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770" windowWidth="15600" windowHeight="5775" tabRatio="917" firstSheet="9" activeTab="18"/>
  </bookViews>
  <sheets>
    <sheet name="Cover" sheetId="34" r:id="rId1"/>
    <sheet name="Glossary" sheetId="35" r:id="rId2"/>
    <sheet name="Summary Backsheet" sheetId="55" state="hidden" r:id="rId3"/>
    <sheet name="S.75s &amp; National Conditions" sheetId="5" r:id="rId4"/>
    <sheet name="National Conditions Backsheet" sheetId="25" state="hidden" r:id="rId5"/>
    <sheet name="Summary - National Metric &amp; P4P" sheetId="58" r:id="rId6"/>
    <sheet name="Non-Elective Performance" sheetId="7" r:id="rId7"/>
    <sheet name="Payment for Performance" sheetId="21" r:id="rId8"/>
    <sheet name="NEL &amp; P4P Backsheet" sheetId="30" state="hidden" r:id="rId9"/>
    <sheet name="DTOC Performance" sheetId="22" r:id="rId10"/>
    <sheet name="DTOC backsheet" sheetId="39" state="hidden" r:id="rId11"/>
    <sheet name="Reablement Performance" sheetId="44" r:id="rId12"/>
    <sheet name="Reablement backsheet" sheetId="46" state="hidden" r:id="rId13"/>
    <sheet name="Income" sheetId="12" r:id="rId14"/>
    <sheet name="Expenditure" sheetId="13" r:id="rId15"/>
    <sheet name="I&amp;E Backsheet" sheetId="31" state="hidden" r:id="rId16"/>
    <sheet name="Supporting Metrics" sheetId="16" r:id="rId17"/>
    <sheet name="Metrics Backsheet" sheetId="33" state="hidden" r:id="rId18"/>
    <sheet name="Understanding Support Needs" sheetId="59" r:id="rId19"/>
    <sheet name="Support Needs Backsheet" sheetId="36" state="hidden" r:id="rId20"/>
    <sheet name="Revision Requests" sheetId="53" r:id="rId21"/>
    <sheet name="A1 - CCG to HWB Mapping" sheetId="40" r:id="rId22"/>
    <sheet name="Population - All" sheetId="50" state="hidden" r:id="rId23"/>
    <sheet name="Pooled Fund" sheetId="38" state="hidden" r:id="rId24"/>
    <sheet name="Org list" sheetId="27" state="hidden" r:id="rId25"/>
    <sheet name="Comms by AT" sheetId="26" state="hidden" r:id="rId26"/>
    <sheet name="Metrics Raw" sheetId="32" state="hidden" r:id="rId27"/>
    <sheet name="Q2 Data Collection Raw" sheetId="48" state="hidden" r:id="rId28"/>
    <sheet name="Q3 Data Raw" sheetId="61" state="hidden" r:id="rId29"/>
  </sheets>
  <externalReferences>
    <externalReference r:id="rId30"/>
    <externalReference r:id="rId31"/>
    <externalReference r:id="rId32"/>
    <externalReference r:id="rId33"/>
    <externalReference r:id="rId34"/>
    <externalReference r:id="rId35"/>
  </externalReferences>
  <definedNames>
    <definedName name="_xlnm._FilterDatabase" localSheetId="21" hidden="1">'A1 - CCG to HWB Mapping'!$B$8:$G$872</definedName>
    <definedName name="_xlnm._FilterDatabase" localSheetId="25" hidden="1">'Comms by AT'!$C$4:$E$180</definedName>
    <definedName name="_xlnm._FilterDatabase" localSheetId="10" hidden="1">'DTOC backsheet'!$A$4:$V$181</definedName>
    <definedName name="_xlnm._FilterDatabase" localSheetId="26" hidden="1">'Metrics Raw'!$A$1:$B$150</definedName>
    <definedName name="_xlnm._FilterDatabase" localSheetId="8" hidden="1">'NEL &amp; P4P Backsheet'!$A$10:$BY$187</definedName>
    <definedName name="_xlnm._FilterDatabase" localSheetId="24" hidden="1">'Org list'!$I$487:$K$487</definedName>
    <definedName name="_xlnm._FilterDatabase" localSheetId="7" hidden="1">'Payment for Performance'!$A$27:$AA$204</definedName>
    <definedName name="_xlnm._FilterDatabase" localSheetId="12" hidden="1">'Reablement backsheet'!$A$7:$N$185</definedName>
    <definedName name="_xlnm._FilterDatabase" localSheetId="20" hidden="1">'Revision Requests'!$B$5:$G$5</definedName>
    <definedName name="_xlnm._FilterDatabase" localSheetId="3" hidden="1">'S.75s &amp; National Conditions'!$A$27:$N$177</definedName>
    <definedName name="_xlnm._FilterDatabase" localSheetId="16" hidden="1">'Supporting Metrics'!$B$30:$I$180</definedName>
    <definedName name="_xlnm._FilterDatabase" localSheetId="18" hidden="1">'Understanding Support Needs'!$A$48:$Z$198</definedName>
    <definedName name="f" localSheetId="12">#REF!</definedName>
    <definedName name="f" localSheetId="11">#REF!</definedName>
    <definedName name="f" localSheetId="20">#REF!</definedName>
    <definedName name="f" localSheetId="2">#REF!</definedName>
    <definedName name="f" localSheetId="16">#REF!</definedName>
    <definedName name="f" localSheetId="18">#REF!</definedName>
    <definedName name="f">#REF!</definedName>
    <definedName name="MiddlebookData" localSheetId="12">'[1]NEL &amp; P4P Backsheet'!$D$11:$AT$160</definedName>
    <definedName name="MiddlebookData" localSheetId="20">'[2]Tab 4 Backsheet'!$D$11:$AT$160</definedName>
    <definedName name="MiddlebookData">'NEL &amp; P4P Backsheet'!$D$38:$AT$187</definedName>
    <definedName name="Periods">[3]Index!$G$2:$H$5</definedName>
    <definedName name="_xlnm.Print_Area" localSheetId="0">Cover!$A$1:$I$32</definedName>
    <definedName name="_xlnm.Print_Area" localSheetId="9">'DTOC Performance'!$A$1:$P$198</definedName>
    <definedName name="_xlnm.Print_Area" localSheetId="14">Expenditure!$A$1:$W$198</definedName>
    <definedName name="_xlnm.Print_Area" localSheetId="1">Glossary!$A$1:$D$38</definedName>
    <definedName name="_xlnm.Print_Area" localSheetId="13">Income!$A$1:$X$197</definedName>
    <definedName name="_xlnm.Print_Area" localSheetId="6">'Non-Elective Performance'!$A$1:$X$198</definedName>
    <definedName name="_xlnm.Print_Area" localSheetId="11">'Reablement Performance'!$A$1:$I$201</definedName>
    <definedName name="_xlnm.Print_Area" localSheetId="20">'Revision Requests'!$A$1:$H$40</definedName>
    <definedName name="_xlnm.Print_Area" localSheetId="3">'S.75s &amp; National Conditions'!$A$1:$O$201</definedName>
    <definedName name="_xlnm.Print_Area" localSheetId="5">'Summary - National Metric &amp; P4P'!$A$1:$AB$178</definedName>
    <definedName name="_xlnm.Print_Area" localSheetId="16">'Supporting Metrics'!$A$1:$I$186</definedName>
    <definedName name="_xlnm.Print_Area" localSheetId="18">'Understanding Support Needs'!$A$1:$Q$206</definedName>
    <definedName name="_xlnm.Print_Titles" localSheetId="21">'A1 - CCG to HWB Mapping'!$1:$8</definedName>
    <definedName name="_xlnm.Print_Titles" localSheetId="9">'DTOC Performance'!$1:$9</definedName>
    <definedName name="_xlnm.Print_Titles" localSheetId="14">Expenditure!$1:$9</definedName>
    <definedName name="_xlnm.Print_Titles" localSheetId="13">Income!$1:$9</definedName>
    <definedName name="_xlnm.Print_Titles" localSheetId="6">'Non-Elective Performance'!$1:$9</definedName>
    <definedName name="_xlnm.Print_Titles" localSheetId="7">'Payment for Performance'!$1:$9</definedName>
    <definedName name="_xlnm.Print_Titles" localSheetId="11">'Reablement Performance'!$1:$9</definedName>
    <definedName name="_xlnm.Print_Titles" localSheetId="3">'S.75s &amp; National Conditions'!$1:$9</definedName>
    <definedName name="_xlnm.Print_Titles" localSheetId="16">'Supporting Metrics'!$1:$9</definedName>
    <definedName name="_xlnm.Print_Titles" localSheetId="18">'Understanding Support Needs'!$1:$9</definedName>
    <definedName name="Recover">[4]Macro1!$A$315</definedName>
    <definedName name="Summary___National_Conditions" localSheetId="3">Glossary!$C$8</definedName>
    <definedName name="Summary___National_Conditions">Glossary!$C$8</definedName>
    <definedName name="Tab5_V2" localSheetId="12">#REF!</definedName>
    <definedName name="Tab5_V2" localSheetId="11">#REF!</definedName>
    <definedName name="Tab5_V2" localSheetId="20">#REF!</definedName>
    <definedName name="Tab5_V2" localSheetId="2">#REF!</definedName>
    <definedName name="Tab5_V2" localSheetId="16">#REF!</definedName>
    <definedName name="Tab5_V2" localSheetId="18">#REF!</definedName>
    <definedName name="Tab5_V2">#REF!</definedName>
    <definedName name="TableName">"Dummy"</definedName>
    <definedName name="Tbl">#REF!</definedName>
    <definedName name="Tbl_BCF_HWB_1_Funding" localSheetId="25">#REF!</definedName>
    <definedName name="Tbl_BCF_HWB_1_Funding" localSheetId="0">#REF!</definedName>
    <definedName name="Tbl_BCF_HWB_1_Funding" localSheetId="10">#REF!</definedName>
    <definedName name="Tbl_BCF_HWB_1_Funding" localSheetId="9">#REF!</definedName>
    <definedName name="Tbl_BCF_HWB_1_Funding" localSheetId="14">#REF!</definedName>
    <definedName name="Tbl_BCF_HWB_1_Funding" localSheetId="1">#REF!</definedName>
    <definedName name="Tbl_BCF_HWB_1_Funding" localSheetId="13">#REF!</definedName>
    <definedName name="Tbl_BCF_HWB_1_Funding" localSheetId="24">#REF!</definedName>
    <definedName name="Tbl_BCF_HWB_1_Funding" localSheetId="12">#REF!</definedName>
    <definedName name="Tbl_BCF_HWB_1_Funding" localSheetId="11">#REF!</definedName>
    <definedName name="Tbl_BCF_HWB_1_Funding" localSheetId="20">#REF!</definedName>
    <definedName name="Tbl_BCF_HWB_1_Funding" localSheetId="2">#REF!</definedName>
    <definedName name="Tbl_BCF_HWB_1_Funding" localSheetId="16">#REF!</definedName>
    <definedName name="Tbl_BCF_HWB_1_Funding" localSheetId="18">#REF!</definedName>
    <definedName name="Tbl_BCF_HWB_1_Funding">#REF!</definedName>
    <definedName name="Tbl_BCF_HWB_2_Scheme_Ben" localSheetId="25">#REF!</definedName>
    <definedName name="Tbl_BCF_HWB_2_Scheme_Ben" localSheetId="0">#REF!</definedName>
    <definedName name="Tbl_BCF_HWB_2_Scheme_Ben" localSheetId="10">#REF!</definedName>
    <definedName name="Tbl_BCF_HWB_2_Scheme_Ben" localSheetId="9">#REF!</definedName>
    <definedName name="Tbl_BCF_HWB_2_Scheme_Ben" localSheetId="14">#REF!</definedName>
    <definedName name="Tbl_BCF_HWB_2_Scheme_Ben" localSheetId="1">#REF!</definedName>
    <definedName name="Tbl_BCF_HWB_2_Scheme_Ben" localSheetId="13">#REF!</definedName>
    <definedName name="Tbl_BCF_HWB_2_Scheme_Ben" localSheetId="24">#REF!</definedName>
    <definedName name="Tbl_BCF_HWB_2_Scheme_Ben" localSheetId="12">#REF!</definedName>
    <definedName name="Tbl_BCF_HWB_2_Scheme_Ben" localSheetId="11">#REF!</definedName>
    <definedName name="Tbl_BCF_HWB_2_Scheme_Ben" localSheetId="20">#REF!</definedName>
    <definedName name="Tbl_BCF_HWB_2_Scheme_Ben" localSheetId="2">#REF!</definedName>
    <definedName name="Tbl_BCF_HWB_2_Scheme_Ben" localSheetId="16">#REF!</definedName>
    <definedName name="Tbl_BCF_HWB_2_Scheme_Ben" localSheetId="18">#REF!</definedName>
    <definedName name="Tbl_BCF_HWB_2_Scheme_Ben">#REF!</definedName>
    <definedName name="Tbl_BCF_HWB_2_Scheme_Exp" localSheetId="25">#REF!</definedName>
    <definedName name="Tbl_BCF_HWB_2_Scheme_Exp" localSheetId="0">#REF!</definedName>
    <definedName name="Tbl_BCF_HWB_2_Scheme_Exp" localSheetId="10">#REF!</definedName>
    <definedName name="Tbl_BCF_HWB_2_Scheme_Exp" localSheetId="9">#REF!</definedName>
    <definedName name="Tbl_BCF_HWB_2_Scheme_Exp" localSheetId="14">#REF!</definedName>
    <definedName name="Tbl_BCF_HWB_2_Scheme_Exp" localSheetId="1">#REF!</definedName>
    <definedName name="Tbl_BCF_HWB_2_Scheme_Exp" localSheetId="13">#REF!</definedName>
    <definedName name="Tbl_BCF_HWB_2_Scheme_Exp" localSheetId="24">#REF!</definedName>
    <definedName name="Tbl_BCF_HWB_2_Scheme_Exp" localSheetId="12">#REF!</definedName>
    <definedName name="Tbl_BCF_HWB_2_Scheme_Exp" localSheetId="11">#REF!</definedName>
    <definedName name="Tbl_BCF_HWB_2_Scheme_Exp" localSheetId="20">#REF!</definedName>
    <definedName name="Tbl_BCF_HWB_2_Scheme_Exp" localSheetId="2">#REF!</definedName>
    <definedName name="Tbl_BCF_HWB_2_Scheme_Exp" localSheetId="16">#REF!</definedName>
    <definedName name="Tbl_BCF_HWB_2_Scheme_Exp" localSheetId="18">#REF!</definedName>
    <definedName name="Tbl_BCF_HWB_2_Scheme_Exp">#REF!</definedName>
    <definedName name="Tbl_BCF_HWB_2_Scheme_Min" localSheetId="25">#REF!</definedName>
    <definedName name="Tbl_BCF_HWB_2_Scheme_Min" localSheetId="0">#REF!</definedName>
    <definedName name="Tbl_BCF_HWB_2_Scheme_Min" localSheetId="10">#REF!</definedName>
    <definedName name="Tbl_BCF_HWB_2_Scheme_Min" localSheetId="9">#REF!</definedName>
    <definedName name="Tbl_BCF_HWB_2_Scheme_Min" localSheetId="14">#REF!</definedName>
    <definedName name="Tbl_BCF_HWB_2_Scheme_Min" localSheetId="1">#REF!</definedName>
    <definedName name="Tbl_BCF_HWB_2_Scheme_Min" localSheetId="13">#REF!</definedName>
    <definedName name="Tbl_BCF_HWB_2_Scheme_Min" localSheetId="24">#REF!</definedName>
    <definedName name="Tbl_BCF_HWB_2_Scheme_Min" localSheetId="12">#REF!</definedName>
    <definedName name="Tbl_BCF_HWB_2_Scheme_Min" localSheetId="11">#REF!</definedName>
    <definedName name="Tbl_BCF_HWB_2_Scheme_Min" localSheetId="20">#REF!</definedName>
    <definedName name="Tbl_BCF_HWB_2_Scheme_Min" localSheetId="2">#REF!</definedName>
    <definedName name="Tbl_BCF_HWB_2_Scheme_Min" localSheetId="16">#REF!</definedName>
    <definedName name="Tbl_BCF_HWB_2_Scheme_Min" localSheetId="18">#REF!</definedName>
    <definedName name="Tbl_BCF_HWB_2_Scheme_Min">#REF!</definedName>
    <definedName name="Tbl_BCF_HWB_3_Exp_Plan" localSheetId="25">#REF!</definedName>
    <definedName name="Tbl_BCF_HWB_3_Exp_Plan" localSheetId="0">#REF!</definedName>
    <definedName name="Tbl_BCF_HWB_3_Exp_Plan" localSheetId="10">#REF!</definedName>
    <definedName name="Tbl_BCF_HWB_3_Exp_Plan" localSheetId="9">#REF!</definedName>
    <definedName name="Tbl_BCF_HWB_3_Exp_Plan" localSheetId="14">#REF!</definedName>
    <definedName name="Tbl_BCF_HWB_3_Exp_Plan" localSheetId="1">#REF!</definedName>
    <definedName name="Tbl_BCF_HWB_3_Exp_Plan" localSheetId="13">#REF!</definedName>
    <definedName name="Tbl_BCF_HWB_3_Exp_Plan" localSheetId="24">#REF!</definedName>
    <definedName name="Tbl_BCF_HWB_3_Exp_Plan" localSheetId="12">#REF!</definedName>
    <definedName name="Tbl_BCF_HWB_3_Exp_Plan" localSheetId="11">#REF!</definedName>
    <definedName name="Tbl_BCF_HWB_3_Exp_Plan" localSheetId="20">#REF!</definedName>
    <definedName name="Tbl_BCF_HWB_3_Exp_Plan" localSheetId="2">#REF!</definedName>
    <definedName name="Tbl_BCF_HWB_3_Exp_Plan" localSheetId="16">#REF!</definedName>
    <definedName name="Tbl_BCF_HWB_3_Exp_Plan" localSheetId="18">#REF!</definedName>
    <definedName name="Tbl_BCF_HWB_3_Exp_Plan">#REF!</definedName>
    <definedName name="Tbl_BCF_HWB_4_Benefits_1415" localSheetId="25">#REF!</definedName>
    <definedName name="Tbl_BCF_HWB_4_Benefits_1415" localSheetId="0">#REF!</definedName>
    <definedName name="Tbl_BCF_HWB_4_Benefits_1415" localSheetId="10">#REF!</definedName>
    <definedName name="Tbl_BCF_HWB_4_Benefits_1415" localSheetId="9">#REF!</definedName>
    <definedName name="Tbl_BCF_HWB_4_Benefits_1415" localSheetId="14">#REF!</definedName>
    <definedName name="Tbl_BCF_HWB_4_Benefits_1415" localSheetId="1">#REF!</definedName>
    <definedName name="Tbl_BCF_HWB_4_Benefits_1415" localSheetId="13">#REF!</definedName>
    <definedName name="Tbl_BCF_HWB_4_Benefits_1415" localSheetId="24">#REF!</definedName>
    <definedName name="Tbl_BCF_HWB_4_Benefits_1415" localSheetId="12">#REF!</definedName>
    <definedName name="Tbl_BCF_HWB_4_Benefits_1415" localSheetId="11">#REF!</definedName>
    <definedName name="Tbl_BCF_HWB_4_Benefits_1415" localSheetId="20">#REF!</definedName>
    <definedName name="Tbl_BCF_HWB_4_Benefits_1415" localSheetId="2">#REF!</definedName>
    <definedName name="Tbl_BCF_HWB_4_Benefits_1415" localSheetId="16">#REF!</definedName>
    <definedName name="Tbl_BCF_HWB_4_Benefits_1415" localSheetId="18">#REF!</definedName>
    <definedName name="Tbl_BCF_HWB_4_Benefits_1415">#REF!</definedName>
    <definedName name="Tbl_BCF_HWB_4_Benefits_1516" localSheetId="25">#REF!</definedName>
    <definedName name="Tbl_BCF_HWB_4_Benefits_1516" localSheetId="0">#REF!</definedName>
    <definedName name="Tbl_BCF_HWB_4_Benefits_1516" localSheetId="10">#REF!</definedName>
    <definedName name="Tbl_BCF_HWB_4_Benefits_1516" localSheetId="9">#REF!</definedName>
    <definedName name="Tbl_BCF_HWB_4_Benefits_1516" localSheetId="14">#REF!</definedName>
    <definedName name="Tbl_BCF_HWB_4_Benefits_1516" localSheetId="1">#REF!</definedName>
    <definedName name="Tbl_BCF_HWB_4_Benefits_1516" localSheetId="13">#REF!</definedName>
    <definedName name="Tbl_BCF_HWB_4_Benefits_1516" localSheetId="24">#REF!</definedName>
    <definedName name="Tbl_BCF_HWB_4_Benefits_1516" localSheetId="12">#REF!</definedName>
    <definedName name="Tbl_BCF_HWB_4_Benefits_1516" localSheetId="11">#REF!</definedName>
    <definedName name="Tbl_BCF_HWB_4_Benefits_1516" localSheetId="20">#REF!</definedName>
    <definedName name="Tbl_BCF_HWB_4_Benefits_1516" localSheetId="2">#REF!</definedName>
    <definedName name="Tbl_BCF_HWB_4_Benefits_1516" localSheetId="16">#REF!</definedName>
    <definedName name="Tbl_BCF_HWB_4_Benefits_1516" localSheetId="18">#REF!</definedName>
    <definedName name="Tbl_BCF_HWB_4_Benefits_1516">#REF!</definedName>
    <definedName name="Tbl_BCF_HWB_Auth_CCG" localSheetId="25">[5]Information!#REF!</definedName>
    <definedName name="Tbl_BCF_HWB_Auth_CCG" localSheetId="0">[5]Information!#REF!</definedName>
    <definedName name="Tbl_BCF_HWB_Auth_CCG" localSheetId="10">[5]Information!#REF!</definedName>
    <definedName name="Tbl_BCF_HWB_Auth_CCG" localSheetId="9">[5]Information!#REF!</definedName>
    <definedName name="Tbl_BCF_HWB_Auth_CCG" localSheetId="14">[5]Information!#REF!</definedName>
    <definedName name="Tbl_BCF_HWB_Auth_CCG" localSheetId="1">[5]Information!#REF!</definedName>
    <definedName name="Tbl_BCF_HWB_Auth_CCG" localSheetId="13">[5]Information!#REF!</definedName>
    <definedName name="Tbl_BCF_HWB_Auth_CCG" localSheetId="24">[5]Information!#REF!</definedName>
    <definedName name="Tbl_BCF_HWB_Auth_CCG" localSheetId="12">[5]Information!#REF!</definedName>
    <definedName name="Tbl_BCF_HWB_Auth_CCG" localSheetId="11">[5]Information!#REF!</definedName>
    <definedName name="Tbl_BCF_HWB_Auth_CCG" localSheetId="20">[6]Information!#REF!</definedName>
    <definedName name="Tbl_BCF_HWB_Auth_CCG" localSheetId="2">[5]Information!#REF!</definedName>
    <definedName name="Tbl_BCF_HWB_Auth_CCG" localSheetId="16">[5]Information!#REF!</definedName>
    <definedName name="Tbl_BCF_HWB_Auth_CCG" localSheetId="18">[5]Information!#REF!</definedName>
    <definedName name="Tbl_BCF_HWB_Auth_CCG">[5]Information!#REF!</definedName>
    <definedName name="Tbl_BCF_HWB_Auth_Council" localSheetId="25">[5]Information!#REF!</definedName>
    <definedName name="Tbl_BCF_HWB_Auth_Council" localSheetId="0">[5]Information!#REF!</definedName>
    <definedName name="Tbl_BCF_HWB_Auth_Council" localSheetId="10">[5]Information!#REF!</definedName>
    <definedName name="Tbl_BCF_HWB_Auth_Council" localSheetId="9">[5]Information!#REF!</definedName>
    <definedName name="Tbl_BCF_HWB_Auth_Council" localSheetId="14">[5]Information!#REF!</definedName>
    <definedName name="Tbl_BCF_HWB_Auth_Council" localSheetId="1">[5]Information!#REF!</definedName>
    <definedName name="Tbl_BCF_HWB_Auth_Council" localSheetId="13">[5]Information!#REF!</definedName>
    <definedName name="Tbl_BCF_HWB_Auth_Council" localSheetId="24">[5]Information!#REF!</definedName>
    <definedName name="Tbl_BCF_HWB_Auth_Council" localSheetId="12">[5]Information!#REF!</definedName>
    <definedName name="Tbl_BCF_HWB_Auth_Council" localSheetId="11">[5]Information!#REF!</definedName>
    <definedName name="Tbl_BCF_HWB_Auth_Council" localSheetId="20">[6]Information!#REF!</definedName>
    <definedName name="Tbl_BCF_HWB_Auth_Council" localSheetId="2">[5]Information!#REF!</definedName>
    <definedName name="Tbl_BCF_HWB_Auth_Council" localSheetId="16">[5]Information!#REF!</definedName>
    <definedName name="Tbl_BCF_HWB_Auth_Council" localSheetId="18">[5]Information!#REF!</definedName>
    <definedName name="Tbl_BCF_HWB_Auth_Council">[5]Information!#REF!</definedName>
    <definedName name="Tbl_BCF_HWB_Auth_HWB" localSheetId="25">[5]Information!#REF!</definedName>
    <definedName name="Tbl_BCF_HWB_Auth_HWB" localSheetId="0">[5]Information!#REF!</definedName>
    <definedName name="Tbl_BCF_HWB_Auth_HWB" localSheetId="10">[5]Information!#REF!</definedName>
    <definedName name="Tbl_BCF_HWB_Auth_HWB" localSheetId="9">[5]Information!#REF!</definedName>
    <definedName name="Tbl_BCF_HWB_Auth_HWB" localSheetId="14">[5]Information!#REF!</definedName>
    <definedName name="Tbl_BCF_HWB_Auth_HWB" localSheetId="1">[5]Information!#REF!</definedName>
    <definedName name="Tbl_BCF_HWB_Auth_HWB" localSheetId="13">[5]Information!#REF!</definedName>
    <definedName name="Tbl_BCF_HWB_Auth_HWB" localSheetId="24">[5]Information!#REF!</definedName>
    <definedName name="Tbl_BCF_HWB_Auth_HWB" localSheetId="12">[5]Information!#REF!</definedName>
    <definedName name="Tbl_BCF_HWB_Auth_HWB" localSheetId="11">[5]Information!#REF!</definedName>
    <definedName name="Tbl_BCF_HWB_Auth_HWB" localSheetId="20">[6]Information!#REF!</definedName>
    <definedName name="Tbl_BCF_HWB_Auth_HWB" localSheetId="2">[5]Information!#REF!</definedName>
    <definedName name="Tbl_BCF_HWB_Auth_HWB" localSheetId="16">[5]Information!#REF!</definedName>
    <definedName name="Tbl_BCF_HWB_Auth_HWB" localSheetId="18">[5]Information!#REF!</definedName>
    <definedName name="Tbl_BCF_HWB_Auth_HWB">[5]Information!#REF!</definedName>
    <definedName name="Tbl_BCF_HWB_PfP_Change" localSheetId="25">#REF!</definedName>
    <definedName name="Tbl_BCF_HWB_PfP_Change" localSheetId="0">#REF!</definedName>
    <definedName name="Tbl_BCF_HWB_PfP_Change" localSheetId="10">#REF!</definedName>
    <definedName name="Tbl_BCF_HWB_PfP_Change" localSheetId="9">#REF!</definedName>
    <definedName name="Tbl_BCF_HWB_PfP_Change" localSheetId="14">#REF!</definedName>
    <definedName name="Tbl_BCF_HWB_PfP_Change" localSheetId="1">#REF!</definedName>
    <definedName name="Tbl_BCF_HWB_PfP_Change" localSheetId="13">#REF!</definedName>
    <definedName name="Tbl_BCF_HWB_PfP_Change" localSheetId="24">#REF!</definedName>
    <definedName name="Tbl_BCF_HWB_PfP_Change" localSheetId="12">#REF!</definedName>
    <definedName name="Tbl_BCF_HWB_PfP_Change" localSheetId="11">#REF!</definedName>
    <definedName name="Tbl_BCF_HWB_PfP_Change" localSheetId="20">#REF!</definedName>
    <definedName name="Tbl_BCF_HWB_PfP_Change" localSheetId="2">#REF!</definedName>
    <definedName name="Tbl_BCF_HWB_PfP_Change" localSheetId="16">#REF!</definedName>
    <definedName name="Tbl_BCF_HWB_PfP_Change" localSheetId="18">#REF!</definedName>
    <definedName name="Tbl_BCF_HWB_PfP_Change">#REF!</definedName>
    <definedName name="Tbl_BCF_HWB_PfP_QBreakdown" localSheetId="25">#REF!</definedName>
    <definedName name="Tbl_BCF_HWB_PfP_QBreakdown" localSheetId="0">#REF!</definedName>
    <definedName name="Tbl_BCF_HWB_PfP_QBreakdown" localSheetId="10">#REF!</definedName>
    <definedName name="Tbl_BCF_HWB_PfP_QBreakdown" localSheetId="9">#REF!</definedName>
    <definedName name="Tbl_BCF_HWB_PfP_QBreakdown" localSheetId="14">#REF!</definedName>
    <definedName name="Tbl_BCF_HWB_PfP_QBreakdown" localSheetId="1">#REF!</definedName>
    <definedName name="Tbl_BCF_HWB_PfP_QBreakdown" localSheetId="13">#REF!</definedName>
    <definedName name="Tbl_BCF_HWB_PfP_QBreakdown" localSheetId="24">#REF!</definedName>
    <definedName name="Tbl_BCF_HWB_PfP_QBreakdown" localSheetId="12">#REF!</definedName>
    <definedName name="Tbl_BCF_HWB_PfP_QBreakdown" localSheetId="11">#REF!</definedName>
    <definedName name="Tbl_BCF_HWB_PfP_QBreakdown" localSheetId="20">#REF!</definedName>
    <definedName name="Tbl_BCF_HWB_PfP_QBreakdown" localSheetId="2">#REF!</definedName>
    <definedName name="Tbl_BCF_HWB_PfP_QBreakdown" localSheetId="16">#REF!</definedName>
    <definedName name="Tbl_BCF_HWB_PfP_QBreakdown" localSheetId="18">#REF!</definedName>
    <definedName name="Tbl_BCF_HWB_PfP_QBreakdown">#REF!</definedName>
    <definedName name="version">"V2"</definedName>
  </definedNames>
  <calcPr calcId="145621"/>
</workbook>
</file>

<file path=xl/calcChain.xml><?xml version="1.0" encoding="utf-8"?>
<calcChain xmlns="http://schemas.openxmlformats.org/spreadsheetml/2006/main">
  <c r="H6" i="44" l="1"/>
  <c r="AL39" i="55" l="1"/>
  <c r="AM39" i="55"/>
  <c r="AN39" i="55"/>
  <c r="AO39" i="55"/>
  <c r="AL40" i="55"/>
  <c r="AM40" i="55"/>
  <c r="AN40" i="55"/>
  <c r="AO40" i="55"/>
  <c r="AL41" i="55"/>
  <c r="AM41" i="55"/>
  <c r="AN41" i="55"/>
  <c r="AO41" i="55"/>
  <c r="AL42" i="55"/>
  <c r="AM42" i="55"/>
  <c r="AN42" i="55"/>
  <c r="AO42" i="55"/>
  <c r="AL43" i="55"/>
  <c r="AM43" i="55"/>
  <c r="AN43" i="55"/>
  <c r="AO43" i="55"/>
  <c r="AL44" i="55"/>
  <c r="AM44" i="55"/>
  <c r="AN44" i="55"/>
  <c r="AO44" i="55"/>
  <c r="AL45" i="55"/>
  <c r="AM45" i="55"/>
  <c r="AN45" i="55"/>
  <c r="AO45" i="55"/>
  <c r="AL46" i="55"/>
  <c r="AM46" i="55"/>
  <c r="AN46" i="55"/>
  <c r="AO46" i="55"/>
  <c r="AL47" i="55"/>
  <c r="AM47" i="55"/>
  <c r="AN47" i="55"/>
  <c r="AO47" i="55"/>
  <c r="AL48" i="55"/>
  <c r="AM48" i="55"/>
  <c r="AN48" i="55"/>
  <c r="AO48" i="55"/>
  <c r="AL49" i="55"/>
  <c r="AM49" i="55"/>
  <c r="AN49" i="55"/>
  <c r="AO49" i="55"/>
  <c r="AL50" i="55"/>
  <c r="AM50" i="55"/>
  <c r="AN50" i="55"/>
  <c r="AO50" i="55"/>
  <c r="AL51" i="55"/>
  <c r="AM51" i="55"/>
  <c r="AN51" i="55"/>
  <c r="AO51" i="55"/>
  <c r="AL52" i="55"/>
  <c r="AM52" i="55"/>
  <c r="AN52" i="55"/>
  <c r="AO52" i="55"/>
  <c r="AL53" i="55"/>
  <c r="AM53" i="55"/>
  <c r="AN53" i="55"/>
  <c r="AO53" i="55"/>
  <c r="AL54" i="55"/>
  <c r="AM54" i="55"/>
  <c r="AN54" i="55"/>
  <c r="AO54" i="55"/>
  <c r="AL55" i="55"/>
  <c r="AM55" i="55"/>
  <c r="AN55" i="55"/>
  <c r="AO55" i="55"/>
  <c r="AL56" i="55"/>
  <c r="AM56" i="55"/>
  <c r="AN56" i="55"/>
  <c r="AO56" i="55"/>
  <c r="AL57" i="55"/>
  <c r="AM57" i="55"/>
  <c r="AN57" i="55"/>
  <c r="AO57" i="55"/>
  <c r="AL58" i="55"/>
  <c r="AM58" i="55"/>
  <c r="AN58" i="55"/>
  <c r="AO58" i="55"/>
  <c r="AL59" i="55"/>
  <c r="AM59" i="55"/>
  <c r="AN59" i="55"/>
  <c r="AO59" i="55"/>
  <c r="AL60" i="55"/>
  <c r="AM60" i="55"/>
  <c r="AN60" i="55"/>
  <c r="AO60" i="55"/>
  <c r="AL61" i="55"/>
  <c r="AM61" i="55"/>
  <c r="AN61" i="55"/>
  <c r="AO61" i="55"/>
  <c r="AL62" i="55"/>
  <c r="AM62" i="55"/>
  <c r="AN62" i="55"/>
  <c r="AO62" i="55"/>
  <c r="AL63" i="55"/>
  <c r="AM63" i="55"/>
  <c r="AN63" i="55"/>
  <c r="AO63" i="55"/>
  <c r="AL64" i="55"/>
  <c r="AM64" i="55"/>
  <c r="AN64" i="55"/>
  <c r="AO64" i="55"/>
  <c r="AL65" i="55"/>
  <c r="AM65" i="55"/>
  <c r="AO65" i="55"/>
  <c r="AL66" i="55"/>
  <c r="AM66" i="55"/>
  <c r="AN66" i="55"/>
  <c r="AO66" i="55"/>
  <c r="AL67" i="55"/>
  <c r="AM67" i="55"/>
  <c r="AN67" i="55"/>
  <c r="AO67" i="55"/>
  <c r="AL68" i="55"/>
  <c r="AM68" i="55"/>
  <c r="AN68" i="55"/>
  <c r="AO68" i="55"/>
  <c r="AL69" i="55"/>
  <c r="AM69" i="55"/>
  <c r="AN69" i="55"/>
  <c r="AO69" i="55"/>
  <c r="AL70" i="55"/>
  <c r="AM70" i="55"/>
  <c r="AN70" i="55"/>
  <c r="AO70" i="55"/>
  <c r="AL71" i="55"/>
  <c r="AM71" i="55"/>
  <c r="AN71" i="55"/>
  <c r="AO71" i="55"/>
  <c r="AL72" i="55"/>
  <c r="AM72" i="55"/>
  <c r="AN72" i="55"/>
  <c r="AO72" i="55"/>
  <c r="AL73" i="55"/>
  <c r="AM73" i="55"/>
  <c r="AN73" i="55"/>
  <c r="AO73" i="55"/>
  <c r="AL74" i="55"/>
  <c r="AM74" i="55"/>
  <c r="AN74" i="55"/>
  <c r="AO74" i="55"/>
  <c r="AL75" i="55"/>
  <c r="AM75" i="55"/>
  <c r="AN75" i="55"/>
  <c r="AO75" i="55"/>
  <c r="AL76" i="55"/>
  <c r="AM76" i="55"/>
  <c r="AN76" i="55"/>
  <c r="AO76" i="55"/>
  <c r="AL77" i="55"/>
  <c r="AM77" i="55"/>
  <c r="AN77" i="55"/>
  <c r="AO77" i="55"/>
  <c r="AL78" i="55"/>
  <c r="AM78" i="55"/>
  <c r="AN78" i="55"/>
  <c r="AO78" i="55"/>
  <c r="AL79" i="55"/>
  <c r="AM79" i="55"/>
  <c r="AN79" i="55"/>
  <c r="AO79" i="55"/>
  <c r="AL80" i="55"/>
  <c r="AM80" i="55"/>
  <c r="AN80" i="55"/>
  <c r="AO80" i="55"/>
  <c r="AL81" i="55"/>
  <c r="AM81" i="55"/>
  <c r="AO81" i="55"/>
  <c r="AL82" i="55"/>
  <c r="AM82" i="55"/>
  <c r="AN82" i="55"/>
  <c r="AO82" i="55"/>
  <c r="AL83" i="55"/>
  <c r="AM83" i="55"/>
  <c r="AN83" i="55"/>
  <c r="AO83" i="55"/>
  <c r="AL84" i="55"/>
  <c r="AM84" i="55"/>
  <c r="AN84" i="55"/>
  <c r="AO84" i="55"/>
  <c r="AL85" i="55"/>
  <c r="AM85" i="55"/>
  <c r="AN85" i="55"/>
  <c r="AO85" i="55"/>
  <c r="AL86" i="55"/>
  <c r="AM86" i="55"/>
  <c r="AN86" i="55"/>
  <c r="AO86" i="55"/>
  <c r="AL87" i="55"/>
  <c r="AM87" i="55"/>
  <c r="AN87" i="55"/>
  <c r="AO87" i="55"/>
  <c r="AL88" i="55"/>
  <c r="AM88" i="55"/>
  <c r="AN88" i="55"/>
  <c r="AO88" i="55"/>
  <c r="AL89" i="55"/>
  <c r="AM89" i="55"/>
  <c r="AN89" i="55"/>
  <c r="AO89" i="55"/>
  <c r="AL90" i="55"/>
  <c r="AM90" i="55"/>
  <c r="AN90" i="55"/>
  <c r="AO90" i="55"/>
  <c r="AL91" i="55"/>
  <c r="AM91" i="55"/>
  <c r="AN91" i="55"/>
  <c r="AO91" i="55"/>
  <c r="AL92" i="55"/>
  <c r="AM92" i="55"/>
  <c r="AN92" i="55"/>
  <c r="AO92" i="55"/>
  <c r="AL93" i="55"/>
  <c r="AM93" i="55"/>
  <c r="AN93" i="55"/>
  <c r="AO93" i="55"/>
  <c r="AL94" i="55"/>
  <c r="AM94" i="55"/>
  <c r="AN94" i="55"/>
  <c r="AO94" i="55"/>
  <c r="AL95" i="55"/>
  <c r="AM95" i="55"/>
  <c r="AN95" i="55"/>
  <c r="AO95" i="55"/>
  <c r="AL96" i="55"/>
  <c r="AM96" i="55"/>
  <c r="AN96" i="55"/>
  <c r="AO96" i="55"/>
  <c r="AL97" i="55"/>
  <c r="AM97" i="55"/>
  <c r="AO97" i="55"/>
  <c r="AL98" i="55"/>
  <c r="AM98" i="55"/>
  <c r="AN98" i="55"/>
  <c r="AO98" i="55"/>
  <c r="AL99" i="55"/>
  <c r="AM99" i="55"/>
  <c r="AN99" i="55"/>
  <c r="AO99" i="55"/>
  <c r="AL100" i="55"/>
  <c r="AM100" i="55"/>
  <c r="AN100" i="55"/>
  <c r="AO100" i="55"/>
  <c r="AL101" i="55"/>
  <c r="AM101" i="55"/>
  <c r="AN101" i="55"/>
  <c r="AO101" i="55"/>
  <c r="AL102" i="55"/>
  <c r="AM102" i="55"/>
  <c r="AN102" i="55"/>
  <c r="AO102" i="55"/>
  <c r="AL103" i="55"/>
  <c r="AM103" i="55"/>
  <c r="AN103" i="55"/>
  <c r="AO103" i="55"/>
  <c r="AL104" i="55"/>
  <c r="AM104" i="55"/>
  <c r="AN104" i="55"/>
  <c r="AO104" i="55"/>
  <c r="AL105" i="55"/>
  <c r="AM105" i="55"/>
  <c r="AN105" i="55"/>
  <c r="AO105" i="55"/>
  <c r="AL106" i="55"/>
  <c r="AM106" i="55"/>
  <c r="AN106" i="55"/>
  <c r="AO106" i="55"/>
  <c r="AL107" i="55"/>
  <c r="AM107" i="55"/>
  <c r="AN107" i="55"/>
  <c r="AO107" i="55"/>
  <c r="AL108" i="55"/>
  <c r="AM108" i="55"/>
  <c r="AN108" i="55"/>
  <c r="AO108" i="55"/>
  <c r="AL109" i="55"/>
  <c r="AM109" i="55"/>
  <c r="AN109" i="55"/>
  <c r="AO109" i="55"/>
  <c r="AL110" i="55"/>
  <c r="AM110" i="55"/>
  <c r="AN110" i="55"/>
  <c r="AO110" i="55"/>
  <c r="AL111" i="55"/>
  <c r="AM111" i="55"/>
  <c r="AN111" i="55"/>
  <c r="AO111" i="55"/>
  <c r="AL112" i="55"/>
  <c r="AM112" i="55"/>
  <c r="AN112" i="55"/>
  <c r="AO112" i="55"/>
  <c r="AL113" i="55"/>
  <c r="AM113" i="55"/>
  <c r="AN113" i="55"/>
  <c r="AO113" i="55"/>
  <c r="AL114" i="55"/>
  <c r="AM114" i="55"/>
  <c r="AN114" i="55"/>
  <c r="AO114" i="55"/>
  <c r="AL115" i="55"/>
  <c r="AM115" i="55"/>
  <c r="AN115" i="55"/>
  <c r="AO115" i="55"/>
  <c r="AL116" i="55"/>
  <c r="AM116" i="55"/>
  <c r="AN116" i="55"/>
  <c r="AO116" i="55"/>
  <c r="AL117" i="55"/>
  <c r="AM117" i="55"/>
  <c r="AN117" i="55"/>
  <c r="AO117" i="55"/>
  <c r="AL118" i="55"/>
  <c r="AM118" i="55"/>
  <c r="AN118" i="55"/>
  <c r="AO118" i="55"/>
  <c r="AL119" i="55"/>
  <c r="AM119" i="55"/>
  <c r="AN119" i="55"/>
  <c r="AO119" i="55"/>
  <c r="AL120" i="55"/>
  <c r="AM120" i="55"/>
  <c r="AN120" i="55"/>
  <c r="AO120" i="55"/>
  <c r="AL121" i="55"/>
  <c r="AM121" i="55"/>
  <c r="AN121" i="55"/>
  <c r="AO121" i="55"/>
  <c r="AL122" i="55"/>
  <c r="AM122" i="55"/>
  <c r="AN122" i="55"/>
  <c r="AO122" i="55"/>
  <c r="AL123" i="55"/>
  <c r="AM123" i="55"/>
  <c r="AN123" i="55"/>
  <c r="AO123" i="55"/>
  <c r="AL124" i="55"/>
  <c r="AM124" i="55"/>
  <c r="AN124" i="55"/>
  <c r="AO124" i="55"/>
  <c r="AL125" i="55"/>
  <c r="AM125" i="55"/>
  <c r="AN125" i="55"/>
  <c r="AO125" i="55"/>
  <c r="AL126" i="55"/>
  <c r="AM126" i="55"/>
  <c r="AN126" i="55"/>
  <c r="AO126" i="55"/>
  <c r="AL127" i="55"/>
  <c r="AM127" i="55"/>
  <c r="AN127" i="55"/>
  <c r="AO127" i="55"/>
  <c r="AL128" i="55"/>
  <c r="AM128" i="55"/>
  <c r="AN128" i="55"/>
  <c r="AO128" i="55"/>
  <c r="AL129" i="55"/>
  <c r="AM129" i="55"/>
  <c r="AN129" i="55"/>
  <c r="AO129" i="55"/>
  <c r="AL130" i="55"/>
  <c r="AM130" i="55"/>
  <c r="AN130" i="55"/>
  <c r="AO130" i="55"/>
  <c r="AL131" i="55"/>
  <c r="AM131" i="55"/>
  <c r="AN131" i="55"/>
  <c r="AO131" i="55"/>
  <c r="AL132" i="55"/>
  <c r="AM132" i="55"/>
  <c r="AN132" i="55"/>
  <c r="AO132" i="55"/>
  <c r="AL133" i="55"/>
  <c r="AM133" i="55"/>
  <c r="AN133" i="55"/>
  <c r="AO133" i="55"/>
  <c r="AL134" i="55"/>
  <c r="AM134" i="55"/>
  <c r="AN134" i="55"/>
  <c r="AO134" i="55"/>
  <c r="AL135" i="55"/>
  <c r="AM135" i="55"/>
  <c r="AN135" i="55"/>
  <c r="AO135" i="55"/>
  <c r="AL136" i="55"/>
  <c r="AM136" i="55"/>
  <c r="AN136" i="55"/>
  <c r="AO136" i="55"/>
  <c r="AL137" i="55"/>
  <c r="AM137" i="55"/>
  <c r="AN137" i="55"/>
  <c r="AO137" i="55"/>
  <c r="AL138" i="55"/>
  <c r="AM138" i="55"/>
  <c r="AN138" i="55"/>
  <c r="AO138" i="55"/>
  <c r="AL139" i="55"/>
  <c r="AM139" i="55"/>
  <c r="AN139" i="55"/>
  <c r="AO139" i="55"/>
  <c r="AL140" i="55"/>
  <c r="AM140" i="55"/>
  <c r="AN140" i="55"/>
  <c r="AO140" i="55"/>
  <c r="AL141" i="55"/>
  <c r="AM141" i="55"/>
  <c r="AN141" i="55"/>
  <c r="AO141" i="55"/>
  <c r="AL142" i="55"/>
  <c r="AM142" i="55"/>
  <c r="AN142" i="55"/>
  <c r="AO142" i="55"/>
  <c r="AL143" i="55"/>
  <c r="AM143" i="55"/>
  <c r="AN143" i="55"/>
  <c r="AO143" i="55"/>
  <c r="AL144" i="55"/>
  <c r="AM144" i="55"/>
  <c r="AN144" i="55"/>
  <c r="AO144" i="55"/>
  <c r="AL145" i="55"/>
  <c r="AM145" i="55"/>
  <c r="AN145" i="55"/>
  <c r="AO145" i="55"/>
  <c r="AL146" i="55"/>
  <c r="AM146" i="55"/>
  <c r="AN146" i="55"/>
  <c r="AO146" i="55"/>
  <c r="AL147" i="55"/>
  <c r="AM147" i="55"/>
  <c r="AN147" i="55"/>
  <c r="AO147" i="55"/>
  <c r="AL148" i="55"/>
  <c r="AM148" i="55"/>
  <c r="AN148" i="55"/>
  <c r="AO148" i="55"/>
  <c r="AL149" i="55"/>
  <c r="AM149" i="55"/>
  <c r="AN149" i="55"/>
  <c r="AO149" i="55"/>
  <c r="AL150" i="55"/>
  <c r="AM150" i="55"/>
  <c r="AN150" i="55"/>
  <c r="AO150" i="55"/>
  <c r="AL151" i="55"/>
  <c r="AM151" i="55"/>
  <c r="AN151" i="55"/>
  <c r="AO151" i="55"/>
  <c r="AL152" i="55"/>
  <c r="AM152" i="55"/>
  <c r="AN152" i="55"/>
  <c r="AO152" i="55"/>
  <c r="AL153" i="55"/>
  <c r="AM153" i="55"/>
  <c r="AN153" i="55"/>
  <c r="AO153" i="55"/>
  <c r="AL154" i="55"/>
  <c r="AM154" i="55"/>
  <c r="AN154" i="55"/>
  <c r="AO154" i="55"/>
  <c r="AL155" i="55"/>
  <c r="AM155" i="55"/>
  <c r="AN155" i="55"/>
  <c r="AO155" i="55"/>
  <c r="AL156" i="55"/>
  <c r="AM156" i="55"/>
  <c r="AN156" i="55"/>
  <c r="AO156" i="55"/>
  <c r="AL157" i="55"/>
  <c r="AM157" i="55"/>
  <c r="AN157" i="55"/>
  <c r="AO157" i="55"/>
  <c r="AL158" i="55"/>
  <c r="AM158" i="55"/>
  <c r="AN158" i="55"/>
  <c r="AO158" i="55"/>
  <c r="AL159" i="55"/>
  <c r="AM159" i="55"/>
  <c r="AN159" i="55"/>
  <c r="AO159" i="55"/>
  <c r="AL160" i="55"/>
  <c r="AM160" i="55"/>
  <c r="AN160" i="55"/>
  <c r="AO160" i="55"/>
  <c r="AL161" i="55"/>
  <c r="AM161" i="55"/>
  <c r="AN161" i="55"/>
  <c r="AO161" i="55"/>
  <c r="AL162" i="55"/>
  <c r="AM162" i="55"/>
  <c r="AN162" i="55"/>
  <c r="AO162" i="55"/>
  <c r="AL163" i="55"/>
  <c r="AM163" i="55"/>
  <c r="AN163" i="55"/>
  <c r="AO163" i="55"/>
  <c r="AL164" i="55"/>
  <c r="AM164" i="55"/>
  <c r="AN164" i="55"/>
  <c r="AO164" i="55"/>
  <c r="AL165" i="55"/>
  <c r="AM165" i="55"/>
  <c r="AN165" i="55"/>
  <c r="AO165" i="55"/>
  <c r="AL166" i="55"/>
  <c r="AM166" i="55"/>
  <c r="AN166" i="55"/>
  <c r="AO166" i="55"/>
  <c r="AL167" i="55"/>
  <c r="AM167" i="55"/>
  <c r="AN167" i="55"/>
  <c r="AO167" i="55"/>
  <c r="AL168" i="55"/>
  <c r="AM168" i="55"/>
  <c r="AN168" i="55"/>
  <c r="AO168" i="55"/>
  <c r="AL169" i="55"/>
  <c r="AM169" i="55"/>
  <c r="AN169" i="55"/>
  <c r="AO169" i="55"/>
  <c r="AL170" i="55"/>
  <c r="AM170" i="55"/>
  <c r="AN170" i="55"/>
  <c r="AO170" i="55"/>
  <c r="AL171" i="55"/>
  <c r="AM171" i="55"/>
  <c r="AN171" i="55"/>
  <c r="AO171" i="55"/>
  <c r="AL172" i="55"/>
  <c r="AM172" i="55"/>
  <c r="AN172" i="55"/>
  <c r="AO172" i="55"/>
  <c r="AL173" i="55"/>
  <c r="AM173" i="55"/>
  <c r="AN173" i="55"/>
  <c r="AO173" i="55"/>
  <c r="AL174" i="55"/>
  <c r="AM174" i="55"/>
  <c r="AN174" i="55"/>
  <c r="AO174" i="55"/>
  <c r="AL175" i="55"/>
  <c r="AM175" i="55"/>
  <c r="AN175" i="55"/>
  <c r="AO175" i="55"/>
  <c r="AL176" i="55"/>
  <c r="AM176" i="55"/>
  <c r="AN176" i="55"/>
  <c r="AO176" i="55"/>
  <c r="AL177" i="55"/>
  <c r="AM177" i="55"/>
  <c r="AN177" i="55"/>
  <c r="AO177" i="55"/>
  <c r="AL178" i="55"/>
  <c r="AM178" i="55"/>
  <c r="AN178" i="55"/>
  <c r="AO178" i="55"/>
  <c r="AL179" i="55"/>
  <c r="AM179" i="55"/>
  <c r="AN179" i="55"/>
  <c r="AO179" i="55"/>
  <c r="AL180" i="55"/>
  <c r="AM180" i="55"/>
  <c r="AN180" i="55"/>
  <c r="AO180" i="55"/>
  <c r="AL181" i="55"/>
  <c r="AM181" i="55"/>
  <c r="AN181" i="55"/>
  <c r="AO181" i="55"/>
  <c r="AL182" i="55"/>
  <c r="AM182" i="55"/>
  <c r="AN182" i="55"/>
  <c r="AO182" i="55"/>
  <c r="AL183" i="55"/>
  <c r="AM183" i="55"/>
  <c r="AN183" i="55"/>
  <c r="AO183" i="55"/>
  <c r="AL184" i="55"/>
  <c r="AM184" i="55"/>
  <c r="AN184" i="55"/>
  <c r="AO184" i="55"/>
  <c r="AL185" i="55"/>
  <c r="AM185" i="55"/>
  <c r="AN185" i="55"/>
  <c r="AO185" i="55"/>
  <c r="AL186" i="55"/>
  <c r="AM186" i="55"/>
  <c r="AN186" i="55"/>
  <c r="AO186" i="55"/>
  <c r="AL187" i="55"/>
  <c r="AM187" i="55"/>
  <c r="AN187" i="55"/>
  <c r="AO187" i="55"/>
  <c r="AM38" i="55"/>
  <c r="AN38" i="55"/>
  <c r="AO38" i="55"/>
  <c r="AL38" i="55"/>
  <c r="AN97" i="55" l="1"/>
  <c r="AN81" i="55"/>
  <c r="AN65" i="55"/>
  <c r="AH39" i="55" l="1"/>
  <c r="AI39" i="55"/>
  <c r="AJ39" i="55"/>
  <c r="AK39" i="55"/>
  <c r="AH40" i="55"/>
  <c r="AI40" i="55"/>
  <c r="AJ40" i="55"/>
  <c r="AK40" i="55"/>
  <c r="AH41" i="55"/>
  <c r="AI41" i="55"/>
  <c r="AJ41" i="55"/>
  <c r="AK41" i="55"/>
  <c r="AH42" i="55"/>
  <c r="AI42" i="55"/>
  <c r="AJ42" i="55"/>
  <c r="AK42" i="55"/>
  <c r="AH43" i="55"/>
  <c r="AI43" i="55"/>
  <c r="AJ43" i="55"/>
  <c r="AK43" i="55"/>
  <c r="AH44" i="55"/>
  <c r="AI44" i="55"/>
  <c r="AJ44" i="55"/>
  <c r="AK44" i="55"/>
  <c r="AH45" i="55"/>
  <c r="AI45" i="55"/>
  <c r="AJ45" i="55"/>
  <c r="AK45" i="55"/>
  <c r="AH46" i="55"/>
  <c r="AI46" i="55"/>
  <c r="AJ46" i="55"/>
  <c r="AK46" i="55"/>
  <c r="AH47" i="55"/>
  <c r="AI47" i="55"/>
  <c r="AJ47" i="55"/>
  <c r="AK47" i="55"/>
  <c r="AH48" i="55"/>
  <c r="AI48" i="55"/>
  <c r="AJ48" i="55"/>
  <c r="AK48" i="55"/>
  <c r="AH49" i="55"/>
  <c r="AI49" i="55"/>
  <c r="AJ49" i="55"/>
  <c r="AK49" i="55"/>
  <c r="AH50" i="55"/>
  <c r="AI50" i="55"/>
  <c r="AJ50" i="55"/>
  <c r="AK50" i="55"/>
  <c r="AH51" i="55"/>
  <c r="AI51" i="55"/>
  <c r="AJ51" i="55"/>
  <c r="AK51" i="55"/>
  <c r="AH52" i="55"/>
  <c r="AI52" i="55"/>
  <c r="AJ52" i="55"/>
  <c r="AK52" i="55"/>
  <c r="AH53" i="55"/>
  <c r="AI53" i="55"/>
  <c r="AJ53" i="55"/>
  <c r="AK53" i="55"/>
  <c r="AH54" i="55"/>
  <c r="AI54" i="55"/>
  <c r="AJ54" i="55"/>
  <c r="AK54" i="55"/>
  <c r="AH55" i="55"/>
  <c r="AI55" i="55"/>
  <c r="AJ55" i="55"/>
  <c r="AK55" i="55"/>
  <c r="AH56" i="55"/>
  <c r="AI56" i="55"/>
  <c r="AJ56" i="55"/>
  <c r="AK56" i="55"/>
  <c r="AH57" i="55"/>
  <c r="AI57" i="55"/>
  <c r="AJ57" i="55"/>
  <c r="AK57" i="55"/>
  <c r="AH58" i="55"/>
  <c r="AI58" i="55"/>
  <c r="AJ58" i="55"/>
  <c r="AK58" i="55"/>
  <c r="AH59" i="55"/>
  <c r="AI59" i="55"/>
  <c r="AJ59" i="55"/>
  <c r="AK59" i="55"/>
  <c r="AH60" i="55"/>
  <c r="AI60" i="55"/>
  <c r="AJ60" i="55"/>
  <c r="AK60" i="55"/>
  <c r="AH61" i="55"/>
  <c r="AI61" i="55"/>
  <c r="AJ61" i="55"/>
  <c r="AK61" i="55"/>
  <c r="AH62" i="55"/>
  <c r="AI62" i="55"/>
  <c r="AJ62" i="55"/>
  <c r="AK62" i="55"/>
  <c r="AH63" i="55"/>
  <c r="AI63" i="55"/>
  <c r="AJ63" i="55"/>
  <c r="AK63" i="55"/>
  <c r="AH64" i="55"/>
  <c r="AI64" i="55"/>
  <c r="AJ64" i="55"/>
  <c r="AK64" i="55"/>
  <c r="AH65" i="55"/>
  <c r="AI65" i="55"/>
  <c r="AJ65" i="55"/>
  <c r="AK65" i="55"/>
  <c r="AH66" i="55"/>
  <c r="AI66" i="55"/>
  <c r="AJ66" i="55"/>
  <c r="AK66" i="55"/>
  <c r="AH67" i="55"/>
  <c r="AI67" i="55"/>
  <c r="AJ67" i="55"/>
  <c r="AK67" i="55"/>
  <c r="AH68" i="55"/>
  <c r="AI68" i="55"/>
  <c r="AJ68" i="55"/>
  <c r="AK68" i="55"/>
  <c r="AH69" i="55"/>
  <c r="AI69" i="55"/>
  <c r="AJ69" i="55"/>
  <c r="AK69" i="55"/>
  <c r="AH70" i="55"/>
  <c r="AI70" i="55"/>
  <c r="AJ70" i="55"/>
  <c r="AK70" i="55"/>
  <c r="AH71" i="55"/>
  <c r="AI71" i="55"/>
  <c r="AJ71" i="55"/>
  <c r="AK71" i="55"/>
  <c r="AH72" i="55"/>
  <c r="AI72" i="55"/>
  <c r="AJ72" i="55"/>
  <c r="AK72" i="55"/>
  <c r="AH73" i="55"/>
  <c r="AI73" i="55"/>
  <c r="AJ73" i="55"/>
  <c r="AK73" i="55"/>
  <c r="AH74" i="55"/>
  <c r="AI74" i="55"/>
  <c r="AJ74" i="55"/>
  <c r="AK74" i="55"/>
  <c r="AH75" i="55"/>
  <c r="AI75" i="55"/>
  <c r="AJ75" i="55"/>
  <c r="AK75" i="55"/>
  <c r="AH76" i="55"/>
  <c r="AI76" i="55"/>
  <c r="AJ76" i="55"/>
  <c r="AK76" i="55"/>
  <c r="AH77" i="55"/>
  <c r="AI77" i="55"/>
  <c r="AJ77" i="55"/>
  <c r="AK77" i="55"/>
  <c r="AH78" i="55"/>
  <c r="AI78" i="55"/>
  <c r="AJ78" i="55"/>
  <c r="AK78" i="55"/>
  <c r="AH79" i="55"/>
  <c r="AI79" i="55"/>
  <c r="AJ79" i="55"/>
  <c r="AK79" i="55"/>
  <c r="AH80" i="55"/>
  <c r="AI80" i="55"/>
  <c r="AJ80" i="55"/>
  <c r="AK80" i="55"/>
  <c r="AH81" i="55"/>
  <c r="AI81" i="55"/>
  <c r="AJ81" i="55"/>
  <c r="AK81" i="55"/>
  <c r="AH82" i="55"/>
  <c r="AI82" i="55"/>
  <c r="AJ82" i="55"/>
  <c r="AK82" i="55"/>
  <c r="AH83" i="55"/>
  <c r="AI83" i="55"/>
  <c r="AJ83" i="55"/>
  <c r="AK83" i="55"/>
  <c r="AH84" i="55"/>
  <c r="AI84" i="55"/>
  <c r="AJ84" i="55"/>
  <c r="AK84" i="55"/>
  <c r="AH85" i="55"/>
  <c r="AI85" i="55"/>
  <c r="AJ85" i="55"/>
  <c r="AK85" i="55"/>
  <c r="AH86" i="55"/>
  <c r="AI86" i="55"/>
  <c r="AJ86" i="55"/>
  <c r="AK86" i="55"/>
  <c r="AH87" i="55"/>
  <c r="AI87" i="55"/>
  <c r="AJ87" i="55"/>
  <c r="AK87" i="55"/>
  <c r="AH88" i="55"/>
  <c r="AI88" i="55"/>
  <c r="AJ88" i="55"/>
  <c r="AK88" i="55"/>
  <c r="AH89" i="55"/>
  <c r="AI89" i="55"/>
  <c r="AJ89" i="55"/>
  <c r="AK89" i="55"/>
  <c r="AH90" i="55"/>
  <c r="AI90" i="55"/>
  <c r="AJ90" i="55"/>
  <c r="AK90" i="55"/>
  <c r="AH91" i="55"/>
  <c r="AI91" i="55"/>
  <c r="AJ91" i="55"/>
  <c r="AK91" i="55"/>
  <c r="AH92" i="55"/>
  <c r="AI92" i="55"/>
  <c r="AJ92" i="55"/>
  <c r="AK92" i="55"/>
  <c r="AH93" i="55"/>
  <c r="AI93" i="55"/>
  <c r="AJ93" i="55"/>
  <c r="AK93" i="55"/>
  <c r="AH94" i="55"/>
  <c r="AI94" i="55"/>
  <c r="AJ94" i="55"/>
  <c r="AK94" i="55"/>
  <c r="AH95" i="55"/>
  <c r="AI95" i="55"/>
  <c r="AJ95" i="55"/>
  <c r="AK95" i="55"/>
  <c r="AH96" i="55"/>
  <c r="AI96" i="55"/>
  <c r="AJ96" i="55"/>
  <c r="AK96" i="55"/>
  <c r="AH97" i="55"/>
  <c r="AI97" i="55"/>
  <c r="AJ97" i="55"/>
  <c r="AK97" i="55"/>
  <c r="AH98" i="55"/>
  <c r="AI98" i="55"/>
  <c r="AJ98" i="55"/>
  <c r="AK98" i="55"/>
  <c r="AH99" i="55"/>
  <c r="AI99" i="55"/>
  <c r="AJ99" i="55"/>
  <c r="AK99" i="55"/>
  <c r="AH100" i="55"/>
  <c r="AI100" i="55"/>
  <c r="AJ100" i="55"/>
  <c r="AK100" i="55"/>
  <c r="AH101" i="55"/>
  <c r="AI101" i="55"/>
  <c r="AJ101" i="55"/>
  <c r="AK101" i="55"/>
  <c r="AH102" i="55"/>
  <c r="AI102" i="55"/>
  <c r="AJ102" i="55"/>
  <c r="AK102" i="55"/>
  <c r="AH103" i="55"/>
  <c r="AI103" i="55"/>
  <c r="AJ103" i="55"/>
  <c r="AK103" i="55"/>
  <c r="AH104" i="55"/>
  <c r="AI104" i="55"/>
  <c r="AJ104" i="55"/>
  <c r="AK104" i="55"/>
  <c r="AH105" i="55"/>
  <c r="AI105" i="55"/>
  <c r="AJ105" i="55"/>
  <c r="AK105" i="55"/>
  <c r="AH106" i="55"/>
  <c r="AI106" i="55"/>
  <c r="AJ106" i="55"/>
  <c r="AK106" i="55"/>
  <c r="AH107" i="55"/>
  <c r="AI107" i="55"/>
  <c r="AJ107" i="55"/>
  <c r="AK107" i="55"/>
  <c r="AH108" i="55"/>
  <c r="AI108" i="55"/>
  <c r="AJ108" i="55"/>
  <c r="AK108" i="55"/>
  <c r="AH109" i="55"/>
  <c r="AI109" i="55"/>
  <c r="AJ109" i="55"/>
  <c r="AK109" i="55"/>
  <c r="AH110" i="55"/>
  <c r="AI110" i="55"/>
  <c r="AJ110" i="55"/>
  <c r="AK110" i="55"/>
  <c r="AH111" i="55"/>
  <c r="AI111" i="55"/>
  <c r="AJ111" i="55"/>
  <c r="AK111" i="55"/>
  <c r="AH112" i="55"/>
  <c r="AI112" i="55"/>
  <c r="AJ112" i="55"/>
  <c r="AK112" i="55"/>
  <c r="AH113" i="55"/>
  <c r="AI113" i="55"/>
  <c r="AJ113" i="55"/>
  <c r="AK113" i="55"/>
  <c r="AH114" i="55"/>
  <c r="AI114" i="55"/>
  <c r="AJ114" i="55"/>
  <c r="AK114" i="55"/>
  <c r="AH115" i="55"/>
  <c r="AI115" i="55"/>
  <c r="AJ115" i="55"/>
  <c r="AK115" i="55"/>
  <c r="AH116" i="55"/>
  <c r="AI116" i="55"/>
  <c r="AJ116" i="55"/>
  <c r="AK116" i="55"/>
  <c r="AH117" i="55"/>
  <c r="AI117" i="55"/>
  <c r="AJ117" i="55"/>
  <c r="AK117" i="55"/>
  <c r="AH118" i="55"/>
  <c r="AI118" i="55"/>
  <c r="AJ118" i="55"/>
  <c r="AK118" i="55"/>
  <c r="AH119" i="55"/>
  <c r="AI119" i="55"/>
  <c r="AJ119" i="55"/>
  <c r="AK119" i="55"/>
  <c r="AH120" i="55"/>
  <c r="AI120" i="55"/>
  <c r="AJ120" i="55"/>
  <c r="AK120" i="55"/>
  <c r="AH121" i="55"/>
  <c r="AI121" i="55"/>
  <c r="AJ121" i="55"/>
  <c r="AK121" i="55"/>
  <c r="AH122" i="55"/>
  <c r="AI122" i="55"/>
  <c r="AJ122" i="55"/>
  <c r="AK122" i="55"/>
  <c r="AH123" i="55"/>
  <c r="AI123" i="55"/>
  <c r="AJ123" i="55"/>
  <c r="AK123" i="55"/>
  <c r="AH124" i="55"/>
  <c r="AI124" i="55"/>
  <c r="AJ124" i="55"/>
  <c r="AK124" i="55"/>
  <c r="AH125" i="55"/>
  <c r="AI125" i="55"/>
  <c r="AJ125" i="55"/>
  <c r="AK125" i="55"/>
  <c r="AH126" i="55"/>
  <c r="AI126" i="55"/>
  <c r="AJ126" i="55"/>
  <c r="AK126" i="55"/>
  <c r="AH127" i="55"/>
  <c r="AI127" i="55"/>
  <c r="AJ127" i="55"/>
  <c r="AK127" i="55"/>
  <c r="AH128" i="55"/>
  <c r="AI128" i="55"/>
  <c r="AJ128" i="55"/>
  <c r="AK128" i="55"/>
  <c r="AH129" i="55"/>
  <c r="AI129" i="55"/>
  <c r="AJ129" i="55"/>
  <c r="AK129" i="55"/>
  <c r="AH130" i="55"/>
  <c r="AI130" i="55"/>
  <c r="AJ130" i="55"/>
  <c r="AK130" i="55"/>
  <c r="AH131" i="55"/>
  <c r="AI131" i="55"/>
  <c r="AJ131" i="55"/>
  <c r="AK131" i="55"/>
  <c r="AH132" i="55"/>
  <c r="AI132" i="55"/>
  <c r="AJ132" i="55"/>
  <c r="AK132" i="55"/>
  <c r="AH133" i="55"/>
  <c r="AI133" i="55"/>
  <c r="AJ133" i="55"/>
  <c r="AK133" i="55"/>
  <c r="AH134" i="55"/>
  <c r="AI134" i="55"/>
  <c r="AJ134" i="55"/>
  <c r="AK134" i="55"/>
  <c r="AH135" i="55"/>
  <c r="AI135" i="55"/>
  <c r="AJ135" i="55"/>
  <c r="AK135" i="55"/>
  <c r="AH136" i="55"/>
  <c r="AI136" i="55"/>
  <c r="AJ136" i="55"/>
  <c r="AK136" i="55"/>
  <c r="AH137" i="55"/>
  <c r="AI137" i="55"/>
  <c r="AJ137" i="55"/>
  <c r="AK137" i="55"/>
  <c r="AH138" i="55"/>
  <c r="AI138" i="55"/>
  <c r="AJ138" i="55"/>
  <c r="AK138" i="55"/>
  <c r="AH139" i="55"/>
  <c r="AI139" i="55"/>
  <c r="AJ139" i="55"/>
  <c r="AK139" i="55"/>
  <c r="AH140" i="55"/>
  <c r="AI140" i="55"/>
  <c r="AJ140" i="55"/>
  <c r="AK140" i="55"/>
  <c r="AH141" i="55"/>
  <c r="AI141" i="55"/>
  <c r="AJ141" i="55"/>
  <c r="AK141" i="55"/>
  <c r="AH142" i="55"/>
  <c r="AI142" i="55"/>
  <c r="AJ142" i="55"/>
  <c r="AK142" i="55"/>
  <c r="AH143" i="55"/>
  <c r="AI143" i="55"/>
  <c r="AJ143" i="55"/>
  <c r="AK143" i="55"/>
  <c r="AH144" i="55"/>
  <c r="AI144" i="55"/>
  <c r="AJ144" i="55"/>
  <c r="AK144" i="55"/>
  <c r="AH145" i="55"/>
  <c r="AI145" i="55"/>
  <c r="AJ145" i="55"/>
  <c r="AK145" i="55"/>
  <c r="AH146" i="55"/>
  <c r="AI146" i="55"/>
  <c r="AJ146" i="55"/>
  <c r="AK146" i="55"/>
  <c r="AH147" i="55"/>
  <c r="AI147" i="55"/>
  <c r="AJ147" i="55"/>
  <c r="AK147" i="55"/>
  <c r="AH148" i="55"/>
  <c r="AI148" i="55"/>
  <c r="AJ148" i="55"/>
  <c r="AK148" i="55"/>
  <c r="AH149" i="55"/>
  <c r="AI149" i="55"/>
  <c r="AJ149" i="55"/>
  <c r="AK149" i="55"/>
  <c r="AH150" i="55"/>
  <c r="AI150" i="55"/>
  <c r="AJ150" i="55"/>
  <c r="AK150" i="55"/>
  <c r="AH151" i="55"/>
  <c r="AI151" i="55"/>
  <c r="AJ151" i="55"/>
  <c r="AK151" i="55"/>
  <c r="AH152" i="55"/>
  <c r="AI152" i="55"/>
  <c r="AJ152" i="55"/>
  <c r="AK152" i="55"/>
  <c r="AH153" i="55"/>
  <c r="AI153" i="55"/>
  <c r="AJ153" i="55"/>
  <c r="AK153" i="55"/>
  <c r="AH154" i="55"/>
  <c r="AI154" i="55"/>
  <c r="AJ154" i="55"/>
  <c r="AK154" i="55"/>
  <c r="AH155" i="55"/>
  <c r="AI155" i="55"/>
  <c r="AJ155" i="55"/>
  <c r="AK155" i="55"/>
  <c r="AH156" i="55"/>
  <c r="AI156" i="55"/>
  <c r="AJ156" i="55"/>
  <c r="AK156" i="55"/>
  <c r="AH157" i="55"/>
  <c r="AI157" i="55"/>
  <c r="AJ157" i="55"/>
  <c r="AK157" i="55"/>
  <c r="AH158" i="55"/>
  <c r="AI158" i="55"/>
  <c r="AJ158" i="55"/>
  <c r="AK158" i="55"/>
  <c r="AH159" i="55"/>
  <c r="AI159" i="55"/>
  <c r="AJ159" i="55"/>
  <c r="AK159" i="55"/>
  <c r="AH160" i="55"/>
  <c r="AI160" i="55"/>
  <c r="AJ160" i="55"/>
  <c r="AK160" i="55"/>
  <c r="AH161" i="55"/>
  <c r="AI161" i="55"/>
  <c r="AJ161" i="55"/>
  <c r="AK161" i="55"/>
  <c r="AH162" i="55"/>
  <c r="AI162" i="55"/>
  <c r="AJ162" i="55"/>
  <c r="AK162" i="55"/>
  <c r="AH163" i="55"/>
  <c r="AI163" i="55"/>
  <c r="AJ163" i="55"/>
  <c r="AK163" i="55"/>
  <c r="AH164" i="55"/>
  <c r="AI164" i="55"/>
  <c r="AJ164" i="55"/>
  <c r="AK164" i="55"/>
  <c r="AH165" i="55"/>
  <c r="AI165" i="55"/>
  <c r="AJ165" i="55"/>
  <c r="AK165" i="55"/>
  <c r="AH166" i="55"/>
  <c r="AI166" i="55"/>
  <c r="AJ166" i="55"/>
  <c r="AK166" i="55"/>
  <c r="AH167" i="55"/>
  <c r="AI167" i="55"/>
  <c r="AJ167" i="55"/>
  <c r="AK167" i="55"/>
  <c r="AH168" i="55"/>
  <c r="AI168" i="55"/>
  <c r="AJ168" i="55"/>
  <c r="AK168" i="55"/>
  <c r="AH169" i="55"/>
  <c r="AI169" i="55"/>
  <c r="AJ169" i="55"/>
  <c r="AK169" i="55"/>
  <c r="AH170" i="55"/>
  <c r="AI170" i="55"/>
  <c r="AJ170" i="55"/>
  <c r="AK170" i="55"/>
  <c r="AH171" i="55"/>
  <c r="AI171" i="55"/>
  <c r="AJ171" i="55"/>
  <c r="AK171" i="55"/>
  <c r="AH172" i="55"/>
  <c r="AI172" i="55"/>
  <c r="AJ172" i="55"/>
  <c r="AK172" i="55"/>
  <c r="AH173" i="55"/>
  <c r="AI173" i="55"/>
  <c r="AJ173" i="55"/>
  <c r="AK173" i="55"/>
  <c r="AH174" i="55"/>
  <c r="AI174" i="55"/>
  <c r="AJ174" i="55"/>
  <c r="AK174" i="55"/>
  <c r="AH175" i="55"/>
  <c r="AI175" i="55"/>
  <c r="AJ175" i="55"/>
  <c r="AK175" i="55"/>
  <c r="AH176" i="55"/>
  <c r="AI176" i="55"/>
  <c r="AJ176" i="55"/>
  <c r="AK176" i="55"/>
  <c r="AH177" i="55"/>
  <c r="AI177" i="55"/>
  <c r="AJ177" i="55"/>
  <c r="AK177" i="55"/>
  <c r="AH178" i="55"/>
  <c r="AI178" i="55"/>
  <c r="AJ178" i="55"/>
  <c r="AK178" i="55"/>
  <c r="AH179" i="55"/>
  <c r="AI179" i="55"/>
  <c r="AJ179" i="55"/>
  <c r="AK179" i="55"/>
  <c r="AH180" i="55"/>
  <c r="AI180" i="55"/>
  <c r="AJ180" i="55"/>
  <c r="AK180" i="55"/>
  <c r="AH181" i="55"/>
  <c r="AI181" i="55"/>
  <c r="AJ181" i="55"/>
  <c r="AK181" i="55"/>
  <c r="AH182" i="55"/>
  <c r="AI182" i="55"/>
  <c r="AJ182" i="55"/>
  <c r="AK182" i="55"/>
  <c r="AH183" i="55"/>
  <c r="AI183" i="55"/>
  <c r="AJ183" i="55"/>
  <c r="AK183" i="55"/>
  <c r="AH184" i="55"/>
  <c r="AI184" i="55"/>
  <c r="AJ184" i="55"/>
  <c r="AK184" i="55"/>
  <c r="AH185" i="55"/>
  <c r="AI185" i="55"/>
  <c r="AJ185" i="55"/>
  <c r="AK185" i="55"/>
  <c r="AH186" i="55"/>
  <c r="AI186" i="55"/>
  <c r="AJ186" i="55"/>
  <c r="AK186" i="55"/>
  <c r="AH187" i="55"/>
  <c r="AI187" i="55"/>
  <c r="AJ187" i="55"/>
  <c r="AK187" i="55"/>
  <c r="AH38" i="55"/>
  <c r="AI38" i="55"/>
  <c r="AJ38" i="55"/>
  <c r="AK38" i="55"/>
  <c r="P6" i="59" l="1"/>
  <c r="F19" i="59"/>
  <c r="F20" i="59" s="1"/>
  <c r="F21" i="59" s="1"/>
  <c r="F22" i="59" s="1"/>
  <c r="F23" i="59" s="1"/>
  <c r="F24" i="59" s="1"/>
  <c r="F25" i="59" s="1"/>
  <c r="F26" i="59" s="1"/>
  <c r="H18" i="59" s="1"/>
  <c r="H19" i="59" s="1"/>
  <c r="H20" i="59" s="1"/>
  <c r="H21" i="59" s="1"/>
  <c r="H22" i="59" s="1"/>
  <c r="H23" i="59" s="1"/>
  <c r="H24" i="59" s="1"/>
  <c r="H25" i="59" s="1"/>
  <c r="H26" i="59" s="1"/>
  <c r="J18" i="59" s="1"/>
  <c r="J19" i="59" s="1"/>
  <c r="J20" i="59" s="1"/>
  <c r="J21" i="59" s="1"/>
  <c r="J22" i="59" s="1"/>
  <c r="J23" i="59" s="1"/>
  <c r="J24" i="59" s="1"/>
  <c r="J25" i="59" s="1"/>
  <c r="J26" i="59" s="1"/>
  <c r="L18" i="59" s="1"/>
  <c r="L19" i="59" s="1"/>
  <c r="L20" i="59" s="1"/>
  <c r="L21" i="59" s="1"/>
  <c r="L22" i="59" s="1"/>
  <c r="L23" i="59" s="1"/>
  <c r="L24" i="59" s="1"/>
  <c r="L25" i="59" s="1"/>
  <c r="L26" i="59" s="1"/>
  <c r="N18" i="59" s="1"/>
  <c r="N19" i="59" s="1"/>
  <c r="N20" i="59" s="1"/>
  <c r="N21" i="59" s="1"/>
  <c r="N22" i="59" s="1"/>
  <c r="N23" i="59" s="1"/>
  <c r="N24" i="59" s="1"/>
  <c r="N25" i="59" s="1"/>
  <c r="N26" i="59" s="1"/>
  <c r="P18" i="59" s="1"/>
  <c r="P19" i="59" s="1"/>
  <c r="P20" i="59" s="1"/>
  <c r="P21" i="59" s="1"/>
  <c r="P22" i="59" s="1"/>
  <c r="P23" i="59" s="1"/>
  <c r="P24" i="59" s="1"/>
  <c r="P25" i="59" s="1"/>
  <c r="P26" i="59" s="1"/>
  <c r="Z38" i="31" l="1"/>
  <c r="Z174" i="31"/>
  <c r="AA173" i="31"/>
  <c r="Z170" i="31"/>
  <c r="AA169" i="31"/>
  <c r="AH162" i="31"/>
  <c r="AH158" i="31"/>
  <c r="AI157" i="31"/>
  <c r="AJ156" i="31"/>
  <c r="AH154" i="31"/>
  <c r="AI153" i="31"/>
  <c r="AJ152" i="31"/>
  <c r="AI149" i="31"/>
  <c r="AJ148" i="31"/>
  <c r="Z142" i="31"/>
  <c r="AA141" i="31"/>
  <c r="AB140" i="31"/>
  <c r="AB136" i="31"/>
  <c r="AA133" i="31"/>
  <c r="Z130" i="31"/>
  <c r="AJ108" i="31"/>
  <c r="AI187" i="31"/>
  <c r="AB186" i="31"/>
  <c r="AI183" i="31"/>
  <c r="AB182" i="31"/>
  <c r="Z180" i="31"/>
  <c r="AJ178" i="31"/>
  <c r="AH176" i="31"/>
  <c r="AI175" i="31"/>
  <c r="AI171" i="31"/>
  <c r="AB170" i="31"/>
  <c r="Z168" i="31"/>
  <c r="AJ166" i="31"/>
  <c r="AH164" i="31"/>
  <c r="AA163" i="31"/>
  <c r="AI159" i="31"/>
  <c r="AB158" i="31"/>
  <c r="Z156" i="31"/>
  <c r="AJ154" i="31"/>
  <c r="AH152" i="31"/>
  <c r="AA151" i="31"/>
  <c r="AH148" i="31"/>
  <c r="AA147" i="31"/>
  <c r="AI143" i="31"/>
  <c r="AB142" i="31"/>
  <c r="AH140" i="31"/>
  <c r="Z140" i="31"/>
  <c r="AJ138" i="31"/>
  <c r="AH136" i="31"/>
  <c r="AA135" i="31"/>
  <c r="Z132" i="31"/>
  <c r="AI131" i="31"/>
  <c r="AB130" i="31"/>
  <c r="Z128" i="31"/>
  <c r="AJ126" i="31"/>
  <c r="AH124" i="31"/>
  <c r="AA123" i="31"/>
  <c r="AI119" i="31"/>
  <c r="AB118" i="31"/>
  <c r="Z116" i="31"/>
  <c r="AJ114" i="31"/>
  <c r="AH112" i="31"/>
  <c r="AA111" i="31"/>
  <c r="AI107" i="31"/>
  <c r="AB106" i="31"/>
  <c r="Z104" i="31"/>
  <c r="AJ102" i="31"/>
  <c r="AH100" i="31"/>
  <c r="AA99" i="31"/>
  <c r="AJ98" i="31"/>
  <c r="AH96" i="31"/>
  <c r="Z96" i="31"/>
  <c r="AI95" i="31"/>
  <c r="AA95" i="31"/>
  <c r="AJ94" i="31"/>
  <c r="AB94" i="31"/>
  <c r="AH92" i="31"/>
  <c r="Z92" i="31"/>
  <c r="AI91" i="31"/>
  <c r="AA91" i="31"/>
  <c r="AJ90" i="31"/>
  <c r="AB90" i="31"/>
  <c r="AH88" i="31"/>
  <c r="Z88" i="31"/>
  <c r="AI87" i="31"/>
  <c r="AA87" i="31"/>
  <c r="AJ86" i="31"/>
  <c r="AB86" i="31"/>
  <c r="AH84" i="31"/>
  <c r="Z84" i="31"/>
  <c r="AI83" i="31"/>
  <c r="AA83" i="31"/>
  <c r="AJ82" i="31"/>
  <c r="AB82" i="31"/>
  <c r="AH80" i="31"/>
  <c r="Z80" i="31"/>
  <c r="AI79" i="31"/>
  <c r="AA79" i="31"/>
  <c r="AJ78" i="31"/>
  <c r="AB78" i="31"/>
  <c r="AH76" i="31"/>
  <c r="Z76" i="31"/>
  <c r="AI75" i="31"/>
  <c r="AA75" i="31"/>
  <c r="AJ74" i="31"/>
  <c r="AB74" i="31"/>
  <c r="AH72" i="31"/>
  <c r="Z72" i="31"/>
  <c r="AI71" i="31"/>
  <c r="AA71" i="31"/>
  <c r="AJ70" i="31"/>
  <c r="AB70" i="31"/>
  <c r="AH68" i="31"/>
  <c r="Z68" i="31"/>
  <c r="AI67" i="31"/>
  <c r="AA67" i="31"/>
  <c r="AJ66" i="31"/>
  <c r="AB66" i="31"/>
  <c r="AH64" i="31"/>
  <c r="Z64" i="31"/>
  <c r="AI63" i="31"/>
  <c r="AA63" i="31"/>
  <c r="AJ62" i="31"/>
  <c r="AB62" i="31"/>
  <c r="AH60" i="31"/>
  <c r="Z60" i="31"/>
  <c r="AI59" i="31"/>
  <c r="AA59" i="31"/>
  <c r="AJ58" i="31"/>
  <c r="AB58" i="31"/>
  <c r="AH56" i="31"/>
  <c r="Z56" i="31"/>
  <c r="AI55" i="31"/>
  <c r="AA55" i="31"/>
  <c r="AJ54" i="31"/>
  <c r="AB54" i="31"/>
  <c r="AH52" i="31"/>
  <c r="Z52" i="31"/>
  <c r="AI51" i="31"/>
  <c r="AA51" i="31"/>
  <c r="AJ50" i="31"/>
  <c r="AB50" i="31"/>
  <c r="AH48" i="31"/>
  <c r="Z48" i="31"/>
  <c r="AI47" i="31"/>
  <c r="AA47" i="31"/>
  <c r="AJ46" i="31"/>
  <c r="AB46" i="31"/>
  <c r="AH44" i="31"/>
  <c r="Z44" i="31"/>
  <c r="AI43" i="31"/>
  <c r="AA43" i="31"/>
  <c r="AJ42" i="31"/>
  <c r="AB42" i="31"/>
  <c r="AH40" i="31"/>
  <c r="Z40" i="31"/>
  <c r="AI39" i="31"/>
  <c r="AA39" i="31"/>
  <c r="AJ38" i="31"/>
  <c r="AB38" i="31"/>
  <c r="AH186" i="31"/>
  <c r="Z186" i="31"/>
  <c r="AI185" i="31"/>
  <c r="AA185" i="31"/>
  <c r="AB184" i="31"/>
  <c r="AH182" i="31"/>
  <c r="Z182" i="31"/>
  <c r="AI181" i="31"/>
  <c r="AA181" i="31"/>
  <c r="AJ180" i="31"/>
  <c r="AB180" i="31"/>
  <c r="AH178" i="31"/>
  <c r="AI177" i="31"/>
  <c r="AA177" i="31"/>
  <c r="AJ176" i="31"/>
  <c r="AB176" i="31"/>
  <c r="AH174" i="31"/>
  <c r="AI173" i="31"/>
  <c r="AJ172" i="31"/>
  <c r="AB172" i="31"/>
  <c r="AI169" i="31"/>
  <c r="AJ168" i="31"/>
  <c r="AB168" i="31"/>
  <c r="Z166" i="31"/>
  <c r="AA165" i="31"/>
  <c r="AJ164" i="31"/>
  <c r="AB164" i="31"/>
  <c r="Z162" i="31"/>
  <c r="AA161" i="31"/>
  <c r="AB160" i="31"/>
  <c r="AB156" i="31"/>
  <c r="Z150" i="31"/>
  <c r="Z146" i="31"/>
  <c r="AA145" i="31"/>
  <c r="AH142" i="31"/>
  <c r="AH138" i="31"/>
  <c r="Z138" i="31"/>
  <c r="AI137" i="31"/>
  <c r="AA137" i="31"/>
  <c r="AH134" i="31"/>
  <c r="AI133" i="31"/>
  <c r="AJ132" i="31"/>
  <c r="AB132" i="31"/>
  <c r="AH130" i="31"/>
  <c r="AA129" i="31"/>
  <c r="AJ128" i="31"/>
  <c r="AH126" i="31"/>
  <c r="AI125" i="31"/>
  <c r="AA125" i="31"/>
  <c r="AJ124" i="31"/>
  <c r="AB124" i="31"/>
  <c r="AH122" i="31"/>
  <c r="Z122" i="31"/>
  <c r="AJ120" i="31"/>
  <c r="AH118" i="31"/>
  <c r="AI117" i="31"/>
  <c r="AA117" i="31"/>
  <c r="AB116" i="31"/>
  <c r="Z114" i="31"/>
  <c r="AI113" i="31"/>
  <c r="AJ112" i="31"/>
  <c r="AB112" i="31"/>
  <c r="AH110" i="31"/>
  <c r="Z110" i="31"/>
  <c r="Z106" i="31"/>
  <c r="AJ104" i="31"/>
  <c r="Z102" i="31"/>
  <c r="AI101" i="31"/>
  <c r="AA101" i="31"/>
  <c r="AJ100" i="31"/>
  <c r="AA187" i="31"/>
  <c r="AJ186" i="31"/>
  <c r="AH184" i="31"/>
  <c r="Z184" i="31"/>
  <c r="AA183" i="31"/>
  <c r="AJ182" i="31"/>
  <c r="AH180" i="31"/>
  <c r="AI179" i="31"/>
  <c r="AA179" i="31"/>
  <c r="AB178" i="31"/>
  <c r="Z176" i="31"/>
  <c r="AA175" i="31"/>
  <c r="AJ174" i="31"/>
  <c r="AB174" i="31"/>
  <c r="AH172" i="31"/>
  <c r="Z172" i="31"/>
  <c r="AA171" i="31"/>
  <c r="AJ170" i="31"/>
  <c r="AH168" i="31"/>
  <c r="AI167" i="31"/>
  <c r="AA167" i="31"/>
  <c r="AB166" i="31"/>
  <c r="Z164" i="31"/>
  <c r="AI163" i="31"/>
  <c r="AJ162" i="31"/>
  <c r="AB162" i="31"/>
  <c r="AH160" i="31"/>
  <c r="Z160" i="31"/>
  <c r="AA159" i="31"/>
  <c r="AJ158" i="31"/>
  <c r="AH156" i="31"/>
  <c r="AI155" i="31"/>
  <c r="AA155" i="31"/>
  <c r="AB154" i="31"/>
  <c r="Z152" i="31"/>
  <c r="AI151" i="31"/>
  <c r="AJ150" i="31"/>
  <c r="AB150" i="31"/>
  <c r="Z148" i="31"/>
  <c r="AI147" i="31"/>
  <c r="AJ146" i="31"/>
  <c r="AB146" i="31"/>
  <c r="AH144" i="31"/>
  <c r="Z144" i="31"/>
  <c r="AA143" i="31"/>
  <c r="AJ142" i="31"/>
  <c r="AI139" i="31"/>
  <c r="AA139" i="31"/>
  <c r="AB138" i="31"/>
  <c r="Z136" i="31"/>
  <c r="AI135" i="31"/>
  <c r="AJ134" i="31"/>
  <c r="AB134" i="31"/>
  <c r="AH132" i="31"/>
  <c r="AA131" i="31"/>
  <c r="AJ130" i="31"/>
  <c r="AH128" i="31"/>
  <c r="AI127" i="31"/>
  <c r="AA127" i="31"/>
  <c r="AB126" i="31"/>
  <c r="Z124" i="31"/>
  <c r="AI123" i="31"/>
  <c r="AJ122" i="31"/>
  <c r="AB122" i="31"/>
  <c r="AH120" i="31"/>
  <c r="Z120" i="31"/>
  <c r="AA119" i="31"/>
  <c r="AJ118" i="31"/>
  <c r="AH116" i="31"/>
  <c r="AI115" i="31"/>
  <c r="AA115" i="31"/>
  <c r="AB114" i="31"/>
  <c r="Z112" i="31"/>
  <c r="AI111" i="31"/>
  <c r="AJ110" i="31"/>
  <c r="AB110" i="31"/>
  <c r="AH108" i="31"/>
  <c r="Z108" i="31"/>
  <c r="AA107" i="31"/>
  <c r="AJ106" i="31"/>
  <c r="AH104" i="31"/>
  <c r="AI103" i="31"/>
  <c r="AA103" i="31"/>
  <c r="AB102" i="31"/>
  <c r="Z100" i="31"/>
  <c r="AI99" i="31"/>
  <c r="AB98" i="31"/>
  <c r="AH187" i="31"/>
  <c r="Z187" i="31"/>
  <c r="AI186" i="31"/>
  <c r="AA186" i="31"/>
  <c r="AJ185" i="31"/>
  <c r="AB185" i="31"/>
  <c r="AH183" i="31"/>
  <c r="Z183" i="31"/>
  <c r="AI182" i="31"/>
  <c r="AA182" i="31"/>
  <c r="AJ181" i="31"/>
  <c r="AB181" i="31"/>
  <c r="AH179" i="31"/>
  <c r="Z179" i="31"/>
  <c r="AI178" i="31"/>
  <c r="AA178" i="31"/>
  <c r="AJ177" i="31"/>
  <c r="AB177" i="31"/>
  <c r="AH175" i="31"/>
  <c r="Z175" i="31"/>
  <c r="AI174" i="31"/>
  <c r="AA174" i="31"/>
  <c r="AJ173" i="31"/>
  <c r="AB173" i="31"/>
  <c r="AH171" i="31"/>
  <c r="Z171" i="31"/>
  <c r="AI170" i="31"/>
  <c r="AA170" i="31"/>
  <c r="AJ169" i="31"/>
  <c r="AB169" i="31"/>
  <c r="AH167" i="31"/>
  <c r="Z167" i="31"/>
  <c r="AI166" i="31"/>
  <c r="AA166" i="31"/>
  <c r="AJ165" i="31"/>
  <c r="AB165" i="31"/>
  <c r="AH163" i="31"/>
  <c r="Z163" i="31"/>
  <c r="AI162" i="31"/>
  <c r="AA162" i="31"/>
  <c r="AJ161" i="31"/>
  <c r="AB161" i="31"/>
  <c r="AH159" i="31"/>
  <c r="Z159" i="31"/>
  <c r="AI158" i="31"/>
  <c r="AA158" i="31"/>
  <c r="AJ157" i="31"/>
  <c r="AB157" i="31"/>
  <c r="AH155" i="31"/>
  <c r="Z155" i="31"/>
  <c r="AI154" i="31"/>
  <c r="AA154" i="31"/>
  <c r="AJ153" i="31"/>
  <c r="AB153" i="31"/>
  <c r="AH151" i="31"/>
  <c r="Z151" i="31"/>
  <c r="AI150" i="31"/>
  <c r="AA150" i="31"/>
  <c r="AJ149" i="31"/>
  <c r="AB149" i="31"/>
  <c r="AH147" i="31"/>
  <c r="Z147" i="31"/>
  <c r="AI146" i="31"/>
  <c r="AA146" i="31"/>
  <c r="AJ145" i="31"/>
  <c r="AB145" i="31"/>
  <c r="AH143" i="31"/>
  <c r="Z143" i="31"/>
  <c r="AI142" i="31"/>
  <c r="AA142" i="31"/>
  <c r="AJ141" i="31"/>
  <c r="AB141" i="31"/>
  <c r="AH139" i="31"/>
  <c r="Z139" i="31"/>
  <c r="AI138" i="31"/>
  <c r="AA138" i="31"/>
  <c r="AJ137" i="31"/>
  <c r="AB137" i="31"/>
  <c r="AH135" i="31"/>
  <c r="Z135" i="31"/>
  <c r="AI134" i="31"/>
  <c r="AA134" i="31"/>
  <c r="AJ133" i="31"/>
  <c r="AB133" i="31"/>
  <c r="AH131" i="31"/>
  <c r="Z131" i="31"/>
  <c r="AI130" i="31"/>
  <c r="AA130" i="31"/>
  <c r="AJ129" i="31"/>
  <c r="AB129" i="31"/>
  <c r="AH127" i="31"/>
  <c r="Z127" i="31"/>
  <c r="AI126" i="31"/>
  <c r="AA126" i="31"/>
  <c r="AJ125" i="31"/>
  <c r="AB125" i="31"/>
  <c r="AH123" i="31"/>
  <c r="Z123" i="31"/>
  <c r="AI122" i="31"/>
  <c r="AA122" i="31"/>
  <c r="AJ121" i="31"/>
  <c r="AB121" i="31"/>
  <c r="AH119" i="31"/>
  <c r="Z119" i="31"/>
  <c r="AI118" i="31"/>
  <c r="AA118" i="31"/>
  <c r="AJ117" i="31"/>
  <c r="AB117" i="31"/>
  <c r="AH115" i="31"/>
  <c r="Z115" i="31"/>
  <c r="AI114" i="31"/>
  <c r="AA114" i="31"/>
  <c r="AJ113" i="31"/>
  <c r="AB113" i="31"/>
  <c r="AH111" i="31"/>
  <c r="Z111" i="31"/>
  <c r="AI110" i="31"/>
  <c r="AA110" i="31"/>
  <c r="AJ109" i="31"/>
  <c r="AB109" i="31"/>
  <c r="AH107" i="31"/>
  <c r="Z107" i="31"/>
  <c r="AI106" i="31"/>
  <c r="AA106" i="31"/>
  <c r="AJ105" i="31"/>
  <c r="AB105" i="31"/>
  <c r="AH103" i="31"/>
  <c r="Z103" i="31"/>
  <c r="AI102" i="31"/>
  <c r="AA102" i="31"/>
  <c r="AJ101" i="31"/>
  <c r="AB101" i="31"/>
  <c r="AH99" i="31"/>
  <c r="Z99" i="31"/>
  <c r="AI98" i="31"/>
  <c r="AA98" i="31"/>
  <c r="AJ97" i="31"/>
  <c r="AB97" i="31"/>
  <c r="AH95" i="31"/>
  <c r="Z95" i="31"/>
  <c r="AI94" i="31"/>
  <c r="AA94" i="31"/>
  <c r="AJ93" i="31"/>
  <c r="AB93" i="31"/>
  <c r="AH91" i="31"/>
  <c r="Z91" i="31"/>
  <c r="AI90" i="31"/>
  <c r="AA90" i="31"/>
  <c r="AJ89" i="31"/>
  <c r="AB89" i="31"/>
  <c r="AH87" i="31"/>
  <c r="Z87" i="31"/>
  <c r="AI86" i="31"/>
  <c r="AA86" i="31"/>
  <c r="AJ85" i="31"/>
  <c r="AB85" i="31"/>
  <c r="AH83" i="31"/>
  <c r="Z83" i="31"/>
  <c r="AI82" i="31"/>
  <c r="AA82" i="31"/>
  <c r="AJ81" i="31"/>
  <c r="AB81" i="31"/>
  <c r="AH79" i="31"/>
  <c r="Z79" i="31"/>
  <c r="AI78" i="31"/>
  <c r="AA78" i="31"/>
  <c r="AJ77" i="31"/>
  <c r="AB77" i="31"/>
  <c r="AH75" i="31"/>
  <c r="Z75" i="31"/>
  <c r="AI74" i="31"/>
  <c r="AA74" i="31"/>
  <c r="AJ73" i="31"/>
  <c r="AB73" i="31"/>
  <c r="AH71" i="31"/>
  <c r="Z71" i="31"/>
  <c r="AI70" i="31"/>
  <c r="AA70" i="31"/>
  <c r="AJ69" i="31"/>
  <c r="AB69" i="31"/>
  <c r="AH67" i="31"/>
  <c r="Z67" i="31"/>
  <c r="AI66" i="31"/>
  <c r="AA66" i="31"/>
  <c r="AJ65" i="31"/>
  <c r="AB65" i="31"/>
  <c r="AH63" i="31"/>
  <c r="Z63" i="31"/>
  <c r="AI62" i="31"/>
  <c r="AA62" i="31"/>
  <c r="AJ61" i="31"/>
  <c r="AB61" i="31"/>
  <c r="AH59" i="31"/>
  <c r="Z59" i="31"/>
  <c r="AI58" i="31"/>
  <c r="AA58" i="31"/>
  <c r="AJ57" i="31"/>
  <c r="AB57" i="31"/>
  <c r="AH55" i="31"/>
  <c r="Z55" i="31"/>
  <c r="AI54" i="31"/>
  <c r="AA54" i="31"/>
  <c r="AJ53" i="31"/>
  <c r="AB53" i="31"/>
  <c r="AH51" i="31"/>
  <c r="Z51" i="31"/>
  <c r="AI50" i="31"/>
  <c r="AA50" i="31"/>
  <c r="AJ49" i="31"/>
  <c r="AB49" i="31"/>
  <c r="AH47" i="31"/>
  <c r="Z47" i="31"/>
  <c r="AI46" i="31"/>
  <c r="AA46" i="31"/>
  <c r="AJ45" i="31"/>
  <c r="AB45" i="31"/>
  <c r="AH43" i="31"/>
  <c r="Z43" i="31"/>
  <c r="AI42" i="31"/>
  <c r="AA42" i="31"/>
  <c r="AJ41" i="31"/>
  <c r="AB41" i="31"/>
  <c r="AH39" i="31"/>
  <c r="Z39" i="31"/>
  <c r="AI38" i="31"/>
  <c r="AA38" i="31"/>
  <c r="AB100" i="31"/>
  <c r="AH98" i="31"/>
  <c r="Z98" i="31"/>
  <c r="AI97" i="31"/>
  <c r="AA97" i="31"/>
  <c r="AJ96" i="31"/>
  <c r="AB96" i="31"/>
  <c r="AH94" i="31"/>
  <c r="Z94" i="31"/>
  <c r="AI93" i="31"/>
  <c r="AA93" i="31"/>
  <c r="AJ92" i="31"/>
  <c r="AB92" i="31"/>
  <c r="AH90" i="31"/>
  <c r="Z90" i="31"/>
  <c r="AI89" i="31"/>
  <c r="AA89" i="31"/>
  <c r="AJ88" i="31"/>
  <c r="AB88" i="31"/>
  <c r="AH86" i="31"/>
  <c r="Z86" i="31"/>
  <c r="AI85" i="31"/>
  <c r="AA85" i="31"/>
  <c r="AJ84" i="31"/>
  <c r="AB84" i="31"/>
  <c r="AH82" i="31"/>
  <c r="Z82" i="31"/>
  <c r="AI81" i="31"/>
  <c r="AA81" i="31"/>
  <c r="AJ80" i="31"/>
  <c r="AB80" i="31"/>
  <c r="AH78" i="31"/>
  <c r="Z78" i="31"/>
  <c r="AI77" i="31"/>
  <c r="AA77" i="31"/>
  <c r="AJ76" i="31"/>
  <c r="AB76" i="31"/>
  <c r="AH74" i="31"/>
  <c r="Z74" i="31"/>
  <c r="AI73" i="31"/>
  <c r="AA73" i="31"/>
  <c r="AJ72" i="31"/>
  <c r="AB72" i="31"/>
  <c r="AH70" i="31"/>
  <c r="Z70" i="31"/>
  <c r="AI69" i="31"/>
  <c r="AA69" i="31"/>
  <c r="AJ68" i="31"/>
  <c r="AB68" i="31"/>
  <c r="AH66" i="31"/>
  <c r="Z66" i="31"/>
  <c r="AI65" i="31"/>
  <c r="AA65" i="31"/>
  <c r="AJ64" i="31"/>
  <c r="AB64" i="31"/>
  <c r="AH62" i="31"/>
  <c r="Z62" i="31"/>
  <c r="AI61" i="31"/>
  <c r="AA61" i="31"/>
  <c r="AJ60" i="31"/>
  <c r="AB60" i="31"/>
  <c r="AH58" i="31"/>
  <c r="Z58" i="31"/>
  <c r="AI57" i="31"/>
  <c r="AA57" i="31"/>
  <c r="AJ56" i="31"/>
  <c r="AB56" i="31"/>
  <c r="AH54" i="31"/>
  <c r="Z54" i="31"/>
  <c r="AI53" i="31"/>
  <c r="AA53" i="31"/>
  <c r="AJ52" i="31"/>
  <c r="AB52" i="31"/>
  <c r="AH50" i="31"/>
  <c r="Z50" i="31"/>
  <c r="AI49" i="31"/>
  <c r="AA49" i="31"/>
  <c r="AJ48" i="31"/>
  <c r="AB48" i="31"/>
  <c r="AH46" i="31"/>
  <c r="Z46" i="31"/>
  <c r="AI45" i="31"/>
  <c r="AA45" i="31"/>
  <c r="AJ44" i="31"/>
  <c r="AB44" i="31"/>
  <c r="AH42" i="31"/>
  <c r="Z42" i="31"/>
  <c r="AI41" i="31"/>
  <c r="AA41" i="31"/>
  <c r="AJ40" i="31"/>
  <c r="AB40" i="31"/>
  <c r="AH38" i="31"/>
  <c r="AJ184" i="31"/>
  <c r="Z178" i="31"/>
  <c r="AH170" i="31"/>
  <c r="AH166" i="31"/>
  <c r="AI165" i="31"/>
  <c r="AI161" i="31"/>
  <c r="AJ160" i="31"/>
  <c r="Z158" i="31"/>
  <c r="AA157" i="31"/>
  <c r="Z154" i="31"/>
  <c r="AA153" i="31"/>
  <c r="AB152" i="31"/>
  <c r="AH150" i="31"/>
  <c r="AA149" i="31"/>
  <c r="AB148" i="31"/>
  <c r="AH146" i="31"/>
  <c r="AI145" i="31"/>
  <c r="AJ144" i="31"/>
  <c r="AB144" i="31"/>
  <c r="AI141" i="31"/>
  <c r="AJ140" i="31"/>
  <c r="AJ136" i="31"/>
  <c r="Z134" i="31"/>
  <c r="AI129" i="31"/>
  <c r="AB128" i="31"/>
  <c r="Z126" i="31"/>
  <c r="AI121" i="31"/>
  <c r="AA121" i="31"/>
  <c r="AB120" i="31"/>
  <c r="Z118" i="31"/>
  <c r="AJ116" i="31"/>
  <c r="AH114" i="31"/>
  <c r="AA113" i="31"/>
  <c r="AI109" i="31"/>
  <c r="AA109" i="31"/>
  <c r="AB108" i="31"/>
  <c r="AH106" i="31"/>
  <c r="AI105" i="31"/>
  <c r="AA105" i="31"/>
  <c r="AB104" i="31"/>
  <c r="AH102" i="31"/>
  <c r="AJ187" i="31"/>
  <c r="AB187" i="31"/>
  <c r="AH185" i="31"/>
  <c r="Z185" i="31"/>
  <c r="AI184" i="31"/>
  <c r="AA184" i="31"/>
  <c r="AJ183" i="31"/>
  <c r="AB183" i="31"/>
  <c r="AH181" i="31"/>
  <c r="Z181" i="31"/>
  <c r="AI180" i="31"/>
  <c r="AA180" i="31"/>
  <c r="AJ179" i="31"/>
  <c r="AB179" i="31"/>
  <c r="AH177" i="31"/>
  <c r="Z177" i="31"/>
  <c r="AI176" i="31"/>
  <c r="AA176" i="31"/>
  <c r="AJ175" i="31"/>
  <c r="AB175" i="31"/>
  <c r="AH173" i="31"/>
  <c r="Z173" i="31"/>
  <c r="AI172" i="31"/>
  <c r="AA172" i="31"/>
  <c r="AJ171" i="31"/>
  <c r="AB171" i="31"/>
  <c r="AH169" i="31"/>
  <c r="Z169" i="31"/>
  <c r="AI168" i="31"/>
  <c r="AA168" i="31"/>
  <c r="AJ167" i="31"/>
  <c r="AB167" i="31"/>
  <c r="AH165" i="31"/>
  <c r="Z165" i="31"/>
  <c r="AI164" i="31"/>
  <c r="AA164" i="31"/>
  <c r="AJ163" i="31"/>
  <c r="AB163" i="31"/>
  <c r="AH161" i="31"/>
  <c r="Z161" i="31"/>
  <c r="AI160" i="31"/>
  <c r="AA160" i="31"/>
  <c r="AJ159" i="31"/>
  <c r="AB159" i="31"/>
  <c r="AH157" i="31"/>
  <c r="Z157" i="31"/>
  <c r="AI156" i="31"/>
  <c r="AA156" i="31"/>
  <c r="AJ155" i="31"/>
  <c r="AB155" i="31"/>
  <c r="AH153" i="31"/>
  <c r="Z153" i="31"/>
  <c r="AI152" i="31"/>
  <c r="AA152" i="31"/>
  <c r="AJ151" i="31"/>
  <c r="AB151" i="31"/>
  <c r="AH149" i="31"/>
  <c r="Z149" i="31"/>
  <c r="AI148" i="31"/>
  <c r="AA148" i="31"/>
  <c r="AJ147" i="31"/>
  <c r="AB147" i="31"/>
  <c r="AH145" i="31"/>
  <c r="Z145" i="31"/>
  <c r="AI144" i="31"/>
  <c r="AA144" i="31"/>
  <c r="AJ143" i="31"/>
  <c r="AB143" i="31"/>
  <c r="AH141" i="31"/>
  <c r="Z141" i="31"/>
  <c r="AI140" i="31"/>
  <c r="AA140" i="31"/>
  <c r="AJ139" i="31"/>
  <c r="AB139" i="31"/>
  <c r="AH137" i="31"/>
  <c r="Z137" i="31"/>
  <c r="AI136" i="31"/>
  <c r="AA136" i="31"/>
  <c r="AJ135" i="31"/>
  <c r="AB135" i="31"/>
  <c r="AH133" i="31"/>
  <c r="Z133" i="31"/>
  <c r="AI132" i="31"/>
  <c r="AA132" i="31"/>
  <c r="AJ131" i="31"/>
  <c r="AB131" i="31"/>
  <c r="AH129" i="31"/>
  <c r="Z129" i="31"/>
  <c r="AI128" i="31"/>
  <c r="AA128" i="31"/>
  <c r="AJ127" i="31"/>
  <c r="AB127" i="31"/>
  <c r="AH125" i="31"/>
  <c r="Z125" i="31"/>
  <c r="AI124" i="31"/>
  <c r="AA124" i="31"/>
  <c r="AJ123" i="31"/>
  <c r="AB123" i="31"/>
  <c r="AH121" i="31"/>
  <c r="Z121" i="31"/>
  <c r="AI120" i="31"/>
  <c r="AA120" i="31"/>
  <c r="AJ119" i="31"/>
  <c r="AB119" i="31"/>
  <c r="AH117" i="31"/>
  <c r="Z117" i="31"/>
  <c r="AI116" i="31"/>
  <c r="AA116" i="31"/>
  <c r="AJ115" i="31"/>
  <c r="AB115" i="31"/>
  <c r="AH113" i="31"/>
  <c r="Z113" i="31"/>
  <c r="AI112" i="31"/>
  <c r="AA112" i="31"/>
  <c r="AJ111" i="31"/>
  <c r="AB111" i="31"/>
  <c r="AH109" i="31"/>
  <c r="Z109" i="31"/>
  <c r="AI108" i="31"/>
  <c r="AA108" i="31"/>
  <c r="AJ107" i="31"/>
  <c r="AB107" i="31"/>
  <c r="AH105" i="31"/>
  <c r="Z105" i="31"/>
  <c r="AI104" i="31"/>
  <c r="AA104" i="31"/>
  <c r="AJ103" i="31"/>
  <c r="AB103" i="31"/>
  <c r="AH101" i="31"/>
  <c r="Z101" i="31"/>
  <c r="AI100" i="31"/>
  <c r="AA100" i="31"/>
  <c r="AJ99" i="31"/>
  <c r="AB99" i="31"/>
  <c r="AH97" i="31"/>
  <c r="Z97" i="31"/>
  <c r="AI96" i="31"/>
  <c r="AA96" i="31"/>
  <c r="AJ95" i="31"/>
  <c r="AB95" i="31"/>
  <c r="AH93" i="31"/>
  <c r="Z93" i="31"/>
  <c r="AI92" i="31"/>
  <c r="AA92" i="31"/>
  <c r="AJ91" i="31"/>
  <c r="AB91" i="31"/>
  <c r="AH89" i="31"/>
  <c r="Z89" i="31"/>
  <c r="AI88" i="31"/>
  <c r="AA88" i="31"/>
  <c r="AJ87" i="31"/>
  <c r="AB87" i="31"/>
  <c r="AH85" i="31"/>
  <c r="Z85" i="31"/>
  <c r="AI84" i="31"/>
  <c r="AA84" i="31"/>
  <c r="AJ83" i="31"/>
  <c r="AB83" i="31"/>
  <c r="AH81" i="31"/>
  <c r="Z81" i="31"/>
  <c r="AI80" i="31"/>
  <c r="AA80" i="31"/>
  <c r="AJ79" i="31"/>
  <c r="AB79" i="31"/>
  <c r="AH77" i="31"/>
  <c r="Z77" i="31"/>
  <c r="AI76" i="31"/>
  <c r="AA76" i="31"/>
  <c r="AJ75" i="31"/>
  <c r="AB75" i="31"/>
  <c r="AH73" i="31"/>
  <c r="Z73" i="31"/>
  <c r="AI72" i="31"/>
  <c r="AA72" i="31"/>
  <c r="AJ71" i="31"/>
  <c r="AB71" i="31"/>
  <c r="AH69" i="31"/>
  <c r="Z69" i="31"/>
  <c r="AI68" i="31"/>
  <c r="AA68" i="31"/>
  <c r="AJ67" i="31"/>
  <c r="AB67" i="31"/>
  <c r="AH65" i="31"/>
  <c r="Z65" i="31"/>
  <c r="AI64" i="31"/>
  <c r="AA64" i="31"/>
  <c r="AJ63" i="31"/>
  <c r="AB63" i="31"/>
  <c r="AH61" i="31"/>
  <c r="Z61" i="31"/>
  <c r="AI60" i="31"/>
  <c r="AA60" i="31"/>
  <c r="AJ59" i="31"/>
  <c r="AB59" i="31"/>
  <c r="AH57" i="31"/>
  <c r="Z57" i="31"/>
  <c r="AI56" i="31"/>
  <c r="AA56" i="31"/>
  <c r="AJ55" i="31"/>
  <c r="AB55" i="31"/>
  <c r="AH53" i="31"/>
  <c r="Z53" i="31"/>
  <c r="AI52" i="31"/>
  <c r="AA52" i="31"/>
  <c r="AJ51" i="31"/>
  <c r="AB51" i="31"/>
  <c r="AH49" i="31"/>
  <c r="Z49" i="31"/>
  <c r="AI48" i="31"/>
  <c r="AA48" i="31"/>
  <c r="AJ47" i="31"/>
  <c r="AB47" i="31"/>
  <c r="AH45" i="31"/>
  <c r="Z45" i="31"/>
  <c r="AI44" i="31"/>
  <c r="AA44" i="31"/>
  <c r="AJ43" i="31"/>
  <c r="AB43" i="31"/>
  <c r="AH41" i="31"/>
  <c r="Z41" i="31"/>
  <c r="AI40" i="31"/>
  <c r="AA40" i="31"/>
  <c r="AJ39" i="31"/>
  <c r="AB39" i="31"/>
  <c r="Z23" i="31" l="1"/>
  <c r="AA34" i="31"/>
  <c r="AA36" i="31"/>
  <c r="Z33" i="31"/>
  <c r="AI36" i="31"/>
  <c r="AH28" i="31"/>
  <c r="AJ36" i="31"/>
  <c r="AH32" i="31"/>
  <c r="AI28" i="31"/>
  <c r="AH23" i="31"/>
  <c r="AI34" i="31"/>
  <c r="AJ34" i="31"/>
  <c r="Z28" i="31"/>
  <c r="AH12" i="31"/>
  <c r="AH25" i="31"/>
  <c r="AH18" i="31"/>
  <c r="Z35" i="31"/>
  <c r="Z15" i="31"/>
  <c r="Z24" i="31"/>
  <c r="AA30" i="31"/>
  <c r="AA20" i="31"/>
  <c r="Z27" i="31"/>
  <c r="Z16" i="31"/>
  <c r="Z14" i="31"/>
  <c r="AI17" i="31"/>
  <c r="AI26" i="31"/>
  <c r="Z37" i="31"/>
  <c r="AA18" i="31"/>
  <c r="AA12" i="31"/>
  <c r="AA25" i="31"/>
  <c r="Z17" i="31"/>
  <c r="Z26" i="31"/>
  <c r="AA22" i="31"/>
  <c r="AA14" i="31"/>
  <c r="AA37" i="31"/>
  <c r="AH37" i="31"/>
  <c r="AH14" i="31"/>
  <c r="AH22" i="31"/>
  <c r="AJ25" i="31"/>
  <c r="AJ18" i="31"/>
  <c r="AJ12" i="31"/>
  <c r="AI24" i="31"/>
  <c r="AI15" i="31"/>
  <c r="AI35" i="31"/>
  <c r="AH31" i="31"/>
  <c r="AH21" i="31"/>
  <c r="AH13" i="31"/>
  <c r="AJ30" i="31"/>
  <c r="AJ20" i="31"/>
  <c r="AI23" i="31"/>
  <c r="AI33" i="31"/>
  <c r="AI16" i="31"/>
  <c r="AI27" i="31"/>
  <c r="AH19" i="31"/>
  <c r="AH29" i="31"/>
  <c r="AB35" i="31"/>
  <c r="AB15" i="31"/>
  <c r="AB24" i="31"/>
  <c r="AA31" i="31"/>
  <c r="AA13" i="31"/>
  <c r="AA21" i="31"/>
  <c r="AB17" i="31"/>
  <c r="AB26" i="31"/>
  <c r="AB23" i="31"/>
  <c r="AB33" i="31"/>
  <c r="AA32" i="31"/>
  <c r="AB28" i="31"/>
  <c r="AB27" i="31"/>
  <c r="AB16" i="31"/>
  <c r="AA19" i="31"/>
  <c r="AA29" i="31"/>
  <c r="AJ37" i="31"/>
  <c r="AJ22" i="31"/>
  <c r="AJ14" i="31"/>
  <c r="AJ21" i="31"/>
  <c r="AJ13" i="31"/>
  <c r="AJ31" i="31"/>
  <c r="AH20" i="31"/>
  <c r="AH30" i="31"/>
  <c r="AH36" i="31"/>
  <c r="AH34" i="31"/>
  <c r="AJ32" i="31"/>
  <c r="AJ29" i="31"/>
  <c r="AJ19" i="31"/>
  <c r="AI12" i="31"/>
  <c r="AI25" i="31"/>
  <c r="AI18" i="31"/>
  <c r="AH35" i="31"/>
  <c r="AH15" i="31"/>
  <c r="AH24" i="31"/>
  <c r="AI20" i="31"/>
  <c r="AI30" i="31"/>
  <c r="AH17" i="31"/>
  <c r="AH26" i="31"/>
  <c r="AH33" i="31"/>
  <c r="AH27" i="31"/>
  <c r="AH16" i="31"/>
  <c r="Z22" i="31"/>
  <c r="AB12" i="31"/>
  <c r="AB25" i="31"/>
  <c r="AB18" i="31"/>
  <c r="Z21" i="31"/>
  <c r="Z13" i="31"/>
  <c r="Z31" i="31"/>
  <c r="AB34" i="31"/>
  <c r="Z32" i="31"/>
  <c r="AJ23" i="31"/>
  <c r="AJ33" i="31"/>
  <c r="AA35" i="31"/>
  <c r="AA15" i="31"/>
  <c r="AA24" i="31"/>
  <c r="AB20" i="31"/>
  <c r="AB30" i="31"/>
  <c r="AA26" i="31"/>
  <c r="AA17" i="31"/>
  <c r="AB36" i="31"/>
  <c r="AA23" i="31"/>
  <c r="AA33" i="31"/>
  <c r="AA28" i="31"/>
  <c r="AA27" i="31"/>
  <c r="AA16" i="31"/>
  <c r="Z29" i="31"/>
  <c r="Z19" i="31"/>
  <c r="AI37" i="31"/>
  <c r="AI22" i="31"/>
  <c r="AI14" i="31"/>
  <c r="AJ35" i="31"/>
  <c r="AJ15" i="31"/>
  <c r="AJ24" i="31"/>
  <c r="AI21" i="31"/>
  <c r="AI13" i="31"/>
  <c r="AI31" i="31"/>
  <c r="AJ17" i="31"/>
  <c r="AJ26" i="31"/>
  <c r="AI32" i="31"/>
  <c r="AJ28" i="31"/>
  <c r="AJ27" i="31"/>
  <c r="AJ16" i="31"/>
  <c r="AI29" i="31"/>
  <c r="AI19" i="31"/>
  <c r="AB37" i="31"/>
  <c r="AB14" i="31"/>
  <c r="AB22" i="31"/>
  <c r="Z25" i="31"/>
  <c r="Z18" i="31"/>
  <c r="Z12" i="31"/>
  <c r="AB31" i="31"/>
  <c r="AB21" i="31"/>
  <c r="AB13" i="31"/>
  <c r="Z30" i="31"/>
  <c r="Z20" i="31"/>
  <c r="Z36" i="31"/>
  <c r="Z34" i="31"/>
  <c r="AB32" i="31"/>
  <c r="AB19" i="31"/>
  <c r="AB29" i="31"/>
  <c r="AI11" i="31" l="1"/>
  <c r="AJ11" i="31"/>
  <c r="AA11" i="31"/>
  <c r="AB11" i="31"/>
  <c r="Z11" i="31"/>
  <c r="AH11" i="31"/>
  <c r="AG7" i="27" l="1"/>
  <c r="M6" i="58" s="1"/>
  <c r="Y7" i="27"/>
  <c r="AG6" i="27"/>
  <c r="O10" i="58" s="1"/>
  <c r="Y6" i="27"/>
  <c r="T6" i="58"/>
  <c r="J6" i="58"/>
  <c r="R7" i="27"/>
  <c r="R6" i="27"/>
  <c r="L125" i="58"/>
  <c r="C123" i="58"/>
  <c r="G121" i="58"/>
  <c r="D121" i="58"/>
  <c r="C121" i="58"/>
  <c r="C119" i="58"/>
  <c r="G117" i="58"/>
  <c r="D117" i="58"/>
  <c r="C117" i="58"/>
  <c r="M115" i="58"/>
  <c r="C115" i="58"/>
  <c r="N113" i="58"/>
  <c r="M113" i="58"/>
  <c r="G113" i="58"/>
  <c r="D113" i="58"/>
  <c r="C113" i="58"/>
  <c r="M111" i="58"/>
  <c r="C111" i="58"/>
  <c r="N109" i="58"/>
  <c r="M109" i="58"/>
  <c r="D109" i="58"/>
  <c r="C109" i="58"/>
  <c r="L78" i="58"/>
  <c r="L62" i="58"/>
  <c r="G60" i="58"/>
  <c r="F60" i="58"/>
  <c r="E60" i="58"/>
  <c r="D60" i="58"/>
  <c r="G56" i="58"/>
  <c r="F56" i="58"/>
  <c r="E56" i="58"/>
  <c r="D56" i="58"/>
  <c r="Q52" i="58"/>
  <c r="P52" i="58"/>
  <c r="O52" i="58"/>
  <c r="N52" i="58"/>
  <c r="G52" i="58"/>
  <c r="F52" i="58"/>
  <c r="E52" i="58"/>
  <c r="D52" i="58"/>
  <c r="Q48" i="58"/>
  <c r="P48" i="58"/>
  <c r="O48" i="58"/>
  <c r="N48" i="58"/>
  <c r="G48" i="58"/>
  <c r="F48" i="58"/>
  <c r="E48" i="58"/>
  <c r="D48" i="58"/>
  <c r="L10" i="58"/>
  <c r="L105" i="58" l="1"/>
  <c r="L41" i="58"/>
  <c r="L151" i="58"/>
  <c r="M64" i="58" l="1"/>
  <c r="O78" i="58"/>
  <c r="O125" i="58"/>
  <c r="O62" i="58"/>
  <c r="L47" i="58"/>
  <c r="L45" i="58"/>
  <c r="L156" i="58" l="1"/>
  <c r="L155" i="58"/>
  <c r="L108" i="58"/>
  <c r="L110" i="58"/>
  <c r="E5" i="25" l="1"/>
  <c r="AE51" i="31" l="1"/>
  <c r="V39" i="31"/>
  <c r="W39" i="31"/>
  <c r="X39" i="31"/>
  <c r="AD39" i="31"/>
  <c r="AE39" i="31"/>
  <c r="AF39" i="31"/>
  <c r="V40" i="31"/>
  <c r="W40" i="31"/>
  <c r="X40" i="31"/>
  <c r="AD40" i="31"/>
  <c r="AE40" i="31"/>
  <c r="AF40" i="31"/>
  <c r="V41" i="31"/>
  <c r="W41" i="31"/>
  <c r="X41" i="31"/>
  <c r="AD41" i="31"/>
  <c r="AE41" i="31"/>
  <c r="AF41" i="31"/>
  <c r="V42" i="31"/>
  <c r="W42" i="31"/>
  <c r="X42" i="31"/>
  <c r="AD42" i="31"/>
  <c r="AE42" i="31"/>
  <c r="AF42" i="31"/>
  <c r="V43" i="31"/>
  <c r="W43" i="31"/>
  <c r="X43" i="31"/>
  <c r="AD43" i="31"/>
  <c r="AE43" i="31"/>
  <c r="AF43" i="31"/>
  <c r="V44" i="31"/>
  <c r="W44" i="31"/>
  <c r="X44" i="31"/>
  <c r="AD44" i="31"/>
  <c r="AE44" i="31"/>
  <c r="AF44" i="31"/>
  <c r="V45" i="31"/>
  <c r="W45" i="31"/>
  <c r="X45" i="31"/>
  <c r="AD45" i="31"/>
  <c r="AE45" i="31"/>
  <c r="AF45" i="31"/>
  <c r="V46" i="31"/>
  <c r="W46" i="31"/>
  <c r="X46" i="31"/>
  <c r="AD46" i="31"/>
  <c r="AE46" i="31"/>
  <c r="AF46" i="31"/>
  <c r="V47" i="31"/>
  <c r="W47" i="31"/>
  <c r="X47" i="31"/>
  <c r="AD47" i="31"/>
  <c r="AE47" i="31"/>
  <c r="AF47" i="31"/>
  <c r="V48" i="31"/>
  <c r="W48" i="31"/>
  <c r="X48" i="31"/>
  <c r="AD48" i="31"/>
  <c r="AE48" i="31"/>
  <c r="AF48" i="31"/>
  <c r="V49" i="31"/>
  <c r="W49" i="31"/>
  <c r="X49" i="31"/>
  <c r="AD49" i="31"/>
  <c r="AE49" i="31"/>
  <c r="AF49" i="31"/>
  <c r="V50" i="31"/>
  <c r="W50" i="31"/>
  <c r="X50" i="31"/>
  <c r="AD50" i="31"/>
  <c r="AE50" i="31"/>
  <c r="AF50" i="31"/>
  <c r="V51" i="31"/>
  <c r="W51" i="31"/>
  <c r="X51" i="31"/>
  <c r="AD51" i="31"/>
  <c r="AF51" i="31"/>
  <c r="V52" i="31"/>
  <c r="W52" i="31"/>
  <c r="X52" i="31"/>
  <c r="AD52" i="31"/>
  <c r="AE52" i="31"/>
  <c r="AF52" i="31"/>
  <c r="V53" i="31"/>
  <c r="W53" i="31"/>
  <c r="X53" i="31"/>
  <c r="AD53" i="31"/>
  <c r="AE53" i="31"/>
  <c r="AF53" i="31"/>
  <c r="V54" i="31"/>
  <c r="W54" i="31"/>
  <c r="X54" i="31"/>
  <c r="AD54" i="31"/>
  <c r="AE54" i="31"/>
  <c r="AF54" i="31"/>
  <c r="V55" i="31"/>
  <c r="W55" i="31"/>
  <c r="X55" i="31"/>
  <c r="AD55" i="31"/>
  <c r="AE55" i="31"/>
  <c r="AF55" i="31"/>
  <c r="V56" i="31"/>
  <c r="W56" i="31"/>
  <c r="X56" i="31"/>
  <c r="AD56" i="31"/>
  <c r="AE56" i="31"/>
  <c r="AF56" i="31"/>
  <c r="V57" i="31"/>
  <c r="W57" i="31"/>
  <c r="X57" i="31"/>
  <c r="AD57" i="31"/>
  <c r="AE57" i="31"/>
  <c r="AF57" i="31"/>
  <c r="V58" i="31"/>
  <c r="W58" i="31"/>
  <c r="X58" i="31"/>
  <c r="AD58" i="31"/>
  <c r="AE58" i="31"/>
  <c r="AF58" i="31"/>
  <c r="V59" i="31"/>
  <c r="W59" i="31"/>
  <c r="X59" i="31"/>
  <c r="AD59" i="31"/>
  <c r="AE59" i="31"/>
  <c r="AF59" i="31"/>
  <c r="V60" i="31"/>
  <c r="W60" i="31"/>
  <c r="X60" i="31"/>
  <c r="AD60" i="31"/>
  <c r="AE60" i="31"/>
  <c r="AF60" i="31"/>
  <c r="V61" i="31"/>
  <c r="W61" i="31"/>
  <c r="X61" i="31"/>
  <c r="AD61" i="31"/>
  <c r="AE61" i="31"/>
  <c r="AF61" i="31"/>
  <c r="V62" i="31"/>
  <c r="W62" i="31"/>
  <c r="X62" i="31"/>
  <c r="AD62" i="31"/>
  <c r="AE62" i="31"/>
  <c r="AF62" i="31"/>
  <c r="V63" i="31"/>
  <c r="W63" i="31"/>
  <c r="X63" i="31"/>
  <c r="AD63" i="31"/>
  <c r="AE63" i="31"/>
  <c r="AF63" i="31"/>
  <c r="V64" i="31"/>
  <c r="W64" i="31"/>
  <c r="X64" i="31"/>
  <c r="AD64" i="31"/>
  <c r="AE64" i="31"/>
  <c r="AF64" i="31"/>
  <c r="V65" i="31"/>
  <c r="W65" i="31"/>
  <c r="X65" i="31"/>
  <c r="AD65" i="31"/>
  <c r="AE65" i="31"/>
  <c r="AF65" i="31"/>
  <c r="V66" i="31"/>
  <c r="W66" i="31"/>
  <c r="X66" i="31"/>
  <c r="AD66" i="31"/>
  <c r="AE66" i="31"/>
  <c r="AF66" i="31"/>
  <c r="V67" i="31"/>
  <c r="W67" i="31"/>
  <c r="X67" i="31"/>
  <c r="AD67" i="31"/>
  <c r="AE67" i="31"/>
  <c r="AF67" i="31"/>
  <c r="V68" i="31"/>
  <c r="W68" i="31"/>
  <c r="X68" i="31"/>
  <c r="AD68" i="31"/>
  <c r="AE68" i="31"/>
  <c r="AF68" i="31"/>
  <c r="V69" i="31"/>
  <c r="W69" i="31"/>
  <c r="X69" i="31"/>
  <c r="AD69" i="31"/>
  <c r="AE69" i="31"/>
  <c r="AF69" i="31"/>
  <c r="V70" i="31"/>
  <c r="W70" i="31"/>
  <c r="X70" i="31"/>
  <c r="AD70" i="31"/>
  <c r="AE70" i="31"/>
  <c r="AF70" i="31"/>
  <c r="V71" i="31"/>
  <c r="W71" i="31"/>
  <c r="X71" i="31"/>
  <c r="AD71" i="31"/>
  <c r="AE71" i="31"/>
  <c r="AF71" i="31"/>
  <c r="V72" i="31"/>
  <c r="W72" i="31"/>
  <c r="X72" i="31"/>
  <c r="AD72" i="31"/>
  <c r="AE72" i="31"/>
  <c r="AF72" i="31"/>
  <c r="V73" i="31"/>
  <c r="W73" i="31"/>
  <c r="X73" i="31"/>
  <c r="AD73" i="31"/>
  <c r="AE73" i="31"/>
  <c r="AF73" i="31"/>
  <c r="V74" i="31"/>
  <c r="W74" i="31"/>
  <c r="X74" i="31"/>
  <c r="AD74" i="31"/>
  <c r="AE74" i="31"/>
  <c r="AF74" i="31"/>
  <c r="V75" i="31"/>
  <c r="W75" i="31"/>
  <c r="X75" i="31"/>
  <c r="AD75" i="31"/>
  <c r="AE75" i="31"/>
  <c r="AF75" i="31"/>
  <c r="V76" i="31"/>
  <c r="W76" i="31"/>
  <c r="X76" i="31"/>
  <c r="AD76" i="31"/>
  <c r="AE76" i="31"/>
  <c r="AF76" i="31"/>
  <c r="V77" i="31"/>
  <c r="W77" i="31"/>
  <c r="X77" i="31"/>
  <c r="AD77" i="31"/>
  <c r="AE77" i="31"/>
  <c r="AF77" i="31"/>
  <c r="V78" i="31"/>
  <c r="W78" i="31"/>
  <c r="X78" i="31"/>
  <c r="AD78" i="31"/>
  <c r="AE78" i="31"/>
  <c r="AF78" i="31"/>
  <c r="V79" i="31"/>
  <c r="W79" i="31"/>
  <c r="X79" i="31"/>
  <c r="AD79" i="31"/>
  <c r="AE79" i="31"/>
  <c r="AF79" i="31"/>
  <c r="V80" i="31"/>
  <c r="W80" i="31"/>
  <c r="X80" i="31"/>
  <c r="AD80" i="31"/>
  <c r="AE80" i="31"/>
  <c r="AF80" i="31"/>
  <c r="V81" i="31"/>
  <c r="W81" i="31"/>
  <c r="X81" i="31"/>
  <c r="AD81" i="31"/>
  <c r="AE81" i="31"/>
  <c r="AF81" i="31"/>
  <c r="V82" i="31"/>
  <c r="W82" i="31"/>
  <c r="X82" i="31"/>
  <c r="AD82" i="31"/>
  <c r="AE82" i="31"/>
  <c r="AF82" i="31"/>
  <c r="V83" i="31"/>
  <c r="W83" i="31"/>
  <c r="X83" i="31"/>
  <c r="AD83" i="31"/>
  <c r="AE83" i="31"/>
  <c r="AF83" i="31"/>
  <c r="V84" i="31"/>
  <c r="W84" i="31"/>
  <c r="X84" i="31"/>
  <c r="AD84" i="31"/>
  <c r="AE84" i="31"/>
  <c r="AF84" i="31"/>
  <c r="V85" i="31"/>
  <c r="W85" i="31"/>
  <c r="X85" i="31"/>
  <c r="AD85" i="31"/>
  <c r="AE85" i="31"/>
  <c r="AF85" i="31"/>
  <c r="V86" i="31"/>
  <c r="W86" i="31"/>
  <c r="X86" i="31"/>
  <c r="AD86" i="31"/>
  <c r="AE86" i="31"/>
  <c r="AF86" i="31"/>
  <c r="V87" i="31"/>
  <c r="W87" i="31"/>
  <c r="X87" i="31"/>
  <c r="AD87" i="31"/>
  <c r="AE87" i="31"/>
  <c r="AF87" i="31"/>
  <c r="V88" i="31"/>
  <c r="W88" i="31"/>
  <c r="X88" i="31"/>
  <c r="AD88" i="31"/>
  <c r="AE88" i="31"/>
  <c r="AF88" i="31"/>
  <c r="V89" i="31"/>
  <c r="W89" i="31"/>
  <c r="X89" i="31"/>
  <c r="AD89" i="31"/>
  <c r="AE89" i="31"/>
  <c r="AF89" i="31"/>
  <c r="V90" i="31"/>
  <c r="W90" i="31"/>
  <c r="X90" i="31"/>
  <c r="AD90" i="31"/>
  <c r="AE90" i="31"/>
  <c r="AF90" i="31"/>
  <c r="V91" i="31"/>
  <c r="W91" i="31"/>
  <c r="X91" i="31"/>
  <c r="AD91" i="31"/>
  <c r="AE91" i="31"/>
  <c r="AF91" i="31"/>
  <c r="V92" i="31"/>
  <c r="W92" i="31"/>
  <c r="X92" i="31"/>
  <c r="AD92" i="31"/>
  <c r="AE92" i="31"/>
  <c r="AF92" i="31"/>
  <c r="V93" i="31"/>
  <c r="W93" i="31"/>
  <c r="X93" i="31"/>
  <c r="AD93" i="31"/>
  <c r="AE93" i="31"/>
  <c r="AF93" i="31"/>
  <c r="V94" i="31"/>
  <c r="W94" i="31"/>
  <c r="X94" i="31"/>
  <c r="AD94" i="31"/>
  <c r="AE94" i="31"/>
  <c r="AF94" i="31"/>
  <c r="V95" i="31"/>
  <c r="W95" i="31"/>
  <c r="X95" i="31"/>
  <c r="AD95" i="31"/>
  <c r="AE95" i="31"/>
  <c r="AF95" i="31"/>
  <c r="V96" i="31"/>
  <c r="W96" i="31"/>
  <c r="X96" i="31"/>
  <c r="AD96" i="31"/>
  <c r="AE96" i="31"/>
  <c r="AF96" i="31"/>
  <c r="V97" i="31"/>
  <c r="W97" i="31"/>
  <c r="X97" i="31"/>
  <c r="AD97" i="31"/>
  <c r="AE97" i="31"/>
  <c r="AF97" i="31"/>
  <c r="V98" i="31"/>
  <c r="W98" i="31"/>
  <c r="X98" i="31"/>
  <c r="AD98" i="31"/>
  <c r="AE98" i="31"/>
  <c r="AF98" i="31"/>
  <c r="V99" i="31"/>
  <c r="W99" i="31"/>
  <c r="X99" i="31"/>
  <c r="AD99" i="31"/>
  <c r="AE99" i="31"/>
  <c r="AF99" i="31"/>
  <c r="V100" i="31"/>
  <c r="W100" i="31"/>
  <c r="X100" i="31"/>
  <c r="AD100" i="31"/>
  <c r="AE100" i="31"/>
  <c r="AF100" i="31"/>
  <c r="V101" i="31"/>
  <c r="W101" i="31"/>
  <c r="X101" i="31"/>
  <c r="AD101" i="31"/>
  <c r="AE101" i="31"/>
  <c r="AF101" i="31"/>
  <c r="V102" i="31"/>
  <c r="W102" i="31"/>
  <c r="X102" i="31"/>
  <c r="AD102" i="31"/>
  <c r="AE102" i="31"/>
  <c r="AF102" i="31"/>
  <c r="V103" i="31"/>
  <c r="W103" i="31"/>
  <c r="X103" i="31"/>
  <c r="AD103" i="31"/>
  <c r="AE103" i="31"/>
  <c r="AF103" i="31"/>
  <c r="V104" i="31"/>
  <c r="W104" i="31"/>
  <c r="X104" i="31"/>
  <c r="AD104" i="31"/>
  <c r="AE104" i="31"/>
  <c r="AF104" i="31"/>
  <c r="V105" i="31"/>
  <c r="W105" i="31"/>
  <c r="X105" i="31"/>
  <c r="AD105" i="31"/>
  <c r="AE105" i="31"/>
  <c r="AF105" i="31"/>
  <c r="V106" i="31"/>
  <c r="W106" i="31"/>
  <c r="X106" i="31"/>
  <c r="AD106" i="31"/>
  <c r="AE106" i="31"/>
  <c r="AF106" i="31"/>
  <c r="V107" i="31"/>
  <c r="W107" i="31"/>
  <c r="X107" i="31"/>
  <c r="AD107" i="31"/>
  <c r="AE107" i="31"/>
  <c r="AF107" i="31"/>
  <c r="V108" i="31"/>
  <c r="W108" i="31"/>
  <c r="X108" i="31"/>
  <c r="AD108" i="31"/>
  <c r="AE108" i="31"/>
  <c r="AF108" i="31"/>
  <c r="V109" i="31"/>
  <c r="W109" i="31"/>
  <c r="X109" i="31"/>
  <c r="AD109" i="31"/>
  <c r="AE109" i="31"/>
  <c r="AF109" i="31"/>
  <c r="V110" i="31"/>
  <c r="W110" i="31"/>
  <c r="X110" i="31"/>
  <c r="AD110" i="31"/>
  <c r="AE110" i="31"/>
  <c r="AF110" i="31"/>
  <c r="V111" i="31"/>
  <c r="W111" i="31"/>
  <c r="X111" i="31"/>
  <c r="AD111" i="31"/>
  <c r="AE111" i="31"/>
  <c r="AF111" i="31"/>
  <c r="V112" i="31"/>
  <c r="W112" i="31"/>
  <c r="X112" i="31"/>
  <c r="AD112" i="31"/>
  <c r="AE112" i="31"/>
  <c r="AF112" i="31"/>
  <c r="V113" i="31"/>
  <c r="W113" i="31"/>
  <c r="X113" i="31"/>
  <c r="AD113" i="31"/>
  <c r="AE113" i="31"/>
  <c r="AF113" i="31"/>
  <c r="V114" i="31"/>
  <c r="W114" i="31"/>
  <c r="X114" i="31"/>
  <c r="AD114" i="31"/>
  <c r="AE114" i="31"/>
  <c r="AF114" i="31"/>
  <c r="V115" i="31"/>
  <c r="W115" i="31"/>
  <c r="X115" i="31"/>
  <c r="AD115" i="31"/>
  <c r="AE115" i="31"/>
  <c r="AF115" i="31"/>
  <c r="V116" i="31"/>
  <c r="W116" i="31"/>
  <c r="X116" i="31"/>
  <c r="AD116" i="31"/>
  <c r="AE116" i="31"/>
  <c r="AF116" i="31"/>
  <c r="V117" i="31"/>
  <c r="W117" i="31"/>
  <c r="X117" i="31"/>
  <c r="AD117" i="31"/>
  <c r="AE117" i="31"/>
  <c r="AF117" i="31"/>
  <c r="V118" i="31"/>
  <c r="W118" i="31"/>
  <c r="X118" i="31"/>
  <c r="AD118" i="31"/>
  <c r="AE118" i="31"/>
  <c r="AF118" i="31"/>
  <c r="V119" i="31"/>
  <c r="W119" i="31"/>
  <c r="X119" i="31"/>
  <c r="AD119" i="31"/>
  <c r="AE119" i="31"/>
  <c r="AF119" i="31"/>
  <c r="V120" i="31"/>
  <c r="W120" i="31"/>
  <c r="X120" i="31"/>
  <c r="AD120" i="31"/>
  <c r="AE120" i="31"/>
  <c r="AF120" i="31"/>
  <c r="V121" i="31"/>
  <c r="W121" i="31"/>
  <c r="X121" i="31"/>
  <c r="AD121" i="31"/>
  <c r="AE121" i="31"/>
  <c r="AF121" i="31"/>
  <c r="V122" i="31"/>
  <c r="W122" i="31"/>
  <c r="X122" i="31"/>
  <c r="AD122" i="31"/>
  <c r="AE122" i="31"/>
  <c r="AF122" i="31"/>
  <c r="V123" i="31"/>
  <c r="W123" i="31"/>
  <c r="X123" i="31"/>
  <c r="AD123" i="31"/>
  <c r="AE123" i="31"/>
  <c r="AF123" i="31"/>
  <c r="V124" i="31"/>
  <c r="W124" i="31"/>
  <c r="X124" i="31"/>
  <c r="AD124" i="31"/>
  <c r="AE124" i="31"/>
  <c r="AF124" i="31"/>
  <c r="V125" i="31"/>
  <c r="W125" i="31"/>
  <c r="X125" i="31"/>
  <c r="AD125" i="31"/>
  <c r="AE125" i="31"/>
  <c r="AF125" i="31"/>
  <c r="V126" i="31"/>
  <c r="W126" i="31"/>
  <c r="X126" i="31"/>
  <c r="AD126" i="31"/>
  <c r="AE126" i="31"/>
  <c r="AF126" i="31"/>
  <c r="V127" i="31"/>
  <c r="W127" i="31"/>
  <c r="X127" i="31"/>
  <c r="AD127" i="31"/>
  <c r="AE127" i="31"/>
  <c r="AF127" i="31"/>
  <c r="V128" i="31"/>
  <c r="W128" i="31"/>
  <c r="X128" i="31"/>
  <c r="AD128" i="31"/>
  <c r="AE128" i="31"/>
  <c r="AF128" i="31"/>
  <c r="V129" i="31"/>
  <c r="W129" i="31"/>
  <c r="X129" i="31"/>
  <c r="AD129" i="31"/>
  <c r="AE129" i="31"/>
  <c r="AF129" i="31"/>
  <c r="V130" i="31"/>
  <c r="W130" i="31"/>
  <c r="X130" i="31"/>
  <c r="AD130" i="31"/>
  <c r="AE130" i="31"/>
  <c r="AF130" i="31"/>
  <c r="V131" i="31"/>
  <c r="W131" i="31"/>
  <c r="X131" i="31"/>
  <c r="AD131" i="31"/>
  <c r="AE131" i="31"/>
  <c r="AF131" i="31"/>
  <c r="V132" i="31"/>
  <c r="W132" i="31"/>
  <c r="X132" i="31"/>
  <c r="AD132" i="31"/>
  <c r="AE132" i="31"/>
  <c r="AF132" i="31"/>
  <c r="V133" i="31"/>
  <c r="W133" i="31"/>
  <c r="X133" i="31"/>
  <c r="AD133" i="31"/>
  <c r="AE133" i="31"/>
  <c r="AF133" i="31"/>
  <c r="V134" i="31"/>
  <c r="W134" i="31"/>
  <c r="X134" i="31"/>
  <c r="AD134" i="31"/>
  <c r="AE134" i="31"/>
  <c r="AF134" i="31"/>
  <c r="V135" i="31"/>
  <c r="W135" i="31"/>
  <c r="X135" i="31"/>
  <c r="AD135" i="31"/>
  <c r="AE135" i="31"/>
  <c r="AF135" i="31"/>
  <c r="V136" i="31"/>
  <c r="W136" i="31"/>
  <c r="X136" i="31"/>
  <c r="AD136" i="31"/>
  <c r="AE136" i="31"/>
  <c r="AF136" i="31"/>
  <c r="V137" i="31"/>
  <c r="W137" i="31"/>
  <c r="X137" i="31"/>
  <c r="AD137" i="31"/>
  <c r="AE137" i="31"/>
  <c r="AF137" i="31"/>
  <c r="V138" i="31"/>
  <c r="W138" i="31"/>
  <c r="X138" i="31"/>
  <c r="AD138" i="31"/>
  <c r="AE138" i="31"/>
  <c r="AF138" i="31"/>
  <c r="V139" i="31"/>
  <c r="W139" i="31"/>
  <c r="X139" i="31"/>
  <c r="AD139" i="31"/>
  <c r="AE139" i="31"/>
  <c r="AF139" i="31"/>
  <c r="V140" i="31"/>
  <c r="W140" i="31"/>
  <c r="X140" i="31"/>
  <c r="AD140" i="31"/>
  <c r="AE140" i="31"/>
  <c r="AF140" i="31"/>
  <c r="V141" i="31"/>
  <c r="W141" i="31"/>
  <c r="X141" i="31"/>
  <c r="AD141" i="31"/>
  <c r="AE141" i="31"/>
  <c r="AF141" i="31"/>
  <c r="V142" i="31"/>
  <c r="W142" i="31"/>
  <c r="X142" i="31"/>
  <c r="AD142" i="31"/>
  <c r="AE142" i="31"/>
  <c r="AF142" i="31"/>
  <c r="V143" i="31"/>
  <c r="W143" i="31"/>
  <c r="X143" i="31"/>
  <c r="AD143" i="31"/>
  <c r="AE143" i="31"/>
  <c r="AF143" i="31"/>
  <c r="V144" i="31"/>
  <c r="W144" i="31"/>
  <c r="X144" i="31"/>
  <c r="AD144" i="31"/>
  <c r="AE144" i="31"/>
  <c r="AF144" i="31"/>
  <c r="V145" i="31"/>
  <c r="W145" i="31"/>
  <c r="X145" i="31"/>
  <c r="AD145" i="31"/>
  <c r="AE145" i="31"/>
  <c r="AF145" i="31"/>
  <c r="V146" i="31"/>
  <c r="W146" i="31"/>
  <c r="X146" i="31"/>
  <c r="AD146" i="31"/>
  <c r="AE146" i="31"/>
  <c r="AF146" i="31"/>
  <c r="V147" i="31"/>
  <c r="W147" i="31"/>
  <c r="X147" i="31"/>
  <c r="AD147" i="31"/>
  <c r="AE147" i="31"/>
  <c r="AF147" i="31"/>
  <c r="V148" i="31"/>
  <c r="W148" i="31"/>
  <c r="X148" i="31"/>
  <c r="AD148" i="31"/>
  <c r="AE148" i="31"/>
  <c r="AF148" i="31"/>
  <c r="V149" i="31"/>
  <c r="W149" i="31"/>
  <c r="X149" i="31"/>
  <c r="AD149" i="31"/>
  <c r="AE149" i="31"/>
  <c r="AF149" i="31"/>
  <c r="V150" i="31"/>
  <c r="W150" i="31"/>
  <c r="X150" i="31"/>
  <c r="AD150" i="31"/>
  <c r="AE150" i="31"/>
  <c r="AF150" i="31"/>
  <c r="V151" i="31"/>
  <c r="W151" i="31"/>
  <c r="X151" i="31"/>
  <c r="AD151" i="31"/>
  <c r="AE151" i="31"/>
  <c r="AF151" i="31"/>
  <c r="V152" i="31"/>
  <c r="W152" i="31"/>
  <c r="X152" i="31"/>
  <c r="AD152" i="31"/>
  <c r="AE152" i="31"/>
  <c r="AF152" i="31"/>
  <c r="V153" i="31"/>
  <c r="W153" i="31"/>
  <c r="X153" i="31"/>
  <c r="AD153" i="31"/>
  <c r="AE153" i="31"/>
  <c r="AF153" i="31"/>
  <c r="V154" i="31"/>
  <c r="W154" i="31"/>
  <c r="X154" i="31"/>
  <c r="AD154" i="31"/>
  <c r="AE154" i="31"/>
  <c r="AF154" i="31"/>
  <c r="V155" i="31"/>
  <c r="W155" i="31"/>
  <c r="X155" i="31"/>
  <c r="AD155" i="31"/>
  <c r="AE155" i="31"/>
  <c r="AF155" i="31"/>
  <c r="V156" i="31"/>
  <c r="W156" i="31"/>
  <c r="X156" i="31"/>
  <c r="AD156" i="31"/>
  <c r="AE156" i="31"/>
  <c r="AF156" i="31"/>
  <c r="V157" i="31"/>
  <c r="W157" i="31"/>
  <c r="X157" i="31"/>
  <c r="AD157" i="31"/>
  <c r="AE157" i="31"/>
  <c r="AF157" i="31"/>
  <c r="V158" i="31"/>
  <c r="W158" i="31"/>
  <c r="X158" i="31"/>
  <c r="AD158" i="31"/>
  <c r="AE158" i="31"/>
  <c r="AF158" i="31"/>
  <c r="V159" i="31"/>
  <c r="W159" i="31"/>
  <c r="X159" i="31"/>
  <c r="AD159" i="31"/>
  <c r="AE159" i="31"/>
  <c r="AF159" i="31"/>
  <c r="V160" i="31"/>
  <c r="W160" i="31"/>
  <c r="X160" i="31"/>
  <c r="AD160" i="31"/>
  <c r="AE160" i="31"/>
  <c r="AF160" i="31"/>
  <c r="V161" i="31"/>
  <c r="W161" i="31"/>
  <c r="X161" i="31"/>
  <c r="AD161" i="31"/>
  <c r="AE161" i="31"/>
  <c r="AF161" i="31"/>
  <c r="V162" i="31"/>
  <c r="W162" i="31"/>
  <c r="X162" i="31"/>
  <c r="AD162" i="31"/>
  <c r="AE162" i="31"/>
  <c r="AF162" i="31"/>
  <c r="V163" i="31"/>
  <c r="W163" i="31"/>
  <c r="X163" i="31"/>
  <c r="AD163" i="31"/>
  <c r="AE163" i="31"/>
  <c r="AF163" i="31"/>
  <c r="V164" i="31"/>
  <c r="W164" i="31"/>
  <c r="X164" i="31"/>
  <c r="AD164" i="31"/>
  <c r="AE164" i="31"/>
  <c r="AF164" i="31"/>
  <c r="V165" i="31"/>
  <c r="W165" i="31"/>
  <c r="X165" i="31"/>
  <c r="AD165" i="31"/>
  <c r="AE165" i="31"/>
  <c r="AF165" i="31"/>
  <c r="V166" i="31"/>
  <c r="W166" i="31"/>
  <c r="X166" i="31"/>
  <c r="AD166" i="31"/>
  <c r="AE166" i="31"/>
  <c r="AF166" i="31"/>
  <c r="V167" i="31"/>
  <c r="W167" i="31"/>
  <c r="X167" i="31"/>
  <c r="AD167" i="31"/>
  <c r="AE167" i="31"/>
  <c r="AF167" i="31"/>
  <c r="V168" i="31"/>
  <c r="W168" i="31"/>
  <c r="X168" i="31"/>
  <c r="AD168" i="31"/>
  <c r="AE168" i="31"/>
  <c r="AF168" i="31"/>
  <c r="V169" i="31"/>
  <c r="W169" i="31"/>
  <c r="X169" i="31"/>
  <c r="AD169" i="31"/>
  <c r="AE169" i="31"/>
  <c r="AF169" i="31"/>
  <c r="V170" i="31"/>
  <c r="W170" i="31"/>
  <c r="X170" i="31"/>
  <c r="AD170" i="31"/>
  <c r="AE170" i="31"/>
  <c r="AF170" i="31"/>
  <c r="V171" i="31"/>
  <c r="W171" i="31"/>
  <c r="X171" i="31"/>
  <c r="AD171" i="31"/>
  <c r="AE171" i="31"/>
  <c r="AF171" i="31"/>
  <c r="V172" i="31"/>
  <c r="W172" i="31"/>
  <c r="X172" i="31"/>
  <c r="AD172" i="31"/>
  <c r="AE172" i="31"/>
  <c r="AF172" i="31"/>
  <c r="V173" i="31"/>
  <c r="W173" i="31"/>
  <c r="X173" i="31"/>
  <c r="AD173" i="31"/>
  <c r="AE173" i="31"/>
  <c r="AF173" i="31"/>
  <c r="V174" i="31"/>
  <c r="W174" i="31"/>
  <c r="X174" i="31"/>
  <c r="AD174" i="31"/>
  <c r="AE174" i="31"/>
  <c r="AF174" i="31"/>
  <c r="V175" i="31"/>
  <c r="W175" i="31"/>
  <c r="X175" i="31"/>
  <c r="AD175" i="31"/>
  <c r="AE175" i="31"/>
  <c r="AF175" i="31"/>
  <c r="V176" i="31"/>
  <c r="W176" i="31"/>
  <c r="X176" i="31"/>
  <c r="AD176" i="31"/>
  <c r="AE176" i="31"/>
  <c r="AF176" i="31"/>
  <c r="V177" i="31"/>
  <c r="W177" i="31"/>
  <c r="X177" i="31"/>
  <c r="AD177" i="31"/>
  <c r="AE177" i="31"/>
  <c r="AF177" i="31"/>
  <c r="V178" i="31"/>
  <c r="W178" i="31"/>
  <c r="X178" i="31"/>
  <c r="AD178" i="31"/>
  <c r="AE178" i="31"/>
  <c r="AF178" i="31"/>
  <c r="V179" i="31"/>
  <c r="W179" i="31"/>
  <c r="X179" i="31"/>
  <c r="AD179" i="31"/>
  <c r="AE179" i="31"/>
  <c r="AF179" i="31"/>
  <c r="V180" i="31"/>
  <c r="W180" i="31"/>
  <c r="X180" i="31"/>
  <c r="AD180" i="31"/>
  <c r="AE180" i="31"/>
  <c r="AF180" i="31"/>
  <c r="V181" i="31"/>
  <c r="W181" i="31"/>
  <c r="X181" i="31"/>
  <c r="AD181" i="31"/>
  <c r="AE181" i="31"/>
  <c r="AF181" i="31"/>
  <c r="V182" i="31"/>
  <c r="W182" i="31"/>
  <c r="X182" i="31"/>
  <c r="AD182" i="31"/>
  <c r="AE182" i="31"/>
  <c r="AF182" i="31"/>
  <c r="V183" i="31"/>
  <c r="W183" i="31"/>
  <c r="X183" i="31"/>
  <c r="AD183" i="31"/>
  <c r="AE183" i="31"/>
  <c r="AF183" i="31"/>
  <c r="V184" i="31"/>
  <c r="W184" i="31"/>
  <c r="X184" i="31"/>
  <c r="AD184" i="31"/>
  <c r="AE184" i="31"/>
  <c r="AF184" i="31"/>
  <c r="V185" i="31"/>
  <c r="W185" i="31"/>
  <c r="X185" i="31"/>
  <c r="AD185" i="31"/>
  <c r="AE185" i="31"/>
  <c r="AF185" i="31"/>
  <c r="V186" i="31"/>
  <c r="W186" i="31"/>
  <c r="X186" i="31"/>
  <c r="AD186" i="31"/>
  <c r="AE186" i="31"/>
  <c r="AF186" i="31"/>
  <c r="V187" i="31"/>
  <c r="W187" i="31"/>
  <c r="X187" i="31"/>
  <c r="AD187" i="31"/>
  <c r="AE187" i="31"/>
  <c r="AF187" i="31"/>
  <c r="W38" i="31"/>
  <c r="X38" i="31"/>
  <c r="AD38" i="31"/>
  <c r="AE38" i="31"/>
  <c r="AF38" i="31"/>
  <c r="V38" i="31"/>
  <c r="AE37" i="31" l="1"/>
  <c r="AE22" i="31"/>
  <c r="AE14" i="31"/>
  <c r="W14" i="31"/>
  <c r="W22" i="31"/>
  <c r="W37" i="31"/>
  <c r="AD29" i="31"/>
  <c r="AD19" i="31"/>
  <c r="V29" i="31"/>
  <c r="V19" i="31"/>
  <c r="AD16" i="31"/>
  <c r="AD27" i="31"/>
  <c r="V27" i="31"/>
  <c r="V16" i="31"/>
  <c r="AD28" i="31"/>
  <c r="V28" i="31"/>
  <c r="AD32" i="31"/>
  <c r="V32" i="31"/>
  <c r="AD33" i="31"/>
  <c r="V33" i="31"/>
  <c r="AD34" i="31"/>
  <c r="V34" i="31"/>
  <c r="V37" i="31"/>
  <c r="V22" i="31"/>
  <c r="V14" i="31"/>
  <c r="AD37" i="31"/>
  <c r="AD22" i="31"/>
  <c r="AD14" i="31"/>
  <c r="AF23" i="31"/>
  <c r="X23" i="31"/>
  <c r="AF36" i="31"/>
  <c r="X36" i="31"/>
  <c r="AF26" i="31"/>
  <c r="AF17" i="31"/>
  <c r="X17" i="31"/>
  <c r="X26" i="31"/>
  <c r="AF30" i="31"/>
  <c r="AF20" i="31"/>
  <c r="X20" i="31"/>
  <c r="X30" i="31"/>
  <c r="AF31" i="31"/>
  <c r="AF13" i="31"/>
  <c r="AF21" i="31"/>
  <c r="X13" i="31"/>
  <c r="X21" i="31"/>
  <c r="X31" i="31"/>
  <c r="AF35" i="31"/>
  <c r="AF15" i="31"/>
  <c r="AF24" i="31"/>
  <c r="X15" i="31"/>
  <c r="X24" i="31"/>
  <c r="X35" i="31"/>
  <c r="AF18" i="31"/>
  <c r="AF12" i="31"/>
  <c r="AF25" i="31"/>
  <c r="X12" i="31"/>
  <c r="X18" i="31"/>
  <c r="X25" i="31"/>
  <c r="AF19" i="31"/>
  <c r="AF29" i="31"/>
  <c r="X19" i="31"/>
  <c r="X29" i="31"/>
  <c r="AF27" i="31"/>
  <c r="AF16" i="31"/>
  <c r="X16" i="31"/>
  <c r="X27" i="31"/>
  <c r="AF28" i="31"/>
  <c r="X28" i="31"/>
  <c r="AF32" i="31"/>
  <c r="X32" i="31"/>
  <c r="AF33" i="31"/>
  <c r="X33" i="31"/>
  <c r="AF34" i="31"/>
  <c r="X34" i="31"/>
  <c r="AE23" i="31"/>
  <c r="W23" i="31"/>
  <c r="AE36" i="31"/>
  <c r="W36" i="31"/>
  <c r="AE17" i="31"/>
  <c r="AE26" i="31"/>
  <c r="W17" i="31"/>
  <c r="W26" i="31"/>
  <c r="AE30" i="31"/>
  <c r="AE20" i="31"/>
  <c r="W20" i="31"/>
  <c r="W30" i="31"/>
  <c r="AE21" i="31"/>
  <c r="AE13" i="31"/>
  <c r="AE31" i="31"/>
  <c r="W31" i="31"/>
  <c r="W13" i="31"/>
  <c r="W21" i="31"/>
  <c r="AE35" i="31"/>
  <c r="AE15" i="31"/>
  <c r="AE24" i="31"/>
  <c r="W24" i="31"/>
  <c r="W15" i="31"/>
  <c r="W35" i="31"/>
  <c r="AE25" i="31"/>
  <c r="AE18" i="31"/>
  <c r="AE12" i="31"/>
  <c r="W12" i="31"/>
  <c r="W18" i="31"/>
  <c r="W25" i="31"/>
  <c r="AF22" i="31"/>
  <c r="AF14" i="31"/>
  <c r="AF37" i="31"/>
  <c r="X14" i="31"/>
  <c r="X22" i="31"/>
  <c r="X37" i="31"/>
  <c r="AE29" i="31"/>
  <c r="AE19" i="31"/>
  <c r="W19" i="31"/>
  <c r="W29" i="31"/>
  <c r="AE27" i="31"/>
  <c r="AE16" i="31"/>
  <c r="W16" i="31"/>
  <c r="W27" i="31"/>
  <c r="AE28" i="31"/>
  <c r="W28" i="31"/>
  <c r="AE32" i="31"/>
  <c r="W32" i="31"/>
  <c r="AE33" i="31"/>
  <c r="W33" i="31"/>
  <c r="AE34" i="31"/>
  <c r="W34" i="31"/>
  <c r="AD23" i="31"/>
  <c r="V23" i="31"/>
  <c r="AD36" i="31"/>
  <c r="V36" i="31"/>
  <c r="AD17" i="31"/>
  <c r="AD26" i="31"/>
  <c r="V17" i="31"/>
  <c r="V26" i="31"/>
  <c r="AD20" i="31"/>
  <c r="AD30" i="31"/>
  <c r="V20" i="31"/>
  <c r="V30" i="31"/>
  <c r="AD21" i="31"/>
  <c r="AD13" i="31"/>
  <c r="AD31" i="31"/>
  <c r="V21" i="31"/>
  <c r="V13" i="31"/>
  <c r="V31" i="31"/>
  <c r="AD24" i="31"/>
  <c r="AD15" i="31"/>
  <c r="AD35" i="31"/>
  <c r="V15" i="31"/>
  <c r="V35" i="31"/>
  <c r="V24" i="31"/>
  <c r="AD12" i="31"/>
  <c r="AD25" i="31"/>
  <c r="AD18" i="31"/>
  <c r="V25" i="31"/>
  <c r="V18" i="31"/>
  <c r="V12" i="31"/>
  <c r="AD11" i="31" l="1"/>
  <c r="V11" i="31"/>
  <c r="X11" i="31"/>
  <c r="W11" i="31"/>
  <c r="AF11" i="31"/>
  <c r="AE11" i="31"/>
  <c r="N156" i="58" l="1"/>
  <c r="M155" i="58"/>
  <c r="M156" i="58"/>
  <c r="N155" i="58"/>
  <c r="D161" i="58"/>
  <c r="C161" i="58" l="1"/>
  <c r="C162" i="58"/>
  <c r="D162" i="58"/>
  <c r="I6" i="16"/>
  <c r="W6" i="13"/>
  <c r="W6" i="12"/>
  <c r="O6" i="22"/>
  <c r="Y6" i="21"/>
  <c r="Y6" i="7"/>
  <c r="N6" i="5"/>
  <c r="N108" i="58" l="1"/>
  <c r="O108" i="58"/>
  <c r="P108" i="58"/>
  <c r="Q108" i="58"/>
  <c r="R108" i="58"/>
  <c r="T108" i="58"/>
  <c r="E120" i="58"/>
  <c r="F120" i="58"/>
  <c r="G120" i="58"/>
  <c r="H120" i="58"/>
  <c r="D120" i="58"/>
  <c r="M110" i="58"/>
  <c r="N110" i="58"/>
  <c r="P110" i="58"/>
  <c r="Q110" i="58"/>
  <c r="R110" i="58"/>
  <c r="C122" i="58"/>
  <c r="D122" i="58"/>
  <c r="G122" i="58"/>
  <c r="H122" i="58"/>
  <c r="J120" i="58" l="1"/>
  <c r="J122" i="58"/>
  <c r="F122" i="58"/>
  <c r="G123" i="58" s="1"/>
  <c r="T110" i="58"/>
  <c r="F121" i="58"/>
  <c r="H121" i="58"/>
  <c r="Q109" i="58"/>
  <c r="P109" i="58"/>
  <c r="I120" i="58"/>
  <c r="O109" i="58"/>
  <c r="S110" i="58"/>
  <c r="I122" i="58"/>
  <c r="R111" i="58"/>
  <c r="N111" i="58"/>
  <c r="E121" i="58"/>
  <c r="R109" i="58"/>
  <c r="E122" i="58"/>
  <c r="E123" i="58" s="1"/>
  <c r="H123" i="58"/>
  <c r="D123" i="58"/>
  <c r="Q111" i="58"/>
  <c r="O110" i="58"/>
  <c r="P111" i="58" s="1"/>
  <c r="S108" i="58"/>
  <c r="T109" i="58" s="1"/>
  <c r="J121" i="58" l="1"/>
  <c r="I121" i="58"/>
  <c r="J123" i="58"/>
  <c r="T111" i="58"/>
  <c r="O73" i="58"/>
  <c r="M73" i="58"/>
  <c r="P73" i="58"/>
  <c r="N73" i="58"/>
  <c r="I123" i="58"/>
  <c r="F123" i="58"/>
  <c r="S109" i="58"/>
  <c r="O111" i="58"/>
  <c r="S111" i="58"/>
  <c r="M76" i="58" l="1"/>
  <c r="N74" i="58"/>
  <c r="O66" i="58"/>
  <c r="M75" i="58"/>
  <c r="O74" i="58"/>
  <c r="P68" i="58"/>
  <c r="P66" i="58"/>
  <c r="O68" i="58"/>
  <c r="M72" i="58"/>
  <c r="M74" i="58"/>
  <c r="N68" i="58"/>
  <c r="N66" i="58"/>
  <c r="P74" i="58"/>
  <c r="M70" i="58"/>
  <c r="M68" i="58"/>
  <c r="M66" i="58"/>
  <c r="B180" i="38"/>
  <c r="E180" i="38"/>
  <c r="D180" i="38"/>
  <c r="C180" i="38"/>
  <c r="O69" i="58" l="1"/>
  <c r="N67" i="58"/>
  <c r="O67" i="58"/>
  <c r="N69" i="58"/>
  <c r="P69" i="58"/>
  <c r="P67" i="58"/>
  <c r="J7" i="27"/>
  <c r="E6" i="59" s="1"/>
  <c r="D7" i="27"/>
  <c r="J6" i="27"/>
  <c r="D6" i="27"/>
  <c r="R50" i="59" l="1"/>
  <c r="B99" i="59" s="1"/>
  <c r="F6" i="59"/>
  <c r="D6" i="58"/>
  <c r="C10" i="58"/>
  <c r="C6" i="58"/>
  <c r="D9" i="44"/>
  <c r="F6" i="44"/>
  <c r="H6" i="21"/>
  <c r="W15" i="21" s="1"/>
  <c r="I6" i="22"/>
  <c r="Q18" i="22" s="1"/>
  <c r="C9" i="12"/>
  <c r="C9" i="13"/>
  <c r="C9" i="7"/>
  <c r="C9" i="21"/>
  <c r="D9" i="22"/>
  <c r="G6" i="16"/>
  <c r="F6" i="16"/>
  <c r="I6" i="5"/>
  <c r="K6" i="12"/>
  <c r="Y18" i="12" s="1"/>
  <c r="K6" i="13"/>
  <c r="K6" i="7"/>
  <c r="AA15" i="7" s="1"/>
  <c r="G6" i="21"/>
  <c r="H6" i="5"/>
  <c r="N99" i="59" l="1"/>
  <c r="J99" i="59"/>
  <c r="F99" i="59"/>
  <c r="P99" i="59"/>
  <c r="L99" i="59"/>
  <c r="H99" i="59"/>
  <c r="M99" i="59"/>
  <c r="E99" i="59"/>
  <c r="I99" i="59"/>
  <c r="O99" i="59"/>
  <c r="K99" i="59"/>
  <c r="G99" i="59"/>
  <c r="D99" i="59"/>
  <c r="B29" i="59"/>
  <c r="B14" i="59"/>
  <c r="G9" i="59"/>
  <c r="D62" i="58"/>
  <c r="B47" i="58"/>
  <c r="D78" i="58"/>
  <c r="B45" i="58"/>
  <c r="D125" i="58"/>
  <c r="L49" i="58"/>
  <c r="Q64" i="58"/>
  <c r="L51" i="58"/>
  <c r="B105" i="58"/>
  <c r="B41" i="58"/>
  <c r="B151" i="58"/>
  <c r="Q15" i="22"/>
  <c r="J18" i="44"/>
  <c r="J15" i="44"/>
  <c r="Q28" i="5"/>
  <c r="Q31" i="5"/>
  <c r="M31" i="16"/>
  <c r="M34" i="16"/>
  <c r="B20" i="16"/>
  <c r="E9" i="16"/>
  <c r="G9" i="5"/>
  <c r="B17" i="5"/>
  <c r="Y15" i="13"/>
  <c r="Y18" i="13"/>
  <c r="Y15" i="12"/>
  <c r="AA16" i="7"/>
  <c r="AA27" i="21"/>
  <c r="AA28" i="21"/>
  <c r="B16" i="5"/>
  <c r="B176" i="59"/>
  <c r="B92" i="59"/>
  <c r="B184" i="59"/>
  <c r="B90" i="59"/>
  <c r="B129" i="59"/>
  <c r="B193" i="59"/>
  <c r="B159" i="59"/>
  <c r="B124" i="59"/>
  <c r="B183" i="59"/>
  <c r="B97" i="59"/>
  <c r="B194" i="59"/>
  <c r="B128" i="59"/>
  <c r="B186" i="59"/>
  <c r="B100" i="59"/>
  <c r="B189" i="59"/>
  <c r="B146" i="59"/>
  <c r="B103" i="59"/>
  <c r="B170" i="59"/>
  <c r="B133" i="59"/>
  <c r="B110" i="59"/>
  <c r="B178" i="59"/>
  <c r="B152" i="59"/>
  <c r="B89" i="59"/>
  <c r="B131" i="59"/>
  <c r="B180" i="59"/>
  <c r="B151" i="59"/>
  <c r="B175" i="59"/>
  <c r="B163" i="59"/>
  <c r="B185" i="59"/>
  <c r="B138" i="59"/>
  <c r="B154" i="59"/>
  <c r="B135" i="59"/>
  <c r="B188" i="59"/>
  <c r="B91" i="59"/>
  <c r="B93" i="59"/>
  <c r="B153" i="59"/>
  <c r="B140" i="59"/>
  <c r="B177" i="59"/>
  <c r="B165" i="59"/>
  <c r="B111" i="59"/>
  <c r="B169" i="59"/>
  <c r="B119" i="59"/>
  <c r="B162" i="59"/>
  <c r="B127" i="59"/>
  <c r="B172" i="59"/>
  <c r="B181" i="59"/>
  <c r="B109" i="59"/>
  <c r="B122" i="59"/>
  <c r="B112" i="59"/>
  <c r="B173" i="59"/>
  <c r="B86" i="59"/>
  <c r="B142" i="59"/>
  <c r="B105" i="59"/>
  <c r="B114" i="59"/>
  <c r="B187" i="59"/>
  <c r="B139" i="59"/>
  <c r="B167" i="59"/>
  <c r="B158" i="59"/>
  <c r="B113" i="59"/>
  <c r="B126" i="59"/>
  <c r="B95" i="59"/>
  <c r="B121" i="59"/>
  <c r="B148" i="59"/>
  <c r="B108" i="59"/>
  <c r="B87" i="59"/>
  <c r="B132" i="59"/>
  <c r="B149" i="59"/>
  <c r="B160" i="59"/>
  <c r="B143" i="59"/>
  <c r="B191" i="59"/>
  <c r="B106" i="59"/>
  <c r="B190" i="59"/>
  <c r="B96" i="59"/>
  <c r="B155" i="59"/>
  <c r="B171" i="59"/>
  <c r="B115" i="59"/>
  <c r="B198" i="59"/>
  <c r="B98" i="59"/>
  <c r="B195" i="59"/>
  <c r="B75" i="59"/>
  <c r="B79" i="59"/>
  <c r="B77" i="59"/>
  <c r="B74" i="59"/>
  <c r="B59" i="59"/>
  <c r="B64" i="59"/>
  <c r="B80" i="59"/>
  <c r="B54" i="59"/>
  <c r="B84" i="59"/>
  <c r="B73" i="59"/>
  <c r="B63" i="59"/>
  <c r="B72" i="59"/>
  <c r="B66" i="59"/>
  <c r="B83" i="59"/>
  <c r="B60" i="59"/>
  <c r="B76" i="59"/>
  <c r="B61" i="59"/>
  <c r="B65" i="59"/>
  <c r="B56" i="59"/>
  <c r="B78" i="59"/>
  <c r="B55" i="59"/>
  <c r="B68" i="59"/>
  <c r="B15" i="22"/>
  <c r="O185" i="59" l="1"/>
  <c r="F185" i="59"/>
  <c r="I185" i="59"/>
  <c r="K185" i="59"/>
  <c r="P185" i="59"/>
  <c r="H185" i="59"/>
  <c r="G185" i="59"/>
  <c r="J185" i="59"/>
  <c r="N185" i="59"/>
  <c r="D185" i="59"/>
  <c r="L185" i="59"/>
  <c r="E185" i="59"/>
  <c r="M185" i="59"/>
  <c r="O178" i="59"/>
  <c r="J178" i="59"/>
  <c r="H178" i="59"/>
  <c r="K178" i="59"/>
  <c r="E178" i="59"/>
  <c r="F178" i="59"/>
  <c r="G178" i="59"/>
  <c r="N178" i="59"/>
  <c r="L178" i="59"/>
  <c r="P178" i="59"/>
  <c r="I178" i="59"/>
  <c r="M178" i="59"/>
  <c r="D178" i="59"/>
  <c r="P95" i="59"/>
  <c r="J95" i="59"/>
  <c r="I95" i="59"/>
  <c r="L95" i="59"/>
  <c r="E95" i="59"/>
  <c r="F95" i="59"/>
  <c r="H95" i="59"/>
  <c r="M95" i="59"/>
  <c r="N95" i="59"/>
  <c r="G95" i="59"/>
  <c r="K95" i="59"/>
  <c r="D95" i="59"/>
  <c r="O95" i="59"/>
  <c r="N155" i="59"/>
  <c r="H155" i="59"/>
  <c r="E155" i="59"/>
  <c r="J155" i="59"/>
  <c r="L155" i="59"/>
  <c r="K155" i="59"/>
  <c r="F155" i="59"/>
  <c r="G155" i="59"/>
  <c r="O155" i="59"/>
  <c r="D155" i="59"/>
  <c r="M155" i="59"/>
  <c r="P155" i="59"/>
  <c r="I155" i="59"/>
  <c r="O75" i="59"/>
  <c r="I75" i="59"/>
  <c r="L75" i="59"/>
  <c r="K75" i="59"/>
  <c r="E75" i="59"/>
  <c r="J75" i="59"/>
  <c r="G75" i="59"/>
  <c r="N75" i="59"/>
  <c r="P75" i="59"/>
  <c r="F75" i="59"/>
  <c r="H75" i="59"/>
  <c r="D75" i="59"/>
  <c r="M75" i="59"/>
  <c r="O61" i="59"/>
  <c r="I61" i="59"/>
  <c r="L61" i="59"/>
  <c r="K61" i="59"/>
  <c r="E61" i="59"/>
  <c r="J61" i="59"/>
  <c r="G61" i="59"/>
  <c r="N61" i="59"/>
  <c r="P61" i="59"/>
  <c r="D61" i="59"/>
  <c r="M61" i="59"/>
  <c r="F61" i="59"/>
  <c r="H61" i="59"/>
  <c r="N154" i="59"/>
  <c r="I154" i="59"/>
  <c r="P154" i="59"/>
  <c r="J154" i="59"/>
  <c r="M154" i="59"/>
  <c r="K154" i="59"/>
  <c r="F154" i="59"/>
  <c r="H154" i="59"/>
  <c r="L154" i="59"/>
  <c r="O154" i="59"/>
  <c r="G154" i="59"/>
  <c r="D154" i="59"/>
  <c r="E154" i="59"/>
  <c r="P119" i="59"/>
  <c r="J119" i="59"/>
  <c r="N119" i="59"/>
  <c r="L119" i="59"/>
  <c r="E119" i="59"/>
  <c r="I119" i="59"/>
  <c r="H119" i="59"/>
  <c r="M119" i="59"/>
  <c r="K119" i="59"/>
  <c r="O119" i="59"/>
  <c r="G119" i="59"/>
  <c r="D119" i="59"/>
  <c r="F119" i="59"/>
  <c r="O183" i="59"/>
  <c r="I183" i="59"/>
  <c r="J183" i="59"/>
  <c r="K183" i="59"/>
  <c r="M183" i="59"/>
  <c r="F183" i="59"/>
  <c r="G183" i="59"/>
  <c r="H183" i="59"/>
  <c r="E183" i="59"/>
  <c r="D183" i="59"/>
  <c r="N183" i="59"/>
  <c r="L183" i="59"/>
  <c r="P183" i="59"/>
  <c r="O74" i="59"/>
  <c r="I74" i="59"/>
  <c r="H74" i="59"/>
  <c r="K74" i="59"/>
  <c r="E74" i="59"/>
  <c r="N74" i="59"/>
  <c r="G74" i="59"/>
  <c r="J74" i="59"/>
  <c r="F74" i="59"/>
  <c r="P74" i="59"/>
  <c r="L74" i="59"/>
  <c r="D74" i="59"/>
  <c r="M74" i="59"/>
  <c r="O80" i="59"/>
  <c r="I80" i="59"/>
  <c r="H80" i="59"/>
  <c r="D80" i="59"/>
  <c r="K80" i="59"/>
  <c r="E80" i="59"/>
  <c r="N80" i="59"/>
  <c r="G80" i="59"/>
  <c r="J80" i="59"/>
  <c r="F80" i="59"/>
  <c r="M80" i="59"/>
  <c r="P80" i="59"/>
  <c r="L80" i="59"/>
  <c r="N159" i="59"/>
  <c r="H159" i="59"/>
  <c r="O159" i="59"/>
  <c r="J159" i="59"/>
  <c r="L159" i="59"/>
  <c r="E159" i="59"/>
  <c r="F159" i="59"/>
  <c r="G159" i="59"/>
  <c r="I159" i="59"/>
  <c r="M159" i="59"/>
  <c r="K159" i="59"/>
  <c r="D159" i="59"/>
  <c r="P159" i="59"/>
  <c r="M55" i="59"/>
  <c r="G55" i="59"/>
  <c r="O55" i="59"/>
  <c r="I55" i="59"/>
  <c r="P55" i="59"/>
  <c r="J55" i="59"/>
  <c r="E55" i="59"/>
  <c r="K55" i="59"/>
  <c r="N55" i="59"/>
  <c r="F55" i="59"/>
  <c r="H55" i="59"/>
  <c r="D55" i="59"/>
  <c r="L55" i="59"/>
  <c r="O171" i="59"/>
  <c r="I171" i="59"/>
  <c r="P171" i="59"/>
  <c r="K171" i="59"/>
  <c r="M171" i="59"/>
  <c r="E171" i="59"/>
  <c r="D171" i="59"/>
  <c r="G171" i="59"/>
  <c r="H171" i="59"/>
  <c r="J171" i="59"/>
  <c r="N171" i="59"/>
  <c r="F171" i="59"/>
  <c r="L171" i="59"/>
  <c r="P121" i="59"/>
  <c r="G121" i="59"/>
  <c r="K121" i="59"/>
  <c r="L121" i="59"/>
  <c r="O121" i="59"/>
  <c r="F121" i="59"/>
  <c r="H121" i="59"/>
  <c r="J121" i="59"/>
  <c r="N121" i="59"/>
  <c r="M121" i="59"/>
  <c r="E121" i="59"/>
  <c r="D121" i="59"/>
  <c r="I121" i="59"/>
  <c r="M54" i="59"/>
  <c r="H54" i="59"/>
  <c r="K54" i="59"/>
  <c r="I54" i="59"/>
  <c r="L54" i="59"/>
  <c r="F54" i="59"/>
  <c r="E54" i="59"/>
  <c r="G54" i="59"/>
  <c r="O54" i="59"/>
  <c r="D54" i="59"/>
  <c r="N54" i="59"/>
  <c r="P54" i="59"/>
  <c r="J54" i="59"/>
  <c r="N100" i="59"/>
  <c r="L100" i="59"/>
  <c r="E100" i="59"/>
  <c r="J100" i="59"/>
  <c r="H100" i="59"/>
  <c r="G100" i="59"/>
  <c r="F100" i="59"/>
  <c r="I100" i="59"/>
  <c r="O100" i="59"/>
  <c r="K100" i="59"/>
  <c r="P100" i="59"/>
  <c r="M100" i="59"/>
  <c r="D100" i="59"/>
  <c r="O181" i="59"/>
  <c r="F181" i="59"/>
  <c r="N181" i="59"/>
  <c r="K181" i="59"/>
  <c r="P181" i="59"/>
  <c r="M181" i="59"/>
  <c r="G181" i="59"/>
  <c r="J181" i="59"/>
  <c r="I181" i="59"/>
  <c r="H181" i="59"/>
  <c r="L181" i="59"/>
  <c r="E181" i="59"/>
  <c r="D181" i="59"/>
  <c r="O189" i="59"/>
  <c r="F189" i="59"/>
  <c r="N189" i="59"/>
  <c r="D189" i="59"/>
  <c r="K189" i="59"/>
  <c r="P189" i="59"/>
  <c r="M189" i="59"/>
  <c r="G189" i="59"/>
  <c r="J189" i="59"/>
  <c r="I189" i="59"/>
  <c r="L189" i="59"/>
  <c r="E189" i="59"/>
  <c r="H189" i="59"/>
  <c r="N146" i="59"/>
  <c r="H146" i="59"/>
  <c r="L146" i="59"/>
  <c r="J146" i="59"/>
  <c r="K146" i="59"/>
  <c r="O146" i="59"/>
  <c r="F146" i="59"/>
  <c r="P146" i="59"/>
  <c r="E146" i="59"/>
  <c r="D146" i="59"/>
  <c r="M146" i="59"/>
  <c r="G146" i="59"/>
  <c r="I146" i="59"/>
  <c r="N140" i="59"/>
  <c r="K140" i="59"/>
  <c r="H140" i="59"/>
  <c r="J140" i="59"/>
  <c r="E140" i="59"/>
  <c r="I140" i="59"/>
  <c r="F140" i="59"/>
  <c r="L140" i="59"/>
  <c r="O140" i="59"/>
  <c r="G140" i="59"/>
  <c r="P140" i="59"/>
  <c r="M140" i="59"/>
  <c r="D140" i="59"/>
  <c r="O163" i="59"/>
  <c r="M163" i="59"/>
  <c r="E163" i="59"/>
  <c r="N163" i="59"/>
  <c r="H163" i="59"/>
  <c r="I163" i="59"/>
  <c r="D163" i="59"/>
  <c r="J163" i="59"/>
  <c r="L163" i="59"/>
  <c r="P163" i="59"/>
  <c r="F163" i="59"/>
  <c r="G163" i="59"/>
  <c r="K163" i="59"/>
  <c r="O78" i="59"/>
  <c r="I78" i="59"/>
  <c r="H78" i="59"/>
  <c r="K78" i="59"/>
  <c r="E78" i="59"/>
  <c r="N78" i="59"/>
  <c r="G78" i="59"/>
  <c r="J78" i="59"/>
  <c r="F78" i="59"/>
  <c r="D78" i="59"/>
  <c r="M78" i="59"/>
  <c r="P78" i="59"/>
  <c r="L78" i="59"/>
  <c r="P122" i="59"/>
  <c r="F122" i="59"/>
  <c r="O122" i="59"/>
  <c r="L122" i="59"/>
  <c r="N122" i="59"/>
  <c r="E122" i="59"/>
  <c r="H122" i="59"/>
  <c r="I122" i="59"/>
  <c r="G122" i="59"/>
  <c r="K122" i="59"/>
  <c r="J122" i="59"/>
  <c r="M122" i="59"/>
  <c r="D122" i="59"/>
  <c r="O76" i="59"/>
  <c r="I76" i="59"/>
  <c r="H76" i="59"/>
  <c r="K76" i="59"/>
  <c r="E76" i="59"/>
  <c r="N76" i="59"/>
  <c r="G76" i="59"/>
  <c r="J76" i="59"/>
  <c r="F76" i="59"/>
  <c r="D76" i="59"/>
  <c r="M76" i="59"/>
  <c r="P76" i="59"/>
  <c r="L76" i="59"/>
  <c r="N142" i="59"/>
  <c r="H142" i="59"/>
  <c r="L142" i="59"/>
  <c r="J142" i="59"/>
  <c r="P142" i="59"/>
  <c r="E142" i="59"/>
  <c r="F142" i="59"/>
  <c r="I142" i="59"/>
  <c r="O142" i="59"/>
  <c r="K142" i="59"/>
  <c r="M142" i="59"/>
  <c r="G142" i="59"/>
  <c r="D142" i="59"/>
  <c r="N152" i="59"/>
  <c r="P152" i="59"/>
  <c r="M152" i="59"/>
  <c r="J152" i="59"/>
  <c r="K152" i="59"/>
  <c r="G152" i="59"/>
  <c r="F152" i="59"/>
  <c r="E152" i="59"/>
  <c r="H152" i="59"/>
  <c r="D152" i="59"/>
  <c r="L152" i="59"/>
  <c r="I152" i="59"/>
  <c r="O152" i="59"/>
  <c r="J110" i="58"/>
  <c r="T114" i="58"/>
  <c r="P148" i="59"/>
  <c r="H148" i="59"/>
  <c r="M148" i="59"/>
  <c r="J148" i="59"/>
  <c r="E148" i="59"/>
  <c r="G148" i="59"/>
  <c r="N148" i="59"/>
  <c r="L148" i="59"/>
  <c r="K148" i="59"/>
  <c r="I148" i="59"/>
  <c r="F148" i="59"/>
  <c r="O148" i="59"/>
  <c r="D148" i="59"/>
  <c r="L151" i="59"/>
  <c r="M151" i="59"/>
  <c r="P151" i="59"/>
  <c r="J151" i="59"/>
  <c r="O151" i="59"/>
  <c r="K151" i="59"/>
  <c r="G151" i="59"/>
  <c r="N151" i="59"/>
  <c r="I151" i="59"/>
  <c r="H151" i="59"/>
  <c r="D151" i="59"/>
  <c r="E151" i="59"/>
  <c r="F151" i="59"/>
  <c r="P198" i="59"/>
  <c r="I198" i="59"/>
  <c r="F198" i="59"/>
  <c r="K198" i="59"/>
  <c r="E198" i="59"/>
  <c r="L198" i="59"/>
  <c r="J198" i="59"/>
  <c r="O198" i="59"/>
  <c r="M198" i="59"/>
  <c r="N198" i="59"/>
  <c r="H198" i="59"/>
  <c r="G198" i="59"/>
  <c r="D198" i="59"/>
  <c r="L133" i="59"/>
  <c r="J133" i="59"/>
  <c r="O133" i="59"/>
  <c r="K133" i="59"/>
  <c r="G133" i="59"/>
  <c r="M133" i="59"/>
  <c r="H133" i="59"/>
  <c r="E133" i="59"/>
  <c r="N133" i="59"/>
  <c r="F133" i="59"/>
  <c r="I133" i="59"/>
  <c r="D133" i="59"/>
  <c r="P133" i="59"/>
  <c r="L96" i="59"/>
  <c r="F96" i="59"/>
  <c r="K96" i="59"/>
  <c r="J96" i="59"/>
  <c r="I96" i="59"/>
  <c r="E96" i="59"/>
  <c r="H96" i="59"/>
  <c r="M96" i="59"/>
  <c r="D96" i="59"/>
  <c r="N96" i="59"/>
  <c r="G96" i="59"/>
  <c r="P96" i="59"/>
  <c r="O96" i="59"/>
  <c r="N131" i="59"/>
  <c r="J131" i="59"/>
  <c r="G131" i="59"/>
  <c r="L131" i="59"/>
  <c r="M131" i="59"/>
  <c r="K131" i="59"/>
  <c r="P131" i="59"/>
  <c r="E131" i="59"/>
  <c r="D131" i="59"/>
  <c r="H131" i="59"/>
  <c r="O131" i="59"/>
  <c r="I131" i="59"/>
  <c r="F131" i="59"/>
  <c r="G194" i="59"/>
  <c r="N194" i="59"/>
  <c r="M194" i="59"/>
  <c r="D194" i="59"/>
  <c r="P194" i="59"/>
  <c r="I194" i="59"/>
  <c r="L194" i="59"/>
  <c r="O194" i="59"/>
  <c r="J194" i="59"/>
  <c r="H194" i="59"/>
  <c r="K194" i="59"/>
  <c r="E194" i="59"/>
  <c r="F194" i="59"/>
  <c r="M84" i="59"/>
  <c r="P84" i="59"/>
  <c r="L84" i="59"/>
  <c r="K84" i="59"/>
  <c r="E84" i="59"/>
  <c r="N84" i="59"/>
  <c r="I84" i="59"/>
  <c r="O84" i="59"/>
  <c r="H84" i="59"/>
  <c r="J84" i="59"/>
  <c r="F84" i="59"/>
  <c r="G84" i="59"/>
  <c r="D84" i="59"/>
  <c r="N165" i="59"/>
  <c r="E165" i="59"/>
  <c r="H165" i="59"/>
  <c r="K165" i="59"/>
  <c r="F165" i="59"/>
  <c r="I165" i="59"/>
  <c r="J165" i="59"/>
  <c r="M165" i="59"/>
  <c r="D165" i="59"/>
  <c r="O165" i="59"/>
  <c r="L165" i="59"/>
  <c r="G165" i="59"/>
  <c r="P165" i="59"/>
  <c r="O158" i="59"/>
  <c r="L158" i="59"/>
  <c r="P158" i="59"/>
  <c r="J158" i="59"/>
  <c r="M158" i="59"/>
  <c r="E158" i="59"/>
  <c r="N158" i="59"/>
  <c r="K158" i="59"/>
  <c r="I158" i="59"/>
  <c r="F158" i="59"/>
  <c r="H158" i="59"/>
  <c r="D158" i="59"/>
  <c r="G158" i="59"/>
  <c r="M132" i="59"/>
  <c r="K132" i="59"/>
  <c r="J132" i="59"/>
  <c r="L132" i="59"/>
  <c r="O132" i="59"/>
  <c r="F132" i="59"/>
  <c r="G132" i="59"/>
  <c r="P132" i="59"/>
  <c r="E132" i="59"/>
  <c r="D132" i="59"/>
  <c r="H132" i="59"/>
  <c r="I132" i="59"/>
  <c r="N132" i="59"/>
  <c r="M79" i="59"/>
  <c r="F79" i="59"/>
  <c r="H79" i="59"/>
  <c r="K79" i="59"/>
  <c r="E79" i="59"/>
  <c r="J79" i="59"/>
  <c r="I79" i="59"/>
  <c r="O79" i="59"/>
  <c r="L79" i="59"/>
  <c r="N79" i="59"/>
  <c r="G79" i="59"/>
  <c r="P79" i="59"/>
  <c r="D79" i="59"/>
  <c r="N191" i="59"/>
  <c r="L191" i="59"/>
  <c r="P191" i="59"/>
  <c r="K191" i="59"/>
  <c r="M191" i="59"/>
  <c r="F191" i="59"/>
  <c r="O191" i="59"/>
  <c r="J191" i="59"/>
  <c r="I191" i="59"/>
  <c r="E191" i="59"/>
  <c r="G191" i="59"/>
  <c r="H191" i="59"/>
  <c r="D191" i="59"/>
  <c r="M138" i="59"/>
  <c r="I138" i="59"/>
  <c r="K138" i="59"/>
  <c r="J138" i="59"/>
  <c r="O138" i="59"/>
  <c r="P138" i="59"/>
  <c r="H138" i="59"/>
  <c r="N138" i="59"/>
  <c r="L138" i="59"/>
  <c r="F138" i="59"/>
  <c r="G138" i="59"/>
  <c r="E138" i="59"/>
  <c r="D138" i="59"/>
  <c r="K66" i="59"/>
  <c r="E66" i="59"/>
  <c r="N66" i="59"/>
  <c r="M66" i="59"/>
  <c r="P66" i="59"/>
  <c r="L66" i="59"/>
  <c r="J66" i="59"/>
  <c r="G66" i="59"/>
  <c r="F66" i="59"/>
  <c r="O66" i="59"/>
  <c r="H66" i="59"/>
  <c r="D66" i="59"/>
  <c r="I66" i="59"/>
  <c r="P98" i="59"/>
  <c r="M98" i="59"/>
  <c r="J98" i="59"/>
  <c r="N98" i="59"/>
  <c r="I98" i="59"/>
  <c r="G98" i="59"/>
  <c r="L98" i="59"/>
  <c r="O98" i="59"/>
  <c r="E98" i="59"/>
  <c r="D98" i="59"/>
  <c r="K98" i="59"/>
  <c r="F98" i="59"/>
  <c r="H98" i="59"/>
  <c r="M172" i="59"/>
  <c r="P172" i="59"/>
  <c r="I172" i="59"/>
  <c r="K172" i="59"/>
  <c r="L172" i="59"/>
  <c r="N172" i="59"/>
  <c r="O172" i="59"/>
  <c r="E172" i="59"/>
  <c r="H172" i="59"/>
  <c r="G172" i="59"/>
  <c r="J172" i="59"/>
  <c r="F172" i="59"/>
  <c r="D172" i="59"/>
  <c r="M93" i="59"/>
  <c r="E93" i="59"/>
  <c r="N93" i="59"/>
  <c r="L93" i="59"/>
  <c r="O93" i="59"/>
  <c r="I93" i="59"/>
  <c r="P93" i="59"/>
  <c r="K93" i="59"/>
  <c r="D93" i="59"/>
  <c r="H93" i="59"/>
  <c r="F93" i="59"/>
  <c r="G93" i="59"/>
  <c r="J93" i="59"/>
  <c r="M128" i="59"/>
  <c r="J128" i="59"/>
  <c r="O128" i="59"/>
  <c r="L128" i="59"/>
  <c r="N128" i="59"/>
  <c r="E128" i="59"/>
  <c r="G128" i="59"/>
  <c r="F128" i="59"/>
  <c r="P128" i="59"/>
  <c r="K128" i="59"/>
  <c r="H128" i="59"/>
  <c r="I128" i="59"/>
  <c r="D128" i="59"/>
  <c r="M77" i="59"/>
  <c r="F77" i="59"/>
  <c r="H77" i="59"/>
  <c r="K77" i="59"/>
  <c r="E77" i="59"/>
  <c r="J77" i="59"/>
  <c r="I77" i="59"/>
  <c r="N77" i="59"/>
  <c r="D77" i="59"/>
  <c r="O77" i="59"/>
  <c r="L77" i="59"/>
  <c r="G77" i="59"/>
  <c r="P77" i="59"/>
  <c r="P186" i="59"/>
  <c r="I186" i="59"/>
  <c r="L186" i="59"/>
  <c r="K186" i="59"/>
  <c r="E186" i="59"/>
  <c r="F186" i="59"/>
  <c r="O186" i="59"/>
  <c r="H186" i="59"/>
  <c r="J186" i="59"/>
  <c r="M186" i="59"/>
  <c r="D186" i="59"/>
  <c r="G186" i="59"/>
  <c r="N186" i="59"/>
  <c r="P97" i="59"/>
  <c r="E97" i="59"/>
  <c r="O97" i="59"/>
  <c r="J97" i="59"/>
  <c r="H97" i="59"/>
  <c r="K97" i="59"/>
  <c r="N97" i="59"/>
  <c r="I97" i="59"/>
  <c r="L97" i="59"/>
  <c r="G97" i="59"/>
  <c r="D97" i="59"/>
  <c r="F97" i="59"/>
  <c r="M97" i="59"/>
  <c r="N175" i="59"/>
  <c r="L175" i="59"/>
  <c r="F175" i="59"/>
  <c r="K175" i="59"/>
  <c r="M175" i="59"/>
  <c r="E175" i="59"/>
  <c r="I175" i="59"/>
  <c r="O175" i="59"/>
  <c r="J175" i="59"/>
  <c r="H175" i="59"/>
  <c r="G175" i="59"/>
  <c r="P175" i="59"/>
  <c r="D175" i="59"/>
  <c r="M176" i="59"/>
  <c r="J176" i="59"/>
  <c r="N176" i="59"/>
  <c r="K176" i="59"/>
  <c r="L176" i="59"/>
  <c r="E176" i="59"/>
  <c r="H176" i="59"/>
  <c r="D176" i="59"/>
  <c r="F176" i="59"/>
  <c r="O176" i="59"/>
  <c r="I176" i="59"/>
  <c r="G176" i="59"/>
  <c r="P176" i="59"/>
  <c r="O87" i="59"/>
  <c r="G87" i="59"/>
  <c r="K87" i="59"/>
  <c r="L87" i="59"/>
  <c r="E87" i="59"/>
  <c r="F87" i="59"/>
  <c r="P87" i="59"/>
  <c r="I87" i="59"/>
  <c r="J87" i="59"/>
  <c r="H87" i="59"/>
  <c r="D87" i="59"/>
  <c r="M87" i="59"/>
  <c r="N87" i="59"/>
  <c r="N127" i="59"/>
  <c r="O127" i="59"/>
  <c r="F127" i="59"/>
  <c r="L127" i="59"/>
  <c r="K127" i="59"/>
  <c r="J127" i="59"/>
  <c r="I127" i="59"/>
  <c r="P127" i="59"/>
  <c r="G127" i="59"/>
  <c r="E127" i="59"/>
  <c r="M127" i="59"/>
  <c r="D127" i="59"/>
  <c r="H127" i="59"/>
  <c r="J162" i="59"/>
  <c r="M162" i="59"/>
  <c r="L162" i="59"/>
  <c r="O162" i="59"/>
  <c r="G162" i="59"/>
  <c r="K162" i="59"/>
  <c r="H162" i="59"/>
  <c r="F162" i="59"/>
  <c r="P162" i="59"/>
  <c r="E162" i="59"/>
  <c r="N162" i="59"/>
  <c r="I162" i="59"/>
  <c r="D162" i="59"/>
  <c r="L114" i="59"/>
  <c r="N114" i="59"/>
  <c r="E114" i="59"/>
  <c r="K114" i="59"/>
  <c r="J114" i="59"/>
  <c r="G114" i="59"/>
  <c r="H114" i="59"/>
  <c r="M114" i="59"/>
  <c r="I114" i="59"/>
  <c r="F114" i="59"/>
  <c r="P114" i="59"/>
  <c r="D114" i="59"/>
  <c r="O114" i="59"/>
  <c r="K193" i="59"/>
  <c r="P193" i="59"/>
  <c r="H193" i="59"/>
  <c r="L193" i="59"/>
  <c r="E193" i="59"/>
  <c r="M193" i="59"/>
  <c r="G193" i="59"/>
  <c r="N193" i="59"/>
  <c r="J193" i="59"/>
  <c r="F193" i="59"/>
  <c r="I193" i="59"/>
  <c r="O193" i="59"/>
  <c r="D193" i="59"/>
  <c r="O115" i="59"/>
  <c r="G115" i="59"/>
  <c r="K115" i="59"/>
  <c r="L115" i="59"/>
  <c r="E115" i="59"/>
  <c r="N115" i="59"/>
  <c r="J115" i="59"/>
  <c r="M115" i="59"/>
  <c r="D115" i="59"/>
  <c r="H115" i="59"/>
  <c r="P115" i="59"/>
  <c r="I115" i="59"/>
  <c r="F115" i="59"/>
  <c r="P56" i="59"/>
  <c r="J56" i="59"/>
  <c r="G56" i="59"/>
  <c r="I56" i="59"/>
  <c r="F56" i="59"/>
  <c r="H56" i="59"/>
  <c r="K56" i="59"/>
  <c r="M56" i="59"/>
  <c r="N56" i="59"/>
  <c r="O56" i="59"/>
  <c r="L56" i="59"/>
  <c r="D56" i="59"/>
  <c r="E56" i="59"/>
  <c r="O135" i="59"/>
  <c r="K135" i="59"/>
  <c r="J135" i="59"/>
  <c r="L135" i="59"/>
  <c r="P135" i="59"/>
  <c r="M135" i="59"/>
  <c r="N135" i="59"/>
  <c r="E135" i="59"/>
  <c r="I135" i="59"/>
  <c r="F135" i="59"/>
  <c r="D135" i="59"/>
  <c r="H135" i="59"/>
  <c r="G135" i="59"/>
  <c r="K177" i="59"/>
  <c r="P177" i="59"/>
  <c r="H177" i="59"/>
  <c r="L177" i="59"/>
  <c r="E177" i="59"/>
  <c r="M177" i="59"/>
  <c r="J177" i="59"/>
  <c r="G177" i="59"/>
  <c r="N177" i="59"/>
  <c r="I177" i="59"/>
  <c r="O177" i="59"/>
  <c r="D177" i="59"/>
  <c r="F177" i="59"/>
  <c r="M188" i="59"/>
  <c r="P188" i="59"/>
  <c r="I188" i="59"/>
  <c r="K188" i="59"/>
  <c r="L188" i="59"/>
  <c r="N188" i="59"/>
  <c r="H188" i="59"/>
  <c r="O188" i="59"/>
  <c r="E188" i="59"/>
  <c r="F188" i="59"/>
  <c r="G188" i="59"/>
  <c r="J188" i="59"/>
  <c r="D188" i="59"/>
  <c r="P109" i="59"/>
  <c r="E109" i="59"/>
  <c r="O109" i="59"/>
  <c r="J109" i="59"/>
  <c r="H109" i="59"/>
  <c r="K109" i="59"/>
  <c r="L109" i="59"/>
  <c r="M109" i="59"/>
  <c r="N109" i="59"/>
  <c r="I109" i="59"/>
  <c r="F109" i="59"/>
  <c r="G109" i="59"/>
  <c r="D109" i="59"/>
  <c r="P190" i="59"/>
  <c r="I190" i="59"/>
  <c r="F190" i="59"/>
  <c r="K190" i="59"/>
  <c r="E190" i="59"/>
  <c r="L190" i="59"/>
  <c r="O190" i="59"/>
  <c r="M190" i="59"/>
  <c r="J190" i="59"/>
  <c r="H190" i="59"/>
  <c r="G190" i="59"/>
  <c r="N190" i="59"/>
  <c r="D190" i="59"/>
  <c r="N124" i="59"/>
  <c r="G124" i="59"/>
  <c r="J124" i="59"/>
  <c r="L124" i="59"/>
  <c r="K124" i="59"/>
  <c r="E124" i="59"/>
  <c r="P124" i="59"/>
  <c r="M124" i="59"/>
  <c r="I124" i="59"/>
  <c r="O124" i="59"/>
  <c r="H124" i="59"/>
  <c r="F124" i="59"/>
  <c r="D124" i="59"/>
  <c r="G170" i="59"/>
  <c r="I170" i="59"/>
  <c r="L170" i="59"/>
  <c r="P170" i="59"/>
  <c r="J170" i="59"/>
  <c r="M170" i="59"/>
  <c r="O170" i="59"/>
  <c r="H170" i="59"/>
  <c r="K170" i="59"/>
  <c r="E170" i="59"/>
  <c r="D170" i="59"/>
  <c r="N170" i="59"/>
  <c r="F170" i="59"/>
  <c r="L160" i="59"/>
  <c r="E160" i="59"/>
  <c r="M160" i="59"/>
  <c r="J160" i="59"/>
  <c r="P160" i="59"/>
  <c r="O160" i="59"/>
  <c r="N160" i="59"/>
  <c r="I160" i="59"/>
  <c r="F160" i="59"/>
  <c r="H160" i="59"/>
  <c r="D160" i="59"/>
  <c r="G160" i="59"/>
  <c r="K160" i="59"/>
  <c r="L59" i="59"/>
  <c r="F59" i="59"/>
  <c r="H59" i="59"/>
  <c r="I59" i="59"/>
  <c r="P59" i="59"/>
  <c r="J59" i="59"/>
  <c r="M59" i="59"/>
  <c r="O59" i="59"/>
  <c r="G59" i="59"/>
  <c r="E59" i="59"/>
  <c r="K59" i="59"/>
  <c r="D59" i="59"/>
  <c r="N59" i="59"/>
  <c r="K90" i="59"/>
  <c r="O90" i="59"/>
  <c r="G90" i="59"/>
  <c r="L90" i="59"/>
  <c r="N90" i="59"/>
  <c r="M90" i="59"/>
  <c r="F90" i="59"/>
  <c r="P90" i="59"/>
  <c r="E90" i="59"/>
  <c r="I90" i="59"/>
  <c r="J90" i="59"/>
  <c r="D90" i="59"/>
  <c r="H90" i="59"/>
  <c r="M180" i="59"/>
  <c r="P180" i="59"/>
  <c r="I180" i="59"/>
  <c r="K180" i="59"/>
  <c r="L180" i="59"/>
  <c r="N180" i="59"/>
  <c r="H180" i="59"/>
  <c r="O180" i="59"/>
  <c r="E180" i="59"/>
  <c r="F180" i="59"/>
  <c r="J180" i="59"/>
  <c r="D180" i="59"/>
  <c r="G180" i="59"/>
  <c r="P111" i="59"/>
  <c r="E111" i="59"/>
  <c r="G111" i="59"/>
  <c r="J111" i="59"/>
  <c r="H111" i="59"/>
  <c r="O111" i="59"/>
  <c r="N111" i="59"/>
  <c r="I111" i="59"/>
  <c r="L111" i="59"/>
  <c r="K111" i="59"/>
  <c r="F111" i="59"/>
  <c r="D111" i="59"/>
  <c r="M111" i="59"/>
  <c r="M73" i="59"/>
  <c r="F73" i="59"/>
  <c r="H73" i="59"/>
  <c r="K73" i="59"/>
  <c r="E73" i="59"/>
  <c r="J73" i="59"/>
  <c r="O73" i="59"/>
  <c r="L73" i="59"/>
  <c r="I73" i="59"/>
  <c r="P73" i="59"/>
  <c r="G73" i="59"/>
  <c r="D73" i="59"/>
  <c r="N73" i="59"/>
  <c r="P112" i="59"/>
  <c r="M112" i="59"/>
  <c r="K112" i="59"/>
  <c r="J112" i="59"/>
  <c r="H112" i="59"/>
  <c r="G112" i="59"/>
  <c r="N112" i="59"/>
  <c r="E112" i="59"/>
  <c r="D112" i="59"/>
  <c r="F112" i="59"/>
  <c r="O112" i="59"/>
  <c r="L112" i="59"/>
  <c r="I112" i="59"/>
  <c r="M72" i="59"/>
  <c r="P72" i="59"/>
  <c r="L72" i="59"/>
  <c r="K72" i="59"/>
  <c r="E72" i="59"/>
  <c r="N72" i="59"/>
  <c r="O72" i="59"/>
  <c r="H72" i="59"/>
  <c r="I72" i="59"/>
  <c r="G72" i="59"/>
  <c r="D72" i="59"/>
  <c r="J72" i="59"/>
  <c r="F72" i="59"/>
  <c r="P113" i="59"/>
  <c r="E113" i="59"/>
  <c r="O113" i="59"/>
  <c r="J113" i="59"/>
  <c r="H113" i="59"/>
  <c r="K113" i="59"/>
  <c r="L113" i="59"/>
  <c r="N113" i="59"/>
  <c r="I113" i="59"/>
  <c r="M113" i="59"/>
  <c r="D113" i="59"/>
  <c r="G113" i="59"/>
  <c r="F113" i="59"/>
  <c r="M63" i="59"/>
  <c r="F63" i="59"/>
  <c r="H63" i="59"/>
  <c r="K63" i="59"/>
  <c r="E63" i="59"/>
  <c r="J63" i="59"/>
  <c r="O63" i="59"/>
  <c r="L63" i="59"/>
  <c r="I63" i="59"/>
  <c r="G63" i="59"/>
  <c r="P63" i="59"/>
  <c r="N63" i="59"/>
  <c r="D63" i="59"/>
  <c r="P153" i="59"/>
  <c r="I153" i="59"/>
  <c r="L153" i="59"/>
  <c r="J153" i="59"/>
  <c r="E153" i="59"/>
  <c r="M153" i="59"/>
  <c r="N153" i="59"/>
  <c r="H153" i="59"/>
  <c r="K153" i="59"/>
  <c r="G153" i="59"/>
  <c r="F153" i="59"/>
  <c r="D153" i="59"/>
  <c r="O153" i="59"/>
  <c r="K129" i="59"/>
  <c r="M129" i="59"/>
  <c r="J129" i="59"/>
  <c r="L129" i="59"/>
  <c r="O129" i="59"/>
  <c r="N129" i="59"/>
  <c r="P129" i="59"/>
  <c r="E129" i="59"/>
  <c r="F129" i="59"/>
  <c r="H129" i="59"/>
  <c r="I129" i="59"/>
  <c r="G129" i="59"/>
  <c r="D129" i="59"/>
  <c r="E60" i="59"/>
  <c r="J60" i="59"/>
  <c r="G60" i="59"/>
  <c r="M60" i="59"/>
  <c r="F60" i="59"/>
  <c r="H60" i="59"/>
  <c r="K60" i="59"/>
  <c r="O60" i="59"/>
  <c r="N60" i="59"/>
  <c r="P60" i="59"/>
  <c r="L60" i="59"/>
  <c r="I60" i="59"/>
  <c r="D60" i="59"/>
  <c r="O91" i="59"/>
  <c r="G91" i="59"/>
  <c r="F91" i="59"/>
  <c r="L91" i="59"/>
  <c r="E91" i="59"/>
  <c r="K91" i="59"/>
  <c r="J91" i="59"/>
  <c r="P91" i="59"/>
  <c r="N91" i="59"/>
  <c r="D91" i="59"/>
  <c r="H91" i="59"/>
  <c r="M91" i="59"/>
  <c r="I91" i="59"/>
  <c r="M89" i="59"/>
  <c r="E89" i="59"/>
  <c r="I89" i="59"/>
  <c r="L89" i="59"/>
  <c r="O89" i="59"/>
  <c r="N89" i="59"/>
  <c r="G89" i="59"/>
  <c r="P89" i="59"/>
  <c r="F89" i="59"/>
  <c r="J89" i="59"/>
  <c r="K89" i="59"/>
  <c r="D89" i="59"/>
  <c r="H89" i="59"/>
  <c r="M83" i="59"/>
  <c r="F83" i="59"/>
  <c r="H83" i="59"/>
  <c r="K83" i="59"/>
  <c r="E83" i="59"/>
  <c r="J83" i="59"/>
  <c r="O83" i="59"/>
  <c r="L83" i="59"/>
  <c r="G83" i="59"/>
  <c r="P83" i="59"/>
  <c r="I83" i="59"/>
  <c r="N83" i="59"/>
  <c r="D83" i="59"/>
  <c r="L139" i="59"/>
  <c r="O139" i="59"/>
  <c r="H139" i="59"/>
  <c r="J139" i="59"/>
  <c r="P139" i="59"/>
  <c r="K139" i="59"/>
  <c r="N139" i="59"/>
  <c r="E139" i="59"/>
  <c r="G139" i="59"/>
  <c r="M139" i="59"/>
  <c r="F139" i="59"/>
  <c r="I139" i="59"/>
  <c r="D139" i="59"/>
  <c r="O126" i="59"/>
  <c r="M126" i="59"/>
  <c r="K126" i="59"/>
  <c r="L126" i="59"/>
  <c r="E126" i="59"/>
  <c r="G126" i="59"/>
  <c r="J126" i="59"/>
  <c r="P126" i="59"/>
  <c r="F126" i="59"/>
  <c r="I126" i="59"/>
  <c r="N126" i="59"/>
  <c r="H126" i="59"/>
  <c r="D126" i="59"/>
  <c r="M65" i="59"/>
  <c r="F65" i="59"/>
  <c r="H65" i="59"/>
  <c r="K65" i="59"/>
  <c r="E65" i="59"/>
  <c r="J65" i="59"/>
  <c r="I65" i="59"/>
  <c r="O65" i="59"/>
  <c r="L65" i="59"/>
  <c r="G65" i="59"/>
  <c r="N65" i="59"/>
  <c r="P65" i="59"/>
  <c r="D65" i="59"/>
  <c r="L143" i="59"/>
  <c r="E143" i="59"/>
  <c r="H143" i="59"/>
  <c r="J143" i="59"/>
  <c r="K143" i="59"/>
  <c r="M143" i="59"/>
  <c r="N143" i="59"/>
  <c r="I143" i="59"/>
  <c r="G143" i="59"/>
  <c r="F143" i="59"/>
  <c r="P143" i="59"/>
  <c r="O143" i="59"/>
  <c r="D143" i="59"/>
  <c r="M184" i="59"/>
  <c r="J184" i="59"/>
  <c r="N184" i="59"/>
  <c r="K184" i="59"/>
  <c r="L184" i="59"/>
  <c r="P184" i="59"/>
  <c r="H184" i="59"/>
  <c r="O184" i="59"/>
  <c r="I184" i="59"/>
  <c r="G184" i="59"/>
  <c r="D184" i="59"/>
  <c r="F184" i="59"/>
  <c r="E184" i="59"/>
  <c r="N92" i="59"/>
  <c r="M92" i="59"/>
  <c r="E92" i="59"/>
  <c r="L92" i="59"/>
  <c r="K92" i="59"/>
  <c r="G92" i="59"/>
  <c r="P92" i="59"/>
  <c r="J92" i="59"/>
  <c r="I92" i="59"/>
  <c r="H92" i="59"/>
  <c r="O92" i="59"/>
  <c r="F92" i="59"/>
  <c r="D92" i="59"/>
  <c r="G86" i="59"/>
  <c r="J86" i="59"/>
  <c r="M86" i="59"/>
  <c r="L86" i="59"/>
  <c r="I86" i="59"/>
  <c r="O86" i="59"/>
  <c r="P86" i="59"/>
  <c r="H86" i="59"/>
  <c r="D86" i="59"/>
  <c r="K86" i="59"/>
  <c r="F86" i="59"/>
  <c r="N86" i="59"/>
  <c r="E86" i="59"/>
  <c r="P106" i="59"/>
  <c r="M106" i="59"/>
  <c r="G106" i="59"/>
  <c r="J106" i="59"/>
  <c r="H106" i="59"/>
  <c r="O106" i="59"/>
  <c r="N106" i="59"/>
  <c r="E106" i="59"/>
  <c r="L106" i="59"/>
  <c r="F106" i="59"/>
  <c r="D106" i="59"/>
  <c r="I106" i="59"/>
  <c r="K106" i="59"/>
  <c r="M68" i="59"/>
  <c r="P68" i="59"/>
  <c r="L68" i="59"/>
  <c r="K68" i="59"/>
  <c r="E68" i="59"/>
  <c r="N68" i="59"/>
  <c r="O68" i="59"/>
  <c r="H68" i="59"/>
  <c r="I68" i="59"/>
  <c r="F68" i="59"/>
  <c r="D68" i="59"/>
  <c r="G68" i="59"/>
  <c r="J68" i="59"/>
  <c r="K187" i="59"/>
  <c r="M187" i="59"/>
  <c r="E187" i="59"/>
  <c r="N187" i="59"/>
  <c r="F187" i="59"/>
  <c r="J187" i="59"/>
  <c r="H187" i="59"/>
  <c r="G187" i="59"/>
  <c r="L187" i="59"/>
  <c r="O187" i="59"/>
  <c r="P187" i="59"/>
  <c r="I187" i="59"/>
  <c r="D187" i="59"/>
  <c r="P108" i="59"/>
  <c r="M108" i="59"/>
  <c r="K108" i="59"/>
  <c r="J108" i="59"/>
  <c r="H108" i="59"/>
  <c r="G108" i="59"/>
  <c r="L108" i="59"/>
  <c r="N108" i="59"/>
  <c r="E108" i="59"/>
  <c r="I108" i="59"/>
  <c r="F108" i="59"/>
  <c r="D108" i="59"/>
  <c r="O108" i="59"/>
  <c r="P103" i="59"/>
  <c r="E103" i="59"/>
  <c r="G103" i="59"/>
  <c r="J103" i="59"/>
  <c r="H103" i="59"/>
  <c r="O103" i="59"/>
  <c r="L103" i="59"/>
  <c r="N103" i="59"/>
  <c r="I103" i="59"/>
  <c r="F103" i="59"/>
  <c r="M103" i="59"/>
  <c r="K103" i="59"/>
  <c r="D103" i="59"/>
  <c r="J149" i="59"/>
  <c r="K149" i="59"/>
  <c r="P149" i="59"/>
  <c r="O149" i="59"/>
  <c r="M149" i="59"/>
  <c r="L149" i="59"/>
  <c r="H149" i="59"/>
  <c r="F149" i="59"/>
  <c r="G149" i="59"/>
  <c r="N149" i="59"/>
  <c r="E149" i="59"/>
  <c r="I149" i="59"/>
  <c r="D149" i="59"/>
  <c r="N169" i="59"/>
  <c r="E169" i="59"/>
  <c r="P169" i="59"/>
  <c r="K169" i="59"/>
  <c r="F169" i="59"/>
  <c r="I169" i="59"/>
  <c r="J169" i="59"/>
  <c r="O169" i="59"/>
  <c r="L169" i="59"/>
  <c r="M169" i="59"/>
  <c r="H169" i="59"/>
  <c r="G169" i="59"/>
  <c r="D169" i="59"/>
  <c r="N195" i="59"/>
  <c r="F195" i="59"/>
  <c r="J195" i="59"/>
  <c r="K195" i="59"/>
  <c r="M195" i="59"/>
  <c r="E195" i="59"/>
  <c r="I195" i="59"/>
  <c r="D195" i="59"/>
  <c r="H195" i="59"/>
  <c r="O195" i="59"/>
  <c r="P195" i="59"/>
  <c r="G195" i="59"/>
  <c r="L195" i="59"/>
  <c r="P110" i="59"/>
  <c r="M110" i="59"/>
  <c r="G110" i="59"/>
  <c r="J110" i="59"/>
  <c r="H110" i="59"/>
  <c r="O110" i="59"/>
  <c r="N110" i="59"/>
  <c r="E110" i="59"/>
  <c r="L110" i="59"/>
  <c r="K110" i="59"/>
  <c r="D110" i="59"/>
  <c r="F110" i="59"/>
  <c r="I110" i="59"/>
  <c r="M64" i="59"/>
  <c r="P64" i="59"/>
  <c r="L64" i="59"/>
  <c r="K64" i="59"/>
  <c r="E64" i="59"/>
  <c r="N64" i="59"/>
  <c r="O64" i="59"/>
  <c r="H64" i="59"/>
  <c r="G64" i="59"/>
  <c r="F64" i="59"/>
  <c r="I64" i="59"/>
  <c r="J64" i="59"/>
  <c r="D64" i="59"/>
  <c r="L173" i="59"/>
  <c r="E173" i="59"/>
  <c r="H173" i="59"/>
  <c r="K173" i="59"/>
  <c r="P173" i="59"/>
  <c r="M173" i="59"/>
  <c r="O173" i="59"/>
  <c r="N173" i="59"/>
  <c r="G173" i="59"/>
  <c r="I173" i="59"/>
  <c r="F173" i="59"/>
  <c r="J173" i="59"/>
  <c r="D173" i="59"/>
  <c r="N167" i="59"/>
  <c r="E167" i="59"/>
  <c r="H167" i="59"/>
  <c r="K167" i="59"/>
  <c r="F167" i="59"/>
  <c r="I167" i="59"/>
  <c r="O167" i="59"/>
  <c r="L167" i="59"/>
  <c r="J167" i="59"/>
  <c r="G167" i="59"/>
  <c r="M167" i="59"/>
  <c r="P167" i="59"/>
  <c r="D167" i="59"/>
  <c r="P105" i="59"/>
  <c r="E105" i="59"/>
  <c r="O105" i="59"/>
  <c r="J105" i="59"/>
  <c r="H105" i="59"/>
  <c r="K105" i="59"/>
  <c r="N105" i="59"/>
  <c r="I105" i="59"/>
  <c r="L105" i="59"/>
  <c r="F105" i="59"/>
  <c r="G105" i="59"/>
  <c r="M105" i="59"/>
  <c r="D105" i="59"/>
  <c r="O15" i="22"/>
  <c r="T74" i="58"/>
  <c r="T73" i="58"/>
  <c r="R68" i="58"/>
  <c r="S74" i="58"/>
  <c r="S73" i="58"/>
  <c r="Q68" i="58"/>
  <c r="T66" i="58"/>
  <c r="R74" i="58"/>
  <c r="R73" i="58"/>
  <c r="Q70" i="58"/>
  <c r="T68" i="58"/>
  <c r="S66" i="58"/>
  <c r="Q76" i="58"/>
  <c r="Q75" i="58"/>
  <c r="Q74" i="58"/>
  <c r="Q73" i="58"/>
  <c r="Q72" i="58"/>
  <c r="S68" i="58"/>
  <c r="R66" i="58"/>
  <c r="Q66" i="58"/>
  <c r="F74" i="58"/>
  <c r="F66" i="58"/>
  <c r="F68" i="58"/>
  <c r="F73" i="58"/>
  <c r="Q114" i="58"/>
  <c r="M114" i="58"/>
  <c r="Q112" i="58"/>
  <c r="H110" i="58"/>
  <c r="D110" i="58"/>
  <c r="G108" i="58"/>
  <c r="E105" i="58"/>
  <c r="J118" i="58" s="1"/>
  <c r="P114" i="58"/>
  <c r="T112" i="58"/>
  <c r="P112" i="58"/>
  <c r="G110" i="58"/>
  <c r="C110" i="58"/>
  <c r="J108" i="58"/>
  <c r="F108" i="58"/>
  <c r="D105" i="58"/>
  <c r="J114" i="58" s="1"/>
  <c r="O114" i="58"/>
  <c r="O112" i="58"/>
  <c r="I108" i="58"/>
  <c r="N114" i="58"/>
  <c r="N112" i="58"/>
  <c r="I110" i="58"/>
  <c r="H108" i="58"/>
  <c r="S114" i="58"/>
  <c r="S112" i="58"/>
  <c r="F110" i="58"/>
  <c r="E108" i="58"/>
  <c r="R114" i="58"/>
  <c r="R112" i="58"/>
  <c r="E110" i="58"/>
  <c r="D108" i="58"/>
  <c r="B156" i="58"/>
  <c r="L157" i="58"/>
  <c r="L158" i="58"/>
  <c r="B155" i="58"/>
  <c r="M157" i="58"/>
  <c r="M158" i="58"/>
  <c r="D156" i="58"/>
  <c r="D155" i="58"/>
  <c r="C156" i="58"/>
  <c r="C155" i="58"/>
  <c r="N157" i="58"/>
  <c r="E151" i="58"/>
  <c r="N158" i="58"/>
  <c r="D151" i="58"/>
  <c r="L112" i="58"/>
  <c r="B108" i="58"/>
  <c r="L114" i="58"/>
  <c r="B110" i="58"/>
  <c r="C74" i="58"/>
  <c r="D73" i="58"/>
  <c r="C73" i="58"/>
  <c r="C66" i="58"/>
  <c r="C76" i="58"/>
  <c r="E74" i="58"/>
  <c r="E68" i="58"/>
  <c r="D66" i="58"/>
  <c r="C75" i="58"/>
  <c r="D74" i="58"/>
  <c r="E73" i="58"/>
  <c r="D68" i="58"/>
  <c r="C72" i="58"/>
  <c r="C68" i="58"/>
  <c r="E41" i="58"/>
  <c r="D41" i="58"/>
  <c r="E66" i="58"/>
  <c r="C70" i="58"/>
  <c r="N15" i="22"/>
  <c r="I15" i="22"/>
  <c r="F15" i="22"/>
  <c r="D15" i="22"/>
  <c r="C15" i="22"/>
  <c r="K15" i="22"/>
  <c r="M15" i="22"/>
  <c r="G15" i="22"/>
  <c r="J15" i="22"/>
  <c r="E15" i="22"/>
  <c r="H15" i="22"/>
  <c r="L15" i="22"/>
  <c r="B104" i="59"/>
  <c r="B164" i="44"/>
  <c r="B135" i="44"/>
  <c r="B136" i="59"/>
  <c r="B192" i="59"/>
  <c r="B102" i="59"/>
  <c r="B123" i="59"/>
  <c r="B145" i="59"/>
  <c r="B69" i="44"/>
  <c r="B147" i="59"/>
  <c r="B116" i="59"/>
  <c r="B101" i="59"/>
  <c r="B156" i="44"/>
  <c r="B141" i="59"/>
  <c r="B118" i="59"/>
  <c r="B125" i="59"/>
  <c r="B132" i="44"/>
  <c r="B53" i="44"/>
  <c r="B94" i="59"/>
  <c r="B164" i="59"/>
  <c r="B174" i="59"/>
  <c r="B186" i="44"/>
  <c r="B75" i="44"/>
  <c r="B179" i="59"/>
  <c r="B134" i="59"/>
  <c r="B82" i="44"/>
  <c r="B157" i="59"/>
  <c r="B159" i="44"/>
  <c r="B107" i="59"/>
  <c r="B161" i="59"/>
  <c r="B144" i="59"/>
  <c r="B120" i="59"/>
  <c r="B150" i="59"/>
  <c r="B85" i="44"/>
  <c r="B117" i="59"/>
  <c r="B147" i="44"/>
  <c r="B103" i="44"/>
  <c r="B196" i="59"/>
  <c r="B182" i="59"/>
  <c r="B168" i="59"/>
  <c r="B166" i="59"/>
  <c r="B156" i="59"/>
  <c r="B137" i="59"/>
  <c r="B88" i="59"/>
  <c r="B197" i="59"/>
  <c r="B150" i="44"/>
  <c r="B130" i="59"/>
  <c r="B112" i="44"/>
  <c r="B50" i="44"/>
  <c r="B37" i="44"/>
  <c r="B15" i="44"/>
  <c r="B71" i="59"/>
  <c r="B51" i="59"/>
  <c r="B49" i="59"/>
  <c r="B67" i="59"/>
  <c r="B52" i="59"/>
  <c r="B62" i="59"/>
  <c r="B81" i="59"/>
  <c r="B69" i="59"/>
  <c r="B50" i="59"/>
  <c r="B53" i="59"/>
  <c r="B70" i="59"/>
  <c r="B22" i="44"/>
  <c r="B82" i="59"/>
  <c r="B21" i="44"/>
  <c r="B57" i="59"/>
  <c r="B58" i="59"/>
  <c r="B43" i="44"/>
  <c r="B85" i="59"/>
  <c r="J150" i="59" l="1"/>
  <c r="P150" i="59"/>
  <c r="O150" i="59"/>
  <c r="H150" i="59"/>
  <c r="L150" i="59"/>
  <c r="I150" i="59"/>
  <c r="G150" i="59"/>
  <c r="M150" i="59"/>
  <c r="F150" i="59"/>
  <c r="D150" i="59"/>
  <c r="E150" i="59"/>
  <c r="N150" i="59"/>
  <c r="K150" i="59"/>
  <c r="N125" i="59"/>
  <c r="M125" i="59"/>
  <c r="O125" i="59"/>
  <c r="P125" i="59"/>
  <c r="G125" i="59"/>
  <c r="J125" i="59"/>
  <c r="I125" i="59"/>
  <c r="L125" i="59"/>
  <c r="E125" i="59"/>
  <c r="D125" i="59"/>
  <c r="H125" i="59"/>
  <c r="K125" i="59"/>
  <c r="F125" i="59"/>
  <c r="K179" i="59"/>
  <c r="P179" i="59"/>
  <c r="I179" i="59"/>
  <c r="N179" i="59"/>
  <c r="E179" i="59"/>
  <c r="D179" i="59"/>
  <c r="F179" i="59"/>
  <c r="O179" i="59"/>
  <c r="H179" i="59"/>
  <c r="G179" i="59"/>
  <c r="M179" i="59"/>
  <c r="L179" i="59"/>
  <c r="J179" i="59"/>
  <c r="I57" i="59"/>
  <c r="H57" i="59"/>
  <c r="D57" i="59"/>
  <c r="G57" i="59"/>
  <c r="E57" i="59"/>
  <c r="F57" i="59"/>
  <c r="N57" i="59"/>
  <c r="O57" i="59"/>
  <c r="P57" i="59"/>
  <c r="M57" i="59"/>
  <c r="K57" i="59"/>
  <c r="J57" i="59"/>
  <c r="L57" i="59"/>
  <c r="I156" i="59"/>
  <c r="G156" i="59"/>
  <c r="M156" i="59"/>
  <c r="P156" i="59"/>
  <c r="K156" i="59"/>
  <c r="L156" i="59"/>
  <c r="H156" i="59"/>
  <c r="F156" i="59"/>
  <c r="E156" i="59"/>
  <c r="N156" i="59"/>
  <c r="D156" i="59"/>
  <c r="J156" i="59"/>
  <c r="O156" i="59"/>
  <c r="H51" i="59"/>
  <c r="G51" i="59"/>
  <c r="O51" i="59"/>
  <c r="L51" i="59"/>
  <c r="J51" i="59"/>
  <c r="E51" i="59"/>
  <c r="F51" i="59"/>
  <c r="D51" i="59"/>
  <c r="N51" i="59"/>
  <c r="I51" i="59"/>
  <c r="P51" i="59"/>
  <c r="M51" i="59"/>
  <c r="K51" i="59"/>
  <c r="K137" i="59"/>
  <c r="O137" i="59"/>
  <c r="G137" i="59"/>
  <c r="E137" i="59"/>
  <c r="M137" i="59"/>
  <c r="I137" i="59"/>
  <c r="F137" i="59"/>
  <c r="J137" i="59"/>
  <c r="H137" i="59"/>
  <c r="L137" i="59"/>
  <c r="D137" i="59"/>
  <c r="P137" i="59"/>
  <c r="N137" i="59"/>
  <c r="L88" i="59"/>
  <c r="M88" i="59"/>
  <c r="D88" i="59"/>
  <c r="O88" i="59"/>
  <c r="E88" i="59"/>
  <c r="J88" i="59"/>
  <c r="I88" i="59"/>
  <c r="H88" i="59"/>
  <c r="K88" i="59"/>
  <c r="F88" i="59"/>
  <c r="N88" i="59"/>
  <c r="P88" i="59"/>
  <c r="G88" i="59"/>
  <c r="P174" i="59"/>
  <c r="E174" i="59"/>
  <c r="M174" i="59"/>
  <c r="H174" i="59"/>
  <c r="L174" i="59"/>
  <c r="G174" i="59"/>
  <c r="O174" i="59"/>
  <c r="I174" i="59"/>
  <c r="J174" i="59"/>
  <c r="N174" i="59"/>
  <c r="F174" i="59"/>
  <c r="K174" i="59"/>
  <c r="D174" i="59"/>
  <c r="H82" i="59"/>
  <c r="G82" i="59"/>
  <c r="P82" i="59"/>
  <c r="I82" i="59"/>
  <c r="N82" i="59"/>
  <c r="M82" i="59"/>
  <c r="J82" i="59"/>
  <c r="O82" i="59"/>
  <c r="F82" i="59"/>
  <c r="K82" i="59"/>
  <c r="L82" i="59"/>
  <c r="E82" i="59"/>
  <c r="D82" i="59"/>
  <c r="I145" i="59"/>
  <c r="E145" i="59"/>
  <c r="D145" i="59"/>
  <c r="M145" i="59"/>
  <c r="F145" i="59"/>
  <c r="O145" i="59"/>
  <c r="N145" i="59"/>
  <c r="P145" i="59"/>
  <c r="G145" i="59"/>
  <c r="L145" i="59"/>
  <c r="J145" i="59"/>
  <c r="H145" i="59"/>
  <c r="K145" i="59"/>
  <c r="L144" i="59"/>
  <c r="F144" i="59"/>
  <c r="G144" i="59"/>
  <c r="K144" i="59"/>
  <c r="H144" i="59"/>
  <c r="P144" i="59"/>
  <c r="M144" i="59"/>
  <c r="N144" i="59"/>
  <c r="I144" i="59"/>
  <c r="J144" i="59"/>
  <c r="O144" i="59"/>
  <c r="E144" i="59"/>
  <c r="D144" i="59"/>
  <c r="L157" i="59"/>
  <c r="K157" i="59"/>
  <c r="M157" i="59"/>
  <c r="P157" i="59"/>
  <c r="E157" i="59"/>
  <c r="O157" i="59"/>
  <c r="J157" i="59"/>
  <c r="D157" i="59"/>
  <c r="F157" i="59"/>
  <c r="G157" i="59"/>
  <c r="I157" i="59"/>
  <c r="H157" i="59"/>
  <c r="N157" i="59"/>
  <c r="J49" i="59"/>
  <c r="P49" i="59"/>
  <c r="H49" i="59"/>
  <c r="O49" i="59"/>
  <c r="F49" i="59"/>
  <c r="L49" i="59"/>
  <c r="I49" i="59"/>
  <c r="E49" i="59"/>
  <c r="D49" i="59"/>
  <c r="K49" i="59"/>
  <c r="N49" i="59"/>
  <c r="G49" i="59"/>
  <c r="M49" i="59"/>
  <c r="D101" i="59"/>
  <c r="F101" i="59"/>
  <c r="E101" i="59"/>
  <c r="N101" i="59"/>
  <c r="J101" i="59"/>
  <c r="M101" i="59"/>
  <c r="O101" i="59"/>
  <c r="I101" i="59"/>
  <c r="K101" i="59"/>
  <c r="P101" i="59"/>
  <c r="L101" i="59"/>
  <c r="H101" i="59"/>
  <c r="G101" i="59"/>
  <c r="P50" i="59"/>
  <c r="F50" i="59"/>
  <c r="M50" i="59"/>
  <c r="J50" i="59"/>
  <c r="G50" i="59"/>
  <c r="O50" i="59"/>
  <c r="I50" i="59"/>
  <c r="D50" i="59"/>
  <c r="L50" i="59"/>
  <c r="K50" i="59"/>
  <c r="E50" i="59"/>
  <c r="N50" i="59"/>
  <c r="H50" i="59"/>
  <c r="E123" i="59"/>
  <c r="F123" i="59"/>
  <c r="J123" i="59"/>
  <c r="N123" i="59"/>
  <c r="K123" i="59"/>
  <c r="I123" i="59"/>
  <c r="P123" i="59"/>
  <c r="O123" i="59"/>
  <c r="M123" i="59"/>
  <c r="G123" i="59"/>
  <c r="L123" i="59"/>
  <c r="H123" i="59"/>
  <c r="D123" i="59"/>
  <c r="J136" i="59"/>
  <c r="G136" i="59"/>
  <c r="H136" i="59"/>
  <c r="M136" i="59"/>
  <c r="D136" i="59"/>
  <c r="O136" i="59"/>
  <c r="E136" i="59"/>
  <c r="I136" i="59"/>
  <c r="P136" i="59"/>
  <c r="K136" i="59"/>
  <c r="F136" i="59"/>
  <c r="L136" i="59"/>
  <c r="N136" i="59"/>
  <c r="I120" i="59"/>
  <c r="J120" i="59"/>
  <c r="E120" i="59"/>
  <c r="G120" i="59"/>
  <c r="D120" i="59"/>
  <c r="N120" i="59"/>
  <c r="P120" i="59"/>
  <c r="K120" i="59"/>
  <c r="F120" i="59"/>
  <c r="O120" i="59"/>
  <c r="H120" i="59"/>
  <c r="M120" i="59"/>
  <c r="L120" i="59"/>
  <c r="I52" i="59"/>
  <c r="M52" i="59"/>
  <c r="O52" i="59"/>
  <c r="P52" i="59"/>
  <c r="F52" i="59"/>
  <c r="N52" i="59"/>
  <c r="L52" i="59"/>
  <c r="G52" i="59"/>
  <c r="K52" i="59"/>
  <c r="D52" i="59"/>
  <c r="J52" i="59"/>
  <c r="H52" i="59"/>
  <c r="E52" i="59"/>
  <c r="N197" i="59"/>
  <c r="G197" i="59"/>
  <c r="L197" i="59"/>
  <c r="F197" i="59"/>
  <c r="M197" i="59"/>
  <c r="H197" i="59"/>
  <c r="O197" i="59"/>
  <c r="I197" i="59"/>
  <c r="K197" i="59"/>
  <c r="E197" i="59"/>
  <c r="P197" i="59"/>
  <c r="D197" i="59"/>
  <c r="J197" i="59"/>
  <c r="I53" i="59"/>
  <c r="H53" i="59"/>
  <c r="O53" i="59"/>
  <c r="N53" i="59"/>
  <c r="E53" i="59"/>
  <c r="D53" i="59"/>
  <c r="F53" i="59"/>
  <c r="M53" i="59"/>
  <c r="J53" i="59"/>
  <c r="G53" i="59"/>
  <c r="K53" i="59"/>
  <c r="P53" i="59"/>
  <c r="L53" i="59"/>
  <c r="O164" i="59"/>
  <c r="F164" i="59"/>
  <c r="M164" i="59"/>
  <c r="N164" i="59"/>
  <c r="K164" i="59"/>
  <c r="I164" i="59"/>
  <c r="D164" i="59"/>
  <c r="E164" i="59"/>
  <c r="G164" i="59"/>
  <c r="J164" i="59"/>
  <c r="P164" i="59"/>
  <c r="L164" i="59"/>
  <c r="H164" i="59"/>
  <c r="L117" i="59"/>
  <c r="P117" i="59"/>
  <c r="H117" i="59"/>
  <c r="M117" i="59"/>
  <c r="K117" i="59"/>
  <c r="N117" i="59"/>
  <c r="E117" i="59"/>
  <c r="G117" i="59"/>
  <c r="D117" i="59"/>
  <c r="F117" i="59"/>
  <c r="J117" i="59"/>
  <c r="O117" i="59"/>
  <c r="I117" i="59"/>
  <c r="K71" i="59"/>
  <c r="O71" i="59"/>
  <c r="D71" i="59"/>
  <c r="M71" i="59"/>
  <c r="J71" i="59"/>
  <c r="P71" i="59"/>
  <c r="F71" i="59"/>
  <c r="I71" i="59"/>
  <c r="G71" i="59"/>
  <c r="E71" i="59"/>
  <c r="N71" i="59"/>
  <c r="H71" i="59"/>
  <c r="L71" i="59"/>
  <c r="K166" i="59"/>
  <c r="J166" i="59"/>
  <c r="I166" i="59"/>
  <c r="E166" i="59"/>
  <c r="L166" i="59"/>
  <c r="F166" i="59"/>
  <c r="M166" i="59"/>
  <c r="O166" i="59"/>
  <c r="H166" i="59"/>
  <c r="P166" i="59"/>
  <c r="D166" i="59"/>
  <c r="N166" i="59"/>
  <c r="G166" i="59"/>
  <c r="M85" i="59"/>
  <c r="E85" i="59"/>
  <c r="I85" i="59"/>
  <c r="N85" i="59"/>
  <c r="F85" i="59"/>
  <c r="J85" i="59"/>
  <c r="P85" i="59"/>
  <c r="O85" i="59"/>
  <c r="L85" i="59"/>
  <c r="K85" i="59"/>
  <c r="G85" i="59"/>
  <c r="H85" i="59"/>
  <c r="D85" i="59"/>
  <c r="K81" i="59"/>
  <c r="N81" i="59"/>
  <c r="D81" i="59"/>
  <c r="O81" i="59"/>
  <c r="E81" i="59"/>
  <c r="P81" i="59"/>
  <c r="H81" i="59"/>
  <c r="L81" i="59"/>
  <c r="G81" i="59"/>
  <c r="F81" i="59"/>
  <c r="J81" i="59"/>
  <c r="M81" i="59"/>
  <c r="I81" i="59"/>
  <c r="N118" i="59"/>
  <c r="G118" i="59"/>
  <c r="F118" i="59"/>
  <c r="J118" i="59"/>
  <c r="H118" i="59"/>
  <c r="P118" i="59"/>
  <c r="L118" i="59"/>
  <c r="O118" i="59"/>
  <c r="I118" i="59"/>
  <c r="D118" i="59"/>
  <c r="K118" i="59"/>
  <c r="M118" i="59"/>
  <c r="E118" i="59"/>
  <c r="P102" i="59"/>
  <c r="H102" i="59"/>
  <c r="E102" i="59"/>
  <c r="K102" i="59"/>
  <c r="M102" i="59"/>
  <c r="O102" i="59"/>
  <c r="D102" i="59"/>
  <c r="N102" i="59"/>
  <c r="G102" i="59"/>
  <c r="F102" i="59"/>
  <c r="L102" i="59"/>
  <c r="J102" i="59"/>
  <c r="I102" i="59"/>
  <c r="J192" i="59"/>
  <c r="P192" i="59"/>
  <c r="E192" i="59"/>
  <c r="L192" i="59"/>
  <c r="H192" i="59"/>
  <c r="M192" i="59"/>
  <c r="O192" i="59"/>
  <c r="F192" i="59"/>
  <c r="K192" i="59"/>
  <c r="G192" i="59"/>
  <c r="N192" i="59"/>
  <c r="I192" i="59"/>
  <c r="D192" i="59"/>
  <c r="J58" i="59"/>
  <c r="H58" i="59"/>
  <c r="E58" i="59"/>
  <c r="P58" i="59"/>
  <c r="F58" i="59"/>
  <c r="K58" i="59"/>
  <c r="N58" i="59"/>
  <c r="M58" i="59"/>
  <c r="I58" i="59"/>
  <c r="O58" i="59"/>
  <c r="L58" i="59"/>
  <c r="D58" i="59"/>
  <c r="G58" i="59"/>
  <c r="L161" i="59"/>
  <c r="F161" i="59"/>
  <c r="D161" i="59"/>
  <c r="P161" i="59"/>
  <c r="M161" i="59"/>
  <c r="N161" i="59"/>
  <c r="E161" i="59"/>
  <c r="G161" i="59"/>
  <c r="K161" i="59"/>
  <c r="J161" i="59"/>
  <c r="I161" i="59"/>
  <c r="O161" i="59"/>
  <c r="H161" i="59"/>
  <c r="O134" i="59"/>
  <c r="E134" i="59"/>
  <c r="J134" i="59"/>
  <c r="D134" i="59"/>
  <c r="F134" i="59"/>
  <c r="K134" i="59"/>
  <c r="N134" i="59"/>
  <c r="L134" i="59"/>
  <c r="I134" i="59"/>
  <c r="M134" i="59"/>
  <c r="P134" i="59"/>
  <c r="G134" i="59"/>
  <c r="H134" i="59"/>
  <c r="L141" i="59"/>
  <c r="N141" i="59"/>
  <c r="D141" i="59"/>
  <c r="O141" i="59"/>
  <c r="J141" i="59"/>
  <c r="P141" i="59"/>
  <c r="I141" i="59"/>
  <c r="G141" i="59"/>
  <c r="K141" i="59"/>
  <c r="E141" i="59"/>
  <c r="H141" i="59"/>
  <c r="M141" i="59"/>
  <c r="F141" i="59"/>
  <c r="M196" i="59"/>
  <c r="L196" i="59"/>
  <c r="H196" i="59"/>
  <c r="J196" i="59"/>
  <c r="K196" i="59"/>
  <c r="G196" i="59"/>
  <c r="N196" i="59"/>
  <c r="D196" i="59"/>
  <c r="I196" i="59"/>
  <c r="E196" i="59"/>
  <c r="P196" i="59"/>
  <c r="O196" i="59"/>
  <c r="F196" i="59"/>
  <c r="N116" i="59"/>
  <c r="K116" i="59"/>
  <c r="I116" i="59"/>
  <c r="J116" i="59"/>
  <c r="L116" i="59"/>
  <c r="M116" i="59"/>
  <c r="D116" i="59"/>
  <c r="P116" i="59"/>
  <c r="G116" i="59"/>
  <c r="H116" i="59"/>
  <c r="E116" i="59"/>
  <c r="F116" i="59"/>
  <c r="O116" i="59"/>
  <c r="P107" i="59"/>
  <c r="H107" i="59"/>
  <c r="I107" i="59"/>
  <c r="F107" i="59"/>
  <c r="E107" i="59"/>
  <c r="O107" i="59"/>
  <c r="D107" i="59"/>
  <c r="K107" i="59"/>
  <c r="L107" i="59"/>
  <c r="G107" i="59"/>
  <c r="M107" i="59"/>
  <c r="N107" i="59"/>
  <c r="J107" i="59"/>
  <c r="L147" i="59"/>
  <c r="M147" i="59"/>
  <c r="N147" i="59"/>
  <c r="D147" i="59"/>
  <c r="H147" i="59"/>
  <c r="E147" i="59"/>
  <c r="J147" i="59"/>
  <c r="I147" i="59"/>
  <c r="F147" i="59"/>
  <c r="O147" i="59"/>
  <c r="P147" i="59"/>
  <c r="G147" i="59"/>
  <c r="K147" i="59"/>
  <c r="J69" i="59"/>
  <c r="N69" i="59"/>
  <c r="O69" i="59"/>
  <c r="M69" i="59"/>
  <c r="P69" i="59"/>
  <c r="F69" i="59"/>
  <c r="L69" i="59"/>
  <c r="H69" i="59"/>
  <c r="G69" i="59"/>
  <c r="E69" i="59"/>
  <c r="D69" i="59"/>
  <c r="K69" i="59"/>
  <c r="I69" i="59"/>
  <c r="J168" i="59"/>
  <c r="E168" i="59"/>
  <c r="N168" i="59"/>
  <c r="H168" i="59"/>
  <c r="G168" i="59"/>
  <c r="P168" i="59"/>
  <c r="O168" i="59"/>
  <c r="F168" i="59"/>
  <c r="L168" i="59"/>
  <c r="M168" i="59"/>
  <c r="I168" i="59"/>
  <c r="D168" i="59"/>
  <c r="K168" i="59"/>
  <c r="F67" i="59"/>
  <c r="J67" i="59"/>
  <c r="N67" i="59"/>
  <c r="M67" i="59"/>
  <c r="E67" i="59"/>
  <c r="L67" i="59"/>
  <c r="G67" i="59"/>
  <c r="O67" i="59"/>
  <c r="H67" i="59"/>
  <c r="D67" i="59"/>
  <c r="K67" i="59"/>
  <c r="P67" i="59"/>
  <c r="I67" i="59"/>
  <c r="J182" i="59"/>
  <c r="L182" i="59"/>
  <c r="H182" i="59"/>
  <c r="O182" i="59"/>
  <c r="E182" i="59"/>
  <c r="F182" i="59"/>
  <c r="D182" i="59"/>
  <c r="M182" i="59"/>
  <c r="P182" i="59"/>
  <c r="K182" i="59"/>
  <c r="I182" i="59"/>
  <c r="G182" i="59"/>
  <c r="N182" i="59"/>
  <c r="G104" i="59"/>
  <c r="F104" i="59"/>
  <c r="N104" i="59"/>
  <c r="P104" i="59"/>
  <c r="O104" i="59"/>
  <c r="E104" i="59"/>
  <c r="H104" i="59"/>
  <c r="K104" i="59"/>
  <c r="L104" i="59"/>
  <c r="M104" i="59"/>
  <c r="J104" i="59"/>
  <c r="I104" i="59"/>
  <c r="D104" i="59"/>
  <c r="K94" i="59"/>
  <c r="N94" i="59"/>
  <c r="G94" i="59"/>
  <c r="E94" i="59"/>
  <c r="J94" i="59"/>
  <c r="O94" i="59"/>
  <c r="H94" i="59"/>
  <c r="L94" i="59"/>
  <c r="P94" i="59"/>
  <c r="I94" i="59"/>
  <c r="M94" i="59"/>
  <c r="F94" i="59"/>
  <c r="D94" i="59"/>
  <c r="N130" i="59"/>
  <c r="I130" i="59"/>
  <c r="K130" i="59"/>
  <c r="O130" i="59"/>
  <c r="E130" i="59"/>
  <c r="G130" i="59"/>
  <c r="D130" i="59"/>
  <c r="L130" i="59"/>
  <c r="H130" i="59"/>
  <c r="J130" i="59"/>
  <c r="P130" i="59"/>
  <c r="F130" i="59"/>
  <c r="M130" i="59"/>
  <c r="L62" i="59"/>
  <c r="O62" i="59"/>
  <c r="J62" i="59"/>
  <c r="K62" i="59"/>
  <c r="H62" i="59"/>
  <c r="F62" i="59"/>
  <c r="N62" i="59"/>
  <c r="M62" i="59"/>
  <c r="I62" i="59"/>
  <c r="E62" i="59"/>
  <c r="D62" i="59"/>
  <c r="P62" i="59"/>
  <c r="G62" i="59"/>
  <c r="M70" i="59"/>
  <c r="E70" i="59"/>
  <c r="I70" i="59"/>
  <c r="F70" i="59"/>
  <c r="K70" i="59"/>
  <c r="H70" i="59"/>
  <c r="D70" i="59"/>
  <c r="L70" i="59"/>
  <c r="J70" i="59"/>
  <c r="N70" i="59"/>
  <c r="O70" i="59"/>
  <c r="P70" i="59"/>
  <c r="G70" i="59"/>
  <c r="J111" i="58"/>
  <c r="T115" i="58"/>
  <c r="G109" i="58"/>
  <c r="E109" i="58"/>
  <c r="S67" i="58"/>
  <c r="I109" i="58"/>
  <c r="F109" i="58"/>
  <c r="F111" i="58"/>
  <c r="T69" i="58"/>
  <c r="S115" i="58"/>
  <c r="F67" i="58"/>
  <c r="T67" i="58"/>
  <c r="R67" i="58"/>
  <c r="R69" i="58"/>
  <c r="S69" i="58"/>
  <c r="F69" i="58"/>
  <c r="P115" i="58"/>
  <c r="E69" i="58"/>
  <c r="P113" i="58"/>
  <c r="T113" i="58"/>
  <c r="O113" i="58"/>
  <c r="D111" i="58"/>
  <c r="Q115" i="58"/>
  <c r="I111" i="58"/>
  <c r="S113" i="58"/>
  <c r="D158" i="58"/>
  <c r="D157" i="58"/>
  <c r="C158" i="58"/>
  <c r="C157" i="58"/>
  <c r="D69" i="58"/>
  <c r="O115" i="58"/>
  <c r="H111" i="58"/>
  <c r="R113" i="58"/>
  <c r="B51" i="58"/>
  <c r="B49" i="58"/>
  <c r="D160" i="58"/>
  <c r="C159" i="58"/>
  <c r="B160" i="58"/>
  <c r="D159" i="58"/>
  <c r="C160" i="58"/>
  <c r="B159" i="58"/>
  <c r="J109" i="58"/>
  <c r="Q113" i="58"/>
  <c r="H109" i="58"/>
  <c r="N115" i="58"/>
  <c r="B53" i="58"/>
  <c r="B55" i="58"/>
  <c r="E67" i="58"/>
  <c r="F114" i="58"/>
  <c r="B114" i="58"/>
  <c r="J112" i="58"/>
  <c r="F112" i="58"/>
  <c r="I114" i="58"/>
  <c r="J115" i="58" s="1"/>
  <c r="E114" i="58"/>
  <c r="I112" i="58"/>
  <c r="E112" i="58"/>
  <c r="B158" i="58"/>
  <c r="D114" i="58"/>
  <c r="D112" i="58"/>
  <c r="G112" i="58"/>
  <c r="C114" i="58"/>
  <c r="B112" i="58"/>
  <c r="B157" i="58"/>
  <c r="H114" i="58"/>
  <c r="H112" i="58"/>
  <c r="G114" i="58"/>
  <c r="G118" i="58"/>
  <c r="C118" i="58"/>
  <c r="H116" i="58"/>
  <c r="D116" i="58"/>
  <c r="F118" i="58"/>
  <c r="B118" i="58"/>
  <c r="G116" i="58"/>
  <c r="B116" i="58"/>
  <c r="E118" i="58"/>
  <c r="F116" i="58"/>
  <c r="D118" i="58"/>
  <c r="E116" i="58"/>
  <c r="I118" i="58"/>
  <c r="J119" i="58" s="1"/>
  <c r="J116" i="58"/>
  <c r="H118" i="58"/>
  <c r="I116" i="58"/>
  <c r="D67" i="58"/>
  <c r="G111" i="58"/>
  <c r="E111" i="58"/>
  <c r="R115" i="58"/>
  <c r="D15" i="44"/>
  <c r="G186" i="44"/>
  <c r="H186" i="44"/>
  <c r="G50" i="44"/>
  <c r="H50" i="44"/>
  <c r="H135" i="44"/>
  <c r="G135" i="44"/>
  <c r="G22" i="44"/>
  <c r="H22" i="44"/>
  <c r="H164" i="44"/>
  <c r="G164" i="44"/>
  <c r="G75" i="44"/>
  <c r="H75" i="44"/>
  <c r="H156" i="44"/>
  <c r="G156" i="44"/>
  <c r="G53" i="44"/>
  <c r="H53" i="44"/>
  <c r="G37" i="44"/>
  <c r="H37" i="44"/>
  <c r="G147" i="44"/>
  <c r="H147" i="44"/>
  <c r="G43" i="44"/>
  <c r="H43" i="44"/>
  <c r="G85" i="44"/>
  <c r="H85" i="44"/>
  <c r="H132" i="44"/>
  <c r="G132" i="44"/>
  <c r="H150" i="44"/>
  <c r="G150" i="44"/>
  <c r="G21" i="44"/>
  <c r="H21" i="44"/>
  <c r="G103" i="44"/>
  <c r="H103" i="44"/>
  <c r="G69" i="44"/>
  <c r="H69" i="44"/>
  <c r="G82" i="44"/>
  <c r="H82" i="44"/>
  <c r="H159" i="44"/>
  <c r="G159" i="44"/>
  <c r="G112" i="44"/>
  <c r="H112" i="44"/>
  <c r="G15" i="44"/>
  <c r="H15" i="44"/>
  <c r="E186" i="44"/>
  <c r="F186" i="44"/>
  <c r="D186" i="44"/>
  <c r="F50" i="44"/>
  <c r="D50" i="44"/>
  <c r="E50" i="44"/>
  <c r="E135" i="44"/>
  <c r="F135" i="44"/>
  <c r="D135" i="44"/>
  <c r="F22" i="44"/>
  <c r="D22" i="44"/>
  <c r="E22" i="44"/>
  <c r="F164" i="44"/>
  <c r="D164" i="44"/>
  <c r="E164" i="44"/>
  <c r="D75" i="44"/>
  <c r="E75" i="44"/>
  <c r="F75" i="44"/>
  <c r="F156" i="44"/>
  <c r="D156" i="44"/>
  <c r="E156" i="44"/>
  <c r="E53" i="44"/>
  <c r="F53" i="44"/>
  <c r="D53" i="44"/>
  <c r="E37" i="44"/>
  <c r="F37" i="44"/>
  <c r="D37" i="44"/>
  <c r="E147" i="44"/>
  <c r="F147" i="44"/>
  <c r="D147" i="44"/>
  <c r="D43" i="44"/>
  <c r="E43" i="44"/>
  <c r="F43" i="44"/>
  <c r="E85" i="44"/>
  <c r="F85" i="44"/>
  <c r="D85" i="44"/>
  <c r="F132" i="44"/>
  <c r="D132" i="44"/>
  <c r="E132" i="44"/>
  <c r="D150" i="44"/>
  <c r="E150" i="44"/>
  <c r="F150" i="44"/>
  <c r="E21" i="44"/>
  <c r="F21" i="44"/>
  <c r="D21" i="44"/>
  <c r="D103" i="44"/>
  <c r="F103" i="44"/>
  <c r="E103" i="44"/>
  <c r="E69" i="44"/>
  <c r="F69" i="44"/>
  <c r="D69" i="44"/>
  <c r="F82" i="44"/>
  <c r="D82" i="44"/>
  <c r="E82" i="44"/>
  <c r="E159" i="44"/>
  <c r="F159" i="44"/>
  <c r="D159" i="44"/>
  <c r="E112" i="44"/>
  <c r="F112" i="44"/>
  <c r="D112" i="44"/>
  <c r="F15" i="44"/>
  <c r="E15" i="44"/>
  <c r="C15" i="44"/>
  <c r="C22" i="44"/>
  <c r="C50" i="44"/>
  <c r="C82" i="44"/>
  <c r="C159" i="44"/>
  <c r="C103" i="44"/>
  <c r="C150" i="44"/>
  <c r="C43" i="44"/>
  <c r="C75" i="44"/>
  <c r="C147" i="44"/>
  <c r="C156" i="44"/>
  <c r="C132" i="44"/>
  <c r="C112" i="44"/>
  <c r="C21" i="44"/>
  <c r="C37" i="44"/>
  <c r="C53" i="44"/>
  <c r="C69" i="44"/>
  <c r="C85" i="44"/>
  <c r="C135" i="44"/>
  <c r="C164" i="44"/>
  <c r="C186" i="44"/>
  <c r="G119" i="58" l="1"/>
  <c r="H117" i="58"/>
  <c r="F119" i="58"/>
  <c r="E115" i="58"/>
  <c r="J113" i="58"/>
  <c r="F113" i="58"/>
  <c r="F115" i="58"/>
  <c r="J117" i="58"/>
  <c r="F117" i="58"/>
  <c r="H115" i="58"/>
  <c r="I119" i="58"/>
  <c r="E119" i="58"/>
  <c r="I113" i="58"/>
  <c r="E113" i="58"/>
  <c r="E117" i="58"/>
  <c r="I117" i="58"/>
  <c r="G115" i="58"/>
  <c r="D119" i="58"/>
  <c r="I115" i="58"/>
  <c r="H113" i="58"/>
  <c r="D115" i="58"/>
  <c r="H119" i="58"/>
  <c r="O76" i="58" l="1"/>
  <c r="S76" i="58"/>
  <c r="E76" i="58"/>
  <c r="O70" i="58" l="1"/>
  <c r="S70" i="58"/>
  <c r="E70" i="58"/>
  <c r="N70" i="58" l="1"/>
  <c r="N76" i="58"/>
  <c r="R70" i="58"/>
  <c r="R76" i="58"/>
  <c r="D70" i="58"/>
  <c r="D76" i="58"/>
  <c r="R71" i="58" l="1"/>
  <c r="S71" i="58"/>
  <c r="O71" i="58"/>
  <c r="N71" i="58"/>
  <c r="E71" i="58"/>
  <c r="D71" i="58"/>
  <c r="N72" i="58" l="1"/>
  <c r="D72" i="58"/>
  <c r="R72" i="58"/>
  <c r="O72" i="58" l="1"/>
  <c r="E72" i="58"/>
  <c r="S72" i="58"/>
  <c r="B148" i="44"/>
  <c r="B178" i="44"/>
  <c r="B98" i="21"/>
  <c r="B191" i="13"/>
  <c r="B167" i="5"/>
  <c r="B141" i="13"/>
  <c r="B138" i="7"/>
  <c r="B160" i="21"/>
  <c r="B119" i="44"/>
  <c r="B141" i="21"/>
  <c r="B164" i="21"/>
  <c r="B92" i="21"/>
  <c r="B94" i="22"/>
  <c r="B188" i="22"/>
  <c r="B65" i="7"/>
  <c r="B71" i="22"/>
  <c r="B146" i="22"/>
  <c r="B137" i="13"/>
  <c r="B93" i="7"/>
  <c r="B184" i="22"/>
  <c r="B152" i="16"/>
  <c r="B71" i="13"/>
  <c r="B59" i="13"/>
  <c r="B190" i="7"/>
  <c r="B114" i="7"/>
  <c r="B65" i="13"/>
  <c r="B88" i="44"/>
  <c r="B174" i="7"/>
  <c r="B137" i="12"/>
  <c r="B110" i="44"/>
  <c r="B148" i="5"/>
  <c r="B129" i="5"/>
  <c r="B181" i="7"/>
  <c r="B155" i="22"/>
  <c r="B166" i="22"/>
  <c r="B114" i="12"/>
  <c r="B84" i="44"/>
  <c r="B149" i="7"/>
  <c r="B167" i="16"/>
  <c r="B101" i="13"/>
  <c r="B145" i="22"/>
  <c r="B162" i="16"/>
  <c r="B147" i="16"/>
  <c r="B68" i="7"/>
  <c r="B85" i="21"/>
  <c r="B166" i="44"/>
  <c r="B122" i="12"/>
  <c r="B88" i="7"/>
  <c r="B122" i="7"/>
  <c r="B151" i="13"/>
  <c r="B171" i="21"/>
  <c r="B131" i="7"/>
  <c r="B116" i="5"/>
  <c r="B154" i="5"/>
  <c r="B125" i="21"/>
  <c r="B104" i="13"/>
  <c r="B117" i="44"/>
  <c r="B80" i="16"/>
  <c r="B64" i="22"/>
  <c r="B76" i="21"/>
  <c r="B110" i="12"/>
  <c r="B71" i="12"/>
  <c r="B131" i="16"/>
  <c r="B62" i="5"/>
  <c r="B142" i="22"/>
  <c r="B152" i="22"/>
  <c r="B168" i="16"/>
  <c r="B126" i="12"/>
  <c r="B136" i="5"/>
  <c r="B157" i="44"/>
  <c r="B180" i="7"/>
  <c r="B163" i="16"/>
  <c r="B193" i="21"/>
  <c r="B120" i="44"/>
  <c r="B58" i="13"/>
  <c r="B85" i="12"/>
  <c r="B163" i="44"/>
  <c r="B134" i="22"/>
  <c r="B147" i="5"/>
  <c r="B54" i="12"/>
  <c r="B112" i="7"/>
  <c r="B101" i="7"/>
  <c r="B138" i="13"/>
  <c r="B164" i="5"/>
  <c r="B61" i="5"/>
  <c r="B142" i="5"/>
  <c r="B141" i="12"/>
  <c r="B167" i="22"/>
  <c r="B95" i="22"/>
  <c r="B52" i="44"/>
  <c r="B93" i="22"/>
  <c r="B99" i="12"/>
  <c r="B100" i="21"/>
  <c r="B82" i="22"/>
  <c r="B162" i="21"/>
  <c r="B116" i="12"/>
  <c r="B104" i="21"/>
  <c r="B85" i="13"/>
  <c r="B185" i="22"/>
  <c r="B134" i="12"/>
  <c r="B56" i="13"/>
  <c r="B89" i="44"/>
  <c r="B87" i="16"/>
  <c r="B132" i="7"/>
  <c r="B74" i="12"/>
  <c r="B103" i="12"/>
  <c r="B76" i="44"/>
  <c r="B80" i="22"/>
  <c r="B144" i="16"/>
  <c r="B134" i="21"/>
  <c r="B162" i="44"/>
  <c r="B174" i="13"/>
  <c r="B107" i="16"/>
  <c r="B174" i="12"/>
  <c r="B115" i="44"/>
  <c r="B97" i="5"/>
  <c r="B87" i="22"/>
  <c r="B160" i="13"/>
  <c r="B169" i="12"/>
  <c r="B79" i="44"/>
  <c r="B83" i="13"/>
  <c r="B55" i="22"/>
  <c r="B145" i="12"/>
  <c r="B128" i="16"/>
  <c r="B68" i="12"/>
  <c r="B173" i="7"/>
  <c r="B105" i="16"/>
  <c r="B88" i="12"/>
  <c r="B94" i="16"/>
  <c r="B56" i="44"/>
  <c r="B94" i="5"/>
  <c r="B177" i="12"/>
  <c r="B107" i="21"/>
  <c r="B158" i="12"/>
  <c r="B164" i="16"/>
  <c r="B75" i="13"/>
  <c r="B133" i="12"/>
  <c r="B118" i="16"/>
  <c r="B146" i="7"/>
  <c r="B96" i="13"/>
  <c r="B127" i="13"/>
  <c r="B119" i="5"/>
  <c r="B87" i="13"/>
  <c r="B110" i="16"/>
  <c r="B78" i="5"/>
  <c r="B118" i="7"/>
  <c r="B123" i="7"/>
  <c r="B99" i="5"/>
  <c r="B102" i="5"/>
  <c r="B74" i="13"/>
  <c r="B141" i="7"/>
  <c r="B204" i="21"/>
  <c r="B107" i="13"/>
  <c r="B181" i="12"/>
  <c r="B170" i="12"/>
  <c r="B162" i="13"/>
  <c r="B86" i="5"/>
  <c r="B58" i="12"/>
  <c r="B178" i="12"/>
  <c r="B82" i="16"/>
  <c r="B154" i="7"/>
  <c r="B105" i="5"/>
  <c r="B188" i="21"/>
  <c r="B157" i="22"/>
  <c r="B101" i="12"/>
  <c r="B151" i="5"/>
  <c r="B110" i="21"/>
  <c r="B112" i="5"/>
  <c r="B69" i="21"/>
  <c r="B53" i="22"/>
  <c r="B176" i="7"/>
  <c r="B65" i="5"/>
  <c r="B131" i="22"/>
  <c r="B116" i="16"/>
  <c r="B174" i="5"/>
  <c r="B149" i="5"/>
  <c r="B119" i="21"/>
  <c r="B121" i="16"/>
  <c r="B180" i="22"/>
  <c r="B65" i="44"/>
  <c r="B179" i="12"/>
  <c r="B90" i="13"/>
  <c r="B83" i="7"/>
  <c r="B75" i="7"/>
  <c r="B94" i="44"/>
  <c r="B151" i="44"/>
  <c r="B96" i="12"/>
  <c r="B118" i="12"/>
  <c r="B153" i="22"/>
  <c r="B136" i="12"/>
  <c r="B162" i="12"/>
  <c r="B132" i="22"/>
  <c r="B183" i="22"/>
  <c r="B185" i="7"/>
  <c r="B140" i="16"/>
  <c r="B118" i="22"/>
  <c r="B154" i="21"/>
  <c r="B175" i="44"/>
  <c r="B177" i="21"/>
  <c r="B139" i="21"/>
  <c r="B196" i="21"/>
  <c r="B156" i="16"/>
  <c r="B114" i="22"/>
  <c r="B166" i="7"/>
  <c r="B81" i="22"/>
  <c r="B184" i="12"/>
  <c r="B165" i="22"/>
  <c r="B126" i="13"/>
  <c r="B84" i="21"/>
  <c r="B137" i="16"/>
  <c r="B191" i="7"/>
  <c r="B162" i="7"/>
  <c r="B86" i="13"/>
  <c r="B110" i="13"/>
  <c r="B114" i="21"/>
  <c r="B97" i="22"/>
  <c r="B175" i="5"/>
  <c r="B73" i="12"/>
  <c r="B167" i="13"/>
  <c r="B130" i="44"/>
  <c r="B119" i="7"/>
  <c r="B150" i="22"/>
  <c r="B178" i="13"/>
  <c r="B79" i="22"/>
  <c r="B180" i="44"/>
  <c r="B114" i="44"/>
  <c r="B111" i="13"/>
  <c r="B91" i="44"/>
  <c r="B94" i="7"/>
  <c r="B177" i="5"/>
  <c r="B132" i="21"/>
  <c r="B110" i="5"/>
  <c r="B179" i="21"/>
  <c r="B135" i="7"/>
  <c r="B83" i="22"/>
  <c r="B143" i="21"/>
  <c r="B93" i="5"/>
  <c r="B80" i="12"/>
  <c r="B176" i="12"/>
  <c r="B55" i="7"/>
  <c r="B125" i="16"/>
  <c r="B163" i="13"/>
  <c r="B161" i="5"/>
  <c r="B171" i="13"/>
  <c r="B180" i="13"/>
  <c r="B180" i="16"/>
  <c r="B149" i="21"/>
  <c r="B126" i="22"/>
  <c r="B100" i="5"/>
  <c r="B60" i="7"/>
  <c r="B165" i="21"/>
  <c r="B121" i="22"/>
  <c r="B135" i="16"/>
  <c r="B59" i="22"/>
  <c r="B63" i="44"/>
  <c r="B118" i="44"/>
  <c r="B185" i="21"/>
  <c r="B126" i="21"/>
  <c r="B187" i="13"/>
  <c r="B113" i="22"/>
  <c r="B191" i="22"/>
  <c r="B171" i="12"/>
  <c r="B75" i="22"/>
  <c r="B106" i="5"/>
  <c r="B173" i="12"/>
  <c r="B157" i="21"/>
  <c r="B60" i="5"/>
  <c r="B170" i="22"/>
  <c r="B106" i="13"/>
  <c r="B89" i="7"/>
  <c r="B144" i="5"/>
  <c r="B69" i="12"/>
  <c r="B138" i="22"/>
  <c r="B112" i="16"/>
  <c r="B63" i="22"/>
  <c r="B111" i="12"/>
  <c r="B165" i="5"/>
  <c r="B79" i="13"/>
  <c r="B100" i="16"/>
  <c r="B139" i="5"/>
  <c r="B66" i="21"/>
  <c r="B146" i="16"/>
  <c r="B176" i="22"/>
  <c r="B180" i="12"/>
  <c r="B62" i="7"/>
  <c r="B177" i="22"/>
  <c r="B180" i="21"/>
  <c r="B95" i="12"/>
  <c r="B92" i="5"/>
  <c r="B78" i="12"/>
  <c r="B111" i="44"/>
  <c r="B177" i="44"/>
  <c r="B67" i="13"/>
  <c r="B61" i="44"/>
  <c r="B143" i="13"/>
  <c r="B176" i="13"/>
  <c r="B188" i="13"/>
  <c r="B72" i="44"/>
  <c r="B107" i="22"/>
  <c r="B108" i="12"/>
  <c r="B134" i="13"/>
  <c r="B183" i="21"/>
  <c r="B154" i="44"/>
  <c r="B84" i="13"/>
  <c r="B116" i="7"/>
  <c r="B147" i="13"/>
  <c r="B159" i="16"/>
  <c r="B98" i="12"/>
  <c r="B175" i="12"/>
  <c r="B142" i="13"/>
  <c r="B67" i="5"/>
  <c r="B90" i="7"/>
  <c r="B85" i="7"/>
  <c r="B52" i="13"/>
  <c r="B75" i="21"/>
  <c r="B169" i="21"/>
  <c r="B169" i="22"/>
  <c r="B52" i="7"/>
  <c r="B173" i="22"/>
  <c r="B73" i="16"/>
  <c r="B132" i="16"/>
  <c r="B91" i="22"/>
  <c r="B120" i="12"/>
  <c r="B147" i="12"/>
  <c r="B84" i="12"/>
  <c r="B84" i="16"/>
  <c r="B161" i="12"/>
  <c r="B181" i="44"/>
  <c r="B168" i="12"/>
  <c r="B77" i="22"/>
  <c r="B145" i="21"/>
  <c r="B56" i="7"/>
  <c r="B120" i="22"/>
  <c r="B145" i="16"/>
  <c r="B90" i="16"/>
  <c r="B63" i="7"/>
  <c r="B107" i="44"/>
  <c r="B184" i="13"/>
  <c r="B70" i="5"/>
  <c r="B187" i="21"/>
  <c r="B73" i="5"/>
  <c r="B173" i="21"/>
  <c r="B176" i="5"/>
  <c r="B143" i="16"/>
  <c r="B146" i="12"/>
  <c r="B130" i="12"/>
  <c r="B111" i="5"/>
  <c r="B170" i="16"/>
  <c r="B70" i="16"/>
  <c r="B173" i="16"/>
  <c r="B164" i="22"/>
  <c r="B105" i="21"/>
  <c r="B128" i="44"/>
  <c r="B181" i="13"/>
  <c r="B171" i="44"/>
  <c r="B77" i="21"/>
  <c r="B195" i="21"/>
  <c r="B70" i="22"/>
  <c r="B78" i="16"/>
  <c r="B108" i="21"/>
  <c r="B95" i="13"/>
  <c r="B117" i="16"/>
  <c r="B183" i="7"/>
  <c r="B168" i="44"/>
  <c r="B89" i="13"/>
  <c r="B101" i="5"/>
  <c r="B133" i="44"/>
  <c r="B128" i="12"/>
  <c r="B64" i="12"/>
  <c r="B108" i="22"/>
  <c r="B135" i="21"/>
  <c r="B144" i="12"/>
  <c r="B105" i="12"/>
  <c r="B190" i="22"/>
  <c r="B135" i="12"/>
  <c r="B139" i="7"/>
  <c r="B62" i="12"/>
  <c r="B95" i="21"/>
  <c r="B91" i="7"/>
  <c r="B104" i="5"/>
  <c r="B96" i="7"/>
  <c r="B144" i="44"/>
  <c r="B70" i="44"/>
  <c r="B77" i="16"/>
  <c r="B152" i="12"/>
  <c r="B166" i="16"/>
  <c r="B126" i="5"/>
  <c r="B111" i="22"/>
  <c r="B107" i="7"/>
  <c r="B100" i="22"/>
  <c r="B146" i="21"/>
  <c r="B155" i="21"/>
  <c r="B161" i="7"/>
  <c r="B57" i="44"/>
  <c r="B129" i="22"/>
  <c r="B140" i="7"/>
  <c r="B96" i="16"/>
  <c r="B155" i="44"/>
  <c r="B103" i="22"/>
  <c r="B60" i="13"/>
  <c r="B65" i="16"/>
  <c r="B113" i="7"/>
  <c r="B142" i="21"/>
  <c r="B171" i="22"/>
  <c r="B123" i="12"/>
  <c r="B156" i="21"/>
  <c r="B154" i="16"/>
  <c r="B177" i="16"/>
  <c r="B156" i="12"/>
  <c r="B73" i="13"/>
  <c r="B86" i="21"/>
  <c r="B177" i="7"/>
  <c r="B147" i="7"/>
  <c r="B76" i="5"/>
  <c r="B86" i="44"/>
  <c r="B85" i="22"/>
  <c r="B129" i="16"/>
  <c r="B106" i="21"/>
  <c r="B57" i="22"/>
  <c r="B87" i="5"/>
  <c r="B105" i="13"/>
  <c r="B150" i="21"/>
  <c r="B172" i="21"/>
  <c r="B163" i="7"/>
  <c r="B190" i="21"/>
  <c r="B90" i="12"/>
  <c r="B203" i="21"/>
  <c r="B162" i="22"/>
  <c r="B186" i="13"/>
  <c r="B59" i="12"/>
  <c r="B103" i="21"/>
  <c r="B54" i="22"/>
  <c r="B120" i="5"/>
  <c r="B159" i="13"/>
  <c r="B79" i="5"/>
  <c r="B191" i="12"/>
  <c r="B164" i="13"/>
  <c r="B81" i="7"/>
  <c r="B120" i="21"/>
  <c r="B121" i="12"/>
  <c r="B139" i="12"/>
  <c r="B92" i="7"/>
  <c r="B176" i="16"/>
  <c r="B54" i="44"/>
  <c r="B137" i="44"/>
  <c r="B66" i="44"/>
  <c r="B90" i="21"/>
  <c r="B90" i="5"/>
  <c r="B92" i="12"/>
  <c r="B129" i="13"/>
  <c r="B152" i="7"/>
  <c r="B108" i="7"/>
  <c r="B175" i="7"/>
  <c r="B131" i="13"/>
  <c r="B93" i="12"/>
  <c r="B168" i="5"/>
  <c r="B89" i="22"/>
  <c r="B105" i="7"/>
  <c r="B93" i="21"/>
  <c r="B185" i="44"/>
  <c r="B76" i="12"/>
  <c r="B141" i="22"/>
  <c r="B57" i="12"/>
  <c r="B165" i="13"/>
  <c r="B153" i="5"/>
  <c r="B84" i="22"/>
  <c r="B184" i="21"/>
  <c r="B146" i="5"/>
  <c r="B185" i="12"/>
  <c r="B88" i="16"/>
  <c r="B73" i="44"/>
  <c r="B74" i="5"/>
  <c r="B78" i="7"/>
  <c r="B127" i="44"/>
  <c r="B151" i="22"/>
  <c r="B173" i="5"/>
  <c r="B129" i="7"/>
  <c r="B122" i="44"/>
  <c r="B175" i="22"/>
  <c r="B172" i="7"/>
  <c r="B159" i="7"/>
  <c r="B158" i="5"/>
  <c r="B133" i="22"/>
  <c r="B179" i="22"/>
  <c r="B133" i="5"/>
  <c r="B129" i="21"/>
  <c r="B106" i="16"/>
  <c r="B179" i="44"/>
  <c r="B138" i="12"/>
  <c r="B101" i="22"/>
  <c r="B139" i="22"/>
  <c r="B58" i="44"/>
  <c r="B170" i="7"/>
  <c r="B188" i="12"/>
  <c r="B186" i="22"/>
  <c r="B191" i="21"/>
  <c r="B169" i="7"/>
  <c r="B113" i="13"/>
  <c r="B115" i="21"/>
  <c r="B189" i="22"/>
  <c r="B157" i="16"/>
  <c r="B101" i="16"/>
  <c r="B91" i="21"/>
  <c r="B70" i="13"/>
  <c r="B182" i="44"/>
  <c r="B58" i="22"/>
  <c r="B179" i="16"/>
  <c r="B112" i="13"/>
  <c r="B79" i="7"/>
  <c r="B200" i="21"/>
  <c r="B127" i="21"/>
  <c r="B140" i="5"/>
  <c r="B68" i="5"/>
  <c r="B99" i="7"/>
  <c r="B72" i="22"/>
  <c r="B157" i="5"/>
  <c r="B77" i="12"/>
  <c r="B201" i="21"/>
  <c r="B114" i="5"/>
  <c r="B65" i="12"/>
  <c r="B136" i="16"/>
  <c r="B135" i="22"/>
  <c r="B91" i="12"/>
  <c r="B187" i="7"/>
  <c r="B73" i="22"/>
  <c r="B69" i="16"/>
  <c r="B77" i="44"/>
  <c r="B137" i="5"/>
  <c r="B149" i="12"/>
  <c r="B58" i="7"/>
  <c r="B134" i="7"/>
  <c r="B77" i="5"/>
  <c r="B124" i="21"/>
  <c r="B158" i="16"/>
  <c r="B65" i="21"/>
  <c r="B124" i="22"/>
  <c r="B170" i="44"/>
  <c r="B74" i="22"/>
  <c r="B163" i="22"/>
  <c r="B79" i="21"/>
  <c r="B112" i="21"/>
  <c r="B169" i="16"/>
  <c r="B126" i="44"/>
  <c r="B94" i="21"/>
  <c r="B87" i="12"/>
  <c r="B60" i="22"/>
  <c r="B122" i="22"/>
  <c r="B103" i="16"/>
  <c r="B187" i="12"/>
  <c r="B73" i="7"/>
  <c r="B123" i="21"/>
  <c r="B109" i="22"/>
  <c r="B67" i="7"/>
  <c r="B174" i="16"/>
  <c r="B108" i="44"/>
  <c r="B80" i="13"/>
  <c r="B72" i="7"/>
  <c r="B63" i="5"/>
  <c r="B166" i="13"/>
  <c r="B182" i="12"/>
  <c r="B118" i="5"/>
  <c r="B150" i="16"/>
  <c r="B85" i="16"/>
  <c r="B67" i="21"/>
  <c r="B131" i="21"/>
  <c r="B128" i="7"/>
  <c r="B170" i="5"/>
  <c r="B144" i="22"/>
  <c r="B66" i="12"/>
  <c r="B109" i="44"/>
  <c r="B179" i="13"/>
  <c r="B166" i="21"/>
  <c r="B157" i="13"/>
  <c r="B173" i="44"/>
  <c r="B116" i="22"/>
  <c r="B183" i="12"/>
  <c r="B123" i="44"/>
  <c r="B125" i="13"/>
  <c r="B71" i="16"/>
  <c r="B189" i="12"/>
  <c r="B149" i="44"/>
  <c r="B107" i="12"/>
  <c r="B198" i="21"/>
  <c r="B72" i="13"/>
  <c r="B55" i="13"/>
  <c r="B128" i="21"/>
  <c r="B88" i="22"/>
  <c r="B94" i="13"/>
  <c r="B148" i="12"/>
  <c r="B78" i="22"/>
  <c r="B96" i="44"/>
  <c r="B69" i="13"/>
  <c r="B157" i="7"/>
  <c r="B76" i="16"/>
  <c r="B123" i="5"/>
  <c r="B92" i="22"/>
  <c r="B53" i="7"/>
  <c r="B190" i="12"/>
  <c r="B52" i="22"/>
  <c r="B124" i="13"/>
  <c r="B146" i="13"/>
  <c r="B159" i="5"/>
  <c r="B157" i="12"/>
  <c r="B118" i="13"/>
  <c r="B183" i="13"/>
  <c r="B92" i="13"/>
  <c r="B104" i="44"/>
  <c r="B113" i="12"/>
  <c r="B160" i="16"/>
  <c r="B52" i="12"/>
  <c r="B106" i="7"/>
  <c r="B135" i="13"/>
  <c r="B121" i="5"/>
  <c r="B107" i="5"/>
  <c r="B98" i="13"/>
  <c r="B92" i="16"/>
  <c r="B72" i="12"/>
  <c r="B102" i="16"/>
  <c r="B117" i="5"/>
  <c r="B165" i="12"/>
  <c r="B133" i="21"/>
  <c r="B139" i="16"/>
  <c r="B109" i="12"/>
  <c r="B122" i="21"/>
  <c r="B152" i="5"/>
  <c r="B82" i="13"/>
  <c r="B156" i="7"/>
  <c r="B145" i="7"/>
  <c r="B64" i="13"/>
  <c r="B53" i="12"/>
  <c r="B177" i="13"/>
  <c r="B73" i="21"/>
  <c r="B106" i="12"/>
  <c r="B134" i="16"/>
  <c r="B156" i="13"/>
  <c r="B121" i="7"/>
  <c r="B173" i="13"/>
  <c r="B117" i="21"/>
  <c r="B105" i="22"/>
  <c r="B126" i="7"/>
  <c r="B93" i="44"/>
  <c r="B98" i="16"/>
  <c r="B130" i="5"/>
  <c r="B117" i="22"/>
  <c r="B103" i="7"/>
  <c r="B155" i="16"/>
  <c r="B184" i="7"/>
  <c r="B142" i="16"/>
  <c r="B172" i="12"/>
  <c r="B96" i="5"/>
  <c r="B158" i="21"/>
  <c r="B132" i="12"/>
  <c r="B86" i="16"/>
  <c r="B57" i="7"/>
  <c r="B168" i="13"/>
  <c r="B121" i="13"/>
  <c r="B136" i="44"/>
  <c r="B127" i="5"/>
  <c r="B120" i="16"/>
  <c r="B141" i="44"/>
  <c r="B151" i="12"/>
  <c r="B125" i="7"/>
  <c r="B149" i="16"/>
  <c r="B130" i="13"/>
  <c r="B116" i="44"/>
  <c r="B99" i="21"/>
  <c r="B202" i="21"/>
  <c r="B131" i="44"/>
  <c r="B154" i="22"/>
  <c r="B159" i="12"/>
  <c r="B98" i="7"/>
  <c r="B115" i="5"/>
  <c r="B83" i="21"/>
  <c r="B138" i="5"/>
  <c r="B60" i="12"/>
  <c r="B97" i="12"/>
  <c r="B153" i="13"/>
  <c r="B84" i="5"/>
  <c r="B161" i="44"/>
  <c r="B99" i="44"/>
  <c r="B109" i="13"/>
  <c r="B158" i="22"/>
  <c r="B113" i="16"/>
  <c r="B66" i="7"/>
  <c r="B63" i="12"/>
  <c r="B138" i="21"/>
  <c r="B160" i="22"/>
  <c r="B68" i="21"/>
  <c r="B158" i="13"/>
  <c r="B86" i="12"/>
  <c r="B65" i="22"/>
  <c r="B130" i="21"/>
  <c r="B171" i="16"/>
  <c r="B143" i="22"/>
  <c r="B88" i="21"/>
  <c r="B137" i="7"/>
  <c r="B187" i="44"/>
  <c r="B115" i="12"/>
  <c r="B140" i="21"/>
  <c r="B102" i="12"/>
  <c r="B156" i="5"/>
  <c r="B61" i="13"/>
  <c r="B112" i="12"/>
  <c r="B56" i="22"/>
  <c r="B80" i="44"/>
  <c r="B151" i="21"/>
  <c r="B167" i="7"/>
  <c r="B88" i="5"/>
  <c r="B64" i="44"/>
  <c r="B68" i="13"/>
  <c r="B130" i="7"/>
  <c r="B142" i="44"/>
  <c r="B72" i="16"/>
  <c r="B179" i="7"/>
  <c r="B119" i="13"/>
  <c r="B102" i="22"/>
  <c r="B91" i="16"/>
  <c r="B181" i="22"/>
  <c r="B56" i="12"/>
  <c r="B188" i="44"/>
  <c r="B143" i="7"/>
  <c r="B123" i="16"/>
  <c r="B80" i="7"/>
  <c r="B153" i="44"/>
  <c r="B111" i="16"/>
  <c r="B137" i="21"/>
  <c r="B115" i="7"/>
  <c r="B182" i="13"/>
  <c r="B139" i="13"/>
  <c r="B78" i="13"/>
  <c r="B74" i="21"/>
  <c r="B136" i="13"/>
  <c r="B190" i="44"/>
  <c r="B121" i="21"/>
  <c r="B62" i="22"/>
  <c r="B147" i="22"/>
  <c r="B132" i="13"/>
  <c r="B61" i="7"/>
  <c r="B100" i="7"/>
  <c r="B189" i="44"/>
  <c r="B160" i="5"/>
  <c r="B108" i="13"/>
  <c r="B109" i="5"/>
  <c r="B99" i="16"/>
  <c r="B109" i="21"/>
  <c r="B170" i="21"/>
  <c r="B168" i="7"/>
  <c r="B74" i="16"/>
  <c r="B138" i="44"/>
  <c r="B66" i="5"/>
  <c r="B68" i="44"/>
  <c r="B129" i="12"/>
  <c r="B158" i="44"/>
  <c r="B67" i="16"/>
  <c r="B93" i="13"/>
  <c r="B102" i="7"/>
  <c r="B127" i="16"/>
  <c r="B122" i="5"/>
  <c r="B64" i="5"/>
  <c r="B63" i="13"/>
  <c r="B145" i="13"/>
  <c r="B171" i="5"/>
  <c r="B87" i="7"/>
  <c r="B101" i="21"/>
  <c r="B81" i="13"/>
  <c r="B134" i="5"/>
  <c r="B83" i="16"/>
  <c r="B178" i="7"/>
  <c r="B155" i="5"/>
  <c r="B148" i="16"/>
  <c r="B57" i="13"/>
  <c r="B100" i="44"/>
  <c r="B59" i="44"/>
  <c r="B59" i="7"/>
  <c r="B67" i="22"/>
  <c r="B109" i="16"/>
  <c r="B186" i="12"/>
  <c r="B167" i="44"/>
  <c r="B78" i="21"/>
  <c r="B109" i="7"/>
  <c r="B70" i="7"/>
  <c r="B165" i="7"/>
  <c r="B80" i="5"/>
  <c r="B119" i="22"/>
  <c r="B152" i="13"/>
  <c r="B190" i="13"/>
  <c r="B174" i="21"/>
  <c r="B82" i="12"/>
  <c r="B87" i="44"/>
  <c r="B75" i="16"/>
  <c r="B150" i="13"/>
  <c r="B71" i="7"/>
  <c r="B160" i="12"/>
  <c r="B153" i="12"/>
  <c r="B169" i="44"/>
  <c r="B183" i="44"/>
  <c r="B77" i="13"/>
  <c r="B124" i="44"/>
  <c r="B176" i="21"/>
  <c r="B79" i="16"/>
  <c r="B113" i="5"/>
  <c r="B133" i="7"/>
  <c r="B75" i="5"/>
  <c r="B158" i="7"/>
  <c r="B147" i="21"/>
  <c r="B79" i="12"/>
  <c r="B185" i="13"/>
  <c r="B89" i="5"/>
  <c r="B194" i="21"/>
  <c r="B164" i="7"/>
  <c r="B143" i="44"/>
  <c r="B97" i="21"/>
  <c r="B81" i="5"/>
  <c r="B134" i="44"/>
  <c r="B105" i="44"/>
  <c r="B104" i="7"/>
  <c r="B128" i="5"/>
  <c r="B182" i="22"/>
  <c r="B143" i="5"/>
  <c r="B192" i="21"/>
  <c r="B123" i="13"/>
  <c r="B98" i="22"/>
  <c r="B120" i="13"/>
  <c r="B165" i="16"/>
  <c r="B117" i="12"/>
  <c r="B130" i="16"/>
  <c r="B125" i="22"/>
  <c r="B124" i="5"/>
  <c r="B92" i="44"/>
  <c r="B113" i="21"/>
  <c r="B145" i="5"/>
  <c r="B116" i="21"/>
  <c r="B122" i="16"/>
  <c r="B111" i="7"/>
  <c r="B148" i="13"/>
  <c r="B60" i="44"/>
  <c r="B95" i="5"/>
  <c r="B102" i="44"/>
  <c r="B167" i="21"/>
  <c r="B154" i="13"/>
  <c r="B117" i="7"/>
  <c r="B83" i="12"/>
  <c r="B163" i="12"/>
  <c r="B146" i="44"/>
  <c r="B176" i="44"/>
  <c r="B152" i="44"/>
  <c r="B136" i="21"/>
  <c r="B167" i="12"/>
  <c r="B150" i="5"/>
  <c r="B122" i="13"/>
  <c r="B124" i="16"/>
  <c r="B169" i="5"/>
  <c r="B97" i="16"/>
  <c r="B69" i="7"/>
  <c r="B128" i="13"/>
  <c r="B132" i="5"/>
  <c r="B164" i="12"/>
  <c r="B96" i="21"/>
  <c r="B115" i="16"/>
  <c r="B125" i="12"/>
  <c r="B166" i="12"/>
  <c r="B124" i="7"/>
  <c r="B76" i="7"/>
  <c r="B144" i="7"/>
  <c r="B197" i="21"/>
  <c r="B114" i="13"/>
  <c r="B174" i="44"/>
  <c r="B188" i="7"/>
  <c r="B145" i="44"/>
  <c r="B160" i="7"/>
  <c r="B81" i="16"/>
  <c r="B142" i="12"/>
  <c r="B94" i="12"/>
  <c r="B178" i="16"/>
  <c r="B130" i="22"/>
  <c r="B119" i="16"/>
  <c r="B128" i="22"/>
  <c r="B135" i="5"/>
  <c r="B171" i="7"/>
  <c r="B108" i="5"/>
  <c r="B186" i="21"/>
  <c r="B106" i="22"/>
  <c r="B165" i="44"/>
  <c r="B102" i="13"/>
  <c r="B169" i="13"/>
  <c r="B90" i="44"/>
  <c r="B126" i="16"/>
  <c r="B189" i="13"/>
  <c r="B133" i="16"/>
  <c r="B151" i="7"/>
  <c r="B187" i="22"/>
  <c r="B89" i="12"/>
  <c r="B129" i="44"/>
  <c r="B75" i="12"/>
  <c r="B55" i="44"/>
  <c r="B68" i="16"/>
  <c r="B116" i="13"/>
  <c r="B153" i="21"/>
  <c r="B127" i="12"/>
  <c r="B82" i="5"/>
  <c r="B64" i="16"/>
  <c r="B172" i="16"/>
  <c r="B182" i="7"/>
  <c r="B66" i="22"/>
  <c r="B191" i="44"/>
  <c r="B84" i="7"/>
  <c r="B53" i="13"/>
  <c r="B144" i="13"/>
  <c r="B110" i="22"/>
  <c r="B69" i="22"/>
  <c r="B153" i="16"/>
  <c r="B172" i="5"/>
  <c r="B83" i="44"/>
  <c r="B174" i="22"/>
  <c r="B113" i="44"/>
  <c r="B159" i="21"/>
  <c r="B121" i="44"/>
  <c r="B114" i="16"/>
  <c r="B98" i="44"/>
  <c r="B160" i="44"/>
  <c r="B101" i="44"/>
  <c r="B144" i="21"/>
  <c r="B97" i="44"/>
  <c r="B161" i="22"/>
  <c r="B175" i="16"/>
  <c r="B125" i="5"/>
  <c r="B161" i="21"/>
  <c r="B95" i="7"/>
  <c r="B189" i="7"/>
  <c r="B81" i="44"/>
  <c r="B103" i="5"/>
  <c r="B71" i="5"/>
  <c r="B111" i="21"/>
  <c r="B104" i="16"/>
  <c r="B104" i="22"/>
  <c r="B178" i="22"/>
  <c r="B61" i="12"/>
  <c r="B66" i="16"/>
  <c r="B143" i="12"/>
  <c r="B63" i="16"/>
  <c r="B54" i="7"/>
  <c r="B118" i="21"/>
  <c r="B181" i="21"/>
  <c r="B139" i="44"/>
  <c r="B69" i="5"/>
  <c r="B125" i="44"/>
  <c r="B98" i="5"/>
  <c r="B108" i="16"/>
  <c r="B155" i="7"/>
  <c r="B67" i="44"/>
  <c r="B117" i="13"/>
  <c r="B141" i="16"/>
  <c r="B140" i="44"/>
  <c r="B153" i="7"/>
  <c r="B152" i="21"/>
  <c r="B151" i="16"/>
  <c r="B186" i="7"/>
  <c r="B81" i="21"/>
  <c r="B86" i="22"/>
  <c r="B66" i="13"/>
  <c r="B70" i="12"/>
  <c r="B163" i="5"/>
  <c r="B82" i="7"/>
  <c r="B99" i="13"/>
  <c r="B91" i="5"/>
  <c r="B154" i="12"/>
  <c r="B97" i="7"/>
  <c r="B71" i="21"/>
  <c r="B110" i="7"/>
  <c r="B172" i="44"/>
  <c r="B72" i="5"/>
  <c r="B136" i="7"/>
  <c r="B100" i="13"/>
  <c r="B76" i="13"/>
  <c r="B89" i="21"/>
  <c r="B136" i="22"/>
  <c r="B115" i="13"/>
  <c r="B74" i="7"/>
  <c r="B155" i="12"/>
  <c r="B106" i="44"/>
  <c r="B172" i="22"/>
  <c r="B168" i="21"/>
  <c r="B93" i="16"/>
  <c r="B77" i="7"/>
  <c r="B112" i="22"/>
  <c r="B72" i="21"/>
  <c r="B90" i="22"/>
  <c r="B175" i="21"/>
  <c r="B172" i="13"/>
  <c r="B96" i="22"/>
  <c r="B140" i="12"/>
  <c r="B85" i="5"/>
  <c r="B168" i="22"/>
  <c r="B123" i="22"/>
  <c r="B149" i="13"/>
  <c r="B62" i="44"/>
  <c r="B67" i="12"/>
  <c r="B62" i="13"/>
  <c r="B148" i="21"/>
  <c r="B137" i="22"/>
  <c r="B64" i="7"/>
  <c r="B71" i="44"/>
  <c r="B127" i="7"/>
  <c r="B95" i="16"/>
  <c r="B80" i="21"/>
  <c r="B156" i="22"/>
  <c r="B163" i="21"/>
  <c r="B91" i="13"/>
  <c r="B150" i="7"/>
  <c r="B161" i="16"/>
  <c r="B88" i="13"/>
  <c r="B61" i="22"/>
  <c r="B55" i="12"/>
  <c r="B150" i="12"/>
  <c r="B81" i="12"/>
  <c r="B68" i="22"/>
  <c r="B115" i="22"/>
  <c r="B82" i="21"/>
  <c r="B100" i="12"/>
  <c r="B54" i="13"/>
  <c r="B74" i="44"/>
  <c r="B131" i="12"/>
  <c r="B127" i="22"/>
  <c r="B119" i="12"/>
  <c r="B97" i="13"/>
  <c r="B70" i="21"/>
  <c r="B170" i="13"/>
  <c r="B166" i="5"/>
  <c r="B149" i="22"/>
  <c r="B142" i="7"/>
  <c r="B104" i="12"/>
  <c r="B131" i="5"/>
  <c r="B184" i="44"/>
  <c r="B162" i="5"/>
  <c r="B76" i="22"/>
  <c r="B148" i="7"/>
  <c r="B159" i="22"/>
  <c r="B78" i="44"/>
  <c r="B148" i="22"/>
  <c r="B133" i="13"/>
  <c r="B175" i="13"/>
  <c r="B138" i="16"/>
  <c r="B103" i="13"/>
  <c r="B155" i="13"/>
  <c r="B161" i="13"/>
  <c r="B86" i="7"/>
  <c r="B182" i="21"/>
  <c r="B99" i="22"/>
  <c r="B199" i="21"/>
  <c r="B140" i="13"/>
  <c r="B83" i="5"/>
  <c r="B189" i="21"/>
  <c r="B178" i="21"/>
  <c r="B124" i="12"/>
  <c r="B95" i="44"/>
  <c r="B140" i="22"/>
  <c r="B87" i="21"/>
  <c r="B89" i="16"/>
  <c r="B120" i="7"/>
  <c r="B102" i="21"/>
  <c r="B141" i="5"/>
  <c r="B34" i="12"/>
  <c r="B47" i="5"/>
  <c r="B35" i="5"/>
  <c r="B50" i="7"/>
  <c r="B43" i="7"/>
  <c r="B26" i="13"/>
  <c r="B15" i="13"/>
  <c r="B50" i="5"/>
  <c r="B30" i="7"/>
  <c r="B23" i="44"/>
  <c r="B16" i="22"/>
  <c r="B35" i="16"/>
  <c r="B29" i="12"/>
  <c r="B51" i="16"/>
  <c r="B27" i="13"/>
  <c r="B18" i="13"/>
  <c r="B25" i="44"/>
  <c r="B41" i="13"/>
  <c r="B37" i="16"/>
  <c r="B20" i="22"/>
  <c r="B55" i="21"/>
  <c r="B44" i="7"/>
  <c r="B36" i="22"/>
  <c r="B43" i="12"/>
  <c r="B54" i="5"/>
  <c r="B57" i="21"/>
  <c r="B43" i="21"/>
  <c r="B40" i="21"/>
  <c r="B15" i="7"/>
  <c r="B42" i="16"/>
  <c r="B53" i="21"/>
  <c r="B49" i="44"/>
  <c r="B46" i="13"/>
  <c r="B23" i="13"/>
  <c r="B34" i="16"/>
  <c r="B40" i="5"/>
  <c r="B32" i="22"/>
  <c r="B30" i="22"/>
  <c r="B22" i="13"/>
  <c r="B48" i="44"/>
  <c r="B61" i="16"/>
  <c r="B38" i="7"/>
  <c r="B17" i="44"/>
  <c r="B45" i="5"/>
  <c r="B16" i="13"/>
  <c r="B59" i="5"/>
  <c r="B30" i="21"/>
  <c r="B39" i="44"/>
  <c r="B48" i="16"/>
  <c r="B28" i="12"/>
  <c r="B28" i="13"/>
  <c r="B60" i="16"/>
  <c r="B53" i="5"/>
  <c r="B46" i="5"/>
  <c r="B41" i="5"/>
  <c r="B32" i="44"/>
  <c r="B34" i="13"/>
  <c r="B56" i="21"/>
  <c r="B32" i="13"/>
  <c r="B43" i="13"/>
  <c r="B46" i="21"/>
  <c r="B45" i="7"/>
  <c r="B44" i="12"/>
  <c r="B52" i="5"/>
  <c r="B30" i="44"/>
  <c r="B42" i="13"/>
  <c r="B24" i="22"/>
  <c r="B41" i="7"/>
  <c r="B29" i="22"/>
  <c r="B39" i="21"/>
  <c r="B31" i="13"/>
  <c r="B38" i="12"/>
  <c r="B20" i="7"/>
  <c r="B39" i="13"/>
  <c r="B42" i="22"/>
  <c r="B39" i="22"/>
  <c r="B42" i="12"/>
  <c r="B59" i="21"/>
  <c r="B31" i="22"/>
  <c r="B33" i="44"/>
  <c r="B36" i="12"/>
  <c r="B17" i="22"/>
  <c r="B23" i="22"/>
  <c r="B51" i="12"/>
  <c r="B54" i="16"/>
  <c r="B48" i="5"/>
  <c r="B44" i="21"/>
  <c r="B33" i="7"/>
  <c r="B49" i="22"/>
  <c r="B56" i="5"/>
  <c r="B46" i="22"/>
  <c r="B48" i="12"/>
  <c r="B27" i="12"/>
  <c r="B45" i="22"/>
  <c r="B21" i="22"/>
  <c r="B48" i="21"/>
  <c r="B33" i="5"/>
  <c r="B40" i="44"/>
  <c r="B38" i="22"/>
  <c r="B31" i="5"/>
  <c r="B44" i="5"/>
  <c r="B29" i="44"/>
  <c r="B36" i="21"/>
  <c r="B33" i="13"/>
  <c r="B40" i="7"/>
  <c r="B28" i="44"/>
  <c r="B35" i="12"/>
  <c r="B16" i="12"/>
  <c r="B45" i="44"/>
  <c r="B41" i="22"/>
  <c r="B49" i="13"/>
  <c r="B42" i="5"/>
  <c r="B46" i="7"/>
  <c r="B29" i="7"/>
  <c r="B16" i="44"/>
  <c r="B21" i="13"/>
  <c r="B37" i="5"/>
  <c r="B50" i="13"/>
  <c r="B36" i="44"/>
  <c r="B44" i="22"/>
  <c r="B26" i="44"/>
  <c r="B43" i="5"/>
  <c r="B18" i="7"/>
  <c r="B51" i="22"/>
  <c r="B50" i="16"/>
  <c r="B31" i="7"/>
  <c r="B42" i="44"/>
  <c r="B24" i="44"/>
  <c r="B44" i="44"/>
  <c r="B31" i="44"/>
  <c r="B62" i="16"/>
  <c r="B41" i="21"/>
  <c r="B19" i="7"/>
  <c r="B44" i="13"/>
  <c r="B22" i="22"/>
  <c r="B35" i="21"/>
  <c r="B36" i="16"/>
  <c r="B30" i="13"/>
  <c r="B37" i="21"/>
  <c r="B18" i="44"/>
  <c r="B49" i="5"/>
  <c r="B32" i="21"/>
  <c r="B39" i="16"/>
  <c r="B25" i="13"/>
  <c r="B37" i="12"/>
  <c r="B38" i="5"/>
  <c r="B46" i="44"/>
  <c r="B58" i="5"/>
  <c r="B26" i="22"/>
  <c r="B29" i="21"/>
  <c r="B31" i="12"/>
  <c r="B25" i="7"/>
  <c r="B56" i="16"/>
  <c r="B31" i="21"/>
  <c r="B26" i="7"/>
  <c r="B50" i="22"/>
  <c r="B33" i="12"/>
  <c r="B38" i="16"/>
  <c r="B38" i="21"/>
  <c r="B37" i="22"/>
  <c r="B27" i="22"/>
  <c r="B24" i="7"/>
  <c r="B43" i="16"/>
  <c r="B32" i="12"/>
  <c r="B29" i="13"/>
  <c r="B18" i="22"/>
  <c r="B24" i="12"/>
  <c r="B64" i="21"/>
  <c r="B28" i="5"/>
  <c r="B35" i="22"/>
  <c r="B39" i="7"/>
  <c r="B45" i="12"/>
  <c r="B19" i="13"/>
  <c r="B21" i="7"/>
  <c r="B57" i="16"/>
  <c r="B21" i="12"/>
  <c r="B42" i="21"/>
  <c r="B32" i="16"/>
  <c r="B40" i="12"/>
  <c r="B41" i="16"/>
  <c r="B58" i="16"/>
  <c r="B34" i="21"/>
  <c r="B33" i="22"/>
  <c r="B19" i="44"/>
  <c r="B36" i="13"/>
  <c r="B19" i="12"/>
  <c r="B28" i="22"/>
  <c r="B30" i="5"/>
  <c r="B49" i="21"/>
  <c r="B36" i="5"/>
  <c r="B34" i="7"/>
  <c r="B47" i="7"/>
  <c r="B43" i="22"/>
  <c r="B36" i="7"/>
  <c r="B49" i="16"/>
  <c r="B39" i="12"/>
  <c r="B40" i="16"/>
  <c r="B17" i="13"/>
  <c r="B39" i="5"/>
  <c r="B18" i="12"/>
  <c r="B51" i="5"/>
  <c r="B37" i="7"/>
  <c r="B33" i="21"/>
  <c r="B46" i="16"/>
  <c r="B15" i="12"/>
  <c r="B16" i="7"/>
  <c r="B50" i="21"/>
  <c r="B20" i="44"/>
  <c r="B57" i="5"/>
  <c r="B41" i="12"/>
  <c r="B47" i="16"/>
  <c r="B45" i="16"/>
  <c r="B55" i="16"/>
  <c r="B51" i="13"/>
  <c r="B61" i="21"/>
  <c r="B34" i="5"/>
  <c r="B26" i="12"/>
  <c r="B47" i="13"/>
  <c r="B49" i="7"/>
  <c r="B24" i="13"/>
  <c r="B25" i="22"/>
  <c r="B59" i="16"/>
  <c r="B55" i="5"/>
  <c r="B38" i="44"/>
  <c r="B28" i="7"/>
  <c r="B35" i="44"/>
  <c r="B34" i="44"/>
  <c r="B58" i="21"/>
  <c r="B27" i="7"/>
  <c r="B31" i="16"/>
  <c r="B60" i="21"/>
  <c r="B50" i="12"/>
  <c r="B32" i="7"/>
  <c r="B53" i="16"/>
  <c r="B62" i="21"/>
  <c r="B29" i="5"/>
  <c r="B51" i="7"/>
  <c r="B41" i="44"/>
  <c r="B17" i="12"/>
  <c r="B22" i="12"/>
  <c r="B27" i="44"/>
  <c r="B48" i="7"/>
  <c r="B45" i="13"/>
  <c r="B44" i="16"/>
  <c r="B63" i="21"/>
  <c r="B48" i="22"/>
  <c r="B42" i="7"/>
  <c r="B23" i="12"/>
  <c r="B46" i="12"/>
  <c r="B20" i="13"/>
  <c r="B40" i="13"/>
  <c r="B49" i="12"/>
  <c r="B28" i="21"/>
  <c r="B40" i="22"/>
  <c r="B48" i="13"/>
  <c r="B33" i="16"/>
  <c r="B52" i="21"/>
  <c r="B23" i="7"/>
  <c r="B35" i="7"/>
  <c r="B30" i="12"/>
  <c r="B17" i="7"/>
  <c r="B47" i="22"/>
  <c r="B51" i="44"/>
  <c r="B25" i="12"/>
  <c r="B19" i="22"/>
  <c r="B34" i="22"/>
  <c r="B47" i="44"/>
  <c r="B47" i="21"/>
  <c r="B35" i="13"/>
  <c r="B54" i="21"/>
  <c r="B51" i="21"/>
  <c r="B32" i="5"/>
  <c r="B47" i="12"/>
  <c r="B52" i="16"/>
  <c r="B22" i="7"/>
  <c r="B38" i="13"/>
  <c r="B20" i="12"/>
  <c r="B37" i="13"/>
  <c r="B45" i="21"/>
  <c r="G141" i="5" l="1"/>
  <c r="F141" i="5"/>
  <c r="H141" i="5"/>
  <c r="M141" i="5"/>
  <c r="K141" i="5"/>
  <c r="C141" i="5"/>
  <c r="L141" i="5"/>
  <c r="J141" i="5"/>
  <c r="D141" i="5"/>
  <c r="E141" i="5" s="1"/>
  <c r="I141" i="5"/>
  <c r="N141" i="5"/>
  <c r="O102" i="21"/>
  <c r="I102" i="21"/>
  <c r="G102" i="21"/>
  <c r="C102" i="21"/>
  <c r="H102" i="21"/>
  <c r="D102" i="21"/>
  <c r="F102" i="21"/>
  <c r="M102" i="21"/>
  <c r="U102" i="21"/>
  <c r="N102" i="21"/>
  <c r="Y102" i="21"/>
  <c r="Q102" i="21"/>
  <c r="E102" i="21"/>
  <c r="F120" i="7"/>
  <c r="E120" i="7"/>
  <c r="H120" i="7"/>
  <c r="G120" i="7"/>
  <c r="W120" i="7"/>
  <c r="S120" i="7"/>
  <c r="C120" i="7"/>
  <c r="X120" i="7"/>
  <c r="J120" i="7"/>
  <c r="P120" i="7"/>
  <c r="V120" i="7"/>
  <c r="O120" i="7"/>
  <c r="K120" i="7"/>
  <c r="D120" i="7"/>
  <c r="L120" i="7"/>
  <c r="N120" i="7"/>
  <c r="I120" i="7"/>
  <c r="M120" i="7"/>
  <c r="T120" i="7"/>
  <c r="R120" i="7"/>
  <c r="E28" i="22"/>
  <c r="G28" i="22"/>
  <c r="F28" i="22"/>
  <c r="I28" i="22"/>
  <c r="D28" i="22"/>
  <c r="L28" i="22"/>
  <c r="M28" i="22"/>
  <c r="J28" i="22"/>
  <c r="C28" i="22"/>
  <c r="N28" i="22"/>
  <c r="O28" i="22"/>
  <c r="K28" i="22"/>
  <c r="H28" i="22"/>
  <c r="D89" i="16"/>
  <c r="F89" i="16"/>
  <c r="H89" i="16"/>
  <c r="I89" i="16"/>
  <c r="G89" i="16"/>
  <c r="C89" i="16"/>
  <c r="E89" i="16"/>
  <c r="U87" i="21"/>
  <c r="G87" i="21"/>
  <c r="D87" i="21"/>
  <c r="F87" i="21"/>
  <c r="C87" i="21"/>
  <c r="Q87" i="21"/>
  <c r="E87" i="21"/>
  <c r="M87" i="21"/>
  <c r="N87" i="21"/>
  <c r="H87" i="21"/>
  <c r="Y87" i="21"/>
  <c r="O87" i="21"/>
  <c r="I87" i="21"/>
  <c r="W87" i="21"/>
  <c r="V87" i="21"/>
  <c r="L23" i="22"/>
  <c r="I23" i="22"/>
  <c r="K23" i="22"/>
  <c r="G23" i="22"/>
  <c r="C23" i="22"/>
  <c r="E23" i="22"/>
  <c r="M23" i="22"/>
  <c r="N23" i="22"/>
  <c r="O23" i="22"/>
  <c r="H23" i="22"/>
  <c r="D23" i="22"/>
  <c r="J23" i="22"/>
  <c r="F23" i="22"/>
  <c r="J140" i="22"/>
  <c r="K140" i="22"/>
  <c r="I140" i="22"/>
  <c r="N140" i="22"/>
  <c r="G140" i="22"/>
  <c r="H140" i="22"/>
  <c r="C140" i="22"/>
  <c r="O140" i="22"/>
  <c r="F140" i="22"/>
  <c r="D140" i="22"/>
  <c r="M140" i="22"/>
  <c r="L140" i="22"/>
  <c r="E140" i="22"/>
  <c r="F95" i="44"/>
  <c r="G95" i="44"/>
  <c r="D95" i="44"/>
  <c r="C95" i="44"/>
  <c r="E95" i="44"/>
  <c r="H95" i="44"/>
  <c r="X49" i="7"/>
  <c r="O49" i="7"/>
  <c r="L49" i="7"/>
  <c r="D49" i="7"/>
  <c r="W49" i="7"/>
  <c r="V49" i="7"/>
  <c r="N49" i="7"/>
  <c r="S49" i="7"/>
  <c r="F49" i="7"/>
  <c r="T49" i="7"/>
  <c r="M49" i="7"/>
  <c r="J49" i="7"/>
  <c r="C49" i="7"/>
  <c r="E49" i="7"/>
  <c r="I49" i="7"/>
  <c r="R49" i="7"/>
  <c r="H49" i="7"/>
  <c r="K49" i="7"/>
  <c r="G49" i="7"/>
  <c r="P49" i="7"/>
  <c r="L17" i="22"/>
  <c r="C17" i="22"/>
  <c r="N17" i="22"/>
  <c r="K17" i="22"/>
  <c r="H17" i="22"/>
  <c r="F17" i="22"/>
  <c r="I17" i="22"/>
  <c r="M17" i="22"/>
  <c r="E17" i="22"/>
  <c r="O17" i="22"/>
  <c r="J17" i="22"/>
  <c r="G17" i="22"/>
  <c r="D17" i="22"/>
  <c r="G124" i="12"/>
  <c r="O124" i="12"/>
  <c r="D124" i="12"/>
  <c r="I124" i="12"/>
  <c r="K124" i="12"/>
  <c r="N124" i="12"/>
  <c r="T124" i="12"/>
  <c r="W124" i="12"/>
  <c r="H124" i="12"/>
  <c r="M124" i="12"/>
  <c r="Q124" i="12"/>
  <c r="L124" i="12"/>
  <c r="J124" i="12"/>
  <c r="E124" i="12"/>
  <c r="F124" i="12"/>
  <c r="R124" i="12"/>
  <c r="U124" i="12"/>
  <c r="C124" i="12"/>
  <c r="V124" i="12"/>
  <c r="S124" i="12"/>
  <c r="U178" i="21"/>
  <c r="Y178" i="21"/>
  <c r="H178" i="21"/>
  <c r="O178" i="21"/>
  <c r="F178" i="21"/>
  <c r="C178" i="21"/>
  <c r="Q178" i="21"/>
  <c r="M178" i="21"/>
  <c r="E178" i="21"/>
  <c r="I178" i="21"/>
  <c r="G178" i="21"/>
  <c r="D178" i="21"/>
  <c r="N178" i="21"/>
  <c r="Q47" i="13"/>
  <c r="K47" i="13"/>
  <c r="N47" i="13"/>
  <c r="R47" i="13"/>
  <c r="M47" i="13"/>
  <c r="L47" i="13"/>
  <c r="F47" i="13"/>
  <c r="S47" i="13"/>
  <c r="G47" i="13"/>
  <c r="I47" i="13"/>
  <c r="D47" i="13"/>
  <c r="V47" i="13"/>
  <c r="O47" i="13"/>
  <c r="H47" i="13"/>
  <c r="E47" i="13"/>
  <c r="C47" i="13"/>
  <c r="T47" i="13"/>
  <c r="J47" i="13"/>
  <c r="P47" i="13"/>
  <c r="W47" i="13"/>
  <c r="U47" i="13"/>
  <c r="N189" i="21"/>
  <c r="U189" i="21"/>
  <c r="Y189" i="21"/>
  <c r="I189" i="21"/>
  <c r="O189" i="21"/>
  <c r="H189" i="21"/>
  <c r="F189" i="21"/>
  <c r="Q189" i="21"/>
  <c r="E189" i="21"/>
  <c r="G189" i="21"/>
  <c r="C189" i="21"/>
  <c r="M189" i="21"/>
  <c r="D189" i="21"/>
  <c r="W189" i="21"/>
  <c r="V189" i="21"/>
  <c r="M83" i="5"/>
  <c r="I83" i="5"/>
  <c r="L83" i="5"/>
  <c r="D83" i="5"/>
  <c r="E83" i="5" s="1"/>
  <c r="J83" i="5"/>
  <c r="K83" i="5"/>
  <c r="C83" i="5"/>
  <c r="F83" i="5"/>
  <c r="H83" i="5"/>
  <c r="G83" i="5"/>
  <c r="N83" i="5"/>
  <c r="P140" i="13"/>
  <c r="L140" i="13"/>
  <c r="K140" i="13"/>
  <c r="W140" i="13"/>
  <c r="M140" i="13"/>
  <c r="G140" i="13"/>
  <c r="C140" i="13"/>
  <c r="U140" i="13"/>
  <c r="N140" i="13"/>
  <c r="F140" i="13"/>
  <c r="D140" i="13"/>
  <c r="O140" i="13"/>
  <c r="E140" i="13"/>
  <c r="J140" i="13"/>
  <c r="H140" i="13"/>
  <c r="V140" i="13"/>
  <c r="S140" i="13"/>
  <c r="Q140" i="13"/>
  <c r="I140" i="13"/>
  <c r="R140" i="13"/>
  <c r="T140" i="13"/>
  <c r="G199" i="21"/>
  <c r="D199" i="21"/>
  <c r="U199" i="21"/>
  <c r="I199" i="21"/>
  <c r="M199" i="21"/>
  <c r="Q199" i="21"/>
  <c r="E199" i="21"/>
  <c r="C199" i="21"/>
  <c r="Y199" i="21"/>
  <c r="O199" i="21"/>
  <c r="F199" i="21"/>
  <c r="N199" i="21"/>
  <c r="H199" i="21"/>
  <c r="V199" i="21"/>
  <c r="W199" i="21"/>
  <c r="F99" i="22"/>
  <c r="N99" i="22"/>
  <c r="J99" i="22"/>
  <c r="C99" i="22"/>
  <c r="H99" i="22"/>
  <c r="L99" i="22"/>
  <c r="I99" i="22"/>
  <c r="E99" i="22"/>
  <c r="O99" i="22"/>
  <c r="G99" i="22"/>
  <c r="M99" i="22"/>
  <c r="K99" i="22"/>
  <c r="D99" i="22"/>
  <c r="M182" i="21"/>
  <c r="G182" i="21"/>
  <c r="U182" i="21"/>
  <c r="Y182" i="21"/>
  <c r="Q182" i="21"/>
  <c r="C182" i="21"/>
  <c r="D182" i="21"/>
  <c r="O182" i="21"/>
  <c r="H182" i="21"/>
  <c r="E182" i="21"/>
  <c r="N182" i="21"/>
  <c r="I182" i="21"/>
  <c r="F182" i="21"/>
  <c r="K86" i="7"/>
  <c r="J86" i="7"/>
  <c r="F86" i="7"/>
  <c r="G86" i="7"/>
  <c r="S86" i="7"/>
  <c r="W86" i="7"/>
  <c r="N86" i="7"/>
  <c r="D86" i="7"/>
  <c r="X86" i="7"/>
  <c r="M86" i="7"/>
  <c r="C86" i="7"/>
  <c r="P86" i="7"/>
  <c r="O86" i="7"/>
  <c r="H86" i="7"/>
  <c r="V86" i="7"/>
  <c r="R86" i="7"/>
  <c r="L86" i="7"/>
  <c r="T86" i="7"/>
  <c r="I86" i="7"/>
  <c r="E86" i="7"/>
  <c r="O161" i="13"/>
  <c r="N161" i="13"/>
  <c r="L161" i="13"/>
  <c r="G161" i="13"/>
  <c r="R161" i="13"/>
  <c r="W161" i="13"/>
  <c r="S161" i="13"/>
  <c r="V161" i="13"/>
  <c r="M161" i="13"/>
  <c r="D161" i="13"/>
  <c r="E161" i="13"/>
  <c r="T161" i="13"/>
  <c r="I161" i="13"/>
  <c r="P161" i="13"/>
  <c r="K161" i="13"/>
  <c r="H161" i="13"/>
  <c r="U161" i="13"/>
  <c r="J161" i="13"/>
  <c r="F161" i="13"/>
  <c r="C161" i="13"/>
  <c r="Q161" i="13"/>
  <c r="M155" i="13"/>
  <c r="V155" i="13"/>
  <c r="Q155" i="13"/>
  <c r="R155" i="13"/>
  <c r="J155" i="13"/>
  <c r="H155" i="13"/>
  <c r="S155" i="13"/>
  <c r="U155" i="13"/>
  <c r="E155" i="13"/>
  <c r="P155" i="13"/>
  <c r="W155" i="13"/>
  <c r="G155" i="13"/>
  <c r="D155" i="13"/>
  <c r="O155" i="13"/>
  <c r="I155" i="13"/>
  <c r="C155" i="13"/>
  <c r="T155" i="13"/>
  <c r="L155" i="13"/>
  <c r="K155" i="13"/>
  <c r="F155" i="13"/>
  <c r="N155" i="13"/>
  <c r="W103" i="13"/>
  <c r="D103" i="13"/>
  <c r="T103" i="13"/>
  <c r="H103" i="13"/>
  <c r="R103" i="13"/>
  <c r="L103" i="13"/>
  <c r="P103" i="13"/>
  <c r="M103" i="13"/>
  <c r="V103" i="13"/>
  <c r="N103" i="13"/>
  <c r="G103" i="13"/>
  <c r="Q103" i="13"/>
  <c r="J103" i="13"/>
  <c r="S103" i="13"/>
  <c r="U103" i="13"/>
  <c r="I103" i="13"/>
  <c r="E103" i="13"/>
  <c r="K103" i="13"/>
  <c r="F103" i="13"/>
  <c r="C103" i="13"/>
  <c r="O103" i="13"/>
  <c r="D138" i="16"/>
  <c r="C138" i="16"/>
  <c r="H138" i="16"/>
  <c r="F138" i="16"/>
  <c r="I138" i="16"/>
  <c r="E138" i="16"/>
  <c r="G138" i="16"/>
  <c r="Q175" i="13"/>
  <c r="O175" i="13"/>
  <c r="I175" i="13"/>
  <c r="J175" i="13"/>
  <c r="D175" i="13"/>
  <c r="K175" i="13"/>
  <c r="V175" i="13"/>
  <c r="R175" i="13"/>
  <c r="S175" i="13"/>
  <c r="H175" i="13"/>
  <c r="E175" i="13"/>
  <c r="U175" i="13"/>
  <c r="L175" i="13"/>
  <c r="W175" i="13"/>
  <c r="G175" i="13"/>
  <c r="N175" i="13"/>
  <c r="T175" i="13"/>
  <c r="M175" i="13"/>
  <c r="C175" i="13"/>
  <c r="F175" i="13"/>
  <c r="P175" i="13"/>
  <c r="K133" i="13"/>
  <c r="G133" i="13"/>
  <c r="J133" i="13"/>
  <c r="P133" i="13"/>
  <c r="V133" i="13"/>
  <c r="C133" i="13"/>
  <c r="H133" i="13"/>
  <c r="R133" i="13"/>
  <c r="O133" i="13"/>
  <c r="D133" i="13"/>
  <c r="T133" i="13"/>
  <c r="Q133" i="13"/>
  <c r="S133" i="13"/>
  <c r="N133" i="13"/>
  <c r="I133" i="13"/>
  <c r="U133" i="13"/>
  <c r="W133" i="13"/>
  <c r="F133" i="13"/>
  <c r="M133" i="13"/>
  <c r="E133" i="13"/>
  <c r="L133" i="13"/>
  <c r="D148" i="22"/>
  <c r="K148" i="22"/>
  <c r="E148" i="22"/>
  <c r="C148" i="22"/>
  <c r="O148" i="22"/>
  <c r="H148" i="22"/>
  <c r="F148" i="22"/>
  <c r="I148" i="22"/>
  <c r="J148" i="22"/>
  <c r="L148" i="22"/>
  <c r="N148" i="22"/>
  <c r="G148" i="22"/>
  <c r="M148" i="22"/>
  <c r="D78" i="44"/>
  <c r="C78" i="44"/>
  <c r="F78" i="44"/>
  <c r="E78" i="44"/>
  <c r="H78" i="44"/>
  <c r="G78" i="44"/>
  <c r="L159" i="22"/>
  <c r="O159" i="22"/>
  <c r="N159" i="22"/>
  <c r="M159" i="22"/>
  <c r="G159" i="22"/>
  <c r="C159" i="22"/>
  <c r="D159" i="22"/>
  <c r="K159" i="22"/>
  <c r="F159" i="22"/>
  <c r="H159" i="22"/>
  <c r="I159" i="22"/>
  <c r="E159" i="22"/>
  <c r="J159" i="22"/>
  <c r="N148" i="7"/>
  <c r="I148" i="7"/>
  <c r="E148" i="7"/>
  <c r="V148" i="7"/>
  <c r="W148" i="7"/>
  <c r="M148" i="7"/>
  <c r="F148" i="7"/>
  <c r="S148" i="7"/>
  <c r="R148" i="7"/>
  <c r="G148" i="7"/>
  <c r="D148" i="7"/>
  <c r="K148" i="7"/>
  <c r="T148" i="7"/>
  <c r="L148" i="7"/>
  <c r="C148" i="7"/>
  <c r="J148" i="7"/>
  <c r="X148" i="7"/>
  <c r="P148" i="7"/>
  <c r="O148" i="7"/>
  <c r="H148" i="7"/>
  <c r="K76" i="22"/>
  <c r="F76" i="22"/>
  <c r="E76" i="22"/>
  <c r="O76" i="22"/>
  <c r="G76" i="22"/>
  <c r="C76" i="22"/>
  <c r="I76" i="22"/>
  <c r="J76" i="22"/>
  <c r="M76" i="22"/>
  <c r="D76" i="22"/>
  <c r="N76" i="22"/>
  <c r="L76" i="22"/>
  <c r="H76" i="22"/>
  <c r="C45" i="21"/>
  <c r="D45" i="21"/>
  <c r="Y45" i="21"/>
  <c r="M162" i="5"/>
  <c r="G162" i="5"/>
  <c r="L162" i="5"/>
  <c r="J162" i="5"/>
  <c r="I162" i="5"/>
  <c r="H162" i="5"/>
  <c r="K162" i="5"/>
  <c r="F162" i="5"/>
  <c r="N162" i="5"/>
  <c r="C162" i="5"/>
  <c r="D162" i="5"/>
  <c r="E162" i="5" s="1"/>
  <c r="W36" i="12"/>
  <c r="C36" i="12"/>
  <c r="D36" i="12"/>
  <c r="S36" i="12"/>
  <c r="F36" i="12"/>
  <c r="G36" i="12"/>
  <c r="V36" i="12"/>
  <c r="U36" i="12"/>
  <c r="Q36" i="12"/>
  <c r="T36" i="12"/>
  <c r="R36" i="12"/>
  <c r="E36" i="12"/>
  <c r="H36" i="12"/>
  <c r="G184" i="44"/>
  <c r="H184" i="44"/>
  <c r="C184" i="44"/>
  <c r="E184" i="44"/>
  <c r="F184" i="44"/>
  <c r="D184" i="44"/>
  <c r="H131" i="5"/>
  <c r="F131" i="5"/>
  <c r="C131" i="5"/>
  <c r="K131" i="5"/>
  <c r="M131" i="5"/>
  <c r="D131" i="5"/>
  <c r="E131" i="5" s="1"/>
  <c r="L131" i="5"/>
  <c r="J131" i="5"/>
  <c r="N131" i="5"/>
  <c r="I131" i="5"/>
  <c r="G131" i="5"/>
  <c r="E104" i="12"/>
  <c r="M104" i="12"/>
  <c r="U104" i="12"/>
  <c r="H104" i="12"/>
  <c r="Q104" i="12"/>
  <c r="G104" i="12"/>
  <c r="N104" i="12"/>
  <c r="W104" i="12"/>
  <c r="T104" i="12"/>
  <c r="D104" i="12"/>
  <c r="J104" i="12"/>
  <c r="S104" i="12"/>
  <c r="I104" i="12"/>
  <c r="O104" i="12"/>
  <c r="F104" i="12"/>
  <c r="K104" i="12"/>
  <c r="L104" i="12"/>
  <c r="C104" i="12"/>
  <c r="V104" i="12"/>
  <c r="R104" i="12"/>
  <c r="F142" i="7"/>
  <c r="D142" i="7"/>
  <c r="I142" i="7"/>
  <c r="N142" i="7"/>
  <c r="T142" i="7"/>
  <c r="K142" i="7"/>
  <c r="V142" i="7"/>
  <c r="O142" i="7"/>
  <c r="X142" i="7"/>
  <c r="R142" i="7"/>
  <c r="L142" i="7"/>
  <c r="W142" i="7"/>
  <c r="S142" i="7"/>
  <c r="H142" i="7"/>
  <c r="J142" i="7"/>
  <c r="C142" i="7"/>
  <c r="M142" i="7"/>
  <c r="P142" i="7"/>
  <c r="E142" i="7"/>
  <c r="G142" i="7"/>
  <c r="K149" i="22"/>
  <c r="C149" i="22"/>
  <c r="H149" i="22"/>
  <c r="J149" i="22"/>
  <c r="G149" i="22"/>
  <c r="N149" i="22"/>
  <c r="I149" i="22"/>
  <c r="D149" i="22"/>
  <c r="O149" i="22"/>
  <c r="F149" i="22"/>
  <c r="L149" i="22"/>
  <c r="E149" i="22"/>
  <c r="M149" i="22"/>
  <c r="F166" i="5"/>
  <c r="M166" i="5"/>
  <c r="N166" i="5"/>
  <c r="I166" i="5"/>
  <c r="C166" i="5"/>
  <c r="G166" i="5"/>
  <c r="J166" i="5"/>
  <c r="D166" i="5"/>
  <c r="E166" i="5" s="1"/>
  <c r="K166" i="5"/>
  <c r="L166" i="5"/>
  <c r="H166" i="5"/>
  <c r="T170" i="13"/>
  <c r="Q170" i="13"/>
  <c r="C170" i="13"/>
  <c r="S170" i="13"/>
  <c r="M170" i="13"/>
  <c r="W170" i="13"/>
  <c r="L170" i="13"/>
  <c r="E170" i="13"/>
  <c r="V170" i="13"/>
  <c r="K170" i="13"/>
  <c r="N170" i="13"/>
  <c r="R170" i="13"/>
  <c r="F170" i="13"/>
  <c r="G170" i="13"/>
  <c r="J170" i="13"/>
  <c r="D170" i="13"/>
  <c r="P170" i="13"/>
  <c r="H170" i="13"/>
  <c r="U170" i="13"/>
  <c r="I170" i="13"/>
  <c r="O170" i="13"/>
  <c r="O70" i="21"/>
  <c r="Y70" i="21"/>
  <c r="E70" i="21"/>
  <c r="C70" i="21"/>
  <c r="U70" i="21"/>
  <c r="G70" i="21"/>
  <c r="H70" i="21"/>
  <c r="F70" i="21"/>
  <c r="D70" i="21"/>
  <c r="N70" i="21"/>
  <c r="M70" i="21"/>
  <c r="Q70" i="21"/>
  <c r="I70" i="21"/>
  <c r="V70" i="21"/>
  <c r="W70" i="21"/>
  <c r="C19" i="12"/>
  <c r="S19" i="12"/>
  <c r="H19" i="12"/>
  <c r="R19" i="12"/>
  <c r="Q19" i="12"/>
  <c r="V19" i="12"/>
  <c r="W19" i="12"/>
  <c r="D19" i="12"/>
  <c r="G19" i="12"/>
  <c r="U19" i="12"/>
  <c r="F19" i="12"/>
  <c r="T19" i="12"/>
  <c r="E19" i="12"/>
  <c r="E97" i="13"/>
  <c r="G97" i="13"/>
  <c r="C97" i="13"/>
  <c r="H97" i="13"/>
  <c r="T97" i="13"/>
  <c r="W97" i="13"/>
  <c r="P97" i="13"/>
  <c r="S97" i="13"/>
  <c r="O97" i="13"/>
  <c r="Q97" i="13"/>
  <c r="M97" i="13"/>
  <c r="L97" i="13"/>
  <c r="N97" i="13"/>
  <c r="D97" i="13"/>
  <c r="F97" i="13"/>
  <c r="R97" i="13"/>
  <c r="K97" i="13"/>
  <c r="I97" i="13"/>
  <c r="V97" i="13"/>
  <c r="U97" i="13"/>
  <c r="J97" i="13"/>
  <c r="O119" i="12"/>
  <c r="M119" i="12"/>
  <c r="H119" i="12"/>
  <c r="C119" i="12"/>
  <c r="I119" i="12"/>
  <c r="S119" i="12"/>
  <c r="Q119" i="12"/>
  <c r="K119" i="12"/>
  <c r="F119" i="12"/>
  <c r="D119" i="12"/>
  <c r="L119" i="12"/>
  <c r="U119" i="12"/>
  <c r="W119" i="12"/>
  <c r="E119" i="12"/>
  <c r="G119" i="12"/>
  <c r="R119" i="12"/>
  <c r="V119" i="12"/>
  <c r="N119" i="12"/>
  <c r="T119" i="12"/>
  <c r="J119" i="12"/>
  <c r="N127" i="22"/>
  <c r="E127" i="22"/>
  <c r="M127" i="22"/>
  <c r="K127" i="22"/>
  <c r="G127" i="22"/>
  <c r="H127" i="22"/>
  <c r="D127" i="22"/>
  <c r="I127" i="22"/>
  <c r="L127" i="22"/>
  <c r="C127" i="22"/>
  <c r="J127" i="22"/>
  <c r="O127" i="22"/>
  <c r="F127" i="22"/>
  <c r="U131" i="12"/>
  <c r="D131" i="12"/>
  <c r="Q131" i="12"/>
  <c r="J131" i="12"/>
  <c r="M131" i="12"/>
  <c r="W131" i="12"/>
  <c r="G131" i="12"/>
  <c r="E131" i="12"/>
  <c r="V131" i="12"/>
  <c r="L131" i="12"/>
  <c r="K131" i="12"/>
  <c r="T131" i="12"/>
  <c r="F131" i="12"/>
  <c r="O131" i="12"/>
  <c r="S131" i="12"/>
  <c r="H131" i="12"/>
  <c r="R131" i="12"/>
  <c r="N131" i="12"/>
  <c r="I131" i="12"/>
  <c r="C131" i="12"/>
  <c r="E74" i="44"/>
  <c r="F74" i="44"/>
  <c r="C74" i="44"/>
  <c r="D74" i="44"/>
  <c r="H74" i="44"/>
  <c r="G74" i="44"/>
  <c r="H54" i="13"/>
  <c r="G54" i="13"/>
  <c r="L54" i="13"/>
  <c r="V54" i="13"/>
  <c r="M54" i="13"/>
  <c r="U54" i="13"/>
  <c r="F54" i="13"/>
  <c r="C54" i="13"/>
  <c r="R54" i="13"/>
  <c r="I54" i="13"/>
  <c r="D54" i="13"/>
  <c r="Q54" i="13"/>
  <c r="S54" i="13"/>
  <c r="K54" i="13"/>
  <c r="N54" i="13"/>
  <c r="O54" i="13"/>
  <c r="W54" i="13"/>
  <c r="J54" i="13"/>
  <c r="T54" i="13"/>
  <c r="P54" i="13"/>
  <c r="E54" i="13"/>
  <c r="H100" i="12"/>
  <c r="M100" i="12"/>
  <c r="L100" i="12"/>
  <c r="K100" i="12"/>
  <c r="N100" i="12"/>
  <c r="G100" i="12"/>
  <c r="I100" i="12"/>
  <c r="D100" i="12"/>
  <c r="E100" i="12"/>
  <c r="W100" i="12"/>
  <c r="S100" i="12"/>
  <c r="T100" i="12"/>
  <c r="O100" i="12"/>
  <c r="R100" i="12"/>
  <c r="C100" i="12"/>
  <c r="V100" i="12"/>
  <c r="Q100" i="12"/>
  <c r="J100" i="12"/>
  <c r="U100" i="12"/>
  <c r="F100" i="12"/>
  <c r="C82" i="21"/>
  <c r="D82" i="21"/>
  <c r="M82" i="21"/>
  <c r="F82" i="21"/>
  <c r="N82" i="21"/>
  <c r="G82" i="21"/>
  <c r="U82" i="21"/>
  <c r="E82" i="21"/>
  <c r="H82" i="21"/>
  <c r="I82" i="21"/>
  <c r="O82" i="21"/>
  <c r="Q82" i="21"/>
  <c r="Y82" i="21"/>
  <c r="N48" i="13"/>
  <c r="R48" i="13"/>
  <c r="S48" i="13"/>
  <c r="C48" i="13"/>
  <c r="Q48" i="13"/>
  <c r="W48" i="13"/>
  <c r="U48" i="13"/>
  <c r="G48" i="13"/>
  <c r="J48" i="13"/>
  <c r="O48" i="13"/>
  <c r="L48" i="13"/>
  <c r="E48" i="13"/>
  <c r="M48" i="13"/>
  <c r="H48" i="13"/>
  <c r="T48" i="13"/>
  <c r="K48" i="13"/>
  <c r="D48" i="13"/>
  <c r="P48" i="13"/>
  <c r="I48" i="13"/>
  <c r="V48" i="13"/>
  <c r="F48" i="13"/>
  <c r="M29" i="7"/>
  <c r="C29" i="7"/>
  <c r="D29" i="7"/>
  <c r="E115" i="22"/>
  <c r="F115" i="22"/>
  <c r="D115" i="22"/>
  <c r="L115" i="22"/>
  <c r="I115" i="22"/>
  <c r="M115" i="22"/>
  <c r="C115" i="22"/>
  <c r="J115" i="22"/>
  <c r="K115" i="22"/>
  <c r="H115" i="22"/>
  <c r="N115" i="22"/>
  <c r="O115" i="22"/>
  <c r="G115" i="22"/>
  <c r="L68" i="22"/>
  <c r="D68" i="22"/>
  <c r="N68" i="22"/>
  <c r="J68" i="22"/>
  <c r="E68" i="22"/>
  <c r="M68" i="22"/>
  <c r="H68" i="22"/>
  <c r="G68" i="22"/>
  <c r="K68" i="22"/>
  <c r="I68" i="22"/>
  <c r="O68" i="22"/>
  <c r="C68" i="22"/>
  <c r="F68" i="22"/>
  <c r="C81" i="12"/>
  <c r="D81" i="12"/>
  <c r="Q81" i="12"/>
  <c r="N81" i="12"/>
  <c r="M81" i="12"/>
  <c r="R81" i="12"/>
  <c r="W81" i="12"/>
  <c r="E81" i="12"/>
  <c r="L81" i="12"/>
  <c r="K81" i="12"/>
  <c r="S81" i="12"/>
  <c r="F81" i="12"/>
  <c r="J81" i="12"/>
  <c r="V81" i="12"/>
  <c r="T81" i="12"/>
  <c r="U81" i="12"/>
  <c r="I81" i="12"/>
  <c r="G81" i="12"/>
  <c r="H81" i="12"/>
  <c r="O81" i="12"/>
  <c r="C150" i="12"/>
  <c r="E150" i="12"/>
  <c r="G150" i="12"/>
  <c r="I150" i="12"/>
  <c r="F150" i="12"/>
  <c r="N150" i="12"/>
  <c r="Q150" i="12"/>
  <c r="K150" i="12"/>
  <c r="T150" i="12"/>
  <c r="J150" i="12"/>
  <c r="S150" i="12"/>
  <c r="L150" i="12"/>
  <c r="U150" i="12"/>
  <c r="H150" i="12"/>
  <c r="V150" i="12"/>
  <c r="O150" i="12"/>
  <c r="D150" i="12"/>
  <c r="M150" i="12"/>
  <c r="R150" i="12"/>
  <c r="W150" i="12"/>
  <c r="L55" i="12"/>
  <c r="N55" i="12"/>
  <c r="V55" i="12"/>
  <c r="F55" i="12"/>
  <c r="O55" i="12"/>
  <c r="E55" i="12"/>
  <c r="J55" i="12"/>
  <c r="C55" i="12"/>
  <c r="K55" i="12"/>
  <c r="D55" i="12"/>
  <c r="H55" i="12"/>
  <c r="S55" i="12"/>
  <c r="Q55" i="12"/>
  <c r="W55" i="12"/>
  <c r="I55" i="12"/>
  <c r="G55" i="12"/>
  <c r="U55" i="12"/>
  <c r="R55" i="12"/>
  <c r="T55" i="12"/>
  <c r="M55" i="12"/>
  <c r="D61" i="22"/>
  <c r="O61" i="22"/>
  <c r="K61" i="22"/>
  <c r="H61" i="22"/>
  <c r="G61" i="22"/>
  <c r="J61" i="22"/>
  <c r="N61" i="22"/>
  <c r="M61" i="22"/>
  <c r="F61" i="22"/>
  <c r="C61" i="22"/>
  <c r="E61" i="22"/>
  <c r="I61" i="22"/>
  <c r="L61" i="22"/>
  <c r="N34" i="22"/>
  <c r="C34" i="22"/>
  <c r="D34" i="22"/>
  <c r="G34" i="22"/>
  <c r="F34" i="22"/>
  <c r="L34" i="22"/>
  <c r="J34" i="22"/>
  <c r="I34" i="22"/>
  <c r="O34" i="22"/>
  <c r="M34" i="22"/>
  <c r="E34" i="22"/>
  <c r="H34" i="22"/>
  <c r="K34" i="22"/>
  <c r="W26" i="12"/>
  <c r="D26" i="12"/>
  <c r="Q26" i="12"/>
  <c r="H26" i="12"/>
  <c r="S26" i="12"/>
  <c r="C26" i="12"/>
  <c r="V26" i="12"/>
  <c r="T26" i="12"/>
  <c r="U26" i="12"/>
  <c r="F26" i="12"/>
  <c r="R26" i="12"/>
  <c r="G26" i="12"/>
  <c r="E26" i="12"/>
  <c r="I88" i="13"/>
  <c r="M88" i="13"/>
  <c r="Q88" i="13"/>
  <c r="P88" i="13"/>
  <c r="J88" i="13"/>
  <c r="R88" i="13"/>
  <c r="T88" i="13"/>
  <c r="C88" i="13"/>
  <c r="D88" i="13"/>
  <c r="U88" i="13"/>
  <c r="E88" i="13"/>
  <c r="N88" i="13"/>
  <c r="V88" i="13"/>
  <c r="K88" i="13"/>
  <c r="F88" i="13"/>
  <c r="W88" i="13"/>
  <c r="H88" i="13"/>
  <c r="O88" i="13"/>
  <c r="G88" i="13"/>
  <c r="S88" i="13"/>
  <c r="L88" i="13"/>
  <c r="E161" i="16"/>
  <c r="C161" i="16"/>
  <c r="G161" i="16"/>
  <c r="F161" i="16"/>
  <c r="I161" i="16"/>
  <c r="H161" i="16"/>
  <c r="D161" i="16"/>
  <c r="F150" i="7"/>
  <c r="I150" i="7"/>
  <c r="T150" i="7"/>
  <c r="L150" i="7"/>
  <c r="O150" i="7"/>
  <c r="E150" i="7"/>
  <c r="J150" i="7"/>
  <c r="W150" i="7"/>
  <c r="M150" i="7"/>
  <c r="H150" i="7"/>
  <c r="X150" i="7"/>
  <c r="G150" i="7"/>
  <c r="V150" i="7"/>
  <c r="R150" i="7"/>
  <c r="K150" i="7"/>
  <c r="D150" i="7"/>
  <c r="P150" i="7"/>
  <c r="S150" i="7"/>
  <c r="N150" i="7"/>
  <c r="C150" i="7"/>
  <c r="J46" i="7"/>
  <c r="K46" i="7"/>
  <c r="F46" i="7"/>
  <c r="R46" i="7"/>
  <c r="O46" i="7"/>
  <c r="N46" i="7"/>
  <c r="M46" i="7"/>
  <c r="I46" i="7"/>
  <c r="P46" i="7"/>
  <c r="G46" i="7"/>
  <c r="H46" i="7"/>
  <c r="E46" i="7"/>
  <c r="X46" i="7"/>
  <c r="L46" i="7"/>
  <c r="T46" i="7"/>
  <c r="D46" i="7"/>
  <c r="S46" i="7"/>
  <c r="V46" i="7"/>
  <c r="C46" i="7"/>
  <c r="W46" i="7"/>
  <c r="Q91" i="13"/>
  <c r="L91" i="13"/>
  <c r="W91" i="13"/>
  <c r="G91" i="13"/>
  <c r="I91" i="13"/>
  <c r="V91" i="13"/>
  <c r="D91" i="13"/>
  <c r="M91" i="13"/>
  <c r="S91" i="13"/>
  <c r="J91" i="13"/>
  <c r="R91" i="13"/>
  <c r="F91" i="13"/>
  <c r="C91" i="13"/>
  <c r="E91" i="13"/>
  <c r="N91" i="13"/>
  <c r="P91" i="13"/>
  <c r="H91" i="13"/>
  <c r="K91" i="13"/>
  <c r="O91" i="13"/>
  <c r="U91" i="13"/>
  <c r="T91" i="13"/>
  <c r="Q163" i="21"/>
  <c r="O163" i="21"/>
  <c r="Y163" i="21"/>
  <c r="I163" i="21"/>
  <c r="U163" i="21"/>
  <c r="G163" i="21"/>
  <c r="F163" i="21"/>
  <c r="D163" i="21"/>
  <c r="M163" i="21"/>
  <c r="C163" i="21"/>
  <c r="H163" i="21"/>
  <c r="E163" i="21"/>
  <c r="N163" i="21"/>
  <c r="V163" i="21"/>
  <c r="W163" i="21"/>
  <c r="N156" i="22"/>
  <c r="C156" i="22"/>
  <c r="K156" i="22"/>
  <c r="D156" i="22"/>
  <c r="H156" i="22"/>
  <c r="G156" i="22"/>
  <c r="L156" i="22"/>
  <c r="M156" i="22"/>
  <c r="E156" i="22"/>
  <c r="F156" i="22"/>
  <c r="J156" i="22"/>
  <c r="O156" i="22"/>
  <c r="I156" i="22"/>
  <c r="J34" i="5"/>
  <c r="C34" i="5"/>
  <c r="N34" i="5"/>
  <c r="I34" i="5"/>
  <c r="K34" i="5"/>
  <c r="M34" i="5"/>
  <c r="D34" i="5"/>
  <c r="E34" i="5" s="1"/>
  <c r="F34" i="5"/>
  <c r="G34" i="5"/>
  <c r="L34" i="5"/>
  <c r="H34" i="5"/>
  <c r="F80" i="21"/>
  <c r="C80" i="21"/>
  <c r="I80" i="21"/>
  <c r="N80" i="21"/>
  <c r="E80" i="21"/>
  <c r="U80" i="21"/>
  <c r="O80" i="21"/>
  <c r="Y80" i="21"/>
  <c r="D80" i="21"/>
  <c r="G80" i="21"/>
  <c r="Q80" i="21"/>
  <c r="M80" i="21"/>
  <c r="H80" i="21"/>
  <c r="V80" i="21"/>
  <c r="W80" i="21"/>
  <c r="E95" i="16"/>
  <c r="G95" i="16"/>
  <c r="D95" i="16"/>
  <c r="F95" i="16"/>
  <c r="H95" i="16"/>
  <c r="C95" i="16"/>
  <c r="I95" i="16"/>
  <c r="K127" i="7"/>
  <c r="H127" i="7"/>
  <c r="D127" i="7"/>
  <c r="W127" i="7"/>
  <c r="T127" i="7"/>
  <c r="O127" i="7"/>
  <c r="C127" i="7"/>
  <c r="E127" i="7"/>
  <c r="G127" i="7"/>
  <c r="M127" i="7"/>
  <c r="N127" i="7"/>
  <c r="P127" i="7"/>
  <c r="F127" i="7"/>
  <c r="V127" i="7"/>
  <c r="I127" i="7"/>
  <c r="X127" i="7"/>
  <c r="L127" i="7"/>
  <c r="R127" i="7"/>
  <c r="S127" i="7"/>
  <c r="J127" i="7"/>
  <c r="G71" i="44"/>
  <c r="E71" i="44"/>
  <c r="F71" i="44"/>
  <c r="C71" i="44"/>
  <c r="H71" i="44"/>
  <c r="D71" i="44"/>
  <c r="I64" i="7"/>
  <c r="L64" i="7"/>
  <c r="R64" i="7"/>
  <c r="H64" i="7"/>
  <c r="T64" i="7"/>
  <c r="F64" i="7"/>
  <c r="X64" i="7"/>
  <c r="K64" i="7"/>
  <c r="D64" i="7"/>
  <c r="P64" i="7"/>
  <c r="C64" i="7"/>
  <c r="O64" i="7"/>
  <c r="M64" i="7"/>
  <c r="N64" i="7"/>
  <c r="G64" i="7"/>
  <c r="E64" i="7"/>
  <c r="S64" i="7"/>
  <c r="V64" i="7"/>
  <c r="J64" i="7"/>
  <c r="W64" i="7"/>
  <c r="J137" i="22"/>
  <c r="H137" i="22"/>
  <c r="G137" i="22"/>
  <c r="C137" i="22"/>
  <c r="M137" i="22"/>
  <c r="K137" i="22"/>
  <c r="D137" i="22"/>
  <c r="N137" i="22"/>
  <c r="I137" i="22"/>
  <c r="F137" i="22"/>
  <c r="L137" i="22"/>
  <c r="O137" i="22"/>
  <c r="E137" i="22"/>
  <c r="C148" i="21"/>
  <c r="D148" i="21"/>
  <c r="N148" i="21"/>
  <c r="Q148" i="21"/>
  <c r="F148" i="21"/>
  <c r="Y148" i="21"/>
  <c r="H148" i="21"/>
  <c r="G148" i="21"/>
  <c r="U148" i="21"/>
  <c r="O148" i="21"/>
  <c r="M148" i="21"/>
  <c r="I148" i="21"/>
  <c r="E148" i="21"/>
  <c r="V148" i="21"/>
  <c r="W148" i="21"/>
  <c r="L62" i="13"/>
  <c r="M62" i="13"/>
  <c r="R62" i="13"/>
  <c r="I62" i="13"/>
  <c r="J62" i="13"/>
  <c r="F62" i="13"/>
  <c r="H62" i="13"/>
  <c r="U62" i="13"/>
  <c r="N62" i="13"/>
  <c r="E62" i="13"/>
  <c r="K62" i="13"/>
  <c r="S62" i="13"/>
  <c r="T62" i="13"/>
  <c r="D62" i="13"/>
  <c r="O62" i="13"/>
  <c r="P62" i="13"/>
  <c r="G62" i="13"/>
  <c r="V62" i="13"/>
  <c r="W62" i="13"/>
  <c r="C62" i="13"/>
  <c r="Q62" i="13"/>
  <c r="V67" i="12"/>
  <c r="I67" i="12"/>
  <c r="G67" i="12"/>
  <c r="Q67" i="12"/>
  <c r="O67" i="12"/>
  <c r="N67" i="12"/>
  <c r="J67" i="12"/>
  <c r="S67" i="12"/>
  <c r="C67" i="12"/>
  <c r="H67" i="12"/>
  <c r="M67" i="12"/>
  <c r="E67" i="12"/>
  <c r="F67" i="12"/>
  <c r="W67" i="12"/>
  <c r="R67" i="12"/>
  <c r="U67" i="12"/>
  <c r="D67" i="12"/>
  <c r="L67" i="12"/>
  <c r="T67" i="12"/>
  <c r="K67" i="12"/>
  <c r="C36" i="13"/>
  <c r="U36" i="13"/>
  <c r="E36" i="13"/>
  <c r="Q36" i="13"/>
  <c r="W36" i="13"/>
  <c r="P36" i="13"/>
  <c r="G36" i="13"/>
  <c r="R36" i="13"/>
  <c r="S36" i="13"/>
  <c r="H36" i="13"/>
  <c r="T36" i="13"/>
  <c r="F36" i="13"/>
  <c r="D36" i="13"/>
  <c r="V36" i="13"/>
  <c r="H19" i="22"/>
  <c r="L19" i="22"/>
  <c r="O19" i="22"/>
  <c r="M19" i="22"/>
  <c r="E19" i="22"/>
  <c r="N19" i="22"/>
  <c r="I19" i="22"/>
  <c r="D19" i="22"/>
  <c r="F19" i="22"/>
  <c r="G19" i="22"/>
  <c r="K19" i="22"/>
  <c r="C19" i="22"/>
  <c r="J19" i="22"/>
  <c r="G62" i="44"/>
  <c r="D62" i="44"/>
  <c r="F62" i="44"/>
  <c r="H62" i="44"/>
  <c r="E62" i="44"/>
  <c r="C62" i="44"/>
  <c r="S149" i="13"/>
  <c r="M149" i="13"/>
  <c r="T149" i="13"/>
  <c r="N149" i="13"/>
  <c r="H149" i="13"/>
  <c r="Q149" i="13"/>
  <c r="U149" i="13"/>
  <c r="F149" i="13"/>
  <c r="L149" i="13"/>
  <c r="D149" i="13"/>
  <c r="E149" i="13"/>
  <c r="P149" i="13"/>
  <c r="G149" i="13"/>
  <c r="W149" i="13"/>
  <c r="I149" i="13"/>
  <c r="V149" i="13"/>
  <c r="R149" i="13"/>
  <c r="K149" i="13"/>
  <c r="J149" i="13"/>
  <c r="O149" i="13"/>
  <c r="C149" i="13"/>
  <c r="E123" i="22"/>
  <c r="K123" i="22"/>
  <c r="C123" i="22"/>
  <c r="M123" i="22"/>
  <c r="G123" i="22"/>
  <c r="L123" i="22"/>
  <c r="N123" i="22"/>
  <c r="J123" i="22"/>
  <c r="D123" i="22"/>
  <c r="I123" i="22"/>
  <c r="O123" i="22"/>
  <c r="H123" i="22"/>
  <c r="F123" i="22"/>
  <c r="I168" i="22"/>
  <c r="O168" i="22"/>
  <c r="G168" i="22"/>
  <c r="F168" i="22"/>
  <c r="C168" i="22"/>
  <c r="J168" i="22"/>
  <c r="D168" i="22"/>
  <c r="M168" i="22"/>
  <c r="L168" i="22"/>
  <c r="N168" i="22"/>
  <c r="E168" i="22"/>
  <c r="H168" i="22"/>
  <c r="K168" i="22"/>
  <c r="L85" i="5"/>
  <c r="K85" i="5"/>
  <c r="D85" i="5"/>
  <c r="E85" i="5" s="1"/>
  <c r="I85" i="5"/>
  <c r="N85" i="5"/>
  <c r="M85" i="5"/>
  <c r="F85" i="5"/>
  <c r="C85" i="5"/>
  <c r="G85" i="5"/>
  <c r="H85" i="5"/>
  <c r="J85" i="5"/>
  <c r="R140" i="12"/>
  <c r="O140" i="12"/>
  <c r="H140" i="12"/>
  <c r="J140" i="12"/>
  <c r="U140" i="12"/>
  <c r="C140" i="12"/>
  <c r="G140" i="12"/>
  <c r="S140" i="12"/>
  <c r="L140" i="12"/>
  <c r="W140" i="12"/>
  <c r="Q140" i="12"/>
  <c r="K140" i="12"/>
  <c r="I140" i="12"/>
  <c r="T140" i="12"/>
  <c r="E140" i="12"/>
  <c r="N140" i="12"/>
  <c r="V140" i="12"/>
  <c r="M140" i="12"/>
  <c r="D140" i="12"/>
  <c r="F140" i="12"/>
  <c r="F96" i="22"/>
  <c r="G96" i="22"/>
  <c r="H96" i="22"/>
  <c r="L96" i="22"/>
  <c r="M96" i="22"/>
  <c r="D96" i="22"/>
  <c r="E96" i="22"/>
  <c r="J96" i="22"/>
  <c r="N96" i="22"/>
  <c r="O96" i="22"/>
  <c r="K96" i="22"/>
  <c r="I96" i="22"/>
  <c r="C96" i="22"/>
  <c r="G172" i="13"/>
  <c r="V172" i="13"/>
  <c r="Q172" i="13"/>
  <c r="I172" i="13"/>
  <c r="T172" i="13"/>
  <c r="P172" i="13"/>
  <c r="K172" i="13"/>
  <c r="C172" i="13"/>
  <c r="L172" i="13"/>
  <c r="F172" i="13"/>
  <c r="M172" i="13"/>
  <c r="S172" i="13"/>
  <c r="D172" i="13"/>
  <c r="N172" i="13"/>
  <c r="U172" i="13"/>
  <c r="J172" i="13"/>
  <c r="R172" i="13"/>
  <c r="W172" i="13"/>
  <c r="E172" i="13"/>
  <c r="H172" i="13"/>
  <c r="O172" i="13"/>
  <c r="U61" i="21"/>
  <c r="O61" i="21"/>
  <c r="Q61" i="21"/>
  <c r="D61" i="21"/>
  <c r="Y61" i="21"/>
  <c r="F61" i="21"/>
  <c r="E61" i="21"/>
  <c r="M61" i="21"/>
  <c r="C61" i="21"/>
  <c r="H61" i="21"/>
  <c r="I61" i="21"/>
  <c r="G61" i="21"/>
  <c r="N61" i="21"/>
  <c r="W61" i="21"/>
  <c r="V61" i="21"/>
  <c r="H175" i="21"/>
  <c r="N175" i="21"/>
  <c r="O175" i="21"/>
  <c r="M175" i="21"/>
  <c r="Y175" i="21"/>
  <c r="U175" i="21"/>
  <c r="Q175" i="21"/>
  <c r="I175" i="21"/>
  <c r="F175" i="21"/>
  <c r="E175" i="21"/>
  <c r="D175" i="21"/>
  <c r="C175" i="21"/>
  <c r="G175" i="21"/>
  <c r="F90" i="22"/>
  <c r="G90" i="22"/>
  <c r="L90" i="22"/>
  <c r="J90" i="22"/>
  <c r="I90" i="22"/>
  <c r="N90" i="22"/>
  <c r="H90" i="22"/>
  <c r="O90" i="22"/>
  <c r="K90" i="22"/>
  <c r="E90" i="22"/>
  <c r="M90" i="22"/>
  <c r="C90" i="22"/>
  <c r="D90" i="22"/>
  <c r="Y72" i="21"/>
  <c r="U72" i="21"/>
  <c r="G72" i="21"/>
  <c r="F72" i="21"/>
  <c r="Q72" i="21"/>
  <c r="I72" i="21"/>
  <c r="C72" i="21"/>
  <c r="E72" i="21"/>
  <c r="O72" i="21"/>
  <c r="D72" i="21"/>
  <c r="H72" i="21"/>
  <c r="M72" i="21"/>
  <c r="N72" i="21"/>
  <c r="W72" i="21"/>
  <c r="V72" i="21"/>
  <c r="O112" i="22"/>
  <c r="I112" i="22"/>
  <c r="F112" i="22"/>
  <c r="N112" i="22"/>
  <c r="L112" i="22"/>
  <c r="M112" i="22"/>
  <c r="E112" i="22"/>
  <c r="G112" i="22"/>
  <c r="C112" i="22"/>
  <c r="J112" i="22"/>
  <c r="K112" i="22"/>
  <c r="D112" i="22"/>
  <c r="H112" i="22"/>
  <c r="D33" i="44"/>
  <c r="G33" i="44"/>
  <c r="E33" i="44"/>
  <c r="H33" i="44"/>
  <c r="C33" i="44"/>
  <c r="F33" i="44"/>
  <c r="O77" i="7"/>
  <c r="M77" i="7"/>
  <c r="C77" i="7"/>
  <c r="X77" i="7"/>
  <c r="L77" i="7"/>
  <c r="F77" i="7"/>
  <c r="E77" i="7"/>
  <c r="H77" i="7"/>
  <c r="J77" i="7"/>
  <c r="T77" i="7"/>
  <c r="K77" i="7"/>
  <c r="S77" i="7"/>
  <c r="W77" i="7"/>
  <c r="V77" i="7"/>
  <c r="R77" i="7"/>
  <c r="I77" i="7"/>
  <c r="G77" i="7"/>
  <c r="P77" i="7"/>
  <c r="D77" i="7"/>
  <c r="N77" i="7"/>
  <c r="E44" i="16"/>
  <c r="D44" i="16"/>
  <c r="I44" i="16"/>
  <c r="F44" i="16"/>
  <c r="C44" i="16"/>
  <c r="G44" i="16"/>
  <c r="H44" i="16"/>
  <c r="G93" i="16"/>
  <c r="D93" i="16"/>
  <c r="F93" i="16"/>
  <c r="I93" i="16"/>
  <c r="H93" i="16"/>
  <c r="E93" i="16"/>
  <c r="C93" i="16"/>
  <c r="O168" i="21"/>
  <c r="I168" i="21"/>
  <c r="G168" i="21"/>
  <c r="F168" i="21"/>
  <c r="Y168" i="21"/>
  <c r="D168" i="21"/>
  <c r="M168" i="21"/>
  <c r="H168" i="21"/>
  <c r="Q168" i="21"/>
  <c r="N168" i="21"/>
  <c r="C168" i="21"/>
  <c r="E168" i="21"/>
  <c r="U168" i="21"/>
  <c r="E172" i="22"/>
  <c r="K172" i="22"/>
  <c r="N172" i="22"/>
  <c r="L172" i="22"/>
  <c r="O172" i="22"/>
  <c r="F172" i="22"/>
  <c r="J172" i="22"/>
  <c r="C172" i="22"/>
  <c r="M172" i="22"/>
  <c r="D172" i="22"/>
  <c r="G172" i="22"/>
  <c r="I172" i="22"/>
  <c r="H172" i="22"/>
  <c r="F106" i="44"/>
  <c r="E106" i="44"/>
  <c r="D106" i="44"/>
  <c r="H106" i="44"/>
  <c r="C106" i="44"/>
  <c r="G106" i="44"/>
  <c r="K155" i="12"/>
  <c r="I155" i="12"/>
  <c r="V155" i="12"/>
  <c r="H155" i="12"/>
  <c r="E155" i="12"/>
  <c r="L155" i="12"/>
  <c r="Q155" i="12"/>
  <c r="R155" i="12"/>
  <c r="G155" i="12"/>
  <c r="J155" i="12"/>
  <c r="W155" i="12"/>
  <c r="T155" i="12"/>
  <c r="C155" i="12"/>
  <c r="O155" i="12"/>
  <c r="M155" i="12"/>
  <c r="U155" i="12"/>
  <c r="S155" i="12"/>
  <c r="D155" i="12"/>
  <c r="F155" i="12"/>
  <c r="N155" i="12"/>
  <c r="R74" i="7"/>
  <c r="H74" i="7"/>
  <c r="D74" i="7"/>
  <c r="F74" i="7"/>
  <c r="I74" i="7"/>
  <c r="S74" i="7"/>
  <c r="X74" i="7"/>
  <c r="K74" i="7"/>
  <c r="V74" i="7"/>
  <c r="J74" i="7"/>
  <c r="W74" i="7"/>
  <c r="M74" i="7"/>
  <c r="G74" i="7"/>
  <c r="O74" i="7"/>
  <c r="T74" i="7"/>
  <c r="C74" i="7"/>
  <c r="P74" i="7"/>
  <c r="N74" i="7"/>
  <c r="E74" i="7"/>
  <c r="L74" i="7"/>
  <c r="U115" i="13"/>
  <c r="T115" i="13"/>
  <c r="Q115" i="13"/>
  <c r="J115" i="13"/>
  <c r="P115" i="13"/>
  <c r="O115" i="13"/>
  <c r="V115" i="13"/>
  <c r="G115" i="13"/>
  <c r="S115" i="13"/>
  <c r="K115" i="13"/>
  <c r="W115" i="13"/>
  <c r="L115" i="13"/>
  <c r="H115" i="13"/>
  <c r="N115" i="13"/>
  <c r="D115" i="13"/>
  <c r="E115" i="13"/>
  <c r="M115" i="13"/>
  <c r="F115" i="13"/>
  <c r="C115" i="13"/>
  <c r="R115" i="13"/>
  <c r="I115" i="13"/>
  <c r="G136" i="22"/>
  <c r="K136" i="22"/>
  <c r="F136" i="22"/>
  <c r="D136" i="22"/>
  <c r="J136" i="22"/>
  <c r="L136" i="22"/>
  <c r="H136" i="22"/>
  <c r="M136" i="22"/>
  <c r="I136" i="22"/>
  <c r="C136" i="22"/>
  <c r="N136" i="22"/>
  <c r="O136" i="22"/>
  <c r="E136" i="22"/>
  <c r="M89" i="21"/>
  <c r="E89" i="21"/>
  <c r="D89" i="21"/>
  <c r="N89" i="21"/>
  <c r="I89" i="21"/>
  <c r="O89" i="21"/>
  <c r="Y89" i="21"/>
  <c r="F89" i="21"/>
  <c r="Q89" i="21"/>
  <c r="U89" i="21"/>
  <c r="H89" i="21"/>
  <c r="G89" i="21"/>
  <c r="C89" i="21"/>
  <c r="W89" i="21"/>
  <c r="V89" i="21"/>
  <c r="W76" i="13"/>
  <c r="M76" i="13"/>
  <c r="J76" i="13"/>
  <c r="Q76" i="13"/>
  <c r="K76" i="13"/>
  <c r="U76" i="13"/>
  <c r="F76" i="13"/>
  <c r="I76" i="13"/>
  <c r="L76" i="13"/>
  <c r="D76" i="13"/>
  <c r="P76" i="13"/>
  <c r="N76" i="13"/>
  <c r="E76" i="13"/>
  <c r="R76" i="13"/>
  <c r="C76" i="13"/>
  <c r="G76" i="13"/>
  <c r="O76" i="13"/>
  <c r="H76" i="13"/>
  <c r="S76" i="13"/>
  <c r="T76" i="13"/>
  <c r="V76" i="13"/>
  <c r="V100" i="13"/>
  <c r="L100" i="13"/>
  <c r="K100" i="13"/>
  <c r="E100" i="13"/>
  <c r="W100" i="13"/>
  <c r="T100" i="13"/>
  <c r="F100" i="13"/>
  <c r="M100" i="13"/>
  <c r="N100" i="13"/>
  <c r="S100" i="13"/>
  <c r="U100" i="13"/>
  <c r="P100" i="13"/>
  <c r="H100" i="13"/>
  <c r="G100" i="13"/>
  <c r="D100" i="13"/>
  <c r="I100" i="13"/>
  <c r="J100" i="13"/>
  <c r="C100" i="13"/>
  <c r="Q100" i="13"/>
  <c r="R100" i="13"/>
  <c r="O100" i="13"/>
  <c r="I136" i="7"/>
  <c r="S136" i="7"/>
  <c r="W136" i="7"/>
  <c r="N136" i="7"/>
  <c r="K136" i="7"/>
  <c r="L136" i="7"/>
  <c r="M136" i="7"/>
  <c r="H136" i="7"/>
  <c r="C136" i="7"/>
  <c r="O136" i="7"/>
  <c r="E136" i="7"/>
  <c r="P136" i="7"/>
  <c r="J136" i="7"/>
  <c r="G136" i="7"/>
  <c r="V136" i="7"/>
  <c r="X136" i="7"/>
  <c r="R136" i="7"/>
  <c r="D136" i="7"/>
  <c r="F136" i="7"/>
  <c r="T136" i="7"/>
  <c r="F51" i="13"/>
  <c r="L51" i="13"/>
  <c r="H51" i="13"/>
  <c r="I51" i="13"/>
  <c r="P51" i="13"/>
  <c r="T51" i="13"/>
  <c r="J51" i="13"/>
  <c r="E51" i="13"/>
  <c r="D51" i="13"/>
  <c r="N51" i="13"/>
  <c r="U51" i="13"/>
  <c r="G51" i="13"/>
  <c r="W51" i="13"/>
  <c r="S51" i="13"/>
  <c r="Q51" i="13"/>
  <c r="O51" i="13"/>
  <c r="K51" i="13"/>
  <c r="V51" i="13"/>
  <c r="R51" i="13"/>
  <c r="C51" i="13"/>
  <c r="M51" i="13"/>
  <c r="L72" i="5"/>
  <c r="D72" i="5"/>
  <c r="E72" i="5" s="1"/>
  <c r="F72" i="5"/>
  <c r="H72" i="5"/>
  <c r="N72" i="5"/>
  <c r="M72" i="5"/>
  <c r="G72" i="5"/>
  <c r="C72" i="5"/>
  <c r="I72" i="5"/>
  <c r="K72" i="5"/>
  <c r="J72" i="5"/>
  <c r="C19" i="44"/>
  <c r="D19" i="44"/>
  <c r="E19" i="44"/>
  <c r="G19" i="44"/>
  <c r="H19" i="44"/>
  <c r="F19" i="44"/>
  <c r="F172" i="44"/>
  <c r="G172" i="44"/>
  <c r="E172" i="44"/>
  <c r="H172" i="44"/>
  <c r="D172" i="44"/>
  <c r="C172" i="44"/>
  <c r="D110" i="7"/>
  <c r="V110" i="7"/>
  <c r="J110" i="7"/>
  <c r="T110" i="7"/>
  <c r="O110" i="7"/>
  <c r="G110" i="7"/>
  <c r="X110" i="7"/>
  <c r="I110" i="7"/>
  <c r="C110" i="7"/>
  <c r="E110" i="7"/>
  <c r="K110" i="7"/>
  <c r="H110" i="7"/>
  <c r="W110" i="7"/>
  <c r="P110" i="7"/>
  <c r="L110" i="7"/>
  <c r="F110" i="7"/>
  <c r="S110" i="7"/>
  <c r="R110" i="7"/>
  <c r="M110" i="7"/>
  <c r="N110" i="7"/>
  <c r="E71" i="21"/>
  <c r="Y71" i="21"/>
  <c r="D71" i="21"/>
  <c r="I71" i="21"/>
  <c r="N71" i="21"/>
  <c r="G71" i="21"/>
  <c r="F71" i="21"/>
  <c r="U71" i="21"/>
  <c r="O71" i="21"/>
  <c r="H71" i="21"/>
  <c r="Q71" i="21"/>
  <c r="M71" i="21"/>
  <c r="C71" i="21"/>
  <c r="V71" i="21"/>
  <c r="W71" i="21"/>
  <c r="J97" i="7"/>
  <c r="T97" i="7"/>
  <c r="D97" i="7"/>
  <c r="F97" i="7"/>
  <c r="N97" i="7"/>
  <c r="G97" i="7"/>
  <c r="S97" i="7"/>
  <c r="W97" i="7"/>
  <c r="P97" i="7"/>
  <c r="K97" i="7"/>
  <c r="R97" i="7"/>
  <c r="M97" i="7"/>
  <c r="O97" i="7"/>
  <c r="V97" i="7"/>
  <c r="L97" i="7"/>
  <c r="I97" i="7"/>
  <c r="E97" i="7"/>
  <c r="H97" i="7"/>
  <c r="C97" i="7"/>
  <c r="X97" i="7"/>
  <c r="K154" i="12"/>
  <c r="E154" i="12"/>
  <c r="O154" i="12"/>
  <c r="J154" i="12"/>
  <c r="C154" i="12"/>
  <c r="S154" i="12"/>
  <c r="N154" i="12"/>
  <c r="L154" i="12"/>
  <c r="D154" i="12"/>
  <c r="T154" i="12"/>
  <c r="G154" i="12"/>
  <c r="U154" i="12"/>
  <c r="Q154" i="12"/>
  <c r="R154" i="12"/>
  <c r="I154" i="12"/>
  <c r="W154" i="12"/>
  <c r="H154" i="12"/>
  <c r="M154" i="12"/>
  <c r="F154" i="12"/>
  <c r="V154" i="12"/>
  <c r="G42" i="5"/>
  <c r="H42" i="5"/>
  <c r="J42" i="5"/>
  <c r="M42" i="5"/>
  <c r="F42" i="5"/>
  <c r="I42" i="5"/>
  <c r="D42" i="5"/>
  <c r="E42" i="5" s="1"/>
  <c r="N42" i="5"/>
  <c r="L42" i="5"/>
  <c r="K42" i="5"/>
  <c r="C42" i="5"/>
  <c r="H91" i="5"/>
  <c r="M91" i="5"/>
  <c r="N91" i="5"/>
  <c r="D91" i="5"/>
  <c r="E91" i="5" s="1"/>
  <c r="L91" i="5"/>
  <c r="I91" i="5"/>
  <c r="C91" i="5"/>
  <c r="K91" i="5"/>
  <c r="J91" i="5"/>
  <c r="F91" i="5"/>
  <c r="G91" i="5"/>
  <c r="W99" i="13"/>
  <c r="P99" i="13"/>
  <c r="V99" i="13"/>
  <c r="Q99" i="13"/>
  <c r="F99" i="13"/>
  <c r="C99" i="13"/>
  <c r="S99" i="13"/>
  <c r="K99" i="13"/>
  <c r="T99" i="13"/>
  <c r="O99" i="13"/>
  <c r="J99" i="13"/>
  <c r="H99" i="13"/>
  <c r="D99" i="13"/>
  <c r="U99" i="13"/>
  <c r="I99" i="13"/>
  <c r="M99" i="13"/>
  <c r="L99" i="13"/>
  <c r="R99" i="13"/>
  <c r="E99" i="13"/>
  <c r="G99" i="13"/>
  <c r="N99" i="13"/>
  <c r="V82" i="7"/>
  <c r="T82" i="7"/>
  <c r="I82" i="7"/>
  <c r="D82" i="7"/>
  <c r="C82" i="7"/>
  <c r="G82" i="7"/>
  <c r="F82" i="7"/>
  <c r="M82" i="7"/>
  <c r="S82" i="7"/>
  <c r="K82" i="7"/>
  <c r="X82" i="7"/>
  <c r="L82" i="7"/>
  <c r="O82" i="7"/>
  <c r="W82" i="7"/>
  <c r="R82" i="7"/>
  <c r="P82" i="7"/>
  <c r="N82" i="7"/>
  <c r="E82" i="7"/>
  <c r="J82" i="7"/>
  <c r="H82" i="7"/>
  <c r="N163" i="5"/>
  <c r="J163" i="5"/>
  <c r="K163" i="5"/>
  <c r="C163" i="5"/>
  <c r="F163" i="5"/>
  <c r="M163" i="5"/>
  <c r="G163" i="5"/>
  <c r="L163" i="5"/>
  <c r="D163" i="5"/>
  <c r="E163" i="5" s="1"/>
  <c r="I163" i="5"/>
  <c r="H163" i="5"/>
  <c r="K70" i="12"/>
  <c r="V70" i="12"/>
  <c r="L70" i="12"/>
  <c r="E70" i="12"/>
  <c r="G70" i="12"/>
  <c r="J70" i="12"/>
  <c r="T70" i="12"/>
  <c r="F70" i="12"/>
  <c r="I70" i="12"/>
  <c r="N70" i="12"/>
  <c r="Q70" i="12"/>
  <c r="M70" i="12"/>
  <c r="R70" i="12"/>
  <c r="U70" i="12"/>
  <c r="H70" i="12"/>
  <c r="W70" i="12"/>
  <c r="S70" i="12"/>
  <c r="D70" i="12"/>
  <c r="C70" i="12"/>
  <c r="O70" i="12"/>
  <c r="D33" i="22"/>
  <c r="F33" i="22"/>
  <c r="M33" i="22"/>
  <c r="N33" i="22"/>
  <c r="L33" i="22"/>
  <c r="G33" i="22"/>
  <c r="O33" i="22"/>
  <c r="J33" i="22"/>
  <c r="I33" i="22"/>
  <c r="E33" i="22"/>
  <c r="K33" i="22"/>
  <c r="C33" i="22"/>
  <c r="H33" i="22"/>
  <c r="V66" i="13"/>
  <c r="W66" i="13"/>
  <c r="U66" i="13"/>
  <c r="J66" i="13"/>
  <c r="K66" i="13"/>
  <c r="G66" i="13"/>
  <c r="I66" i="13"/>
  <c r="R66" i="13"/>
  <c r="N66" i="13"/>
  <c r="L66" i="13"/>
  <c r="T66" i="13"/>
  <c r="P66" i="13"/>
  <c r="Q66" i="13"/>
  <c r="C66" i="13"/>
  <c r="E66" i="13"/>
  <c r="D66" i="13"/>
  <c r="O66" i="13"/>
  <c r="S66" i="13"/>
  <c r="H66" i="13"/>
  <c r="F66" i="13"/>
  <c r="M66" i="13"/>
  <c r="M86" i="22"/>
  <c r="I86" i="22"/>
  <c r="N86" i="22"/>
  <c r="F86" i="22"/>
  <c r="J86" i="22"/>
  <c r="G86" i="22"/>
  <c r="D86" i="22"/>
  <c r="C86" i="22"/>
  <c r="L86" i="22"/>
  <c r="O86" i="22"/>
  <c r="H86" i="22"/>
  <c r="E86" i="22"/>
  <c r="K86" i="22"/>
  <c r="H31" i="22"/>
  <c r="J31" i="22"/>
  <c r="F31" i="22"/>
  <c r="K31" i="22"/>
  <c r="M31" i="22"/>
  <c r="N31" i="22"/>
  <c r="O31" i="22"/>
  <c r="L31" i="22"/>
  <c r="G31" i="22"/>
  <c r="E31" i="22"/>
  <c r="C31" i="22"/>
  <c r="D31" i="22"/>
  <c r="I31" i="22"/>
  <c r="D81" i="21"/>
  <c r="U81" i="21"/>
  <c r="G81" i="21"/>
  <c r="I81" i="21"/>
  <c r="Y81" i="21"/>
  <c r="N81" i="21"/>
  <c r="Q81" i="21"/>
  <c r="H81" i="21"/>
  <c r="E81" i="21"/>
  <c r="C81" i="21"/>
  <c r="O81" i="21"/>
  <c r="F81" i="21"/>
  <c r="M81" i="21"/>
  <c r="V81" i="21"/>
  <c r="W81" i="21"/>
  <c r="J186" i="7"/>
  <c r="R186" i="7"/>
  <c r="T186" i="7"/>
  <c r="W186" i="7"/>
  <c r="S186" i="7"/>
  <c r="L186" i="7"/>
  <c r="C186" i="7"/>
  <c r="X186" i="7"/>
  <c r="E186" i="7"/>
  <c r="N186" i="7"/>
  <c r="P186" i="7"/>
  <c r="G186" i="7"/>
  <c r="I186" i="7"/>
  <c r="K186" i="7"/>
  <c r="V186" i="7"/>
  <c r="M186" i="7"/>
  <c r="H186" i="7"/>
  <c r="O186" i="7"/>
  <c r="D186" i="7"/>
  <c r="F186" i="7"/>
  <c r="I151" i="16"/>
  <c r="C151" i="16"/>
  <c r="H151" i="16"/>
  <c r="G151" i="16"/>
  <c r="E151" i="16"/>
  <c r="F151" i="16"/>
  <c r="D151" i="16"/>
  <c r="O152" i="21"/>
  <c r="C152" i="21"/>
  <c r="M152" i="21"/>
  <c r="I152" i="21"/>
  <c r="F152" i="21"/>
  <c r="Q152" i="21"/>
  <c r="H152" i="21"/>
  <c r="U152" i="21"/>
  <c r="E152" i="21"/>
  <c r="Y152" i="21"/>
  <c r="N152" i="21"/>
  <c r="G152" i="21"/>
  <c r="D152" i="21"/>
  <c r="W152" i="21"/>
  <c r="V152" i="21"/>
  <c r="Y34" i="21"/>
  <c r="D34" i="21"/>
  <c r="C34" i="21"/>
  <c r="N153" i="7"/>
  <c r="E153" i="7"/>
  <c r="I153" i="7"/>
  <c r="J153" i="7"/>
  <c r="C153" i="7"/>
  <c r="O153" i="7"/>
  <c r="S153" i="7"/>
  <c r="F153" i="7"/>
  <c r="W153" i="7"/>
  <c r="D153" i="7"/>
  <c r="H153" i="7"/>
  <c r="G153" i="7"/>
  <c r="M153" i="7"/>
  <c r="X153" i="7"/>
  <c r="V153" i="7"/>
  <c r="R153" i="7"/>
  <c r="P153" i="7"/>
  <c r="K153" i="7"/>
  <c r="L153" i="7"/>
  <c r="T153" i="7"/>
  <c r="G140" i="44"/>
  <c r="D140" i="44"/>
  <c r="H140" i="44"/>
  <c r="F140" i="44"/>
  <c r="C140" i="44"/>
  <c r="E140" i="44"/>
  <c r="D141" i="16"/>
  <c r="E141" i="16"/>
  <c r="C141" i="16"/>
  <c r="I141" i="16"/>
  <c r="H141" i="16"/>
  <c r="F141" i="16"/>
  <c r="G141" i="16"/>
  <c r="G58" i="16"/>
  <c r="H58" i="16"/>
  <c r="E58" i="16"/>
  <c r="I58" i="16"/>
  <c r="D58" i="16"/>
  <c r="C58" i="16"/>
  <c r="F58" i="16"/>
  <c r="K117" i="13"/>
  <c r="Q117" i="13"/>
  <c r="M117" i="13"/>
  <c r="N117" i="13"/>
  <c r="D117" i="13"/>
  <c r="J117" i="13"/>
  <c r="O117" i="13"/>
  <c r="I117" i="13"/>
  <c r="C117" i="13"/>
  <c r="G117" i="13"/>
  <c r="F117" i="13"/>
  <c r="T117" i="13"/>
  <c r="V117" i="13"/>
  <c r="E117" i="13"/>
  <c r="L117" i="13"/>
  <c r="W117" i="13"/>
  <c r="H117" i="13"/>
  <c r="P117" i="13"/>
  <c r="R117" i="13"/>
  <c r="U117" i="13"/>
  <c r="S117" i="13"/>
  <c r="P49" i="13"/>
  <c r="S49" i="13"/>
  <c r="J49" i="13"/>
  <c r="V49" i="13"/>
  <c r="F49" i="13"/>
  <c r="Q49" i="13"/>
  <c r="N49" i="13"/>
  <c r="E49" i="13"/>
  <c r="U49" i="13"/>
  <c r="H49" i="13"/>
  <c r="C49" i="13"/>
  <c r="D49" i="13"/>
  <c r="W49" i="13"/>
  <c r="M49" i="13"/>
  <c r="R49" i="13"/>
  <c r="L49" i="13"/>
  <c r="K49" i="13"/>
  <c r="I49" i="13"/>
  <c r="G49" i="13"/>
  <c r="O49" i="13"/>
  <c r="T49" i="13"/>
  <c r="H67" i="44"/>
  <c r="C67" i="44"/>
  <c r="G67" i="44"/>
  <c r="E67" i="44"/>
  <c r="F67" i="44"/>
  <c r="D67" i="44"/>
  <c r="E155" i="7"/>
  <c r="O155" i="7"/>
  <c r="J155" i="7"/>
  <c r="N155" i="7"/>
  <c r="W155" i="7"/>
  <c r="F155" i="7"/>
  <c r="V155" i="7"/>
  <c r="K155" i="7"/>
  <c r="X155" i="7"/>
  <c r="L155" i="7"/>
  <c r="H155" i="7"/>
  <c r="G155" i="7"/>
  <c r="D155" i="7"/>
  <c r="S155" i="7"/>
  <c r="C155" i="7"/>
  <c r="M155" i="7"/>
  <c r="I155" i="7"/>
  <c r="R155" i="7"/>
  <c r="T155" i="7"/>
  <c r="P155" i="7"/>
  <c r="C108" i="16"/>
  <c r="E108" i="16"/>
  <c r="D108" i="16"/>
  <c r="F108" i="16"/>
  <c r="G108" i="16"/>
  <c r="H108" i="16"/>
  <c r="I108" i="16"/>
  <c r="C98" i="5"/>
  <c r="L98" i="5"/>
  <c r="I98" i="5"/>
  <c r="D98" i="5"/>
  <c r="E98" i="5" s="1"/>
  <c r="J98" i="5"/>
  <c r="H98" i="5"/>
  <c r="M98" i="5"/>
  <c r="N98" i="5"/>
  <c r="K98" i="5"/>
  <c r="G98" i="5"/>
  <c r="F98" i="5"/>
  <c r="F125" i="44"/>
  <c r="C125" i="44"/>
  <c r="H125" i="44"/>
  <c r="G125" i="44"/>
  <c r="E125" i="44"/>
  <c r="D125" i="44"/>
  <c r="H41" i="16"/>
  <c r="E41" i="16"/>
  <c r="C41" i="16"/>
  <c r="D41" i="16"/>
  <c r="G41" i="16"/>
  <c r="F41" i="16"/>
  <c r="I41" i="16"/>
  <c r="F69" i="5"/>
  <c r="I69" i="5"/>
  <c r="G69" i="5"/>
  <c r="H69" i="5"/>
  <c r="K69" i="5"/>
  <c r="C69" i="5"/>
  <c r="M69" i="5"/>
  <c r="D69" i="5"/>
  <c r="E69" i="5" s="1"/>
  <c r="J69" i="5"/>
  <c r="L69" i="5"/>
  <c r="N69" i="5"/>
  <c r="E55" i="16"/>
  <c r="H55" i="16"/>
  <c r="I55" i="16"/>
  <c r="G55" i="16"/>
  <c r="D55" i="16"/>
  <c r="F55" i="16"/>
  <c r="C55" i="16"/>
  <c r="E139" i="44"/>
  <c r="G139" i="44"/>
  <c r="F139" i="44"/>
  <c r="C139" i="44"/>
  <c r="D139" i="44"/>
  <c r="H139" i="44"/>
  <c r="E181" i="21"/>
  <c r="U181" i="21"/>
  <c r="O181" i="21"/>
  <c r="M181" i="21"/>
  <c r="I181" i="21"/>
  <c r="D181" i="21"/>
  <c r="Q181" i="21"/>
  <c r="Y181" i="21"/>
  <c r="N181" i="21"/>
  <c r="F181" i="21"/>
  <c r="G181" i="21"/>
  <c r="C181" i="21"/>
  <c r="H181" i="21"/>
  <c r="W181" i="21"/>
  <c r="V181" i="21"/>
  <c r="V25" i="12"/>
  <c r="U25" i="12"/>
  <c r="F25" i="12"/>
  <c r="S25" i="12"/>
  <c r="R25" i="12"/>
  <c r="D25" i="12"/>
  <c r="W25" i="12"/>
  <c r="Q25" i="12"/>
  <c r="G25" i="12"/>
  <c r="H25" i="12"/>
  <c r="T25" i="12"/>
  <c r="C25" i="12"/>
  <c r="E25" i="12"/>
  <c r="F118" i="21"/>
  <c r="C118" i="21"/>
  <c r="N118" i="21"/>
  <c r="Q118" i="21"/>
  <c r="D118" i="21"/>
  <c r="O118" i="21"/>
  <c r="U118" i="21"/>
  <c r="G118" i="21"/>
  <c r="Y118" i="21"/>
  <c r="M118" i="21"/>
  <c r="H118" i="21"/>
  <c r="I118" i="21"/>
  <c r="E118" i="21"/>
  <c r="V118" i="21"/>
  <c r="W118" i="21"/>
  <c r="F59" i="21"/>
  <c r="Q59" i="21"/>
  <c r="M59" i="21"/>
  <c r="Y59" i="21"/>
  <c r="D59" i="21"/>
  <c r="E59" i="21"/>
  <c r="G59" i="21"/>
  <c r="O59" i="21"/>
  <c r="C59" i="21"/>
  <c r="H59" i="21"/>
  <c r="I59" i="21"/>
  <c r="U59" i="21"/>
  <c r="N59" i="21"/>
  <c r="V59" i="21"/>
  <c r="W59" i="21"/>
  <c r="P54" i="7"/>
  <c r="W54" i="7"/>
  <c r="O54" i="7"/>
  <c r="G54" i="7"/>
  <c r="V54" i="7"/>
  <c r="F54" i="7"/>
  <c r="C54" i="7"/>
  <c r="D54" i="7"/>
  <c r="S54" i="7"/>
  <c r="N54" i="7"/>
  <c r="L54" i="7"/>
  <c r="E54" i="7"/>
  <c r="K54" i="7"/>
  <c r="M54" i="7"/>
  <c r="J54" i="7"/>
  <c r="R54" i="7"/>
  <c r="I54" i="7"/>
  <c r="X54" i="7"/>
  <c r="T54" i="7"/>
  <c r="H54" i="7"/>
  <c r="D63" i="16"/>
  <c r="E63" i="16"/>
  <c r="I63" i="16"/>
  <c r="H63" i="16"/>
  <c r="C63" i="16"/>
  <c r="G63" i="16"/>
  <c r="F63" i="16"/>
  <c r="D143" i="12"/>
  <c r="K143" i="12"/>
  <c r="M143" i="12"/>
  <c r="C143" i="12"/>
  <c r="R143" i="12"/>
  <c r="U143" i="12"/>
  <c r="Q143" i="12"/>
  <c r="I143" i="12"/>
  <c r="E143" i="12"/>
  <c r="N143" i="12"/>
  <c r="S143" i="12"/>
  <c r="J143" i="12"/>
  <c r="L143" i="12"/>
  <c r="O143" i="12"/>
  <c r="G143" i="12"/>
  <c r="T143" i="12"/>
  <c r="F143" i="12"/>
  <c r="H143" i="12"/>
  <c r="W143" i="12"/>
  <c r="V143" i="12"/>
  <c r="H66" i="16"/>
  <c r="E66" i="16"/>
  <c r="F66" i="16"/>
  <c r="D66" i="16"/>
  <c r="G66" i="16"/>
  <c r="I66" i="16"/>
  <c r="C66" i="16"/>
  <c r="U61" i="12"/>
  <c r="C61" i="12"/>
  <c r="G61" i="12"/>
  <c r="N61" i="12"/>
  <c r="Q61" i="12"/>
  <c r="S61" i="12"/>
  <c r="W61" i="12"/>
  <c r="E61" i="12"/>
  <c r="I61" i="12"/>
  <c r="V61" i="12"/>
  <c r="L61" i="12"/>
  <c r="K61" i="12"/>
  <c r="J61" i="12"/>
  <c r="O61" i="12"/>
  <c r="D61" i="12"/>
  <c r="H61" i="12"/>
  <c r="M61" i="12"/>
  <c r="R61" i="12"/>
  <c r="T61" i="12"/>
  <c r="F61" i="12"/>
  <c r="D178" i="22"/>
  <c r="E178" i="22"/>
  <c r="M178" i="22"/>
  <c r="K178" i="22"/>
  <c r="H178" i="22"/>
  <c r="J178" i="22"/>
  <c r="C178" i="22"/>
  <c r="L178" i="22"/>
  <c r="O178" i="22"/>
  <c r="G178" i="22"/>
  <c r="N178" i="22"/>
  <c r="I178" i="22"/>
  <c r="F178" i="22"/>
  <c r="L104" i="22"/>
  <c r="D104" i="22"/>
  <c r="K104" i="22"/>
  <c r="J104" i="22"/>
  <c r="G104" i="22"/>
  <c r="I104" i="22"/>
  <c r="M104" i="22"/>
  <c r="O104" i="22"/>
  <c r="C104" i="22"/>
  <c r="E104" i="22"/>
  <c r="H104" i="22"/>
  <c r="N104" i="22"/>
  <c r="F104" i="22"/>
  <c r="D104" i="16"/>
  <c r="G104" i="16"/>
  <c r="E104" i="16"/>
  <c r="I104" i="16"/>
  <c r="F104" i="16"/>
  <c r="H104" i="16"/>
  <c r="C104" i="16"/>
  <c r="M111" i="21"/>
  <c r="C111" i="21"/>
  <c r="N111" i="21"/>
  <c r="O111" i="21"/>
  <c r="H111" i="21"/>
  <c r="I111" i="21"/>
  <c r="D111" i="21"/>
  <c r="U111" i="21"/>
  <c r="G111" i="21"/>
  <c r="Y111" i="21"/>
  <c r="F111" i="21"/>
  <c r="Q111" i="21"/>
  <c r="W111" i="21"/>
  <c r="V111" i="21"/>
  <c r="E111" i="21"/>
  <c r="I71" i="5"/>
  <c r="H71" i="5"/>
  <c r="F71" i="5"/>
  <c r="G71" i="5"/>
  <c r="J71" i="5"/>
  <c r="C71" i="5"/>
  <c r="M71" i="5"/>
  <c r="L71" i="5"/>
  <c r="K71" i="5"/>
  <c r="N71" i="5"/>
  <c r="D71" i="5"/>
  <c r="E71" i="5" s="1"/>
  <c r="M103" i="5"/>
  <c r="D103" i="5"/>
  <c r="E103" i="5" s="1"/>
  <c r="L103" i="5"/>
  <c r="H103" i="5"/>
  <c r="K103" i="5"/>
  <c r="N103" i="5"/>
  <c r="C103" i="5"/>
  <c r="F103" i="5"/>
  <c r="G103" i="5"/>
  <c r="I103" i="5"/>
  <c r="J103" i="5"/>
  <c r="E81" i="44"/>
  <c r="G81" i="44"/>
  <c r="H81" i="44"/>
  <c r="F81" i="44"/>
  <c r="D81" i="44"/>
  <c r="C81" i="44"/>
  <c r="K189" i="7"/>
  <c r="D189" i="7"/>
  <c r="G189" i="7"/>
  <c r="J189" i="7"/>
  <c r="X189" i="7"/>
  <c r="H189" i="7"/>
  <c r="I189" i="7"/>
  <c r="R189" i="7"/>
  <c r="S189" i="7"/>
  <c r="E189" i="7"/>
  <c r="C189" i="7"/>
  <c r="O189" i="7"/>
  <c r="L189" i="7"/>
  <c r="P189" i="7"/>
  <c r="M189" i="7"/>
  <c r="T189" i="7"/>
  <c r="V189" i="7"/>
  <c r="W189" i="7"/>
  <c r="F189" i="7"/>
  <c r="N189" i="7"/>
  <c r="C37" i="13"/>
  <c r="H37" i="13"/>
  <c r="D37" i="13"/>
  <c r="T37" i="13"/>
  <c r="W37" i="13"/>
  <c r="E37" i="13"/>
  <c r="P37" i="13"/>
  <c r="G37" i="13"/>
  <c r="U37" i="13"/>
  <c r="Q37" i="13"/>
  <c r="V37" i="13"/>
  <c r="R37" i="13"/>
  <c r="F37" i="13"/>
  <c r="S37" i="13"/>
  <c r="N95" i="7"/>
  <c r="I95" i="7"/>
  <c r="C95" i="7"/>
  <c r="V95" i="7"/>
  <c r="R95" i="7"/>
  <c r="M95" i="7"/>
  <c r="G95" i="7"/>
  <c r="T95" i="7"/>
  <c r="S95" i="7"/>
  <c r="L95" i="7"/>
  <c r="F95" i="7"/>
  <c r="X95" i="7"/>
  <c r="D95" i="7"/>
  <c r="K95" i="7"/>
  <c r="P95" i="7"/>
  <c r="J95" i="7"/>
  <c r="H95" i="7"/>
  <c r="W95" i="7"/>
  <c r="E95" i="7"/>
  <c r="O95" i="7"/>
  <c r="C161" i="21"/>
  <c r="H161" i="21"/>
  <c r="N161" i="21"/>
  <c r="Y161" i="21"/>
  <c r="U161" i="21"/>
  <c r="F161" i="21"/>
  <c r="D161" i="21"/>
  <c r="I161" i="21"/>
  <c r="O161" i="21"/>
  <c r="E161" i="21"/>
  <c r="G161" i="21"/>
  <c r="M161" i="21"/>
  <c r="Q161" i="21"/>
  <c r="I125" i="5"/>
  <c r="F125" i="5"/>
  <c r="N125" i="5"/>
  <c r="D125" i="5"/>
  <c r="E125" i="5" s="1"/>
  <c r="H125" i="5"/>
  <c r="M125" i="5"/>
  <c r="L125" i="5"/>
  <c r="G125" i="5"/>
  <c r="K125" i="5"/>
  <c r="J125" i="5"/>
  <c r="C125" i="5"/>
  <c r="D175" i="16"/>
  <c r="H175" i="16"/>
  <c r="I175" i="16"/>
  <c r="C175" i="16"/>
  <c r="G175" i="16"/>
  <c r="E175" i="16"/>
  <c r="F175" i="16"/>
  <c r="F161" i="22"/>
  <c r="C161" i="22"/>
  <c r="O161" i="22"/>
  <c r="K161" i="22"/>
  <c r="I161" i="22"/>
  <c r="H161" i="22"/>
  <c r="D161" i="22"/>
  <c r="N161" i="22"/>
  <c r="J161" i="22"/>
  <c r="L161" i="22"/>
  <c r="M161" i="22"/>
  <c r="E161" i="22"/>
  <c r="G161" i="22"/>
  <c r="G97" i="44"/>
  <c r="F97" i="44"/>
  <c r="E97" i="44"/>
  <c r="C97" i="44"/>
  <c r="D97" i="44"/>
  <c r="H97" i="44"/>
  <c r="F144" i="21"/>
  <c r="D144" i="21"/>
  <c r="M144" i="21"/>
  <c r="N144" i="21"/>
  <c r="E144" i="21"/>
  <c r="C144" i="21"/>
  <c r="U144" i="21"/>
  <c r="Y144" i="21"/>
  <c r="Q144" i="21"/>
  <c r="I144" i="21"/>
  <c r="O144" i="21"/>
  <c r="H144" i="21"/>
  <c r="G144" i="21"/>
  <c r="F101" i="44"/>
  <c r="H101" i="44"/>
  <c r="D101" i="44"/>
  <c r="G101" i="44"/>
  <c r="C101" i="44"/>
  <c r="E101" i="44"/>
  <c r="E160" i="44"/>
  <c r="C160" i="44"/>
  <c r="F160" i="44"/>
  <c r="G160" i="44"/>
  <c r="H160" i="44"/>
  <c r="D160" i="44"/>
  <c r="G98" i="44"/>
  <c r="F98" i="44"/>
  <c r="H98" i="44"/>
  <c r="C98" i="44"/>
  <c r="E98" i="44"/>
  <c r="D98" i="44"/>
  <c r="F114" i="16"/>
  <c r="I114" i="16"/>
  <c r="G114" i="16"/>
  <c r="E114" i="16"/>
  <c r="C114" i="16"/>
  <c r="D114" i="16"/>
  <c r="H114" i="16"/>
  <c r="H121" i="44"/>
  <c r="F121" i="44"/>
  <c r="E121" i="44"/>
  <c r="C121" i="44"/>
  <c r="D121" i="44"/>
  <c r="G121" i="44"/>
  <c r="I159" i="21"/>
  <c r="E159" i="21"/>
  <c r="Y159" i="21"/>
  <c r="G159" i="21"/>
  <c r="F159" i="21"/>
  <c r="N159" i="21"/>
  <c r="O159" i="21"/>
  <c r="H159" i="21"/>
  <c r="M159" i="21"/>
  <c r="C159" i="21"/>
  <c r="D159" i="21"/>
  <c r="U159" i="21"/>
  <c r="Q159" i="21"/>
  <c r="R42" i="12"/>
  <c r="U42" i="12"/>
  <c r="Q42" i="12"/>
  <c r="I42" i="12"/>
  <c r="W42" i="12"/>
  <c r="H42" i="12"/>
  <c r="M42" i="12"/>
  <c r="E42" i="12"/>
  <c r="G42" i="12"/>
  <c r="V42" i="12"/>
  <c r="D42" i="12"/>
  <c r="S42" i="12"/>
  <c r="N42" i="12"/>
  <c r="T42" i="12"/>
  <c r="J42" i="12"/>
  <c r="C42" i="12"/>
  <c r="K42" i="12"/>
  <c r="F42" i="12"/>
  <c r="L42" i="12"/>
  <c r="O42" i="12"/>
  <c r="G113" i="44"/>
  <c r="D113" i="44"/>
  <c r="H113" i="44"/>
  <c r="E113" i="44"/>
  <c r="F113" i="44"/>
  <c r="C113" i="44"/>
  <c r="L174" i="22"/>
  <c r="C174" i="22"/>
  <c r="J174" i="22"/>
  <c r="E174" i="22"/>
  <c r="F174" i="22"/>
  <c r="N174" i="22"/>
  <c r="D174" i="22"/>
  <c r="O174" i="22"/>
  <c r="K174" i="22"/>
  <c r="H174" i="22"/>
  <c r="I174" i="22"/>
  <c r="G174" i="22"/>
  <c r="M174" i="22"/>
  <c r="D83" i="44"/>
  <c r="E83" i="44"/>
  <c r="H83" i="44"/>
  <c r="G83" i="44"/>
  <c r="C83" i="44"/>
  <c r="F83" i="44"/>
  <c r="N172" i="5"/>
  <c r="I172" i="5"/>
  <c r="M172" i="5"/>
  <c r="D172" i="5"/>
  <c r="E172" i="5" s="1"/>
  <c r="G172" i="5"/>
  <c r="J172" i="5"/>
  <c r="H172" i="5"/>
  <c r="L172" i="5"/>
  <c r="F172" i="5"/>
  <c r="K172" i="5"/>
  <c r="C172" i="5"/>
  <c r="D153" i="16"/>
  <c r="C153" i="16"/>
  <c r="F153" i="16"/>
  <c r="G153" i="16"/>
  <c r="H153" i="16"/>
  <c r="I153" i="16"/>
  <c r="E153" i="16"/>
  <c r="G69" i="22"/>
  <c r="F69" i="22"/>
  <c r="E69" i="22"/>
  <c r="H69" i="22"/>
  <c r="M69" i="22"/>
  <c r="N69" i="22"/>
  <c r="K69" i="22"/>
  <c r="J69" i="22"/>
  <c r="I69" i="22"/>
  <c r="O69" i="22"/>
  <c r="L69" i="22"/>
  <c r="D69" i="22"/>
  <c r="C69" i="22"/>
  <c r="J110" i="22"/>
  <c r="N110" i="22"/>
  <c r="L110" i="22"/>
  <c r="K110" i="22"/>
  <c r="G110" i="22"/>
  <c r="E110" i="22"/>
  <c r="D110" i="22"/>
  <c r="I110" i="22"/>
  <c r="F110" i="22"/>
  <c r="C110" i="22"/>
  <c r="O110" i="22"/>
  <c r="H110" i="22"/>
  <c r="M110" i="22"/>
  <c r="H39" i="22"/>
  <c r="K39" i="22"/>
  <c r="E39" i="22"/>
  <c r="N39" i="22"/>
  <c r="J39" i="22"/>
  <c r="F39" i="22"/>
  <c r="G39" i="22"/>
  <c r="O39" i="22"/>
  <c r="L39" i="22"/>
  <c r="M39" i="22"/>
  <c r="I39" i="22"/>
  <c r="D39" i="22"/>
  <c r="C39" i="22"/>
  <c r="J144" i="13"/>
  <c r="W144" i="13"/>
  <c r="H144" i="13"/>
  <c r="S144" i="13"/>
  <c r="R144" i="13"/>
  <c r="F144" i="13"/>
  <c r="K144" i="13"/>
  <c r="L144" i="13"/>
  <c r="N144" i="13"/>
  <c r="U144" i="13"/>
  <c r="V144" i="13"/>
  <c r="T144" i="13"/>
  <c r="E144" i="13"/>
  <c r="P144" i="13"/>
  <c r="M144" i="13"/>
  <c r="C144" i="13"/>
  <c r="Q144" i="13"/>
  <c r="G144" i="13"/>
  <c r="O144" i="13"/>
  <c r="D144" i="13"/>
  <c r="I144" i="13"/>
  <c r="S53" i="13"/>
  <c r="D53" i="13"/>
  <c r="O53" i="13"/>
  <c r="H53" i="13"/>
  <c r="C53" i="13"/>
  <c r="F53" i="13"/>
  <c r="V53" i="13"/>
  <c r="Q53" i="13"/>
  <c r="K53" i="13"/>
  <c r="E53" i="13"/>
  <c r="N53" i="13"/>
  <c r="M53" i="13"/>
  <c r="W53" i="13"/>
  <c r="R53" i="13"/>
  <c r="P53" i="13"/>
  <c r="G53" i="13"/>
  <c r="I53" i="13"/>
  <c r="U53" i="13"/>
  <c r="J53" i="13"/>
  <c r="T53" i="13"/>
  <c r="L53" i="13"/>
  <c r="C84" i="7"/>
  <c r="I84" i="7"/>
  <c r="K84" i="7"/>
  <c r="V84" i="7"/>
  <c r="D84" i="7"/>
  <c r="X84" i="7"/>
  <c r="L84" i="7"/>
  <c r="N84" i="7"/>
  <c r="H84" i="7"/>
  <c r="P84" i="7"/>
  <c r="W84" i="7"/>
  <c r="S84" i="7"/>
  <c r="M84" i="7"/>
  <c r="R84" i="7"/>
  <c r="J84" i="7"/>
  <c r="F84" i="7"/>
  <c r="O84" i="7"/>
  <c r="T84" i="7"/>
  <c r="G84" i="7"/>
  <c r="E84" i="7"/>
  <c r="D42" i="22"/>
  <c r="E42" i="22"/>
  <c r="M42" i="22"/>
  <c r="H42" i="22"/>
  <c r="J42" i="22"/>
  <c r="F42" i="22"/>
  <c r="I42" i="22"/>
  <c r="G42" i="22"/>
  <c r="K42" i="22"/>
  <c r="L42" i="22"/>
  <c r="O42" i="22"/>
  <c r="C42" i="22"/>
  <c r="N42" i="22"/>
  <c r="F191" i="44"/>
  <c r="D191" i="44"/>
  <c r="H191" i="44"/>
  <c r="G191" i="44"/>
  <c r="E191" i="44"/>
  <c r="C191" i="44"/>
  <c r="E66" i="22"/>
  <c r="G66" i="22"/>
  <c r="M66" i="22"/>
  <c r="F66" i="22"/>
  <c r="K66" i="22"/>
  <c r="H66" i="22"/>
  <c r="N66" i="22"/>
  <c r="I66" i="22"/>
  <c r="L66" i="22"/>
  <c r="D66" i="22"/>
  <c r="C66" i="22"/>
  <c r="J66" i="22"/>
  <c r="O66" i="22"/>
  <c r="P182" i="7"/>
  <c r="G182" i="7"/>
  <c r="M182" i="7"/>
  <c r="E182" i="7"/>
  <c r="R182" i="7"/>
  <c r="T182" i="7"/>
  <c r="I182" i="7"/>
  <c r="S182" i="7"/>
  <c r="X182" i="7"/>
  <c r="L182" i="7"/>
  <c r="O182" i="7"/>
  <c r="N182" i="7"/>
  <c r="V182" i="7"/>
  <c r="K182" i="7"/>
  <c r="F182" i="7"/>
  <c r="J182" i="7"/>
  <c r="D182" i="7"/>
  <c r="C182" i="7"/>
  <c r="W182" i="7"/>
  <c r="H182" i="7"/>
  <c r="U39" i="13"/>
  <c r="Q39" i="13"/>
  <c r="V39" i="13"/>
  <c r="D39" i="13"/>
  <c r="S39" i="13"/>
  <c r="W39" i="13"/>
  <c r="E39" i="13"/>
  <c r="C39" i="13"/>
  <c r="T39" i="13"/>
  <c r="P39" i="13"/>
  <c r="R39" i="13"/>
  <c r="G39" i="13"/>
  <c r="H39" i="13"/>
  <c r="F39" i="13"/>
  <c r="G172" i="16"/>
  <c r="C172" i="16"/>
  <c r="F172" i="16"/>
  <c r="H172" i="16"/>
  <c r="I172" i="16"/>
  <c r="E172" i="16"/>
  <c r="D172" i="16"/>
  <c r="D64" i="16"/>
  <c r="G64" i="16"/>
  <c r="C64" i="16"/>
  <c r="H64" i="16"/>
  <c r="E64" i="16"/>
  <c r="I64" i="16"/>
  <c r="F64" i="16"/>
  <c r="G82" i="5"/>
  <c r="K82" i="5"/>
  <c r="N82" i="5"/>
  <c r="I82" i="5"/>
  <c r="C82" i="5"/>
  <c r="J82" i="5"/>
  <c r="F82" i="5"/>
  <c r="H82" i="5"/>
  <c r="D82" i="5"/>
  <c r="E82" i="5" s="1"/>
  <c r="L82" i="5"/>
  <c r="M82" i="5"/>
  <c r="H127" i="12"/>
  <c r="J127" i="12"/>
  <c r="M127" i="12"/>
  <c r="N127" i="12"/>
  <c r="L127" i="12"/>
  <c r="I127" i="12"/>
  <c r="C127" i="12"/>
  <c r="Q127" i="12"/>
  <c r="F127" i="12"/>
  <c r="E127" i="12"/>
  <c r="O127" i="12"/>
  <c r="W127" i="12"/>
  <c r="D127" i="12"/>
  <c r="G127" i="12"/>
  <c r="T127" i="12"/>
  <c r="U127" i="12"/>
  <c r="K127" i="12"/>
  <c r="V127" i="12"/>
  <c r="R127" i="12"/>
  <c r="S127" i="12"/>
  <c r="Q40" i="12"/>
  <c r="G40" i="12"/>
  <c r="R40" i="12"/>
  <c r="D40" i="12"/>
  <c r="F40" i="12"/>
  <c r="W40" i="12"/>
  <c r="U40" i="12"/>
  <c r="C40" i="12"/>
  <c r="V40" i="12"/>
  <c r="H40" i="12"/>
  <c r="E40" i="12"/>
  <c r="T40" i="12"/>
  <c r="S40" i="12"/>
  <c r="F153" i="21"/>
  <c r="O153" i="21"/>
  <c r="Y153" i="21"/>
  <c r="E153" i="21"/>
  <c r="C153" i="21"/>
  <c r="D153" i="21"/>
  <c r="M153" i="21"/>
  <c r="H153" i="21"/>
  <c r="Q153" i="21"/>
  <c r="I153" i="21"/>
  <c r="N153" i="21"/>
  <c r="U153" i="21"/>
  <c r="W153" i="21"/>
  <c r="G153" i="21"/>
  <c r="V153" i="21"/>
  <c r="V116" i="13"/>
  <c r="E116" i="13"/>
  <c r="H116" i="13"/>
  <c r="K116" i="13"/>
  <c r="N116" i="13"/>
  <c r="S116" i="13"/>
  <c r="U116" i="13"/>
  <c r="P116" i="13"/>
  <c r="R116" i="13"/>
  <c r="M116" i="13"/>
  <c r="J116" i="13"/>
  <c r="C116" i="13"/>
  <c r="F116" i="13"/>
  <c r="D116" i="13"/>
  <c r="Q116" i="13"/>
  <c r="W116" i="13"/>
  <c r="T116" i="13"/>
  <c r="L116" i="13"/>
  <c r="O116" i="13"/>
  <c r="I116" i="13"/>
  <c r="G116" i="13"/>
  <c r="C20" i="7"/>
  <c r="D20" i="7"/>
  <c r="M20" i="7"/>
  <c r="F68" i="16"/>
  <c r="I68" i="16"/>
  <c r="D68" i="16"/>
  <c r="E68" i="16"/>
  <c r="C68" i="16"/>
  <c r="H68" i="16"/>
  <c r="G68" i="16"/>
  <c r="C40" i="22"/>
  <c r="M40" i="22"/>
  <c r="N40" i="22"/>
  <c r="G40" i="22"/>
  <c r="O40" i="22"/>
  <c r="D40" i="22"/>
  <c r="J40" i="22"/>
  <c r="I40" i="22"/>
  <c r="E40" i="22"/>
  <c r="K40" i="22"/>
  <c r="F40" i="22"/>
  <c r="L40" i="22"/>
  <c r="H40" i="22"/>
  <c r="G55" i="44"/>
  <c r="F55" i="44"/>
  <c r="H55" i="44"/>
  <c r="E55" i="44"/>
  <c r="C55" i="44"/>
  <c r="D55" i="44"/>
  <c r="I75" i="12"/>
  <c r="C75" i="12"/>
  <c r="F75" i="12"/>
  <c r="V75" i="12"/>
  <c r="D75" i="12"/>
  <c r="L75" i="12"/>
  <c r="K75" i="12"/>
  <c r="W75" i="12"/>
  <c r="H75" i="12"/>
  <c r="M75" i="12"/>
  <c r="T75" i="12"/>
  <c r="S75" i="12"/>
  <c r="N75" i="12"/>
  <c r="Q75" i="12"/>
  <c r="J75" i="12"/>
  <c r="U75" i="12"/>
  <c r="R75" i="12"/>
  <c r="E75" i="12"/>
  <c r="G75" i="12"/>
  <c r="O75" i="12"/>
  <c r="H129" i="44"/>
  <c r="E129" i="44"/>
  <c r="F129" i="44"/>
  <c r="D129" i="44"/>
  <c r="G129" i="44"/>
  <c r="C129" i="44"/>
  <c r="D28" i="21"/>
  <c r="Y28" i="21"/>
  <c r="C28" i="21"/>
  <c r="I41" i="22"/>
  <c r="M41" i="22"/>
  <c r="O41" i="22"/>
  <c r="G41" i="22"/>
  <c r="F41" i="22"/>
  <c r="K41" i="22"/>
  <c r="N41" i="22"/>
  <c r="J41" i="22"/>
  <c r="D41" i="22"/>
  <c r="E41" i="22"/>
  <c r="L41" i="22"/>
  <c r="C41" i="22"/>
  <c r="H41" i="22"/>
  <c r="V89" i="12"/>
  <c r="D89" i="12"/>
  <c r="N89" i="12"/>
  <c r="Q89" i="12"/>
  <c r="F89" i="12"/>
  <c r="K89" i="12"/>
  <c r="I89" i="12"/>
  <c r="W89" i="12"/>
  <c r="H89" i="12"/>
  <c r="S89" i="12"/>
  <c r="R89" i="12"/>
  <c r="E89" i="12"/>
  <c r="O89" i="12"/>
  <c r="C89" i="12"/>
  <c r="M89" i="12"/>
  <c r="U89" i="12"/>
  <c r="G89" i="12"/>
  <c r="T89" i="12"/>
  <c r="L89" i="12"/>
  <c r="J89" i="12"/>
  <c r="D32" i="16"/>
  <c r="I32" i="16"/>
  <c r="H32" i="16"/>
  <c r="E32" i="16"/>
  <c r="F32" i="16"/>
  <c r="C32" i="16"/>
  <c r="G32" i="16"/>
  <c r="O187" i="22"/>
  <c r="H187" i="22"/>
  <c r="C187" i="22"/>
  <c r="F187" i="22"/>
  <c r="L187" i="22"/>
  <c r="G187" i="22"/>
  <c r="J187" i="22"/>
  <c r="K187" i="22"/>
  <c r="M187" i="22"/>
  <c r="D187" i="22"/>
  <c r="I187" i="22"/>
  <c r="E187" i="22"/>
  <c r="N187" i="22"/>
  <c r="X151" i="7"/>
  <c r="M151" i="7"/>
  <c r="C151" i="7"/>
  <c r="I151" i="7"/>
  <c r="T151" i="7"/>
  <c r="S151" i="7"/>
  <c r="H151" i="7"/>
  <c r="W151" i="7"/>
  <c r="L151" i="7"/>
  <c r="K151" i="7"/>
  <c r="V151" i="7"/>
  <c r="J151" i="7"/>
  <c r="F151" i="7"/>
  <c r="R151" i="7"/>
  <c r="D151" i="7"/>
  <c r="E151" i="7"/>
  <c r="G151" i="7"/>
  <c r="O151" i="7"/>
  <c r="N151" i="7"/>
  <c r="P151" i="7"/>
  <c r="D133" i="16"/>
  <c r="I133" i="16"/>
  <c r="E133" i="16"/>
  <c r="F133" i="16"/>
  <c r="H133" i="16"/>
  <c r="G133" i="16"/>
  <c r="C133" i="16"/>
  <c r="F189" i="13"/>
  <c r="W189" i="13"/>
  <c r="T189" i="13"/>
  <c r="O189" i="13"/>
  <c r="L189" i="13"/>
  <c r="E189" i="13"/>
  <c r="K189" i="13"/>
  <c r="I189" i="13"/>
  <c r="S189" i="13"/>
  <c r="R189" i="13"/>
  <c r="H189" i="13"/>
  <c r="Q189" i="13"/>
  <c r="N189" i="13"/>
  <c r="G189" i="13"/>
  <c r="U189" i="13"/>
  <c r="M189" i="13"/>
  <c r="V189" i="13"/>
  <c r="D189" i="13"/>
  <c r="P189" i="13"/>
  <c r="J189" i="13"/>
  <c r="C189" i="13"/>
  <c r="D126" i="16"/>
  <c r="H126" i="16"/>
  <c r="E126" i="16"/>
  <c r="I126" i="16"/>
  <c r="C126" i="16"/>
  <c r="G126" i="16"/>
  <c r="F126" i="16"/>
  <c r="C90" i="44"/>
  <c r="E90" i="44"/>
  <c r="D90" i="44"/>
  <c r="G90" i="44"/>
  <c r="H90" i="44"/>
  <c r="F90" i="44"/>
  <c r="V38" i="12"/>
  <c r="R38" i="12"/>
  <c r="H38" i="12"/>
  <c r="C38" i="12"/>
  <c r="S38" i="12"/>
  <c r="T38" i="12"/>
  <c r="F38" i="12"/>
  <c r="D38" i="12"/>
  <c r="Q38" i="12"/>
  <c r="U38" i="12"/>
  <c r="E38" i="12"/>
  <c r="G38" i="12"/>
  <c r="W38" i="12"/>
  <c r="R169" i="13"/>
  <c r="L169" i="13"/>
  <c r="N169" i="13"/>
  <c r="F169" i="13"/>
  <c r="W169" i="13"/>
  <c r="U169" i="13"/>
  <c r="V169" i="13"/>
  <c r="S169" i="13"/>
  <c r="I169" i="13"/>
  <c r="P169" i="13"/>
  <c r="E169" i="13"/>
  <c r="G169" i="13"/>
  <c r="Q169" i="13"/>
  <c r="J169" i="13"/>
  <c r="T169" i="13"/>
  <c r="M169" i="13"/>
  <c r="C169" i="13"/>
  <c r="O169" i="13"/>
  <c r="K169" i="13"/>
  <c r="D169" i="13"/>
  <c r="H169" i="13"/>
  <c r="L102" i="13"/>
  <c r="W102" i="13"/>
  <c r="V102" i="13"/>
  <c r="R102" i="13"/>
  <c r="D102" i="13"/>
  <c r="P102" i="13"/>
  <c r="M102" i="13"/>
  <c r="Q102" i="13"/>
  <c r="K102" i="13"/>
  <c r="N102" i="13"/>
  <c r="C102" i="13"/>
  <c r="H102" i="13"/>
  <c r="I102" i="13"/>
  <c r="G102" i="13"/>
  <c r="S102" i="13"/>
  <c r="T102" i="13"/>
  <c r="U102" i="13"/>
  <c r="O102" i="13"/>
  <c r="J102" i="13"/>
  <c r="F102" i="13"/>
  <c r="E102" i="13"/>
  <c r="C165" i="44"/>
  <c r="H165" i="44"/>
  <c r="F165" i="44"/>
  <c r="E165" i="44"/>
  <c r="D165" i="44"/>
  <c r="G165" i="44"/>
  <c r="K106" i="22"/>
  <c r="N106" i="22"/>
  <c r="E106" i="22"/>
  <c r="O106" i="22"/>
  <c r="F106" i="22"/>
  <c r="I106" i="22"/>
  <c r="J106" i="22"/>
  <c r="M106" i="22"/>
  <c r="H106" i="22"/>
  <c r="D106" i="22"/>
  <c r="G106" i="22"/>
  <c r="C106" i="22"/>
  <c r="L106" i="22"/>
  <c r="Y186" i="21"/>
  <c r="G186" i="21"/>
  <c r="I186" i="21"/>
  <c r="C186" i="21"/>
  <c r="F186" i="21"/>
  <c r="E186" i="21"/>
  <c r="H186" i="21"/>
  <c r="Q186" i="21"/>
  <c r="M186" i="21"/>
  <c r="D186" i="21"/>
  <c r="N186" i="21"/>
  <c r="O186" i="21"/>
  <c r="U186" i="21"/>
  <c r="W186" i="21"/>
  <c r="V186" i="21"/>
  <c r="G108" i="5"/>
  <c r="M108" i="5"/>
  <c r="F108" i="5"/>
  <c r="J108" i="5"/>
  <c r="L108" i="5"/>
  <c r="I108" i="5"/>
  <c r="K108" i="5"/>
  <c r="N108" i="5"/>
  <c r="H108" i="5"/>
  <c r="D108" i="5"/>
  <c r="E108" i="5" s="1"/>
  <c r="C108" i="5"/>
  <c r="J171" i="7"/>
  <c r="S171" i="7"/>
  <c r="M171" i="7"/>
  <c r="K171" i="7"/>
  <c r="D171" i="7"/>
  <c r="G171" i="7"/>
  <c r="E171" i="7"/>
  <c r="I171" i="7"/>
  <c r="P171" i="7"/>
  <c r="V171" i="7"/>
  <c r="C171" i="7"/>
  <c r="F171" i="7"/>
  <c r="N171" i="7"/>
  <c r="L171" i="7"/>
  <c r="R171" i="7"/>
  <c r="X171" i="7"/>
  <c r="O171" i="7"/>
  <c r="T171" i="7"/>
  <c r="W171" i="7"/>
  <c r="H171" i="7"/>
  <c r="P31" i="13"/>
  <c r="R31" i="13"/>
  <c r="Q31" i="13"/>
  <c r="T31" i="13"/>
  <c r="G31" i="13"/>
  <c r="V31" i="13"/>
  <c r="E31" i="13"/>
  <c r="C31" i="13"/>
  <c r="H31" i="13"/>
  <c r="S31" i="13"/>
  <c r="D31" i="13"/>
  <c r="F31" i="13"/>
  <c r="W31" i="13"/>
  <c r="U31" i="13"/>
  <c r="Y42" i="21"/>
  <c r="D42" i="21"/>
  <c r="C42" i="21"/>
  <c r="N135" i="5"/>
  <c r="J135" i="5"/>
  <c r="K135" i="5"/>
  <c r="G135" i="5"/>
  <c r="L135" i="5"/>
  <c r="M135" i="5"/>
  <c r="C135" i="5"/>
  <c r="I135" i="5"/>
  <c r="H135" i="5"/>
  <c r="D135" i="5"/>
  <c r="E135" i="5" s="1"/>
  <c r="F135" i="5"/>
  <c r="E45" i="44"/>
  <c r="G45" i="44"/>
  <c r="F45" i="44"/>
  <c r="H45" i="44"/>
  <c r="C45" i="44"/>
  <c r="D45" i="44"/>
  <c r="C39" i="21"/>
  <c r="Y39" i="21"/>
  <c r="D39" i="21"/>
  <c r="O128" i="22"/>
  <c r="G128" i="22"/>
  <c r="I128" i="22"/>
  <c r="M128" i="22"/>
  <c r="K128" i="22"/>
  <c r="E128" i="22"/>
  <c r="N128" i="22"/>
  <c r="L128" i="22"/>
  <c r="D128" i="22"/>
  <c r="H128" i="22"/>
  <c r="J128" i="22"/>
  <c r="F128" i="22"/>
  <c r="C128" i="22"/>
  <c r="I45" i="13"/>
  <c r="Q45" i="13"/>
  <c r="U45" i="13"/>
  <c r="O45" i="13"/>
  <c r="T45" i="13"/>
  <c r="V45" i="13"/>
  <c r="H45" i="13"/>
  <c r="N45" i="13"/>
  <c r="S45" i="13"/>
  <c r="K45" i="13"/>
  <c r="D45" i="13"/>
  <c r="P45" i="13"/>
  <c r="G45" i="13"/>
  <c r="W45" i="13"/>
  <c r="M45" i="13"/>
  <c r="E45" i="13"/>
  <c r="L45" i="13"/>
  <c r="R45" i="13"/>
  <c r="F45" i="13"/>
  <c r="C45" i="13"/>
  <c r="J45" i="13"/>
  <c r="D119" i="16"/>
  <c r="F119" i="16"/>
  <c r="H119" i="16"/>
  <c r="E119" i="16"/>
  <c r="G119" i="16"/>
  <c r="C119" i="16"/>
  <c r="I119" i="16"/>
  <c r="K29" i="22"/>
  <c r="G29" i="22"/>
  <c r="J29" i="22"/>
  <c r="H29" i="22"/>
  <c r="N29" i="22"/>
  <c r="F29" i="22"/>
  <c r="I29" i="22"/>
  <c r="O29" i="22"/>
  <c r="M29" i="22"/>
  <c r="L29" i="22"/>
  <c r="E29" i="22"/>
  <c r="C29" i="22"/>
  <c r="D29" i="22"/>
  <c r="G130" i="22"/>
  <c r="C130" i="22"/>
  <c r="N130" i="22"/>
  <c r="I130" i="22"/>
  <c r="D130" i="22"/>
  <c r="O130" i="22"/>
  <c r="H130" i="22"/>
  <c r="F130" i="22"/>
  <c r="L130" i="22"/>
  <c r="K130" i="22"/>
  <c r="J130" i="22"/>
  <c r="M130" i="22"/>
  <c r="E130" i="22"/>
  <c r="C49" i="12"/>
  <c r="Q49" i="12"/>
  <c r="H49" i="12"/>
  <c r="J49" i="12"/>
  <c r="T49" i="12"/>
  <c r="E49" i="12"/>
  <c r="N49" i="12"/>
  <c r="S49" i="12"/>
  <c r="V49" i="12"/>
  <c r="W49" i="12"/>
  <c r="M49" i="12"/>
  <c r="K49" i="12"/>
  <c r="U49" i="12"/>
  <c r="I49" i="12"/>
  <c r="L49" i="12"/>
  <c r="R49" i="12"/>
  <c r="O49" i="12"/>
  <c r="G49" i="12"/>
  <c r="D49" i="12"/>
  <c r="F49" i="12"/>
  <c r="I45" i="16"/>
  <c r="F45" i="16"/>
  <c r="D45" i="16"/>
  <c r="C45" i="16"/>
  <c r="E45" i="16"/>
  <c r="G45" i="16"/>
  <c r="H45" i="16"/>
  <c r="D41" i="7"/>
  <c r="M41" i="7"/>
  <c r="C41" i="7"/>
  <c r="F178" i="16"/>
  <c r="C178" i="16"/>
  <c r="G178" i="16"/>
  <c r="D178" i="16"/>
  <c r="I178" i="16"/>
  <c r="E178" i="16"/>
  <c r="H178" i="16"/>
  <c r="V20" i="12"/>
  <c r="Q20" i="12"/>
  <c r="D20" i="12"/>
  <c r="E20" i="12"/>
  <c r="U20" i="12"/>
  <c r="R20" i="12"/>
  <c r="H20" i="12"/>
  <c r="S20" i="12"/>
  <c r="W20" i="12"/>
  <c r="G20" i="12"/>
  <c r="T20" i="12"/>
  <c r="F20" i="12"/>
  <c r="C20" i="12"/>
  <c r="T94" i="12"/>
  <c r="E94" i="12"/>
  <c r="Q94" i="12"/>
  <c r="N94" i="12"/>
  <c r="R94" i="12"/>
  <c r="G94" i="12"/>
  <c r="S94" i="12"/>
  <c r="V94" i="12"/>
  <c r="D94" i="12"/>
  <c r="I94" i="12"/>
  <c r="O94" i="12"/>
  <c r="F94" i="12"/>
  <c r="J94" i="12"/>
  <c r="W94" i="12"/>
  <c r="C94" i="12"/>
  <c r="U94" i="12"/>
  <c r="M94" i="12"/>
  <c r="K94" i="12"/>
  <c r="H94" i="12"/>
  <c r="L94" i="12"/>
  <c r="M142" i="12"/>
  <c r="C142" i="12"/>
  <c r="H142" i="12"/>
  <c r="W142" i="12"/>
  <c r="V142" i="12"/>
  <c r="E142" i="12"/>
  <c r="L142" i="12"/>
  <c r="D142" i="12"/>
  <c r="Q142" i="12"/>
  <c r="I142" i="12"/>
  <c r="G142" i="12"/>
  <c r="J142" i="12"/>
  <c r="U142" i="12"/>
  <c r="K142" i="12"/>
  <c r="N142" i="12"/>
  <c r="F142" i="12"/>
  <c r="R142" i="12"/>
  <c r="O142" i="12"/>
  <c r="S142" i="12"/>
  <c r="T142" i="12"/>
  <c r="D81" i="16"/>
  <c r="F81" i="16"/>
  <c r="C81" i="16"/>
  <c r="G81" i="16"/>
  <c r="I81" i="16"/>
  <c r="H81" i="16"/>
  <c r="E81" i="16"/>
  <c r="C160" i="7"/>
  <c r="R160" i="7"/>
  <c r="V160" i="7"/>
  <c r="H160" i="7"/>
  <c r="M160" i="7"/>
  <c r="D160" i="7"/>
  <c r="J160" i="7"/>
  <c r="G160" i="7"/>
  <c r="O160" i="7"/>
  <c r="W160" i="7"/>
  <c r="T160" i="7"/>
  <c r="K160" i="7"/>
  <c r="P160" i="7"/>
  <c r="S160" i="7"/>
  <c r="F160" i="7"/>
  <c r="E160" i="7"/>
  <c r="L160" i="7"/>
  <c r="N160" i="7"/>
  <c r="X160" i="7"/>
  <c r="I160" i="7"/>
  <c r="G145" i="44"/>
  <c r="C145" i="44"/>
  <c r="E145" i="44"/>
  <c r="F145" i="44"/>
  <c r="H145" i="44"/>
  <c r="D145" i="44"/>
  <c r="O188" i="7"/>
  <c r="P188" i="7"/>
  <c r="L188" i="7"/>
  <c r="M188" i="7"/>
  <c r="D188" i="7"/>
  <c r="X188" i="7"/>
  <c r="R188" i="7"/>
  <c r="I188" i="7"/>
  <c r="V188" i="7"/>
  <c r="C188" i="7"/>
  <c r="J188" i="7"/>
  <c r="W188" i="7"/>
  <c r="F188" i="7"/>
  <c r="E188" i="7"/>
  <c r="N188" i="7"/>
  <c r="H188" i="7"/>
  <c r="G188" i="7"/>
  <c r="K188" i="7"/>
  <c r="S188" i="7"/>
  <c r="T188" i="7"/>
  <c r="H174" i="44"/>
  <c r="G174" i="44"/>
  <c r="E174" i="44"/>
  <c r="D174" i="44"/>
  <c r="C174" i="44"/>
  <c r="F174" i="44"/>
  <c r="K114" i="13"/>
  <c r="J114" i="13"/>
  <c r="V114" i="13"/>
  <c r="H114" i="13"/>
  <c r="G114" i="13"/>
  <c r="S114" i="13"/>
  <c r="L114" i="13"/>
  <c r="W114" i="13"/>
  <c r="I114" i="13"/>
  <c r="E114" i="13"/>
  <c r="M114" i="13"/>
  <c r="Q114" i="13"/>
  <c r="P114" i="13"/>
  <c r="N114" i="13"/>
  <c r="U114" i="13"/>
  <c r="O114" i="13"/>
  <c r="D114" i="13"/>
  <c r="R114" i="13"/>
  <c r="F114" i="13"/>
  <c r="C114" i="13"/>
  <c r="T114" i="13"/>
  <c r="Q197" i="21"/>
  <c r="F197" i="21"/>
  <c r="U197" i="21"/>
  <c r="I197" i="21"/>
  <c r="M197" i="21"/>
  <c r="N197" i="21"/>
  <c r="D197" i="21"/>
  <c r="G197" i="21"/>
  <c r="O197" i="21"/>
  <c r="H197" i="21"/>
  <c r="C197" i="21"/>
  <c r="E197" i="21"/>
  <c r="Y197" i="21"/>
  <c r="E24" i="22"/>
  <c r="G24" i="22"/>
  <c r="C24" i="22"/>
  <c r="I24" i="22"/>
  <c r="N24" i="22"/>
  <c r="H24" i="22"/>
  <c r="L24" i="22"/>
  <c r="D24" i="22"/>
  <c r="M24" i="22"/>
  <c r="O24" i="22"/>
  <c r="K24" i="22"/>
  <c r="J24" i="22"/>
  <c r="F24" i="22"/>
  <c r="R21" i="12"/>
  <c r="S21" i="12"/>
  <c r="D21" i="12"/>
  <c r="W21" i="12"/>
  <c r="T21" i="12"/>
  <c r="F21" i="12"/>
  <c r="U21" i="12"/>
  <c r="E21" i="12"/>
  <c r="G21" i="12"/>
  <c r="V21" i="12"/>
  <c r="H21" i="12"/>
  <c r="Q21" i="12"/>
  <c r="C21" i="12"/>
  <c r="M144" i="7"/>
  <c r="V144" i="7"/>
  <c r="H144" i="7"/>
  <c r="X144" i="7"/>
  <c r="W144" i="7"/>
  <c r="G144" i="7"/>
  <c r="D144" i="7"/>
  <c r="R144" i="7"/>
  <c r="K144" i="7"/>
  <c r="L144" i="7"/>
  <c r="C144" i="7"/>
  <c r="N144" i="7"/>
  <c r="J144" i="7"/>
  <c r="E144" i="7"/>
  <c r="O144" i="7"/>
  <c r="F144" i="7"/>
  <c r="T144" i="7"/>
  <c r="I144" i="7"/>
  <c r="S144" i="7"/>
  <c r="P144" i="7"/>
  <c r="L76" i="7"/>
  <c r="H76" i="7"/>
  <c r="X76" i="7"/>
  <c r="I76" i="7"/>
  <c r="F76" i="7"/>
  <c r="P76" i="7"/>
  <c r="K76" i="7"/>
  <c r="C76" i="7"/>
  <c r="W76" i="7"/>
  <c r="O76" i="7"/>
  <c r="T76" i="7"/>
  <c r="G76" i="7"/>
  <c r="D76" i="7"/>
  <c r="J76" i="7"/>
  <c r="N76" i="7"/>
  <c r="M76" i="7"/>
  <c r="E76" i="7"/>
  <c r="V76" i="7"/>
  <c r="S76" i="7"/>
  <c r="R76" i="7"/>
  <c r="R124" i="7"/>
  <c r="E124" i="7"/>
  <c r="G124" i="7"/>
  <c r="S124" i="7"/>
  <c r="N124" i="7"/>
  <c r="I124" i="7"/>
  <c r="F124" i="7"/>
  <c r="D124" i="7"/>
  <c r="C124" i="7"/>
  <c r="H124" i="7"/>
  <c r="J124" i="7"/>
  <c r="P124" i="7"/>
  <c r="W124" i="7"/>
  <c r="O124" i="7"/>
  <c r="K124" i="7"/>
  <c r="M124" i="7"/>
  <c r="L124" i="7"/>
  <c r="T124" i="7"/>
  <c r="V124" i="7"/>
  <c r="X124" i="7"/>
  <c r="O166" i="12"/>
  <c r="V166" i="12"/>
  <c r="G166" i="12"/>
  <c r="I166" i="12"/>
  <c r="S166" i="12"/>
  <c r="N166" i="12"/>
  <c r="J166" i="12"/>
  <c r="T166" i="12"/>
  <c r="C166" i="12"/>
  <c r="M166" i="12"/>
  <c r="K166" i="12"/>
  <c r="L166" i="12"/>
  <c r="Q166" i="12"/>
  <c r="R166" i="12"/>
  <c r="W166" i="12"/>
  <c r="D166" i="12"/>
  <c r="U166" i="12"/>
  <c r="F166" i="12"/>
  <c r="H166" i="12"/>
  <c r="E166" i="12"/>
  <c r="M125" i="12"/>
  <c r="V125" i="12"/>
  <c r="L125" i="12"/>
  <c r="S125" i="12"/>
  <c r="H125" i="12"/>
  <c r="K125" i="12"/>
  <c r="D125" i="12"/>
  <c r="N125" i="12"/>
  <c r="E125" i="12"/>
  <c r="G125" i="12"/>
  <c r="U125" i="12"/>
  <c r="Q125" i="12"/>
  <c r="T125" i="12"/>
  <c r="J125" i="12"/>
  <c r="R125" i="12"/>
  <c r="C125" i="12"/>
  <c r="O125" i="12"/>
  <c r="W125" i="12"/>
  <c r="F125" i="12"/>
  <c r="I125" i="12"/>
  <c r="I115" i="16"/>
  <c r="E115" i="16"/>
  <c r="G115" i="16"/>
  <c r="C115" i="16"/>
  <c r="D115" i="16"/>
  <c r="H115" i="16"/>
  <c r="F115" i="16"/>
  <c r="F96" i="21"/>
  <c r="N96" i="21"/>
  <c r="H96" i="21"/>
  <c r="O96" i="21"/>
  <c r="Q96" i="21"/>
  <c r="G96" i="21"/>
  <c r="I96" i="21"/>
  <c r="D96" i="21"/>
  <c r="Y96" i="21"/>
  <c r="M96" i="21"/>
  <c r="E96" i="21"/>
  <c r="U96" i="21"/>
  <c r="C96" i="21"/>
  <c r="V96" i="21"/>
  <c r="W96" i="21"/>
  <c r="T164" i="12"/>
  <c r="O164" i="12"/>
  <c r="Q164" i="12"/>
  <c r="L164" i="12"/>
  <c r="D164" i="12"/>
  <c r="C164" i="12"/>
  <c r="J164" i="12"/>
  <c r="H164" i="12"/>
  <c r="W164" i="12"/>
  <c r="F164" i="12"/>
  <c r="M164" i="12"/>
  <c r="K164" i="12"/>
  <c r="S164" i="12"/>
  <c r="U164" i="12"/>
  <c r="V164" i="12"/>
  <c r="E164" i="12"/>
  <c r="G164" i="12"/>
  <c r="I164" i="12"/>
  <c r="N164" i="12"/>
  <c r="R164" i="12"/>
  <c r="H132" i="5"/>
  <c r="L132" i="5"/>
  <c r="N132" i="5"/>
  <c r="J132" i="5"/>
  <c r="D132" i="5"/>
  <c r="E132" i="5" s="1"/>
  <c r="G132" i="5"/>
  <c r="M132" i="5"/>
  <c r="I132" i="5"/>
  <c r="F132" i="5"/>
  <c r="K132" i="5"/>
  <c r="C132" i="5"/>
  <c r="N128" i="13"/>
  <c r="G128" i="13"/>
  <c r="S128" i="13"/>
  <c r="U128" i="13"/>
  <c r="V128" i="13"/>
  <c r="O128" i="13"/>
  <c r="Q128" i="13"/>
  <c r="E128" i="13"/>
  <c r="I128" i="13"/>
  <c r="W128" i="13"/>
  <c r="R128" i="13"/>
  <c r="H128" i="13"/>
  <c r="J128" i="13"/>
  <c r="P128" i="13"/>
  <c r="M128" i="13"/>
  <c r="C128" i="13"/>
  <c r="L128" i="13"/>
  <c r="K128" i="13"/>
  <c r="F128" i="13"/>
  <c r="D128" i="13"/>
  <c r="T128" i="13"/>
  <c r="J69" i="7"/>
  <c r="F69" i="7"/>
  <c r="G69" i="7"/>
  <c r="R69" i="7"/>
  <c r="C69" i="7"/>
  <c r="I69" i="7"/>
  <c r="N69" i="7"/>
  <c r="X69" i="7"/>
  <c r="V69" i="7"/>
  <c r="M69" i="7"/>
  <c r="O69" i="7"/>
  <c r="W69" i="7"/>
  <c r="H69" i="7"/>
  <c r="P69" i="7"/>
  <c r="L69" i="7"/>
  <c r="E69" i="7"/>
  <c r="T69" i="7"/>
  <c r="K69" i="7"/>
  <c r="D69" i="7"/>
  <c r="S69" i="7"/>
  <c r="E97" i="16"/>
  <c r="H97" i="16"/>
  <c r="C97" i="16"/>
  <c r="F97" i="16"/>
  <c r="G97" i="16"/>
  <c r="I97" i="16"/>
  <c r="D97" i="16"/>
  <c r="L169" i="5"/>
  <c r="G169" i="5"/>
  <c r="K169" i="5"/>
  <c r="C169" i="5"/>
  <c r="N169" i="5"/>
  <c r="I169" i="5"/>
  <c r="M169" i="5"/>
  <c r="H169" i="5"/>
  <c r="F169" i="5"/>
  <c r="J169" i="5"/>
  <c r="D169" i="5"/>
  <c r="E169" i="5" s="1"/>
  <c r="F124" i="16"/>
  <c r="D124" i="16"/>
  <c r="C124" i="16"/>
  <c r="H124" i="16"/>
  <c r="I124" i="16"/>
  <c r="G124" i="16"/>
  <c r="E124" i="16"/>
  <c r="E122" i="13"/>
  <c r="U122" i="13"/>
  <c r="T122" i="13"/>
  <c r="J122" i="13"/>
  <c r="L122" i="13"/>
  <c r="M122" i="13"/>
  <c r="D122" i="13"/>
  <c r="R122" i="13"/>
  <c r="W122" i="13"/>
  <c r="N122" i="13"/>
  <c r="F122" i="13"/>
  <c r="Q122" i="13"/>
  <c r="V122" i="13"/>
  <c r="K122" i="13"/>
  <c r="O122" i="13"/>
  <c r="S122" i="13"/>
  <c r="G122" i="13"/>
  <c r="H122" i="13"/>
  <c r="P122" i="13"/>
  <c r="C122" i="13"/>
  <c r="I122" i="13"/>
  <c r="N150" i="5"/>
  <c r="M150" i="5"/>
  <c r="H150" i="5"/>
  <c r="K150" i="5"/>
  <c r="C150" i="5"/>
  <c r="J150" i="5"/>
  <c r="I150" i="5"/>
  <c r="G150" i="5"/>
  <c r="F150" i="5"/>
  <c r="D150" i="5"/>
  <c r="E150" i="5" s="1"/>
  <c r="L150" i="5"/>
  <c r="O167" i="12"/>
  <c r="T167" i="12"/>
  <c r="U167" i="12"/>
  <c r="H167" i="12"/>
  <c r="K167" i="12"/>
  <c r="D167" i="12"/>
  <c r="R167" i="12"/>
  <c r="C167" i="12"/>
  <c r="G167" i="12"/>
  <c r="W167" i="12"/>
  <c r="E167" i="12"/>
  <c r="F167" i="12"/>
  <c r="V167" i="12"/>
  <c r="M167" i="12"/>
  <c r="J167" i="12"/>
  <c r="I167" i="12"/>
  <c r="L167" i="12"/>
  <c r="N167" i="12"/>
  <c r="S167" i="12"/>
  <c r="Q167" i="12"/>
  <c r="W16" i="12"/>
  <c r="D16" i="12"/>
  <c r="C16" i="12"/>
  <c r="T16" i="12"/>
  <c r="Q16" i="12"/>
  <c r="V16" i="12"/>
  <c r="U16" i="12"/>
  <c r="R16" i="12"/>
  <c r="E16" i="12"/>
  <c r="S16" i="12"/>
  <c r="G16" i="12"/>
  <c r="F16" i="12"/>
  <c r="H16" i="12"/>
  <c r="G136" i="21"/>
  <c r="N136" i="21"/>
  <c r="M136" i="21"/>
  <c r="I136" i="21"/>
  <c r="O136" i="21"/>
  <c r="F136" i="21"/>
  <c r="U136" i="21"/>
  <c r="H136" i="21"/>
  <c r="E136" i="21"/>
  <c r="Y136" i="21"/>
  <c r="C136" i="21"/>
  <c r="D136" i="21"/>
  <c r="Q136" i="21"/>
  <c r="V136" i="21"/>
  <c r="W136" i="21"/>
  <c r="E152" i="44"/>
  <c r="F152" i="44"/>
  <c r="H152" i="44"/>
  <c r="D152" i="44"/>
  <c r="G152" i="44"/>
  <c r="C152" i="44"/>
  <c r="C176" i="44"/>
  <c r="G176" i="44"/>
  <c r="H176" i="44"/>
  <c r="E176" i="44"/>
  <c r="F176" i="44"/>
  <c r="D176" i="44"/>
  <c r="F146" i="44"/>
  <c r="E146" i="44"/>
  <c r="H146" i="44"/>
  <c r="G146" i="44"/>
  <c r="D146" i="44"/>
  <c r="C146" i="44"/>
  <c r="N163" i="12"/>
  <c r="O163" i="12"/>
  <c r="F163" i="12"/>
  <c r="Q163" i="12"/>
  <c r="C163" i="12"/>
  <c r="M163" i="12"/>
  <c r="W163" i="12"/>
  <c r="E163" i="12"/>
  <c r="S163" i="12"/>
  <c r="G163" i="12"/>
  <c r="U163" i="12"/>
  <c r="R163" i="12"/>
  <c r="J163" i="12"/>
  <c r="L163" i="12"/>
  <c r="I163" i="12"/>
  <c r="K163" i="12"/>
  <c r="D163" i="12"/>
  <c r="V163" i="12"/>
  <c r="T163" i="12"/>
  <c r="H163" i="12"/>
  <c r="D57" i="16"/>
  <c r="I57" i="16"/>
  <c r="C57" i="16"/>
  <c r="F57" i="16"/>
  <c r="G57" i="16"/>
  <c r="E57" i="16"/>
  <c r="H57" i="16"/>
  <c r="E38" i="13"/>
  <c r="S38" i="13"/>
  <c r="G38" i="13"/>
  <c r="W38" i="13"/>
  <c r="H38" i="13"/>
  <c r="P38" i="13"/>
  <c r="R38" i="13"/>
  <c r="Q38" i="13"/>
  <c r="D38" i="13"/>
  <c r="V38" i="13"/>
  <c r="C38" i="13"/>
  <c r="T38" i="13"/>
  <c r="U38" i="13"/>
  <c r="F38" i="13"/>
  <c r="O83" i="12"/>
  <c r="G83" i="12"/>
  <c r="V83" i="12"/>
  <c r="R83" i="12"/>
  <c r="E83" i="12"/>
  <c r="H83" i="12"/>
  <c r="U83" i="12"/>
  <c r="F83" i="12"/>
  <c r="K83" i="12"/>
  <c r="S83" i="12"/>
  <c r="D83" i="12"/>
  <c r="Q83" i="12"/>
  <c r="M83" i="12"/>
  <c r="I83" i="12"/>
  <c r="C83" i="12"/>
  <c r="J83" i="12"/>
  <c r="W83" i="12"/>
  <c r="N83" i="12"/>
  <c r="L83" i="12"/>
  <c r="T83" i="12"/>
  <c r="F117" i="7"/>
  <c r="M117" i="7"/>
  <c r="S117" i="7"/>
  <c r="G117" i="7"/>
  <c r="H117" i="7"/>
  <c r="C117" i="7"/>
  <c r="D117" i="7"/>
  <c r="E117" i="7"/>
  <c r="P117" i="7"/>
  <c r="N117" i="7"/>
  <c r="L117" i="7"/>
  <c r="W117" i="7"/>
  <c r="O117" i="7"/>
  <c r="V117" i="7"/>
  <c r="X117" i="7"/>
  <c r="K117" i="7"/>
  <c r="R117" i="7"/>
  <c r="I117" i="7"/>
  <c r="T117" i="7"/>
  <c r="J117" i="7"/>
  <c r="F154" i="13"/>
  <c r="R154" i="13"/>
  <c r="E154" i="13"/>
  <c r="C154" i="13"/>
  <c r="M154" i="13"/>
  <c r="L154" i="13"/>
  <c r="K154" i="13"/>
  <c r="I154" i="13"/>
  <c r="J154" i="13"/>
  <c r="H154" i="13"/>
  <c r="P154" i="13"/>
  <c r="V154" i="13"/>
  <c r="Q154" i="13"/>
  <c r="N154" i="13"/>
  <c r="U154" i="13"/>
  <c r="G154" i="13"/>
  <c r="T154" i="13"/>
  <c r="S154" i="13"/>
  <c r="D154" i="13"/>
  <c r="W154" i="13"/>
  <c r="O154" i="13"/>
  <c r="D22" i="7"/>
  <c r="M22" i="7"/>
  <c r="C22" i="7"/>
  <c r="M167" i="21"/>
  <c r="N167" i="21"/>
  <c r="U167" i="21"/>
  <c r="C167" i="21"/>
  <c r="E167" i="21"/>
  <c r="G167" i="21"/>
  <c r="Y167" i="21"/>
  <c r="H167" i="21"/>
  <c r="F167" i="21"/>
  <c r="I167" i="21"/>
  <c r="O167" i="21"/>
  <c r="Q167" i="21"/>
  <c r="D167" i="21"/>
  <c r="W167" i="21"/>
  <c r="V167" i="21"/>
  <c r="D102" i="44"/>
  <c r="H102" i="44"/>
  <c r="G102" i="44"/>
  <c r="E102" i="44"/>
  <c r="F102" i="44"/>
  <c r="C102" i="44"/>
  <c r="G95" i="5"/>
  <c r="D95" i="5"/>
  <c r="E95" i="5" s="1"/>
  <c r="J95" i="5"/>
  <c r="L95" i="5"/>
  <c r="M95" i="5"/>
  <c r="F95" i="5"/>
  <c r="K95" i="5"/>
  <c r="I95" i="5"/>
  <c r="H95" i="5"/>
  <c r="C95" i="5"/>
  <c r="N95" i="5"/>
  <c r="D60" i="44"/>
  <c r="G60" i="44"/>
  <c r="C60" i="44"/>
  <c r="F60" i="44"/>
  <c r="E60" i="44"/>
  <c r="H60" i="44"/>
  <c r="F148" i="13"/>
  <c r="E148" i="13"/>
  <c r="J148" i="13"/>
  <c r="L148" i="13"/>
  <c r="I148" i="13"/>
  <c r="R148" i="13"/>
  <c r="U148" i="13"/>
  <c r="G148" i="13"/>
  <c r="K148" i="13"/>
  <c r="T148" i="13"/>
  <c r="N148" i="13"/>
  <c r="C148" i="13"/>
  <c r="P148" i="13"/>
  <c r="M148" i="13"/>
  <c r="D148" i="13"/>
  <c r="Q148" i="13"/>
  <c r="S148" i="13"/>
  <c r="W148" i="13"/>
  <c r="V148" i="13"/>
  <c r="O148" i="13"/>
  <c r="H148" i="13"/>
  <c r="N111" i="7"/>
  <c r="V111" i="7"/>
  <c r="O111" i="7"/>
  <c r="D111" i="7"/>
  <c r="H111" i="7"/>
  <c r="F111" i="7"/>
  <c r="R111" i="7"/>
  <c r="J111" i="7"/>
  <c r="I111" i="7"/>
  <c r="S111" i="7"/>
  <c r="L111" i="7"/>
  <c r="P111" i="7"/>
  <c r="W111" i="7"/>
  <c r="C111" i="7"/>
  <c r="G111" i="7"/>
  <c r="X111" i="7"/>
  <c r="E111" i="7"/>
  <c r="K111" i="7"/>
  <c r="T111" i="7"/>
  <c r="M111" i="7"/>
  <c r="H122" i="16"/>
  <c r="E122" i="16"/>
  <c r="D122" i="16"/>
  <c r="C122" i="16"/>
  <c r="F122" i="16"/>
  <c r="I122" i="16"/>
  <c r="G122" i="16"/>
  <c r="H116" i="21"/>
  <c r="F116" i="21"/>
  <c r="M116" i="21"/>
  <c r="O116" i="21"/>
  <c r="I116" i="21"/>
  <c r="U116" i="21"/>
  <c r="E116" i="21"/>
  <c r="Q116" i="21"/>
  <c r="N116" i="21"/>
  <c r="C116" i="21"/>
  <c r="G116" i="21"/>
  <c r="Y116" i="21"/>
  <c r="D116" i="21"/>
  <c r="V116" i="21"/>
  <c r="W116" i="21"/>
  <c r="C145" i="5"/>
  <c r="H145" i="5"/>
  <c r="M145" i="5"/>
  <c r="J145" i="5"/>
  <c r="F145" i="5"/>
  <c r="D145" i="5"/>
  <c r="E145" i="5" s="1"/>
  <c r="I145" i="5"/>
  <c r="K145" i="5"/>
  <c r="N145" i="5"/>
  <c r="G145" i="5"/>
  <c r="L145" i="5"/>
  <c r="O113" i="21"/>
  <c r="F113" i="21"/>
  <c r="H113" i="21"/>
  <c r="Y113" i="21"/>
  <c r="C113" i="21"/>
  <c r="U113" i="21"/>
  <c r="Q113" i="21"/>
  <c r="D113" i="21"/>
  <c r="G113" i="21"/>
  <c r="N113" i="21"/>
  <c r="E113" i="21"/>
  <c r="I113" i="21"/>
  <c r="V113" i="21"/>
  <c r="M113" i="21"/>
  <c r="W113" i="21"/>
  <c r="D21" i="7"/>
  <c r="C21" i="7"/>
  <c r="M21" i="7"/>
  <c r="G92" i="44"/>
  <c r="C92" i="44"/>
  <c r="E92" i="44"/>
  <c r="F92" i="44"/>
  <c r="H92" i="44"/>
  <c r="D92" i="44"/>
  <c r="C124" i="5"/>
  <c r="G124" i="5"/>
  <c r="H124" i="5"/>
  <c r="K124" i="5"/>
  <c r="I124" i="5"/>
  <c r="M124" i="5"/>
  <c r="F124" i="5"/>
  <c r="L124" i="5"/>
  <c r="D124" i="5"/>
  <c r="E124" i="5" s="1"/>
  <c r="N124" i="5"/>
  <c r="J124" i="5"/>
  <c r="G125" i="22"/>
  <c r="H125" i="22"/>
  <c r="I125" i="22"/>
  <c r="M125" i="22"/>
  <c r="N125" i="22"/>
  <c r="D125" i="22"/>
  <c r="F125" i="22"/>
  <c r="C125" i="22"/>
  <c r="K125" i="22"/>
  <c r="O125" i="22"/>
  <c r="L125" i="22"/>
  <c r="E125" i="22"/>
  <c r="J125" i="22"/>
  <c r="E130" i="16"/>
  <c r="C130" i="16"/>
  <c r="F130" i="16"/>
  <c r="H130" i="16"/>
  <c r="D130" i="16"/>
  <c r="G130" i="16"/>
  <c r="I130" i="16"/>
  <c r="R117" i="12"/>
  <c r="E117" i="12"/>
  <c r="G117" i="12"/>
  <c r="Q117" i="12"/>
  <c r="H117" i="12"/>
  <c r="F117" i="12"/>
  <c r="N117" i="12"/>
  <c r="U117" i="12"/>
  <c r="S117" i="12"/>
  <c r="D117" i="12"/>
  <c r="M117" i="12"/>
  <c r="C117" i="12"/>
  <c r="O117" i="12"/>
  <c r="W117" i="12"/>
  <c r="K117" i="12"/>
  <c r="J117" i="12"/>
  <c r="V117" i="12"/>
  <c r="L117" i="12"/>
  <c r="T117" i="12"/>
  <c r="I117" i="12"/>
  <c r="E165" i="16"/>
  <c r="I165" i="16"/>
  <c r="C165" i="16"/>
  <c r="D165" i="16"/>
  <c r="G165" i="16"/>
  <c r="F165" i="16"/>
  <c r="H165" i="16"/>
  <c r="H120" i="13"/>
  <c r="J120" i="13"/>
  <c r="L120" i="13"/>
  <c r="W120" i="13"/>
  <c r="V120" i="13"/>
  <c r="D120" i="13"/>
  <c r="O120" i="13"/>
  <c r="T120" i="13"/>
  <c r="G120" i="13"/>
  <c r="P120" i="13"/>
  <c r="Q120" i="13"/>
  <c r="K120" i="13"/>
  <c r="I120" i="13"/>
  <c r="R120" i="13"/>
  <c r="E120" i="13"/>
  <c r="N120" i="13"/>
  <c r="M120" i="13"/>
  <c r="S120" i="13"/>
  <c r="C120" i="13"/>
  <c r="F120" i="13"/>
  <c r="U120" i="13"/>
  <c r="K98" i="22"/>
  <c r="C98" i="22"/>
  <c r="G98" i="22"/>
  <c r="D98" i="22"/>
  <c r="I98" i="22"/>
  <c r="N98" i="22"/>
  <c r="H98" i="22"/>
  <c r="F98" i="22"/>
  <c r="M98" i="22"/>
  <c r="J98" i="22"/>
  <c r="O98" i="22"/>
  <c r="E98" i="22"/>
  <c r="L98" i="22"/>
  <c r="U123" i="13"/>
  <c r="R123" i="13"/>
  <c r="V123" i="13"/>
  <c r="J123" i="13"/>
  <c r="W123" i="13"/>
  <c r="F123" i="13"/>
  <c r="G123" i="13"/>
  <c r="P123" i="13"/>
  <c r="K123" i="13"/>
  <c r="N123" i="13"/>
  <c r="Q123" i="13"/>
  <c r="O123" i="13"/>
  <c r="M123" i="13"/>
  <c r="C123" i="13"/>
  <c r="I123" i="13"/>
  <c r="D123" i="13"/>
  <c r="E123" i="13"/>
  <c r="T123" i="13"/>
  <c r="L123" i="13"/>
  <c r="H123" i="13"/>
  <c r="S123" i="13"/>
  <c r="M192" i="21"/>
  <c r="N192" i="21"/>
  <c r="C192" i="21"/>
  <c r="H192" i="21"/>
  <c r="Q192" i="21"/>
  <c r="F192" i="21"/>
  <c r="U192" i="21"/>
  <c r="Y192" i="21"/>
  <c r="D192" i="21"/>
  <c r="G192" i="21"/>
  <c r="O192" i="21"/>
  <c r="E192" i="21"/>
  <c r="I192" i="21"/>
  <c r="J143" i="5"/>
  <c r="M143" i="5"/>
  <c r="G143" i="5"/>
  <c r="N143" i="5"/>
  <c r="H143" i="5"/>
  <c r="I143" i="5"/>
  <c r="D143" i="5"/>
  <c r="E143" i="5" s="1"/>
  <c r="L143" i="5"/>
  <c r="C143" i="5"/>
  <c r="K143" i="5"/>
  <c r="F143" i="5"/>
  <c r="M182" i="22"/>
  <c r="N182" i="22"/>
  <c r="I182" i="22"/>
  <c r="F182" i="22"/>
  <c r="K182" i="22"/>
  <c r="E182" i="22"/>
  <c r="L182" i="22"/>
  <c r="G182" i="22"/>
  <c r="J182" i="22"/>
  <c r="H182" i="22"/>
  <c r="C182" i="22"/>
  <c r="O182" i="22"/>
  <c r="D182" i="22"/>
  <c r="D128" i="5"/>
  <c r="E128" i="5" s="1"/>
  <c r="L128" i="5"/>
  <c r="N128" i="5"/>
  <c r="G128" i="5"/>
  <c r="I128" i="5"/>
  <c r="C128" i="5"/>
  <c r="J128" i="5"/>
  <c r="F128" i="5"/>
  <c r="K128" i="5"/>
  <c r="H128" i="5"/>
  <c r="M128" i="5"/>
  <c r="G104" i="7"/>
  <c r="E104" i="7"/>
  <c r="J104" i="7"/>
  <c r="R104" i="7"/>
  <c r="M104" i="7"/>
  <c r="C104" i="7"/>
  <c r="V104" i="7"/>
  <c r="O104" i="7"/>
  <c r="I104" i="7"/>
  <c r="W104" i="7"/>
  <c r="K104" i="7"/>
  <c r="H104" i="7"/>
  <c r="L104" i="7"/>
  <c r="F104" i="7"/>
  <c r="P104" i="7"/>
  <c r="X104" i="7"/>
  <c r="S104" i="7"/>
  <c r="T104" i="7"/>
  <c r="N104" i="7"/>
  <c r="D104" i="7"/>
  <c r="T42" i="13"/>
  <c r="J42" i="13"/>
  <c r="M42" i="13"/>
  <c r="Q42" i="13"/>
  <c r="D42" i="13"/>
  <c r="O42" i="13"/>
  <c r="R42" i="13"/>
  <c r="C42" i="13"/>
  <c r="I42" i="13"/>
  <c r="H42" i="13"/>
  <c r="S42" i="13"/>
  <c r="E42" i="13"/>
  <c r="U42" i="13"/>
  <c r="N42" i="13"/>
  <c r="G42" i="13"/>
  <c r="W42" i="13"/>
  <c r="K42" i="13"/>
  <c r="L42" i="13"/>
  <c r="V42" i="13"/>
  <c r="F42" i="13"/>
  <c r="P42" i="13"/>
  <c r="G105" i="44"/>
  <c r="F105" i="44"/>
  <c r="E105" i="44"/>
  <c r="H105" i="44"/>
  <c r="D105" i="44"/>
  <c r="C105" i="44"/>
  <c r="H134" i="44"/>
  <c r="G134" i="44"/>
  <c r="E134" i="44"/>
  <c r="F134" i="44"/>
  <c r="C134" i="44"/>
  <c r="D134" i="44"/>
  <c r="J81" i="5"/>
  <c r="F81" i="5"/>
  <c r="K81" i="5"/>
  <c r="H81" i="5"/>
  <c r="M81" i="5"/>
  <c r="C81" i="5"/>
  <c r="N81" i="5"/>
  <c r="L81" i="5"/>
  <c r="I81" i="5"/>
  <c r="G81" i="5"/>
  <c r="D81" i="5"/>
  <c r="E81" i="5" s="1"/>
  <c r="G97" i="21"/>
  <c r="H97" i="21"/>
  <c r="F97" i="21"/>
  <c r="U97" i="21"/>
  <c r="N97" i="21"/>
  <c r="I97" i="21"/>
  <c r="Y97" i="21"/>
  <c r="M97" i="21"/>
  <c r="E97" i="21"/>
  <c r="C97" i="21"/>
  <c r="O97" i="21"/>
  <c r="Q97" i="21"/>
  <c r="D97" i="21"/>
  <c r="V97" i="21"/>
  <c r="W97" i="21"/>
  <c r="C143" i="44"/>
  <c r="H143" i="44"/>
  <c r="G143" i="44"/>
  <c r="D143" i="44"/>
  <c r="E143" i="44"/>
  <c r="F143" i="44"/>
  <c r="M164" i="7"/>
  <c r="H164" i="7"/>
  <c r="C164" i="7"/>
  <c r="X164" i="7"/>
  <c r="D164" i="7"/>
  <c r="J164" i="7"/>
  <c r="I164" i="7"/>
  <c r="N164" i="7"/>
  <c r="E164" i="7"/>
  <c r="R164" i="7"/>
  <c r="O164" i="7"/>
  <c r="K164" i="7"/>
  <c r="S164" i="7"/>
  <c r="T164" i="7"/>
  <c r="W164" i="7"/>
  <c r="G164" i="7"/>
  <c r="P164" i="7"/>
  <c r="L164" i="7"/>
  <c r="F164" i="7"/>
  <c r="V164" i="7"/>
  <c r="U194" i="21"/>
  <c r="M194" i="21"/>
  <c r="C194" i="21"/>
  <c r="Q194" i="21"/>
  <c r="O194" i="21"/>
  <c r="I194" i="21"/>
  <c r="E194" i="21"/>
  <c r="D194" i="21"/>
  <c r="H194" i="21"/>
  <c r="G194" i="21"/>
  <c r="Y194" i="21"/>
  <c r="N194" i="21"/>
  <c r="F194" i="21"/>
  <c r="W194" i="21"/>
  <c r="V194" i="21"/>
  <c r="L89" i="5"/>
  <c r="F89" i="5"/>
  <c r="N89" i="5"/>
  <c r="C89" i="5"/>
  <c r="D89" i="5"/>
  <c r="E89" i="5" s="1"/>
  <c r="H89" i="5"/>
  <c r="G89" i="5"/>
  <c r="I89" i="5"/>
  <c r="K89" i="5"/>
  <c r="J89" i="5"/>
  <c r="M89" i="5"/>
  <c r="N185" i="13"/>
  <c r="F185" i="13"/>
  <c r="M185" i="13"/>
  <c r="C185" i="13"/>
  <c r="H185" i="13"/>
  <c r="W185" i="13"/>
  <c r="U185" i="13"/>
  <c r="J185" i="13"/>
  <c r="G185" i="13"/>
  <c r="S185" i="13"/>
  <c r="K185" i="13"/>
  <c r="Q185" i="13"/>
  <c r="E185" i="13"/>
  <c r="P185" i="13"/>
  <c r="V185" i="13"/>
  <c r="O185" i="13"/>
  <c r="D185" i="13"/>
  <c r="I185" i="13"/>
  <c r="L185" i="13"/>
  <c r="T185" i="13"/>
  <c r="R185" i="13"/>
  <c r="H79" i="12"/>
  <c r="U79" i="12"/>
  <c r="V79" i="12"/>
  <c r="R79" i="12"/>
  <c r="J79" i="12"/>
  <c r="M79" i="12"/>
  <c r="N79" i="12"/>
  <c r="L79" i="12"/>
  <c r="Q79" i="12"/>
  <c r="F79" i="12"/>
  <c r="G79" i="12"/>
  <c r="C79" i="12"/>
  <c r="T79" i="12"/>
  <c r="K79" i="12"/>
  <c r="S79" i="12"/>
  <c r="W79" i="12"/>
  <c r="O79" i="12"/>
  <c r="E79" i="12"/>
  <c r="D79" i="12"/>
  <c r="I79" i="12"/>
  <c r="Y147" i="21"/>
  <c r="N147" i="21"/>
  <c r="F147" i="21"/>
  <c r="I147" i="21"/>
  <c r="O147" i="21"/>
  <c r="U147" i="21"/>
  <c r="G147" i="21"/>
  <c r="H147" i="21"/>
  <c r="M147" i="21"/>
  <c r="E147" i="21"/>
  <c r="C147" i="21"/>
  <c r="Q147" i="21"/>
  <c r="D147" i="21"/>
  <c r="M158" i="7"/>
  <c r="E158" i="7"/>
  <c r="D158" i="7"/>
  <c r="K158" i="7"/>
  <c r="L158" i="7"/>
  <c r="N158" i="7"/>
  <c r="H158" i="7"/>
  <c r="F158" i="7"/>
  <c r="C158" i="7"/>
  <c r="G158" i="7"/>
  <c r="X158" i="7"/>
  <c r="S158" i="7"/>
  <c r="P158" i="7"/>
  <c r="T158" i="7"/>
  <c r="O158" i="7"/>
  <c r="V158" i="7"/>
  <c r="I158" i="7"/>
  <c r="W158" i="7"/>
  <c r="R158" i="7"/>
  <c r="J158" i="7"/>
  <c r="P19" i="13"/>
  <c r="G19" i="13"/>
  <c r="C19" i="13"/>
  <c r="Q19" i="13"/>
  <c r="R19" i="13"/>
  <c r="H19" i="13"/>
  <c r="F19" i="13"/>
  <c r="W19" i="13"/>
  <c r="S19" i="13"/>
  <c r="U19" i="13"/>
  <c r="V19" i="13"/>
  <c r="T19" i="13"/>
  <c r="E19" i="13"/>
  <c r="D19" i="13"/>
  <c r="G75" i="5"/>
  <c r="H75" i="5"/>
  <c r="N75" i="5"/>
  <c r="F75" i="5"/>
  <c r="M75" i="5"/>
  <c r="J75" i="5"/>
  <c r="C75" i="5"/>
  <c r="L75" i="5"/>
  <c r="K75" i="5"/>
  <c r="I75" i="5"/>
  <c r="D75" i="5"/>
  <c r="E75" i="5" s="1"/>
  <c r="D133" i="7"/>
  <c r="M133" i="7"/>
  <c r="W133" i="7"/>
  <c r="R133" i="7"/>
  <c r="F133" i="7"/>
  <c r="X133" i="7"/>
  <c r="J133" i="7"/>
  <c r="O133" i="7"/>
  <c r="T133" i="7"/>
  <c r="E133" i="7"/>
  <c r="I133" i="7"/>
  <c r="N133" i="7"/>
  <c r="K133" i="7"/>
  <c r="V133" i="7"/>
  <c r="G133" i="7"/>
  <c r="C133" i="7"/>
  <c r="H133" i="7"/>
  <c r="L133" i="7"/>
  <c r="P133" i="7"/>
  <c r="S133" i="7"/>
  <c r="K113" i="5"/>
  <c r="I113" i="5"/>
  <c r="N113" i="5"/>
  <c r="C113" i="5"/>
  <c r="H113" i="5"/>
  <c r="G113" i="5"/>
  <c r="D113" i="5"/>
  <c r="E113" i="5" s="1"/>
  <c r="M113" i="5"/>
  <c r="J113" i="5"/>
  <c r="F113" i="5"/>
  <c r="L113" i="5"/>
  <c r="C79" i="16"/>
  <c r="D79" i="16"/>
  <c r="G79" i="16"/>
  <c r="H79" i="16"/>
  <c r="F79" i="16"/>
  <c r="E79" i="16"/>
  <c r="I79" i="16"/>
  <c r="O176" i="21"/>
  <c r="Y176" i="21"/>
  <c r="C176" i="21"/>
  <c r="M176" i="21"/>
  <c r="N176" i="21"/>
  <c r="E176" i="21"/>
  <c r="G176" i="21"/>
  <c r="Q176" i="21"/>
  <c r="I176" i="21"/>
  <c r="D176" i="21"/>
  <c r="U176" i="21"/>
  <c r="H176" i="21"/>
  <c r="V176" i="21"/>
  <c r="F176" i="21"/>
  <c r="W176" i="21"/>
  <c r="G124" i="44"/>
  <c r="C124" i="44"/>
  <c r="E124" i="44"/>
  <c r="F124" i="44"/>
  <c r="D124" i="44"/>
  <c r="H124" i="44"/>
  <c r="V77" i="13"/>
  <c r="L77" i="13"/>
  <c r="C77" i="13"/>
  <c r="E77" i="13"/>
  <c r="R77" i="13"/>
  <c r="G77" i="13"/>
  <c r="T77" i="13"/>
  <c r="I77" i="13"/>
  <c r="M77" i="13"/>
  <c r="K77" i="13"/>
  <c r="J77" i="13"/>
  <c r="H77" i="13"/>
  <c r="Q77" i="13"/>
  <c r="O77" i="13"/>
  <c r="N77" i="13"/>
  <c r="F77" i="13"/>
  <c r="U77" i="13"/>
  <c r="D77" i="13"/>
  <c r="W77" i="13"/>
  <c r="P77" i="13"/>
  <c r="S77" i="13"/>
  <c r="D183" i="44"/>
  <c r="G183" i="44"/>
  <c r="C183" i="44"/>
  <c r="E183" i="44"/>
  <c r="H183" i="44"/>
  <c r="F183" i="44"/>
  <c r="G51" i="44"/>
  <c r="D51" i="44"/>
  <c r="C51" i="44"/>
  <c r="H51" i="44"/>
  <c r="F51" i="44"/>
  <c r="E51" i="44"/>
  <c r="G169" i="44"/>
  <c r="C169" i="44"/>
  <c r="F169" i="44"/>
  <c r="E169" i="44"/>
  <c r="D169" i="44"/>
  <c r="H169" i="44"/>
  <c r="S153" i="12"/>
  <c r="E153" i="12"/>
  <c r="L153" i="12"/>
  <c r="D153" i="12"/>
  <c r="C153" i="12"/>
  <c r="G153" i="12"/>
  <c r="V153" i="12"/>
  <c r="Q153" i="12"/>
  <c r="F153" i="12"/>
  <c r="U153" i="12"/>
  <c r="H153" i="12"/>
  <c r="N153" i="12"/>
  <c r="R153" i="12"/>
  <c r="O153" i="12"/>
  <c r="W153" i="12"/>
  <c r="T153" i="12"/>
  <c r="K153" i="12"/>
  <c r="I153" i="12"/>
  <c r="M153" i="12"/>
  <c r="J153" i="12"/>
  <c r="J160" i="12"/>
  <c r="O160" i="12"/>
  <c r="G160" i="12"/>
  <c r="C160" i="12"/>
  <c r="V160" i="12"/>
  <c r="R160" i="12"/>
  <c r="D160" i="12"/>
  <c r="F160" i="12"/>
  <c r="H160" i="12"/>
  <c r="I160" i="12"/>
  <c r="U160" i="12"/>
  <c r="L160" i="12"/>
  <c r="N160" i="12"/>
  <c r="Q160" i="12"/>
  <c r="K160" i="12"/>
  <c r="T160" i="12"/>
  <c r="M160" i="12"/>
  <c r="W160" i="12"/>
  <c r="E160" i="12"/>
  <c r="S160" i="12"/>
  <c r="H71" i="7"/>
  <c r="P71" i="7"/>
  <c r="R71" i="7"/>
  <c r="T71" i="7"/>
  <c r="S71" i="7"/>
  <c r="J71" i="7"/>
  <c r="M71" i="7"/>
  <c r="X71" i="7"/>
  <c r="O71" i="7"/>
  <c r="V71" i="7"/>
  <c r="D71" i="7"/>
  <c r="F71" i="7"/>
  <c r="K71" i="7"/>
  <c r="N71" i="7"/>
  <c r="G71" i="7"/>
  <c r="C71" i="7"/>
  <c r="W71" i="7"/>
  <c r="E71" i="7"/>
  <c r="L71" i="7"/>
  <c r="I71" i="7"/>
  <c r="H150" i="13"/>
  <c r="E150" i="13"/>
  <c r="S150" i="13"/>
  <c r="O150" i="13"/>
  <c r="P150" i="13"/>
  <c r="M150" i="13"/>
  <c r="K150" i="13"/>
  <c r="F150" i="13"/>
  <c r="Q150" i="13"/>
  <c r="J150" i="13"/>
  <c r="G150" i="13"/>
  <c r="D150" i="13"/>
  <c r="W150" i="13"/>
  <c r="I150" i="13"/>
  <c r="L150" i="13"/>
  <c r="U150" i="13"/>
  <c r="T150" i="13"/>
  <c r="C150" i="13"/>
  <c r="N150" i="13"/>
  <c r="R150" i="13"/>
  <c r="V150" i="13"/>
  <c r="D75" i="16"/>
  <c r="F75" i="16"/>
  <c r="E75" i="16"/>
  <c r="C75" i="16"/>
  <c r="H75" i="16"/>
  <c r="I75" i="16"/>
  <c r="G75" i="16"/>
  <c r="G87" i="44"/>
  <c r="D87" i="44"/>
  <c r="C87" i="44"/>
  <c r="F87" i="44"/>
  <c r="H87" i="44"/>
  <c r="E87" i="44"/>
  <c r="G47" i="22"/>
  <c r="M47" i="22"/>
  <c r="C47" i="22"/>
  <c r="L47" i="22"/>
  <c r="D47" i="22"/>
  <c r="F47" i="22"/>
  <c r="N47" i="22"/>
  <c r="J47" i="22"/>
  <c r="H47" i="22"/>
  <c r="K47" i="22"/>
  <c r="I47" i="22"/>
  <c r="E47" i="22"/>
  <c r="O47" i="22"/>
  <c r="H82" i="12"/>
  <c r="S82" i="12"/>
  <c r="M82" i="12"/>
  <c r="J82" i="12"/>
  <c r="G82" i="12"/>
  <c r="Q82" i="12"/>
  <c r="F82" i="12"/>
  <c r="V82" i="12"/>
  <c r="I82" i="12"/>
  <c r="N82" i="12"/>
  <c r="U82" i="12"/>
  <c r="W82" i="12"/>
  <c r="R82" i="12"/>
  <c r="C82" i="12"/>
  <c r="O82" i="12"/>
  <c r="D82" i="12"/>
  <c r="K82" i="12"/>
  <c r="L82" i="12"/>
  <c r="T82" i="12"/>
  <c r="E82" i="12"/>
  <c r="C30" i="44"/>
  <c r="G30" i="44"/>
  <c r="H30" i="44"/>
  <c r="D30" i="44"/>
  <c r="F30" i="44"/>
  <c r="E30" i="44"/>
  <c r="G174" i="21"/>
  <c r="H174" i="21"/>
  <c r="N174" i="21"/>
  <c r="E174" i="21"/>
  <c r="C174" i="21"/>
  <c r="Y174" i="21"/>
  <c r="U174" i="21"/>
  <c r="D174" i="21"/>
  <c r="I174" i="21"/>
  <c r="Q174" i="21"/>
  <c r="O174" i="21"/>
  <c r="F174" i="21"/>
  <c r="M174" i="21"/>
  <c r="M190" i="13"/>
  <c r="J190" i="13"/>
  <c r="D190" i="13"/>
  <c r="I190" i="13"/>
  <c r="G190" i="13"/>
  <c r="H190" i="13"/>
  <c r="E190" i="13"/>
  <c r="Q190" i="13"/>
  <c r="W190" i="13"/>
  <c r="L190" i="13"/>
  <c r="V190" i="13"/>
  <c r="O190" i="13"/>
  <c r="N190" i="13"/>
  <c r="R190" i="13"/>
  <c r="C190" i="13"/>
  <c r="P190" i="13"/>
  <c r="F190" i="13"/>
  <c r="U190" i="13"/>
  <c r="K190" i="13"/>
  <c r="S190" i="13"/>
  <c r="T190" i="13"/>
  <c r="I152" i="13"/>
  <c r="V152" i="13"/>
  <c r="M152" i="13"/>
  <c r="E152" i="13"/>
  <c r="N152" i="13"/>
  <c r="P152" i="13"/>
  <c r="O152" i="13"/>
  <c r="L152" i="13"/>
  <c r="C152" i="13"/>
  <c r="G152" i="13"/>
  <c r="W152" i="13"/>
  <c r="J152" i="13"/>
  <c r="D152" i="13"/>
  <c r="S152" i="13"/>
  <c r="F152" i="13"/>
  <c r="K152" i="13"/>
  <c r="T152" i="13"/>
  <c r="U152" i="13"/>
  <c r="Q152" i="13"/>
  <c r="H152" i="13"/>
  <c r="R152" i="13"/>
  <c r="L119" i="22"/>
  <c r="N119" i="22"/>
  <c r="O119" i="22"/>
  <c r="M119" i="22"/>
  <c r="J119" i="22"/>
  <c r="G119" i="22"/>
  <c r="F119" i="22"/>
  <c r="K119" i="22"/>
  <c r="D119" i="22"/>
  <c r="E119" i="22"/>
  <c r="C119" i="22"/>
  <c r="I119" i="22"/>
  <c r="H119" i="22"/>
  <c r="K80" i="5"/>
  <c r="D80" i="5"/>
  <c r="E80" i="5" s="1"/>
  <c r="N80" i="5"/>
  <c r="H80" i="5"/>
  <c r="F80" i="5"/>
  <c r="I80" i="5"/>
  <c r="M80" i="5"/>
  <c r="C80" i="5"/>
  <c r="G80" i="5"/>
  <c r="J80" i="5"/>
  <c r="L80" i="5"/>
  <c r="I165" i="7"/>
  <c r="C165" i="7"/>
  <c r="O165" i="7"/>
  <c r="S165" i="7"/>
  <c r="T165" i="7"/>
  <c r="G165" i="7"/>
  <c r="V165" i="7"/>
  <c r="R165" i="7"/>
  <c r="X165" i="7"/>
  <c r="F165" i="7"/>
  <c r="D165" i="7"/>
  <c r="P165" i="7"/>
  <c r="W165" i="7"/>
  <c r="L165" i="7"/>
  <c r="J165" i="7"/>
  <c r="E165" i="7"/>
  <c r="M165" i="7"/>
  <c r="N165" i="7"/>
  <c r="H165" i="7"/>
  <c r="K165" i="7"/>
  <c r="N70" i="7"/>
  <c r="J70" i="7"/>
  <c r="X70" i="7"/>
  <c r="M70" i="7"/>
  <c r="G70" i="7"/>
  <c r="F70" i="7"/>
  <c r="H70" i="7"/>
  <c r="I70" i="7"/>
  <c r="W70" i="7"/>
  <c r="S70" i="7"/>
  <c r="K70" i="7"/>
  <c r="C70" i="7"/>
  <c r="P70" i="7"/>
  <c r="V70" i="7"/>
  <c r="R70" i="7"/>
  <c r="O70" i="7"/>
  <c r="D70" i="7"/>
  <c r="E70" i="7"/>
  <c r="T70" i="7"/>
  <c r="L70" i="7"/>
  <c r="H109" i="7"/>
  <c r="V109" i="7"/>
  <c r="X109" i="7"/>
  <c r="L109" i="7"/>
  <c r="E109" i="7"/>
  <c r="R109" i="7"/>
  <c r="F109" i="7"/>
  <c r="O109" i="7"/>
  <c r="K109" i="7"/>
  <c r="N109" i="7"/>
  <c r="I109" i="7"/>
  <c r="G109" i="7"/>
  <c r="J109" i="7"/>
  <c r="C109" i="7"/>
  <c r="D109" i="7"/>
  <c r="M109" i="7"/>
  <c r="S109" i="7"/>
  <c r="P109" i="7"/>
  <c r="T109" i="7"/>
  <c r="W109" i="7"/>
  <c r="T45" i="12"/>
  <c r="S45" i="12"/>
  <c r="J45" i="12"/>
  <c r="N45" i="12"/>
  <c r="G45" i="12"/>
  <c r="L45" i="12"/>
  <c r="C45" i="12"/>
  <c r="I45" i="12"/>
  <c r="U45" i="12"/>
  <c r="W45" i="12"/>
  <c r="M45" i="12"/>
  <c r="E45" i="12"/>
  <c r="D45" i="12"/>
  <c r="V45" i="12"/>
  <c r="R45" i="12"/>
  <c r="F45" i="12"/>
  <c r="Q45" i="12"/>
  <c r="H45" i="12"/>
  <c r="K45" i="12"/>
  <c r="O45" i="12"/>
  <c r="G78" i="21"/>
  <c r="M78" i="21"/>
  <c r="U78" i="21"/>
  <c r="N78" i="21"/>
  <c r="C78" i="21"/>
  <c r="I78" i="21"/>
  <c r="O78" i="21"/>
  <c r="Y78" i="21"/>
  <c r="D78" i="21"/>
  <c r="F78" i="21"/>
  <c r="Q78" i="21"/>
  <c r="H78" i="21"/>
  <c r="E78" i="21"/>
  <c r="G167" i="44"/>
  <c r="C167" i="44"/>
  <c r="E167" i="44"/>
  <c r="F167" i="44"/>
  <c r="D167" i="44"/>
  <c r="H167" i="44"/>
  <c r="I52" i="5"/>
  <c r="J52" i="5"/>
  <c r="C52" i="5"/>
  <c r="M52" i="5"/>
  <c r="H52" i="5"/>
  <c r="K52" i="5"/>
  <c r="L52" i="5"/>
  <c r="D52" i="5"/>
  <c r="E52" i="5" s="1"/>
  <c r="F52" i="5"/>
  <c r="G52" i="5"/>
  <c r="N52" i="5"/>
  <c r="W186" i="12"/>
  <c r="F186" i="12"/>
  <c r="U186" i="12"/>
  <c r="K186" i="12"/>
  <c r="L186" i="12"/>
  <c r="R186" i="12"/>
  <c r="S186" i="12"/>
  <c r="O186" i="12"/>
  <c r="M186" i="12"/>
  <c r="G186" i="12"/>
  <c r="E186" i="12"/>
  <c r="N186" i="12"/>
  <c r="Q186" i="12"/>
  <c r="H186" i="12"/>
  <c r="C186" i="12"/>
  <c r="V186" i="12"/>
  <c r="T186" i="12"/>
  <c r="I186" i="12"/>
  <c r="D186" i="12"/>
  <c r="J186" i="12"/>
  <c r="S40" i="13"/>
  <c r="T40" i="13"/>
  <c r="G40" i="13"/>
  <c r="U40" i="13"/>
  <c r="R40" i="13"/>
  <c r="H40" i="13"/>
  <c r="F40" i="13"/>
  <c r="C40" i="13"/>
  <c r="V40" i="13"/>
  <c r="D40" i="13"/>
  <c r="W40" i="13"/>
  <c r="E40" i="13"/>
  <c r="Q40" i="13"/>
  <c r="P40" i="13"/>
  <c r="E35" i="12"/>
  <c r="W35" i="12"/>
  <c r="Q35" i="12"/>
  <c r="V35" i="12"/>
  <c r="T35" i="12"/>
  <c r="D35" i="12"/>
  <c r="C35" i="12"/>
  <c r="S35" i="12"/>
  <c r="G35" i="12"/>
  <c r="U35" i="12"/>
  <c r="F35" i="12"/>
  <c r="R35" i="12"/>
  <c r="H35" i="12"/>
  <c r="H109" i="16"/>
  <c r="C109" i="16"/>
  <c r="F109" i="16"/>
  <c r="I109" i="16"/>
  <c r="G109" i="16"/>
  <c r="D109" i="16"/>
  <c r="E109" i="16"/>
  <c r="K67" i="22"/>
  <c r="J67" i="22"/>
  <c r="D67" i="22"/>
  <c r="F67" i="22"/>
  <c r="I67" i="22"/>
  <c r="O67" i="22"/>
  <c r="L67" i="22"/>
  <c r="N67" i="22"/>
  <c r="G67" i="22"/>
  <c r="H67" i="22"/>
  <c r="C67" i="22"/>
  <c r="M67" i="22"/>
  <c r="E67" i="22"/>
  <c r="L59" i="7"/>
  <c r="W59" i="7"/>
  <c r="E59" i="7"/>
  <c r="P59" i="7"/>
  <c r="K59" i="7"/>
  <c r="H59" i="7"/>
  <c r="I59" i="7"/>
  <c r="T59" i="7"/>
  <c r="C59" i="7"/>
  <c r="J59" i="7"/>
  <c r="F59" i="7"/>
  <c r="M59" i="7"/>
  <c r="V59" i="7"/>
  <c r="S59" i="7"/>
  <c r="D59" i="7"/>
  <c r="R59" i="7"/>
  <c r="X59" i="7"/>
  <c r="G59" i="7"/>
  <c r="N59" i="7"/>
  <c r="O59" i="7"/>
  <c r="C59" i="44"/>
  <c r="D59" i="44"/>
  <c r="H59" i="44"/>
  <c r="F59" i="44"/>
  <c r="G59" i="44"/>
  <c r="E59" i="44"/>
  <c r="F100" i="44"/>
  <c r="C100" i="44"/>
  <c r="E100" i="44"/>
  <c r="H100" i="44"/>
  <c r="D100" i="44"/>
  <c r="G100" i="44"/>
  <c r="T57" i="13"/>
  <c r="Q57" i="13"/>
  <c r="E57" i="13"/>
  <c r="L57" i="13"/>
  <c r="R57" i="13"/>
  <c r="G57" i="13"/>
  <c r="H57" i="13"/>
  <c r="P57" i="13"/>
  <c r="K57" i="13"/>
  <c r="D57" i="13"/>
  <c r="S57" i="13"/>
  <c r="O57" i="13"/>
  <c r="C57" i="13"/>
  <c r="J57" i="13"/>
  <c r="V57" i="13"/>
  <c r="I57" i="13"/>
  <c r="N57" i="13"/>
  <c r="W57" i="13"/>
  <c r="U57" i="13"/>
  <c r="M57" i="13"/>
  <c r="F57" i="13"/>
  <c r="I148" i="16"/>
  <c r="G148" i="16"/>
  <c r="E148" i="16"/>
  <c r="D148" i="16"/>
  <c r="F148" i="16"/>
  <c r="C148" i="16"/>
  <c r="H148" i="16"/>
  <c r="M155" i="5"/>
  <c r="K155" i="5"/>
  <c r="N155" i="5"/>
  <c r="J155" i="5"/>
  <c r="H155" i="5"/>
  <c r="L155" i="5"/>
  <c r="D155" i="5"/>
  <c r="E155" i="5" s="1"/>
  <c r="C155" i="5"/>
  <c r="G155" i="5"/>
  <c r="F155" i="5"/>
  <c r="I155" i="5"/>
  <c r="R178" i="7"/>
  <c r="H178" i="7"/>
  <c r="M178" i="7"/>
  <c r="W178" i="7"/>
  <c r="T178" i="7"/>
  <c r="F178" i="7"/>
  <c r="N178" i="7"/>
  <c r="J178" i="7"/>
  <c r="O178" i="7"/>
  <c r="L178" i="7"/>
  <c r="I178" i="7"/>
  <c r="E178" i="7"/>
  <c r="K178" i="7"/>
  <c r="S178" i="7"/>
  <c r="V178" i="7"/>
  <c r="G178" i="7"/>
  <c r="C178" i="7"/>
  <c r="P178" i="7"/>
  <c r="X178" i="7"/>
  <c r="D178" i="7"/>
  <c r="M39" i="7"/>
  <c r="C39" i="7"/>
  <c r="D39" i="7"/>
  <c r="E83" i="16"/>
  <c r="I83" i="16"/>
  <c r="G83" i="16"/>
  <c r="F83" i="16"/>
  <c r="H83" i="16"/>
  <c r="C83" i="16"/>
  <c r="D83" i="16"/>
  <c r="M134" i="5"/>
  <c r="C134" i="5"/>
  <c r="J134" i="5"/>
  <c r="I134" i="5"/>
  <c r="L134" i="5"/>
  <c r="D134" i="5"/>
  <c r="E134" i="5" s="1"/>
  <c r="H134" i="5"/>
  <c r="F134" i="5"/>
  <c r="G134" i="5"/>
  <c r="K134" i="5"/>
  <c r="N134" i="5"/>
  <c r="L81" i="13"/>
  <c r="M81" i="13"/>
  <c r="T81" i="13"/>
  <c r="J81" i="13"/>
  <c r="N81" i="13"/>
  <c r="V81" i="13"/>
  <c r="U81" i="13"/>
  <c r="G81" i="13"/>
  <c r="Q81" i="13"/>
  <c r="O81" i="13"/>
  <c r="D81" i="13"/>
  <c r="W81" i="13"/>
  <c r="C81" i="13"/>
  <c r="R81" i="13"/>
  <c r="P81" i="13"/>
  <c r="S81" i="13"/>
  <c r="K81" i="13"/>
  <c r="I81" i="13"/>
  <c r="H81" i="13"/>
  <c r="E81" i="13"/>
  <c r="F81" i="13"/>
  <c r="K35" i="22"/>
  <c r="G35" i="22"/>
  <c r="M35" i="22"/>
  <c r="E35" i="22"/>
  <c r="L35" i="22"/>
  <c r="N35" i="22"/>
  <c r="D35" i="22"/>
  <c r="I35" i="22"/>
  <c r="H35" i="22"/>
  <c r="C35" i="22"/>
  <c r="O35" i="22"/>
  <c r="J35" i="22"/>
  <c r="F35" i="22"/>
  <c r="Q101" i="21"/>
  <c r="M101" i="21"/>
  <c r="Y101" i="21"/>
  <c r="F101" i="21"/>
  <c r="E101" i="21"/>
  <c r="U101" i="21"/>
  <c r="H101" i="21"/>
  <c r="D101" i="21"/>
  <c r="C101" i="21"/>
  <c r="G101" i="21"/>
  <c r="W101" i="21"/>
  <c r="N101" i="21"/>
  <c r="I101" i="21"/>
  <c r="V101" i="21"/>
  <c r="O101" i="21"/>
  <c r="M87" i="7"/>
  <c r="R87" i="7"/>
  <c r="V87" i="7"/>
  <c r="J87" i="7"/>
  <c r="K87" i="7"/>
  <c r="P87" i="7"/>
  <c r="D87" i="7"/>
  <c r="F87" i="7"/>
  <c r="G87" i="7"/>
  <c r="H87" i="7"/>
  <c r="N87" i="7"/>
  <c r="L87" i="7"/>
  <c r="W87" i="7"/>
  <c r="I87" i="7"/>
  <c r="E87" i="7"/>
  <c r="C87" i="7"/>
  <c r="X87" i="7"/>
  <c r="S87" i="7"/>
  <c r="T87" i="7"/>
  <c r="O87" i="7"/>
  <c r="E44" i="12"/>
  <c r="O44" i="12"/>
  <c r="R44" i="12"/>
  <c r="K44" i="12"/>
  <c r="F44" i="12"/>
  <c r="H44" i="12"/>
  <c r="V44" i="12"/>
  <c r="C44" i="12"/>
  <c r="W44" i="12"/>
  <c r="D44" i="12"/>
  <c r="M44" i="12"/>
  <c r="J44" i="12"/>
  <c r="T44" i="12"/>
  <c r="Q44" i="12"/>
  <c r="G44" i="12"/>
  <c r="S44" i="12"/>
  <c r="L44" i="12"/>
  <c r="I44" i="12"/>
  <c r="N44" i="12"/>
  <c r="U44" i="12"/>
  <c r="M171" i="5"/>
  <c r="H171" i="5"/>
  <c r="D171" i="5"/>
  <c r="E171" i="5" s="1"/>
  <c r="N171" i="5"/>
  <c r="G171" i="5"/>
  <c r="L171" i="5"/>
  <c r="J171" i="5"/>
  <c r="F171" i="5"/>
  <c r="K171" i="5"/>
  <c r="C171" i="5"/>
  <c r="I171" i="5"/>
  <c r="Q145" i="13"/>
  <c r="T145" i="13"/>
  <c r="D145" i="13"/>
  <c r="U145" i="13"/>
  <c r="J145" i="13"/>
  <c r="W145" i="13"/>
  <c r="G145" i="13"/>
  <c r="F145" i="13"/>
  <c r="K145" i="13"/>
  <c r="E145" i="13"/>
  <c r="V145" i="13"/>
  <c r="P145" i="13"/>
  <c r="O145" i="13"/>
  <c r="L145" i="13"/>
  <c r="N145" i="13"/>
  <c r="M145" i="13"/>
  <c r="S145" i="13"/>
  <c r="I145" i="13"/>
  <c r="H145" i="13"/>
  <c r="C145" i="13"/>
  <c r="R145" i="13"/>
  <c r="W63" i="13"/>
  <c r="R63" i="13"/>
  <c r="F63" i="13"/>
  <c r="E63" i="13"/>
  <c r="Q63" i="13"/>
  <c r="J63" i="13"/>
  <c r="M63" i="13"/>
  <c r="V63" i="13"/>
  <c r="C63" i="13"/>
  <c r="D63" i="13"/>
  <c r="U63" i="13"/>
  <c r="I63" i="13"/>
  <c r="S63" i="13"/>
  <c r="L63" i="13"/>
  <c r="O63" i="13"/>
  <c r="G63" i="13"/>
  <c r="H63" i="13"/>
  <c r="N63" i="13"/>
  <c r="K63" i="13"/>
  <c r="T63" i="13"/>
  <c r="P63" i="13"/>
  <c r="I64" i="5"/>
  <c r="J64" i="5"/>
  <c r="L64" i="5"/>
  <c r="H64" i="5"/>
  <c r="N64" i="5"/>
  <c r="M64" i="5"/>
  <c r="F64" i="5"/>
  <c r="K64" i="5"/>
  <c r="C64" i="5"/>
  <c r="D64" i="5"/>
  <c r="E64" i="5" s="1"/>
  <c r="G64" i="5"/>
  <c r="G28" i="5"/>
  <c r="H28" i="5"/>
  <c r="I28" i="5"/>
  <c r="N28" i="5"/>
  <c r="L28" i="5"/>
  <c r="J28" i="5"/>
  <c r="C28" i="5"/>
  <c r="M28" i="5"/>
  <c r="F28" i="5"/>
  <c r="D28" i="5"/>
  <c r="E28" i="5" s="1"/>
  <c r="K28" i="5"/>
  <c r="D17" i="7"/>
  <c r="C17" i="7"/>
  <c r="M17" i="7"/>
  <c r="G47" i="16"/>
  <c r="I47" i="16"/>
  <c r="H47" i="16"/>
  <c r="D47" i="16"/>
  <c r="C47" i="16"/>
  <c r="F47" i="16"/>
  <c r="E47" i="16"/>
  <c r="J122" i="5"/>
  <c r="M122" i="5"/>
  <c r="F122" i="5"/>
  <c r="D122" i="5"/>
  <c r="E122" i="5" s="1"/>
  <c r="C122" i="5"/>
  <c r="G122" i="5"/>
  <c r="L122" i="5"/>
  <c r="I122" i="5"/>
  <c r="K122" i="5"/>
  <c r="N122" i="5"/>
  <c r="H122" i="5"/>
  <c r="C127" i="16"/>
  <c r="I127" i="16"/>
  <c r="D127" i="16"/>
  <c r="H127" i="16"/>
  <c r="G127" i="16"/>
  <c r="E127" i="16"/>
  <c r="F127" i="16"/>
  <c r="C102" i="7"/>
  <c r="F102" i="7"/>
  <c r="R102" i="7"/>
  <c r="M102" i="7"/>
  <c r="L102" i="7"/>
  <c r="S102" i="7"/>
  <c r="X102" i="7"/>
  <c r="P102" i="7"/>
  <c r="E102" i="7"/>
  <c r="I102" i="7"/>
  <c r="T102" i="7"/>
  <c r="V102" i="7"/>
  <c r="H102" i="7"/>
  <c r="O102" i="7"/>
  <c r="W102" i="7"/>
  <c r="N102" i="7"/>
  <c r="K102" i="7"/>
  <c r="G102" i="7"/>
  <c r="D102" i="7"/>
  <c r="J102" i="7"/>
  <c r="V93" i="13"/>
  <c r="F93" i="13"/>
  <c r="N93" i="13"/>
  <c r="M93" i="13"/>
  <c r="D93" i="13"/>
  <c r="C93" i="13"/>
  <c r="O93" i="13"/>
  <c r="H93" i="13"/>
  <c r="P93" i="13"/>
  <c r="E93" i="13"/>
  <c r="Q93" i="13"/>
  <c r="U93" i="13"/>
  <c r="W93" i="13"/>
  <c r="G93" i="13"/>
  <c r="S93" i="13"/>
  <c r="J93" i="13"/>
  <c r="L93" i="13"/>
  <c r="K93" i="13"/>
  <c r="I93" i="13"/>
  <c r="R93" i="13"/>
  <c r="T93" i="13"/>
  <c r="T45" i="7"/>
  <c r="G45" i="7"/>
  <c r="C45" i="7"/>
  <c r="M45" i="7"/>
  <c r="H45" i="7"/>
  <c r="L45" i="7"/>
  <c r="R45" i="7"/>
  <c r="I45" i="7"/>
  <c r="K45" i="7"/>
  <c r="W45" i="7"/>
  <c r="E45" i="7"/>
  <c r="X45" i="7"/>
  <c r="O45" i="7"/>
  <c r="D45" i="7"/>
  <c r="V45" i="7"/>
  <c r="N45" i="7"/>
  <c r="P45" i="7"/>
  <c r="J45" i="7"/>
  <c r="F45" i="7"/>
  <c r="S45" i="7"/>
  <c r="D67" i="16"/>
  <c r="C67" i="16"/>
  <c r="E67" i="16"/>
  <c r="I67" i="16"/>
  <c r="F67" i="16"/>
  <c r="G67" i="16"/>
  <c r="H67" i="16"/>
  <c r="F158" i="44"/>
  <c r="D158" i="44"/>
  <c r="E158" i="44"/>
  <c r="G158" i="44"/>
  <c r="C158" i="44"/>
  <c r="H158" i="44"/>
  <c r="Q129" i="12"/>
  <c r="H129" i="12"/>
  <c r="G129" i="12"/>
  <c r="T129" i="12"/>
  <c r="W129" i="12"/>
  <c r="N129" i="12"/>
  <c r="O129" i="12"/>
  <c r="F129" i="12"/>
  <c r="S129" i="12"/>
  <c r="R129" i="12"/>
  <c r="U129" i="12"/>
  <c r="M129" i="12"/>
  <c r="E129" i="12"/>
  <c r="K129" i="12"/>
  <c r="J129" i="12"/>
  <c r="L129" i="12"/>
  <c r="V129" i="12"/>
  <c r="I129" i="12"/>
  <c r="C129" i="12"/>
  <c r="D129" i="12"/>
  <c r="C68" i="44"/>
  <c r="F68" i="44"/>
  <c r="E68" i="44"/>
  <c r="H68" i="44"/>
  <c r="D68" i="44"/>
  <c r="G68" i="44"/>
  <c r="N64" i="21"/>
  <c r="M64" i="21"/>
  <c r="O64" i="21"/>
  <c r="Y64" i="21"/>
  <c r="F64" i="21"/>
  <c r="Q64" i="21"/>
  <c r="U64" i="21"/>
  <c r="E64" i="21"/>
  <c r="H64" i="21"/>
  <c r="I64" i="21"/>
  <c r="C64" i="21"/>
  <c r="G64" i="21"/>
  <c r="D64" i="21"/>
  <c r="D66" i="5"/>
  <c r="E66" i="5" s="1"/>
  <c r="L66" i="5"/>
  <c r="H66" i="5"/>
  <c r="N66" i="5"/>
  <c r="C66" i="5"/>
  <c r="I66" i="5"/>
  <c r="K66" i="5"/>
  <c r="J66" i="5"/>
  <c r="G66" i="5"/>
  <c r="F66" i="5"/>
  <c r="M66" i="5"/>
  <c r="E138" i="44"/>
  <c r="C138" i="44"/>
  <c r="D138" i="44"/>
  <c r="G138" i="44"/>
  <c r="H138" i="44"/>
  <c r="F138" i="44"/>
  <c r="F74" i="16"/>
  <c r="E74" i="16"/>
  <c r="D74" i="16"/>
  <c r="I74" i="16"/>
  <c r="H74" i="16"/>
  <c r="G74" i="16"/>
  <c r="C74" i="16"/>
  <c r="W24" i="12"/>
  <c r="G24" i="12"/>
  <c r="V24" i="12"/>
  <c r="R24" i="12"/>
  <c r="F24" i="12"/>
  <c r="E24" i="12"/>
  <c r="Q24" i="12"/>
  <c r="U24" i="12"/>
  <c r="H24" i="12"/>
  <c r="C24" i="12"/>
  <c r="T24" i="12"/>
  <c r="D24" i="12"/>
  <c r="S24" i="12"/>
  <c r="O168" i="7"/>
  <c r="R168" i="7"/>
  <c r="L168" i="7"/>
  <c r="C168" i="7"/>
  <c r="H168" i="7"/>
  <c r="G168" i="7"/>
  <c r="K168" i="7"/>
  <c r="M168" i="7"/>
  <c r="V168" i="7"/>
  <c r="F168" i="7"/>
  <c r="I168" i="7"/>
  <c r="X168" i="7"/>
  <c r="D168" i="7"/>
  <c r="J168" i="7"/>
  <c r="W168" i="7"/>
  <c r="N168" i="7"/>
  <c r="S168" i="7"/>
  <c r="T168" i="7"/>
  <c r="E168" i="7"/>
  <c r="P168" i="7"/>
  <c r="O170" i="21"/>
  <c r="G170" i="21"/>
  <c r="I170" i="21"/>
  <c r="F170" i="21"/>
  <c r="Q170" i="21"/>
  <c r="E170" i="21"/>
  <c r="H170" i="21"/>
  <c r="M170" i="21"/>
  <c r="N170" i="21"/>
  <c r="U170" i="21"/>
  <c r="C170" i="21"/>
  <c r="D170" i="21"/>
  <c r="Y170" i="21"/>
  <c r="V170" i="21"/>
  <c r="W170" i="21"/>
  <c r="O109" i="21"/>
  <c r="F109" i="21"/>
  <c r="D109" i="21"/>
  <c r="E109" i="21"/>
  <c r="C109" i="21"/>
  <c r="H109" i="21"/>
  <c r="G109" i="21"/>
  <c r="Q109" i="21"/>
  <c r="N109" i="21"/>
  <c r="I109" i="21"/>
  <c r="Y109" i="21"/>
  <c r="M109" i="21"/>
  <c r="U109" i="21"/>
  <c r="W109" i="21"/>
  <c r="V109" i="21"/>
  <c r="E99" i="16"/>
  <c r="I99" i="16"/>
  <c r="H99" i="16"/>
  <c r="G99" i="16"/>
  <c r="D99" i="16"/>
  <c r="C99" i="16"/>
  <c r="F99" i="16"/>
  <c r="K109" i="5"/>
  <c r="H109" i="5"/>
  <c r="M109" i="5"/>
  <c r="C109" i="5"/>
  <c r="J109" i="5"/>
  <c r="N109" i="5"/>
  <c r="L109" i="5"/>
  <c r="I109" i="5"/>
  <c r="G109" i="5"/>
  <c r="D109" i="5"/>
  <c r="E109" i="5" s="1"/>
  <c r="F109" i="5"/>
  <c r="C41" i="12"/>
  <c r="H41" i="12"/>
  <c r="E41" i="12"/>
  <c r="S41" i="12"/>
  <c r="R41" i="12"/>
  <c r="V41" i="12"/>
  <c r="F41" i="12"/>
  <c r="G41" i="12"/>
  <c r="D41" i="12"/>
  <c r="W41" i="12"/>
  <c r="T41" i="12"/>
  <c r="U41" i="12"/>
  <c r="Q41" i="12"/>
  <c r="N108" i="13"/>
  <c r="Q108" i="13"/>
  <c r="G108" i="13"/>
  <c r="S108" i="13"/>
  <c r="U108" i="13"/>
  <c r="I108" i="13"/>
  <c r="W108" i="13"/>
  <c r="K108" i="13"/>
  <c r="D108" i="13"/>
  <c r="C108" i="13"/>
  <c r="F108" i="13"/>
  <c r="V108" i="13"/>
  <c r="R108" i="13"/>
  <c r="M108" i="13"/>
  <c r="J108" i="13"/>
  <c r="P108" i="13"/>
  <c r="E108" i="13"/>
  <c r="H108" i="13"/>
  <c r="O108" i="13"/>
  <c r="L108" i="13"/>
  <c r="T108" i="13"/>
  <c r="G160" i="5"/>
  <c r="K160" i="5"/>
  <c r="C160" i="5"/>
  <c r="H160" i="5"/>
  <c r="D160" i="5"/>
  <c r="E160" i="5" s="1"/>
  <c r="J160" i="5"/>
  <c r="N160" i="5"/>
  <c r="M160" i="5"/>
  <c r="I160" i="5"/>
  <c r="F160" i="5"/>
  <c r="L160" i="5"/>
  <c r="D189" i="44"/>
  <c r="C189" i="44"/>
  <c r="E189" i="44"/>
  <c r="H189" i="44"/>
  <c r="F189" i="44"/>
  <c r="G189" i="44"/>
  <c r="L100" i="7"/>
  <c r="P100" i="7"/>
  <c r="M100" i="7"/>
  <c r="N100" i="7"/>
  <c r="G100" i="7"/>
  <c r="V100" i="7"/>
  <c r="E100" i="7"/>
  <c r="W100" i="7"/>
  <c r="C100" i="7"/>
  <c r="S100" i="7"/>
  <c r="X100" i="7"/>
  <c r="D100" i="7"/>
  <c r="I100" i="7"/>
  <c r="K100" i="7"/>
  <c r="R100" i="7"/>
  <c r="T100" i="7"/>
  <c r="H100" i="7"/>
  <c r="F100" i="7"/>
  <c r="J100" i="7"/>
  <c r="O100" i="7"/>
  <c r="L61" i="7"/>
  <c r="F61" i="7"/>
  <c r="E61" i="7"/>
  <c r="R61" i="7"/>
  <c r="O61" i="7"/>
  <c r="P61" i="7"/>
  <c r="C61" i="7"/>
  <c r="X61" i="7"/>
  <c r="D61" i="7"/>
  <c r="M61" i="7"/>
  <c r="J61" i="7"/>
  <c r="G61" i="7"/>
  <c r="H61" i="7"/>
  <c r="I61" i="7"/>
  <c r="N61" i="7"/>
  <c r="K61" i="7"/>
  <c r="W61" i="7"/>
  <c r="S61" i="7"/>
  <c r="V61" i="7"/>
  <c r="T61" i="7"/>
  <c r="M18" i="22"/>
  <c r="D18" i="22"/>
  <c r="F18" i="22"/>
  <c r="G18" i="22"/>
  <c r="H18" i="22"/>
  <c r="L18" i="22"/>
  <c r="J18" i="22"/>
  <c r="O18" i="22"/>
  <c r="E18" i="22"/>
  <c r="I18" i="22"/>
  <c r="C18" i="22"/>
  <c r="K18" i="22"/>
  <c r="N18" i="22"/>
  <c r="S132" i="13"/>
  <c r="C132" i="13"/>
  <c r="G132" i="13"/>
  <c r="M132" i="13"/>
  <c r="W132" i="13"/>
  <c r="R132" i="13"/>
  <c r="H132" i="13"/>
  <c r="F132" i="13"/>
  <c r="N132" i="13"/>
  <c r="U132" i="13"/>
  <c r="Q132" i="13"/>
  <c r="E132" i="13"/>
  <c r="O132" i="13"/>
  <c r="P132" i="13"/>
  <c r="T132" i="13"/>
  <c r="K132" i="13"/>
  <c r="D132" i="13"/>
  <c r="L132" i="13"/>
  <c r="I132" i="13"/>
  <c r="V132" i="13"/>
  <c r="J132" i="13"/>
  <c r="C147" i="22"/>
  <c r="F147" i="22"/>
  <c r="G147" i="22"/>
  <c r="N147" i="22"/>
  <c r="J147" i="22"/>
  <c r="D147" i="22"/>
  <c r="K147" i="22"/>
  <c r="E147" i="22"/>
  <c r="O147" i="22"/>
  <c r="L147" i="22"/>
  <c r="I147" i="22"/>
  <c r="H147" i="22"/>
  <c r="M147" i="22"/>
  <c r="J62" i="22"/>
  <c r="K62" i="22"/>
  <c r="O62" i="22"/>
  <c r="D62" i="22"/>
  <c r="L62" i="22"/>
  <c r="C62" i="22"/>
  <c r="H62" i="22"/>
  <c r="N62" i="22"/>
  <c r="I62" i="22"/>
  <c r="G62" i="22"/>
  <c r="F62" i="22"/>
  <c r="E62" i="22"/>
  <c r="M62" i="22"/>
  <c r="D121" i="21"/>
  <c r="U121" i="21"/>
  <c r="G121" i="21"/>
  <c r="H121" i="21"/>
  <c r="E121" i="21"/>
  <c r="F121" i="21"/>
  <c r="Y121" i="21"/>
  <c r="C121" i="21"/>
  <c r="N121" i="21"/>
  <c r="M121" i="21"/>
  <c r="O121" i="21"/>
  <c r="Q121" i="21"/>
  <c r="I121" i="21"/>
  <c r="V121" i="21"/>
  <c r="W121" i="21"/>
  <c r="E190" i="44"/>
  <c r="G190" i="44"/>
  <c r="C190" i="44"/>
  <c r="F190" i="44"/>
  <c r="D190" i="44"/>
  <c r="H190" i="44"/>
  <c r="U136" i="13"/>
  <c r="O136" i="13"/>
  <c r="C136" i="13"/>
  <c r="J136" i="13"/>
  <c r="P136" i="13"/>
  <c r="W136" i="13"/>
  <c r="L136" i="13"/>
  <c r="K136" i="13"/>
  <c r="V136" i="13"/>
  <c r="R136" i="13"/>
  <c r="N136" i="13"/>
  <c r="M136" i="13"/>
  <c r="F136" i="13"/>
  <c r="H136" i="13"/>
  <c r="I136" i="13"/>
  <c r="S136" i="13"/>
  <c r="T136" i="13"/>
  <c r="G136" i="13"/>
  <c r="E136" i="13"/>
  <c r="D136" i="13"/>
  <c r="Q136" i="13"/>
  <c r="N74" i="21"/>
  <c r="E74" i="21"/>
  <c r="D74" i="21"/>
  <c r="O74" i="21"/>
  <c r="Y74" i="21"/>
  <c r="H74" i="21"/>
  <c r="U74" i="21"/>
  <c r="C74" i="21"/>
  <c r="F74" i="21"/>
  <c r="Q74" i="21"/>
  <c r="M74" i="21"/>
  <c r="I74" i="21"/>
  <c r="G74" i="21"/>
  <c r="W78" i="13"/>
  <c r="S78" i="13"/>
  <c r="R78" i="13"/>
  <c r="F78" i="13"/>
  <c r="K78" i="13"/>
  <c r="T78" i="13"/>
  <c r="N78" i="13"/>
  <c r="Q78" i="13"/>
  <c r="I78" i="13"/>
  <c r="J78" i="13"/>
  <c r="V78" i="13"/>
  <c r="O78" i="13"/>
  <c r="G78" i="13"/>
  <c r="L78" i="13"/>
  <c r="M78" i="13"/>
  <c r="E78" i="13"/>
  <c r="C78" i="13"/>
  <c r="D78" i="13"/>
  <c r="H78" i="13"/>
  <c r="U78" i="13"/>
  <c r="P78" i="13"/>
  <c r="S139" i="13"/>
  <c r="J139" i="13"/>
  <c r="K139" i="13"/>
  <c r="V139" i="13"/>
  <c r="W139" i="13"/>
  <c r="D139" i="13"/>
  <c r="C139" i="13"/>
  <c r="L139" i="13"/>
  <c r="M139" i="13"/>
  <c r="E139" i="13"/>
  <c r="T139" i="13"/>
  <c r="N139" i="13"/>
  <c r="G139" i="13"/>
  <c r="H139" i="13"/>
  <c r="F139" i="13"/>
  <c r="R139" i="13"/>
  <c r="Q139" i="13"/>
  <c r="O139" i="13"/>
  <c r="U139" i="13"/>
  <c r="I139" i="13"/>
  <c r="P139" i="13"/>
  <c r="J182" i="13"/>
  <c r="T182" i="13"/>
  <c r="I182" i="13"/>
  <c r="R182" i="13"/>
  <c r="C182" i="13"/>
  <c r="G182" i="13"/>
  <c r="Q182" i="13"/>
  <c r="D182" i="13"/>
  <c r="E182" i="13"/>
  <c r="U182" i="13"/>
  <c r="V182" i="13"/>
  <c r="H182" i="13"/>
  <c r="P182" i="13"/>
  <c r="O182" i="13"/>
  <c r="K182" i="13"/>
  <c r="L182" i="13"/>
  <c r="F182" i="13"/>
  <c r="W182" i="13"/>
  <c r="S182" i="13"/>
  <c r="M182" i="13"/>
  <c r="N182" i="13"/>
  <c r="E115" i="7"/>
  <c r="L115" i="7"/>
  <c r="G115" i="7"/>
  <c r="S115" i="7"/>
  <c r="F115" i="7"/>
  <c r="K115" i="7"/>
  <c r="R115" i="7"/>
  <c r="H115" i="7"/>
  <c r="M115" i="7"/>
  <c r="T115" i="7"/>
  <c r="X115" i="7"/>
  <c r="N115" i="7"/>
  <c r="J115" i="7"/>
  <c r="D115" i="7"/>
  <c r="W115" i="7"/>
  <c r="C115" i="7"/>
  <c r="I115" i="7"/>
  <c r="V115" i="7"/>
  <c r="O115" i="7"/>
  <c r="P115" i="7"/>
  <c r="U29" i="13"/>
  <c r="F29" i="13"/>
  <c r="G29" i="13"/>
  <c r="H29" i="13"/>
  <c r="R29" i="13"/>
  <c r="T29" i="13"/>
  <c r="W29" i="13"/>
  <c r="E29" i="13"/>
  <c r="P29" i="13"/>
  <c r="C29" i="13"/>
  <c r="S29" i="13"/>
  <c r="D29" i="13"/>
  <c r="V29" i="13"/>
  <c r="Q29" i="13"/>
  <c r="Y137" i="21"/>
  <c r="F137" i="21"/>
  <c r="H137" i="21"/>
  <c r="U137" i="21"/>
  <c r="E137" i="21"/>
  <c r="N137" i="21"/>
  <c r="C137" i="21"/>
  <c r="O137" i="21"/>
  <c r="D137" i="21"/>
  <c r="Q137" i="21"/>
  <c r="G137" i="21"/>
  <c r="M137" i="21"/>
  <c r="I137" i="21"/>
  <c r="W137" i="21"/>
  <c r="V137" i="21"/>
  <c r="G111" i="16"/>
  <c r="D111" i="16"/>
  <c r="F111" i="16"/>
  <c r="I111" i="16"/>
  <c r="E111" i="16"/>
  <c r="C111" i="16"/>
  <c r="H111" i="16"/>
  <c r="F153" i="44"/>
  <c r="E153" i="44"/>
  <c r="G153" i="44"/>
  <c r="C153" i="44"/>
  <c r="H153" i="44"/>
  <c r="D153" i="44"/>
  <c r="R32" i="12"/>
  <c r="E32" i="12"/>
  <c r="W32" i="12"/>
  <c r="T32" i="12"/>
  <c r="U32" i="12"/>
  <c r="F32" i="12"/>
  <c r="S32" i="12"/>
  <c r="G32" i="12"/>
  <c r="H32" i="12"/>
  <c r="Q32" i="12"/>
  <c r="V32" i="12"/>
  <c r="C32" i="12"/>
  <c r="D32" i="12"/>
  <c r="M80" i="7"/>
  <c r="R80" i="7"/>
  <c r="V80" i="7"/>
  <c r="T80" i="7"/>
  <c r="G80" i="7"/>
  <c r="X80" i="7"/>
  <c r="O80" i="7"/>
  <c r="I80" i="7"/>
  <c r="J80" i="7"/>
  <c r="K80" i="7"/>
  <c r="C80" i="7"/>
  <c r="P80" i="7"/>
  <c r="E80" i="7"/>
  <c r="D80" i="7"/>
  <c r="L80" i="7"/>
  <c r="N80" i="7"/>
  <c r="H80" i="7"/>
  <c r="W80" i="7"/>
  <c r="F80" i="7"/>
  <c r="S80" i="7"/>
  <c r="D123" i="16"/>
  <c r="G123" i="16"/>
  <c r="H123" i="16"/>
  <c r="C123" i="16"/>
  <c r="F123" i="16"/>
  <c r="E123" i="16"/>
  <c r="I123" i="16"/>
  <c r="V143" i="7"/>
  <c r="L143" i="7"/>
  <c r="E143" i="7"/>
  <c r="K143" i="7"/>
  <c r="T143" i="7"/>
  <c r="H143" i="7"/>
  <c r="N143" i="7"/>
  <c r="G143" i="7"/>
  <c r="O143" i="7"/>
  <c r="F143" i="7"/>
  <c r="J143" i="7"/>
  <c r="C143" i="7"/>
  <c r="I143" i="7"/>
  <c r="M143" i="7"/>
  <c r="W143" i="7"/>
  <c r="R143" i="7"/>
  <c r="D143" i="7"/>
  <c r="X143" i="7"/>
  <c r="S143" i="7"/>
  <c r="P143" i="7"/>
  <c r="E188" i="44"/>
  <c r="C188" i="44"/>
  <c r="G188" i="44"/>
  <c r="D188" i="44"/>
  <c r="F188" i="44"/>
  <c r="H188" i="44"/>
  <c r="M56" i="12"/>
  <c r="G56" i="12"/>
  <c r="F56" i="12"/>
  <c r="H56" i="12"/>
  <c r="Q56" i="12"/>
  <c r="R56" i="12"/>
  <c r="D56" i="12"/>
  <c r="N56" i="12"/>
  <c r="S56" i="12"/>
  <c r="E56" i="12"/>
  <c r="O56" i="12"/>
  <c r="W56" i="12"/>
  <c r="I56" i="12"/>
  <c r="K56" i="12"/>
  <c r="T56" i="12"/>
  <c r="J56" i="12"/>
  <c r="V56" i="12"/>
  <c r="U56" i="12"/>
  <c r="L56" i="12"/>
  <c r="C56" i="12"/>
  <c r="M57" i="5"/>
  <c r="G57" i="5"/>
  <c r="N57" i="5"/>
  <c r="F57" i="5"/>
  <c r="D57" i="5"/>
  <c r="E57" i="5" s="1"/>
  <c r="C57" i="5"/>
  <c r="K57" i="5"/>
  <c r="H57" i="5"/>
  <c r="J57" i="5"/>
  <c r="I57" i="5"/>
  <c r="L57" i="5"/>
  <c r="O181" i="22"/>
  <c r="K181" i="22"/>
  <c r="C181" i="22"/>
  <c r="L181" i="22"/>
  <c r="J181" i="22"/>
  <c r="H181" i="22"/>
  <c r="I181" i="22"/>
  <c r="N181" i="22"/>
  <c r="F181" i="22"/>
  <c r="E181" i="22"/>
  <c r="D181" i="22"/>
  <c r="G181" i="22"/>
  <c r="M181" i="22"/>
  <c r="E91" i="16"/>
  <c r="H91" i="16"/>
  <c r="G91" i="16"/>
  <c r="F91" i="16"/>
  <c r="D91" i="16"/>
  <c r="I91" i="16"/>
  <c r="C91" i="16"/>
  <c r="K102" i="22"/>
  <c r="M102" i="22"/>
  <c r="L102" i="22"/>
  <c r="D102" i="22"/>
  <c r="N102" i="22"/>
  <c r="O102" i="22"/>
  <c r="G102" i="22"/>
  <c r="F102" i="22"/>
  <c r="J102" i="22"/>
  <c r="H102" i="22"/>
  <c r="C102" i="22"/>
  <c r="I102" i="22"/>
  <c r="E102" i="22"/>
  <c r="G20" i="44"/>
  <c r="E20" i="44"/>
  <c r="H20" i="44"/>
  <c r="C20" i="44"/>
  <c r="F20" i="44"/>
  <c r="D20" i="44"/>
  <c r="C46" i="21"/>
  <c r="D46" i="21"/>
  <c r="Y46" i="21"/>
  <c r="R119" i="13"/>
  <c r="F119" i="13"/>
  <c r="P119" i="13"/>
  <c r="I119" i="13"/>
  <c r="V119" i="13"/>
  <c r="C119" i="13"/>
  <c r="L119" i="13"/>
  <c r="T119" i="13"/>
  <c r="H119" i="13"/>
  <c r="N119" i="13"/>
  <c r="Q119" i="13"/>
  <c r="K119" i="13"/>
  <c r="E119" i="13"/>
  <c r="M119" i="13"/>
  <c r="D119" i="13"/>
  <c r="O119" i="13"/>
  <c r="J119" i="13"/>
  <c r="W119" i="13"/>
  <c r="U119" i="13"/>
  <c r="S119" i="13"/>
  <c r="G119" i="13"/>
  <c r="V179" i="7"/>
  <c r="E179" i="7"/>
  <c r="J179" i="7"/>
  <c r="P179" i="7"/>
  <c r="W179" i="7"/>
  <c r="F179" i="7"/>
  <c r="S179" i="7"/>
  <c r="C179" i="7"/>
  <c r="R179" i="7"/>
  <c r="T179" i="7"/>
  <c r="M179" i="7"/>
  <c r="X179" i="7"/>
  <c r="N179" i="7"/>
  <c r="G179" i="7"/>
  <c r="K179" i="7"/>
  <c r="O179" i="7"/>
  <c r="I179" i="7"/>
  <c r="H179" i="7"/>
  <c r="D179" i="7"/>
  <c r="L179" i="7"/>
  <c r="D72" i="16"/>
  <c r="E72" i="16"/>
  <c r="F72" i="16"/>
  <c r="G72" i="16"/>
  <c r="H72" i="16"/>
  <c r="C72" i="16"/>
  <c r="I72" i="16"/>
  <c r="F142" i="44"/>
  <c r="E142" i="44"/>
  <c r="G142" i="44"/>
  <c r="H142" i="44"/>
  <c r="C142" i="44"/>
  <c r="D142" i="44"/>
  <c r="V130" i="7"/>
  <c r="G130" i="7"/>
  <c r="P130" i="7"/>
  <c r="S130" i="7"/>
  <c r="K130" i="7"/>
  <c r="E130" i="7"/>
  <c r="D130" i="7"/>
  <c r="N130" i="7"/>
  <c r="H130" i="7"/>
  <c r="F130" i="7"/>
  <c r="X130" i="7"/>
  <c r="W130" i="7"/>
  <c r="O130" i="7"/>
  <c r="R130" i="7"/>
  <c r="T130" i="7"/>
  <c r="C130" i="7"/>
  <c r="I130" i="7"/>
  <c r="J130" i="7"/>
  <c r="L130" i="7"/>
  <c r="M130" i="7"/>
  <c r="E20" i="13"/>
  <c r="W20" i="13"/>
  <c r="H20" i="13"/>
  <c r="G20" i="13"/>
  <c r="S20" i="13"/>
  <c r="V20" i="13"/>
  <c r="R20" i="13"/>
  <c r="D20" i="13"/>
  <c r="U20" i="13"/>
  <c r="T20" i="13"/>
  <c r="Q20" i="13"/>
  <c r="C20" i="13"/>
  <c r="P20" i="13"/>
  <c r="F20" i="13"/>
  <c r="F68" i="13"/>
  <c r="U68" i="13"/>
  <c r="M68" i="13"/>
  <c r="J68" i="13"/>
  <c r="I68" i="13"/>
  <c r="D68" i="13"/>
  <c r="Q68" i="13"/>
  <c r="C68" i="13"/>
  <c r="P68" i="13"/>
  <c r="E68" i="13"/>
  <c r="G68" i="13"/>
  <c r="W68" i="13"/>
  <c r="O68" i="13"/>
  <c r="V68" i="13"/>
  <c r="L68" i="13"/>
  <c r="T68" i="13"/>
  <c r="R68" i="13"/>
  <c r="K68" i="13"/>
  <c r="S68" i="13"/>
  <c r="H68" i="13"/>
  <c r="N68" i="13"/>
  <c r="F64" i="44"/>
  <c r="G64" i="44"/>
  <c r="D64" i="44"/>
  <c r="E64" i="44"/>
  <c r="C64" i="44"/>
  <c r="H64" i="44"/>
  <c r="J88" i="5"/>
  <c r="C88" i="5"/>
  <c r="N88" i="5"/>
  <c r="G88" i="5"/>
  <c r="F88" i="5"/>
  <c r="K88" i="5"/>
  <c r="M88" i="5"/>
  <c r="I88" i="5"/>
  <c r="L88" i="5"/>
  <c r="H88" i="5"/>
  <c r="D88" i="5"/>
  <c r="E88" i="5" s="1"/>
  <c r="W46" i="12"/>
  <c r="K46" i="12"/>
  <c r="S46" i="12"/>
  <c r="H46" i="12"/>
  <c r="I46" i="12"/>
  <c r="D46" i="12"/>
  <c r="J46" i="12"/>
  <c r="M46" i="12"/>
  <c r="L46" i="12"/>
  <c r="E46" i="12"/>
  <c r="N46" i="12"/>
  <c r="G46" i="12"/>
  <c r="U46" i="12"/>
  <c r="O46" i="12"/>
  <c r="R46" i="12"/>
  <c r="Q46" i="12"/>
  <c r="F46" i="12"/>
  <c r="C46" i="12"/>
  <c r="T46" i="12"/>
  <c r="V46" i="12"/>
  <c r="X167" i="7"/>
  <c r="G167" i="7"/>
  <c r="C167" i="7"/>
  <c r="T167" i="7"/>
  <c r="N167" i="7"/>
  <c r="F167" i="7"/>
  <c r="E167" i="7"/>
  <c r="R167" i="7"/>
  <c r="W167" i="7"/>
  <c r="P167" i="7"/>
  <c r="O167" i="7"/>
  <c r="I167" i="7"/>
  <c r="D167" i="7"/>
  <c r="J167" i="7"/>
  <c r="S167" i="7"/>
  <c r="H167" i="7"/>
  <c r="L167" i="7"/>
  <c r="M167" i="7"/>
  <c r="V167" i="7"/>
  <c r="K167" i="7"/>
  <c r="N151" i="21"/>
  <c r="G151" i="21"/>
  <c r="M151" i="21"/>
  <c r="E151" i="21"/>
  <c r="O151" i="21"/>
  <c r="F151" i="21"/>
  <c r="C151" i="21"/>
  <c r="H151" i="21"/>
  <c r="Q151" i="21"/>
  <c r="U151" i="21"/>
  <c r="D151" i="21"/>
  <c r="Y151" i="21"/>
  <c r="V151" i="21"/>
  <c r="W151" i="21"/>
  <c r="I151" i="21"/>
  <c r="F80" i="44"/>
  <c r="H80" i="44"/>
  <c r="C80" i="44"/>
  <c r="D80" i="44"/>
  <c r="E80" i="44"/>
  <c r="G80" i="44"/>
  <c r="L56" i="22"/>
  <c r="E56" i="22"/>
  <c r="F56" i="22"/>
  <c r="C56" i="22"/>
  <c r="M56" i="22"/>
  <c r="J56" i="22"/>
  <c r="H56" i="22"/>
  <c r="G56" i="22"/>
  <c r="D56" i="22"/>
  <c r="N56" i="22"/>
  <c r="I56" i="22"/>
  <c r="O56" i="22"/>
  <c r="K56" i="22"/>
  <c r="D112" i="12"/>
  <c r="E112" i="12"/>
  <c r="R112" i="12"/>
  <c r="T112" i="12"/>
  <c r="Q112" i="12"/>
  <c r="O112" i="12"/>
  <c r="W112" i="12"/>
  <c r="J112" i="12"/>
  <c r="V112" i="12"/>
  <c r="F112" i="12"/>
  <c r="N112" i="12"/>
  <c r="G112" i="12"/>
  <c r="S112" i="12"/>
  <c r="I112" i="12"/>
  <c r="L112" i="12"/>
  <c r="C112" i="12"/>
  <c r="M112" i="12"/>
  <c r="H112" i="12"/>
  <c r="K112" i="12"/>
  <c r="U112" i="12"/>
  <c r="N61" i="13"/>
  <c r="D61" i="13"/>
  <c r="G61" i="13"/>
  <c r="P61" i="13"/>
  <c r="F61" i="13"/>
  <c r="T61" i="13"/>
  <c r="M61" i="13"/>
  <c r="C61" i="13"/>
  <c r="L61" i="13"/>
  <c r="R61" i="13"/>
  <c r="O61" i="13"/>
  <c r="I61" i="13"/>
  <c r="E61" i="13"/>
  <c r="S61" i="13"/>
  <c r="W61" i="13"/>
  <c r="V61" i="13"/>
  <c r="K61" i="13"/>
  <c r="H61" i="13"/>
  <c r="Q61" i="13"/>
  <c r="U61" i="13"/>
  <c r="J61" i="13"/>
  <c r="G43" i="16"/>
  <c r="I43" i="16"/>
  <c r="E43" i="16"/>
  <c r="D43" i="16"/>
  <c r="H43" i="16"/>
  <c r="C43" i="16"/>
  <c r="F43" i="16"/>
  <c r="E30" i="12"/>
  <c r="U30" i="12"/>
  <c r="H30" i="12"/>
  <c r="Q30" i="12"/>
  <c r="G30" i="12"/>
  <c r="C30" i="12"/>
  <c r="W30" i="12"/>
  <c r="R30" i="12"/>
  <c r="F30" i="12"/>
  <c r="D30" i="12"/>
  <c r="V30" i="12"/>
  <c r="S30" i="12"/>
  <c r="T30" i="12"/>
  <c r="I156" i="5"/>
  <c r="C156" i="5"/>
  <c r="L156" i="5"/>
  <c r="K156" i="5"/>
  <c r="M156" i="5"/>
  <c r="J156" i="5"/>
  <c r="N156" i="5"/>
  <c r="F156" i="5"/>
  <c r="H156" i="5"/>
  <c r="D156" i="5"/>
  <c r="E156" i="5" s="1"/>
  <c r="G156" i="5"/>
  <c r="V43" i="13"/>
  <c r="S43" i="13"/>
  <c r="E43" i="13"/>
  <c r="P43" i="13"/>
  <c r="I43" i="13"/>
  <c r="N43" i="13"/>
  <c r="C43" i="13"/>
  <c r="D43" i="13"/>
  <c r="Q43" i="13"/>
  <c r="L43" i="13"/>
  <c r="R43" i="13"/>
  <c r="M43" i="13"/>
  <c r="G43" i="13"/>
  <c r="J43" i="13"/>
  <c r="W43" i="13"/>
  <c r="K43" i="13"/>
  <c r="O43" i="13"/>
  <c r="F43" i="13"/>
  <c r="U43" i="13"/>
  <c r="H43" i="13"/>
  <c r="T43" i="13"/>
  <c r="W102" i="12"/>
  <c r="G102" i="12"/>
  <c r="T102" i="12"/>
  <c r="V102" i="12"/>
  <c r="U102" i="12"/>
  <c r="J102" i="12"/>
  <c r="H102" i="12"/>
  <c r="C102" i="12"/>
  <c r="Q102" i="12"/>
  <c r="O102" i="12"/>
  <c r="N102" i="12"/>
  <c r="E102" i="12"/>
  <c r="F102" i="12"/>
  <c r="D102" i="12"/>
  <c r="L102" i="12"/>
  <c r="K102" i="12"/>
  <c r="I102" i="12"/>
  <c r="M102" i="12"/>
  <c r="R102" i="12"/>
  <c r="S102" i="12"/>
  <c r="F140" i="21"/>
  <c r="M140" i="21"/>
  <c r="G140" i="21"/>
  <c r="H140" i="21"/>
  <c r="D140" i="21"/>
  <c r="Q140" i="21"/>
  <c r="N140" i="21"/>
  <c r="U140" i="21"/>
  <c r="I140" i="21"/>
  <c r="O140" i="21"/>
  <c r="Y140" i="21"/>
  <c r="W140" i="21"/>
  <c r="C140" i="21"/>
  <c r="E140" i="21"/>
  <c r="V140" i="21"/>
  <c r="C50" i="21"/>
  <c r="Y50" i="21"/>
  <c r="D50" i="21"/>
  <c r="F115" i="12"/>
  <c r="J115" i="12"/>
  <c r="W115" i="12"/>
  <c r="U115" i="12"/>
  <c r="M115" i="12"/>
  <c r="C115" i="12"/>
  <c r="O115" i="12"/>
  <c r="Q115" i="12"/>
  <c r="L115" i="12"/>
  <c r="D115" i="12"/>
  <c r="K115" i="12"/>
  <c r="V115" i="12"/>
  <c r="E115" i="12"/>
  <c r="H115" i="12"/>
  <c r="S115" i="12"/>
  <c r="R115" i="12"/>
  <c r="N115" i="12"/>
  <c r="I115" i="12"/>
  <c r="T115" i="12"/>
  <c r="G115" i="12"/>
  <c r="C24" i="7"/>
  <c r="D24" i="7"/>
  <c r="M24" i="7"/>
  <c r="F187" i="44"/>
  <c r="E187" i="44"/>
  <c r="H187" i="44"/>
  <c r="G187" i="44"/>
  <c r="C187" i="44"/>
  <c r="D187" i="44"/>
  <c r="D137" i="7"/>
  <c r="I137" i="7"/>
  <c r="E137" i="7"/>
  <c r="H137" i="7"/>
  <c r="V137" i="7"/>
  <c r="W137" i="7"/>
  <c r="F137" i="7"/>
  <c r="T137" i="7"/>
  <c r="N137" i="7"/>
  <c r="C137" i="7"/>
  <c r="L137" i="7"/>
  <c r="K137" i="7"/>
  <c r="P137" i="7"/>
  <c r="J137" i="7"/>
  <c r="M137" i="7"/>
  <c r="X137" i="7"/>
  <c r="R137" i="7"/>
  <c r="O137" i="7"/>
  <c r="G137" i="7"/>
  <c r="S137" i="7"/>
  <c r="S32" i="13"/>
  <c r="H32" i="13"/>
  <c r="R32" i="13"/>
  <c r="D32" i="13"/>
  <c r="W32" i="13"/>
  <c r="G32" i="13"/>
  <c r="V32" i="13"/>
  <c r="F32" i="13"/>
  <c r="E32" i="13"/>
  <c r="T32" i="13"/>
  <c r="Q32" i="13"/>
  <c r="P32" i="13"/>
  <c r="U32" i="13"/>
  <c r="C32" i="13"/>
  <c r="N88" i="21"/>
  <c r="H88" i="21"/>
  <c r="C88" i="21"/>
  <c r="F88" i="21"/>
  <c r="U88" i="21"/>
  <c r="I88" i="21"/>
  <c r="M88" i="21"/>
  <c r="Y88" i="21"/>
  <c r="O88" i="21"/>
  <c r="Q88" i="21"/>
  <c r="D88" i="21"/>
  <c r="G88" i="21"/>
  <c r="E88" i="21"/>
  <c r="V88" i="21"/>
  <c r="W88" i="21"/>
  <c r="F143" i="22"/>
  <c r="G143" i="22"/>
  <c r="J143" i="22"/>
  <c r="E143" i="22"/>
  <c r="K143" i="22"/>
  <c r="C143" i="22"/>
  <c r="O143" i="22"/>
  <c r="D143" i="22"/>
  <c r="I143" i="22"/>
  <c r="L143" i="22"/>
  <c r="N143" i="22"/>
  <c r="H143" i="22"/>
  <c r="M143" i="22"/>
  <c r="F171" i="16"/>
  <c r="C171" i="16"/>
  <c r="G171" i="16"/>
  <c r="E171" i="16"/>
  <c r="D171" i="16"/>
  <c r="H171" i="16"/>
  <c r="I171" i="16"/>
  <c r="U56" i="21"/>
  <c r="M56" i="21"/>
  <c r="I56" i="21"/>
  <c r="G56" i="21"/>
  <c r="E56" i="21"/>
  <c r="C56" i="21"/>
  <c r="O56" i="21"/>
  <c r="N56" i="21"/>
  <c r="Y56" i="21"/>
  <c r="D56" i="21"/>
  <c r="Q56" i="21"/>
  <c r="H56" i="21"/>
  <c r="W56" i="21"/>
  <c r="F56" i="21"/>
  <c r="V56" i="21"/>
  <c r="M130" i="21"/>
  <c r="U130" i="21"/>
  <c r="O130" i="21"/>
  <c r="Y130" i="21"/>
  <c r="I130" i="21"/>
  <c r="N130" i="21"/>
  <c r="C130" i="21"/>
  <c r="Q130" i="21"/>
  <c r="F130" i="21"/>
  <c r="H130" i="21"/>
  <c r="D130" i="21"/>
  <c r="G130" i="21"/>
  <c r="E130" i="21"/>
  <c r="E52" i="16"/>
  <c r="G52" i="16"/>
  <c r="H52" i="16"/>
  <c r="D52" i="16"/>
  <c r="F52" i="16"/>
  <c r="I52" i="16"/>
  <c r="C52" i="16"/>
  <c r="D65" i="22"/>
  <c r="H65" i="22"/>
  <c r="I65" i="22"/>
  <c r="N65" i="22"/>
  <c r="C65" i="22"/>
  <c r="G65" i="22"/>
  <c r="L65" i="22"/>
  <c r="M65" i="22"/>
  <c r="E65" i="22"/>
  <c r="K65" i="22"/>
  <c r="O65" i="22"/>
  <c r="F65" i="22"/>
  <c r="J65" i="22"/>
  <c r="C86" i="12"/>
  <c r="G86" i="12"/>
  <c r="I86" i="12"/>
  <c r="F86" i="12"/>
  <c r="R86" i="12"/>
  <c r="U86" i="12"/>
  <c r="E86" i="12"/>
  <c r="O86" i="12"/>
  <c r="M86" i="12"/>
  <c r="V86" i="12"/>
  <c r="D86" i="12"/>
  <c r="K86" i="12"/>
  <c r="H86" i="12"/>
  <c r="J86" i="12"/>
  <c r="W86" i="12"/>
  <c r="Q86" i="12"/>
  <c r="L86" i="12"/>
  <c r="T86" i="12"/>
  <c r="N86" i="12"/>
  <c r="S86" i="12"/>
  <c r="D158" i="13"/>
  <c r="J158" i="13"/>
  <c r="Q158" i="13"/>
  <c r="M158" i="13"/>
  <c r="S158" i="13"/>
  <c r="N158" i="13"/>
  <c r="W158" i="13"/>
  <c r="C158" i="13"/>
  <c r="K158" i="13"/>
  <c r="P158" i="13"/>
  <c r="E158" i="13"/>
  <c r="O158" i="13"/>
  <c r="R158" i="13"/>
  <c r="V158" i="13"/>
  <c r="T158" i="13"/>
  <c r="G158" i="13"/>
  <c r="U158" i="13"/>
  <c r="I158" i="13"/>
  <c r="F158" i="13"/>
  <c r="H158" i="13"/>
  <c r="L158" i="13"/>
  <c r="O68" i="21"/>
  <c r="I68" i="21"/>
  <c r="D68" i="21"/>
  <c r="V68" i="21"/>
  <c r="Y68" i="21"/>
  <c r="F68" i="21"/>
  <c r="G68" i="21"/>
  <c r="Q68" i="21"/>
  <c r="N68" i="21"/>
  <c r="E68" i="21"/>
  <c r="W68" i="21"/>
  <c r="U68" i="21"/>
  <c r="H68" i="21"/>
  <c r="C68" i="21"/>
  <c r="M68" i="21"/>
  <c r="C16" i="7"/>
  <c r="D16" i="7"/>
  <c r="M16" i="7"/>
  <c r="F34" i="13"/>
  <c r="R34" i="13"/>
  <c r="Q34" i="13"/>
  <c r="C34" i="13"/>
  <c r="D34" i="13"/>
  <c r="S34" i="13"/>
  <c r="V34" i="13"/>
  <c r="P34" i="13"/>
  <c r="G34" i="13"/>
  <c r="W34" i="13"/>
  <c r="H34" i="13"/>
  <c r="U34" i="13"/>
  <c r="T34" i="13"/>
  <c r="E34" i="13"/>
  <c r="E160" i="22"/>
  <c r="J160" i="22"/>
  <c r="M160" i="22"/>
  <c r="O160" i="22"/>
  <c r="H160" i="22"/>
  <c r="I160" i="22"/>
  <c r="K160" i="22"/>
  <c r="F160" i="22"/>
  <c r="N160" i="22"/>
  <c r="L160" i="22"/>
  <c r="G160" i="22"/>
  <c r="D160" i="22"/>
  <c r="C160" i="22"/>
  <c r="H138" i="21"/>
  <c r="U138" i="21"/>
  <c r="N138" i="21"/>
  <c r="M138" i="21"/>
  <c r="I138" i="21"/>
  <c r="G138" i="21"/>
  <c r="Y138" i="21"/>
  <c r="C138" i="21"/>
  <c r="O138" i="21"/>
  <c r="E138" i="21"/>
  <c r="Q138" i="21"/>
  <c r="F138" i="21"/>
  <c r="D138" i="21"/>
  <c r="G28" i="44"/>
  <c r="E28" i="44"/>
  <c r="F28" i="44"/>
  <c r="H28" i="44"/>
  <c r="D28" i="44"/>
  <c r="C28" i="44"/>
  <c r="T63" i="12"/>
  <c r="R63" i="12"/>
  <c r="I63" i="12"/>
  <c r="F63" i="12"/>
  <c r="W63" i="12"/>
  <c r="O63" i="12"/>
  <c r="U63" i="12"/>
  <c r="G63" i="12"/>
  <c r="Q63" i="12"/>
  <c r="D63" i="12"/>
  <c r="S63" i="12"/>
  <c r="C63" i="12"/>
  <c r="K63" i="12"/>
  <c r="H63" i="12"/>
  <c r="V63" i="12"/>
  <c r="L63" i="12"/>
  <c r="E63" i="12"/>
  <c r="M63" i="12"/>
  <c r="N63" i="12"/>
  <c r="J63" i="12"/>
  <c r="N27" i="22"/>
  <c r="G27" i="22"/>
  <c r="D27" i="22"/>
  <c r="C27" i="22"/>
  <c r="J27" i="22"/>
  <c r="F27" i="22"/>
  <c r="I27" i="22"/>
  <c r="K27" i="22"/>
  <c r="L27" i="22"/>
  <c r="O27" i="22"/>
  <c r="M27" i="22"/>
  <c r="E27" i="22"/>
  <c r="H27" i="22"/>
  <c r="P66" i="7"/>
  <c r="N66" i="7"/>
  <c r="L66" i="7"/>
  <c r="R66" i="7"/>
  <c r="V66" i="7"/>
  <c r="X66" i="7"/>
  <c r="O66" i="7"/>
  <c r="E66" i="7"/>
  <c r="J66" i="7"/>
  <c r="T66" i="7"/>
  <c r="G66" i="7"/>
  <c r="K66" i="7"/>
  <c r="W66" i="7"/>
  <c r="I66" i="7"/>
  <c r="M66" i="7"/>
  <c r="F66" i="7"/>
  <c r="C66" i="7"/>
  <c r="S66" i="7"/>
  <c r="H66" i="7"/>
  <c r="D66" i="7"/>
  <c r="F113" i="16"/>
  <c r="E113" i="16"/>
  <c r="H113" i="16"/>
  <c r="D113" i="16"/>
  <c r="C113" i="16"/>
  <c r="I113" i="16"/>
  <c r="G113" i="16"/>
  <c r="M158" i="22"/>
  <c r="K158" i="22"/>
  <c r="H158" i="22"/>
  <c r="C158" i="22"/>
  <c r="F158" i="22"/>
  <c r="E158" i="22"/>
  <c r="D158" i="22"/>
  <c r="O158" i="22"/>
  <c r="G158" i="22"/>
  <c r="N158" i="22"/>
  <c r="L158" i="22"/>
  <c r="J158" i="22"/>
  <c r="I158" i="22"/>
  <c r="O37" i="22"/>
  <c r="N37" i="22"/>
  <c r="M37" i="22"/>
  <c r="G37" i="22"/>
  <c r="F37" i="22"/>
  <c r="J37" i="22"/>
  <c r="C37" i="22"/>
  <c r="H37" i="22"/>
  <c r="I37" i="22"/>
  <c r="K37" i="22"/>
  <c r="E37" i="22"/>
  <c r="L37" i="22"/>
  <c r="D37" i="22"/>
  <c r="O109" i="13"/>
  <c r="D109" i="13"/>
  <c r="I109" i="13"/>
  <c r="F109" i="13"/>
  <c r="J109" i="13"/>
  <c r="T109" i="13"/>
  <c r="M109" i="13"/>
  <c r="S109" i="13"/>
  <c r="E109" i="13"/>
  <c r="K109" i="13"/>
  <c r="P109" i="13"/>
  <c r="V109" i="13"/>
  <c r="L109" i="13"/>
  <c r="C109" i="13"/>
  <c r="R109" i="13"/>
  <c r="W109" i="13"/>
  <c r="H109" i="13"/>
  <c r="G109" i="13"/>
  <c r="Q109" i="13"/>
  <c r="U109" i="13"/>
  <c r="N109" i="13"/>
  <c r="D99" i="44"/>
  <c r="G99" i="44"/>
  <c r="H99" i="44"/>
  <c r="E99" i="44"/>
  <c r="F99" i="44"/>
  <c r="C99" i="44"/>
  <c r="D161" i="44"/>
  <c r="F161" i="44"/>
  <c r="H161" i="44"/>
  <c r="C161" i="44"/>
  <c r="G161" i="44"/>
  <c r="E161" i="44"/>
  <c r="N84" i="5"/>
  <c r="D84" i="5"/>
  <c r="E84" i="5" s="1"/>
  <c r="C84" i="5"/>
  <c r="M84" i="5"/>
  <c r="I84" i="5"/>
  <c r="J84" i="5"/>
  <c r="F84" i="5"/>
  <c r="G84" i="5"/>
  <c r="K84" i="5"/>
  <c r="L84" i="5"/>
  <c r="H84" i="5"/>
  <c r="M153" i="13"/>
  <c r="L153" i="13"/>
  <c r="F153" i="13"/>
  <c r="S153" i="13"/>
  <c r="G153" i="13"/>
  <c r="J153" i="13"/>
  <c r="D153" i="13"/>
  <c r="H153" i="13"/>
  <c r="C153" i="13"/>
  <c r="R153" i="13"/>
  <c r="V153" i="13"/>
  <c r="T153" i="13"/>
  <c r="E153" i="13"/>
  <c r="W153" i="13"/>
  <c r="Q153" i="13"/>
  <c r="K153" i="13"/>
  <c r="O153" i="13"/>
  <c r="P153" i="13"/>
  <c r="U153" i="13"/>
  <c r="I153" i="13"/>
  <c r="N153" i="13"/>
  <c r="D15" i="12"/>
  <c r="G15" i="12"/>
  <c r="R15" i="12"/>
  <c r="T15" i="12"/>
  <c r="W15" i="12"/>
  <c r="H15" i="12"/>
  <c r="U15" i="12"/>
  <c r="V15" i="12"/>
  <c r="F15" i="12"/>
  <c r="C15" i="12"/>
  <c r="Q15" i="12"/>
  <c r="E15" i="12"/>
  <c r="S15" i="12"/>
  <c r="H32" i="44"/>
  <c r="F32" i="44"/>
  <c r="E32" i="44"/>
  <c r="D32" i="44"/>
  <c r="C32" i="44"/>
  <c r="G32" i="44"/>
  <c r="H97" i="12"/>
  <c r="I97" i="12"/>
  <c r="M97" i="12"/>
  <c r="R97" i="12"/>
  <c r="N97" i="12"/>
  <c r="L97" i="12"/>
  <c r="V97" i="12"/>
  <c r="O97" i="12"/>
  <c r="E97" i="12"/>
  <c r="G97" i="12"/>
  <c r="T97" i="12"/>
  <c r="D97" i="12"/>
  <c r="F97" i="12"/>
  <c r="K97" i="12"/>
  <c r="C97" i="12"/>
  <c r="W97" i="12"/>
  <c r="Q97" i="12"/>
  <c r="S97" i="12"/>
  <c r="U97" i="12"/>
  <c r="J97" i="12"/>
  <c r="R60" i="12"/>
  <c r="G60" i="12"/>
  <c r="L60" i="12"/>
  <c r="T60" i="12"/>
  <c r="J60" i="12"/>
  <c r="C60" i="12"/>
  <c r="E60" i="12"/>
  <c r="Q60" i="12"/>
  <c r="F60" i="12"/>
  <c r="D60" i="12"/>
  <c r="U60" i="12"/>
  <c r="S60" i="12"/>
  <c r="H60" i="12"/>
  <c r="K60" i="12"/>
  <c r="V60" i="12"/>
  <c r="I60" i="12"/>
  <c r="W60" i="12"/>
  <c r="N60" i="12"/>
  <c r="M60" i="12"/>
  <c r="O60" i="12"/>
  <c r="C138" i="5"/>
  <c r="M138" i="5"/>
  <c r="H138" i="5"/>
  <c r="K138" i="5"/>
  <c r="L138" i="5"/>
  <c r="D138" i="5"/>
  <c r="E138" i="5" s="1"/>
  <c r="F138" i="5"/>
  <c r="I138" i="5"/>
  <c r="J138" i="5"/>
  <c r="N138" i="5"/>
  <c r="G138" i="5"/>
  <c r="G83" i="21"/>
  <c r="M83" i="21"/>
  <c r="U83" i="21"/>
  <c r="D83" i="21"/>
  <c r="N83" i="21"/>
  <c r="C83" i="21"/>
  <c r="Q83" i="21"/>
  <c r="F83" i="21"/>
  <c r="I83" i="21"/>
  <c r="E83" i="21"/>
  <c r="Y83" i="21"/>
  <c r="H83" i="21"/>
  <c r="O83" i="21"/>
  <c r="W83" i="21"/>
  <c r="V83" i="21"/>
  <c r="K115" i="5"/>
  <c r="L115" i="5"/>
  <c r="J115" i="5"/>
  <c r="I115" i="5"/>
  <c r="M115" i="5"/>
  <c r="C115" i="5"/>
  <c r="F115" i="5"/>
  <c r="N115" i="5"/>
  <c r="H115" i="5"/>
  <c r="G115" i="5"/>
  <c r="D115" i="5"/>
  <c r="E115" i="5" s="1"/>
  <c r="V98" i="7"/>
  <c r="R98" i="7"/>
  <c r="H98" i="7"/>
  <c r="C98" i="7"/>
  <c r="K98" i="7"/>
  <c r="P98" i="7"/>
  <c r="O98" i="7"/>
  <c r="G98" i="7"/>
  <c r="T98" i="7"/>
  <c r="J98" i="7"/>
  <c r="S98" i="7"/>
  <c r="F98" i="7"/>
  <c r="W98" i="7"/>
  <c r="E98" i="7"/>
  <c r="N98" i="7"/>
  <c r="D98" i="7"/>
  <c r="M98" i="7"/>
  <c r="I98" i="7"/>
  <c r="L98" i="7"/>
  <c r="X98" i="7"/>
  <c r="S159" i="12"/>
  <c r="W159" i="12"/>
  <c r="O159" i="12"/>
  <c r="R159" i="12"/>
  <c r="D159" i="12"/>
  <c r="G159" i="12"/>
  <c r="V159" i="12"/>
  <c r="F159" i="12"/>
  <c r="C159" i="12"/>
  <c r="T159" i="12"/>
  <c r="J159" i="12"/>
  <c r="E159" i="12"/>
  <c r="K159" i="12"/>
  <c r="M159" i="12"/>
  <c r="I159" i="12"/>
  <c r="L159" i="12"/>
  <c r="N159" i="12"/>
  <c r="Q159" i="12"/>
  <c r="H159" i="12"/>
  <c r="U159" i="12"/>
  <c r="E154" i="22"/>
  <c r="L154" i="22"/>
  <c r="M154" i="22"/>
  <c r="C154" i="22"/>
  <c r="K154" i="22"/>
  <c r="N154" i="22"/>
  <c r="D154" i="22"/>
  <c r="J154" i="22"/>
  <c r="I154" i="22"/>
  <c r="H154" i="22"/>
  <c r="F154" i="22"/>
  <c r="G154" i="22"/>
  <c r="O154" i="22"/>
  <c r="C38" i="21"/>
  <c r="D38" i="21"/>
  <c r="Y38" i="21"/>
  <c r="H131" i="44"/>
  <c r="D131" i="44"/>
  <c r="C131" i="44"/>
  <c r="E131" i="44"/>
  <c r="G131" i="44"/>
  <c r="F131" i="44"/>
  <c r="E202" i="21"/>
  <c r="Q202" i="21"/>
  <c r="U202" i="21"/>
  <c r="H202" i="21"/>
  <c r="O202" i="21"/>
  <c r="C202" i="21"/>
  <c r="F202" i="21"/>
  <c r="D202" i="21"/>
  <c r="M202" i="21"/>
  <c r="N202" i="21"/>
  <c r="Y202" i="21"/>
  <c r="I202" i="21"/>
  <c r="G202" i="21"/>
  <c r="V202" i="21"/>
  <c r="W202" i="21"/>
  <c r="O99" i="21"/>
  <c r="C99" i="21"/>
  <c r="F99" i="21"/>
  <c r="N99" i="21"/>
  <c r="D99" i="21"/>
  <c r="I99" i="21"/>
  <c r="U99" i="21"/>
  <c r="H99" i="21"/>
  <c r="Q99" i="21"/>
  <c r="M99" i="21"/>
  <c r="G99" i="21"/>
  <c r="E99" i="21"/>
  <c r="Y99" i="21"/>
  <c r="V99" i="21"/>
  <c r="W99" i="21"/>
  <c r="D116" i="44"/>
  <c r="H116" i="44"/>
  <c r="E116" i="44"/>
  <c r="C116" i="44"/>
  <c r="G116" i="44"/>
  <c r="F116" i="44"/>
  <c r="E130" i="13"/>
  <c r="V130" i="13"/>
  <c r="U130" i="13"/>
  <c r="H130" i="13"/>
  <c r="M130" i="13"/>
  <c r="J130" i="13"/>
  <c r="C130" i="13"/>
  <c r="S130" i="13"/>
  <c r="K130" i="13"/>
  <c r="L130" i="13"/>
  <c r="T130" i="13"/>
  <c r="W130" i="13"/>
  <c r="O130" i="13"/>
  <c r="G130" i="13"/>
  <c r="N130" i="13"/>
  <c r="Q130" i="13"/>
  <c r="I130" i="13"/>
  <c r="P130" i="13"/>
  <c r="R130" i="13"/>
  <c r="D130" i="13"/>
  <c r="F130" i="13"/>
  <c r="H149" i="16"/>
  <c r="D149" i="16"/>
  <c r="F149" i="16"/>
  <c r="E149" i="16"/>
  <c r="C149" i="16"/>
  <c r="G149" i="16"/>
  <c r="I149" i="16"/>
  <c r="S125" i="7"/>
  <c r="G125" i="7"/>
  <c r="F125" i="7"/>
  <c r="L125" i="7"/>
  <c r="T125" i="7"/>
  <c r="I125" i="7"/>
  <c r="N125" i="7"/>
  <c r="R125" i="7"/>
  <c r="K125" i="7"/>
  <c r="X125" i="7"/>
  <c r="E125" i="7"/>
  <c r="H125" i="7"/>
  <c r="J125" i="7"/>
  <c r="C125" i="7"/>
  <c r="P125" i="7"/>
  <c r="W125" i="7"/>
  <c r="O125" i="7"/>
  <c r="V125" i="7"/>
  <c r="M125" i="7"/>
  <c r="D125" i="7"/>
  <c r="W151" i="12"/>
  <c r="F151" i="12"/>
  <c r="T151" i="12"/>
  <c r="M151" i="12"/>
  <c r="C151" i="12"/>
  <c r="D151" i="12"/>
  <c r="K151" i="12"/>
  <c r="V151" i="12"/>
  <c r="O151" i="12"/>
  <c r="U151" i="12"/>
  <c r="R151" i="12"/>
  <c r="J151" i="12"/>
  <c r="Q151" i="12"/>
  <c r="S151" i="12"/>
  <c r="H151" i="12"/>
  <c r="N151" i="12"/>
  <c r="E151" i="12"/>
  <c r="L151" i="12"/>
  <c r="G151" i="12"/>
  <c r="I151" i="12"/>
  <c r="U47" i="12"/>
  <c r="M47" i="12"/>
  <c r="F47" i="12"/>
  <c r="J47" i="12"/>
  <c r="O47" i="12"/>
  <c r="H47" i="12"/>
  <c r="R47" i="12"/>
  <c r="C47" i="12"/>
  <c r="L47" i="12"/>
  <c r="V47" i="12"/>
  <c r="I47" i="12"/>
  <c r="E47" i="12"/>
  <c r="N47" i="12"/>
  <c r="G47" i="12"/>
  <c r="Q47" i="12"/>
  <c r="D47" i="12"/>
  <c r="K47" i="12"/>
  <c r="W47" i="12"/>
  <c r="S47" i="12"/>
  <c r="T47" i="12"/>
  <c r="D141" i="44"/>
  <c r="F141" i="44"/>
  <c r="G141" i="44"/>
  <c r="H141" i="44"/>
  <c r="C141" i="44"/>
  <c r="E141" i="44"/>
  <c r="H120" i="16"/>
  <c r="C120" i="16"/>
  <c r="I120" i="16"/>
  <c r="D120" i="16"/>
  <c r="F120" i="16"/>
  <c r="E120" i="16"/>
  <c r="G120" i="16"/>
  <c r="D127" i="5"/>
  <c r="E127" i="5" s="1"/>
  <c r="H127" i="5"/>
  <c r="F127" i="5"/>
  <c r="J127" i="5"/>
  <c r="M127" i="5"/>
  <c r="K127" i="5"/>
  <c r="C127" i="5"/>
  <c r="I127" i="5"/>
  <c r="N127" i="5"/>
  <c r="L127" i="5"/>
  <c r="G127" i="5"/>
  <c r="H136" i="44"/>
  <c r="G136" i="44"/>
  <c r="F136" i="44"/>
  <c r="C136" i="44"/>
  <c r="D136" i="44"/>
  <c r="E136" i="44"/>
  <c r="G121" i="13"/>
  <c r="W121" i="13"/>
  <c r="O121" i="13"/>
  <c r="E121" i="13"/>
  <c r="U121" i="13"/>
  <c r="Q121" i="13"/>
  <c r="K121" i="13"/>
  <c r="C121" i="13"/>
  <c r="H121" i="13"/>
  <c r="T121" i="13"/>
  <c r="J121" i="13"/>
  <c r="D121" i="13"/>
  <c r="M121" i="13"/>
  <c r="V121" i="13"/>
  <c r="L121" i="13"/>
  <c r="S121" i="13"/>
  <c r="I121" i="13"/>
  <c r="F121" i="13"/>
  <c r="P121" i="13"/>
  <c r="R121" i="13"/>
  <c r="N121" i="13"/>
  <c r="H168" i="13"/>
  <c r="F168" i="13"/>
  <c r="K168" i="13"/>
  <c r="D168" i="13"/>
  <c r="P168" i="13"/>
  <c r="C168" i="13"/>
  <c r="M168" i="13"/>
  <c r="N168" i="13"/>
  <c r="E168" i="13"/>
  <c r="W168" i="13"/>
  <c r="L168" i="13"/>
  <c r="G168" i="13"/>
  <c r="V168" i="13"/>
  <c r="R168" i="13"/>
  <c r="O168" i="13"/>
  <c r="U168" i="13"/>
  <c r="Q168" i="13"/>
  <c r="T168" i="13"/>
  <c r="J168" i="13"/>
  <c r="I168" i="13"/>
  <c r="S168" i="13"/>
  <c r="N57" i="7"/>
  <c r="W57" i="7"/>
  <c r="M57" i="7"/>
  <c r="H57" i="7"/>
  <c r="E57" i="7"/>
  <c r="G57" i="7"/>
  <c r="O57" i="7"/>
  <c r="T57" i="7"/>
  <c r="F57" i="7"/>
  <c r="P57" i="7"/>
  <c r="L57" i="7"/>
  <c r="J57" i="7"/>
  <c r="X57" i="7"/>
  <c r="I57" i="7"/>
  <c r="V57" i="7"/>
  <c r="R57" i="7"/>
  <c r="D57" i="7"/>
  <c r="S57" i="7"/>
  <c r="C57" i="7"/>
  <c r="K57" i="7"/>
  <c r="F86" i="16"/>
  <c r="D86" i="16"/>
  <c r="C86" i="16"/>
  <c r="I86" i="16"/>
  <c r="G86" i="16"/>
  <c r="E86" i="16"/>
  <c r="H86" i="16"/>
  <c r="N132" i="12"/>
  <c r="D132" i="12"/>
  <c r="R132" i="12"/>
  <c r="K132" i="12"/>
  <c r="S132" i="12"/>
  <c r="W132" i="12"/>
  <c r="M132" i="12"/>
  <c r="C132" i="12"/>
  <c r="Q132" i="12"/>
  <c r="V132" i="12"/>
  <c r="L132" i="12"/>
  <c r="J132" i="12"/>
  <c r="U132" i="12"/>
  <c r="T132" i="12"/>
  <c r="O132" i="12"/>
  <c r="G132" i="12"/>
  <c r="I132" i="12"/>
  <c r="H132" i="12"/>
  <c r="E132" i="12"/>
  <c r="F132" i="12"/>
  <c r="U158" i="21"/>
  <c r="F158" i="21"/>
  <c r="M158" i="21"/>
  <c r="Q158" i="21"/>
  <c r="G158" i="21"/>
  <c r="E158" i="21"/>
  <c r="I158" i="21"/>
  <c r="N158" i="21"/>
  <c r="H158" i="21"/>
  <c r="Y158" i="21"/>
  <c r="C158" i="21"/>
  <c r="D158" i="21"/>
  <c r="O158" i="21"/>
  <c r="V158" i="21"/>
  <c r="W158" i="21"/>
  <c r="C96" i="5"/>
  <c r="F96" i="5"/>
  <c r="N96" i="5"/>
  <c r="G96" i="5"/>
  <c r="H96" i="5"/>
  <c r="I96" i="5"/>
  <c r="M96" i="5"/>
  <c r="J96" i="5"/>
  <c r="D96" i="5"/>
  <c r="E96" i="5" s="1"/>
  <c r="K96" i="5"/>
  <c r="L96" i="5"/>
  <c r="F172" i="12"/>
  <c r="L172" i="12"/>
  <c r="C172" i="12"/>
  <c r="N172" i="12"/>
  <c r="R172" i="12"/>
  <c r="D172" i="12"/>
  <c r="U172" i="12"/>
  <c r="M172" i="12"/>
  <c r="G172" i="12"/>
  <c r="Q172" i="12"/>
  <c r="V172" i="12"/>
  <c r="E172" i="12"/>
  <c r="J172" i="12"/>
  <c r="W172" i="12"/>
  <c r="T172" i="12"/>
  <c r="I172" i="12"/>
  <c r="S172" i="12"/>
  <c r="K172" i="12"/>
  <c r="O172" i="12"/>
  <c r="H172" i="12"/>
  <c r="H142" i="16"/>
  <c r="G142" i="16"/>
  <c r="D142" i="16"/>
  <c r="I142" i="16"/>
  <c r="C142" i="16"/>
  <c r="E142" i="16"/>
  <c r="F142" i="16"/>
  <c r="L184" i="7"/>
  <c r="C184" i="7"/>
  <c r="S184" i="7"/>
  <c r="P184" i="7"/>
  <c r="D184" i="7"/>
  <c r="R184" i="7"/>
  <c r="J184" i="7"/>
  <c r="W184" i="7"/>
  <c r="X184" i="7"/>
  <c r="F184" i="7"/>
  <c r="K184" i="7"/>
  <c r="M184" i="7"/>
  <c r="E184" i="7"/>
  <c r="V184" i="7"/>
  <c r="T184" i="7"/>
  <c r="I184" i="7"/>
  <c r="N184" i="7"/>
  <c r="H184" i="7"/>
  <c r="O184" i="7"/>
  <c r="G184" i="7"/>
  <c r="E155" i="16"/>
  <c r="G155" i="16"/>
  <c r="D155" i="16"/>
  <c r="I155" i="16"/>
  <c r="F155" i="16"/>
  <c r="C155" i="16"/>
  <c r="H155" i="16"/>
  <c r="I103" i="7"/>
  <c r="H103" i="7"/>
  <c r="Y103" i="7"/>
  <c r="R103" i="7"/>
  <c r="K103" i="7"/>
  <c r="M103" i="7"/>
  <c r="O103" i="7"/>
  <c r="P103" i="7"/>
  <c r="U103" i="7"/>
  <c r="D103" i="7"/>
  <c r="F103" i="7"/>
  <c r="X103" i="7"/>
  <c r="G103" i="7"/>
  <c r="S103" i="7"/>
  <c r="V103" i="7"/>
  <c r="W103" i="7"/>
  <c r="L103" i="7"/>
  <c r="C103" i="7"/>
  <c r="E103" i="7"/>
  <c r="Q103" i="7"/>
  <c r="N103" i="7"/>
  <c r="J103" i="7"/>
  <c r="T103" i="7"/>
  <c r="O117" i="22"/>
  <c r="F117" i="22"/>
  <c r="E117" i="22"/>
  <c r="N117" i="22"/>
  <c r="G117" i="22"/>
  <c r="L117" i="22"/>
  <c r="D117" i="22"/>
  <c r="K117" i="22"/>
  <c r="I117" i="22"/>
  <c r="H117" i="22"/>
  <c r="C117" i="22"/>
  <c r="M117" i="22"/>
  <c r="J117" i="22"/>
  <c r="H130" i="5"/>
  <c r="D130" i="5"/>
  <c r="E130" i="5" s="1"/>
  <c r="C130" i="5"/>
  <c r="I130" i="5"/>
  <c r="J130" i="5"/>
  <c r="N130" i="5"/>
  <c r="G130" i="5"/>
  <c r="K130" i="5"/>
  <c r="M130" i="5"/>
  <c r="L130" i="5"/>
  <c r="F130" i="5"/>
  <c r="F98" i="16"/>
  <c r="G98" i="16"/>
  <c r="D98" i="16"/>
  <c r="E98" i="16"/>
  <c r="C98" i="16"/>
  <c r="H98" i="16"/>
  <c r="I98" i="16"/>
  <c r="E93" i="44"/>
  <c r="F93" i="44"/>
  <c r="C93" i="44"/>
  <c r="D93" i="44"/>
  <c r="H93" i="44"/>
  <c r="G93" i="44"/>
  <c r="H126" i="7"/>
  <c r="D126" i="7"/>
  <c r="P126" i="7"/>
  <c r="V126" i="7"/>
  <c r="N126" i="7"/>
  <c r="I126" i="7"/>
  <c r="K126" i="7"/>
  <c r="X126" i="7"/>
  <c r="M126" i="7"/>
  <c r="W126" i="7"/>
  <c r="O126" i="7"/>
  <c r="R126" i="7"/>
  <c r="C126" i="7"/>
  <c r="L126" i="7"/>
  <c r="S126" i="7"/>
  <c r="E126" i="7"/>
  <c r="F126" i="7"/>
  <c r="J126" i="7"/>
  <c r="T126" i="7"/>
  <c r="G126" i="7"/>
  <c r="C105" i="22"/>
  <c r="K105" i="22"/>
  <c r="M105" i="22"/>
  <c r="N105" i="22"/>
  <c r="I105" i="22"/>
  <c r="F105" i="22"/>
  <c r="E105" i="22"/>
  <c r="L105" i="22"/>
  <c r="D105" i="22"/>
  <c r="H105" i="22"/>
  <c r="O105" i="22"/>
  <c r="G105" i="22"/>
  <c r="J105" i="22"/>
  <c r="E117" i="21"/>
  <c r="D117" i="21"/>
  <c r="I117" i="21"/>
  <c r="Y117" i="21"/>
  <c r="U117" i="21"/>
  <c r="C117" i="21"/>
  <c r="O117" i="21"/>
  <c r="F117" i="21"/>
  <c r="H117" i="21"/>
  <c r="Q117" i="21"/>
  <c r="M117" i="21"/>
  <c r="N117" i="21"/>
  <c r="G117" i="21"/>
  <c r="W173" i="13"/>
  <c r="O173" i="13"/>
  <c r="K173" i="13"/>
  <c r="D173" i="13"/>
  <c r="M173" i="13"/>
  <c r="R173" i="13"/>
  <c r="E173" i="13"/>
  <c r="L173" i="13"/>
  <c r="T173" i="13"/>
  <c r="N173" i="13"/>
  <c r="H173" i="13"/>
  <c r="V173" i="13"/>
  <c r="P173" i="13"/>
  <c r="Q173" i="13"/>
  <c r="C173" i="13"/>
  <c r="U173" i="13"/>
  <c r="G173" i="13"/>
  <c r="S173" i="13"/>
  <c r="J173" i="13"/>
  <c r="F173" i="13"/>
  <c r="I173" i="13"/>
  <c r="J121" i="7"/>
  <c r="R121" i="7"/>
  <c r="V121" i="7"/>
  <c r="L121" i="7"/>
  <c r="K121" i="7"/>
  <c r="N121" i="7"/>
  <c r="W121" i="7"/>
  <c r="X121" i="7"/>
  <c r="C121" i="7"/>
  <c r="M121" i="7"/>
  <c r="D121" i="7"/>
  <c r="F121" i="7"/>
  <c r="S121" i="7"/>
  <c r="I121" i="7"/>
  <c r="G121" i="7"/>
  <c r="H121" i="7"/>
  <c r="T121" i="7"/>
  <c r="P121" i="7"/>
  <c r="O121" i="7"/>
  <c r="E121" i="7"/>
  <c r="I41" i="5"/>
  <c r="F41" i="5"/>
  <c r="C41" i="5"/>
  <c r="H41" i="5"/>
  <c r="M41" i="5"/>
  <c r="L41" i="5"/>
  <c r="N41" i="5"/>
  <c r="J41" i="5"/>
  <c r="K41" i="5"/>
  <c r="D41" i="5"/>
  <c r="E41" i="5" s="1"/>
  <c r="G41" i="5"/>
  <c r="F38" i="16"/>
  <c r="E38" i="16"/>
  <c r="H38" i="16"/>
  <c r="C38" i="16"/>
  <c r="D38" i="16"/>
  <c r="G38" i="16"/>
  <c r="I38" i="16"/>
  <c r="W156" i="13"/>
  <c r="O156" i="13"/>
  <c r="F156" i="13"/>
  <c r="U156" i="13"/>
  <c r="K156" i="13"/>
  <c r="I156" i="13"/>
  <c r="S156" i="13"/>
  <c r="P156" i="13"/>
  <c r="L156" i="13"/>
  <c r="M156" i="13"/>
  <c r="H156" i="13"/>
  <c r="D156" i="13"/>
  <c r="J156" i="13"/>
  <c r="R156" i="13"/>
  <c r="G156" i="13"/>
  <c r="N156" i="13"/>
  <c r="V156" i="13"/>
  <c r="C156" i="13"/>
  <c r="T156" i="13"/>
  <c r="E156" i="13"/>
  <c r="Q156" i="13"/>
  <c r="F134" i="16"/>
  <c r="C134" i="16"/>
  <c r="G134" i="16"/>
  <c r="E134" i="16"/>
  <c r="D134" i="16"/>
  <c r="I134" i="16"/>
  <c r="H134" i="16"/>
  <c r="R106" i="12"/>
  <c r="D106" i="12"/>
  <c r="I106" i="12"/>
  <c r="F106" i="12"/>
  <c r="M106" i="12"/>
  <c r="T106" i="12"/>
  <c r="O106" i="12"/>
  <c r="V106" i="12"/>
  <c r="W106" i="12"/>
  <c r="S106" i="12"/>
  <c r="C106" i="12"/>
  <c r="K106" i="12"/>
  <c r="E106" i="12"/>
  <c r="Q106" i="12"/>
  <c r="N106" i="12"/>
  <c r="U106" i="12"/>
  <c r="L106" i="12"/>
  <c r="H106" i="12"/>
  <c r="J106" i="12"/>
  <c r="G106" i="12"/>
  <c r="G33" i="12"/>
  <c r="C33" i="12"/>
  <c r="F33" i="12"/>
  <c r="V33" i="12"/>
  <c r="Q33" i="12"/>
  <c r="R33" i="12"/>
  <c r="U33" i="12"/>
  <c r="D33" i="12"/>
  <c r="W33" i="12"/>
  <c r="H33" i="12"/>
  <c r="T33" i="12"/>
  <c r="S33" i="12"/>
  <c r="E33" i="12"/>
  <c r="M73" i="21"/>
  <c r="E73" i="21"/>
  <c r="Y73" i="21"/>
  <c r="Q73" i="21"/>
  <c r="C73" i="21"/>
  <c r="H73" i="21"/>
  <c r="F73" i="21"/>
  <c r="G73" i="21"/>
  <c r="U73" i="21"/>
  <c r="N73" i="21"/>
  <c r="O73" i="21"/>
  <c r="I73" i="21"/>
  <c r="D73" i="21"/>
  <c r="D40" i="7"/>
  <c r="M40" i="7"/>
  <c r="C40" i="7"/>
  <c r="M46" i="5"/>
  <c r="J46" i="5"/>
  <c r="K46" i="5"/>
  <c r="N46" i="5"/>
  <c r="F46" i="5"/>
  <c r="G46" i="5"/>
  <c r="H46" i="5"/>
  <c r="C46" i="5"/>
  <c r="I46" i="5"/>
  <c r="L46" i="5"/>
  <c r="D46" i="5"/>
  <c r="E46" i="5" s="1"/>
  <c r="L50" i="22"/>
  <c r="O50" i="22"/>
  <c r="K50" i="22"/>
  <c r="N50" i="22"/>
  <c r="H50" i="22"/>
  <c r="F50" i="22"/>
  <c r="C50" i="22"/>
  <c r="I50" i="22"/>
  <c r="J50" i="22"/>
  <c r="G50" i="22"/>
  <c r="M50" i="22"/>
  <c r="D50" i="22"/>
  <c r="E50" i="22"/>
  <c r="T23" i="12"/>
  <c r="E23" i="12"/>
  <c r="G23" i="12"/>
  <c r="H23" i="12"/>
  <c r="S23" i="12"/>
  <c r="Q23" i="12"/>
  <c r="D23" i="12"/>
  <c r="F23" i="12"/>
  <c r="U23" i="12"/>
  <c r="R23" i="12"/>
  <c r="V23" i="12"/>
  <c r="C23" i="12"/>
  <c r="W23" i="12"/>
  <c r="I46" i="16"/>
  <c r="F46" i="16"/>
  <c r="C46" i="16"/>
  <c r="G46" i="16"/>
  <c r="E46" i="16"/>
  <c r="H46" i="16"/>
  <c r="D46" i="16"/>
  <c r="O177" i="13"/>
  <c r="H177" i="13"/>
  <c r="L177" i="13"/>
  <c r="N177" i="13"/>
  <c r="V177" i="13"/>
  <c r="T177" i="13"/>
  <c r="S177" i="13"/>
  <c r="W177" i="13"/>
  <c r="D177" i="13"/>
  <c r="E177" i="13"/>
  <c r="M177" i="13"/>
  <c r="F177" i="13"/>
  <c r="Q177" i="13"/>
  <c r="R177" i="13"/>
  <c r="U177" i="13"/>
  <c r="P177" i="13"/>
  <c r="J177" i="13"/>
  <c r="C177" i="13"/>
  <c r="I177" i="13"/>
  <c r="G177" i="13"/>
  <c r="K177" i="13"/>
  <c r="S53" i="12"/>
  <c r="O53" i="12"/>
  <c r="W53" i="12"/>
  <c r="F53" i="12"/>
  <c r="L53" i="12"/>
  <c r="R53" i="12"/>
  <c r="G53" i="12"/>
  <c r="K53" i="12"/>
  <c r="E53" i="12"/>
  <c r="D53" i="12"/>
  <c r="Q53" i="12"/>
  <c r="V53" i="12"/>
  <c r="C53" i="12"/>
  <c r="M53" i="12"/>
  <c r="N53" i="12"/>
  <c r="I53" i="12"/>
  <c r="T53" i="12"/>
  <c r="U53" i="12"/>
  <c r="J53" i="12"/>
  <c r="H53" i="12"/>
  <c r="F64" i="13"/>
  <c r="M64" i="13"/>
  <c r="Q64" i="13"/>
  <c r="U64" i="13"/>
  <c r="I64" i="13"/>
  <c r="J64" i="13"/>
  <c r="L64" i="13"/>
  <c r="K64" i="13"/>
  <c r="E64" i="13"/>
  <c r="S64" i="13"/>
  <c r="C64" i="13"/>
  <c r="O64" i="13"/>
  <c r="V64" i="13"/>
  <c r="D64" i="13"/>
  <c r="N64" i="13"/>
  <c r="W64" i="13"/>
  <c r="H64" i="13"/>
  <c r="G64" i="13"/>
  <c r="R64" i="13"/>
  <c r="T64" i="13"/>
  <c r="P64" i="13"/>
  <c r="G145" i="7"/>
  <c r="R145" i="7"/>
  <c r="F145" i="7"/>
  <c r="O145" i="7"/>
  <c r="K145" i="7"/>
  <c r="E145" i="7"/>
  <c r="T145" i="7"/>
  <c r="D145" i="7"/>
  <c r="I145" i="7"/>
  <c r="J145" i="7"/>
  <c r="S145" i="7"/>
  <c r="V145" i="7"/>
  <c r="X145" i="7"/>
  <c r="L145" i="7"/>
  <c r="W145" i="7"/>
  <c r="N145" i="7"/>
  <c r="P145" i="7"/>
  <c r="H145" i="7"/>
  <c r="M145" i="7"/>
  <c r="C145" i="7"/>
  <c r="J156" i="7"/>
  <c r="R156" i="7"/>
  <c r="E156" i="7"/>
  <c r="K156" i="7"/>
  <c r="L156" i="7"/>
  <c r="I156" i="7"/>
  <c r="P156" i="7"/>
  <c r="C156" i="7"/>
  <c r="V156" i="7"/>
  <c r="H156" i="7"/>
  <c r="S156" i="7"/>
  <c r="M156" i="7"/>
  <c r="T156" i="7"/>
  <c r="W156" i="7"/>
  <c r="X156" i="7"/>
  <c r="D156" i="7"/>
  <c r="F156" i="7"/>
  <c r="N156" i="7"/>
  <c r="O156" i="7"/>
  <c r="G156" i="7"/>
  <c r="M82" i="13"/>
  <c r="R82" i="13"/>
  <c r="K82" i="13"/>
  <c r="L82" i="13"/>
  <c r="V82" i="13"/>
  <c r="T82" i="13"/>
  <c r="Q82" i="13"/>
  <c r="J82" i="13"/>
  <c r="U82" i="13"/>
  <c r="I82" i="13"/>
  <c r="C82" i="13"/>
  <c r="W82" i="13"/>
  <c r="G82" i="13"/>
  <c r="S82" i="13"/>
  <c r="D82" i="13"/>
  <c r="N82" i="13"/>
  <c r="P82" i="13"/>
  <c r="F82" i="13"/>
  <c r="H82" i="13"/>
  <c r="E82" i="13"/>
  <c r="O82" i="13"/>
  <c r="L152" i="5"/>
  <c r="C152" i="5"/>
  <c r="D152" i="5"/>
  <c r="E152" i="5" s="1"/>
  <c r="N152" i="5"/>
  <c r="M152" i="5"/>
  <c r="G152" i="5"/>
  <c r="I152" i="5"/>
  <c r="K152" i="5"/>
  <c r="J152" i="5"/>
  <c r="H152" i="5"/>
  <c r="F152" i="5"/>
  <c r="E122" i="21"/>
  <c r="I122" i="21"/>
  <c r="H122" i="21"/>
  <c r="G122" i="21"/>
  <c r="C122" i="21"/>
  <c r="M122" i="21"/>
  <c r="N122" i="21"/>
  <c r="U122" i="21"/>
  <c r="D122" i="21"/>
  <c r="Y122" i="21"/>
  <c r="F122" i="21"/>
  <c r="Q122" i="21"/>
  <c r="O122" i="21"/>
  <c r="H109" i="12"/>
  <c r="U109" i="12"/>
  <c r="L109" i="12"/>
  <c r="S109" i="12"/>
  <c r="M109" i="12"/>
  <c r="I109" i="12"/>
  <c r="F109" i="12"/>
  <c r="N109" i="12"/>
  <c r="C109" i="12"/>
  <c r="V109" i="12"/>
  <c r="G109" i="12"/>
  <c r="W109" i="12"/>
  <c r="E109" i="12"/>
  <c r="O109" i="12"/>
  <c r="K109" i="12"/>
  <c r="R109" i="12"/>
  <c r="J109" i="12"/>
  <c r="Q109" i="12"/>
  <c r="D109" i="12"/>
  <c r="T109" i="12"/>
  <c r="H139" i="16"/>
  <c r="D139" i="16"/>
  <c r="I139" i="16"/>
  <c r="F139" i="16"/>
  <c r="E139" i="16"/>
  <c r="C139" i="16"/>
  <c r="G139" i="16"/>
  <c r="D133" i="21"/>
  <c r="M133" i="21"/>
  <c r="E133" i="21"/>
  <c r="C133" i="21"/>
  <c r="G133" i="21"/>
  <c r="U133" i="21"/>
  <c r="N133" i="21"/>
  <c r="F133" i="21"/>
  <c r="I133" i="21"/>
  <c r="O133" i="21"/>
  <c r="Q133" i="21"/>
  <c r="Y133" i="21"/>
  <c r="H133" i="21"/>
  <c r="G165" i="12"/>
  <c r="D165" i="12"/>
  <c r="T165" i="12"/>
  <c r="K165" i="12"/>
  <c r="J165" i="12"/>
  <c r="O165" i="12"/>
  <c r="R165" i="12"/>
  <c r="Q165" i="12"/>
  <c r="W165" i="12"/>
  <c r="S165" i="12"/>
  <c r="N165" i="12"/>
  <c r="C165" i="12"/>
  <c r="I165" i="12"/>
  <c r="V165" i="12"/>
  <c r="U165" i="12"/>
  <c r="F165" i="12"/>
  <c r="H165" i="12"/>
  <c r="L165" i="12"/>
  <c r="E165" i="12"/>
  <c r="M165" i="12"/>
  <c r="G117" i="5"/>
  <c r="L117" i="5"/>
  <c r="J117" i="5"/>
  <c r="F117" i="5"/>
  <c r="M117" i="5"/>
  <c r="H117" i="5"/>
  <c r="D117" i="5"/>
  <c r="E117" i="5" s="1"/>
  <c r="C117" i="5"/>
  <c r="K117" i="5"/>
  <c r="N117" i="5"/>
  <c r="I117" i="5"/>
  <c r="D26" i="7"/>
  <c r="M26" i="7"/>
  <c r="C26" i="7"/>
  <c r="F102" i="16"/>
  <c r="G102" i="16"/>
  <c r="D102" i="16"/>
  <c r="C102" i="16"/>
  <c r="H102" i="16"/>
  <c r="E102" i="16"/>
  <c r="I102" i="16"/>
  <c r="N72" i="12"/>
  <c r="R72" i="12"/>
  <c r="I72" i="12"/>
  <c r="O72" i="12"/>
  <c r="V72" i="12"/>
  <c r="Q72" i="12"/>
  <c r="K72" i="12"/>
  <c r="J72" i="12"/>
  <c r="W72" i="12"/>
  <c r="T72" i="12"/>
  <c r="C72" i="12"/>
  <c r="H72" i="12"/>
  <c r="D72" i="12"/>
  <c r="F72" i="12"/>
  <c r="E72" i="12"/>
  <c r="U72" i="12"/>
  <c r="S72" i="12"/>
  <c r="M72" i="12"/>
  <c r="L72" i="12"/>
  <c r="G72" i="12"/>
  <c r="F92" i="16"/>
  <c r="E92" i="16"/>
  <c r="H92" i="16"/>
  <c r="C92" i="16"/>
  <c r="I92" i="16"/>
  <c r="D92" i="16"/>
  <c r="G92" i="16"/>
  <c r="T98" i="13"/>
  <c r="U98" i="13"/>
  <c r="P98" i="13"/>
  <c r="M98" i="13"/>
  <c r="H98" i="13"/>
  <c r="O98" i="13"/>
  <c r="I98" i="13"/>
  <c r="S98" i="13"/>
  <c r="W98" i="13"/>
  <c r="N98" i="13"/>
  <c r="C98" i="13"/>
  <c r="Q98" i="13"/>
  <c r="V98" i="13"/>
  <c r="R98" i="13"/>
  <c r="F98" i="13"/>
  <c r="E98" i="13"/>
  <c r="L98" i="13"/>
  <c r="J98" i="13"/>
  <c r="K98" i="13"/>
  <c r="D98" i="13"/>
  <c r="G98" i="13"/>
  <c r="D107" i="5"/>
  <c r="E107" i="5" s="1"/>
  <c r="C107" i="5"/>
  <c r="F107" i="5"/>
  <c r="N107" i="5"/>
  <c r="G107" i="5"/>
  <c r="L107" i="5"/>
  <c r="M107" i="5"/>
  <c r="I107" i="5"/>
  <c r="H107" i="5"/>
  <c r="J107" i="5"/>
  <c r="K107" i="5"/>
  <c r="G121" i="5"/>
  <c r="I121" i="5"/>
  <c r="J121" i="5"/>
  <c r="L121" i="5"/>
  <c r="D121" i="5"/>
  <c r="E121" i="5" s="1"/>
  <c r="M121" i="5"/>
  <c r="F121" i="5"/>
  <c r="H121" i="5"/>
  <c r="K121" i="5"/>
  <c r="N121" i="5"/>
  <c r="C121" i="5"/>
  <c r="T135" i="13"/>
  <c r="J135" i="13"/>
  <c r="Q135" i="13"/>
  <c r="R135" i="13"/>
  <c r="D135" i="13"/>
  <c r="N135" i="13"/>
  <c r="W135" i="13"/>
  <c r="U135" i="13"/>
  <c r="G135" i="13"/>
  <c r="O135" i="13"/>
  <c r="L135" i="13"/>
  <c r="C135" i="13"/>
  <c r="F135" i="13"/>
  <c r="K135" i="13"/>
  <c r="P135" i="13"/>
  <c r="E135" i="13"/>
  <c r="M135" i="13"/>
  <c r="V135" i="13"/>
  <c r="H135" i="13"/>
  <c r="I135" i="13"/>
  <c r="S135" i="13"/>
  <c r="N106" i="7"/>
  <c r="H106" i="7"/>
  <c r="L106" i="7"/>
  <c r="P106" i="7"/>
  <c r="S106" i="7"/>
  <c r="E106" i="7"/>
  <c r="R106" i="7"/>
  <c r="C106" i="7"/>
  <c r="X106" i="7"/>
  <c r="I106" i="7"/>
  <c r="D106" i="7"/>
  <c r="K106" i="7"/>
  <c r="M106" i="7"/>
  <c r="V106" i="7"/>
  <c r="W106" i="7"/>
  <c r="T106" i="7"/>
  <c r="O106" i="7"/>
  <c r="F106" i="7"/>
  <c r="G106" i="7"/>
  <c r="J106" i="7"/>
  <c r="C52" i="12"/>
  <c r="T52" i="12"/>
  <c r="J52" i="12"/>
  <c r="G52" i="12"/>
  <c r="W52" i="12"/>
  <c r="L52" i="12"/>
  <c r="R52" i="12"/>
  <c r="D52" i="12"/>
  <c r="S52" i="12"/>
  <c r="E52" i="12"/>
  <c r="N52" i="12"/>
  <c r="V52" i="12"/>
  <c r="O52" i="12"/>
  <c r="U52" i="12"/>
  <c r="I52" i="12"/>
  <c r="F52" i="12"/>
  <c r="Q52" i="12"/>
  <c r="K52" i="12"/>
  <c r="H52" i="12"/>
  <c r="M52" i="12"/>
  <c r="F160" i="16"/>
  <c r="H160" i="16"/>
  <c r="D160" i="16"/>
  <c r="E160" i="16"/>
  <c r="C160" i="16"/>
  <c r="I160" i="16"/>
  <c r="G160" i="16"/>
  <c r="L113" i="12"/>
  <c r="V113" i="12"/>
  <c r="D113" i="12"/>
  <c r="O113" i="12"/>
  <c r="M113" i="12"/>
  <c r="I113" i="12"/>
  <c r="H113" i="12"/>
  <c r="Q113" i="12"/>
  <c r="G113" i="12"/>
  <c r="E113" i="12"/>
  <c r="U113" i="12"/>
  <c r="F113" i="12"/>
  <c r="N113" i="12"/>
  <c r="C113" i="12"/>
  <c r="W113" i="12"/>
  <c r="J113" i="12"/>
  <c r="T113" i="12"/>
  <c r="K113" i="12"/>
  <c r="R113" i="12"/>
  <c r="S113" i="12"/>
  <c r="C104" i="44"/>
  <c r="G104" i="44"/>
  <c r="E104" i="44"/>
  <c r="H104" i="44"/>
  <c r="D104" i="44"/>
  <c r="F104" i="44"/>
  <c r="C92" i="13"/>
  <c r="D92" i="13"/>
  <c r="H92" i="13"/>
  <c r="T92" i="13"/>
  <c r="O92" i="13"/>
  <c r="V92" i="13"/>
  <c r="N92" i="13"/>
  <c r="G92" i="13"/>
  <c r="L92" i="13"/>
  <c r="S92" i="13"/>
  <c r="K92" i="13"/>
  <c r="E92" i="13"/>
  <c r="P92" i="13"/>
  <c r="I92" i="13"/>
  <c r="J92" i="13"/>
  <c r="W92" i="13"/>
  <c r="F92" i="13"/>
  <c r="Q92" i="13"/>
  <c r="U92" i="13"/>
  <c r="M92" i="13"/>
  <c r="R92" i="13"/>
  <c r="R183" i="13"/>
  <c r="I183" i="13"/>
  <c r="E183" i="13"/>
  <c r="M183" i="13"/>
  <c r="W183" i="13"/>
  <c r="G183" i="13"/>
  <c r="D183" i="13"/>
  <c r="Q183" i="13"/>
  <c r="P183" i="13"/>
  <c r="K183" i="13"/>
  <c r="O183" i="13"/>
  <c r="S183" i="13"/>
  <c r="T183" i="13"/>
  <c r="H183" i="13"/>
  <c r="N183" i="13"/>
  <c r="V183" i="13"/>
  <c r="C183" i="13"/>
  <c r="L183" i="13"/>
  <c r="U183" i="13"/>
  <c r="J183" i="13"/>
  <c r="F183" i="13"/>
  <c r="H118" i="13"/>
  <c r="L118" i="13"/>
  <c r="N118" i="13"/>
  <c r="K118" i="13"/>
  <c r="M118" i="13"/>
  <c r="P118" i="13"/>
  <c r="R118" i="13"/>
  <c r="G118" i="13"/>
  <c r="T118" i="13"/>
  <c r="W118" i="13"/>
  <c r="E118" i="13"/>
  <c r="S118" i="13"/>
  <c r="F118" i="13"/>
  <c r="Q118" i="13"/>
  <c r="O118" i="13"/>
  <c r="J118" i="13"/>
  <c r="C118" i="13"/>
  <c r="D118" i="13"/>
  <c r="V118" i="13"/>
  <c r="I118" i="13"/>
  <c r="U118" i="13"/>
  <c r="C31" i="21"/>
  <c r="Y31" i="21"/>
  <c r="D31" i="21"/>
  <c r="W157" i="12"/>
  <c r="C157" i="12"/>
  <c r="T157" i="12"/>
  <c r="E157" i="12"/>
  <c r="O157" i="12"/>
  <c r="D157" i="12"/>
  <c r="U157" i="12"/>
  <c r="M157" i="12"/>
  <c r="H157" i="12"/>
  <c r="I157" i="12"/>
  <c r="K157" i="12"/>
  <c r="J157" i="12"/>
  <c r="L157" i="12"/>
  <c r="V157" i="12"/>
  <c r="F157" i="12"/>
  <c r="G157" i="12"/>
  <c r="R157" i="12"/>
  <c r="Q157" i="12"/>
  <c r="N157" i="12"/>
  <c r="S157" i="12"/>
  <c r="D33" i="21"/>
  <c r="C33" i="21"/>
  <c r="Y33" i="21"/>
  <c r="J159" i="5"/>
  <c r="D159" i="5"/>
  <c r="E159" i="5" s="1"/>
  <c r="F159" i="5"/>
  <c r="H159" i="5"/>
  <c r="G159" i="5"/>
  <c r="K159" i="5"/>
  <c r="L159" i="5"/>
  <c r="M159" i="5"/>
  <c r="N159" i="5"/>
  <c r="C159" i="5"/>
  <c r="I159" i="5"/>
  <c r="F56" i="16"/>
  <c r="E56" i="16"/>
  <c r="H56" i="16"/>
  <c r="I56" i="16"/>
  <c r="G56" i="16"/>
  <c r="C56" i="16"/>
  <c r="D56" i="16"/>
  <c r="M146" i="13"/>
  <c r="D146" i="13"/>
  <c r="L146" i="13"/>
  <c r="J146" i="13"/>
  <c r="E146" i="13"/>
  <c r="P146" i="13"/>
  <c r="I146" i="13"/>
  <c r="K146" i="13"/>
  <c r="C146" i="13"/>
  <c r="T146" i="13"/>
  <c r="F146" i="13"/>
  <c r="Q146" i="13"/>
  <c r="R146" i="13"/>
  <c r="V146" i="13"/>
  <c r="O146" i="13"/>
  <c r="S146" i="13"/>
  <c r="U146" i="13"/>
  <c r="H146" i="13"/>
  <c r="W146" i="13"/>
  <c r="N146" i="13"/>
  <c r="G146" i="13"/>
  <c r="V124" i="13"/>
  <c r="I124" i="13"/>
  <c r="T124" i="13"/>
  <c r="C124" i="13"/>
  <c r="M124" i="13"/>
  <c r="J124" i="13"/>
  <c r="H124" i="13"/>
  <c r="D124" i="13"/>
  <c r="F124" i="13"/>
  <c r="R124" i="13"/>
  <c r="L124" i="13"/>
  <c r="P124" i="13"/>
  <c r="N124" i="13"/>
  <c r="S124" i="13"/>
  <c r="O124" i="13"/>
  <c r="K124" i="13"/>
  <c r="U124" i="13"/>
  <c r="G124" i="13"/>
  <c r="Q124" i="13"/>
  <c r="W124" i="13"/>
  <c r="E124" i="13"/>
  <c r="L52" i="22"/>
  <c r="H52" i="22"/>
  <c r="D52" i="22"/>
  <c r="I52" i="22"/>
  <c r="K52" i="22"/>
  <c r="G52" i="22"/>
  <c r="F52" i="22"/>
  <c r="O52" i="22"/>
  <c r="J52" i="22"/>
  <c r="N52" i="22"/>
  <c r="E52" i="22"/>
  <c r="C52" i="22"/>
  <c r="M52" i="22"/>
  <c r="F190" i="12"/>
  <c r="U190" i="12"/>
  <c r="H190" i="12"/>
  <c r="C190" i="12"/>
  <c r="K190" i="12"/>
  <c r="T190" i="12"/>
  <c r="Q190" i="12"/>
  <c r="W190" i="12"/>
  <c r="J190" i="12"/>
  <c r="V190" i="12"/>
  <c r="I190" i="12"/>
  <c r="E190" i="12"/>
  <c r="L190" i="12"/>
  <c r="D190" i="12"/>
  <c r="N190" i="12"/>
  <c r="O190" i="12"/>
  <c r="R190" i="12"/>
  <c r="S190" i="12"/>
  <c r="G190" i="12"/>
  <c r="M190" i="12"/>
  <c r="T53" i="7"/>
  <c r="W53" i="7"/>
  <c r="G53" i="7"/>
  <c r="E53" i="7"/>
  <c r="S53" i="7"/>
  <c r="V53" i="7"/>
  <c r="D53" i="7"/>
  <c r="M53" i="7"/>
  <c r="N53" i="7"/>
  <c r="J53" i="7"/>
  <c r="X53" i="7"/>
  <c r="O53" i="7"/>
  <c r="L53" i="7"/>
  <c r="F53" i="7"/>
  <c r="P53" i="7"/>
  <c r="K53" i="7"/>
  <c r="I53" i="7"/>
  <c r="R53" i="7"/>
  <c r="H53" i="7"/>
  <c r="C53" i="7"/>
  <c r="C37" i="7"/>
  <c r="M37" i="7"/>
  <c r="D37" i="7"/>
  <c r="M53" i="5"/>
  <c r="C53" i="5"/>
  <c r="L53" i="5"/>
  <c r="G53" i="5"/>
  <c r="I53" i="5"/>
  <c r="J53" i="5"/>
  <c r="F53" i="5"/>
  <c r="N53" i="5"/>
  <c r="K53" i="5"/>
  <c r="H53" i="5"/>
  <c r="D53" i="5"/>
  <c r="E53" i="5" s="1"/>
  <c r="N92" i="22"/>
  <c r="F92" i="22"/>
  <c r="O92" i="22"/>
  <c r="I92" i="22"/>
  <c r="M92" i="22"/>
  <c r="D92" i="22"/>
  <c r="E92" i="22"/>
  <c r="H92" i="22"/>
  <c r="L92" i="22"/>
  <c r="C92" i="22"/>
  <c r="K92" i="22"/>
  <c r="G92" i="22"/>
  <c r="J92" i="22"/>
  <c r="C123" i="5"/>
  <c r="M123" i="5"/>
  <c r="J123" i="5"/>
  <c r="I123" i="5"/>
  <c r="L123" i="5"/>
  <c r="D123" i="5"/>
  <c r="E123" i="5" s="1"/>
  <c r="H123" i="5"/>
  <c r="N123" i="5"/>
  <c r="F123" i="5"/>
  <c r="G123" i="5"/>
  <c r="K123" i="5"/>
  <c r="I76" i="16"/>
  <c r="C76" i="16"/>
  <c r="H76" i="16"/>
  <c r="D76" i="16"/>
  <c r="F76" i="16"/>
  <c r="G76" i="16"/>
  <c r="E76" i="16"/>
  <c r="I157" i="7"/>
  <c r="H157" i="7"/>
  <c r="E157" i="7"/>
  <c r="K157" i="7"/>
  <c r="T157" i="7"/>
  <c r="M157" i="7"/>
  <c r="G157" i="7"/>
  <c r="X157" i="7"/>
  <c r="O157" i="7"/>
  <c r="L157" i="7"/>
  <c r="J157" i="7"/>
  <c r="N157" i="7"/>
  <c r="F157" i="7"/>
  <c r="C157" i="7"/>
  <c r="W157" i="7"/>
  <c r="P157" i="7"/>
  <c r="V157" i="7"/>
  <c r="D157" i="7"/>
  <c r="S157" i="7"/>
  <c r="R157" i="7"/>
  <c r="E69" i="13"/>
  <c r="H69" i="13"/>
  <c r="F69" i="13"/>
  <c r="L69" i="13"/>
  <c r="O69" i="13"/>
  <c r="P69" i="13"/>
  <c r="V69" i="13"/>
  <c r="U69" i="13"/>
  <c r="Q69" i="13"/>
  <c r="J69" i="13"/>
  <c r="I69" i="13"/>
  <c r="R69" i="13"/>
  <c r="T69" i="13"/>
  <c r="M69" i="13"/>
  <c r="C69" i="13"/>
  <c r="N69" i="13"/>
  <c r="D69" i="13"/>
  <c r="K69" i="13"/>
  <c r="W69" i="13"/>
  <c r="S69" i="13"/>
  <c r="G69" i="13"/>
  <c r="C96" i="44"/>
  <c r="E96" i="44"/>
  <c r="D96" i="44"/>
  <c r="F96" i="44"/>
  <c r="H96" i="44"/>
  <c r="G96" i="44"/>
  <c r="G78" i="22"/>
  <c r="J78" i="22"/>
  <c r="K78" i="22"/>
  <c r="O78" i="22"/>
  <c r="L78" i="22"/>
  <c r="I78" i="22"/>
  <c r="F78" i="22"/>
  <c r="E78" i="22"/>
  <c r="N78" i="22"/>
  <c r="C78" i="22"/>
  <c r="M78" i="22"/>
  <c r="H78" i="22"/>
  <c r="D78" i="22"/>
  <c r="G60" i="16"/>
  <c r="D60" i="16"/>
  <c r="E60" i="16"/>
  <c r="C60" i="16"/>
  <c r="H60" i="16"/>
  <c r="F60" i="16"/>
  <c r="I60" i="16"/>
  <c r="I148" i="12"/>
  <c r="E148" i="12"/>
  <c r="R148" i="12"/>
  <c r="U148" i="12"/>
  <c r="C148" i="12"/>
  <c r="O148" i="12"/>
  <c r="Q148" i="12"/>
  <c r="W148" i="12"/>
  <c r="G148" i="12"/>
  <c r="J148" i="12"/>
  <c r="N148" i="12"/>
  <c r="S148" i="12"/>
  <c r="F148" i="12"/>
  <c r="T148" i="12"/>
  <c r="K148" i="12"/>
  <c r="V148" i="12"/>
  <c r="M148" i="12"/>
  <c r="H148" i="12"/>
  <c r="D148" i="12"/>
  <c r="L148" i="12"/>
  <c r="Q94" i="13"/>
  <c r="S94" i="13"/>
  <c r="H94" i="13"/>
  <c r="D94" i="13"/>
  <c r="W94" i="13"/>
  <c r="J94" i="13"/>
  <c r="N94" i="13"/>
  <c r="M94" i="13"/>
  <c r="T94" i="13"/>
  <c r="U94" i="13"/>
  <c r="I94" i="13"/>
  <c r="P94" i="13"/>
  <c r="L94" i="13"/>
  <c r="O94" i="13"/>
  <c r="K94" i="13"/>
  <c r="F94" i="13"/>
  <c r="E94" i="13"/>
  <c r="G94" i="13"/>
  <c r="C94" i="13"/>
  <c r="R94" i="13"/>
  <c r="V94" i="13"/>
  <c r="D88" i="22"/>
  <c r="M88" i="22"/>
  <c r="J88" i="22"/>
  <c r="C88" i="22"/>
  <c r="L88" i="22"/>
  <c r="K88" i="22"/>
  <c r="O88" i="22"/>
  <c r="G88" i="22"/>
  <c r="E88" i="22"/>
  <c r="I88" i="22"/>
  <c r="H88" i="22"/>
  <c r="F88" i="22"/>
  <c r="N88" i="22"/>
  <c r="V28" i="13"/>
  <c r="D28" i="13"/>
  <c r="R28" i="13"/>
  <c r="T28" i="13"/>
  <c r="C28" i="13"/>
  <c r="E28" i="13"/>
  <c r="Q28" i="13"/>
  <c r="H28" i="13"/>
  <c r="G28" i="13"/>
  <c r="P28" i="13"/>
  <c r="S28" i="13"/>
  <c r="F28" i="13"/>
  <c r="U28" i="13"/>
  <c r="W28" i="13"/>
  <c r="M25" i="7"/>
  <c r="D25" i="7"/>
  <c r="C25" i="7"/>
  <c r="J32" i="5"/>
  <c r="H32" i="5"/>
  <c r="K32" i="5"/>
  <c r="N32" i="5"/>
  <c r="G32" i="5"/>
  <c r="C32" i="5"/>
  <c r="I32" i="5"/>
  <c r="D32" i="5"/>
  <c r="E32" i="5" s="1"/>
  <c r="L32" i="5"/>
  <c r="F32" i="5"/>
  <c r="M32" i="5"/>
  <c r="C128" i="21"/>
  <c r="Q128" i="21"/>
  <c r="M128" i="21"/>
  <c r="F128" i="21"/>
  <c r="E128" i="21"/>
  <c r="I128" i="21"/>
  <c r="N128" i="21"/>
  <c r="U128" i="21"/>
  <c r="D128" i="21"/>
  <c r="H128" i="21"/>
  <c r="O128" i="21"/>
  <c r="G128" i="21"/>
  <c r="Y128" i="21"/>
  <c r="L55" i="13"/>
  <c r="F55" i="13"/>
  <c r="W55" i="13"/>
  <c r="H55" i="13"/>
  <c r="R55" i="13"/>
  <c r="G55" i="13"/>
  <c r="C55" i="13"/>
  <c r="P55" i="13"/>
  <c r="T55" i="13"/>
  <c r="S55" i="13"/>
  <c r="E55" i="13"/>
  <c r="V55" i="13"/>
  <c r="D55" i="13"/>
  <c r="Q55" i="13"/>
  <c r="J55" i="13"/>
  <c r="O55" i="13"/>
  <c r="I55" i="13"/>
  <c r="N55" i="13"/>
  <c r="K55" i="13"/>
  <c r="M55" i="13"/>
  <c r="U55" i="13"/>
  <c r="H31" i="12"/>
  <c r="D31" i="12"/>
  <c r="S31" i="12"/>
  <c r="F31" i="12"/>
  <c r="E31" i="12"/>
  <c r="Q31" i="12"/>
  <c r="T31" i="12"/>
  <c r="U31" i="12"/>
  <c r="R31" i="12"/>
  <c r="W31" i="12"/>
  <c r="C31" i="12"/>
  <c r="G31" i="12"/>
  <c r="V31" i="12"/>
  <c r="E72" i="13"/>
  <c r="G72" i="13"/>
  <c r="K72" i="13"/>
  <c r="W72" i="13"/>
  <c r="T72" i="13"/>
  <c r="J72" i="13"/>
  <c r="P72" i="13"/>
  <c r="N72" i="13"/>
  <c r="R72" i="13"/>
  <c r="Q72" i="13"/>
  <c r="V72" i="13"/>
  <c r="S72" i="13"/>
  <c r="H72" i="13"/>
  <c r="F72" i="13"/>
  <c r="C72" i="13"/>
  <c r="O72" i="13"/>
  <c r="M72" i="13"/>
  <c r="L72" i="13"/>
  <c r="I72" i="13"/>
  <c r="U72" i="13"/>
  <c r="D72" i="13"/>
  <c r="D198" i="21"/>
  <c r="Q198" i="21"/>
  <c r="O198" i="21"/>
  <c r="E198" i="21"/>
  <c r="C198" i="21"/>
  <c r="I198" i="21"/>
  <c r="F198" i="21"/>
  <c r="M198" i="21"/>
  <c r="G198" i="21"/>
  <c r="Y198" i="21"/>
  <c r="N198" i="21"/>
  <c r="W198" i="21"/>
  <c r="H198" i="21"/>
  <c r="V198" i="21"/>
  <c r="U198" i="21"/>
  <c r="H28" i="12"/>
  <c r="C28" i="12"/>
  <c r="D28" i="12"/>
  <c r="U28" i="12"/>
  <c r="E28" i="12"/>
  <c r="W28" i="12"/>
  <c r="F28" i="12"/>
  <c r="G28" i="12"/>
  <c r="T28" i="12"/>
  <c r="V28" i="12"/>
  <c r="Q28" i="12"/>
  <c r="R28" i="12"/>
  <c r="S28" i="12"/>
  <c r="F107" i="12"/>
  <c r="N107" i="12"/>
  <c r="C107" i="12"/>
  <c r="H107" i="12"/>
  <c r="E107" i="12"/>
  <c r="R107" i="12"/>
  <c r="K107" i="12"/>
  <c r="J107" i="12"/>
  <c r="M107" i="12"/>
  <c r="G107" i="12"/>
  <c r="V107" i="12"/>
  <c r="W107" i="12"/>
  <c r="O107" i="12"/>
  <c r="D107" i="12"/>
  <c r="S107" i="12"/>
  <c r="U107" i="12"/>
  <c r="T107" i="12"/>
  <c r="Q107" i="12"/>
  <c r="L107" i="12"/>
  <c r="I107" i="12"/>
  <c r="E149" i="44"/>
  <c r="D149" i="44"/>
  <c r="C149" i="44"/>
  <c r="H149" i="44"/>
  <c r="G149" i="44"/>
  <c r="F149" i="44"/>
  <c r="D189" i="12"/>
  <c r="W189" i="12"/>
  <c r="T189" i="12"/>
  <c r="N189" i="12"/>
  <c r="U189" i="12"/>
  <c r="O189" i="12"/>
  <c r="M189" i="12"/>
  <c r="E189" i="12"/>
  <c r="G189" i="12"/>
  <c r="S189" i="12"/>
  <c r="R189" i="12"/>
  <c r="Q189" i="12"/>
  <c r="H189" i="12"/>
  <c r="I189" i="12"/>
  <c r="K189" i="12"/>
  <c r="C189" i="12"/>
  <c r="V189" i="12"/>
  <c r="F189" i="12"/>
  <c r="J189" i="12"/>
  <c r="L189" i="12"/>
  <c r="G71" i="16"/>
  <c r="H71" i="16"/>
  <c r="E71" i="16"/>
  <c r="C71" i="16"/>
  <c r="F71" i="16"/>
  <c r="D71" i="16"/>
  <c r="I71" i="16"/>
  <c r="D125" i="13"/>
  <c r="W125" i="13"/>
  <c r="R125" i="13"/>
  <c r="N125" i="13"/>
  <c r="F125" i="13"/>
  <c r="G125" i="13"/>
  <c r="L125" i="13"/>
  <c r="I125" i="13"/>
  <c r="H125" i="13"/>
  <c r="Q125" i="13"/>
  <c r="C125" i="13"/>
  <c r="S125" i="13"/>
  <c r="J125" i="13"/>
  <c r="K125" i="13"/>
  <c r="V125" i="13"/>
  <c r="U125" i="13"/>
  <c r="M125" i="13"/>
  <c r="E125" i="13"/>
  <c r="T125" i="13"/>
  <c r="O125" i="13"/>
  <c r="P125" i="13"/>
  <c r="P42" i="7"/>
  <c r="D42" i="7"/>
  <c r="F42" i="7"/>
  <c r="M42" i="7"/>
  <c r="I42" i="7"/>
  <c r="V42" i="7"/>
  <c r="E42" i="7"/>
  <c r="X42" i="7"/>
  <c r="R42" i="7"/>
  <c r="T42" i="7"/>
  <c r="S42" i="7"/>
  <c r="J42" i="7"/>
  <c r="C42" i="7"/>
  <c r="L42" i="7"/>
  <c r="W42" i="7"/>
  <c r="O42" i="7"/>
  <c r="K42" i="7"/>
  <c r="H42" i="7"/>
  <c r="G42" i="7"/>
  <c r="N42" i="7"/>
  <c r="D123" i="44"/>
  <c r="G123" i="44"/>
  <c r="C123" i="44"/>
  <c r="F123" i="44"/>
  <c r="E123" i="44"/>
  <c r="H123" i="44"/>
  <c r="F48" i="16"/>
  <c r="E48" i="16"/>
  <c r="D48" i="16"/>
  <c r="C48" i="16"/>
  <c r="H48" i="16"/>
  <c r="I48" i="16"/>
  <c r="G48" i="16"/>
  <c r="K183" i="12"/>
  <c r="G183" i="12"/>
  <c r="W183" i="12"/>
  <c r="E183" i="12"/>
  <c r="U183" i="12"/>
  <c r="R183" i="12"/>
  <c r="D183" i="12"/>
  <c r="O183" i="12"/>
  <c r="Q183" i="12"/>
  <c r="C183" i="12"/>
  <c r="M183" i="12"/>
  <c r="I183" i="12"/>
  <c r="S183" i="12"/>
  <c r="L183" i="12"/>
  <c r="V183" i="12"/>
  <c r="T183" i="12"/>
  <c r="F183" i="12"/>
  <c r="J183" i="12"/>
  <c r="N183" i="12"/>
  <c r="H183" i="12"/>
  <c r="G116" i="22"/>
  <c r="C116" i="22"/>
  <c r="I116" i="22"/>
  <c r="D116" i="22"/>
  <c r="F116" i="22"/>
  <c r="L116" i="22"/>
  <c r="J116" i="22"/>
  <c r="O116" i="22"/>
  <c r="M116" i="22"/>
  <c r="N116" i="22"/>
  <c r="H116" i="22"/>
  <c r="K116" i="22"/>
  <c r="E116" i="22"/>
  <c r="G173" i="44"/>
  <c r="D173" i="44"/>
  <c r="E173" i="44"/>
  <c r="C173" i="44"/>
  <c r="F173" i="44"/>
  <c r="H173" i="44"/>
  <c r="I157" i="13"/>
  <c r="J157" i="13"/>
  <c r="W157" i="13"/>
  <c r="K157" i="13"/>
  <c r="P157" i="13"/>
  <c r="V157" i="13"/>
  <c r="C157" i="13"/>
  <c r="G157" i="13"/>
  <c r="H157" i="13"/>
  <c r="F157" i="13"/>
  <c r="L157" i="13"/>
  <c r="E157" i="13"/>
  <c r="S157" i="13"/>
  <c r="T157" i="13"/>
  <c r="D157" i="13"/>
  <c r="M157" i="13"/>
  <c r="N157" i="13"/>
  <c r="Q157" i="13"/>
  <c r="U157" i="13"/>
  <c r="R157" i="13"/>
  <c r="O157" i="13"/>
  <c r="Y29" i="21"/>
  <c r="C29" i="21"/>
  <c r="D29" i="21"/>
  <c r="E166" i="21"/>
  <c r="Y166" i="21"/>
  <c r="G166" i="21"/>
  <c r="U166" i="21"/>
  <c r="I166" i="21"/>
  <c r="H166" i="21"/>
  <c r="M166" i="21"/>
  <c r="D166" i="21"/>
  <c r="F166" i="21"/>
  <c r="N166" i="21"/>
  <c r="O166" i="21"/>
  <c r="C166" i="21"/>
  <c r="Q166" i="21"/>
  <c r="V166" i="21"/>
  <c r="W166" i="21"/>
  <c r="H179" i="13"/>
  <c r="U179" i="13"/>
  <c r="O179" i="13"/>
  <c r="K179" i="13"/>
  <c r="J179" i="13"/>
  <c r="G179" i="13"/>
  <c r="D179" i="13"/>
  <c r="E179" i="13"/>
  <c r="S179" i="13"/>
  <c r="M179" i="13"/>
  <c r="I179" i="13"/>
  <c r="P179" i="13"/>
  <c r="F179" i="13"/>
  <c r="C179" i="13"/>
  <c r="L179" i="13"/>
  <c r="W179" i="13"/>
  <c r="N179" i="13"/>
  <c r="Q179" i="13"/>
  <c r="T179" i="13"/>
  <c r="R179" i="13"/>
  <c r="V179" i="13"/>
  <c r="C39" i="44"/>
  <c r="G39" i="44"/>
  <c r="D39" i="44"/>
  <c r="E39" i="44"/>
  <c r="F39" i="44"/>
  <c r="H39" i="44"/>
  <c r="E109" i="44"/>
  <c r="H109" i="44"/>
  <c r="F109" i="44"/>
  <c r="G109" i="44"/>
  <c r="D109" i="44"/>
  <c r="C109" i="44"/>
  <c r="S66" i="12"/>
  <c r="R66" i="12"/>
  <c r="N66" i="12"/>
  <c r="G66" i="12"/>
  <c r="M66" i="12"/>
  <c r="C66" i="12"/>
  <c r="K66" i="12"/>
  <c r="O66" i="12"/>
  <c r="H66" i="12"/>
  <c r="Q66" i="12"/>
  <c r="J66" i="12"/>
  <c r="W66" i="12"/>
  <c r="L66" i="12"/>
  <c r="U66" i="12"/>
  <c r="V66" i="12"/>
  <c r="I66" i="12"/>
  <c r="T66" i="12"/>
  <c r="E66" i="12"/>
  <c r="D66" i="12"/>
  <c r="F66" i="12"/>
  <c r="E144" i="22"/>
  <c r="H144" i="22"/>
  <c r="I144" i="22"/>
  <c r="O144" i="22"/>
  <c r="D144" i="22"/>
  <c r="L144" i="22"/>
  <c r="J144" i="22"/>
  <c r="C144" i="22"/>
  <c r="N144" i="22"/>
  <c r="G144" i="22"/>
  <c r="F144" i="22"/>
  <c r="K144" i="22"/>
  <c r="M144" i="22"/>
  <c r="D30" i="21"/>
  <c r="Y30" i="21"/>
  <c r="C30" i="21"/>
  <c r="N170" i="5"/>
  <c r="I170" i="5"/>
  <c r="C170" i="5"/>
  <c r="J170" i="5"/>
  <c r="F170" i="5"/>
  <c r="M170" i="5"/>
  <c r="G170" i="5"/>
  <c r="H170" i="5"/>
  <c r="D170" i="5"/>
  <c r="E170" i="5" s="1"/>
  <c r="L170" i="5"/>
  <c r="K170" i="5"/>
  <c r="V128" i="7"/>
  <c r="D128" i="7"/>
  <c r="J128" i="7"/>
  <c r="F128" i="7"/>
  <c r="S128" i="7"/>
  <c r="I128" i="7"/>
  <c r="L128" i="7"/>
  <c r="N128" i="7"/>
  <c r="M128" i="7"/>
  <c r="P128" i="7"/>
  <c r="X128" i="7"/>
  <c r="T128" i="7"/>
  <c r="H128" i="7"/>
  <c r="C128" i="7"/>
  <c r="O128" i="7"/>
  <c r="R128" i="7"/>
  <c r="W128" i="7"/>
  <c r="G128" i="7"/>
  <c r="E128" i="7"/>
  <c r="K128" i="7"/>
  <c r="W33" i="13"/>
  <c r="F33" i="13"/>
  <c r="D33" i="13"/>
  <c r="R33" i="13"/>
  <c r="E33" i="13"/>
  <c r="G33" i="13"/>
  <c r="C33" i="13"/>
  <c r="S33" i="13"/>
  <c r="V33" i="13"/>
  <c r="H33" i="13"/>
  <c r="U33" i="13"/>
  <c r="T33" i="13"/>
  <c r="Q33" i="13"/>
  <c r="P33" i="13"/>
  <c r="H131" i="21"/>
  <c r="D131" i="21"/>
  <c r="U131" i="21"/>
  <c r="C131" i="21"/>
  <c r="Q131" i="21"/>
  <c r="I131" i="21"/>
  <c r="G131" i="21"/>
  <c r="M131" i="21"/>
  <c r="Y131" i="21"/>
  <c r="V131" i="21"/>
  <c r="F131" i="21"/>
  <c r="O131" i="21"/>
  <c r="W131" i="21"/>
  <c r="E131" i="21"/>
  <c r="N131" i="21"/>
  <c r="D67" i="21"/>
  <c r="U67" i="21"/>
  <c r="O67" i="21"/>
  <c r="C67" i="21"/>
  <c r="M67" i="21"/>
  <c r="N67" i="21"/>
  <c r="Y67" i="21"/>
  <c r="F67" i="21"/>
  <c r="G67" i="21"/>
  <c r="Q67" i="21"/>
  <c r="I67" i="21"/>
  <c r="E67" i="21"/>
  <c r="H67" i="21"/>
  <c r="G85" i="16"/>
  <c r="E85" i="16"/>
  <c r="H85" i="16"/>
  <c r="C85" i="16"/>
  <c r="F85" i="16"/>
  <c r="I85" i="16"/>
  <c r="D85" i="16"/>
  <c r="D150" i="16"/>
  <c r="G150" i="16"/>
  <c r="C150" i="16"/>
  <c r="I150" i="16"/>
  <c r="E150" i="16"/>
  <c r="H150" i="16"/>
  <c r="F150" i="16"/>
  <c r="F118" i="5"/>
  <c r="C118" i="5"/>
  <c r="H118" i="5"/>
  <c r="M118" i="5"/>
  <c r="N118" i="5"/>
  <c r="I118" i="5"/>
  <c r="L118" i="5"/>
  <c r="D118" i="5"/>
  <c r="E118" i="5" s="1"/>
  <c r="G118" i="5"/>
  <c r="J118" i="5"/>
  <c r="K118" i="5"/>
  <c r="R182" i="12"/>
  <c r="J182" i="12"/>
  <c r="F182" i="12"/>
  <c r="M182" i="12"/>
  <c r="W182" i="12"/>
  <c r="C182" i="12"/>
  <c r="N182" i="12"/>
  <c r="S182" i="12"/>
  <c r="K182" i="12"/>
  <c r="Q182" i="12"/>
  <c r="L182" i="12"/>
  <c r="V182" i="12"/>
  <c r="D182" i="12"/>
  <c r="O182" i="12"/>
  <c r="I182" i="12"/>
  <c r="E182" i="12"/>
  <c r="H182" i="12"/>
  <c r="U182" i="12"/>
  <c r="G182" i="12"/>
  <c r="T182" i="12"/>
  <c r="F166" i="13"/>
  <c r="G166" i="13"/>
  <c r="P166" i="13"/>
  <c r="J166" i="13"/>
  <c r="W166" i="13"/>
  <c r="N166" i="13"/>
  <c r="T166" i="13"/>
  <c r="V166" i="13"/>
  <c r="Q166" i="13"/>
  <c r="E166" i="13"/>
  <c r="O166" i="13"/>
  <c r="L166" i="13"/>
  <c r="S166" i="13"/>
  <c r="U166" i="13"/>
  <c r="H166" i="13"/>
  <c r="I166" i="13"/>
  <c r="M166" i="13"/>
  <c r="R166" i="13"/>
  <c r="C166" i="13"/>
  <c r="K166" i="13"/>
  <c r="D166" i="13"/>
  <c r="N63" i="5"/>
  <c r="H63" i="5"/>
  <c r="C63" i="5"/>
  <c r="F63" i="5"/>
  <c r="G63" i="5"/>
  <c r="J63" i="5"/>
  <c r="I63" i="5"/>
  <c r="L63" i="5"/>
  <c r="K63" i="5"/>
  <c r="M63" i="5"/>
  <c r="D63" i="5"/>
  <c r="E63" i="5" s="1"/>
  <c r="I72" i="7"/>
  <c r="D72" i="7"/>
  <c r="N72" i="7"/>
  <c r="V72" i="7"/>
  <c r="M72" i="7"/>
  <c r="R72" i="7"/>
  <c r="H72" i="7"/>
  <c r="E72" i="7"/>
  <c r="T72" i="7"/>
  <c r="X72" i="7"/>
  <c r="F72" i="7"/>
  <c r="K72" i="7"/>
  <c r="L72" i="7"/>
  <c r="J72" i="7"/>
  <c r="C72" i="7"/>
  <c r="S72" i="7"/>
  <c r="P72" i="7"/>
  <c r="O72" i="7"/>
  <c r="G72" i="7"/>
  <c r="W72" i="7"/>
  <c r="S80" i="13"/>
  <c r="U80" i="13"/>
  <c r="I80" i="13"/>
  <c r="P80" i="13"/>
  <c r="M80" i="13"/>
  <c r="V80" i="13"/>
  <c r="T80" i="13"/>
  <c r="W80" i="13"/>
  <c r="G80" i="13"/>
  <c r="K80" i="13"/>
  <c r="D80" i="13"/>
  <c r="N80" i="13"/>
  <c r="E80" i="13"/>
  <c r="R80" i="13"/>
  <c r="L80" i="13"/>
  <c r="O80" i="13"/>
  <c r="C80" i="13"/>
  <c r="F80" i="13"/>
  <c r="H80" i="13"/>
  <c r="J80" i="13"/>
  <c r="Q80" i="13"/>
  <c r="F108" i="44"/>
  <c r="E108" i="44"/>
  <c r="H108" i="44"/>
  <c r="G108" i="44"/>
  <c r="C108" i="44"/>
  <c r="D108" i="44"/>
  <c r="I174" i="16"/>
  <c r="C174" i="16"/>
  <c r="F174" i="16"/>
  <c r="G174" i="16"/>
  <c r="D174" i="16"/>
  <c r="E174" i="16"/>
  <c r="H174" i="16"/>
  <c r="D59" i="5"/>
  <c r="E59" i="5" s="1"/>
  <c r="I59" i="5"/>
  <c r="G59" i="5"/>
  <c r="F59" i="5"/>
  <c r="C59" i="5"/>
  <c r="M59" i="5"/>
  <c r="H59" i="5"/>
  <c r="K59" i="5"/>
  <c r="J59" i="5"/>
  <c r="N59" i="5"/>
  <c r="L59" i="5"/>
  <c r="S67" i="7"/>
  <c r="E67" i="7"/>
  <c r="V67" i="7"/>
  <c r="R67" i="7"/>
  <c r="P67" i="7"/>
  <c r="M67" i="7"/>
  <c r="C67" i="7"/>
  <c r="W67" i="7"/>
  <c r="F67" i="7"/>
  <c r="G67" i="7"/>
  <c r="N67" i="7"/>
  <c r="T67" i="7"/>
  <c r="O67" i="7"/>
  <c r="I67" i="7"/>
  <c r="J67" i="7"/>
  <c r="K67" i="7"/>
  <c r="X67" i="7"/>
  <c r="D67" i="7"/>
  <c r="H67" i="7"/>
  <c r="L67" i="7"/>
  <c r="G109" i="22"/>
  <c r="O109" i="22"/>
  <c r="N109" i="22"/>
  <c r="E109" i="22"/>
  <c r="F109" i="22"/>
  <c r="H109" i="22"/>
  <c r="C109" i="22"/>
  <c r="K109" i="22"/>
  <c r="J109" i="22"/>
  <c r="L109" i="22"/>
  <c r="M109" i="22"/>
  <c r="D109" i="22"/>
  <c r="I109" i="22"/>
  <c r="F123" i="21"/>
  <c r="C123" i="21"/>
  <c r="N123" i="21"/>
  <c r="G123" i="21"/>
  <c r="Y123" i="21"/>
  <c r="D123" i="21"/>
  <c r="H123" i="21"/>
  <c r="U123" i="21"/>
  <c r="E123" i="21"/>
  <c r="M123" i="21"/>
  <c r="I123" i="21"/>
  <c r="O123" i="21"/>
  <c r="Q123" i="21"/>
  <c r="P73" i="7"/>
  <c r="K73" i="7"/>
  <c r="S73" i="7"/>
  <c r="X73" i="7"/>
  <c r="O73" i="7"/>
  <c r="N73" i="7"/>
  <c r="C73" i="7"/>
  <c r="G73" i="7"/>
  <c r="M73" i="7"/>
  <c r="W73" i="7"/>
  <c r="E73" i="7"/>
  <c r="R73" i="7"/>
  <c r="T73" i="7"/>
  <c r="I73" i="7"/>
  <c r="H73" i="7"/>
  <c r="D73" i="7"/>
  <c r="F73" i="7"/>
  <c r="V73" i="7"/>
  <c r="J73" i="7"/>
  <c r="L73" i="7"/>
  <c r="C26" i="22"/>
  <c r="F26" i="22"/>
  <c r="K26" i="22"/>
  <c r="J26" i="22"/>
  <c r="I26" i="22"/>
  <c r="N26" i="22"/>
  <c r="D26" i="22"/>
  <c r="M26" i="22"/>
  <c r="G26" i="22"/>
  <c r="H26" i="22"/>
  <c r="E26" i="22"/>
  <c r="O26" i="22"/>
  <c r="L26" i="22"/>
  <c r="E187" i="12"/>
  <c r="H187" i="12"/>
  <c r="U187" i="12"/>
  <c r="Q187" i="12"/>
  <c r="D187" i="12"/>
  <c r="M187" i="12"/>
  <c r="V187" i="12"/>
  <c r="L187" i="12"/>
  <c r="G187" i="12"/>
  <c r="K187" i="12"/>
  <c r="W187" i="12"/>
  <c r="C187" i="12"/>
  <c r="I187" i="12"/>
  <c r="T187" i="12"/>
  <c r="J187" i="12"/>
  <c r="O187" i="12"/>
  <c r="N187" i="12"/>
  <c r="F187" i="12"/>
  <c r="R187" i="12"/>
  <c r="S187" i="12"/>
  <c r="K51" i="5"/>
  <c r="H51" i="5"/>
  <c r="D51" i="5"/>
  <c r="E51" i="5" s="1"/>
  <c r="C51" i="5"/>
  <c r="N51" i="5"/>
  <c r="I51" i="5"/>
  <c r="J51" i="5"/>
  <c r="M51" i="5"/>
  <c r="G51" i="5"/>
  <c r="F51" i="5"/>
  <c r="L51" i="5"/>
  <c r="H16" i="13"/>
  <c r="Q16" i="13"/>
  <c r="F16" i="13"/>
  <c r="D16" i="13"/>
  <c r="G16" i="13"/>
  <c r="S16" i="13"/>
  <c r="T16" i="13"/>
  <c r="P16" i="13"/>
  <c r="V16" i="13"/>
  <c r="W16" i="13"/>
  <c r="R16" i="13"/>
  <c r="C16" i="13"/>
  <c r="U16" i="13"/>
  <c r="E16" i="13"/>
  <c r="E103" i="16"/>
  <c r="I103" i="16"/>
  <c r="C103" i="16"/>
  <c r="D103" i="16"/>
  <c r="H103" i="16"/>
  <c r="G103" i="16"/>
  <c r="F103" i="16"/>
  <c r="C35" i="7"/>
  <c r="M35" i="7"/>
  <c r="D35" i="7"/>
  <c r="G122" i="22"/>
  <c r="N122" i="22"/>
  <c r="C122" i="22"/>
  <c r="O122" i="22"/>
  <c r="J122" i="22"/>
  <c r="E122" i="22"/>
  <c r="L122" i="22"/>
  <c r="F122" i="22"/>
  <c r="K122" i="22"/>
  <c r="M122" i="22"/>
  <c r="H122" i="22"/>
  <c r="I122" i="22"/>
  <c r="D122" i="22"/>
  <c r="N60" i="22"/>
  <c r="I60" i="22"/>
  <c r="D60" i="22"/>
  <c r="M60" i="22"/>
  <c r="J60" i="22"/>
  <c r="K60" i="22"/>
  <c r="L60" i="22"/>
  <c r="C60" i="22"/>
  <c r="O60" i="22"/>
  <c r="H60" i="22"/>
  <c r="G60" i="22"/>
  <c r="E60" i="22"/>
  <c r="F60" i="22"/>
  <c r="V87" i="12"/>
  <c r="O87" i="12"/>
  <c r="L87" i="12"/>
  <c r="E87" i="12"/>
  <c r="T87" i="12"/>
  <c r="R87" i="12"/>
  <c r="M87" i="12"/>
  <c r="J87" i="12"/>
  <c r="F87" i="12"/>
  <c r="C87" i="12"/>
  <c r="U87" i="12"/>
  <c r="I87" i="12"/>
  <c r="G87" i="12"/>
  <c r="W87" i="12"/>
  <c r="H87" i="12"/>
  <c r="K87" i="12"/>
  <c r="N87" i="12"/>
  <c r="S87" i="12"/>
  <c r="D87" i="12"/>
  <c r="Q87" i="12"/>
  <c r="G94" i="21"/>
  <c r="H94" i="21"/>
  <c r="O94" i="21"/>
  <c r="D94" i="21"/>
  <c r="I94" i="21"/>
  <c r="Y94" i="21"/>
  <c r="F94" i="21"/>
  <c r="Q94" i="21"/>
  <c r="E94" i="21"/>
  <c r="N94" i="21"/>
  <c r="C94" i="21"/>
  <c r="M94" i="21"/>
  <c r="U94" i="21"/>
  <c r="E126" i="44"/>
  <c r="H126" i="44"/>
  <c r="G126" i="44"/>
  <c r="C126" i="44"/>
  <c r="D126" i="44"/>
  <c r="F126" i="44"/>
  <c r="C169" i="16"/>
  <c r="F169" i="16"/>
  <c r="H169" i="16"/>
  <c r="D169" i="16"/>
  <c r="G169" i="16"/>
  <c r="E169" i="16"/>
  <c r="I169" i="16"/>
  <c r="Y112" i="21"/>
  <c r="F112" i="21"/>
  <c r="Q112" i="21"/>
  <c r="G112" i="21"/>
  <c r="C112" i="21"/>
  <c r="V112" i="21"/>
  <c r="I112" i="21"/>
  <c r="E112" i="21"/>
  <c r="H112" i="21"/>
  <c r="U112" i="21"/>
  <c r="N112" i="21"/>
  <c r="D112" i="21"/>
  <c r="O112" i="21"/>
  <c r="M112" i="21"/>
  <c r="W112" i="21"/>
  <c r="O79" i="21"/>
  <c r="U79" i="21"/>
  <c r="M79" i="21"/>
  <c r="F79" i="21"/>
  <c r="H79" i="21"/>
  <c r="N79" i="21"/>
  <c r="G79" i="21"/>
  <c r="C79" i="21"/>
  <c r="I79" i="21"/>
  <c r="Y79" i="21"/>
  <c r="Q79" i="21"/>
  <c r="E79" i="21"/>
  <c r="D79" i="21"/>
  <c r="E163" i="22"/>
  <c r="G163" i="22"/>
  <c r="H163" i="22"/>
  <c r="I163" i="22"/>
  <c r="C163" i="22"/>
  <c r="N163" i="22"/>
  <c r="J163" i="22"/>
  <c r="O163" i="22"/>
  <c r="L163" i="22"/>
  <c r="K163" i="22"/>
  <c r="D163" i="22"/>
  <c r="M163" i="22"/>
  <c r="F163" i="22"/>
  <c r="G74" i="22"/>
  <c r="I74" i="22"/>
  <c r="J74" i="22"/>
  <c r="N74" i="22"/>
  <c r="C74" i="22"/>
  <c r="D74" i="22"/>
  <c r="F74" i="22"/>
  <c r="K74" i="22"/>
  <c r="H74" i="22"/>
  <c r="O74" i="22"/>
  <c r="L74" i="22"/>
  <c r="M74" i="22"/>
  <c r="E74" i="22"/>
  <c r="F170" i="44"/>
  <c r="E170" i="44"/>
  <c r="C170" i="44"/>
  <c r="D170" i="44"/>
  <c r="G170" i="44"/>
  <c r="H170" i="44"/>
  <c r="J124" i="22"/>
  <c r="L124" i="22"/>
  <c r="C124" i="22"/>
  <c r="E124" i="22"/>
  <c r="O124" i="22"/>
  <c r="N124" i="22"/>
  <c r="I124" i="22"/>
  <c r="M124" i="22"/>
  <c r="F124" i="22"/>
  <c r="K124" i="22"/>
  <c r="G124" i="22"/>
  <c r="H124" i="22"/>
  <c r="D124" i="22"/>
  <c r="U65" i="21"/>
  <c r="N65" i="21"/>
  <c r="O65" i="21"/>
  <c r="E65" i="21"/>
  <c r="M65" i="21"/>
  <c r="G65" i="21"/>
  <c r="Q65" i="21"/>
  <c r="D65" i="21"/>
  <c r="F65" i="21"/>
  <c r="I65" i="21"/>
  <c r="C65" i="21"/>
  <c r="Y65" i="21"/>
  <c r="V65" i="21"/>
  <c r="H65" i="21"/>
  <c r="W65" i="21"/>
  <c r="F158" i="16"/>
  <c r="D158" i="16"/>
  <c r="H158" i="16"/>
  <c r="I158" i="16"/>
  <c r="G158" i="16"/>
  <c r="E158" i="16"/>
  <c r="C158" i="16"/>
  <c r="C124" i="21"/>
  <c r="E124" i="21"/>
  <c r="I124" i="21"/>
  <c r="M124" i="21"/>
  <c r="N124" i="21"/>
  <c r="G124" i="21"/>
  <c r="U124" i="21"/>
  <c r="D124" i="21"/>
  <c r="H124" i="21"/>
  <c r="O124" i="21"/>
  <c r="F124" i="21"/>
  <c r="Y124" i="21"/>
  <c r="Q124" i="21"/>
  <c r="V124" i="21"/>
  <c r="W124" i="21"/>
  <c r="N77" i="5"/>
  <c r="G77" i="5"/>
  <c r="I77" i="5"/>
  <c r="H77" i="5"/>
  <c r="J77" i="5"/>
  <c r="L77" i="5"/>
  <c r="D77" i="5"/>
  <c r="E77" i="5" s="1"/>
  <c r="C77" i="5"/>
  <c r="F77" i="5"/>
  <c r="K77" i="5"/>
  <c r="M77" i="5"/>
  <c r="J134" i="7"/>
  <c r="X134" i="7"/>
  <c r="G134" i="7"/>
  <c r="O134" i="7"/>
  <c r="I134" i="7"/>
  <c r="N134" i="7"/>
  <c r="P134" i="7"/>
  <c r="E134" i="7"/>
  <c r="D134" i="7"/>
  <c r="T134" i="7"/>
  <c r="R134" i="7"/>
  <c r="L134" i="7"/>
  <c r="C134" i="7"/>
  <c r="M134" i="7"/>
  <c r="F134" i="7"/>
  <c r="K134" i="7"/>
  <c r="H134" i="7"/>
  <c r="W134" i="7"/>
  <c r="V134" i="7"/>
  <c r="S134" i="7"/>
  <c r="F45" i="5"/>
  <c r="G45" i="5"/>
  <c r="J45" i="5"/>
  <c r="I45" i="5"/>
  <c r="D45" i="5"/>
  <c r="E45" i="5" s="1"/>
  <c r="K45" i="5"/>
  <c r="H45" i="5"/>
  <c r="N45" i="5"/>
  <c r="C45" i="5"/>
  <c r="L45" i="5"/>
  <c r="M45" i="5"/>
  <c r="P58" i="7"/>
  <c r="K58" i="7"/>
  <c r="M58" i="7"/>
  <c r="S58" i="7"/>
  <c r="X58" i="7"/>
  <c r="V58" i="7"/>
  <c r="D58" i="7"/>
  <c r="W58" i="7"/>
  <c r="L58" i="7"/>
  <c r="H58" i="7"/>
  <c r="F58" i="7"/>
  <c r="T58" i="7"/>
  <c r="C58" i="7"/>
  <c r="N58" i="7"/>
  <c r="O58" i="7"/>
  <c r="E58" i="7"/>
  <c r="J58" i="7"/>
  <c r="I58" i="7"/>
  <c r="R58" i="7"/>
  <c r="G58" i="7"/>
  <c r="F149" i="12"/>
  <c r="S149" i="12"/>
  <c r="U149" i="12"/>
  <c r="V149" i="12"/>
  <c r="G149" i="12"/>
  <c r="O149" i="12"/>
  <c r="I149" i="12"/>
  <c r="J149" i="12"/>
  <c r="Q149" i="12"/>
  <c r="H149" i="12"/>
  <c r="D149" i="12"/>
  <c r="E149" i="12"/>
  <c r="K149" i="12"/>
  <c r="M149" i="12"/>
  <c r="L149" i="12"/>
  <c r="N149" i="12"/>
  <c r="R149" i="12"/>
  <c r="W149" i="12"/>
  <c r="C149" i="12"/>
  <c r="T149" i="12"/>
  <c r="C36" i="21"/>
  <c r="Y36" i="21"/>
  <c r="D36" i="21"/>
  <c r="I137" i="5"/>
  <c r="N137" i="5"/>
  <c r="H137" i="5"/>
  <c r="J137" i="5"/>
  <c r="G137" i="5"/>
  <c r="D137" i="5"/>
  <c r="E137" i="5" s="1"/>
  <c r="L137" i="5"/>
  <c r="C137" i="5"/>
  <c r="K137" i="5"/>
  <c r="F137" i="5"/>
  <c r="M137" i="5"/>
  <c r="D77" i="44"/>
  <c r="H77" i="44"/>
  <c r="F77" i="44"/>
  <c r="E77" i="44"/>
  <c r="C77" i="44"/>
  <c r="G77" i="44"/>
  <c r="N48" i="7"/>
  <c r="O48" i="7"/>
  <c r="E48" i="7"/>
  <c r="K48" i="7"/>
  <c r="F48" i="7"/>
  <c r="P48" i="7"/>
  <c r="L48" i="7"/>
  <c r="V48" i="7"/>
  <c r="W48" i="7"/>
  <c r="D48" i="7"/>
  <c r="M48" i="7"/>
  <c r="H48" i="7"/>
  <c r="T48" i="7"/>
  <c r="S48" i="7"/>
  <c r="X48" i="7"/>
  <c r="G48" i="7"/>
  <c r="J48" i="7"/>
  <c r="I48" i="7"/>
  <c r="C48" i="7"/>
  <c r="R48" i="7"/>
  <c r="C69" i="16"/>
  <c r="I69" i="16"/>
  <c r="F69" i="16"/>
  <c r="D69" i="16"/>
  <c r="H69" i="16"/>
  <c r="E69" i="16"/>
  <c r="G69" i="16"/>
  <c r="G73" i="22"/>
  <c r="I73" i="22"/>
  <c r="O73" i="22"/>
  <c r="E73" i="22"/>
  <c r="J73" i="22"/>
  <c r="C73" i="22"/>
  <c r="M73" i="22"/>
  <c r="F73" i="22"/>
  <c r="L73" i="22"/>
  <c r="N73" i="22"/>
  <c r="D73" i="22"/>
  <c r="H73" i="22"/>
  <c r="K73" i="22"/>
  <c r="C187" i="7"/>
  <c r="X187" i="7"/>
  <c r="H187" i="7"/>
  <c r="R187" i="7"/>
  <c r="G187" i="7"/>
  <c r="M187" i="7"/>
  <c r="K187" i="7"/>
  <c r="D187" i="7"/>
  <c r="N187" i="7"/>
  <c r="T187" i="7"/>
  <c r="F187" i="7"/>
  <c r="E187" i="7"/>
  <c r="W187" i="7"/>
  <c r="I187" i="7"/>
  <c r="S187" i="7"/>
  <c r="V187" i="7"/>
  <c r="L187" i="7"/>
  <c r="J187" i="7"/>
  <c r="O187" i="7"/>
  <c r="P187" i="7"/>
  <c r="S91" i="12"/>
  <c r="K91" i="12"/>
  <c r="E91" i="12"/>
  <c r="H91" i="12"/>
  <c r="O91" i="12"/>
  <c r="M91" i="12"/>
  <c r="Q91" i="12"/>
  <c r="D91" i="12"/>
  <c r="G91" i="12"/>
  <c r="L91" i="12"/>
  <c r="T91" i="12"/>
  <c r="N91" i="12"/>
  <c r="J91" i="12"/>
  <c r="F91" i="12"/>
  <c r="R91" i="12"/>
  <c r="U91" i="12"/>
  <c r="W91" i="12"/>
  <c r="V91" i="12"/>
  <c r="C91" i="12"/>
  <c r="I91" i="12"/>
  <c r="C135" i="22"/>
  <c r="D135" i="22"/>
  <c r="J135" i="22"/>
  <c r="N135" i="22"/>
  <c r="H135" i="22"/>
  <c r="L135" i="22"/>
  <c r="K135" i="22"/>
  <c r="G135" i="22"/>
  <c r="O135" i="22"/>
  <c r="F135" i="22"/>
  <c r="E135" i="22"/>
  <c r="M135" i="22"/>
  <c r="I135" i="22"/>
  <c r="E136" i="16"/>
  <c r="D136" i="16"/>
  <c r="C136" i="16"/>
  <c r="H136" i="16"/>
  <c r="F136" i="16"/>
  <c r="I136" i="16"/>
  <c r="G136" i="16"/>
  <c r="M58" i="5"/>
  <c r="C58" i="5"/>
  <c r="J58" i="5"/>
  <c r="G58" i="5"/>
  <c r="K58" i="5"/>
  <c r="F58" i="5"/>
  <c r="L58" i="5"/>
  <c r="H58" i="5"/>
  <c r="I58" i="5"/>
  <c r="N58" i="5"/>
  <c r="D58" i="5"/>
  <c r="E58" i="5" s="1"/>
  <c r="I65" i="12"/>
  <c r="O65" i="12"/>
  <c r="F65" i="12"/>
  <c r="U65" i="12"/>
  <c r="E65" i="12"/>
  <c r="D65" i="12"/>
  <c r="T65" i="12"/>
  <c r="L65" i="12"/>
  <c r="R65" i="12"/>
  <c r="N65" i="12"/>
  <c r="W65" i="12"/>
  <c r="S65" i="12"/>
  <c r="G65" i="12"/>
  <c r="V65" i="12"/>
  <c r="C65" i="12"/>
  <c r="K65" i="12"/>
  <c r="H65" i="12"/>
  <c r="J65" i="12"/>
  <c r="M65" i="12"/>
  <c r="Q65" i="12"/>
  <c r="L114" i="5"/>
  <c r="D114" i="5"/>
  <c r="E114" i="5" s="1"/>
  <c r="J114" i="5"/>
  <c r="C114" i="5"/>
  <c r="N114" i="5"/>
  <c r="M114" i="5"/>
  <c r="I114" i="5"/>
  <c r="F114" i="5"/>
  <c r="H114" i="5"/>
  <c r="K114" i="5"/>
  <c r="G114" i="5"/>
  <c r="H17" i="44"/>
  <c r="F17" i="44"/>
  <c r="E17" i="44"/>
  <c r="C17" i="44"/>
  <c r="G17" i="44"/>
  <c r="D17" i="44"/>
  <c r="U201" i="21"/>
  <c r="E201" i="21"/>
  <c r="M201" i="21"/>
  <c r="I201" i="21"/>
  <c r="G201" i="21"/>
  <c r="N201" i="21"/>
  <c r="H201" i="21"/>
  <c r="D201" i="21"/>
  <c r="Y201" i="21"/>
  <c r="O201" i="21"/>
  <c r="Q201" i="21"/>
  <c r="F201" i="21"/>
  <c r="C201" i="21"/>
  <c r="V201" i="21"/>
  <c r="W201" i="21"/>
  <c r="S77" i="12"/>
  <c r="R77" i="12"/>
  <c r="W77" i="12"/>
  <c r="M77" i="12"/>
  <c r="K77" i="12"/>
  <c r="O77" i="12"/>
  <c r="C77" i="12"/>
  <c r="H77" i="12"/>
  <c r="V77" i="12"/>
  <c r="G77" i="12"/>
  <c r="J77" i="12"/>
  <c r="E77" i="12"/>
  <c r="L77" i="12"/>
  <c r="T77" i="12"/>
  <c r="Q77" i="12"/>
  <c r="I77" i="12"/>
  <c r="D77" i="12"/>
  <c r="F77" i="12"/>
  <c r="N77" i="12"/>
  <c r="U77" i="12"/>
  <c r="K157" i="5"/>
  <c r="N157" i="5"/>
  <c r="L157" i="5"/>
  <c r="D157" i="5"/>
  <c r="E157" i="5" s="1"/>
  <c r="C157" i="5"/>
  <c r="M157" i="5"/>
  <c r="J157" i="5"/>
  <c r="H157" i="5"/>
  <c r="G157" i="5"/>
  <c r="F157" i="5"/>
  <c r="I157" i="5"/>
  <c r="C38" i="7"/>
  <c r="M38" i="7"/>
  <c r="D38" i="7"/>
  <c r="G72" i="22"/>
  <c r="E72" i="22"/>
  <c r="N72" i="22"/>
  <c r="L72" i="22"/>
  <c r="J72" i="22"/>
  <c r="K72" i="22"/>
  <c r="D72" i="22"/>
  <c r="H72" i="22"/>
  <c r="M72" i="22"/>
  <c r="I72" i="22"/>
  <c r="O72" i="22"/>
  <c r="F72" i="22"/>
  <c r="C72" i="22"/>
  <c r="D51" i="21"/>
  <c r="Y51" i="21"/>
  <c r="C51" i="21"/>
  <c r="C99" i="7"/>
  <c r="W99" i="7"/>
  <c r="J99" i="7"/>
  <c r="F99" i="7"/>
  <c r="H99" i="7"/>
  <c r="L99" i="7"/>
  <c r="G99" i="7"/>
  <c r="E99" i="7"/>
  <c r="V99" i="7"/>
  <c r="O99" i="7"/>
  <c r="T99" i="7"/>
  <c r="R99" i="7"/>
  <c r="I99" i="7"/>
  <c r="D99" i="7"/>
  <c r="K99" i="7"/>
  <c r="P99" i="7"/>
  <c r="M99" i="7"/>
  <c r="N99" i="7"/>
  <c r="X99" i="7"/>
  <c r="S99" i="7"/>
  <c r="C61" i="16"/>
  <c r="H61" i="16"/>
  <c r="E61" i="16"/>
  <c r="F61" i="16"/>
  <c r="G61" i="16"/>
  <c r="D61" i="16"/>
  <c r="I61" i="16"/>
  <c r="E46" i="44"/>
  <c r="C46" i="44"/>
  <c r="F46" i="44"/>
  <c r="G46" i="44"/>
  <c r="H46" i="44"/>
  <c r="D46" i="44"/>
  <c r="G68" i="5"/>
  <c r="K68" i="5"/>
  <c r="L68" i="5"/>
  <c r="N68" i="5"/>
  <c r="C68" i="5"/>
  <c r="J68" i="5"/>
  <c r="D68" i="5"/>
  <c r="E68" i="5" s="1"/>
  <c r="H68" i="5"/>
  <c r="I68" i="5"/>
  <c r="M68" i="5"/>
  <c r="F68" i="5"/>
  <c r="E29" i="44"/>
  <c r="H29" i="44"/>
  <c r="G29" i="44"/>
  <c r="D29" i="44"/>
  <c r="C29" i="44"/>
  <c r="F29" i="44"/>
  <c r="N140" i="5"/>
  <c r="M140" i="5"/>
  <c r="F140" i="5"/>
  <c r="L140" i="5"/>
  <c r="I140" i="5"/>
  <c r="C140" i="5"/>
  <c r="K140" i="5"/>
  <c r="H140" i="5"/>
  <c r="G140" i="5"/>
  <c r="J140" i="5"/>
  <c r="D140" i="5"/>
  <c r="E140" i="5" s="1"/>
  <c r="O127" i="21"/>
  <c r="M127" i="21"/>
  <c r="C127" i="21"/>
  <c r="G127" i="21"/>
  <c r="E127" i="21"/>
  <c r="I127" i="21"/>
  <c r="D127" i="21"/>
  <c r="Q127" i="21"/>
  <c r="U127" i="21"/>
  <c r="F127" i="21"/>
  <c r="Y127" i="21"/>
  <c r="H127" i="21"/>
  <c r="V127" i="21"/>
  <c r="N127" i="21"/>
  <c r="W127" i="21"/>
  <c r="D200" i="21"/>
  <c r="H200" i="21"/>
  <c r="Q200" i="21"/>
  <c r="Y200" i="21"/>
  <c r="M200" i="21"/>
  <c r="I200" i="21"/>
  <c r="G200" i="21"/>
  <c r="U200" i="21"/>
  <c r="O200" i="21"/>
  <c r="C200" i="21"/>
  <c r="F200" i="21"/>
  <c r="E200" i="21"/>
  <c r="N200" i="21"/>
  <c r="E79" i="7"/>
  <c r="S79" i="7"/>
  <c r="J79" i="7"/>
  <c r="R79" i="7"/>
  <c r="X79" i="7"/>
  <c r="O79" i="7"/>
  <c r="I79" i="7"/>
  <c r="F79" i="7"/>
  <c r="P79" i="7"/>
  <c r="H79" i="7"/>
  <c r="W79" i="7"/>
  <c r="C79" i="7"/>
  <c r="L79" i="7"/>
  <c r="V79" i="7"/>
  <c r="N79" i="7"/>
  <c r="M79" i="7"/>
  <c r="K79" i="7"/>
  <c r="D79" i="7"/>
  <c r="G79" i="7"/>
  <c r="T79" i="7"/>
  <c r="C48" i="44"/>
  <c r="E48" i="44"/>
  <c r="G48" i="44"/>
  <c r="F48" i="44"/>
  <c r="D48" i="44"/>
  <c r="H48" i="44"/>
  <c r="N112" i="13"/>
  <c r="I112" i="13"/>
  <c r="R112" i="13"/>
  <c r="F112" i="13"/>
  <c r="E112" i="13"/>
  <c r="U112" i="13"/>
  <c r="Q112" i="13"/>
  <c r="S112" i="13"/>
  <c r="H112" i="13"/>
  <c r="P112" i="13"/>
  <c r="J112" i="13"/>
  <c r="V112" i="13"/>
  <c r="G112" i="13"/>
  <c r="C112" i="13"/>
  <c r="O112" i="13"/>
  <c r="M112" i="13"/>
  <c r="W112" i="13"/>
  <c r="T112" i="13"/>
  <c r="L112" i="13"/>
  <c r="K112" i="13"/>
  <c r="D112" i="13"/>
  <c r="C54" i="21"/>
  <c r="D54" i="21"/>
  <c r="Y54" i="21"/>
  <c r="G44" i="5"/>
  <c r="J44" i="5"/>
  <c r="N44" i="5"/>
  <c r="K44" i="5"/>
  <c r="D44" i="5"/>
  <c r="E44" i="5" s="1"/>
  <c r="I44" i="5"/>
  <c r="L44" i="5"/>
  <c r="C44" i="5"/>
  <c r="F44" i="5"/>
  <c r="M44" i="5"/>
  <c r="H44" i="5"/>
  <c r="H179" i="16"/>
  <c r="I179" i="16"/>
  <c r="C179" i="16"/>
  <c r="F179" i="16"/>
  <c r="E179" i="16"/>
  <c r="D179" i="16"/>
  <c r="G179" i="16"/>
  <c r="N58" i="22"/>
  <c r="L58" i="22"/>
  <c r="G58" i="22"/>
  <c r="O58" i="22"/>
  <c r="F58" i="22"/>
  <c r="H58" i="22"/>
  <c r="J58" i="22"/>
  <c r="K58" i="22"/>
  <c r="I58" i="22"/>
  <c r="D58" i="22"/>
  <c r="M58" i="22"/>
  <c r="C58" i="22"/>
  <c r="E58" i="22"/>
  <c r="G182" i="44"/>
  <c r="H182" i="44"/>
  <c r="E182" i="44"/>
  <c r="C182" i="44"/>
  <c r="D182" i="44"/>
  <c r="F182" i="44"/>
  <c r="G70" i="13"/>
  <c r="U70" i="13"/>
  <c r="P70" i="13"/>
  <c r="V70" i="13"/>
  <c r="L70" i="13"/>
  <c r="N70" i="13"/>
  <c r="S70" i="13"/>
  <c r="D70" i="13"/>
  <c r="E70" i="13"/>
  <c r="C70" i="13"/>
  <c r="Q70" i="13"/>
  <c r="W70" i="13"/>
  <c r="M70" i="13"/>
  <c r="R70" i="13"/>
  <c r="J70" i="13"/>
  <c r="F70" i="13"/>
  <c r="H70" i="13"/>
  <c r="I70" i="13"/>
  <c r="O70" i="13"/>
  <c r="K70" i="13"/>
  <c r="T70" i="13"/>
  <c r="F91" i="21"/>
  <c r="N91" i="21"/>
  <c r="E91" i="21"/>
  <c r="C91" i="21"/>
  <c r="I91" i="21"/>
  <c r="G91" i="21"/>
  <c r="M91" i="21"/>
  <c r="O91" i="21"/>
  <c r="U91" i="21"/>
  <c r="D91" i="21"/>
  <c r="Y91" i="21"/>
  <c r="H91" i="21"/>
  <c r="Q91" i="21"/>
  <c r="V91" i="21"/>
  <c r="W91" i="21"/>
  <c r="N38" i="5"/>
  <c r="C38" i="5"/>
  <c r="H38" i="5"/>
  <c r="J38" i="5"/>
  <c r="G38" i="5"/>
  <c r="F38" i="5"/>
  <c r="L38" i="5"/>
  <c r="D38" i="5"/>
  <c r="E38" i="5" s="1"/>
  <c r="I38" i="5"/>
  <c r="M38" i="5"/>
  <c r="K38" i="5"/>
  <c r="J48" i="22"/>
  <c r="C48" i="22"/>
  <c r="O48" i="22"/>
  <c r="G48" i="22"/>
  <c r="M48" i="22"/>
  <c r="E48" i="22"/>
  <c r="D48" i="22"/>
  <c r="K48" i="22"/>
  <c r="L48" i="22"/>
  <c r="N48" i="22"/>
  <c r="I48" i="22"/>
  <c r="F48" i="22"/>
  <c r="H48" i="22"/>
  <c r="D101" i="16"/>
  <c r="G101" i="16"/>
  <c r="F101" i="16"/>
  <c r="E101" i="16"/>
  <c r="H101" i="16"/>
  <c r="I101" i="16"/>
  <c r="C101" i="16"/>
  <c r="C157" i="16"/>
  <c r="D157" i="16"/>
  <c r="E157" i="16"/>
  <c r="F157" i="16"/>
  <c r="G157" i="16"/>
  <c r="I157" i="16"/>
  <c r="H157" i="16"/>
  <c r="I189" i="22"/>
  <c r="E189" i="22"/>
  <c r="O189" i="22"/>
  <c r="H189" i="22"/>
  <c r="G189" i="22"/>
  <c r="D189" i="22"/>
  <c r="J189" i="22"/>
  <c r="M189" i="22"/>
  <c r="C189" i="22"/>
  <c r="N189" i="22"/>
  <c r="F189" i="22"/>
  <c r="K189" i="22"/>
  <c r="L189" i="22"/>
  <c r="Q115" i="21"/>
  <c r="G115" i="21"/>
  <c r="I115" i="21"/>
  <c r="M115" i="21"/>
  <c r="E115" i="21"/>
  <c r="C115" i="21"/>
  <c r="Y115" i="21"/>
  <c r="H115" i="21"/>
  <c r="F115" i="21"/>
  <c r="O115" i="21"/>
  <c r="N115" i="21"/>
  <c r="U115" i="21"/>
  <c r="D115" i="21"/>
  <c r="W115" i="21"/>
  <c r="V115" i="21"/>
  <c r="D18" i="12"/>
  <c r="Q18" i="12"/>
  <c r="F18" i="12"/>
  <c r="V18" i="12"/>
  <c r="R18" i="12"/>
  <c r="C18" i="12"/>
  <c r="W18" i="12"/>
  <c r="E18" i="12"/>
  <c r="S18" i="12"/>
  <c r="H18" i="12"/>
  <c r="T18" i="12"/>
  <c r="U18" i="12"/>
  <c r="G18" i="12"/>
  <c r="U113" i="13"/>
  <c r="L113" i="13"/>
  <c r="K113" i="13"/>
  <c r="N113" i="13"/>
  <c r="T113" i="13"/>
  <c r="H113" i="13"/>
  <c r="I113" i="13"/>
  <c r="W113" i="13"/>
  <c r="G113" i="13"/>
  <c r="J113" i="13"/>
  <c r="S113" i="13"/>
  <c r="D113" i="13"/>
  <c r="O113" i="13"/>
  <c r="C113" i="13"/>
  <c r="F113" i="13"/>
  <c r="P113" i="13"/>
  <c r="R113" i="13"/>
  <c r="V113" i="13"/>
  <c r="E113" i="13"/>
  <c r="Q113" i="13"/>
  <c r="M113" i="13"/>
  <c r="K169" i="7"/>
  <c r="J169" i="7"/>
  <c r="F169" i="7"/>
  <c r="M169" i="7"/>
  <c r="S169" i="7"/>
  <c r="D169" i="7"/>
  <c r="V169" i="7"/>
  <c r="G169" i="7"/>
  <c r="E169" i="7"/>
  <c r="T169" i="7"/>
  <c r="O169" i="7"/>
  <c r="C169" i="7"/>
  <c r="L169" i="7"/>
  <c r="R169" i="7"/>
  <c r="W169" i="7"/>
  <c r="P169" i="7"/>
  <c r="N169" i="7"/>
  <c r="H169" i="7"/>
  <c r="X169" i="7"/>
  <c r="I169" i="7"/>
  <c r="I191" i="21"/>
  <c r="F191" i="21"/>
  <c r="C191" i="21"/>
  <c r="Y191" i="21"/>
  <c r="H191" i="21"/>
  <c r="U191" i="21"/>
  <c r="O191" i="21"/>
  <c r="G191" i="21"/>
  <c r="D191" i="21"/>
  <c r="M191" i="21"/>
  <c r="Q191" i="21"/>
  <c r="N191" i="21"/>
  <c r="E191" i="21"/>
  <c r="W191" i="21"/>
  <c r="V191" i="21"/>
  <c r="J186" i="22"/>
  <c r="L186" i="22"/>
  <c r="F186" i="22"/>
  <c r="E186" i="22"/>
  <c r="I186" i="22"/>
  <c r="K186" i="22"/>
  <c r="O186" i="22"/>
  <c r="C186" i="22"/>
  <c r="M186" i="22"/>
  <c r="D186" i="22"/>
  <c r="G186" i="22"/>
  <c r="H186" i="22"/>
  <c r="N186" i="22"/>
  <c r="M188" i="12"/>
  <c r="V188" i="12"/>
  <c r="D188" i="12"/>
  <c r="O188" i="12"/>
  <c r="S188" i="12"/>
  <c r="T188" i="12"/>
  <c r="N188" i="12"/>
  <c r="F188" i="12"/>
  <c r="E188" i="12"/>
  <c r="G188" i="12"/>
  <c r="I188" i="12"/>
  <c r="W188" i="12"/>
  <c r="U188" i="12"/>
  <c r="Q188" i="12"/>
  <c r="J188" i="12"/>
  <c r="L188" i="12"/>
  <c r="K188" i="12"/>
  <c r="H188" i="12"/>
  <c r="R188" i="12"/>
  <c r="C188" i="12"/>
  <c r="I170" i="7"/>
  <c r="S170" i="7"/>
  <c r="H170" i="7"/>
  <c r="W170" i="7"/>
  <c r="K170" i="7"/>
  <c r="L170" i="7"/>
  <c r="T170" i="7"/>
  <c r="X170" i="7"/>
  <c r="F170" i="7"/>
  <c r="V170" i="7"/>
  <c r="G170" i="7"/>
  <c r="J170" i="7"/>
  <c r="N170" i="7"/>
  <c r="C170" i="7"/>
  <c r="R170" i="7"/>
  <c r="P170" i="7"/>
  <c r="D170" i="7"/>
  <c r="E170" i="7"/>
  <c r="M170" i="7"/>
  <c r="O170" i="7"/>
  <c r="H58" i="44"/>
  <c r="D58" i="44"/>
  <c r="F58" i="44"/>
  <c r="G58" i="44"/>
  <c r="E58" i="44"/>
  <c r="C58" i="44"/>
  <c r="K139" i="22"/>
  <c r="F139" i="22"/>
  <c r="L139" i="22"/>
  <c r="O139" i="22"/>
  <c r="N139" i="22"/>
  <c r="G139" i="22"/>
  <c r="C139" i="22"/>
  <c r="M139" i="22"/>
  <c r="I139" i="22"/>
  <c r="H139" i="22"/>
  <c r="E139" i="22"/>
  <c r="J139" i="22"/>
  <c r="D139" i="22"/>
  <c r="K101" i="22"/>
  <c r="D101" i="22"/>
  <c r="E101" i="22"/>
  <c r="I101" i="22"/>
  <c r="J101" i="22"/>
  <c r="C101" i="22"/>
  <c r="L101" i="22"/>
  <c r="O101" i="22"/>
  <c r="F101" i="22"/>
  <c r="N101" i="22"/>
  <c r="M101" i="22"/>
  <c r="G101" i="22"/>
  <c r="H101" i="22"/>
  <c r="F138" i="12"/>
  <c r="D138" i="12"/>
  <c r="J138" i="12"/>
  <c r="N138" i="12"/>
  <c r="E138" i="12"/>
  <c r="O138" i="12"/>
  <c r="C138" i="12"/>
  <c r="S138" i="12"/>
  <c r="G138" i="12"/>
  <c r="L138" i="12"/>
  <c r="U138" i="12"/>
  <c r="R138" i="12"/>
  <c r="T138" i="12"/>
  <c r="H138" i="12"/>
  <c r="M138" i="12"/>
  <c r="Q138" i="12"/>
  <c r="W138" i="12"/>
  <c r="K138" i="12"/>
  <c r="V138" i="12"/>
  <c r="I138" i="12"/>
  <c r="D23" i="7"/>
  <c r="M23" i="7"/>
  <c r="C23" i="7"/>
  <c r="F179" i="44"/>
  <c r="G179" i="44"/>
  <c r="H179" i="44"/>
  <c r="C179" i="44"/>
  <c r="D179" i="44"/>
  <c r="E179" i="44"/>
  <c r="C22" i="13"/>
  <c r="V22" i="13"/>
  <c r="S22" i="13"/>
  <c r="R22" i="13"/>
  <c r="D22" i="13"/>
  <c r="P22" i="13"/>
  <c r="Q22" i="13"/>
  <c r="T22" i="13"/>
  <c r="E22" i="13"/>
  <c r="F22" i="13"/>
  <c r="W22" i="13"/>
  <c r="H22" i="13"/>
  <c r="U22" i="13"/>
  <c r="G22" i="13"/>
  <c r="C106" i="16"/>
  <c r="G106" i="16"/>
  <c r="H106" i="16"/>
  <c r="F106" i="16"/>
  <c r="E106" i="16"/>
  <c r="I106" i="16"/>
  <c r="D106" i="16"/>
  <c r="M129" i="21"/>
  <c r="F129" i="21"/>
  <c r="U129" i="21"/>
  <c r="N129" i="21"/>
  <c r="I129" i="21"/>
  <c r="Y129" i="21"/>
  <c r="O129" i="21"/>
  <c r="E129" i="21"/>
  <c r="H129" i="21"/>
  <c r="Q129" i="21"/>
  <c r="D129" i="21"/>
  <c r="G129" i="21"/>
  <c r="V129" i="21"/>
  <c r="W129" i="21"/>
  <c r="C129" i="21"/>
  <c r="N133" i="5"/>
  <c r="J133" i="5"/>
  <c r="M133" i="5"/>
  <c r="I133" i="5"/>
  <c r="D133" i="5"/>
  <c r="E133" i="5" s="1"/>
  <c r="G133" i="5"/>
  <c r="K133" i="5"/>
  <c r="F133" i="5"/>
  <c r="H133" i="5"/>
  <c r="C133" i="5"/>
  <c r="L133" i="5"/>
  <c r="M179" i="22"/>
  <c r="F179" i="22"/>
  <c r="J179" i="22"/>
  <c r="K179" i="22"/>
  <c r="I179" i="22"/>
  <c r="L179" i="22"/>
  <c r="D179" i="22"/>
  <c r="E179" i="22"/>
  <c r="G179" i="22"/>
  <c r="N179" i="22"/>
  <c r="C179" i="22"/>
  <c r="H179" i="22"/>
  <c r="O179" i="22"/>
  <c r="H133" i="22"/>
  <c r="G133" i="22"/>
  <c r="C133" i="22"/>
  <c r="L133" i="22"/>
  <c r="O133" i="22"/>
  <c r="F133" i="22"/>
  <c r="E133" i="22"/>
  <c r="N133" i="22"/>
  <c r="I133" i="22"/>
  <c r="D133" i="22"/>
  <c r="J133" i="22"/>
  <c r="K133" i="22"/>
  <c r="M133" i="22"/>
  <c r="H35" i="13"/>
  <c r="G35" i="13"/>
  <c r="R35" i="13"/>
  <c r="S35" i="13"/>
  <c r="T35" i="13"/>
  <c r="Q35" i="13"/>
  <c r="U35" i="13"/>
  <c r="W35" i="13"/>
  <c r="F35" i="13"/>
  <c r="E35" i="13"/>
  <c r="V35" i="13"/>
  <c r="C35" i="13"/>
  <c r="D35" i="13"/>
  <c r="P35" i="13"/>
  <c r="F39" i="5"/>
  <c r="J39" i="5"/>
  <c r="G39" i="5"/>
  <c r="K39" i="5"/>
  <c r="I39" i="5"/>
  <c r="L39" i="5"/>
  <c r="H39" i="5"/>
  <c r="M39" i="5"/>
  <c r="C39" i="5"/>
  <c r="N39" i="5"/>
  <c r="D39" i="5"/>
  <c r="E39" i="5" s="1"/>
  <c r="F158" i="5"/>
  <c r="G158" i="5"/>
  <c r="H158" i="5"/>
  <c r="J158" i="5"/>
  <c r="N158" i="5"/>
  <c r="L158" i="5"/>
  <c r="I158" i="5"/>
  <c r="C158" i="5"/>
  <c r="D158" i="5"/>
  <c r="E158" i="5" s="1"/>
  <c r="M158" i="5"/>
  <c r="K158" i="5"/>
  <c r="C37" i="12"/>
  <c r="S37" i="12"/>
  <c r="W37" i="12"/>
  <c r="H37" i="12"/>
  <c r="Q37" i="12"/>
  <c r="D37" i="12"/>
  <c r="U37" i="12"/>
  <c r="E37" i="12"/>
  <c r="V37" i="12"/>
  <c r="F37" i="12"/>
  <c r="T37" i="12"/>
  <c r="G37" i="12"/>
  <c r="R37" i="12"/>
  <c r="M159" i="7"/>
  <c r="D159" i="7"/>
  <c r="J159" i="7"/>
  <c r="C159" i="7"/>
  <c r="I159" i="7"/>
  <c r="H159" i="7"/>
  <c r="P159" i="7"/>
  <c r="X159" i="7"/>
  <c r="N159" i="7"/>
  <c r="T159" i="7"/>
  <c r="S159" i="7"/>
  <c r="R159" i="7"/>
  <c r="K159" i="7"/>
  <c r="O159" i="7"/>
  <c r="G159" i="7"/>
  <c r="E159" i="7"/>
  <c r="L159" i="7"/>
  <c r="F159" i="7"/>
  <c r="W159" i="7"/>
  <c r="V159" i="7"/>
  <c r="H172" i="7"/>
  <c r="G172" i="7"/>
  <c r="L172" i="7"/>
  <c r="D172" i="7"/>
  <c r="C172" i="7"/>
  <c r="S172" i="7"/>
  <c r="M172" i="7"/>
  <c r="J172" i="7"/>
  <c r="O172" i="7"/>
  <c r="T172" i="7"/>
  <c r="N172" i="7"/>
  <c r="E172" i="7"/>
  <c r="V172" i="7"/>
  <c r="P172" i="7"/>
  <c r="I172" i="7"/>
  <c r="W172" i="7"/>
  <c r="R172" i="7"/>
  <c r="X172" i="7"/>
  <c r="F172" i="7"/>
  <c r="K172" i="7"/>
  <c r="D30" i="22"/>
  <c r="K30" i="22"/>
  <c r="N30" i="22"/>
  <c r="L30" i="22"/>
  <c r="O30" i="22"/>
  <c r="M30" i="22"/>
  <c r="I30" i="22"/>
  <c r="E30" i="22"/>
  <c r="G30" i="22"/>
  <c r="H30" i="22"/>
  <c r="J30" i="22"/>
  <c r="F30" i="22"/>
  <c r="C30" i="22"/>
  <c r="J175" i="22"/>
  <c r="C175" i="22"/>
  <c r="E175" i="22"/>
  <c r="K175" i="22"/>
  <c r="L175" i="22"/>
  <c r="F175" i="22"/>
  <c r="O175" i="22"/>
  <c r="G175" i="22"/>
  <c r="D175" i="22"/>
  <c r="N175" i="22"/>
  <c r="H175" i="22"/>
  <c r="M175" i="22"/>
  <c r="I175" i="22"/>
  <c r="Y52" i="21"/>
  <c r="D52" i="21"/>
  <c r="C52" i="21"/>
  <c r="H122" i="44"/>
  <c r="E122" i="44"/>
  <c r="D122" i="44"/>
  <c r="C122" i="44"/>
  <c r="F122" i="44"/>
  <c r="G122" i="44"/>
  <c r="K32" i="22"/>
  <c r="M32" i="22"/>
  <c r="C32" i="22"/>
  <c r="L32" i="22"/>
  <c r="D32" i="22"/>
  <c r="J32" i="22"/>
  <c r="O32" i="22"/>
  <c r="E32" i="22"/>
  <c r="G32" i="22"/>
  <c r="N32" i="22"/>
  <c r="F32" i="22"/>
  <c r="I32" i="22"/>
  <c r="H32" i="22"/>
  <c r="I129" i="7"/>
  <c r="H129" i="7"/>
  <c r="C129" i="7"/>
  <c r="P129" i="7"/>
  <c r="T129" i="7"/>
  <c r="D129" i="7"/>
  <c r="O129" i="7"/>
  <c r="X129" i="7"/>
  <c r="V129" i="7"/>
  <c r="N129" i="7"/>
  <c r="J129" i="7"/>
  <c r="R129" i="7"/>
  <c r="S129" i="7"/>
  <c r="G129" i="7"/>
  <c r="L129" i="7"/>
  <c r="F129" i="7"/>
  <c r="K129" i="7"/>
  <c r="W129" i="7"/>
  <c r="M129" i="7"/>
  <c r="E129" i="7"/>
  <c r="I173" i="5"/>
  <c r="M173" i="5"/>
  <c r="D173" i="5"/>
  <c r="E173" i="5" s="1"/>
  <c r="L173" i="5"/>
  <c r="F173" i="5"/>
  <c r="N173" i="5"/>
  <c r="H173" i="5"/>
  <c r="J173" i="5"/>
  <c r="K173" i="5"/>
  <c r="C173" i="5"/>
  <c r="G173" i="5"/>
  <c r="M151" i="22"/>
  <c r="I151" i="22"/>
  <c r="D151" i="22"/>
  <c r="N151" i="22"/>
  <c r="F151" i="22"/>
  <c r="H151" i="22"/>
  <c r="O151" i="22"/>
  <c r="E151" i="22"/>
  <c r="C151" i="22"/>
  <c r="L151" i="22"/>
  <c r="G151" i="22"/>
  <c r="J151" i="22"/>
  <c r="K151" i="22"/>
  <c r="E127" i="44"/>
  <c r="C127" i="44"/>
  <c r="G127" i="44"/>
  <c r="F127" i="44"/>
  <c r="H127" i="44"/>
  <c r="D127" i="44"/>
  <c r="C78" i="7"/>
  <c r="I78" i="7"/>
  <c r="W78" i="7"/>
  <c r="G78" i="7"/>
  <c r="L78" i="7"/>
  <c r="V78" i="7"/>
  <c r="M78" i="7"/>
  <c r="T78" i="7"/>
  <c r="N78" i="7"/>
  <c r="D78" i="7"/>
  <c r="J78" i="7"/>
  <c r="S78" i="7"/>
  <c r="X78" i="7"/>
  <c r="E78" i="7"/>
  <c r="K78" i="7"/>
  <c r="R78" i="7"/>
  <c r="P78" i="7"/>
  <c r="F78" i="7"/>
  <c r="H78" i="7"/>
  <c r="O78" i="7"/>
  <c r="N74" i="5"/>
  <c r="J74" i="5"/>
  <c r="M74" i="5"/>
  <c r="F74" i="5"/>
  <c r="K74" i="5"/>
  <c r="H74" i="5"/>
  <c r="C74" i="5"/>
  <c r="L74" i="5"/>
  <c r="I74" i="5"/>
  <c r="G74" i="5"/>
  <c r="D74" i="5"/>
  <c r="E74" i="5" s="1"/>
  <c r="E73" i="44"/>
  <c r="G73" i="44"/>
  <c r="D73" i="44"/>
  <c r="C73" i="44"/>
  <c r="H73" i="44"/>
  <c r="F73" i="44"/>
  <c r="I88" i="16"/>
  <c r="G88" i="16"/>
  <c r="E88" i="16"/>
  <c r="H88" i="16"/>
  <c r="F88" i="16"/>
  <c r="D88" i="16"/>
  <c r="C88" i="16"/>
  <c r="C185" i="12"/>
  <c r="D185" i="12"/>
  <c r="R185" i="12"/>
  <c r="F185" i="12"/>
  <c r="I185" i="12"/>
  <c r="N185" i="12"/>
  <c r="J185" i="12"/>
  <c r="E185" i="12"/>
  <c r="G185" i="12"/>
  <c r="O185" i="12"/>
  <c r="M185" i="12"/>
  <c r="Q185" i="12"/>
  <c r="H185" i="12"/>
  <c r="U185" i="12"/>
  <c r="L185" i="12"/>
  <c r="W185" i="12"/>
  <c r="K185" i="12"/>
  <c r="S185" i="12"/>
  <c r="T185" i="12"/>
  <c r="V185" i="12"/>
  <c r="G146" i="5"/>
  <c r="K146" i="5"/>
  <c r="N146" i="5"/>
  <c r="C146" i="5"/>
  <c r="D146" i="5"/>
  <c r="E146" i="5" s="1"/>
  <c r="F146" i="5"/>
  <c r="L146" i="5"/>
  <c r="I146" i="5"/>
  <c r="M146" i="5"/>
  <c r="H146" i="5"/>
  <c r="J146" i="5"/>
  <c r="E17" i="13"/>
  <c r="T17" i="13"/>
  <c r="F17" i="13"/>
  <c r="P17" i="13"/>
  <c r="W17" i="13"/>
  <c r="Q17" i="13"/>
  <c r="V17" i="13"/>
  <c r="G17" i="13"/>
  <c r="U17" i="13"/>
  <c r="H17" i="13"/>
  <c r="D17" i="13"/>
  <c r="C17" i="13"/>
  <c r="S17" i="13"/>
  <c r="R17" i="13"/>
  <c r="F184" i="21"/>
  <c r="O184" i="21"/>
  <c r="M184" i="21"/>
  <c r="H184" i="21"/>
  <c r="I184" i="21"/>
  <c r="Y184" i="21"/>
  <c r="D184" i="21"/>
  <c r="E184" i="21"/>
  <c r="G184" i="21"/>
  <c r="U184" i="21"/>
  <c r="W184" i="21"/>
  <c r="Q184" i="21"/>
  <c r="C184" i="21"/>
  <c r="N184" i="21"/>
  <c r="V184" i="21"/>
  <c r="G25" i="13"/>
  <c r="T25" i="13"/>
  <c r="V25" i="13"/>
  <c r="Q25" i="13"/>
  <c r="E25" i="13"/>
  <c r="U25" i="13"/>
  <c r="R25" i="13"/>
  <c r="D25" i="13"/>
  <c r="S25" i="13"/>
  <c r="W25" i="13"/>
  <c r="P25" i="13"/>
  <c r="H25" i="13"/>
  <c r="F25" i="13"/>
  <c r="C25" i="13"/>
  <c r="E84" i="22"/>
  <c r="M84" i="22"/>
  <c r="G84" i="22"/>
  <c r="O84" i="22"/>
  <c r="F84" i="22"/>
  <c r="H84" i="22"/>
  <c r="N84" i="22"/>
  <c r="D84" i="22"/>
  <c r="L84" i="22"/>
  <c r="J84" i="22"/>
  <c r="I84" i="22"/>
  <c r="C84" i="22"/>
  <c r="K84" i="22"/>
  <c r="G31" i="5"/>
  <c r="F31" i="5"/>
  <c r="N31" i="5"/>
  <c r="D31" i="5"/>
  <c r="E31" i="5" s="1"/>
  <c r="H31" i="5"/>
  <c r="M31" i="5"/>
  <c r="J31" i="5"/>
  <c r="L31" i="5"/>
  <c r="C31" i="5"/>
  <c r="K31" i="5"/>
  <c r="I31" i="5"/>
  <c r="D153" i="5"/>
  <c r="E153" i="5" s="1"/>
  <c r="G153" i="5"/>
  <c r="F153" i="5"/>
  <c r="I153" i="5"/>
  <c r="N153" i="5"/>
  <c r="J153" i="5"/>
  <c r="K153" i="5"/>
  <c r="H153" i="5"/>
  <c r="M153" i="5"/>
  <c r="C153" i="5"/>
  <c r="L153" i="5"/>
  <c r="O165" i="13"/>
  <c r="D165" i="13"/>
  <c r="I165" i="13"/>
  <c r="L165" i="13"/>
  <c r="P165" i="13"/>
  <c r="T165" i="13"/>
  <c r="U165" i="13"/>
  <c r="M165" i="13"/>
  <c r="J165" i="13"/>
  <c r="V165" i="13"/>
  <c r="N165" i="13"/>
  <c r="C165" i="13"/>
  <c r="R165" i="13"/>
  <c r="S165" i="13"/>
  <c r="G165" i="13"/>
  <c r="W165" i="13"/>
  <c r="Q165" i="13"/>
  <c r="K165" i="13"/>
  <c r="E165" i="13"/>
  <c r="F165" i="13"/>
  <c r="H165" i="13"/>
  <c r="N57" i="12"/>
  <c r="T57" i="12"/>
  <c r="O57" i="12"/>
  <c r="E57" i="12"/>
  <c r="D57" i="12"/>
  <c r="K57" i="12"/>
  <c r="C57" i="12"/>
  <c r="U57" i="12"/>
  <c r="H57" i="12"/>
  <c r="R57" i="12"/>
  <c r="F57" i="12"/>
  <c r="Q57" i="12"/>
  <c r="J57" i="12"/>
  <c r="V57" i="12"/>
  <c r="L57" i="12"/>
  <c r="M57" i="12"/>
  <c r="I57" i="12"/>
  <c r="W57" i="12"/>
  <c r="S57" i="12"/>
  <c r="G57" i="12"/>
  <c r="C141" i="22"/>
  <c r="E141" i="22"/>
  <c r="J141" i="22"/>
  <c r="H141" i="22"/>
  <c r="F141" i="22"/>
  <c r="N141" i="22"/>
  <c r="K141" i="22"/>
  <c r="D141" i="22"/>
  <c r="O141" i="22"/>
  <c r="L141" i="22"/>
  <c r="I141" i="22"/>
  <c r="G141" i="22"/>
  <c r="M141" i="22"/>
  <c r="M76" i="12"/>
  <c r="C76" i="12"/>
  <c r="J76" i="12"/>
  <c r="G76" i="12"/>
  <c r="U76" i="12"/>
  <c r="R76" i="12"/>
  <c r="F76" i="12"/>
  <c r="L76" i="12"/>
  <c r="H76" i="12"/>
  <c r="K76" i="12"/>
  <c r="D76" i="12"/>
  <c r="N76" i="12"/>
  <c r="T76" i="12"/>
  <c r="V76" i="12"/>
  <c r="O76" i="12"/>
  <c r="W76" i="12"/>
  <c r="S76" i="12"/>
  <c r="Q76" i="12"/>
  <c r="E76" i="12"/>
  <c r="I76" i="12"/>
  <c r="E39" i="16"/>
  <c r="G39" i="16"/>
  <c r="C39" i="16"/>
  <c r="H39" i="16"/>
  <c r="F39" i="16"/>
  <c r="I39" i="16"/>
  <c r="D39" i="16"/>
  <c r="E185" i="44"/>
  <c r="F185" i="44"/>
  <c r="H185" i="44"/>
  <c r="D185" i="44"/>
  <c r="C185" i="44"/>
  <c r="G185" i="44"/>
  <c r="Q93" i="21"/>
  <c r="Y93" i="21"/>
  <c r="I93" i="21"/>
  <c r="M93" i="21"/>
  <c r="N93" i="21"/>
  <c r="E93" i="21"/>
  <c r="O93" i="21"/>
  <c r="U93" i="21"/>
  <c r="H93" i="21"/>
  <c r="D93" i="21"/>
  <c r="F93" i="21"/>
  <c r="C93" i="21"/>
  <c r="G93" i="21"/>
  <c r="V93" i="21"/>
  <c r="W93" i="21"/>
  <c r="M105" i="7"/>
  <c r="K105" i="7"/>
  <c r="J105" i="7"/>
  <c r="G105" i="7"/>
  <c r="R105" i="7"/>
  <c r="H105" i="7"/>
  <c r="L105" i="7"/>
  <c r="O105" i="7"/>
  <c r="T105" i="7"/>
  <c r="C105" i="7"/>
  <c r="S105" i="7"/>
  <c r="V105" i="7"/>
  <c r="E105" i="7"/>
  <c r="P105" i="7"/>
  <c r="I105" i="7"/>
  <c r="W105" i="7"/>
  <c r="X105" i="7"/>
  <c r="F105" i="7"/>
  <c r="N105" i="7"/>
  <c r="D105" i="7"/>
  <c r="N89" i="22"/>
  <c r="L89" i="22"/>
  <c r="I89" i="22"/>
  <c r="M89" i="22"/>
  <c r="E89" i="22"/>
  <c r="D89" i="22"/>
  <c r="F89" i="22"/>
  <c r="O89" i="22"/>
  <c r="G89" i="22"/>
  <c r="K89" i="22"/>
  <c r="J89" i="22"/>
  <c r="C89" i="22"/>
  <c r="H89" i="22"/>
  <c r="G168" i="5"/>
  <c r="I168" i="5"/>
  <c r="N168" i="5"/>
  <c r="F168" i="5"/>
  <c r="C168" i="5"/>
  <c r="K168" i="5"/>
  <c r="L168" i="5"/>
  <c r="J168" i="5"/>
  <c r="D168" i="5"/>
  <c r="E168" i="5" s="1"/>
  <c r="H168" i="5"/>
  <c r="M168" i="5"/>
  <c r="K93" i="12"/>
  <c r="W93" i="12"/>
  <c r="R93" i="12"/>
  <c r="D93" i="12"/>
  <c r="V93" i="12"/>
  <c r="E93" i="12"/>
  <c r="G93" i="12"/>
  <c r="J93" i="12"/>
  <c r="O93" i="12"/>
  <c r="C93" i="12"/>
  <c r="N93" i="12"/>
  <c r="S93" i="12"/>
  <c r="H93" i="12"/>
  <c r="Q93" i="12"/>
  <c r="M93" i="12"/>
  <c r="U93" i="12"/>
  <c r="T93" i="12"/>
  <c r="F93" i="12"/>
  <c r="L93" i="12"/>
  <c r="I93" i="12"/>
  <c r="C40" i="5"/>
  <c r="L40" i="5"/>
  <c r="G40" i="5"/>
  <c r="D40" i="5"/>
  <c r="E40" i="5" s="1"/>
  <c r="M40" i="5"/>
  <c r="F40" i="5"/>
  <c r="J40" i="5"/>
  <c r="K40" i="5"/>
  <c r="H40" i="5"/>
  <c r="N40" i="5"/>
  <c r="I40" i="5"/>
  <c r="K131" i="13"/>
  <c r="T131" i="13"/>
  <c r="P131" i="13"/>
  <c r="S131" i="13"/>
  <c r="Q131" i="13"/>
  <c r="O131" i="13"/>
  <c r="J131" i="13"/>
  <c r="F131" i="13"/>
  <c r="D131" i="13"/>
  <c r="E131" i="13"/>
  <c r="H131" i="13"/>
  <c r="M131" i="13"/>
  <c r="V131" i="13"/>
  <c r="U131" i="13"/>
  <c r="L131" i="13"/>
  <c r="I131" i="13"/>
  <c r="N131" i="13"/>
  <c r="G131" i="13"/>
  <c r="R131" i="13"/>
  <c r="C131" i="13"/>
  <c r="W131" i="13"/>
  <c r="J175" i="7"/>
  <c r="N175" i="7"/>
  <c r="K175" i="7"/>
  <c r="P175" i="7"/>
  <c r="S175" i="7"/>
  <c r="H175" i="7"/>
  <c r="M175" i="7"/>
  <c r="E175" i="7"/>
  <c r="R175" i="7"/>
  <c r="T175" i="7"/>
  <c r="D175" i="7"/>
  <c r="V175" i="7"/>
  <c r="O175" i="7"/>
  <c r="X175" i="7"/>
  <c r="I175" i="7"/>
  <c r="L175" i="7"/>
  <c r="C175" i="7"/>
  <c r="W175" i="7"/>
  <c r="G175" i="7"/>
  <c r="F175" i="7"/>
  <c r="L108" i="7"/>
  <c r="P108" i="7"/>
  <c r="T108" i="7"/>
  <c r="V108" i="7"/>
  <c r="C108" i="7"/>
  <c r="G108" i="7"/>
  <c r="R108" i="7"/>
  <c r="K108" i="7"/>
  <c r="S108" i="7"/>
  <c r="X108" i="7"/>
  <c r="E108" i="7"/>
  <c r="O108" i="7"/>
  <c r="W108" i="7"/>
  <c r="H108" i="7"/>
  <c r="J108" i="7"/>
  <c r="M108" i="7"/>
  <c r="D108" i="7"/>
  <c r="I108" i="7"/>
  <c r="N108" i="7"/>
  <c r="F108" i="7"/>
  <c r="F152" i="7"/>
  <c r="E152" i="7"/>
  <c r="S152" i="7"/>
  <c r="O152" i="7"/>
  <c r="C152" i="7"/>
  <c r="G152" i="7"/>
  <c r="I152" i="7"/>
  <c r="M152" i="7"/>
  <c r="R152" i="7"/>
  <c r="N152" i="7"/>
  <c r="L152" i="7"/>
  <c r="P152" i="7"/>
  <c r="T152" i="7"/>
  <c r="W152" i="7"/>
  <c r="X152" i="7"/>
  <c r="D152" i="7"/>
  <c r="V152" i="7"/>
  <c r="J152" i="7"/>
  <c r="H152" i="7"/>
  <c r="K152" i="7"/>
  <c r="Y32" i="21"/>
  <c r="C32" i="21"/>
  <c r="D32" i="21"/>
  <c r="N129" i="13"/>
  <c r="S129" i="13"/>
  <c r="K129" i="13"/>
  <c r="P129" i="13"/>
  <c r="D129" i="13"/>
  <c r="R129" i="13"/>
  <c r="O129" i="13"/>
  <c r="E129" i="13"/>
  <c r="T129" i="13"/>
  <c r="U129" i="13"/>
  <c r="Q129" i="13"/>
  <c r="H129" i="13"/>
  <c r="L129" i="13"/>
  <c r="I129" i="13"/>
  <c r="C129" i="13"/>
  <c r="F129" i="13"/>
  <c r="V129" i="13"/>
  <c r="J129" i="13"/>
  <c r="W129" i="13"/>
  <c r="M129" i="13"/>
  <c r="G129" i="13"/>
  <c r="N92" i="12"/>
  <c r="R92" i="12"/>
  <c r="H92" i="12"/>
  <c r="W92" i="12"/>
  <c r="C92" i="12"/>
  <c r="E92" i="12"/>
  <c r="F92" i="12"/>
  <c r="V92" i="12"/>
  <c r="D92" i="12"/>
  <c r="U92" i="12"/>
  <c r="S92" i="12"/>
  <c r="L92" i="12"/>
  <c r="K92" i="12"/>
  <c r="I92" i="12"/>
  <c r="T92" i="12"/>
  <c r="G92" i="12"/>
  <c r="J92" i="12"/>
  <c r="Q92" i="12"/>
  <c r="M92" i="12"/>
  <c r="O92" i="12"/>
  <c r="H34" i="16"/>
  <c r="F34" i="16"/>
  <c r="I34" i="16"/>
  <c r="G34" i="16"/>
  <c r="E34" i="16"/>
  <c r="D34" i="16"/>
  <c r="C34" i="16"/>
  <c r="C90" i="5"/>
  <c r="K90" i="5"/>
  <c r="L90" i="5"/>
  <c r="N90" i="5"/>
  <c r="I90" i="5"/>
  <c r="J90" i="5"/>
  <c r="H90" i="5"/>
  <c r="M90" i="5"/>
  <c r="F90" i="5"/>
  <c r="G90" i="5"/>
  <c r="D90" i="5"/>
  <c r="E90" i="5" s="1"/>
  <c r="G90" i="21"/>
  <c r="N90" i="21"/>
  <c r="D90" i="21"/>
  <c r="Y90" i="21"/>
  <c r="H90" i="21"/>
  <c r="C90" i="21"/>
  <c r="I90" i="21"/>
  <c r="Q90" i="21"/>
  <c r="M90" i="21"/>
  <c r="U90" i="21"/>
  <c r="F90" i="21"/>
  <c r="E90" i="21"/>
  <c r="O90" i="21"/>
  <c r="L38" i="22"/>
  <c r="N38" i="22"/>
  <c r="J38" i="22"/>
  <c r="D38" i="22"/>
  <c r="K38" i="22"/>
  <c r="F38" i="22"/>
  <c r="G38" i="22"/>
  <c r="O38" i="22"/>
  <c r="E38" i="22"/>
  <c r="C38" i="22"/>
  <c r="I38" i="22"/>
  <c r="M38" i="22"/>
  <c r="H38" i="22"/>
  <c r="H66" i="44"/>
  <c r="E66" i="44"/>
  <c r="G66" i="44"/>
  <c r="D66" i="44"/>
  <c r="F66" i="44"/>
  <c r="C66" i="44"/>
  <c r="F137" i="44"/>
  <c r="G137" i="44"/>
  <c r="H137" i="44"/>
  <c r="D137" i="44"/>
  <c r="C137" i="44"/>
  <c r="E137" i="44"/>
  <c r="D54" i="44"/>
  <c r="E54" i="44"/>
  <c r="H54" i="44"/>
  <c r="G54" i="44"/>
  <c r="C54" i="44"/>
  <c r="F54" i="44"/>
  <c r="E176" i="16"/>
  <c r="C176" i="16"/>
  <c r="D176" i="16"/>
  <c r="I176" i="16"/>
  <c r="G176" i="16"/>
  <c r="F176" i="16"/>
  <c r="H176" i="16"/>
  <c r="F23" i="13"/>
  <c r="E23" i="13"/>
  <c r="R23" i="13"/>
  <c r="C23" i="13"/>
  <c r="D23" i="13"/>
  <c r="H23" i="13"/>
  <c r="U23" i="13"/>
  <c r="G23" i="13"/>
  <c r="P23" i="13"/>
  <c r="S23" i="13"/>
  <c r="V23" i="13"/>
  <c r="W23" i="13"/>
  <c r="Q23" i="13"/>
  <c r="T23" i="13"/>
  <c r="T92" i="7"/>
  <c r="K92" i="7"/>
  <c r="N92" i="7"/>
  <c r="L92" i="7"/>
  <c r="D92" i="7"/>
  <c r="O92" i="7"/>
  <c r="S92" i="7"/>
  <c r="W92" i="7"/>
  <c r="M92" i="7"/>
  <c r="C92" i="7"/>
  <c r="P92" i="7"/>
  <c r="V92" i="7"/>
  <c r="F92" i="7"/>
  <c r="X92" i="7"/>
  <c r="J92" i="7"/>
  <c r="I92" i="7"/>
  <c r="R92" i="7"/>
  <c r="E92" i="7"/>
  <c r="G92" i="7"/>
  <c r="H92" i="7"/>
  <c r="I139" i="12"/>
  <c r="W139" i="12"/>
  <c r="J139" i="12"/>
  <c r="T139" i="12"/>
  <c r="N139" i="12"/>
  <c r="C139" i="12"/>
  <c r="L139" i="12"/>
  <c r="H139" i="12"/>
  <c r="F139" i="12"/>
  <c r="D139" i="12"/>
  <c r="Q139" i="12"/>
  <c r="K139" i="12"/>
  <c r="S139" i="12"/>
  <c r="R139" i="12"/>
  <c r="O139" i="12"/>
  <c r="V139" i="12"/>
  <c r="M139" i="12"/>
  <c r="U139" i="12"/>
  <c r="G139" i="12"/>
  <c r="E139" i="12"/>
  <c r="D121" i="12"/>
  <c r="V121" i="12"/>
  <c r="L121" i="12"/>
  <c r="J121" i="12"/>
  <c r="I121" i="12"/>
  <c r="H121" i="12"/>
  <c r="Q121" i="12"/>
  <c r="W121" i="12"/>
  <c r="O121" i="12"/>
  <c r="U121" i="12"/>
  <c r="E121" i="12"/>
  <c r="M121" i="12"/>
  <c r="C121" i="12"/>
  <c r="K121" i="12"/>
  <c r="T121" i="12"/>
  <c r="S121" i="12"/>
  <c r="F121" i="12"/>
  <c r="G121" i="12"/>
  <c r="N121" i="12"/>
  <c r="R121" i="12"/>
  <c r="I120" i="21"/>
  <c r="F120" i="21"/>
  <c r="Y120" i="21"/>
  <c r="D120" i="21"/>
  <c r="O120" i="21"/>
  <c r="U120" i="21"/>
  <c r="Q120" i="21"/>
  <c r="M120" i="21"/>
  <c r="N120" i="21"/>
  <c r="G120" i="21"/>
  <c r="E120" i="21"/>
  <c r="C120" i="21"/>
  <c r="H120" i="21"/>
  <c r="K49" i="5"/>
  <c r="N49" i="5"/>
  <c r="C49" i="5"/>
  <c r="M49" i="5"/>
  <c r="I49" i="5"/>
  <c r="L49" i="5"/>
  <c r="D49" i="5"/>
  <c r="E49" i="5" s="1"/>
  <c r="G49" i="5"/>
  <c r="J49" i="5"/>
  <c r="H49" i="5"/>
  <c r="F49" i="5"/>
  <c r="C81" i="7"/>
  <c r="I81" i="7"/>
  <c r="P81" i="7"/>
  <c r="K81" i="7"/>
  <c r="N81" i="7"/>
  <c r="M81" i="7"/>
  <c r="S81" i="7"/>
  <c r="V81" i="7"/>
  <c r="R81" i="7"/>
  <c r="W81" i="7"/>
  <c r="H81" i="7"/>
  <c r="D81" i="7"/>
  <c r="L81" i="7"/>
  <c r="F81" i="7"/>
  <c r="T81" i="7"/>
  <c r="X81" i="7"/>
  <c r="O81" i="7"/>
  <c r="G81" i="7"/>
  <c r="E81" i="7"/>
  <c r="J81" i="7"/>
  <c r="T164" i="13"/>
  <c r="C164" i="13"/>
  <c r="V164" i="13"/>
  <c r="D164" i="13"/>
  <c r="K164" i="13"/>
  <c r="F164" i="13"/>
  <c r="U164" i="13"/>
  <c r="Q164" i="13"/>
  <c r="M164" i="13"/>
  <c r="W164" i="13"/>
  <c r="N164" i="13"/>
  <c r="O164" i="13"/>
  <c r="S164" i="13"/>
  <c r="G164" i="13"/>
  <c r="J164" i="13"/>
  <c r="R164" i="13"/>
  <c r="I164" i="13"/>
  <c r="P164" i="13"/>
  <c r="H164" i="13"/>
  <c r="L164" i="13"/>
  <c r="E164" i="13"/>
  <c r="I191" i="12"/>
  <c r="D191" i="12"/>
  <c r="N191" i="12"/>
  <c r="J191" i="12"/>
  <c r="F191" i="12"/>
  <c r="K191" i="12"/>
  <c r="W191" i="12"/>
  <c r="S191" i="12"/>
  <c r="R191" i="12"/>
  <c r="E191" i="12"/>
  <c r="H191" i="12"/>
  <c r="L191" i="12"/>
  <c r="G191" i="12"/>
  <c r="M191" i="12"/>
  <c r="Q191" i="12"/>
  <c r="T191" i="12"/>
  <c r="O191" i="12"/>
  <c r="C191" i="12"/>
  <c r="U191" i="12"/>
  <c r="V191" i="12"/>
  <c r="I79" i="5"/>
  <c r="C79" i="5"/>
  <c r="F79" i="5"/>
  <c r="H79" i="5"/>
  <c r="N79" i="5"/>
  <c r="L79" i="5"/>
  <c r="G79" i="5"/>
  <c r="J79" i="5"/>
  <c r="D79" i="5"/>
  <c r="E79" i="5" s="1"/>
  <c r="K79" i="5"/>
  <c r="M79" i="5"/>
  <c r="S159" i="13"/>
  <c r="F159" i="13"/>
  <c r="E159" i="13"/>
  <c r="N159" i="13"/>
  <c r="H159" i="13"/>
  <c r="G159" i="13"/>
  <c r="C159" i="13"/>
  <c r="Q159" i="13"/>
  <c r="J159" i="13"/>
  <c r="K159" i="13"/>
  <c r="D159" i="13"/>
  <c r="R159" i="13"/>
  <c r="V159" i="13"/>
  <c r="O159" i="13"/>
  <c r="U159" i="13"/>
  <c r="I159" i="13"/>
  <c r="W159" i="13"/>
  <c r="T159" i="13"/>
  <c r="M159" i="13"/>
  <c r="P159" i="13"/>
  <c r="L159" i="13"/>
  <c r="J120" i="5"/>
  <c r="I120" i="5"/>
  <c r="L120" i="5"/>
  <c r="D120" i="5"/>
  <c r="E120" i="5" s="1"/>
  <c r="H120" i="5"/>
  <c r="K120" i="5"/>
  <c r="M120" i="5"/>
  <c r="C120" i="5"/>
  <c r="G120" i="5"/>
  <c r="F120" i="5"/>
  <c r="N120" i="5"/>
  <c r="R46" i="13"/>
  <c r="N46" i="13"/>
  <c r="T46" i="13"/>
  <c r="C46" i="13"/>
  <c r="I46" i="13"/>
  <c r="F46" i="13"/>
  <c r="H46" i="13"/>
  <c r="D46" i="13"/>
  <c r="K46" i="13"/>
  <c r="U46" i="13"/>
  <c r="Q46" i="13"/>
  <c r="L46" i="13"/>
  <c r="M46" i="13"/>
  <c r="G46" i="13"/>
  <c r="S46" i="13"/>
  <c r="P46" i="13"/>
  <c r="O46" i="13"/>
  <c r="E46" i="13"/>
  <c r="V46" i="13"/>
  <c r="W46" i="13"/>
  <c r="J46" i="13"/>
  <c r="K54" i="22"/>
  <c r="I54" i="22"/>
  <c r="N54" i="22"/>
  <c r="G54" i="22"/>
  <c r="H54" i="22"/>
  <c r="D54" i="22"/>
  <c r="F54" i="22"/>
  <c r="C54" i="22"/>
  <c r="O54" i="22"/>
  <c r="J54" i="22"/>
  <c r="M54" i="22"/>
  <c r="E54" i="22"/>
  <c r="L54" i="22"/>
  <c r="Q103" i="21"/>
  <c r="Y103" i="21"/>
  <c r="I103" i="21"/>
  <c r="H103" i="21"/>
  <c r="U103" i="21"/>
  <c r="C103" i="21"/>
  <c r="E103" i="21"/>
  <c r="F103" i="21"/>
  <c r="D103" i="21"/>
  <c r="M103" i="21"/>
  <c r="N103" i="21"/>
  <c r="O103" i="21"/>
  <c r="G103" i="21"/>
  <c r="V103" i="21"/>
  <c r="W103" i="21"/>
  <c r="M59" i="12"/>
  <c r="V59" i="12"/>
  <c r="J59" i="12"/>
  <c r="W59" i="12"/>
  <c r="N59" i="12"/>
  <c r="L59" i="12"/>
  <c r="T59" i="12"/>
  <c r="H59" i="12"/>
  <c r="I59" i="12"/>
  <c r="R59" i="12"/>
  <c r="Q59" i="12"/>
  <c r="F59" i="12"/>
  <c r="S59" i="12"/>
  <c r="O59" i="12"/>
  <c r="C59" i="12"/>
  <c r="U59" i="12"/>
  <c r="G59" i="12"/>
  <c r="K59" i="12"/>
  <c r="D59" i="12"/>
  <c r="E59" i="12"/>
  <c r="C49" i="44"/>
  <c r="G49" i="44"/>
  <c r="E49" i="44"/>
  <c r="F49" i="44"/>
  <c r="H49" i="44"/>
  <c r="D49" i="44"/>
  <c r="T186" i="13"/>
  <c r="R186" i="13"/>
  <c r="K186" i="13"/>
  <c r="L186" i="13"/>
  <c r="V186" i="13"/>
  <c r="J186" i="13"/>
  <c r="C186" i="13"/>
  <c r="N186" i="13"/>
  <c r="D186" i="13"/>
  <c r="G186" i="13"/>
  <c r="I186" i="13"/>
  <c r="U186" i="13"/>
  <c r="S186" i="13"/>
  <c r="F186" i="13"/>
  <c r="O186" i="13"/>
  <c r="E186" i="13"/>
  <c r="M186" i="13"/>
  <c r="H186" i="13"/>
  <c r="P186" i="13"/>
  <c r="W186" i="13"/>
  <c r="Q186" i="13"/>
  <c r="J162" i="22"/>
  <c r="K162" i="22"/>
  <c r="I162" i="22"/>
  <c r="F162" i="22"/>
  <c r="C162" i="22"/>
  <c r="N162" i="22"/>
  <c r="L162" i="22"/>
  <c r="E162" i="22"/>
  <c r="G162" i="22"/>
  <c r="H162" i="22"/>
  <c r="D162" i="22"/>
  <c r="O162" i="22"/>
  <c r="M162" i="22"/>
  <c r="E203" i="21"/>
  <c r="H203" i="21"/>
  <c r="C203" i="21"/>
  <c r="I203" i="21"/>
  <c r="D203" i="21"/>
  <c r="G203" i="21"/>
  <c r="O203" i="21"/>
  <c r="N203" i="21"/>
  <c r="M203" i="21"/>
  <c r="F203" i="21"/>
  <c r="U203" i="21"/>
  <c r="Q203" i="21"/>
  <c r="Y203" i="21"/>
  <c r="V203" i="21"/>
  <c r="W203" i="21"/>
  <c r="N90" i="12"/>
  <c r="Q90" i="12"/>
  <c r="O90" i="12"/>
  <c r="V90" i="12"/>
  <c r="J90" i="12"/>
  <c r="F90" i="12"/>
  <c r="H90" i="12"/>
  <c r="M90" i="12"/>
  <c r="C90" i="12"/>
  <c r="I90" i="12"/>
  <c r="T90" i="12"/>
  <c r="E90" i="12"/>
  <c r="D90" i="12"/>
  <c r="K90" i="12"/>
  <c r="W90" i="12"/>
  <c r="L90" i="12"/>
  <c r="U90" i="12"/>
  <c r="G90" i="12"/>
  <c r="S90" i="12"/>
  <c r="R90" i="12"/>
  <c r="U190" i="21"/>
  <c r="G190" i="21"/>
  <c r="H190" i="21"/>
  <c r="I190" i="21"/>
  <c r="Y190" i="21"/>
  <c r="D190" i="21"/>
  <c r="E190" i="21"/>
  <c r="M190" i="21"/>
  <c r="O190" i="21"/>
  <c r="C190" i="21"/>
  <c r="N190" i="21"/>
  <c r="F190" i="21"/>
  <c r="Q190" i="21"/>
  <c r="V190" i="21"/>
  <c r="W190" i="21"/>
  <c r="C47" i="21"/>
  <c r="D47" i="21"/>
  <c r="Y47" i="21"/>
  <c r="C40" i="44"/>
  <c r="F40" i="44"/>
  <c r="H40" i="44"/>
  <c r="D40" i="44"/>
  <c r="G40" i="44"/>
  <c r="E40" i="44"/>
  <c r="C163" i="7"/>
  <c r="S163" i="7"/>
  <c r="W163" i="7"/>
  <c r="D163" i="7"/>
  <c r="I163" i="7"/>
  <c r="V163" i="7"/>
  <c r="M163" i="7"/>
  <c r="K163" i="7"/>
  <c r="F163" i="7"/>
  <c r="G163" i="7"/>
  <c r="P163" i="7"/>
  <c r="R163" i="7"/>
  <c r="O163" i="7"/>
  <c r="J163" i="7"/>
  <c r="X163" i="7"/>
  <c r="H163" i="7"/>
  <c r="L163" i="7"/>
  <c r="T163" i="7"/>
  <c r="N163" i="7"/>
  <c r="E163" i="7"/>
  <c r="F172" i="21"/>
  <c r="U172" i="21"/>
  <c r="G172" i="21"/>
  <c r="D172" i="21"/>
  <c r="N172" i="21"/>
  <c r="Q172" i="21"/>
  <c r="M172" i="21"/>
  <c r="C172" i="21"/>
  <c r="I172" i="21"/>
  <c r="Y172" i="21"/>
  <c r="O172" i="21"/>
  <c r="H172" i="21"/>
  <c r="E172" i="21"/>
  <c r="H150" i="21"/>
  <c r="U150" i="21"/>
  <c r="M150" i="21"/>
  <c r="Y150" i="21"/>
  <c r="I150" i="21"/>
  <c r="O150" i="21"/>
  <c r="G150" i="21"/>
  <c r="F150" i="21"/>
  <c r="Q150" i="21"/>
  <c r="E150" i="21"/>
  <c r="C150" i="21"/>
  <c r="D150" i="21"/>
  <c r="N150" i="21"/>
  <c r="W150" i="21"/>
  <c r="V150" i="21"/>
  <c r="W105" i="13"/>
  <c r="M105" i="13"/>
  <c r="L105" i="13"/>
  <c r="U105" i="13"/>
  <c r="I105" i="13"/>
  <c r="C105" i="13"/>
  <c r="J105" i="13"/>
  <c r="S105" i="13"/>
  <c r="O105" i="13"/>
  <c r="N105" i="13"/>
  <c r="V105" i="13"/>
  <c r="G105" i="13"/>
  <c r="P105" i="13"/>
  <c r="E105" i="13"/>
  <c r="T105" i="13"/>
  <c r="D105" i="13"/>
  <c r="R105" i="13"/>
  <c r="Q105" i="13"/>
  <c r="H105" i="13"/>
  <c r="K105" i="13"/>
  <c r="F105" i="13"/>
  <c r="L87" i="5"/>
  <c r="G87" i="5"/>
  <c r="J87" i="5"/>
  <c r="D87" i="5"/>
  <c r="E87" i="5" s="1"/>
  <c r="K87" i="5"/>
  <c r="H87" i="5"/>
  <c r="F87" i="5"/>
  <c r="N87" i="5"/>
  <c r="M87" i="5"/>
  <c r="C87" i="5"/>
  <c r="I87" i="5"/>
  <c r="E57" i="22"/>
  <c r="I57" i="22"/>
  <c r="L57" i="22"/>
  <c r="N57" i="22"/>
  <c r="G57" i="22"/>
  <c r="O57" i="22"/>
  <c r="H57" i="22"/>
  <c r="C57" i="22"/>
  <c r="F57" i="22"/>
  <c r="M57" i="22"/>
  <c r="J57" i="22"/>
  <c r="K57" i="22"/>
  <c r="D57" i="22"/>
  <c r="U106" i="21"/>
  <c r="C106" i="21"/>
  <c r="G106" i="21"/>
  <c r="Y106" i="21"/>
  <c r="H106" i="21"/>
  <c r="E106" i="21"/>
  <c r="O106" i="21"/>
  <c r="M106" i="21"/>
  <c r="N106" i="21"/>
  <c r="D106" i="21"/>
  <c r="F106" i="21"/>
  <c r="Q106" i="21"/>
  <c r="I106" i="21"/>
  <c r="V106" i="21"/>
  <c r="W106" i="21"/>
  <c r="H129" i="16"/>
  <c r="F129" i="16"/>
  <c r="C129" i="16"/>
  <c r="I129" i="16"/>
  <c r="G129" i="16"/>
  <c r="E129" i="16"/>
  <c r="D129" i="16"/>
  <c r="F85" i="22"/>
  <c r="N85" i="22"/>
  <c r="E85" i="22"/>
  <c r="I85" i="22"/>
  <c r="G85" i="22"/>
  <c r="O85" i="22"/>
  <c r="H85" i="22"/>
  <c r="J85" i="22"/>
  <c r="M85" i="22"/>
  <c r="D85" i="22"/>
  <c r="K85" i="22"/>
  <c r="L85" i="22"/>
  <c r="C85" i="22"/>
  <c r="C86" i="44"/>
  <c r="F86" i="44"/>
  <c r="D86" i="44"/>
  <c r="G86" i="44"/>
  <c r="H86" i="44"/>
  <c r="E86" i="44"/>
  <c r="F76" i="5"/>
  <c r="K76" i="5"/>
  <c r="N76" i="5"/>
  <c r="I76" i="5"/>
  <c r="L76" i="5"/>
  <c r="G76" i="5"/>
  <c r="J76" i="5"/>
  <c r="D76" i="5"/>
  <c r="E76" i="5" s="1"/>
  <c r="H76" i="5"/>
  <c r="M76" i="5"/>
  <c r="C76" i="5"/>
  <c r="K147" i="7"/>
  <c r="J147" i="7"/>
  <c r="H147" i="7"/>
  <c r="L147" i="7"/>
  <c r="E147" i="7"/>
  <c r="V147" i="7"/>
  <c r="P147" i="7"/>
  <c r="W147" i="7"/>
  <c r="I147" i="7"/>
  <c r="M147" i="7"/>
  <c r="G147" i="7"/>
  <c r="C147" i="7"/>
  <c r="R147" i="7"/>
  <c r="N147" i="7"/>
  <c r="O147" i="7"/>
  <c r="S147" i="7"/>
  <c r="D147" i="7"/>
  <c r="F147" i="7"/>
  <c r="T147" i="7"/>
  <c r="X147" i="7"/>
  <c r="N177" i="7"/>
  <c r="L177" i="7"/>
  <c r="C177" i="7"/>
  <c r="J177" i="7"/>
  <c r="E177" i="7"/>
  <c r="X177" i="7"/>
  <c r="I177" i="7"/>
  <c r="O177" i="7"/>
  <c r="W177" i="7"/>
  <c r="G177" i="7"/>
  <c r="R177" i="7"/>
  <c r="H177" i="7"/>
  <c r="F177" i="7"/>
  <c r="D177" i="7"/>
  <c r="V177" i="7"/>
  <c r="S177" i="7"/>
  <c r="M177" i="7"/>
  <c r="T177" i="7"/>
  <c r="K177" i="7"/>
  <c r="P177" i="7"/>
  <c r="C86" i="21"/>
  <c r="M86" i="21"/>
  <c r="Y86" i="21"/>
  <c r="H86" i="21"/>
  <c r="U86" i="21"/>
  <c r="O86" i="21"/>
  <c r="I86" i="21"/>
  <c r="D86" i="21"/>
  <c r="F86" i="21"/>
  <c r="G86" i="21"/>
  <c r="Q86" i="21"/>
  <c r="N86" i="21"/>
  <c r="E86" i="21"/>
  <c r="D73" i="13"/>
  <c r="N73" i="13"/>
  <c r="G73" i="13"/>
  <c r="O73" i="13"/>
  <c r="U73" i="13"/>
  <c r="Q73" i="13"/>
  <c r="K73" i="13"/>
  <c r="J73" i="13"/>
  <c r="I73" i="13"/>
  <c r="C73" i="13"/>
  <c r="R73" i="13"/>
  <c r="F73" i="13"/>
  <c r="T73" i="13"/>
  <c r="V73" i="13"/>
  <c r="P73" i="13"/>
  <c r="H73" i="13"/>
  <c r="E73" i="13"/>
  <c r="S73" i="13"/>
  <c r="L73" i="13"/>
  <c r="M73" i="13"/>
  <c r="W73" i="13"/>
  <c r="K33" i="5"/>
  <c r="D33" i="5"/>
  <c r="E33" i="5" s="1"/>
  <c r="H33" i="5"/>
  <c r="N33" i="5"/>
  <c r="M33" i="5"/>
  <c r="I33" i="5"/>
  <c r="G33" i="5"/>
  <c r="J33" i="5"/>
  <c r="F33" i="5"/>
  <c r="L33" i="5"/>
  <c r="C33" i="5"/>
  <c r="J156" i="12"/>
  <c r="M156" i="12"/>
  <c r="W156" i="12"/>
  <c r="C156" i="12"/>
  <c r="L156" i="12"/>
  <c r="T156" i="12"/>
  <c r="Q156" i="12"/>
  <c r="D156" i="12"/>
  <c r="H156" i="12"/>
  <c r="K156" i="12"/>
  <c r="R156" i="12"/>
  <c r="N156" i="12"/>
  <c r="F156" i="12"/>
  <c r="E156" i="12"/>
  <c r="I156" i="12"/>
  <c r="S156" i="12"/>
  <c r="O156" i="12"/>
  <c r="V156" i="12"/>
  <c r="G156" i="12"/>
  <c r="U156" i="12"/>
  <c r="F177" i="16"/>
  <c r="I177" i="16"/>
  <c r="H177" i="16"/>
  <c r="C177" i="16"/>
  <c r="D177" i="16"/>
  <c r="E177" i="16"/>
  <c r="G177" i="16"/>
  <c r="C154" i="16"/>
  <c r="D154" i="16"/>
  <c r="G154" i="16"/>
  <c r="H154" i="16"/>
  <c r="I154" i="16"/>
  <c r="E154" i="16"/>
  <c r="F154" i="16"/>
  <c r="E40" i="16"/>
  <c r="F40" i="16"/>
  <c r="H40" i="16"/>
  <c r="I40" i="16"/>
  <c r="C40" i="16"/>
  <c r="G40" i="16"/>
  <c r="D40" i="16"/>
  <c r="M156" i="21"/>
  <c r="E156" i="21"/>
  <c r="G156" i="21"/>
  <c r="C156" i="21"/>
  <c r="Q156" i="21"/>
  <c r="O156" i="21"/>
  <c r="N156" i="21"/>
  <c r="H156" i="21"/>
  <c r="D156" i="21"/>
  <c r="Y156" i="21"/>
  <c r="U156" i="21"/>
  <c r="F156" i="21"/>
  <c r="I156" i="21"/>
  <c r="U123" i="12"/>
  <c r="Q123" i="12"/>
  <c r="M123" i="12"/>
  <c r="J123" i="12"/>
  <c r="W123" i="12"/>
  <c r="N123" i="12"/>
  <c r="H123" i="12"/>
  <c r="O123" i="12"/>
  <c r="G123" i="12"/>
  <c r="V123" i="12"/>
  <c r="S123" i="12"/>
  <c r="T123" i="12"/>
  <c r="E123" i="12"/>
  <c r="F123" i="12"/>
  <c r="L123" i="12"/>
  <c r="R123" i="12"/>
  <c r="I123" i="12"/>
  <c r="D123" i="12"/>
  <c r="K123" i="12"/>
  <c r="C123" i="12"/>
  <c r="C33" i="16"/>
  <c r="D33" i="16"/>
  <c r="G33" i="16"/>
  <c r="H33" i="16"/>
  <c r="I33" i="16"/>
  <c r="E33" i="16"/>
  <c r="F33" i="16"/>
  <c r="O171" i="22"/>
  <c r="D171" i="22"/>
  <c r="E171" i="22"/>
  <c r="G171" i="22"/>
  <c r="H171" i="22"/>
  <c r="M171" i="22"/>
  <c r="J171" i="22"/>
  <c r="F171" i="22"/>
  <c r="C171" i="22"/>
  <c r="K171" i="22"/>
  <c r="I171" i="22"/>
  <c r="N171" i="22"/>
  <c r="L171" i="22"/>
  <c r="F142" i="21"/>
  <c r="O142" i="21"/>
  <c r="N142" i="21"/>
  <c r="Y142" i="21"/>
  <c r="E142" i="21"/>
  <c r="U142" i="21"/>
  <c r="G142" i="21"/>
  <c r="I142" i="21"/>
  <c r="Q142" i="21"/>
  <c r="H142" i="21"/>
  <c r="D142" i="21"/>
  <c r="M142" i="21"/>
  <c r="C142" i="21"/>
  <c r="C113" i="7"/>
  <c r="I113" i="7"/>
  <c r="D113" i="7"/>
  <c r="E113" i="7"/>
  <c r="K113" i="7"/>
  <c r="L113" i="7"/>
  <c r="H113" i="7"/>
  <c r="G113" i="7"/>
  <c r="V113" i="7"/>
  <c r="F113" i="7"/>
  <c r="W113" i="7"/>
  <c r="X113" i="7"/>
  <c r="S113" i="7"/>
  <c r="O113" i="7"/>
  <c r="N113" i="7"/>
  <c r="T113" i="7"/>
  <c r="R113" i="7"/>
  <c r="P113" i="7"/>
  <c r="M113" i="7"/>
  <c r="J113" i="7"/>
  <c r="D65" i="16"/>
  <c r="I65" i="16"/>
  <c r="H65" i="16"/>
  <c r="F65" i="16"/>
  <c r="G65" i="16"/>
  <c r="C65" i="16"/>
  <c r="E65" i="16"/>
  <c r="L60" i="13"/>
  <c r="O60" i="13"/>
  <c r="P60" i="13"/>
  <c r="C60" i="13"/>
  <c r="T60" i="13"/>
  <c r="M60" i="13"/>
  <c r="H60" i="13"/>
  <c r="S60" i="13"/>
  <c r="Q60" i="13"/>
  <c r="J60" i="13"/>
  <c r="F60" i="13"/>
  <c r="W60" i="13"/>
  <c r="G60" i="13"/>
  <c r="E60" i="13"/>
  <c r="V60" i="13"/>
  <c r="I60" i="13"/>
  <c r="K60" i="13"/>
  <c r="N60" i="13"/>
  <c r="U60" i="13"/>
  <c r="D60" i="13"/>
  <c r="R60" i="13"/>
  <c r="N103" i="22"/>
  <c r="I103" i="22"/>
  <c r="C103" i="22"/>
  <c r="F103" i="22"/>
  <c r="J103" i="22"/>
  <c r="D103" i="22"/>
  <c r="L103" i="22"/>
  <c r="M103" i="22"/>
  <c r="O103" i="22"/>
  <c r="G103" i="22"/>
  <c r="K103" i="22"/>
  <c r="H103" i="22"/>
  <c r="E103" i="22"/>
  <c r="C155" i="44"/>
  <c r="H155" i="44"/>
  <c r="F155" i="44"/>
  <c r="E155" i="44"/>
  <c r="D155" i="44"/>
  <c r="G155" i="44"/>
  <c r="E96" i="16"/>
  <c r="F96" i="16"/>
  <c r="C96" i="16"/>
  <c r="G96" i="16"/>
  <c r="I96" i="16"/>
  <c r="H96" i="16"/>
  <c r="D96" i="16"/>
  <c r="C39" i="12"/>
  <c r="F39" i="12"/>
  <c r="G39" i="12"/>
  <c r="H39" i="12"/>
  <c r="R39" i="12"/>
  <c r="U39" i="12"/>
  <c r="D39" i="12"/>
  <c r="Q39" i="12"/>
  <c r="V39" i="12"/>
  <c r="W39" i="12"/>
  <c r="E39" i="12"/>
  <c r="S39" i="12"/>
  <c r="T39" i="12"/>
  <c r="I140" i="7"/>
  <c r="G140" i="7"/>
  <c r="C140" i="7"/>
  <c r="F140" i="7"/>
  <c r="V140" i="7"/>
  <c r="H140" i="7"/>
  <c r="O140" i="7"/>
  <c r="M140" i="7"/>
  <c r="P140" i="7"/>
  <c r="N140" i="7"/>
  <c r="R140" i="7"/>
  <c r="S140" i="7"/>
  <c r="X140" i="7"/>
  <c r="L140" i="7"/>
  <c r="K140" i="7"/>
  <c r="E140" i="7"/>
  <c r="W140" i="7"/>
  <c r="D140" i="7"/>
  <c r="T140" i="7"/>
  <c r="J140" i="7"/>
  <c r="C129" i="22"/>
  <c r="F129" i="22"/>
  <c r="L129" i="22"/>
  <c r="J129" i="22"/>
  <c r="G129" i="22"/>
  <c r="I129" i="22"/>
  <c r="H129" i="22"/>
  <c r="N129" i="22"/>
  <c r="D129" i="22"/>
  <c r="M129" i="22"/>
  <c r="K129" i="22"/>
  <c r="O129" i="22"/>
  <c r="E129" i="22"/>
  <c r="C57" i="44"/>
  <c r="E57" i="44"/>
  <c r="D57" i="44"/>
  <c r="G57" i="44"/>
  <c r="F57" i="44"/>
  <c r="H57" i="44"/>
  <c r="J161" i="7"/>
  <c r="H161" i="7"/>
  <c r="C161" i="7"/>
  <c r="D161" i="7"/>
  <c r="K161" i="7"/>
  <c r="F161" i="7"/>
  <c r="N161" i="7"/>
  <c r="R161" i="7"/>
  <c r="M161" i="7"/>
  <c r="E161" i="7"/>
  <c r="S161" i="7"/>
  <c r="T161" i="7"/>
  <c r="L161" i="7"/>
  <c r="V161" i="7"/>
  <c r="O161" i="7"/>
  <c r="I161" i="7"/>
  <c r="P161" i="7"/>
  <c r="G161" i="7"/>
  <c r="X161" i="7"/>
  <c r="W161" i="7"/>
  <c r="M155" i="21"/>
  <c r="E155" i="21"/>
  <c r="Y155" i="21"/>
  <c r="C155" i="21"/>
  <c r="Q155" i="21"/>
  <c r="N155" i="21"/>
  <c r="F155" i="21"/>
  <c r="G155" i="21"/>
  <c r="V155" i="21"/>
  <c r="O155" i="21"/>
  <c r="H155" i="21"/>
  <c r="D155" i="21"/>
  <c r="I155" i="21"/>
  <c r="U155" i="21"/>
  <c r="W155" i="21"/>
  <c r="Y146" i="21"/>
  <c r="N146" i="21"/>
  <c r="M146" i="21"/>
  <c r="U146" i="21"/>
  <c r="D146" i="21"/>
  <c r="H146" i="21"/>
  <c r="G146" i="21"/>
  <c r="F146" i="21"/>
  <c r="Q146" i="21"/>
  <c r="O146" i="21"/>
  <c r="C146" i="21"/>
  <c r="I146" i="21"/>
  <c r="E146" i="21"/>
  <c r="W146" i="21"/>
  <c r="V146" i="21"/>
  <c r="E47" i="44"/>
  <c r="G47" i="44"/>
  <c r="D47" i="44"/>
  <c r="H47" i="44"/>
  <c r="C47" i="44"/>
  <c r="F47" i="44"/>
  <c r="J100" i="22"/>
  <c r="K100" i="22"/>
  <c r="H100" i="22"/>
  <c r="C100" i="22"/>
  <c r="E100" i="22"/>
  <c r="M100" i="22"/>
  <c r="O100" i="22"/>
  <c r="L100" i="22"/>
  <c r="F100" i="22"/>
  <c r="N100" i="22"/>
  <c r="G100" i="22"/>
  <c r="D100" i="22"/>
  <c r="I100" i="22"/>
  <c r="K107" i="7"/>
  <c r="V107" i="7"/>
  <c r="H107" i="7"/>
  <c r="E107" i="7"/>
  <c r="F107" i="7"/>
  <c r="X107" i="7"/>
  <c r="L107" i="7"/>
  <c r="I107" i="7"/>
  <c r="J107" i="7"/>
  <c r="G107" i="7"/>
  <c r="P107" i="7"/>
  <c r="S107" i="7"/>
  <c r="O107" i="7"/>
  <c r="C107" i="7"/>
  <c r="M107" i="7"/>
  <c r="N107" i="7"/>
  <c r="R107" i="7"/>
  <c r="T107" i="7"/>
  <c r="D107" i="7"/>
  <c r="W107" i="7"/>
  <c r="M111" i="22"/>
  <c r="O111" i="22"/>
  <c r="F111" i="22"/>
  <c r="H111" i="22"/>
  <c r="G111" i="22"/>
  <c r="N111" i="22"/>
  <c r="C111" i="22"/>
  <c r="D111" i="22"/>
  <c r="I111" i="22"/>
  <c r="K111" i="22"/>
  <c r="E111" i="22"/>
  <c r="L111" i="22"/>
  <c r="J111" i="22"/>
  <c r="H126" i="5"/>
  <c r="I126" i="5"/>
  <c r="J126" i="5"/>
  <c r="C126" i="5"/>
  <c r="F126" i="5"/>
  <c r="M126" i="5"/>
  <c r="G126" i="5"/>
  <c r="D126" i="5"/>
  <c r="E126" i="5" s="1"/>
  <c r="N126" i="5"/>
  <c r="L126" i="5"/>
  <c r="K126" i="5"/>
  <c r="D48" i="21"/>
  <c r="Y48" i="21"/>
  <c r="C48" i="21"/>
  <c r="C166" i="16"/>
  <c r="I166" i="16"/>
  <c r="E166" i="16"/>
  <c r="H166" i="16"/>
  <c r="G166" i="16"/>
  <c r="D166" i="16"/>
  <c r="F166" i="16"/>
  <c r="G152" i="12"/>
  <c r="O152" i="12"/>
  <c r="J152" i="12"/>
  <c r="F152" i="12"/>
  <c r="T152" i="12"/>
  <c r="I152" i="12"/>
  <c r="L152" i="12"/>
  <c r="Q152" i="12"/>
  <c r="C152" i="12"/>
  <c r="U152" i="12"/>
  <c r="D152" i="12"/>
  <c r="S152" i="12"/>
  <c r="E152" i="12"/>
  <c r="W152" i="12"/>
  <c r="K152" i="12"/>
  <c r="R152" i="12"/>
  <c r="H152" i="12"/>
  <c r="M152" i="12"/>
  <c r="N152" i="12"/>
  <c r="V152" i="12"/>
  <c r="I77" i="16"/>
  <c r="D77" i="16"/>
  <c r="E77" i="16"/>
  <c r="H77" i="16"/>
  <c r="G77" i="16"/>
  <c r="C77" i="16"/>
  <c r="F77" i="16"/>
  <c r="C70" i="44"/>
  <c r="F70" i="44"/>
  <c r="G70" i="44"/>
  <c r="E70" i="44"/>
  <c r="D70" i="44"/>
  <c r="H70" i="44"/>
  <c r="F144" i="44"/>
  <c r="H144" i="44"/>
  <c r="G144" i="44"/>
  <c r="E144" i="44"/>
  <c r="D144" i="44"/>
  <c r="C144" i="44"/>
  <c r="T96" i="7"/>
  <c r="S96" i="7"/>
  <c r="G96" i="7"/>
  <c r="W96" i="7"/>
  <c r="C96" i="7"/>
  <c r="R96" i="7"/>
  <c r="J96" i="7"/>
  <c r="X96" i="7"/>
  <c r="N96" i="7"/>
  <c r="I96" i="7"/>
  <c r="M96" i="7"/>
  <c r="F96" i="7"/>
  <c r="D96" i="7"/>
  <c r="L96" i="7"/>
  <c r="V96" i="7"/>
  <c r="H96" i="7"/>
  <c r="E96" i="7"/>
  <c r="K96" i="7"/>
  <c r="O96" i="7"/>
  <c r="P96" i="7"/>
  <c r="G104" i="5"/>
  <c r="C104" i="5"/>
  <c r="L104" i="5"/>
  <c r="M104" i="5"/>
  <c r="H104" i="5"/>
  <c r="I104" i="5"/>
  <c r="D104" i="5"/>
  <c r="E104" i="5" s="1"/>
  <c r="N104" i="5"/>
  <c r="F104" i="5"/>
  <c r="J104" i="5"/>
  <c r="K104" i="5"/>
  <c r="I91" i="7"/>
  <c r="K91" i="7"/>
  <c r="R91" i="7"/>
  <c r="V91" i="7"/>
  <c r="X91" i="7"/>
  <c r="D91" i="7"/>
  <c r="E91" i="7"/>
  <c r="J91" i="7"/>
  <c r="F91" i="7"/>
  <c r="O91" i="7"/>
  <c r="G91" i="7"/>
  <c r="W91" i="7"/>
  <c r="P91" i="7"/>
  <c r="L91" i="7"/>
  <c r="T91" i="7"/>
  <c r="S91" i="7"/>
  <c r="H91" i="7"/>
  <c r="M91" i="7"/>
  <c r="C91" i="7"/>
  <c r="N91" i="7"/>
  <c r="I95" i="21"/>
  <c r="M95" i="21"/>
  <c r="Y95" i="21"/>
  <c r="H95" i="21"/>
  <c r="U95" i="21"/>
  <c r="D95" i="21"/>
  <c r="F95" i="21"/>
  <c r="G95" i="21"/>
  <c r="C95" i="21"/>
  <c r="O95" i="21"/>
  <c r="E95" i="21"/>
  <c r="N95" i="21"/>
  <c r="Q95" i="21"/>
  <c r="W95" i="21"/>
  <c r="V95" i="21"/>
  <c r="F62" i="12"/>
  <c r="W62" i="12"/>
  <c r="C62" i="12"/>
  <c r="E62" i="12"/>
  <c r="U62" i="12"/>
  <c r="N62" i="12"/>
  <c r="V62" i="12"/>
  <c r="O62" i="12"/>
  <c r="S62" i="12"/>
  <c r="I62" i="12"/>
  <c r="Q62" i="12"/>
  <c r="T62" i="12"/>
  <c r="R62" i="12"/>
  <c r="J62" i="12"/>
  <c r="K62" i="12"/>
  <c r="H62" i="12"/>
  <c r="G62" i="12"/>
  <c r="L62" i="12"/>
  <c r="D62" i="12"/>
  <c r="M62" i="12"/>
  <c r="T139" i="7"/>
  <c r="K139" i="7"/>
  <c r="P139" i="7"/>
  <c r="I139" i="7"/>
  <c r="O139" i="7"/>
  <c r="S139" i="7"/>
  <c r="L139" i="7"/>
  <c r="V139" i="7"/>
  <c r="N139" i="7"/>
  <c r="H139" i="7"/>
  <c r="D139" i="7"/>
  <c r="C139" i="7"/>
  <c r="X139" i="7"/>
  <c r="E139" i="7"/>
  <c r="G139" i="7"/>
  <c r="F139" i="7"/>
  <c r="R139" i="7"/>
  <c r="W139" i="7"/>
  <c r="J139" i="7"/>
  <c r="M139" i="7"/>
  <c r="U135" i="12"/>
  <c r="F135" i="12"/>
  <c r="R135" i="12"/>
  <c r="T135" i="12"/>
  <c r="Q135" i="12"/>
  <c r="D135" i="12"/>
  <c r="V135" i="12"/>
  <c r="S135" i="12"/>
  <c r="I135" i="12"/>
  <c r="K135" i="12"/>
  <c r="G135" i="12"/>
  <c r="O135" i="12"/>
  <c r="L135" i="12"/>
  <c r="C135" i="12"/>
  <c r="M135" i="12"/>
  <c r="J135" i="12"/>
  <c r="E135" i="12"/>
  <c r="N135" i="12"/>
  <c r="W135" i="12"/>
  <c r="H135" i="12"/>
  <c r="D190" i="22"/>
  <c r="L190" i="22"/>
  <c r="J190" i="22"/>
  <c r="K190" i="22"/>
  <c r="H190" i="22"/>
  <c r="M190" i="22"/>
  <c r="O190" i="22"/>
  <c r="I190" i="22"/>
  <c r="C190" i="22"/>
  <c r="G190" i="22"/>
  <c r="N190" i="22"/>
  <c r="F190" i="22"/>
  <c r="E190" i="22"/>
  <c r="F18" i="44"/>
  <c r="E18" i="44"/>
  <c r="G18" i="44"/>
  <c r="D18" i="44"/>
  <c r="H18" i="44"/>
  <c r="C18" i="44"/>
  <c r="F63" i="21"/>
  <c r="M63" i="21"/>
  <c r="Q63" i="21"/>
  <c r="N63" i="21"/>
  <c r="G63" i="21"/>
  <c r="E63" i="21"/>
  <c r="C63" i="21"/>
  <c r="D63" i="21"/>
  <c r="H63" i="21"/>
  <c r="U63" i="21"/>
  <c r="I63" i="21"/>
  <c r="Y63" i="21"/>
  <c r="O63" i="21"/>
  <c r="T105" i="12"/>
  <c r="R105" i="12"/>
  <c r="L105" i="12"/>
  <c r="Q105" i="12"/>
  <c r="O105" i="12"/>
  <c r="E105" i="12"/>
  <c r="J105" i="12"/>
  <c r="F105" i="12"/>
  <c r="M105" i="12"/>
  <c r="C105" i="12"/>
  <c r="V105" i="12"/>
  <c r="K105" i="12"/>
  <c r="W105" i="12"/>
  <c r="G105" i="12"/>
  <c r="D105" i="12"/>
  <c r="N105" i="12"/>
  <c r="S105" i="12"/>
  <c r="U105" i="12"/>
  <c r="I105" i="12"/>
  <c r="H105" i="12"/>
  <c r="N144" i="12"/>
  <c r="F144" i="12"/>
  <c r="W144" i="12"/>
  <c r="Q144" i="12"/>
  <c r="E144" i="12"/>
  <c r="M144" i="12"/>
  <c r="S144" i="12"/>
  <c r="O144" i="12"/>
  <c r="G144" i="12"/>
  <c r="L144" i="12"/>
  <c r="D144" i="12"/>
  <c r="J144" i="12"/>
  <c r="C144" i="12"/>
  <c r="I144" i="12"/>
  <c r="R144" i="12"/>
  <c r="H144" i="12"/>
  <c r="K144" i="12"/>
  <c r="U144" i="12"/>
  <c r="T144" i="12"/>
  <c r="V144" i="12"/>
  <c r="Y37" i="21"/>
  <c r="C37" i="21"/>
  <c r="D37" i="21"/>
  <c r="U135" i="21"/>
  <c r="E135" i="21"/>
  <c r="O135" i="21"/>
  <c r="G135" i="21"/>
  <c r="C135" i="21"/>
  <c r="I135" i="21"/>
  <c r="N135" i="21"/>
  <c r="H135" i="21"/>
  <c r="Q135" i="21"/>
  <c r="Y135" i="21"/>
  <c r="F135" i="21"/>
  <c r="M135" i="21"/>
  <c r="D135" i="21"/>
  <c r="E108" i="22"/>
  <c r="L108" i="22"/>
  <c r="D108" i="22"/>
  <c r="N108" i="22"/>
  <c r="O108" i="22"/>
  <c r="M108" i="22"/>
  <c r="H108" i="22"/>
  <c r="J108" i="22"/>
  <c r="C108" i="22"/>
  <c r="F108" i="22"/>
  <c r="I108" i="22"/>
  <c r="K108" i="22"/>
  <c r="G108" i="22"/>
  <c r="C64" i="12"/>
  <c r="S64" i="12"/>
  <c r="V64" i="12"/>
  <c r="K64" i="12"/>
  <c r="O64" i="12"/>
  <c r="T64" i="12"/>
  <c r="G64" i="12"/>
  <c r="F64" i="12"/>
  <c r="M64" i="12"/>
  <c r="H64" i="12"/>
  <c r="R64" i="12"/>
  <c r="D64" i="12"/>
  <c r="N64" i="12"/>
  <c r="I64" i="12"/>
  <c r="L64" i="12"/>
  <c r="Q64" i="12"/>
  <c r="W64" i="12"/>
  <c r="U64" i="12"/>
  <c r="E64" i="12"/>
  <c r="J64" i="12"/>
  <c r="E128" i="12"/>
  <c r="V128" i="12"/>
  <c r="O128" i="12"/>
  <c r="Q128" i="12"/>
  <c r="U128" i="12"/>
  <c r="C128" i="12"/>
  <c r="R128" i="12"/>
  <c r="T128" i="12"/>
  <c r="W128" i="12"/>
  <c r="I128" i="12"/>
  <c r="M128" i="12"/>
  <c r="K128" i="12"/>
  <c r="G128" i="12"/>
  <c r="D128" i="12"/>
  <c r="L128" i="12"/>
  <c r="N128" i="12"/>
  <c r="S128" i="12"/>
  <c r="H128" i="12"/>
  <c r="F128" i="12"/>
  <c r="J128" i="12"/>
  <c r="G133" i="44"/>
  <c r="F133" i="44"/>
  <c r="C133" i="44"/>
  <c r="D133" i="44"/>
  <c r="H133" i="44"/>
  <c r="E133" i="44"/>
  <c r="I101" i="5"/>
  <c r="F101" i="5"/>
  <c r="G101" i="5"/>
  <c r="K101" i="5"/>
  <c r="N101" i="5"/>
  <c r="J101" i="5"/>
  <c r="D101" i="5"/>
  <c r="E101" i="5" s="1"/>
  <c r="M101" i="5"/>
  <c r="L101" i="5"/>
  <c r="H101" i="5"/>
  <c r="C101" i="5"/>
  <c r="O89" i="13"/>
  <c r="I89" i="13"/>
  <c r="V89" i="13"/>
  <c r="Q89" i="13"/>
  <c r="L89" i="13"/>
  <c r="C89" i="13"/>
  <c r="U89" i="13"/>
  <c r="J89" i="13"/>
  <c r="F89" i="13"/>
  <c r="S89" i="13"/>
  <c r="K89" i="13"/>
  <c r="H89" i="13"/>
  <c r="T89" i="13"/>
  <c r="D89" i="13"/>
  <c r="W89" i="13"/>
  <c r="N89" i="13"/>
  <c r="E89" i="13"/>
  <c r="G89" i="13"/>
  <c r="P89" i="13"/>
  <c r="R89" i="13"/>
  <c r="M89" i="13"/>
  <c r="D168" i="44"/>
  <c r="H168" i="44"/>
  <c r="G168" i="44"/>
  <c r="F168" i="44"/>
  <c r="E168" i="44"/>
  <c r="C168" i="44"/>
  <c r="F183" i="7"/>
  <c r="N183" i="7"/>
  <c r="W183" i="7"/>
  <c r="S183" i="7"/>
  <c r="L183" i="7"/>
  <c r="M183" i="7"/>
  <c r="O183" i="7"/>
  <c r="P183" i="7"/>
  <c r="I183" i="7"/>
  <c r="T183" i="7"/>
  <c r="K183" i="7"/>
  <c r="X183" i="7"/>
  <c r="E183" i="7"/>
  <c r="R183" i="7"/>
  <c r="D183" i="7"/>
  <c r="H183" i="7"/>
  <c r="J183" i="7"/>
  <c r="G183" i="7"/>
  <c r="V183" i="7"/>
  <c r="C183" i="7"/>
  <c r="C117" i="16"/>
  <c r="F117" i="16"/>
  <c r="G117" i="16"/>
  <c r="I117" i="16"/>
  <c r="D117" i="16"/>
  <c r="H117" i="16"/>
  <c r="E117" i="16"/>
  <c r="F95" i="13"/>
  <c r="K95" i="13"/>
  <c r="C95" i="13"/>
  <c r="E95" i="13"/>
  <c r="P95" i="13"/>
  <c r="S95" i="13"/>
  <c r="G95" i="13"/>
  <c r="Q95" i="13"/>
  <c r="U95" i="13"/>
  <c r="J95" i="13"/>
  <c r="H95" i="13"/>
  <c r="O95" i="13"/>
  <c r="T95" i="13"/>
  <c r="L95" i="13"/>
  <c r="M95" i="13"/>
  <c r="V95" i="13"/>
  <c r="I95" i="13"/>
  <c r="W95" i="13"/>
  <c r="R95" i="13"/>
  <c r="N95" i="13"/>
  <c r="D95" i="13"/>
  <c r="N108" i="21"/>
  <c r="U108" i="21"/>
  <c r="F108" i="21"/>
  <c r="H108" i="21"/>
  <c r="Q108" i="21"/>
  <c r="I108" i="21"/>
  <c r="D108" i="21"/>
  <c r="G108" i="21"/>
  <c r="O108" i="21"/>
  <c r="E108" i="21"/>
  <c r="Y108" i="21"/>
  <c r="V108" i="21"/>
  <c r="M108" i="21"/>
  <c r="W108" i="21"/>
  <c r="C108" i="21"/>
  <c r="C78" i="16"/>
  <c r="F78" i="16"/>
  <c r="I78" i="16"/>
  <c r="H78" i="16"/>
  <c r="G78" i="16"/>
  <c r="D78" i="16"/>
  <c r="E78" i="16"/>
  <c r="C70" i="22"/>
  <c r="D70" i="22"/>
  <c r="O70" i="22"/>
  <c r="H70" i="22"/>
  <c r="K70" i="22"/>
  <c r="N70" i="22"/>
  <c r="G70" i="22"/>
  <c r="I70" i="22"/>
  <c r="E70" i="22"/>
  <c r="J70" i="22"/>
  <c r="L70" i="22"/>
  <c r="M70" i="22"/>
  <c r="F70" i="22"/>
  <c r="G195" i="21"/>
  <c r="I195" i="21"/>
  <c r="C195" i="21"/>
  <c r="D195" i="21"/>
  <c r="H195" i="21"/>
  <c r="O195" i="21"/>
  <c r="E195" i="21"/>
  <c r="U195" i="21"/>
  <c r="Y195" i="21"/>
  <c r="N195" i="21"/>
  <c r="F195" i="21"/>
  <c r="Q195" i="21"/>
  <c r="M195" i="21"/>
  <c r="W195" i="21"/>
  <c r="V195" i="21"/>
  <c r="Q77" i="21"/>
  <c r="E77" i="21"/>
  <c r="G77" i="21"/>
  <c r="D77" i="21"/>
  <c r="O77" i="21"/>
  <c r="Y77" i="21"/>
  <c r="U77" i="21"/>
  <c r="C77" i="21"/>
  <c r="M77" i="21"/>
  <c r="H77" i="21"/>
  <c r="N77" i="21"/>
  <c r="I77" i="21"/>
  <c r="F77" i="21"/>
  <c r="V77" i="21"/>
  <c r="W77" i="21"/>
  <c r="E171" i="44"/>
  <c r="C171" i="44"/>
  <c r="F171" i="44"/>
  <c r="G171" i="44"/>
  <c r="H171" i="44"/>
  <c r="D171" i="44"/>
  <c r="Q181" i="13"/>
  <c r="V181" i="13"/>
  <c r="K181" i="13"/>
  <c r="G181" i="13"/>
  <c r="N181" i="13"/>
  <c r="S181" i="13"/>
  <c r="M181" i="13"/>
  <c r="E181" i="13"/>
  <c r="P181" i="13"/>
  <c r="H181" i="13"/>
  <c r="R181" i="13"/>
  <c r="T181" i="13"/>
  <c r="J181" i="13"/>
  <c r="C181" i="13"/>
  <c r="F181" i="13"/>
  <c r="U181" i="13"/>
  <c r="D181" i="13"/>
  <c r="W181" i="13"/>
  <c r="O181" i="13"/>
  <c r="L181" i="13"/>
  <c r="I181" i="13"/>
  <c r="Y53" i="21"/>
  <c r="D53" i="21"/>
  <c r="C53" i="21"/>
  <c r="T30" i="13"/>
  <c r="D30" i="13"/>
  <c r="G30" i="13"/>
  <c r="R30" i="13"/>
  <c r="E30" i="13"/>
  <c r="Q30" i="13"/>
  <c r="P30" i="13"/>
  <c r="C30" i="13"/>
  <c r="U30" i="13"/>
  <c r="H30" i="13"/>
  <c r="F30" i="13"/>
  <c r="V30" i="13"/>
  <c r="S30" i="13"/>
  <c r="W30" i="13"/>
  <c r="D128" i="44"/>
  <c r="G128" i="44"/>
  <c r="H128" i="44"/>
  <c r="C128" i="44"/>
  <c r="E128" i="44"/>
  <c r="F128" i="44"/>
  <c r="C21" i="22"/>
  <c r="L21" i="22"/>
  <c r="F21" i="22"/>
  <c r="D21" i="22"/>
  <c r="I21" i="22"/>
  <c r="M21" i="22"/>
  <c r="O21" i="22"/>
  <c r="N21" i="22"/>
  <c r="E21" i="22"/>
  <c r="G21" i="22"/>
  <c r="J21" i="22"/>
  <c r="H21" i="22"/>
  <c r="K21" i="22"/>
  <c r="Q105" i="21"/>
  <c r="H105" i="21"/>
  <c r="I105" i="21"/>
  <c r="M105" i="21"/>
  <c r="E105" i="21"/>
  <c r="N105" i="21"/>
  <c r="U105" i="21"/>
  <c r="F105" i="21"/>
  <c r="D105" i="21"/>
  <c r="Y105" i="21"/>
  <c r="G105" i="21"/>
  <c r="O105" i="21"/>
  <c r="V105" i="21"/>
  <c r="C105" i="21"/>
  <c r="W105" i="21"/>
  <c r="I164" i="22"/>
  <c r="C164" i="22"/>
  <c r="E164" i="22"/>
  <c r="O164" i="22"/>
  <c r="H164" i="22"/>
  <c r="L164" i="22"/>
  <c r="M164" i="22"/>
  <c r="G164" i="22"/>
  <c r="F164" i="22"/>
  <c r="J164" i="22"/>
  <c r="D164" i="22"/>
  <c r="N164" i="22"/>
  <c r="K164" i="22"/>
  <c r="E173" i="16"/>
  <c r="G173" i="16"/>
  <c r="F173" i="16"/>
  <c r="C173" i="16"/>
  <c r="D173" i="16"/>
  <c r="I173" i="16"/>
  <c r="H173" i="16"/>
  <c r="E70" i="16"/>
  <c r="G70" i="16"/>
  <c r="I70" i="16"/>
  <c r="C70" i="16"/>
  <c r="H70" i="16"/>
  <c r="D70" i="16"/>
  <c r="F70" i="16"/>
  <c r="C170" i="16"/>
  <c r="F170" i="16"/>
  <c r="G170" i="16"/>
  <c r="D170" i="16"/>
  <c r="E170" i="16"/>
  <c r="H170" i="16"/>
  <c r="I170" i="16"/>
  <c r="D111" i="5"/>
  <c r="E111" i="5" s="1"/>
  <c r="J111" i="5"/>
  <c r="N111" i="5"/>
  <c r="L111" i="5"/>
  <c r="C111" i="5"/>
  <c r="G111" i="5"/>
  <c r="M111" i="5"/>
  <c r="H111" i="5"/>
  <c r="F111" i="5"/>
  <c r="I111" i="5"/>
  <c r="K111" i="5"/>
  <c r="R130" i="12"/>
  <c r="N130" i="12"/>
  <c r="G130" i="12"/>
  <c r="L130" i="12"/>
  <c r="U130" i="12"/>
  <c r="H130" i="12"/>
  <c r="J130" i="12"/>
  <c r="O130" i="12"/>
  <c r="E130" i="12"/>
  <c r="D130" i="12"/>
  <c r="K130" i="12"/>
  <c r="Q130" i="12"/>
  <c r="W130" i="12"/>
  <c r="V130" i="12"/>
  <c r="T130" i="12"/>
  <c r="S130" i="12"/>
  <c r="M130" i="12"/>
  <c r="I130" i="12"/>
  <c r="F130" i="12"/>
  <c r="C130" i="12"/>
  <c r="I146" i="12"/>
  <c r="S146" i="12"/>
  <c r="V146" i="12"/>
  <c r="J146" i="12"/>
  <c r="D146" i="12"/>
  <c r="L146" i="12"/>
  <c r="M146" i="12"/>
  <c r="G146" i="12"/>
  <c r="C146" i="12"/>
  <c r="O146" i="12"/>
  <c r="Q146" i="12"/>
  <c r="E146" i="12"/>
  <c r="K146" i="12"/>
  <c r="F146" i="12"/>
  <c r="W146" i="12"/>
  <c r="R146" i="12"/>
  <c r="N146" i="12"/>
  <c r="H146" i="12"/>
  <c r="U146" i="12"/>
  <c r="T146" i="12"/>
  <c r="C143" i="16"/>
  <c r="E143" i="16"/>
  <c r="F143" i="16"/>
  <c r="D143" i="16"/>
  <c r="I143" i="16"/>
  <c r="G143" i="16"/>
  <c r="H143" i="16"/>
  <c r="N176" i="5"/>
  <c r="M176" i="5"/>
  <c r="D176" i="5"/>
  <c r="E176" i="5" s="1"/>
  <c r="H176" i="5"/>
  <c r="L176" i="5"/>
  <c r="I176" i="5"/>
  <c r="K176" i="5"/>
  <c r="J176" i="5"/>
  <c r="C176" i="5"/>
  <c r="G176" i="5"/>
  <c r="F176" i="5"/>
  <c r="M173" i="21"/>
  <c r="O173" i="21"/>
  <c r="U173" i="21"/>
  <c r="Y173" i="21"/>
  <c r="C173" i="21"/>
  <c r="D173" i="21"/>
  <c r="I173" i="21"/>
  <c r="G173" i="21"/>
  <c r="H173" i="21"/>
  <c r="E173" i="21"/>
  <c r="F173" i="21"/>
  <c r="V173" i="21"/>
  <c r="Q173" i="21"/>
  <c r="W173" i="21"/>
  <c r="N173" i="21"/>
  <c r="K73" i="5"/>
  <c r="F73" i="5"/>
  <c r="H73" i="5"/>
  <c r="I73" i="5"/>
  <c r="D73" i="5"/>
  <c r="E73" i="5" s="1"/>
  <c r="G73" i="5"/>
  <c r="C73" i="5"/>
  <c r="M73" i="5"/>
  <c r="J73" i="5"/>
  <c r="N73" i="5"/>
  <c r="L73" i="5"/>
  <c r="H42" i="16"/>
  <c r="E42" i="16"/>
  <c r="F42" i="16"/>
  <c r="D42" i="16"/>
  <c r="G42" i="16"/>
  <c r="I42" i="16"/>
  <c r="C42" i="16"/>
  <c r="O187" i="21"/>
  <c r="I187" i="21"/>
  <c r="G187" i="21"/>
  <c r="N187" i="21"/>
  <c r="D187" i="21"/>
  <c r="Q187" i="21"/>
  <c r="U187" i="21"/>
  <c r="E187" i="21"/>
  <c r="C187" i="21"/>
  <c r="Y187" i="21"/>
  <c r="M187" i="21"/>
  <c r="F187" i="21"/>
  <c r="H187" i="21"/>
  <c r="J70" i="5"/>
  <c r="M70" i="5"/>
  <c r="L70" i="5"/>
  <c r="K70" i="5"/>
  <c r="N70" i="5"/>
  <c r="G70" i="5"/>
  <c r="C70" i="5"/>
  <c r="H70" i="5"/>
  <c r="I70" i="5"/>
  <c r="F70" i="5"/>
  <c r="D70" i="5"/>
  <c r="E70" i="5" s="1"/>
  <c r="C184" i="13"/>
  <c r="R184" i="13"/>
  <c r="P184" i="13"/>
  <c r="T184" i="13"/>
  <c r="W184" i="13"/>
  <c r="J184" i="13"/>
  <c r="Q184" i="13"/>
  <c r="M184" i="13"/>
  <c r="U184" i="13"/>
  <c r="N184" i="13"/>
  <c r="G184" i="13"/>
  <c r="I184" i="13"/>
  <c r="L184" i="13"/>
  <c r="F184" i="13"/>
  <c r="D184" i="13"/>
  <c r="K184" i="13"/>
  <c r="E184" i="13"/>
  <c r="H184" i="13"/>
  <c r="S184" i="13"/>
  <c r="O184" i="13"/>
  <c r="V184" i="13"/>
  <c r="M15" i="7"/>
  <c r="D15" i="7"/>
  <c r="C15" i="7"/>
  <c r="G107" i="44"/>
  <c r="H107" i="44"/>
  <c r="D107" i="44"/>
  <c r="C107" i="44"/>
  <c r="E107" i="44"/>
  <c r="F107" i="44"/>
  <c r="E63" i="7"/>
  <c r="G63" i="7"/>
  <c r="O63" i="7"/>
  <c r="X63" i="7"/>
  <c r="F63" i="7"/>
  <c r="M63" i="7"/>
  <c r="L63" i="7"/>
  <c r="S63" i="7"/>
  <c r="I63" i="7"/>
  <c r="T63" i="7"/>
  <c r="N63" i="7"/>
  <c r="P63" i="7"/>
  <c r="V63" i="7"/>
  <c r="K63" i="7"/>
  <c r="D63" i="7"/>
  <c r="J63" i="7"/>
  <c r="H63" i="7"/>
  <c r="R63" i="7"/>
  <c r="W63" i="7"/>
  <c r="C63" i="7"/>
  <c r="D90" i="16"/>
  <c r="I90" i="16"/>
  <c r="H90" i="16"/>
  <c r="C90" i="16"/>
  <c r="E90" i="16"/>
  <c r="F90" i="16"/>
  <c r="G90" i="16"/>
  <c r="C40" i="21"/>
  <c r="D40" i="21"/>
  <c r="Y40" i="21"/>
  <c r="C145" i="16"/>
  <c r="E145" i="16"/>
  <c r="H145" i="16"/>
  <c r="D145" i="16"/>
  <c r="G145" i="16"/>
  <c r="F145" i="16"/>
  <c r="I145" i="16"/>
  <c r="F27" i="44"/>
  <c r="D27" i="44"/>
  <c r="G27" i="44"/>
  <c r="H27" i="44"/>
  <c r="C27" i="44"/>
  <c r="E27" i="44"/>
  <c r="D120" i="22"/>
  <c r="K120" i="22"/>
  <c r="L120" i="22"/>
  <c r="J120" i="22"/>
  <c r="N120" i="22"/>
  <c r="M120" i="22"/>
  <c r="O120" i="22"/>
  <c r="G120" i="22"/>
  <c r="C120" i="22"/>
  <c r="E120" i="22"/>
  <c r="F120" i="22"/>
  <c r="I120" i="22"/>
  <c r="H120" i="22"/>
  <c r="E56" i="7"/>
  <c r="J56" i="7"/>
  <c r="M56" i="7"/>
  <c r="F56" i="7"/>
  <c r="H56" i="7"/>
  <c r="R56" i="7"/>
  <c r="P56" i="7"/>
  <c r="G56" i="7"/>
  <c r="N56" i="7"/>
  <c r="S56" i="7"/>
  <c r="V56" i="7"/>
  <c r="K56" i="7"/>
  <c r="D56" i="7"/>
  <c r="W56" i="7"/>
  <c r="C56" i="7"/>
  <c r="X56" i="7"/>
  <c r="O56" i="7"/>
  <c r="I56" i="7"/>
  <c r="T56" i="7"/>
  <c r="L56" i="7"/>
  <c r="E145" i="21"/>
  <c r="G145" i="21"/>
  <c r="U145" i="21"/>
  <c r="D145" i="21"/>
  <c r="Y145" i="21"/>
  <c r="C145" i="21"/>
  <c r="O145" i="21"/>
  <c r="H145" i="21"/>
  <c r="N145" i="21"/>
  <c r="M145" i="21"/>
  <c r="F145" i="21"/>
  <c r="Q145" i="21"/>
  <c r="I145" i="21"/>
  <c r="V145" i="21"/>
  <c r="W145" i="21"/>
  <c r="D77" i="22"/>
  <c r="F77" i="22"/>
  <c r="G77" i="22"/>
  <c r="K77" i="22"/>
  <c r="H77" i="22"/>
  <c r="J77" i="22"/>
  <c r="I77" i="22"/>
  <c r="N77" i="22"/>
  <c r="M77" i="22"/>
  <c r="L77" i="22"/>
  <c r="C77" i="22"/>
  <c r="E77" i="22"/>
  <c r="O77" i="22"/>
  <c r="N168" i="12"/>
  <c r="T168" i="12"/>
  <c r="L168" i="12"/>
  <c r="F168" i="12"/>
  <c r="V168" i="12"/>
  <c r="C168" i="12"/>
  <c r="H168" i="12"/>
  <c r="U168" i="12"/>
  <c r="R168" i="12"/>
  <c r="K168" i="12"/>
  <c r="G168" i="12"/>
  <c r="M168" i="12"/>
  <c r="W168" i="12"/>
  <c r="D168" i="12"/>
  <c r="I168" i="12"/>
  <c r="Q168" i="12"/>
  <c r="J168" i="12"/>
  <c r="O168" i="12"/>
  <c r="E168" i="12"/>
  <c r="S168" i="12"/>
  <c r="D181" i="44"/>
  <c r="C181" i="44"/>
  <c r="H181" i="44"/>
  <c r="G181" i="44"/>
  <c r="F181" i="44"/>
  <c r="E181" i="44"/>
  <c r="S161" i="12"/>
  <c r="O161" i="12"/>
  <c r="F161" i="12"/>
  <c r="J161" i="12"/>
  <c r="I161" i="12"/>
  <c r="R161" i="12"/>
  <c r="D161" i="12"/>
  <c r="T161" i="12"/>
  <c r="M161" i="12"/>
  <c r="G161" i="12"/>
  <c r="N161" i="12"/>
  <c r="K161" i="12"/>
  <c r="W161" i="12"/>
  <c r="Q161" i="12"/>
  <c r="E161" i="12"/>
  <c r="C161" i="12"/>
  <c r="L161" i="12"/>
  <c r="V161" i="12"/>
  <c r="U161" i="12"/>
  <c r="H161" i="12"/>
  <c r="S22" i="12"/>
  <c r="V22" i="12"/>
  <c r="C22" i="12"/>
  <c r="T22" i="12"/>
  <c r="W22" i="12"/>
  <c r="Q22" i="12"/>
  <c r="F22" i="12"/>
  <c r="U22" i="12"/>
  <c r="G22" i="12"/>
  <c r="D22" i="12"/>
  <c r="R22" i="12"/>
  <c r="E22" i="12"/>
  <c r="H22" i="12"/>
  <c r="E84" i="16"/>
  <c r="F84" i="16"/>
  <c r="D84" i="16"/>
  <c r="I84" i="16"/>
  <c r="G84" i="16"/>
  <c r="C84" i="16"/>
  <c r="H84" i="16"/>
  <c r="C84" i="12"/>
  <c r="F84" i="12"/>
  <c r="T84" i="12"/>
  <c r="J84" i="12"/>
  <c r="R84" i="12"/>
  <c r="H84" i="12"/>
  <c r="U84" i="12"/>
  <c r="G84" i="12"/>
  <c r="D84" i="12"/>
  <c r="Q84" i="12"/>
  <c r="E84" i="12"/>
  <c r="M84" i="12"/>
  <c r="L84" i="12"/>
  <c r="W84" i="12"/>
  <c r="S84" i="12"/>
  <c r="O84" i="12"/>
  <c r="N84" i="12"/>
  <c r="K84" i="12"/>
  <c r="V84" i="12"/>
  <c r="I84" i="12"/>
  <c r="F147" i="12"/>
  <c r="M147" i="12"/>
  <c r="O147" i="12"/>
  <c r="I147" i="12"/>
  <c r="E147" i="12"/>
  <c r="W147" i="12"/>
  <c r="L147" i="12"/>
  <c r="V147" i="12"/>
  <c r="H147" i="12"/>
  <c r="U147" i="12"/>
  <c r="N147" i="12"/>
  <c r="S147" i="12"/>
  <c r="D147" i="12"/>
  <c r="R147" i="12"/>
  <c r="G147" i="12"/>
  <c r="Q147" i="12"/>
  <c r="T147" i="12"/>
  <c r="J147" i="12"/>
  <c r="K147" i="12"/>
  <c r="C147" i="12"/>
  <c r="D120" i="12"/>
  <c r="T120" i="12"/>
  <c r="F120" i="12"/>
  <c r="S120" i="12"/>
  <c r="C120" i="12"/>
  <c r="U120" i="12"/>
  <c r="N120" i="12"/>
  <c r="M120" i="12"/>
  <c r="H120" i="12"/>
  <c r="E120" i="12"/>
  <c r="G120" i="12"/>
  <c r="K120" i="12"/>
  <c r="Q120" i="12"/>
  <c r="R120" i="12"/>
  <c r="O120" i="12"/>
  <c r="V120" i="12"/>
  <c r="I120" i="12"/>
  <c r="W120" i="12"/>
  <c r="L120" i="12"/>
  <c r="J120" i="12"/>
  <c r="N91" i="22"/>
  <c r="L91" i="22"/>
  <c r="H91" i="22"/>
  <c r="D91" i="22"/>
  <c r="F91" i="22"/>
  <c r="I91" i="22"/>
  <c r="O91" i="22"/>
  <c r="K91" i="22"/>
  <c r="G91" i="22"/>
  <c r="J91" i="22"/>
  <c r="M91" i="22"/>
  <c r="E91" i="22"/>
  <c r="C91" i="22"/>
  <c r="G132" i="16"/>
  <c r="H132" i="16"/>
  <c r="D132" i="16"/>
  <c r="E132" i="16"/>
  <c r="C132" i="16"/>
  <c r="F132" i="16"/>
  <c r="I132" i="16"/>
  <c r="F73" i="16"/>
  <c r="E73" i="16"/>
  <c r="H73" i="16"/>
  <c r="D73" i="16"/>
  <c r="C73" i="16"/>
  <c r="I73" i="16"/>
  <c r="G73" i="16"/>
  <c r="G173" i="22"/>
  <c r="K173" i="22"/>
  <c r="E173" i="22"/>
  <c r="F173" i="22"/>
  <c r="H173" i="22"/>
  <c r="J173" i="22"/>
  <c r="O173" i="22"/>
  <c r="D173" i="22"/>
  <c r="C173" i="22"/>
  <c r="N173" i="22"/>
  <c r="L173" i="22"/>
  <c r="M173" i="22"/>
  <c r="I173" i="22"/>
  <c r="K52" i="7"/>
  <c r="G52" i="7"/>
  <c r="H52" i="7"/>
  <c r="N52" i="7"/>
  <c r="X52" i="7"/>
  <c r="D52" i="7"/>
  <c r="T52" i="7"/>
  <c r="O52" i="7"/>
  <c r="J52" i="7"/>
  <c r="P52" i="7"/>
  <c r="R52" i="7"/>
  <c r="V52" i="7"/>
  <c r="C52" i="7"/>
  <c r="M52" i="7"/>
  <c r="W52" i="7"/>
  <c r="L52" i="7"/>
  <c r="F52" i="7"/>
  <c r="I52" i="7"/>
  <c r="S52" i="7"/>
  <c r="E52" i="7"/>
  <c r="E169" i="22"/>
  <c r="M169" i="22"/>
  <c r="G169" i="22"/>
  <c r="H169" i="22"/>
  <c r="D169" i="22"/>
  <c r="O169" i="22"/>
  <c r="K169" i="22"/>
  <c r="F169" i="22"/>
  <c r="N169" i="22"/>
  <c r="I169" i="22"/>
  <c r="C169" i="22"/>
  <c r="L169" i="22"/>
  <c r="J169" i="22"/>
  <c r="N169" i="21"/>
  <c r="Q169" i="21"/>
  <c r="D169" i="21"/>
  <c r="M169" i="21"/>
  <c r="C169" i="21"/>
  <c r="I169" i="21"/>
  <c r="Y169" i="21"/>
  <c r="E169" i="21"/>
  <c r="O169" i="21"/>
  <c r="H169" i="21"/>
  <c r="U169" i="21"/>
  <c r="G169" i="21"/>
  <c r="F169" i="21"/>
  <c r="W169" i="21"/>
  <c r="V169" i="21"/>
  <c r="Q75" i="21"/>
  <c r="D75" i="21"/>
  <c r="N75" i="21"/>
  <c r="I75" i="21"/>
  <c r="M75" i="21"/>
  <c r="C75" i="21"/>
  <c r="O75" i="21"/>
  <c r="U75" i="21"/>
  <c r="Y75" i="21"/>
  <c r="G75" i="21"/>
  <c r="H75" i="21"/>
  <c r="V75" i="21"/>
  <c r="W75" i="21"/>
  <c r="E75" i="21"/>
  <c r="F75" i="21"/>
  <c r="I52" i="13"/>
  <c r="L52" i="13"/>
  <c r="M52" i="13"/>
  <c r="N52" i="13"/>
  <c r="H52" i="13"/>
  <c r="D52" i="13"/>
  <c r="J52" i="13"/>
  <c r="T52" i="13"/>
  <c r="G52" i="13"/>
  <c r="C52" i="13"/>
  <c r="P52" i="13"/>
  <c r="O52" i="13"/>
  <c r="R52" i="13"/>
  <c r="E52" i="13"/>
  <c r="U52" i="13"/>
  <c r="Q52" i="13"/>
  <c r="S52" i="13"/>
  <c r="W52" i="13"/>
  <c r="F52" i="13"/>
  <c r="K52" i="13"/>
  <c r="V52" i="13"/>
  <c r="S85" i="7"/>
  <c r="F85" i="7"/>
  <c r="K85" i="7"/>
  <c r="X85" i="7"/>
  <c r="T85" i="7"/>
  <c r="V85" i="7"/>
  <c r="H85" i="7"/>
  <c r="O85" i="7"/>
  <c r="E85" i="7"/>
  <c r="R85" i="7"/>
  <c r="M85" i="7"/>
  <c r="J85" i="7"/>
  <c r="W85" i="7"/>
  <c r="D85" i="7"/>
  <c r="P85" i="7"/>
  <c r="I85" i="7"/>
  <c r="L85" i="7"/>
  <c r="G85" i="7"/>
  <c r="C85" i="7"/>
  <c r="N85" i="7"/>
  <c r="C90" i="7"/>
  <c r="L90" i="7"/>
  <c r="P90" i="7"/>
  <c r="V90" i="7"/>
  <c r="X90" i="7"/>
  <c r="K90" i="7"/>
  <c r="E90" i="7"/>
  <c r="M90" i="7"/>
  <c r="G90" i="7"/>
  <c r="S90" i="7"/>
  <c r="H90" i="7"/>
  <c r="J90" i="7"/>
  <c r="D90" i="7"/>
  <c r="W90" i="7"/>
  <c r="O90" i="7"/>
  <c r="R90" i="7"/>
  <c r="F90" i="7"/>
  <c r="N90" i="7"/>
  <c r="I90" i="7"/>
  <c r="T90" i="7"/>
  <c r="G67" i="5"/>
  <c r="D67" i="5"/>
  <c r="E67" i="5" s="1"/>
  <c r="L67" i="5"/>
  <c r="K67" i="5"/>
  <c r="C67" i="5"/>
  <c r="H67" i="5"/>
  <c r="I67" i="5"/>
  <c r="J67" i="5"/>
  <c r="F67" i="5"/>
  <c r="N67" i="5"/>
  <c r="M67" i="5"/>
  <c r="H142" i="13"/>
  <c r="M142" i="13"/>
  <c r="G142" i="13"/>
  <c r="S142" i="13"/>
  <c r="E142" i="13"/>
  <c r="Q142" i="13"/>
  <c r="C142" i="13"/>
  <c r="L142" i="13"/>
  <c r="N142" i="13"/>
  <c r="K142" i="13"/>
  <c r="W142" i="13"/>
  <c r="P142" i="13"/>
  <c r="I142" i="13"/>
  <c r="T142" i="13"/>
  <c r="V142" i="13"/>
  <c r="F142" i="13"/>
  <c r="O142" i="13"/>
  <c r="U142" i="13"/>
  <c r="J142" i="13"/>
  <c r="R142" i="13"/>
  <c r="D142" i="13"/>
  <c r="R175" i="12"/>
  <c r="I175" i="12"/>
  <c r="H175" i="12"/>
  <c r="L175" i="12"/>
  <c r="V175" i="12"/>
  <c r="M175" i="12"/>
  <c r="K175" i="12"/>
  <c r="O175" i="12"/>
  <c r="U175" i="12"/>
  <c r="F175" i="12"/>
  <c r="W175" i="12"/>
  <c r="D175" i="12"/>
  <c r="G175" i="12"/>
  <c r="J175" i="12"/>
  <c r="S175" i="12"/>
  <c r="N175" i="12"/>
  <c r="E175" i="12"/>
  <c r="Q175" i="12"/>
  <c r="T175" i="12"/>
  <c r="C175" i="12"/>
  <c r="W98" i="12"/>
  <c r="S98" i="12"/>
  <c r="M98" i="12"/>
  <c r="C98" i="12"/>
  <c r="U98" i="12"/>
  <c r="O98" i="12"/>
  <c r="G98" i="12"/>
  <c r="J98" i="12"/>
  <c r="R98" i="12"/>
  <c r="E98" i="12"/>
  <c r="Q98" i="12"/>
  <c r="D98" i="12"/>
  <c r="V98" i="12"/>
  <c r="K98" i="12"/>
  <c r="N98" i="12"/>
  <c r="H98" i="12"/>
  <c r="L98" i="12"/>
  <c r="I98" i="12"/>
  <c r="F98" i="12"/>
  <c r="T98" i="12"/>
  <c r="I159" i="16"/>
  <c r="H159" i="16"/>
  <c r="E159" i="16"/>
  <c r="G159" i="16"/>
  <c r="F159" i="16"/>
  <c r="D159" i="16"/>
  <c r="C159" i="16"/>
  <c r="H147" i="13"/>
  <c r="K147" i="13"/>
  <c r="F147" i="13"/>
  <c r="T147" i="13"/>
  <c r="J147" i="13"/>
  <c r="S147" i="13"/>
  <c r="M147" i="13"/>
  <c r="Q147" i="13"/>
  <c r="N147" i="13"/>
  <c r="W147" i="13"/>
  <c r="V147" i="13"/>
  <c r="E147" i="13"/>
  <c r="L147" i="13"/>
  <c r="G147" i="13"/>
  <c r="D147" i="13"/>
  <c r="I147" i="13"/>
  <c r="P147" i="13"/>
  <c r="C147" i="13"/>
  <c r="O147" i="13"/>
  <c r="R147" i="13"/>
  <c r="U147" i="13"/>
  <c r="Y43" i="21"/>
  <c r="C43" i="21"/>
  <c r="D43" i="21"/>
  <c r="G36" i="16"/>
  <c r="H36" i="16"/>
  <c r="I36" i="16"/>
  <c r="E36" i="16"/>
  <c r="C36" i="16"/>
  <c r="F36" i="16"/>
  <c r="D36" i="16"/>
  <c r="F116" i="7"/>
  <c r="V116" i="7"/>
  <c r="E116" i="7"/>
  <c r="H116" i="7"/>
  <c r="J116" i="7"/>
  <c r="I116" i="7"/>
  <c r="P116" i="7"/>
  <c r="L116" i="7"/>
  <c r="O116" i="7"/>
  <c r="R116" i="7"/>
  <c r="C116" i="7"/>
  <c r="G116" i="7"/>
  <c r="K116" i="7"/>
  <c r="M116" i="7"/>
  <c r="W116" i="7"/>
  <c r="T116" i="7"/>
  <c r="S116" i="7"/>
  <c r="N116" i="7"/>
  <c r="X116" i="7"/>
  <c r="D116" i="7"/>
  <c r="T84" i="13"/>
  <c r="K84" i="13"/>
  <c r="L84" i="13"/>
  <c r="N84" i="13"/>
  <c r="I84" i="13"/>
  <c r="P84" i="13"/>
  <c r="J84" i="13"/>
  <c r="U84" i="13"/>
  <c r="R84" i="13"/>
  <c r="E84" i="13"/>
  <c r="O84" i="13"/>
  <c r="G84" i="13"/>
  <c r="D84" i="13"/>
  <c r="H84" i="13"/>
  <c r="Q84" i="13"/>
  <c r="S84" i="13"/>
  <c r="W84" i="13"/>
  <c r="V84" i="13"/>
  <c r="M84" i="13"/>
  <c r="C84" i="13"/>
  <c r="F84" i="13"/>
  <c r="N57" i="21"/>
  <c r="E57" i="21"/>
  <c r="Q57" i="21"/>
  <c r="Y57" i="21"/>
  <c r="M57" i="21"/>
  <c r="C57" i="21"/>
  <c r="I57" i="21"/>
  <c r="U57" i="21"/>
  <c r="D57" i="21"/>
  <c r="G57" i="21"/>
  <c r="H57" i="21"/>
  <c r="O57" i="21"/>
  <c r="F57" i="21"/>
  <c r="C154" i="44"/>
  <c r="H154" i="44"/>
  <c r="F154" i="44"/>
  <c r="D154" i="44"/>
  <c r="G154" i="44"/>
  <c r="E154" i="44"/>
  <c r="M183" i="21"/>
  <c r="H183" i="21"/>
  <c r="C183" i="21"/>
  <c r="D183" i="21"/>
  <c r="U183" i="21"/>
  <c r="Q183" i="21"/>
  <c r="Y183" i="21"/>
  <c r="O183" i="21"/>
  <c r="N183" i="21"/>
  <c r="E183" i="21"/>
  <c r="I183" i="21"/>
  <c r="G183" i="21"/>
  <c r="F183" i="21"/>
  <c r="V183" i="21"/>
  <c r="W183" i="21"/>
  <c r="D45" i="22"/>
  <c r="G45" i="22"/>
  <c r="E45" i="22"/>
  <c r="M45" i="22"/>
  <c r="H45" i="22"/>
  <c r="J45" i="22"/>
  <c r="F45" i="22"/>
  <c r="N45" i="22"/>
  <c r="O45" i="22"/>
  <c r="C45" i="22"/>
  <c r="I45" i="22"/>
  <c r="L45" i="22"/>
  <c r="K45" i="22"/>
  <c r="R134" i="13"/>
  <c r="O134" i="13"/>
  <c r="G134" i="13"/>
  <c r="N134" i="13"/>
  <c r="U134" i="13"/>
  <c r="E134" i="13"/>
  <c r="V134" i="13"/>
  <c r="Q134" i="13"/>
  <c r="M134" i="13"/>
  <c r="H134" i="13"/>
  <c r="F134" i="13"/>
  <c r="W134" i="13"/>
  <c r="C134" i="13"/>
  <c r="T134" i="13"/>
  <c r="J134" i="13"/>
  <c r="L134" i="13"/>
  <c r="I134" i="13"/>
  <c r="D134" i="13"/>
  <c r="P134" i="13"/>
  <c r="K134" i="13"/>
  <c r="S134" i="13"/>
  <c r="T108" i="12"/>
  <c r="L108" i="12"/>
  <c r="F108" i="12"/>
  <c r="C108" i="12"/>
  <c r="G108" i="12"/>
  <c r="D108" i="12"/>
  <c r="J108" i="12"/>
  <c r="S108" i="12"/>
  <c r="O108" i="12"/>
  <c r="E108" i="12"/>
  <c r="I108" i="12"/>
  <c r="N108" i="12"/>
  <c r="W108" i="12"/>
  <c r="V108" i="12"/>
  <c r="M108" i="12"/>
  <c r="H108" i="12"/>
  <c r="R108" i="12"/>
  <c r="Q108" i="12"/>
  <c r="U108" i="12"/>
  <c r="K108" i="12"/>
  <c r="W17" i="12"/>
  <c r="G17" i="12"/>
  <c r="C17" i="12"/>
  <c r="U17" i="12"/>
  <c r="T17" i="12"/>
  <c r="R17" i="12"/>
  <c r="V17" i="12"/>
  <c r="E17" i="12"/>
  <c r="F17" i="12"/>
  <c r="H17" i="12"/>
  <c r="D17" i="12"/>
  <c r="S17" i="12"/>
  <c r="Q17" i="12"/>
  <c r="L107" i="22"/>
  <c r="G107" i="22"/>
  <c r="H107" i="22"/>
  <c r="C107" i="22"/>
  <c r="I107" i="22"/>
  <c r="M107" i="22"/>
  <c r="F107" i="22"/>
  <c r="K107" i="22"/>
  <c r="D107" i="22"/>
  <c r="J107" i="22"/>
  <c r="N107" i="22"/>
  <c r="E107" i="22"/>
  <c r="O107" i="22"/>
  <c r="D72" i="44"/>
  <c r="H72" i="44"/>
  <c r="E72" i="44"/>
  <c r="G72" i="44"/>
  <c r="F72" i="44"/>
  <c r="C72" i="44"/>
  <c r="G188" i="13"/>
  <c r="I188" i="13"/>
  <c r="D188" i="13"/>
  <c r="F188" i="13"/>
  <c r="K188" i="13"/>
  <c r="Q188" i="13"/>
  <c r="L188" i="13"/>
  <c r="W188" i="13"/>
  <c r="R188" i="13"/>
  <c r="H188" i="13"/>
  <c r="N188" i="13"/>
  <c r="E188" i="13"/>
  <c r="T188" i="13"/>
  <c r="P188" i="13"/>
  <c r="O188" i="13"/>
  <c r="M188" i="13"/>
  <c r="J188" i="13"/>
  <c r="U188" i="13"/>
  <c r="V188" i="13"/>
  <c r="C188" i="13"/>
  <c r="S188" i="13"/>
  <c r="N176" i="13"/>
  <c r="I176" i="13"/>
  <c r="D176" i="13"/>
  <c r="E176" i="13"/>
  <c r="G176" i="13"/>
  <c r="J176" i="13"/>
  <c r="U176" i="13"/>
  <c r="V176" i="13"/>
  <c r="O176" i="13"/>
  <c r="R176" i="13"/>
  <c r="C176" i="13"/>
  <c r="F176" i="13"/>
  <c r="S176" i="13"/>
  <c r="T176" i="13"/>
  <c r="H176" i="13"/>
  <c r="M176" i="13"/>
  <c r="K176" i="13"/>
  <c r="Q176" i="13"/>
  <c r="W176" i="13"/>
  <c r="P176" i="13"/>
  <c r="L176" i="13"/>
  <c r="G143" i="13"/>
  <c r="P143" i="13"/>
  <c r="H143" i="13"/>
  <c r="F143" i="13"/>
  <c r="W143" i="13"/>
  <c r="N143" i="13"/>
  <c r="K143" i="13"/>
  <c r="O143" i="13"/>
  <c r="U143" i="13"/>
  <c r="E143" i="13"/>
  <c r="S143" i="13"/>
  <c r="I143" i="13"/>
  <c r="T143" i="13"/>
  <c r="L143" i="13"/>
  <c r="C143" i="13"/>
  <c r="V143" i="13"/>
  <c r="Q143" i="13"/>
  <c r="M143" i="13"/>
  <c r="J143" i="13"/>
  <c r="R143" i="13"/>
  <c r="D143" i="13"/>
  <c r="C54" i="5"/>
  <c r="M54" i="5"/>
  <c r="J54" i="5"/>
  <c r="N54" i="5"/>
  <c r="G54" i="5"/>
  <c r="F54" i="5"/>
  <c r="I54" i="5"/>
  <c r="K54" i="5"/>
  <c r="L54" i="5"/>
  <c r="D54" i="5"/>
  <c r="E54" i="5" s="1"/>
  <c r="H54" i="5"/>
  <c r="E61" i="44"/>
  <c r="D61" i="44"/>
  <c r="G61" i="44"/>
  <c r="F61" i="44"/>
  <c r="H61" i="44"/>
  <c r="C61" i="44"/>
  <c r="I67" i="13"/>
  <c r="N67" i="13"/>
  <c r="P67" i="13"/>
  <c r="D67" i="13"/>
  <c r="R67" i="13"/>
  <c r="M67" i="13"/>
  <c r="Q67" i="13"/>
  <c r="E67" i="13"/>
  <c r="V67" i="13"/>
  <c r="G67" i="13"/>
  <c r="S67" i="13"/>
  <c r="K67" i="13"/>
  <c r="L67" i="13"/>
  <c r="T67" i="13"/>
  <c r="J67" i="13"/>
  <c r="C67" i="13"/>
  <c r="O67" i="13"/>
  <c r="W67" i="13"/>
  <c r="U67" i="13"/>
  <c r="H67" i="13"/>
  <c r="F67" i="13"/>
  <c r="G177" i="44"/>
  <c r="D177" i="44"/>
  <c r="C177" i="44"/>
  <c r="H177" i="44"/>
  <c r="F177" i="44"/>
  <c r="E177" i="44"/>
  <c r="H111" i="44"/>
  <c r="D111" i="44"/>
  <c r="C111" i="44"/>
  <c r="G111" i="44"/>
  <c r="F111" i="44"/>
  <c r="E111" i="44"/>
  <c r="Y35" i="21"/>
  <c r="D35" i="21"/>
  <c r="C35" i="21"/>
  <c r="Q78" i="12"/>
  <c r="G78" i="12"/>
  <c r="O78" i="12"/>
  <c r="N78" i="12"/>
  <c r="I78" i="12"/>
  <c r="F78" i="12"/>
  <c r="K78" i="12"/>
  <c r="H78" i="12"/>
  <c r="L78" i="12"/>
  <c r="T78" i="12"/>
  <c r="E78" i="12"/>
  <c r="V78" i="12"/>
  <c r="J78" i="12"/>
  <c r="W78" i="12"/>
  <c r="M78" i="12"/>
  <c r="U78" i="12"/>
  <c r="C78" i="12"/>
  <c r="R78" i="12"/>
  <c r="D78" i="12"/>
  <c r="S78" i="12"/>
  <c r="D92" i="5"/>
  <c r="E92" i="5" s="1"/>
  <c r="F92" i="5"/>
  <c r="J92" i="5"/>
  <c r="H92" i="5"/>
  <c r="M92" i="5"/>
  <c r="N92" i="5"/>
  <c r="C92" i="5"/>
  <c r="L92" i="5"/>
  <c r="K92" i="5"/>
  <c r="G92" i="5"/>
  <c r="I92" i="5"/>
  <c r="Q43" i="12"/>
  <c r="O43" i="12"/>
  <c r="C43" i="12"/>
  <c r="V43" i="12"/>
  <c r="L43" i="12"/>
  <c r="R43" i="12"/>
  <c r="F43" i="12"/>
  <c r="M43" i="12"/>
  <c r="G43" i="12"/>
  <c r="S43" i="12"/>
  <c r="J43" i="12"/>
  <c r="U43" i="12"/>
  <c r="W43" i="12"/>
  <c r="E43" i="12"/>
  <c r="D43" i="12"/>
  <c r="T43" i="12"/>
  <c r="H43" i="12"/>
  <c r="N43" i="12"/>
  <c r="I43" i="12"/>
  <c r="K43" i="12"/>
  <c r="G95" i="12"/>
  <c r="I95" i="12"/>
  <c r="H95" i="12"/>
  <c r="O95" i="12"/>
  <c r="Q95" i="12"/>
  <c r="S95" i="12"/>
  <c r="W95" i="12"/>
  <c r="J95" i="12"/>
  <c r="D95" i="12"/>
  <c r="U95" i="12"/>
  <c r="M95" i="12"/>
  <c r="K95" i="12"/>
  <c r="R95" i="12"/>
  <c r="T95" i="12"/>
  <c r="F95" i="12"/>
  <c r="V95" i="12"/>
  <c r="C95" i="12"/>
  <c r="L95" i="12"/>
  <c r="E95" i="12"/>
  <c r="N95" i="12"/>
  <c r="O180" i="21"/>
  <c r="E180" i="21"/>
  <c r="F180" i="21"/>
  <c r="M180" i="21"/>
  <c r="C180" i="21"/>
  <c r="Y180" i="21"/>
  <c r="Q180" i="21"/>
  <c r="U180" i="21"/>
  <c r="D180" i="21"/>
  <c r="H180" i="21"/>
  <c r="G180" i="21"/>
  <c r="W180" i="21"/>
  <c r="N180" i="21"/>
  <c r="I180" i="21"/>
  <c r="V180" i="21"/>
  <c r="N177" i="22"/>
  <c r="M177" i="22"/>
  <c r="J177" i="22"/>
  <c r="E177" i="22"/>
  <c r="L177" i="22"/>
  <c r="F177" i="22"/>
  <c r="H177" i="22"/>
  <c r="O177" i="22"/>
  <c r="C177" i="22"/>
  <c r="I177" i="22"/>
  <c r="G177" i="22"/>
  <c r="D177" i="22"/>
  <c r="K177" i="22"/>
  <c r="E62" i="7"/>
  <c r="G62" i="7"/>
  <c r="P62" i="7"/>
  <c r="N62" i="7"/>
  <c r="I62" i="7"/>
  <c r="M62" i="7"/>
  <c r="F62" i="7"/>
  <c r="X62" i="7"/>
  <c r="T62" i="7"/>
  <c r="H62" i="7"/>
  <c r="L62" i="7"/>
  <c r="O62" i="7"/>
  <c r="K62" i="7"/>
  <c r="J62" i="7"/>
  <c r="W62" i="7"/>
  <c r="C62" i="7"/>
  <c r="D62" i="7"/>
  <c r="R62" i="7"/>
  <c r="S62" i="7"/>
  <c r="V62" i="7"/>
  <c r="F180" i="12"/>
  <c r="Q180" i="12"/>
  <c r="S180" i="12"/>
  <c r="H180" i="12"/>
  <c r="K180" i="12"/>
  <c r="L180" i="12"/>
  <c r="N180" i="12"/>
  <c r="E180" i="12"/>
  <c r="D180" i="12"/>
  <c r="O180" i="12"/>
  <c r="T180" i="12"/>
  <c r="C180" i="12"/>
  <c r="M180" i="12"/>
  <c r="J180" i="12"/>
  <c r="I180" i="12"/>
  <c r="R180" i="12"/>
  <c r="U180" i="12"/>
  <c r="G180" i="12"/>
  <c r="V180" i="12"/>
  <c r="W180" i="12"/>
  <c r="M176" i="22"/>
  <c r="E176" i="22"/>
  <c r="C176" i="22"/>
  <c r="O176" i="22"/>
  <c r="L176" i="22"/>
  <c r="I176" i="22"/>
  <c r="K176" i="22"/>
  <c r="F176" i="22"/>
  <c r="J176" i="22"/>
  <c r="G176" i="22"/>
  <c r="D176" i="22"/>
  <c r="H176" i="22"/>
  <c r="N176" i="22"/>
  <c r="E146" i="16"/>
  <c r="C146" i="16"/>
  <c r="G146" i="16"/>
  <c r="H146" i="16"/>
  <c r="D146" i="16"/>
  <c r="I146" i="16"/>
  <c r="F146" i="16"/>
  <c r="Y66" i="21"/>
  <c r="H66" i="21"/>
  <c r="D66" i="21"/>
  <c r="F66" i="21"/>
  <c r="U66" i="21"/>
  <c r="I66" i="21"/>
  <c r="W66" i="21"/>
  <c r="Q66" i="21"/>
  <c r="O66" i="21"/>
  <c r="C66" i="21"/>
  <c r="M66" i="21"/>
  <c r="G66" i="21"/>
  <c r="V66" i="21"/>
  <c r="E66" i="21"/>
  <c r="N66" i="21"/>
  <c r="C139" i="5"/>
  <c r="F139" i="5"/>
  <c r="J139" i="5"/>
  <c r="N139" i="5"/>
  <c r="L139" i="5"/>
  <c r="I139" i="5"/>
  <c r="G139" i="5"/>
  <c r="D139" i="5"/>
  <c r="E139" i="5" s="1"/>
  <c r="M139" i="5"/>
  <c r="H139" i="5"/>
  <c r="K139" i="5"/>
  <c r="I100" i="16"/>
  <c r="F100" i="16"/>
  <c r="E100" i="16"/>
  <c r="G100" i="16"/>
  <c r="D100" i="16"/>
  <c r="H100" i="16"/>
  <c r="C100" i="16"/>
  <c r="Q79" i="13"/>
  <c r="I79" i="13"/>
  <c r="U79" i="13"/>
  <c r="L79" i="13"/>
  <c r="W79" i="13"/>
  <c r="J79" i="13"/>
  <c r="R79" i="13"/>
  <c r="O79" i="13"/>
  <c r="P79" i="13"/>
  <c r="N79" i="13"/>
  <c r="C79" i="13"/>
  <c r="S79" i="13"/>
  <c r="M79" i="13"/>
  <c r="K79" i="13"/>
  <c r="F79" i="13"/>
  <c r="G79" i="13"/>
  <c r="H79" i="13"/>
  <c r="V79" i="13"/>
  <c r="E79" i="13"/>
  <c r="D79" i="13"/>
  <c r="T79" i="13"/>
  <c r="C165" i="5"/>
  <c r="G165" i="5"/>
  <c r="F165" i="5"/>
  <c r="H165" i="5"/>
  <c r="L165" i="5"/>
  <c r="D165" i="5"/>
  <c r="E165" i="5" s="1"/>
  <c r="M165" i="5"/>
  <c r="N165" i="5"/>
  <c r="J165" i="5"/>
  <c r="I165" i="5"/>
  <c r="K165" i="5"/>
  <c r="I111" i="12"/>
  <c r="L111" i="12"/>
  <c r="J111" i="12"/>
  <c r="D111" i="12"/>
  <c r="H111" i="12"/>
  <c r="W111" i="12"/>
  <c r="O111" i="12"/>
  <c r="C111" i="12"/>
  <c r="E111" i="12"/>
  <c r="T111" i="12"/>
  <c r="K111" i="12"/>
  <c r="G111" i="12"/>
  <c r="N111" i="12"/>
  <c r="M111" i="12"/>
  <c r="R111" i="12"/>
  <c r="V111" i="12"/>
  <c r="F111" i="12"/>
  <c r="U111" i="12"/>
  <c r="Q111" i="12"/>
  <c r="S111" i="12"/>
  <c r="D41" i="44"/>
  <c r="E41" i="44"/>
  <c r="H41" i="44"/>
  <c r="F41" i="44"/>
  <c r="C41" i="44"/>
  <c r="G41" i="44"/>
  <c r="H63" i="22"/>
  <c r="K63" i="22"/>
  <c r="I63" i="22"/>
  <c r="M63" i="22"/>
  <c r="N63" i="22"/>
  <c r="G63" i="22"/>
  <c r="E63" i="22"/>
  <c r="F63" i="22"/>
  <c r="L63" i="22"/>
  <c r="C63" i="22"/>
  <c r="O63" i="22"/>
  <c r="D63" i="22"/>
  <c r="J63" i="22"/>
  <c r="D112" i="16"/>
  <c r="E112" i="16"/>
  <c r="G112" i="16"/>
  <c r="F112" i="16"/>
  <c r="H112" i="16"/>
  <c r="I112" i="16"/>
  <c r="C112" i="16"/>
  <c r="N138" i="22"/>
  <c r="K138" i="22"/>
  <c r="L138" i="22"/>
  <c r="O138" i="22"/>
  <c r="I138" i="22"/>
  <c r="M138" i="22"/>
  <c r="F138" i="22"/>
  <c r="C138" i="22"/>
  <c r="D138" i="22"/>
  <c r="J138" i="22"/>
  <c r="G138" i="22"/>
  <c r="E138" i="22"/>
  <c r="H138" i="22"/>
  <c r="F69" i="12"/>
  <c r="J69" i="12"/>
  <c r="E69" i="12"/>
  <c r="W69" i="12"/>
  <c r="S69" i="12"/>
  <c r="H69" i="12"/>
  <c r="T69" i="12"/>
  <c r="K69" i="12"/>
  <c r="I69" i="12"/>
  <c r="O69" i="12"/>
  <c r="Q69" i="12"/>
  <c r="G69" i="12"/>
  <c r="U69" i="12"/>
  <c r="C69" i="12"/>
  <c r="R69" i="12"/>
  <c r="L69" i="12"/>
  <c r="V69" i="12"/>
  <c r="D69" i="12"/>
  <c r="M69" i="12"/>
  <c r="N69" i="12"/>
  <c r="D144" i="5"/>
  <c r="E144" i="5" s="1"/>
  <c r="G144" i="5"/>
  <c r="N144" i="5"/>
  <c r="F144" i="5"/>
  <c r="L144" i="5"/>
  <c r="I144" i="5"/>
  <c r="J144" i="5"/>
  <c r="C144" i="5"/>
  <c r="H144" i="5"/>
  <c r="M144" i="5"/>
  <c r="K144" i="5"/>
  <c r="E36" i="22"/>
  <c r="H36" i="22"/>
  <c r="L36" i="22"/>
  <c r="C36" i="22"/>
  <c r="F36" i="22"/>
  <c r="I36" i="22"/>
  <c r="K36" i="22"/>
  <c r="D36" i="22"/>
  <c r="O36" i="22"/>
  <c r="G36" i="22"/>
  <c r="N36" i="22"/>
  <c r="M36" i="22"/>
  <c r="J36" i="22"/>
  <c r="R89" i="7"/>
  <c r="V89" i="7"/>
  <c r="L89" i="7"/>
  <c r="H89" i="7"/>
  <c r="I89" i="7"/>
  <c r="E89" i="7"/>
  <c r="P89" i="7"/>
  <c r="N89" i="7"/>
  <c r="S89" i="7"/>
  <c r="O89" i="7"/>
  <c r="D89" i="7"/>
  <c r="T89" i="7"/>
  <c r="J89" i="7"/>
  <c r="X89" i="7"/>
  <c r="W89" i="7"/>
  <c r="G89" i="7"/>
  <c r="C89" i="7"/>
  <c r="F89" i="7"/>
  <c r="K89" i="7"/>
  <c r="M89" i="7"/>
  <c r="Q106" i="13"/>
  <c r="S106" i="13"/>
  <c r="M106" i="13"/>
  <c r="O106" i="13"/>
  <c r="L106" i="13"/>
  <c r="K106" i="13"/>
  <c r="I106" i="13"/>
  <c r="W106" i="13"/>
  <c r="V106" i="13"/>
  <c r="E106" i="13"/>
  <c r="T106" i="13"/>
  <c r="H106" i="13"/>
  <c r="C106" i="13"/>
  <c r="U106" i="13"/>
  <c r="J106" i="13"/>
  <c r="F106" i="13"/>
  <c r="G106" i="13"/>
  <c r="D106" i="13"/>
  <c r="N106" i="13"/>
  <c r="P106" i="13"/>
  <c r="R106" i="13"/>
  <c r="C170" i="22"/>
  <c r="D170" i="22"/>
  <c r="F170" i="22"/>
  <c r="M170" i="22"/>
  <c r="E170" i="22"/>
  <c r="H170" i="22"/>
  <c r="K170" i="22"/>
  <c r="G170" i="22"/>
  <c r="J170" i="22"/>
  <c r="I170" i="22"/>
  <c r="N170" i="22"/>
  <c r="O170" i="22"/>
  <c r="L170" i="22"/>
  <c r="G60" i="5"/>
  <c r="M60" i="5"/>
  <c r="L60" i="5"/>
  <c r="H60" i="5"/>
  <c r="C60" i="5"/>
  <c r="F60" i="5"/>
  <c r="D60" i="5"/>
  <c r="E60" i="5" s="1"/>
  <c r="J60" i="5"/>
  <c r="K60" i="5"/>
  <c r="I60" i="5"/>
  <c r="N60" i="5"/>
  <c r="N157" i="21"/>
  <c r="Q157" i="21"/>
  <c r="F157" i="21"/>
  <c r="G157" i="21"/>
  <c r="D157" i="21"/>
  <c r="U157" i="21"/>
  <c r="H157" i="21"/>
  <c r="E157" i="21"/>
  <c r="I157" i="21"/>
  <c r="M157" i="21"/>
  <c r="Y157" i="21"/>
  <c r="C157" i="21"/>
  <c r="O157" i="21"/>
  <c r="E173" i="12"/>
  <c r="N173" i="12"/>
  <c r="M173" i="12"/>
  <c r="V173" i="12"/>
  <c r="U173" i="12"/>
  <c r="T173" i="12"/>
  <c r="L173" i="12"/>
  <c r="I173" i="12"/>
  <c r="D173" i="12"/>
  <c r="R173" i="12"/>
  <c r="O173" i="12"/>
  <c r="H173" i="12"/>
  <c r="Q173" i="12"/>
  <c r="G173" i="12"/>
  <c r="J173" i="12"/>
  <c r="C173" i="12"/>
  <c r="W173" i="12"/>
  <c r="S173" i="12"/>
  <c r="K173" i="12"/>
  <c r="F173" i="12"/>
  <c r="I49" i="16"/>
  <c r="G49" i="16"/>
  <c r="F49" i="16"/>
  <c r="C49" i="16"/>
  <c r="E49" i="16"/>
  <c r="D49" i="16"/>
  <c r="H49" i="16"/>
  <c r="G106" i="5"/>
  <c r="J106" i="5"/>
  <c r="F106" i="5"/>
  <c r="D106" i="5"/>
  <c r="E106" i="5" s="1"/>
  <c r="M106" i="5"/>
  <c r="N106" i="5"/>
  <c r="H106" i="5"/>
  <c r="K106" i="5"/>
  <c r="C106" i="5"/>
  <c r="L106" i="5"/>
  <c r="I106" i="5"/>
  <c r="F22" i="22"/>
  <c r="O22" i="22"/>
  <c r="D22" i="22"/>
  <c r="E22" i="22"/>
  <c r="H22" i="22"/>
  <c r="C22" i="22"/>
  <c r="N22" i="22"/>
  <c r="L22" i="22"/>
  <c r="K22" i="22"/>
  <c r="I22" i="22"/>
  <c r="G22" i="22"/>
  <c r="M22" i="22"/>
  <c r="J22" i="22"/>
  <c r="O75" i="22"/>
  <c r="L75" i="22"/>
  <c r="N75" i="22"/>
  <c r="F75" i="22"/>
  <c r="H75" i="22"/>
  <c r="J75" i="22"/>
  <c r="C75" i="22"/>
  <c r="K75" i="22"/>
  <c r="I75" i="22"/>
  <c r="D75" i="22"/>
  <c r="M75" i="22"/>
  <c r="E75" i="22"/>
  <c r="G75" i="22"/>
  <c r="H27" i="12"/>
  <c r="S27" i="12"/>
  <c r="T27" i="12"/>
  <c r="G27" i="12"/>
  <c r="Q27" i="12"/>
  <c r="D27" i="12"/>
  <c r="F27" i="12"/>
  <c r="E27" i="12"/>
  <c r="U27" i="12"/>
  <c r="W27" i="12"/>
  <c r="R27" i="12"/>
  <c r="C27" i="12"/>
  <c r="V27" i="12"/>
  <c r="G44" i="7"/>
  <c r="S44" i="7"/>
  <c r="O44" i="7"/>
  <c r="E44" i="7"/>
  <c r="H44" i="7"/>
  <c r="M44" i="7"/>
  <c r="D44" i="7"/>
  <c r="K44" i="7"/>
  <c r="C44" i="7"/>
  <c r="W44" i="7"/>
  <c r="F44" i="7"/>
  <c r="I44" i="7"/>
  <c r="L44" i="7"/>
  <c r="R44" i="7"/>
  <c r="X44" i="7"/>
  <c r="P44" i="7"/>
  <c r="T44" i="7"/>
  <c r="N44" i="7"/>
  <c r="J44" i="7"/>
  <c r="V44" i="7"/>
  <c r="O171" i="12"/>
  <c r="H171" i="12"/>
  <c r="J171" i="12"/>
  <c r="S171" i="12"/>
  <c r="L171" i="12"/>
  <c r="V171" i="12"/>
  <c r="C171" i="12"/>
  <c r="R171" i="12"/>
  <c r="E171" i="12"/>
  <c r="Q171" i="12"/>
  <c r="K171" i="12"/>
  <c r="I171" i="12"/>
  <c r="T171" i="12"/>
  <c r="U171" i="12"/>
  <c r="W171" i="12"/>
  <c r="N171" i="12"/>
  <c r="M171" i="12"/>
  <c r="G171" i="12"/>
  <c r="D171" i="12"/>
  <c r="F171" i="12"/>
  <c r="K191" i="22"/>
  <c r="G191" i="22"/>
  <c r="N191" i="22"/>
  <c r="L191" i="22"/>
  <c r="E191" i="22"/>
  <c r="J191" i="22"/>
  <c r="I191" i="22"/>
  <c r="O191" i="22"/>
  <c r="D191" i="22"/>
  <c r="M191" i="22"/>
  <c r="H191" i="22"/>
  <c r="C191" i="22"/>
  <c r="F191" i="22"/>
  <c r="C113" i="22"/>
  <c r="I113" i="22"/>
  <c r="D113" i="22"/>
  <c r="G113" i="22"/>
  <c r="H113" i="22"/>
  <c r="E113" i="22"/>
  <c r="J113" i="22"/>
  <c r="F113" i="22"/>
  <c r="M113" i="22"/>
  <c r="L113" i="22"/>
  <c r="O113" i="22"/>
  <c r="N113" i="22"/>
  <c r="K113" i="22"/>
  <c r="F187" i="13"/>
  <c r="L187" i="13"/>
  <c r="T187" i="13"/>
  <c r="C187" i="13"/>
  <c r="P187" i="13"/>
  <c r="H187" i="13"/>
  <c r="N187" i="13"/>
  <c r="O187" i="13"/>
  <c r="M187" i="13"/>
  <c r="I187" i="13"/>
  <c r="V187" i="13"/>
  <c r="S187" i="13"/>
  <c r="K187" i="13"/>
  <c r="U187" i="13"/>
  <c r="G187" i="13"/>
  <c r="D187" i="13"/>
  <c r="E187" i="13"/>
  <c r="J187" i="13"/>
  <c r="Q187" i="13"/>
  <c r="W187" i="13"/>
  <c r="R187" i="13"/>
  <c r="G126" i="21"/>
  <c r="E126" i="21"/>
  <c r="U126" i="21"/>
  <c r="N126" i="21"/>
  <c r="D126" i="21"/>
  <c r="M126" i="21"/>
  <c r="Y126" i="21"/>
  <c r="I126" i="21"/>
  <c r="O126" i="21"/>
  <c r="H126" i="21"/>
  <c r="F126" i="21"/>
  <c r="W126" i="21"/>
  <c r="C126" i="21"/>
  <c r="Q126" i="21"/>
  <c r="V126" i="21"/>
  <c r="H185" i="21"/>
  <c r="Y185" i="21"/>
  <c r="C185" i="21"/>
  <c r="D185" i="21"/>
  <c r="M185" i="21"/>
  <c r="Q185" i="21"/>
  <c r="N185" i="21"/>
  <c r="O185" i="21"/>
  <c r="U185" i="21"/>
  <c r="E185" i="21"/>
  <c r="I185" i="21"/>
  <c r="F185" i="21"/>
  <c r="G185" i="21"/>
  <c r="V185" i="21"/>
  <c r="W185" i="21"/>
  <c r="F118" i="44"/>
  <c r="H118" i="44"/>
  <c r="G118" i="44"/>
  <c r="D118" i="44"/>
  <c r="E118" i="44"/>
  <c r="C118" i="44"/>
  <c r="D63" i="44"/>
  <c r="G63" i="44"/>
  <c r="F63" i="44"/>
  <c r="C63" i="44"/>
  <c r="E63" i="44"/>
  <c r="H63" i="44"/>
  <c r="D59" i="22"/>
  <c r="M59" i="22"/>
  <c r="I59" i="22"/>
  <c r="J59" i="22"/>
  <c r="F59" i="22"/>
  <c r="G59" i="22"/>
  <c r="H59" i="22"/>
  <c r="N59" i="22"/>
  <c r="O59" i="22"/>
  <c r="E59" i="22"/>
  <c r="L59" i="22"/>
  <c r="K59" i="22"/>
  <c r="C59" i="22"/>
  <c r="S51" i="7"/>
  <c r="X51" i="7"/>
  <c r="C51" i="7"/>
  <c r="T51" i="7"/>
  <c r="O51" i="7"/>
  <c r="V51" i="7"/>
  <c r="D51" i="7"/>
  <c r="F51" i="7"/>
  <c r="R51" i="7"/>
  <c r="E51" i="7"/>
  <c r="G51" i="7"/>
  <c r="L51" i="7"/>
  <c r="H51" i="7"/>
  <c r="I51" i="7"/>
  <c r="N51" i="7"/>
  <c r="M51" i="7"/>
  <c r="W51" i="7"/>
  <c r="K51" i="7"/>
  <c r="J51" i="7"/>
  <c r="P51" i="7"/>
  <c r="C135" i="16"/>
  <c r="E135" i="16"/>
  <c r="I135" i="16"/>
  <c r="G135" i="16"/>
  <c r="D135" i="16"/>
  <c r="F135" i="16"/>
  <c r="H135" i="16"/>
  <c r="N121" i="22"/>
  <c r="J121" i="22"/>
  <c r="L121" i="22"/>
  <c r="M121" i="22"/>
  <c r="D121" i="22"/>
  <c r="E121" i="22"/>
  <c r="C121" i="22"/>
  <c r="G121" i="22"/>
  <c r="I121" i="22"/>
  <c r="H121" i="22"/>
  <c r="F121" i="22"/>
  <c r="K121" i="22"/>
  <c r="O121" i="22"/>
  <c r="U165" i="21"/>
  <c r="E165" i="21"/>
  <c r="N165" i="21"/>
  <c r="Q165" i="21"/>
  <c r="O165" i="21"/>
  <c r="H165" i="21"/>
  <c r="D165" i="21"/>
  <c r="Y165" i="21"/>
  <c r="I165" i="21"/>
  <c r="M165" i="21"/>
  <c r="C165" i="21"/>
  <c r="G165" i="21"/>
  <c r="F165" i="21"/>
  <c r="W165" i="21"/>
  <c r="V165" i="21"/>
  <c r="H60" i="7"/>
  <c r="K60" i="7"/>
  <c r="D60" i="7"/>
  <c r="X60" i="7"/>
  <c r="O60" i="7"/>
  <c r="F60" i="7"/>
  <c r="L60" i="7"/>
  <c r="W60" i="7"/>
  <c r="S60" i="7"/>
  <c r="P60" i="7"/>
  <c r="G60" i="7"/>
  <c r="E60" i="7"/>
  <c r="J60" i="7"/>
  <c r="I60" i="7"/>
  <c r="N60" i="7"/>
  <c r="C60" i="7"/>
  <c r="V60" i="7"/>
  <c r="M60" i="7"/>
  <c r="T60" i="7"/>
  <c r="R60" i="7"/>
  <c r="N100" i="5"/>
  <c r="M100" i="5"/>
  <c r="H100" i="5"/>
  <c r="D100" i="5"/>
  <c r="E100" i="5" s="1"/>
  <c r="C100" i="5"/>
  <c r="G100" i="5"/>
  <c r="F100" i="5"/>
  <c r="I100" i="5"/>
  <c r="L100" i="5"/>
  <c r="K100" i="5"/>
  <c r="J100" i="5"/>
  <c r="E55" i="21"/>
  <c r="C55" i="21"/>
  <c r="I55" i="21"/>
  <c r="G55" i="21"/>
  <c r="F55" i="21"/>
  <c r="H55" i="21"/>
  <c r="Y55" i="21"/>
  <c r="U55" i="21"/>
  <c r="N55" i="21"/>
  <c r="M55" i="21"/>
  <c r="D55" i="21"/>
  <c r="Q55" i="21"/>
  <c r="V55" i="21"/>
  <c r="W55" i="21"/>
  <c r="O55" i="21"/>
  <c r="G126" i="22"/>
  <c r="C126" i="22"/>
  <c r="F126" i="22"/>
  <c r="L126" i="22"/>
  <c r="E126" i="22"/>
  <c r="N126" i="22"/>
  <c r="O126" i="22"/>
  <c r="M126" i="22"/>
  <c r="D126" i="22"/>
  <c r="J126" i="22"/>
  <c r="H126" i="22"/>
  <c r="I126" i="22"/>
  <c r="K126" i="22"/>
  <c r="N149" i="21"/>
  <c r="C149" i="21"/>
  <c r="F149" i="21"/>
  <c r="O149" i="21"/>
  <c r="H149" i="21"/>
  <c r="M149" i="21"/>
  <c r="Q149" i="21"/>
  <c r="G149" i="21"/>
  <c r="E149" i="21"/>
  <c r="I149" i="21"/>
  <c r="D149" i="21"/>
  <c r="U149" i="21"/>
  <c r="W149" i="21"/>
  <c r="Y149" i="21"/>
  <c r="V149" i="21"/>
  <c r="C180" i="16"/>
  <c r="F180" i="16"/>
  <c r="H180" i="16"/>
  <c r="I180" i="16"/>
  <c r="D180" i="16"/>
  <c r="E180" i="16"/>
  <c r="G180" i="16"/>
  <c r="U180" i="13"/>
  <c r="C180" i="13"/>
  <c r="F180" i="13"/>
  <c r="L180" i="13"/>
  <c r="H180" i="13"/>
  <c r="K180" i="13"/>
  <c r="Q180" i="13"/>
  <c r="J180" i="13"/>
  <c r="M180" i="13"/>
  <c r="O180" i="13"/>
  <c r="N180" i="13"/>
  <c r="I180" i="13"/>
  <c r="S180" i="13"/>
  <c r="T180" i="13"/>
  <c r="P180" i="13"/>
  <c r="E180" i="13"/>
  <c r="G180" i="13"/>
  <c r="D180" i="13"/>
  <c r="V180" i="13"/>
  <c r="W180" i="13"/>
  <c r="R180" i="13"/>
  <c r="H171" i="13"/>
  <c r="U171" i="13"/>
  <c r="V171" i="13"/>
  <c r="I171" i="13"/>
  <c r="M171" i="13"/>
  <c r="T171" i="13"/>
  <c r="W171" i="13"/>
  <c r="D171" i="13"/>
  <c r="G171" i="13"/>
  <c r="O171" i="13"/>
  <c r="R171" i="13"/>
  <c r="F171" i="13"/>
  <c r="S171" i="13"/>
  <c r="N171" i="13"/>
  <c r="E171" i="13"/>
  <c r="C171" i="13"/>
  <c r="Q171" i="13"/>
  <c r="J171" i="13"/>
  <c r="L171" i="13"/>
  <c r="P171" i="13"/>
  <c r="K171" i="13"/>
  <c r="I161" i="5"/>
  <c r="C161" i="5"/>
  <c r="D161" i="5"/>
  <c r="E161" i="5" s="1"/>
  <c r="M161" i="5"/>
  <c r="K161" i="5"/>
  <c r="L161" i="5"/>
  <c r="H161" i="5"/>
  <c r="J161" i="5"/>
  <c r="N161" i="5"/>
  <c r="G161" i="5"/>
  <c r="F161" i="5"/>
  <c r="U163" i="13"/>
  <c r="E163" i="13"/>
  <c r="S163" i="13"/>
  <c r="D163" i="13"/>
  <c r="J163" i="13"/>
  <c r="Q163" i="13"/>
  <c r="F163" i="13"/>
  <c r="H163" i="13"/>
  <c r="N163" i="13"/>
  <c r="I163" i="13"/>
  <c r="W163" i="13"/>
  <c r="P163" i="13"/>
  <c r="L163" i="13"/>
  <c r="K163" i="13"/>
  <c r="C163" i="13"/>
  <c r="R163" i="13"/>
  <c r="M163" i="13"/>
  <c r="V163" i="13"/>
  <c r="O163" i="13"/>
  <c r="T163" i="13"/>
  <c r="G163" i="13"/>
  <c r="H125" i="16"/>
  <c r="G125" i="16"/>
  <c r="F125" i="16"/>
  <c r="E125" i="16"/>
  <c r="D125" i="16"/>
  <c r="I125" i="16"/>
  <c r="C125" i="16"/>
  <c r="H55" i="7"/>
  <c r="K55" i="7"/>
  <c r="O55" i="7"/>
  <c r="G55" i="7"/>
  <c r="S55" i="7"/>
  <c r="T55" i="7"/>
  <c r="N55" i="7"/>
  <c r="I55" i="7"/>
  <c r="V55" i="7"/>
  <c r="W55" i="7"/>
  <c r="R55" i="7"/>
  <c r="P55" i="7"/>
  <c r="J55" i="7"/>
  <c r="L55" i="7"/>
  <c r="X55" i="7"/>
  <c r="F55" i="7"/>
  <c r="D55" i="7"/>
  <c r="C55" i="7"/>
  <c r="E55" i="7"/>
  <c r="M55" i="7"/>
  <c r="D29" i="5"/>
  <c r="E29" i="5" s="1"/>
  <c r="G29" i="5"/>
  <c r="F29" i="5"/>
  <c r="N29" i="5"/>
  <c r="H29" i="5"/>
  <c r="L29" i="5"/>
  <c r="J29" i="5"/>
  <c r="K29" i="5"/>
  <c r="I29" i="5"/>
  <c r="C29" i="5"/>
  <c r="M29" i="5"/>
  <c r="Q176" i="12"/>
  <c r="C176" i="12"/>
  <c r="W176" i="12"/>
  <c r="I176" i="12"/>
  <c r="H176" i="12"/>
  <c r="K176" i="12"/>
  <c r="J176" i="12"/>
  <c r="F176" i="12"/>
  <c r="T176" i="12"/>
  <c r="N176" i="12"/>
  <c r="R176" i="12"/>
  <c r="O176" i="12"/>
  <c r="S176" i="12"/>
  <c r="M176" i="12"/>
  <c r="D176" i="12"/>
  <c r="U176" i="12"/>
  <c r="L176" i="12"/>
  <c r="G176" i="12"/>
  <c r="V176" i="12"/>
  <c r="E176" i="12"/>
  <c r="G80" i="12"/>
  <c r="M80" i="12"/>
  <c r="T80" i="12"/>
  <c r="I80" i="12"/>
  <c r="Q80" i="12"/>
  <c r="C80" i="12"/>
  <c r="O80" i="12"/>
  <c r="J80" i="12"/>
  <c r="V80" i="12"/>
  <c r="D80" i="12"/>
  <c r="F80" i="12"/>
  <c r="W80" i="12"/>
  <c r="S80" i="12"/>
  <c r="E80" i="12"/>
  <c r="K80" i="12"/>
  <c r="U80" i="12"/>
  <c r="N80" i="12"/>
  <c r="R80" i="12"/>
  <c r="H80" i="12"/>
  <c r="L80" i="12"/>
  <c r="G44" i="13"/>
  <c r="N44" i="13"/>
  <c r="M44" i="13"/>
  <c r="D44" i="13"/>
  <c r="L44" i="13"/>
  <c r="W44" i="13"/>
  <c r="O44" i="13"/>
  <c r="Q44" i="13"/>
  <c r="V44" i="13"/>
  <c r="K44" i="13"/>
  <c r="C44" i="13"/>
  <c r="U44" i="13"/>
  <c r="J44" i="13"/>
  <c r="E44" i="13"/>
  <c r="F44" i="13"/>
  <c r="H44" i="13"/>
  <c r="P44" i="13"/>
  <c r="T44" i="13"/>
  <c r="S44" i="13"/>
  <c r="R44" i="13"/>
  <c r="I44" i="13"/>
  <c r="C93" i="5"/>
  <c r="N93" i="5"/>
  <c r="L93" i="5"/>
  <c r="D93" i="5"/>
  <c r="E93" i="5" s="1"/>
  <c r="J93" i="5"/>
  <c r="K93" i="5"/>
  <c r="F93" i="5"/>
  <c r="G93" i="5"/>
  <c r="H93" i="5"/>
  <c r="I93" i="5"/>
  <c r="M93" i="5"/>
  <c r="Q143" i="21"/>
  <c r="E143" i="21"/>
  <c r="D143" i="21"/>
  <c r="U143" i="21"/>
  <c r="O143" i="21"/>
  <c r="G143" i="21"/>
  <c r="I143" i="21"/>
  <c r="N143" i="21"/>
  <c r="F143" i="21"/>
  <c r="H143" i="21"/>
  <c r="W143" i="21"/>
  <c r="C143" i="21"/>
  <c r="Y143" i="21"/>
  <c r="M143" i="21"/>
  <c r="V143" i="21"/>
  <c r="M83" i="22"/>
  <c r="L83" i="22"/>
  <c r="O83" i="22"/>
  <c r="G83" i="22"/>
  <c r="N83" i="22"/>
  <c r="E83" i="22"/>
  <c r="H83" i="22"/>
  <c r="K83" i="22"/>
  <c r="F83" i="22"/>
  <c r="I83" i="22"/>
  <c r="J83" i="22"/>
  <c r="D83" i="22"/>
  <c r="C83" i="22"/>
  <c r="C19" i="7"/>
  <c r="M19" i="7"/>
  <c r="D19" i="7"/>
  <c r="M62" i="21"/>
  <c r="U62" i="21"/>
  <c r="F62" i="21"/>
  <c r="Y62" i="21"/>
  <c r="I62" i="21"/>
  <c r="O62" i="21"/>
  <c r="Q62" i="21"/>
  <c r="D62" i="21"/>
  <c r="N62" i="21"/>
  <c r="C62" i="21"/>
  <c r="H62" i="21"/>
  <c r="E62" i="21"/>
  <c r="G62" i="21"/>
  <c r="O135" i="7"/>
  <c r="C135" i="7"/>
  <c r="S135" i="7"/>
  <c r="D135" i="7"/>
  <c r="V135" i="7"/>
  <c r="I135" i="7"/>
  <c r="W135" i="7"/>
  <c r="T135" i="7"/>
  <c r="H135" i="7"/>
  <c r="G135" i="7"/>
  <c r="N135" i="7"/>
  <c r="E135" i="7"/>
  <c r="J135" i="7"/>
  <c r="P135" i="7"/>
  <c r="R135" i="7"/>
  <c r="F135" i="7"/>
  <c r="X135" i="7"/>
  <c r="K135" i="7"/>
  <c r="L135" i="7"/>
  <c r="M135" i="7"/>
  <c r="M179" i="21"/>
  <c r="D179" i="21"/>
  <c r="H179" i="21"/>
  <c r="C179" i="21"/>
  <c r="N179" i="21"/>
  <c r="O179" i="21"/>
  <c r="I179" i="21"/>
  <c r="Y179" i="21"/>
  <c r="G179" i="21"/>
  <c r="Q179" i="21"/>
  <c r="E179" i="21"/>
  <c r="U179" i="21"/>
  <c r="V179" i="21"/>
  <c r="F179" i="21"/>
  <c r="W179" i="21"/>
  <c r="I110" i="5"/>
  <c r="N110" i="5"/>
  <c r="D110" i="5"/>
  <c r="E110" i="5" s="1"/>
  <c r="L110" i="5"/>
  <c r="K110" i="5"/>
  <c r="H110" i="5"/>
  <c r="F110" i="5"/>
  <c r="M110" i="5"/>
  <c r="G110" i="5"/>
  <c r="J110" i="5"/>
  <c r="C110" i="5"/>
  <c r="H132" i="21"/>
  <c r="M132" i="21"/>
  <c r="I132" i="21"/>
  <c r="O132" i="21"/>
  <c r="G132" i="21"/>
  <c r="Y132" i="21"/>
  <c r="D132" i="21"/>
  <c r="E132" i="21"/>
  <c r="C132" i="21"/>
  <c r="N132" i="21"/>
  <c r="V132" i="21"/>
  <c r="W132" i="21"/>
  <c r="F132" i="21"/>
  <c r="Q132" i="21"/>
  <c r="U132" i="21"/>
  <c r="C177" i="5"/>
  <c r="J177" i="5"/>
  <c r="I177" i="5"/>
  <c r="K177" i="5"/>
  <c r="M177" i="5"/>
  <c r="H177" i="5"/>
  <c r="N177" i="5"/>
  <c r="F177" i="5"/>
  <c r="L177" i="5"/>
  <c r="D177" i="5"/>
  <c r="E177" i="5" s="1"/>
  <c r="G177" i="5"/>
  <c r="F94" i="7"/>
  <c r="G94" i="7"/>
  <c r="S94" i="7"/>
  <c r="P94" i="7"/>
  <c r="N94" i="7"/>
  <c r="D94" i="7"/>
  <c r="M94" i="7"/>
  <c r="J94" i="7"/>
  <c r="L94" i="7"/>
  <c r="C94" i="7"/>
  <c r="R94" i="7"/>
  <c r="I94" i="7"/>
  <c r="O94" i="7"/>
  <c r="W94" i="7"/>
  <c r="K94" i="7"/>
  <c r="X94" i="7"/>
  <c r="V94" i="7"/>
  <c r="T94" i="7"/>
  <c r="H94" i="7"/>
  <c r="E94" i="7"/>
  <c r="D91" i="44"/>
  <c r="G91" i="44"/>
  <c r="E91" i="44"/>
  <c r="H91" i="44"/>
  <c r="F91" i="44"/>
  <c r="C91" i="44"/>
  <c r="W111" i="13"/>
  <c r="D111" i="13"/>
  <c r="N111" i="13"/>
  <c r="R111" i="13"/>
  <c r="F111" i="13"/>
  <c r="M111" i="13"/>
  <c r="E111" i="13"/>
  <c r="V111" i="13"/>
  <c r="H111" i="13"/>
  <c r="Q111" i="13"/>
  <c r="L111" i="13"/>
  <c r="K111" i="13"/>
  <c r="O111" i="13"/>
  <c r="G111" i="13"/>
  <c r="U111" i="13"/>
  <c r="T111" i="13"/>
  <c r="C111" i="13"/>
  <c r="S111" i="13"/>
  <c r="P111" i="13"/>
  <c r="I111" i="13"/>
  <c r="J111" i="13"/>
  <c r="C114" i="44"/>
  <c r="G114" i="44"/>
  <c r="E114" i="44"/>
  <c r="H114" i="44"/>
  <c r="F114" i="44"/>
  <c r="D114" i="44"/>
  <c r="F180" i="44"/>
  <c r="G180" i="44"/>
  <c r="C180" i="44"/>
  <c r="D180" i="44"/>
  <c r="E180" i="44"/>
  <c r="H180" i="44"/>
  <c r="D41" i="21"/>
  <c r="Y41" i="21"/>
  <c r="C41" i="21"/>
  <c r="E79" i="22"/>
  <c r="D79" i="22"/>
  <c r="L79" i="22"/>
  <c r="K79" i="22"/>
  <c r="F79" i="22"/>
  <c r="N79" i="22"/>
  <c r="O79" i="22"/>
  <c r="J79" i="22"/>
  <c r="M79" i="22"/>
  <c r="C79" i="22"/>
  <c r="G79" i="22"/>
  <c r="I79" i="22"/>
  <c r="H79" i="22"/>
  <c r="C178" i="13"/>
  <c r="S178" i="13"/>
  <c r="M178" i="13"/>
  <c r="J178" i="13"/>
  <c r="E178" i="13"/>
  <c r="T178" i="13"/>
  <c r="O178" i="13"/>
  <c r="L178" i="13"/>
  <c r="H178" i="13"/>
  <c r="G178" i="13"/>
  <c r="K178" i="13"/>
  <c r="R178" i="13"/>
  <c r="Q178" i="13"/>
  <c r="I178" i="13"/>
  <c r="D178" i="13"/>
  <c r="W178" i="13"/>
  <c r="N178" i="13"/>
  <c r="P178" i="13"/>
  <c r="U178" i="13"/>
  <c r="V178" i="13"/>
  <c r="F178" i="13"/>
  <c r="I150" i="22"/>
  <c r="E150" i="22"/>
  <c r="F150" i="22"/>
  <c r="G150" i="22"/>
  <c r="M150" i="22"/>
  <c r="L150" i="22"/>
  <c r="C150" i="22"/>
  <c r="K150" i="22"/>
  <c r="H150" i="22"/>
  <c r="N150" i="22"/>
  <c r="O150" i="22"/>
  <c r="D150" i="22"/>
  <c r="J150" i="22"/>
  <c r="C62" i="16"/>
  <c r="G62" i="16"/>
  <c r="F62" i="16"/>
  <c r="E62" i="16"/>
  <c r="I62" i="16"/>
  <c r="H62" i="16"/>
  <c r="D62" i="16"/>
  <c r="R119" i="7"/>
  <c r="F119" i="7"/>
  <c r="W119" i="7"/>
  <c r="G119" i="7"/>
  <c r="J119" i="7"/>
  <c r="O119" i="7"/>
  <c r="L119" i="7"/>
  <c r="M119" i="7"/>
  <c r="K119" i="7"/>
  <c r="V119" i="7"/>
  <c r="T119" i="7"/>
  <c r="E119" i="7"/>
  <c r="D119" i="7"/>
  <c r="P119" i="7"/>
  <c r="H119" i="7"/>
  <c r="C119" i="7"/>
  <c r="S119" i="7"/>
  <c r="I119" i="7"/>
  <c r="X119" i="7"/>
  <c r="N119" i="7"/>
  <c r="E130" i="44"/>
  <c r="G130" i="44"/>
  <c r="C130" i="44"/>
  <c r="H130" i="44"/>
  <c r="D130" i="44"/>
  <c r="F130" i="44"/>
  <c r="C20" i="22"/>
  <c r="K20" i="22"/>
  <c r="L20" i="22"/>
  <c r="H20" i="22"/>
  <c r="E20" i="22"/>
  <c r="F20" i="22"/>
  <c r="G20" i="22"/>
  <c r="D20" i="22"/>
  <c r="N20" i="22"/>
  <c r="I20" i="22"/>
  <c r="O20" i="22"/>
  <c r="J20" i="22"/>
  <c r="M20" i="22"/>
  <c r="P167" i="13"/>
  <c r="J167" i="13"/>
  <c r="H167" i="13"/>
  <c r="U167" i="13"/>
  <c r="O167" i="13"/>
  <c r="N167" i="13"/>
  <c r="K167" i="13"/>
  <c r="V167" i="13"/>
  <c r="C167" i="13"/>
  <c r="E167" i="13"/>
  <c r="S167" i="13"/>
  <c r="L167" i="13"/>
  <c r="Q167" i="13"/>
  <c r="M167" i="13"/>
  <c r="W167" i="13"/>
  <c r="I167" i="13"/>
  <c r="R167" i="13"/>
  <c r="D167" i="13"/>
  <c r="F167" i="13"/>
  <c r="G167" i="13"/>
  <c r="T167" i="13"/>
  <c r="C73" i="12"/>
  <c r="F73" i="12"/>
  <c r="O73" i="12"/>
  <c r="M73" i="12"/>
  <c r="N73" i="12"/>
  <c r="S73" i="12"/>
  <c r="E73" i="12"/>
  <c r="H73" i="12"/>
  <c r="J73" i="12"/>
  <c r="Q73" i="12"/>
  <c r="I73" i="12"/>
  <c r="U73" i="12"/>
  <c r="W73" i="12"/>
  <c r="V73" i="12"/>
  <c r="L73" i="12"/>
  <c r="K73" i="12"/>
  <c r="T73" i="12"/>
  <c r="R73" i="12"/>
  <c r="D73" i="12"/>
  <c r="G73" i="12"/>
  <c r="J175" i="5"/>
  <c r="H175" i="5"/>
  <c r="K175" i="5"/>
  <c r="M175" i="5"/>
  <c r="D175" i="5"/>
  <c r="E175" i="5" s="1"/>
  <c r="N175" i="5"/>
  <c r="C175" i="5"/>
  <c r="F175" i="5"/>
  <c r="L175" i="5"/>
  <c r="I175" i="5"/>
  <c r="G175" i="5"/>
  <c r="J97" i="22"/>
  <c r="E97" i="22"/>
  <c r="N97" i="22"/>
  <c r="O97" i="22"/>
  <c r="C97" i="22"/>
  <c r="M97" i="22"/>
  <c r="L97" i="22"/>
  <c r="F97" i="22"/>
  <c r="I97" i="22"/>
  <c r="H97" i="22"/>
  <c r="D97" i="22"/>
  <c r="K97" i="22"/>
  <c r="G97" i="22"/>
  <c r="G114" i="21"/>
  <c r="H114" i="21"/>
  <c r="N114" i="21"/>
  <c r="D114" i="21"/>
  <c r="Q114" i="21"/>
  <c r="U114" i="21"/>
  <c r="I114" i="21"/>
  <c r="M114" i="21"/>
  <c r="Y114" i="21"/>
  <c r="E114" i="21"/>
  <c r="C114" i="21"/>
  <c r="F114" i="21"/>
  <c r="O114" i="21"/>
  <c r="V114" i="21"/>
  <c r="W114" i="21"/>
  <c r="H53" i="16"/>
  <c r="D53" i="16"/>
  <c r="G53" i="16"/>
  <c r="C53" i="16"/>
  <c r="I53" i="16"/>
  <c r="F53" i="16"/>
  <c r="E53" i="16"/>
  <c r="U110" i="13"/>
  <c r="C110" i="13"/>
  <c r="W110" i="13"/>
  <c r="H110" i="13"/>
  <c r="Q110" i="13"/>
  <c r="L110" i="13"/>
  <c r="D110" i="13"/>
  <c r="M110" i="13"/>
  <c r="F110" i="13"/>
  <c r="P110" i="13"/>
  <c r="S110" i="13"/>
  <c r="R110" i="13"/>
  <c r="K110" i="13"/>
  <c r="V110" i="13"/>
  <c r="E110" i="13"/>
  <c r="T110" i="13"/>
  <c r="N110" i="13"/>
  <c r="I110" i="13"/>
  <c r="O110" i="13"/>
  <c r="G110" i="13"/>
  <c r="J110" i="13"/>
  <c r="T86" i="13"/>
  <c r="L86" i="13"/>
  <c r="G86" i="13"/>
  <c r="S86" i="13"/>
  <c r="D86" i="13"/>
  <c r="R86" i="13"/>
  <c r="P86" i="13"/>
  <c r="U86" i="13"/>
  <c r="M86" i="13"/>
  <c r="O86" i="13"/>
  <c r="F86" i="13"/>
  <c r="E86" i="13"/>
  <c r="J86" i="13"/>
  <c r="V86" i="13"/>
  <c r="C86" i="13"/>
  <c r="I86" i="13"/>
  <c r="H86" i="13"/>
  <c r="W86" i="13"/>
  <c r="K86" i="13"/>
  <c r="Q86" i="13"/>
  <c r="N86" i="13"/>
  <c r="X162" i="7"/>
  <c r="P162" i="7"/>
  <c r="O162" i="7"/>
  <c r="K162" i="7"/>
  <c r="D162" i="7"/>
  <c r="V162" i="7"/>
  <c r="W162" i="7"/>
  <c r="S162" i="7"/>
  <c r="G162" i="7"/>
  <c r="C162" i="7"/>
  <c r="N162" i="7"/>
  <c r="M162" i="7"/>
  <c r="F162" i="7"/>
  <c r="I162" i="7"/>
  <c r="J162" i="7"/>
  <c r="T162" i="7"/>
  <c r="E162" i="7"/>
  <c r="H162" i="7"/>
  <c r="R162" i="7"/>
  <c r="L162" i="7"/>
  <c r="V191" i="7"/>
  <c r="G191" i="7"/>
  <c r="J191" i="7"/>
  <c r="R191" i="7"/>
  <c r="F191" i="7"/>
  <c r="I191" i="7"/>
  <c r="C191" i="7"/>
  <c r="K191" i="7"/>
  <c r="P191" i="7"/>
  <c r="L191" i="7"/>
  <c r="X191" i="7"/>
  <c r="N191" i="7"/>
  <c r="E191" i="7"/>
  <c r="H191" i="7"/>
  <c r="D191" i="7"/>
  <c r="W191" i="7"/>
  <c r="S191" i="7"/>
  <c r="O191" i="7"/>
  <c r="M191" i="7"/>
  <c r="T191" i="7"/>
  <c r="I137" i="16"/>
  <c r="F137" i="16"/>
  <c r="C137" i="16"/>
  <c r="E137" i="16"/>
  <c r="D137" i="16"/>
  <c r="G137" i="16"/>
  <c r="H137" i="16"/>
  <c r="C84" i="21"/>
  <c r="Y84" i="21"/>
  <c r="M84" i="21"/>
  <c r="H84" i="21"/>
  <c r="O84" i="21"/>
  <c r="E84" i="21"/>
  <c r="Q84" i="21"/>
  <c r="N84" i="21"/>
  <c r="V84" i="21"/>
  <c r="I84" i="21"/>
  <c r="G84" i="21"/>
  <c r="D84" i="21"/>
  <c r="U84" i="21"/>
  <c r="F84" i="21"/>
  <c r="W84" i="21"/>
  <c r="G126" i="13"/>
  <c r="H126" i="13"/>
  <c r="T126" i="13"/>
  <c r="N126" i="13"/>
  <c r="W126" i="13"/>
  <c r="P126" i="13"/>
  <c r="C126" i="13"/>
  <c r="O126" i="13"/>
  <c r="I126" i="13"/>
  <c r="S126" i="13"/>
  <c r="J126" i="13"/>
  <c r="E126" i="13"/>
  <c r="M126" i="13"/>
  <c r="D126" i="13"/>
  <c r="Q126" i="13"/>
  <c r="F126" i="13"/>
  <c r="V126" i="13"/>
  <c r="R126" i="13"/>
  <c r="K126" i="13"/>
  <c r="L126" i="13"/>
  <c r="U126" i="13"/>
  <c r="L165" i="22"/>
  <c r="C165" i="22"/>
  <c r="G165" i="22"/>
  <c r="N165" i="22"/>
  <c r="H165" i="22"/>
  <c r="O165" i="22"/>
  <c r="I165" i="22"/>
  <c r="D165" i="22"/>
  <c r="F165" i="22"/>
  <c r="J165" i="22"/>
  <c r="M165" i="22"/>
  <c r="K165" i="22"/>
  <c r="E165" i="22"/>
  <c r="V184" i="12"/>
  <c r="K184" i="12"/>
  <c r="G184" i="12"/>
  <c r="R184" i="12"/>
  <c r="D184" i="12"/>
  <c r="F184" i="12"/>
  <c r="Q184" i="12"/>
  <c r="L184" i="12"/>
  <c r="C184" i="12"/>
  <c r="U184" i="12"/>
  <c r="H184" i="12"/>
  <c r="M184" i="12"/>
  <c r="E184" i="12"/>
  <c r="J184" i="12"/>
  <c r="N184" i="12"/>
  <c r="O184" i="12"/>
  <c r="S184" i="12"/>
  <c r="I184" i="12"/>
  <c r="T184" i="12"/>
  <c r="W184" i="12"/>
  <c r="O81" i="22"/>
  <c r="N81" i="22"/>
  <c r="D81" i="22"/>
  <c r="M81" i="22"/>
  <c r="G81" i="22"/>
  <c r="I81" i="22"/>
  <c r="C81" i="22"/>
  <c r="F81" i="22"/>
  <c r="J81" i="22"/>
  <c r="K81" i="22"/>
  <c r="L81" i="22"/>
  <c r="E81" i="22"/>
  <c r="H81" i="22"/>
  <c r="G31" i="44"/>
  <c r="C31" i="44"/>
  <c r="H31" i="44"/>
  <c r="D31" i="44"/>
  <c r="E31" i="44"/>
  <c r="F31" i="44"/>
  <c r="C32" i="7"/>
  <c r="D32" i="7"/>
  <c r="M32" i="7"/>
  <c r="T48" i="12"/>
  <c r="Q48" i="12"/>
  <c r="E48" i="12"/>
  <c r="I48" i="12"/>
  <c r="M48" i="12"/>
  <c r="C48" i="12"/>
  <c r="D48" i="12"/>
  <c r="V48" i="12"/>
  <c r="R48" i="12"/>
  <c r="G48" i="12"/>
  <c r="U48" i="12"/>
  <c r="L48" i="12"/>
  <c r="W48" i="12"/>
  <c r="J48" i="12"/>
  <c r="O48" i="12"/>
  <c r="F48" i="12"/>
  <c r="H48" i="12"/>
  <c r="N48" i="12"/>
  <c r="K48" i="12"/>
  <c r="S48" i="12"/>
  <c r="V166" i="7"/>
  <c r="C166" i="7"/>
  <c r="S166" i="7"/>
  <c r="N166" i="7"/>
  <c r="G166" i="7"/>
  <c r="W166" i="7"/>
  <c r="R166" i="7"/>
  <c r="X166" i="7"/>
  <c r="P166" i="7"/>
  <c r="J166" i="7"/>
  <c r="H166" i="7"/>
  <c r="F166" i="7"/>
  <c r="L166" i="7"/>
  <c r="D166" i="7"/>
  <c r="E166" i="7"/>
  <c r="M166" i="7"/>
  <c r="T166" i="7"/>
  <c r="I166" i="7"/>
  <c r="K166" i="7"/>
  <c r="O166" i="7"/>
  <c r="G114" i="22"/>
  <c r="N114" i="22"/>
  <c r="D114" i="22"/>
  <c r="E114" i="22"/>
  <c r="O114" i="22"/>
  <c r="F114" i="22"/>
  <c r="I114" i="22"/>
  <c r="K114" i="22"/>
  <c r="J114" i="22"/>
  <c r="L114" i="22"/>
  <c r="M114" i="22"/>
  <c r="C114" i="22"/>
  <c r="H114" i="22"/>
  <c r="H50" i="12"/>
  <c r="K50" i="12"/>
  <c r="Q50" i="12"/>
  <c r="O50" i="12"/>
  <c r="F50" i="12"/>
  <c r="R50" i="12"/>
  <c r="S50" i="12"/>
  <c r="L50" i="12"/>
  <c r="V50" i="12"/>
  <c r="C50" i="12"/>
  <c r="U50" i="12"/>
  <c r="I50" i="12"/>
  <c r="G50" i="12"/>
  <c r="N50" i="12"/>
  <c r="T50" i="12"/>
  <c r="W50" i="12"/>
  <c r="E50" i="12"/>
  <c r="J50" i="12"/>
  <c r="D50" i="12"/>
  <c r="M50" i="12"/>
  <c r="D36" i="7"/>
  <c r="C36" i="7"/>
  <c r="M36" i="7"/>
  <c r="D37" i="16"/>
  <c r="I37" i="16"/>
  <c r="H37" i="16"/>
  <c r="G37" i="16"/>
  <c r="F37" i="16"/>
  <c r="C37" i="16"/>
  <c r="E37" i="16"/>
  <c r="G44" i="44"/>
  <c r="D44" i="44"/>
  <c r="H44" i="44"/>
  <c r="F44" i="44"/>
  <c r="C44" i="44"/>
  <c r="E44" i="44"/>
  <c r="C156" i="16"/>
  <c r="G156" i="16"/>
  <c r="E156" i="16"/>
  <c r="F156" i="16"/>
  <c r="H156" i="16"/>
  <c r="D156" i="16"/>
  <c r="I156" i="16"/>
  <c r="Y196" i="21"/>
  <c r="O196" i="21"/>
  <c r="I196" i="21"/>
  <c r="F196" i="21"/>
  <c r="U196" i="21"/>
  <c r="Q196" i="21"/>
  <c r="D196" i="21"/>
  <c r="G196" i="21"/>
  <c r="M196" i="21"/>
  <c r="V196" i="21"/>
  <c r="H196" i="21"/>
  <c r="E196" i="21"/>
  <c r="N196" i="21"/>
  <c r="W196" i="21"/>
  <c r="C196" i="21"/>
  <c r="U41" i="13"/>
  <c r="T41" i="13"/>
  <c r="P41" i="13"/>
  <c r="W41" i="13"/>
  <c r="H41" i="13"/>
  <c r="C41" i="13"/>
  <c r="S41" i="13"/>
  <c r="V41" i="13"/>
  <c r="D41" i="13"/>
  <c r="Q41" i="13"/>
  <c r="R41" i="13"/>
  <c r="E41" i="13"/>
  <c r="F41" i="13"/>
  <c r="G41" i="13"/>
  <c r="G139" i="21"/>
  <c r="I139" i="21"/>
  <c r="M139" i="21"/>
  <c r="O139" i="21"/>
  <c r="E139" i="21"/>
  <c r="F139" i="21"/>
  <c r="U139" i="21"/>
  <c r="Q139" i="21"/>
  <c r="Y139" i="21"/>
  <c r="C139" i="21"/>
  <c r="N139" i="21"/>
  <c r="H139" i="21"/>
  <c r="D139" i="21"/>
  <c r="C60" i="21"/>
  <c r="U60" i="21"/>
  <c r="M60" i="21"/>
  <c r="G60" i="21"/>
  <c r="H60" i="21"/>
  <c r="N60" i="21"/>
  <c r="Y60" i="21"/>
  <c r="Q60" i="21"/>
  <c r="O60" i="21"/>
  <c r="W60" i="21"/>
  <c r="F60" i="21"/>
  <c r="E60" i="21"/>
  <c r="I60" i="21"/>
  <c r="D60" i="21"/>
  <c r="V60" i="21"/>
  <c r="N177" i="21"/>
  <c r="D177" i="21"/>
  <c r="F177" i="21"/>
  <c r="Y177" i="21"/>
  <c r="I177" i="21"/>
  <c r="E177" i="21"/>
  <c r="M177" i="21"/>
  <c r="G177" i="21"/>
  <c r="W177" i="21"/>
  <c r="U177" i="21"/>
  <c r="C177" i="21"/>
  <c r="Q177" i="21"/>
  <c r="O177" i="21"/>
  <c r="H177" i="21"/>
  <c r="V177" i="21"/>
  <c r="H25" i="44"/>
  <c r="F25" i="44"/>
  <c r="D25" i="44"/>
  <c r="E25" i="44"/>
  <c r="C25" i="44"/>
  <c r="G25" i="44"/>
  <c r="E175" i="44"/>
  <c r="G175" i="44"/>
  <c r="D175" i="44"/>
  <c r="F175" i="44"/>
  <c r="H175" i="44"/>
  <c r="C175" i="44"/>
  <c r="F154" i="21"/>
  <c r="U154" i="21"/>
  <c r="D154" i="21"/>
  <c r="Q154" i="21"/>
  <c r="E154" i="21"/>
  <c r="I154" i="21"/>
  <c r="O154" i="21"/>
  <c r="C154" i="21"/>
  <c r="H154" i="21"/>
  <c r="M154" i="21"/>
  <c r="G154" i="21"/>
  <c r="Y154" i="21"/>
  <c r="N154" i="21"/>
  <c r="M118" i="22"/>
  <c r="O118" i="22"/>
  <c r="H118" i="22"/>
  <c r="D118" i="22"/>
  <c r="K118" i="22"/>
  <c r="N118" i="22"/>
  <c r="I118" i="22"/>
  <c r="J118" i="22"/>
  <c r="G118" i="22"/>
  <c r="C118" i="22"/>
  <c r="F118" i="22"/>
  <c r="L118" i="22"/>
  <c r="E118" i="22"/>
  <c r="D140" i="16"/>
  <c r="C140" i="16"/>
  <c r="I140" i="16"/>
  <c r="H140" i="16"/>
  <c r="F140" i="16"/>
  <c r="E140" i="16"/>
  <c r="G140" i="16"/>
  <c r="D185" i="7"/>
  <c r="L185" i="7"/>
  <c r="M185" i="7"/>
  <c r="N185" i="7"/>
  <c r="K185" i="7"/>
  <c r="R185" i="7"/>
  <c r="C185" i="7"/>
  <c r="S185" i="7"/>
  <c r="F185" i="7"/>
  <c r="H185" i="7"/>
  <c r="V185" i="7"/>
  <c r="E185" i="7"/>
  <c r="J185" i="7"/>
  <c r="I185" i="7"/>
  <c r="G185" i="7"/>
  <c r="P185" i="7"/>
  <c r="X185" i="7"/>
  <c r="T185" i="7"/>
  <c r="W185" i="7"/>
  <c r="O185" i="7"/>
  <c r="L183" i="22"/>
  <c r="K183" i="22"/>
  <c r="F183" i="22"/>
  <c r="M183" i="22"/>
  <c r="I183" i="22"/>
  <c r="C183" i="22"/>
  <c r="E183" i="22"/>
  <c r="H183" i="22"/>
  <c r="D183" i="22"/>
  <c r="O183" i="22"/>
  <c r="N183" i="22"/>
  <c r="J183" i="22"/>
  <c r="G183" i="22"/>
  <c r="K132" i="22"/>
  <c r="M132" i="22"/>
  <c r="N132" i="22"/>
  <c r="E132" i="22"/>
  <c r="O132" i="22"/>
  <c r="H132" i="22"/>
  <c r="L132" i="22"/>
  <c r="G132" i="22"/>
  <c r="J132" i="22"/>
  <c r="D132" i="22"/>
  <c r="I132" i="22"/>
  <c r="F132" i="22"/>
  <c r="C132" i="22"/>
  <c r="R18" i="13"/>
  <c r="U18" i="13"/>
  <c r="E18" i="13"/>
  <c r="P18" i="13"/>
  <c r="V18" i="13"/>
  <c r="C18" i="13"/>
  <c r="D18" i="13"/>
  <c r="S18" i="13"/>
  <c r="F18" i="13"/>
  <c r="G18" i="13"/>
  <c r="H18" i="13"/>
  <c r="W18" i="13"/>
  <c r="Q18" i="13"/>
  <c r="T18" i="13"/>
  <c r="M162" i="12"/>
  <c r="G162" i="12"/>
  <c r="H162" i="12"/>
  <c r="R162" i="12"/>
  <c r="E162" i="12"/>
  <c r="U162" i="12"/>
  <c r="J162" i="12"/>
  <c r="N162" i="12"/>
  <c r="S162" i="12"/>
  <c r="W162" i="12"/>
  <c r="I162" i="12"/>
  <c r="F162" i="12"/>
  <c r="C162" i="12"/>
  <c r="L162" i="12"/>
  <c r="Q162" i="12"/>
  <c r="D162" i="12"/>
  <c r="V162" i="12"/>
  <c r="O162" i="12"/>
  <c r="T162" i="12"/>
  <c r="K162" i="12"/>
  <c r="V136" i="12"/>
  <c r="E136" i="12"/>
  <c r="H136" i="12"/>
  <c r="T136" i="12"/>
  <c r="Q136" i="12"/>
  <c r="L136" i="12"/>
  <c r="K136" i="12"/>
  <c r="F136" i="12"/>
  <c r="O136" i="12"/>
  <c r="D136" i="12"/>
  <c r="S136" i="12"/>
  <c r="N136" i="12"/>
  <c r="I136" i="12"/>
  <c r="W136" i="12"/>
  <c r="U136" i="12"/>
  <c r="C136" i="12"/>
  <c r="G136" i="12"/>
  <c r="M136" i="12"/>
  <c r="R136" i="12"/>
  <c r="J136" i="12"/>
  <c r="C153" i="22"/>
  <c r="L153" i="22"/>
  <c r="M153" i="22"/>
  <c r="N153" i="22"/>
  <c r="K153" i="22"/>
  <c r="I153" i="22"/>
  <c r="J153" i="22"/>
  <c r="H153" i="22"/>
  <c r="G153" i="22"/>
  <c r="F153" i="22"/>
  <c r="E153" i="22"/>
  <c r="D153" i="22"/>
  <c r="O153" i="22"/>
  <c r="T118" i="12"/>
  <c r="R118" i="12"/>
  <c r="G118" i="12"/>
  <c r="J118" i="12"/>
  <c r="Q118" i="12"/>
  <c r="C118" i="12"/>
  <c r="W118" i="12"/>
  <c r="N118" i="12"/>
  <c r="M118" i="12"/>
  <c r="F118" i="12"/>
  <c r="U118" i="12"/>
  <c r="O118" i="12"/>
  <c r="L118" i="12"/>
  <c r="H118" i="12"/>
  <c r="S118" i="12"/>
  <c r="V118" i="12"/>
  <c r="K118" i="12"/>
  <c r="E118" i="12"/>
  <c r="I118" i="12"/>
  <c r="D118" i="12"/>
  <c r="T96" i="12"/>
  <c r="U96" i="12"/>
  <c r="F96" i="12"/>
  <c r="E96" i="12"/>
  <c r="N96" i="12"/>
  <c r="D96" i="12"/>
  <c r="H96" i="12"/>
  <c r="V96" i="12"/>
  <c r="C96" i="12"/>
  <c r="Q96" i="12"/>
  <c r="M96" i="12"/>
  <c r="W96" i="12"/>
  <c r="J96" i="12"/>
  <c r="I96" i="12"/>
  <c r="O96" i="12"/>
  <c r="G96" i="12"/>
  <c r="R96" i="12"/>
  <c r="K96" i="12"/>
  <c r="L96" i="12"/>
  <c r="S96" i="12"/>
  <c r="G151" i="44"/>
  <c r="H151" i="44"/>
  <c r="C151" i="44"/>
  <c r="E151" i="44"/>
  <c r="F151" i="44"/>
  <c r="D151" i="44"/>
  <c r="F94" i="44"/>
  <c r="D94" i="44"/>
  <c r="G94" i="44"/>
  <c r="H94" i="44"/>
  <c r="C94" i="44"/>
  <c r="E94" i="44"/>
  <c r="J75" i="7"/>
  <c r="G75" i="7"/>
  <c r="P75" i="7"/>
  <c r="O75" i="7"/>
  <c r="D75" i="7"/>
  <c r="S75" i="7"/>
  <c r="H75" i="7"/>
  <c r="C75" i="7"/>
  <c r="V75" i="7"/>
  <c r="L75" i="7"/>
  <c r="R75" i="7"/>
  <c r="I75" i="7"/>
  <c r="N75" i="7"/>
  <c r="M75" i="7"/>
  <c r="E75" i="7"/>
  <c r="F75" i="7"/>
  <c r="X75" i="7"/>
  <c r="T75" i="7"/>
  <c r="W75" i="7"/>
  <c r="K75" i="7"/>
  <c r="V83" i="7"/>
  <c r="G83" i="7"/>
  <c r="T83" i="7"/>
  <c r="P83" i="7"/>
  <c r="S83" i="7"/>
  <c r="K83" i="7"/>
  <c r="X83" i="7"/>
  <c r="I83" i="7"/>
  <c r="N83" i="7"/>
  <c r="O83" i="7"/>
  <c r="J83" i="7"/>
  <c r="M83" i="7"/>
  <c r="W83" i="7"/>
  <c r="H83" i="7"/>
  <c r="F83" i="7"/>
  <c r="R83" i="7"/>
  <c r="L83" i="7"/>
  <c r="C83" i="7"/>
  <c r="D83" i="7"/>
  <c r="E83" i="7"/>
  <c r="P90" i="13"/>
  <c r="G90" i="13"/>
  <c r="D90" i="13"/>
  <c r="N90" i="13"/>
  <c r="V90" i="13"/>
  <c r="I90" i="13"/>
  <c r="U90" i="13"/>
  <c r="C90" i="13"/>
  <c r="K90" i="13"/>
  <c r="L90" i="13"/>
  <c r="O90" i="13"/>
  <c r="H90" i="13"/>
  <c r="F90" i="13"/>
  <c r="M90" i="13"/>
  <c r="T90" i="13"/>
  <c r="W90" i="13"/>
  <c r="S90" i="13"/>
  <c r="J90" i="13"/>
  <c r="R90" i="13"/>
  <c r="Q90" i="13"/>
  <c r="E90" i="13"/>
  <c r="H179" i="12"/>
  <c r="Q179" i="12"/>
  <c r="T179" i="12"/>
  <c r="L179" i="12"/>
  <c r="U179" i="12"/>
  <c r="I179" i="12"/>
  <c r="M179" i="12"/>
  <c r="S179" i="12"/>
  <c r="O179" i="12"/>
  <c r="K179" i="12"/>
  <c r="D179" i="12"/>
  <c r="N179" i="12"/>
  <c r="G179" i="12"/>
  <c r="V179" i="12"/>
  <c r="F179" i="12"/>
  <c r="J179" i="12"/>
  <c r="W179" i="12"/>
  <c r="E179" i="12"/>
  <c r="R179" i="12"/>
  <c r="C179" i="12"/>
  <c r="D65" i="44"/>
  <c r="H65" i="44"/>
  <c r="F65" i="44"/>
  <c r="C65" i="44"/>
  <c r="G65" i="44"/>
  <c r="E65" i="44"/>
  <c r="D24" i="44"/>
  <c r="C24" i="44"/>
  <c r="E24" i="44"/>
  <c r="H24" i="44"/>
  <c r="G24" i="44"/>
  <c r="F24" i="44"/>
  <c r="D31" i="16"/>
  <c r="C31" i="16"/>
  <c r="E31" i="16"/>
  <c r="F31" i="16"/>
  <c r="H31" i="16"/>
  <c r="I31" i="16"/>
  <c r="G31" i="16"/>
  <c r="O180" i="22"/>
  <c r="C180" i="22"/>
  <c r="E180" i="22"/>
  <c r="J180" i="22"/>
  <c r="L180" i="22"/>
  <c r="M180" i="22"/>
  <c r="K180" i="22"/>
  <c r="G180" i="22"/>
  <c r="D180" i="22"/>
  <c r="H180" i="22"/>
  <c r="I180" i="22"/>
  <c r="N180" i="22"/>
  <c r="F180" i="22"/>
  <c r="D121" i="16"/>
  <c r="G121" i="16"/>
  <c r="C121" i="16"/>
  <c r="E121" i="16"/>
  <c r="F121" i="16"/>
  <c r="H121" i="16"/>
  <c r="I121" i="16"/>
  <c r="O119" i="21"/>
  <c r="F119" i="21"/>
  <c r="E119" i="21"/>
  <c r="G119" i="21"/>
  <c r="N119" i="21"/>
  <c r="I119" i="21"/>
  <c r="U119" i="21"/>
  <c r="H119" i="21"/>
  <c r="D119" i="21"/>
  <c r="Y119" i="21"/>
  <c r="M119" i="21"/>
  <c r="C119" i="21"/>
  <c r="Q119" i="21"/>
  <c r="H149" i="5"/>
  <c r="K149" i="5"/>
  <c r="L149" i="5"/>
  <c r="N149" i="5"/>
  <c r="F149" i="5"/>
  <c r="J149" i="5"/>
  <c r="M149" i="5"/>
  <c r="D149" i="5"/>
  <c r="E149" i="5" s="1"/>
  <c r="I149" i="5"/>
  <c r="C149" i="5"/>
  <c r="G149" i="5"/>
  <c r="J46" i="22"/>
  <c r="C46" i="22"/>
  <c r="E46" i="22"/>
  <c r="L46" i="22"/>
  <c r="F46" i="22"/>
  <c r="O46" i="22"/>
  <c r="I46" i="22"/>
  <c r="H46" i="22"/>
  <c r="D46" i="22"/>
  <c r="M46" i="22"/>
  <c r="K46" i="22"/>
  <c r="N46" i="22"/>
  <c r="G46" i="22"/>
  <c r="H174" i="5"/>
  <c r="D174" i="5"/>
  <c r="E174" i="5" s="1"/>
  <c r="C174" i="5"/>
  <c r="L174" i="5"/>
  <c r="M174" i="5"/>
  <c r="J174" i="5"/>
  <c r="N174" i="5"/>
  <c r="I174" i="5"/>
  <c r="F174" i="5"/>
  <c r="G174" i="5"/>
  <c r="K174" i="5"/>
  <c r="D116" i="16"/>
  <c r="E116" i="16"/>
  <c r="I116" i="16"/>
  <c r="H116" i="16"/>
  <c r="C116" i="16"/>
  <c r="G116" i="16"/>
  <c r="F116" i="16"/>
  <c r="F131" i="22"/>
  <c r="L131" i="22"/>
  <c r="O131" i="22"/>
  <c r="H131" i="22"/>
  <c r="G131" i="22"/>
  <c r="C131" i="22"/>
  <c r="E131" i="22"/>
  <c r="M131" i="22"/>
  <c r="J131" i="22"/>
  <c r="D131" i="22"/>
  <c r="N131" i="22"/>
  <c r="K131" i="22"/>
  <c r="I131" i="22"/>
  <c r="H43" i="22"/>
  <c r="L43" i="22"/>
  <c r="G43" i="22"/>
  <c r="O43" i="22"/>
  <c r="N43" i="22"/>
  <c r="C43" i="22"/>
  <c r="D43" i="22"/>
  <c r="M43" i="22"/>
  <c r="J43" i="22"/>
  <c r="K43" i="22"/>
  <c r="I43" i="22"/>
  <c r="F43" i="22"/>
  <c r="E43" i="22"/>
  <c r="H65" i="5"/>
  <c r="J65" i="5"/>
  <c r="I65" i="5"/>
  <c r="D65" i="5"/>
  <c r="E65" i="5" s="1"/>
  <c r="G65" i="5"/>
  <c r="N65" i="5"/>
  <c r="M65" i="5"/>
  <c r="F65" i="5"/>
  <c r="K65" i="5"/>
  <c r="L65" i="5"/>
  <c r="C65" i="5"/>
  <c r="O176" i="7"/>
  <c r="J176" i="7"/>
  <c r="H176" i="7"/>
  <c r="M176" i="7"/>
  <c r="G176" i="7"/>
  <c r="N176" i="7"/>
  <c r="D176" i="7"/>
  <c r="P176" i="7"/>
  <c r="F176" i="7"/>
  <c r="X176" i="7"/>
  <c r="R176" i="7"/>
  <c r="V176" i="7"/>
  <c r="C176" i="7"/>
  <c r="K176" i="7"/>
  <c r="I176" i="7"/>
  <c r="S176" i="7"/>
  <c r="L176" i="7"/>
  <c r="W176" i="7"/>
  <c r="E176" i="7"/>
  <c r="T176" i="7"/>
  <c r="M53" i="22"/>
  <c r="F53" i="22"/>
  <c r="G53" i="22"/>
  <c r="J53" i="22"/>
  <c r="I53" i="22"/>
  <c r="K53" i="22"/>
  <c r="C53" i="22"/>
  <c r="O53" i="22"/>
  <c r="D53" i="22"/>
  <c r="N53" i="22"/>
  <c r="L53" i="22"/>
  <c r="H53" i="22"/>
  <c r="E53" i="22"/>
  <c r="I56" i="5"/>
  <c r="M56" i="5"/>
  <c r="L56" i="5"/>
  <c r="K56" i="5"/>
  <c r="H56" i="5"/>
  <c r="C56" i="5"/>
  <c r="N56" i="5"/>
  <c r="J56" i="5"/>
  <c r="D56" i="5"/>
  <c r="E56" i="5" s="1"/>
  <c r="F56" i="5"/>
  <c r="G56" i="5"/>
  <c r="G69" i="21"/>
  <c r="D69" i="21"/>
  <c r="H69" i="21"/>
  <c r="O69" i="21"/>
  <c r="U69" i="21"/>
  <c r="M69" i="21"/>
  <c r="Q69" i="21"/>
  <c r="C69" i="21"/>
  <c r="I69" i="21"/>
  <c r="F69" i="21"/>
  <c r="E69" i="21"/>
  <c r="Y69" i="21"/>
  <c r="W69" i="21"/>
  <c r="N69" i="21"/>
  <c r="V69" i="21"/>
  <c r="J112" i="5"/>
  <c r="N112" i="5"/>
  <c r="C112" i="5"/>
  <c r="H112" i="5"/>
  <c r="K112" i="5"/>
  <c r="G112" i="5"/>
  <c r="L112" i="5"/>
  <c r="I112" i="5"/>
  <c r="D112" i="5"/>
  <c r="E112" i="5" s="1"/>
  <c r="F112" i="5"/>
  <c r="M112" i="5"/>
  <c r="C110" i="21"/>
  <c r="H110" i="21"/>
  <c r="E110" i="21"/>
  <c r="Y110" i="21"/>
  <c r="G110" i="21"/>
  <c r="M110" i="21"/>
  <c r="D110" i="21"/>
  <c r="Q110" i="21"/>
  <c r="I110" i="21"/>
  <c r="O110" i="21"/>
  <c r="V110" i="21"/>
  <c r="W110" i="21"/>
  <c r="U110" i="21"/>
  <c r="F110" i="21"/>
  <c r="N110" i="21"/>
  <c r="K151" i="5"/>
  <c r="G151" i="5"/>
  <c r="N151" i="5"/>
  <c r="F151" i="5"/>
  <c r="L151" i="5"/>
  <c r="H151" i="5"/>
  <c r="D151" i="5"/>
  <c r="E151" i="5" s="1"/>
  <c r="I151" i="5"/>
  <c r="C151" i="5"/>
  <c r="M151" i="5"/>
  <c r="J151" i="5"/>
  <c r="R27" i="13"/>
  <c r="H27" i="13"/>
  <c r="C27" i="13"/>
  <c r="Q27" i="13"/>
  <c r="S27" i="13"/>
  <c r="W27" i="13"/>
  <c r="U27" i="13"/>
  <c r="P27" i="13"/>
  <c r="F27" i="13"/>
  <c r="E27" i="13"/>
  <c r="T27" i="13"/>
  <c r="G27" i="13"/>
  <c r="V27" i="13"/>
  <c r="D27" i="13"/>
  <c r="H101" i="12"/>
  <c r="I101" i="12"/>
  <c r="F101" i="12"/>
  <c r="T101" i="12"/>
  <c r="K101" i="12"/>
  <c r="S101" i="12"/>
  <c r="U101" i="12"/>
  <c r="G101" i="12"/>
  <c r="J101" i="12"/>
  <c r="R101" i="12"/>
  <c r="D101" i="12"/>
  <c r="W101" i="12"/>
  <c r="E101" i="12"/>
  <c r="Q101" i="12"/>
  <c r="O101" i="12"/>
  <c r="C101" i="12"/>
  <c r="M101" i="12"/>
  <c r="N101" i="12"/>
  <c r="L101" i="12"/>
  <c r="V101" i="12"/>
  <c r="H157" i="22"/>
  <c r="K157" i="22"/>
  <c r="G157" i="22"/>
  <c r="F157" i="22"/>
  <c r="C157" i="22"/>
  <c r="N157" i="22"/>
  <c r="I157" i="22"/>
  <c r="J157" i="22"/>
  <c r="O157" i="22"/>
  <c r="E157" i="22"/>
  <c r="M157" i="22"/>
  <c r="D157" i="22"/>
  <c r="L157" i="22"/>
  <c r="E188" i="21"/>
  <c r="D188" i="21"/>
  <c r="O188" i="21"/>
  <c r="Q188" i="21"/>
  <c r="Y188" i="21"/>
  <c r="C188" i="21"/>
  <c r="M188" i="21"/>
  <c r="U188" i="21"/>
  <c r="F188" i="21"/>
  <c r="G188" i="21"/>
  <c r="I188" i="21"/>
  <c r="N188" i="21"/>
  <c r="H188" i="21"/>
  <c r="D105" i="5"/>
  <c r="E105" i="5" s="1"/>
  <c r="J105" i="5"/>
  <c r="M105" i="5"/>
  <c r="C105" i="5"/>
  <c r="K105" i="5"/>
  <c r="F105" i="5"/>
  <c r="G105" i="5"/>
  <c r="H105" i="5"/>
  <c r="N105" i="5"/>
  <c r="L105" i="5"/>
  <c r="I105" i="5"/>
  <c r="V154" i="7"/>
  <c r="D154" i="7"/>
  <c r="E154" i="7"/>
  <c r="K154" i="7"/>
  <c r="C154" i="7"/>
  <c r="S154" i="7"/>
  <c r="O154" i="7"/>
  <c r="R154" i="7"/>
  <c r="T154" i="7"/>
  <c r="W154" i="7"/>
  <c r="N154" i="7"/>
  <c r="M154" i="7"/>
  <c r="I154" i="7"/>
  <c r="H154" i="7"/>
  <c r="F154" i="7"/>
  <c r="J154" i="7"/>
  <c r="P154" i="7"/>
  <c r="L154" i="7"/>
  <c r="X154" i="7"/>
  <c r="G154" i="7"/>
  <c r="C82" i="16"/>
  <c r="D82" i="16"/>
  <c r="F82" i="16"/>
  <c r="G82" i="16"/>
  <c r="H82" i="16"/>
  <c r="E82" i="16"/>
  <c r="I82" i="16"/>
  <c r="W47" i="7"/>
  <c r="S47" i="7"/>
  <c r="O47" i="7"/>
  <c r="D47" i="7"/>
  <c r="F47" i="7"/>
  <c r="H47" i="7"/>
  <c r="X47" i="7"/>
  <c r="V47" i="7"/>
  <c r="J47" i="7"/>
  <c r="N47" i="7"/>
  <c r="G47" i="7"/>
  <c r="R47" i="7"/>
  <c r="P47" i="7"/>
  <c r="L47" i="7"/>
  <c r="I47" i="7"/>
  <c r="E47" i="7"/>
  <c r="T47" i="7"/>
  <c r="C47" i="7"/>
  <c r="K47" i="7"/>
  <c r="M47" i="7"/>
  <c r="K178" i="12"/>
  <c r="E178" i="12"/>
  <c r="N178" i="12"/>
  <c r="T178" i="12"/>
  <c r="W178" i="12"/>
  <c r="J178" i="12"/>
  <c r="O178" i="12"/>
  <c r="M178" i="12"/>
  <c r="H178" i="12"/>
  <c r="C178" i="12"/>
  <c r="R178" i="12"/>
  <c r="U178" i="12"/>
  <c r="I178" i="12"/>
  <c r="V178" i="12"/>
  <c r="D178" i="12"/>
  <c r="Q178" i="12"/>
  <c r="G178" i="12"/>
  <c r="S178" i="12"/>
  <c r="F178" i="12"/>
  <c r="L178" i="12"/>
  <c r="J58" i="12"/>
  <c r="S58" i="12"/>
  <c r="Q58" i="12"/>
  <c r="W58" i="12"/>
  <c r="H58" i="12"/>
  <c r="C58" i="12"/>
  <c r="U58" i="12"/>
  <c r="G58" i="12"/>
  <c r="E58" i="12"/>
  <c r="N58" i="12"/>
  <c r="O58" i="12"/>
  <c r="V58" i="12"/>
  <c r="M58" i="12"/>
  <c r="K58" i="12"/>
  <c r="I58" i="12"/>
  <c r="R58" i="12"/>
  <c r="T58" i="12"/>
  <c r="D58" i="12"/>
  <c r="L58" i="12"/>
  <c r="F58" i="12"/>
  <c r="C86" i="5"/>
  <c r="G86" i="5"/>
  <c r="D86" i="5"/>
  <c r="E86" i="5" s="1"/>
  <c r="M86" i="5"/>
  <c r="F86" i="5"/>
  <c r="J86" i="5"/>
  <c r="L86" i="5"/>
  <c r="N86" i="5"/>
  <c r="H86" i="5"/>
  <c r="K86" i="5"/>
  <c r="I86" i="5"/>
  <c r="K162" i="13"/>
  <c r="V162" i="13"/>
  <c r="D162" i="13"/>
  <c r="W162" i="13"/>
  <c r="O162" i="13"/>
  <c r="T162" i="13"/>
  <c r="R162" i="13"/>
  <c r="F162" i="13"/>
  <c r="C162" i="13"/>
  <c r="J162" i="13"/>
  <c r="P162" i="13"/>
  <c r="H162" i="13"/>
  <c r="Q162" i="13"/>
  <c r="I162" i="13"/>
  <c r="S162" i="13"/>
  <c r="N162" i="13"/>
  <c r="M162" i="13"/>
  <c r="G162" i="13"/>
  <c r="U162" i="13"/>
  <c r="L162" i="13"/>
  <c r="E162" i="13"/>
  <c r="C170" i="12"/>
  <c r="L170" i="12"/>
  <c r="E170" i="12"/>
  <c r="U170" i="12"/>
  <c r="N170" i="12"/>
  <c r="D170" i="12"/>
  <c r="I170" i="12"/>
  <c r="S170" i="12"/>
  <c r="M170" i="12"/>
  <c r="Q170" i="12"/>
  <c r="G170" i="12"/>
  <c r="R170" i="12"/>
  <c r="F170" i="12"/>
  <c r="J170" i="12"/>
  <c r="T170" i="12"/>
  <c r="V170" i="12"/>
  <c r="K170" i="12"/>
  <c r="O170" i="12"/>
  <c r="W170" i="12"/>
  <c r="H170" i="12"/>
  <c r="M181" i="12"/>
  <c r="O181" i="12"/>
  <c r="S181" i="12"/>
  <c r="N181" i="12"/>
  <c r="E181" i="12"/>
  <c r="F181" i="12"/>
  <c r="R181" i="12"/>
  <c r="Q181" i="12"/>
  <c r="K181" i="12"/>
  <c r="G181" i="12"/>
  <c r="W181" i="12"/>
  <c r="H181" i="12"/>
  <c r="L181" i="12"/>
  <c r="U181" i="12"/>
  <c r="I181" i="12"/>
  <c r="T181" i="12"/>
  <c r="C181" i="12"/>
  <c r="V181" i="12"/>
  <c r="J181" i="12"/>
  <c r="D181" i="12"/>
  <c r="L107" i="13"/>
  <c r="J107" i="13"/>
  <c r="G107" i="13"/>
  <c r="V107" i="13"/>
  <c r="H107" i="13"/>
  <c r="U107" i="13"/>
  <c r="S107" i="13"/>
  <c r="K107" i="13"/>
  <c r="W107" i="13"/>
  <c r="I107" i="13"/>
  <c r="E107" i="13"/>
  <c r="C107" i="13"/>
  <c r="P107" i="13"/>
  <c r="D107" i="13"/>
  <c r="M107" i="13"/>
  <c r="O107" i="13"/>
  <c r="F107" i="13"/>
  <c r="T107" i="13"/>
  <c r="N107" i="13"/>
  <c r="Q107" i="13"/>
  <c r="R107" i="13"/>
  <c r="M204" i="21"/>
  <c r="D204" i="21"/>
  <c r="U204" i="21"/>
  <c r="E204" i="21"/>
  <c r="Q204" i="21"/>
  <c r="N204" i="21"/>
  <c r="Y204" i="21"/>
  <c r="I204" i="21"/>
  <c r="C204" i="21"/>
  <c r="G204" i="21"/>
  <c r="O204" i="21"/>
  <c r="H204" i="21"/>
  <c r="F204" i="21"/>
  <c r="N141" i="7"/>
  <c r="D141" i="7"/>
  <c r="S141" i="7"/>
  <c r="W141" i="7"/>
  <c r="R141" i="7"/>
  <c r="E141" i="7"/>
  <c r="J141" i="7"/>
  <c r="H141" i="7"/>
  <c r="M141" i="7"/>
  <c r="T141" i="7"/>
  <c r="V141" i="7"/>
  <c r="G141" i="7"/>
  <c r="K141" i="7"/>
  <c r="I141" i="7"/>
  <c r="F141" i="7"/>
  <c r="O141" i="7"/>
  <c r="L141" i="7"/>
  <c r="X141" i="7"/>
  <c r="P141" i="7"/>
  <c r="C141" i="7"/>
  <c r="P74" i="13"/>
  <c r="E74" i="13"/>
  <c r="H74" i="13"/>
  <c r="R74" i="13"/>
  <c r="G74" i="13"/>
  <c r="D74" i="13"/>
  <c r="I74" i="13"/>
  <c r="N74" i="13"/>
  <c r="S74" i="13"/>
  <c r="K74" i="13"/>
  <c r="T74" i="13"/>
  <c r="M74" i="13"/>
  <c r="O74" i="13"/>
  <c r="L74" i="13"/>
  <c r="Q74" i="13"/>
  <c r="W74" i="13"/>
  <c r="U74" i="13"/>
  <c r="V74" i="13"/>
  <c r="C74" i="13"/>
  <c r="F74" i="13"/>
  <c r="J74" i="13"/>
  <c r="G102" i="5"/>
  <c r="N102" i="5"/>
  <c r="J102" i="5"/>
  <c r="C102" i="5"/>
  <c r="I102" i="5"/>
  <c r="K102" i="5"/>
  <c r="F102" i="5"/>
  <c r="D102" i="5"/>
  <c r="E102" i="5" s="1"/>
  <c r="L102" i="5"/>
  <c r="M102" i="5"/>
  <c r="H102" i="5"/>
  <c r="N99" i="5"/>
  <c r="G99" i="5"/>
  <c r="M99" i="5"/>
  <c r="I99" i="5"/>
  <c r="H99" i="5"/>
  <c r="L99" i="5"/>
  <c r="D99" i="5"/>
  <c r="E99" i="5" s="1"/>
  <c r="J99" i="5"/>
  <c r="K99" i="5"/>
  <c r="F99" i="5"/>
  <c r="C99" i="5"/>
  <c r="D51" i="16"/>
  <c r="E51" i="16"/>
  <c r="H51" i="16"/>
  <c r="I51" i="16"/>
  <c r="F51" i="16"/>
  <c r="G51" i="16"/>
  <c r="C51" i="16"/>
  <c r="H123" i="7"/>
  <c r="G123" i="7"/>
  <c r="K123" i="7"/>
  <c r="V123" i="7"/>
  <c r="D123" i="7"/>
  <c r="C123" i="7"/>
  <c r="J123" i="7"/>
  <c r="I123" i="7"/>
  <c r="R123" i="7"/>
  <c r="O123" i="7"/>
  <c r="X123" i="7"/>
  <c r="N123" i="7"/>
  <c r="W123" i="7"/>
  <c r="S123" i="7"/>
  <c r="P123" i="7"/>
  <c r="L123" i="7"/>
  <c r="T123" i="7"/>
  <c r="M123" i="7"/>
  <c r="F123" i="7"/>
  <c r="E123" i="7"/>
  <c r="I118" i="7"/>
  <c r="K118" i="7"/>
  <c r="M118" i="7"/>
  <c r="N118" i="7"/>
  <c r="W118" i="7"/>
  <c r="H118" i="7"/>
  <c r="X118" i="7"/>
  <c r="P118" i="7"/>
  <c r="S118" i="7"/>
  <c r="G118" i="7"/>
  <c r="R118" i="7"/>
  <c r="C118" i="7"/>
  <c r="L118" i="7"/>
  <c r="D118" i="7"/>
  <c r="O118" i="7"/>
  <c r="J118" i="7"/>
  <c r="V118" i="7"/>
  <c r="F118" i="7"/>
  <c r="T118" i="7"/>
  <c r="E118" i="7"/>
  <c r="M78" i="5"/>
  <c r="K78" i="5"/>
  <c r="D78" i="5"/>
  <c r="E78" i="5" s="1"/>
  <c r="J78" i="5"/>
  <c r="C78" i="5"/>
  <c r="G78" i="5"/>
  <c r="F78" i="5"/>
  <c r="H78" i="5"/>
  <c r="N78" i="5"/>
  <c r="I78" i="5"/>
  <c r="L78" i="5"/>
  <c r="D29" i="12"/>
  <c r="V29" i="12"/>
  <c r="U29" i="12"/>
  <c r="G29" i="12"/>
  <c r="H29" i="12"/>
  <c r="C29" i="12"/>
  <c r="T29" i="12"/>
  <c r="W29" i="12"/>
  <c r="R29" i="12"/>
  <c r="Q29" i="12"/>
  <c r="E29" i="12"/>
  <c r="S29" i="12"/>
  <c r="F29" i="12"/>
  <c r="G42" i="44"/>
  <c r="H42" i="44"/>
  <c r="F42" i="44"/>
  <c r="C42" i="44"/>
  <c r="E42" i="44"/>
  <c r="D42" i="44"/>
  <c r="E110" i="16"/>
  <c r="H110" i="16"/>
  <c r="G110" i="16"/>
  <c r="I110" i="16"/>
  <c r="F110" i="16"/>
  <c r="C110" i="16"/>
  <c r="D110" i="16"/>
  <c r="O87" i="13"/>
  <c r="J87" i="13"/>
  <c r="W87" i="13"/>
  <c r="V87" i="13"/>
  <c r="S87" i="13"/>
  <c r="L87" i="13"/>
  <c r="N87" i="13"/>
  <c r="E87" i="13"/>
  <c r="Q87" i="13"/>
  <c r="I87" i="13"/>
  <c r="K87" i="13"/>
  <c r="M87" i="13"/>
  <c r="P87" i="13"/>
  <c r="C87" i="13"/>
  <c r="F87" i="13"/>
  <c r="D87" i="13"/>
  <c r="T87" i="13"/>
  <c r="H87" i="13"/>
  <c r="U87" i="13"/>
  <c r="G87" i="13"/>
  <c r="R87" i="13"/>
  <c r="H119" i="5"/>
  <c r="J119" i="5"/>
  <c r="F119" i="5"/>
  <c r="C119" i="5"/>
  <c r="N119" i="5"/>
  <c r="D119" i="5"/>
  <c r="E119" i="5" s="1"/>
  <c r="I119" i="5"/>
  <c r="G119" i="5"/>
  <c r="L119" i="5"/>
  <c r="M119" i="5"/>
  <c r="K119" i="5"/>
  <c r="F127" i="13"/>
  <c r="R127" i="13"/>
  <c r="M127" i="13"/>
  <c r="J127" i="13"/>
  <c r="G127" i="13"/>
  <c r="N127" i="13"/>
  <c r="L127" i="13"/>
  <c r="Q127" i="13"/>
  <c r="T127" i="13"/>
  <c r="K127" i="13"/>
  <c r="D127" i="13"/>
  <c r="H127" i="13"/>
  <c r="V127" i="13"/>
  <c r="E127" i="13"/>
  <c r="I127" i="13"/>
  <c r="C127" i="13"/>
  <c r="U127" i="13"/>
  <c r="S127" i="13"/>
  <c r="O127" i="13"/>
  <c r="W127" i="13"/>
  <c r="P127" i="13"/>
  <c r="E96" i="13"/>
  <c r="G96" i="13"/>
  <c r="V96" i="13"/>
  <c r="I96" i="13"/>
  <c r="T96" i="13"/>
  <c r="C96" i="13"/>
  <c r="H96" i="13"/>
  <c r="F96" i="13"/>
  <c r="N96" i="13"/>
  <c r="P96" i="13"/>
  <c r="O96" i="13"/>
  <c r="M96" i="13"/>
  <c r="U96" i="13"/>
  <c r="K96" i="13"/>
  <c r="L96" i="13"/>
  <c r="R96" i="13"/>
  <c r="S96" i="13"/>
  <c r="W96" i="13"/>
  <c r="D96" i="13"/>
  <c r="J96" i="13"/>
  <c r="Q96" i="13"/>
  <c r="R146" i="7"/>
  <c r="K146" i="7"/>
  <c r="E146" i="7"/>
  <c r="S146" i="7"/>
  <c r="I146" i="7"/>
  <c r="O146" i="7"/>
  <c r="P146" i="7"/>
  <c r="X146" i="7"/>
  <c r="T146" i="7"/>
  <c r="L146" i="7"/>
  <c r="J146" i="7"/>
  <c r="M146" i="7"/>
  <c r="C146" i="7"/>
  <c r="G146" i="7"/>
  <c r="D146" i="7"/>
  <c r="F146" i="7"/>
  <c r="H146" i="7"/>
  <c r="N146" i="7"/>
  <c r="V146" i="7"/>
  <c r="W146" i="7"/>
  <c r="F35" i="16"/>
  <c r="E35" i="16"/>
  <c r="G35" i="16"/>
  <c r="C35" i="16"/>
  <c r="D35" i="16"/>
  <c r="I35" i="16"/>
  <c r="H35" i="16"/>
  <c r="D31" i="7"/>
  <c r="C31" i="7"/>
  <c r="M31" i="7"/>
  <c r="C118" i="16"/>
  <c r="E118" i="16"/>
  <c r="D118" i="16"/>
  <c r="I118" i="16"/>
  <c r="F118" i="16"/>
  <c r="G118" i="16"/>
  <c r="H118" i="16"/>
  <c r="E133" i="12"/>
  <c r="O133" i="12"/>
  <c r="I133" i="12"/>
  <c r="G133" i="12"/>
  <c r="L133" i="12"/>
  <c r="F133" i="12"/>
  <c r="K133" i="12"/>
  <c r="N133" i="12"/>
  <c r="Q133" i="12"/>
  <c r="M133" i="12"/>
  <c r="H133" i="12"/>
  <c r="J133" i="12"/>
  <c r="V133" i="12"/>
  <c r="U133" i="12"/>
  <c r="W133" i="12"/>
  <c r="D133" i="12"/>
  <c r="C133" i="12"/>
  <c r="S133" i="12"/>
  <c r="T133" i="12"/>
  <c r="R133" i="12"/>
  <c r="C75" i="13"/>
  <c r="Q75" i="13"/>
  <c r="J75" i="13"/>
  <c r="T75" i="13"/>
  <c r="D75" i="13"/>
  <c r="F75" i="13"/>
  <c r="H75" i="13"/>
  <c r="M75" i="13"/>
  <c r="L75" i="13"/>
  <c r="W75" i="13"/>
  <c r="U75" i="13"/>
  <c r="O75" i="13"/>
  <c r="V75" i="13"/>
  <c r="E75" i="13"/>
  <c r="G75" i="13"/>
  <c r="K75" i="13"/>
  <c r="R75" i="13"/>
  <c r="N75" i="13"/>
  <c r="I75" i="13"/>
  <c r="P75" i="13"/>
  <c r="S75" i="13"/>
  <c r="I164" i="16"/>
  <c r="C164" i="16"/>
  <c r="H164" i="16"/>
  <c r="D164" i="16"/>
  <c r="G164" i="16"/>
  <c r="F164" i="16"/>
  <c r="E164" i="16"/>
  <c r="C158" i="12"/>
  <c r="S158" i="12"/>
  <c r="J158" i="12"/>
  <c r="F158" i="12"/>
  <c r="R158" i="12"/>
  <c r="Q158" i="12"/>
  <c r="K158" i="12"/>
  <c r="V158" i="12"/>
  <c r="E158" i="12"/>
  <c r="T158" i="12"/>
  <c r="H158" i="12"/>
  <c r="G158" i="12"/>
  <c r="L158" i="12"/>
  <c r="N158" i="12"/>
  <c r="I158" i="12"/>
  <c r="W158" i="12"/>
  <c r="U158" i="12"/>
  <c r="M158" i="12"/>
  <c r="D158" i="12"/>
  <c r="O158" i="12"/>
  <c r="G49" i="22"/>
  <c r="N49" i="22"/>
  <c r="L49" i="22"/>
  <c r="H49" i="22"/>
  <c r="D49" i="22"/>
  <c r="F49" i="22"/>
  <c r="O49" i="22"/>
  <c r="J49" i="22"/>
  <c r="C49" i="22"/>
  <c r="I49" i="22"/>
  <c r="M49" i="22"/>
  <c r="E49" i="22"/>
  <c r="K49" i="22"/>
  <c r="Y107" i="21"/>
  <c r="M107" i="21"/>
  <c r="U107" i="21"/>
  <c r="G107" i="21"/>
  <c r="Q107" i="21"/>
  <c r="H107" i="21"/>
  <c r="C107" i="21"/>
  <c r="D107" i="21"/>
  <c r="I107" i="21"/>
  <c r="N107" i="21"/>
  <c r="F107" i="21"/>
  <c r="O107" i="21"/>
  <c r="E107" i="21"/>
  <c r="F50" i="16"/>
  <c r="G50" i="16"/>
  <c r="D50" i="16"/>
  <c r="H50" i="16"/>
  <c r="E50" i="16"/>
  <c r="C50" i="16"/>
  <c r="I50" i="16"/>
  <c r="M27" i="7"/>
  <c r="D27" i="7"/>
  <c r="C27" i="7"/>
  <c r="W177" i="12"/>
  <c r="H177" i="12"/>
  <c r="G177" i="12"/>
  <c r="T177" i="12"/>
  <c r="C177" i="12"/>
  <c r="I177" i="12"/>
  <c r="R177" i="12"/>
  <c r="U177" i="12"/>
  <c r="D177" i="12"/>
  <c r="S177" i="12"/>
  <c r="Q177" i="12"/>
  <c r="F177" i="12"/>
  <c r="V177" i="12"/>
  <c r="O177" i="12"/>
  <c r="J177" i="12"/>
  <c r="N177" i="12"/>
  <c r="E177" i="12"/>
  <c r="K177" i="12"/>
  <c r="L177" i="12"/>
  <c r="M177" i="12"/>
  <c r="D94" i="5"/>
  <c r="E94" i="5" s="1"/>
  <c r="J94" i="5"/>
  <c r="G94" i="5"/>
  <c r="N94" i="5"/>
  <c r="F94" i="5"/>
  <c r="I94" i="5"/>
  <c r="C94" i="5"/>
  <c r="M94" i="5"/>
  <c r="K94" i="5"/>
  <c r="H94" i="5"/>
  <c r="L94" i="5"/>
  <c r="E56" i="44"/>
  <c r="C56" i="44"/>
  <c r="F56" i="44"/>
  <c r="D56" i="44"/>
  <c r="H56" i="44"/>
  <c r="G56" i="44"/>
  <c r="H94" i="16"/>
  <c r="E94" i="16"/>
  <c r="D94" i="16"/>
  <c r="G94" i="16"/>
  <c r="I94" i="16"/>
  <c r="F94" i="16"/>
  <c r="C94" i="16"/>
  <c r="C88" i="12"/>
  <c r="K88" i="12"/>
  <c r="U88" i="12"/>
  <c r="O88" i="12"/>
  <c r="T88" i="12"/>
  <c r="D88" i="12"/>
  <c r="J88" i="12"/>
  <c r="R88" i="12"/>
  <c r="V88" i="12"/>
  <c r="S88" i="12"/>
  <c r="M88" i="12"/>
  <c r="L88" i="12"/>
  <c r="Q88" i="12"/>
  <c r="E88" i="12"/>
  <c r="I88" i="12"/>
  <c r="G88" i="12"/>
  <c r="N88" i="12"/>
  <c r="F88" i="12"/>
  <c r="H88" i="12"/>
  <c r="W88" i="12"/>
  <c r="E105" i="16"/>
  <c r="I105" i="16"/>
  <c r="F105" i="16"/>
  <c r="H105" i="16"/>
  <c r="D105" i="16"/>
  <c r="C105" i="16"/>
  <c r="G105" i="16"/>
  <c r="O173" i="7"/>
  <c r="T173" i="7"/>
  <c r="N173" i="7"/>
  <c r="L173" i="7"/>
  <c r="R173" i="7"/>
  <c r="H173" i="7"/>
  <c r="F173" i="7"/>
  <c r="X173" i="7"/>
  <c r="P173" i="7"/>
  <c r="M173" i="7"/>
  <c r="J173" i="7"/>
  <c r="E173" i="7"/>
  <c r="C173" i="7"/>
  <c r="W173" i="7"/>
  <c r="V173" i="7"/>
  <c r="S173" i="7"/>
  <c r="I173" i="7"/>
  <c r="D173" i="7"/>
  <c r="K173" i="7"/>
  <c r="G173" i="7"/>
  <c r="M68" i="12"/>
  <c r="N68" i="12"/>
  <c r="R68" i="12"/>
  <c r="K68" i="12"/>
  <c r="J68" i="12"/>
  <c r="F68" i="12"/>
  <c r="C68" i="12"/>
  <c r="V68" i="12"/>
  <c r="W68" i="12"/>
  <c r="L68" i="12"/>
  <c r="Q68" i="12"/>
  <c r="E68" i="12"/>
  <c r="H68" i="12"/>
  <c r="U68" i="12"/>
  <c r="D68" i="12"/>
  <c r="O68" i="12"/>
  <c r="I68" i="12"/>
  <c r="T68" i="12"/>
  <c r="G68" i="12"/>
  <c r="S68" i="12"/>
  <c r="F128" i="16"/>
  <c r="I128" i="16"/>
  <c r="G128" i="16"/>
  <c r="C128" i="16"/>
  <c r="E128" i="16"/>
  <c r="H128" i="16"/>
  <c r="D128" i="16"/>
  <c r="D145" i="12"/>
  <c r="V145" i="12"/>
  <c r="R145" i="12"/>
  <c r="T145" i="12"/>
  <c r="G145" i="12"/>
  <c r="H145" i="12"/>
  <c r="L145" i="12"/>
  <c r="Q145" i="12"/>
  <c r="I145" i="12"/>
  <c r="K145" i="12"/>
  <c r="C145" i="12"/>
  <c r="N145" i="12"/>
  <c r="E145" i="12"/>
  <c r="U145" i="12"/>
  <c r="O145" i="12"/>
  <c r="W145" i="12"/>
  <c r="J145" i="12"/>
  <c r="F145" i="12"/>
  <c r="S145" i="12"/>
  <c r="M145" i="12"/>
  <c r="J55" i="22"/>
  <c r="M55" i="22"/>
  <c r="L55" i="22"/>
  <c r="C55" i="22"/>
  <c r="I55" i="22"/>
  <c r="H55" i="22"/>
  <c r="E55" i="22"/>
  <c r="G55" i="22"/>
  <c r="K55" i="22"/>
  <c r="D55" i="22"/>
  <c r="N55" i="22"/>
  <c r="F55" i="22"/>
  <c r="O55" i="22"/>
  <c r="M58" i="21"/>
  <c r="E58" i="21"/>
  <c r="U58" i="21"/>
  <c r="G58" i="21"/>
  <c r="F58" i="21"/>
  <c r="H58" i="21"/>
  <c r="Q58" i="21"/>
  <c r="N58" i="21"/>
  <c r="C58" i="21"/>
  <c r="W58" i="21"/>
  <c r="I58" i="21"/>
  <c r="D58" i="21"/>
  <c r="V58" i="21"/>
  <c r="Y58" i="21"/>
  <c r="O58" i="21"/>
  <c r="R83" i="13"/>
  <c r="D83" i="13"/>
  <c r="J83" i="13"/>
  <c r="C83" i="13"/>
  <c r="T83" i="13"/>
  <c r="U83" i="13"/>
  <c r="G83" i="13"/>
  <c r="H83" i="13"/>
  <c r="Q83" i="13"/>
  <c r="O83" i="13"/>
  <c r="N83" i="13"/>
  <c r="F83" i="13"/>
  <c r="K83" i="13"/>
  <c r="V83" i="13"/>
  <c r="L83" i="13"/>
  <c r="W83" i="13"/>
  <c r="P83" i="13"/>
  <c r="I83" i="13"/>
  <c r="S83" i="13"/>
  <c r="M83" i="13"/>
  <c r="E83" i="13"/>
  <c r="H79" i="44"/>
  <c r="D79" i="44"/>
  <c r="F79" i="44"/>
  <c r="C79" i="44"/>
  <c r="E79" i="44"/>
  <c r="G79" i="44"/>
  <c r="W169" i="12"/>
  <c r="H169" i="12"/>
  <c r="S169" i="12"/>
  <c r="G169" i="12"/>
  <c r="O169" i="12"/>
  <c r="L169" i="12"/>
  <c r="T169" i="12"/>
  <c r="R169" i="12"/>
  <c r="M169" i="12"/>
  <c r="F169" i="12"/>
  <c r="C169" i="12"/>
  <c r="I169" i="12"/>
  <c r="J169" i="12"/>
  <c r="K169" i="12"/>
  <c r="D169" i="12"/>
  <c r="V169" i="12"/>
  <c r="U169" i="12"/>
  <c r="N169" i="12"/>
  <c r="Q169" i="12"/>
  <c r="E169" i="12"/>
  <c r="E34" i="44"/>
  <c r="H34" i="44"/>
  <c r="G34" i="44"/>
  <c r="C34" i="44"/>
  <c r="F34" i="44"/>
  <c r="D34" i="44"/>
  <c r="E160" i="13"/>
  <c r="P160" i="13"/>
  <c r="L160" i="13"/>
  <c r="K160" i="13"/>
  <c r="S160" i="13"/>
  <c r="U160" i="13"/>
  <c r="G160" i="13"/>
  <c r="C160" i="13"/>
  <c r="O160" i="13"/>
  <c r="W160" i="13"/>
  <c r="T160" i="13"/>
  <c r="I160" i="13"/>
  <c r="R160" i="13"/>
  <c r="D160" i="13"/>
  <c r="Q160" i="13"/>
  <c r="V160" i="13"/>
  <c r="M160" i="13"/>
  <c r="F160" i="13"/>
  <c r="N160" i="13"/>
  <c r="J160" i="13"/>
  <c r="H160" i="13"/>
  <c r="E87" i="22"/>
  <c r="I87" i="22"/>
  <c r="D87" i="22"/>
  <c r="L87" i="22"/>
  <c r="M87" i="22"/>
  <c r="C87" i="22"/>
  <c r="J87" i="22"/>
  <c r="O87" i="22"/>
  <c r="K87" i="22"/>
  <c r="H87" i="22"/>
  <c r="F87" i="22"/>
  <c r="N87" i="22"/>
  <c r="G87" i="22"/>
  <c r="L51" i="22"/>
  <c r="M51" i="22"/>
  <c r="F51" i="22"/>
  <c r="G51" i="22"/>
  <c r="D51" i="22"/>
  <c r="J51" i="22"/>
  <c r="E51" i="22"/>
  <c r="K51" i="22"/>
  <c r="I51" i="22"/>
  <c r="C51" i="22"/>
  <c r="N51" i="22"/>
  <c r="H51" i="22"/>
  <c r="O51" i="22"/>
  <c r="G35" i="44"/>
  <c r="D35" i="44"/>
  <c r="H35" i="44"/>
  <c r="F35" i="44"/>
  <c r="E35" i="44"/>
  <c r="C35" i="44"/>
  <c r="D33" i="7"/>
  <c r="C33" i="7"/>
  <c r="M33" i="7"/>
  <c r="N97" i="5"/>
  <c r="L97" i="5"/>
  <c r="I97" i="5"/>
  <c r="J97" i="5"/>
  <c r="K97" i="5"/>
  <c r="G97" i="5"/>
  <c r="H97" i="5"/>
  <c r="C97" i="5"/>
  <c r="M97" i="5"/>
  <c r="D97" i="5"/>
  <c r="E97" i="5" s="1"/>
  <c r="F97" i="5"/>
  <c r="F115" i="44"/>
  <c r="G115" i="44"/>
  <c r="C115" i="44"/>
  <c r="H115" i="44"/>
  <c r="E115" i="44"/>
  <c r="D115" i="44"/>
  <c r="I174" i="12"/>
  <c r="J174" i="12"/>
  <c r="S174" i="12"/>
  <c r="V174" i="12"/>
  <c r="O174" i="12"/>
  <c r="T174" i="12"/>
  <c r="U174" i="12"/>
  <c r="N174" i="12"/>
  <c r="E174" i="12"/>
  <c r="H174" i="12"/>
  <c r="Q174" i="12"/>
  <c r="C174" i="12"/>
  <c r="L174" i="12"/>
  <c r="W174" i="12"/>
  <c r="K174" i="12"/>
  <c r="G174" i="12"/>
  <c r="D174" i="12"/>
  <c r="R174" i="12"/>
  <c r="M174" i="12"/>
  <c r="F174" i="12"/>
  <c r="F107" i="16"/>
  <c r="I107" i="16"/>
  <c r="C107" i="16"/>
  <c r="D107" i="16"/>
  <c r="E107" i="16"/>
  <c r="H107" i="16"/>
  <c r="G107" i="16"/>
  <c r="Q174" i="13"/>
  <c r="F174" i="13"/>
  <c r="O174" i="13"/>
  <c r="S174" i="13"/>
  <c r="G174" i="13"/>
  <c r="T174" i="13"/>
  <c r="C174" i="13"/>
  <c r="J174" i="13"/>
  <c r="E174" i="13"/>
  <c r="H174" i="13"/>
  <c r="V174" i="13"/>
  <c r="L174" i="13"/>
  <c r="P174" i="13"/>
  <c r="U174" i="13"/>
  <c r="K174" i="13"/>
  <c r="I174" i="13"/>
  <c r="N174" i="13"/>
  <c r="W174" i="13"/>
  <c r="R174" i="13"/>
  <c r="M174" i="13"/>
  <c r="D174" i="13"/>
  <c r="E162" i="44"/>
  <c r="H162" i="44"/>
  <c r="G162" i="44"/>
  <c r="D162" i="44"/>
  <c r="F162" i="44"/>
  <c r="C162" i="44"/>
  <c r="C28" i="7"/>
  <c r="M28" i="7"/>
  <c r="D28" i="7"/>
  <c r="D44" i="21"/>
  <c r="Y44" i="21"/>
  <c r="C44" i="21"/>
  <c r="H16" i="22"/>
  <c r="L16" i="22"/>
  <c r="C16" i="22"/>
  <c r="N16" i="22"/>
  <c r="K16" i="22"/>
  <c r="O16" i="22"/>
  <c r="F16" i="22"/>
  <c r="I16" i="22"/>
  <c r="G16" i="22"/>
  <c r="D16" i="22"/>
  <c r="J16" i="22"/>
  <c r="M16" i="22"/>
  <c r="E16" i="22"/>
  <c r="Y134" i="21"/>
  <c r="H134" i="21"/>
  <c r="U134" i="21"/>
  <c r="O134" i="21"/>
  <c r="M134" i="21"/>
  <c r="G134" i="21"/>
  <c r="W134" i="21"/>
  <c r="Q134" i="21"/>
  <c r="E134" i="21"/>
  <c r="F134" i="21"/>
  <c r="C134" i="21"/>
  <c r="I134" i="21"/>
  <c r="D134" i="21"/>
  <c r="V134" i="21"/>
  <c r="N134" i="21"/>
  <c r="G144" i="16"/>
  <c r="I144" i="16"/>
  <c r="H144" i="16"/>
  <c r="C144" i="16"/>
  <c r="F144" i="16"/>
  <c r="D144" i="16"/>
  <c r="E144" i="16"/>
  <c r="G80" i="22"/>
  <c r="K80" i="22"/>
  <c r="L80" i="22"/>
  <c r="O80" i="22"/>
  <c r="F80" i="22"/>
  <c r="H80" i="22"/>
  <c r="D80" i="22"/>
  <c r="I80" i="22"/>
  <c r="E80" i="22"/>
  <c r="M80" i="22"/>
  <c r="N80" i="22"/>
  <c r="C80" i="22"/>
  <c r="J80" i="22"/>
  <c r="D23" i="44"/>
  <c r="H23" i="44"/>
  <c r="E23" i="44"/>
  <c r="F23" i="44"/>
  <c r="G23" i="44"/>
  <c r="C23" i="44"/>
  <c r="C18" i="7"/>
  <c r="M18" i="7"/>
  <c r="D18" i="7"/>
  <c r="E76" i="44"/>
  <c r="H76" i="44"/>
  <c r="D76" i="44"/>
  <c r="C76" i="44"/>
  <c r="G76" i="44"/>
  <c r="F76" i="44"/>
  <c r="E103" i="12"/>
  <c r="T103" i="12"/>
  <c r="L103" i="12"/>
  <c r="R103" i="12"/>
  <c r="D103" i="12"/>
  <c r="I103" i="12"/>
  <c r="S103" i="12"/>
  <c r="C103" i="12"/>
  <c r="K103" i="12"/>
  <c r="U103" i="12"/>
  <c r="F103" i="12"/>
  <c r="H103" i="12"/>
  <c r="Q103" i="12"/>
  <c r="O103" i="12"/>
  <c r="G103" i="12"/>
  <c r="V103" i="12"/>
  <c r="J103" i="12"/>
  <c r="N103" i="12"/>
  <c r="W103" i="12"/>
  <c r="M103" i="12"/>
  <c r="W74" i="12"/>
  <c r="S74" i="12"/>
  <c r="G74" i="12"/>
  <c r="J74" i="12"/>
  <c r="T74" i="12"/>
  <c r="N74" i="12"/>
  <c r="F74" i="12"/>
  <c r="U74" i="12"/>
  <c r="L74" i="12"/>
  <c r="D74" i="12"/>
  <c r="E74" i="12"/>
  <c r="H74" i="12"/>
  <c r="K74" i="12"/>
  <c r="V74" i="12"/>
  <c r="M74" i="12"/>
  <c r="O74" i="12"/>
  <c r="C74" i="12"/>
  <c r="Q74" i="12"/>
  <c r="I74" i="12"/>
  <c r="R74" i="12"/>
  <c r="C132" i="7"/>
  <c r="T132" i="7"/>
  <c r="E132" i="7"/>
  <c r="R132" i="7"/>
  <c r="S132" i="7"/>
  <c r="H132" i="7"/>
  <c r="N132" i="7"/>
  <c r="G132" i="7"/>
  <c r="M132" i="7"/>
  <c r="K132" i="7"/>
  <c r="D132" i="7"/>
  <c r="L132" i="7"/>
  <c r="F132" i="7"/>
  <c r="W132" i="7"/>
  <c r="X132" i="7"/>
  <c r="V132" i="7"/>
  <c r="J132" i="7"/>
  <c r="O132" i="7"/>
  <c r="I132" i="7"/>
  <c r="P132" i="7"/>
  <c r="I87" i="16"/>
  <c r="C87" i="16"/>
  <c r="G87" i="16"/>
  <c r="F87" i="16"/>
  <c r="D87" i="16"/>
  <c r="E87" i="16"/>
  <c r="H87" i="16"/>
  <c r="G89" i="44"/>
  <c r="E89" i="44"/>
  <c r="D89" i="44"/>
  <c r="H89" i="44"/>
  <c r="F89" i="44"/>
  <c r="C89" i="44"/>
  <c r="C30" i="7"/>
  <c r="M30" i="7"/>
  <c r="D30" i="7"/>
  <c r="E56" i="13"/>
  <c r="K56" i="13"/>
  <c r="H56" i="13"/>
  <c r="O56" i="13"/>
  <c r="Q56" i="13"/>
  <c r="J56" i="13"/>
  <c r="F56" i="13"/>
  <c r="R56" i="13"/>
  <c r="S56" i="13"/>
  <c r="I56" i="13"/>
  <c r="L56" i="13"/>
  <c r="W56" i="13"/>
  <c r="M56" i="13"/>
  <c r="C56" i="13"/>
  <c r="T56" i="13"/>
  <c r="P56" i="13"/>
  <c r="G56" i="13"/>
  <c r="N56" i="13"/>
  <c r="D56" i="13"/>
  <c r="U56" i="13"/>
  <c r="V56" i="13"/>
  <c r="F38" i="44"/>
  <c r="D38" i="44"/>
  <c r="C38" i="44"/>
  <c r="E38" i="44"/>
  <c r="H38" i="44"/>
  <c r="G38" i="44"/>
  <c r="G134" i="12"/>
  <c r="R134" i="12"/>
  <c r="S134" i="12"/>
  <c r="D134" i="12"/>
  <c r="O134" i="12"/>
  <c r="Q134" i="12"/>
  <c r="J134" i="12"/>
  <c r="M134" i="12"/>
  <c r="V134" i="12"/>
  <c r="I134" i="12"/>
  <c r="W134" i="12"/>
  <c r="C134" i="12"/>
  <c r="N134" i="12"/>
  <c r="K134" i="12"/>
  <c r="H134" i="12"/>
  <c r="F134" i="12"/>
  <c r="E134" i="12"/>
  <c r="U134" i="12"/>
  <c r="L134" i="12"/>
  <c r="T134" i="12"/>
  <c r="L185" i="22"/>
  <c r="I185" i="22"/>
  <c r="D185" i="22"/>
  <c r="J185" i="22"/>
  <c r="K185" i="22"/>
  <c r="N185" i="22"/>
  <c r="C185" i="22"/>
  <c r="H185" i="22"/>
  <c r="G185" i="22"/>
  <c r="F185" i="22"/>
  <c r="E185" i="22"/>
  <c r="M185" i="22"/>
  <c r="O185" i="22"/>
  <c r="K85" i="13"/>
  <c r="P85" i="13"/>
  <c r="W85" i="13"/>
  <c r="U85" i="13"/>
  <c r="T85" i="13"/>
  <c r="N85" i="13"/>
  <c r="S85" i="13"/>
  <c r="G85" i="13"/>
  <c r="L85" i="13"/>
  <c r="M85" i="13"/>
  <c r="Q85" i="13"/>
  <c r="V85" i="13"/>
  <c r="E85" i="13"/>
  <c r="C85" i="13"/>
  <c r="J85" i="13"/>
  <c r="H85" i="13"/>
  <c r="R85" i="13"/>
  <c r="I85" i="13"/>
  <c r="F85" i="13"/>
  <c r="D85" i="13"/>
  <c r="O85" i="13"/>
  <c r="I55" i="5"/>
  <c r="M55" i="5"/>
  <c r="C55" i="5"/>
  <c r="G55" i="5"/>
  <c r="J55" i="5"/>
  <c r="F55" i="5"/>
  <c r="N55" i="5"/>
  <c r="K55" i="5"/>
  <c r="D55" i="5"/>
  <c r="E55" i="5" s="1"/>
  <c r="H55" i="5"/>
  <c r="L55" i="5"/>
  <c r="M34" i="7"/>
  <c r="D34" i="7"/>
  <c r="C34" i="7"/>
  <c r="J50" i="5"/>
  <c r="F50" i="5"/>
  <c r="H50" i="5"/>
  <c r="D50" i="5"/>
  <c r="E50" i="5" s="1"/>
  <c r="L50" i="5"/>
  <c r="N50" i="5"/>
  <c r="M50" i="5"/>
  <c r="G50" i="5"/>
  <c r="I50" i="5"/>
  <c r="K50" i="5"/>
  <c r="C50" i="5"/>
  <c r="G104" i="21"/>
  <c r="U104" i="21"/>
  <c r="O104" i="21"/>
  <c r="V104" i="21"/>
  <c r="Y104" i="21"/>
  <c r="N104" i="21"/>
  <c r="E104" i="21"/>
  <c r="H104" i="21"/>
  <c r="C104" i="21"/>
  <c r="D104" i="21"/>
  <c r="Q104" i="21"/>
  <c r="I104" i="21"/>
  <c r="M104" i="21"/>
  <c r="F104" i="21"/>
  <c r="W104" i="21"/>
  <c r="S116" i="12"/>
  <c r="J116" i="12"/>
  <c r="W116" i="12"/>
  <c r="G116" i="12"/>
  <c r="N116" i="12"/>
  <c r="H116" i="12"/>
  <c r="C116" i="12"/>
  <c r="Q116" i="12"/>
  <c r="V116" i="12"/>
  <c r="U116" i="12"/>
  <c r="E116" i="12"/>
  <c r="L116" i="12"/>
  <c r="D116" i="12"/>
  <c r="F116" i="12"/>
  <c r="M116" i="12"/>
  <c r="O116" i="12"/>
  <c r="R116" i="12"/>
  <c r="T116" i="12"/>
  <c r="K116" i="12"/>
  <c r="I116" i="12"/>
  <c r="M162" i="21"/>
  <c r="N162" i="21"/>
  <c r="U162" i="21"/>
  <c r="G162" i="21"/>
  <c r="O162" i="21"/>
  <c r="F162" i="21"/>
  <c r="I162" i="21"/>
  <c r="D162" i="21"/>
  <c r="H162" i="21"/>
  <c r="Q162" i="21"/>
  <c r="C162" i="21"/>
  <c r="E162" i="21"/>
  <c r="Y162" i="21"/>
  <c r="I82" i="22"/>
  <c r="K82" i="22"/>
  <c r="M82" i="22"/>
  <c r="F82" i="22"/>
  <c r="C82" i="22"/>
  <c r="O82" i="22"/>
  <c r="G82" i="22"/>
  <c r="H82" i="22"/>
  <c r="L82" i="22"/>
  <c r="E82" i="22"/>
  <c r="N82" i="22"/>
  <c r="D82" i="22"/>
  <c r="J82" i="22"/>
  <c r="D100" i="21"/>
  <c r="F100" i="21"/>
  <c r="O100" i="21"/>
  <c r="C100" i="21"/>
  <c r="U100" i="21"/>
  <c r="Y100" i="21"/>
  <c r="M100" i="21"/>
  <c r="E100" i="21"/>
  <c r="Q100" i="21"/>
  <c r="H100" i="21"/>
  <c r="N100" i="21"/>
  <c r="I100" i="21"/>
  <c r="W100" i="21"/>
  <c r="G100" i="21"/>
  <c r="V100" i="21"/>
  <c r="C99" i="12"/>
  <c r="Q99" i="12"/>
  <c r="M99" i="12"/>
  <c r="H99" i="12"/>
  <c r="U99" i="12"/>
  <c r="F99" i="12"/>
  <c r="I99" i="12"/>
  <c r="O99" i="12"/>
  <c r="T99" i="12"/>
  <c r="K99" i="12"/>
  <c r="L99" i="12"/>
  <c r="V99" i="12"/>
  <c r="J99" i="12"/>
  <c r="D99" i="12"/>
  <c r="R99" i="12"/>
  <c r="N99" i="12"/>
  <c r="G99" i="12"/>
  <c r="S99" i="12"/>
  <c r="E99" i="12"/>
  <c r="W99" i="12"/>
  <c r="I36" i="5"/>
  <c r="F36" i="5"/>
  <c r="L36" i="5"/>
  <c r="D36" i="5"/>
  <c r="E36" i="5" s="1"/>
  <c r="G36" i="5"/>
  <c r="J36" i="5"/>
  <c r="H36" i="5"/>
  <c r="C36" i="5"/>
  <c r="M36" i="5"/>
  <c r="N36" i="5"/>
  <c r="K36" i="5"/>
  <c r="L93" i="22"/>
  <c r="H93" i="22"/>
  <c r="J93" i="22"/>
  <c r="N93" i="22"/>
  <c r="G93" i="22"/>
  <c r="M93" i="22"/>
  <c r="E93" i="22"/>
  <c r="O93" i="22"/>
  <c r="F93" i="22"/>
  <c r="C93" i="22"/>
  <c r="D93" i="22"/>
  <c r="I93" i="22"/>
  <c r="K93" i="22"/>
  <c r="H52" i="44"/>
  <c r="F52" i="44"/>
  <c r="G52" i="44"/>
  <c r="E52" i="44"/>
  <c r="C52" i="44"/>
  <c r="D52" i="44"/>
  <c r="C95" i="22"/>
  <c r="E95" i="22"/>
  <c r="H95" i="22"/>
  <c r="K95" i="22"/>
  <c r="M95" i="22"/>
  <c r="O95" i="22"/>
  <c r="F95" i="22"/>
  <c r="N95" i="22"/>
  <c r="D95" i="22"/>
  <c r="J95" i="22"/>
  <c r="L95" i="22"/>
  <c r="G95" i="22"/>
  <c r="I95" i="22"/>
  <c r="N167" i="22"/>
  <c r="I167" i="22"/>
  <c r="L167" i="22"/>
  <c r="C167" i="22"/>
  <c r="K167" i="22"/>
  <c r="D167" i="22"/>
  <c r="E167" i="22"/>
  <c r="O167" i="22"/>
  <c r="J167" i="22"/>
  <c r="G167" i="22"/>
  <c r="M167" i="22"/>
  <c r="H167" i="22"/>
  <c r="F167" i="22"/>
  <c r="T141" i="12"/>
  <c r="U141" i="12"/>
  <c r="N141" i="12"/>
  <c r="I141" i="12"/>
  <c r="W141" i="12"/>
  <c r="G141" i="12"/>
  <c r="K141" i="12"/>
  <c r="O141" i="12"/>
  <c r="H141" i="12"/>
  <c r="J141" i="12"/>
  <c r="R141" i="12"/>
  <c r="V141" i="12"/>
  <c r="D141" i="12"/>
  <c r="F141" i="12"/>
  <c r="C141" i="12"/>
  <c r="M141" i="12"/>
  <c r="Q141" i="12"/>
  <c r="L141" i="12"/>
  <c r="S141" i="12"/>
  <c r="E141" i="12"/>
  <c r="H142" i="5"/>
  <c r="M142" i="5"/>
  <c r="C142" i="5"/>
  <c r="G142" i="5"/>
  <c r="L142" i="5"/>
  <c r="N142" i="5"/>
  <c r="K142" i="5"/>
  <c r="D142" i="5"/>
  <c r="E142" i="5" s="1"/>
  <c r="J142" i="5"/>
  <c r="F142" i="5"/>
  <c r="I142" i="5"/>
  <c r="F59" i="16"/>
  <c r="C59" i="16"/>
  <c r="E59" i="16"/>
  <c r="G59" i="16"/>
  <c r="H59" i="16"/>
  <c r="I59" i="16"/>
  <c r="D59" i="16"/>
  <c r="H61" i="5"/>
  <c r="L61" i="5"/>
  <c r="N61" i="5"/>
  <c r="C61" i="5"/>
  <c r="D61" i="5"/>
  <c r="E61" i="5" s="1"/>
  <c r="G61" i="5"/>
  <c r="I61" i="5"/>
  <c r="F61" i="5"/>
  <c r="K61" i="5"/>
  <c r="M61" i="5"/>
  <c r="J61" i="5"/>
  <c r="Q15" i="13"/>
  <c r="R15" i="13"/>
  <c r="T15" i="13"/>
  <c r="H15" i="13"/>
  <c r="U15" i="13"/>
  <c r="G15" i="13"/>
  <c r="F15" i="13"/>
  <c r="C15" i="13"/>
  <c r="S15" i="13"/>
  <c r="W15" i="13"/>
  <c r="D15" i="13"/>
  <c r="V15" i="13"/>
  <c r="E15" i="13"/>
  <c r="P15" i="13"/>
  <c r="M164" i="5"/>
  <c r="N164" i="5"/>
  <c r="C164" i="5"/>
  <c r="F164" i="5"/>
  <c r="J164" i="5"/>
  <c r="G164" i="5"/>
  <c r="H164" i="5"/>
  <c r="K164" i="5"/>
  <c r="L164" i="5"/>
  <c r="D164" i="5"/>
  <c r="E164" i="5" s="1"/>
  <c r="I164" i="5"/>
  <c r="F138" i="13"/>
  <c r="L138" i="13"/>
  <c r="S138" i="13"/>
  <c r="U138" i="13"/>
  <c r="V138" i="13"/>
  <c r="O138" i="13"/>
  <c r="P138" i="13"/>
  <c r="J138" i="13"/>
  <c r="D138" i="13"/>
  <c r="W138" i="13"/>
  <c r="I138" i="13"/>
  <c r="C138" i="13"/>
  <c r="K138" i="13"/>
  <c r="N138" i="13"/>
  <c r="R138" i="13"/>
  <c r="H138" i="13"/>
  <c r="Q138" i="13"/>
  <c r="M138" i="13"/>
  <c r="E138" i="13"/>
  <c r="T138" i="13"/>
  <c r="G138" i="13"/>
  <c r="S101" i="7"/>
  <c r="M101" i="7"/>
  <c r="C101" i="7"/>
  <c r="G101" i="7"/>
  <c r="R101" i="7"/>
  <c r="W101" i="7"/>
  <c r="E101" i="7"/>
  <c r="D101" i="7"/>
  <c r="P101" i="7"/>
  <c r="H101" i="7"/>
  <c r="X101" i="7"/>
  <c r="K101" i="7"/>
  <c r="I101" i="7"/>
  <c r="V101" i="7"/>
  <c r="J101" i="7"/>
  <c r="T101" i="7"/>
  <c r="F101" i="7"/>
  <c r="N101" i="7"/>
  <c r="O101" i="7"/>
  <c r="L101" i="7"/>
  <c r="J112" i="7"/>
  <c r="H112" i="7"/>
  <c r="W112" i="7"/>
  <c r="O112" i="7"/>
  <c r="R112" i="7"/>
  <c r="K112" i="7"/>
  <c r="M112" i="7"/>
  <c r="S112" i="7"/>
  <c r="F112" i="7"/>
  <c r="E112" i="7"/>
  <c r="P112" i="7"/>
  <c r="C112" i="7"/>
  <c r="L112" i="7"/>
  <c r="V112" i="7"/>
  <c r="I112" i="7"/>
  <c r="G112" i="7"/>
  <c r="T112" i="7"/>
  <c r="X112" i="7"/>
  <c r="D112" i="7"/>
  <c r="N112" i="7"/>
  <c r="I43" i="5"/>
  <c r="J43" i="5"/>
  <c r="M43" i="5"/>
  <c r="K43" i="5"/>
  <c r="F43" i="5"/>
  <c r="G43" i="5"/>
  <c r="H43" i="5"/>
  <c r="D43" i="5"/>
  <c r="E43" i="5" s="1"/>
  <c r="N43" i="5"/>
  <c r="L43" i="5"/>
  <c r="C43" i="5"/>
  <c r="D54" i="12"/>
  <c r="G54" i="12"/>
  <c r="H54" i="12"/>
  <c r="K54" i="12"/>
  <c r="C54" i="12"/>
  <c r="L54" i="12"/>
  <c r="E54" i="12"/>
  <c r="W54" i="12"/>
  <c r="U54" i="12"/>
  <c r="M54" i="12"/>
  <c r="T54" i="12"/>
  <c r="R54" i="12"/>
  <c r="F54" i="12"/>
  <c r="S54" i="12"/>
  <c r="N54" i="12"/>
  <c r="Q54" i="12"/>
  <c r="O54" i="12"/>
  <c r="I54" i="12"/>
  <c r="J54" i="12"/>
  <c r="V54" i="12"/>
  <c r="D147" i="5"/>
  <c r="E147" i="5" s="1"/>
  <c r="I147" i="5"/>
  <c r="M147" i="5"/>
  <c r="G147" i="5"/>
  <c r="N147" i="5"/>
  <c r="H147" i="5"/>
  <c r="C147" i="5"/>
  <c r="J147" i="5"/>
  <c r="L147" i="5"/>
  <c r="F147" i="5"/>
  <c r="K147" i="5"/>
  <c r="M134" i="22"/>
  <c r="E134" i="22"/>
  <c r="G134" i="22"/>
  <c r="N134" i="22"/>
  <c r="C134" i="22"/>
  <c r="J134" i="22"/>
  <c r="K134" i="22"/>
  <c r="O134" i="22"/>
  <c r="I134" i="22"/>
  <c r="L134" i="22"/>
  <c r="F134" i="22"/>
  <c r="H134" i="22"/>
  <c r="D134" i="22"/>
  <c r="H163" i="44"/>
  <c r="E163" i="44"/>
  <c r="F163" i="44"/>
  <c r="G163" i="44"/>
  <c r="C163" i="44"/>
  <c r="D163" i="44"/>
  <c r="G25" i="22"/>
  <c r="I25" i="22"/>
  <c r="J25" i="22"/>
  <c r="C25" i="22"/>
  <c r="E25" i="22"/>
  <c r="H25" i="22"/>
  <c r="K25" i="22"/>
  <c r="L25" i="22"/>
  <c r="O25" i="22"/>
  <c r="D25" i="22"/>
  <c r="F25" i="22"/>
  <c r="M25" i="22"/>
  <c r="N25" i="22"/>
  <c r="R85" i="12"/>
  <c r="H85" i="12"/>
  <c r="Q85" i="12"/>
  <c r="L85" i="12"/>
  <c r="W85" i="12"/>
  <c r="N85" i="12"/>
  <c r="S85" i="12"/>
  <c r="O85" i="12"/>
  <c r="V85" i="12"/>
  <c r="F85" i="12"/>
  <c r="M85" i="12"/>
  <c r="J85" i="12"/>
  <c r="G85" i="12"/>
  <c r="U85" i="12"/>
  <c r="C85" i="12"/>
  <c r="D85" i="12"/>
  <c r="E85" i="12"/>
  <c r="I85" i="12"/>
  <c r="K85" i="12"/>
  <c r="T85" i="12"/>
  <c r="F58" i="13"/>
  <c r="G58" i="13"/>
  <c r="S58" i="13"/>
  <c r="H58" i="13"/>
  <c r="I58" i="13"/>
  <c r="L58" i="13"/>
  <c r="C58" i="13"/>
  <c r="D58" i="13"/>
  <c r="K58" i="13"/>
  <c r="U58" i="13"/>
  <c r="Q58" i="13"/>
  <c r="T58" i="13"/>
  <c r="V58" i="13"/>
  <c r="R58" i="13"/>
  <c r="E58" i="13"/>
  <c r="P58" i="13"/>
  <c r="W58" i="13"/>
  <c r="J58" i="13"/>
  <c r="M58" i="13"/>
  <c r="O58" i="13"/>
  <c r="N58" i="13"/>
  <c r="E120" i="44"/>
  <c r="G120" i="44"/>
  <c r="H120" i="44"/>
  <c r="C120" i="44"/>
  <c r="D120" i="44"/>
  <c r="F120" i="44"/>
  <c r="U193" i="21"/>
  <c r="H193" i="21"/>
  <c r="F193" i="21"/>
  <c r="Y193" i="21"/>
  <c r="G193" i="21"/>
  <c r="M193" i="21"/>
  <c r="I193" i="21"/>
  <c r="O193" i="21"/>
  <c r="D193" i="21"/>
  <c r="N193" i="21"/>
  <c r="C193" i="21"/>
  <c r="E193" i="21"/>
  <c r="Q193" i="21"/>
  <c r="V193" i="21"/>
  <c r="W193" i="21"/>
  <c r="I163" i="16"/>
  <c r="H163" i="16"/>
  <c r="C163" i="16"/>
  <c r="F163" i="16"/>
  <c r="G163" i="16"/>
  <c r="E163" i="16"/>
  <c r="D163" i="16"/>
  <c r="Q26" i="13"/>
  <c r="H26" i="13"/>
  <c r="E26" i="13"/>
  <c r="V26" i="13"/>
  <c r="U26" i="13"/>
  <c r="G26" i="13"/>
  <c r="R26" i="13"/>
  <c r="C26" i="13"/>
  <c r="W26" i="13"/>
  <c r="F26" i="13"/>
  <c r="S26" i="13"/>
  <c r="D26" i="13"/>
  <c r="P26" i="13"/>
  <c r="T26" i="13"/>
  <c r="R180" i="7"/>
  <c r="C180" i="7"/>
  <c r="G180" i="7"/>
  <c r="X180" i="7"/>
  <c r="N180" i="7"/>
  <c r="F180" i="7"/>
  <c r="E180" i="7"/>
  <c r="S180" i="7"/>
  <c r="P180" i="7"/>
  <c r="T180" i="7"/>
  <c r="J180" i="7"/>
  <c r="H180" i="7"/>
  <c r="I180" i="7"/>
  <c r="O180" i="7"/>
  <c r="M180" i="7"/>
  <c r="V180" i="7"/>
  <c r="D180" i="7"/>
  <c r="W180" i="7"/>
  <c r="L180" i="7"/>
  <c r="K180" i="7"/>
  <c r="C157" i="44"/>
  <c r="F157" i="44"/>
  <c r="E157" i="44"/>
  <c r="D157" i="44"/>
  <c r="G157" i="44"/>
  <c r="H157" i="44"/>
  <c r="Y49" i="21"/>
  <c r="C49" i="21"/>
  <c r="D49" i="21"/>
  <c r="H43" i="7"/>
  <c r="O43" i="7"/>
  <c r="R43" i="7"/>
  <c r="L43" i="7"/>
  <c r="W43" i="7"/>
  <c r="S43" i="7"/>
  <c r="I43" i="7"/>
  <c r="V43" i="7"/>
  <c r="F43" i="7"/>
  <c r="T43" i="7"/>
  <c r="K43" i="7"/>
  <c r="C43" i="7"/>
  <c r="J43" i="7"/>
  <c r="E43" i="7"/>
  <c r="M43" i="7"/>
  <c r="X43" i="7"/>
  <c r="N43" i="7"/>
  <c r="P43" i="7"/>
  <c r="G43" i="7"/>
  <c r="D43" i="7"/>
  <c r="H26" i="44"/>
  <c r="E26" i="44"/>
  <c r="G26" i="44"/>
  <c r="F26" i="44"/>
  <c r="D26" i="44"/>
  <c r="C26" i="44"/>
  <c r="M136" i="5"/>
  <c r="K136" i="5"/>
  <c r="F136" i="5"/>
  <c r="N136" i="5"/>
  <c r="L136" i="5"/>
  <c r="C136" i="5"/>
  <c r="G136" i="5"/>
  <c r="J136" i="5"/>
  <c r="D136" i="5"/>
  <c r="E136" i="5" s="1"/>
  <c r="H136" i="5"/>
  <c r="I136" i="5"/>
  <c r="O126" i="12"/>
  <c r="R126" i="12"/>
  <c r="E126" i="12"/>
  <c r="I126" i="12"/>
  <c r="C126" i="12"/>
  <c r="Q126" i="12"/>
  <c r="G126" i="12"/>
  <c r="M126" i="12"/>
  <c r="U126" i="12"/>
  <c r="L126" i="12"/>
  <c r="H126" i="12"/>
  <c r="N126" i="12"/>
  <c r="K126" i="12"/>
  <c r="F126" i="12"/>
  <c r="T126" i="12"/>
  <c r="V126" i="12"/>
  <c r="J126" i="12"/>
  <c r="S126" i="12"/>
  <c r="W126" i="12"/>
  <c r="D126" i="12"/>
  <c r="H168" i="16"/>
  <c r="F168" i="16"/>
  <c r="C168" i="16"/>
  <c r="D168" i="16"/>
  <c r="G168" i="16"/>
  <c r="E168" i="16"/>
  <c r="I168" i="16"/>
  <c r="E152" i="22"/>
  <c r="D152" i="22"/>
  <c r="J152" i="22"/>
  <c r="L152" i="22"/>
  <c r="M152" i="22"/>
  <c r="O152" i="22"/>
  <c r="N152" i="22"/>
  <c r="C152" i="22"/>
  <c r="F152" i="22"/>
  <c r="G152" i="22"/>
  <c r="K152" i="22"/>
  <c r="H152" i="22"/>
  <c r="I152" i="22"/>
  <c r="E142" i="22"/>
  <c r="J142" i="22"/>
  <c r="N142" i="22"/>
  <c r="C142" i="22"/>
  <c r="F142" i="22"/>
  <c r="L142" i="22"/>
  <c r="M142" i="22"/>
  <c r="K142" i="22"/>
  <c r="I142" i="22"/>
  <c r="G142" i="22"/>
  <c r="O142" i="22"/>
  <c r="H142" i="22"/>
  <c r="D142" i="22"/>
  <c r="I62" i="5"/>
  <c r="F62" i="5"/>
  <c r="H62" i="5"/>
  <c r="L62" i="5"/>
  <c r="J62" i="5"/>
  <c r="D62" i="5"/>
  <c r="E62" i="5" s="1"/>
  <c r="C62" i="5"/>
  <c r="M62" i="5"/>
  <c r="N62" i="5"/>
  <c r="G62" i="5"/>
  <c r="K62" i="5"/>
  <c r="H131" i="16"/>
  <c r="I131" i="16"/>
  <c r="D131" i="16"/>
  <c r="G131" i="16"/>
  <c r="F131" i="16"/>
  <c r="C131" i="16"/>
  <c r="E131" i="16"/>
  <c r="H71" i="12"/>
  <c r="K71" i="12"/>
  <c r="S71" i="12"/>
  <c r="L71" i="12"/>
  <c r="G71" i="12"/>
  <c r="T71" i="12"/>
  <c r="I71" i="12"/>
  <c r="R71" i="12"/>
  <c r="N71" i="12"/>
  <c r="M71" i="12"/>
  <c r="U71" i="12"/>
  <c r="C71" i="12"/>
  <c r="W71" i="12"/>
  <c r="J71" i="12"/>
  <c r="E71" i="12"/>
  <c r="Q71" i="12"/>
  <c r="F71" i="12"/>
  <c r="O71" i="12"/>
  <c r="D71" i="12"/>
  <c r="V71" i="12"/>
  <c r="V110" i="12"/>
  <c r="R110" i="12"/>
  <c r="W110" i="12"/>
  <c r="G110" i="12"/>
  <c r="U110" i="12"/>
  <c r="M110" i="12"/>
  <c r="S110" i="12"/>
  <c r="F110" i="12"/>
  <c r="Q110" i="12"/>
  <c r="H110" i="12"/>
  <c r="K110" i="12"/>
  <c r="O110" i="12"/>
  <c r="E110" i="12"/>
  <c r="L110" i="12"/>
  <c r="J110" i="12"/>
  <c r="N110" i="12"/>
  <c r="I110" i="12"/>
  <c r="D110" i="12"/>
  <c r="C110" i="12"/>
  <c r="T110" i="12"/>
  <c r="U76" i="21"/>
  <c r="M76" i="21"/>
  <c r="C76" i="21"/>
  <c r="Y76" i="21"/>
  <c r="F76" i="21"/>
  <c r="N76" i="21"/>
  <c r="G76" i="21"/>
  <c r="H76" i="21"/>
  <c r="I76" i="21"/>
  <c r="O76" i="21"/>
  <c r="D76" i="21"/>
  <c r="W76" i="21"/>
  <c r="E76" i="21"/>
  <c r="Q76" i="21"/>
  <c r="V76" i="21"/>
  <c r="K50" i="7"/>
  <c r="X50" i="7"/>
  <c r="N50" i="7"/>
  <c r="D50" i="7"/>
  <c r="W50" i="7"/>
  <c r="O50" i="7"/>
  <c r="R50" i="7"/>
  <c r="L50" i="7"/>
  <c r="F50" i="7"/>
  <c r="J50" i="7"/>
  <c r="S50" i="7"/>
  <c r="P50" i="7"/>
  <c r="M50" i="7"/>
  <c r="C50" i="7"/>
  <c r="E50" i="7"/>
  <c r="V50" i="7"/>
  <c r="T50" i="7"/>
  <c r="H50" i="7"/>
  <c r="I50" i="7"/>
  <c r="G50" i="7"/>
  <c r="J64" i="22"/>
  <c r="K64" i="22"/>
  <c r="O64" i="22"/>
  <c r="L64" i="22"/>
  <c r="M64" i="22"/>
  <c r="E64" i="22"/>
  <c r="N64" i="22"/>
  <c r="G64" i="22"/>
  <c r="H64" i="22"/>
  <c r="I64" i="22"/>
  <c r="D64" i="22"/>
  <c r="C64" i="22"/>
  <c r="F64" i="22"/>
  <c r="F80" i="16"/>
  <c r="G80" i="16"/>
  <c r="H80" i="16"/>
  <c r="E80" i="16"/>
  <c r="D80" i="16"/>
  <c r="C80" i="16"/>
  <c r="I80" i="16"/>
  <c r="D117" i="44"/>
  <c r="H117" i="44"/>
  <c r="C117" i="44"/>
  <c r="F117" i="44"/>
  <c r="G117" i="44"/>
  <c r="E117" i="44"/>
  <c r="W104" i="13"/>
  <c r="V104" i="13"/>
  <c r="N104" i="13"/>
  <c r="T104" i="13"/>
  <c r="C104" i="13"/>
  <c r="J104" i="13"/>
  <c r="K104" i="13"/>
  <c r="L104" i="13"/>
  <c r="F104" i="13"/>
  <c r="M104" i="13"/>
  <c r="G104" i="13"/>
  <c r="H104" i="13"/>
  <c r="I104" i="13"/>
  <c r="P104" i="13"/>
  <c r="S104" i="13"/>
  <c r="U104" i="13"/>
  <c r="O104" i="13"/>
  <c r="E104" i="13"/>
  <c r="R104" i="13"/>
  <c r="D104" i="13"/>
  <c r="Q104" i="13"/>
  <c r="D44" i="22"/>
  <c r="F44" i="22"/>
  <c r="O44" i="22"/>
  <c r="E44" i="22"/>
  <c r="C44" i="22"/>
  <c r="M44" i="22"/>
  <c r="L44" i="22"/>
  <c r="J44" i="22"/>
  <c r="K44" i="22"/>
  <c r="G44" i="22"/>
  <c r="H44" i="22"/>
  <c r="N44" i="22"/>
  <c r="I44" i="22"/>
  <c r="F24" i="13"/>
  <c r="E24" i="13"/>
  <c r="U24" i="13"/>
  <c r="S24" i="13"/>
  <c r="R24" i="13"/>
  <c r="H24" i="13"/>
  <c r="D24" i="13"/>
  <c r="Q24" i="13"/>
  <c r="C24" i="13"/>
  <c r="G24" i="13"/>
  <c r="W24" i="13"/>
  <c r="V24" i="13"/>
  <c r="T24" i="13"/>
  <c r="P24" i="13"/>
  <c r="N125" i="21"/>
  <c r="D125" i="21"/>
  <c r="I125" i="21"/>
  <c r="E125" i="21"/>
  <c r="F125" i="21"/>
  <c r="G125" i="21"/>
  <c r="M125" i="21"/>
  <c r="Q125" i="21"/>
  <c r="C125" i="21"/>
  <c r="U125" i="21"/>
  <c r="H125" i="21"/>
  <c r="V125" i="21"/>
  <c r="O125" i="21"/>
  <c r="Y125" i="21"/>
  <c r="W125" i="21"/>
  <c r="K154" i="5"/>
  <c r="G154" i="5"/>
  <c r="L154" i="5"/>
  <c r="C154" i="5"/>
  <c r="N154" i="5"/>
  <c r="J154" i="5"/>
  <c r="D154" i="5"/>
  <c r="E154" i="5" s="1"/>
  <c r="H154" i="5"/>
  <c r="M154" i="5"/>
  <c r="I154" i="5"/>
  <c r="F154" i="5"/>
  <c r="C116" i="5"/>
  <c r="I116" i="5"/>
  <c r="J116" i="5"/>
  <c r="D116" i="5"/>
  <c r="E116" i="5" s="1"/>
  <c r="N116" i="5"/>
  <c r="H116" i="5"/>
  <c r="K116" i="5"/>
  <c r="M116" i="5"/>
  <c r="F116" i="5"/>
  <c r="G116" i="5"/>
  <c r="L116" i="5"/>
  <c r="G131" i="7"/>
  <c r="H131" i="7"/>
  <c r="V131" i="7"/>
  <c r="W131" i="7"/>
  <c r="F131" i="7"/>
  <c r="L131" i="7"/>
  <c r="C131" i="7"/>
  <c r="X131" i="7"/>
  <c r="T131" i="7"/>
  <c r="N131" i="7"/>
  <c r="P131" i="7"/>
  <c r="J131" i="7"/>
  <c r="O131" i="7"/>
  <c r="S131" i="7"/>
  <c r="R131" i="7"/>
  <c r="I131" i="7"/>
  <c r="K131" i="7"/>
  <c r="E131" i="7"/>
  <c r="M131" i="7"/>
  <c r="D131" i="7"/>
  <c r="M171" i="21"/>
  <c r="F171" i="21"/>
  <c r="Y171" i="21"/>
  <c r="N171" i="21"/>
  <c r="O171" i="21"/>
  <c r="G171" i="21"/>
  <c r="E171" i="21"/>
  <c r="H171" i="21"/>
  <c r="C171" i="21"/>
  <c r="Q171" i="21"/>
  <c r="U171" i="21"/>
  <c r="D171" i="21"/>
  <c r="I171" i="21"/>
  <c r="V171" i="21"/>
  <c r="W171" i="21"/>
  <c r="M151" i="13"/>
  <c r="T151" i="13"/>
  <c r="R151" i="13"/>
  <c r="K151" i="13"/>
  <c r="P151" i="13"/>
  <c r="J151" i="13"/>
  <c r="G151" i="13"/>
  <c r="H151" i="13"/>
  <c r="I151" i="13"/>
  <c r="L151" i="13"/>
  <c r="D151" i="13"/>
  <c r="O151" i="13"/>
  <c r="C151" i="13"/>
  <c r="U151" i="13"/>
  <c r="N151" i="13"/>
  <c r="F151" i="13"/>
  <c r="E151" i="13"/>
  <c r="S151" i="13"/>
  <c r="W151" i="13"/>
  <c r="V151" i="13"/>
  <c r="Q151" i="13"/>
  <c r="R122" i="7"/>
  <c r="L122" i="7"/>
  <c r="N122" i="7"/>
  <c r="I122" i="7"/>
  <c r="M122" i="7"/>
  <c r="H122" i="7"/>
  <c r="J122" i="7"/>
  <c r="F122" i="7"/>
  <c r="V122" i="7"/>
  <c r="C122" i="7"/>
  <c r="T122" i="7"/>
  <c r="O122" i="7"/>
  <c r="W122" i="7"/>
  <c r="E122" i="7"/>
  <c r="K122" i="7"/>
  <c r="G122" i="7"/>
  <c r="S122" i="7"/>
  <c r="D122" i="7"/>
  <c r="X122" i="7"/>
  <c r="P122" i="7"/>
  <c r="E88" i="7"/>
  <c r="D88" i="7"/>
  <c r="X88" i="7"/>
  <c r="V88" i="7"/>
  <c r="K88" i="7"/>
  <c r="S88" i="7"/>
  <c r="N88" i="7"/>
  <c r="O88" i="7"/>
  <c r="L88" i="7"/>
  <c r="G88" i="7"/>
  <c r="J88" i="7"/>
  <c r="R88" i="7"/>
  <c r="T88" i="7"/>
  <c r="W88" i="7"/>
  <c r="M88" i="7"/>
  <c r="P88" i="7"/>
  <c r="F88" i="7"/>
  <c r="C88" i="7"/>
  <c r="H88" i="7"/>
  <c r="I88" i="7"/>
  <c r="L48" i="5"/>
  <c r="I48" i="5"/>
  <c r="N48" i="5"/>
  <c r="K48" i="5"/>
  <c r="M48" i="5"/>
  <c r="G48" i="5"/>
  <c r="F48" i="5"/>
  <c r="D48" i="5"/>
  <c r="E48" i="5" s="1"/>
  <c r="C48" i="5"/>
  <c r="H48" i="5"/>
  <c r="J48" i="5"/>
  <c r="G122" i="12"/>
  <c r="T122" i="12"/>
  <c r="F122" i="12"/>
  <c r="M122" i="12"/>
  <c r="E122" i="12"/>
  <c r="C122" i="12"/>
  <c r="V122" i="12"/>
  <c r="H122" i="12"/>
  <c r="D122" i="12"/>
  <c r="U122" i="12"/>
  <c r="N122" i="12"/>
  <c r="W122" i="12"/>
  <c r="Q122" i="12"/>
  <c r="R122" i="12"/>
  <c r="K122" i="12"/>
  <c r="O122" i="12"/>
  <c r="J122" i="12"/>
  <c r="L122" i="12"/>
  <c r="I122" i="12"/>
  <c r="S122" i="12"/>
  <c r="G166" i="44"/>
  <c r="H166" i="44"/>
  <c r="F166" i="44"/>
  <c r="C166" i="44"/>
  <c r="E166" i="44"/>
  <c r="D166" i="44"/>
  <c r="F85" i="21"/>
  <c r="Q85" i="21"/>
  <c r="N85" i="21"/>
  <c r="E85" i="21"/>
  <c r="M85" i="21"/>
  <c r="U85" i="21"/>
  <c r="D85" i="21"/>
  <c r="H85" i="21"/>
  <c r="G85" i="21"/>
  <c r="O85" i="21"/>
  <c r="Y85" i="21"/>
  <c r="C85" i="21"/>
  <c r="I85" i="21"/>
  <c r="E68" i="7"/>
  <c r="G68" i="7"/>
  <c r="W68" i="7"/>
  <c r="V68" i="7"/>
  <c r="O68" i="7"/>
  <c r="D68" i="7"/>
  <c r="X68" i="7"/>
  <c r="I68" i="7"/>
  <c r="T68" i="7"/>
  <c r="P68" i="7"/>
  <c r="N68" i="7"/>
  <c r="K68" i="7"/>
  <c r="C68" i="7"/>
  <c r="J68" i="7"/>
  <c r="L68" i="7"/>
  <c r="H68" i="7"/>
  <c r="S68" i="7"/>
  <c r="F68" i="7"/>
  <c r="M68" i="7"/>
  <c r="R68" i="7"/>
  <c r="E147" i="16"/>
  <c r="D147" i="16"/>
  <c r="F147" i="16"/>
  <c r="C147" i="16"/>
  <c r="H147" i="16"/>
  <c r="G147" i="16"/>
  <c r="I147" i="16"/>
  <c r="C36" i="44"/>
  <c r="G36" i="44"/>
  <c r="E36" i="44"/>
  <c r="F36" i="44"/>
  <c r="H36" i="44"/>
  <c r="D36" i="44"/>
  <c r="C162" i="16"/>
  <c r="I162" i="16"/>
  <c r="F162" i="16"/>
  <c r="D162" i="16"/>
  <c r="G162" i="16"/>
  <c r="H162" i="16"/>
  <c r="E162" i="16"/>
  <c r="N145" i="22"/>
  <c r="K145" i="22"/>
  <c r="H145" i="22"/>
  <c r="J145" i="22"/>
  <c r="F145" i="22"/>
  <c r="I145" i="22"/>
  <c r="L145" i="22"/>
  <c r="M145" i="22"/>
  <c r="O145" i="22"/>
  <c r="D145" i="22"/>
  <c r="C145" i="22"/>
  <c r="E145" i="22"/>
  <c r="G145" i="22"/>
  <c r="U101" i="13"/>
  <c r="T101" i="13"/>
  <c r="N101" i="13"/>
  <c r="C101" i="13"/>
  <c r="V101" i="13"/>
  <c r="W101" i="13"/>
  <c r="E101" i="13"/>
  <c r="S101" i="13"/>
  <c r="J101" i="13"/>
  <c r="O101" i="13"/>
  <c r="L101" i="13"/>
  <c r="Q101" i="13"/>
  <c r="R101" i="13"/>
  <c r="M101" i="13"/>
  <c r="F101" i="13"/>
  <c r="K101" i="13"/>
  <c r="D101" i="13"/>
  <c r="P101" i="13"/>
  <c r="I101" i="13"/>
  <c r="G101" i="13"/>
  <c r="H101" i="13"/>
  <c r="C50" i="13"/>
  <c r="E50" i="13"/>
  <c r="D50" i="13"/>
  <c r="R50" i="13"/>
  <c r="Q50" i="13"/>
  <c r="P50" i="13"/>
  <c r="L50" i="13"/>
  <c r="J50" i="13"/>
  <c r="O50" i="13"/>
  <c r="T50" i="13"/>
  <c r="U50" i="13"/>
  <c r="I50" i="13"/>
  <c r="S50" i="13"/>
  <c r="W50" i="13"/>
  <c r="K50" i="13"/>
  <c r="V50" i="13"/>
  <c r="N50" i="13"/>
  <c r="M50" i="13"/>
  <c r="G50" i="13"/>
  <c r="F50" i="13"/>
  <c r="H50" i="13"/>
  <c r="G167" i="16"/>
  <c r="C167" i="16"/>
  <c r="I167" i="16"/>
  <c r="E167" i="16"/>
  <c r="D167" i="16"/>
  <c r="F167" i="16"/>
  <c r="H167" i="16"/>
  <c r="J149" i="7"/>
  <c r="D149" i="7"/>
  <c r="L149" i="7"/>
  <c r="E149" i="7"/>
  <c r="S149" i="7"/>
  <c r="I149" i="7"/>
  <c r="H149" i="7"/>
  <c r="N149" i="7"/>
  <c r="G149" i="7"/>
  <c r="O149" i="7"/>
  <c r="X149" i="7"/>
  <c r="T149" i="7"/>
  <c r="C149" i="7"/>
  <c r="R149" i="7"/>
  <c r="K149" i="7"/>
  <c r="V149" i="7"/>
  <c r="W149" i="7"/>
  <c r="P149" i="7"/>
  <c r="F149" i="7"/>
  <c r="M149" i="7"/>
  <c r="F84" i="44"/>
  <c r="E84" i="44"/>
  <c r="D84" i="44"/>
  <c r="C84" i="44"/>
  <c r="H84" i="44"/>
  <c r="G84" i="44"/>
  <c r="O114" i="12"/>
  <c r="S114" i="12"/>
  <c r="U114" i="12"/>
  <c r="I114" i="12"/>
  <c r="D114" i="12"/>
  <c r="H114" i="12"/>
  <c r="R114" i="12"/>
  <c r="N114" i="12"/>
  <c r="L114" i="12"/>
  <c r="M114" i="12"/>
  <c r="W114" i="12"/>
  <c r="K114" i="12"/>
  <c r="Q114" i="12"/>
  <c r="J114" i="12"/>
  <c r="V114" i="12"/>
  <c r="G114" i="12"/>
  <c r="C114" i="12"/>
  <c r="F114" i="12"/>
  <c r="T114" i="12"/>
  <c r="E114" i="12"/>
  <c r="M166" i="22"/>
  <c r="H166" i="22"/>
  <c r="K166" i="22"/>
  <c r="D166" i="22"/>
  <c r="E166" i="22"/>
  <c r="G166" i="22"/>
  <c r="I166" i="22"/>
  <c r="F166" i="22"/>
  <c r="C166" i="22"/>
  <c r="O166" i="22"/>
  <c r="J166" i="22"/>
  <c r="N166" i="22"/>
  <c r="L166" i="22"/>
  <c r="G155" i="22"/>
  <c r="J155" i="22"/>
  <c r="D155" i="22"/>
  <c r="F155" i="22"/>
  <c r="N155" i="22"/>
  <c r="I155" i="22"/>
  <c r="H155" i="22"/>
  <c r="M155" i="22"/>
  <c r="E155" i="22"/>
  <c r="K155" i="22"/>
  <c r="C155" i="22"/>
  <c r="L155" i="22"/>
  <c r="O155" i="22"/>
  <c r="P181" i="7"/>
  <c r="I181" i="7"/>
  <c r="W181" i="7"/>
  <c r="G181" i="7"/>
  <c r="T181" i="7"/>
  <c r="R181" i="7"/>
  <c r="N181" i="7"/>
  <c r="F181" i="7"/>
  <c r="D181" i="7"/>
  <c r="S181" i="7"/>
  <c r="X181" i="7"/>
  <c r="J181" i="7"/>
  <c r="C181" i="7"/>
  <c r="O181" i="7"/>
  <c r="L181" i="7"/>
  <c r="H181" i="7"/>
  <c r="K181" i="7"/>
  <c r="E181" i="7"/>
  <c r="V181" i="7"/>
  <c r="M181" i="7"/>
  <c r="L37" i="5"/>
  <c r="I37" i="5"/>
  <c r="F37" i="5"/>
  <c r="G37" i="5"/>
  <c r="D37" i="5"/>
  <c r="E37" i="5" s="1"/>
  <c r="J37" i="5"/>
  <c r="H37" i="5"/>
  <c r="C37" i="5"/>
  <c r="M37" i="5"/>
  <c r="N37" i="5"/>
  <c r="K37" i="5"/>
  <c r="D129" i="5"/>
  <c r="E129" i="5" s="1"/>
  <c r="J129" i="5"/>
  <c r="N129" i="5"/>
  <c r="F129" i="5"/>
  <c r="K129" i="5"/>
  <c r="M129" i="5"/>
  <c r="G129" i="5"/>
  <c r="C129" i="5"/>
  <c r="I129" i="5"/>
  <c r="L129" i="5"/>
  <c r="H129" i="5"/>
  <c r="L30" i="5"/>
  <c r="D30" i="5"/>
  <c r="E30" i="5" s="1"/>
  <c r="I30" i="5"/>
  <c r="F30" i="5"/>
  <c r="N30" i="5"/>
  <c r="H30" i="5"/>
  <c r="C30" i="5"/>
  <c r="K30" i="5"/>
  <c r="M30" i="5"/>
  <c r="J30" i="5"/>
  <c r="G30" i="5"/>
  <c r="D148" i="5"/>
  <c r="E148" i="5" s="1"/>
  <c r="H148" i="5"/>
  <c r="G148" i="5"/>
  <c r="N148" i="5"/>
  <c r="K148" i="5"/>
  <c r="C148" i="5"/>
  <c r="M148" i="5"/>
  <c r="F148" i="5"/>
  <c r="J148" i="5"/>
  <c r="I148" i="5"/>
  <c r="L148" i="5"/>
  <c r="E110" i="44"/>
  <c r="H110" i="44"/>
  <c r="F110" i="44"/>
  <c r="G110" i="44"/>
  <c r="D110" i="44"/>
  <c r="C110" i="44"/>
  <c r="N137" i="12"/>
  <c r="D137" i="12"/>
  <c r="V137" i="12"/>
  <c r="E137" i="12"/>
  <c r="S137" i="12"/>
  <c r="T137" i="12"/>
  <c r="K137" i="12"/>
  <c r="J137" i="12"/>
  <c r="G137" i="12"/>
  <c r="Q137" i="12"/>
  <c r="F137" i="12"/>
  <c r="W137" i="12"/>
  <c r="H137" i="12"/>
  <c r="L137" i="12"/>
  <c r="I137" i="12"/>
  <c r="C137" i="12"/>
  <c r="U137" i="12"/>
  <c r="O137" i="12"/>
  <c r="R137" i="12"/>
  <c r="M137" i="12"/>
  <c r="G54" i="16"/>
  <c r="H54" i="16"/>
  <c r="D54" i="16"/>
  <c r="F54" i="16"/>
  <c r="E54" i="16"/>
  <c r="C54" i="16"/>
  <c r="I54" i="16"/>
  <c r="E174" i="7"/>
  <c r="X174" i="7"/>
  <c r="K174" i="7"/>
  <c r="P174" i="7"/>
  <c r="H174" i="7"/>
  <c r="S174" i="7"/>
  <c r="I174" i="7"/>
  <c r="D174" i="7"/>
  <c r="W174" i="7"/>
  <c r="O174" i="7"/>
  <c r="T174" i="7"/>
  <c r="N174" i="7"/>
  <c r="V174" i="7"/>
  <c r="J174" i="7"/>
  <c r="L174" i="7"/>
  <c r="M174" i="7"/>
  <c r="R174" i="7"/>
  <c r="F174" i="7"/>
  <c r="G174" i="7"/>
  <c r="C174" i="7"/>
  <c r="E88" i="44"/>
  <c r="C88" i="44"/>
  <c r="D88" i="44"/>
  <c r="H88" i="44"/>
  <c r="F88" i="44"/>
  <c r="G88" i="44"/>
  <c r="P65" i="13"/>
  <c r="H65" i="13"/>
  <c r="I65" i="13"/>
  <c r="V65" i="13"/>
  <c r="U65" i="13"/>
  <c r="F65" i="13"/>
  <c r="J65" i="13"/>
  <c r="W65" i="13"/>
  <c r="Q65" i="13"/>
  <c r="L65" i="13"/>
  <c r="O65" i="13"/>
  <c r="T65" i="13"/>
  <c r="M65" i="13"/>
  <c r="N65" i="13"/>
  <c r="S65" i="13"/>
  <c r="E65" i="13"/>
  <c r="D65" i="13"/>
  <c r="G65" i="13"/>
  <c r="K65" i="13"/>
  <c r="C65" i="13"/>
  <c r="R65" i="13"/>
  <c r="C114" i="7"/>
  <c r="S114" i="7"/>
  <c r="F114" i="7"/>
  <c r="T114" i="7"/>
  <c r="R114" i="7"/>
  <c r="I114" i="7"/>
  <c r="D114" i="7"/>
  <c r="X114" i="7"/>
  <c r="K114" i="7"/>
  <c r="E114" i="7"/>
  <c r="J114" i="7"/>
  <c r="N114" i="7"/>
  <c r="M114" i="7"/>
  <c r="G114" i="7"/>
  <c r="P114" i="7"/>
  <c r="H114" i="7"/>
  <c r="W114" i="7"/>
  <c r="L114" i="7"/>
  <c r="O114" i="7"/>
  <c r="V114" i="7"/>
  <c r="I35" i="5"/>
  <c r="J35" i="5"/>
  <c r="C35" i="5"/>
  <c r="D35" i="5"/>
  <c r="E35" i="5" s="1"/>
  <c r="G35" i="5"/>
  <c r="K35" i="5"/>
  <c r="N35" i="5"/>
  <c r="F35" i="5"/>
  <c r="M35" i="5"/>
  <c r="L35" i="5"/>
  <c r="H35" i="5"/>
  <c r="R21" i="13"/>
  <c r="H21" i="13"/>
  <c r="W21" i="13"/>
  <c r="Q21" i="13"/>
  <c r="D21" i="13"/>
  <c r="P21" i="13"/>
  <c r="F21" i="13"/>
  <c r="T21" i="13"/>
  <c r="V21" i="13"/>
  <c r="C21" i="13"/>
  <c r="S21" i="13"/>
  <c r="E21" i="13"/>
  <c r="G21" i="13"/>
  <c r="U21" i="13"/>
  <c r="S190" i="7"/>
  <c r="P190" i="7"/>
  <c r="G190" i="7"/>
  <c r="N190" i="7"/>
  <c r="X190" i="7"/>
  <c r="W190" i="7"/>
  <c r="E190" i="7"/>
  <c r="D190" i="7"/>
  <c r="J190" i="7"/>
  <c r="M190" i="7"/>
  <c r="T190" i="7"/>
  <c r="F190" i="7"/>
  <c r="H190" i="7"/>
  <c r="O190" i="7"/>
  <c r="L190" i="7"/>
  <c r="K190" i="7"/>
  <c r="C190" i="7"/>
  <c r="V190" i="7"/>
  <c r="I190" i="7"/>
  <c r="R190" i="7"/>
  <c r="D59" i="13"/>
  <c r="H59" i="13"/>
  <c r="C59" i="13"/>
  <c r="G59" i="13"/>
  <c r="K59" i="13"/>
  <c r="L59" i="13"/>
  <c r="F59" i="13"/>
  <c r="T59" i="13"/>
  <c r="E59" i="13"/>
  <c r="J59" i="13"/>
  <c r="R59" i="13"/>
  <c r="U59" i="13"/>
  <c r="W59" i="13"/>
  <c r="O59" i="13"/>
  <c r="S59" i="13"/>
  <c r="I59" i="13"/>
  <c r="N59" i="13"/>
  <c r="Q59" i="13"/>
  <c r="P59" i="13"/>
  <c r="M59" i="13"/>
  <c r="V59" i="13"/>
  <c r="L47" i="5"/>
  <c r="M47" i="5"/>
  <c r="D47" i="5"/>
  <c r="E47" i="5" s="1"/>
  <c r="G47" i="5"/>
  <c r="H47" i="5"/>
  <c r="F47" i="5"/>
  <c r="I47" i="5"/>
  <c r="K47" i="5"/>
  <c r="C47" i="5"/>
  <c r="J47" i="5"/>
  <c r="N47" i="5"/>
  <c r="G16" i="44"/>
  <c r="D16" i="44"/>
  <c r="F16" i="44"/>
  <c r="H16" i="44"/>
  <c r="C16" i="44"/>
  <c r="E16" i="44"/>
  <c r="V71" i="13"/>
  <c r="Q71" i="13"/>
  <c r="T71" i="13"/>
  <c r="G71" i="13"/>
  <c r="N71" i="13"/>
  <c r="K71" i="13"/>
  <c r="E71" i="13"/>
  <c r="C71" i="13"/>
  <c r="L71" i="13"/>
  <c r="F71" i="13"/>
  <c r="R71" i="13"/>
  <c r="O71" i="13"/>
  <c r="P71" i="13"/>
  <c r="D71" i="13"/>
  <c r="W71" i="13"/>
  <c r="J71" i="13"/>
  <c r="S71" i="13"/>
  <c r="U71" i="13"/>
  <c r="H71" i="13"/>
  <c r="M71" i="13"/>
  <c r="I71" i="13"/>
  <c r="G152" i="16"/>
  <c r="F152" i="16"/>
  <c r="C152" i="16"/>
  <c r="I152" i="16"/>
  <c r="D152" i="16"/>
  <c r="E152" i="16"/>
  <c r="H152" i="16"/>
  <c r="C184" i="22"/>
  <c r="O184" i="22"/>
  <c r="H184" i="22"/>
  <c r="K184" i="22"/>
  <c r="I184" i="22"/>
  <c r="E184" i="22"/>
  <c r="G184" i="22"/>
  <c r="J184" i="22"/>
  <c r="F184" i="22"/>
  <c r="D184" i="22"/>
  <c r="L184" i="22"/>
  <c r="M184" i="22"/>
  <c r="N184" i="22"/>
  <c r="V93" i="7"/>
  <c r="E93" i="7"/>
  <c r="M93" i="7"/>
  <c r="I93" i="7"/>
  <c r="K93" i="7"/>
  <c r="D93" i="7"/>
  <c r="J93" i="7"/>
  <c r="N93" i="7"/>
  <c r="S93" i="7"/>
  <c r="R93" i="7"/>
  <c r="P93" i="7"/>
  <c r="X93" i="7"/>
  <c r="C93" i="7"/>
  <c r="L93" i="7"/>
  <c r="G93" i="7"/>
  <c r="W93" i="7"/>
  <c r="T93" i="7"/>
  <c r="F93" i="7"/>
  <c r="H93" i="7"/>
  <c r="O93" i="7"/>
  <c r="L137" i="13"/>
  <c r="N137" i="13"/>
  <c r="W137" i="13"/>
  <c r="E137" i="13"/>
  <c r="S137" i="13"/>
  <c r="I137" i="13"/>
  <c r="R137" i="13"/>
  <c r="C137" i="13"/>
  <c r="F137" i="13"/>
  <c r="D137" i="13"/>
  <c r="G137" i="13"/>
  <c r="U137" i="13"/>
  <c r="P137" i="13"/>
  <c r="Q137" i="13"/>
  <c r="K137" i="13"/>
  <c r="O137" i="13"/>
  <c r="H137" i="13"/>
  <c r="M137" i="13"/>
  <c r="J137" i="13"/>
  <c r="T137" i="13"/>
  <c r="V137" i="13"/>
  <c r="E51" i="12"/>
  <c r="Q51" i="12"/>
  <c r="D51" i="12"/>
  <c r="W51" i="12"/>
  <c r="H51" i="12"/>
  <c r="C51" i="12"/>
  <c r="U51" i="12"/>
  <c r="G51" i="12"/>
  <c r="M51" i="12"/>
  <c r="O51" i="12"/>
  <c r="L51" i="12"/>
  <c r="I51" i="12"/>
  <c r="R51" i="12"/>
  <c r="V51" i="12"/>
  <c r="N51" i="12"/>
  <c r="T51" i="12"/>
  <c r="K51" i="12"/>
  <c r="S51" i="12"/>
  <c r="F51" i="12"/>
  <c r="J51" i="12"/>
  <c r="U34" i="12"/>
  <c r="C34" i="12"/>
  <c r="E34" i="12"/>
  <c r="W34" i="12"/>
  <c r="V34" i="12"/>
  <c r="T34" i="12"/>
  <c r="Q34" i="12"/>
  <c r="G34" i="12"/>
  <c r="R34" i="12"/>
  <c r="F34" i="12"/>
  <c r="H34" i="12"/>
  <c r="D34" i="12"/>
  <c r="S34" i="12"/>
  <c r="J146" i="22"/>
  <c r="K146" i="22"/>
  <c r="C146" i="22"/>
  <c r="O146" i="22"/>
  <c r="E146" i="22"/>
  <c r="I146" i="22"/>
  <c r="L146" i="22"/>
  <c r="G146" i="22"/>
  <c r="M146" i="22"/>
  <c r="N146" i="22"/>
  <c r="H146" i="22"/>
  <c r="D146" i="22"/>
  <c r="F146" i="22"/>
  <c r="C71" i="22"/>
  <c r="F71" i="22"/>
  <c r="E71" i="22"/>
  <c r="I71" i="22"/>
  <c r="N71" i="22"/>
  <c r="J71" i="22"/>
  <c r="O71" i="22"/>
  <c r="G71" i="22"/>
  <c r="L71" i="22"/>
  <c r="M71" i="22"/>
  <c r="H71" i="22"/>
  <c r="D71" i="22"/>
  <c r="K71" i="22"/>
  <c r="O65" i="7"/>
  <c r="T65" i="7"/>
  <c r="I65" i="7"/>
  <c r="K65" i="7"/>
  <c r="P65" i="7"/>
  <c r="S65" i="7"/>
  <c r="D65" i="7"/>
  <c r="M65" i="7"/>
  <c r="L65" i="7"/>
  <c r="N65" i="7"/>
  <c r="G65" i="7"/>
  <c r="C65" i="7"/>
  <c r="X65" i="7"/>
  <c r="J65" i="7"/>
  <c r="F65" i="7"/>
  <c r="R65" i="7"/>
  <c r="V65" i="7"/>
  <c r="E65" i="7"/>
  <c r="W65" i="7"/>
  <c r="H65" i="7"/>
  <c r="H188" i="22"/>
  <c r="I188" i="22"/>
  <c r="J188" i="22"/>
  <c r="C188" i="22"/>
  <c r="L188" i="22"/>
  <c r="O188" i="22"/>
  <c r="M188" i="22"/>
  <c r="D188" i="22"/>
  <c r="K188" i="22"/>
  <c r="F188" i="22"/>
  <c r="N188" i="22"/>
  <c r="E188" i="22"/>
  <c r="G188" i="22"/>
  <c r="N94" i="22"/>
  <c r="G94" i="22"/>
  <c r="L94" i="22"/>
  <c r="K94" i="22"/>
  <c r="I94" i="22"/>
  <c r="D94" i="22"/>
  <c r="E94" i="22"/>
  <c r="M94" i="22"/>
  <c r="F94" i="22"/>
  <c r="O94" i="22"/>
  <c r="J94" i="22"/>
  <c r="H94" i="22"/>
  <c r="C94" i="22"/>
  <c r="G92" i="21"/>
  <c r="W92" i="21"/>
  <c r="V92" i="21"/>
  <c r="O92" i="21"/>
  <c r="F92" i="21"/>
  <c r="M92" i="21"/>
  <c r="H92" i="21"/>
  <c r="E92" i="21"/>
  <c r="D92" i="21"/>
  <c r="N92" i="21"/>
  <c r="Q92" i="21"/>
  <c r="Y92" i="21"/>
  <c r="U92" i="21"/>
  <c r="I92" i="21"/>
  <c r="C92" i="21"/>
  <c r="D164" i="21"/>
  <c r="U164" i="21"/>
  <c r="I164" i="21"/>
  <c r="V164" i="21"/>
  <c r="N164" i="21"/>
  <c r="E164" i="21"/>
  <c r="M164" i="21"/>
  <c r="C164" i="21"/>
  <c r="W164" i="21"/>
  <c r="F164" i="21"/>
  <c r="H164" i="21"/>
  <c r="Y164" i="21"/>
  <c r="O164" i="21"/>
  <c r="Q164" i="21"/>
  <c r="G164" i="21"/>
  <c r="Q141" i="21"/>
  <c r="U141" i="21"/>
  <c r="E141" i="21"/>
  <c r="I141" i="21"/>
  <c r="Y141" i="21"/>
  <c r="M141" i="21"/>
  <c r="H141" i="21"/>
  <c r="D141" i="21"/>
  <c r="O141" i="21"/>
  <c r="G141" i="21"/>
  <c r="C141" i="21"/>
  <c r="F141" i="21"/>
  <c r="N141" i="21"/>
  <c r="H119" i="44"/>
  <c r="C119" i="44"/>
  <c r="D119" i="44"/>
  <c r="F119" i="44"/>
  <c r="G119" i="44"/>
  <c r="E119" i="44"/>
  <c r="Y160" i="21"/>
  <c r="N160" i="21"/>
  <c r="M160" i="21"/>
  <c r="W160" i="21"/>
  <c r="F160" i="21"/>
  <c r="I160" i="21"/>
  <c r="D160" i="21"/>
  <c r="H160" i="21"/>
  <c r="V160" i="21"/>
  <c r="C160" i="21"/>
  <c r="G160" i="21"/>
  <c r="Q160" i="21"/>
  <c r="U160" i="21"/>
  <c r="O160" i="21"/>
  <c r="E160" i="21"/>
  <c r="M138" i="7"/>
  <c r="F138" i="7"/>
  <c r="C138" i="7"/>
  <c r="E138" i="7"/>
  <c r="R138" i="7"/>
  <c r="S138" i="7"/>
  <c r="G138" i="7"/>
  <c r="T138" i="7"/>
  <c r="V138" i="7"/>
  <c r="K138" i="7"/>
  <c r="I138" i="7"/>
  <c r="O138" i="7"/>
  <c r="D138" i="7"/>
  <c r="N138" i="7"/>
  <c r="X138" i="7"/>
  <c r="L138" i="7"/>
  <c r="H138" i="7"/>
  <c r="J138" i="7"/>
  <c r="W138" i="7"/>
  <c r="P138" i="7"/>
  <c r="N141" i="13"/>
  <c r="R141" i="13"/>
  <c r="L141" i="13"/>
  <c r="T141" i="13"/>
  <c r="K141" i="13"/>
  <c r="D141" i="13"/>
  <c r="S141" i="13"/>
  <c r="I141" i="13"/>
  <c r="H141" i="13"/>
  <c r="E141" i="13"/>
  <c r="O141" i="13"/>
  <c r="W141" i="13"/>
  <c r="J141" i="13"/>
  <c r="Q141" i="13"/>
  <c r="G141" i="13"/>
  <c r="V141" i="13"/>
  <c r="F141" i="13"/>
  <c r="M141" i="13"/>
  <c r="C141" i="13"/>
  <c r="U141" i="13"/>
  <c r="P141" i="13"/>
  <c r="I167" i="5"/>
  <c r="C167" i="5"/>
  <c r="J167" i="5"/>
  <c r="N167" i="5"/>
  <c r="D167" i="5"/>
  <c r="E167" i="5" s="1"/>
  <c r="K167" i="5"/>
  <c r="F167" i="5"/>
  <c r="H167" i="5"/>
  <c r="G167" i="5"/>
  <c r="L167" i="5"/>
  <c r="M167" i="5"/>
  <c r="K191" i="13"/>
  <c r="V191" i="13"/>
  <c r="T191" i="13"/>
  <c r="W191" i="13"/>
  <c r="N191" i="13"/>
  <c r="M191" i="13"/>
  <c r="O191" i="13"/>
  <c r="D191" i="13"/>
  <c r="Q191" i="13"/>
  <c r="S191" i="13"/>
  <c r="U191" i="13"/>
  <c r="P191" i="13"/>
  <c r="J191" i="13"/>
  <c r="E191" i="13"/>
  <c r="F191" i="13"/>
  <c r="H191" i="13"/>
  <c r="I191" i="13"/>
  <c r="L191" i="13"/>
  <c r="G191" i="13"/>
  <c r="C191" i="13"/>
  <c r="R191" i="13"/>
  <c r="Y98" i="21"/>
  <c r="M98" i="21"/>
  <c r="C98" i="21"/>
  <c r="F98" i="21"/>
  <c r="H98" i="21"/>
  <c r="Q98" i="21"/>
  <c r="O98" i="21"/>
  <c r="N98" i="21"/>
  <c r="D98" i="21"/>
  <c r="E98" i="21"/>
  <c r="I98" i="21"/>
  <c r="U98" i="21"/>
  <c r="G98" i="21"/>
  <c r="G178" i="44"/>
  <c r="C178" i="44"/>
  <c r="D178" i="44"/>
  <c r="H178" i="44"/>
  <c r="E178" i="44"/>
  <c r="F178" i="44"/>
  <c r="G148" i="44"/>
  <c r="C148" i="44"/>
  <c r="F148" i="44"/>
  <c r="D148" i="44"/>
  <c r="E148" i="44"/>
  <c r="H148" i="44"/>
  <c r="V98" i="21"/>
  <c r="V79" i="21"/>
  <c r="V130" i="21"/>
  <c r="V178" i="21"/>
  <c r="V128" i="21"/>
  <c r="V67" i="21"/>
  <c r="V94" i="21"/>
  <c r="V161" i="21"/>
  <c r="V204" i="21"/>
  <c r="V107" i="21"/>
  <c r="V172" i="21"/>
  <c r="V64" i="21"/>
  <c r="V119" i="21"/>
  <c r="V135" i="21"/>
  <c r="V174" i="21"/>
  <c r="V122" i="21"/>
  <c r="V192" i="21"/>
  <c r="V168" i="21"/>
  <c r="V74" i="21"/>
  <c r="V144" i="21"/>
  <c r="V182" i="21"/>
  <c r="V138" i="21"/>
  <c r="V63" i="21"/>
  <c r="V62" i="21"/>
  <c r="V162" i="21"/>
  <c r="V188" i="21"/>
  <c r="V187" i="21"/>
  <c r="V120" i="21"/>
  <c r="V156" i="21"/>
  <c r="W162" i="21"/>
  <c r="W156" i="21"/>
  <c r="W175" i="21"/>
  <c r="W187" i="21"/>
  <c r="W138" i="21"/>
  <c r="W130" i="21"/>
  <c r="W74" i="21"/>
  <c r="W154" i="21"/>
  <c r="W128" i="21"/>
  <c r="W117" i="21"/>
  <c r="W188" i="21"/>
  <c r="W161" i="21"/>
  <c r="W82" i="21"/>
  <c r="W135" i="21"/>
  <c r="W67" i="21"/>
  <c r="W64" i="21"/>
  <c r="W182" i="21"/>
  <c r="W73" i="21"/>
  <c r="W144" i="21"/>
  <c r="W168" i="21"/>
  <c r="W98" i="21"/>
  <c r="W122" i="21"/>
  <c r="W204" i="21"/>
  <c r="W133" i="21"/>
  <c r="W174" i="21"/>
  <c r="W119" i="21"/>
  <c r="W62" i="21"/>
  <c r="W107" i="21"/>
  <c r="W172" i="21"/>
  <c r="W178" i="21"/>
  <c r="W192" i="21"/>
  <c r="Y20" i="21" l="1"/>
  <c r="Y22" i="21"/>
  <c r="Y18" i="21"/>
  <c r="Y23" i="21"/>
  <c r="Y17" i="21"/>
  <c r="Y16" i="21"/>
  <c r="Y19" i="21"/>
  <c r="Y21" i="21"/>
  <c r="V147" i="21"/>
  <c r="V123" i="21"/>
  <c r="V141" i="21"/>
  <c r="V200" i="21"/>
  <c r="V86" i="21"/>
  <c r="V57" i="21"/>
  <c r="V73" i="21"/>
  <c r="V157" i="21"/>
  <c r="V142" i="21"/>
  <c r="V102" i="21"/>
  <c r="V154" i="21"/>
  <c r="V139" i="21"/>
  <c r="V159" i="21"/>
  <c r="V175" i="21"/>
  <c r="V82" i="21"/>
  <c r="V90" i="21"/>
  <c r="V133" i="21"/>
  <c r="V85" i="21"/>
  <c r="V117" i="21"/>
  <c r="V197" i="21"/>
  <c r="W197" i="21"/>
  <c r="W79" i="21"/>
  <c r="W57" i="21"/>
  <c r="W200" i="21"/>
  <c r="W85" i="21"/>
  <c r="W157" i="21"/>
  <c r="W94" i="21"/>
  <c r="W147" i="21"/>
  <c r="W102" i="21"/>
  <c r="W142" i="21"/>
  <c r="W141" i="21"/>
  <c r="W139" i="21"/>
  <c r="W123" i="21"/>
  <c r="W63" i="21"/>
  <c r="Y15" i="21" l="1"/>
  <c r="W90" i="21"/>
  <c r="W159" i="21"/>
  <c r="W86" i="21"/>
  <c r="W120" i="21"/>
  <c r="V78" i="21" l="1"/>
  <c r="W78" i="21"/>
  <c r="Q88" i="7" l="1"/>
  <c r="Q90" i="7"/>
  <c r="Q86" i="7"/>
  <c r="Q82" i="7"/>
  <c r="Q78" i="7"/>
  <c r="Q74" i="7"/>
  <c r="Q70" i="7"/>
  <c r="Q66" i="7"/>
  <c r="Q62" i="7"/>
  <c r="Q58" i="7"/>
  <c r="Q50" i="7"/>
  <c r="Q46" i="7"/>
  <c r="Q92" i="7"/>
  <c r="Q188" i="7"/>
  <c r="Q184" i="7"/>
  <c r="Q180" i="7"/>
  <c r="Q176" i="7"/>
  <c r="Q172" i="7"/>
  <c r="Q168" i="7"/>
  <c r="Q164" i="7"/>
  <c r="Q160" i="7"/>
  <c r="Q156" i="7"/>
  <c r="Q152" i="7"/>
  <c r="Q148" i="7"/>
  <c r="Q144" i="7"/>
  <c r="Q140" i="7"/>
  <c r="Q136" i="7"/>
  <c r="Q132" i="7"/>
  <c r="Q128" i="7"/>
  <c r="Q124" i="7"/>
  <c r="Q120" i="7"/>
  <c r="Q116" i="7"/>
  <c r="Q112" i="7"/>
  <c r="Q108" i="7"/>
  <c r="Q104" i="7"/>
  <c r="Q99" i="7"/>
  <c r="Q95" i="7"/>
  <c r="P204" i="21"/>
  <c r="P200" i="21"/>
  <c r="P196" i="21"/>
  <c r="P192" i="21"/>
  <c r="P188" i="21"/>
  <c r="P184" i="21"/>
  <c r="P180" i="21"/>
  <c r="P176" i="21"/>
  <c r="P172" i="21"/>
  <c r="P168" i="21"/>
  <c r="P164" i="21"/>
  <c r="P160" i="21"/>
  <c r="P156" i="21"/>
  <c r="P152" i="21"/>
  <c r="P148" i="21"/>
  <c r="P144" i="21"/>
  <c r="P140" i="21"/>
  <c r="P136" i="21"/>
  <c r="P132" i="21"/>
  <c r="P128" i="21"/>
  <c r="P124" i="21"/>
  <c r="P120" i="21"/>
  <c r="P116" i="21"/>
  <c r="P112" i="21"/>
  <c r="P108" i="21"/>
  <c r="P104" i="21"/>
  <c r="P100" i="21"/>
  <c r="P96" i="21"/>
  <c r="P92" i="21"/>
  <c r="P88" i="21"/>
  <c r="P84" i="21"/>
  <c r="P80" i="21"/>
  <c r="P76" i="21"/>
  <c r="P72" i="21"/>
  <c r="P68" i="21"/>
  <c r="P64" i="21"/>
  <c r="P60" i="21"/>
  <c r="P56" i="21"/>
  <c r="Q89" i="7"/>
  <c r="Q85" i="7"/>
  <c r="Q81" i="7"/>
  <c r="Q77" i="7"/>
  <c r="Q73" i="7"/>
  <c r="Q69" i="7"/>
  <c r="Q61" i="7"/>
  <c r="Q57" i="7"/>
  <c r="Q53" i="7"/>
  <c r="Q49" i="7"/>
  <c r="Q45" i="7"/>
  <c r="Q191" i="7"/>
  <c r="Q187" i="7"/>
  <c r="Q183" i="7"/>
  <c r="Q179" i="7"/>
  <c r="Q175" i="7"/>
  <c r="Q171" i="7"/>
  <c r="Q167" i="7"/>
  <c r="Q163" i="7"/>
  <c r="Q159" i="7"/>
  <c r="Q155" i="7"/>
  <c r="Q151" i="7"/>
  <c r="Q147" i="7"/>
  <c r="Q143" i="7"/>
  <c r="Q139" i="7"/>
  <c r="Q135" i="7"/>
  <c r="Q131" i="7"/>
  <c r="Q127" i="7"/>
  <c r="Q123" i="7"/>
  <c r="Q119" i="7"/>
  <c r="Q115" i="7"/>
  <c r="Q111" i="7"/>
  <c r="Q107" i="7"/>
  <c r="Q102" i="7"/>
  <c r="Q98" i="7"/>
  <c r="Q94" i="7"/>
  <c r="P203" i="21"/>
  <c r="P199" i="21"/>
  <c r="P195" i="21"/>
  <c r="P191" i="21"/>
  <c r="P187" i="21"/>
  <c r="P183" i="21"/>
  <c r="P179" i="21"/>
  <c r="P175" i="21"/>
  <c r="P171" i="21"/>
  <c r="P167" i="21"/>
  <c r="P163" i="21"/>
  <c r="P159" i="21"/>
  <c r="P155" i="21"/>
  <c r="P151" i="21"/>
  <c r="P147" i="21"/>
  <c r="P143" i="21"/>
  <c r="P139" i="21"/>
  <c r="P135" i="21"/>
  <c r="P131" i="21"/>
  <c r="P127" i="21"/>
  <c r="P123" i="21"/>
  <c r="P119" i="21"/>
  <c r="P115" i="21"/>
  <c r="P111" i="21"/>
  <c r="P107" i="21"/>
  <c r="P103" i="21"/>
  <c r="P99" i="21"/>
  <c r="P95" i="21"/>
  <c r="P91" i="21"/>
  <c r="P87" i="21"/>
  <c r="P83" i="21"/>
  <c r="P79" i="21"/>
  <c r="P75" i="21"/>
  <c r="P71" i="21"/>
  <c r="P63" i="21"/>
  <c r="P59" i="21"/>
  <c r="Q42" i="7"/>
  <c r="Q80" i="7"/>
  <c r="Q76" i="7"/>
  <c r="Q72" i="7"/>
  <c r="Q68" i="7"/>
  <c r="Q64" i="7"/>
  <c r="Q60" i="7"/>
  <c r="Q56" i="7"/>
  <c r="Q52" i="7"/>
  <c r="Q48" i="7"/>
  <c r="Q44" i="7"/>
  <c r="Q190" i="7"/>
  <c r="Q186" i="7"/>
  <c r="Q182" i="7"/>
  <c r="Q178" i="7"/>
  <c r="Q174" i="7"/>
  <c r="Q170" i="7"/>
  <c r="Q166" i="7"/>
  <c r="Q162" i="7"/>
  <c r="Q158" i="7"/>
  <c r="Q154" i="7"/>
  <c r="Q150" i="7"/>
  <c r="Q146" i="7"/>
  <c r="Q142" i="7"/>
  <c r="Q138" i="7"/>
  <c r="Q134" i="7"/>
  <c r="Q130" i="7"/>
  <c r="Q126" i="7"/>
  <c r="Q122" i="7"/>
  <c r="Q118" i="7"/>
  <c r="Q114" i="7"/>
  <c r="Q110" i="7"/>
  <c r="Q106" i="7"/>
  <c r="Q101" i="7"/>
  <c r="Q97" i="7"/>
  <c r="Q93" i="7"/>
  <c r="P202" i="21"/>
  <c r="P198" i="21"/>
  <c r="P194" i="21"/>
  <c r="P190" i="21"/>
  <c r="P186" i="21"/>
  <c r="P182" i="21"/>
  <c r="P178" i="21"/>
  <c r="P174" i="21"/>
  <c r="P170" i="21"/>
  <c r="P166" i="21"/>
  <c r="P162" i="21"/>
  <c r="P158" i="21"/>
  <c r="P154" i="21"/>
  <c r="P150" i="21"/>
  <c r="P146" i="21"/>
  <c r="P142" i="21"/>
  <c r="P138" i="21"/>
  <c r="P134" i="21"/>
  <c r="P130" i="21"/>
  <c r="P126" i="21"/>
  <c r="P122" i="21"/>
  <c r="P118" i="21"/>
  <c r="P114" i="21"/>
  <c r="P110" i="21"/>
  <c r="P106" i="21"/>
  <c r="P102" i="21"/>
  <c r="P98" i="21"/>
  <c r="P94" i="21"/>
  <c r="P90" i="21"/>
  <c r="P86" i="21"/>
  <c r="P82" i="21"/>
  <c r="P74" i="21"/>
  <c r="P70" i="21"/>
  <c r="P66" i="21"/>
  <c r="P62" i="21"/>
  <c r="P58" i="21"/>
  <c r="Q84" i="7"/>
  <c r="Q91" i="7"/>
  <c r="Q87" i="7"/>
  <c r="Q83" i="7"/>
  <c r="Q79" i="7"/>
  <c r="Q75" i="7"/>
  <c r="Q71" i="7"/>
  <c r="Q67" i="7"/>
  <c r="Q63" i="7"/>
  <c r="Q59" i="7"/>
  <c r="Q55" i="7"/>
  <c r="Q51" i="7"/>
  <c r="Q47" i="7"/>
  <c r="Q43" i="7"/>
  <c r="Q189" i="7"/>
  <c r="Q185" i="7"/>
  <c r="Q181" i="7"/>
  <c r="Q177" i="7"/>
  <c r="Q173" i="7"/>
  <c r="Q169" i="7"/>
  <c r="Q165" i="7"/>
  <c r="Q161" i="7"/>
  <c r="Q157" i="7"/>
  <c r="Q153" i="7"/>
  <c r="Q149" i="7"/>
  <c r="Q145" i="7"/>
  <c r="Q141" i="7"/>
  <c r="Q137" i="7"/>
  <c r="Q133" i="7"/>
  <c r="Q129" i="7"/>
  <c r="Q125" i="7"/>
  <c r="Q121" i="7"/>
  <c r="Q117" i="7"/>
  <c r="Q113" i="7"/>
  <c r="Q109" i="7"/>
  <c r="Q105" i="7"/>
  <c r="Q100" i="7"/>
  <c r="Q96" i="7"/>
  <c r="P55" i="21"/>
  <c r="P201" i="21"/>
  <c r="P197" i="21"/>
  <c r="P193" i="21"/>
  <c r="P189" i="21"/>
  <c r="P185" i="21"/>
  <c r="P181" i="21"/>
  <c r="P177" i="21"/>
  <c r="P173" i="21"/>
  <c r="P169" i="21"/>
  <c r="P165" i="21"/>
  <c r="P161" i="21"/>
  <c r="P157" i="21"/>
  <c r="P153" i="21"/>
  <c r="P149" i="21"/>
  <c r="P145" i="21"/>
  <c r="P141" i="21"/>
  <c r="P137" i="21"/>
  <c r="P133" i="21"/>
  <c r="P129" i="21"/>
  <c r="P125" i="21"/>
  <c r="P121" i="21"/>
  <c r="P117" i="21"/>
  <c r="P113" i="21"/>
  <c r="P109" i="21"/>
  <c r="P105" i="21"/>
  <c r="P101" i="21"/>
  <c r="P97" i="21"/>
  <c r="P93" i="21"/>
  <c r="P89" i="21"/>
  <c r="P85" i="21"/>
  <c r="P81" i="21"/>
  <c r="P77" i="21"/>
  <c r="P73" i="21"/>
  <c r="P69" i="21"/>
  <c r="P65" i="21"/>
  <c r="P61" i="21"/>
  <c r="P57" i="21"/>
  <c r="Y170" i="7" l="1"/>
  <c r="F70" i="58"/>
  <c r="F71" i="58" s="1"/>
  <c r="T70" i="58"/>
  <c r="T71" i="58" s="1"/>
  <c r="Q65" i="7"/>
  <c r="Y92" i="7"/>
  <c r="U97" i="7"/>
  <c r="U92" i="7"/>
  <c r="T76" i="58"/>
  <c r="F76" i="58"/>
  <c r="P78" i="21"/>
  <c r="U170" i="7"/>
  <c r="P76" i="58"/>
  <c r="P67" i="21"/>
  <c r="P70" i="58"/>
  <c r="P71" i="58" s="1"/>
  <c r="Q54" i="7"/>
  <c r="J16" i="13" l="1"/>
  <c r="N16" i="13"/>
  <c r="L17" i="13"/>
  <c r="J18" i="13"/>
  <c r="N18" i="13"/>
  <c r="L19" i="13"/>
  <c r="L16" i="13"/>
  <c r="K17" i="13"/>
  <c r="K18" i="13"/>
  <c r="J19" i="13"/>
  <c r="O19" i="13"/>
  <c r="L16" i="12"/>
  <c r="J17" i="12"/>
  <c r="N17" i="12"/>
  <c r="L18" i="12"/>
  <c r="J19" i="12"/>
  <c r="N19" i="12"/>
  <c r="I18" i="13"/>
  <c r="I16" i="13"/>
  <c r="M16" i="13"/>
  <c r="M17" i="13"/>
  <c r="L18" i="13"/>
  <c r="K19" i="13"/>
  <c r="M16" i="12"/>
  <c r="K17" i="12"/>
  <c r="O17" i="12"/>
  <c r="M18" i="12"/>
  <c r="K19" i="12"/>
  <c r="O19" i="12"/>
  <c r="I18" i="12"/>
  <c r="I16" i="12"/>
  <c r="K16" i="13"/>
  <c r="O17" i="13"/>
  <c r="N19" i="13"/>
  <c r="K16" i="12"/>
  <c r="M17" i="12"/>
  <c r="O18" i="12"/>
  <c r="I17" i="12"/>
  <c r="O16" i="13"/>
  <c r="N17" i="13"/>
  <c r="M18" i="13"/>
  <c r="M19" i="13"/>
  <c r="J16" i="12"/>
  <c r="N16" i="12"/>
  <c r="L17" i="12"/>
  <c r="J18" i="12"/>
  <c r="N18" i="12"/>
  <c r="L19" i="12"/>
  <c r="I19" i="13"/>
  <c r="I17" i="13"/>
  <c r="J17" i="13"/>
  <c r="O18" i="13"/>
  <c r="O16" i="12"/>
  <c r="K18" i="12"/>
  <c r="M19" i="12"/>
  <c r="I19" i="12"/>
  <c r="L29" i="13"/>
  <c r="N29" i="13"/>
  <c r="L30" i="13"/>
  <c r="J31" i="13"/>
  <c r="N31" i="13"/>
  <c r="L32" i="13"/>
  <c r="J33" i="13"/>
  <c r="N33" i="13"/>
  <c r="L34" i="13"/>
  <c r="J35" i="13"/>
  <c r="N35" i="13"/>
  <c r="L36" i="13"/>
  <c r="J37" i="13"/>
  <c r="N37" i="13"/>
  <c r="L38" i="13"/>
  <c r="J39" i="13"/>
  <c r="N39" i="13"/>
  <c r="L40" i="13"/>
  <c r="J41" i="13"/>
  <c r="N41" i="13"/>
  <c r="J29" i="12"/>
  <c r="N29" i="12"/>
  <c r="L30" i="12"/>
  <c r="J31" i="12"/>
  <c r="N31" i="12"/>
  <c r="L32" i="12"/>
  <c r="J33" i="12"/>
  <c r="N33" i="12"/>
  <c r="L34" i="12"/>
  <c r="J35" i="12"/>
  <c r="N35" i="12"/>
  <c r="L36" i="12"/>
  <c r="J37" i="12"/>
  <c r="N37" i="12"/>
  <c r="L38" i="12"/>
  <c r="J39" i="12"/>
  <c r="N39" i="12"/>
  <c r="L40" i="12"/>
  <c r="J41" i="12"/>
  <c r="N41" i="12"/>
  <c r="I40" i="13"/>
  <c r="I38" i="13"/>
  <c r="I36" i="13"/>
  <c r="I34" i="13"/>
  <c r="I32" i="13"/>
  <c r="I30" i="13"/>
  <c r="J29" i="13"/>
  <c r="O29" i="13"/>
  <c r="M30" i="13"/>
  <c r="K31" i="13"/>
  <c r="O31" i="13"/>
  <c r="M32" i="13"/>
  <c r="K33" i="13"/>
  <c r="O33" i="13"/>
  <c r="M34" i="13"/>
  <c r="K35" i="13"/>
  <c r="O35" i="13"/>
  <c r="M36" i="13"/>
  <c r="K37" i="13"/>
  <c r="O37" i="13"/>
  <c r="M38" i="13"/>
  <c r="K39" i="13"/>
  <c r="O39" i="13"/>
  <c r="M40" i="13"/>
  <c r="K41" i="13"/>
  <c r="O41" i="13"/>
  <c r="K29" i="12"/>
  <c r="O29" i="12"/>
  <c r="M30" i="12"/>
  <c r="K31" i="12"/>
  <c r="O31" i="12"/>
  <c r="M32" i="12"/>
  <c r="K33" i="12"/>
  <c r="O33" i="12"/>
  <c r="M34" i="12"/>
  <c r="K35" i="12"/>
  <c r="O35" i="12"/>
  <c r="M36" i="12"/>
  <c r="K37" i="12"/>
  <c r="O37" i="12"/>
  <c r="M38" i="12"/>
  <c r="K39" i="12"/>
  <c r="O39" i="12"/>
  <c r="M40" i="12"/>
  <c r="K41" i="12"/>
  <c r="O41" i="12"/>
  <c r="I40" i="12"/>
  <c r="I38" i="12"/>
  <c r="I36" i="12"/>
  <c r="I34" i="12"/>
  <c r="I32" i="12"/>
  <c r="I30" i="12"/>
  <c r="K30" i="13"/>
  <c r="M31" i="13"/>
  <c r="O32" i="13"/>
  <c r="K34" i="13"/>
  <c r="M35" i="13"/>
  <c r="O36" i="13"/>
  <c r="K38" i="13"/>
  <c r="M39" i="13"/>
  <c r="O40" i="13"/>
  <c r="K30" i="12"/>
  <c r="M31" i="12"/>
  <c r="O32" i="12"/>
  <c r="K34" i="12"/>
  <c r="M35" i="12"/>
  <c r="O36" i="12"/>
  <c r="K38" i="12"/>
  <c r="M39" i="12"/>
  <c r="O40" i="12"/>
  <c r="I41" i="12"/>
  <c r="I37" i="12"/>
  <c r="I33" i="12"/>
  <c r="I29" i="12"/>
  <c r="K29" i="13"/>
  <c r="J30" i="13"/>
  <c r="N30" i="13"/>
  <c r="L31" i="13"/>
  <c r="J32" i="13"/>
  <c r="N32" i="13"/>
  <c r="L33" i="13"/>
  <c r="J34" i="13"/>
  <c r="N34" i="13"/>
  <c r="L35" i="13"/>
  <c r="J36" i="13"/>
  <c r="N36" i="13"/>
  <c r="L37" i="13"/>
  <c r="J38" i="13"/>
  <c r="N38" i="13"/>
  <c r="L39" i="13"/>
  <c r="J40" i="13"/>
  <c r="N40" i="13"/>
  <c r="L41" i="13"/>
  <c r="L29" i="12"/>
  <c r="J30" i="12"/>
  <c r="N30" i="12"/>
  <c r="L31" i="12"/>
  <c r="J32" i="12"/>
  <c r="N32" i="12"/>
  <c r="L33" i="12"/>
  <c r="J34" i="12"/>
  <c r="N34" i="12"/>
  <c r="L35" i="12"/>
  <c r="J36" i="12"/>
  <c r="N36" i="12"/>
  <c r="L37" i="12"/>
  <c r="J38" i="12"/>
  <c r="N38" i="12"/>
  <c r="L39" i="12"/>
  <c r="J40" i="12"/>
  <c r="N40" i="12"/>
  <c r="L41" i="12"/>
  <c r="I41" i="13"/>
  <c r="I39" i="13"/>
  <c r="I37" i="13"/>
  <c r="I35" i="13"/>
  <c r="I33" i="13"/>
  <c r="I31" i="13"/>
  <c r="I29" i="13"/>
  <c r="M29" i="13"/>
  <c r="O30" i="13"/>
  <c r="K32" i="13"/>
  <c r="M33" i="13"/>
  <c r="O34" i="13"/>
  <c r="K36" i="13"/>
  <c r="M37" i="13"/>
  <c r="O38" i="13"/>
  <c r="K40" i="13"/>
  <c r="M41" i="13"/>
  <c r="M29" i="12"/>
  <c r="O30" i="12"/>
  <c r="K32" i="12"/>
  <c r="M33" i="12"/>
  <c r="O34" i="12"/>
  <c r="K36" i="12"/>
  <c r="M37" i="12"/>
  <c r="O38" i="12"/>
  <c r="K40" i="12"/>
  <c r="M41" i="12"/>
  <c r="I39" i="12"/>
  <c r="I35" i="12"/>
  <c r="I31" i="12"/>
  <c r="J20" i="13"/>
  <c r="N20" i="13"/>
  <c r="L21" i="13"/>
  <c r="J22" i="13"/>
  <c r="N22" i="13"/>
  <c r="L23" i="13"/>
  <c r="J24" i="13"/>
  <c r="N24" i="13"/>
  <c r="L25" i="13"/>
  <c r="J26" i="13"/>
  <c r="N26" i="13"/>
  <c r="L27" i="13"/>
  <c r="J28" i="13"/>
  <c r="N28" i="13"/>
  <c r="O20" i="13"/>
  <c r="N21" i="13"/>
  <c r="M22" i="13"/>
  <c r="M23" i="13"/>
  <c r="L24" i="13"/>
  <c r="K25" i="13"/>
  <c r="K26" i="13"/>
  <c r="J27" i="13"/>
  <c r="O27" i="13"/>
  <c r="O28" i="13"/>
  <c r="L20" i="12"/>
  <c r="J21" i="12"/>
  <c r="N21" i="12"/>
  <c r="L22" i="12"/>
  <c r="J23" i="12"/>
  <c r="N23" i="12"/>
  <c r="L24" i="12"/>
  <c r="J25" i="12"/>
  <c r="N25" i="12"/>
  <c r="L26" i="12"/>
  <c r="J27" i="12"/>
  <c r="N27" i="12"/>
  <c r="L28" i="12"/>
  <c r="I28" i="13"/>
  <c r="I26" i="13"/>
  <c r="I24" i="13"/>
  <c r="I22" i="13"/>
  <c r="I20" i="13"/>
  <c r="K20" i="13"/>
  <c r="J21" i="13"/>
  <c r="O21" i="13"/>
  <c r="O22" i="13"/>
  <c r="N23" i="13"/>
  <c r="M24" i="13"/>
  <c r="M25" i="13"/>
  <c r="L26" i="13"/>
  <c r="K27" i="13"/>
  <c r="K28" i="13"/>
  <c r="M20" i="12"/>
  <c r="K21" i="12"/>
  <c r="O21" i="12"/>
  <c r="M22" i="12"/>
  <c r="K23" i="12"/>
  <c r="O23" i="12"/>
  <c r="M24" i="12"/>
  <c r="K25" i="12"/>
  <c r="O25" i="12"/>
  <c r="M26" i="12"/>
  <c r="K27" i="12"/>
  <c r="O27" i="12"/>
  <c r="M28" i="12"/>
  <c r="I28" i="12"/>
  <c r="I26" i="12"/>
  <c r="I24" i="12"/>
  <c r="I22" i="12"/>
  <c r="I20" i="12"/>
  <c r="M21" i="13"/>
  <c r="K23" i="13"/>
  <c r="J25" i="13"/>
  <c r="O26" i="13"/>
  <c r="M28" i="13"/>
  <c r="K20" i="12"/>
  <c r="M21" i="12"/>
  <c r="O22" i="12"/>
  <c r="K24" i="12"/>
  <c r="M25" i="12"/>
  <c r="K26" i="12"/>
  <c r="M27" i="12"/>
  <c r="O28" i="12"/>
  <c r="I25" i="12"/>
  <c r="I21" i="12"/>
  <c r="L20" i="13"/>
  <c r="K21" i="13"/>
  <c r="K22" i="13"/>
  <c r="J23" i="13"/>
  <c r="O23" i="13"/>
  <c r="O24" i="13"/>
  <c r="N25" i="13"/>
  <c r="M26" i="13"/>
  <c r="M27" i="13"/>
  <c r="L28" i="13"/>
  <c r="J20" i="12"/>
  <c r="N20" i="12"/>
  <c r="L21" i="12"/>
  <c r="J22" i="12"/>
  <c r="N22" i="12"/>
  <c r="L23" i="12"/>
  <c r="J24" i="12"/>
  <c r="N24" i="12"/>
  <c r="L25" i="12"/>
  <c r="J26" i="12"/>
  <c r="N26" i="12"/>
  <c r="L27" i="12"/>
  <c r="J28" i="12"/>
  <c r="N28" i="12"/>
  <c r="I27" i="13"/>
  <c r="I25" i="13"/>
  <c r="I23" i="13"/>
  <c r="I21" i="13"/>
  <c r="M20" i="13"/>
  <c r="L22" i="13"/>
  <c r="K24" i="13"/>
  <c r="O25" i="13"/>
  <c r="N27" i="13"/>
  <c r="O20" i="12"/>
  <c r="K22" i="12"/>
  <c r="M23" i="12"/>
  <c r="O24" i="12"/>
  <c r="O26" i="12"/>
  <c r="K28" i="12"/>
  <c r="I27" i="12"/>
  <c r="I23" i="12"/>
  <c r="P36" i="59" l="1"/>
  <c r="O29" i="59"/>
  <c r="O30" i="59"/>
  <c r="O32" i="59"/>
  <c r="M32" i="59"/>
  <c r="K30" i="59"/>
  <c r="M29" i="59"/>
  <c r="K32" i="59"/>
  <c r="M30" i="59"/>
  <c r="K29" i="59"/>
  <c r="P34" i="59"/>
  <c r="O14" i="59"/>
  <c r="M14" i="59"/>
  <c r="K14" i="59"/>
  <c r="I14" i="59"/>
  <c r="G20" i="16"/>
  <c r="N40" i="59"/>
  <c r="N38" i="59"/>
  <c r="N39" i="59"/>
  <c r="L38" i="59"/>
  <c r="H41" i="59"/>
  <c r="J35" i="59"/>
  <c r="F39" i="59"/>
  <c r="I30" i="59"/>
  <c r="H34" i="59"/>
  <c r="H42" i="59"/>
  <c r="E20" i="16"/>
  <c r="E32" i="59"/>
  <c r="E24" i="16"/>
  <c r="G30" i="59"/>
  <c r="D21" i="16"/>
  <c r="G32" i="59"/>
  <c r="I22" i="16"/>
  <c r="O15" i="12"/>
  <c r="I15" i="12"/>
  <c r="L40" i="59"/>
  <c r="H36" i="59"/>
  <c r="J42" i="59"/>
  <c r="J15" i="12"/>
  <c r="I24" i="16"/>
  <c r="L41" i="59"/>
  <c r="F38" i="59"/>
  <c r="F34" i="59"/>
  <c r="D20" i="16"/>
  <c r="L34" i="59"/>
  <c r="N34" i="59"/>
  <c r="N41" i="59"/>
  <c r="J38" i="59"/>
  <c r="D24" i="16"/>
  <c r="J15" i="13"/>
  <c r="N35" i="59"/>
  <c r="P39" i="59"/>
  <c r="P42" i="59"/>
  <c r="L36" i="59"/>
  <c r="N36" i="59"/>
  <c r="L35" i="59"/>
  <c r="P37" i="59"/>
  <c r="P41" i="59"/>
  <c r="F37" i="59"/>
  <c r="J36" i="59"/>
  <c r="J40" i="59"/>
  <c r="I20" i="16"/>
  <c r="E29" i="59"/>
  <c r="G22" i="16"/>
  <c r="I21" i="16"/>
  <c r="E21" i="16"/>
  <c r="I23" i="16"/>
  <c r="E23" i="16"/>
  <c r="N15" i="12"/>
  <c r="K15" i="12"/>
  <c r="N42" i="59"/>
  <c r="L37" i="59"/>
  <c r="H37" i="59"/>
  <c r="J34" i="59"/>
  <c r="F40" i="59"/>
  <c r="F41" i="59"/>
  <c r="F35" i="59"/>
  <c r="G14" i="59"/>
  <c r="E30" i="59"/>
  <c r="E31" i="59" s="1"/>
  <c r="E22" i="16"/>
  <c r="D22" i="16"/>
  <c r="L15" i="12"/>
  <c r="K15" i="13"/>
  <c r="G23" i="16"/>
  <c r="P35" i="59"/>
  <c r="L42" i="59"/>
  <c r="I29" i="59"/>
  <c r="P40" i="59"/>
  <c r="N37" i="59"/>
  <c r="L39" i="59"/>
  <c r="P38" i="59"/>
  <c r="I32" i="59"/>
  <c r="H40" i="59"/>
  <c r="H35" i="59"/>
  <c r="J37" i="59"/>
  <c r="H39" i="59"/>
  <c r="J41" i="59"/>
  <c r="H38" i="59"/>
  <c r="F42" i="59"/>
  <c r="J39" i="59"/>
  <c r="F36" i="59"/>
  <c r="G29" i="59"/>
  <c r="G21" i="16"/>
  <c r="D23" i="16"/>
  <c r="G24" i="16"/>
  <c r="E14" i="59"/>
  <c r="O15" i="13"/>
  <c r="M15" i="12"/>
  <c r="M15" i="13"/>
  <c r="I15" i="13"/>
  <c r="L15" i="13"/>
  <c r="N15" i="13"/>
  <c r="E33" i="59" l="1"/>
  <c r="O31" i="59"/>
  <c r="E15" i="59"/>
  <c r="O33" i="59"/>
  <c r="N19" i="5"/>
  <c r="K16" i="5"/>
  <c r="E19" i="5"/>
  <c r="N16" i="5"/>
  <c r="O15" i="59"/>
  <c r="L17" i="5"/>
  <c r="G19" i="5"/>
  <c r="E16" i="5"/>
  <c r="I17" i="5"/>
  <c r="H17" i="5"/>
  <c r="I33" i="59"/>
  <c r="M19" i="5"/>
  <c r="J19" i="5"/>
  <c r="M16" i="5"/>
  <c r="L19" i="5"/>
  <c r="I21" i="5"/>
  <c r="L16" i="5"/>
  <c r="E17" i="5"/>
  <c r="G31" i="59"/>
  <c r="I31" i="59"/>
  <c r="I15" i="59"/>
  <c r="M17" i="5"/>
  <c r="L21" i="5"/>
  <c r="K31" i="59"/>
  <c r="K19" i="5"/>
  <c r="N17" i="5"/>
  <c r="J16" i="5"/>
  <c r="H21" i="5"/>
  <c r="G17" i="5"/>
  <c r="J21" i="5"/>
  <c r="G16" i="5"/>
  <c r="J17" i="5"/>
  <c r="K21" i="5"/>
  <c r="I16" i="5"/>
  <c r="D16" i="5"/>
  <c r="K17" i="5"/>
  <c r="M21" i="5"/>
  <c r="K15" i="59"/>
  <c r="D19" i="5"/>
  <c r="M31" i="59"/>
  <c r="M33" i="59"/>
  <c r="G21" i="5"/>
  <c r="I19" i="5"/>
  <c r="H16" i="5"/>
  <c r="N21" i="5"/>
  <c r="H19" i="5"/>
  <c r="G15" i="59"/>
  <c r="D17" i="5"/>
  <c r="G33" i="59"/>
  <c r="M15" i="59"/>
  <c r="K33" i="59"/>
  <c r="K18" i="5" l="1"/>
  <c r="N18" i="5"/>
  <c r="H20" i="5"/>
  <c r="M22" i="5"/>
  <c r="D20" i="5"/>
  <c r="M18" i="5"/>
  <c r="D18" i="5"/>
  <c r="J18" i="5"/>
  <c r="L22" i="5"/>
  <c r="N22" i="5"/>
  <c r="I20" i="5"/>
  <c r="K22" i="5"/>
  <c r="K20" i="5"/>
  <c r="E18" i="5"/>
  <c r="J22" i="5"/>
  <c r="H22" i="5"/>
  <c r="L20" i="5"/>
  <c r="J20" i="5"/>
  <c r="H18" i="5"/>
  <c r="L18" i="5"/>
  <c r="G22" i="5"/>
  <c r="G18" i="5"/>
  <c r="I22" i="5"/>
  <c r="M20" i="5"/>
  <c r="E20" i="5"/>
  <c r="N20" i="5"/>
  <c r="I18" i="5"/>
  <c r="G20" i="5"/>
  <c r="Q31" i="7" l="1"/>
  <c r="Q20" i="7"/>
  <c r="Q38" i="7"/>
  <c r="Q40" i="7"/>
  <c r="Q34" i="7"/>
  <c r="Q24" i="7"/>
  <c r="Q19" i="7"/>
  <c r="Q39" i="7"/>
  <c r="Q28" i="7"/>
  <c r="Q22" i="7"/>
  <c r="Q16" i="7"/>
  <c r="Q29" i="7"/>
  <c r="Q18" i="7"/>
  <c r="Q26" i="7"/>
  <c r="Q41" i="7"/>
  <c r="P54" i="21"/>
  <c r="P31" i="21"/>
  <c r="P39" i="21"/>
  <c r="Q33" i="7"/>
  <c r="Q23" i="7"/>
  <c r="Q32" i="7"/>
  <c r="Q36" i="7"/>
  <c r="Q37" i="7"/>
  <c r="Q27" i="7"/>
  <c r="Q30" i="7"/>
  <c r="Q21" i="7"/>
  <c r="Q17" i="7"/>
  <c r="Q25" i="7"/>
  <c r="Q35" i="7"/>
  <c r="P46" i="21"/>
  <c r="P36" i="21"/>
  <c r="P33" i="21"/>
  <c r="P44" i="21"/>
  <c r="P45" i="21"/>
  <c r="P49" i="21"/>
  <c r="P50" i="21"/>
  <c r="P51" i="21"/>
  <c r="P40" i="21"/>
  <c r="P53" i="21"/>
  <c r="P43" i="21"/>
  <c r="P34" i="21"/>
  <c r="P37" i="21"/>
  <c r="P47" i="21"/>
  <c r="P30" i="21"/>
  <c r="P38" i="21"/>
  <c r="P48" i="21"/>
  <c r="P41" i="21"/>
  <c r="P32" i="21"/>
  <c r="P52" i="21"/>
  <c r="P29" i="21"/>
  <c r="P35" i="21"/>
  <c r="P42" i="21"/>
  <c r="O31" i="21"/>
  <c r="O39" i="21"/>
  <c r="O54" i="21"/>
  <c r="P33" i="7"/>
  <c r="P23" i="7"/>
  <c r="O33" i="21"/>
  <c r="O44" i="21"/>
  <c r="O45" i="21"/>
  <c r="P36" i="7"/>
  <c r="O50" i="21"/>
  <c r="O40" i="21"/>
  <c r="O43" i="21"/>
  <c r="O34" i="21"/>
  <c r="P17" i="7"/>
  <c r="P25" i="7"/>
  <c r="P35" i="7"/>
  <c r="O32" i="21"/>
  <c r="O52" i="21"/>
  <c r="O41" i="21"/>
  <c r="P41" i="7"/>
  <c r="P18" i="7"/>
  <c r="P26" i="7"/>
  <c r="P20" i="7"/>
  <c r="P31" i="7"/>
  <c r="P32" i="7"/>
  <c r="P37" i="7"/>
  <c r="O51" i="21"/>
  <c r="P27" i="7"/>
  <c r="O53" i="21"/>
  <c r="P30" i="7"/>
  <c r="P21" i="7"/>
  <c r="O47" i="21"/>
  <c r="O37" i="21"/>
  <c r="P28" i="7"/>
  <c r="P19" i="7"/>
  <c r="P39" i="7"/>
  <c r="O35" i="21"/>
  <c r="O29" i="21"/>
  <c r="O42" i="21"/>
  <c r="P38" i="7"/>
  <c r="P40" i="7"/>
  <c r="P24" i="7"/>
  <c r="P34" i="7"/>
  <c r="P16" i="7"/>
  <c r="P22" i="7"/>
  <c r="P29" i="7"/>
  <c r="O36" i="21"/>
  <c r="O46" i="21"/>
  <c r="O49" i="21"/>
  <c r="O48" i="21"/>
  <c r="O30" i="21"/>
  <c r="O38" i="21"/>
  <c r="Q15" i="7" l="1"/>
  <c r="P28" i="21"/>
  <c r="P15" i="7"/>
  <c r="O28" i="21"/>
  <c r="T47" i="58" l="1"/>
  <c r="S47" i="58"/>
  <c r="J51" i="58"/>
  <c r="T48" i="58" l="1"/>
  <c r="S51" i="58"/>
  <c r="I47" i="58"/>
  <c r="J55" i="58"/>
  <c r="T51" i="58"/>
  <c r="J47" i="58"/>
  <c r="I51" i="58"/>
  <c r="J52" i="58" s="1"/>
  <c r="I55" i="58"/>
  <c r="J56" i="58" l="1"/>
  <c r="T52" i="58"/>
  <c r="J59" i="58"/>
  <c r="J48" i="58"/>
  <c r="I59" i="58"/>
  <c r="J60" i="58" s="1"/>
  <c r="R47" i="58" l="1"/>
  <c r="S48" i="58" s="1"/>
  <c r="Y52" i="7" l="1"/>
  <c r="U74" i="7"/>
  <c r="Y98" i="7"/>
  <c r="U136" i="7"/>
  <c r="U152" i="7"/>
  <c r="U166" i="7"/>
  <c r="U190" i="7"/>
  <c r="Y45" i="7"/>
  <c r="U111" i="7"/>
  <c r="Y121" i="7"/>
  <c r="Y167" i="7"/>
  <c r="Y185" i="7"/>
  <c r="Y147" i="7"/>
  <c r="Y189" i="7"/>
  <c r="Y177" i="7"/>
  <c r="Y132" i="7"/>
  <c r="Y178" i="7"/>
  <c r="U93" i="7"/>
  <c r="Y145" i="7"/>
  <c r="Y64" i="7"/>
  <c r="U86" i="7"/>
  <c r="U114" i="7"/>
  <c r="U132" i="7"/>
  <c r="Y156" i="7"/>
  <c r="U180" i="7"/>
  <c r="Y53" i="7"/>
  <c r="U75" i="7"/>
  <c r="U167" i="7"/>
  <c r="Y62" i="7"/>
  <c r="U82" i="7"/>
  <c r="Y176" i="7"/>
  <c r="Y153" i="7"/>
  <c r="Y56" i="7"/>
  <c r="U78" i="7"/>
  <c r="U96" i="7"/>
  <c r="U108" i="7"/>
  <c r="U130" i="7"/>
  <c r="Y154" i="7"/>
  <c r="Y182" i="7"/>
  <c r="U57" i="7"/>
  <c r="Y75" i="7"/>
  <c r="U83" i="7"/>
  <c r="U91" i="7"/>
  <c r="Y105" i="7"/>
  <c r="U133" i="7"/>
  <c r="Y168" i="7"/>
  <c r="Y67" i="7"/>
  <c r="U123" i="7"/>
  <c r="U62" i="7"/>
  <c r="U76" i="7"/>
  <c r="Y100" i="7"/>
  <c r="U140" i="7"/>
  <c r="U158" i="7"/>
  <c r="U176" i="7"/>
  <c r="Y46" i="7"/>
  <c r="U53" i="7"/>
  <c r="U113" i="7"/>
  <c r="Y137" i="7"/>
  <c r="Y171" i="7"/>
  <c r="U121" i="7"/>
  <c r="Y157" i="7"/>
  <c r="U157" i="7"/>
  <c r="Y82" i="7"/>
  <c r="Y138" i="7"/>
  <c r="Y180" i="7"/>
  <c r="Y95" i="7"/>
  <c r="U153" i="7"/>
  <c r="U64" i="7"/>
  <c r="U88" i="7"/>
  <c r="Y116" i="7"/>
  <c r="U138" i="7"/>
  <c r="U160" i="7"/>
  <c r="U186" i="7"/>
  <c r="U63" i="7"/>
  <c r="U99" i="7"/>
  <c r="Y181" i="7"/>
  <c r="U70" i="7"/>
  <c r="U98" i="7"/>
  <c r="Y101" i="7"/>
  <c r="U177" i="7"/>
  <c r="Y58" i="7"/>
  <c r="Y84" i="7"/>
  <c r="Y96" i="7"/>
  <c r="U112" i="7"/>
  <c r="Y136" i="7"/>
  <c r="Y160" i="7"/>
  <c r="Y186" i="7"/>
  <c r="U59" i="7"/>
  <c r="Y79" i="7"/>
  <c r="U87" i="7"/>
  <c r="Y93" i="7"/>
  <c r="Y123" i="7"/>
  <c r="Y139" i="7"/>
  <c r="U47" i="7"/>
  <c r="U101" i="7"/>
  <c r="U135" i="7"/>
  <c r="Y70" i="7"/>
  <c r="U80" i="7"/>
  <c r="U118" i="7"/>
  <c r="Y142" i="7"/>
  <c r="Y158" i="7"/>
  <c r="U178" i="7"/>
  <c r="Y43" i="7"/>
  <c r="Y59" i="7"/>
  <c r="Y113" i="7"/>
  <c r="U139" i="7"/>
  <c r="U173" i="7"/>
  <c r="Y135" i="7"/>
  <c r="U163" i="7"/>
  <c r="Y163" i="7"/>
  <c r="Y90" i="7"/>
  <c r="U156" i="7"/>
  <c r="U46" i="7"/>
  <c r="Y97" i="7"/>
  <c r="U183" i="7"/>
  <c r="U68" i="7"/>
  <c r="Y88" i="7"/>
  <c r="Y118" i="7"/>
  <c r="U142" i="7"/>
  <c r="U168" i="7"/>
  <c r="Y190" i="7"/>
  <c r="U67" i="7"/>
  <c r="Y151" i="7"/>
  <c r="Y42" i="7"/>
  <c r="Y78" i="7"/>
  <c r="Y112" i="7"/>
  <c r="Y133" i="7"/>
  <c r="Y48" i="7"/>
  <c r="U58" i="7"/>
  <c r="U84" i="7"/>
  <c r="U100" i="7"/>
  <c r="Y114" i="7"/>
  <c r="Y140" i="7"/>
  <c r="Y172" i="7"/>
  <c r="Y188" i="7"/>
  <c r="Y63" i="7"/>
  <c r="U79" i="7"/>
  <c r="Y87" i="7"/>
  <c r="U95" i="7"/>
  <c r="U127" i="7"/>
  <c r="U116" i="7"/>
  <c r="Y55" i="7"/>
  <c r="U105" i="7"/>
  <c r="U171" i="7"/>
  <c r="H47" i="58"/>
  <c r="I48" i="58" s="1"/>
  <c r="R51" i="58"/>
  <c r="S52" i="58" s="1"/>
  <c r="U48" i="7"/>
  <c r="Y74" i="7"/>
  <c r="U90" i="7"/>
  <c r="U124" i="7"/>
  <c r="U150" i="7"/>
  <c r="Y164" i="7"/>
  <c r="U188" i="7"/>
  <c r="U43" i="7"/>
  <c r="Y111" i="7"/>
  <c r="Y119" i="7"/>
  <c r="U147" i="7"/>
  <c r="Y183" i="7"/>
  <c r="U137" i="7"/>
  <c r="U185" i="7"/>
  <c r="Y173" i="7"/>
  <c r="Y108" i="7"/>
  <c r="U164" i="7"/>
  <c r="U55" i="7"/>
  <c r="U145" i="7"/>
  <c r="U56" i="7"/>
  <c r="Y76" i="7"/>
  <c r="U102" i="7"/>
  <c r="Y124" i="7"/>
  <c r="U154" i="7"/>
  <c r="U172" i="7"/>
  <c r="Y47" i="7"/>
  <c r="Y71" i="7"/>
  <c r="U189" i="7"/>
  <c r="U42" i="7"/>
  <c r="Y80" i="7"/>
  <c r="Y166" i="7"/>
  <c r="U151" i="7"/>
  <c r="U52" i="7"/>
  <c r="Y68" i="7"/>
  <c r="Y86" i="7"/>
  <c r="Y102" i="7"/>
  <c r="Y130" i="7"/>
  <c r="Y152" i="7"/>
  <c r="U182" i="7"/>
  <c r="U45" i="7"/>
  <c r="U71" i="7"/>
  <c r="Y83" i="7"/>
  <c r="Y91" i="7"/>
  <c r="Y99" i="7"/>
  <c r="Y37" i="7"/>
  <c r="Y127" i="7"/>
  <c r="Y150" i="7"/>
  <c r="Y57" i="7"/>
  <c r="U119" i="7"/>
  <c r="U181" i="7"/>
  <c r="Y36" i="7"/>
  <c r="Y38" i="7"/>
  <c r="Y17" i="7"/>
  <c r="Y27" i="7"/>
  <c r="Y23" i="7"/>
  <c r="Y39" i="7"/>
  <c r="Y25" i="7"/>
  <c r="Y41" i="7"/>
  <c r="Y34" i="7"/>
  <c r="U37" i="7"/>
  <c r="Y18" i="7"/>
  <c r="Y33" i="7"/>
  <c r="Y35" i="7"/>
  <c r="Y19" i="7"/>
  <c r="Y24" i="7"/>
  <c r="U40" i="7"/>
  <c r="N47" i="21"/>
  <c r="N43" i="21"/>
  <c r="N48" i="21"/>
  <c r="N45" i="21"/>
  <c r="N42" i="21"/>
  <c r="N52" i="21"/>
  <c r="N34" i="21"/>
  <c r="N39" i="21"/>
  <c r="N50" i="21"/>
  <c r="N41" i="21"/>
  <c r="N29" i="21"/>
  <c r="N30" i="21"/>
  <c r="N33" i="21"/>
  <c r="N40" i="21"/>
  <c r="N54" i="21"/>
  <c r="N38" i="21"/>
  <c r="N46" i="21"/>
  <c r="N49" i="21"/>
  <c r="N37" i="21"/>
  <c r="N36" i="21"/>
  <c r="N35" i="21"/>
  <c r="N44" i="21"/>
  <c r="N31" i="21"/>
  <c r="N53" i="21"/>
  <c r="N51" i="21"/>
  <c r="N32" i="21"/>
  <c r="M51" i="21"/>
  <c r="M39" i="21"/>
  <c r="M50" i="21"/>
  <c r="M49" i="21"/>
  <c r="M46" i="21"/>
  <c r="M40" i="21"/>
  <c r="M32" i="21"/>
  <c r="M38" i="21"/>
  <c r="M52" i="21"/>
  <c r="M37" i="21"/>
  <c r="M53" i="21"/>
  <c r="M36" i="21"/>
  <c r="M30" i="21"/>
  <c r="M41" i="21"/>
  <c r="M54" i="21"/>
  <c r="M48" i="21"/>
  <c r="M47" i="21"/>
  <c r="M31" i="21"/>
  <c r="V26" i="7"/>
  <c r="V41" i="7"/>
  <c r="V18" i="7"/>
  <c r="V24" i="7"/>
  <c r="V34" i="7"/>
  <c r="V35" i="7"/>
  <c r="V25" i="7"/>
  <c r="V17" i="7"/>
  <c r="V37" i="7"/>
  <c r="V40" i="7"/>
  <c r="V27" i="7"/>
  <c r="V36" i="7"/>
  <c r="V38" i="7"/>
  <c r="V39" i="7"/>
  <c r="V19" i="7"/>
  <c r="V28" i="7"/>
  <c r="V23" i="7"/>
  <c r="V33" i="7"/>
  <c r="Y28" i="7" l="1"/>
  <c r="G19" i="7"/>
  <c r="N40" i="7"/>
  <c r="H41" i="7"/>
  <c r="F18" i="7"/>
  <c r="L38" i="7"/>
  <c r="K37" i="7"/>
  <c r="G25" i="7"/>
  <c r="J27" i="7"/>
  <c r="H23" i="7"/>
  <c r="H34" i="7"/>
  <c r="N18" i="7"/>
  <c r="L36" i="7"/>
  <c r="E36" i="7"/>
  <c r="G23" i="7"/>
  <c r="E34" i="7"/>
  <c r="K25" i="7"/>
  <c r="L39" i="7"/>
  <c r="G41" i="7"/>
  <c r="H17" i="7"/>
  <c r="G36" i="7"/>
  <c r="F34" i="7"/>
  <c r="L18" i="7"/>
  <c r="L34" i="7"/>
  <c r="N36" i="7"/>
  <c r="H37" i="7"/>
  <c r="H28" i="7"/>
  <c r="E17" i="7"/>
  <c r="G34" i="7"/>
  <c r="G27" i="7"/>
  <c r="N38" i="7"/>
  <c r="E19" i="7"/>
  <c r="J17" i="7"/>
  <c r="J41" i="7"/>
  <c r="N25" i="7"/>
  <c r="J40" i="7"/>
  <c r="F36" i="7"/>
  <c r="L40" i="7"/>
  <c r="I23" i="7"/>
  <c r="I17" i="7"/>
  <c r="I28" i="7"/>
  <c r="O23" i="7"/>
  <c r="O35" i="7"/>
  <c r="H55" i="58"/>
  <c r="I56" i="58" s="1"/>
  <c r="O16" i="7"/>
  <c r="O31" i="7"/>
  <c r="O21" i="7"/>
  <c r="O19" i="7"/>
  <c r="O36" i="7"/>
  <c r="I38" i="7"/>
  <c r="L37" i="7"/>
  <c r="F35" i="7"/>
  <c r="J34" i="7"/>
  <c r="H26" i="7"/>
  <c r="K39" i="7"/>
  <c r="I26" i="7"/>
  <c r="J28" i="7"/>
  <c r="G35" i="7"/>
  <c r="L25" i="7"/>
  <c r="H33" i="7"/>
  <c r="H24" i="7"/>
  <c r="E37" i="7"/>
  <c r="E38" i="7"/>
  <c r="K38" i="7"/>
  <c r="G33" i="7"/>
  <c r="E24" i="7"/>
  <c r="N37" i="7"/>
  <c r="K40" i="7"/>
  <c r="G37" i="7"/>
  <c r="H25" i="7"/>
  <c r="F40" i="7"/>
  <c r="F24" i="7"/>
  <c r="K36" i="7"/>
  <c r="E41" i="7"/>
  <c r="K18" i="7"/>
  <c r="F27" i="7"/>
  <c r="H27" i="7"/>
  <c r="E23" i="7"/>
  <c r="G24" i="7"/>
  <c r="N28" i="7"/>
  <c r="F38" i="7"/>
  <c r="E39" i="7"/>
  <c r="J25" i="7"/>
  <c r="J26" i="7"/>
  <c r="N35" i="7"/>
  <c r="I36" i="7"/>
  <c r="I39" i="7"/>
  <c r="I25" i="7"/>
  <c r="I33" i="7"/>
  <c r="I19" i="7"/>
  <c r="O33" i="7"/>
  <c r="O17" i="7"/>
  <c r="O40" i="7"/>
  <c r="O29" i="7"/>
  <c r="H51" i="58"/>
  <c r="I52" i="58" s="1"/>
  <c r="O32" i="7"/>
  <c r="O30" i="7"/>
  <c r="O39" i="7"/>
  <c r="O41" i="7"/>
  <c r="I35" i="7"/>
  <c r="Y26" i="7"/>
  <c r="G39" i="7"/>
  <c r="F25" i="7"/>
  <c r="J24" i="7"/>
  <c r="F26" i="7"/>
  <c r="K19" i="7"/>
  <c r="I18" i="7"/>
  <c r="F39" i="7"/>
  <c r="J36" i="7"/>
  <c r="L35" i="7"/>
  <c r="L33" i="7"/>
  <c r="N41" i="7"/>
  <c r="F23" i="7"/>
  <c r="N23" i="7"/>
  <c r="H40" i="7"/>
  <c r="H38" i="7"/>
  <c r="K17" i="7"/>
  <c r="L19" i="7"/>
  <c r="G18" i="7"/>
  <c r="N27" i="7"/>
  <c r="K23" i="7"/>
  <c r="N34" i="7"/>
  <c r="L26" i="7"/>
  <c r="G40" i="7"/>
  <c r="E27" i="7"/>
  <c r="K41" i="7"/>
  <c r="H19" i="7"/>
  <c r="E25" i="7"/>
  <c r="E33" i="7"/>
  <c r="N19" i="7"/>
  <c r="K24" i="7"/>
  <c r="E28" i="7"/>
  <c r="J33" i="7"/>
  <c r="J18" i="7"/>
  <c r="E26" i="7"/>
  <c r="F19" i="7"/>
  <c r="F28" i="7"/>
  <c r="J19" i="7"/>
  <c r="I37" i="7"/>
  <c r="I40" i="7"/>
  <c r="I24" i="7"/>
  <c r="O38" i="7"/>
  <c r="O34" i="7"/>
  <c r="O22" i="7"/>
  <c r="O37" i="7"/>
  <c r="O28" i="7"/>
  <c r="O18" i="7"/>
  <c r="G28" i="7"/>
  <c r="F17" i="7"/>
  <c r="H18" i="7"/>
  <c r="F41" i="7"/>
  <c r="K28" i="7"/>
  <c r="I41" i="7"/>
  <c r="G17" i="7"/>
  <c r="F37" i="7"/>
  <c r="L17" i="7"/>
  <c r="L23" i="7"/>
  <c r="N26" i="7"/>
  <c r="F33" i="7"/>
  <c r="N33" i="7"/>
  <c r="L27" i="7"/>
  <c r="E40" i="7"/>
  <c r="K35" i="7"/>
  <c r="L28" i="7"/>
  <c r="G26" i="7"/>
  <c r="H35" i="7"/>
  <c r="K33" i="7"/>
  <c r="N24" i="7"/>
  <c r="L41" i="7"/>
  <c r="L24" i="7"/>
  <c r="J39" i="7"/>
  <c r="K26" i="7"/>
  <c r="H39" i="7"/>
  <c r="E35" i="7"/>
  <c r="J38" i="7"/>
  <c r="N39" i="7"/>
  <c r="K34" i="7"/>
  <c r="J35" i="7"/>
  <c r="J23" i="7"/>
  <c r="N17" i="7"/>
  <c r="K27" i="7"/>
  <c r="J37" i="7"/>
  <c r="E18" i="7"/>
  <c r="G38" i="7"/>
  <c r="I27" i="7"/>
  <c r="H36" i="7"/>
  <c r="I34" i="7"/>
  <c r="O25" i="7"/>
  <c r="O24" i="7"/>
  <c r="O20" i="7"/>
  <c r="O27" i="7"/>
  <c r="O26" i="7"/>
  <c r="Y40" i="7"/>
  <c r="U28" i="7"/>
  <c r="U38" i="7"/>
  <c r="U23" i="7"/>
  <c r="U17" i="7"/>
  <c r="U19" i="7"/>
  <c r="U26" i="7"/>
  <c r="U35" i="7"/>
  <c r="U25" i="7"/>
  <c r="U24" i="7"/>
  <c r="U41" i="7"/>
  <c r="U33" i="7"/>
  <c r="U39" i="7"/>
  <c r="U18" i="7"/>
  <c r="U34" i="7"/>
  <c r="U27" i="7"/>
  <c r="U36" i="7"/>
  <c r="W23" i="7"/>
  <c r="W39" i="7"/>
  <c r="W17" i="7"/>
  <c r="N28" i="21"/>
  <c r="W40" i="7"/>
  <c r="W38" i="7"/>
  <c r="W35" i="7"/>
  <c r="W41" i="7"/>
  <c r="W33" i="7"/>
  <c r="W37" i="7"/>
  <c r="W27" i="7"/>
  <c r="W19" i="7"/>
  <c r="W36" i="7"/>
  <c r="W24" i="7"/>
  <c r="W18" i="7"/>
  <c r="W28" i="7"/>
  <c r="W26" i="7"/>
  <c r="W34" i="7"/>
  <c r="W25" i="7"/>
  <c r="X19" i="7"/>
  <c r="X41" i="7"/>
  <c r="X35" i="7"/>
  <c r="X40" i="7"/>
  <c r="X38" i="7"/>
  <c r="X23" i="7"/>
  <c r="X18" i="7"/>
  <c r="X25" i="7"/>
  <c r="X36" i="7"/>
  <c r="X34" i="7"/>
  <c r="X37" i="7"/>
  <c r="X39" i="7"/>
  <c r="X27" i="7"/>
  <c r="X33" i="7"/>
  <c r="X26" i="7"/>
  <c r="X24" i="7"/>
  <c r="X17" i="7"/>
  <c r="X28" i="7"/>
  <c r="S33" i="7"/>
  <c r="R37" i="7"/>
  <c r="R36" i="7"/>
  <c r="S34" i="7"/>
  <c r="S23" i="7"/>
  <c r="S37" i="7"/>
  <c r="S19" i="7"/>
  <c r="R35" i="7"/>
  <c r="T39" i="7"/>
  <c r="R27" i="7"/>
  <c r="T35" i="7"/>
  <c r="R33" i="7"/>
  <c r="R40" i="7"/>
  <c r="T26" i="7"/>
  <c r="S27" i="7"/>
  <c r="T34" i="7"/>
  <c r="S36" i="7"/>
  <c r="S40" i="7"/>
  <c r="R26" i="7"/>
  <c r="T37" i="7"/>
  <c r="T36" i="7"/>
  <c r="T28" i="7"/>
  <c r="T24" i="7"/>
  <c r="T38" i="7"/>
  <c r="R17" i="7"/>
  <c r="T41" i="7"/>
  <c r="S25" i="7"/>
  <c r="S24" i="7"/>
  <c r="S39" i="7"/>
  <c r="R39" i="7"/>
  <c r="R34" i="7"/>
  <c r="R38" i="7"/>
  <c r="R23" i="7"/>
  <c r="R41" i="7"/>
  <c r="T33" i="7"/>
  <c r="S38" i="7"/>
  <c r="T23" i="7"/>
  <c r="R25" i="7"/>
  <c r="S35" i="7"/>
  <c r="R28" i="7"/>
  <c r="T19" i="7"/>
  <c r="T25" i="7"/>
  <c r="S28" i="7"/>
  <c r="T18" i="7"/>
  <c r="T40" i="7"/>
  <c r="T27" i="7"/>
  <c r="S17" i="7"/>
  <c r="R19" i="7"/>
  <c r="T17" i="7"/>
  <c r="R24" i="7"/>
  <c r="R18" i="7"/>
  <c r="T45" i="58"/>
  <c r="Q45" i="58"/>
  <c r="O45" i="58"/>
  <c r="Q47" i="58"/>
  <c r="R48" i="58" s="1"/>
  <c r="N45" i="58"/>
  <c r="S45" i="58"/>
  <c r="R45" i="58"/>
  <c r="P45" i="58"/>
  <c r="M45" i="58"/>
  <c r="S41" i="7"/>
  <c r="S26" i="7"/>
  <c r="S18" i="7"/>
  <c r="Q46" i="58" l="1"/>
  <c r="O46" i="58"/>
  <c r="S46" i="58"/>
  <c r="N46" i="58"/>
  <c r="T46" i="58"/>
  <c r="C45" i="58"/>
  <c r="M49" i="58"/>
  <c r="H45" i="58"/>
  <c r="R49" i="58"/>
  <c r="Y117" i="7"/>
  <c r="Y155" i="7"/>
  <c r="Y49" i="7"/>
  <c r="Y104" i="7"/>
  <c r="U148" i="7"/>
  <c r="U146" i="7"/>
  <c r="U144" i="7"/>
  <c r="Y109" i="7"/>
  <c r="U159" i="7"/>
  <c r="U50" i="7"/>
  <c r="U115" i="7"/>
  <c r="U162" i="7"/>
  <c r="U69" i="7"/>
  <c r="Y161" i="7"/>
  <c r="Y66" i="7"/>
  <c r="Y128" i="7"/>
  <c r="Y126" i="7"/>
  <c r="Y165" i="7"/>
  <c r="Y72" i="7"/>
  <c r="Y129" i="7"/>
  <c r="U187" i="7"/>
  <c r="U94" i="7"/>
  <c r="U72" i="7"/>
  <c r="U81" i="7"/>
  <c r="S49" i="58"/>
  <c r="I45" i="58"/>
  <c r="T49" i="58"/>
  <c r="J45" i="58"/>
  <c r="P49" i="58"/>
  <c r="F45" i="58"/>
  <c r="G45" i="58"/>
  <c r="Q49" i="58"/>
  <c r="R50" i="58" s="1"/>
  <c r="Y184" i="7"/>
  <c r="Y89" i="7"/>
  <c r="Y131" i="7"/>
  <c r="Y162" i="7"/>
  <c r="Y69" i="7"/>
  <c r="U128" i="7"/>
  <c r="U126" i="7"/>
  <c r="U125" i="7"/>
  <c r="U134" i="7"/>
  <c r="U179" i="7"/>
  <c r="U85" i="7"/>
  <c r="U143" i="7"/>
  <c r="Y54" i="7"/>
  <c r="Y141" i="7"/>
  <c r="Y51" i="7"/>
  <c r="Y77" i="7"/>
  <c r="Y107" i="7"/>
  <c r="Y144" i="7"/>
  <c r="Y60" i="7"/>
  <c r="Y110" i="7"/>
  <c r="U161" i="7"/>
  <c r="U66" i="7"/>
  <c r="U61" i="7"/>
  <c r="U60" i="7"/>
  <c r="Y44" i="7"/>
  <c r="O49" i="58"/>
  <c r="E45" i="58"/>
  <c r="P46" i="58"/>
  <c r="R46" i="58"/>
  <c r="Q51" i="58"/>
  <c r="R52" i="58" s="1"/>
  <c r="G47" i="58"/>
  <c r="H48" i="58" s="1"/>
  <c r="H59" i="58"/>
  <c r="I60" i="58" s="1"/>
  <c r="O15" i="7"/>
  <c r="Y159" i="7"/>
  <c r="Y50" i="7"/>
  <c r="Y115" i="7"/>
  <c r="Y143" i="7"/>
  <c r="U44" i="7"/>
  <c r="U109" i="7"/>
  <c r="U107" i="7"/>
  <c r="U175" i="7"/>
  <c r="U117" i="7"/>
  <c r="U155" i="7"/>
  <c r="U49" i="7"/>
  <c r="U122" i="7"/>
  <c r="Y191" i="7"/>
  <c r="Y120" i="7"/>
  <c r="U169" i="7"/>
  <c r="Y169" i="7"/>
  <c r="Y73" i="7"/>
  <c r="Y125" i="7"/>
  <c r="Y175" i="7"/>
  <c r="Y81" i="7"/>
  <c r="U141" i="7"/>
  <c r="U51" i="7"/>
  <c r="U165" i="7"/>
  <c r="U149" i="7"/>
  <c r="Y174" i="7"/>
  <c r="N49" i="58"/>
  <c r="D45" i="58"/>
  <c r="Y134" i="7"/>
  <c r="Y32" i="7"/>
  <c r="Y179" i="7"/>
  <c r="Y85" i="7"/>
  <c r="Y122" i="7"/>
  <c r="U174" i="7"/>
  <c r="U77" i="7"/>
  <c r="U73" i="7"/>
  <c r="Y148" i="7"/>
  <c r="U184" i="7"/>
  <c r="U89" i="7"/>
  <c r="U131" i="7"/>
  <c r="U191" i="7"/>
  <c r="U104" i="7"/>
  <c r="Y187" i="7"/>
  <c r="Y94" i="7"/>
  <c r="U129" i="7"/>
  <c r="Y146" i="7"/>
  <c r="Y61" i="7"/>
  <c r="Y106" i="7"/>
  <c r="Y149" i="7"/>
  <c r="U120" i="7"/>
  <c r="U106" i="7"/>
  <c r="U110" i="7"/>
  <c r="Y65" i="7"/>
  <c r="Y31" i="7"/>
  <c r="Y20" i="7"/>
  <c r="Y30" i="7"/>
  <c r="Y22" i="7"/>
  <c r="Y21" i="7"/>
  <c r="Y29" i="7"/>
  <c r="M45" i="21"/>
  <c r="M29" i="21"/>
  <c r="E53" i="21"/>
  <c r="M42" i="21"/>
  <c r="E49" i="21"/>
  <c r="M44" i="21"/>
  <c r="M43" i="21"/>
  <c r="E51" i="21"/>
  <c r="M34" i="21"/>
  <c r="M33" i="21"/>
  <c r="U51" i="21"/>
  <c r="M35" i="21"/>
  <c r="E50" i="21"/>
  <c r="E48" i="21"/>
  <c r="E38" i="21"/>
  <c r="U53" i="21"/>
  <c r="U40" i="21"/>
  <c r="U39" i="21"/>
  <c r="U54" i="21"/>
  <c r="U31" i="21"/>
  <c r="U49" i="21"/>
  <c r="U36" i="21"/>
  <c r="U46" i="21"/>
  <c r="U47" i="21"/>
  <c r="U37" i="21"/>
  <c r="U50" i="21"/>
  <c r="E39" i="21"/>
  <c r="E54" i="21"/>
  <c r="E31" i="21"/>
  <c r="E37" i="21"/>
  <c r="E47" i="21"/>
  <c r="E30" i="21"/>
  <c r="U38" i="21"/>
  <c r="U48" i="21"/>
  <c r="U30" i="21"/>
  <c r="E52" i="21"/>
  <c r="E41" i="21"/>
  <c r="E32" i="21"/>
  <c r="U32" i="21"/>
  <c r="U41" i="21"/>
  <c r="U52" i="21"/>
  <c r="E40" i="21"/>
  <c r="E46" i="21"/>
  <c r="E36" i="21"/>
  <c r="V20" i="7"/>
  <c r="V31" i="7"/>
  <c r="V32" i="7"/>
  <c r="V16" i="7"/>
  <c r="V22" i="7"/>
  <c r="V29" i="7"/>
  <c r="V21" i="7"/>
  <c r="V30" i="7"/>
  <c r="G46" i="58" l="1"/>
  <c r="O50" i="58"/>
  <c r="E46" i="58"/>
  <c r="P50" i="58"/>
  <c r="Y16" i="7"/>
  <c r="H46" i="58"/>
  <c r="F46" i="58"/>
  <c r="Q50" i="58"/>
  <c r="Y15" i="7"/>
  <c r="F49" i="58"/>
  <c r="H32" i="7"/>
  <c r="E20" i="7"/>
  <c r="H21" i="7"/>
  <c r="L30" i="7"/>
  <c r="J49" i="58"/>
  <c r="L32" i="7"/>
  <c r="F29" i="7"/>
  <c r="L21" i="7"/>
  <c r="F22" i="7"/>
  <c r="J21" i="7"/>
  <c r="N30" i="7"/>
  <c r="H20" i="7"/>
  <c r="G29" i="7"/>
  <c r="J22" i="7"/>
  <c r="I53" i="58"/>
  <c r="K16" i="7"/>
  <c r="G20" i="7"/>
  <c r="H22" i="7"/>
  <c r="I20" i="7"/>
  <c r="I22" i="7"/>
  <c r="J46" i="58"/>
  <c r="S50" i="58"/>
  <c r="E30" i="7"/>
  <c r="D53" i="58"/>
  <c r="F16" i="7"/>
  <c r="K20" i="7"/>
  <c r="E53" i="58"/>
  <c r="G16" i="7"/>
  <c r="J29" i="7"/>
  <c r="G55" i="58"/>
  <c r="H56" i="58" s="1"/>
  <c r="N16" i="7"/>
  <c r="L20" i="7"/>
  <c r="E31" i="7"/>
  <c r="J20" i="7"/>
  <c r="H16" i="7"/>
  <c r="E22" i="7"/>
  <c r="D49" i="58"/>
  <c r="F32" i="7"/>
  <c r="L22" i="7"/>
  <c r="K22" i="7"/>
  <c r="F20" i="7"/>
  <c r="C53" i="58"/>
  <c r="E16" i="7"/>
  <c r="I49" i="58"/>
  <c r="K32" i="7"/>
  <c r="T50" i="58"/>
  <c r="I46" i="58"/>
  <c r="F21" i="7"/>
  <c r="L31" i="7"/>
  <c r="L16" i="7"/>
  <c r="H30" i="7"/>
  <c r="K30" i="7"/>
  <c r="G22" i="7"/>
  <c r="N31" i="7"/>
  <c r="F30" i="7"/>
  <c r="I29" i="7"/>
  <c r="F31" i="7"/>
  <c r="C49" i="58"/>
  <c r="E32" i="7"/>
  <c r="H31" i="7"/>
  <c r="N22" i="7"/>
  <c r="E21" i="7"/>
  <c r="G31" i="7"/>
  <c r="K31" i="7"/>
  <c r="E49" i="58"/>
  <c r="G32" i="7"/>
  <c r="I30" i="7"/>
  <c r="H49" i="58"/>
  <c r="J32" i="7"/>
  <c r="L29" i="7"/>
  <c r="I31" i="7"/>
  <c r="G49" i="58"/>
  <c r="I32" i="7"/>
  <c r="P72" i="58"/>
  <c r="U54" i="7"/>
  <c r="N50" i="58"/>
  <c r="G21" i="7"/>
  <c r="N29" i="7"/>
  <c r="J30" i="7"/>
  <c r="K29" i="7"/>
  <c r="G53" i="58"/>
  <c r="I16" i="7"/>
  <c r="I21" i="7"/>
  <c r="H29" i="7"/>
  <c r="J31" i="7"/>
  <c r="K21" i="7"/>
  <c r="E29" i="7"/>
  <c r="N20" i="7"/>
  <c r="H53" i="58"/>
  <c r="J16" i="7"/>
  <c r="G30" i="7"/>
  <c r="N21" i="7"/>
  <c r="G51" i="58"/>
  <c r="H52" i="58" s="1"/>
  <c r="N32" i="7"/>
  <c r="T72" i="58"/>
  <c r="F72" i="58"/>
  <c r="U65" i="7"/>
  <c r="D46" i="58"/>
  <c r="U20" i="7"/>
  <c r="U30" i="7"/>
  <c r="U32" i="7"/>
  <c r="U29" i="7"/>
  <c r="U22" i="7"/>
  <c r="U21" i="7"/>
  <c r="U31" i="7"/>
  <c r="W22" i="7"/>
  <c r="W32" i="7"/>
  <c r="W20" i="7"/>
  <c r="W30" i="7"/>
  <c r="W31" i="7"/>
  <c r="W29" i="7"/>
  <c r="W21" i="7"/>
  <c r="X30" i="7"/>
  <c r="X29" i="7"/>
  <c r="X31" i="7"/>
  <c r="X22" i="7"/>
  <c r="X21" i="7"/>
  <c r="X20" i="7"/>
  <c r="X32" i="7"/>
  <c r="X16" i="7"/>
  <c r="V15" i="7"/>
  <c r="M28" i="21"/>
  <c r="T21" i="7"/>
  <c r="R20" i="7"/>
  <c r="S30" i="7"/>
  <c r="I46" i="21"/>
  <c r="I51" i="21"/>
  <c r="T29" i="7"/>
  <c r="R31" i="7"/>
  <c r="F52" i="21"/>
  <c r="S20" i="7"/>
  <c r="T22" i="7"/>
  <c r="R30" i="7"/>
  <c r="F37" i="21"/>
  <c r="S29" i="7"/>
  <c r="R29" i="7"/>
  <c r="I36" i="21"/>
  <c r="S22" i="7"/>
  <c r="T30" i="7"/>
  <c r="S31" i="7"/>
  <c r="F50" i="21"/>
  <c r="F49" i="21"/>
  <c r="S32" i="7"/>
  <c r="T32" i="7"/>
  <c r="T31" i="7"/>
  <c r="R32" i="7"/>
  <c r="R16" i="7"/>
  <c r="S21" i="7"/>
  <c r="F53" i="21"/>
  <c r="F41" i="21"/>
  <c r="F47" i="21"/>
  <c r="S16" i="7"/>
  <c r="R22" i="7"/>
  <c r="F32" i="21"/>
  <c r="T20" i="7"/>
  <c r="T16" i="7"/>
  <c r="F51" i="21"/>
  <c r="R21" i="7"/>
  <c r="Q53" i="21"/>
  <c r="I47" i="21"/>
  <c r="I52" i="21"/>
  <c r="F48" i="21"/>
  <c r="I32" i="21"/>
  <c r="Q50" i="21"/>
  <c r="Q49" i="21"/>
  <c r="Q54" i="21"/>
  <c r="Q39" i="21"/>
  <c r="Q31" i="21"/>
  <c r="Q41" i="21"/>
  <c r="Q52" i="21"/>
  <c r="Q32" i="21"/>
  <c r="F38" i="21"/>
  <c r="I50" i="21"/>
  <c r="I37" i="21"/>
  <c r="I31" i="21"/>
  <c r="I39" i="21"/>
  <c r="I54" i="21"/>
  <c r="I49" i="21"/>
  <c r="Q38" i="21"/>
  <c r="Q30" i="21"/>
  <c r="Q48" i="21"/>
  <c r="I30" i="21"/>
  <c r="I48" i="21"/>
  <c r="I38" i="21"/>
  <c r="I40" i="21"/>
  <c r="Q46" i="21"/>
  <c r="Q36" i="21"/>
  <c r="Q51" i="21"/>
  <c r="Q40" i="21"/>
  <c r="F36" i="21"/>
  <c r="F46" i="21"/>
  <c r="Q37" i="21"/>
  <c r="Q47" i="21"/>
  <c r="F54" i="21"/>
  <c r="F39" i="21"/>
  <c r="F31" i="21"/>
  <c r="I53" i="21"/>
  <c r="F30" i="21"/>
  <c r="I41" i="21"/>
  <c r="F40" i="21"/>
  <c r="F50" i="58" l="1"/>
  <c r="D54" i="58"/>
  <c r="I54" i="58"/>
  <c r="D50" i="58"/>
  <c r="I50" i="58"/>
  <c r="H54" i="58"/>
  <c r="J84" i="21"/>
  <c r="J149" i="21"/>
  <c r="L15" i="7"/>
  <c r="G59" i="58"/>
  <c r="H60" i="58" s="1"/>
  <c r="N15" i="7"/>
  <c r="W15" i="7"/>
  <c r="W16" i="7"/>
  <c r="X183" i="21"/>
  <c r="J50" i="58"/>
  <c r="J150" i="21"/>
  <c r="J179" i="21"/>
  <c r="J116" i="21"/>
  <c r="J140" i="21"/>
  <c r="C57" i="58"/>
  <c r="E15" i="7"/>
  <c r="E57" i="58"/>
  <c r="G15" i="7"/>
  <c r="X145" i="21"/>
  <c r="X91" i="21"/>
  <c r="X92" i="21"/>
  <c r="X184" i="21"/>
  <c r="X115" i="21"/>
  <c r="X164" i="21"/>
  <c r="X173" i="21"/>
  <c r="X165" i="21"/>
  <c r="X84" i="21"/>
  <c r="J53" i="58"/>
  <c r="J54" i="58" s="1"/>
  <c r="G50" i="58"/>
  <c r="J58" i="21"/>
  <c r="J68" i="21"/>
  <c r="H57" i="58"/>
  <c r="J15" i="7"/>
  <c r="I57" i="58"/>
  <c r="K15" i="7"/>
  <c r="X77" i="21"/>
  <c r="U15" i="7"/>
  <c r="U16" i="7"/>
  <c r="E50" i="58"/>
  <c r="F53" i="58"/>
  <c r="G54" i="58" s="1"/>
  <c r="E54" i="58"/>
  <c r="J92" i="21"/>
  <c r="J129" i="21"/>
  <c r="G57" i="58"/>
  <c r="H58" i="58" s="1"/>
  <c r="I15" i="7"/>
  <c r="H15" i="7"/>
  <c r="D57" i="58"/>
  <c r="E58" i="58" s="1"/>
  <c r="F15" i="7"/>
  <c r="X88" i="21"/>
  <c r="X149" i="21"/>
  <c r="X56" i="21"/>
  <c r="X106" i="21"/>
  <c r="X203" i="21"/>
  <c r="X136" i="21"/>
  <c r="X158" i="21"/>
  <c r="X96" i="21"/>
  <c r="H50" i="58"/>
  <c r="V47" i="21"/>
  <c r="V50" i="21"/>
  <c r="V36" i="21"/>
  <c r="V37" i="21"/>
  <c r="V30" i="21"/>
  <c r="V39" i="21"/>
  <c r="V51" i="21"/>
  <c r="V48" i="21"/>
  <c r="V38" i="21"/>
  <c r="V53" i="21"/>
  <c r="V32" i="21"/>
  <c r="V41" i="21"/>
  <c r="V46" i="21"/>
  <c r="V31" i="21"/>
  <c r="V52" i="21"/>
  <c r="V54" i="21"/>
  <c r="V40" i="21"/>
  <c r="V49" i="21"/>
  <c r="X15" i="7"/>
  <c r="S15" i="7"/>
  <c r="R15" i="7"/>
  <c r="T15" i="7"/>
  <c r="R68" i="21"/>
  <c r="R140" i="21"/>
  <c r="E33" i="21"/>
  <c r="E35" i="21"/>
  <c r="E43" i="21"/>
  <c r="E44" i="21"/>
  <c r="G53" i="21"/>
  <c r="E42" i="21"/>
  <c r="G49" i="21"/>
  <c r="G36" i="21"/>
  <c r="G46" i="21"/>
  <c r="G41" i="21"/>
  <c r="G52" i="21"/>
  <c r="G32" i="21"/>
  <c r="G39" i="21"/>
  <c r="G54" i="21"/>
  <c r="G31" i="21"/>
  <c r="G51" i="21"/>
  <c r="G47" i="21"/>
  <c r="G37" i="21"/>
  <c r="G40" i="21"/>
  <c r="G30" i="21"/>
  <c r="G38" i="21"/>
  <c r="G48" i="21"/>
  <c r="G50" i="21"/>
  <c r="R58" i="21"/>
  <c r="R149" i="21"/>
  <c r="R116" i="21"/>
  <c r="R150" i="21"/>
  <c r="R179" i="21"/>
  <c r="R129" i="21"/>
  <c r="R84" i="21"/>
  <c r="R92" i="21"/>
  <c r="U35" i="21"/>
  <c r="U42" i="21"/>
  <c r="U43" i="21"/>
  <c r="U33" i="21"/>
  <c r="U44" i="21"/>
  <c r="J170" i="21" l="1"/>
  <c r="J83" i="21"/>
  <c r="J87" i="21"/>
  <c r="J99" i="21"/>
  <c r="J66" i="21"/>
  <c r="J185" i="21"/>
  <c r="X66" i="21"/>
  <c r="J109" i="21"/>
  <c r="J96" i="21"/>
  <c r="J71" i="21"/>
  <c r="J93" i="21"/>
  <c r="J180" i="21"/>
  <c r="J195" i="21"/>
  <c r="J72" i="21"/>
  <c r="J101" i="21"/>
  <c r="J65" i="21"/>
  <c r="J105" i="21"/>
  <c r="J55" i="21"/>
  <c r="J191" i="21"/>
  <c r="J97" i="21"/>
  <c r="J56" i="21"/>
  <c r="J167" i="21"/>
  <c r="J113" i="21"/>
  <c r="J143" i="21"/>
  <c r="J75" i="21"/>
  <c r="J173" i="21"/>
  <c r="J152" i="21"/>
  <c r="J89" i="21"/>
  <c r="J80" i="21"/>
  <c r="J145" i="21"/>
  <c r="J183" i="21"/>
  <c r="J137" i="21"/>
  <c r="J194" i="21"/>
  <c r="J106" i="21"/>
  <c r="J203" i="21"/>
  <c r="K84" i="21"/>
  <c r="K129" i="21"/>
  <c r="J169" i="21"/>
  <c r="X202" i="21"/>
  <c r="X129" i="21"/>
  <c r="X99" i="21"/>
  <c r="X72" i="21"/>
  <c r="X70" i="21"/>
  <c r="X116" i="21"/>
  <c r="X127" i="21"/>
  <c r="X190" i="21"/>
  <c r="X125" i="21"/>
  <c r="X60" i="21"/>
  <c r="X151" i="21"/>
  <c r="X105" i="21"/>
  <c r="X176" i="21"/>
  <c r="X95" i="21"/>
  <c r="X89" i="21"/>
  <c r="X140" i="21"/>
  <c r="X198" i="21"/>
  <c r="X97" i="21"/>
  <c r="X65" i="21"/>
  <c r="X68" i="21"/>
  <c r="X169" i="21"/>
  <c r="X76" i="21"/>
  <c r="X81" i="21"/>
  <c r="X171" i="21"/>
  <c r="X186" i="21"/>
  <c r="X93" i="21"/>
  <c r="X199" i="21"/>
  <c r="X69" i="21"/>
  <c r="X100" i="21"/>
  <c r="X201" i="21"/>
  <c r="X75" i="21"/>
  <c r="X194" i="21"/>
  <c r="X185" i="21"/>
  <c r="X108" i="21"/>
  <c r="X167" i="21"/>
  <c r="X134" i="21"/>
  <c r="X177" i="21"/>
  <c r="X161" i="21"/>
  <c r="X148" i="21"/>
  <c r="X83" i="21"/>
  <c r="J124" i="21"/>
  <c r="J184" i="21"/>
  <c r="J110" i="21"/>
  <c r="J125" i="21"/>
  <c r="J190" i="21"/>
  <c r="J163" i="21"/>
  <c r="J100" i="21"/>
  <c r="J193" i="21"/>
  <c r="J88" i="21"/>
  <c r="J70" i="21"/>
  <c r="J59" i="21"/>
  <c r="J160" i="21"/>
  <c r="J166" i="21"/>
  <c r="J114" i="21"/>
  <c r="J126" i="21"/>
  <c r="K68" i="21"/>
  <c r="X55" i="21"/>
  <c r="X104" i="21"/>
  <c r="F57" i="58"/>
  <c r="G58" i="58" s="1"/>
  <c r="F54" i="58"/>
  <c r="D58" i="58"/>
  <c r="J127" i="21"/>
  <c r="J136" i="21"/>
  <c r="J121" i="21"/>
  <c r="J95" i="21"/>
  <c r="J91" i="21"/>
  <c r="J153" i="21"/>
  <c r="J148" i="21"/>
  <c r="J115" i="21"/>
  <c r="J146" i="21"/>
  <c r="J198" i="21"/>
  <c r="J158" i="21"/>
  <c r="J103" i="21"/>
  <c r="J132" i="21"/>
  <c r="J151" i="21"/>
  <c r="J131" i="21"/>
  <c r="J81" i="21"/>
  <c r="J176" i="21"/>
  <c r="J118" i="21"/>
  <c r="J201" i="21"/>
  <c r="J134" i="21"/>
  <c r="J77" i="21"/>
  <c r="J69" i="21"/>
  <c r="J202" i="21"/>
  <c r="J181" i="21"/>
  <c r="J199" i="21"/>
  <c r="J196" i="21"/>
  <c r="J108" i="21"/>
  <c r="J155" i="21"/>
  <c r="J177" i="21"/>
  <c r="J112" i="21"/>
  <c r="J189" i="21"/>
  <c r="J76" i="21"/>
  <c r="J111" i="21"/>
  <c r="J186" i="21"/>
  <c r="K92" i="21"/>
  <c r="K179" i="21"/>
  <c r="K150" i="21"/>
  <c r="K149" i="21"/>
  <c r="K58" i="21"/>
  <c r="J171" i="21"/>
  <c r="J60" i="21"/>
  <c r="J164" i="21"/>
  <c r="J61" i="21"/>
  <c r="J104" i="21"/>
  <c r="J165" i="21"/>
  <c r="X143" i="21"/>
  <c r="X124" i="21"/>
  <c r="X87" i="21"/>
  <c r="X112" i="21"/>
  <c r="X163" i="21"/>
  <c r="X150" i="21"/>
  <c r="X36" i="21"/>
  <c r="X146" i="21"/>
  <c r="X113" i="21"/>
  <c r="X38" i="21"/>
  <c r="X170" i="21"/>
  <c r="X132" i="21"/>
  <c r="X61" i="21"/>
  <c r="X118" i="21"/>
  <c r="X189" i="21"/>
  <c r="X59" i="21"/>
  <c r="X179" i="21"/>
  <c r="X166" i="21"/>
  <c r="X180" i="21"/>
  <c r="X137" i="21"/>
  <c r="X193" i="21"/>
  <c r="X110" i="21"/>
  <c r="X111" i="21"/>
  <c r="X160" i="21"/>
  <c r="X155" i="21"/>
  <c r="X80" i="21"/>
  <c r="X109" i="21"/>
  <c r="X71" i="21"/>
  <c r="X103" i="21"/>
  <c r="X153" i="21"/>
  <c r="X195" i="21"/>
  <c r="X114" i="21"/>
  <c r="X101" i="21"/>
  <c r="X181" i="21"/>
  <c r="X31" i="21"/>
  <c r="X126" i="21"/>
  <c r="X41" i="21"/>
  <c r="X58" i="21"/>
  <c r="X191" i="21"/>
  <c r="X51" i="21"/>
  <c r="X131" i="21"/>
  <c r="X152" i="21"/>
  <c r="X121" i="21"/>
  <c r="X196" i="21"/>
  <c r="I58" i="58"/>
  <c r="J57" i="58"/>
  <c r="J58" i="58" s="1"/>
  <c r="X46" i="21"/>
  <c r="X37" i="21"/>
  <c r="X48" i="21"/>
  <c r="X50" i="21"/>
  <c r="X53" i="21"/>
  <c r="W46" i="21"/>
  <c r="W49" i="21"/>
  <c r="W32" i="21"/>
  <c r="W36" i="21"/>
  <c r="W53" i="21"/>
  <c r="W47" i="21"/>
  <c r="W41" i="21"/>
  <c r="W39" i="21"/>
  <c r="W38" i="21"/>
  <c r="W40" i="21"/>
  <c r="W51" i="21"/>
  <c r="W31" i="21"/>
  <c r="W50" i="21"/>
  <c r="W48" i="21"/>
  <c r="W52" i="21"/>
  <c r="W54" i="21"/>
  <c r="W30" i="21"/>
  <c r="W37" i="21"/>
  <c r="R185" i="21"/>
  <c r="R104" i="21"/>
  <c r="R61" i="21"/>
  <c r="F33" i="21"/>
  <c r="H51" i="21"/>
  <c r="F43" i="21"/>
  <c r="I42" i="21"/>
  <c r="F35" i="21"/>
  <c r="F44" i="21"/>
  <c r="H32" i="21"/>
  <c r="H53" i="21"/>
  <c r="H30" i="21"/>
  <c r="H39" i="21"/>
  <c r="H50" i="21"/>
  <c r="H36" i="21"/>
  <c r="R60" i="21"/>
  <c r="I43" i="21"/>
  <c r="F42" i="21"/>
  <c r="I33" i="21"/>
  <c r="H48" i="21"/>
  <c r="H40" i="21"/>
  <c r="I35" i="21"/>
  <c r="I44" i="21"/>
  <c r="H37" i="21"/>
  <c r="H38" i="21"/>
  <c r="H54" i="21"/>
  <c r="H41" i="21"/>
  <c r="R169" i="21"/>
  <c r="H31" i="21"/>
  <c r="H46" i="21"/>
  <c r="E45" i="21"/>
  <c r="R126" i="21"/>
  <c r="H47" i="21"/>
  <c r="H52" i="21"/>
  <c r="H49" i="21"/>
  <c r="S149" i="21"/>
  <c r="S58" i="21"/>
  <c r="S84" i="21"/>
  <c r="R114" i="21"/>
  <c r="R66" i="21"/>
  <c r="S92" i="21"/>
  <c r="S129" i="21"/>
  <c r="S179" i="21"/>
  <c r="S150" i="21"/>
  <c r="S68" i="21"/>
  <c r="R87" i="21"/>
  <c r="R99" i="21"/>
  <c r="R171" i="21"/>
  <c r="R91" i="21"/>
  <c r="R125" i="21"/>
  <c r="R96" i="21"/>
  <c r="R158" i="21"/>
  <c r="R103" i="21"/>
  <c r="R132" i="21"/>
  <c r="R151" i="21"/>
  <c r="R101" i="21"/>
  <c r="R65" i="21"/>
  <c r="R105" i="21"/>
  <c r="R118" i="21"/>
  <c r="R201" i="21"/>
  <c r="R134" i="21"/>
  <c r="R89" i="21"/>
  <c r="R145" i="21"/>
  <c r="R183" i="21"/>
  <c r="R88" i="21"/>
  <c r="R70" i="21"/>
  <c r="R203" i="21"/>
  <c r="R110" i="21"/>
  <c r="R146" i="21"/>
  <c r="R127" i="21"/>
  <c r="R190" i="21"/>
  <c r="R77" i="21"/>
  <c r="R69" i="21"/>
  <c r="R143" i="21"/>
  <c r="R75" i="21"/>
  <c r="R173" i="21"/>
  <c r="R152" i="21"/>
  <c r="R80" i="21"/>
  <c r="R83" i="21"/>
  <c r="R155" i="21"/>
  <c r="R109" i="21"/>
  <c r="R124" i="21"/>
  <c r="R112" i="21"/>
  <c r="R137" i="21"/>
  <c r="R194" i="21"/>
  <c r="R106" i="21"/>
  <c r="R184" i="21"/>
  <c r="R160" i="21"/>
  <c r="R95" i="21"/>
  <c r="R166" i="21"/>
  <c r="R71" i="21"/>
  <c r="R180" i="21"/>
  <c r="R131" i="21"/>
  <c r="R81" i="21"/>
  <c r="R176" i="21"/>
  <c r="R55" i="21"/>
  <c r="R191" i="21"/>
  <c r="R97" i="21"/>
  <c r="R148" i="21"/>
  <c r="R108" i="21"/>
  <c r="R177" i="21"/>
  <c r="R193" i="21"/>
  <c r="R136" i="21"/>
  <c r="R121" i="21"/>
  <c r="R111" i="21"/>
  <c r="R186" i="21"/>
  <c r="R170" i="21"/>
  <c r="R198" i="21"/>
  <c r="R93" i="21"/>
  <c r="R195" i="21"/>
  <c r="R72" i="21"/>
  <c r="R153" i="21"/>
  <c r="R56" i="21"/>
  <c r="R167" i="21"/>
  <c r="R113" i="21"/>
  <c r="R202" i="21"/>
  <c r="R181" i="21"/>
  <c r="R199" i="21"/>
  <c r="R196" i="21"/>
  <c r="R115" i="21"/>
  <c r="R163" i="21"/>
  <c r="R100" i="21"/>
  <c r="R189" i="21"/>
  <c r="R76" i="21"/>
  <c r="R59" i="21"/>
  <c r="Q35" i="21"/>
  <c r="Q42" i="21"/>
  <c r="Q43" i="21"/>
  <c r="Q33" i="21"/>
  <c r="Q44" i="21"/>
  <c r="X32" i="21" l="1"/>
  <c r="X54" i="21"/>
  <c r="X47" i="21"/>
  <c r="X30" i="21"/>
  <c r="X39" i="21"/>
  <c r="X49" i="21"/>
  <c r="X40" i="21"/>
  <c r="J154" i="21"/>
  <c r="J64" i="21"/>
  <c r="J204" i="21"/>
  <c r="K76" i="21"/>
  <c r="K189" i="21"/>
  <c r="K100" i="21"/>
  <c r="K115" i="21"/>
  <c r="K196" i="21"/>
  <c r="K181" i="21"/>
  <c r="K113" i="21"/>
  <c r="K56" i="21"/>
  <c r="K72" i="21"/>
  <c r="K93" i="21"/>
  <c r="K170" i="21"/>
  <c r="K110" i="21"/>
  <c r="K88" i="21"/>
  <c r="K145" i="21"/>
  <c r="K201" i="21"/>
  <c r="K132" i="21"/>
  <c r="K125" i="21"/>
  <c r="J159" i="21"/>
  <c r="J156" i="21"/>
  <c r="J174" i="21"/>
  <c r="K126" i="21"/>
  <c r="J147" i="21"/>
  <c r="R164" i="21"/>
  <c r="L150" i="21"/>
  <c r="L68" i="21"/>
  <c r="J142" i="21"/>
  <c r="J197" i="21"/>
  <c r="X182" i="21"/>
  <c r="X64" i="21"/>
  <c r="X187" i="21"/>
  <c r="X135" i="21"/>
  <c r="X98" i="21"/>
  <c r="X52" i="21"/>
  <c r="J107" i="21"/>
  <c r="J57" i="21"/>
  <c r="K108" i="21"/>
  <c r="K180" i="21"/>
  <c r="K194" i="21"/>
  <c r="K112" i="21"/>
  <c r="K152" i="21"/>
  <c r="K75" i="21"/>
  <c r="K146" i="21"/>
  <c r="K116" i="21"/>
  <c r="J187" i="21"/>
  <c r="K171" i="21"/>
  <c r="K99" i="21"/>
  <c r="K114" i="21"/>
  <c r="K164" i="21"/>
  <c r="K66" i="21"/>
  <c r="J82" i="21"/>
  <c r="J73" i="21"/>
  <c r="L179" i="21"/>
  <c r="J86" i="21"/>
  <c r="J161" i="21"/>
  <c r="J120" i="21"/>
  <c r="J98" i="21"/>
  <c r="X138" i="21"/>
  <c r="X188" i="21"/>
  <c r="F58" i="58"/>
  <c r="J162" i="21"/>
  <c r="J182" i="21"/>
  <c r="J90" i="21"/>
  <c r="J172" i="21"/>
  <c r="J128" i="21"/>
  <c r="K111" i="21"/>
  <c r="K97" i="21"/>
  <c r="K55" i="21"/>
  <c r="K81" i="21"/>
  <c r="K95" i="21"/>
  <c r="J168" i="21"/>
  <c r="J74" i="21"/>
  <c r="J122" i="21"/>
  <c r="K59" i="21"/>
  <c r="K163" i="21"/>
  <c r="K199" i="21"/>
  <c r="K202" i="21"/>
  <c r="K167" i="21"/>
  <c r="K153" i="21"/>
  <c r="K195" i="21"/>
  <c r="K198" i="21"/>
  <c r="K70" i="21"/>
  <c r="K89" i="21"/>
  <c r="K134" i="21"/>
  <c r="K118" i="21"/>
  <c r="K65" i="21"/>
  <c r="K151" i="21"/>
  <c r="K103" i="21"/>
  <c r="K96" i="21"/>
  <c r="K91" i="21"/>
  <c r="J141" i="21"/>
  <c r="J144" i="21"/>
  <c r="K169" i="21"/>
  <c r="K60" i="21"/>
  <c r="K185" i="21"/>
  <c r="K140" i="21"/>
  <c r="L58" i="21"/>
  <c r="L92" i="21"/>
  <c r="J200" i="21"/>
  <c r="R165" i="21"/>
  <c r="X204" i="21"/>
  <c r="X156" i="21"/>
  <c r="X144" i="21"/>
  <c r="X74" i="21"/>
  <c r="J135" i="21"/>
  <c r="J62" i="21"/>
  <c r="J138" i="21"/>
  <c r="K186" i="21"/>
  <c r="K121" i="21"/>
  <c r="K177" i="21"/>
  <c r="K148" i="21"/>
  <c r="K176" i="21"/>
  <c r="K131" i="21"/>
  <c r="K71" i="21"/>
  <c r="K166" i="21"/>
  <c r="K160" i="21"/>
  <c r="K137" i="21"/>
  <c r="K124" i="21"/>
  <c r="K155" i="21"/>
  <c r="K143" i="21"/>
  <c r="K77" i="21"/>
  <c r="K127" i="21"/>
  <c r="J192" i="21"/>
  <c r="K87" i="21"/>
  <c r="K61" i="21"/>
  <c r="L149" i="21"/>
  <c r="L84" i="21"/>
  <c r="L129" i="21"/>
  <c r="J133" i="21"/>
  <c r="K165" i="21"/>
  <c r="X168" i="21"/>
  <c r="X139" i="21"/>
  <c r="K104" i="21"/>
  <c r="S140" i="21"/>
  <c r="S165" i="21"/>
  <c r="V42" i="21"/>
  <c r="V35" i="21"/>
  <c r="V33" i="21"/>
  <c r="V43" i="21"/>
  <c r="V44" i="21"/>
  <c r="G33" i="21"/>
  <c r="W33" i="21"/>
  <c r="R156" i="21"/>
  <c r="S66" i="21"/>
  <c r="R133" i="21"/>
  <c r="E29" i="21"/>
  <c r="G43" i="21"/>
  <c r="E34" i="21"/>
  <c r="J30" i="21"/>
  <c r="J32" i="21"/>
  <c r="G42" i="21"/>
  <c r="J50" i="21"/>
  <c r="J48" i="21"/>
  <c r="G35" i="21"/>
  <c r="G44" i="21"/>
  <c r="J41" i="21"/>
  <c r="J40" i="21"/>
  <c r="J37" i="21"/>
  <c r="J49" i="21"/>
  <c r="J51" i="21"/>
  <c r="F45" i="21"/>
  <c r="J38" i="21"/>
  <c r="S114" i="21"/>
  <c r="J47" i="21"/>
  <c r="J54" i="21"/>
  <c r="J31" i="21"/>
  <c r="J52" i="21"/>
  <c r="J39" i="21"/>
  <c r="S59" i="21"/>
  <c r="S163" i="21"/>
  <c r="S202" i="21"/>
  <c r="S148" i="21"/>
  <c r="S176" i="21"/>
  <c r="S131" i="21"/>
  <c r="S71" i="21"/>
  <c r="S95" i="21"/>
  <c r="S194" i="21"/>
  <c r="S112" i="21"/>
  <c r="S152" i="21"/>
  <c r="S75" i="21"/>
  <c r="S146" i="21"/>
  <c r="S116" i="21"/>
  <c r="S110" i="21"/>
  <c r="S88" i="21"/>
  <c r="S145" i="21"/>
  <c r="S201" i="21"/>
  <c r="S132" i="21"/>
  <c r="S125" i="21"/>
  <c r="R192" i="21"/>
  <c r="R86" i="21"/>
  <c r="S199" i="21"/>
  <c r="S167" i="21"/>
  <c r="S72" i="21"/>
  <c r="S93" i="21"/>
  <c r="S170" i="21"/>
  <c r="S111" i="21"/>
  <c r="S169" i="21"/>
  <c r="S99" i="21"/>
  <c r="S76" i="21"/>
  <c r="S189" i="21"/>
  <c r="S100" i="21"/>
  <c r="S115" i="21"/>
  <c r="S196" i="21"/>
  <c r="S181" i="21"/>
  <c r="S113" i="21"/>
  <c r="S56" i="21"/>
  <c r="S108" i="21"/>
  <c r="S97" i="21"/>
  <c r="S55" i="21"/>
  <c r="S81" i="21"/>
  <c r="S180" i="21"/>
  <c r="S166" i="21"/>
  <c r="S160" i="21"/>
  <c r="S137" i="21"/>
  <c r="S124" i="21"/>
  <c r="S155" i="21"/>
  <c r="S143" i="21"/>
  <c r="S77" i="21"/>
  <c r="S127" i="21"/>
  <c r="S70" i="21"/>
  <c r="S89" i="21"/>
  <c r="S134" i="21"/>
  <c r="S118" i="21"/>
  <c r="S65" i="21"/>
  <c r="S151" i="21"/>
  <c r="S103" i="21"/>
  <c r="S96" i="21"/>
  <c r="S91" i="21"/>
  <c r="S60" i="21"/>
  <c r="J36" i="21"/>
  <c r="J46" i="21"/>
  <c r="J53" i="21"/>
  <c r="I34" i="21"/>
  <c r="S153" i="21"/>
  <c r="S195" i="21"/>
  <c r="S198" i="21"/>
  <c r="S186" i="21"/>
  <c r="S121" i="21"/>
  <c r="S177" i="21"/>
  <c r="R187" i="21"/>
  <c r="S171" i="21"/>
  <c r="S87" i="21"/>
  <c r="R147" i="21"/>
  <c r="R144" i="21"/>
  <c r="R107" i="21"/>
  <c r="R135" i="21"/>
  <c r="R174" i="21"/>
  <c r="R62" i="21"/>
  <c r="R172" i="21"/>
  <c r="R128" i="21"/>
  <c r="R138" i="21"/>
  <c r="R82" i="21"/>
  <c r="R98" i="21"/>
  <c r="R168" i="21"/>
  <c r="R161" i="21"/>
  <c r="R64" i="21"/>
  <c r="R204" i="21"/>
  <c r="R141" i="21"/>
  <c r="R90" i="21"/>
  <c r="R162" i="21"/>
  <c r="R197" i="21"/>
  <c r="R67" i="21"/>
  <c r="R200" i="21"/>
  <c r="R57" i="21"/>
  <c r="R142" i="21"/>
  <c r="R182" i="21"/>
  <c r="R120" i="21"/>
  <c r="R73" i="21"/>
  <c r="R154" i="21"/>
  <c r="R74" i="21"/>
  <c r="R159" i="21"/>
  <c r="R122" i="21"/>
  <c r="U45" i="21"/>
  <c r="U29" i="21"/>
  <c r="U34" i="21"/>
  <c r="K191" i="21" l="1"/>
  <c r="K168" i="21"/>
  <c r="K82" i="21"/>
  <c r="K135" i="21"/>
  <c r="K101" i="21"/>
  <c r="K106" i="21"/>
  <c r="J63" i="21"/>
  <c r="J139" i="21"/>
  <c r="J85" i="21"/>
  <c r="K190" i="21"/>
  <c r="K83" i="21"/>
  <c r="K184" i="21"/>
  <c r="K173" i="21"/>
  <c r="K144" i="21"/>
  <c r="K187" i="21"/>
  <c r="J79" i="21"/>
  <c r="J188" i="21"/>
  <c r="S61" i="21"/>
  <c r="L127" i="21"/>
  <c r="L124" i="21"/>
  <c r="L180" i="21"/>
  <c r="L108" i="21"/>
  <c r="L103" i="21"/>
  <c r="L198" i="21"/>
  <c r="L176" i="21"/>
  <c r="J119" i="21"/>
  <c r="L125" i="21"/>
  <c r="L72" i="21"/>
  <c r="L99" i="21"/>
  <c r="L89" i="21"/>
  <c r="L163" i="21"/>
  <c r="L148" i="21"/>
  <c r="L189" i="21"/>
  <c r="L194" i="21"/>
  <c r="L145" i="21"/>
  <c r="L76" i="21"/>
  <c r="S185" i="21"/>
  <c r="X130" i="21"/>
  <c r="X162" i="21"/>
  <c r="X147" i="21"/>
  <c r="X157" i="21"/>
  <c r="X142" i="21"/>
  <c r="X122" i="21"/>
  <c r="X192" i="21"/>
  <c r="X102" i="21"/>
  <c r="X120" i="21"/>
  <c r="X172" i="21"/>
  <c r="X154" i="21"/>
  <c r="X141" i="21"/>
  <c r="X90" i="21"/>
  <c r="X123" i="21"/>
  <c r="X107" i="21"/>
  <c r="X117" i="21"/>
  <c r="X86" i="21"/>
  <c r="T68" i="21"/>
  <c r="L165" i="21"/>
  <c r="X57" i="21"/>
  <c r="T92" i="21"/>
  <c r="K200" i="21"/>
  <c r="K122" i="21"/>
  <c r="K73" i="21"/>
  <c r="K162" i="21"/>
  <c r="K136" i="21"/>
  <c r="K161" i="21"/>
  <c r="K138" i="21"/>
  <c r="K174" i="21"/>
  <c r="K158" i="21"/>
  <c r="J94" i="21"/>
  <c r="J117" i="21"/>
  <c r="K147" i="21"/>
  <c r="J130" i="21"/>
  <c r="S126" i="21"/>
  <c r="S164" i="21"/>
  <c r="L169" i="21"/>
  <c r="L77" i="21"/>
  <c r="L137" i="21"/>
  <c r="L81" i="21"/>
  <c r="L111" i="21"/>
  <c r="L65" i="21"/>
  <c r="L167" i="21"/>
  <c r="L75" i="21"/>
  <c r="L177" i="21"/>
  <c r="L61" i="21"/>
  <c r="L201" i="21"/>
  <c r="L153" i="21"/>
  <c r="L70" i="21"/>
  <c r="L152" i="21"/>
  <c r="L88" i="21"/>
  <c r="L126" i="21"/>
  <c r="L121" i="21"/>
  <c r="L66" i="21"/>
  <c r="L56" i="21"/>
  <c r="J157" i="21"/>
  <c r="T179" i="21"/>
  <c r="T129" i="21"/>
  <c r="T149" i="21"/>
  <c r="T58" i="21"/>
  <c r="L104" i="21"/>
  <c r="J67" i="21"/>
  <c r="N75" i="58"/>
  <c r="K142" i="21"/>
  <c r="K193" i="21"/>
  <c r="K182" i="21"/>
  <c r="K57" i="21"/>
  <c r="K204" i="21"/>
  <c r="K98" i="21"/>
  <c r="K172" i="21"/>
  <c r="K107" i="21"/>
  <c r="K105" i="21"/>
  <c r="K69" i="21"/>
  <c r="K109" i="21"/>
  <c r="K203" i="21"/>
  <c r="K80" i="21"/>
  <c r="K192" i="21"/>
  <c r="J102" i="21"/>
  <c r="J175" i="21"/>
  <c r="L143" i="21"/>
  <c r="L160" i="21"/>
  <c r="L55" i="21"/>
  <c r="L118" i="21"/>
  <c r="L199" i="21"/>
  <c r="L112" i="21"/>
  <c r="L186" i="21"/>
  <c r="L110" i="21"/>
  <c r="L196" i="21"/>
  <c r="L91" i="21"/>
  <c r="L195" i="21"/>
  <c r="L95" i="21"/>
  <c r="L170" i="21"/>
  <c r="L60" i="21"/>
  <c r="L164" i="21"/>
  <c r="L113" i="21"/>
  <c r="J178" i="21"/>
  <c r="X67" i="21"/>
  <c r="X94" i="21"/>
  <c r="X73" i="21"/>
  <c r="X62" i="21"/>
  <c r="X85" i="21"/>
  <c r="X174" i="21"/>
  <c r="X200" i="21"/>
  <c r="X119" i="21"/>
  <c r="X159" i="21"/>
  <c r="X33" i="21"/>
  <c r="X82" i="21"/>
  <c r="X128" i="21"/>
  <c r="X197" i="21"/>
  <c r="X178" i="21"/>
  <c r="X63" i="21"/>
  <c r="X79" i="21"/>
  <c r="X175" i="21"/>
  <c r="X133" i="21"/>
  <c r="T84" i="21"/>
  <c r="K120" i="21"/>
  <c r="K183" i="21"/>
  <c r="K90" i="21"/>
  <c r="K141" i="21"/>
  <c r="K64" i="21"/>
  <c r="K128" i="21"/>
  <c r="K156" i="21"/>
  <c r="J123" i="21"/>
  <c r="K86" i="21"/>
  <c r="L93" i="21"/>
  <c r="L114" i="21"/>
  <c r="L155" i="21"/>
  <c r="L166" i="21"/>
  <c r="L97" i="21"/>
  <c r="L171" i="21"/>
  <c r="L96" i="21"/>
  <c r="L134" i="21"/>
  <c r="L59" i="21"/>
  <c r="L71" i="21"/>
  <c r="L87" i="21"/>
  <c r="L100" i="21"/>
  <c r="L151" i="21"/>
  <c r="L202" i="21"/>
  <c r="L131" i="21"/>
  <c r="L181" i="21"/>
  <c r="L146" i="21"/>
  <c r="L132" i="21"/>
  <c r="L115" i="21"/>
  <c r="L185" i="21"/>
  <c r="T150" i="21"/>
  <c r="S104" i="21"/>
  <c r="R178" i="21"/>
  <c r="R119" i="21"/>
  <c r="X42" i="21"/>
  <c r="X35" i="21"/>
  <c r="H33" i="21"/>
  <c r="W43" i="21"/>
  <c r="V29" i="21"/>
  <c r="W44" i="21"/>
  <c r="R51" i="21"/>
  <c r="R54" i="21"/>
  <c r="R37" i="21"/>
  <c r="R41" i="21"/>
  <c r="W42" i="21"/>
  <c r="R102" i="21"/>
  <c r="R53" i="21"/>
  <c r="W35" i="21"/>
  <c r="R31" i="21"/>
  <c r="R52" i="21"/>
  <c r="R40" i="21"/>
  <c r="R46" i="21"/>
  <c r="R36" i="21"/>
  <c r="R47" i="21"/>
  <c r="R49" i="21"/>
  <c r="R79" i="21"/>
  <c r="R130" i="21"/>
  <c r="R50" i="21"/>
  <c r="R38" i="21"/>
  <c r="R32" i="21"/>
  <c r="R39" i="21"/>
  <c r="R30" i="21"/>
  <c r="R48" i="21"/>
  <c r="R117" i="21"/>
  <c r="E28" i="21"/>
  <c r="U28" i="21"/>
  <c r="I29" i="21"/>
  <c r="H44" i="21"/>
  <c r="H43" i="21"/>
  <c r="F29" i="21"/>
  <c r="I45" i="21"/>
  <c r="F34" i="21"/>
  <c r="S187" i="21"/>
  <c r="K52" i="21"/>
  <c r="K50" i="21"/>
  <c r="S190" i="21"/>
  <c r="S83" i="21"/>
  <c r="S184" i="21"/>
  <c r="K38" i="21"/>
  <c r="S90" i="21"/>
  <c r="S191" i="21"/>
  <c r="S141" i="21"/>
  <c r="S64" i="21"/>
  <c r="S98" i="21"/>
  <c r="S138" i="21"/>
  <c r="S172" i="21"/>
  <c r="S174" i="21"/>
  <c r="S107" i="21"/>
  <c r="S101" i="21"/>
  <c r="S203" i="21"/>
  <c r="S80" i="21"/>
  <c r="S156" i="21"/>
  <c r="G29" i="21"/>
  <c r="S122" i="21"/>
  <c r="S182" i="21"/>
  <c r="S57" i="21"/>
  <c r="S200" i="21"/>
  <c r="S144" i="21"/>
  <c r="K53" i="21"/>
  <c r="K41" i="21"/>
  <c r="S193" i="21"/>
  <c r="S183" i="21"/>
  <c r="S69" i="21"/>
  <c r="S109" i="21"/>
  <c r="S136" i="21"/>
  <c r="S204" i="21"/>
  <c r="S161" i="21"/>
  <c r="S168" i="21"/>
  <c r="S82" i="21"/>
  <c r="S128" i="21"/>
  <c r="S135" i="21"/>
  <c r="S158" i="21"/>
  <c r="K48" i="21"/>
  <c r="S105" i="21"/>
  <c r="S173" i="21"/>
  <c r="S106" i="21"/>
  <c r="S178" i="21"/>
  <c r="R94" i="21"/>
  <c r="S73" i="21"/>
  <c r="S120" i="21"/>
  <c r="S142" i="21"/>
  <c r="S162" i="21"/>
  <c r="R63" i="21"/>
  <c r="S192" i="21"/>
  <c r="H42" i="21"/>
  <c r="H35" i="21"/>
  <c r="R85" i="21"/>
  <c r="R139" i="21"/>
  <c r="Q45" i="21"/>
  <c r="Q34" i="21"/>
  <c r="Q29" i="21"/>
  <c r="X44" i="21" l="1"/>
  <c r="X43" i="21"/>
  <c r="K197" i="21"/>
  <c r="K94" i="21"/>
  <c r="K74" i="21"/>
  <c r="K159" i="21"/>
  <c r="K79" i="21"/>
  <c r="R188" i="21"/>
  <c r="L172" i="21"/>
  <c r="L141" i="21"/>
  <c r="L57" i="21"/>
  <c r="L193" i="21"/>
  <c r="L69" i="21"/>
  <c r="L135" i="21"/>
  <c r="L142" i="21"/>
  <c r="L187" i="21"/>
  <c r="L128" i="21"/>
  <c r="L161" i="21"/>
  <c r="L140" i="21"/>
  <c r="T165" i="21"/>
  <c r="T170" i="21"/>
  <c r="T196" i="21"/>
  <c r="T199" i="21"/>
  <c r="T126" i="21"/>
  <c r="T153" i="21"/>
  <c r="T75" i="21"/>
  <c r="T81" i="21"/>
  <c r="T104" i="21"/>
  <c r="T189" i="21"/>
  <c r="T99" i="21"/>
  <c r="T176" i="21"/>
  <c r="T180" i="21"/>
  <c r="T185" i="21"/>
  <c r="T181" i="21"/>
  <c r="T100" i="21"/>
  <c r="T134" i="21"/>
  <c r="T166" i="21"/>
  <c r="S86" i="21"/>
  <c r="K175" i="21"/>
  <c r="K188" i="21"/>
  <c r="L158" i="21"/>
  <c r="L138" i="21"/>
  <c r="L182" i="21"/>
  <c r="L192" i="21"/>
  <c r="L168" i="21"/>
  <c r="L204" i="21"/>
  <c r="L86" i="21"/>
  <c r="L156" i="21"/>
  <c r="L120" i="21"/>
  <c r="T55" i="21"/>
  <c r="T113" i="21"/>
  <c r="T95" i="21"/>
  <c r="T110" i="21"/>
  <c r="T118" i="21"/>
  <c r="T56" i="21"/>
  <c r="T88" i="21"/>
  <c r="T201" i="21"/>
  <c r="T167" i="21"/>
  <c r="T137" i="21"/>
  <c r="T76" i="21"/>
  <c r="T148" i="21"/>
  <c r="T72" i="21"/>
  <c r="T198" i="21"/>
  <c r="T124" i="21"/>
  <c r="T115" i="21"/>
  <c r="T131" i="21"/>
  <c r="T87" i="21"/>
  <c r="T96" i="21"/>
  <c r="T155" i="21"/>
  <c r="K154" i="21"/>
  <c r="K62" i="21"/>
  <c r="K139" i="21"/>
  <c r="K63" i="21"/>
  <c r="K133" i="21"/>
  <c r="K123" i="21"/>
  <c r="R123" i="21"/>
  <c r="L107" i="21"/>
  <c r="L98" i="21"/>
  <c r="L90" i="21"/>
  <c r="L73" i="21"/>
  <c r="L184" i="21"/>
  <c r="L80" i="21"/>
  <c r="L200" i="21"/>
  <c r="L144" i="21"/>
  <c r="S147" i="21"/>
  <c r="R157" i="21"/>
  <c r="L116" i="21"/>
  <c r="T164" i="21"/>
  <c r="T195" i="21"/>
  <c r="T186" i="21"/>
  <c r="T160" i="21"/>
  <c r="T66" i="21"/>
  <c r="T152" i="21"/>
  <c r="T61" i="21"/>
  <c r="T65" i="21"/>
  <c r="T77" i="21"/>
  <c r="T145" i="21"/>
  <c r="T163" i="21"/>
  <c r="T125" i="21"/>
  <c r="T103" i="21"/>
  <c r="T127" i="21"/>
  <c r="T132" i="21"/>
  <c r="T202" i="21"/>
  <c r="T71" i="21"/>
  <c r="T171" i="21"/>
  <c r="T114" i="21"/>
  <c r="K130" i="21"/>
  <c r="K102" i="21"/>
  <c r="R175" i="21"/>
  <c r="L173" i="21"/>
  <c r="L174" i="21"/>
  <c r="L64" i="21"/>
  <c r="L183" i="21"/>
  <c r="L122" i="21"/>
  <c r="L162" i="21"/>
  <c r="L82" i="21"/>
  <c r="L190" i="21"/>
  <c r="L147" i="21"/>
  <c r="K157" i="21"/>
  <c r="K119" i="21"/>
  <c r="K178" i="21"/>
  <c r="T60" i="21"/>
  <c r="T91" i="21"/>
  <c r="T112" i="21"/>
  <c r="T143" i="21"/>
  <c r="T121" i="21"/>
  <c r="T70" i="21"/>
  <c r="T177" i="21"/>
  <c r="T111" i="21"/>
  <c r="T53" i="21"/>
  <c r="T169" i="21"/>
  <c r="T194" i="21"/>
  <c r="T89" i="21"/>
  <c r="T108" i="21"/>
  <c r="T146" i="21"/>
  <c r="T151" i="21"/>
  <c r="T59" i="21"/>
  <c r="T97" i="21"/>
  <c r="T93" i="21"/>
  <c r="S157" i="21"/>
  <c r="J33" i="21"/>
  <c r="L53" i="21"/>
  <c r="L52" i="21"/>
  <c r="L36" i="21"/>
  <c r="L38" i="21"/>
  <c r="L50" i="21"/>
  <c r="V45" i="21"/>
  <c r="V34" i="21"/>
  <c r="J44" i="21"/>
  <c r="S79" i="21"/>
  <c r="S133" i="21"/>
  <c r="S50" i="21"/>
  <c r="S130" i="21"/>
  <c r="S41" i="21"/>
  <c r="S53" i="21"/>
  <c r="J43" i="21"/>
  <c r="R33" i="21"/>
  <c r="S52" i="21"/>
  <c r="G45" i="21"/>
  <c r="K49" i="21"/>
  <c r="W34" i="21"/>
  <c r="F28" i="21"/>
  <c r="I28" i="21"/>
  <c r="R44" i="21"/>
  <c r="Q28" i="21"/>
  <c r="G28" i="21"/>
  <c r="V28" i="21"/>
  <c r="S36" i="21"/>
  <c r="S51" i="21"/>
  <c r="G34" i="21"/>
  <c r="K46" i="21"/>
  <c r="K36" i="21"/>
  <c r="K54" i="21"/>
  <c r="H45" i="21"/>
  <c r="K39" i="21"/>
  <c r="K31" i="21"/>
  <c r="K30" i="21"/>
  <c r="S94" i="21"/>
  <c r="S197" i="21"/>
  <c r="S102" i="21"/>
  <c r="S74" i="21"/>
  <c r="S62" i="21"/>
  <c r="S154" i="21"/>
  <c r="S63" i="21"/>
  <c r="K51" i="21"/>
  <c r="K40" i="21"/>
  <c r="K47" i="21"/>
  <c r="K37" i="21"/>
  <c r="K32" i="21"/>
  <c r="S67" i="21"/>
  <c r="S159" i="21"/>
  <c r="S139" i="21"/>
  <c r="J42" i="21"/>
  <c r="J35" i="21"/>
  <c r="L197" i="21" l="1"/>
  <c r="L102" i="21"/>
  <c r="L106" i="21"/>
  <c r="L119" i="21"/>
  <c r="S119" i="21"/>
  <c r="L178" i="21"/>
  <c r="T116" i="21"/>
  <c r="T38" i="21"/>
  <c r="T184" i="21"/>
  <c r="T107" i="21"/>
  <c r="T204" i="21"/>
  <c r="T138" i="21"/>
  <c r="T187" i="21"/>
  <c r="T193" i="21"/>
  <c r="T82" i="21"/>
  <c r="T64" i="21"/>
  <c r="S123" i="21"/>
  <c r="S188" i="21"/>
  <c r="L188" i="21"/>
  <c r="L175" i="21"/>
  <c r="L101" i="21"/>
  <c r="L105" i="21"/>
  <c r="L157" i="21"/>
  <c r="T144" i="21"/>
  <c r="T73" i="21"/>
  <c r="T120" i="21"/>
  <c r="T168" i="21"/>
  <c r="T36" i="21"/>
  <c r="T158" i="21"/>
  <c r="T41" i="21"/>
  <c r="T140" i="21"/>
  <c r="T142" i="21"/>
  <c r="T57" i="21"/>
  <c r="T162" i="21"/>
  <c r="T174" i="21"/>
  <c r="K67" i="21"/>
  <c r="O75" i="58"/>
  <c r="K85" i="21"/>
  <c r="L139" i="21"/>
  <c r="L63" i="21"/>
  <c r="L133" i="21"/>
  <c r="L130" i="21"/>
  <c r="L83" i="21"/>
  <c r="L109" i="21"/>
  <c r="L191" i="21"/>
  <c r="T200" i="21"/>
  <c r="T90" i="21"/>
  <c r="T156" i="21"/>
  <c r="T192" i="21"/>
  <c r="T161" i="21"/>
  <c r="T135" i="21"/>
  <c r="T141" i="21"/>
  <c r="T147" i="21"/>
  <c r="T122" i="21"/>
  <c r="T173" i="21"/>
  <c r="K117" i="21"/>
  <c r="S175" i="21"/>
  <c r="L154" i="21"/>
  <c r="L159" i="21"/>
  <c r="L62" i="21"/>
  <c r="L136" i="21"/>
  <c r="L79" i="21"/>
  <c r="L123" i="21"/>
  <c r="L203" i="21"/>
  <c r="X78" i="21"/>
  <c r="T80" i="21"/>
  <c r="T98" i="21"/>
  <c r="T86" i="21"/>
  <c r="T182" i="21"/>
  <c r="T128" i="21"/>
  <c r="T69" i="21"/>
  <c r="T172" i="21"/>
  <c r="T190" i="21"/>
  <c r="T183" i="21"/>
  <c r="T52" i="21"/>
  <c r="T49" i="21"/>
  <c r="L51" i="21"/>
  <c r="T48" i="21"/>
  <c r="T40" i="21"/>
  <c r="T51" i="21"/>
  <c r="T46" i="21"/>
  <c r="L46" i="21"/>
  <c r="X45" i="21"/>
  <c r="X34" i="21"/>
  <c r="L41" i="21"/>
  <c r="L48" i="21"/>
  <c r="L40" i="21"/>
  <c r="L32" i="21"/>
  <c r="L49" i="21"/>
  <c r="R43" i="21"/>
  <c r="K33" i="21"/>
  <c r="S117" i="21"/>
  <c r="W45" i="21"/>
  <c r="S46" i="21"/>
  <c r="R42" i="21"/>
  <c r="R35" i="21"/>
  <c r="S54" i="21"/>
  <c r="W29" i="21"/>
  <c r="S31" i="21"/>
  <c r="S37" i="21"/>
  <c r="S32" i="21"/>
  <c r="S47" i="21"/>
  <c r="S40" i="21"/>
  <c r="S30" i="21"/>
  <c r="S49" i="21"/>
  <c r="S38" i="21"/>
  <c r="S39" i="21"/>
  <c r="S48" i="21"/>
  <c r="H34" i="21"/>
  <c r="H29" i="21"/>
  <c r="J45" i="21"/>
  <c r="K42" i="21"/>
  <c r="K43" i="21"/>
  <c r="S85" i="21"/>
  <c r="K44" i="21"/>
  <c r="K35" i="21"/>
  <c r="R78" i="21"/>
  <c r="L74" i="21" l="1"/>
  <c r="L94" i="21"/>
  <c r="T109" i="21"/>
  <c r="T63" i="21"/>
  <c r="T105" i="21"/>
  <c r="T106" i="21"/>
  <c r="T123" i="21"/>
  <c r="T159" i="21"/>
  <c r="T191" i="21"/>
  <c r="X28" i="21"/>
  <c r="X29" i="21"/>
  <c r="T83" i="21"/>
  <c r="T139" i="21"/>
  <c r="T101" i="21"/>
  <c r="T102" i="21"/>
  <c r="T79" i="21"/>
  <c r="T154" i="21"/>
  <c r="T32" i="21"/>
  <c r="L117" i="21"/>
  <c r="T130" i="21"/>
  <c r="T178" i="21"/>
  <c r="T175" i="21"/>
  <c r="T197" i="21"/>
  <c r="T136" i="21"/>
  <c r="T157" i="21"/>
  <c r="T133" i="21"/>
  <c r="T119" i="21"/>
  <c r="T188" i="21"/>
  <c r="T30" i="21"/>
  <c r="T203" i="21"/>
  <c r="T62" i="21"/>
  <c r="J78" i="21"/>
  <c r="R75" i="58"/>
  <c r="D75" i="58"/>
  <c r="T50" i="21"/>
  <c r="T31" i="21"/>
  <c r="T37" i="21"/>
  <c r="T43" i="21"/>
  <c r="T33" i="21"/>
  <c r="T47" i="21"/>
  <c r="L31" i="21"/>
  <c r="L33" i="21"/>
  <c r="L43" i="21"/>
  <c r="T39" i="21"/>
  <c r="L39" i="21"/>
  <c r="L37" i="21"/>
  <c r="L30" i="21"/>
  <c r="L47" i="21"/>
  <c r="T54" i="21"/>
  <c r="L54" i="21"/>
  <c r="S33" i="21"/>
  <c r="S35" i="21"/>
  <c r="W28" i="21"/>
  <c r="S43" i="21"/>
  <c r="R45" i="21"/>
  <c r="S44" i="21"/>
  <c r="H28" i="21"/>
  <c r="J34" i="21"/>
  <c r="J29" i="21"/>
  <c r="S78" i="21"/>
  <c r="K78" i="21" l="1"/>
  <c r="S75" i="58"/>
  <c r="E75" i="58"/>
  <c r="L85" i="21"/>
  <c r="T67" i="21"/>
  <c r="T117" i="21"/>
  <c r="P75" i="58"/>
  <c r="L67" i="21"/>
  <c r="T94" i="21"/>
  <c r="T74" i="21"/>
  <c r="T42" i="21"/>
  <c r="T35" i="21"/>
  <c r="L42" i="21"/>
  <c r="L35" i="21"/>
  <c r="L44" i="21"/>
  <c r="S42" i="21"/>
  <c r="R29" i="21"/>
  <c r="R34" i="21"/>
  <c r="J28" i="21"/>
  <c r="S45" i="21"/>
  <c r="K45" i="21"/>
  <c r="K29" i="21"/>
  <c r="K34" i="21"/>
  <c r="T44" i="21" l="1"/>
  <c r="T85" i="21"/>
  <c r="T78" i="21"/>
  <c r="T75" i="58"/>
  <c r="F75" i="58"/>
  <c r="L78" i="21"/>
  <c r="T34" i="21"/>
  <c r="L45" i="21"/>
  <c r="L34" i="21"/>
  <c r="R28" i="21"/>
  <c r="S34" i="21"/>
  <c r="S29" i="21"/>
  <c r="K28" i="21"/>
  <c r="L28" i="21" l="1"/>
  <c r="L29" i="21"/>
  <c r="T45" i="21"/>
  <c r="S28" i="21"/>
  <c r="T28" i="21" l="1"/>
  <c r="T29" i="21"/>
</calcChain>
</file>

<file path=xl/sharedStrings.xml><?xml version="1.0" encoding="utf-8"?>
<sst xmlns="http://schemas.openxmlformats.org/spreadsheetml/2006/main" count="76201" uniqueCount="5423">
  <si>
    <t xml:space="preserve">Latest data: </t>
  </si>
  <si>
    <t>Q4 2014/15</t>
  </si>
  <si>
    <t xml:space="preserve">Name </t>
  </si>
  <si>
    <t>Are the plans still jointly agreed?</t>
  </si>
  <si>
    <t>Are Social Care Services (not spending) being protected?</t>
  </si>
  <si>
    <t>Are the 7 day services to support patients being discharged and prevent unnecessary admission at weekends in place and delivering?</t>
  </si>
  <si>
    <t>Is the NHS Number being used as the primary identifier for health and care services?</t>
  </si>
  <si>
    <t>Are you pursuing open APIs (i.e. systems that speak to each other)?</t>
  </si>
  <si>
    <t>Are the appropriate Information Governance controls in place for information sharing in line with Caldicott 2?</t>
  </si>
  <si>
    <t>Is a joint approach to assessments and care planning taking place and where funding is being used for integrated packages of care, is there an accountable professional?</t>
  </si>
  <si>
    <t>Is an agreement on the consequential impact of changes in the acute sector in place?</t>
  </si>
  <si>
    <t>Total count</t>
  </si>
  <si>
    <t>Yes count</t>
  </si>
  <si>
    <t>Yes percentage</t>
  </si>
  <si>
    <t>No count</t>
  </si>
  <si>
    <t>No percentage</t>
  </si>
  <si>
    <t>No - In progress count</t>
  </si>
  <si>
    <t>No - In progress percentage</t>
  </si>
  <si>
    <t>Code</t>
  </si>
  <si>
    <t>Name</t>
  </si>
  <si>
    <t xml:space="preserve">Footnotes </t>
  </si>
  <si>
    <t>Narrative</t>
  </si>
  <si>
    <t>Latest data:</t>
  </si>
  <si>
    <t>Performance against plan</t>
  </si>
  <si>
    <t>Performance against baseline</t>
  </si>
  <si>
    <t xml:space="preserve">Non Elective Summary - </t>
  </si>
  <si>
    <t>Q4 2013/14</t>
  </si>
  <si>
    <t>Q1  2014/15</t>
  </si>
  <si>
    <t>Q2 2014/15</t>
  </si>
  <si>
    <t>Q3 2014/15</t>
  </si>
  <si>
    <t>Q1 2015/16</t>
  </si>
  <si>
    <t>Q2 2015/16</t>
  </si>
  <si>
    <t>Q3 2015/16</t>
  </si>
  <si>
    <t xml:space="preserve">Payment for Performance Summary </t>
  </si>
  <si>
    <t>Delayed Transfer of Care Summary</t>
  </si>
  <si>
    <t>Period</t>
  </si>
  <si>
    <t>Q1</t>
  </si>
  <si>
    <t>Q2</t>
  </si>
  <si>
    <t>Q3</t>
  </si>
  <si>
    <t>Q4</t>
  </si>
  <si>
    <t>York</t>
  </si>
  <si>
    <t>E06000014</t>
  </si>
  <si>
    <t>Q72</t>
  </si>
  <si>
    <t>E12000003</t>
  </si>
  <si>
    <t>Y54</t>
  </si>
  <si>
    <t>Worcestershire</t>
  </si>
  <si>
    <t>E10000034</t>
  </si>
  <si>
    <t>Q77</t>
  </si>
  <si>
    <t>E12000005</t>
  </si>
  <si>
    <t>Y55</t>
  </si>
  <si>
    <t>Wolverhampton</t>
  </si>
  <si>
    <t>E08000031</t>
  </si>
  <si>
    <t>Wokingham</t>
  </si>
  <si>
    <t>E06000041</t>
  </si>
  <si>
    <t>Q82</t>
  </si>
  <si>
    <t>E12000008</t>
  </si>
  <si>
    <t>Y57</t>
  </si>
  <si>
    <t>Wirral</t>
  </si>
  <si>
    <t>E08000015</t>
  </si>
  <si>
    <t>Q75</t>
  </si>
  <si>
    <t>E12000002</t>
  </si>
  <si>
    <t>Windsor and Maidenhead</t>
  </si>
  <si>
    <t>E06000040</t>
  </si>
  <si>
    <t>Wiltshire</t>
  </si>
  <si>
    <t>E06000054</t>
  </si>
  <si>
    <t>E12000009</t>
  </si>
  <si>
    <t>Wigan</t>
  </si>
  <si>
    <t>E08000010</t>
  </si>
  <si>
    <t>Q73</t>
  </si>
  <si>
    <t>Westminster</t>
  </si>
  <si>
    <t>E09000033</t>
  </si>
  <si>
    <t>Q71</t>
  </si>
  <si>
    <t>E12000007</t>
  </si>
  <si>
    <t>Y56</t>
  </si>
  <si>
    <t>West Sussex</t>
  </si>
  <si>
    <t>E10000032</t>
  </si>
  <si>
    <t>Q81</t>
  </si>
  <si>
    <t>West Berkshire</t>
  </si>
  <si>
    <t>E06000037</t>
  </si>
  <si>
    <t>Warwickshire</t>
  </si>
  <si>
    <t>E10000031</t>
  </si>
  <si>
    <t>Warrington</t>
  </si>
  <si>
    <t>E06000007</t>
  </si>
  <si>
    <t>Wandsworth</t>
  </si>
  <si>
    <t>E09000032</t>
  </si>
  <si>
    <t>Waltham Forest</t>
  </si>
  <si>
    <t>E09000031</t>
  </si>
  <si>
    <t>Walsall</t>
  </si>
  <si>
    <t>E08000030</t>
  </si>
  <si>
    <t>Wakefield</t>
  </si>
  <si>
    <t>E08000036</t>
  </si>
  <si>
    <t>Trafford</t>
  </si>
  <si>
    <t>E08000009</t>
  </si>
  <si>
    <t>Tower Hamlets</t>
  </si>
  <si>
    <t>E09000030</t>
  </si>
  <si>
    <t>Torbay</t>
  </si>
  <si>
    <t>E06000027</t>
  </si>
  <si>
    <t>Q80</t>
  </si>
  <si>
    <t>Thurrock</t>
  </si>
  <si>
    <t>E06000034</t>
  </si>
  <si>
    <t>Q79</t>
  </si>
  <si>
    <t>E12000006</t>
  </si>
  <si>
    <t>Telford and Wrekin</t>
  </si>
  <si>
    <t>E06000020</t>
  </si>
  <si>
    <t>Q76</t>
  </si>
  <si>
    <t>Tameside</t>
  </si>
  <si>
    <t>E08000008</t>
  </si>
  <si>
    <t>Swindon</t>
  </si>
  <si>
    <t>E06000030</t>
  </si>
  <si>
    <t>Sutton</t>
  </si>
  <si>
    <t>E09000029</t>
  </si>
  <si>
    <t>Surrey</t>
  </si>
  <si>
    <t>E10000030</t>
  </si>
  <si>
    <t>Sunderland</t>
  </si>
  <si>
    <t>E08000024</t>
  </si>
  <si>
    <t>Q74</t>
  </si>
  <si>
    <t>E12000001</t>
  </si>
  <si>
    <t>Suffolk</t>
  </si>
  <si>
    <t>E10000029</t>
  </si>
  <si>
    <t>Stoke-on-Trent</t>
  </si>
  <si>
    <t>E06000021</t>
  </si>
  <si>
    <t>Stockton-on-Tees</t>
  </si>
  <si>
    <t>E06000004</t>
  </si>
  <si>
    <t>Stockport</t>
  </si>
  <si>
    <t>E08000007</t>
  </si>
  <si>
    <t>Staffordshire</t>
  </si>
  <si>
    <t>E10000028</t>
  </si>
  <si>
    <t>St. Helens</t>
  </si>
  <si>
    <t>E08000013</t>
  </si>
  <si>
    <t>Southwark</t>
  </si>
  <si>
    <t>E09000028</t>
  </si>
  <si>
    <t>Southend-on-Sea</t>
  </si>
  <si>
    <t>E06000033</t>
  </si>
  <si>
    <t>Southampton</t>
  </si>
  <si>
    <t>E06000045</t>
  </si>
  <si>
    <t>Q70</t>
  </si>
  <si>
    <t>South Tyneside</t>
  </si>
  <si>
    <t>E08000023</t>
  </si>
  <si>
    <t>South Gloucestershire</t>
  </si>
  <si>
    <t>E06000025</t>
  </si>
  <si>
    <t>Somerset</t>
  </si>
  <si>
    <t>E10000027</t>
  </si>
  <si>
    <t>Solihull</t>
  </si>
  <si>
    <t>E08000029</t>
  </si>
  <si>
    <t>Slough</t>
  </si>
  <si>
    <t>E06000039</t>
  </si>
  <si>
    <t>Shropshire</t>
  </si>
  <si>
    <t>E06000051</t>
  </si>
  <si>
    <t>Sheffield</t>
  </si>
  <si>
    <t>E08000019</t>
  </si>
  <si>
    <t>Sefton</t>
  </si>
  <si>
    <t>E08000014</t>
  </si>
  <si>
    <t>Sandwell</t>
  </si>
  <si>
    <t>E08000028</t>
  </si>
  <si>
    <t>Salford</t>
  </si>
  <si>
    <t>E08000006</t>
  </si>
  <si>
    <t>Rutland</t>
  </si>
  <si>
    <t>E06000017</t>
  </si>
  <si>
    <t>Q78</t>
  </si>
  <si>
    <t>E12000004</t>
  </si>
  <si>
    <t>Rotherham</t>
  </si>
  <si>
    <t>E08000018</t>
  </si>
  <si>
    <t>Rochdale</t>
  </si>
  <si>
    <t>E08000005</t>
  </si>
  <si>
    <t>Richmond upon Thames</t>
  </si>
  <si>
    <t>E09000027</t>
  </si>
  <si>
    <t>Redcar and Cleveland</t>
  </si>
  <si>
    <t>E06000003</t>
  </si>
  <si>
    <t>Redbridge</t>
  </si>
  <si>
    <t>E09000026</t>
  </si>
  <si>
    <t>Reading</t>
  </si>
  <si>
    <t>E06000038</t>
  </si>
  <si>
    <t>Portsmouth</t>
  </si>
  <si>
    <t>E06000044</t>
  </si>
  <si>
    <t>Plymouth</t>
  </si>
  <si>
    <t>E06000026</t>
  </si>
  <si>
    <t>Peterborough</t>
  </si>
  <si>
    <t>E06000031</t>
  </si>
  <si>
    <t>Oxfordshire</t>
  </si>
  <si>
    <t>E10000025</t>
  </si>
  <si>
    <t>Oldham</t>
  </si>
  <si>
    <t>E08000004</t>
  </si>
  <si>
    <t>Nottinghamshire</t>
  </si>
  <si>
    <t>E10000024</t>
  </si>
  <si>
    <t>Nottingham</t>
  </si>
  <si>
    <t>E06000018</t>
  </si>
  <si>
    <t>Northumberland</t>
  </si>
  <si>
    <t>E06000057</t>
  </si>
  <si>
    <t>Northamptonshire</t>
  </si>
  <si>
    <t>E10000021</t>
  </si>
  <si>
    <t>North Yorkshire</t>
  </si>
  <si>
    <t>E10000023</t>
  </si>
  <si>
    <t>North Tyneside</t>
  </si>
  <si>
    <t>E08000022</t>
  </si>
  <si>
    <t>North Somerset</t>
  </si>
  <si>
    <t>E06000024</t>
  </si>
  <si>
    <t>North Lincolnshire</t>
  </si>
  <si>
    <t>E06000013</t>
  </si>
  <si>
    <t>North East Lincolnshire</t>
  </si>
  <si>
    <t>E06000012</t>
  </si>
  <si>
    <t>Norfolk</t>
  </si>
  <si>
    <t>E10000020</t>
  </si>
  <si>
    <t>Newham</t>
  </si>
  <si>
    <t>E09000025</t>
  </si>
  <si>
    <t>Newcastle upon Tyne</t>
  </si>
  <si>
    <t>E08000021</t>
  </si>
  <si>
    <t>Milton Keynes</t>
  </si>
  <si>
    <t>E06000042</t>
  </si>
  <si>
    <t>Middlesbrough</t>
  </si>
  <si>
    <t>E06000002</t>
  </si>
  <si>
    <t>Merton</t>
  </si>
  <si>
    <t>E09000024</t>
  </si>
  <si>
    <t>Medway</t>
  </si>
  <si>
    <t>E06000035</t>
  </si>
  <si>
    <t>Manchester</t>
  </si>
  <si>
    <t>E08000003</t>
  </si>
  <si>
    <t>Luton</t>
  </si>
  <si>
    <t>E06000032</t>
  </si>
  <si>
    <t>Liverpool</t>
  </si>
  <si>
    <t>E08000012</t>
  </si>
  <si>
    <t>Lincolnshire</t>
  </si>
  <si>
    <t>E10000019</t>
  </si>
  <si>
    <t>Lewisham</t>
  </si>
  <si>
    <t>E09000023</t>
  </si>
  <si>
    <t>Leicestershire</t>
  </si>
  <si>
    <t>E10000018</t>
  </si>
  <si>
    <t>Leicester</t>
  </si>
  <si>
    <t>E06000016</t>
  </si>
  <si>
    <t>Leeds</t>
  </si>
  <si>
    <t>E08000035</t>
  </si>
  <si>
    <t>Lancashire</t>
  </si>
  <si>
    <t>E10000017</t>
  </si>
  <si>
    <t>Lambeth</t>
  </si>
  <si>
    <t>E09000022</t>
  </si>
  <si>
    <t>Knowsley</t>
  </si>
  <si>
    <t>E08000011</t>
  </si>
  <si>
    <t>Kirklees</t>
  </si>
  <si>
    <t>E08000034</t>
  </si>
  <si>
    <t>Kingston upon Thames</t>
  </si>
  <si>
    <t>E09000021</t>
  </si>
  <si>
    <t>Kingston upon Hull, City of</t>
  </si>
  <si>
    <t>E06000010</t>
  </si>
  <si>
    <t>Kent</t>
  </si>
  <si>
    <t>E10000016</t>
  </si>
  <si>
    <t>Kensington and Chelsea</t>
  </si>
  <si>
    <t>E09000020</t>
  </si>
  <si>
    <t>Islington</t>
  </si>
  <si>
    <t>E09000019</t>
  </si>
  <si>
    <t>Isle of Wight</t>
  </si>
  <si>
    <t>E06000046</t>
  </si>
  <si>
    <t>Hounslow</t>
  </si>
  <si>
    <t>E09000018</t>
  </si>
  <si>
    <t>Hillingdon</t>
  </si>
  <si>
    <t>E09000017</t>
  </si>
  <si>
    <t>Hertfordshire</t>
  </si>
  <si>
    <t>E10000015</t>
  </si>
  <si>
    <t>Herefordshire, County of</t>
  </si>
  <si>
    <t>E06000019</t>
  </si>
  <si>
    <t>Havering</t>
  </si>
  <si>
    <t>E09000016</t>
  </si>
  <si>
    <t>Hartlepool</t>
  </si>
  <si>
    <t>E06000001</t>
  </si>
  <si>
    <t>Harrow</t>
  </si>
  <si>
    <t>E09000015</t>
  </si>
  <si>
    <t>Haringey</t>
  </si>
  <si>
    <t>E09000014</t>
  </si>
  <si>
    <t>Hampshire</t>
  </si>
  <si>
    <t>E10000014</t>
  </si>
  <si>
    <t>Hammersmith and Fulham</t>
  </si>
  <si>
    <t>E09000013</t>
  </si>
  <si>
    <t>Halton</t>
  </si>
  <si>
    <t>E06000006</t>
  </si>
  <si>
    <t>Hackney</t>
  </si>
  <si>
    <t>E09000012</t>
  </si>
  <si>
    <t>Greenwich</t>
  </si>
  <si>
    <t>E09000011</t>
  </si>
  <si>
    <t>Gloucestershire</t>
  </si>
  <si>
    <t>E10000013</t>
  </si>
  <si>
    <t>Gateshead</t>
  </si>
  <si>
    <t>E08000037</t>
  </si>
  <si>
    <t>Essex</t>
  </si>
  <si>
    <t>E10000012</t>
  </si>
  <si>
    <t>Enfield</t>
  </si>
  <si>
    <t>E09000010</t>
  </si>
  <si>
    <t>East Sussex</t>
  </si>
  <si>
    <t>E10000011</t>
  </si>
  <si>
    <t>East Riding of Yorkshire</t>
  </si>
  <si>
    <t>E06000011</t>
  </si>
  <si>
    <t>Ealing</t>
  </si>
  <si>
    <t>E09000009</t>
  </si>
  <si>
    <t>Dudley</t>
  </si>
  <si>
    <t>E08000027</t>
  </si>
  <si>
    <t>Dorset</t>
  </si>
  <si>
    <t>E10000009</t>
  </si>
  <si>
    <t>Doncaster</t>
  </si>
  <si>
    <t>E08000017</t>
  </si>
  <si>
    <t>Devon</t>
  </si>
  <si>
    <t>E10000008</t>
  </si>
  <si>
    <t>Derbyshire</t>
  </si>
  <si>
    <t>E10000007</t>
  </si>
  <si>
    <t>Derby</t>
  </si>
  <si>
    <t>E06000015</t>
  </si>
  <si>
    <t>Darlington</t>
  </si>
  <si>
    <t>E06000005</t>
  </si>
  <si>
    <t>Cumbria</t>
  </si>
  <si>
    <t>E10000006</t>
  </si>
  <si>
    <t>Croydon</t>
  </si>
  <si>
    <t>E09000008</t>
  </si>
  <si>
    <t>Coventry</t>
  </si>
  <si>
    <t>E08000026</t>
  </si>
  <si>
    <t>County Durham</t>
  </si>
  <si>
    <t>E06000047</t>
  </si>
  <si>
    <t>Cornwall &amp; Scilly</t>
  </si>
  <si>
    <t>E06000052</t>
  </si>
  <si>
    <t>City of London</t>
  </si>
  <si>
    <t>E09000001</t>
  </si>
  <si>
    <t>Cheshire West and Chester</t>
  </si>
  <si>
    <t>E06000050</t>
  </si>
  <si>
    <t>Cheshire East</t>
  </si>
  <si>
    <t>E06000049</t>
  </si>
  <si>
    <t>Central Bedfordshire</t>
  </si>
  <si>
    <t>E06000056</t>
  </si>
  <si>
    <t>Camden</t>
  </si>
  <si>
    <t>E09000007</t>
  </si>
  <si>
    <t>Cambridgeshire</t>
  </si>
  <si>
    <t>E10000003</t>
  </si>
  <si>
    <t>Calderdale</t>
  </si>
  <si>
    <t>E08000033</t>
  </si>
  <si>
    <t>Bury</t>
  </si>
  <si>
    <t>E08000002</t>
  </si>
  <si>
    <t>Buckinghamshire</t>
  </si>
  <si>
    <t>E10000002</t>
  </si>
  <si>
    <t>Bromley</t>
  </si>
  <si>
    <t>E09000006</t>
  </si>
  <si>
    <t>Bristol, City of</t>
  </si>
  <si>
    <t>E06000023</t>
  </si>
  <si>
    <t>Brighton and Hove</t>
  </si>
  <si>
    <t>E06000043</t>
  </si>
  <si>
    <t>Brent</t>
  </si>
  <si>
    <t>E09000005</t>
  </si>
  <si>
    <t>Bradford</t>
  </si>
  <si>
    <t>E08000032</t>
  </si>
  <si>
    <t>Bracknell Forest</t>
  </si>
  <si>
    <t>E06000036</t>
  </si>
  <si>
    <t>Bournemouth &amp; Poole</t>
  </si>
  <si>
    <t>E06000028 &amp; E06000029</t>
  </si>
  <si>
    <t>Bolton</t>
  </si>
  <si>
    <t>E08000001</t>
  </si>
  <si>
    <t>Blackpool</t>
  </si>
  <si>
    <t>E06000009</t>
  </si>
  <si>
    <t>Blackburn with Darwen</t>
  </si>
  <si>
    <t>E06000008</t>
  </si>
  <si>
    <t>Birmingham</t>
  </si>
  <si>
    <t>E08000025</t>
  </si>
  <si>
    <t>Bexley</t>
  </si>
  <si>
    <t>E09000004</t>
  </si>
  <si>
    <t>Bedford</t>
  </si>
  <si>
    <t>E06000055</t>
  </si>
  <si>
    <t>Bath and North East Somerset</t>
  </si>
  <si>
    <t>E06000022</t>
  </si>
  <si>
    <t>Barnsley</t>
  </si>
  <si>
    <t>E08000016</t>
  </si>
  <si>
    <t>Barnet</t>
  </si>
  <si>
    <t>E09000003</t>
  </si>
  <si>
    <t>Barking and Dagenham</t>
  </si>
  <si>
    <t>E09000002</t>
  </si>
  <si>
    <t>Condition 6,Comment</t>
  </si>
  <si>
    <t>Condition 5,Comment</t>
  </si>
  <si>
    <t>Condition 4iii,Comment</t>
  </si>
  <si>
    <t>Condition 4ii,Comment</t>
  </si>
  <si>
    <t>Condition 4i,Comment</t>
  </si>
  <si>
    <t>Condition 3,Comment</t>
  </si>
  <si>
    <t>Condition 2,Comment</t>
  </si>
  <si>
    <t>Condition 1,Comment</t>
  </si>
  <si>
    <t>Area team code</t>
  </si>
  <si>
    <t>Local gov reg code</t>
  </si>
  <si>
    <t>Comm reg code</t>
  </si>
  <si>
    <t>signed off on behalf of HWB:</t>
  </si>
  <si>
    <t>contact number:</t>
  </si>
  <si>
    <t>e-mail:</t>
  </si>
  <si>
    <t>completed by:</t>
  </si>
  <si>
    <t>Health and Well Being Board</t>
  </si>
  <si>
    <t>code</t>
  </si>
  <si>
    <t>If it has not been previously stated that the funds had been pooled can you now confirm that they have?</t>
  </si>
  <si>
    <t>If the answer to the above is 'No' please indicate when this will happen (DD/MM/YYYY)</t>
  </si>
  <si>
    <t>Non-Elective &amp; P4P Summary</t>
  </si>
  <si>
    <t>Income</t>
  </si>
  <si>
    <t>Plan</t>
  </si>
  <si>
    <t>Expenditure</t>
  </si>
  <si>
    <t>Q4 14/15</t>
  </si>
  <si>
    <t>Q1 15/16</t>
  </si>
  <si>
    <t>Q2 15/16</t>
  </si>
  <si>
    <t>Q3 15/16</t>
  </si>
  <si>
    <t>Baseline</t>
  </si>
  <si>
    <t>Q4 13/14</t>
  </si>
  <si>
    <t>Q1 14/15</t>
  </si>
  <si>
    <t>Q2 14/15</t>
  </si>
  <si>
    <t>Q3 14/15</t>
  </si>
  <si>
    <t>Maximum Quarterly Payment</t>
  </si>
  <si>
    <t>Suggested Quarterly Payment</t>
  </si>
  <si>
    <t>Actual payment locally agreed</t>
  </si>
  <si>
    <t>Actual amount of locally agreed unreleased funds</t>
  </si>
  <si>
    <t>not applicable</t>
  </si>
  <si>
    <t>acute care</t>
  </si>
  <si>
    <t>community care</t>
  </si>
  <si>
    <t>social care</t>
  </si>
  <si>
    <t>primary care</t>
  </si>
  <si>
    <t>mental health services</t>
  </si>
  <si>
    <t xml:space="preserve">continuing care </t>
  </si>
  <si>
    <t>other</t>
  </si>
  <si>
    <t>Confirmation of what if any unreleased funds were used for</t>
  </si>
  <si>
    <t>Delayed Transfers of Care Summary</t>
  </si>
  <si>
    <t xml:space="preserve">Delayed Transfers of Care Summary - </t>
  </si>
  <si>
    <t>-</t>
  </si>
  <si>
    <t>Pooled Fund</t>
  </si>
  <si>
    <t>2.Delivering excellent on the ground care centred around the individual</t>
  </si>
  <si>
    <t>3.Developing underpinning integrated datasets and information systems</t>
  </si>
  <si>
    <t>4.Aligning systems and sharing benefits and risks</t>
  </si>
  <si>
    <t>5.Measuring success</t>
  </si>
  <si>
    <t>6.Developing organisations to enable effective collaborative health and social care working relationships</t>
  </si>
  <si>
    <t>Not Applicable</t>
  </si>
  <si>
    <t>Central guidance or tools</t>
  </si>
  <si>
    <t>Case studies or examples of good practice</t>
  </si>
  <si>
    <t>Webinars or other remote learning opportunities</t>
  </si>
  <si>
    <t>Workshops or other face to face learning opportunities</t>
  </si>
  <si>
    <t>Peers to peer learning / challenge opportunities</t>
  </si>
  <si>
    <t>Wider events, conferences and networking opportunities</t>
  </si>
  <si>
    <t>Access to technical expertise to troubleshoot issues</t>
  </si>
  <si>
    <t>Hands on technical or delivery support</t>
  </si>
  <si>
    <t>1.Leading and Managing successful better care implementation</t>
  </si>
  <si>
    <t>Interested in support</t>
  </si>
  <si>
    <t>Preferred Support Medium</t>
  </si>
  <si>
    <t>HWB</t>
  </si>
  <si>
    <t>E06000048</t>
  </si>
  <si>
    <t>E06000053</t>
  </si>
  <si>
    <t>Isles of Scilly</t>
  </si>
  <si>
    <t>London</t>
  </si>
  <si>
    <t>Midlands &amp; East</t>
  </si>
  <si>
    <t>North</t>
  </si>
  <si>
    <t>South</t>
  </si>
  <si>
    <t>East Midlands</t>
  </si>
  <si>
    <t>East of England</t>
  </si>
  <si>
    <t>North East</t>
  </si>
  <si>
    <t>North West</t>
  </si>
  <si>
    <t>South East</t>
  </si>
  <si>
    <t>South West</t>
  </si>
  <si>
    <t>West Midlands</t>
  </si>
  <si>
    <t>Yorkshire and The Humber</t>
  </si>
  <si>
    <t>Q44</t>
  </si>
  <si>
    <t>Cheshire, Warrington And Wirral Area Team</t>
  </si>
  <si>
    <t>Q45</t>
  </si>
  <si>
    <t>Durham, Darlington And Tees Area Team</t>
  </si>
  <si>
    <t>Q46</t>
  </si>
  <si>
    <t>Greater Manchester Area Team</t>
  </si>
  <si>
    <t>Q47</t>
  </si>
  <si>
    <t>Lancashire Area Team</t>
  </si>
  <si>
    <t>Q48</t>
  </si>
  <si>
    <t>Merseyside Area Team</t>
  </si>
  <si>
    <t>Q49</t>
  </si>
  <si>
    <t>Cumbria, Northumberland, Tyne And Wear Area Team</t>
  </si>
  <si>
    <t>Q50</t>
  </si>
  <si>
    <t>North Yorkshire And Humber Area Team</t>
  </si>
  <si>
    <t>Q51</t>
  </si>
  <si>
    <t>South Yorkshire And Bassetlaw Area Team</t>
  </si>
  <si>
    <t>Q52</t>
  </si>
  <si>
    <t>West Yorkshire Area Team</t>
  </si>
  <si>
    <t>Q53</t>
  </si>
  <si>
    <t>Arden, Herefordshire And Worcestershire Area Team</t>
  </si>
  <si>
    <t>Q54</t>
  </si>
  <si>
    <t>Birmingham And The Black Country Area Team</t>
  </si>
  <si>
    <t>Q55</t>
  </si>
  <si>
    <t>Derbyshire And Nottinghamshire Area Team</t>
  </si>
  <si>
    <t>Q56</t>
  </si>
  <si>
    <t>East Anglia Area Team</t>
  </si>
  <si>
    <t>Q57</t>
  </si>
  <si>
    <t>Essex Area Team</t>
  </si>
  <si>
    <t>Q58</t>
  </si>
  <si>
    <t>Hertfordshire And The South Midlands Area Team</t>
  </si>
  <si>
    <t>Q59</t>
  </si>
  <si>
    <t>Leicestershire And Lincolnshire Area Team</t>
  </si>
  <si>
    <t>Q60</t>
  </si>
  <si>
    <t>Shropshire And Staffordshire Area Team</t>
  </si>
  <si>
    <t>Q64</t>
  </si>
  <si>
    <t>Bath, Gloucestershire, Swindon And Wiltshire Area Team</t>
  </si>
  <si>
    <t>Q65</t>
  </si>
  <si>
    <t>Bristol, North Somerset, Somerset And South Gloucestershire Area Team</t>
  </si>
  <si>
    <t>Q66</t>
  </si>
  <si>
    <t>Devon, Cornwall And Isles Of Scilly Area Team</t>
  </si>
  <si>
    <t>Q67</t>
  </si>
  <si>
    <t>Kent And Medway Area Team</t>
  </si>
  <si>
    <t>Q68</t>
  </si>
  <si>
    <t>Surrey And Sussex Area Team</t>
  </si>
  <si>
    <t>Q69</t>
  </si>
  <si>
    <t>Thames Valley Area Team</t>
  </si>
  <si>
    <t>Wessex Area Team</t>
  </si>
  <si>
    <t>London Area Team</t>
  </si>
  <si>
    <t>DTOC Summary</t>
  </si>
  <si>
    <t>Offset</t>
  </si>
  <si>
    <t>Selected org:</t>
  </si>
  <si>
    <t>Selected org code:</t>
  </si>
  <si>
    <t>Health and Wellbeing Board</t>
  </si>
  <si>
    <t>07L</t>
  </si>
  <si>
    <t>NHS Barking and Dagenham CCG</t>
  </si>
  <si>
    <t>North of England Commissioning Region</t>
  </si>
  <si>
    <t>07M</t>
  </si>
  <si>
    <t>NHS Barnet CCG</t>
  </si>
  <si>
    <t>Midlands and East of England Commissioning Region</t>
  </si>
  <si>
    <t>02P</t>
  </si>
  <si>
    <t>NHS Barnsley CCG</t>
  </si>
  <si>
    <t>London Commissioning Region</t>
  </si>
  <si>
    <t>11E</t>
  </si>
  <si>
    <t>NHS Bath and North East Somerset CCG</t>
  </si>
  <si>
    <t>South of England Commissioning Region</t>
  </si>
  <si>
    <t>06F</t>
  </si>
  <si>
    <t>NHS Bedfordshire CCG</t>
  </si>
  <si>
    <t>07N</t>
  </si>
  <si>
    <t>NHS Bexley CCG</t>
  </si>
  <si>
    <t>13P</t>
  </si>
  <si>
    <t>NHS Birmingham Crosscity CCG</t>
  </si>
  <si>
    <t>00Q</t>
  </si>
  <si>
    <t>NHS Blackburn with Darwen CCG</t>
  </si>
  <si>
    <t>00R</t>
  </si>
  <si>
    <t>NHS Blackpool CCG</t>
  </si>
  <si>
    <t>00T</t>
  </si>
  <si>
    <t>NHS Bolton CCG</t>
  </si>
  <si>
    <t>11J</t>
  </si>
  <si>
    <t>NHS Dorset CCG</t>
  </si>
  <si>
    <t>10G</t>
  </si>
  <si>
    <t>NHS Bracknell and Ascot CCG</t>
  </si>
  <si>
    <t>02N</t>
  </si>
  <si>
    <t>NHS Airedale, Wharfdale and Craven CCG</t>
  </si>
  <si>
    <t>NHS England North (Yorkshire And Humber)</t>
  </si>
  <si>
    <t>09D</t>
  </si>
  <si>
    <t>NHS Brighton and Hove CCG</t>
  </si>
  <si>
    <t>NHS England North (Lancashire And Greater Manchester)</t>
  </si>
  <si>
    <t>11H</t>
  </si>
  <si>
    <t>NHS Bristol CCG</t>
  </si>
  <si>
    <t>NHS England North (Cumbria And North East)</t>
  </si>
  <si>
    <t>NHS England North (Cheshire And Merseyside)</t>
  </si>
  <si>
    <t>10Y</t>
  </si>
  <si>
    <t>NHS Aylesbury Vale CCG</t>
  </si>
  <si>
    <t>NHS England Midlands And East (North Midlands)</t>
  </si>
  <si>
    <t>NHS England Midlands And East (West Midlands)</t>
  </si>
  <si>
    <t>02R</t>
  </si>
  <si>
    <t>NHS Bradford Districts CCG</t>
  </si>
  <si>
    <t>NHS England Midlands And East (Central Midlands)</t>
  </si>
  <si>
    <t>NHS England Midlands And East (East)</t>
  </si>
  <si>
    <t>NHS England South (South West)</t>
  </si>
  <si>
    <t>NHS England South (South East)</t>
  </si>
  <si>
    <t>01C</t>
  </si>
  <si>
    <t>NHS Eastern Cheshire CCG</t>
  </si>
  <si>
    <t>NHS England South (South Central)</t>
  </si>
  <si>
    <t>NHS England South (Wessex)</t>
  </si>
  <si>
    <t>07R</t>
  </si>
  <si>
    <t>NHS Camden CCG</t>
  </si>
  <si>
    <t>NHS England London</t>
  </si>
  <si>
    <t>11N</t>
  </si>
  <si>
    <t>NHS Kernow CCG</t>
  </si>
  <si>
    <t>00D</t>
  </si>
  <si>
    <t>NHS Durham Dales, Easington and Sedgefield CCG</t>
  </si>
  <si>
    <t>05A</t>
  </si>
  <si>
    <t>NHS Coventry and Rugby CCG</t>
  </si>
  <si>
    <t>07Q</t>
  </si>
  <si>
    <t>NHS Bromley CCG</t>
  </si>
  <si>
    <t>01H</t>
  </si>
  <si>
    <t>NHS Cumbria CCG</t>
  </si>
  <si>
    <t>00C</t>
  </si>
  <si>
    <t>NHS Darlington CCG</t>
  </si>
  <si>
    <t>04R</t>
  </si>
  <si>
    <t>NHS Southern Derbyshire CCG</t>
  </si>
  <si>
    <t>02Q</t>
  </si>
  <si>
    <t>NHS Bassetlaw CCG</t>
  </si>
  <si>
    <t>07P</t>
  </si>
  <si>
    <t>NHS Brent CCG</t>
  </si>
  <si>
    <t>02Y</t>
  </si>
  <si>
    <t>NHS East Riding of Yorkshire CCG</t>
  </si>
  <si>
    <t>99E</t>
  </si>
  <si>
    <t>NHS Basildon and Brentwood CCG</t>
  </si>
  <si>
    <t>00F</t>
  </si>
  <si>
    <t>NHS Gateshead CCG</t>
  </si>
  <si>
    <t>11M</t>
  </si>
  <si>
    <t>NHS Gloucestershire CCG</t>
  </si>
  <si>
    <t>01F</t>
  </si>
  <si>
    <t>NHS Halton CCG</t>
  </si>
  <si>
    <t>10H</t>
  </si>
  <si>
    <t>NHS Chiltern CCG</t>
  </si>
  <si>
    <t>07W</t>
  </si>
  <si>
    <t>NHS Ealing CCG</t>
  </si>
  <si>
    <t>10L</t>
  </si>
  <si>
    <t>NHS Isle of Wight CCG</t>
  </si>
  <si>
    <t>09C</t>
  </si>
  <si>
    <t>NHS Ashford CCG</t>
  </si>
  <si>
    <t>08J</t>
  </si>
  <si>
    <t>NHS Kingston CCG</t>
  </si>
  <si>
    <t>09A</t>
  </si>
  <si>
    <t>NHS Central London (Westminster) CCG</t>
  </si>
  <si>
    <t>02W</t>
  </si>
  <si>
    <t>NHS Bradford City CCG</t>
  </si>
  <si>
    <t>03W</t>
  </si>
  <si>
    <t>NHS East Leicestershire and Rutland CCG</t>
  </si>
  <si>
    <t>03V</t>
  </si>
  <si>
    <t>NHS Corby CCG</t>
  </si>
  <si>
    <t>06H</t>
  </si>
  <si>
    <t>NHS Cambridgeshire and Peterborough CCG</t>
  </si>
  <si>
    <t>01J</t>
  </si>
  <si>
    <t>NHS Knowsley CCG</t>
  </si>
  <si>
    <t>00V</t>
  </si>
  <si>
    <t>NHS Bury CCG</t>
  </si>
  <si>
    <t>09J</t>
  </si>
  <si>
    <t>NHS Dartford, Gravesham and Swanley CCG</t>
  </si>
  <si>
    <t>07V</t>
  </si>
  <si>
    <t>NHS Croydon CCG</t>
  </si>
  <si>
    <t>03D</t>
  </si>
  <si>
    <t>NHS Hambleton, Richmondshire and Whitby CCG</t>
  </si>
  <si>
    <t>00G</t>
  </si>
  <si>
    <t>NHS Newcastle North and East CCG</t>
  </si>
  <si>
    <t>03T</t>
  </si>
  <si>
    <t>NHS Lincolnshire East CCG</t>
  </si>
  <si>
    <t>04K</t>
  </si>
  <si>
    <t>NHS Nottingham City CCG</t>
  </si>
  <si>
    <t>01D</t>
  </si>
  <si>
    <t>NHS Heywood, Middleton and Rochdale CCG</t>
  </si>
  <si>
    <t>99P</t>
  </si>
  <si>
    <t>NHS North, East, West Devon CCG</t>
  </si>
  <si>
    <t>10K</t>
  </si>
  <si>
    <t>NHS Fareham and Gosport CCG</t>
  </si>
  <si>
    <t>10N</t>
  </si>
  <si>
    <t>NHS North &amp; West Reading CCG</t>
  </si>
  <si>
    <t>08C</t>
  </si>
  <si>
    <t>NHS Hammersmith and Fulham CCG</t>
  </si>
  <si>
    <t>05F</t>
  </si>
  <si>
    <t>NHS Herefordshire CCG</t>
  </si>
  <si>
    <t>10X</t>
  </si>
  <si>
    <t>NHS Southampton CCG</t>
  </si>
  <si>
    <t>99F</t>
  </si>
  <si>
    <t>NHS Castle Point and Rochford CCG</t>
  </si>
  <si>
    <t>00W</t>
  </si>
  <si>
    <t>NHS Central Manchester CCG</t>
  </si>
  <si>
    <t>05G</t>
  </si>
  <si>
    <t>NHS North Staffordshire CCG</t>
  </si>
  <si>
    <t>05N</t>
  </si>
  <si>
    <t>NHS Shropshire CCG</t>
  </si>
  <si>
    <t>99Q</t>
  </si>
  <si>
    <t>NHS South Devon and Torbay CCG</t>
  </si>
  <si>
    <t>07T</t>
  </si>
  <si>
    <t>NHS City and Hackney CCG</t>
  </si>
  <si>
    <t>10M</t>
  </si>
  <si>
    <t>NHS Newbury and District CCG</t>
  </si>
  <si>
    <t>02F</t>
  </si>
  <si>
    <t>NHS West Cheshire CCG</t>
  </si>
  <si>
    <t>05C</t>
  </si>
  <si>
    <t>NHS Dudley CCG</t>
  </si>
  <si>
    <t>03E</t>
  </si>
  <si>
    <t>NHS Harrogate and Rural District CCG</t>
  </si>
  <si>
    <t>Section 4</t>
  </si>
  <si>
    <t>Section 5</t>
  </si>
  <si>
    <t>Section 6</t>
  </si>
  <si>
    <t>Section 7</t>
  </si>
  <si>
    <t>Section 8</t>
  </si>
  <si>
    <t>2. Budget Arrangements</t>
  </si>
  <si>
    <t>3. National Conditions</t>
  </si>
  <si>
    <t>4. Non-Elective and P4P</t>
  </si>
  <si>
    <t>Cover</t>
  </si>
  <si>
    <t>Budget Arrangements</t>
  </si>
  <si>
    <t>National Conditions</t>
  </si>
  <si>
    <t>Non-Elective</t>
  </si>
  <si>
    <t>I&amp;E</t>
  </si>
  <si>
    <t>C9</t>
  </si>
  <si>
    <t>C12</t>
  </si>
  <si>
    <t>C14</t>
  </si>
  <si>
    <t>C16</t>
  </si>
  <si>
    <t>C18</t>
  </si>
  <si>
    <t>C25</t>
  </si>
  <si>
    <t>C26</t>
  </si>
  <si>
    <t>C27</t>
  </si>
  <si>
    <t>C28</t>
  </si>
  <si>
    <t>C29</t>
  </si>
  <si>
    <t>C30</t>
  </si>
  <si>
    <t>C31</t>
  </si>
  <si>
    <t>C32</t>
  </si>
  <si>
    <t>C15</t>
  </si>
  <si>
    <t>C17</t>
  </si>
  <si>
    <t>C19</t>
  </si>
  <si>
    <t>C20</t>
  </si>
  <si>
    <t>C22</t>
  </si>
  <si>
    <t>C23</t>
  </si>
  <si>
    <t>C24</t>
  </si>
  <si>
    <t>D18</t>
  </si>
  <si>
    <t>D19</t>
  </si>
  <si>
    <t>D20</t>
  </si>
  <si>
    <t>D22</t>
  </si>
  <si>
    <t>D26</t>
  </si>
  <si>
    <t>E18</t>
  </si>
  <si>
    <t>E19</t>
  </si>
  <si>
    <t>E20</t>
  </si>
  <si>
    <t>E22</t>
  </si>
  <si>
    <t>E23</t>
  </si>
  <si>
    <t>E24</t>
  </si>
  <si>
    <t>E25</t>
  </si>
  <si>
    <t>E26</t>
  </si>
  <si>
    <t>C37</t>
  </si>
  <si>
    <t>C8</t>
  </si>
  <si>
    <t>D8</t>
  </si>
  <si>
    <t>E8</t>
  </si>
  <si>
    <t>F8</t>
  </si>
  <si>
    <t>B12</t>
  </si>
  <si>
    <t>D9</t>
  </si>
  <si>
    <t>E9</t>
  </si>
  <si>
    <t>F9</t>
  </si>
  <si>
    <t>C10</t>
  </si>
  <si>
    <t>D16</t>
  </si>
  <si>
    <t>E16</t>
  </si>
  <si>
    <t>F16</t>
  </si>
  <si>
    <t>B20</t>
  </si>
  <si>
    <t>D17</t>
  </si>
  <si>
    <t>E17</t>
  </si>
  <si>
    <t>F17</t>
  </si>
  <si>
    <t>B11</t>
  </si>
  <si>
    <t>B7</t>
  </si>
  <si>
    <t>B8</t>
  </si>
  <si>
    <t>C13</t>
  </si>
  <si>
    <t>D13</t>
  </si>
  <si>
    <t>E13</t>
  </si>
  <si>
    <t>F13</t>
  </si>
  <si>
    <t>G13</t>
  </si>
  <si>
    <t>B16</t>
  </si>
  <si>
    <t>B21</t>
  </si>
  <si>
    <t>B25</t>
  </si>
  <si>
    <t>F25</t>
  </si>
  <si>
    <t>G25</t>
  </si>
  <si>
    <t>B28</t>
  </si>
  <si>
    <t>B9</t>
  </si>
  <si>
    <t>B17</t>
  </si>
  <si>
    <t>B18</t>
  </si>
  <si>
    <t>B19</t>
  </si>
  <si>
    <t>C21</t>
  </si>
  <si>
    <t>D21</t>
  </si>
  <si>
    <t>1. Cover</t>
  </si>
  <si>
    <t>5. I&amp;E</t>
  </si>
  <si>
    <t>Were the funds pooled via a s.75 pooled budget in the Q4  data collection?</t>
  </si>
  <si>
    <t>If it has not been previously stated that the funds had not pooled can you now confirm that they have</t>
  </si>
  <si>
    <t>Condition 1,On Track?</t>
  </si>
  <si>
    <t>Condition 2,On Track?</t>
  </si>
  <si>
    <t>Condition 3,On Track?</t>
  </si>
  <si>
    <t>Condition 4i,On Track?</t>
  </si>
  <si>
    <t>Condition 4ii,On Track?</t>
  </si>
  <si>
    <t>Condition 4iii,On Track?</t>
  </si>
  <si>
    <t>Condition 5,On Track?</t>
  </si>
  <si>
    <t>Condition 6,On Track?</t>
  </si>
  <si>
    <t>Condition 1, Date will be met if ANSWER NO</t>
  </si>
  <si>
    <t>Condition 2, Date will be met if ANSWER NO</t>
  </si>
  <si>
    <t>Condition 3, Date will be met if ANSWER NO</t>
  </si>
  <si>
    <t>Condition 4i, Date will be met if ANSWER NO</t>
  </si>
  <si>
    <t>Condition 4ii, Date will be met if ANSWER NO</t>
  </si>
  <si>
    <t>Condition 4iii, Date will be met if ANSWER NO</t>
  </si>
  <si>
    <t>Condition 5, Date will be met if ANSWER NO</t>
  </si>
  <si>
    <t>Condition 6, Date will be met if ANSWER NO</t>
  </si>
  <si>
    <t>If the actual payment locally agreed is different from the quarterly payment taken from above please explain in the comments box (max 750 characters)</t>
  </si>
  <si>
    <t>Income into Plan Q1 2015/16</t>
  </si>
  <si>
    <t>Income into Plan Q2 2015/16</t>
  </si>
  <si>
    <t>Income into Plan Q3 2015/16</t>
  </si>
  <si>
    <t>Income into Plan Q4 2015/16</t>
  </si>
  <si>
    <t>Diff between income into yearly plan and pooled fund</t>
  </si>
  <si>
    <t>Income into Forecast Q1 2015/16</t>
  </si>
  <si>
    <t>Income into Forecast Q2 2015/16</t>
  </si>
  <si>
    <t>Income into Forecast Q3 2015/16</t>
  </si>
  <si>
    <t>Income into Forecast Q4 2015/16</t>
  </si>
  <si>
    <t>Income into Actual Q1 2015/16</t>
  </si>
  <si>
    <t>Expenditure from Plan Q1 2015/16</t>
  </si>
  <si>
    <t>Expenditure from Plan Q2 2015/16</t>
  </si>
  <si>
    <t>Expenditure from Plan Q3 2015/16</t>
  </si>
  <si>
    <t>Expenditure from Plan Q4 2015/16</t>
  </si>
  <si>
    <t>Diff between expenditure from yearly plan and pooled fund</t>
  </si>
  <si>
    <t>Expenditure from Forecast Q1 2015/16</t>
  </si>
  <si>
    <t>Expenditure from Forecast Q2 2015/16</t>
  </si>
  <si>
    <t>Expenditure from Forecast Q3 2015/16</t>
  </si>
  <si>
    <t>Expenditure from Forecast Q4 2015/16</t>
  </si>
  <si>
    <t>Expenditure from Actual Q1 2015/16</t>
  </si>
  <si>
    <t>Commentary on plan</t>
  </si>
  <si>
    <t>Please provide any additional information you feel is appropriate to support the return including explanation of any material variances against the plan and associated performance trajectory that was approved by NHS England.</t>
  </si>
  <si>
    <t>Actual Activity locally reported</t>
  </si>
  <si>
    <t>different formula to take into account updated non-elective costs</t>
  </si>
  <si>
    <t>* - need to allow HWBs to claw back money from Q1 if they haven't got any</t>
  </si>
  <si>
    <t>they can get more than the max quarterly payment</t>
  </si>
  <si>
    <t>Planned Absolute Reduction (cumulative) [negative values indicate the plan is larger than the baseline]</t>
  </si>
  <si>
    <t>Generated Quarterly Payment</t>
  </si>
  <si>
    <t>% change [negative values indicate the plan is larger than the baseline]</t>
  </si>
  <si>
    <t>Absolute reduction in non elective performance</t>
  </si>
  <si>
    <t>Total Performance Fund Available</t>
  </si>
  <si>
    <t>Total Performance fund</t>
  </si>
  <si>
    <t>Total Performance and ringfenced funds</t>
  </si>
  <si>
    <t>Cost per non elective</t>
  </si>
  <si>
    <t>Sum Baseline from BCF July Collection (Q4-Q3)</t>
  </si>
  <si>
    <t>Sum Planfrom BCF July Collection (Q4-Q3)</t>
  </si>
  <si>
    <t>Sum Baseline from BCF July Collection (Q1-Q3)</t>
  </si>
  <si>
    <t>Sum Planfrom BCF July Collection (Q1-Q3)</t>
  </si>
  <si>
    <t>Suggested amount of unreleased funds</t>
  </si>
  <si>
    <t>Patient Experience Metric</t>
  </si>
  <si>
    <t>Local Metric (as quoted in BCF plan)</t>
  </si>
  <si>
    <t>Better Care Fund : Data Collection and Performance Report</t>
  </si>
  <si>
    <t>Purpose</t>
  </si>
  <si>
    <t>Data Sources</t>
  </si>
  <si>
    <t>Period covered</t>
  </si>
  <si>
    <t>Source</t>
  </si>
  <si>
    <t>Better Care Fund Data Collection</t>
  </si>
  <si>
    <t>NHS England</t>
  </si>
  <si>
    <t>Monthly DTOC Return</t>
  </si>
  <si>
    <t>General Footnotes</t>
  </si>
  <si>
    <t>List of Tab Indicators</t>
  </si>
  <si>
    <t>Tab Name</t>
  </si>
  <si>
    <t>Total Contribution 15/16</t>
  </si>
  <si>
    <t>HWB Expenditure Plan Total 15/16</t>
  </si>
  <si>
    <t xml:space="preserve">National Metrics &amp; P4P - </t>
  </si>
  <si>
    <t>Non-Elective Performance</t>
  </si>
  <si>
    <t>Payment for Performance</t>
  </si>
  <si>
    <t>DTOC Performance</t>
  </si>
  <si>
    <t xml:space="preserve">Income &amp; Expenditure - </t>
  </si>
  <si>
    <t xml:space="preserve">Cover - </t>
  </si>
  <si>
    <t>HWB code</t>
  </si>
  <si>
    <t>HWB name</t>
  </si>
  <si>
    <t>Q4 15/16</t>
  </si>
  <si>
    <t>Plans</t>
  </si>
  <si>
    <t>this sheet summarises the answers around the national conditions for each HWB providing totals for the selected geography</t>
  </si>
  <si>
    <t>this sheet details the Non-Elective performance for each HWB within the selected geography</t>
  </si>
  <si>
    <t>this sheet details the quarterly payments for each HWB within the selected geography</t>
  </si>
  <si>
    <t>this sheet details the quarterly DTOC performance for each HWB within the selected geography</t>
  </si>
  <si>
    <t>this sheet details the planned and forecast income for each HWB within the selected geography</t>
  </si>
  <si>
    <t>this sheet details the planned and forecast expenditure for each HWB within the selected geography</t>
  </si>
  <si>
    <t>Actual Performance (see footnote below)</t>
  </si>
  <si>
    <t>Plan (see footnote below)</t>
  </si>
  <si>
    <t>Baseline (see footnote below)</t>
  </si>
  <si>
    <t>Activity</t>
  </si>
  <si>
    <t>Limited data cleaning has been undertaken on the data.</t>
  </si>
  <si>
    <t>Better Care Fund Revised Non-Elective targets - Q4 Playback and Final Re-Validation of Baseline and Plans Collection</t>
  </si>
  <si>
    <t>Data Source Used</t>
  </si>
  <si>
    <t>data source used</t>
  </si>
  <si>
    <t>this sheet details the mapping that it used to derive Health and Well Being board figures using CCG based data</t>
  </si>
  <si>
    <t>Appendix -</t>
  </si>
  <si>
    <t>A1 - CCG to HWB Mapping</t>
  </si>
  <si>
    <t xml:space="preserve">% CCG in HWB - this shows the proportion of the CCG data that is used to create a figure for the associated Health and Well Being Board </t>
  </si>
  <si>
    <t>% HWB in CCG - this shows the proportion of the Health and Well Being Board that is contained within the CCG boundary</t>
  </si>
  <si>
    <t>CCG Name</t>
  </si>
  <si>
    <t>HWB Code</t>
  </si>
  <si>
    <t>LA Name</t>
  </si>
  <si>
    <t>% CCG in HWB</t>
  </si>
  <si>
    <t>% HWB in CCG</t>
  </si>
  <si>
    <t>04X</t>
  </si>
  <si>
    <t>NHS Birmingham South and Central CCG</t>
  </si>
  <si>
    <t>02T</t>
  </si>
  <si>
    <t>NHS Calderdale CCG</t>
  </si>
  <si>
    <t>04Y</t>
  </si>
  <si>
    <t>NHS Cannock Chase CCG</t>
  </si>
  <si>
    <t>09E</t>
  </si>
  <si>
    <t>NHS Canterbury and Coastal CCG</t>
  </si>
  <si>
    <t>00X</t>
  </si>
  <si>
    <t>NHS Chorley and South Ribble CCG</t>
  </si>
  <si>
    <t>09G</t>
  </si>
  <si>
    <t>NHS Coastal West Sussex CCG</t>
  </si>
  <si>
    <t>09H</t>
  </si>
  <si>
    <t>NHS Crawley CCG</t>
  </si>
  <si>
    <t>02X</t>
  </si>
  <si>
    <t>NHS Doncaster CCG</t>
  </si>
  <si>
    <t>06K</t>
  </si>
  <si>
    <t>NHS East and North Hertfordshire CCG</t>
  </si>
  <si>
    <t>01A</t>
  </si>
  <si>
    <t>NHS East Lancashire CCG</t>
  </si>
  <si>
    <t>05D</t>
  </si>
  <si>
    <t>NHS East Staffordshire CCG</t>
  </si>
  <si>
    <t>09L</t>
  </si>
  <si>
    <t>NHS East Surrey CCG</t>
  </si>
  <si>
    <t>09F</t>
  </si>
  <si>
    <t>NHS Eastbourne, Hailsham and Seaford CCG</t>
  </si>
  <si>
    <t>07X</t>
  </si>
  <si>
    <t>NHS Enfield CCG</t>
  </si>
  <si>
    <t>03X</t>
  </si>
  <si>
    <t>NHS Erewash CCG</t>
  </si>
  <si>
    <t>02M</t>
  </si>
  <si>
    <t>NHS Fylde &amp; Wyre CCG</t>
  </si>
  <si>
    <t>06M</t>
  </si>
  <si>
    <t>NHS Great Yarmouth and Waveney CCG</t>
  </si>
  <si>
    <t>03A</t>
  </si>
  <si>
    <t>NHS Greater Huddersfield CCG</t>
  </si>
  <si>
    <t>01E</t>
  </si>
  <si>
    <t>NHS Greater Preston CCG</t>
  </si>
  <si>
    <t>08A</t>
  </si>
  <si>
    <t>NHS Greenwich CCG</t>
  </si>
  <si>
    <t>09N</t>
  </si>
  <si>
    <t>NHS Guildford and Waverley CCG</t>
  </si>
  <si>
    <t>03Y</t>
  </si>
  <si>
    <t>NHS Hardwick CCG</t>
  </si>
  <si>
    <t>08D</t>
  </si>
  <si>
    <t>NHS Haringey CCG</t>
  </si>
  <si>
    <t>08E</t>
  </si>
  <si>
    <t>NHS Harrow CCG</t>
  </si>
  <si>
    <t>00K</t>
  </si>
  <si>
    <t>NHS Hartlepool and Stockton-On-Tees CCG</t>
  </si>
  <si>
    <t>09P</t>
  </si>
  <si>
    <t>NHS Hastings and Rother CCG</t>
  </si>
  <si>
    <t>08F</t>
  </si>
  <si>
    <t>NHS Havering CCG</t>
  </si>
  <si>
    <t>06N</t>
  </si>
  <si>
    <t>NHS Herts Valleys CCG</t>
  </si>
  <si>
    <t>99K</t>
  </si>
  <si>
    <t>NHS High Weald Lewes Havens CCG</t>
  </si>
  <si>
    <t>08G</t>
  </si>
  <si>
    <t>NHS Hillingdon CCG</t>
  </si>
  <si>
    <t>09X</t>
  </si>
  <si>
    <t>NHS Horsham and Mid Sussex CCG</t>
  </si>
  <si>
    <t>07Y</t>
  </si>
  <si>
    <t>NHS Hounslow CCG</t>
  </si>
  <si>
    <t>03F</t>
  </si>
  <si>
    <t>NHS Hull CCG</t>
  </si>
  <si>
    <t>06L</t>
  </si>
  <si>
    <t>NHS Ipswich and East Suffolk CCG</t>
  </si>
  <si>
    <t>08H</t>
  </si>
  <si>
    <t>NHS Islington CCG</t>
  </si>
  <si>
    <t>08K</t>
  </si>
  <si>
    <t>NHS Lambeth CCG</t>
  </si>
  <si>
    <t>01K</t>
  </si>
  <si>
    <t>NHS Lancashire North CCG</t>
  </si>
  <si>
    <t>02V</t>
  </si>
  <si>
    <t>NHS Leeds North CCG</t>
  </si>
  <si>
    <t>03G</t>
  </si>
  <si>
    <t>NHS Leeds South and East CCG</t>
  </si>
  <si>
    <t>03C</t>
  </si>
  <si>
    <t>NHS Leeds West CCG</t>
  </si>
  <si>
    <t>04C</t>
  </si>
  <si>
    <t>NHS Leicester City CCG</t>
  </si>
  <si>
    <t>08L</t>
  </si>
  <si>
    <t>NHS Lewisham CCG</t>
  </si>
  <si>
    <t>04D</t>
  </si>
  <si>
    <t>NHS Lincolnshire West CCG</t>
  </si>
  <si>
    <t>99A</t>
  </si>
  <si>
    <t>NHS Liverpool CCG</t>
  </si>
  <si>
    <t>06P</t>
  </si>
  <si>
    <t>NHS Luton CCG</t>
  </si>
  <si>
    <t>04E</t>
  </si>
  <si>
    <t>NHS Mansfield and Ashfield CCG</t>
  </si>
  <si>
    <t>09W</t>
  </si>
  <si>
    <t>NHS Medway CCG</t>
  </si>
  <si>
    <t>08R</t>
  </si>
  <si>
    <t>NHS Merton CCG</t>
  </si>
  <si>
    <t>06Q</t>
  </si>
  <si>
    <t>NHS Mid Essex CCG</t>
  </si>
  <si>
    <t>04F</t>
  </si>
  <si>
    <t>NHS Milton Keynes CCG</t>
  </si>
  <si>
    <t>04G</t>
  </si>
  <si>
    <t>NHS Nene CCG</t>
  </si>
  <si>
    <t>04H</t>
  </si>
  <si>
    <t>NHS Newark &amp; Sherwood CCG</t>
  </si>
  <si>
    <t>08M</t>
  </si>
  <si>
    <t>NHS Newham CCG</t>
  </si>
  <si>
    <t>04J</t>
  </si>
  <si>
    <t>NHS North Derbyshire CCG</t>
  </si>
  <si>
    <t>00J</t>
  </si>
  <si>
    <t>NHS North Durham CCG</t>
  </si>
  <si>
    <t>06T</t>
  </si>
  <si>
    <t>NHS North East Essex CCG</t>
  </si>
  <si>
    <t>99M</t>
  </si>
  <si>
    <t>NHS North East Hampshire and Farnham CCG</t>
  </si>
  <si>
    <t>03H</t>
  </si>
  <si>
    <t>NHS North East Lincolnshire CCG</t>
  </si>
  <si>
    <t>10J</t>
  </si>
  <si>
    <t>NHS North Hampshire CCG</t>
  </si>
  <si>
    <t>03J</t>
  </si>
  <si>
    <t>NHS North Kirklees CCG</t>
  </si>
  <si>
    <t>03K</t>
  </si>
  <si>
    <t>NHS North Lincolnshire CCG</t>
  </si>
  <si>
    <t>01M</t>
  </si>
  <si>
    <t>NHS North Manchester CCG</t>
  </si>
  <si>
    <t>06V</t>
  </si>
  <si>
    <t>NHS North Norfolk CCG</t>
  </si>
  <si>
    <t>11T</t>
  </si>
  <si>
    <t>NHS North Somerset CCG</t>
  </si>
  <si>
    <t>99C</t>
  </si>
  <si>
    <t>NHS North Tyneside CCG</t>
  </si>
  <si>
    <t>09Y</t>
  </si>
  <si>
    <t>NHS North West Surrey CCG</t>
  </si>
  <si>
    <t>00L</t>
  </si>
  <si>
    <t>NHS Northumberland CCG</t>
  </si>
  <si>
    <t>06W</t>
  </si>
  <si>
    <t>NHS Norwich CCG</t>
  </si>
  <si>
    <t>04L</t>
  </si>
  <si>
    <t>NHS Nottingham North and East CCG</t>
  </si>
  <si>
    <t>04M</t>
  </si>
  <si>
    <t>NHS Nottingham West CCG</t>
  </si>
  <si>
    <t>00Y</t>
  </si>
  <si>
    <t>NHS Oldham CCG</t>
  </si>
  <si>
    <t>10Q</t>
  </si>
  <si>
    <t>NHS Oxfordshire CCG</t>
  </si>
  <si>
    <t>10R</t>
  </si>
  <si>
    <t>NHS Portsmouth CCG</t>
  </si>
  <si>
    <t>08N</t>
  </si>
  <si>
    <t>NHS Redbridge CCG</t>
  </si>
  <si>
    <t>05J</t>
  </si>
  <si>
    <t>NHS Redditch and Bromsgrove CCG</t>
  </si>
  <si>
    <t>08P</t>
  </si>
  <si>
    <t>NHS Richmond CCG</t>
  </si>
  <si>
    <t>03L</t>
  </si>
  <si>
    <t>NHS Rotherham CCG</t>
  </si>
  <si>
    <t>04N</t>
  </si>
  <si>
    <t>NHS Rushcliffe CCG</t>
  </si>
  <si>
    <t>01G</t>
  </si>
  <si>
    <t>NHS Salford CCG</t>
  </si>
  <si>
    <t>05L</t>
  </si>
  <si>
    <t>NHS Sandwell and West Birmingham CCG</t>
  </si>
  <si>
    <t>03M</t>
  </si>
  <si>
    <t>NHS Scarborough and Ryedale CCG</t>
  </si>
  <si>
    <t>03N</t>
  </si>
  <si>
    <t>NHS Sheffield CCG</t>
  </si>
  <si>
    <t>10T</t>
  </si>
  <si>
    <t>NHS Slough CCG</t>
  </si>
  <si>
    <t>05P</t>
  </si>
  <si>
    <t>NHS Solihull CCG</t>
  </si>
  <si>
    <t>11X</t>
  </si>
  <si>
    <t>NHS Somerset CCG</t>
  </si>
  <si>
    <t>01R</t>
  </si>
  <si>
    <t>NHS South Cheshire CCG</t>
  </si>
  <si>
    <t>05Q</t>
  </si>
  <si>
    <t>NHS South East Staffs and Seisdon Peninsular CCG</t>
  </si>
  <si>
    <t>10V</t>
  </si>
  <si>
    <t>NHS South Eastern Hampshire CCG</t>
  </si>
  <si>
    <t>12A</t>
  </si>
  <si>
    <t>NHS South Gloucestershire CCG</t>
  </si>
  <si>
    <t>10A</t>
  </si>
  <si>
    <t>NHS South Kent Coast CCG</t>
  </si>
  <si>
    <t>99D</t>
  </si>
  <si>
    <t>NHS South Lincolnshire CCG</t>
  </si>
  <si>
    <t>01N</t>
  </si>
  <si>
    <t>NHS South Manchester CCG</t>
  </si>
  <si>
    <t>06Y</t>
  </si>
  <si>
    <t>NHS South Norfolk CCG</t>
  </si>
  <si>
    <t>10W</t>
  </si>
  <si>
    <t>NHS South Reading CCG</t>
  </si>
  <si>
    <t>01T</t>
  </si>
  <si>
    <t>NHS South Sefton CCG</t>
  </si>
  <si>
    <t>00M</t>
  </si>
  <si>
    <t>NHS South Tees CCG</t>
  </si>
  <si>
    <t>00N</t>
  </si>
  <si>
    <t>NHS South Tyneside CCG</t>
  </si>
  <si>
    <t>05R</t>
  </si>
  <si>
    <t>NHS South Warwickshire CCG</t>
  </si>
  <si>
    <t>04Q</t>
  </si>
  <si>
    <t>NHS South West Lincolnshire CCG</t>
  </si>
  <si>
    <t>05T</t>
  </si>
  <si>
    <t>NHS South Worcestershire CCG</t>
  </si>
  <si>
    <t>99G</t>
  </si>
  <si>
    <t>NHS Southend CCG</t>
  </si>
  <si>
    <t>01V</t>
  </si>
  <si>
    <t>NHS Southport and Formby CCG</t>
  </si>
  <si>
    <t>08Q</t>
  </si>
  <si>
    <t>NHS Southwark CCG</t>
  </si>
  <si>
    <t>01X</t>
  </si>
  <si>
    <t>NHS St Helens CCG</t>
  </si>
  <si>
    <t>05V</t>
  </si>
  <si>
    <t>NHS Stafford and Surrounds CCG</t>
  </si>
  <si>
    <t>01W</t>
  </si>
  <si>
    <t>NHS Stockport CCG</t>
  </si>
  <si>
    <t>05W</t>
  </si>
  <si>
    <t>NHS Stoke on Trent CCG</t>
  </si>
  <si>
    <t>00P</t>
  </si>
  <si>
    <t>NHS Sunderland CCG</t>
  </si>
  <si>
    <t>99H</t>
  </si>
  <si>
    <t>NHS Surrey Downs CCG</t>
  </si>
  <si>
    <t>10C</t>
  </si>
  <si>
    <t>NHS Surrey Heath CCG</t>
  </si>
  <si>
    <t>08T</t>
  </si>
  <si>
    <t>NHS Sutton CCG</t>
  </si>
  <si>
    <t>10D</t>
  </si>
  <si>
    <t>NHS Swale CCG</t>
  </si>
  <si>
    <t>12D</t>
  </si>
  <si>
    <t>NHS Swindon CCG</t>
  </si>
  <si>
    <t>01Y</t>
  </si>
  <si>
    <t>NHS Tameside and Glossop CCG</t>
  </si>
  <si>
    <t>05X</t>
  </si>
  <si>
    <t>NHS Telford and Wrekin CCG</t>
  </si>
  <si>
    <t>10E</t>
  </si>
  <si>
    <t>NHS Thanet CCG</t>
  </si>
  <si>
    <t>07G</t>
  </si>
  <si>
    <t>NHS Thurrock CCG</t>
  </si>
  <si>
    <t>08V</t>
  </si>
  <si>
    <t>NHS Tower Hamlets CCG</t>
  </si>
  <si>
    <t>02A</t>
  </si>
  <si>
    <t>NHS Trafford CCG</t>
  </si>
  <si>
    <t>03Q</t>
  </si>
  <si>
    <t>NHS Vale of York CCG</t>
  </si>
  <si>
    <t>02D</t>
  </si>
  <si>
    <t>NHS Vale Royal CCG</t>
  </si>
  <si>
    <t>03R</t>
  </si>
  <si>
    <t>NHS Wakefield CCG</t>
  </si>
  <si>
    <t>05Y</t>
  </si>
  <si>
    <t>NHS Walsall CCG</t>
  </si>
  <si>
    <t>08W</t>
  </si>
  <si>
    <t>NHS Waltham Forest CCG</t>
  </si>
  <si>
    <t>08X</t>
  </si>
  <si>
    <t>NHS Wandsworth CCG</t>
  </si>
  <si>
    <t>02E</t>
  </si>
  <si>
    <t>NHS Warrington CCG</t>
  </si>
  <si>
    <t>05H</t>
  </si>
  <si>
    <t>NHS Warwickshire North CCG</t>
  </si>
  <si>
    <t>07H</t>
  </si>
  <si>
    <t>NHS West Essex CCG</t>
  </si>
  <si>
    <t>11A</t>
  </si>
  <si>
    <t>NHS West Hampshire CCG</t>
  </si>
  <si>
    <t>99J</t>
  </si>
  <si>
    <t>NHS West Kent CCG</t>
  </si>
  <si>
    <t>02G</t>
  </si>
  <si>
    <t>NHS West Lancashire CCG</t>
  </si>
  <si>
    <t>04V</t>
  </si>
  <si>
    <t>NHS West Leicestershire CCG</t>
  </si>
  <si>
    <t>08Y</t>
  </si>
  <si>
    <t>NHS West London (K&amp;C &amp; QPP) CCG</t>
  </si>
  <si>
    <t>07J</t>
  </si>
  <si>
    <t>NHS West Norfolk CCG</t>
  </si>
  <si>
    <t>07K</t>
  </si>
  <si>
    <t>NHS West Suffolk CCG</t>
  </si>
  <si>
    <t>02H</t>
  </si>
  <si>
    <t>NHS Wigan Borough CCG</t>
  </si>
  <si>
    <t>99N</t>
  </si>
  <si>
    <t>NHS Wiltshire CCG</t>
  </si>
  <si>
    <t>11C</t>
  </si>
  <si>
    <t>NHS Windsor, Ascot and Maidenhead CCG</t>
  </si>
  <si>
    <t>12F</t>
  </si>
  <si>
    <t>NHS Wirral CCG</t>
  </si>
  <si>
    <t>11D</t>
  </si>
  <si>
    <t>NHS Wokingham CCG</t>
  </si>
  <si>
    <t>06A</t>
  </si>
  <si>
    <t>NHS Wolverhampton CCG</t>
  </si>
  <si>
    <t>06D</t>
  </si>
  <si>
    <t>NHS Wyre Forest CCG</t>
  </si>
  <si>
    <t>Q4 13/14 to Q3 15/16</t>
  </si>
  <si>
    <t>Please note that the Delayed Transfers Of Care (delayed days) from hospital per 100,000 population (aged 18+) population projections are based on a calendar year. Therefore any step change in performance for Q4 may need to be treated with caution.</t>
  </si>
  <si>
    <t>Appendix 1 - CCG to HWB Mapping</t>
  </si>
  <si>
    <t>Select Health and Wellbeing Board, Commissioning Region, Local Government Region or NHS England Local Office :</t>
  </si>
  <si>
    <t xml:space="preserve">The suggested payment has been calculated using the technical guidance provided here http://www.england.nhs.uk/ourwork/part-rel/transformation-fund/bcf-plan/. The key steps to calculating the quarterly payment are: 
a. take the cumulative activity reduction against the baseline at quarter end and divide it by the cumulative Q3 2015/16 target reduction; 
b. multiply that by the size of the performance pot available; and 
c. subtract any performance payments made for the year to date. 
The minimum payment in a quarter is £0 (there will not be a negative payment or ‘claw back’ mechanism) and the maximum paid out by the end of each quarter cannot exceed the planned cumulative performance pot available for release each quarter. </t>
  </si>
  <si>
    <t>cost of Non-Elective</t>
  </si>
  <si>
    <t>Cost of Non-Elective</t>
  </si>
  <si>
    <t>Locally Agreed Quarterly Payment</t>
  </si>
  <si>
    <t>Performance against baseline (negative value indicates an increase)</t>
  </si>
  <si>
    <t>Performance against plan (negative value indicates an increase)</t>
  </si>
  <si>
    <t>Non-Elective Actual Performance (Q4 14/15 - Q4 15/16)</t>
  </si>
  <si>
    <t>Non-Elective Plan (Q4 14/15 - Q4 15/16)</t>
  </si>
  <si>
    <t>Maximum Quarterly Payment Available</t>
  </si>
  <si>
    <t xml:space="preserve">Non-Elective Baseline (Q4 13/14 - Q3 14/15) </t>
  </si>
  <si>
    <t>Breakdown of the payment for performance (as HWB reported, see footnote)</t>
  </si>
  <si>
    <t xml:space="preserve">HWB, Commissioning Region, Local Government Region and NHS England Local Office Summary - </t>
  </si>
  <si>
    <t>Select Health and Wellbeing Board :</t>
  </si>
  <si>
    <t>S.75 &amp; National Conditions Summary</t>
  </si>
  <si>
    <t>S.75s &amp; National Conditions</t>
  </si>
  <si>
    <t>National conditions - Guidance</t>
  </si>
  <si>
    <t>The Spending Round established six national conditions for access to the Fund:</t>
  </si>
  <si>
    <t>1) Plans to be jointly agreed</t>
  </si>
  <si>
    <t>The Better Care Fund Plan, covering a minimum of the pooled fund specified in the Spending Round, and potentially extending to the totality of the health and care spend in the Health and Wellbeing Board area, should be signed off by the Health and Wellbeing Board itself, and by the constituent Councils and Clinical Commissioning Groups. In agreeing the plan, CCGs and councils should engage with all providers likely to be affected by the use of the fund in order to achieve the best outcomes for local people. They should develop a shared view of the future shape of services. This should include an assessment of future capacity and workforce requirements across the system. The implications for local providers should be set out clearly for Health and Wellbeing Boards so that their agreement for the deployment of the fund includes recognition of the service change consequences.</t>
  </si>
  <si>
    <t>2) Protection for social care services (not spending)</t>
  </si>
  <si>
    <t>Local areas must include an explanation of how local adult social care services will be protected within their plans. The definition of protecting services is to be agreed locally. It should be consistent with 2012 Department of Health guidance to NHS England on the funding transfer from the NHS to social care in 2013/14: https://www.gov.uk/government/uploads/system/uploads/attachment_data/file/213223/Funding-transfer-from-the-NHS-to-social-care-in-2013-14.pdf</t>
  </si>
  <si>
    <t>3) As part of agreed local plans, 7-day services in health and social care to support patients being discharged and prevent unnecessary admissions at weekends</t>
  </si>
  <si>
    <t>Local areas are asked to confirm how their plans will provide 7-day services to support patients being discharged and prevent unnecessary admissions at weekends. If they are not able to provide such plans, they must explain why. There will not be a nationally defined level of 7-day services to be provided. This will be for local determination and agreement. There is clear evidence that many patients are not discharged from hospital at weekends when they are clinically fit to be discharged because the supporting services are not available to facilitate it. The recent national review of urgent and emergency care sponsored by Sir Bruce Keogh for NHS England provided guidance on establishing effective 7-day services within existing resources.</t>
  </si>
  <si>
    <t>4) Better data sharing between health and social care, based on the NHS number</t>
  </si>
  <si>
    <t>The safe, secure sharing of data in the best interests of people who use care and support is essential to the provision of safe, seamless care. The use of the NHS number as a primary identifier is an important element of this, as is progress towards systems and processes that allow the safe and timely sharing of information. It is also vital that the right cultures, behaviours and leadership are demonstrated locally, fostering a culture of secure, lawful and appropriate sharing of data to support better care.</t>
  </si>
  <si>
    <t>Local areas should:</t>
  </si>
  <si>
    <t>NHS England has already produced guidance that relates to both of these areas. (It is recognised that progress on this issue will require the resolution of some Information Governance issues by DH).</t>
  </si>
  <si>
    <t>5) Ensure a joint approach to assessments and care planning and ensure that, where funding is used for integrated packages of care, there will be an accountable professional</t>
  </si>
  <si>
    <t>Local areas should identify which proportion of their population will be receiving case management and a lead accountable professional, and which proportions will be receiving self-management help - following the principles of person-centred care planning. Dementia services will be a particularly important priority for better integrated health and social care services, supported by accountable professionals. The Government has set out an ambition in the Mandate that GPs should be accountable for co-ordinating patient-centred care for older people and those with complex needs.</t>
  </si>
  <si>
    <t>6) Agreement on the consequential impact of changes in the acute sector</t>
  </si>
  <si>
    <t>Local areas should identify, provider-by-provider, what the impact will be in their local area, including if the impact goes beyond the acute sector. Assurance will also be sought on public and patient and service user engagement in this planning, as well as plans for political buy-in. Ministers have indicated that, in line with the Mandate requirements on achieving parity of esteem for mental health, plans must not have a negative impact on the level and quality of mental health services.</t>
  </si>
  <si>
    <t>i) confirm that they are using the NHS Number as the primary identifier for health and care services, and if they are not, when they plan to;</t>
  </si>
  <si>
    <t>ii) confirm that they are pursuing open APIs (i.e. systems that speak to each other); and</t>
  </si>
  <si>
    <t>iii) ensure they have the appropriate Information Governance controls in place for information sharing in line with Caldicott 2, and if not, when they plan for it to be in place.</t>
  </si>
  <si>
    <t>Please note that the baselines and plans as reported are constructed by the HWB using either SUS or MAR activity which has been locally agreed.</t>
  </si>
  <si>
    <t xml:space="preserve">Baselines and actual performance (as signed off by the HWB) may not match centrally held data sources due to local definitional adjustments during extraction. </t>
  </si>
  <si>
    <t>Income is defined as the aggregate contributions paid into the pooled funds by all partners in accordance with their agreed Better Care Fund plan</t>
  </si>
  <si>
    <t>Expenditure is defined as the total amount paid out of the pooled budget to fund schemes, as set out in agreed Better Care Fund plans.</t>
  </si>
  <si>
    <t>Variance from plan/forecast shows the actual income compared to the planned/forecast income, i.e. a variance of -£1,000 means the HWB has received £1,000 less than they were planning/forecasting to receive, similarly a variance of £1,000 means the HWB has received £1,000 more than they were planning/forecasting to receive.</t>
  </si>
  <si>
    <t>North East GOR</t>
  </si>
  <si>
    <t>North West GOR</t>
  </si>
  <si>
    <t>Yorkshire and The Humber GOR</t>
  </si>
  <si>
    <t>East Midlands GOR</t>
  </si>
  <si>
    <t>West Midlands GOR</t>
  </si>
  <si>
    <t>East of England GOR</t>
  </si>
  <si>
    <t>London GOR</t>
  </si>
  <si>
    <t>South East GOR</t>
  </si>
  <si>
    <t>South West GOR</t>
  </si>
  <si>
    <t>Variance from planned/forecast spend shows the actual spend compared to the planned/forecast spend, i.e. a variance of -£1,000 means the HWB has spent £1,000 more than they were planning/forecasting to spend, similarly a variance of £1,000 means the HWB has spent £1,000 less than they were planning/forecasting to spend.</t>
  </si>
  <si>
    <t>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</si>
  <si>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Population figures for Cornwall and Isles of Scilly and Bournemouth and Poole has been combined to form Cornwall &amp; Scilly and Bournemouth &amp; Poole respectively to create a DTOC rate for these two Health and Well-Being Boards. Isles of Scilly is a HWB in its own right but has a combined Better Care Fund plan with Cornwall HWB, against which performance is reported jointly.</t>
  </si>
  <si>
    <t>Locally agreed amount of unreleased funds</t>
  </si>
  <si>
    <t xml:space="preserve">S.75s &amp; National Conditions - </t>
  </si>
  <si>
    <t>The pooled fund data has been taken from the Better Care Fund plans NELCSU meta-analysis live file 18th February 2015.</t>
  </si>
  <si>
    <t>2015/16</t>
  </si>
  <si>
    <t>Better Care Fund plans NELCSU meta-analysis live file 18th February 2015.</t>
  </si>
  <si>
    <t>Q1 13/14</t>
  </si>
  <si>
    <t>Q2 13/14</t>
  </si>
  <si>
    <t>Q3 13/14</t>
  </si>
  <si>
    <t>Yes</t>
  </si>
  <si>
    <t>No</t>
  </si>
  <si>
    <t>Date</t>
  </si>
  <si>
    <t>No - In Progress</t>
  </si>
  <si>
    <t>Have the funds been pooled via a s.75 pooled budget?</t>
  </si>
  <si>
    <t>7. Understanding support needs</t>
  </si>
  <si>
    <t xml:space="preserve">Which area of integration do you see as the greatest challenge or barrier to the successful implementation of your Better Care plan (please select from dropdown)? </t>
  </si>
  <si>
    <t>Baseline Performance</t>
  </si>
  <si>
    <t>Plan Performance</t>
  </si>
  <si>
    <t>Current Performance</t>
  </si>
  <si>
    <t>Delayed Transfers Of Care numerator data for Baseline and Current Performance has been sourced from the monthly DTOC return found here http://www.england.nhs.uk/statistics/statistical-work-areas/delayed-transfers-of-care/</t>
  </si>
  <si>
    <t>Variance from Planned Income</t>
  </si>
  <si>
    <t>Variance from Forecasted Income</t>
  </si>
  <si>
    <t>% Change in rate of permanent admissions to residential care per 100,000</t>
  </si>
  <si>
    <t>Update on indicative progress against the metric</t>
  </si>
  <si>
    <t>Commentary on progress</t>
  </si>
  <si>
    <t>Reablement</t>
  </si>
  <si>
    <t>Change in annual percentage of people still at home after 91 days following discharge, baseline to 2015/16</t>
  </si>
  <si>
    <t>Local performance metric</t>
  </si>
  <si>
    <t xml:space="preserve">Local defined patient experience metric </t>
  </si>
  <si>
    <t xml:space="preserve">Admissions to residential care </t>
  </si>
  <si>
    <t>On track to meet target</t>
  </si>
  <si>
    <t>On track for improved performance, but not to meet full target</t>
  </si>
  <si>
    <t>No improvement in performance</t>
  </si>
  <si>
    <t>Data not available to assess progress</t>
  </si>
  <si>
    <t>Preparations for the BCF 16-17</t>
  </si>
  <si>
    <t xml:space="preserve">Would you welcome support in developing your BCF plan for 2016-17? </t>
  </si>
  <si>
    <t>New Integration Metrics</t>
  </si>
  <si>
    <t>Social Care</t>
  </si>
  <si>
    <t xml:space="preserve">Are the appropriate Information Governance controls in place for information sharing in line with Caldicott 2? </t>
  </si>
  <si>
    <t>Is the local CCG(s) using an NHS England approved risk stratification tool to analyse local population needs?</t>
  </si>
  <si>
    <t>If 'Yes', please provide details of how risk stratification modelling is being used to allocate resources</t>
  </si>
  <si>
    <t xml:space="preserve">Have you undertaken a scoping exercise in partnership with local stakeholders to understand where personal health budgets would be most beneficial for your local population? </t>
  </si>
  <si>
    <t>How many local residents have been identified as eligible for PHBs during the quarter?</t>
  </si>
  <si>
    <t>How many local residents have been offered a PHB during the quarter?</t>
  </si>
  <si>
    <t>How many local residents are currently using a PHB during the quarter?</t>
  </si>
  <si>
    <t>What proportion of local residents currently using PHBs are in receipt of NHS Continuing Healthcare during the quarter? (%)</t>
  </si>
  <si>
    <t>Actual Locally Agreed Quarterly Payment</t>
  </si>
  <si>
    <t>As described in BCF Plan, Q1 or Q2 Return</t>
  </si>
  <si>
    <t>Supporting Metrics</t>
  </si>
  <si>
    <t xml:space="preserve">Supporting Metrics - </t>
  </si>
  <si>
    <t>2014 / 15</t>
  </si>
  <si>
    <t>2013 / 14</t>
  </si>
  <si>
    <t>Reablement Summary</t>
  </si>
  <si>
    <t>Period (Annual)</t>
  </si>
  <si>
    <t>14/15</t>
  </si>
  <si>
    <t>2014 / 2015</t>
  </si>
  <si>
    <t>Annual Reablement Return</t>
  </si>
  <si>
    <t>Reablement Performance</t>
  </si>
  <si>
    <t>this sheet details the annual Reablement performance for each HWB within the selected geography</t>
  </si>
  <si>
    <t>Summary - National Metrics &amp; P4P</t>
  </si>
  <si>
    <t>Cornwall &amp; Scilly has been estimated to enable the calculation of regional, national and council type totals. Estimated values are not presented and are not used to calculate scores for the relevant council.</t>
  </si>
  <si>
    <t>National and regional reablement data is not published by HSCIC. These figures have therefore been calculated internally using supressed data (Cells D15:F19 &amp; D29:F41)</t>
  </si>
  <si>
    <t>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</si>
  <si>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Outcome Definition:</t>
  </si>
  <si>
    <t>Actuals</t>
  </si>
  <si>
    <t>Region</t>
  </si>
  <si>
    <t>LG Region</t>
  </si>
  <si>
    <t>LO</t>
  </si>
  <si>
    <t xml:space="preserve">Org Code </t>
  </si>
  <si>
    <t>Org Name</t>
  </si>
  <si>
    <t>Actual 13/14</t>
  </si>
  <si>
    <t>Actual 14/15</t>
  </si>
  <si>
    <t>Actual 15/16</t>
  </si>
  <si>
    <t>Actual 16/17</t>
  </si>
  <si>
    <t>England</t>
  </si>
  <si>
    <t>Plan 13/14</t>
  </si>
  <si>
    <t>Plan 14/15</t>
  </si>
  <si>
    <t>Plan15/16</t>
  </si>
  <si>
    <t>Plan 16/17</t>
  </si>
  <si>
    <t>Performance Against Baseline</t>
  </si>
  <si>
    <t>Performance Against Plan</t>
  </si>
  <si>
    <t>15/16</t>
  </si>
  <si>
    <t>M12</t>
  </si>
  <si>
    <t>E37</t>
  </si>
  <si>
    <t>E46</t>
  </si>
  <si>
    <t>Actual payment locally agreed Q2 15/16</t>
  </si>
  <si>
    <t>Confirmation of what any unreleased funds were used for (Q2 15/16)</t>
  </si>
  <si>
    <t>Q4 2015-16 confirmed figures - Plan</t>
  </si>
  <si>
    <t>F19</t>
  </si>
  <si>
    <t>B22</t>
  </si>
  <si>
    <t>C38</t>
  </si>
  <si>
    <t>D38</t>
  </si>
  <si>
    <t>E38</t>
  </si>
  <si>
    <t>F38</t>
  </si>
  <si>
    <t>C39</t>
  </si>
  <si>
    <t>D39</t>
  </si>
  <si>
    <t>B41</t>
  </si>
  <si>
    <t>B44</t>
  </si>
  <si>
    <t>Income into Actual Q2 2015/16</t>
  </si>
  <si>
    <t>Expenditure from Actual Q2 2015/16</t>
  </si>
  <si>
    <t>Q1 Collection Data</t>
  </si>
  <si>
    <t>Planned Income (from Q1 return)</t>
  </si>
  <si>
    <t>Tab 6</t>
  </si>
  <si>
    <t>Metrics</t>
  </si>
  <si>
    <t>B10</t>
  </si>
  <si>
    <t>B26</t>
  </si>
  <si>
    <t>B29</t>
  </si>
  <si>
    <t>B30</t>
  </si>
  <si>
    <t>B37</t>
  </si>
  <si>
    <t>B40</t>
  </si>
  <si>
    <t>Admissions to residential Care Progress</t>
  </si>
  <si>
    <t>Reablement Progress</t>
  </si>
  <si>
    <t>If no local performance metric has been specified, please give details</t>
  </si>
  <si>
    <t>Local Metric Progress</t>
  </si>
  <si>
    <t>If no patient experience metric has been specified, please give details</t>
  </si>
  <si>
    <t>Patient Experience Progress</t>
  </si>
  <si>
    <t>6. Metrics</t>
  </si>
  <si>
    <t>Total</t>
  </si>
  <si>
    <t>Tab 7</t>
  </si>
  <si>
    <t>Preparations for the BCF 16-18</t>
  </si>
  <si>
    <t>Preparations for the BCF 16-19</t>
  </si>
  <si>
    <t>Preparations for the BCF 16-20</t>
  </si>
  <si>
    <t>Preparations for the BCF 16-21</t>
  </si>
  <si>
    <t>Preparations for the BCF 16-22</t>
  </si>
  <si>
    <t>Preparations for the BCF 16-23</t>
  </si>
  <si>
    <t>Preparations for the BCF 16-24</t>
  </si>
  <si>
    <t>Preparations for the BCF 16-25</t>
  </si>
  <si>
    <t>Preparations for the BCF 16-26</t>
  </si>
  <si>
    <t>Preparations for the BCF 16-27</t>
  </si>
  <si>
    <t>Preparations for the BCF 16-28</t>
  </si>
  <si>
    <t>Preparations for the BCF 16-29</t>
  </si>
  <si>
    <t>Preparations for the BCF 16-30</t>
  </si>
  <si>
    <t>Preparations for the BCF 16-31</t>
  </si>
  <si>
    <t>Preparations for the BCF 16-32</t>
  </si>
  <si>
    <t>Preparations for the BCF 16-33</t>
  </si>
  <si>
    <t>Preparations for the BCF 16-34</t>
  </si>
  <si>
    <t>Preparations for the BCF 16-35</t>
  </si>
  <si>
    <t>Preparations for the BCF 16-36</t>
  </si>
  <si>
    <t>Preparations for the BCF 16-37</t>
  </si>
  <si>
    <t>Preparations for the BCF 16-38</t>
  </si>
  <si>
    <t>Preparations for the BCF 16-39</t>
  </si>
  <si>
    <t>Preparations for the BCF 16-40</t>
  </si>
  <si>
    <t>Preparations for the BCF 16-41</t>
  </si>
  <si>
    <t>Preparations for the BCF 16-42</t>
  </si>
  <si>
    <t>Preparations for the BCF 16-43</t>
  </si>
  <si>
    <t>Preparations for the BCF 16-44</t>
  </si>
  <si>
    <t>B6</t>
  </si>
  <si>
    <t>B14</t>
  </si>
  <si>
    <t>D14</t>
  </si>
  <si>
    <t>B15</t>
  </si>
  <si>
    <t>D15</t>
  </si>
  <si>
    <t>Begun planning for next year?</t>
  </si>
  <si>
    <t>Confidence in developing your BCF plan for 2016-17?</t>
  </si>
  <si>
    <t>More, less, or the same amount of funding compared to that pooled in 15/16?</t>
  </si>
  <si>
    <t>Developing / reviewing your strategic vision - support?</t>
  </si>
  <si>
    <t>Developing / reviewing your strategic vision - medium?</t>
  </si>
  <si>
    <t>Developing / reviewing your strategic vision - if other?</t>
  </si>
  <si>
    <t>Building partnership working - support?</t>
  </si>
  <si>
    <t>Building partnership working - medium?</t>
  </si>
  <si>
    <t>Building partnership working - if other?</t>
  </si>
  <si>
    <t>Governance development - support?</t>
  </si>
  <si>
    <t>Governance development - medium?</t>
  </si>
  <si>
    <t>Governance development - if other?</t>
  </si>
  <si>
    <t>Data interpretation and analytics  - support?</t>
  </si>
  <si>
    <t>Data interpretation and analytics - medium?</t>
  </si>
  <si>
    <t>Data interpretation and analytics - if other?</t>
  </si>
  <si>
    <t>Evidence based planning - support?</t>
  </si>
  <si>
    <t>Evidence based planning - medium?</t>
  </si>
  <si>
    <t>Evidence based planning - if other?</t>
  </si>
  <si>
    <t>Financial planning - support?</t>
  </si>
  <si>
    <t>Financial planning - medium?</t>
  </si>
  <si>
    <t>Financial planning - if other?</t>
  </si>
  <si>
    <t>Benefits management - support?</t>
  </si>
  <si>
    <t>Benefits management - medium?</t>
  </si>
  <si>
    <t>Benefits management - if other?</t>
  </si>
  <si>
    <t>Other - support?</t>
  </si>
  <si>
    <t>Other - medium?</t>
  </si>
  <si>
    <t>Other - if other?</t>
  </si>
  <si>
    <t>7. Preparations for BCF 16-17</t>
  </si>
  <si>
    <t>Tab 2</t>
  </si>
  <si>
    <t>Tab 3</t>
  </si>
  <si>
    <t>F18</t>
  </si>
  <si>
    <t>F20</t>
  </si>
  <si>
    <t>F22</t>
  </si>
  <si>
    <t>F23</t>
  </si>
  <si>
    <t>F24</t>
  </si>
  <si>
    <t>F26</t>
  </si>
  <si>
    <t>G18</t>
  </si>
  <si>
    <t>G19</t>
  </si>
  <si>
    <t>G20</t>
  </si>
  <si>
    <t>G22</t>
  </si>
  <si>
    <t>G23</t>
  </si>
  <si>
    <t>G24</t>
  </si>
  <si>
    <t>G26</t>
  </si>
  <si>
    <t>Tab 1</t>
  </si>
  <si>
    <t>Tab 4</t>
  </si>
  <si>
    <t>Tab 5</t>
  </si>
  <si>
    <t>Tab 8</t>
  </si>
  <si>
    <t>Tab 9</t>
  </si>
  <si>
    <t>C33</t>
  </si>
  <si>
    <t>G9</t>
  </si>
  <si>
    <t>D10</t>
  </si>
  <si>
    <t>E10</t>
  </si>
  <si>
    <t>F10</t>
  </si>
  <si>
    <t>G10</t>
  </si>
  <si>
    <t>B39</t>
  </si>
  <si>
    <t>B42</t>
  </si>
  <si>
    <t>B45</t>
  </si>
  <si>
    <t>B48</t>
  </si>
  <si>
    <t>B50</t>
  </si>
  <si>
    <t>8. Integration Scorecard</t>
  </si>
  <si>
    <t>9. Narrative</t>
  </si>
  <si>
    <r>
      <rPr>
        <b/>
        <sz val="11"/>
        <color indexed="8"/>
        <rFont val="Calibri"/>
        <family val="2"/>
      </rPr>
      <t xml:space="preserve">D. REVALIDATED: </t>
    </r>
    <r>
      <rPr>
        <sz val="11"/>
        <color theme="1"/>
        <rFont val="Calibri"/>
        <family val="2"/>
        <scheme val="minor"/>
      </rPr>
      <t>HWB version of plans to be used for future monitoring. Actual Q2 15/16</t>
    </r>
  </si>
  <si>
    <t>In which of the following settings is the NHS number being used as the primary identifier? GP</t>
  </si>
  <si>
    <t>In which of the following settings is the NHS number being used as the primary identifier? Hospital</t>
  </si>
  <si>
    <t>In which of the following settings is the NHS number being used as the primary identifier? Social Care</t>
  </si>
  <si>
    <t>In which of the following settings is the NHS number being used as the primary identifier? Community</t>
  </si>
  <si>
    <t>In which of the following settings is the NHS number being used as the primary identifier? Mental Health</t>
  </si>
  <si>
    <t>In which of the following settings is the NHS number being used as the primary identifier? Specialised palliative</t>
  </si>
  <si>
    <t>In which of the following settings is an open API in place? GP</t>
  </si>
  <si>
    <t>In which of the following settings is an open API in place? Hospital</t>
  </si>
  <si>
    <t>In which of the following settings is an open API in place? Social Care</t>
  </si>
  <si>
    <t>In which of the following settings is an open API in place? Community</t>
  </si>
  <si>
    <t>In which of the following settings is an open API in place? Mental Health</t>
  </si>
  <si>
    <t>In which of the following settings is an open API in place? Specialised palliative</t>
  </si>
  <si>
    <t>Feedback on the proposed metric 1:</t>
  </si>
  <si>
    <t>How many local residents have been identified as in need of preventative care during the quarter?</t>
  </si>
  <si>
    <t>What proportion of local residents identified as in need of preventative care have been offered a care plan during the quarter?</t>
  </si>
  <si>
    <t>Feedback on the proposed metric 2:</t>
  </si>
  <si>
    <t>Feedback on the proposed metric 3:</t>
  </si>
  <si>
    <t>8. New Integration Metrics</t>
  </si>
  <si>
    <t>HWB Resident Population estimates - All ages</t>
  </si>
  <si>
    <t xml:space="preserve">Data published by HSCIC is supressed. All values that are less than 6, these are represented by a 'c'. So that the calculations can be utilised without error, the data used within this report has replaced all values of 'c' with " ". This impacts the City of London and Cornwall &amp; Scilly only. </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</si>
  <si>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</si>
  <si>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The Better Care Fund Technical Guidance outlined the parameters for a local metric and a local patient experience metric - guidance is available from http://www.england.nhs.uk/wp-content/uploads/2014/03/bcf-tech-guid-revised.pdf</t>
  </si>
  <si>
    <t>Residential admissions and reablement are national metrics that support the delivery of the BCF. In addition to these  metrics, a local performance metric and a locally defined patient experience used to support delivery of the BCF.</t>
  </si>
  <si>
    <t>The local and local patient experience metrics have been collected through the original 2015/16 planning process, Q1 and Q2 returns.</t>
  </si>
  <si>
    <t>Baseline (%)</t>
  </si>
  <si>
    <t>Plan (%)</t>
  </si>
  <si>
    <t>Actual (%)</t>
  </si>
  <si>
    <t xml:space="preserve">Better Care Fund Baseline and Plan collection is correct as at 16/12/15. </t>
  </si>
  <si>
    <t>this sheet gives an update on indicative progress against 2 national metrics (admissions to residential care and reablement), the local performance metric and the locally defined patient experience metric</t>
  </si>
  <si>
    <t>Organisation</t>
  </si>
  <si>
    <t>Organisation Code</t>
  </si>
  <si>
    <t>Requested area to change</t>
  </si>
  <si>
    <t>Actioned</t>
  </si>
  <si>
    <t>Revision Requests</t>
  </si>
  <si>
    <t xml:space="preserve">Revision Requests - </t>
  </si>
  <si>
    <t>this sheet contains a list of revision requests from each HWB that has requested a change to previously reported data</t>
  </si>
  <si>
    <t>Identifier</t>
  </si>
  <si>
    <t>Reablement actual and baseline data for has been sourced from the annual ASCOF 2014-15 return found http://www.hscic.gov.uk/catalogue/PUB18657/meas-from-asc-of-eng-time-sers-anx.xlsx - this is an annual measure, data was published 06/10/2015.</t>
  </si>
  <si>
    <t>Bristol, City of and Central Bedfordshire HWBs were unable to provide an expenditure plan in their Q1 return therefor the variance from plan figures for Q1 &amp; Q2 for these HWBs is significantly larger than the variance from forecast, this is having an impact on the related regional / national totals.</t>
  </si>
  <si>
    <t>Total Count</t>
  </si>
  <si>
    <t>Have the funds been pooled via a S.75 pooled budget? - this is as reported by the Health and Well-being Board in the quarterly Better Care Fund data collection</t>
  </si>
  <si>
    <t>Torbay stated that they had not pooled funds via the S.75 pooled budget in the Q4 / Q1 collection and answered 'Not Applicable' in the Q2 collection. In the totals table they have been counted as a 'No'</t>
  </si>
  <si>
    <t>National Metrics Performance Detail</t>
  </si>
  <si>
    <t>Select Peer Health and Wellbeing Board :</t>
  </si>
  <si>
    <t>Non-Elective Rate Summary</t>
  </si>
  <si>
    <r>
      <t>Direction of performance this quarter relative to last quarter (</t>
    </r>
    <r>
      <rPr>
        <i/>
        <sz val="11"/>
        <color theme="1"/>
        <rFont val="Wingdings 3"/>
        <family val="1"/>
        <charset val="2"/>
      </rPr>
      <t>h</t>
    </r>
    <r>
      <rPr>
        <i/>
        <sz val="11"/>
        <color theme="1"/>
        <rFont val="Calibri"/>
        <family val="2"/>
        <scheme val="minor"/>
      </rPr>
      <t xml:space="preserve"> = increase, </t>
    </r>
    <r>
      <rPr>
        <i/>
        <sz val="11"/>
        <color theme="1"/>
        <rFont val="Wingdings 3"/>
        <family val="1"/>
        <charset val="2"/>
      </rPr>
      <t>i</t>
    </r>
    <r>
      <rPr>
        <i/>
        <sz val="11"/>
        <color theme="1"/>
        <rFont val="Calibri"/>
        <family val="2"/>
        <scheme val="minor"/>
      </rPr>
      <t xml:space="preserve"> = decrease, </t>
    </r>
    <r>
      <rPr>
        <i/>
        <sz val="11"/>
        <color theme="1"/>
        <rFont val="Wingdings 3"/>
        <family val="1"/>
        <charset val="2"/>
      </rPr>
      <t>n</t>
    </r>
    <r>
      <rPr>
        <i/>
        <sz val="11"/>
        <color theme="1"/>
        <rFont val="Calibri"/>
        <family val="2"/>
        <scheme val="minor"/>
      </rPr>
      <t xml:space="preserve"> = same)</t>
    </r>
  </si>
  <si>
    <t>National Non-Elective Baseline (Q4 13/14 - Q3 14/15) and Plan (Q4 14/15 - Q3 15/16) Rates (per 100K population)</t>
  </si>
  <si>
    <t>National Actual Non-Elective Activity Rate (per 100K population)</t>
  </si>
  <si>
    <t>Actual performance against baseline (negative value indicates an increase)</t>
  </si>
  <si>
    <t>National DTOC Plan (Q1 14/15 - Q3 15/16) Rates (per 100K population)</t>
  </si>
  <si>
    <t>National Actual DTOC (Q4 13/14 - Q3 15/16) Rate (per 100K population)</t>
  </si>
  <si>
    <t>13/14</t>
  </si>
  <si>
    <t>National Reablement Baseline (13/14) and Plan (14/15) %</t>
  </si>
  <si>
    <t>National Actual Reablement (14/15) %</t>
  </si>
  <si>
    <t>To note that the non-elective activity rate per 100,000 (all ages) population projections are based on a calendar year. Therefore any step change in performance for Q4 may need to be treated with caution.</t>
  </si>
  <si>
    <t>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</si>
  <si>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Population figures for Cornwall and Isles of Scilly and Bournemouth and Poole have been combined to form Cornwall &amp; Scilly and Bournemouth &amp; Poole respectively to create a rate / % for these two HWBs. Isles of Scilly is a HWB in its own right but has a combined Better Care Fund plan with Cornwall HWB, against which performance is reported jointly.</t>
  </si>
  <si>
    <t>Actual NEA Quarterly Rate (100K)</t>
  </si>
  <si>
    <t>Plan NEA Quarterly Rate (100K)</t>
  </si>
  <si>
    <t>Baseline NEA Quarterly Rate (100K)</t>
  </si>
  <si>
    <t>Support Requests</t>
  </si>
  <si>
    <t>Select Health and Wellbeing Board, Commissioning Region, Local Government Region or Director of Commissioning Operations :</t>
  </si>
  <si>
    <t xml:space="preserve">HWB, Commissioning Region, Local Government Region and Director of Commissioning Operations Summary - </t>
  </si>
  <si>
    <t>Area of integration seen as the greatest challenge or barrier to the successful implementation of your Better Care plan</t>
  </si>
  <si>
    <t>Count percentage</t>
  </si>
  <si>
    <t>1. Leading and Managing successful better care implementation.</t>
  </si>
  <si>
    <t>2.Delivering excellent on the ground care centred around the individual.</t>
  </si>
  <si>
    <t>3.Developing underpinning integrated datasets and information systems.</t>
  </si>
  <si>
    <t>4.Aligning systems and sharing benefits and risks.</t>
  </si>
  <si>
    <t>5.Measuring success.</t>
  </si>
  <si>
    <t>6.Developing organisations to enable effective collaborative health and social care working relationships.</t>
  </si>
  <si>
    <t>Paste Values In</t>
  </si>
  <si>
    <t>Section 1</t>
  </si>
  <si>
    <t>Section 2</t>
  </si>
  <si>
    <t>Section 3</t>
  </si>
  <si>
    <t>Section 9</t>
  </si>
  <si>
    <t>Understanding support needs</t>
  </si>
  <si>
    <t>C6</t>
  </si>
  <si>
    <t>C11</t>
  </si>
  <si>
    <t>F12</t>
  </si>
  <si>
    <t>F14</t>
  </si>
  <si>
    <t>G12</t>
  </si>
  <si>
    <t>G14</t>
  </si>
  <si>
    <t>G16</t>
  </si>
  <si>
    <t>G17</t>
  </si>
  <si>
    <t>H12</t>
  </si>
  <si>
    <t>H13</t>
  </si>
  <si>
    <t>H14</t>
  </si>
  <si>
    <t>H16</t>
  </si>
  <si>
    <t>H17</t>
  </si>
  <si>
    <t>H18</t>
  </si>
  <si>
    <t>H19</t>
  </si>
  <si>
    <t>H20</t>
  </si>
  <si>
    <t>O8</t>
  </si>
  <si>
    <t>F34</t>
  </si>
  <si>
    <t>G38</t>
  </si>
  <si>
    <t>E39</t>
  </si>
  <si>
    <t>F39</t>
  </si>
  <si>
    <t>C41</t>
  </si>
  <si>
    <t>C44</t>
  </si>
  <si>
    <t>C35</t>
  </si>
  <si>
    <t>D12</t>
  </si>
  <si>
    <t>E12</t>
  </si>
  <si>
    <t>E14</t>
  </si>
  <si>
    <t>E15</t>
  </si>
  <si>
    <t>H9</t>
  </si>
  <si>
    <t>H10</t>
  </si>
  <si>
    <t>E21</t>
  </si>
  <si>
    <t>F21</t>
  </si>
  <si>
    <t>G21</t>
  </si>
  <si>
    <t>H21</t>
  </si>
  <si>
    <t>H22</t>
  </si>
  <si>
    <t>H26</t>
  </si>
  <si>
    <t>D27</t>
  </si>
  <si>
    <t>E27</t>
  </si>
  <si>
    <t>F27</t>
  </si>
  <si>
    <t>G27</t>
  </si>
  <si>
    <t>H27</t>
  </si>
  <si>
    <t>C40</t>
  </si>
  <si>
    <t>C42</t>
  </si>
  <si>
    <t>C49</t>
  </si>
  <si>
    <t>C50</t>
  </si>
  <si>
    <r>
      <rPr>
        <b/>
        <sz val="10"/>
        <color indexed="8"/>
        <rFont val="Arial"/>
        <family val="2"/>
      </rPr>
      <t xml:space="preserve">D. REVALIDATED: </t>
    </r>
    <r>
      <rPr>
        <sz val="10"/>
        <color indexed="8"/>
        <rFont val="Arial"/>
        <family val="2"/>
      </rPr>
      <t>HWB version of plans to be used for future monitoring. Actual Q3 15/16</t>
    </r>
  </si>
  <si>
    <t>Actual payment locally agreed Q3 15/16</t>
  </si>
  <si>
    <t>Confirmation of what any unreleased funds were used for (Q3 15/16)</t>
  </si>
  <si>
    <t>Income into Actual Q3 2015/16</t>
  </si>
  <si>
    <t>Expenditure from Actual Q3 2015/16</t>
  </si>
  <si>
    <t>1. Leading and Managing successful better care implementation. Support?</t>
  </si>
  <si>
    <t>2. Delivering excellent on the ground care centred around the individual. Support?</t>
  </si>
  <si>
    <t>3. Developing underpinning integrated datasets and information systems. Support?</t>
  </si>
  <si>
    <t>4. Aligning systems and sharing benefits and risks. Support?</t>
  </si>
  <si>
    <t>5. Measuring success. Support?</t>
  </si>
  <si>
    <t>6. Developing organisations to enable effective collaborative health and social care working relationships. Support?</t>
  </si>
  <si>
    <t>1. Leading and Managing successful better care implementation. Medium?</t>
  </si>
  <si>
    <t>2. Delivering excellent on the ground care centred around the individual. Medium?</t>
  </si>
  <si>
    <t>3. Developing underpinning integrated datasets and information systems. Medium?</t>
  </si>
  <si>
    <t>4. Aligning systems and sharing benefits and risks. Medium?</t>
  </si>
  <si>
    <t>5. Measuring success. Medium?</t>
  </si>
  <si>
    <t>6. Developing organisations to enable effective collaborative health and social care working relationships. Medium?</t>
  </si>
  <si>
    <t>1. Leading and Managing successful better care implementation. Comments</t>
  </si>
  <si>
    <t>2. Delivering excellent on the ground care centred around the individual. Comments</t>
  </si>
  <si>
    <t>3. Developing underpinning integrated datasets and information systems. Comments</t>
  </si>
  <si>
    <t>4. Aligning systems and sharing benefits and risks. Comments</t>
  </si>
  <si>
    <t>5. Measuring success. Comments</t>
  </si>
  <si>
    <t>6. Developing organisations to enable effective collaborative health and social care working relationships. Comments</t>
  </si>
  <si>
    <t>NHS Number is used as the consistent identifier on all relevant correspondence relating to the provision of health and care services to an individual - GP</t>
  </si>
  <si>
    <t>NHS Number is used as the consistent identifier on all relevant correspondence relating to the provision of health and care services to an individual -  Hospital</t>
  </si>
  <si>
    <t>NHS Number is used as the consistent identifier on all relevant correspondence relating to the provision of health and care services to an individual -  Social Care</t>
  </si>
  <si>
    <t>NHS Number is used as the consistent identifier on all relevant correspondence relating to the provision of health and care services to an individual - Community</t>
  </si>
  <si>
    <t>NHS Number is used as the consistent identifier on all relevant correspondence relating to the provision of health and care services to an individual -  Mental Health</t>
  </si>
  <si>
    <t>NHS Number is used as the consistent identifier on all relevant correspondence relating to the provision of health and care services to an individual -  Specialised palliative</t>
  </si>
  <si>
    <t>Staff in this setting can retrieve relevant information about a service user's care from their local system using the NHS Number - GP</t>
  </si>
  <si>
    <t>Staff in this setting can retrieve relevant information about a service user's care from their local system using the NHS Number - Hospital</t>
  </si>
  <si>
    <t>Staff in this setting can retrieve relevant information about a service user's care from their local system using the NHS Number - Social Care</t>
  </si>
  <si>
    <t>Staff in this setting can retrieve relevant information about a service user's care from their local system using the NHS Number - Community</t>
  </si>
  <si>
    <t>Staff in this setting can retrieve relevant information about a service user's care from their local system using the NHS Number - Mental Health</t>
  </si>
  <si>
    <t>Staff in this setting can retrieve relevant information about a service user's care from their local system using the NHS Number - Specialised palliative</t>
  </si>
  <si>
    <t xml:space="preserve">From GP To GP </t>
  </si>
  <si>
    <t>From GP To Hospital</t>
  </si>
  <si>
    <t>From GP To Social Care</t>
  </si>
  <si>
    <t>From GP To Community</t>
  </si>
  <si>
    <t>From GP To Mental Health</t>
  </si>
  <si>
    <t>From GP To Specialised Palliative</t>
  </si>
  <si>
    <t xml:space="preserve">From Hospital To GP </t>
  </si>
  <si>
    <t>From Hospital To Hospital</t>
  </si>
  <si>
    <t>From Hospital To Social Care</t>
  </si>
  <si>
    <t>From Hospital To Community</t>
  </si>
  <si>
    <t>From Hospital To Mental Health</t>
  </si>
  <si>
    <t>From Hospital To Specialised Palliative</t>
  </si>
  <si>
    <t xml:space="preserve">From Social Care To GP </t>
  </si>
  <si>
    <t>From Social Care To Hospital</t>
  </si>
  <si>
    <t>From Social Care To Social Care</t>
  </si>
  <si>
    <t>From Social Care To Community</t>
  </si>
  <si>
    <t>From Social Care To Mental Health</t>
  </si>
  <si>
    <t>From Social Care To Specialised Palliative</t>
  </si>
  <si>
    <t xml:space="preserve">From Community To GP </t>
  </si>
  <si>
    <t>From Community To Hospital</t>
  </si>
  <si>
    <t>From Community To Social Care</t>
  </si>
  <si>
    <t>From Community To Community</t>
  </si>
  <si>
    <t>From Community To Mental Health</t>
  </si>
  <si>
    <t>From Community To Specialised Palliative</t>
  </si>
  <si>
    <t xml:space="preserve">From Mental Health To GP </t>
  </si>
  <si>
    <t>From Mental Health To Hospital</t>
  </si>
  <si>
    <t>From Mental Health To Social Care</t>
  </si>
  <si>
    <t>From Mental Health To Community</t>
  </si>
  <si>
    <t>From Mental Health To Mental Health</t>
  </si>
  <si>
    <t>From Mental Health To Specialised Palliative</t>
  </si>
  <si>
    <t xml:space="preserve">From Specialised Palliative To GP </t>
  </si>
  <si>
    <t>From Specialised Palliative To Hospital</t>
  </si>
  <si>
    <t>From Specialised Palliative To Social Care</t>
  </si>
  <si>
    <t>From Specialised Palliative To Community</t>
  </si>
  <si>
    <t>From Specialised Palliative To Mental Health</t>
  </si>
  <si>
    <t>From Specialised Palliative To Specialised Palliative</t>
  </si>
  <si>
    <t>Progress Status GP</t>
  </si>
  <si>
    <t>Progress Status Hospital</t>
  </si>
  <si>
    <t>Progress Status Social Care</t>
  </si>
  <si>
    <t>Progress Status Community</t>
  </si>
  <si>
    <t>Progress Status Mental health</t>
  </si>
  <si>
    <t>Progress Status Specialised palliative</t>
  </si>
  <si>
    <t>Projected 'go-live' date (mm/yy) GP</t>
  </si>
  <si>
    <t>Projected 'go-live' date (mm/yy) Hospital</t>
  </si>
  <si>
    <t>Projected 'go-live' date (mm/yy) Social Care</t>
  </si>
  <si>
    <t>Projected 'go-live' date (mm/yy) Community</t>
  </si>
  <si>
    <t>Projected 'go-live' date (mm/yy) Mental health</t>
  </si>
  <si>
    <t>Projected 'go-live' date (mm/yy) Specialised palliative</t>
  </si>
  <si>
    <t>Is there a Digital Integrated Care Record pilot currently underway in your Health and Wellbeing Board area?</t>
  </si>
  <si>
    <t>Total number of PHBs in place at the beginning of the quarter</t>
  </si>
  <si>
    <t>Number of new PHBs put in place during the quarter</t>
  </si>
  <si>
    <t>Number of existing PHBs stopped during the quarter</t>
  </si>
  <si>
    <t>Of all residents using PHBs at the end of the quarter, what proportion are in receipt of NHS Continuing Healthcare (%)</t>
  </si>
  <si>
    <t>Are integrated care teams (any team comprising both health and social care staff) in place and operating in the non-acute setting?</t>
  </si>
  <si>
    <t>Are integrated care teams (any team comprising both health and social care staff) in place and operating in the acute setting?</t>
  </si>
  <si>
    <t>Frank O'Neill</t>
  </si>
  <si>
    <t>Frank.O'Neill@nelcsu.nhs.uk</t>
  </si>
  <si>
    <t>Anne Bristow</t>
  </si>
  <si>
    <t/>
  </si>
  <si>
    <t>N/A</t>
  </si>
  <si>
    <t xml:space="preserve">The pooled fund amount of £21.610m is taken from the September 2014 submission. Subsequently after the assurance process, this has been reduced to reflect a reduction in the New Burdens grant allocation for 2015/16  the Local Authority included in the pool.   </t>
  </si>
  <si>
    <t xml:space="preserve">The pooled fund amount of £21.610m is taken from the September 2014 submission. Subsequently after the assurance process, this has been reduced to reflect a reduction in the New Burdens grant allocation for 2015/16  the Local Authority included in the pool. </t>
  </si>
  <si>
    <t>Based on the best available information held by the Health and Wellbeing Board as at Quarter 3 for 2015/16 , the projected outturn is a break even position at year end for the revenue element of the Pooled fund but there is a possibility that an element of the social care capital grant earmarked to fund a replacement social care IT system would need to be rolled forward to the next financial year, when procurement would commence.</t>
  </si>
  <si>
    <t xml:space="preserve">We have seen an unprecedented increase in demand for services over the last six months and this is directly related to the work undertaken to improve patient flow at our local acute trust. As part of this we have seen an increase in requests for temporary placements many of which become permanent at a later stage.  We have recently changed the authorisation process for temporary placements and hope this will improve performance. We are also monitoring closely the number of people who are admitted permanently into residential care form a hospital bed who had no support package in place prior to admission.  </t>
  </si>
  <si>
    <t>The target for the proportion of people still at home 91 days after hospital discharge into a reablement or other rehabilitative intermediate care setting was set at 89.3%. The baseline was 88.3% set in 2013/14. Current performance is 67.2%.
This figure shows a marked decrease in the proportion of people still at home 91 days after discharge.This is predominantly due to changes in calculation methodology:
In previous years people who are known to have died within the 91 day period after discharge have been excluded from both the numerator and the denominator in this calculation.In the Guidance for the 2014-15 there is explicit guidance that these people should be excluded from the numerator BUT retained in the denominator.</t>
  </si>
  <si>
    <t xml:space="preserve">Performance against this trajectory has begun to improve as noted in Sept and November were performance was on target. it is expected this performance will continue in 2015/16 Q4 to bring overall performance back into trajectory. </t>
  </si>
  <si>
    <t>The partnership is using GP survey to measure this metric. As reported in previous submission there are some challenges in impacting the survey results given the relatively small group of patients to whom the survey sent. We at present developing a plan to work with local Patient Participation Group, Patient Engagement Forum and Healthwatch to get a better understanding of the factors which are impacting patient experience of the support available to them. By getting a better undertanding it will enable further work to be done to directly impact the issues identified.</t>
  </si>
  <si>
    <t>Shared via Open API</t>
  </si>
  <si>
    <t>Shared via interim solution</t>
  </si>
  <si>
    <t>Not currently shared digitally</t>
  </si>
  <si>
    <t>In development</t>
  </si>
  <si>
    <t>Unavailable</t>
  </si>
  <si>
    <t>Pilot currently underway</t>
  </si>
  <si>
    <t>Yes - throughout the Health and Wellbeing Board area</t>
  </si>
  <si>
    <t>Yes - in some parts of Health and Wellbeing Board area</t>
  </si>
  <si>
    <t xml:space="preserve">  The CCG and Local Authority continues to have a very strong partnership. As recognised by the National Assurance team, it also has very robust governance arrangements in place. There is a Joint Executive Management Committee established from 1st April 2015 (which had been in place for six months in shadow form before 1st April 2015). The membership consists of officers from both organisation's Executive Management teams and a Clinical Lead. The Joint Committee also has a BCF Delivery Sub Group. The Joint Committee and BCF Delivery Sub group meet monthly and monitors the six national metrics as well as other KPIs within each scheme. A signed Section 75 Agreement has been in place since April 2015.  More recently meetings have been held between the LA and CCG to regarding 2016/17 BCF Planning.   TAB 8 in this Q3 return includes a number of cells relating to IT systems  and it is difficult to capture the position in these cells so the following narrative is intended to put it into context:   1. Where an interim solution has been entered, this references the bridging solution that brings together primary, community and secondary care data, providing a holistic view of the patient. Currently, GPs are able to access this data, as can community, social and secondary care for a specific cohort of patients i.e. those enrolled in the Integrated Care Management programme, and those with End of Life care plans.
2. Interim solution may also refer to data sharing via email, for example, electronic discharge summaries from the hospital to GP practices. 
3. Across the BHR economy there are multiple systems being used in the same setting, for example, there are currently four different clinical systems being used across GP practices and three systems for the three Local Authorities. Therefore development of an integrated solution/data sharing across these settings will vary depending on the system. As such, development and roll out may be phased over time. 
4. North East London Foundation Trust (NELFT), our main community provider,  have indicated status of data sharing with their system OpenRiO. Assumptions have been made for the hospital and social services systems, however the CCG will be undertaking a comprehensive scoping exercise over the next few months to determine the “as is” position across all care settings.   </t>
  </si>
  <si>
    <t>Amisha Lall</t>
  </si>
  <si>
    <t>Amisha.Lall@barnet.gov.uk</t>
  </si>
  <si>
    <t>Dawn Wakeling Commissioning Director LB Barnet</t>
  </si>
  <si>
    <t xml:space="preserve">The CCG IT strategy sets out the intent to share information across primary and community services. A pilot is testing this.
The upgrade to Mosaic for the Social Care record gives the capability to use the NHS number. This is taking place in 2016.
Information </t>
  </si>
  <si>
    <t>The shared Care project will be reinstated when the social care system has the capability as outlined above</t>
  </si>
  <si>
    <t>The Barnet Integrated Locality Team pilot has a joint approach to assessment and care planning. This is currently being rolled out to the West Locality. The new service is being specified and will be delivered across the borough from April 2016.</t>
  </si>
  <si>
    <t>Discussions are underway as part of the development and agreement of the schemes in the 16/17 BCF</t>
  </si>
  <si>
    <t>Delay in project implementation has resulted in a different spend profile but it expected that spend will align wityh total budget at the end of Q3</t>
  </si>
  <si>
    <t>Progress broadly in line with plan subject to the above.</t>
  </si>
  <si>
    <t xml:space="preserve">88.7% increase on Q2, reflecting an increase from 155.1 65+ admissions per 100,000 population to 292.8 per 100,000.  This is reflective of the winter peak and ahead of the target of 300 admissions per 100,000 for the quarter.  </t>
  </si>
  <si>
    <t>This is an annual measure and will not be available until Q1 2016/17 at the earliest.</t>
  </si>
  <si>
    <t>Performance consistent at 100%.</t>
  </si>
  <si>
    <t>Annual measure, reported in Q2.</t>
  </si>
  <si>
    <t>Pilot being scoped</t>
  </si>
  <si>
    <t xml:space="preserve">The BCF in Barnet is focussed on integration of care for Frail and Elderly residents and residents with Long-Term conditions.
 There was a general increase in demand across age groups (as seen across London), conditions and HRGs. NEL spells in 15/16 have been consistently higher in 15/16 than for the same period in 14/15 except November where there was there a marginal difference;
 The main drivers of this increase over 2014/15 period are patients in the age bands 0-4 and 30 – 69, with the biggest increases in the age band 50 – 59 although there has been a marginal decrease which the CCG are looking into as part of an overall deep dive exercise.
•       Average length of stay has reduced from an average of 4.8 days in 14/15 to 4.4 in 15/16 YTD;
•       HRG Chapters driving increases (14/15 Q1-3 v 15/16 Q1-3)
         o   MSK +733 spells across age bands;
         o   Diseases of childhood and neonates +370 spells, increase in 0-4yrs offset by decrease on 5-9yrs;
         o   Cardiac +290 spells, mainly in age group 55-59;
         o   Respiratory +183 spells, mainly in 65+ yrs
Quarter 3 saw closer working across providers via the resilience group, with emphasis laid on reducing the delays in transfers of care.  A number of initiatives, including the wider roll out of the integrated care teams, and the respiratory project for care homes are underway.
Work continues to build capacity in the workforce through the practice network, Making Every Contact Count project and Healthy Living Pharmacy work.                                                                                                                                                                                         
</t>
  </si>
  <si>
    <t>Jamie Wike</t>
  </si>
  <si>
    <t>jamie.wike@nhs.net</t>
  </si>
  <si>
    <t>01226 433702</t>
  </si>
  <si>
    <t>Rachel Dickinson/Lesley Smith</t>
  </si>
  <si>
    <t>Cumulative quarterly trajectories have not been met, based upon validated data sets in any quarter to date.  Therefore no payment was made in relation to Q4 2014/15 or during 2015/16 to Q3, in line with our Section 75 agreement.  The figure currently included within Q4 actual payment locally agreed is incorrect and should be removed.</t>
  </si>
  <si>
    <t>Forecast and actual reflect that trajectories have not been met to date in 2015/16 and therefore the performance element of the fund is to be withheld to fund overperformance of emergency activity by the CCG.</t>
  </si>
  <si>
    <t>Forecast and actual reflect that trajectories have not been met to date in 2015/16 and therefore the performance element of the fund is to be withheld to fund overperformance of emergency activity by the CCG</t>
  </si>
  <si>
    <t>Spending plans contiune to be implemented and in line with the Section 75 agreement, both the local authority and the CCG have taken on the risk of supporting schemes from within internal resource in order to off-set reductions in funding from the BCF pool.</t>
  </si>
  <si>
    <t>The current rate of admissions is in line with the planned trajectory for the year.</t>
  </si>
  <si>
    <t>The latest position indicates that performance is above the planned target.</t>
  </si>
  <si>
    <t>Over the 2 reporting periods so far the performance against this measure has deteriorated and based on current trajectory would not achieve the target.  There is however a lot of work happening to improve support for people with long term conditions so the next survey results for the period to March 2016 are expected to show improvement.</t>
  </si>
  <si>
    <t>The 2014/15 results show an improvement from 7.3 to 6.4 between 13/14 and 14/15.  The BCF target was based upon the 2012/13 baseline of 5.3 and the aim was to reduce the numbers reporting a poor experience of GP and Out of Hours services.  The 2013/14 results show that performance deteriorated with the number increasing above the baseline to 7.3 so the required improvement to achieve the trajectory has been skewed by the original baseline data.  There has however been significant investment in primary care and this has been supplemented by the Prime Ministers challenge fund to improve access to primary care and there has been an improvement between the 2013/14 and the first year of the BCF in 2014/15</t>
  </si>
  <si>
    <t>Live</t>
  </si>
  <si>
    <t>Unknown</t>
  </si>
  <si>
    <t>No pilot underway</t>
  </si>
  <si>
    <t>The BCF plan remains in place and supported by the Health and Wellbeing Board.  Planned schemes are moving forward and we remain committed to reducing emergency admissions as well as delivering improvements against the other BCF measures in relation to reducing permanent admissions to residential care, delayed transfers of care and reablement.  This continued commitment will be reflected in our 2016/17 BCF plan.
Forecast and actual performance in relation to the payment for performance element of the fund reflect that trajectories have not been met in 2015/16 and therefore the performance element of the fund has been withheld to fund overperformance of emergency activity by the CCG.  Under the terms of the Section 75, both the CCG and local authority will utilise internal funding sources to off-set this reduced funding in line with the risk share agreement and ensure commissioned services continue to be delivered.</t>
  </si>
  <si>
    <t>Andy Rothery</t>
  </si>
  <si>
    <t>andy.rothery@nhs.net</t>
  </si>
  <si>
    <t>01225 396481</t>
  </si>
  <si>
    <t>Ian Orpen &amp; Vic Pritchard</t>
  </si>
  <si>
    <t>6 day working in place for hospital Social Work service.  Majority of Care Homes taking part in Home for Christmas campaign accepted admisisons at weekends. Further work to take place in 2016-17 to review whole system readiness for 7 day discharges - eg into reablement, domiliciary care and care homes.</t>
  </si>
  <si>
    <t>The NHS no is being used as the primary identifier for integrated health and social care services including reablement. It will be used as a primary identifier for the new Adult Social Care IT system, this has a revised "go-live" date in September 2016.</t>
  </si>
  <si>
    <t>In light of the non-elective over-performance in BaNES CCG; the CCG and Council have reviewed the risk share arrangement for BCF and agreed that the CCG will retain the full £540k Payment for Performance element of the BCF in order to fund the increased levels of activity.</t>
  </si>
  <si>
    <t>Difference above is due to rounding</t>
  </si>
  <si>
    <t>The BCF expenditure forecast has been reduced to reflect the P4P element of the fund of £540k remaining in the CCG and not transferring into the BCF Pool, this is to contribute to funding the financial pressures from non-elective activity</t>
  </si>
  <si>
    <t xml:space="preserve">There were 177 permanent admissions to residential or nursing homes through the year to December, 56 per 100,000 population per month on average against a monthly target of 64. This continues the 2014/15 strong performance after the Social Care Pathway Redesign was implemented from July 2014, when more people were offered reablement to try and keep them living independently. </t>
  </si>
  <si>
    <t>For the year to December, 86.6% of people are still at home 91 days after discharge compared to 83.1% for the same period last year. The target is 87.8%.</t>
  </si>
  <si>
    <t xml:space="preserve">100% of high risk people were case managed via Community Cluster Teams with a personalised care plan &amp; lead accountable professional (627). </t>
  </si>
  <si>
    <t xml:space="preserve">Annual survey. 2015/16 data not available. </t>
  </si>
  <si>
    <t>Identifying and putting in place measures of success across the whole system.</t>
  </si>
  <si>
    <t>Yes - in most of the Health and Wellbeing Board area</t>
  </si>
  <si>
    <t xml:space="preserve">B&amp;NES continues to make good overall progress in delivering our Better Care Fund plan.  However, this is in the context of a local urgent care system that is under significant pressure and this means that our non-elective admissions target is proving to be even more challenging to achieve than was anticipated when it was agreed.  
At a programme level B&amp;NES monitors the National Metrics and local targets through a BCF dashboard. This is used to report regularly to the Joint Commissioning Committee and Transformation Group, which reports directly into the Health and Wellbeing Board, which has overall oversight of progress in implementing our BCF Plan.  Membership of the Transformation Group includes both commissioners and executives from key providers.  The Health and Wellbeing Board has an important leadership role in creating an environment in which all partners work collaboratively together to deliver fully integrated care and support services.  
This winter saw a concerted effort across the whole system to enable 20% of patients in the RUH to be discharged in time for Christmas (the Home for Christmas campaign).  Overall, the system exceeded this before Christmas.  Although significant pressure has been felt in following weeks, this achievement should not be underestimated and was achieved through joint working across acute and community settings.  A review of the learning from this campaign was held with over 50 colleagues from care homes, acute, community and voluntary providers and forms the basis of the recommendations and actions to be included in the BCF DTOC plan.
DTOCS year to date are 4% lower than 2014-15 but significantly higher than planned for 2015-16.  This is related in part to capacity pressures within the domiciliary care market and reablement.  In response to this, B&amp;NES has already increased the provider fees to support the implementation of the National Living Wage and recruitment is currently underway with providers which is already seeing increased numbers coming into post.
Non-elective admissions performed well in October and November (dropping 3% below target in November) but faced significant challenges in December with a rise of 6% above target.  Overall, performance was 1% over target for the quarter. 
In terms of residential admissions to care, B&amp;NES is performing well with numbers of new admissions at a significantly lower rate than 2014-15 and 8% under target for 2015-16.  This is due to sustained efforts within the teams to consider all alternative options.  This work will continue during 2016-17 with a renewed focus on assistive technology to support assessment, reablement and care/support planning.
As part of our joint Council and CCG review of community services, the Outline Business Case (Your Care, Your Way), setting out the ambition to move to a fully integrated community services model, has now been signed off both the Council and CCG.  It is now progressing and work continues in this exciting development.  
</t>
  </si>
  <si>
    <t>Jashpal Mann</t>
  </si>
  <si>
    <t>jashpal.mann@bedford.gov.uk</t>
  </si>
  <si>
    <t>01234 228380</t>
  </si>
  <si>
    <t>Kevin Crompton</t>
  </si>
  <si>
    <t>Not Due  - The system is still in the testing phase.</t>
  </si>
  <si>
    <t>We are working with Central Bedfordshire Council on a project to address this.</t>
  </si>
  <si>
    <t>The CCG has initiated a multi-disciplinary joint approach to Assessment and Care Planning and agreements are underway to adopt this in the BBC area. In addition the Council and CCG are working together with Central Bedfordshire Council to re-specify community health and social care services on the basis of joint assessment and care planning, in preparation for an new provider of community services from April 2018 and a shared vision of integrated health and social care.</t>
  </si>
  <si>
    <t>Changes in the acute sector remain unclear due to the wider strategic review of acute services across Pan Bedfordshire.</t>
  </si>
  <si>
    <t xml:space="preserve">The forecasting is currently £218,000 less than the pooled fund due to non-elective admissions target not been achieved. </t>
  </si>
  <si>
    <t>.</t>
  </si>
  <si>
    <t xml:space="preserve">Performance at the end of December Q3 was 561.6 per 100,000 relating to 152 Admissions. As at the end of September 2015 there were 97 admissions into residential and nursing care (Rate 358.4).  </t>
  </si>
  <si>
    <t>Information Sharing Protocols were put in place 30/01/2016 in order to to report this, please see updated note on  data sharing agreements in national conditions tab (row 24). Expected to be reportable from Q4 2015/16.</t>
  </si>
  <si>
    <t>This indicator is impacted by seasonal variations. The Q4 14/15 Plan figure is NA (0) as it was the baseline year of a new contract.  The Q1 2015/16  figure was 1,204 per 1000, the Q2 figure was 1,391 per 1000 the Q3 figure is 1,116 per 1000. Overall, this is 3711 per 1000 as at Q3.</t>
  </si>
  <si>
    <t>Bedford HWB has determined locally that in looking at patient experience across settings and considering how services work together (i.e. in an integrated way) that we develop a composite measure (as above). See Narrative on TAB 9 for an update. NOTE: THIS IS A COMPOSITE INDICATOR CONTAINING x4 MEASURES.</t>
  </si>
  <si>
    <t>We are not actively looking for support at the moment  as we have a support plan in place with the King's Fund to develop a shared vision for integrated services across Bedford Borough Council, Central Beds Council and NHS Bedfordshire.</t>
  </si>
  <si>
    <t>No - nowhere in the Health and Wellbeing Board area</t>
  </si>
  <si>
    <t xml:space="preserve">The revised 1% target for non-electives still represents a significant challenge given that the actual non electives for the first three quarters were over the 13/14 baseline resulting an a PRP of £0.00. Achieving even a 1% reduction during the remaining period is therfore not feasible and this is despite keeping the increase down to a smaller number i.e. the work of our Rapid Intervention Team.  One of the key factors has been identified as the frail elderly; our ongoing plan is to review the effectiveness of our teams working to treat people at home / prevent admissions and to determine whether increasing the level of these services would have an impact. At Q3 the non-electives were -209 more than the plan which is 5.3% compared to 11.7%  (-418) in the previous quarter. The last 4 quarters generated -1365 more non elective admissions.
In the coming months we will be focusing on tackling the rising trajectory based on actual experience.  The Council , CCG and hospital have held meetings to consider the evidence to decide on prevenantive measures.  We are aware that we need to re design some of our working, however, there is a need to identify resources to increase the availability of preventative services.  This is proving difficult given that our CCG is deemed ‘under direction' and is at this time focussed on reducing the deficit and developing their improvement and recovery plan.                                                                                              
Section 75 was approved in September 2015.  The LA and CCG are working together  to complete a full transformation of community services, with a final decision on the process expected in March 2016.  The LA and CCG are undertaking joint visits to care/nursing homes who have high numbers of ambulance conveyancing to ensure they are getting appropriate support and accessing all services to reduce the number of people going to hospital.
In terms of Delayed Transfers of Care 18+ (DTOC) performance improved in Q3 (Oct-Dec 2015), and was +40% better than the quarterly target (rate of 843.2 per 100,000).  In Q2 the rate was 682.7 (per 100,000) the target was missed by 12%.  In Q1 the rate was 570.5 (per 100,000) and the target was missed by 26%.  Overall performance is currently green and on track to meet the overall target.
Locally defined Patient Experience Metrics (x4) - Are as below: (This is not correctly stated in Tab 6 which I'm unable to amend)
1) ASCOF 3Di Carers Survey - In the past 12 months, (Proportion of Service Users) have you found it easy or difficult to find information and advice and support, services or benefits (including from different sources such as voluntary organisations and private agencies as well as social services).  2014/15 76.2% (above national and regional comparators).  Next Survey is May 2017. Green Performance.
2) ASCOF 1a User Survey - Do care and support services help you to have a better quality of life? 2014/15 outturn was 19.0 (in line with national and regional comparators. Next Survey is May 2016. Green Performance.
3) CQC Inpatients Survey - Since leaving hospital, have you received enough follow up care and assistance from health and social care services (e.g. from a GP, physiotherapist, community nurse, or from social services? Latest figure is 8.7 for BHT (Inpatient Survey 2014)
4) GP Patient Survey/ NHSOF 2.1 Proportion of people feeling supported to manage their long-term health condition (s) (all organisations not just health services).  It is therefore not possible to complete the validations within this template  to evidence this at this stage.  Latest GP Survey indicator is 65.4% (Jul – Sept 15) - Published January 2016, this compares favourably in comparison to the National figure of 64.4%. 
</t>
  </si>
  <si>
    <t>Alison Rogers</t>
  </si>
  <si>
    <t>alison.rogers2@nhs.net</t>
  </si>
  <si>
    <t xml:space="preserve">Sarah Blow </t>
  </si>
  <si>
    <t>The plan numbers are overstated but cannot be revised as the CCG has not been permitted to revise. The CCG is not seeing a non-elective reduction and therefore no payment is due.</t>
  </si>
  <si>
    <t>There have been minor changes in the values of projects within the Better Care Fund giving a £186k difference between planning and actuals for 2015/16. However, the value is still in excess of the required value of the Better Care Fund. Tha mian difference is a result of the non-payment of the performance fund as the Q4 14/15 reduction in activity was not achieved and therefore no payments for this were made in Q1 15/16. Likewise in Q1, Q2 and Q3 15/16, the reduction in activity has not been made and therefore no payment will be made. No reduction is expected for Q4 either. However, a payment of £25,000 to the pooled fund has been agreed between the CCG and LBB.</t>
  </si>
  <si>
    <t>The EoLC scheme is operation but to date the reductions in NEL activity have not been seen</t>
  </si>
  <si>
    <t xml:space="preserve">There have been 142 new admissions to residential or nursing care between April and December 2015 equivalent to a rate of 356.6 admissions per 100,000 population (65+).  This compares to a Q3 target of 130 admissions. Achieving a further reduction in the rate this year remains challenging. Further checks of the data are being undertaken, which could result in a revision to the figures.       
</t>
  </si>
  <si>
    <t>Performance in the period April- December 2015 continues to show above target performance.  381 out of 402 older people (94.8%) were still at home 91 days later after discharge from hospital into reablement/rehabilitation services.  The BCF target of 90% is based on a baseline from 2013/14.</t>
  </si>
  <si>
    <t>There is a time lag with the publication of public health outcomes framework data.  However, CCG sourced data on the number first finished consultant episodes (FCE's) from patients (aged 65+) admitted due to falls shows 388 FCE's in the period Apr-Dec 2015 compared to 378 FCE's in the same period of the year before.  We continue to identify those at highest risk so we can ensure appropriate and timely interventions.</t>
  </si>
  <si>
    <t>There have been 239 survey responses so far this year (2015/16). Of these 216 respondents would be likely to recommend the Integrated Care Service to friends and family (90.4%). There has been a reduction in performance since Q1 (93.3%) and current performance is below our target rate of 95%.  We will continue to monitor service user feedback.</t>
  </si>
  <si>
    <t>Installed (not live)</t>
  </si>
  <si>
    <t>TBC</t>
  </si>
  <si>
    <t>Pilot commissioned and planning in progress</t>
  </si>
  <si>
    <t xml:space="preserve">Integrated front line care and integrated commissioning remain central to our approach to reducing NEL admissions in Bexley. Improvements to the quality of end of life care are increasing the number of deaths in normal place of residence, and our MDT approach to identifcation and  management of frequent fliers is showing signs of reducing A&amp;E attendances. However the impact is not evident in the NEL data and as such the performance fund has not been made available. However BCCG agreed to make a good will payment of £25,000   to LBB in Q3 . In relation to DTOCs there were 1,528 delayed days across the whole system in Q3. The rate per 100,000 population has been calculated using the population estimate of 184,297 adults aged 18+ from the original BCF plan upon which the BCF target is based. This results in a rate of 829 delayed days per 100,000 population, compared to a target of 720.6. Although this was above target, the number of delayed days in Q3 was lower than the number of delayed days in Q1 (1,841) and Q2 (1,671). We will continue to monitor performance against this indicator and to engage further across health and social care to address any concerns.      
</t>
  </si>
  <si>
    <t>Stephen Weaver</t>
  </si>
  <si>
    <t>stephenweaver@nhs.net</t>
  </si>
  <si>
    <t>07736944520</t>
  </si>
  <si>
    <t>Alan Lotinga</t>
  </si>
  <si>
    <t>We have struggled to achieve this through a primary care route. We have recently agreed a different approach and will continut to support the primary care pilots we have identified at the same time as promoting work between social work and community nursing.</t>
  </si>
  <si>
    <t>Amendments made to forecast for Q2 to Q4 due to amendments to the Pooled Fund with the addition of Equipment budgets, RAID, and Community Contract change. Q2 is higher than Q1 due to the catch up of the amendments mentioned. Q4 forecast has been reduced since the Q2 submission as it has been agreed to reduce the pooled fund value from £100,066,000. to £96,426,00. This does not impact on adult social care and increases our flexibility for 2016/17</t>
  </si>
  <si>
    <t>NA</t>
  </si>
  <si>
    <t>There was 15% reduction</t>
  </si>
  <si>
    <t>We have revised the way the data is calculated based on linked social care and health data. This means that the baseline data is no longer comparable. Early signs suggest that there has been an improvement in performance.</t>
  </si>
  <si>
    <t>We have made significant progress on this metric and will surpass expectations. The target was set at 32 days and the final position wil be 31 days. This is largely due to improvements at Queen Elizabeth Hospital</t>
  </si>
  <si>
    <t>The data is not availble as it is a bi annual collection. Although there has been an improvement</t>
  </si>
  <si>
    <t xml:space="preserve">As we approach the end of the 15/16 plan a summary of the year would be that we have had a significant number of unavoidable delays to delivery plans. These include the legal challenge with the project that we believe would have had the most impact in non-elective and the 5 year forward view policy changing the approach in a number of areas. We are now building momentum with many of the new interventions having gone live in the last two month and others anticipated to do so by the end of April.
The BCF plan is only part of a whole system approach to urgent care coordinated by the System Resilience Group. We are particularly pleased with the recorded reductions in delayed transfers of care and the reduced admissions to residential care. An action plan to address the gaps in the system are in place.  There is an acknowledgement that 7 day working in health and social care will not commence simultaneously and will be an incremental process, and therefore the benefits may not always be felt as parts on the system come on stream. Emphasis is currently on progressing the 4 priority standards for acute Trusts, delivering 7 days social care support and addressing the interdependencies.
Although we haven’t got validated data for the reablement metric, early signs are that we are making improvements. Calculating this figured has been helped by the high completion on the NHS number in Social Care (Currently in excess of 93%)
</t>
  </si>
  <si>
    <t xml:space="preserve">Claire Jackson </t>
  </si>
  <si>
    <t>claire.jackson@blackburnwithdarwenccg.nhs.uk</t>
  </si>
  <si>
    <t>01254 282700</t>
  </si>
  <si>
    <t>Cllr Khan - Chair</t>
  </si>
  <si>
    <t xml:space="preserve">Across the Lancashire health care organisations, there is over 98% usage of the NHS number as the prime identifier. Across Lancashire the North West Shared Infrastructure Service (NSWIS) have a dedicated programme office delivering Lancashire Patient Record Exchange Service (LPRES), which is developing a common approach to exchanging information for the benefit of residents and care planning.  A condition of linking to the LPRES will be the ability to have the NHS number as a key identifier within any published data set.  By making the NHS number the key identifier and only allowing data sets that have this as their key identifier, LPRES will support the propagation of the NHS patient information across all care settings.
Blackburn with Darwen LA IT system, Mosaic provided by Corelogic, currently allows the user to input a NHS number and retrieve relevant patient data. Further developments to integrate directly from Mosaic to NHS Personal Demographic Service (PDS) were completed in December 2015 and will require additional training for front line staff to utilise this feature. The implementation of Corelogic has been delayed due to unforeseen circumstances, BwD BC is working to complete the transfer as a corporate priority and the 'go live' date is imminent.  </t>
  </si>
  <si>
    <t>The Health and Wellbeing Board agreed to a figure based on estimated activity assumptions prior to the final actuals being available. The balance of the P4P funding has been spent on Acute non-elective activity which, although below baseline, is still above plan.
The reduced activity, as a consequence of the Better Care Fund initiatives, has resulted in more acuity within the remaining acute activity, thereby increasing the average cost per spell.</t>
  </si>
  <si>
    <t xml:space="preserve">The current position in relation to the Pay for Performance (P4P) element of BCF (for the first 3 quarters of the P4P period) shows an 84% achievement against the target reduction in emergency admissions. The final quarter data for financial year 2015/16 will be only be available in May 2016 therefore Joint Commissioning and Recommendations Group have agreed to estimate the outturn position. The P4P for 2015/16 is estimated at £415,000 for the pooled budget. Any financial difference to the P4P allocation will be adjusted for in quarter 1 of 2016/17.
JCRG have considered and recommended the P4P allocation and the forecast underspend are allocated to the CCG and Local Authority on a 50:50 share in accordance with the Section 75 agreement for pooled resources.  This resource can then be utilised to support health and care activities in 2015/16.  This will be supporting non-elective case mix changes for the CCG and support the Local Authority to meet the continuing demand for services in particular home care, crisis support and reablement.
</t>
  </si>
  <si>
    <t>The total BCF pooled allocation for 2015/16 is £12.038m of which £10.806m relates to revenue expenditure and £1.232m relates to capital expenditure. The cumulative Quarter 3 actual spending figure of £8.430m (including committed spend to end of December) is on target against the profiled forecast of £8.476m for the same period.</t>
  </si>
  <si>
    <t xml:space="preserve">There were 34 admissions of people aged 65+ to residential and nursing home care in Q3 of 2015/16 (164 per 100,000 pop 65+ in the quarter).This followed on from 54 admissions in Q2 and 45 in Q1. The Q1 data has been revised upwards since the figure of 36 previously reported, due to some admissions being recorded after the end of the quarter. The same data lag applies to Q2, and  is likely to lead to changes in Q3 data later in the year. Background info: The number of admissions to residential and nursing care for people aged 65+  decreased significantly over the past two years, down from 226 admissions in 2013/14 to 177 admissions in 2014/15. In rate per 100,000 pop over 65 - the old ASC-CAR definition - this represented a decrease from 1090 to 854. However, due to Ascof 2a2 now being based on a new definition in the SALT return, the actual 2014/15 Ascof figure was higher than this, at 1240.9. A direct read-across is not possible between 2013/14 data and the original baseline (both of which used ASC-CAR)  and the new 2014/15 SALT figures. </t>
  </si>
  <si>
    <t xml:space="preserve">The success rate for this metric in Q3 was 91.2%  (93 out of 102 people still at home after 91 days after a discharge from hospital which was followed by rehab / reablement). This followed on from 93.2% in Q2 and 94% in Q1 -  (the Q1 figure has been revised upwards from the 92.9% figure previously reported).   Performance was 93.4% for the year 2014/15, which was an increase on the 91% achieved in 2013/14. Background info:  the new SALT return only takes one quarter's data (Q4) into account, thus Ascof 2b records 91.4% for 14/15, our Q4 figure - not full year performance. This rate of 91.4% was the fourth highest success rate in the NW, out of 23, and well above the NW average (80.9%) and the England average (82.3%). This high success rate has been maintained while increasing throughput (increased use of reablement has been a key factor in the drive to reduce  admissions to residential and nursing home care). </t>
  </si>
  <si>
    <t xml:space="preserve">The definition for this indicator changed from 1 April 2015 to reflect expected prevalence rates using the second cohort Cognitive Function and Ageing Study (CFAS II) .  The 67% target remains, but is now 67% of estimated number of Dementia patients AGED 65+, to be on GP registers.  This reduced the BwD estimate to be measured against down to 1,263 (only updated annually).  Latest available performance suggests that there are 1060 patients on practice registers as at January 2016 – this is equivalent to 83.9% of the expected number.
For further  information on new definitions please refer to http://www.england.nhs.uk/wp-content/uploads/2015/02/6-tech-defi-comms-0215.pdf.  
</t>
  </si>
  <si>
    <t>Performance against this metric is not available quarterly as it is based on the national GP patient survey. Similarly, the original BCF submission required an annual plan only which is not reflected in this return template</t>
  </si>
  <si>
    <t xml:space="preserve">Support to understand how other areas are collectively working across geographic boundaries to align plans. </t>
  </si>
  <si>
    <t>tbc</t>
  </si>
  <si>
    <t xml:space="preserve">Our BCF Plan is currently on track to deliver against the Plan submitted to NHS England.   Progress has been made in the following areas:
Early Intervention and Prevention 
Building capacity within the voluntary sector (VCF) – The joint model of Information, Advice and Guidance services is fully operational and a single point of access for voluntary sector services is in place. Data shows the number of people supported through the integrated work has increased.  There is now a single route of access into services and shared assessment process to accelerate support.  Services are better aligned to the localities with representation on the Integrated Locality Teams.  
Providers are working together to access external funding.  A quarterly monitoring process is in place and there is joint working with commissioners to further strengthen the measurement of improvement of outcomes.  The next phase in the single point of contract approach is currently being tendered and will see the integration of services for carers, information and support for isolated older people, and services to build resilience and empower vulnerable young people and adults such as those with substance misuse problems.  Services will be in place from July 2016. 
Further developments for phase 3 have commenced with the aim of implementing a fully integrated offer of voluntary sector services in localities by July 2016.  
Delivery of Age UK ' Here to Help' Integrated Care Programme has continued since July and included the piloting of in reach into hospital to identify patients awaiting discharge who may be appropriate for the programme.  The programme sits alongside health and social care services, providing voluntary support through working as part of Integrated Locality Teams.  Personal Independence Coordinators are assigned to carry out a home visit, complete a full assessment and coordinate all non-medical needs.   The programme is targeted at patients with 2 or more long term conditions and who have experienced at least 2 emergency admissions in a 12 month period or meet other high risk criteria, and will be evaluated by the Nuffield Trust.  To date, 86 patients have been supported by the programme and feedback is positive.
Co-ordination of dementia services - A dementia co-ordinator is leading the delivery of a joint plan to develop a Dementia Friendly Community in BwD.   This has resulted in a significant increase in the number of Dementia Friends in the Borough from 471 in September 2014 to 2,802 in December 2015.  There are now 72 dementia champions compared with 17 in September 2014.  Dementia awareness sessions are being delivered regularly to professionals, individuals and organisations including residential homes.  Businesses and GPs are becoming recognised as dementia friendly organisations.  An annual report of progress and recommendations for future delivery was published in November 2015.
Integrated Carers service - review of existing carers services undertaken, joint service specification developed and delivery has commenced.  An integrated life course approach to Carers services will be in place from July 2016 as part of the phase 2 VCF redesign with the aim of fully integrating the carers offer with wider VCF services, reducing duplication and increasing reach.    Engagement work with carers and professionals working with carers has taken place to inform these developments.
Integrated Locality Teams (ILTs)
4 Integrated Health and Social Care teams (with links to Specialist Services, Mental Health and VCF services) have been established and continue to build relationships with Primary Care teams. A process has been established to review existing care plans and use an agreed risk stratification tool to identify service users who require proactive care planning and intervention. Work is underway to develop a common case management framework that is underpinned by a single assessment and discharge process. Progress has been made and case management processes are in place and will be formalised through the framework between January and March 2016 and will be aligned to wider system developments across Pennine Lancashire. Considerable work has been undertaken to identify suitable office accommodation to house the ILTs across 4 localities and Darwen Locality is on course to collocate before the end of March 2016. 
Memory assessment services are now offering scheduled appointments in agreed GP surgeries across the 4 localities and are aligning to ILT working to improve access and quality of services offered to patients living with dementia. 
BwD CCG and Borough Council are working together to link the 4 ILTs housing interventions that will potentially deliver health and wider social improvements. The interventions will be delivered by the Borough’s DASH (Decent And Safe Homes) service. 
Intermediate Care including integrated discharge and discharge to assess 
An Integrated Discharge Service model commenced operation in September 2015.  The emerging model supports the role of trusted assessor, aligning health and care assessment activity. 
Additional health and social care capacity is in place to support 7 day discharge.  The capacity is being utilised to support discharges and to prevent admissions.   Intermediate care provision has been reviewed and the model of care has been aligned for sub-acute, intermediate care and discharges to assess beds commissioned by CCG and Local Authority.  Flexible use beds have been commissioned, which can offer a more responsive approach to the delivery of sub-acute and intermediate care dependant on need. The new model of care will ensure that all commissioned beds can be utilised flexibly. The main principle for intermediate care will be that a patient’s own bed be the first option considered and care be provided in a residential setting. 
Intensive Home Support 
Intensive Home Support was initially commissioned in October 2014 to offer intensive medical, nursing and therapy support to patients in their own homes and intermediate care with Phase 1 being operational February 2015 and Phase 2 June 2015. GP Medical oversight model for Intensive Home Support is in place and access to the service is via the Care Navigation Hub. 
The service was reviewed in November 2015 to ensure greater utilisation and has been further developed to promote a more streamlined pathway supporting 7 day discharge and admission avoidance. Plans are now in place to blend the IHS model with ILTs in the community, to utilise the Rapid Assessment Teams within the hospital to deflect admissions, make greater use of the community Intravenous antibiotic team to deliver in the community and supporting early discharge.  A specialist Chronic Obstructive Pulmonary Disease team are in place and complex case managers are being recruited to proactively identify patients at risk of hospital admission and manage in the community. 
Care Navigation Hub/Directory of Services (DoS)
Launched December 2014 and provides a single contact point to support Health and Social Care services across Pennine Lancashire, working with ILT's in local delivery of services through detailed DoS, including more than 800 services, to identify service options or make referrals as required.   The navigation hub provides prompt, clinical advice to support navigation through out of hospital services and is being utilised by health and social care services to mobilise services and triage and carry out assessment for access into Intensive Home Support Services.
Better Care Fund 2016/17 
Planning has commenced for the delivery of 2016/17 plan with the joint agreement of commissioning intentions across CCG and Local Authority.  Commissioning intentions issued by the CCG signal to providers how services will be further integrated to support joined up local delivery.   Across Pennine Lancashire, work is underway to further align plans and provide a consistent out of hospital offer to support residents across a wider health and care footprint, whilst ensuing that localities and general practice receive the support required to reflect population need.
</t>
  </si>
  <si>
    <t>Jayne Bentley</t>
  </si>
  <si>
    <t>jayne.bentley@blackpool.gov.uk</t>
  </si>
  <si>
    <t>01253 477433</t>
  </si>
  <si>
    <t>Karen Smith</t>
  </si>
  <si>
    <t>Work is under way to develop the New Models of Care across all client groups.</t>
  </si>
  <si>
    <t>We have agreed to make good any shortfall in BCF funding from not delivering the NEL reduction.</t>
  </si>
  <si>
    <t>On target with no variances to report</t>
  </si>
  <si>
    <t>The Q3 rate of 839.1 per 100,000 population compares unfavourably to the planned outturn for the full year included in the BCF Plan of 919.1 per 100,000.  However, it must be noted that the definition for this metric  has changed since the target was set, and now includes planned admissions as well as actual admissions.  This means that the performance will be higher than under the old definition, and that it will be more difficult to achieve the target levels of performance</t>
  </si>
  <si>
    <t>This data is only collated annually as per the SALT and ASCOF definitions for discharges from hospital between October and December for contact/follow-up between January and March the following year, and so we are unable to provide any update for quarter 3</t>
  </si>
  <si>
    <t>n/a</t>
  </si>
  <si>
    <t>The main material variance against the plan relate to the non-elective over-performance, the commissioners are working with providers to understand the reasons for this. Extensive care has only recently commenced (June 15) and as such diversion to a more appropriate service has been limited whilst the new care model is in its final development stages. Although enhanced primary care has already started it is a phased approach that may not reduce NEL activity until the second half of the year. Financial and resource contingencies are in place to mitigate.</t>
  </si>
  <si>
    <t>Teresa Morris</t>
  </si>
  <si>
    <t>teresa.morris2@nhs.net</t>
  </si>
  <si>
    <t>01204 463315</t>
  </si>
  <si>
    <t>Linda Thomas</t>
  </si>
  <si>
    <t xml:space="preserve">A phased approach has been taken to determine the integrated care pooled budget. Bolton CCG and Council have considered the benefits of increasing the pool beyond the BCF schemes, by incorporating the whole of a service where that service receives a significant element of its funding from the BCF from 2015/16 onwards. Therefore the value of the Pooled Budget for 2015/16 increased from the BCF minimum of £21,697,000 to £30,795,452. The pooling approach, based on service lines to be pooled, was approved by CCG Board, Council Cabinet and HWB in March 2015 and final pooled budget by the Commissioning Partnership Board in July 2015. </t>
  </si>
  <si>
    <t xml:space="preserve">A phased approach has been taken to determine the integrated care pooled budget. Bolton CCG and Council have considered the benefits of increasing the pool beyond the BCF schemes, by incorporating the whole of a service where that service receives a significant element of its funding from the BCF from 2015/16 onwards. Therefore the value of the Pooled Budget for 2015/16 increased from the BCF minimum of £21,697,000 to £30,795,452. The pooling approach, based on service lines to be pooled, was approved by CCG Board, Council Cabinet and HWB in March 2015 and final pooled budget by the Commissioning Partbership Board in July 2015.  </t>
  </si>
  <si>
    <t xml:space="preserve">Forecast total Pool income at £29.1m is £1.7m below plan of £30.8m. This is due to the unreleased Pay for Performance elements of the BCF for all Quarters. This gap will be managed from slippages in spend.
The forecast expenditure is estimated at £28.5m with a £2.3m underspend against the £30.8m budget.  The forecast underspend is mostly attributable to slippages in recruitment into new schemes as they were rolled out, i.e. INTs and  Intermediate Tier; and delays in project start date for Complex Needs. </t>
  </si>
  <si>
    <t xml:space="preserve">The rate of admission to residential care per 100,000 increased to 876.2 at Q3 2015/16 from 842.0 at Q2 2015/16. The target for 2015/16 is </t>
  </si>
  <si>
    <t>The proportion of people still at hme 91 days following discharge at Q3 2015/16 wa 78.9%, a decrease from 87.0% in Q2 2015/16. The target for this measure is 86.0%.</t>
  </si>
  <si>
    <t>The number of referrals to home based intermeidate care per 100,000 population reached 722.2 at Q3 2015/16, the target for this measure is 522.0.</t>
  </si>
  <si>
    <t>Overall satisfaction of people who use services with their care and support</t>
  </si>
  <si>
    <t xml:space="preserve">The co- located Integrated neighbourhood teams continue to establish a fully integrated person centred service that proactively targets patients hwo are deemd to be most ar risk by their GP Practice.  Analysis completed at an individual patient level has identified that for the patients who received targeted intervention from the INT's there is evidence of a 65% drop in NEL admissions and a 56% drop in A &amp; E attendances. Although this was a small sam,ple of patients the results are encouraging. There are now short term primary care projects are in place which will further support integration and the links with the Integrated neighbourhood teams.  The Intermediate Tier servce continues to see an increase in referrals to the Admissions Avoidance service and the Home pathway and demonstrate good outcomes for patients. A project is in place to facilitate access to dedicated GP support to the Admissions Avoidance team out of hours which should support avoidance of unnecessary NEL hospital admissions. A bed utilisation audit has been completed in the bed based service and work is in progress to improve the balance of step up admissions to the Intermediate care beds. A complex lives service specifically targeted at people who are homeless or dependent on drugs or alcohol has been commissioned from a voluntary sector organisation and is in the process of implementation. The preventative Staying Well service is established and contiunes to roll out to all GP's in the borough.  An Integrated Discharge team has been in place since December and is testing approaches to managing complex discharges. It is too early to report on the outcomes acheived  by this service but there is evidence of good integrated  working to support the timely transition of vulnerable people from hospital to community.  Despie the good work in progress Bolton has seen no improvement in performance around the key BCF metrics. However, considerable joint working is in progress with all the four organisations to address the performance issues.
First Commissioning Partnership Board meeting was held in July. Revisions to the 2015/16 Pooled Budget and service lines were reviewed and approved by Commissioning Partnership Board (CPB) in July 2015. The revised Pooled Budget now stands at £30.8m. Forecast total Pool income at £29.1m is £1.7m below plan of £30.8m. This is due to the unreleased Pay for Performance elements of the BCF for all Quarters. This gap will be managed from slippages in spend. The forecast expenditure is estimated at £28.5m with a £2.3m underspend against the £30.8m budget.  The forecast underspend is mostly attributable to slippages in recruitment into new schemes as they were rolled out, i.e. INTs and  Intermediate Tier; and delays in project start date for Complex Needs. </t>
  </si>
  <si>
    <t>Hannah Morris</t>
  </si>
  <si>
    <t>hannah.morris@dorsetccg.nhs.uk</t>
  </si>
  <si>
    <t>07881255317</t>
  </si>
  <si>
    <t>Executive Director - Adults and Children, Bournemouth Borough Council and Strategic Director - People Theme, Borough of Poole</t>
  </si>
  <si>
    <t>The principle of 7-day services is already supported by the pan-Dorset BCF partnership with, for example, a joint Out of Hours emergency response service and joint weekend hospital social work, 7 day District Nursing &amp; intermediate care services. GP practice extended opening have been in place during Q3 to assist with winter resilience. A mapping exercise of 7 day services has commenced across the pan Dorset system to confirm that connectivities are optimised and gaps identified. This will be basis for agreeing the level of infrastructure required.</t>
  </si>
  <si>
    <t>The NHS Number is already being used for adults  for by Borough of Poole. Bournemouth BC has a project in flight to populate the NHS number field of its social care case management system. This is progressing well with testing being carried out. NHS England Integrated Digital Care Fund has awarded Dorset £1.35 million to create a seamless electronic record system for patients (the Dorset Care record - DCR - project) to be rolled out to all BCF Partners from April 2016.</t>
  </si>
  <si>
    <t xml:space="preserve">Good progress is being made in development of our Integrated Locality Team model in the 13 localities. All GP practices involved are working with community health and social care staff and with growing VCS involvement. All localities to meet 6 key features and functions by end March 2016 including multi-disciplinary team meetings, risk stratification approaches and case management. Detailed quarterly monitoring for Q3 shows positive progress within each locality and enables targeted support for those needing further help. Overall at the end of Q1, 8% good progress had been made toward locality key features and functions. This has increased to 51% at end of Q2 and 80% at the end of Q3. </t>
  </si>
  <si>
    <t>Our forecast for BCF spending increased slightly from that in our BCF Approved Plan because of increased resourcing of scheme 1 ICES Integrated Equipment for Living Service at the time that S.75 Agreements were finalised in detail.</t>
  </si>
  <si>
    <t>The way the BCF is set up with the source of funds agreed at the outset and expenditure on agreed schemes covered by section 75 agreements, variances against final forecast income and expenditure are not expected.</t>
  </si>
  <si>
    <t>Current performance indicates that the rate of permanent admissions to residential care per 100,000 will have improved against the baseline and prior year and will have met the BCF target.</t>
  </si>
  <si>
    <t>Performance to date is marginally deteriorated over the baseline and  prior year and is not on track to meet the full BCF target.</t>
  </si>
  <si>
    <t>Our performance is better than in both 2013-14 and 2014-15, is improving throughout the year and we anticipate meeting the full BCF target.</t>
  </si>
  <si>
    <t xml:space="preserve">ASCOF 3A was chosen as a nationally-validated qualitative measure drawing together the experience of service-users 'in the round' and allowing us to learn from regional and national comparators. It is available only annually; 2015-16 results will be published in October 2016. </t>
  </si>
  <si>
    <t xml:space="preserve">Our BCF work is up and running. The budget is under control. Progress in delivering change across the schemes is mixed. Some are delivering in line with  plan e.g Integrated Community Equipment Services and Accessible Homes. In others we have made good progress on changes to how we deliver but a material impact in terms of outcomes is not yet being felt on the ground. Examples include: 
1) Work on reshaping our reablement and intermediate care services is underway through our Joint Commissioning Board. In order to bring forward the completion of the work we have secured additional commissioning capacity, bringing in external expertise from experienced professionals with both a health and social care background.
2) 13 Integrated Locality teams established and the rate of implementation of the 6 key features and functions is steadily increasing. 
3) New Carers strategic vision has been co-produced and agreed. New self-directed health and wellbeing checks for carers being piloted via GP practices and other community- based services such as Pharmacies, some libraries and via on-line access through 'My Life My Care' our pan-Dorset trusted source of information on care and support.                                                                                                                                                                                                                                                                                                                                                                                                  4) Early Help is now progressing. Public health colleagues have produced an evidence based review of secondary prevention for those with Long Term Conditions and we will build the results in to the  Health &amp; Wellbeing Strategy for 2016 and our next commissioning work plan.
5) Urgent care schemes. Our SRG is co-ordinating improvement work to help achieve key targets. For delayed transfers of care we have been focussing on practice changes to consistently deliver discharge to assess. The BCF partnership released some uncommitted funding to provide additional investment for each local authority to deliver schemes aimed at reducing hospital pressures. Further work to improve DToC performance is now being supported through external help to the pan-dorset system from NHSE and LGA. 
 In order to support delivery of the financial risk sharing element of the BCF that relates to containing growth in CHC spend, a programme of work is underway involving health and social care colleagues. Activity includes reviewing existing high cost cases to ensure outcomes are achieved and that care represents value for money. Rates payable to providers are being reviewed. Assessment and decision-making processes are being streamlined.  The level of overspending on the budget has reduced in year and the risk share has been released to partners by the CCG.                                                                                                                                                                                                                                                                                                                                                                                                                                                                       A review of the markets for residential and nursing home care across Dorset is due to be completed by the end of Q4. This is providing a detailed analysis of capacity, commissioners use of capacity and pricing and will be used to achieve efficiency gains and shape capacity going forward.                                                                                                                                                                                                                                                                                                                                                                                                                                                                                                             A new pooled budget arrangement and service plan for our LD campus cohort clients is being developed and will be added in to our BCF in 2016/17 along with the pooled budget that supports our new Dorset Integrated Care Record.      </t>
  </si>
  <si>
    <t>Lynne Lidster Head of Joint Commissioning</t>
  </si>
  <si>
    <t>lynne.lidster@bracknell-forest.gov.uk</t>
  </si>
  <si>
    <t>01344 351610</t>
  </si>
  <si>
    <t xml:space="preserve">John Nawrockyi - Director of Adult Social Care, Health and Housing </t>
  </si>
  <si>
    <t xml:space="preserve">The annual total is greater from the original plan as additional money has been ringfenced for the Better Care Fund since that plan was submitted. The annual total in Q3 differs from the annual total in Q1 as we now assume none of the performance element will be payable into the fund as A&amp;E admissions have not reduced. It also takes into account some further income to be included in the fund identified since Q1. </t>
  </si>
  <si>
    <t>The annual total in Q3 differs from that in Q1 as we now have plans in place to utilise all funds by year end. Therefore expenditure now equals income. The annual total differs from the original plan for the same reasons set out under "income" above.</t>
  </si>
  <si>
    <t>The pooled is expected to be fully utilised by year end. The performance element of the funding is not anticipated to be received into the fund.</t>
  </si>
  <si>
    <t>Based on figures for the period April 15 to December 15, the full year extrapolated forecast gives a rate per 100,000 population of 688.14.  The planned 15/16 figure was 596.8 so the % change is 15.3%. As reported in previous submissions, the baseline 2014/15 showed a particularly low number of admissions and demand over the year cannot necessarily be predicted by looking at the previous year's trends.</t>
  </si>
  <si>
    <t>Data not available to assess progress. This data will be available after the end of March2016.</t>
  </si>
  <si>
    <t xml:space="preserve">An improvement in performance took place in Q2 when compared against the same period in 2014/15 and the trajectory has continued to show improvements for Q3 compared against the same period in 2014/15.  </t>
  </si>
  <si>
    <t>The data for EQ5D was provided in the Quarter 2 2015/16 return following publication in September 2015.  The information is published annually and therefore the situation remains the same as for Q2 until the next publication date, anticipated to be September 2016.</t>
  </si>
  <si>
    <t>Bracknell Forest HWB has fully met the conditions for 7 day services; Joint Assessment and Care Planning; Use of the NHS number, as detailed in the previous submissions Q1 and Q2.
While the overall rate of non-elective admissions has risen in Bracknell Forest, the 3 consecutive Quarters for 2015 2016 have demonstrated a step  reduction in variance  (13% / 9% / 6%) and  there has been a noticeable decrease in the subgroup of ‘"Chronic ambulatory"  non-elective admissions; pointing to improvement in provision of preventative services such as the Prevention and Self-Care programme within the BCF workstream, as well as the impact of other BCF schemes such as the Integrated Care Teams, where to date the Supported Discharge team have received more than 115 referrals since April 2015.  In summary, the reduction in avoidable non-elective admissions is attributed to the success of the BCF projects and other areas of preventative work.
The BCF projects, specifically the further development of intermediate care, are designed to directly impact on DToCs. These initiatives are supplemented by winter pressures initiatives which tackle causes of delays. The integrated care teams also support this by ensuring that advanced care plans are in place for people at high risk of admission.  Through the appropriate BCF governance, further BCF funded projects are being implemented, aimed at directly or indirectly tackling DTOCs. These include providing additional capacity in the Community Intermediate Care Service,   to enable the service to provide short term support for people who are either newly referred for social care support, or whose needs change, in order to: 
• Provide detailed information to inform assessment  
• Support reablement where appropriate
• Provide support at the right level, at the right time and in the right place through a “right sizing” approach
• Deliver cost savings through reducing or removing the need for on going support from traditional home care.
As has been previously noted, the domiciliary care market is particularly challenged in this area, which impacts on DTOCs  and the Better Care fund is also being used to offset the difficulties this presents.  An enhancement to the Community Alarm service to provide Emergency Personal Care has been approved by the BCF Steering Group. This seeks to reduce the need to admit people to hospital who do not have sufficient emergency support at home. This service therefore contributes to the ambitions of the Better Care Fund as it potentially prevents hospital admission as well as potentially enabling safer hospital discharge.</t>
  </si>
  <si>
    <t>Rebecca Malin</t>
  </si>
  <si>
    <t>Rebecca.Malin@bradford.nhs.uk</t>
  </si>
  <si>
    <t>01274 237689</t>
  </si>
  <si>
    <t>Councillor David Green, Leader Of Council CBMDC</t>
  </si>
  <si>
    <t>Integrated Digital Care Record due to go live Summer 2016</t>
  </si>
  <si>
    <t xml:space="preserve">All organisations adhere to Caldicott 2.  A multi-agency information sharing governance approach is being developed.               </t>
  </si>
  <si>
    <t>In Q3 partners acknowledged the current overrtrade position for Non Elective activity and agreed to fund this via the performance fund.</t>
  </si>
  <si>
    <t>Both the year to date and full year expenditure is below plan due mainly to the delayed opening of the expanded Virtual Ward (1st November 2015). Following confirmation of the non-elective overtrade on CCGs' healthcare contracts, the performance fund will need to be used to pay for the cost of this activity which is forecast to be £3m above plan.</t>
  </si>
  <si>
    <t xml:space="preserve">In 2014-15 Bradford Council at 718 were the 8th best performing council (out of 15) in Y&amp;H but above the Regional average of 727. Performance in 2015-16 has remained broadly in line with the previous year. We are on track to meet the agreed LA target of 750 which was set as per the new definition of ASCOF 2A pt2, current year end estimate for ASCOF value is around 740 which is based on approximately 415 permanent admissions to residential or nursing care during the year. The HSCIC Short and Long Term Support Data Collection will provide the LA with more detailed care pathway data which informs the numerator for this metric. We will be looking to incorporate this into 2016-17 Integrated Care for Adults MI as we will now have more than just a year's worth of data to analyse and also more robust comparator data with which to benchmark. The original target for BCF (571) was based on the 2013-14 ASCOF definition and will be revised as part of BCF Planning for 2016-17 to incorporate the changes to the definition of the ASCOF 2A metric. </t>
  </si>
  <si>
    <t>In 2014-15 Bradford Council at 88.8% were the 4th best performing council (out of 15) in Y&amp;H and well above the Regional average of 83.2% and England average 82.1%. Performance in 2015-16 has remained broadly in line with the previous year which is positive considering the model of short term enablement support provided to patients in Bradford and Airedale. We are on track to meet the agreed LA target with current year end estimate for ASCOF 2B pt1 value around 89%. The HSCIC Short and Long Term Support Data Collection will provide the LA with richer care pathway data on short term reablement type support to supplement this metric which will inform and influence more effective local monitoring of integrated short term support services such as the Bradford and Airedale Integrated Intermediate Care Services at the District Hospitals. The Hubs are contributing to improving reablement particularly in ensuring individuals receive the appropriate care within their home or a step up facility, all of which supports admission avoidance, early supported discharge and delayed transfers of care. We will be looking to incorporate agreed local metrics into our 2016-17 Integrated Care for Adults MI. Additionally we have recognised personal outcome measures in place for people receiving short term support, based on the Adult Social Care Outcomes Framework, which provide valuable person centred information contributing to our performance management framework. This data is used to monitor our performance against our comparator groups and also nationally via Sector led Improvement.  The output of which influences development of strategy and services. The original ASCOF 2B pt1 target of 95% for BCF was recognised by HWB and Bradford Health Care Commissioners as unrealistic given the enablement model and the England average of 82%. Bradford Health and Care colleagues are continuing to work to improve business processes  across short term support in the community and in hospital settings</t>
  </si>
  <si>
    <t>Performance has been consistently above the 71% target so far this year, with performance at the end of Q3 standing at 81.2%
N.B. this metric is based on the footprint of the three CCGs – it is not currently possible to split out Craven GP practices population.</t>
  </si>
  <si>
    <t>The local metric will be aligned with the national indicator as/when available</t>
  </si>
  <si>
    <t>Particular support around data interpretation and analytics</t>
  </si>
  <si>
    <t>in review</t>
  </si>
  <si>
    <t>Section 75 agreement in place as of Q2.  Formal sign off by each CCG and Local Authority is imminent.
Following confirmation of the non-elective overtrade on CCGs' healthcare contracts, the performance fund will be used to fund this activity.  Forecast - £3m above plan.
Partners have a robust performance management framework in place, centred around the ASCOF but also encapsulating local activity and productivity measures across access, assessment and support services. In 2014-15 we were the top performing local authority in Yorkshire and Humber on 4 ASCOF measures (Self Directed Support and Direct Payments for Carers, Carers Quality of Life and Carers Social Contact) and in the Top 3 for 9 of the measures.
Performance across our metrics remained strong in Q3 with partners expecting to either achieve all targets or demonstrate improvement (but not meet the target).
Our excellent performance on Delayed Transfers of Care, both overall health and social care, was highlighted in Regional Sector Led Improvement as best practice and in December 2015 we delivered a 'Masterclass' session at a joint Local Authority and NHS Regional event chaired by Sandy Keene from National ADASS.
Our implementation plans for Integrated Digital Care Records are on track to 'Go-live' in July 2016 where the NHS Number will be the unique ID used across Adult Social Care.   We are also exploring opportunities for integrated data to inform commissioning and further service improvement.
A new ASCOF measure, reflecting the Department of Healths commitment to integrated care, was added to the framework in 2014-15. The development work undertaken has underlined the challenging nature of such an indicator and, on conclusion of the unsuccessful cognitive testing, the recommendation was that no underpinning questions would be added to the Adult Social Care survey. However, in order to highlight the importance placed on integrated care, the DoH have retained a placeholder on the “effectiveness of integrated care” and work is continuing on how best to include such a measure. 
In Bradford we have included an additional question in our last 3 annual Adult Social Care Surveys asking people who receive long term Adult Social Care support their experience of effective co-ordinated Integrated Care Services and will be looking to extend this into an already established personal outcome evaluation of Short Term Support. The local authority will feed this into discussions on the local metrics underpinning BCF Planning for 2016-17.</t>
  </si>
  <si>
    <t>Sean Girty</t>
  </si>
  <si>
    <t>sean.girty@brent.gov.uk</t>
  </si>
  <si>
    <t>07841 985 962</t>
  </si>
  <si>
    <t>Phil Porter and Sarah Mansuralli</t>
  </si>
  <si>
    <t>integrated rehab &amp; reablement team, integrated hospital discharge teams (PODS/virtual wards)</t>
  </si>
  <si>
    <t>na</t>
  </si>
  <si>
    <t>on track</t>
  </si>
  <si>
    <t xml:space="preserve">Permanent admissions of older people to residential and nursing care homes have consistently been below plan. This puts Brent 22.5% better than Plan YTD. Continued progress with every month in Q3 achieving the target. </t>
  </si>
  <si>
    <t>Data collected annually.  London network event on Feb 23 to explore options for improved data collection and analysis for this metric.</t>
  </si>
  <si>
    <t>70.7% as of March 2015 (exceeding the monthly target of 67%)</t>
  </si>
  <si>
    <t>Outcome 5 looks at postive responses to the question: "Are you confident to manage your own health?" from the GP survey data. The latest survey results include data from July-September 2014, and January-March 2015.
The total number of responses to this question over the time period was 5,143.
A postive response was defined as either a "Very confident" or "Fairly confident" response. The breakdown of total responses is below:
Very confident: 1,891 (37%)
Fairly confident: 2,640 (51%)
Not very confident: 503 (10%)
Not at all confident: 109 (2%)</t>
  </si>
  <si>
    <t>TBD</t>
  </si>
  <si>
    <t xml:space="preserve">BCF Scheme 1 / WSIC Core Contract  
The WSIC core contract with GP’s seeks planned, proactive and integrated care for adults with LTCs. Specific functions and services commissioned include risk stratification, case management register, care planning and review and multidisciplinary meetings. Implementation is focused on consolidating and improving pathways and processes, alignment of existing capacity to the new model of care, development of approaches to self-care, development of provider partnerships, and opportunities for integrated commissioning and use of joint budgets.
Progress Update:  work underway on the detailed design and business case for 16/17 which will make the case for core contract funding, summary of model of care, budget, targets &amp; outcomes. Business case scheduled for March CCG Executive.
BCF Scheme 2 / Rapid Response 
This work updates the contract for STARRS rapid response (provided by LNWHT), improving nursing intervention in order to support patients who are having a medical crisis to access support in a community setting, ultimately preventing hospital attendance and hospital admission where appropriate.  We will maximise the number of appropriate referrals from GPs, LAS, A&amp;E, and ensure the rapid response workforce is sized and skilled to meet the increased demand.  Rapid response staff will continue to be trusted assessors for social care packages.  The other part of this project is looking at the funding model for Early Supported Discharge in LNWHT.
Progress Update: revised service specification and a new suite of KPIs to reflect the changes to the service model have been co-produced and agreed in principle by the CCG and LNWHT.  Work underway with LNWHT to investigate opportunities for Rapid and Nursing homes to better work together.  Work continues to disaggregate the current STARRS funding allocations to the various components of the service (rapid, ESD, rehab, SPA) which will inform the 16/17 contract and payment mechanism.  CCG proposes taking a phased approach towards a blended funding model in line with national recommendations for urgent and emergency care. New contract monitoring arrangements have been agreed.
BCF Scheme 2.5 / Rehab and Reablement 
This work brings together STARRS Rehab (provided by LNWHT) with Reablement and Enhanced Reablement (provided by Council) into an integrated assessment and therapy service.  The new service will be based in LNWHT (with council staff seconded into LNWHT) and has been co-designed with a broad range of partners. The new service will deliver intensive, short term (4-16 weeks) assessment and therapeutic support in the community in order to maximise independence in daily living skills and rehab goals.  The expected outcomes are increasing independence and self-care in the community and decreasing readmission into hospital and admission into residential or nursing care homes.  We have successfully completed workforce modelling based on expected demand and will focus the rest of 15/16 on transferring staff from the Council into Trust, training staff in the new ways of working, ensuring the IT, estates, funding arrangements are in place to support successful go live in April 2016 (note slippage expected, see below).   The other part to this project is developing the home care market to support both rehab and reablement clients.  We will be going out to tender for new rehab and reablement home care provision.  Key changes include zoning, reducing number of providers, living wage, picking up basic rehab tasks, closer oversight/working with the assessment and therapy professionals.  We expect to see benefits from all of these changes over winter 2016/17.
Progress Update:  Council Cabinet approved in December 2015.   LNWHT Executive approved in January 2016. Revised service specification and a new suite of KPIs to reflect the changes to the service model have been co-produced.  The service is linked to the work on disagregating the current STARRS funding alloctionsto enable implementation.  Implementation has been delayed as a result to June 2016.
BCF Scheme 3, which looks at DTOC and Complex Hospital Discharge (also known as “the Brent Winter Plan”).  This work represents all of the integration solutions being implemented in Brent that will support reduction in DTOC and improve hospital discharge for complex patients by delivering higher quality and more streamlined discharge from hospital.  This project is looking at changing the way our health and social care professionals work together in the hospital setting, for example setting up virtual MDTs based around wards where all staff involved in discharge are allocated to specific ward, work over 7 days, carrying out ward rounds proactively picking up work and covering weekends, supporting ward staff to take ownership of referrals into social care, creating a buddy system between hospital discharge coordinators, improving housing support for DTOC, and establishing continuous improvement/action plans.  The other part of this project is commissioning possible community services that could support hospital discharge more effectively, for example step down beds, night sitting service, developing the bed based care home market to support more complex patients.
Update on the changes implemented to date;
• 22 step down beds to support DTOC in Brent fully operational from December 2015 (16 residential &amp; reablement beds) (6 nursing beds). 
• 4 social workers co-located at NWP hospital and working in different ways (e.g. ward rounds, MDTs, proactively picking up referrals, educating ward staff) in December 2015.  0.5 social worker co- located at Royal Free in December 2015.  
• Weekend working by social workers began at NWP in December 2015.  
• Housing colleagues joined the daily DTOC calls and are working on the wards to support with DTOC where there are housing issues in December 2015.  
• Work referred to as the “West London Alliance” work which will deliver early identification of social care cases, implement reciprocal social are assessments across 5 Boroughs, and test out an integrated/discharge pod model of working around wards is underway. Expected to be implemented by April 2016.
Performance impact of those changes:  
Performance of Step Down Beds (Residential and Reablement Beds)
• 21 DTOC patients have been discharged from hospital into the residential and reablement beds since December 2015
• 10 / 21 patients have been discharged from the step down beds after staying for an average 22.5 days (3 patients have returned to hospital, 7 patients have returned home)
Performance of Step Down Beds (Nursing Beds)
• 7 DTOC patients have been discharged from hospital into the nursing beds since December 2015
• 3 / 7 patients have been discharged from the nursing beds after staying for an average 22 days (1 patient has returned to hospital, 2 patients have returned home)
Performance of Weekend working and Co-location
• 15 referrals for social work assessments have been received over the weekend and completed since December 2015
• 0/15 were discharged over the weekend, work is underway to investigate reasons why and identify possible solutions
BCF4 Improving the mental health urgent care pathway (Better Care Fund Scheme 4).  Brent CCG working with our Local Mental Health Provider – Central and North West London NHS FT setup a liaison psychiatric service to support adults who have been referred to inpatients and present with the full range of mental health problems. The aim is to provide timely, brief interventions that can help to improve the patient’s outcomes and prevent or reduce their length of in-patient hospital stay. The Liaison Psychiatry Service at Northwick Park Hospital operates an assessment lounge that works to divert people out of A&amp;E. We have changed some of the ways in which this operates and this has resulted in changes to patient flow. A full sustainable service model has now been agreed and will be  rolled out and implemented Nov, Dec, Jan through to Feb.  As part of this service line, we are scoping out alcohol related admissions to be included in this service model including frequent attenders of A&amp;E to inform arrangements for managing these differently.
• Brent CCG, in collaboration with Harrow CCG, commissions a service to provide specialist mental health assessment and psychiatric advice to acute hospital staff in Central Middlesex Hospital and Northwick Park Hospital. In A&amp;E, this helps avoid unnecessary admissions to physical healthcare beds; on the wards, this helps optimise care for people who may have a concurrent mental illness, and keep lengths of stay to a minimum.
• The existing liaison psychiatry service has changed significantly since it was first introduced (as a pilot in 2012), with the introduction of a mental health assessment lounge at Northwick Park Hospital. There were further changes in response to changes in acute hospital patient pathways from September 2014 onwards. 
• The Single Point of Access and Home Treatment Rapid Response services commenced on 3rd November 2015; supporting patients and service users with possible / suspected mental illness, in the community and intended to reduce avoidable A&amp;E attendances
</t>
  </si>
  <si>
    <t>Ramona Booth and Debra Crisp</t>
  </si>
  <si>
    <t>ramona.booth@nhs.net</t>
  </si>
  <si>
    <t>07831418825</t>
  </si>
  <si>
    <t>Denise D'Souza &amp; Christa Beesley</t>
  </si>
  <si>
    <t>A number of services are 7 days and plans are in place to ensure that all other appropriate services move to 7 days.</t>
  </si>
  <si>
    <t xml:space="preserve">Cluster working has been established in two fo the six clusters. Full Implemenentation will be completed by May 2016. </t>
  </si>
  <si>
    <t>There continues to be some slippage against new schemes, which which will be used to cover overspends in the pooled fund, or invested in other areas to improve poor performance.</t>
  </si>
  <si>
    <t>Whilst admissions have decreased from the start of 2015/16, they are slightly higher than last year</t>
  </si>
  <si>
    <t>Data not available until after March 2016</t>
  </si>
  <si>
    <t>Currently at 64%</t>
  </si>
  <si>
    <t>Data not available</t>
  </si>
  <si>
    <t>unknown</t>
  </si>
  <si>
    <t xml:space="preserve">The CCG held a stakeholder event in February 2016 to develop the plan for 16/17 and agree the outcomes required. </t>
  </si>
  <si>
    <t xml:space="preserve">Daniel Knight </t>
  </si>
  <si>
    <t>Daniel.Knight@bristolccg.nhs.uk</t>
  </si>
  <si>
    <t>01179 002313</t>
  </si>
  <si>
    <t>Martin Jones + George Ferguson - Co-Chairs of HWB</t>
  </si>
  <si>
    <t xml:space="preserve">The emergency admissions target is not achieving what we wanted it to achieve, despite limited services at the weekend. Therefore the services are not delivering a reduction in emergency admissions. 
We have limited services in place such an in-reach nurse and social workers (that volunteer to work weekends).  A business plan has been developed to recruit to four social care posts that include working weekends. This has been subject to consultation and has been supported by the unions. The business case includes both social care cover at weekends and brokerage. This business case will be considered 23 February 2016.
The majority of the work carried out to date has been focused on discharge. The new models of care and new ways of working with primary and acute care provide an opportunity for us to consider services that will assist with admission avoidance (such as community based ambulatory platforms with limited access to beds in the community setting). Understanding and testing this model will be the focus of work for the rest of 2015/16 with focus on implementing step-up beds in the community accessed over 7-days to reduce emergency admissions.  
The main driver for 2015/16 to reduce emergency admissions will be the introduction of the joint primary care model that will be supported by an Urgent Care Centre in 2016/17/18, this will operate 7-days a week.
</t>
  </si>
  <si>
    <t xml:space="preserve">We have undertaken a audit across the Better Care returns of those organisations responding ‘yes’ to joint assessment national condition  to determine what is required for Single Assessment. We have received advice from the Regional Relationship Manager that we should be working towards a single assessment.
We have learned through the audit that the single assessment does not have to be ‘paper-based’ and this is more about working together in the community to jointly agree the needs of the individual using person centred planning that results in a shared care plan across health and social care. 
This is going to be considered as a work-stream for 2016/17
Bristol City Council are developing an online self-assessment which will be accessible by all, including health services, citizens, providers of health and care services, and voluntary and community sectors.  </t>
  </si>
  <si>
    <t>Pay-for-performance income has not been released into the fund.</t>
  </si>
  <si>
    <t>There is a forecast underspend due to delays in recruitment of some project posts.</t>
  </si>
  <si>
    <t>We are tracking it carefully and there is a projected underspend due to the delay in starting projects and intend to spend the full fund next year</t>
  </si>
  <si>
    <t>baseline from 2014/15 outturn was :
18-64 perm admissions 33.9 - reduced by 7.1% to 31.5 at Q3 2015/16
65+ perm admissions 1108.1 - reduced by 6.3% to 1038.0 at Q3 2015/16</t>
  </si>
  <si>
    <t>During 2015 – 2016, redesign and additional capacity has improved the speed and efficiency with which patients requiring reablement/rehabilitation are being discharged from the Bristol Hospitals either to their homes or community based beds in a timely manner.  This is providing a better quality experience for the patient, by supporting a reduction in hospital length of stay and is enabling people to regain their independence in or be closer to their own homes, which clearly is of benefit to the individuals.</t>
  </si>
  <si>
    <t>The CCG has seen improvement at one of our main providers, 2015/16 activity is significantly lower than 2014/15 activity levels -11 .6%.  Unfortunately our other main provider has increased activity by 27.5%, their data is currently not available due to a change in patient system.</t>
  </si>
  <si>
    <t>Unable to provide data as this PI is calculated annually in May</t>
  </si>
  <si>
    <t xml:space="preserve">As this is our priority area we would be keen to discuss support options </t>
  </si>
  <si>
    <t xml:space="preserve">The SUS data available for reporting emergency admissions is not complete to Q3 due to patient system changes at NBT, this is large share of Bristol CCG activity so we have completed this with a forecast figure for Q3 based on YTD performance. 
The level of reportable DTOCs has improved significantly  with an improvement of 57% at University Hopitals Bristol. Robust systems of coding and reporting have influenced this position as has the further development of Disharge to Assess initiatves.
</t>
  </si>
  <si>
    <t>Sarah Osborn/Richard Hills</t>
  </si>
  <si>
    <t>sosborn@nhs.net/richard.hills@bromley.gov.uk</t>
  </si>
  <si>
    <t xml:space="preserve">01689 866515/0208 313 4198 </t>
  </si>
  <si>
    <t>Angela Bhan, Chief Officer - Bromley CCG/Cllr Jefferies, Chairman of Bromley HWB</t>
  </si>
  <si>
    <t>Being discussed as part of a joint out of hospital strategy</t>
  </si>
  <si>
    <t>The Joint Integrated Commissioning Executive will be committing the rest of the pooled fund.  This strategy will be setting out how community services and primary care will be commissioned. The BCF will be used  to fund investment in community services e.g. enhanced services to carers and self-management and peer support.</t>
  </si>
  <si>
    <t xml:space="preserve">Published data shows a significant reduction in the rate per 100,000 for permanent admissions to care homes - 447.6 in 2013/14 and 79.9 in 2014/15.  An issue with the data submission from Bromley has been identified.  The planned number of admissions to residential care was 234 and actual performance (based on local data held by the borough) is 236.  </t>
  </si>
  <si>
    <t>Significant increase in the percentage of people still at home 91 days following discharge - 82.6% in 2013/14 and 93.6% in 2014/15</t>
  </si>
  <si>
    <t>The 66.7% target has been delivered with reported performance of 69.2% in December 2015.</t>
  </si>
  <si>
    <t>Bromley has seen a decrease in the proportion of people feeling supported to manage their (long term) condition - July 2013 to March 2014 performance of 62.8% compared with 60.0% for July 2014 to March 2015</t>
  </si>
  <si>
    <t>Two significant reviews have recently been completed in in Bromley:
1) Mckinsey's 'one truth' review of Acute which they have delivered nationally across a number of NHS Trusts
2) A jointly commissioned review of out of hospital services between the local authority and Bromley Clinical Commissioning Group. 
Both reviews have now moved into planning and implementation phases and funding from the BCF is being targeted to deliver against the recommendations set out in the reviews, including a focus on preventative services in the community delivered within integrated care networks. For example the new post dementia service which is out to tender and set to start in June 2016 looks to co-ordinate a universal offer of support post a dementia diagnosis. Further joint commissioning is being developed for carers support, and sharing care plans across agencies. The BCF is providing joint investment to improve services around discharge including the plan to increase capacity across reablement and to integrate the service better with rehabilitation services to be able to better support early discharge and the avoidance of long term care packages. 
Directors have made the strategic decision to delay implementation of some BCF schemes earlier in the year while these reviews were underway but have now committed funds against a number of key areas to improve discharge and community services. 
The Joint Integrated Commissioning Executive meet monthly to process the integration agenda on behalf of the Health and Wellbeing Board. BCF is a standing item and is administered through a shared section 75 agreement. 
The Section 75 has been signed and sealed for 2015/16.   Negotations are currently underway for BCF 2016/17 to make sure that funds are targeted to deliver systematic change from acute to community based settings. (However at this point we are still awaiting the guidance from NHS England for BCF 2016/17) 
Bromley has seen a significant increase in emergency admissions in 2015/16.  There are a number of factors affecting admissions including: admissions to the Ambulatory Care and Clinical Decision Units, changes in counting and coding at the local acute provider (PRUH), increased bed capacity created by more robust discharge processes.
The CCG is working with the CSU and providers to understand the issues to ensure a robust baseline can be established for 2016/17.</t>
  </si>
  <si>
    <t>John Lisle &amp; Colin Thompson</t>
  </si>
  <si>
    <t>john.lisle@nhs.net</t>
  </si>
  <si>
    <t>01494 586700</t>
  </si>
  <si>
    <t>Annet Gammel &amp; Trevor Boyd</t>
  </si>
  <si>
    <t>No difference</t>
  </si>
  <si>
    <t>Progress as per plan</t>
  </si>
  <si>
    <t>Some concern over accuracy of figures but believe on track to meet target</t>
  </si>
  <si>
    <t>Measured annually but indications are on track to meet target</t>
  </si>
  <si>
    <t>currently on track to exceed target</t>
  </si>
  <si>
    <t>Social care measure currently being used - measured annually.</t>
  </si>
  <si>
    <t>Buckinghamshire is on track to meet all targets associated with the BCF apart from the reduction in non elective admissions.  DTOCs are reducing and much work has been done to introduce an aligned reablement service.  In addition all localities are now developing plans for integrated teams that will further support independent living, improve discharges and avoid admissions to hospitals and other institutions.</t>
  </si>
  <si>
    <t>Helen Smith</t>
  </si>
  <si>
    <t>h.smith@bury.gov.uk</t>
  </si>
  <si>
    <t>0161 253 6338</t>
  </si>
  <si>
    <t>Cllr A Simpson</t>
  </si>
  <si>
    <t>Currently within 10% of the Q3 target,Residential care admissions are currently lower compared to previous year, but will probably not meet the full target.  Pressures throughout the whole health and social care system are contributing to this.</t>
  </si>
  <si>
    <t>This is a snapshot figure so in year reporting does not affect the final year result. However Q3 is above the target set for year end and projected to form better than target at Q4.</t>
  </si>
  <si>
    <t>Data is only available for Q2 at this point, but if the trend continues the target will not be achieved for this year.  Due to absence of key staff for a large part of the year, introduction of a number of new initiatives has been delayed.</t>
  </si>
  <si>
    <t>There has been no change in this performance indicator so far thsi year. The adult social care users survey is currently underway and will provide data for an updated figure for Q4.</t>
  </si>
  <si>
    <t>Any medium would be welcome</t>
  </si>
  <si>
    <t>Evaluation of the pilot schemes has led to the rollover of them until 31 March 2016.  This is because the evidence both financially and clinically was positive but not extensive.  This extension will therefore allow for further data to be collected and additional analysis undertaken before long term decisions are made.  The evaluation has now been received and is currently going through formal sign off processes.  It is envisaged a further short term rollover will take place but that within 6 months learning from these pilots will be incorporated into an outcomes focussed tender process.</t>
  </si>
  <si>
    <t>Ann Ogilvie</t>
  </si>
  <si>
    <t>ann.ogilvie@calderdale.gov.uk</t>
  </si>
  <si>
    <t>01422 292961</t>
  </si>
  <si>
    <t>Councillor Janet Battye</t>
  </si>
  <si>
    <t>There is no difference between the annual total and the pooled fund.</t>
  </si>
  <si>
    <t>The difference is due to a  variation in the expenditure of a number of schemes.</t>
  </si>
  <si>
    <t>Bcf programme is on track to deliver a balanced outturn at the end of the year.   we have a £290k underspend and will be agreeing a plan to make sure this is spent by the end of the 2015/16 financial year</t>
  </si>
  <si>
    <t xml:space="preserve">We continue to measure progress on this indicator against the old ASCOF definiton (ie excluding self funders - as per that target setting round). Whilst we set a stretched target that placed us in the top quartile for performance, so far we have continued to achieve this. </t>
  </si>
  <si>
    <t>This metric has shown significantly improved performance - 89% YTD against a target of 78.8%. As part of our ongoing assurance process, an audit of the collection process and data reporting will take place in early March 2016.</t>
  </si>
  <si>
    <t>This metric continues to be an area of focus for improvement. At present, data is not indicating that the target will be met.</t>
  </si>
  <si>
    <t>The surveys have been distributed to 1500 service users. Results will be available mid March 2016</t>
  </si>
  <si>
    <t>00/00/00</t>
  </si>
  <si>
    <t xml:space="preserve">Non elective admissions:
MAR is the data source used to monitor BCF plans for non elective admissions 
- Data indicates Calderdale has reduced the volume of non elective admissions by 588 better than plan for the quarter, through a wide-range of BCF and non-BCF related schemes
-  The volume reduction exceeds local plans for a 3.5% reduction in non elective admissions
-  Progress has been achieved with an improved reduction in the volume and rate of delayed transfers of care during Q3. There was a significant improvement during September and the Q2 target was met and this has been sustained into Q3. The DToC Joint Governance Group set up to coordinate recommendations from Helping People review and is now showing impact on this metric.
Q3 actual is 1678
Q3 plan is 2004 
-  the  action plan involving key stakeholders is in place and delivering changes in process
-  Despite achieving Q3 target, delivery of DTOC improvement trajectory for the remainder of the year remains our highest risk
Local Indicator - Effectiveness of Reablement:  
-  Target narrowly missed (Q4 actual 40.3%; Q4 plan 41%); admission criteria has been reviewed to ensure people most in need of reablement and would benefit most from reablement are admitted. Fewer people entered the service (Q4 1334 actual; Q4 plan of 1600) but those who entered have had a higher acuity of need. We are awaiting final validated data for Q1 &amp; Q2  15/16, but the unvalidated position shows a dip in performance in both quarters in relation to the proportion of people who went into reablement and were discharged fully independent (Q1 = 33%, Q2, 39% against a plan of 44%). 
Service User Satisfaction:
-   Social Care Reported QoL indicator:  (plan 14/15 19.0,  actual 14/15 = 19.4) Composite measure of 8 indicators from the ASCOF Social Care  -    User Experience Survey - questions cover: Control over daily life,  appearance, food and drink, clean and comfortable home, feeling safe, social contact, use of time, feelings of receiving care. Data is now being collected routinely for the 8 QoL questions within this measure as well as via the PSS Survey. During Q1 we conducted pilot exercise to dry run the questionnaire to a smaller sample group. This survey will now be rolled out to all cases across social care with a positive sample skew towards people receiving integrated services or on an integrated care pathway. 
Other metrics in the BCF Plan that are on target are:
Residential and Nursing Admissions
Effectiveness of Reablement: 91 days
Progress on the Care Closer to Home and Care Act priorities moves us further towards the BCF vision for Calderdale and will enable a to better patient experience.  Calderdale Health and Wellbeing Board are sighted on an ambitious digital vision and are working on a Digitally Enabled Health and Social Care Plan, putting citizens and patients in control of their own health and wellbeing.
Performance Fund
We have already prioritised where performance funds are to be invested. Following receipt of Q3 performance information the BCF Programme Board will now be confirming release of Q3 performance monies.
</t>
  </si>
  <si>
    <t>Geoff Hinkins</t>
  </si>
  <si>
    <t>geoff.hinkins@cambridgeshire.gov.uk</t>
  </si>
  <si>
    <t>(01223) 699679</t>
  </si>
  <si>
    <t>TBA</t>
  </si>
  <si>
    <t>Workshops have been held with SRG members in each acute hospital area; these have informed plans for seven day services to be implemented which are currently being finalised and approved. Other seven day services referenced in our BCF Plan, including the new Joint Emergency Team, are now in place and delivering.</t>
  </si>
  <si>
    <t xml:space="preserve">The NHS Number is in place for the vast majority of social care users, and is to be used as the primary identifier for data sharing between health and social care. However it will not become the primary identifier for all social care users until procurement is complete for a new IT system, during the 2016/17 financial year. </t>
  </si>
  <si>
    <t>This is being developed within each organisation as part of our data sharing work</t>
  </si>
  <si>
    <t>Some joint assessments and care planning are now taking place. Funding is not yet used for integrated packages of care. A comprehensive, joint approach to assessments and care plans will be developed in Q1/2 of 2016/7 through the Neighbourhoood Teams; this has been delayed due to the termination of the UnitingCare contract as they were previously leading this work</t>
  </si>
  <si>
    <t>The discrepancy between the total yearly plan and the pooled fund is because we have not planned for use of the £836k performance related funding. This will only be released to the pooled fund if we are successful in meeting our target for non-elective admissions, and will then be used to support our transformation projects</t>
  </si>
  <si>
    <t xml:space="preserve">See above </t>
  </si>
  <si>
    <t xml:space="preserve">Expenditure is broadly in line with activity, although an underspend remains in the projects. This is due to some projects not being fully developed or encountering during Q3; particularly in those areas that were closely linked to work with UnitingCare. Projects are anticipated to use some of this underspend during the last quarter; however it is currently expected that some underspend will remain at the end of the year. Any residual underspend will be carried forward  for project spending in 2016/17 in line with the Section 75 agreement between the County Council and CCG. </t>
  </si>
  <si>
    <t>An 8% decrease on Q3 2014/15, 473 to 514 or 93 to 103 per 100,000 population (please note the population estimates are different for each year which is why the performance figure is not directly proportional to the actual number of admissions)</t>
  </si>
  <si>
    <t>This data is collected annually</t>
  </si>
  <si>
    <t>The proportion of adults (aged 18+) receving long-term social care (per 100,000 of population) is: 1,590
This figure is culumulative across the year, so it is expected to rise. Based on the current figures it is anticipated that the figure will stay below the target of 1,724.</t>
  </si>
  <si>
    <t>No significant changes in the period (FFT in Q3 was 96, up from 95 in Q1 and Q2)</t>
  </si>
  <si>
    <t>1. Background
Previous returns have referred to the contract between the Cambridgeshire and Peterborough CCG and the UnitingCare Partnership, to deliver urgent care for the over 65s and adult community services (the Older People and Adult Community Services (OPACS) contract. The service model developed under the contract was highlighted as making an important contribution to a reduction in non-elective admissions in Cambridgeshire and Peterborough. This contract was ended on 3 December 2015. The immediate focus was on securing a safe transition of all service contracts to the CCG ;to ensure  service continuity for patients and assurance for staff. 
Since then, the CCG has been reviewing all UnitingCare services and workstreams in order to maintain the benefits and improvements the model has been able to deliver to date. The CCG has stated that it is committed to continuing with the service model that was developed and underpinned by an Outcomes Framework. 
2. Non-Elective Activity
The non-elective MAR return (upon which BCF reports are based) is for all ages and for all people from different CCGs using Cambridgeshire and Peterborough hospitals.  This shows that comparative to the 14/15 outturn with the target 1% reduction applied, admissions across Cambridgeshire and Huntingdonshire underperformed against the target by 12% between October and December 2015. This is an increase of 7.91% since the Q2 return. 
Looking at the data from SUS shows what is happening by age group at each of Cambridgeshire United Hospitals NHS Trust (CUHFT) and Hinchingbrooke Healthcare NHS Trust (HHT).  
CUHFT
The attached chart derived from SUS data includes CUH activity which is divided in to under and over 65 year old activity. The blue line shows actual and the red line denotes the BCF 1% reduction target. Broadly CUH achieves the target for the under 65 year old age category from September – December and for the over 65 year olds for November – December. Both age categories show a downward trajectory since August 2015.  
Key Reasons for Achievement of Target / Action Taken during Q3 at CUHFT
o Medical Decisions Unit (MDU):  opened in summer 2015 with the beds open 24/7 (trollies close overnight) and has helped to keep flow through ED.  
o Urgent Primary Care Centre (UPCC): continues to operate Saturday and Sunday 11am – 11pm and Monday evening 7pm – 11pm.  Patients are triaged at ED front door and re-directed to UPCC where they are treated by the GP if appropriate.  This service is reducing crowding in ED waiting areas and sees around 15%-16% of total minor attendances when in operation.
o Deflector role: nurse deflectors are being used to triage at the ED front door and then signpost patients to the correct service; this may be to the UPCC when operating, pharmacy or GP.  CUH are looking to further enhance and develop this service through the Urgent Care Vanguard funding to include Emergency Care Practitioners/Advanced Care Practitioners.
o HALO (Hospital Ambulance Liaison Officers): these positions are now filled and working at the ambulance entrance to ED to support effective ambulance handover and turnaround times.
o Patient flow: 
 Cambridge System continues to work with ECIP to implement the SAFER bundle throughout the hospital.  A number of successful Multi-Agency Discharge Events (MADE) have been held which has helped to understand where blocks in the system and process are. 
 Draft TTO function within EPIC went live end January 2016.
 Working with out of county CHC teams to agree a standardised process.
 Regional agreement on prompt acute hospital repatriations to be discussed at the East of England Emergency Care Network.
 The community provider is working to reduce  LOS in community beds
o Discharge to Assess (D2A): 7 beds are in use in two local nursing homes to allow patients to be discharged prior to assessments being carried out.  
o Midas – live-in care: 6 care packages have been commissioned from Midas for use by fast track and self-funding patients.  Patients are admitted to the beds for up to 14 days to allow time for CHC to source an onward placement if required and for self-funding patients to find a permanent placement.  Self-funding patients sign an agreement prior to leaving CUH that they will take on the funding of the Midas live-in care on day 15 if they have not succeeded in sourcing a permanent residence.
o Care Homes: Care Home Educator is live in Peterborough hosted by PSHFT.  Funding for a Care Home Support Service Team has been included as part of the Vanguard Value Proposition 2.
o JET: The JET teams continue to operate throughout the CCG.  Cambridge uptake is poor and work is ongoing to improve this through better communication and GP engagement.
HHT
The attached chart derived from SUS data includes HHT activity which is divided in to under and over 65 year old activity. The blue line shows actual and the red line denotes the BCF 1% reduction target. This shows that HHT is consistently over the target for both age categories. 
Key reasons for over performance against target:
The Emergency department total attends have reduced compared to previous quarters however the acuity has increased and a large proportion of the patients enter the majors stream. This is supported by the increase in ambulance attends. The attend / admission conversion rate continues to be around 25%. The trends of increased short stay admissions by 5% and the overall reduction in length of stay of 5% continues as previous quarters demonstrating the success of the ambulatory care approach.  The LCG are working with HHT to ensure that the admission unit and ambulatory care space is protected to ensure flow continues. 
There have been vacancies within the Emergency Department Middle grade rota, thus reliance has been on locum cover. This has resulted in reduced consistency and senior decision making at the front door, there has been an increase of ED patients admitted to the assessment unit or referred to specialities for review/opinion.
Huntingdonshire SRG actions to reduce non elective demand 
There was a system wide breaking the cycle initiative in October 2015 which included both HHT and community partners to focus on the emergency pathway and admission avoidance. Local GPs attended the trust and supported hospital clinicians in the review of current inpatients and offering alternative pathways to admissions. One of the initiatives trailed and since been embedded was the use of a take home service (ED/Inpatient) by the voluntary sector.
The collaborative working between the acute/community has continued and has helped the system achieve as low as 4 DTOCs (2%) to help ensure there is capacity within HHT.
From 1 Nov there has been a GP co-located within the ED over peak times at the weekend and Monday evening to offer an alternative pathway for those patients attending with primary care conditions and redirecting from the emergency flow. Initially there was poor uptake on GP cover however this has increased. There is variation on the number of patients the GP sees and the service is being refined and success will be evaluated following the initial 3 month pilot.
JET: The JET teams continue to operate throughout the CCG.  Cambridge uptake is poor and work is ongoing to improve this through better communication and GP engagement.
Cambridgeshire County Council Actions to Reduce Non Elective Demand
The County Council continues to support a range of initiatives that contribute to reducing emergency admissions, as described in our 'Transforming Lives' approach to Social Care. These include services commissioned from the voluntary and community sector; housing related support; top-ups to Disabled Facilities Grants and support for Home Improvement Agencies. The Council also provides significant support to carers to ensure that people can remain effectively cared for at home. In future it is intended to ensure that the Council's re-ablement services can provide more of a community response to prevent admissions to hospital; however at present the majority of the service remains focused on hospital discharge.
Voluntary Sector Actions to Reduce Non Elective demand
During Q3 Care Network Help at Home Service had 888 referrals of which 336 could have had an admissions avoidance element as they were ill at home and referred by a health professional. The other referrals were mainly to support after hospital discharge.
In addition, the Carers Trust estimates that through its direct interventions to support carers it avoided 97 carer admissions to hospital during Q3. In addition, Carers has been supporting carers to support more families to plan for emergencies and so trigger fewer admissions. This is a recent initiative and it is too soon to be able to prove any outcomes in terms of admissions averted, but in Q3, 24 emergencies were supported. 
3. BCF Transformation Projects 
The scope of the OPACS contract does not include social care; however to be successful it is essential that services are closely integrated between health, social care and other related services.  As outlined above, following the termination of the UnitingCare contract, all projects are being reviewed, however transformation projects have continued to progress in Q3 and are being jointly developed across Cambridgeshire and Peterborough. 
• Data Sharing: To deliver an effective and secure joint approach to data sharing across the whole system, enabling improved co-ordination and integration of services for adults and older people. 
The Data Sharing project is underway.  A Board has been established and has agreed a comprehensive project plan and dashboard, which will steer the project going forward.  
Following the termination of the UnitingCare contract in December 2015, a review of the agreed platform for data sharing, namely OneView was undertaken by the CCG.  The CCG announced in January 2016 that they would not be proceeding with OneView.  However, all partners remained committed to the aims of the data sharing work and to finding a solution.
Alternative data sharing models are now in development and under consideration.  These will be reviewed and plans developed in Q4.
Work to develop joint models for consent and fair processing continues to progress, as well as engagement on a Cambridgeshire-wide Information Sharing Framework.  
• 7-Day Working: To expand 7 day and out of hours working to ensure a safe, effective and caring response is available 24 hours a day, seven days a week, to prevent avoidable admissions and promote discharge from hospital. 
An action plan has been developed and is in the process of being approved (while work continues to progress). The BCF Team is supporting the local SRGs to take forward this work across Cambridgeshire and Peterborough. Workshops have been held with the Peterborough, Huntingdon and Cambridge and Ely SRGs. Seven day working will become an integral part of SRG Delivery plans as well as being incorporated within the Vanguard workstreams as appropriate.   
• Person Centred System – this workstream was previously being led by UnitingCare, therefore the workstream as a whole is now under review by the CCG (with input from partners).  
The work of the Neighbourhood Teams has continued throughout this period, however, future plans and developments are now under review. 
Work to develop a shared approach to risk, such as the use of the Rockwood Frailty Index is under review by the CCG
• Information, Communication and Advice - To develop and deliver high quality sources of information and advice based on individuals’ rather than being based on organisational boundaries.  This will include an agreed principle of ‘no wrong front door’, building on good work already underway in Peterborough and Cambridgeshire. 
Monthly core group meetings are now in place for this project workstream.  Next steps and priorities for a set of shared project across Cambridgeshire and Peterborough have been agreed. The initial focus is on the development of a shared information hub, development of a shared glossary of terms and development of joint work around the concept of ‘no wrong front door’ as outlined above.
• Ageing Healthy and Prevention - To develop community based preventative services to support and enable older people in particular to enjoy long and healthy lives and feel safe within their communities. This work is led by Public Health in Cambridgeshire and Peterborough. The steering group has been established and has agreed a series of targeted evidence-based health programmes and interventions for the following key priority areas: 
-   Falls prevention
-   Mental Health &amp; Dementia 
-   Primary prevention (with a focus on social isolation and loneliness)
-   Incontinence and urinary tract infections (UTI’s) 
The project was originally agreed to incorporate the development of the Voluntary Sector-led Wellbeing Service which would have formed part of the UnitingCare service model. The future of this work is now under review by the CCG.</t>
  </si>
  <si>
    <t>Gillian Dent</t>
  </si>
  <si>
    <t>Gillian.Dent@camden.gov.uk</t>
  </si>
  <si>
    <t>#02079741420</t>
  </si>
  <si>
    <t xml:space="preserve">Rosemary Westbrook (Director for Housing and Adult Social Care, Housing and Adult Social Care) as delegated by Cllr Sarah Hayward (Chair of Camden Health and Wellbeing </t>
  </si>
  <si>
    <t>In Q3 2015/16 Camden reported a total of 4750 non-elective admissions. This is set against a baseline figure of 4,441 admissions (the actual number of non-elective admissions in the same period in 2014/15) and a 3.5% reduction target of 4,562. As the actual figure for Q2 2015/16 represents an increase of 309 admissions it has been locally agreed that none of the performance for pay fund, available for the period, is drawn into the pooled budget.</t>
  </si>
  <si>
    <t>There is a difference between the plan and actual figures due to Camden not achieving a reduction in Non-Elective admissions during Q1 and Q2 2015/16. It has been locally agreed that none of the performance for pay fund, available for Q1, Q2 and Q3 2015/16, will be drawn into the pooled fund.</t>
  </si>
  <si>
    <t>There is a difference between plan and actual figures as £3.6m had initially been earmarked for new projects and contigency fund. In October, November and December the JCC agreed to utlilise the contingency element of the BCF to fund further investment proposals and to also offset the fact that none of the performance for pay fund will be drawn into the fund for Q1 2015/16.</t>
  </si>
  <si>
    <t xml:space="preserve">Expenditure of the fund has increased in Q3 as more of the fund has been committed to fund additional services throughout the financial year. The performance for pay element of the fund has been retained by the CCG and therefore this element of the fund will not be reported as expenditure. </t>
  </si>
  <si>
    <t>In February 2016 Camden Adult Social Care completed a data cleaning exercise of this metric's figures as the rates previously reported had included temporary admissions to Residential and/or Nursing Care. Additionally some duplication was identified where residents, who had been transferred St Margaret’s and Branch Hill care homes, which have closed, to Wellesley Road were counted as new admissions.
As a result the rates of permanent admissions have been revised downwards, to the following:
Target = 32.97
April – 55.1
May – 40.4
June – 40.4
July – 58.7
Aug – 29.4
Sept – 73.4
Oct – 51.4
Nov – 33.0
Dec – 25.7
Jan – 29.
*These figures are subject to further revision</t>
  </si>
  <si>
    <t>The collection period for this metric runs between January and March 2016. This will identify the percentage of patients, who were discharged from hospital with a Reablement Package during October, November and December 2015, that are still at home 91 days after discharge. As a result Camden's performance against this metric will not be available until after May 2016.</t>
  </si>
  <si>
    <t>This metric is a composite of three Carer Quality of Life surveys. The first (1a Social Care QoL) and second (1D Carer) are calculated annually and progress against the 2015/16 baselines will reported on in 2016/17. The baseline for the third (WHO5) is being developed.</t>
  </si>
  <si>
    <t>This metric is a composite of 4 service user experience survey questions, which are calculated annually. Progress against the 2015/16 baselines will be reported in 2016/17</t>
  </si>
  <si>
    <t>Camden are making good progress with their Better Care programme. Early results are showing an impact with regards to the main aims of the BCF. 
In protecting Social Services we have funded 1,122 care packages, which has ensured that people are able to stay in the community. 786 Reablement Packages have been commissioned with 72% of residents seeing a reduction on no on-going care at the end of the Reablement episode. Progress has been made in relation to the Data Sharing condition and across health and social care the percentage of service where the NHS number is being used as the primary identifier currently stands at approximately 95.5%. To promote 7 day working social workers have been placed in A&amp;E, over the weekend, and Out-of-Hours service. Of the 389 referrals received 216 have resulted in the patient being discharged, thus saving 284 bed days. Taking referrals 24 hours a day, 7 days per week the RAPIDS serivce has avoided 497 admissions and, by supporting 236 early discharges, has saved 458 bed days. Additionally social workers placed in GP practices has provided much better joined up care, reduced referral and communication delays, whilst patients are able to access advice and support easier.
We continue to monitor our progress against the performance metric of reducing avoidable admissions. We are continuing to explore the trends behind why performance is not where we would want it to be, specifically focusing on increases in short-stay admssions and how a greater number of these can be avoided through appropriate referrals to community services. To tackle winter pressures we have worked with providers and committed further Better Care Funding to additional Care Packages, a joint Winter Marketing Campaign and the provision of an extra 14,000 GP appointments. Work is on-going with partners to enhance the programme in 2016/17 in order to further reduce avoidable admissions. Proposals are being developed to enhance RAPIDS provision at the front door of the Acute emergancy Department's and to increase funding of our District Nursing services in order to bring staffing up to the London and National averages.
For the first quarter of 2015/16 Camden performed above expectations in relation to reducing delayed transfers of care (DToC), with 105 days of delay lower than target being reported. However, in the second quarter Camden reported 20 days of delay higher than target. In continuing to work on ensuring that avoidable delays are minimised Camden has funded the provision of 7 step-down beds (currently being increased to 17), which has resulted in the number of cases of DToC being halved since December 2015. In the third quarter 2015/16 Camden reported 485.6 days of delay, 41 days above the quarterly target. As part of the planning for the Better Care Programme in 2016/17 in locally agreed plan for reducing delayed transfers of care will be agreed.
We continue to work closely with providers and across partners to ensure that we focus our funding where it is most required. Camden are a Wave 2 Pioneer site, as such we link closely to the Pioneer support group and the other support mechanisms made available through NHSE. To ensure that we build on the success of the Better Care programme further work is being taken forward, including a new model of care out-of-hospital services and community-based care, in partnership across health, social care and the voluntary sector.
In addition to work on our Better Care Programme we are progressing work on developing an Out of Hospital Strategy with health providers across London, using support from the Leadership Academy/Leadership Support Programme. This work will be reflected in Camden's 2016/17 Plan submission.</t>
  </si>
  <si>
    <t xml:space="preserve">Patricia Coker </t>
  </si>
  <si>
    <t>patricia.coker@centralbedfordshire.gov.uk</t>
  </si>
  <si>
    <t>0300 300 5521</t>
  </si>
  <si>
    <t>Julie Ogley, Director of Social Cre, Health &amp; Housing; Matthew Tait. Accountable Officer, BCCG.</t>
  </si>
  <si>
    <t>We anticipate agreement with current Community Health Services Provider as part of BCF 2016/17 submission.</t>
  </si>
  <si>
    <t>No change</t>
  </si>
  <si>
    <t>There will be a difference in the end of the year betwen the pooled amount and the annual total as the new investment of £571,000 created as the pool was formed will not be spent by the end of the year. However this will be used to offet the pay for performance target relating to the reduction in non-elective admissions (£527,460) leaving a notional balance of £43,540.</t>
  </si>
  <si>
    <t>On track</t>
  </si>
  <si>
    <t xml:space="preserve">There is some reduction on use of residential and nursing homes. Packages of care continue to be scrutinised through the panel process, to ensure that all alternative have been explored.  The focus remains helping people to remain in their own homes through more integrated working. 
The development of more independent living (extra care) accommodation will help to mitigate admissions into residential care. Priory View, a local authority Independent Living development in Dunstable is due to be opened in April.  
Work is ongoing to improve hospital discharge coordination and further reduce reliance on residential care.
</t>
  </si>
  <si>
    <t xml:space="preserve">Current performance is based on ASCOF 2b part 2 only – Council Reablement services. Work is now underway to acquire  information on the effectiveness of community rehabilitation services which will provide a more complete picture on the performance of this measure.    </t>
  </si>
  <si>
    <t>There was a slight increase in admissions from the 2014/15 data, although remaining below the England average.   A Falls prevention and awareness training programme is being offered to high rrisk populations and also to Care Homes in Central Bedfordshire. This is a new initiative which is being monitored.  An Urgent Homes and Falls Response service run by the Council is also being piloted to respond to Care Homes in Chiltern Vale locality .</t>
  </si>
  <si>
    <t xml:space="preserve">This measure is reported 6 monthly and therefore there is a data lag.  The most recent data is the  September 2015 outturn of 60.7% against a target of 68.2%.  There has been a noticeable drop in performance since September 2014.  Other local proxy measures such as satisfaction with Disabled Facilities Grant and Adult Social Care survey report positive outturns. </t>
  </si>
  <si>
    <t xml:space="preserve">Not yet known </t>
  </si>
  <si>
    <t>Not yet known</t>
  </si>
  <si>
    <t xml:space="preserve">Not yet Known </t>
  </si>
  <si>
    <t xml:space="preserve">A review of non elective admissions in Central Bedfordshire has been undertaken. Work has also begun in areas with higher rates of emergency admissions and includes a focus around proactively managing people with long term conditions.  A risk stratification model is also been used to support the work of multidisciplinary teams as part of the Caring Together Project.   In addition to this, the additional projects, with targets which have been mobilised should also deliver some reductions. These are:               
 Long Term Conditions - The focus is on reducing variations in care and services for people with Longterm Conditions. This includes development of proactive and more consistent standards of care in practices. The long term conditions work aims to:
• increase prevention and early identification of those at risk of developing a Long Term Condition  
• standardise high quality care, reduce variation and ensure consistency across LTC management in all practices  
• develop and implement SystmOne templates to support practices to manage patients with Long Term Conditions and improve quality and consistency of care                                                                        
End of Life Care (EoL) - The objective of the initiative is to avoid hospital admissions. This is done by East of England Ambulance Service Trust (EEAST) not conveying EoL patients to hospital (where appropriate) and instead working with the Partnership in Excellence for Palliative Care (PEPS), which is a single point of access for patients, carers and professions to co-ordinate care for the patient in their own home.  The benefits of this initiative will be to patients who wish to remain in their own homes for EoL care.  Through the PEPS service, patients receive a coordinated timely response that is appropriate to their needs.   42% of EEAST frontline staff have been trained on the End of Life Pathway/PEPS service and this initiative is showing reduction in non-conveyance.  Additional training dates have been scheduled into the next financial year.
Falls  - The project aims to reduce the number of emergency admissions for falls by ensuring the opportunities for avoiding hospital admissions are maximised in the current pathway and by ensuring that Falls Prevention training is provided to high risk populations to both prevent falls and reduce the harm caused due to falls.  It will identify populations at high risk of falls with proactive response through training to Care Homes and Domiciliary Care Providers and the extension of the Council's Urgent Home and Falls Response Service into Care Homes.  A Falls prevention and awareness training programme is being offered to all Care Homes in Bedfordshire. The launch event for Care Home training took place in September and representatives from 25 care homes attended, 34 people including EEAST, Complex Care Team and SEPT representatives. Further training is planned.  Each Care Home will be asked to identify a falls Champion and a falls support/service director will be developed for Care Homes.
Care Homes  - To ensure improved and consistent quality of care to care home residents with timely input to prevent/reduce inappropriate hospital admissions. Following a review of ambulance data, the Council and CCG are undertaking joint visits to care/nursing homes with high numbers of ambulance conveyancing to ensure they are getting appropriate support and accessing all services available to reduce the number of people transferred to hospital.   PEPs is also being extended to provide information and advice to all Care Homes, so that patients and family members can be supported with enquiries and decisions on preferred place of death for patients, avoiding unnecessary conveyance to hospital.  PEPs are also delivering end of life training to Care Home staff, designed to not only improve EOL care but assist with best interest decision making on preferred place of death. An integrated advanced care plan is also being rolled out. 
Joint working is continuing to complete full transformation of adult and childrens’ community services. 
Data sharing, systems alignment and interoperability remains challenging.   BCF Support for developing shared systems has been requested.
</t>
  </si>
  <si>
    <t>Caroline Baines</t>
  </si>
  <si>
    <t>caroline.baines@cheshireeast.gov.uk</t>
  </si>
  <si>
    <t>01270 686248</t>
  </si>
  <si>
    <t>Andrew Wilson (Deputy Chair of the Health &amp; Wellbeing Board)</t>
  </si>
  <si>
    <t>Integrated care teams have become operational on a phased basis from October 2015 but this is yet to be rolled out across the whole of Cheshire East. In South Cheshire the GP's have committed to an additional 2,000 7 day appointment in response to the Prime Minister's challenge.</t>
  </si>
  <si>
    <t>77% of records currently using NHS number with plans to increase this over next four months</t>
  </si>
  <si>
    <t>A review is underway of existing services including the assessment process and integrated care teams has taken place. Future services will incorporate a joint approach to assessment and care planning.</t>
  </si>
  <si>
    <t xml:space="preserve">There is a high level of understanding of the  potential consequential impact of changes in the acute sector locally and partners are working together to try to define/model what the impact is. It has been agreed that this agreement is needed on a footprint larger than HWB. Consequently it has been taken to a Pioneer (Cheshire and Warrington) level discussion. </t>
  </si>
  <si>
    <t>Previously reported issues regarding delays in invoicing/payment to newly awarded contracts have largely been rectified in Q3 as expected, with some areas still outstanding.  The actual income levels are lower than forecasted due to non delivery of the performance fund.</t>
  </si>
  <si>
    <t>Q3 15/16 percentage change in rolling 12-month admissions is -11.8%. However, caution should be utilised when using this data as it is based on a mixture of validated and complete 14/15 figures and non-validated and incomplete 15/16 figures.</t>
  </si>
  <si>
    <t>December figures are incomplete as follow-up with patients is still being undertaken.  The figures provided are for the 3 month period up to the end of November 2015 in order to give a more accurate representation of actual performance. The performance for Intermediate Care for quarter 3 is 82.6% and the performance for Reablement Services is 90.5%.  Discharges to Intermediate Care account for 78.9% of discharges into reablement/rehabilitation services during this quarter.
Please note that the published ASCOF measure will only cover discharges from hospital between 1st October and 31st December to reablement / rehabilitation services.</t>
  </si>
  <si>
    <t xml:space="preserve">Currently on track to meet, or even exceed target overall, which is due to improved performance in ECCCG. Year on year data at end of quarter 3 indicates a 6.82% reduction in falls in ECCCG and a 0.06% reduction in SCCCG. This is an improvement on the Q2 position. </t>
  </si>
  <si>
    <t xml:space="preserve">Latest data show that 40% of people in ECCCG and 36.0% of people in SCCCG definitely feel supported whilst 25% of people in both areas feel supported to some extent. </t>
  </si>
  <si>
    <t>This is one of our biggest challenges, partly because of the tensions in the system (systems leadership vs organisational leadership) and partly because of the capacity (or lack of) to really drive the changes that we need to make at a scheme level.</t>
  </si>
  <si>
    <t xml:space="preserve">This is one of our biggest challenges, partly because of the tensions in the system (systems leadership vs organisational leadership) and partly because of the capacity (or lack of) to really drive the changes that we need to make at a system level. </t>
  </si>
  <si>
    <t>Overall progress is going to plan with slippage in some schemes - mainly in our integrated teams. The BCF Governance Group has undertaken an evaluation of 15/16 schemes using the published toolkit and are planning for 16/17. We have proposed a number of new work areas to bring into the pool for 16/17, and are currently seeking formal approvals for these proposals, along with looking at the financial implications. Differing metrics are still clearly evident across the two CCGs within the area. This demonstrates the importance of looking at the system as a whole and not on individual metrics, To that end we are looking at metrics locally, such as emergency bed days, as well as those nationally required. PHBs data is not avaialble at the trime of submssion due to a delay in the approval process. However it should be available shortly. It would be helpful in future if the guidance could be specific about which groups are in/out of the data (e.g. is this only for PHBs managed by NHS or including LA).The responses to Q2 on tab 8 relate to the Eastern Cheshire CCG part of the patch as at the time of submission, the South Cheshire CCG information had not been provided. The PHB data in tab 8, cell C42 would read "82% in ECCCG and 100% in SCCCG" if the spreadsheet allowed.</t>
  </si>
  <si>
    <t>Robert O'Gorman</t>
  </si>
  <si>
    <t>Robert.Ogorman@CheshireWestandChester.gov.uk</t>
  </si>
  <si>
    <t>01244 977684</t>
  </si>
  <si>
    <t>Mark Palethorpe</t>
  </si>
  <si>
    <t xml:space="preserve">Local Services are in place to provide some seven-day Services across the Borough with the intention of avoiding unecessary admissions and facilitating discharge.  To date these services include: District Nurses, Out of Ours GP services, and our local Rapid Discharge Services. </t>
  </si>
  <si>
    <t xml:space="preserve">Cheshire West and Chester partners are in the process of developing a Shared Care Record built around the NHS Identifier, ensuring that consistent and accurate information follows patients across the Health and Social Care System.  This project is supported by £500,000 within our Better Care Fund Budget, and is working to pre-agreed timelines in improving data across the Borough.  </t>
  </si>
  <si>
    <t xml:space="preserve">Partners across Cheshire West and Chester are pursuing frontline integration through a number of schemes funded through the better care fund.  This includes the model of integrated neighbourhood teams pursued by the Local Authority and West Cheshire CCG, which is building on integrated frontline staff to provide a more seamless service.  The Local Authority is also working with NHS Vale Royal CCG through Neighbourhood Teams, which are seeing professionals meet regularly through multi-disciplinary meetings rather than physical co-location. </t>
  </si>
  <si>
    <t>The reduction in the forecast level of income into the fund reflects the non-achievement of P4P payments to date.</t>
  </si>
  <si>
    <t>The structure of our Section 75 agreement allows us to monitor the spend of our Better Care Fund on a scheme by scheme basis. This provides us with reassurance regarding progress against the Financial Plan and allows us to identify early any potential areas of underspend or overspend within the Plan. At the end of Q3 underspends on Integrated Care Teams and the development of Integrated Care Records had been re-invested to support additional budgetary pressures in Managing Immediate Demand in Acute Care and Transitional Care. Other schemes are being considered in this same context.</t>
  </si>
  <si>
    <t>Currenly on track to meet the target if current admission trends remain consistent throughout the remainder of the year- locally this will need to be monitored towards year end due to usual seasonal increases experienced</t>
  </si>
  <si>
    <t>target of 80%, we have improved on the baseline of 76.8% and are currently at 80.7%. This is a positive improvement and gives scope for further improvements by year end</t>
  </si>
  <si>
    <t>current performance means we are on track to meet the target but we are mindful of the potential seasonal increases that could present through Q4 data.</t>
  </si>
  <si>
    <t>Annual survey measure</t>
  </si>
  <si>
    <t xml:space="preserve">Better Care Fund Structure:
The local Better Care Fund is currently delivering the 13 agreed schemes that were included within our submission.  The spending for our BCF is underpinned by an agreed Section 75 Agreement, this agreement is structured across two tiers.  The first tier for this agreement relates to the over-arching rules of the agreement, including schedules on risk sharing, over and undespend, performance monitoring, and Governance.  The second tier of the agreement relates to the specific measures and schemes funded through the BCF, with a schedule for each of the 13 BCF schemes.  This allows us to take a more tailored approach to issues of over-spend / under-spend on a scheme by scheme basis, with more specific detail also presented on the scheme by scheme performance frameworks.  The spending of our pooled-fund is very close to the expected level of expenditure for at this point in the year.  The marginal differences (as highlighted in the fifth tab of this return) are understood by all partners, and are being managed through the agreed mechanisms.  
Performance Commentary: 
Partners are mindful that we did not receive any funding through the Performance Payment Fund (linked to non-elected admissions).  Locally partners are working together to better understand the profiling of non-elective admissions in order to more accurately understand the performance of the agreed schemes in the BCF and enable robust planning for 2016-17.
Whilst we note the deterioration in non-elected admissions, we are encouraged by the improvements that have been made against: admissions to long-term care, and the effectiveness of reablement.  
Support Needs:
We have identified our support needs in the seventh tab of this spreadsheet.  Whilst we feel we are making good progress locally, we would welcome the opportunity to link in with other areas on issues of building datasets, and other supporting information.  We would welcome support in the form of hands on technical support regarding the issues of information management and data sets across partners.  Due to the complex nature of local systems, and the current practice that is in place, we believe that this is an issue that would benefit the wider sector.    
Our key support ask was on developing collaborative partnerships to deliver effective change, as we believe that this is the central measure for ensuring that integrated services deliver benefits to residents.  
Development for 2016/17:
Partners reviewed 2015/16 schemes to inform the review and amendments to the BCF that are planned for year two.  This includes a number of revisions to the schemes that are funded through the BCF to reflect their true costs from year one, and reflecting the new national Policy Framework.
Partners are also developing plans for additional pooling in 2016/17 to increase the value of the BCF to better reflect the areas of integration that partners are collectively working on, and to incorporate the full costs of services that are currently jointly commissioned.
</t>
  </si>
  <si>
    <t xml:space="preserve">Ellie Ward </t>
  </si>
  <si>
    <t>ellie.ward@cityoflondon.gov.uk</t>
  </si>
  <si>
    <t>020 7332 1535</t>
  </si>
  <si>
    <t>Dr Martin Dudley</t>
  </si>
  <si>
    <t>In Progress</t>
  </si>
  <si>
    <t>Payment in progress</t>
  </si>
  <si>
    <t>Qtr 3 invoiced for £127K, payment to be made on validation of KPI's and Metrics</t>
  </si>
  <si>
    <t>Our numerical target was to reduce permanent admissions to residential care from 4 per year to 3 per year - a decrease of 25 per cent.  However, to the end of quarter 3, there have been 9 permanent admissions to residential care.  These have all been due to declining healthcare of people who have had social care packages to maintain their independence for some time</t>
  </si>
  <si>
    <t>During Quarter 3, 15 out of 19 clients were still at home 91 days after discharge (79%).  Of the four who were not, reasons included death of client, illness leading to prolonged stay in hospital or move to care home.</t>
  </si>
  <si>
    <t>Carer quality of life 8.8 against a target of 10 (composite measure)</t>
  </si>
  <si>
    <t>Overall figure 63% against a target of 70%.  However this is based on small numbers - 34 clients answered the question (a lower rate than anwered the question on the previous survey).  The percentage is a weighted score and the responses are based on 21 individuals who selected I am extremely satisfied or I am very satisfied.</t>
  </si>
  <si>
    <t>Q3 2016/17</t>
  </si>
  <si>
    <t>Q2 2016/17</t>
  </si>
  <si>
    <t>Q1 2016/17</t>
  </si>
  <si>
    <t>Q4 16/17</t>
  </si>
  <si>
    <t>The Better Care Fund integrated schemes are continuing to have an impact upon emergency admissions for over 75s with a continued reduction below the London average. Bed days for those over 75 have also reduced and are now below the BCF target set for the year. Long term conditions schemes have focussed on treating those patients who require more specialised treatment and work in parallel with community services to ensure that patients receive care dedicated to their area of need whilst also receiving sufficient care and support to enable them to remain in their home. The innovative Paradoc scheme provides a joint response to patients in the community with urgent primary care needs; provided by and out of hours GP in a response car the team supports those patients who require access emergency care for urgent conditions out of hours. Focus for quarter 4 will continue on improving delayed transfers of care, with further expansion on the voluntary sector for support to patients to return home. A multidisciplinary, cross sector case review panel will assess current and historic delayed transfers to understand and improve upon the whole system, with a joined up approach to commissioning, service improvement and information sharing to improve the pathway of care.</t>
  </si>
  <si>
    <t>Martin Body</t>
  </si>
  <si>
    <t>mbody@cornwall.gov.uk</t>
  </si>
  <si>
    <t>07816 780 467</t>
  </si>
  <si>
    <t>Trevor Doughty (Corporate Director - Education, Health &amp; Social Care ) &amp; Joy Youart (KCCG Managing Director)</t>
  </si>
  <si>
    <t xml:space="preserve">Some progress already made locally but by individual organisations, not as part of an overarching system wide plan which will be put in place during Q1 of 16/17, including analysis of ‘as is’ position, gap analyisis, identification of those elements which will be most impactful (bearing in mind inter relationships between services). In addition, nationally mandated service development and improvement plan (SDIP) now in NHS standard contract for 16/17 for acute hospitals. SDIP including specific and measurable milestones will be agreed with providers during contract negotiation by 1st April 2016. They will describe plans to meet at least the four key standards agreed with Academy of Medical Royal Colleges  namely time to consultant review; access to diagnostics; access to consultant directed interventions, on going review. The SDIP will also require the provider to report results of bi-annual surveys of progress in Sept 16 and March 17. </t>
  </si>
  <si>
    <t>The adult care system (Moasic) has attained 95% of live records with the NHS number. The replacement community equipment system will be using the NHS number as the primary key when it is implemented in April 2016. The NHS Number is now a mandatory field for all new service users.</t>
  </si>
  <si>
    <t>Regular community MDT meetings are taking place in many areas of the county, chaired by accountable GPs, including health and social care staff and in some instances mental health and voluntary sector representatives. Joint care plans, identifying a key worker, are in place for those pateints discussed at the meetings. The ambition is to extend the MDT meetings so there is full coverage of all practices within the County and full representation (community health, social care, mental health &amp; voluntary sector) by 31/03/17.</t>
  </si>
  <si>
    <t xml:space="preserve">The criteria for payment under the Section 75 agreement has not been met so no payments have been made for Q4 14/15, Q1 15/16,  Q2 15/16 &amp; Q3 15/16. The £785,498 should not be shown against Q1 15/16 above and the Q3 funding I&amp;E tab reflects this amount has not been paid. </t>
  </si>
  <si>
    <t xml:space="preserve">Q3 payment removes 50% of the P4P element.  The Risk Share arrangement, agreed as part of the BCF which covers DTOCs and complex clients, is also excluded as neither are deemed acheivable. The £500k of Interoperability has been retained by the CCG as no viable solution has been agreed as yet and so spend is unlikely to be incurred in 15/16.  </t>
  </si>
  <si>
    <t>The above figures include a potential overspend of £500k to date, with a £700k annual forecast impact on the community equipment element of the pooled fund.</t>
  </si>
  <si>
    <t>The financial position is agreed between the CCG and the Council.</t>
  </si>
  <si>
    <t xml:space="preserve">Q3 15/16 has seen 80 permanent residential admission against a target of 143 which equates to a 56% reduction against the baseline of 148 admissions for Q3 14/15. Note these are provisional figures and tend to increase in subsequent quarters as data flows through from the care homes.  </t>
  </si>
  <si>
    <t>This data is captured annually at end of financial year</t>
  </si>
  <si>
    <t>The score is presented as a percentage. The score for Q3 is a 9.08% improvement which is well below the 20% target.</t>
  </si>
  <si>
    <t>Please can these be in the South West and set at regional level</t>
  </si>
  <si>
    <t>TBC further funding required to progress</t>
  </si>
  <si>
    <t xml:space="preserve">Under the "Deal for Cornwall" a new Health &amp; Social Care Transformation programme has been initiated.  One of the four associated workstreams covers Adults Integrated Commissioning which aligns closely with the objectives and schemes currently reported through the Better Care Fund. The Sustainability Transformation Plan (STP) will incorporate the BCF initiatives and be the shared, single transformation plan co-produced and co-delivered by commissioners and providers.
The non-elective admissions target of a 3.5% reduction over the financial year 15/16 continues to be a challenge. However Q3 15/16 saw a 0.8% decrease against Q3 14/15 baseline which is an improvement and a positive direction of travel towards the target.  The target of a 25% reduction in DTOC attributable to Adult Social Care is proving to be over ambitious with the DTOC situation worsening in Q3 15/16. (This forms part of a £1m risk share arrangement.)  The overspend against the adults community equipment budget has increased to £531K.  A recovery plan has been instigated and improvements are being made.  
At this time no P4P payments have been made and no payment from the CCG to the Council is likely as part of the agreed £1.4m risk share arrangement.  When combined, these two elements equate to £3m.
</t>
  </si>
  <si>
    <t>Paul Copeland</t>
  </si>
  <si>
    <t>paul.copeland@durham.gov.uk</t>
  </si>
  <si>
    <t>03000 265190</t>
  </si>
  <si>
    <t>Rachael Shimmin, Cllr Lucy Hovvels</t>
  </si>
  <si>
    <t>Balance of annual payment made in Q3</t>
  </si>
  <si>
    <t>Shortfall is payment for performance element</t>
  </si>
  <si>
    <t xml:space="preserve">The shortfall on the payment for performance is being funded by other monies held by partners </t>
  </si>
  <si>
    <t>Q3 2015-16 figure of 583.7 exceeded the Q3 target figure of 533.1 by 8.7%.There are a number of factors including demographics , complexity of need in relation to people with dememtia and nursing needs which have impacted upon the number of permanent admissions.</t>
  </si>
  <si>
    <t>Q3 2015-16 figure of 87.7% surpassed the target of 86.5%</t>
  </si>
  <si>
    <t>The number of people in receipt of telecare continues to increase at 442 in Q3 2015-16 and exceeds the target of 225</t>
  </si>
  <si>
    <t>54.4% of Carers rated satisfaction with support services against the target of 48-53%</t>
  </si>
  <si>
    <t xml:space="preserve">A wide range of Intermedicate Care Plus (IC+) services have been established across County Durham which owes much to the strength of  strategic level partnerships and the work of operational staff across health and social care.  Reablement services have increased activity by 30% over the past 24 months with over 87.7% of people who completed the service remaining at home with a reduced service or no care needed.  The number of delayed transfers of care (delayed days) at 363 per 100,000 population during Quarter 3 continues to demonstrate positive performance by exceeding the Quarter 3 2015-16 targets of 807.1.  A new equipment and adpatations service for independent living went live in July 2015, regular mobiilisation and perrformance meetings are taking place to monitor demand and activity.  The Wellbeing for Life Service involving health trainers and volunteers are working in neighbourhoods and communities to build capacity and resilience within individuals and localities focussing on prevention, reducing health inequalities and connectivity between people and groups.  Integration is a key priority for the Health and Wellbeing Board for County Durham who have recently commissioned an xternal organisation to help explore areas of further integration. </t>
  </si>
  <si>
    <t>Marc Greenwood</t>
  </si>
  <si>
    <t>marc.greenwood@coventry.gov.uk</t>
  </si>
  <si>
    <t>024 7683 4128</t>
  </si>
  <si>
    <t>Cllr Kamran Caan</t>
  </si>
  <si>
    <t>We are developing a process to ensure new commissioning activity considers the requirement for 7 day services and only by exception should services be commissioned that are not operational 7 days</t>
  </si>
  <si>
    <t>Section 75 agreement stipulates that the saving will be capped at a maximum of the value agreed as part of the non elective saving /performance fund. Any payment will be actioned at the end of the financial year.</t>
  </si>
  <si>
    <t>Estimated underspend on projects</t>
  </si>
  <si>
    <t>Year end position to be broadly in line with plan</t>
  </si>
  <si>
    <t>In 2014/15 the target was 342. The end of year outturn was 344.
For 2015/16 the target was significantly reduced to 290. At present levels are 338 (MAT at the end of December)
During Q2 there was an increase in admissions to care homes for patients 65+. Since this date work has been undertaken to reduce the number of admissions. This is demonstrating improvements in the overall trajectory for the year, however we will not make our original target. Further analysis has been undertaken and within Coventry the length of stay for patients in a care home is low compared to other West Midland authorities and the age at which people move to a care home is older.</t>
  </si>
  <si>
    <t>This measure is calculated annually. There continues to be above average levels of readmissions. These issues will start to be addressed through the delivery of the system wide transformation programme. This programme will report through to BCF and contribute towards the delivery of metrics.</t>
  </si>
  <si>
    <t>2015/16 target is 65%. At the time of writing this measure has exceeded target and we are reporting 68% of patients do not require long term care.</t>
  </si>
  <si>
    <t>A brief survey has been produced and all short term home support service users are being encouraged to complete it. The survey will highlight perceptions of the service and areas for improvement as defined by patients and carers. The survey is fully operational however returns are low. Further work is being undertaken with providers to ensure they share surveys with patients. Results will be compiled and where possible used to improve services.</t>
  </si>
  <si>
    <t>An event was held recently to review the progress of the Better Care Fund and to plan for 2016/17 activities. The event used the BCF Self Assessment toolkit as a framework to assess the success of the programme. The learning from 2015/16 will be used to develop the 2016/17 programme. This will include the development of the Coventry System Wide Transformation programme. The transformation programme has been designed to address many of the issues currently being experienced across the health and care provision in the city.
The transformation programme will report into the Better Care Fund board from April 2016 to provide strategic oversight.</t>
  </si>
  <si>
    <t>Paul Young</t>
  </si>
  <si>
    <t>paul.young@croydonccg.nhs.uk</t>
  </si>
  <si>
    <t>07500 100400 / 0203 6681324</t>
  </si>
  <si>
    <t xml:space="preserve">Cllr Mansell </t>
  </si>
  <si>
    <t>Matching of NHS no. to social care records  has now achieved 87.5% match, and upload of NHS no. to live social care systems will now be scheduled.</t>
  </si>
  <si>
    <t>Croydon CCG have agreed to release the full payment to be invested in schemes that will deliver improved performance on non-elective admissions.</t>
  </si>
  <si>
    <t xml:space="preserve"> </t>
  </si>
  <si>
    <t>Spend in the last quarter has caught  up with plan due to agreement of funding allocation to some signicant schemes. Spend exepected to be on track with plan by end of year.</t>
  </si>
  <si>
    <t>Croydon are currently performing better than target, though figures are treated with caution as there is sometimes a lag in reporting of admissions.</t>
  </si>
  <si>
    <t>Performance is fluctuating slightly around the target level. This appears to be due to random variations rather than any underlying issue for mitigation, and Croydon are on track to meet the target over the year.</t>
  </si>
  <si>
    <t>The indicator is under-performing but has shown some improvement in the last 3 months. Behind target predominantly due to a reduction in elective discharges over the weekend.  This has outweighed the increase in non-elective discharges over the weekend. Mitigation plan in place with action on perfect wards, golden patients and ward rounds.</t>
  </si>
  <si>
    <t>Data is collected annually and next data set expected mid-2016.</t>
  </si>
  <si>
    <t xml:space="preserve">DTOCs PERFORMANCE Latest data available (available October-15 as at 5/1/2016) shows a decrease in the number of delayed days in comparison with the previous month (-119 delayed days).  The current average number of delayed days (Apr - Oct 2015) equates to 448 days, if this trend continues it implies a year end outturn of 157.2 per 100,000 population suggesting the target will not be met. 
For October 2015 (Latest available) there were 137 acute delays and 323 non acute delay days.  The highest reason for delays was attributable to: AWAITING NURSING HOME PLACEMENT OR AVAILABILITY consisting of 120 delay days.
The high volume of delays being seen for 2015-16 in part are attributable to a high number of delays from the mental health commissioned service provider.  There is substantial focus on addressing the issues of delays but also on length of Stay.  Many actions are in place by the Trust, but this is also a very high priority for commissioners.  
An important step currently under way through re-structure is a strengthening and refocussing by the provider on its acute services to give a better focus on in-patient services and timely discharge.                                                                                     OVERALL PROGRESS ON BETTER CARE FUND Recent improvements on non-elective admissions are thought to be attributable to new schemes coming on line.                                                                                                                                                                  OUTCOMES BASED COMMISSIONING Planning and contract development is well underway for Croydon's OBC programme for over-65s services. An Accountable Provider Alliance (APA) is planned to be in place for 1st April 2016. OBC is anticipated to encompass services with a contract value of approx £170 million, and many of the current Croydon BCF schemes are expected to form part of the OBC programme, with appropriate governance and reporting back to BCF.                                                                                                                            PLANS FOR OPEN APIS Strategy for data sharing and plans for Open API are currently being compiled across the OBC APA.                    BCF PLANNING FOR 2016/17 is underway, with evaluation and prioritisation of schemes underway, along with strategic re-alignment in light of other initiatives such as OBC.                                                                                                                                 PERSONAL HEALTH BUDGETS -Though there has been no change to figures over the last quarter, dedicated resource is now in place to establish a rollout plan.                                        </t>
  </si>
  <si>
    <t>Cate Swift</t>
  </si>
  <si>
    <t>Cate.Swift@cumbria.necsu.nhs.uk</t>
  </si>
  <si>
    <t xml:space="preserve">Sally Burton - Interim Corporate Director – Health and Care Services
Cumbria County Council
</t>
  </si>
  <si>
    <t>The liquidlogic number loader has been installed as planned however an issue with the N3 connection has delayed the test phase from commencing.  This willl be resolved imminently to ensure full roll out of the NHS number before the end of quarter 4.</t>
  </si>
  <si>
    <t>The email security that is employed between Cumbria County Council and the NHS is based upon security protocols which are third party rather than open standards.</t>
  </si>
  <si>
    <t xml:space="preserve">Progress towards implementation varies across the county with some localities approaching full implementation and others working to address local issues.                
</t>
  </si>
  <si>
    <t>The plan is based on year to quarter end and should be adjusted to include the quarterly values only.</t>
  </si>
  <si>
    <t>A slight variation in spend against forecast is due to delay in the initiation of some projects.  It is anticipated that this will come back into line before the end of quarter 4.</t>
  </si>
  <si>
    <t>2015/16 target - 600.1 admissions per 100,000 population aged 65 and over. 
Oct’14 to Sept’15 actual figure (12 months rolling) is 522.4 per 100,000 population.  Quarter 3 has seen a dramatic reduction in permanent admission.  The reason for this significant fall is being jointly investigated.
Apr’15 to Dec’15 shows a downward trend, with a projection for 2015/16 (based upon this most recent nine months) of an annual figure that is less than (better than) the target figure of 600.1 per 100,000 population by April’16.</t>
  </si>
  <si>
    <t>Cumbria has already exceeded target. Actual activity -955 against a plan of 623.</t>
  </si>
  <si>
    <t xml:space="preserve">Target achieved by year end 14/15.  The ongoing rate is currently unavailable but will be reported in the quarter 4 BCF return. </t>
  </si>
  <si>
    <t xml:space="preserve">National calculations which were used to set this metric are now discontinued making this indicator impossible to monitor.  Advice will be sought from the national team regarding future reporting.
Data is avaialble at provider level but is only available up until 14/15 - a new version is ecxpected to be published in May 2016.  Data shows that local trusts performance has deteriorated in 14/15 compared to 13/14.  This reflects the local pressures in the system that are now being addressed throught the Better Care Fund and other transformation programmes across the health economy.
Data from our local patient experience system - "I want great care" shows a steady increase in both the number of patients recording their experience and the star rating.  
</t>
  </si>
  <si>
    <t xml:space="preserve">The steep increase in Delayed transfers of care has continued during quarter 3.  The Multi-Disciplinary Accelerated Discharge Event that tookin North Cumbria between January 5th and 8th monitored two community hospitals and 4 wards in each of the two acute hospitals.  The event included representatives from Healthwatch, Adult Social Care, Cumbria Partnership Foundation Trust, North Cumbria University Hospital Trust , Commissioners and the Emergency Care Improvement Team. As an outcome short and long term delivery plans were agreed to be managed through the Systems Resilience Group.  Plans include: 
• Enhanced AHP support mobilised to expedite discharge potential 
• Command and Control managed via NCUHT operational team 
• A review of staffing linked to any escalation beds (led by matron) 
• A review of discharge potential across all core hospital wards 
• Enhanced AHP support mobilised to expedite discharge potential 
• Enhanced diagnostic support to wards and A&amp;E 
• Mutual aid sought from all local providers 
• A review of DTOCs and patients waiting in community beds 
• Establishment of an alert system within NCUHT to request aid, from partner agencies, for discharge and pull of patients from acute beds 
• Commitment to implementing improvements identified during the ‘Breaking the Cycle’ project. 
Establishment of the common platform to enhance connectivity across the health and care sector has made significant progress.  
All referrals into Adult Socaial Care from NCUHT and UHMB wards are now done electronically via Strata and Adult Social Care are now planning to implement all 5000 commissioned beds onto strata system for managing bed placements.  The two hospices in South Cumbria are now live for the receipt of e-referrals and North Cumbria hospice services are due to go live by end of financial year.   Around 1400 e-referrals per month are now being achieved across Cumbria health and care organisations.
</t>
  </si>
  <si>
    <t>Pat Simpson</t>
  </si>
  <si>
    <t>patricia.simpson@darlington.gov.uk</t>
  </si>
  <si>
    <t>01325 406082</t>
  </si>
  <si>
    <t>Lisa Tempest, Chief Officer Darlingtgon CCG &amp; Cllr A Scott, Chair, Darlington HWB</t>
  </si>
  <si>
    <t>The NHS number is attached to all health and care records in all settings, with a small percentage in social care being added in retrospect on a monthly basis;  they will be able to be added in real time once a new system has been implemented, from April 2016.   However, it is not the primary identifier in all settings - the hospital number performs this function in that setting for example.</t>
  </si>
  <si>
    <t xml:space="preserve">
We are aware that the orange error popup has flagged that our quarterly actual payments have exceeded suggested payments by £32,701, and have discussed this with the regional office who are content with the route we have taken - we cannot retrospectively reduce the amounts in the cells for actual payment locally agreed by £32,701 and so the additional red validation cell on the checklist has appeared.  
We are also aware that on the cover sheet, despite populating the four cells on this tab, the check cell is red.  </t>
  </si>
  <si>
    <t>N/a</t>
  </si>
  <si>
    <t xml:space="preserve">Our forecast has proven off beam but we do expect expenditure to align with income by year end.
Increased cost of NEL is being met through unreleased funds. </t>
  </si>
  <si>
    <t>We have exceeded the 2.5% reduction target for 14/15 and are on track to meet the two year target of 5% reduction at the end of 2015/16.</t>
  </si>
  <si>
    <t>People are moving through the service quicker but there is still room for improvement.  We have introduced a twice weekly MDT meeting in this service, and response times for the service are very good, contributing to reduced delay in transfers and preventing some admissions, which we can’t evidence that directly yet.</t>
  </si>
  <si>
    <t>This is an annual measure and the trend indicates we will exceed our target this year.</t>
  </si>
  <si>
    <t xml:space="preserve">The originally planned composite measure proved too difficult to compile due to the different footprints of different partners making  secondary data from CQC surveys insufficiently robust when scaled down and then weighted. The user-experience survey intended to provide the measure  is being piloted but returns currently are small.  Case studies cited in the January BCF Insight bulletin are being consulted with to improve our user satisfaction measure before rollout.  </t>
  </si>
  <si>
    <t xml:space="preserve">Currently using the case studies in the January Insight Bulletin to explore how others have achieved better results with similar approaches in terms of user experience, and will be using our integration support fund award of £25k to secure independent evalutation </t>
  </si>
  <si>
    <t>not known</t>
  </si>
  <si>
    <t>Progress in terms of direction of travel remains good.  Integration is high on the agenda in Darlington, and we have a well-established partnership across two FTs, the CCG, the primary care infrastructure group, Borough Council and third sector.
Performance metrics have changed direction since Q2 and NEL have not achieved target, although still reducing and still lower than in 2014/15.   There is some evidence that our interventions have been very successful however, among the target cohort, with NEL from care home residents falling from 111 to 70 in the calendar year 2015.   However, while NEL overall have reduced (albeit by less than target),  costs have increased as those who are admitted have more complex needs.    For example,  NEL admissions from care homes are reducing, but the average cost of each of those admissions is more than £400 higher than in 2013/14.
Integrated Discharge Management is now up and running in a pilot phase, and implementation plans are well advanced for the introduction of Nutrition Call in our care homes.  
Ambulance transfers, outpatient attendances, urgent care attendances, all saw an increase compared to 14/15 this quarter but not significantly so.  Outpatient attendances however have increased significantly but in line with the decrease in Non-electives, which suggests demand is being managed.
Days delays to transfer of care continue low and reducing.  However, we know that there has been a variation in how these days have been recorded during Q4 2015/16 which we need to acknowledge, but the direction of travel since that change in Feburary 2015 is consistent.
Finally, permanent admissions to residential care also continue to fall.
BCF interventions form the core of a much wider health and social care transformation programme for the locality, Darlington Vision 2020, owned by the partnership which underpins BCF.</t>
  </si>
  <si>
    <t>Kirsty Everson</t>
  </si>
  <si>
    <t>kirsty.everson@derby.gov.uk</t>
  </si>
  <si>
    <t>Perveez Sadiq</t>
  </si>
  <si>
    <t>Actual paid activity based on SLAM data. SLAM data is ahead of plan. Therefore no local payment realisable.</t>
  </si>
  <si>
    <t>Not applicable</t>
  </si>
  <si>
    <t>Forecast in line with plan</t>
  </si>
  <si>
    <t>latest projections are that our admissions to residntial care are continuing to fall, although we may not quite reach our year end target in 15/16</t>
  </si>
  <si>
    <t>forecast is that year end target will be exceeded</t>
  </si>
  <si>
    <t>The dementia diagnosis rate as at end of Q3 was 69.9% which is above the planned target of 68%. This reflects the work of the health and social care system in identifying and supporting people through the assessment process. Dementia remains a priority area for the Derby BCF moving in to 2016/17.</t>
  </si>
  <si>
    <t xml:space="preserve">Target of 66.2% has been exceeded for 2015/16 with 70.5% of respondents to the GP Patient Survey reporting they had had enough support from local services/organisations over the last 6 months to manage their long-term condition. </t>
  </si>
  <si>
    <t xml:space="preserve">Progress against all BCF areas continues and in q3 the performance metrics showed that we continue to make progress in reducing non elective admissions.  Whilst this is a positive outcome, the payment for performance  award is not currently considered realisable. This is because SLAM activity (the basis on which the CCG pay the Acute hospital trust) is ahead of it’s plan, meaning that the CCG cannot release the payment for performance sums to the BCF pool. 
Achievements in for q3/q4 have been  - review of dementia support services completed, equipment contract re-tendered, continued alignment of out of hospital social care and community health services, focused work on reducing DTOCs and improving system resilience overall. Pressures within urgent care – capacity levels coupled with high demand – continue to cause stress in the system and these are being monitored and governed through the Joined Up Care Board.  Work on the STP has commenced in 2016 and this will be used to continue to drive our local transformation agenda.
</t>
  </si>
  <si>
    <t>Graham Spencer</t>
  </si>
  <si>
    <t>graham.spencer@derbyshire.gov.uk</t>
  </si>
  <si>
    <t>01629532072</t>
  </si>
  <si>
    <t>Councillor Dave Allen</t>
  </si>
  <si>
    <t>Not applicable.</t>
  </si>
  <si>
    <t>There continues to be some slippage in implementing some new developments within the BCF. However, following a financial review of the plan during December and January it is expected that the full scheme allocations will be spent before the year-end.</t>
  </si>
  <si>
    <t>Current perofrmance shows that whilst admissions to care settings are decreasing it is not in line with the BCF plan. A sample audit of recent admissions to care settings has been undertaken by a working group from across health and social care to look for areas of learning to feedback into the wider system. Results of this work are due in March and will be reported through the BCF Programme Board for sharing with the wider system.</t>
  </si>
  <si>
    <t>82.4% of people aged 65 and over remained at home 91 days following discharge and a period of reablement at the end of the Q3 monitoring period. This is an increase of 3 percentage points over  the same monitoring period last year despite a similar level of activity.  
This continues to highlight the positive work been undertaken by the health and social care system to support people to remain living in their local community for as long as possible.</t>
  </si>
  <si>
    <t>The dementia diagnosis rate as at end of Q3 was 69.9% which is above the planned target of 68%. This reflects the work of the health and social care system in identifying and supporting people through the assessment process. Dementia remains a priroty area for the Derbyshire BCF moving in to 2016/17.</t>
  </si>
  <si>
    <t>No comments.</t>
  </si>
  <si>
    <t>not available</t>
  </si>
  <si>
    <t xml:space="preserve">The following provides an update to the narrative submitted for the Q2 2015/16 reporting period.
A desktop audit has now been conducted by health and social care partners in Derbyshire to review a sample of cases relating to permanent admissions to residential and nursing care establishments. The purpose being to better understand existing processes and practices after initial data validation exercises found no evidence of inaccurate recording practices. The final report is due to be reported to the BCF Programme Board in March 2016.
Performance against the delayed transfers of care indicator continues to show good progress in reducing the average number of bed days lost per 100,000 population with performance at Q3 being 659.2 bed days compared to a target of 985.7. This is well below the year-end target of 961.8 and reflective of the continued good work being undertaken by the health and social care system in Derbyshire.
A scheme-level dashboard has been developed to provide assurance of BCF delivery to key stakeholder groups such as Health and Wellbeing Board and relevant BCF partner organisation governance processes. This will be trialled for remainder of the 2015/16 BCF reporting period with a revised version to be implemented to reflect the proposed changes to the BCF plan in 2016/17.
</t>
  </si>
  <si>
    <t>Andy Goodchild</t>
  </si>
  <si>
    <t>andy.goodchild@devon.gov.uk</t>
  </si>
  <si>
    <t>01392 383000</t>
  </si>
  <si>
    <t>Andrea Davis</t>
  </si>
  <si>
    <t xml:space="preserve">Social Care: The majority of commissioned social care providers already provide services across a seven day period, with an action plan in place to increase the availability of appropriate community services across the whole week. From 1st December, DCC will have 6 day cover in place to facilitate discharge from acute hospitals. This is voluntary pending staff consultation for permanent change.
SD&amp; T: Acute care:
Informed by the NHS IQ 7 day assessment tool, in South Devon have an agreed 7 day SDIP with the acute provider to achieve 6 out of the 10 clinical standards for 7 day services by 31 March 2016.  This has been agreed by the Urgent Care Board and is reviewed monthly.  
SD&amp; T: Community services (health)
The SDIP for the community element of the South Devon contract includes reviewing services to understand which ones are most beneficial to be offered over 7 days, including learning from a number of pilots for 6 and 7 day working.
We have completed the NHS IQ 7 day assessment tool and this has confirmed we are compliant with the vast majority of areas applicable to community settings, including MDTs and handovers.  Enhanced 7 day services are central to the new model of care in South Devon which we are currently developing in partnership with key stakeholders and the public, and which will go out to full consultation in 2016.
NEW Devon:
The SRG’s are signed up to delivering the high impact changes. In particular high impact 6 will contribute to delivery of 7 day services to support patients being discharged including weekends: There is daily review of in-patients through morning ward or board rounds, led by a consultant / senior doctor, should take place 7 days a week so that hospital discharges at the weekend are at least 80% of the weekday rate and at least 35% of discharges are achieved by midday throughout the week.
</t>
  </si>
  <si>
    <t xml:space="preserve">Acute providers are involved in the development of both BCF and QIPP plans to reduce acute admissions or bed day use arising from delayed discharge. In addition the acute trusts are engaged in implementing the High Impact Changes and SAFER Care Bundle through the Strategic Resilience Groups which will also contribute to the BCF outcomes
The contracting round for 15/16 has been completed setting out capacity needs in 15/16 and the Heads of Terms includes a description about how costs can be extracted where activity is reduced.
Work is on-going to map future workforce and capacity requirements.
There has been extensive engagement across the Devon area regarding transforming community services with patients, service users and stakeholders including the following groups. 
• Healthcare Providers
• Primary Care Providers
• Community services staff  
• MPs and Local Councillors
• Patients, carers and the public
• Voluntary and independent sector 
• Local Authorities
• Local Healthwatch Groups
• Other organisations/groups
• Provider engagement network
Health and social care providers, including the provider of mental health services in Devon, sit on the BCF delivery group along with Acute providers from each of the 4 SRG's in Devon. Plans to implement the mental health crisis concordat are underway with the active involvement of all organisations. This will complement the BCF outcomes, specifically the plans to enhance the provision of psychiatric liaison services in 15/16 to enable timely mental health assessment for people attending acute trusts.
</t>
  </si>
  <si>
    <t>Difference of £151k which related to variations to BCF plan between plan submission in late 2014 and finalisation in March 2015. In addition, £140k has been carried forward into the fund from 2014/15 and this has been recognised within foreword forecasts from Q2 onwards.  The annual total has also been reduced by the value of the Performance Fund. ED Admissions have seen a small reduction in Q3, and Partners are hopeful that reductions will be continue in Q4.</t>
  </si>
  <si>
    <t>Difference of £151k which related to variations to BCF plan between plan submission in late 2014 and finalisation in March 2015.</t>
  </si>
  <si>
    <t>Expenditure is £5.795m behind plan at end of Q3. £3.086m of this relates to non-use of the performance fund as the national target has not been met. Excluding the Performance Fund, expenditure to December 2015 is £2.709m behind plan. Key contributing factors are (1) Social Care Capital Grant (£0.818m) and (2) Carers and Care Act implementation (£0.896m) and (3) Community Equipment services (£1.023m). Partners have agreed to partially recycle savings into additional Rapid Response and other services aimed at reducing presentations to ED and DToCs.</t>
  </si>
  <si>
    <t>There has been a change in the national definitions and local methodologies to capture this metric and Devon are using the new definition forthis return. Data flows, baseline and trajectory have now been updated the initial data showed a dip in performance however the performance data shows an improvement in Qtr 2.  Qtr 3 data is suggesting another dip in performance and we are no longer confident that we will achieve our ambition for this metric.  There is also a concern that the change in indicator definition has made the original target far more challenging to achieve.</t>
  </si>
  <si>
    <t>There has been a change in the national definitions and local methodologies to capture this metric and Devon are using this new definition for this return.  Data flows, baseline and trajectory have now been updated the initial data showed a dip in performance however the current performance data reports that we are meeting this target and that the upward trajectory would suggest that this would remain the case.</t>
  </si>
  <si>
    <t xml:space="preserve">For the purposes of the BCF Quarterly Return we are required to use the National Indicator for Dementia Diagnosis. NHS England has recently published the revised definition for the indicator; however there have been issues in collecting appropriate data from a number of GP surgeries throughout Devon.  These issues have now been resolved. Internally measurement at a CCG level continues to suggest that we are improving performance and anticpate that we will be over 60% but may not reach the ambition of 67%
</t>
  </si>
  <si>
    <t>The final published version of the ASCOF3A indicator has not been released for 15/16, however Devon has agreed their figure. Devon performance has improved to 68.4% from 66.7% (2013-14), which is back in-line with 2012-13. This data is collected annually and therefore there is no further update for Q3</t>
  </si>
  <si>
    <t xml:space="preserve">Governance and Engagement
All partners continue to work collaboratively on the BCF plan as part of an ambition to achieve the commissioning and provision of joined up Health and Social Care services to people who need support.
The Joint Coordinating Commission Group (JCCG) is accountable for National Conditions, Outcomes and management of the pooled fund. The section 75 agreement signed on 27th March 2015 formalises this arrangement. The JCCG have delegated operational aspects of programme delivery to the BCF Delivery Group (BCFDG). The latter has provided a means by which to engage all providers from each of the 4 Strategic Resilience Groups (SRG’s) in Devon. It provides a forum through which to identify areas in common between SRG's and agree priorities requiring action on a county wide basis. Further work is required to ensure effective coordination of planning and implementation at County and SRG level to enable both a strategic focus and support for local delivery through the SRG’s. The managing director responsible for urgent care in NEW Devon CCG provides the link between the work of the Peninsula Urgent and Emergency Care Network and the Devon BCF.  The JCCG regularly reports on progress to the Health and Wellbeing Board enabling communication with a wider range of stakeholders including Healthwatch and District Councils. 
National Conditions, Outcomes and Performance
As reported earlier in the report work on the National Conditions work continues and all are planned to be in place by the end of financial year 2015/16. These plans support patient flow throughout the week and prevent A&amp;E performance deteriorating on Monday as a result of insufficient discharges over the weekend.
The SAFER care bundle is a CQUIN in North Devon also provides opportunities to ensure that flow is maximised ensuring that patients are seen earlier in the day to aid discharge. This will be evaluated for its potential roll out to other areas.
• Joint Assessment and Care Planning: Devon has well established Joint Health and Social Care Community Teams (CCTs) that demonstrate integrated working on a daily basis. A recent peer review provided feedback that the level of integration in these front line services were highly commended.
Detailed analysis of Non Elective Admissions (NEL) has yielded greater insight to the reasons for entry into the system to enable more targeted action. Our frailty work (part of the Frailty and Community Care scheme) continues to perform well and Devon benchmarks favourably for 75+ years Non Elective Admissions. It is encouraging to note that there was a small decrease in NEL across Devon in the 3rd Quarter however admissions are not decreasing in line with our ambition at this stage. 
The population of Devon already has a significantly higher age profile compared to the England average and is currently ageing at between 2 - 3 %per annum. A long-term conditions health needs assessment has now been undertaken, including analysis and modelling work for prevalence, impact on services and costs which has helped to quantify the scale of the issue including the impact of multi-morbidity and health inequalities which will inform the future management of long-term conditions. We are therefore continuing to refine our plans in order to achieve both a more immediate impact on admissions and a longer term more sustainable impact through enhanced prevention schemes. In terms of the latter, the Devon Health and Wellbeing Board has approved a joint prevention strategy during the last quarter with the aim of keeping people healthier for longer. Work on implementing this strategy is underway to develop implementation plans incorporating and enhancing schemes already in place around key conditions, such as reducing smoking, or around population and place, such as Integrated Care for Exeter (ICE) or One Ilfracombe. Regarding the former the BCF has reviewed rapid response services and approved increased spending in this area to further combat NEL.  It continues to how best to enhance work with care homes to positively impact the performance metrics and national conditions., whilst ECIST has been into acute trusts in Devon and a series of recommendations are being worked through which will support BCF outcomes in terms of flow of patients and discharge arrangements.
It is understood that the Devon BCF represents only one part of the overall spend and delivery of health and care services in Devon. The importance of effective coordination between different aspects of the system, e.g. with providers and each SRG, will be key to achieving the required impact in future quarters in priority areas for reducing emergency admissions and enabling people to leave hospital in a more timely way. As the “success regime” is established in Devon in the forthcoming quarter the role of the BCF plan as a catalyst to support system change will be a consideration and in turn how the success regime will support achievement of the planned BCF outcomes.
Our local metric is Dementia Diagnosis with an emphasis on improving identification and access to appropriate support services. The rate has steadily been increasing throughout the year, although delays in the agreement around the national indicator have impacted the reporting of this. An action plan is in place to continue to improve identification, including work with GP practices and care homes. The BCF has been used to continue the contract for provision of dementia support services.
</t>
  </si>
  <si>
    <t>Jonathan Briggs</t>
  </si>
  <si>
    <t>jonathan.briggs@doncasterccg.nhs.uk</t>
  </si>
  <si>
    <t>01302-566146</t>
  </si>
  <si>
    <t>Rupert Suckling</t>
  </si>
  <si>
    <t>NB £24.164m should have been profiled as income received equally as 1/12 per month. This equates to £6.041m per quarter. Difference figure is rounding</t>
  </si>
  <si>
    <t xml:space="preserve">NB £17.213m spent to date (Q3)    </t>
  </si>
  <si>
    <t>The BCF programme is on track to spend £24.164m within the financial year 2015/16.</t>
  </si>
  <si>
    <t>Between April and December 2015 there have been 362 people aged 65+ have been admitted to residential and nursing care homes.  This is 7.18% lower than in the corresponding period in 2014 but almost 30% above the BCF target.</t>
  </si>
  <si>
    <t>The proportion of people aged 65+ who were still at home 91 days after discharge from hospital into reablement  / rehabilitation services was 76.84% for the period Apr-Dec 2015. This is a slight improvement on the rate for the corresponding period in 2014 (75.67%) but less than the BCF plan (83.9%)</t>
  </si>
  <si>
    <t>Between Apr &amp; Dec 2015 there were 651 assistive technology installations for Doncaster residents aged 65+. This is over 20% higher than the corresponding period in 2014 but almost 15% below the BCF target.</t>
  </si>
  <si>
    <t>Overcoming Information Governance barriers to multi agency data sharing.</t>
  </si>
  <si>
    <t xml:space="preserve">Non-elective admissions
During the period Apr-Dec 2015 emergency admissions for acute specialties for Doncaster residents were 5.25% lower than in the corresponding period in 2014. The most significant reduction is in paediatrics, especially admissions with a zero length of stay. This indicates that the Children’s Assessment Tariff at Doncaster Royal Infirmary commissioned by Doncaster CCG which became operational on 1st Apr 2015 is helping to reduce avoidable paediatric emergency admissions.  
However if paediatrics are excluded then emergency admissions have increased by 3.79% with the largest increases being in general medicine, accident &amp; emergency and stroke medicine.
Emergency admissions for patients aged 65+ in the 9 months ending 31st Dec 2015 are 4.34% higher than the same period in 2014. Within this cohort there were significant increases in admissions for pneumonia, heart failure and delirium. Emergency admissions due to falls increased by over 4.62% for this age group.
3 of the 4 categories of avoidable emergency admissions (as defined by the Health &amp; Social Care information Centre) have reduced in the period Apr – Dec 2015 compared to the corresponding period in 2014.
Acute ambulatory care sensitive conditions -16.08%
Asthma, diabetes &amp; epilepsy (ages 0-18)   -29.08%
Lower respiratory tract infections (ages 0-18)  -41.67%
The above reductions are mainly attributable to the Children’s Assessment Tariff.
The other category of avoidable emergency admissions (chronic ambulatory care sensitive conditions) increased by 12.42% - mainly due to admissions for heart failure, COPD, angina and dementia. 
There has been good progress on the reduced numbers of residential Homes placements from an average of 48 at Q2 to average of 39 in Q3. A multidisciplinary panel has been established which is increasing the number of cases being cared for in the community and at home rather than residential homes which is a better outcome for the individual. This has further reduced after Q3 reporting and will continue to improve.
DCCG and DMBC have jointly procured the PI Care and Health system which links hospital activity and social care data to enable both parties to map patient journeys across health and social care. 
Delayed transfers of care 
There were 4179 delayed days for Doncaster Local Authority area in the period Apr-Dec 2015 which is 4.87% greater than the corresponding period in 2014 and 15.2% higher than the BCF target.
Doncaster Local Authority area however does have a significantly lower rate of delayed days per 100000 population (aged 18+) for the period Apr-Dec 2015 than the national average:
                                                                                              DMBC          Peer Group      England 
NHS attributable                                                            662.49         1472.38              1919.94
Social care attributable                                               702.30         305.45                 959.83
Attributable to both NHS and social care            386.35         51.24                   229.06
Total                                                                                    1751.13      1829.08               3108.83
To deliver the Discharge Pathway CQUIN DBHT have undertaken the following:
Developed an audit tool covering:
- Discharge planning
- Patient/carer involvement
- Patient requirements e.g. drugs, equipment
- Discharge timing
- Information/communication
Organised discharge events to ascertain views of staff on current discharge processes.
Developed a ‘Discharge Passport’ to be issued to all patients on discharge.
Added discharge planning is to all AHP/nurse, support worker induction programmes.
Multi-organisational meetings are held fortnightly to review patients with a length of stay over 20 days
In 2015 DCCG led a comprehensive assessment of the needs of people using intermediate care services and is embarking on the design phase of the care out of hospital system that not only addresses intermediate care but also proposes a new model for primary care at the same time as the CCG takes on delegation for primary care commissioning. Doncaster is a ‘Well North’ pilot site that allows these changes to be prototyped within a specific geographical community
DCCG has commissioned a new model of urgent care which commenced on 1st Oct. and is leading work to reduce avoidable emergency admissions including a revised community nursing model (with a stronger focus on urgent care needs) and a comprehensive audit into intermediate care needs and gaps in Doncaster.
</t>
  </si>
  <si>
    <t>Chair of Joint Commissioning Board</t>
  </si>
  <si>
    <t>The principle of 7-day services is already supported by the pan-Dorset BCF partnership with, for example, a joint Out of Hours emergency response service and joint weekend hospital social work, 7 day District Nursing &amp; intermediate care services. GP practice extended opening have been in place during Q3 to assist with winter resilience. A mapping exercise of 7 day services has commenced across the pan Dorset system to confirm that connectivities are optimised and gaps identified.This will be basis for agreeing the level of infrastructure required.</t>
  </si>
  <si>
    <t>The forecast annual out-turn rate of permanent admissions to residential care per 100,000 population on latest data is at the same level as for 2014-15. It does not appear at this time that the BCF target set will be met.</t>
  </si>
  <si>
    <t>Current performance is improved over the prior year but is unlikely to meet the full BCF target for the year.</t>
  </si>
  <si>
    <t>Our performance is better than in both 2013-14 and 2014-15 and is improving throughout the year but we do not anticipate meeting the full BCF target.</t>
  </si>
  <si>
    <t>Paul Johnston</t>
  </si>
  <si>
    <t>paul.johnston@dudley.gov.uk</t>
  </si>
  <si>
    <t>07847 318672</t>
  </si>
  <si>
    <t>Paul Maubach, Dudley CCG</t>
  </si>
  <si>
    <t>The performance payments shown above are in excess of the recommended value, with the "excess" effectively being paid out of unreleased funds. The local agreement was for the payment to be based on individual quarters admissions compared to the same quarter in the previous year instead of the cumulative approach outlined in the above return. In addition to the "excess" pay for performance payment, £1,212,527 of the unreleased funding has been used to underwrite the councils proportion of the pay for performance fund (up to a total £1,625,000). This was agreed by the CCG board to enable the flow of discharges to be maintained through the acute hospital.</t>
  </si>
  <si>
    <t>Reduction in income forecast reflects the removal of efficiency gains that would have arisen from reductions in non elective admissions.</t>
  </si>
  <si>
    <t>Expenditure to date is broadly in line with plan, subject to minor variances due to timing.</t>
  </si>
  <si>
    <t xml:space="preserve">Expenditure forecast is within plan but reflects an overspend of £1.6m over adjusted contributions to the pool following plan adjustment for expected efficiency gains and underperformance against non-elective admissions target. </t>
  </si>
  <si>
    <t>Slightly behind target</t>
  </si>
  <si>
    <t>Current cohort has achieved 88.4% against 89% target.</t>
  </si>
  <si>
    <t>Improved performance : March 2015 - 54.84% latest data for Nov 2015 shows 58.32%</t>
  </si>
  <si>
    <t>Annual measure, available at the end of 4Q15/16.</t>
  </si>
  <si>
    <t>not defined</t>
  </si>
  <si>
    <t>Planned reductions in non-elective admissions have not been sustained. As a result, Payment for Performance payments have had to be diverted and this has caused additional pressure on ASC budgets. The CCG Board has agreed to use efficiency gains elsewhere in the BCF Pool to mitigate these pressures on the basis that the money is used to offset pressures in the acute sector arising from delayed transfers of care. 
Data for the new integration metrics in respect of Open APIs has been completed on a best endeavours basis and is subject to final validation by some partners. Going forward this data will be monitored to ensure accurate recording in future returns.
Planning for 2016/17 is progressing well, with the BCF maintaining its focus on the schemes established in the current year. There will be additional focus on the Integrated Discharge Pathway.</t>
  </si>
  <si>
    <t>Frances Horne</t>
  </si>
  <si>
    <t>frances.horne@nhs.net</t>
  </si>
  <si>
    <t>020 8280 8106</t>
  </si>
  <si>
    <t>Dr Mohini Parmar (CCG) &amp; Cllr Julian Bell (LBE)</t>
  </si>
  <si>
    <t>The Plan and Forecast Annual Totals equal the Pooled Fund Plan (some figures have been rounded)</t>
  </si>
  <si>
    <t xml:space="preserve">The Forecast Annual Total expenditure from fund equals the Pooled Fund Total allowing for small differences due to rounding. </t>
  </si>
  <si>
    <t xml:space="preserve">Ealing HWB is reporting that at the end of the year the total expenditure from the BCF will equal the total income to the BCF. The activity of the schemes that make up the BCF has not been evenly distributed across the year. This accounts for the differences between the forecast and actual expenditures for each of the reporting periods. The different accounting processes used in the CCG and LBE have also contributed to these in year variances. 
Performance against budget is monitored on a monthly basis for all of the projects contained within the BCF and reported to the JMT. </t>
  </si>
  <si>
    <t>Admissions to Residential Care Homes is monitored monthly and reported back to the JMT. Until August, Ealing HWB was on track to meet this target. A higher number of admissions since September has now pushed this over the planned trajectory. Ealing has A low rate of admissions to residential care as evidenced by sustained year on year performance against this indicator.  However due to growing acuity, demographic pressures and increased integrated working and a focus on improving supported discharge, it is increasing difficult to sustain a reduction in admissions as targeted, but this supports the wider whole system measures to reduce delayed transfers and non elective admissions.  We anticipate that Ealing's end of year performance will still rank amo'ngst the lowest in London and nationally despite an increase in admissions.  Residential care admission is only used when a persons needs require this level of support, and the council continues to support more people in their own homes.</t>
  </si>
  <si>
    <t>The proportion of older people (65 and over) who were still at home 91 days after discharge from hospital into reablement / rehabilitation services is the measure used to evaluate the effectiveness of reablement. This is reported annually for patients who were discharged during the Oct – Dec quarter and are still at home 91 days after discharge. The intention during 2015/16 is to present interim reports on a quarterly basis to monitor this BCF outcome measure. To date, we have information available for Jan to Mar, Apr to Jun and Oct to Dec. All periods show that we have achieved or exceeded our target, but we don't know how this relates to the Oct - Dec period that is used for annual reporting.</t>
  </si>
  <si>
    <t xml:space="preserve">The way in which care planning is being measured during 15/16 has changed from 14/15 due to the introduction of the Out of Hospital services. The Case Finding, Care Planning and Case Management OOH specification went live on 1 July 2015. From that point we have detailed analysis of the OOH referral activity data for Ealing from 1st July to 31st August 2015. The report is based upon referral activities recorded on SystmOne OOH templates.
Over the course of a year, patients will be identified as suitable for care planning and referred onto SystmOne. The Care Plans will then be developed and over the course of the next year, these will be reviewed as part of the ongoing case management element of the service
For the period to December 2015 there have been 4965 referrals recorded on SystmOne. At the end of the year the number of completed care plans will be confirmed, but the number of referrals serves as a proxy for this.
This is in addition to the 6808 care plans completed up to Mar 2015 and the additional 65 care plans completed between Apr - Jun 2015.
</t>
  </si>
  <si>
    <t>This metric is measured annually and there are no interim reports currently available.</t>
  </si>
  <si>
    <t xml:space="preserve">Ealing BCF Plan was agreed in November 2014 and approved by CCG, Council and HWBB with commitment from acute providers for the direction of travel.  The governance arrangements for the HWBB have been rebalanced, increasing the representation from Health and Housing, and including NHS providers as non-voting members as a further commitment to involving them in the discussions and decision making process that will impact on the delivery of health and social care in Ealing. The HWBB now meets every 2 months in the new format.
Plans build on integrated working, which was strengthened during 2014/15 through the establishment of a Joint Management Team (JMT) This team now meets monthly and tracks performance on finance, key indicators and projects within the BCF for 15/16. The JMT is a key component of the governance arrangements set out in the Section 75 Agreement that now formalises the BCF and other integrated arrangements between Health, Social Care for Children, Adults and Education. The Section 75 agreement has been signed by both the CCG and the council. The governance arrangements are now in place and support the monitoring of our integrated working arrangements for 15/16.The schemes contained within the 15/16 plan have been designed to complement and contribute to our Whole System Integration objectives. 
Two of the main schemes contained within the BCF 15/16 plan are the GP led ‘Model of Care’ programme and Homeward. 
The development of the Model of Care programme through 15/16 has built on the successes of the prototype and it has now been rolled out to all of the localities within Ealing. Patients have been supported by Care Co-ordinators and multidisciplinary teams (Joint Care Teams) to remain in the community by ensuring that the appropriate levels of integrated services were available to them. This has contributed to preventing admission and readmission to hospital. There are now 11 care co-ordinators in post (out of a total complement of 14) and 3 team leaders have been recruited to provide clinical leadership for them. To date, in 15/16, the care co-ordinators have worked with 130 patients. Some of these patients have more complex needs than was first envisaged. There are case studies available that demonstrate that hospital admissions have been avoided. The CCG has been working on a video to describe the integrated way of working that is being developed in Ealing
The Homeward Service replaced the Intermediate Care Ealing Service (ICE) and went live on 5th October 2015 following a competitive procurement process. The new service builds on the previous work of ICE and provide a rapid and more responsive service that maximises admission avoidance through managing a wide range of patients in a sub-acute phase in which they may need more support than the GPs and core community services can offer, but should not be in an acute hospital bed.  The emphasis is on providers working together to manage patients out of the acute setting. GPs and other referrers will have the confidence that the service can make effective decisions about care and be able to respond rapidly where this is required.  This culture of working will be supported by strong clinical governance arrangements between partner organisations and in the numerous interfaces between this service and others in the local health and social care economy.  Proactive and innovative clinical leadership underpin the service.  Since the new service started, there have been over 900 referrals into the service and clinical audit review identified 597 admissions that have been avoided. 
The new Home Ward service dovetails with the Model of Care. The challenge for 2015/16 is for the two services to work more closely together to identify the areas of overlap and for patients to move seamlessly between the services according to their needs.  This model embraces the principles of Ealing's Whole Systems Integrated Care plans for integration and 7-day working and the need to focus on the population at risk of rapid deterioration as well as those who need proactive management to prevent future deterioration or escalation.
A programme of culture change was developed that initially supported the Model of Care and it will continue to do so. The plan is to extend the support from the Joint Care Teams in the Model of Care to also work with the provider of the new HomeWard and to promote the new ways of working that are needed to deliver integrated health and social care across multiple settings and organisations. The CCG and Council are working together to overcome some of the historic and cultural differences in the way they worked together and delivered services previously to ensure that all front line teams, and not just the healthcare teams embrace integrated working in a way that will benefit the people of Ealing
As these 2 key workstreams ramp up to full activity during Q3 and Q4 2015/16 it is at this stage that we expect to see the impact on NEL admissions and DTOC. There may also be an impact on the admission to residential care figures as both schemes work to keep people out of hospital and in the most appropriate care setting for them.
The success of both Homeward and the Model of Care schemes is dependent on the supporting infrastructure being in place. Continued investment in reablement services has supported the reduction observed in DTOC. As the new Homeward service mobilised in October 2015, additional investment in reablement and homecare services was planned to support it and to ensure that patients could be discharged back to their own homes where possible with adaptations in place in a timely manner thus reducing DTOCs and preventing NELs. Ealing Council committed to provide additional social work capacity within the ICE service and this has continued with involvement in Homeward. There has been additional social work in A&amp;E and in WLMHT to work on DTOCs. In addition to the increase in social work capacity to support Homeward and the Model of Care programme, an additional 2 social workers are being recruited to each of the 7 GP networks in Ealing in 2015/16 to work with elderly customers and carers.  5 of these posts have already been filled. Discussions are underway with neighbouring CCGs, councils and trusts to examine the possibility of developing a single discharge team and/or reciprocal arrangements to work across NWL and overcome the cross boundary issues that become obstacles where people live in one borough and receive treatment in hospitals elsewhere.
The GP service for Nursing Homes was set up to ensure that patients in Nursing Homes had access to the same level of care as any other patient in Ealing, regardless of where they live. This project provides care to 819 patients in 20 of the 23 nursing homes in Ealing. The scheme has shown improved outcomes for patients through reduced hospital admissions and usage. The practice operating the service has won the BMJ Primary Care Team of the Year award for their innovative work.
As well as contributing to reductions in admission to hospital these schemes may also contribute to reductions in Delayed Transfer of Care (DTOC) whereby patients that are well enough can be discharged from hospital to an appropriate setting. Other schemes can also support this.
A new housing related support service has been developed and has been in place since February 2015. The Housing Discharge Brokering Officer has received 102 referrals up to the end of December 2015 not only from Ealing Hospital but also from Clayponds, Charing Cross, Hammersmith, Hillingdon, St Mary’s, Mount Vernon and the Mental Health Unit at Ealing Hospital. 69 referrals have been successfully resolved which is an average of 5.75 per month. This is well ahead of the target of 4.5 per month. 
Primary Care development has been key to our delivery plans in 15/16. The GP Federation has been formally established as a legal entity and successful implementation of our Prime Minister’s Challenge Fund (PMCF) funded initiatives to improve access to primary care will support the continued delivery of services through primary care in 15/16 and in particular, seven day services. The Out of Hospital (OOH) Services went live with GP practices on 1st July 2015 and there should be 100% patient coverage for these 19 services by 31st Mar 2016.  Care Planning is one of the new OOH services.  Patients who have a care plan are identified and the care co-ordinators work with them to ensure that they are accessing all of the services that have been identified within their care plans. This method of working exemplifies the proactive work that is taking place in Ealing as a result of this programme.
A number of other schemes are included in the BCF for2015/16 that supports the general health and wellbeing of people in Ealing by allowing them to access the relevant and appropriate services at an early stage. Significant progress has been made on increasing Dementia diagnosis and this has increased from 55% at the end of 13/14 to 84.3% at the end of Dec 15. This work is being further strengthened by investment in dementia advisers linked to each of the GP networks who will form part of the Joint Care Team.
The BCF plan includes a number of schemes that are enablers and will support the delivery of the outcomes of the BCF through innovations in information sharing and improved technology.
The CCG and Council have invested in the infrastructure required to migrate NHS numbers into the Social Care client index, frameworkI, with the result that all open cases and those going back 2 years now contain the client’s NHS number. Investment has also been made to develop SystmOne to enable information sharing and the development of integrated care plans for patients supported by the multidisciplinary team in the Model of Care. This improved functionality will also facilitate information sharing and support the seamless transition of information relating to patients as they move across the Models of Care and HomeWard services. 
Ealing Council and CCG  have jointly commissioned the next round of Voluntary Sector Grants, which  commenced in October 15, to a specification which will provide services aimed at information services, to support planning, Self-Care, Counselling, being part of the community and respite. The first quarterly reports will be received shortly.  In addition a further £700k has been invested over the next 2 years in voluntary sector services specifically targeted at reducing Non Elective Admissions. This additional grant funding has been awarded from June 2015 and five organisations are now working to provide support for people to reduce NELs by working with homeless, providing access to counselling services, befriending services, drug and alcohol services and improved signposting and cultural changes in the use of emergency services. Where these projects are mobilised, early reports indicate that they are 
The Care Act has been implemented, following a significant programme of system development, communications, training and policy formulation, and the impact is being evaluated. To date we have evidenced an increase in referrals for assessment across social work and occupational therapy teams, and increase in requests for short term placements.  Further work is now underway to embed strategic and partnership work to focus on information and advice and prevention.  
The outcome measures for the BCF are influenced by all of the work listed above.
• NELs are being reported to Q3 2015/16 at below the 2014/15 baseline and 2015/16 target.
• DTOCs have been tracked on a regular basis.  A detailed review of DTOCs has begun. In September 2015, the first stage focussed on DTOCS from acute settings and has identified targeted interventions in areas contributing to significant and amenable delays. Review of DTOCS from Mental Health settings takes place in October 2015 and an action plan has been developed with the local Mental Health Trust.
• Residential care admissions target has not been achieved for Q3 and Ealing HWB is now above target but are still amongst the lowest in London and nationally.
• Reablement Effectiveness is an annual target and this was met for 2014/15. Quarterly figures show that we are currently exceeding the target.
• The Patient and Service User Metric of service users who find it easy to get information is an annual target. The target for 2014/15 was narrowly missed, but there was a 39% increase in the number of service users who did respond positively. There are no interim figures available
• Integrated Care Plans is the local performance metric. 
Proposed New Metrics
The grid provided for indicating the availability of Open APIs within different care settings does not allow for the complexities of the current landscape to be fully described. Whether or not the data is shared via Open API can depend on the type of data being shared.  E.g. many discharge letters from hospitals to GP practices are sent digitally, but this is not via an open API but could be described as shared via an interim solution.  Strategically we have adopted SystmOne as our preferred clinical system for primary care and community services as providers choose to reprocure clinical systems. This allows data sharing. However, this is not technically Open API. Work is underway to develop a community module for SystmOne that will allow the appropriate level of patient information to be shared between primary and community care and social care for those patients that are receiving care plans through the model of care programme. This data sharing will only apply to that cohort of patients in the programme and therefore may not reflect the wider data sharing arrangements between these care settings.  Coordinate my care has been developed to allow personalised care plans to be developed for people with chronic health care conditions a nd/or life-limiting illnesses. This care plan can be shared electronically with all legitimate providers. This has not been universally adopted and for these reasons the use of open APIS by specialist palliative services has been reported as shared via interim solution.
 The results shown for this metric therefore represent the most appropriate response to the current circumstances that prevail for the people in Ealing. 
All data sharing is in line with Information Governance legislation, local data sharing agreements and Caldicott 2.
Our direction of travel over the last 18 months has been to get integrated teams established, and have multi-disciplinary teams share data to support access to relevant operational systems underpinned by information sharing protocols. This has involved large scale procurements of providers and also new IT systems being deployed across a variety of settings. Given this, developing Open API operability has not been the priority.  We are participating in NWL London Patient Knows Best project to start to test further developments in information sharing through APIs
</t>
  </si>
  <si>
    <t>Scott Matthewman, Better Care Fund Transformational Programme Lead</t>
  </si>
  <si>
    <t>scott.matthewman@nhs.net</t>
  </si>
  <si>
    <t>Tel: 07802718231</t>
  </si>
  <si>
    <t>John Skidmore, Director of Corporate Strategy and Commissioning, ERoYC</t>
  </si>
  <si>
    <t>Continued good progress is being made. The NHS patient number is the primary identifier for all health services, work is on track to ensure full integration with social care services and is in line with the BCF plan.</t>
  </si>
  <si>
    <t>Progress in line with financial plan for BCF.</t>
  </si>
  <si>
    <t>There has been a decrease from 640.6 in Quarter 3 2014/15 to 513.6 in Quarter 3 2015/16, which is a decrease of 87 clients, this means there are less clients receiving residential/nursing care.</t>
  </si>
  <si>
    <t>Still awaiting 2015/16 data.</t>
  </si>
  <si>
    <t>Emergency 30 day readmissions show a slight decrease with quarter 3 reporting 1.6% above threshold at 15.9% but within tolerances.</t>
  </si>
  <si>
    <t>2015/16 data currently not available until September 2016.</t>
  </si>
  <si>
    <t xml:space="preserve">Overall Summary:
• Good progress has been made against the Better Care portfolio of projects during the third quarter of 2015/16;
• The 3 Workstreams are largely on track to deliver against plan;
• Performance against NEL admissions to hospital continues to be positive reflecting a broader direction of travel;
• Performance against delayed transfers of care (DTOC) continues to be positive; and
• Expenditure against the pool is in line with the forecast and plan.
Priorities for the remainder of the Year:
• Review of the current programme and strategic planning for 2016/17; with a view to achieving system wide impact across a small number of themes on a broader integration journey to 2020/21;
• Continued exploration of the future direction of the Single Point of Contact (SPoC) – linked to the Intermediate Tier transformation in 2016/17;
• Implementation of the projects within the Withernsea place based approach;
• Intermediate Tier transformation as the centrepiece of the programme in 2016/17 to deliver a fully integrated pathway;
• Voluntary and Community Sector (VCS) Offer – full mobilisation to support people in the VCS as part of the prevention and self-care strand of the Programme, along with the formal evaluation of the EASYCare initiative, and; 
• Continued work to maximise key enablers such as; systems integration and interoperability, shared records and co-location/ hub development.
</t>
  </si>
  <si>
    <t>Sally Reed</t>
  </si>
  <si>
    <t>sally.reed@eastsussex.gov.uk</t>
  </si>
  <si>
    <t>01273 481912</t>
  </si>
  <si>
    <t xml:space="preserve">East Sussex Finance Group </t>
  </si>
  <si>
    <t>The current coverage of the NHS number for active Social Services clients stands at over 90%. Plans to require all community service referrals made via Health and Social Care Connect include the NHS number will ensure we are on track to deliver this by 31/03/16 for key community servcies.  . The NHS number is being used to support the development of out local buisness inteligence tool which brings together NHS and LA data to inform commsissoners of activity and cost across the whole system.</t>
  </si>
  <si>
    <t xml:space="preserve">Significant progress has been made towards this condtion with all GP practices holding regular MDT meetings to ensure a co-ordinated approach to assessment and care planning. The single assessmernt process is well embedded in East Sussex although its benefits are not fully realised  as a result of the differing IT systems in place. One of the solutions is a read only solution which is due to be to this is due to be piloted later this year. 8 localites have been defined within East Sussex and plans are moving forward to integrate community NHS and social care adult servcies centred around GP practices in these localities under a single integrated managment structure.  These Integrated Locality team will be fully operational by April 2016 and will support the full delivery of this condtion. </t>
  </si>
  <si>
    <t xml:space="preserve">The financial postion of the BCF is reported to the ESBT programme baord on a quarterly basis. Any mitigating actions required to ensure the objectives of the financial plan are agreed at this forum. Progress is currently in line with plan pending review following review of the CSR. </t>
  </si>
  <si>
    <t xml:space="preserve">Current performance based on December 2014 to November 2015 data (rolling 12 months) is 535.0. Therefore it is anticipated that the target of 552.6 or less will be achieved.
</t>
  </si>
  <si>
    <t xml:space="preserve">Current performance based on April 2015 to November 2015 (year-to-date) is 91.8%. Therefore it is anticipated that the target of 91.2% will be achieved.
</t>
  </si>
  <si>
    <t xml:space="preserve">Significant focus is being applied to achieving this target including the commissioning of a new Case Finding service and we are confident that we will achieve a minimum of 60% diagnostic rate of estimated prevalence by year end.
</t>
  </si>
  <si>
    <t>Performance against this target is taken from an annual user experience survey which is due to be completed in February 2016. It is therefore anticipated that the final outturn for this measure will be available in quarter 4.</t>
  </si>
  <si>
    <t xml:space="preserve">Work to deliver the BCF plans continue within the East Sussex Better Together Programme. In addition to progresessing the  15/16 plans, there is work underway to identify the key prioriites for 2016/17 in line with the ESBT 6 +2 box model:
Healthy Living and Wellbeing
Proactive Care
Crisis Intervention/Admission Avoidance
Bedded Care
Discharge to Assess
Maintaining Independence 
Prescribing
Planned Care 
Current performance against “Delayed transfers of care” based on April to December 2015 data is 12.8 against a target of 10.0.
The discharge to assess worksteam is focused on addressing discharge pathways and gaps in community services to ensure patients do not remain in an acute setting when their needs could be better met in an alternative setting. In 15/16, this work is also linked to the System Resiliance Planning. </t>
  </si>
  <si>
    <t>Sue Glandfield</t>
  </si>
  <si>
    <t>sue.glandfield@enfield.gov.uk</t>
  </si>
  <si>
    <t>020 8379 3913</t>
  </si>
  <si>
    <t>Bindi Nagra (Assistant Director Strategy and Resources, LBE) and Graham MacDougall (Director of Strategy and Partnerships, CCG)</t>
  </si>
  <si>
    <t xml:space="preserve">A review of Q3 spend &amp; projections for the year is currently in progress in conjunction with a review of the progress of each project/programme funded by the Better Care Fund. Project / programme underspends will be minimal and options for re-allocation of any funds will be agreed via the BCF governance process.  </t>
  </si>
  <si>
    <t>Residential admissions within Enfield for people aged 65 and over have decreased over the last two years to a level which is below both London and national averages as more people are supported (either with or without ongoing social care support) to continue living independently within their own homes. The actual performance for all the months from May to December exceeded target – with year to December actual being 287 compared to the target of 365. The majority of residential and nursing placements also continue to be made from hospital (60% of whom were not previously known to social care). Work is underway to better understand how earlier intervention across the health, social care and voluntary sector partnership can provide appropriate access to the kind of support which will reduce the impact of declining health, prevent falls, support carers to continue caring and provide earlier diagnosis of dementia and support services which prevent or postpone hospitalisation and the need for residential/nursing care support.</t>
  </si>
  <si>
    <t>The target of 88% was always very ambitious, particularly with significantly increased numbers of people passing through the service. Performance is currently at 82% and has remained at a similar level since April, ranging between 82% to 84%. However, if people who have subsequently passed away within the three months are taken into account, performance stands at around 87%. The service also monitors the number of people who receive the service (both to prevent hospital admission and ensure appropriate and timely discharge) where no further input is required (people are living independently) and performance here has continued to improve year on year. Currently at over 72% this compares very favourably with London and national averages around the low 60%.</t>
  </si>
  <si>
    <t xml:space="preserve">Good progress has been made on dementia diagnosis. Reported diagnosis rate in December 2015 (end of Q3) was 67.9% against BCF target of 60.1%. </t>
  </si>
  <si>
    <t>A composite metric was included in our plan as submitted and approved. The Local Composite Measure (%) Includes : Proportion of carers who find it easy to find information about services (Carer survey); Proportion of people who use services who find it easy to find information about services (ASC User Survey);
Last 6 months, enough support from local services/organisations to help manage long-term conditions (GP Patient Survey); OPAU - Proportion of patients who did not  have to repeat their clinical history to different members of staff ?  (Patient Satisfaction Returns).</t>
  </si>
  <si>
    <t>The latest average across all metrics has improved compared with 13/14 baseline information but is slightly short of the target if the latest average is considered. Surveys are annual thsi measure will continue to be monitored as more detail from the surveys becomes available</t>
  </si>
  <si>
    <t xml:space="preserve">Over the past six months, the Health and Wellbeing Board and BCF Management Group has engaged in a support scheme with PA Consulting and commissioned audits by Price Waterhouse Coopers the Council’s internal auditors, and Ernst &amp; Young. The support programme aims to provide tactical support and/or strategic planning in conjunction with NHS England to accelerate personalised, co-ordinated care. Key findings include: a more defined and documented performance management process, improving financial flows to ensure timely payments are made between the Council and Enfield Clinical Commissioning Group, a more robust and structured approach to benefits realisation &amp; assessing individual business cases, strengthening governance arrangements.
The (Local Government) Leadership Centre has been appointed to lead a number of focused development sessions. The sessions will focus on: defining a shared vision for integration for the future, priorities for 2016/17 and opportunities for ‘invest to save’ initiatives  
Delayed Transfers of Care
Acute Delays April - November 2015 (people), Adult Social Care Delays – 5 (5 in same period in 2014), Health Delays – 76 (63), Joint Delays (health and social care – 0 (0). Assessment delays are the main cause of acute adult social care delays to date. Within health, the main reasons have been the need to await further non acute NHS care, awaiting a continuing healthcare nursing home placement, community equipment delays and patient choice for residential/nursing care.  
Non-Acute Delays April – November 2015 (people), Adult Social Care – 27 (21), Health – 55 (42), Joint health and social care – 11 (3).The main reasons for a delay within adult social care were assessment completion, funding and residential/nursing placements. Within health the main reasons for a delay were assessment completion, continuing healthcare nursing placements and family choice. 
Number of Days lost to Delayed Discharges
There was a 16% increase in the number of days lost to delayed discharges for both health and social care in April to November 2015 compared to the same period in 2014, with 70% &amp; 22% of these bed days lost due to health and social care delays, respectively, in 2015, with the main reasons for delays being due either awaiting further NHS provision (acute delays), completion of assessment (non-acute delays) or patient/family choice (both). All partners continue to look to ways of improving their discharge processes to avoid delays in the system e.g. a more rigorous monitoring and discharge process for older people with organic mental health issues was agreed and implemented between Barnet, Enfield &amp; Haringey Mental Health Trust, Enfield CCG and LBE to better identify earlier and manage the discharge of people from non-acute beds.
Dementia Diagnosis
Enfield CCG continues to make good progress on dementia diagnosis. The latest data published by Health and Social Care Information Centre (HSCIC) is for December 2015, and shows a diagnosis rate of 68%.
</t>
  </si>
  <si>
    <t>Phil Stephens</t>
  </si>
  <si>
    <t>phillip.stephens@essex.gov.uk</t>
  </si>
  <si>
    <t>07919 096555 / 03330 136054</t>
  </si>
  <si>
    <t>Chair of HWB after 23rd March 16 HWB Meeting</t>
  </si>
  <si>
    <t>A joint approach to risk assessments and care planning has begun in all CCG localities from Quarter 3 2015/16.It is expected that full implementation will be in place from Quarter 2 2016/17</t>
  </si>
  <si>
    <t>The annual total expenditure is forecast to be below the value of the Pooled fund due to a variety of factors, including contracts not coming on line, staffing costs being lower than anticipated.  The CCG's are proposing to carry this funding forward to the 2016/17 BCF.  Costs incurred against the Social Care Capital grant have been delayed, with costs expected to occur in 2016/17</t>
  </si>
  <si>
    <t>Expenditure in quarter 3 was lower than anticipated due to lower than anticipated costs on the Social Care Capital Grant</t>
  </si>
  <si>
    <t>Performance has continued to improve but progress has slowed. Current position 708 per 100k population 65+ meaning that if current trend continues performance is likely to be close to but not achieve the year end target (Rate of 600 per 100k population 65+).</t>
  </si>
  <si>
    <t xml:space="preserve">Data is collected on a 3 month sample, once a year. Therefore these figures are updated annually (next update expected June 2016). Essex is in line with the group average (82%) and above the national average. Proxy measures suggest consistent performance on outcomes so far this year in the context of increasing starts (driven by increasing volume of starts from hospital). </t>
  </si>
  <si>
    <t>The number of people starting reablement has leveled recently. By the end of 2015/16 it is projected that 6,990 people would have started reablement (2,439 / 100,000 pop. 65+), within range of the 2,480 2015/16 target.</t>
  </si>
  <si>
    <t>Data released bi annually so no further update is available from last quarter. Most recent performance indicated close to but beneath the target: 61.3% against 62.8% target with consistent performance in all areas.</t>
  </si>
  <si>
    <t>With Essex being part of the Success Regime, we could benefit from learning from other areas experiencing similar issues to the Essex Health and Social Care environment</t>
  </si>
  <si>
    <t>Examples of how other complex Health and Care systems have overcome risk and benefit sharing problems would be helpful</t>
  </si>
  <si>
    <t xml:space="preserve">The Essex BCF plan continues as expected. The schemes within the plan were all existing contracts and expenditure on these is to budget. There is a slight underspend on Protection of Social Care schemes due to uncommitted reserves. Discussions are taking place to allocate these uncommitted funds to schemes or carry them over to 2016/17
DTOCS: Performance on DTOC remains off target with the rate of delays peaking at the start of quarter 3. However there has been some improvement in the last month bringing the rate down to a level close to that of the same period last year. 83% of acute delays were identified as NHS, 18% Social Care. PAH and Southend are the lowest performing areas for this measure. Essex continues to report DTOC levels at below the average DTOC rate for England
Non Elective Admissions: Are below plan and in line with the 2014/15 baseline
New Integration Metrics: Are not easily completed by areas with multiple CCGs and multiple Acute Hospitals, Community and Mental Health providers as the answers may be different for each organisation. For instance:
1. Proposed Metric: Use of NHS number as primary identifier across care settings
This question allows for only a Yes or No answer. With multiple GP practices, Hospitals, Community and Mental Health providers the answer may be Yes for some and No for others
2. Proposed Metric: Availability of Open APIs across care settings
As with question 1, the drop down box allows the choice of 3 answers but these could be different for the various organisations in each of the cells in the table. In order to put an answer in the cells the least favourable answer has been provided
It has not been possible to clear the validation errors in all cases. Despite answers being given some questions remain "RED" on the "Cover" tab and "Checklist" tab
</t>
  </si>
  <si>
    <t>Hilary Bellwood / John Costello</t>
  </si>
  <si>
    <t>hilarybellwood@nhs.net/johncostello@gateshead.gov.uk</t>
  </si>
  <si>
    <t>0191 217 2960   0191 4332065</t>
  </si>
  <si>
    <t>Councillor Lynne Caffrey, Chair Gateshead Health and Wellbeing Board</t>
  </si>
  <si>
    <t>Improvement in Non Elective performance due to changes to Ambulatory Care activity reporting in line with agreed pathways. Reduced funding through Non Elective admissions is matched by increased funding to Ambulatory Care attendances, and therefore the performance fund released in Q3 is used to offset this cost growth elsewhere in the system.</t>
  </si>
  <si>
    <t>Actual expenditure figures show full expenditure against schemes less the value of the Performance fund for Q3, which was not released to the BCF pool due to the levels of Non Elective overperformance experienced year to date.</t>
  </si>
  <si>
    <t xml:space="preserve">For April to December 2015, there were 252 permanent admissions as reported under the BCF definition. This represents 666.05 admissions per 100,000. At the same point last year there were 247 admissions which equates to 652.83 per 100,000. This target is challenging as there is an ageing population that faces high levels of health inequality. Of the 252 admissions, 52% were aged 85 years or more. Almost 43% have dementia.  </t>
  </si>
  <si>
    <t>The indicator value stands at 85.3% (584 out of 685) for all of those that were discharged
from hospital into reablement and still at home 91 days later. The value for the period is higher than the same period last year, which was 84.3% but below the challenging target of 88.7%. Performance remains above the England average for 2014/15 (82.1%).</t>
  </si>
  <si>
    <t>Improvement in Q3 to 69.8 in excess of the end of year trajectory</t>
  </si>
  <si>
    <t>Data for Q1 2015/16 (43%) shows an improvement of the 2014/15 level where performance had decreased to (40%).   Target is 46%, next survey results due in December.  LTCs and Mental health programme boards have a number of work streams that are tackling the care for people with LTCs with both physical and mental health components: in particular work around LTC prevalence across General Practice, Disease specific programmes of work to promote holistic care closer to home (e.g. cardiac and pulmonary rehabilitation) and Development of multi-morbidity clinics in Primary, Secondary and Community Care will be included within the YOC approach.</t>
  </si>
  <si>
    <t>A more streamlined approach towards the support offers around new models of care and the BCF.</t>
  </si>
  <si>
    <t>Further work /alignment with National Voices and PPI groups</t>
  </si>
  <si>
    <t>National recomendations and support with technical guidance to suuport local system - advice from NIB</t>
  </si>
  <si>
    <t>Exploring new payment models and 'draft contracts' outlined in the Vanguard National Suport Offer to facilitate integration</t>
  </si>
  <si>
    <t>An application has been submitted to the Better Care Support Programme for support around analytical and modelling capacity to enable us to identify local outcome measures and associated metrics that are applicable to the full system.</t>
  </si>
  <si>
    <t>Collabortaive redeisgn across systems (beyond organisations)</t>
  </si>
  <si>
    <t xml:space="preserve">While  developing the BCF plan for 2016/17 we are taking the opportunity to review the curent schemes and aligning them with emerging new models of care  eg   Care Homes Vanguard, Urgent Emergency Care Vanguard and Other Emerging Models of Care such as redesign of community health services, primary care, out-of-hospital care, prevention, assertive early intervention &amp; enablement services etc                                                           We are also assessing the effectieness of the schemes overall achievements, what has worked well,  challenges, what has not worked so well and what are the key next steps to progress and re-focus work, mindful of how this will support reductions in unplanned admissions and hospital delayed transfers of care                                                                                                                                                                                                                                                       In terms of overall performance cumulative Non elective admissions are still above plan year to date, however an improved position for Q2 and Q3 of 2015/16 has brought the level of overperformance against plan down significantly, which paired with accurate recording of Ambulatory Care activity is expected to bring activity in line with plan by the end of the year. 
</t>
  </si>
  <si>
    <t>Mary Morgan and Alex Holland</t>
  </si>
  <si>
    <t>mary.morgan2@nhs.net /alex.holland@nhs.net</t>
  </si>
  <si>
    <t>0300 421 1673</t>
  </si>
  <si>
    <t>Cath Leech/ Dorcas Binns</t>
  </si>
  <si>
    <t>NHS number is used as the primary identifier in NHS organisations.  A programme to achieve 100% compliance is in place to progress use of the NHS number in Adult Social Care and children's services</t>
  </si>
  <si>
    <t>The roll out of an integrated case management model involving GPs and ICTs has been temporarily put on hold due to the current pressures on primary care and the community teams.  Projects already established in 8 surgeries are continuing. The potential to roll out further will be reviewed in the first quarter of 16/17</t>
  </si>
  <si>
    <t>The overall plan for emergency admissions and schemes to help reduce/redirect people to appropriate services has ben approved by the Strategic Resilience Group and all major providers in the community are members of this group.  There is further work ongoing to model demand above demographic change and how some of these aspects specifically impact on the acute sector</t>
  </si>
  <si>
    <t>NOTE THE EXPLANATION BELOW RELATES TO THE ERROR MESSAGE FOR CELL F19
Q3 performance +972 admissions compared to the planned level which equates to additional costs of £1.612m for the quarter. The Gloucestershire community, CCG and County council have agreed to a year end reconciliation which will assess the full year cumulative position on NEL admissions and full impact. This will form part of the planning process and review of services out of hospital for the future year and include the future investments. The current cumulative year to date position against baseline period is +1,446 admissions against the planned position which equates to £2.397m therefore no net payments are due.</t>
  </si>
  <si>
    <t>Gloucestershire County Council received both Disability Facilities Grant (£2.55m) and Social Care Capital Grant (£1.409m) in quarter 1. The Disability Facilities Grant was also expended to District Council's during Quarter 1.  The BCF programme of schemes is being spent across 2015/16 and at Q3 this is in line with planned profile expectations, significantly elements are within provider contracts and as a result spend is both in line with plan and incurred evenly over the financial year.</t>
  </si>
  <si>
    <t>The Q3 position shows a slight increase in admissions to residential care at 640.44 per 100,000. This is still significantly under to 2015/16 target of 708.6</t>
  </si>
  <si>
    <t xml:space="preserve">A BCF target of 74.5% was set for 2014/15 and achieved against the target was 74.7%.  </t>
  </si>
  <si>
    <t>Bi-annual survey: 
The changes to commissioning of the local carers services has taken time to settle and embed, and the local evaluation process aims to provide targeted and longer-term understanding of the impact and outcomes for service users. All of the carers services contracts include satisfaction surveys and are showing a strong positive response, with an increase in the number of carers assessments undertaken and evidence of meeting the 6 week target from referral to assessment. In addition, each contract in turn will be subject to a carer peer group evaluation, which includes monitoring of contracts and interviews with carers.</t>
  </si>
  <si>
    <t xml:space="preserve">This is currently a work in progress, as the teams develop.
The following question was asked of ICT rapid reponse clients, 'How likely are you to recommend our service to friends and family if they needed similar care or treatment'.
For the period 1st April – 31st December 2015, there were 281 responses received of which 98.93% of respondents were extremely likely or likely to recommend the service. 
This question is supported by 6 further questions based on NHS voices: 
1. I always knew who the main person in charge of my care was
2. I didint need to keep repeating how I was feeling and explain what I needed to different people
3. I was involved in discussions and decisions about my care as much as I wanted to be
4. Information was given to me when I wanted it
5. The information given to me was appropriate to my condition and circumstances
6. I feel the people I met were kind to me
</t>
  </si>
  <si>
    <t xml:space="preserve">We anticipate this is an issue affecting many systems and believe we would benefit from hearing examples of best practice </t>
  </si>
  <si>
    <t xml:space="preserve">we are making good progress in strengthing health and social care working relationships; however, we are always keen to hear about and learn from good practice elsewhere. </t>
  </si>
  <si>
    <t xml:space="preserve">We have made progress towards delivering our BCF requirements, however, we are aware there are areas we need to focus on, in particular our emerging strategy for case management which is temporarily on hold (see section 3) that will provide the framework to support implementation of the joint assessment process across the county including the link to GP case management.  Our performance on DTOCs remains satisfactory, however, we have run a number of workshops recently in light of the new national guidance and we are now focusing on agreeing our plans for BCF 16/17.  At present we are not reaching our targets for reduction in emergency admissions, although analysis thus far suggests the main area of pressure is in younger aged adults.  We have established whole system procedures and will continue to evaluate our current BCF related schemes to ensure we have everything in place to reduce numbers of emergency admissions.
Please note: Tab 8 - section 2 (cell B13), has been completed with the latest available position. The CCG/ CSU are scheduling meetings over the next month with the key system suppliers in Gloucestershire to establish how our interoperability solution provider (expected contract sign in April ’16) can receive/retrieve data from them. This will allow us to identify the availability of open APIs across the settings listed, an updated position will be provided within the quarter 4 return. </t>
  </si>
  <si>
    <t>Mark O'Connor</t>
  </si>
  <si>
    <t>mark.o'connor5@nhs.net</t>
  </si>
  <si>
    <t>02030499181</t>
  </si>
  <si>
    <t>Simon Hall/Rachel Karn</t>
  </si>
  <si>
    <t>It has been locally acknowledged that the BCF funds were released  at the beginning of the year and no funds were held back for performance. The total £1,085,088 was included in the pooled BCF funds (s75), and this arrangement has been made to the BCF ocal team, but not recognised by the national team.</t>
  </si>
  <si>
    <t>Financial Plan has been met</t>
  </si>
  <si>
    <t>BCF local highlight reports support admission plans which are determined through local metrics via our local authority partners at RBG.</t>
  </si>
  <si>
    <t>The BCF scheme covering Long Term Conditions and related data to the four key strands for Diabetes, COPD, Hypertension and Heart failure shows that we remain on track in terms of SUS recorded data and local monitoring of interventions within Primary care and acute settings.</t>
  </si>
  <si>
    <t>We have met the target</t>
  </si>
  <si>
    <t>The BCF for 2015/16 Quarter 3 non-electives have been reduced below plan, with 8,026 total non-elective recorded activity, which is below 9,068 plan by a difference of 1,042 admissions. Our current Delayed Transfers of Care remain consistently low, and well below the London average.
It has been locally acknowledged that the BCF funds were released  at the beginning of the year and no funds were held back for performance. The total £1,085,088 was included in the pooled BCF funds (s75), and this arrangement has been made to the BCF ocal team, but not recognised by the national team.</t>
  </si>
  <si>
    <t>Joseph Szymanski</t>
  </si>
  <si>
    <t>joe.szymanski@cityandhackneyccg.nhs.uk</t>
  </si>
  <si>
    <t>0207-683-4304</t>
  </si>
  <si>
    <t>Councillor McShane</t>
  </si>
  <si>
    <t>Payments in progress</t>
  </si>
  <si>
    <t>Difference is due to forecast underspend on Funded Nursing Care, partially offset by a smaller forecast overspend on Paradoc</t>
  </si>
  <si>
    <t>Permanent admissions have reduced in Q3 to 11 from 23 in Q2</t>
  </si>
  <si>
    <t>Percentage of people still at home after 91 days has decreased on Q1 but increased slightly on Q2.</t>
  </si>
  <si>
    <t>Achieving 49% with a target of 50%.</t>
  </si>
  <si>
    <t>Survey completed annually</t>
  </si>
  <si>
    <t>Once all the component parts are in place, how do we get the multiple organisations to work together?</t>
  </si>
  <si>
    <t>Would like to know how FULL integrated care can be measured - what are the benefits that other areas have seen, how do they SHOW it is fully integrated?</t>
  </si>
  <si>
    <t xml:space="preserve">The Better Care Fund integrated schemes are continuing to have an impact upon emergency admissions, which remain below the London average and there has been a slight reduction in over 75 admissions. Bed days for those over 75 have also reduced and are now below the BCF target set for the year. Further evaluation will be required to review whether this performance is maintained over the winter period.  Long term conditions schemes have focussed on treating those patients who require more specialised treatment and work in parallel with community services to ensure that patients receive care dedicated to their area of need whilst also receiving sufficient care and support to enable them to remain in their home. The innovative Paradoc scheme provides a joint response to patients in the community with urgent primary care needs; provided by and out of hours GP in a response car the team supports those patients who require access emergency care for urgent conditions out of hours.
Focus for quarter 4 will continue on improving delayed transfers of care, with further expansion on the voluntary sector for support to patients to return home. A multidisciplinary, cross sector case review panel will assess current and historic delayed transfers to understand and improve upon the whole system, with a joined up approach to commissioning, service improvement and information sharing to improve the pathway of care.
</t>
  </si>
  <si>
    <t>Emma Sutton-Thompson</t>
  </si>
  <si>
    <t>Emma.Sutton-Thompson@halton.gov.uk</t>
  </si>
  <si>
    <t>0151 511 7398</t>
  </si>
  <si>
    <t>Councillor Rob Polhill</t>
  </si>
  <si>
    <t>Social Care system being updated to make the NHS number a mandatory field.</t>
  </si>
  <si>
    <t>Although the original Q4 14/15 target was missed, the target was set prior to the decision by Monitor re: GPAU/CHOBS activity at St Helens, with the outcome that this activity be recorded as a non-elective admission rather than an assessment, this decision has a material impact on the actuals for 2014/15 and the plans for 2015/16 which were based upon those actuals. The actual for Q4 14/15 was below the revised target taking into account the Monitor ruling and therefore the award of £64,070 for Q4 14/15 performance was appropriate.Activity for Q1 to Q3 was based on revised targets and these have been achieved so it was appropriate to make these payments also. NHSE have previously been made aware of the payment for Q4 14/15 performance.</t>
  </si>
  <si>
    <t>Actual expendtiure for Q3 exceeds the original plan as the invoices which were delayed in Q1 and Q2 have now been received and payments made to providers, therefore total expenditure to date is back in line with expected spend.Actual spend for Q1 &amp; Q2 has been amended slightly to include capital expenditure which had previously been omitted from the return. One of the capital schemes is currently running behind schedule, although works have commenced it may not be completed this current financial year.</t>
  </si>
  <si>
    <t xml:space="preserve">398.9% this equates to 81 placements in permanent care. </t>
  </si>
  <si>
    <t>No data currently available, annual collection between October and December.</t>
  </si>
  <si>
    <t>Q3 data not yet available as it has to be verified through a National process, but we are still on track to meet the target.</t>
  </si>
  <si>
    <t>Annual collection, no data currently available.</t>
  </si>
  <si>
    <t>Halton's BCF is on track.</t>
  </si>
  <si>
    <t>James Eaton</t>
  </si>
  <si>
    <t>jameseaton@nhs.net</t>
  </si>
  <si>
    <t>Senior Officers from Health &amp; Social Care</t>
  </si>
  <si>
    <t>Small level of net underspend projected.</t>
  </si>
  <si>
    <t xml:space="preserve">Small level of net underspend projected. </t>
  </si>
  <si>
    <t>Financial Plans on Track</t>
  </si>
  <si>
    <t xml:space="preserve">As part of the BCF work programme, commissioners and providers have continued to work together collaboratively to deliver an integrated and aligned model of care across the Community Independence Service (CIS). In the first 3 quarters of 15/16 the providers have developed key working relationships and delivered against some key achievements outlined in the implementation plan. The achievements have been supported and evidenced via both the Clinical Redesign Group (CRG) and the Partnership Board. This process has enabled partners to jointly identify gaps and make improvements in patient pathways; the changes have been agreed collaboratively and joint work plans have been set in order to review these.
During the CIS transitional year in 15/16 completing elements of service redesign and implementing work streams has taken longer than anticipated and it is likely that this will not be completed until the end of the 15/16 financial year. The Community Independence Service Rapid Response activity has continued to be lower than anticipated. Despite some variation in referral activity linked to a robust communication plan by the provider, levels continue to be significantly lower than the agreed plan. The provider has undertaken practice visits and has also targeted practices with low Rapid Response referrals and high NEL admissions. The Community Independence Service In reach activity continues to exceed the levels agreed in the plan and this has caused some capacity issues.
During Q3 Commissioners completed a 6 month CIS evaluation based on implementation of the CIS by the Lead Health Provider in the first 6 months of the transitional year. The evaluation undertook a review against the CIS business case and the gateway review. The evaluation has enabled commissioners to review the findings and ensure that these are considered for future development of the model and will be built in to the future commissioning arrangements for 16/17 and beyond. 
During the first 3 quarters of 15/16, it has been apparent that implementing the required changes across health and social care that result in the transformation innovation required has taken longer than initially anticipated. This is partially because there are inherent differences in approaches across health and social care service delivery, such as, historical funding arrangements and cultural work environments. The unexpected delays in the implementation of health and social care working will have an impact on the overall realisation of the agreed BCF benefits for 15/16. The impact will be reduced opportunity for savings in year, from both joint commissioning and pooled budgets. In order to overcome these challenges health and social care continue to work collaboratively and review ways of mitigating against the anticipated savings gap as a result of these delays.  
</t>
  </si>
  <si>
    <t>Karen Ashton</t>
  </si>
  <si>
    <t>karen.ashton@hants.gov.uk</t>
  </si>
  <si>
    <t>01962 845612</t>
  </si>
  <si>
    <t>Cllr Liz Fairhurst 25.02.16</t>
  </si>
  <si>
    <t xml:space="preserve">Our analysis indicated that as integrated community services are changing and developing the number of general, acute and community beds needed in Hampshire needs to change. However, we expect the number of beds will reach a plateau with future growth reflecting the ageing population and long term conditions prevalence. Although NEL admissions performance is already strong, we are planning for further reduction over the next two to four years. This will have an impact on the acute service capacity. Whilst we have begun to articulate this, further work is still needed in relation to population based commissioning,   to interpret the impact on admission rates more clearly, not least because of the structural changes emerging from the two Vanguard sites (PACs and MCP), plans and proposals of the acute care providers as sovereign entities (in most cases regulated by Monitor) and the impact of current system payment mechanisms and incentives. Importantly in Autumn 2014 CCGs signalled to Acute Providers the potential changes that will result from the BCF implementation. Collectively the CCGs are taking forward options for different payment and reward mechanisms. The main impact of the first stage of the plan has been for community providers.  The CCGs have invested additional resource to increase productivity, capacity and capability to enhance care and support in the community. The CCGs are also working with all the Acute and Community Providers to assess the impact and agree how 7 day services that wrap around an individual in the community will be commissioned as the norm. </t>
  </si>
  <si>
    <t>Progressing as expected DFGs transferred to Districts and Boroughs in two equal payments, Q1 and Q3 subject to receipt of performance information.  Social Care Capital Grant plan to spend in Q4. Even though there was an initial delay in estabilishing the process for the all parties to formally pay into the pooled fund all organisations have continued to the fund the services as per the planned expenditure.</t>
  </si>
  <si>
    <t>Change to the ASCOF definition in 2015/16 mean the target needs to rebased using the new definition, as currently the targets are based on the old ASCOF definition.  New definition requires clients subject to a '12 week disregard' to be included as a new permanent admission.  Previously these clients had to be counted as  'temporary' and were excluded from the ASCOF measure.  The inclusion of 12 disregard clients increases our outturn by 12% and this change needs to be reflected within the target.</t>
  </si>
  <si>
    <t>This measure is currently calculated and reported nationally by the NHS Information Centre.   Performance of our recommissioned reablement service that went live in Q3 2014/15 continues above expectation.</t>
  </si>
  <si>
    <t>During Q3 1,198 people accessed reablement following hospital, the equivalent to 450 per 100,000 65+ population (target 545 clients or 195 per 100,000)</t>
  </si>
  <si>
    <t>The local experience questions have been built into the national social care user survey that is undertaken annually.  This survey is conducted during Q4 in order for the findings to be submitted as part of our national end of returns.  The results for 2015/16 survey will be available during Q1 of 2016/17.</t>
  </si>
  <si>
    <t xml:space="preserve">Significant issues relating to the financial position in Hampshire which impinge upon the financial sustainability of the whole system of health and care for local people remain.  Even so, partners continue to work together on a number of areas of local implementation.  We have access to national support activity to promote delivery support and the Better Care Exchange. The two national vanguard sites - North East hampshire and Southern Hampshire are also benefitting from support to progress change at scale and pace. A key element of current activity relies on local leaders aligning approaches with the impact of the various national policy initiatives which is more challenging where there are multiple infrastructure organisations.  The on going focus nationally and locally on the acheivement of the four hour access standard, a constitutional target has been a continued demand for the system.  For social care, the system has re-geared to higher levels  of demand wich is unrelenting in the context of a challenging financial settlement for the Local Authority.  All CCGs are actively engaged in supporting providers in developing new models of care that accelerate the original BCF plans.  Detailed discussions amongst Clinical Commissioning Groups (CCGs) and NHS England to establish a shared view of how the Sustainability and Transformation Plan will be developed on a wider Hampshire footprint alongside the devolution proposals will shape the future of integrated commissioning are underway.  Although the complex nature of the fragmented NHS commissioning architecture is still subject to discussion, the commitment to join approaches with HCC remains.  As well as the continuation of Hampshire wide work streams, local attention has focused necessarily on the finanical position of CCGs.  Although the programme to establish NHS Continuing Healthcare co-commissioning is progressing much slower than expected, the intention to establish a Section 75 legal agreement to delegate commissioning to the Council continues. Hampshire Adult Services is continuing to work in partnership with Southern Health NHS Foundation Trust and local GPs to develop and drive more integrated delivery model in each CCG area, including the realignment of in-house nursing home capacity to fit with the requirements of NHS bed based community resources.  The funding provided by Health Education Wessex for wider workforce schemes primarily commencing in April 2015 has been progressed with Q3 evaluation recently published by Health Education Wessex. The University of Bournemouth is continuing to support standardised evaluation of these workforce development schemes.  An innovative recruitment programme "Change Lives - Start with You" is benefiting the care market for both health and social care in particular. Concerning digital developments, progress has been made connecting a wider group of providers to Hampshire Health Record and developing the approach to interoperability.  A market engagement with the care sector in December 2015 provided much greater insight into how parties can work together more effectively and themes are being used to inform our approach.  The second tranche funding has been transferred to the eleven Districts and Boroughs to support the agreed approach with the Disabled Facilities Grant.  Quarter 3 performance information was received in February as requested.  Progress has been made of greater collaboration amongst the eleven Districts and Boroughs and Hampshire County Council.  The delayed guidance information relating to DFGs for 2016/17 is having a detrimental effect on local planning.    
</t>
  </si>
  <si>
    <t>Marco Inzani</t>
  </si>
  <si>
    <t>Marco.Inzani@haringeyccg.nhs.uk</t>
  </si>
  <si>
    <t>020 3688 2780</t>
  </si>
  <si>
    <t>Sarah Price</t>
  </si>
  <si>
    <t>The financial management of the BCF is overseen by the Finance and Performance Partnership Board. Membership of this Board is from both the CCG and the Council. It was agreed by this Board in September 2015 that the BCF contingency fund would be used to offset financial pressures generated by the overall increase in total NEL activity. The decision regarding the release of the contingency is discussed at each meeting of the Finance and Performance Partnership Board. At the meeting of the Finance and Performance Partnership Board in March 2016, the Board will be asked to approve the release of the contingency for Quarter 3 of 2015/16.</t>
  </si>
  <si>
    <t>Negotiations between NHS England, Haringey CCG and London Borough of Haringey Public Health resulted in an agreement that the BCF could be reduced by £75,000 to contribute to a funding gap in the Health Visiting budget.</t>
  </si>
  <si>
    <t xml:space="preserve">Expenditure has been reduced in accordance with the agreed reduction in the BCF budget as described above.  </t>
  </si>
  <si>
    <t>The majority of BCF services have been procured and are delivering.  The start dates for some services have been delayed by lengthy development and procurement processes.  These services are expected to start later in the year resulting in a larger forecast expenditure in Q3 and Q4.   Due to delays there is a forecast underspend in the BCF budget for 2015/16 of approximately £500k.</t>
  </si>
  <si>
    <t>Care homes deep dive concluded.  Proposed actions include the development of a care homes support service pilot; review the Living Care at Home and social care brokerage; develop business cases for an integrated discharge team, step down and reablement.  It is hoped that these actions will all have a positive effect on this outcome measure.</t>
  </si>
  <si>
    <t>Data available from January 2016 and not available at time of writing this return.</t>
  </si>
  <si>
    <t>Due to a revised baseline, this target is now on track to being met.  Falls deep dive concluded.  Agreed actions were to explore the role of primary care in falls prevention; the linkage of the falls pathway to hospital discharge; and to explore a fracture liaison service for Haringey.</t>
  </si>
  <si>
    <t xml:space="preserve">Q1 and Q3 results now available.  Results were 1.07% lower than 2014/15.  Preliminary results from undertaking patient interviews/surveys on specific BCF services shows that services are delivering a better patient experience but this is not reflected in the Haringey wide patient survey. </t>
  </si>
  <si>
    <t>Be good if central directives aligned so that it reinforces what we are trying to achieve through the BCF.</t>
  </si>
  <si>
    <t>There has been an increase in the number of delayed transfers of care (delayed days) and therefore the target has not been met for Apr - Sept 2015.  There have been 3254 actual delayed transfers of care (delayed days) between April and September.   This equates to 1540.08 admissions per 100,000 population and a 3.7% increase on baseline. An increase of 116 actual delayed days.  The supporting BCF measures show that there has been a 13% decrease in the number of DTOC (delayed days) at North Middlesex Hospital and an 18% increase at The Whittington Hospital.  Further analysis and discussion has attributed these delayed days to two highly complex patients in The Whittington Hospital who account for the majority of these delayed days and has required a whole system response. 
The Haringey BCF forecast is predicting an underspend of approximately £500k for end of year due to the late start of a number of services.  The use of this underspend will be in line with the Section 75 agreement and approved by the Finance and Performance Partnership Board.
The process of agreeing the BCF 2016/17 continues and awaits fruther guidance centrally before being concluded. 
The number of people with a Personal Health Budget has reduced from the Q2 report as the Q3 figure does not include children following the response to the FAQ.   
The question on open APIs is still confusing.  Palliative services use Coordinate My Care to share information about end of life patients.  They do not use open APIs but it is also not quite a temporary solution.  As options are limited we have chosen the temporary solution response.</t>
  </si>
  <si>
    <t>Garry Griffiths</t>
  </si>
  <si>
    <t>Garry.Griffiths@nhs.net</t>
  </si>
  <si>
    <t>020 8966 1067</t>
  </si>
  <si>
    <t>Cllr Anne Whitehead</t>
  </si>
  <si>
    <t>N3 connectivity are now active within Harrow - within the secure area. Harrow has also been actively working as part of the WISC Programme North West London (Whole Systems Integrated Care) to define integrated care records information to populate care records system across primary, secondary, social care and mental health services.</t>
  </si>
  <si>
    <t>Pln on track</t>
  </si>
  <si>
    <t xml:space="preserve">Due to the increase in hospital discharge numbers and the inclusion of the previously discounted 12 wks disregard the end of year performance is unlikly to me the target. </t>
  </si>
  <si>
    <t>The measure takes the period October 1st - December 31st as a sample with 91 days from the end of the period. This information should therefore be avalble from April 2016.</t>
  </si>
  <si>
    <t>This is an annual survey that takes place between Jan/Feb 2016 - the results will be available in March 2016.</t>
  </si>
  <si>
    <t>78% satisfaction score rated for Harrow.</t>
  </si>
  <si>
    <t>Some case studies would also be helpful.</t>
  </si>
  <si>
    <t xml:space="preserve">Work on implementing the BCF in Harrow has continued and a stronger sense of partnership working is emerging as we go forward. The CCG has re- tendered its community services contract to deliver a more comprehensive integrated care model that supports Whole Systems Working and supports the delivery of Whole Systems Integrated Care.  Harrow LA &amp; CCG has been actively working as part of the North West London WSIC - Whole Systems Integrated Care programme and has signed a data sharing agreement to support the roll out of the model . The Local Authority has been using NHS numbers to identify service users with current matching at 58% however the latest expected return (Monday 1st Feb) targets 85% matching. There are plans in development for the next BCF to consolidate the work done to date and to build upon this for 16/17. Proposals being considered include the development of a 3rd 'Hub' for Harrow with a vision for delivering an integrated health and social care offer from some shared estates. Our plans for 16/17 also include a proposal to pilot PHB's for Mental Health via the CCG's operational plan (STP) using the LA's personal budget payment mechanism. </t>
  </si>
  <si>
    <t>Jill Harrison</t>
  </si>
  <si>
    <t>jill.harrison@hartlepool.gov.uk</t>
  </si>
  <si>
    <t>01429 523911</t>
  </si>
  <si>
    <t>Cllr Christopher Akers-Belcher (Chair)</t>
  </si>
  <si>
    <t>There is currently slippage in some planned areas of spend but it is still anticipated that funding will be fully committed over the remainder of the financial year and utilised to support delivery of the BCF plan.</t>
  </si>
  <si>
    <t>Current performance data indicates that target set for this metric is unlikely to be achieved, due to the fact that the target was set prior to the collection methodology being changed.  In real terms, if the old methodology is used, admissions are reducing and performance is on target.</t>
  </si>
  <si>
    <t>Current data indicates that the target is not being met. There is an issue in relation to how short term and permanent admissions to residential care are captured which is impacting on this indicator.  This is currently being reviewed and it is expected that perfomance will imperove, although the taregt may not be achieved.</t>
  </si>
  <si>
    <t>This indicator continues to be comfortably achieved.</t>
  </si>
  <si>
    <t>Data not available to assess progress as the metric relies on information form annual surveys.</t>
  </si>
  <si>
    <t>Implementationcontinues to progressing well:
• Weekend working pilot for Social Workers supporting the hospital discharge process continues, supported by additional weekend capacity commissioned from independent home care providers using system resilience funding.  
• Health and social care first contact teams are co-located.  Further work is underway to establish how these teams work more cohesively and how capacity is enhanced, including clinical input / triage and closer links with falls prevention.
• An enhanced early intervention service has been developed to free up Rapid Response Nursing capacity to focus on admission prevention.
• The Hartlepool Now site was formally launched in October as the first contact point for signposting and early intervention.
• Enhanced support for care homes and home care providers in relation to medicines management has been commissioned and options for further support and training for care homes are being explored.
• Potential to implement an enhanced Intensive Community Liaison model in care homes in relation to dementia is being explored, which will increase proactive work and be focused on maintaining placements and admission prevention.  
• The target in relation to DTOC has not been met in Q2 or Q3 (following a significant reduction in Q1) although data demonstrates a reduction in numbers for the year to date in comparison to the same time period last year.  There continue to be no DTOC attributable to social care.
• Local performance measures continue to demonstrate  improvements in terms of uptake of assistive technology and proportion of reablement goals achieved, and a high proportion of carers are accessing support.</t>
  </si>
  <si>
    <t>Caroline May</t>
  </si>
  <si>
    <t>Caroline.May@havering.gov.uk</t>
  </si>
  <si>
    <t>01708 433671</t>
  </si>
  <si>
    <t>Councillor Wendy Brice - Thompson (Health and Wellbeing Board Chair)</t>
  </si>
  <si>
    <t>Based on the best available information held by the Health and Wellbeing Board as at Quarter 3 for 2015/16 , actual progress is within the financial plan as per the BCF plan and section 75 agreement. At this stage of the year the projected outturn is a break even position for the total pooled fund.</t>
  </si>
  <si>
    <t>Havering are currently on target to meet the outturn for the statutory national indicator.</t>
  </si>
  <si>
    <t>We do not begin to measure this indicator until January 2016 as this looks at discharges from hospital for the period October 2015 - December 2015.</t>
  </si>
  <si>
    <t>Havering are on track to meet the outturn for this local indicator.</t>
  </si>
  <si>
    <t>Havering are on track to meet this indicator.</t>
  </si>
  <si>
    <t xml:space="preserve"> The CCG and Local Authority  continue to have a very strong partnership. As recognised by the National Assurance team, it also has very robust governance arrangements in place . There is a Joint Management and Commissioning Forum established from 1st April 2015 (which had been in place for six months in shadow form before 1st April 2015). This Forum's Membership consists of officers from both organisation's Executive Management teams and a Clinical Lead. The Joint Forum also has a BCF Delivery Sub Group. The Joint Forum and BCF Delivery Sub group meet monthly and monitors the six national metrics as well as other KPIs within each scheme. A signed Section 75 Agreement has been in place since April 2015.Despite being over the Non- elective activity baseline, we are doing lots of great work to reduce it as reported in detailed in the last Quarterly return.     TAB 8 includes many cells for completion to capture the relationship,if any, between IT sytems. It is difficult to capture in the cells so the following tries to elaborate on the position:    1.    Where an interim solution has been entered, this references the bridging solution that brings together primary, community and secondary care data, providing a holistic view of the patient. Currently, GPs are able to access this data, as can community, social and secondary care for a specific cohort of patients i.e. those enrolled in the Integrated Care Management programme, and those with End of Life care plans.
2. Interim solution may also refer to data sharing via email, for example, electronic discharge summaries from the hospital to GP practices. 
3. Across the BHR economy there are multiple systems being used in the same setting, for example, there are currently four different clinical systems being used across GP practices and three systems for the three Local Authorities. Therefore development of an integrated solution/data sharing across these settings will vary depending on the system. As such, development and roll out may be phased over time. 
4. North East London Foundation Trust (NELFT), our main community provider have indicated status of data sharing with their system OpenRiO. Assumptions have been made for the hospital and social services systems, however the CCG will be undertaking a comprehensive scoping exercise over the next few months to determine the “as is” position across all care settings.  
 In February 2016 , the LA and CCG senior officers from the BCF Joint Management and Commissioning Forum and BCF Delivery Group Successfully held a 2016/17 Planning Workshop. This was independently facilitated.                          </t>
  </si>
  <si>
    <t>Amy Pitt</t>
  </si>
  <si>
    <t>apitt@herefordshire.gov.uk</t>
  </si>
  <si>
    <t>07792 881896</t>
  </si>
  <si>
    <t xml:space="preserve">Martin Samuels </t>
  </si>
  <si>
    <t>There are areas providing 7 day support across the system but not fully integrated yet.  Care Co-ordination Centre to be implemented end of 2015, will move to 24/7 February 2016.  Additional Complex Discharge Co-ordinator at weekends from September 2015.</t>
  </si>
  <si>
    <t>Protocol has been developed but final sign-off required</t>
  </si>
  <si>
    <t>Yes in some areas; rest being worked up.  Community Services redesign being implemented, focus initially on health element. Integrated approach being developed in parallel. Some elements well established (eg "huddle" - joint review of people requiring complex or joint health and social care response).</t>
  </si>
  <si>
    <t>The annual pooled fund plan includes the original estimate for the additional pool. Final agreed budget was £40,098k Forecast reflects overspend in additional pool due to increased spend on CHC residential placements in county</t>
  </si>
  <si>
    <t>As for income comment above</t>
  </si>
  <si>
    <t>Herefordshire ha created an additional pool for residential, nursing and CHC placements.  The pool is currently expected to overspend as a result of increased CHC placements.  A risk share agreements is in place to address the pressure.</t>
  </si>
  <si>
    <t>There has been a 54.5% performance improvement at year to date.</t>
  </si>
  <si>
    <t>Improved performance by 2.6% on the end of last year however it is still sligtly under target and being reviewed.</t>
  </si>
  <si>
    <t>Savings are on target to achieve this metric.  Year to date as of June 2015 there is a 24% reduction on arrivals at A&amp;E following a fall due to the implementation of the falls responder team.  The number of hospital admissions due to falls has reduced by approximately 14%.</t>
  </si>
  <si>
    <t>Inpatient friends and family has seen a consistent above average performance since May 2015.</t>
  </si>
  <si>
    <t>Case study examples of areas that are considered as working well on delivering the BCF</t>
  </si>
  <si>
    <t>Support in scoping service and delivery pathway would be beneifical to Herefordshire.</t>
  </si>
  <si>
    <t>Support at regional or sub regional groups on the issues and risks identified with this area</t>
  </si>
  <si>
    <t xml:space="preserve">Support at regional level on negotiating the risk sharing arrangements in Herefordshire </t>
  </si>
  <si>
    <t>Examples of good practice would be of benefit to developing this further</t>
  </si>
  <si>
    <t>Support with workshop facilitation with health and social care providers embedding integration.</t>
  </si>
  <si>
    <t xml:space="preserve">The reduction in fall related admissions is on track and shows a 24% reduction on arrivals at A&amp;E following a decrease due to the implementation of the falls responder team.  Performance in respect of the reablement service indicator has improved from last year but is not meeting the full target in- year.  This is a small, targeted service and a small variation within the service can have a large impact on the metric.  The lead commissioner is also addressing these issues with an improvement plan.  Herefordshire are undertaking planning for the 2016/17 BCF plan with key risk areas identified as well as areas that can be developed in 16/17.
This report demonstrates that the NHS number is being used as a primary identifier for health and social care. Furthermore, work is in progress to pursue open API’s (i.e. systems that speak to each other) and ensuring appropriate information governance controls are in place.
 </t>
  </si>
  <si>
    <t>Anna Lawrence</t>
  </si>
  <si>
    <t>anna.lawrence@hertfordshire.gov.uk</t>
  </si>
  <si>
    <t>01992 588950</t>
  </si>
  <si>
    <t xml:space="preserve">Jamie Sutterby, Assistant Director for Integration (ENH) </t>
  </si>
  <si>
    <t xml:space="preserve">HVCCG have now deployed the Medical Interoperability Gateway (MIG) to 50 of our 69 member practices and enabled the interface with our Out of Hours Provider meaning the GP record of some 350,000 of our patients is now visible to OOH GPs if required.  We are working with various teams within the CCG provider organisations to allow views of data through various means where appropriate.
As a wider health and social care economy we have submitted the local digital roadmaps to NHS England and have agreed to work in partnership with our neighbouring CCG, ENHCCG.  The Hertfordshire Health and Wellbeing Board will be the governance route for this work giving a county wide view and approach to the integration agenda.
ENHCCG is working towards a single IT platform across general practice and also other providers such as hospices, residential care homes and nursing homes. A single IT system across general practice will be an enabler to developing primary care at scale, which in turn will help facilitate 24hrs in/out of hours primary care – will be important if primary care is to play the role in patient care outside of core hours.   It is currently expected that 80% of practices will be using SystmOne by the end of 2016 with two further localities, Upper Lea Valley and Stort Valley and Villages, committed to fully migrating to SystmOne. The main constraint is with GP ICT resources but this is being addressed as part of the CCG’s Primary Care ICT Strategy. 
The Stevenage SystmOne GP and Community Services Information Sharing Project, as the first locality to fully migrate to SystmOne, is progressing with the aim of making patient care safer and more efficient through better clinical information sharing between primary care and community care. A data sharing agreement is in place between all data sharing organisations and sharing has now been turned on. 
A GP data project has now been established to pilot the extraction of primary care data for two localities in Hertfordshire, one in ENHCCG and one in HVCCG. This group is currently working through the definition of data to be extracted, putting in place the required data sharing agreements and agreeing a contract with Apollo to provide the data extraction service.
Hertfordshire Data Integration Board is  exploring clinical portal options which would facilitate the integration of acute hospital data within community data. 
The NHS Number is being used to link health and social care data sets which is pseudonomysed at source by the data controller (e.g. local authority for the social care data). Hertfordshire Data Integration Board continue to oversee this work and the development of a single integrated data platform for health and social care data. A first draft of a risk stratification dashboard has been developed in MedeAnalytics which allows clinical users to drill down from summary reports into detailed listings based on the criteria of risk scores selected. Work is on-going on implementing the re-identification process for clinical users only with the required role based access control (RBAC) and is scheduled to be tested in two localities by the end of November 2015. It is anticipated that further work will then be undertaken to refine the risk stratification dashboards as well as start the development of more specific risk models for key priority areas, e.g. falls.
</t>
  </si>
  <si>
    <t xml:space="preserve">Joint assessment and an accountable lead professional are in place in our established models of integrated health and social care teams, e.g. HomeFirst and Rapid Response services. The lead professional is determined based on which professional has the most appropriate skill-set for the patient at the time. In both pilots we have joint core assessments, multi-disciplinary team meetings and joint care plans. Proactive case management opportunities in HomeFirst services are identified using a risk stratification tool which highlights the top 0.5% of people at risk of an admission in the next 6 months based on social care and acute data. However, all partners across Hertfordshire are currently developing a more ambitious and wide reaching risk stratification strategy, including the use of different risk stratas and data from primary care, mental health and community services.
Other emerging models of multidisciplinary care co-ordination and case management are also being considered and piloted in areas without HomeFirst services, which will further inform developments in joint assessments, care planning and delivery. In the Watford locality, social care, physical and mental health services are currently reviewing a joint lead professional role and integrated management structures to support people with complex long term conditions. This progress is dependent on transformation funding.
 As an interim step, partners have set up a weekly Multi-Specialty Team (MST) meeting, which co-ordinates the care of people with complex needs who have been referred from existing case lists, or from primary care based risk stratification tools. This new way of working, allows for a system wide approach to individuals care, ensuring efficiencies in delivery and improving co-ordination and outcomes for the individual. Next steps and actions agreed as a result of this system-wide, person-centred approach to delivery of care are captured within a Shared Action Plan. This Shared Action Plan is communicated to the referring GP and various workforce individuals involved in the persons care. Following the successful outcomes of the MST approach, plans are to implement the same in other localities across Herts Valleys using a phased approach.
A Shared Care Plan has also been designed by the Living Well Design Group in Watford and is being piloted in three surgeries. This Shared Care Plan gives an overview of patient care and supports understanding of service involvement from the patient perspective. The purpose of the Shared Care Plan is not to replace any of the existing care plans from individual organisations, but to ensure a system wide view of persons care, focusing on what matters to the person, not what is the matter with them. A review of the Shared Care Plan is planned and will support next steps towards the development of Shared Care Plans in Herts Valleys.
</t>
  </si>
  <si>
    <t>ENHCCG and HVCCG have agreed to release any P4P monies in the pooled budget regardless of NEL activity to pay for committed community-based services and ensure sustainable, long-term planning of services is possible in Hertfordshire. 
The NEL baseline was revised on 26.11.15. The maximum quarterly payments have been agreed however in light of the revised baseline, we have over-paid in Q1. We paid £1,060,769 whereas the maximum Q1 payment was £1,027,988 (£32,781 difference). To compensate for this, we have reduced the Q2 maximum payments (Cell X12) from £1,008,432 to £975,651.</t>
  </si>
  <si>
    <t>In Hertfordshire the BCF is operating as a notional pooled budget in that partners are continuing to pay locally where there are exisiting contractual arrangements in place.   This is the reason for the difference between the pooled fund and the total yearly plan (this only includes funding that will be transferred to the pool). [See commentary from Q1.]
Revised figures in Q2 - The difference on BCF between Q1 and Q2 is mainly delayed payments for Enablement beds (none made in Q1) and HfH – P3 was paid in Q2.  Plus a payment of £340K to HCPA in Q2.</t>
  </si>
  <si>
    <t>Q1 and Q2 actuals are as reported previously showing the transactions relating to the funding that is shown as invoiced in the income section above, as reporting structures to gather information from partners around local expenditure from the notional pooled budget were not then established. Q3 actuals shows spend to date reported from the financial monitor (less previously submitted actuals). Hertfordshire is now including all the expenditure from the notional pool but not doing the same for the income (only reporting actual income transferred).</t>
  </si>
  <si>
    <t xml:space="preserve">Partners have agreed the financial controls and risk sharing mechanisms for 2015/16 and these are outlined in our Section 75. Chief Finance officers have met and discussions are ongoing to finalise year end arrangements and contributions for 16/17.
</t>
  </si>
  <si>
    <t>Target rate: 563.1 per 100,000. Actual rate: 440 per 100,000 in December. in September. However the performance figure this quarter is under-counted and will rise - this is because of packages that appear late on the systems  (e.g September figure has risen from 370 per 100,000 as reported in Q2 submission to the more accurate 501). We are conducting an internal review of the reporting process to try and reduce the lag time in reporting. 
1) Provider actions: Health and Community Services (social care) teams, working with system partners, have managed a downward trend in admissions to residential and nursing care in 2015/16. This reflects staff commitment to independence and personalisation and has been possible through the use of alternatives to care homes, such as Flexicare housing, live-in care and other specialist services / pathways for those discharged from hospital.
2) Issues/ constraints: Pressure on social care services resulting from increased admissions to acute hospital and an increasing number of older people
3) CCG / Herts County Council (commissioning) actions: Consideration of future options for commissioning alternative services to care homes; implementation of a new approach to commissioning care home beds to prevent and delay admissions. The availability of increased temporary capacity to help cope with winter pressures has helped reduce the number of temporary placements being converted to permanent. The implementation of robust monitoring and approval processes for admissions has also ensured performance has improved.
4) Locality/ GP implications: Decreasing number of (socially funded) people in local care homes.</t>
  </si>
  <si>
    <t>Performance for quarter 3 has shown a slight improvement from previous quarters, rising by 4% to 87.5%. The improvement has been attributed to a combination of two factors: a reduction in the dependency levels of those clients entering the enablement service and an improvment in the effectiveness of the service they receive.
The new specialist Support at Home model is on track to go live in April 16 - this will align existing pathways that presently prevent hospital admissions or support discharges from hospitals.</t>
  </si>
  <si>
    <t xml:space="preserve">Diagnosis rates have shown a small increase toward target rate of 67% - current Q3 rate is 62.2%. Revised monitoring and assurance commenced from 22 Dec with ongoing work to revise service activity data to improve clarity regarding service issues. Other steps include:
• Raising GP awareness of the benefits of a timely diagnosis
• Improving GP diagnosis of advanced dementia
• Improving data management and case finding in GP practices. Dementia diagnosis is included within practice performance packs as part of local incentive scheme and there is better monitoring of data  e.g. cross checking of Herts Partnership Foundation Trust &amp; GP data
• Improved managment of care home waiting lists for dementia.
• Regular teleconference calls between partners, eg. weekly between HCC &amp; HVCCG. 
</t>
  </si>
  <si>
    <t>Cumulative to date (Q1 +Q2) is 90.2% satisfied (Q3 data not yet available). Work is continuing on the development of the new Support at Home model which in 2016/17 will replace the Enablement service for which this indicator currently measures service user satisfaction. Work is also ongoing to redevelop the survey itself.</t>
  </si>
  <si>
    <t>Not known - to be determined by the clinical system providers or going through GPSoC approval process</t>
  </si>
  <si>
    <t>Not known - to be determined by the clinical system providers</t>
  </si>
  <si>
    <t xml:space="preserve">Overall there remains good progress in implementing the BCF plan and continued close working between the LA and CCGs helps to ensure smooth delivery of projects in a complex system. Key developments include further roll-out of  the integrated health and social care teams for rapid response and case management, improvements in data sharing between partners, and steady continuation of 7 day working plans. However there has been continued pressure on acute hosptials over the winter period in Q2 and Q3 resulting in continued pressure on beds. Patients increasingly present with multiple, complex needs and require ongoing community support following inpatient admission - reinforcing the need for integrated approach to providing care to ensure that patients receive holistic care which meets all their needs. Metric reporting has improved with the creation of a monthly performance dashboard which is regularly shared and reviewed.
The 2016-17 BCF Plan, due to be finalised shortly, will build on 2015-16 developments while aligning closely with CCG operational and transformation plans.
DTOCS - Target performance for DTOCs from hospital is 1074 per 100,000 population. As only partial data for Q3 is available, current performance is based on the Q2 figure of 1458 per 100,000, a result of a considerable rise in DTOCs in September. Early indications for Q3 however suggest that DToC for the last three months have dropped to around 1250 and should continue to fall.  There is also a predicted reduction in the number of average delayed days of care per month attributable to social care in Quarter 3 to be confirmed shortly.  It should be noted too that Hertfordshire did set an ambitious target to reduce DTOCs by 13.9% from the 14/15 baseline. A dedicated DTOCs programme, set up in the county council, continues to work strategically on reducing delays. Workstreams include focusing on the greater availability of discharge beds, commissioning of extra homecare capacity and partnership working with neighbouring authorities to co-ordinate care provision. Successes include establishment of a hospital dashboard, aimed at showing as live a picture as possible. In addition, plans are underway to develop a countywide DToC plan with both CCG and provider partners reviewing availability, accessability and quality of data as well as putting in place strategies for performance improvement. Already a focus on non-acute delays has resulted in a significant improvement in recent months. Our Community Trust’s delays for example have fallen from 813 in Sept to 254 in December. Strategic Resilience Groups continue to support a focus on DToCs and promote system ownership of system issues. 
In HVCCG area - To reduce delays in Watford, which accounts for the majority of social care attributable delays in Hertfordshire, further integration of the Discharge Team and the recruitment of additional staff to increase capacity has assisted in reducing delays. WHHT is also being supported by the Emergency Care Improvement Programme which will look to support the discharge process.
For non-acute delays attributable to social care, HCC, HCT and HPFT have committed to a renewed focus on processes and pathways as part of a wide DTOC programme. A recent increase in staffing levels, a standardised approach to undertaking assessments and work undertaken to increase understanding of how delays should be processed has seen delays reduce. </t>
  </si>
  <si>
    <t>GARY COLLIER</t>
  </si>
  <si>
    <t>gcollier@hillingdon.gov.uk</t>
  </si>
  <si>
    <t>01895 250730</t>
  </si>
  <si>
    <t>Councillor Philip Corthorne</t>
  </si>
  <si>
    <t>There is a joint approach being taken to assessments and care planning but joint funding for packages of care is not currently being provided.  This is under discussion for potential delivery in 2016/17.</t>
  </si>
  <si>
    <t>Financial plan on track</t>
  </si>
  <si>
    <t>Q3 data suggests that performance will be below ceiling of 150 permanent placements.</t>
  </si>
  <si>
    <t xml:space="preserve">Current progress is showing 88.9%.  The BCF target is 95%. Q3 is the national review period for this metric.  </t>
  </si>
  <si>
    <t>This is tested via the Adult Social Care survey which is undertaken nationally in Q4.</t>
  </si>
  <si>
    <t>Actual examples of risk/benefit share agreements would be helpful.</t>
  </si>
  <si>
    <t>Comments made in Q2 return still valid.  Current trajectory shows a reduction of 556 NEL admissions against a target of 388.  A key issue in developing interoperable IT systems between social care and health has proved to be the level of complexity involved in connecting to health providers with different systems, including the range of information sharing and other agreements that have to be put in place.  A further issue is the high level of charges levied by social care management database suppliers to establish system connections.</t>
  </si>
  <si>
    <t>Jeremy Labram</t>
  </si>
  <si>
    <t>jeremy@labrams.co.uk</t>
  </si>
  <si>
    <t>07966 717013</t>
  </si>
  <si>
    <t xml:space="preserve">This will be Councillor Steve Curran     
</t>
  </si>
  <si>
    <t>See detail on  tab 8</t>
  </si>
  <si>
    <t xml:space="preserve">Hospital discharge is coordinated and there is a joint approach to  assessment and care planning between health and social care. There are examples of integrated packages of care though funding is ordinarily agreed individually with accountable social care and or health professionals. 
Locality work operates individual assessment processes in the main, though there is more evidence of joint approaches to care planning between GP’s, social workers and district nurses as a core MDT. Funding of care again currently remains an ‘organisation’ based approach for accountability of funding. Further work is required to establish the role of care coordination within individual professional duties
</t>
  </si>
  <si>
    <t>Overall the BCF is on track to spend the full £16.898 million on the agreed BCF schemes, with some offsetting variances against schemes.
The performance target has not been achieved in quarters one, two or three so the risk fund will be used to ensure the full £16.898m is available in 2015/16 for the planned BCF schemes.</t>
  </si>
  <si>
    <t>2014/15 Outturn: 451.5 per 100,000
2015/16 Target: 333.9 per 100,000
2015/16 Q3 PI: 345.2 per 100,000</t>
  </si>
  <si>
    <t>2014/15 Outturn: 90.4%
2015/16 Target: 95.2%
2015/16 Q3 PI: 82.0%</t>
  </si>
  <si>
    <t>We had a target of 686 and have actually completed 1273</t>
  </si>
  <si>
    <t>This is tracked annually by LBH for National ASC  Survey.  The survey starts shortly and should provide results in Q2 of this year.</t>
  </si>
  <si>
    <t>All 16 schemes are being tracked monthly and progress reviewed at the Monthly BCF Exectuve Group Meetings.  Difficulties have been highlighted with certain schemes and are being examined in detail in deep dive sessions and 'summits'.
We have six main objectives that the BCF schemes have to deliver against.  
Of these, reducing NELs needs to be in line with our forecast.  If not, we have to invoke our risk share fund.  NELs are not reducing despite 6 out of 16 BCF schemes being dedicated to that objective, most of which are functioning satisfactorily.  This is primarily due to large factors outside the scope of BCF.  The view is that without these the situation would be considerably worse.  A contract challenge notice has been issued against the Hospital Trust involved.
DTOC performance is reviewed monthly.  After a very difficult summer period due to low capacity of home care and care home places is now improving significantly.
As for planning for next year, we are currently reviewing all 16 schemes with a view to refining which existing schemes are key to meeting our BCF objectives (particularly NELs reductions) and what new or replacement schemes will be of greatest benefit to take forward.
Feedback was requested on the new integration metrics.  The breadth of scope of the questions, with little notice, has been difficult to address - particularly defining the status of integration, both ways, in the 6x6 matrix.  A Board has been set up, which is due to meet next month for the first time, and will review progress more formally.</t>
  </si>
  <si>
    <t>Catherine Budden</t>
  </si>
  <si>
    <t>catherine.budden@iow.nhs.uk</t>
  </si>
  <si>
    <t>01983 759033</t>
  </si>
  <si>
    <t>John Rivers and Cllr Steve Stubbings</t>
  </si>
  <si>
    <t>It has been very difficult to move to full 7 day services due to staffing shortages which will be exacerbated by the cap on agency staff.</t>
  </si>
  <si>
    <t>Audit has been undertaken of all proviser's use of NHS number as primary identifier. Primary Care already use the NHS Number as primary identifier. The Acute uses NHS Number as the primary identifier as does the ambulance services. The community Services have significantly improved the use of NHS Number through the roll out of a new IT system ‘PARIS’. Following this the PARIS system is planned to be in place QTr 4 2015/ 2016 in respect of social care as it rolls out through the Local Authority. This will enable the NHS number to be used as the primary identifier for health and care services. No support is currently deemed as required.</t>
  </si>
  <si>
    <t>Additional contributions have been agreed to the pooled fund in May 2015 to reflect pay and contract uplifts. Total agreed pooled fund is now £22,016,754</t>
  </si>
  <si>
    <t>Additional contributions have been agreed to the pooled fund in May 2015 to reflect pay and contract uplifts, Total agreed pooled fund is now £22,016,754</t>
  </si>
  <si>
    <t>Satisfactory progress against plan. Some underspending against plan at end of quarter three mainly relating to staffing underspends due to timing of recruitment. Spending in quarter three is only 3% behind forecast spend for the quarter.</t>
  </si>
  <si>
    <t xml:space="preserve">Continued good performance. Performance in the first two quarters indicates that there is likely to be a reduction in the rate of permanent admissions by the end of the year. </t>
  </si>
  <si>
    <t>Continued good performance. Performance in the first three quarters indicates that there is likely to be an increase in the proportion of older people who are still at home 91 days after discharge from hospital into reablement/rehabilitation services.</t>
  </si>
  <si>
    <t xml:space="preserve">Expecting improvement in Quarter 4 performance. Performance improved whilst funding supported additional capacity in the OT team. However, when capacity was not  available waiting time returned to previous levels. This will be reviewed and funding reconsidered. </t>
  </si>
  <si>
    <t xml:space="preserve">This is a national measure - reported annually.  The outturn for 14/15 ASCOF outcome 3A has improved this year rising from 68% (2013/14) to 72%, this places satisfaction levels back at the 2012/13 outurn level and represents a higher level of overall satisfaction for people who use care and support, this has reversed the trend for the satifaction level going down.   </t>
  </si>
  <si>
    <t>The BCF as a pooled fund is part of our much bigger system-wide My Life A Full Life Programme, which is one of the Vanguards for the New Models of Care. The BCF is not being treated as a separate programme but is incorporated within the wider integration agenda. The committment is to have one Island £ by April 2017 incorporating all CCG, social care and public health budgets. Improvements continue to be made on reducing non-elective admissions, but some system issues such as DTOC's still need to be addressed to improve the current position, although benchmarking to other areas remains good.</t>
  </si>
  <si>
    <t>Paul Sinden</t>
  </si>
  <si>
    <t>p.sinden@nhs.net</t>
  </si>
  <si>
    <t>020 3688 2900</t>
  </si>
  <si>
    <t>Richard Watts - sign off received 24 April</t>
  </si>
  <si>
    <t>Spending is progressing to plan</t>
  </si>
  <si>
    <t>Total to end of Q3 reduced from 98 (Apr - Dec 14) to 87 ( Apr - Dec 15) . This represents an 11% decrease. Therefore, performance is improving but the target is unlikely to be met.</t>
  </si>
  <si>
    <t xml:space="preserve">91 day - The average % outturn to the end of Q3 has increased from 85% ( Apr - Dec 14) to 91% (Apr - Dec 15). </t>
  </si>
  <si>
    <t>Carer's reported quality of life (ASCOF 1D) 7.3 available annually</t>
  </si>
  <si>
    <t>From the January 2016 publication, collected during January-March 2015 and July-September 2015, shows 60% responded “Yes”</t>
  </si>
  <si>
    <t>Islington has met the planned reduction in non-elective admission, 50% of the borough is now covered by integrated networks; build of the integrated digital care record is underway; i-Hub is in place offering extended access to GP services 7 days a week across the borough</t>
  </si>
  <si>
    <t xml:space="preserve">Progress at Q3 is substantially lower (better) than in 2014/15 at this point in time (43% lower), but may be 5% higher than 2013/14 (baseline year) by year end. </t>
  </si>
  <si>
    <t>Erica Daley</t>
  </si>
  <si>
    <t>erica.daley@nhs.net</t>
  </si>
  <si>
    <t>01482 344778</t>
  </si>
  <si>
    <t>Emma Sayner</t>
  </si>
  <si>
    <t>This element is part of our plan for 2016/17.</t>
  </si>
  <si>
    <t>The final section 75 included some additional funding from the council in relation to Mental Health</t>
  </si>
  <si>
    <t>Currently forecasting a minor underspend due to slippage of schemes - this will be accounted for in accordance with the risk share agreed in the S75</t>
  </si>
  <si>
    <t>Progress continues at pace.</t>
  </si>
  <si>
    <t>During the year this metric has not been on target. Through Q3 the residential admissions have remained consistent with Q2, also showing a slight improvement in December. Acute hospital discharges into temporary residential care are being proactively supported (within 2 weeks of discharge) with return home plans. This has had a reduction in the number of admissions and will continue to be closely monitored to its effectiveness.</t>
  </si>
  <si>
    <t>As per ASCOF definitions, data is reported only for discharges between 1st October and 31st December. Data outside this period is gathered for BCF proxy information purposes only and is not included in the year end calculations. The measure is collected a minimum of 3 months in arrears.</t>
  </si>
  <si>
    <t>Quarter 3 has shown an increase in the number of emergency admissions due to falls –  there have been 271 admissions against a target of 266 admissions for Q3 2015/16. The profile target is weighted towards the winter months, and we continue to monitor performance closely in order to try to achieve the year end position.</t>
  </si>
  <si>
    <t>This is an annual survey, and will available from 2016/17.</t>
  </si>
  <si>
    <t>The Hull BCF plan was reviewed at the end of Q3 and the 8 schemes consolidated following the consultation at the BCF Conference. The non elective admission target remains on track and the evaluation of the care coordination pilot findings are being taken forward within the mobilisation of our new community services contract that will deliver care coordination and MDTs from April 2016.   All other schemes remain on track and discussions are taking place with the local authority to assess the benefits of integrating the ‘See and Solve offer within the new local single point of access for community services and staff and been recruited to and consulted on working within the See and Solve model. Our reablement flats have been increased using the BCF and some social care discharge to assess beds were created to support winter pressures. The changes to the pathway for admission to residential care is starting to realise benefits and demonstrates a reduction in residential admissions.  DTOCs are currently being scrutinised by the BCF group, recent reporting changes following a different interpretation of the guidance by the acute hospital is currently being reviewed.</t>
  </si>
  <si>
    <t>Rachel Bartlett</t>
  </si>
  <si>
    <t>rachel.bartlett@kingstonccg.nhs.uk</t>
  </si>
  <si>
    <t>07785 656567</t>
  </si>
  <si>
    <t xml:space="preserve">The Co-Chairs: Cllr Julie Pickering and Dr Naz Jivani subject to any comments at HWB meeting on 10 March </t>
  </si>
  <si>
    <t xml:space="preserve">This deadline may come forward if a connection to the terminal server can be secured swiftly. Following that, two weeks of testing has been timetabled, followed by a day to go live and batch transfer.  </t>
  </si>
  <si>
    <t>KCCG has pump primed a rapid response admission avoidance scheme which evaluation demonstrates is reducing admissions that more than cover the investment in the service. 
However, KCCG has seen growth in admissions for population groups other than the areas where rapid response is having an impact. This means that overall, admissions have increased.</t>
  </si>
  <si>
    <t>The pooled fund has been fully committed for the year, with spend in integrated community, mental health and social care sservices.  The performance pot has been used to fund the increase in non-electives and £200k used to fund a rapid response scheme that has demonstrated better than anticipated reductions in non-elective admissions for the target cohort of patients.</t>
  </si>
  <si>
    <t xml:space="preserve">The 65+ age group shows 40 admissions into residential care and 52 into nursing care from April-December 15.  for Q3. The breakdown of funding shows 19 places were deferred payment/12 week disregard, 18 previous continuing care, 7 depleted self funders and the remaining new RBK funded.  In total of the 92 placements made, 25 (27%) were either previously CHC or depleted self funders. The BCF target was based on the 2012/13 out-turn and steady increases in admissions during 2013/14 and 2014/15 make the target extremely challenging. The Kingston out-turn for 2014/15 benchmarks favourably with national and London figures. 
</t>
  </si>
  <si>
    <t>The reablement measure is a snapshot based on people receiving reablement Oct-Dec and where they are 91 days later.  Data will not be available until the end of April.</t>
  </si>
  <si>
    <t>As at November 2015, 17.2% of people were discharged over the weekend, compared to targeted levels of 20% by year end (15.9% in Dec-14) using schemes that commenced as part of winter planning to ensure community and Adult Social care could respond to discharges. In addition to this, CQUINs have been developed within the Your Healthcare community and Kingston Hospital contracts to ensure that 7-day discharges can be implemented.</t>
  </si>
  <si>
    <t>Social care related quality of life is an annual measure. Kingston has not set a target for this measure. The social care related quality of life ASCOF score from the 14/15 Adult Social Care User Survey was 19.1 out of a maximum score of 24.  This is slightly above the 13/14 score of 18.7. As part of the Kingston Coordinated Care programme, a new model of care for Kingston is being developed that will establish metrics for patient experience based on co-design with patients and frontline staff. These will be used for monitoring purposes from 2016/17.</t>
  </si>
  <si>
    <t>Subject matter expertise embedded in the local programme would be most helpful.</t>
  </si>
  <si>
    <t xml:space="preserve">The number of bed days lost to Delayed Transfers of Care in November 2015 is 296.5 per 100,000 adult population, which equates to 407 bed days lost. This has been a reduction on recent months. These delays were mainly at Kingston Hospital and South West London and St Georges MH Trust.  The Mental Health team are also meeting with South West London and St Georges on a weekly basis, and have seen a recent reduction in DTOCs, which should be seen when the January 2016 position is reported. 
Kingston CCG has been receiving daily DTOC information from Kingston Hospital, and is liaising with Your Healthcare community services, the RBK adult social care and other CCGs to ensure that people are discharged safely, effectively and in a timely manner. It is expected that the range of actions as part of the Tripartite and ECIP work streams, relating to A&amp;E performance and timely discharge, such as discharge to assess will make significant improvement to DTOC levels.
</t>
  </si>
  <si>
    <t>Keith Smith</t>
  </si>
  <si>
    <t>keith.smith@kirklees.gov.uk</t>
  </si>
  <si>
    <t>01484 221000</t>
  </si>
  <si>
    <t>Richard Parry</t>
  </si>
  <si>
    <t>We have secured LISF funding from the Area Team and have instigated a project to accelerate the development of a consistent risk based approach..</t>
  </si>
  <si>
    <t>The local acute healthcare system is currently under severe pressure. The CCGs have used the contingency to provide additional support to the acute trusts to dela with this pressure.</t>
  </si>
  <si>
    <t>Difference between plan and Q3 forecast of £2.45m relates to retention of P4P monies (though at a lower level) by CCGs to fund overspends on acute care.</t>
  </si>
  <si>
    <t>Difference between plan and Q3 forecast relates to (a) retention of P4P monies CCGs to fund overspends on acute care and (b) plans for spending the social care capital element being not sufficiently advanced so no expenditure is expected to be incurred this year.</t>
  </si>
  <si>
    <t>All revenue schemes are progressing well.  P4P retained by CCGs to fund overspends on acute care.  There are no firm commitments against the social care capital allocation at this stage.</t>
  </si>
  <si>
    <t>Trends YTD remain positive and on track.  Although permanent admission rates are low in Kirklees, wider system capacity issues remain with increasing demand for complex homecare packages along with demand for EMI/nursing care.</t>
  </si>
  <si>
    <t>In year performance data shows this metric as performing under target, analysis shows a key contributor to this regressive trend in performance is the emergence of a more complex profile of patients/service users through our Council led Reablement scheme along with wider system capacity issues highlighted above</t>
  </si>
  <si>
    <t>The Dementia Strategy for Kirklees was signed off by the Health and Wellbeing Board in November, the associated action plan includes a range of activity that will continue toincrease the diagnosis rate and ensure that those who are diagnosed have access to the appropriate support.</t>
  </si>
  <si>
    <t>This is a new local metric for which the baseline is still being established.</t>
  </si>
  <si>
    <t>Support towards a more seamless and responsive interface with HSCIC in relation to new Data Access Requests for integrated data flows.  We have submitted applications for pseudoymised SUS data to HSCIC using the relevant guidance and protocols however we have experienced delays of over 6 weeks from HSCIC in reviewing/approving our application and releasing the data.</t>
  </si>
  <si>
    <t xml:space="preserve">The successful procurement of a new Care Closer to Home model, which was completed in Q2, represents a massive step towards our BCF vision. Embedding the new model and ensuring the changes we have made to implement the Care Act locally deliver a better and more effective patient/user experience is a major focus during Q3 and Q4.
At the same time we have committed to stepping up our efforts to create an integrated commissioning system across Kirklees, building on the positive relationships that have been developed throught our BCF preparation.
As part of the BCF July data validation exercise, Kirklees has chosen to accept the ‘refreshed’ MAR baseline figures and target uplift as identified in Row A of the submitted data validation template. </t>
  </si>
  <si>
    <t>Andrew Thomas, Head of Planning &amp; Performance</t>
  </si>
  <si>
    <t>andrew.thomas@knowsleyccg.nhs.uk</t>
  </si>
  <si>
    <t>0151 244 3109</t>
  </si>
  <si>
    <t>Philip Thomas, Commisisoning Director</t>
  </si>
  <si>
    <t>A range of services that support timely discharge or admission avoidance are in place. New service model due to go live during Q2 2016/17.</t>
  </si>
  <si>
    <t>The CCG submitted a revised baseline following coding changes at 2 of its main acute trusts. Payments reflect achievement of reductions against a revised baseline or 'do nothing' position. Discussions are ongoing with NHSE regarding this issue.</t>
  </si>
  <si>
    <t>Difference relates to rounding.</t>
  </si>
  <si>
    <t>The Capital schemes for the DFG, PSS and Care Act grants have rephased a total of £418,000 at Qtr3, to account for retentions and completion of the capital schemes (12 months or greater).</t>
  </si>
  <si>
    <t>Plans are in place to spend the full budget during the year save for the capital schemes described above.</t>
  </si>
  <si>
    <t>At Q3 OP residential admissions per 100,000 were 536.67. Whilst this position is within target for Q3, local data suggests there has been a deterioration  with the result that the current projection is 764 by year end against a target of 752.</t>
  </si>
  <si>
    <t>At Q3 performance was 90.8% against a target of 87.5%</t>
  </si>
  <si>
    <t>Published data is not available to assess performance, however, local data suggests that this indicator is currently on track</t>
  </si>
  <si>
    <t>This indicators performance is obtained from the HSCIC indicator portal inline with national publishing timelines, data for 2015/16 is due in September 2016. Performance in 2014/15 compared to baseline year of 2012/13 is favourable and is trending upwards.</t>
  </si>
  <si>
    <t>2016/17 Q2</t>
  </si>
  <si>
    <t>2014-16 Better Care Fund
All work streams now have clear delivery plans in place.  A number of streams are also moving into delivery, specifically in supporting effective discharge and admission avoidance, along with an initiative to support nursing home quality.
Monthly BCF Implementation Group Meetings are ongoing, bringing together all project leads to review progress against plans, agree remedial action plans where delivery is off trajectory, consider risk and issues and associated mitigation plans, and discuss interdependencies between the different projects to ensure coherence across the overall BCF Plan.
The borough's Joint Executive Group (comprising CCG and Council executive managers) receives regular updates on progress against the BCF plans, supporting resolution of issues and risks that may need escalating by the BCF Implementation Group and ensuring appropriate resource is available to deliver the plan.  The Health and Wellbeing Board have also received an update, welcomed progress made and are keen to see progress accelerate.
Aligned to its wider vision and transformational change plans for health and social care, Knowsley’s BCF plan sought to further advance integration, improving the quality of care and outcomes for local people.
Within the overarching plan there are three schemes which consist of a number of smaller individual projects or work streams that contribute to the overall ambitions of the Better Care Fund. Within these schemes there are initiatives that are being directly funded by or delivered through the BCF plan (referred to later as Core BCF), and other CCG and Council work that is connected to and was referenced in the plan as they contribute to achievement of the conditions and targets (referred to as Connected Work Programmes) 
The three schemes within the plan are:
Neighbourhubs
Multi-disciplinary locality based primary health and social care teams delivering physical and mental health and social care, prevention and lifestyle services for local people, adopting a case management approach with named lead professionals overseeing delivery that will be integrated and seamless from the patient’s perspective. 
Progress made during the period includes:
Core BCF
• Further development of the ‘Neighbourhub’ model – engaging with a wide range of  stakeholders;
• Confirmation of Neighbourhub footprints;
• Diagnostic undertaken which reported substantial engagement with CCG practices 
and a range of external providers on the Neighbourhub and substantial good will towards the proposed Neighbourhub model from NHS and 3rd Sector;
• Neighbourhub level work – developing vision, values, work priorities, systems and 
processes to support effective collaboration between practices; 
• Additional carer support;
• Commitment obtained from 5 Boroughs Partnership NHS Foundation Trust of support for and commitment to Neighbourhub working.
Connected Work Programmes
• Unplanned admissions DES adopted and successfully implemented across 31 out of 32 practices;
• Successfully supported practices introduction of the accountable GP for over 75s;
• Additional GP capacity – 500 bookable same day appointment and 60 same day 
home visits per week;
• Commissioning of a specialist Community Respiratory Disease Service, delivered across all Neighbourhub localities.
Safe Supported Discharge and Support to Remain at Home
The BCF is mandated to deliver improvements against a number of national targets, including reducing avoidable unplanned hospital admissions, delayed transfers of care and permanent placements in residential care.
This scheme will support patients where their health and social care needs become more acute avoiding unnecessary hospital admission. Where admission cannot be avoided, comprehensive support, rehabilitation and reablement will be provided in order to allow patients to return to their normal place of residence and retain their place in the community.
Progress made during the period includes:
Core BCF
• Commencement of a redesign of services to support independent living;
• Nursing Home Quality Initiative piloted and delivery model developed;
• Introduction of hospital in-reach, that supports timely sustainable discharge from hospital;
• Community step-up mobilised, reducing avoidable admissions or enabling increasingly early safe discharge from hospital by delivering wrap around care to people in their own home;
• Enhancement of fixer and facilitator role, proactive management and intervention to address system blockages;
• Introduction of step-up intermediate care beds, enabling people to stay within the community, helping reduce avoidable admissions and improving independence through a rehabilitation model.
  Connected Work Programmes
• NWAS pathfinder scheme and Mental Health Street Triage – supporting alternatives to A&amp;E attendance and potential admissions; 
• The Council have also launched additional Extra Care Housing initiatives – including people with physical and learning disabilities and early on-set dementia.
Knowledgehub (aka Access Knowsley)
Providing easy access to information and advice about services within Knowsley that      impact upon health and wellbeing and how to access them, this scheme will introduce community navigators and a directory of services, empowering local people to make the right choices about local services to meet their needs.
Progress made during the period includes:
Core BCF
• Engagement with Healthwatch, third sector and other stakeholders to develop community navigator; 
• 3 community navigator pilots scoped – implementation to commence in 2016/17;
• Preferred IT system identified for Knowsley Directory of Service, with implementation part of a Liverpool City Region programme;
• Refresh of Outreach for Older People book underway, with print run due in Q4 of 2015/16;
• Support to successful Big Lottery Fund bid by Wellbeing Enterprises to provide non-medical support for patients.
Connected Work Programmes
• Introduction of EPACCS – recording and sharing of people’s care preferences at end   of life. 
Meeting the National Conditions
Knowsley’s BCF plan set out how the 7 national conditions were, or would in future be met through implementation of the plan. Progress is regularly reported to NHS England as part of quarterly monitoring and assurance arrangements introduced to support the BCF. Knowsley’s position in respect of the 7 conditions is as follows:
• The plan was jointly developed and agreed by the CCG and Council and subsequently signed off by the Health and Wellbeing Board;
• The BCF is held in a pooled budget under s75 of the NHS Act 2006;
• The plan included the allocation of £7.267m of the overall BCF budget (£15.17m) to protecting social care – enabling eligibility criteria to be maintained and delivery of enhanced rehabilitation / reablement services which will reduce hospital readmissions and admissions to residential and nursing homes; 
• The NHS number was already being used as the primary identifier for health and social care, improving data sharing between health and social care;
• The plan acknowledged the extant joint approach to assessments and care planning in place through the care campus with the model being enhanced during 2014/15 through the introduction of the Unplanned Admissions DES and Over 75 accountable GP arrangements; 
• Good progress has been made to ensure seven day working by relevant health and social care services to support patients being discharged and prevent unnecessary admissions at weekends and will continue into next year;
• The anticipated activity reductions resulting from the initiatives set out in the BCF were shared with affected Trusts and their comments included in the final plan.</t>
  </si>
  <si>
    <t>Jennifer Burgess</t>
  </si>
  <si>
    <t>jennifer.burgess@nhs.net</t>
  </si>
  <si>
    <t>Cllr Jim Dickson</t>
  </si>
  <si>
    <t>Health local care record (LUCR) live via clinical portal fro secondary (physical and mental health) services. Community services go live Q1 16/17. Rolling programme for go live in primary completion Q1 16/17. OOH in primaray care in development. Initial scoping for social care.</t>
  </si>
  <si>
    <t>Yes for secondary, primary and health community care. Initial scoping for social care.</t>
  </si>
  <si>
    <t>Reduction in payment due to recovery of Q4 14/15 payment</t>
  </si>
  <si>
    <t>on plan</t>
  </si>
  <si>
    <t xml:space="preserve">There has been a 15% increase in permanent admissions to residential/nursing care homes compared to to the same period last year.  Performance is still on track to meet the end of year target. </t>
  </si>
  <si>
    <t>There has been a 1% increase in performance compared to the same period last year.  Performance is still on track to meet the end of year target.</t>
  </si>
  <si>
    <t>57% of people whp responded felt they were supported with their long term condition and the percentage remains stable.</t>
  </si>
  <si>
    <t>Patient satisfaction survey for @home service indicates high levels of overall satisfaction with the service (Q1 100%; Q2 97%).  Respondents are likely to recommend the service (Q1 96%; Q2 97%).  Response rate to the questionnaire was an average of 23% per month.  Further development required with service provider.  There will be no reporting in Q4 or 16/17 Q1 whilst this is being developed.</t>
  </si>
  <si>
    <t>Complete</t>
  </si>
  <si>
    <t>Lambeth has progressed well against all BCF targets in Q3.  Following review of BCF 2015/16 achievements, planning for 2016/17 has been reviewed by Committee in Common, as part of regular monitoring.</t>
  </si>
  <si>
    <t>Paul Robinson</t>
  </si>
  <si>
    <t>paul.robinson27@nhs.net</t>
  </si>
  <si>
    <t>Mark Youlton, Chair, Lancashire BCF Steering Group</t>
  </si>
  <si>
    <t xml:space="preserve">The task of updating and accurately cross referencing the social care records system with NHS numbers remains outstanding but is on the Lancashire County Council IT support providers work plan with a high priority. </t>
  </si>
  <si>
    <t>The CCG commissioners agreed to underwrite the costs of the s.75 agreement where non-elective admissions were not met.</t>
  </si>
  <si>
    <t>The Lancashire BCF steering Group have confirmed that actual expenditure is forecast to be in line with plan.</t>
  </si>
  <si>
    <t xml:space="preserve">Performance is improving, and current estimated figures for Q3 are for 1700 admissions in the year, i.e. 729.8 per 100,000 population 65+. This is an improvement on the Lancashire year end figure of 774.9. The Better Care Fund target of 733.7 (i.e. 1741 admissions) will be met as this performance is maintained.  The improvement refelects the emphasis on the use of reablement and intermediate care services as a first option at the point of assessment including at the point of discharge planning. </t>
  </si>
  <si>
    <t>While the data will not be available until July 2016 it is possible to report that 860 people were offered the  reablement service  in Q3 against a target of 600. Outcomes agasint the metric are anticipated to remain stable at approximately 79% still at home after 91 days.</t>
  </si>
  <si>
    <t xml:space="preserve">The national target continues to be exceeded in all localities within Lancashire. The end of Q3 Lancashire performance being 68%. </t>
  </si>
  <si>
    <t>The latest update (January 2016) shows the metric remaining stable at a "No " response rate of 9.1%. This remains better than plan for 2015/16 but will require further improvement to stay within plan for 2016/17 ie 9.0%</t>
  </si>
  <si>
    <t xml:space="preserve">Having seen a reduction in non-elective admissions in Q1 of 1% compared to the previous year Q2 showed a further 2% reduction bringing performance close to the plan of 3.1% annual reduction. Q3 has now shown a 2.2% performance under target and a year to date reduction of 2.9% when compared to 2014/15. This positive trend, resulting in 0.2% off plan is attributed to continued growth in use of admission avoidance services in all areas. Two CCG areas showing a wider level of performance, positive and negative, are drilling down to be clear on cause. Early indications are showing the influence of very local factors such as GP referral patterns and the location and identity of acute services within communities.
Delayed transfers of care had indicated a very gentle improvement to the end of Q2 that had continued to the end of November 2015. December 2015 however saw a significant worsening that has resulted in a 4.6% variance from 14/15 baseline and a 16.2% variance from plan. This period has coincided with reported high levels of all acute activity and, significantly, reporting of a high proportion of admissions of people with very complex health and social care needs and associated increased length of stay.
A recording problem caused by a system change introduced in September 2015, has limited accuracy of data around Residential and Nursing Home admissions. However estimated figures for Q3 are for 1700 admissions in the year, i.e. 729.8 per 100,000 population 65+ is an improvement on 14/15 figure of 774.9. The recording problem is now resolved and Q4 reporting will confirm this improvement.
Concerns have been expressed in all areas of the county about the need to ensure a robust residential and nursing care market is developed and maintained. Lack of suitable care is cited as a factor in some delayed discharges. This has been highlighted in the BCF 2016/17 plan development as a Lancashire priority.
The national target for dementia diagnosis has been exceeded across Lancashire. Local improvement activity learning has been shared through the BCF structures.
The latest update of Patient experience (January 2016) shows the metric remaining stable at a "No" response rate of 9.1%. This remains better than plan for 2015/16 but will require further improvement to stay within plan for 2016/17 i.e. 9.0%.
The evaluation of the impact of the Lancashire BCF plan and its individual schemes has been a challenge and a major learning point. A full evaluation, to be reported to the HWBB, will take place, up to April 2016, in parallel but closely linked to the development of the BCF Plan 16/17 to ensure that that starts with a clear view of what works and how it will be measured.
Tools to support evaluation are to be strengthened. The BCF has begun to make use of Logic Modelling, is learning from the planning processes within the Vanguard areas and will have the products of an academic review of what works in evaluation commissioned using Local Integration Fund monies.
The Lancashire BCF approach has continued to mature. There is now involvement of the 3rd sector with a county wide representative now a member of the steering group. City and Borough council connections have been made and their representation will soon be confirmed in the BCF steering and programme management groups.
There has been a programme of local BCF planning activity in Lancashire. 
A Lancashire Health and Wellbeing workshop considered how the BCF can be used, placed at the centre of integration planning and produced a number of priorities that in turn were taken to a Lancashire BCF planning workshop held in December 2015. That workshop was attended by representatives from across the NHS, Lancashire County Council, the voluntary sector, City and Borough councils and NHS England. An ambitious approach for the BCF was agreed with a further refined set of Lancashire BCF priorities produced. Further work by all partners has resulted in a BCF plan “offer” which has now been ratified by the Heath and Well Being Board as the basis for lancashire BCF 2015/16.
All partners are clear of the role that the BCF will play in the pathway to integration by 2020. Already linked to the Heathier Lancashire programme the links into the Lancashire Sustainability and Transformation Plan have been confirmed. 
</t>
  </si>
  <si>
    <t>Yvonne Roberts</t>
  </si>
  <si>
    <t>yvonne.roberts@leeds.gov.uk</t>
  </si>
  <si>
    <t xml:space="preserve"> 0113 3952737 </t>
  </si>
  <si>
    <t>Cllr Mulherin</t>
  </si>
  <si>
    <t xml:space="preserve">Previous payments were not released into the BCF until we had greater confidence that the annual target would be achieved.  Performance in particular in Q3 has not attained the BCF target so funding cannot be released into the BCF.  This position will continue to be monitored.
Please note that in accordance with 'operationalisation' guidance, this would be calculated at the marginal rate (as opposed to the full rate as indicated above).  Funding will flow into the BCF when the acute provider's non elective contract line reduces.]
</t>
  </si>
  <si>
    <t>Slippage on schemes that didn’t start on 1st April 2015</t>
  </si>
  <si>
    <t>The rate of admissions peaked in July and the number has since decreased month on month. The current projected outturn is 672 per 100,000 population over 65 based upon the BCF definition.</t>
  </si>
  <si>
    <t>Current performance shows that 81% of older people supported from hospital are still at home 91 days later. Of the 19% who werent at home 12.7% had died and 6.3% had been readmitted to hospital.</t>
  </si>
  <si>
    <t xml:space="preserve">The dementia diagnosis rate for Leeds (total of three CCGs) at end December 2015 was 74.6%.  At end December 2015, there were 5,707 people aged 65+ recorded with a dementia diagnosis, out of an estimated dementia prevalence (aged 65+) of 7,649.  (NB. NHS England calculate diagnosis rate using data for people aged 65+, the vast majority of people with dementia).  This is a small decrease from end September, which is expected in line with increased mortality in the winter months.  It remains well above the NHS England ambition of 66.7%.   The total number of people with a dementia diagnosis in Leeds (all ages) was 5,872, an increase compared to 5,792 at end March 2015.  
There remains a local concern with the data, that cross-boundary issues reduce the reported diagnosis rate for Leeds North, but these issues ‘cancel out’ when calculating the Leeds-wide diagnosis rate.  There remain concerns with waiting times for memory assessment and diagnosis, which are being addressed by an LYPFT action plan and launch of a new Leeds pathway.  It is anticipated that this will sustain and improve our already good diagnosis rates, and the connection to post-diagnosis support.
</t>
  </si>
  <si>
    <t>143 completed LTC6's were received in Q3, an improved process is in place which has already resulted in 60 completed LTC6 questionaires in January. It is anticipated that the target will be met in Q4.</t>
  </si>
  <si>
    <t>16/17</t>
  </si>
  <si>
    <t xml:space="preserve">Work has taken place to assess the impact of BCF schemes this year, to inform planning for the BCF in 16/17.  Challenges exist in relation to identification, and realisation of financial savings arising from ‘invest to save’ schemes.  In the absence of clear justification, non-recurrently funded schemes which are not able to evidence impact will not be continued in 16/17.
Non-elective admissions have not attained the Q3 BCF target.  An analysis of the Q3 position points to two factors having contributed to the worsening performance: (1) higher than expected admissions for children with respiratory infections (something that BCF-funded initiatives are currently focussing on), and (2) an increase in short-stay admissions for working aged adults (which is consistent with increased assessment capacity at St James Hospital following a re-configuration of urgent care services by Leeds Teaching Hospitals NHS Trust). The decision to increase assessment capacity was taken by LTHs following a Clinical Utilisation Review that LTHs internally commissioned that proposed upscaling assessment functions to improve patient flow. The increase in admissions for working aged adults is therefore not considered a real increase in demand, but rather a system response to increasing assessment capacity within the city. The rate of non-elective admissions in Leeds remains below the national figure.
Delayed Transfers of Care remain above target, but have shown significant improvement during Q3.  The Systems Resilience Group (SRG) are sponsoring a project led by the Trust Development Authority (TDA) with engagement from all partners to understand and address this issue.  Recent daily/weekly data suggests that progress is being made.
A Trust development Agency Rapid Development Event focussing on DTOC was run in October 2015. The event led to a range of actions being agreed across all Leeds health and social care agencies. Significant partnership working across agencies underpinned by a range of initiatives increasing community capacity has resulted in significant reductions in DTOCs. From a peak of over 100 in Sept 2015 the number of DTOCs has gradually been reducing. As we enter February 2016 the number of DTOCs is between 30 and 40 i.e. below target for SRG
</t>
  </si>
  <si>
    <t>Rachana Vyas</t>
  </si>
  <si>
    <t>rachana.vyas@leicestercityccg.nhs.uk</t>
  </si>
  <si>
    <t>Sue Lock, Chair, Joint Integrated Commissioning Board</t>
  </si>
  <si>
    <t>The above difference is attributable to a locally agreed price (£1,540) rather than a nationally set price being applied for the activity reductions that were achieved for Quarter 4 2014/15.</t>
  </si>
  <si>
    <t>At the end of Q3 we are on track to meet the year end target.</t>
  </si>
  <si>
    <t>At the end of Q3 this measure is proving to be challenging. Based on local intelligence, as at the end of the first month of Q4, there is improvement in performance. If this is sustained and using the ASCOF definition to report this measure it is possible to get back on track.</t>
  </si>
  <si>
    <t>Dementia prevalence target met</t>
  </si>
  <si>
    <t>Annual target</t>
  </si>
  <si>
    <t>DTOC - on track
Delivery of services - on track
Evaluation of services fro 16/17 plannig - complete using BCF evaluation tools</t>
  </si>
  <si>
    <t>Cheryl Davenport</t>
  </si>
  <si>
    <t>Cheryl.Davenport@leics.gov.uk</t>
  </si>
  <si>
    <t>0116 305 4212</t>
  </si>
  <si>
    <t>Cllr Ernie White</t>
  </si>
  <si>
    <t>Progress update
Primary care 7 day working has been underway in both ELRCCG and WLCCG since autumn 2014, with evaluations on the pilot approach completed. Learning from the evaluations has been used to ensure that the right cohort of patients has been identified with the right clinical and social care response. Specifications to expand the pilots has been completed the new schemes were launched during January (WLCCG) and February (ELRCCG).
ELRCCG – summary of 7DS
• Service will offer the most at risk patients (top 3% and case mix) access to a primary care GP over seven days, expanding access to GPs on Saturdays, Sundays and Bank Holidays (8am-4pm). Initially to be piloted for six months.
WLCCG – summary of 7DS
• To increase access to service users within the 2% (18yrs and over) cohort, require End of Life (EOL) care and care home residents of West Leicestershire CCG to a GP, Acute Visiting Service (AVS) and community services over weekend period between: 
* 8am – 7pm – telephone triage 
* 8am – 8pm – GP on call, ECP on call 
7 day working for the acute trust is focused on support for patient discharge pathways in particular patients who require additional reablement in their own home. There is also ongoing work with the care home sector to facilitate discharges seven days a week.
The Intensive Community Support (ICS) service provides an intensive home based service for people who still require treatment and support, but no longer need care in an acute setting, The out of hospital project will expand by 130 home beds by end of March 2016 – taking the total capacity in the ICS service to 256 home beds. The service operates 8am-10pm seven days per week.</t>
  </si>
  <si>
    <t>The BCF plan funds specific schemes to avoid non elective admissions.  In 2015, these schemes collectively avoided a total of 1,581 NEL compared to the target of 2,041.  The CCGs and Local Authority agreed to pay £2m of the pay for performance fund into the BCF in recognition of the contribution these schemes have made in reducing NEL.  The remaining £1m has been retained by the CCGs to help deal with activity / funding pressures in the health economy.</t>
  </si>
  <si>
    <t>The BCF spending plan was refreshed in April 2015 as a number of assumptions made in the September 2014 submission have been updated as Leicestershire's integration agenda develops.  It was agreed at Integration Executive on 26 May 2015 to monitor and report against a refreshed yearly plan / pooled fund of £38,847,800.
The difference between the forecast and annual total is due to the reduced income requirement into the BCF to fund scheme expenditure.</t>
  </si>
  <si>
    <t>The BCF spending plan was refreshed in April 2015 as a number of assumptions made in the September 2014 submission have been updated as Leicestershire's integration agenda develops.  It was agreed at Integration Executive on 26 May 2015 to monitor and report against a refreshed yearly plan / pooled fund of £38,847,800.
The difference between the forecast and annual total is as a result of a number of underspending areas, the majority of which have had not had an adverse impact in delivering against BCF metrics.</t>
  </si>
  <si>
    <t>At period 10 (January 2016) there is a forecast underspend for 2015/16 of £2m against the BCF spending plan.  This is due to:
1) Underspending against existing schemes due to factors such as staff turnover and are unlikely to affect performance against BCF metrics.
2)  Some schemes included in the BCF plan not being commissioned within the anticipated timescales.
3) Alternative sources of funding identified to fund schemes.
As part of financial planning for the current and next financial year, it has been agreed between partners that the underspend will either be invested in additional new schemes that contribute to BCF metrics, or be held as a contingency to mitigate against financial risks.</t>
  </si>
  <si>
    <t xml:space="preserve">The forecast rate of admissions for 2015/16 continues to achieve the target at 644 per 100,000 against a target of 670 per 100,000.
A new model of care at home is being developed within Leicestershire. Known as Help to Live at Home, the business case sets out the strategic intent of NHS and Local Authority partners to jointly commission personal care services provided in the home in Leicestershire with effect from late 2016. 
The new service model focuses on the following key outcomes and principles: 
• Reablement – with the aim of increasing independence;
• Integration – so that the health and social care needs are both taken into account when commissioning an individual care package;
• Outcome and incentive based – so that providers are clear about what outcomes are to be achieved for each individual and provided with incentives for delivering those outcomes
</t>
  </si>
  <si>
    <t xml:space="preserve">The Q2 figure of averaged around 82% over July-September 2015.
As described in admissions to residential care, a number of reablement initiatives through the integration programme are in place or in development, to aim to keep people at home following a spell in hospital.
</t>
  </si>
  <si>
    <t xml:space="preserve">The crude rate of hospital admissions due to falls in the older population, for 2015/16, is forecast to have risen since the baseline rate for 2013/14. The expected rate for 2015/16 is 1,792 per 100,000.
A falls pathway has been developed with East Midlands Ambulance Service (EMAS) to support people who fall at home/in the community. A Falls Risks Assessment Tool (FRAT), which aligns with the Leicester, Leicestershire and Rutland (LLR) scoring process for falls risk assessment was introduced during autumn 2014 this enables paramedics to safely handover patients into community health and care services.
Once attending a falls incident each responding crew will have access to a range of appropriate falls and referral pathways to better support the patient and ensure care can be delivered more appropriately, speedily and in a more suitable place for the patient, so reducing the need for inappropriate ED attendances.
The approach requires that all front line EMAS clinicians receive additional bespoke training in addressing the needs of patients who have fallen, to enable a broader set of care options for treatment to be administered and/or accessed.
This has resulted in 548 avoided admissions in Leicestershire since January 2015.
The next stage planned is to do pilot samples of data at patient level (not episode as at present) to identify trends for a) repeat fallers, and b) reasons why fallers are admitted (i.e. not necessarily because they have fallen).
Leicestershire is also developing a LLR falls prevention strategy.  There is further engagement with GP’s to develop the LLR system wide model and prevention offer.
A new Falls Prevention Leaflet was developed and is being distributed to various stakeholders across LLR and being cascaded out to residents.
</t>
  </si>
  <si>
    <t xml:space="preserve">Performance for this metric has risen from 60.9% to 61.6% against a target of 66.4% for March 2016. These figures are slightly different to those previously reported due to an improved methodology.
The trajectory is for an increase from the 2013/14 baseline of 63.9% of positive responses to the patient / service user question to 66.4% by 31 March 2016 (this is an annual improvement of 2% for each year).  The results of the GP Patient Survey published in January 2016 are 61.6% (2,991 positive responses out of a total of 4,856 responses).
</t>
  </si>
  <si>
    <t>Integrated information systems for shared care planning is the main area we are focusing on 2016/17</t>
  </si>
  <si>
    <t>Interested in examples of risk sharing agreement for integrated commissioning</t>
  </si>
  <si>
    <t>To be agreed</t>
  </si>
  <si>
    <t xml:space="preserve">Overview Narrative
Implementation of the integration programme in Leicestershire continues at pace.  The following is a summary of our achievements to date in 2015.
Improving Hospital Discharge/Reducing Delays
• Achieved the DTOC target in Q1 (for the first time since 2011) and sustained good performance in Q2 and Q3.
• Sustaining our good DTOC performance achieved in 2015/16 relies on existing interventions continuing to maintain their impact, and any additional actions to be prioritised locally from the eight high impact changes self-assessment tool recently published by the Department of Health. 
• Introduced dedicated housing support to acute and mental health inpatient settings to support hospital discharge, featured in the HSJ in October.
• Performance  to date below:
                                           Target       Actual
Q1 – Apr-Jun 2015      275.60        238.74
Q2 – Jul-Sept 2015     256.00        233.81
Q3 – Oct-Dec 2015      350.79        216.28
Reducing Emergency Admissions
• Implemented the frail older people’s assessment unit at Loughborough Hospital with 540 people referred and 377 avoided admissions between January to December 2015.
• Trained 81% of paramedics in the falls risk assessment tool so that an average of 46 people per month are now not conveyed to hospital; but receive care and support at home instead.
• Implemented night nursing so that our existing integrated crisis response service can operate 24/7, with 470 referrals and 437 avoided admissions achieved in the night nursing service during January to December 2015.
• Piloted 7 day services in primary care across both CCGs with evaluation findings informing models and admissions avoidance assumptions for 2016 onwards.
Achieved 1,581 avoided admissions from the above schemes between 1st January 2015 and 31st December 2015, against a target of 2,041. 
Total emergency admissions in Leicestershire have risen in 2015 in line with the trend in recent years. Analysis by the Urgent Care Board shows that a proportion of this has occurred in the 0-10 and 20-40 age groups. Further analysis is underway to establish the detailed reasons behind the increase. In the meantime it can be demonstrated that three of the four admissions avoidance schemes in Leicestershire (GP 7 day services pilots were the fourth) have delivered measurable impact in terms of admissions avoidance in the BCF target cohort (older people). This is demonstrated in falls non conveyance figures for example, with data from Care and Healthtrak, clinical audit and independent academic evaluation in progress to further support/triangulate these findings.
In terms of hospital admissions avoidance, the 2016/17 plan includes further improvements to the models of care and pathway redesign for the four existing schemes implemented in 2015/16, based on evaluation findings.
A further admissions avoidance scheme targeted to adults with cardio/respiratory conditions who attend at the Glenfield Hospital site, is being introduced which will deliver a consistent ambulatory pathway to prevent a large number of short stay admissions.
Locality Working in Leicestershire’s Communities 
• Rolled out integrated locality working between community nursing and social workers so that they jointly respond and manage their caseloads using shared operational practices and procedures – organised to support both planned care and urgent care cases in each locality.
• Launched Local Area Coordinators in eight localities to support vulnerable people and extend the availability and uptake of our community based assets.
• Implemented the Lightbulb Housing Offer with pilots operating across three localities targeted to improving health and wellbeing, includes redesigning aids and adaptation processes with district council partners and designing a new “housing MOT”.
Data Integration
• Implemented Care and Healthtrak – the new data integration tool for Leicester, Leicestershire and Rutland (LLR).
• Adopted the NHS Number for all adult social care records that could be matched via the matching service.
• Although progress has been made on data integration using the NHS number and Care and Healthtrak in 2015/16, further work is needed on the integration of records and data across agencies for direct care and case management in community settings. This will be a focus of the 2016/17 BCF plan in conjunction with the LLR IM&amp;T workstream.
• Introduced the safe minimum transfer data set for hospital discharge.
In terms of Open API’s, a meeting has been held with TPP and they have informed us that they have just started to share their API’s with EMIS to demonstrate meaningful interoperability. Once this pilot is completed they will look to see how they can share the API’s with other providers. Our acute trust will work on Open API’s once they have implemented Cerner. Currently there are no firm timescales in relation to these, however we will be getting further feedback as things progress.
Aligning Incentives/Innovation in Commissioning – “Help to Live at Home”
• Developed a new integrated model of domiciliary care with a new contract and service specification which incentivises reablement.
• Produced a full business case for commissioning the new service with effect from 2016.
Measuring Impact
• Individual trajectories developed for each of the emergency admissions avoidance schemes with ongoing performance management.
• Evaluated four emergency admissions avoidance schemes in conjunction with Loughborough University, Healthwatch and SIMUL8 to inform commissioning intentions for 2016, and with a view to publishing and disseminating our findings and methodology regionally and nationally in 2016.
• Care and Healthtrak now a business as usual tool for measuring the impact of Better Care Together and BCF/integration developments in LLR.
Communications and Engagement
• Emma’s story animation published highlighting the approach to emergency admissions avoidance in Leicestershire, featured in the national Better Care Exchange Bulletin.
• Social isolation campaign being launched in early 2016.
• Integration Stakeholder bulletins published quarterly featuring progress and case studies.
• Work on the integration programme promoted via @leicshwb twitter feed.
</t>
  </si>
  <si>
    <t>Tony Read</t>
  </si>
  <si>
    <t>tonyread@nhs.net</t>
  </si>
  <si>
    <t>Chair</t>
  </si>
  <si>
    <t>Joint assessments and care plans are being developed in the Neighbourhood Community Teams.  Multi disciplinary meetings ensure the engagement in care plans of primary care, mental health and the voluntary and community sector.   The aim remains for joint assessments and care plans to be fully integrated to address physical and mental health and social care needs.</t>
  </si>
  <si>
    <t>The BCF plan has a fully committed expenditure plan in 15/16.</t>
  </si>
  <si>
    <t>14/15 data has worsed from 527.0 per 100000 (13/14) to 566.2 per 10000.   This is against a plan of 523.8.  However, this relates to small numbers of changes in admissions.</t>
  </si>
  <si>
    <t>14/15 is 87.9 against a 88.0 plan which is not  significantly different.</t>
  </si>
  <si>
    <t>Data for Jan15 to Sep 16 (published Jan16) has maintained the fall experienced in previous quarterly reports.  This is against a plan set for continuous improvement of 62.5 when the data was on trend towards that plan.</t>
  </si>
  <si>
    <t>The local metric above has been used until a new patient experience metric is agreed.</t>
  </si>
  <si>
    <t>Not known</t>
  </si>
  <si>
    <t xml:space="preserve">The BCF management group continues to oversee the 15/16 BCF plan and related expenditure, reporting to the Adult Integrated Care Programme Board and the Health and Wellbeing Board.   Overall expenditure against plan remains on track. 
The 16/17 priorities for Lewisham’s adult integrated care programme are currently being finalised by the Programme Board, informed by evaluation during 15/16 of existing services and pilots.   These priorities are being aligned with the BCF Plan and expenditure for 16/17.  
Monitoring of the activity supported by Better Care Funding continues to be undertaken by the AICPB which in turn reports into Lewisham’s Health and Wellbeing Board.   Throughout 15/16 there has been a focus on the development of Neighbourhood Care Networks and multi-disciplinary working between GPs and the Neighbourhood Community Teams; admission avoidance and hospital discharge services and processes,  information, advice and co-ordination of community resources to support prevention and early intervention; and the roll out of Connect Care, Lewisham’s information sharing system across health and care.    This work is integrated with the wider transformation and improvement work taking place within primary care, such as the establishment of neighbourhood federations. 
In addition, work has continued on the enablers – estates, workforce and IMT -  that underpin and support the transformation of health and care in the borough.
Priorities and plans for 16/17 are being developed to secure improvements in performance and outcomes across the system. 
</t>
  </si>
  <si>
    <t>Paul Collins</t>
  </si>
  <si>
    <t>Paul.collins@lincolnshire.gov.uk</t>
  </si>
  <si>
    <t>01522 550504</t>
  </si>
  <si>
    <t>Cllr S Woolley</t>
  </si>
  <si>
    <t>Progress made on 7 day working with social care availability in the 3 main hospitals.The council can now broker home care packages 7 days a week. Further work is required to fully embed 7 day working across health and social care. Plans on the establishment for a 7 day clinical assesment service to direct patients to appropriate services are progressing well.</t>
  </si>
  <si>
    <t>on target</t>
  </si>
  <si>
    <t>There have been 658 admissions to permanent care for the year to the end of December, which is ahead of target by almost 80 admissions.  Admissions can be for new clients or for existing clients transferring from a community package if their circumstances change or their health deteriorates.  Admissions are generally lower this year, mainly driven by the reduction in new clients being admitted because of the effectiveness of reablement services getting people back on their feet.</t>
  </si>
  <si>
    <t xml:space="preserve">No data available in Quarter 3. This is a bi-annual performance metric and will be available in Quarter 4. </t>
  </si>
  <si>
    <t>Data is taken from the annual GP survey and will not be available until Quarter 4.</t>
  </si>
  <si>
    <t>The Adult Social Care Survey, the repsonses for which are used to populate this metric, is currently underway.  The results will not be available until Quarter 4 (April 2016).</t>
  </si>
  <si>
    <t xml:space="preserve">
On 14 February 2016, year to date non elective admissions from ULHT is 49,470 opposed to 50,601 in 2014/15 showing a reduction of 2.24 %.  However, due to increased population size the required reduction of 3.5% was not achieved in three of the four quarters. Notwithstanding, Lincolnshire remains at a low level of non-elective admissions on a comparative basis.
Lincolnshire has an overall urgent care recovery plan, reviewed by the NHS tripartite arrangements and focused on delivering the four hour NHS constitutional standard.  This recovery plan also aims to reduce non elective admissions in order to support delivery of this standard  Key Factors leading to non-achievement have been as follows: 
• Recruitment and retention of NHS staff in both hospital and community settings, particularly in Pilgrim A&amp;E Medical workforce and community Advanced Nurse Practitioners in OOHs services and clinical navigation.  This has resulted in higher than expected conversion rates in Pilgrim Hospital and reduced diverts from A&amp;E into OOHs services
• Poor flow in hospital as a result of the following reasons;
o Delays in achieving full capacity in both domiciliary care and reablement services arising from reprocurement exercises.  Now not expected to show improvement until March 2016.  
o Significant pressures on Hospitals due to flow as a result of bed closures (79 in 15/16) without the corresponding increase in community capacity.  
o As a result, Ambulatory Emergency Care has been used as escalation beds on 2 out of the three sites meaning that these services have not been able to fully function and prevent hospital admissions.  The AEC department (refurbishment and expansion) on one site opens next week.  .
• Transitional care was implemented on 14 December 2015 and is achieving their aims.  
• Clinical Assessment Service started on 1 November with the objective of ensuring more patients get to the right person first time and have the best clinical and wellbeing outcomes by reducing conveyance to hospital, reducing A&amp;E attendances and reducing hospital admissions.   Implementation has been slower than expected for multiple reasons. However a fully functioning service and impact is expected before Easter 2016.  
•  Mental Health Liaison model has been fully implemented and was fully staffed at the end of January 2016.  It is not expected to have a major impact on admissions but will contribute to performance improvement of the four hour standard.     
•  Further developments of work with Neighbourhood Teams  in preparation for winter meant that  for the first time frontline multi-disciplinary professionals from a range of different health and care sectors have come together to discuss how best to help individuals and ensure that they get the best case to meet their needs in the community.  Neighbourhood Teams established but further work required to increase scale of effect.  These teams are identifying patients most at risk of health and social care problems and deciding how best to manage their needs; both for admission avoidance and supporting timely discharges.  The emphasis will be on people maintaining their independence for longer and keeping people out of hospital. Essential services in the Neighbourhood teams include GPs, community health services, social care, mental health services, intermediate and intermediate care, domiciliary and reablement services.  The core Neighbourhood Teams members continues to work in a very close alliance with their neighbourhood network services provided by other providers which includes private, voluntary and charitable organisations.  This will support the whole system wide plans to reduce DTOC. This way of working has supported Transitional Care in achieving its aims by improving the flow of people from acute to transitional and towards Neighbourhood Teams if appropriate.  
Transitional Care for Lincolnshire is a county wide initiative to further enhance the current Intermediated Care services to urgently support the current whole system wide plans and to inform future transformation.  The main objectives of Transitional Care is to ensure: -                                                                                                                                                                                                                                           1. Fewer people will be conveyed to hospital.
2. More people will be safely supported at home.
3. More people will be supported to return home following an A&amp;E attendance
4. People will be supported home more quickly once their acute medical episode has finished.
5. That most people will be supported at home rather than in a placement following a hospital stay.
6. People will have their on-going needs assessed at home or appropriate community setting.
7. People who are in receipt of Transitional Care will have a named Case Manager who will co-ordinate their agreed care plan.
8. People will be transferred back to appropriate maintenance support safely and quickly e.g. Primary Care/Neighbourhood Teams/Home Care.
9. People will report receiving support that enables them to fulfil their agreed goals in a way that enabled them to be in control of the support they received.
The initiative which will run beyond the financial year of 2015/16 will enable Lincolnshire to effectively evaluate the outcomes and will support the whole year cycle in achieving and sustaining BCF targets and metric performances e.g. DTOC.
</t>
  </si>
  <si>
    <t>Danielle Wilson</t>
  </si>
  <si>
    <t>danielle.wilson@liverpoolccg.nhs.uk</t>
  </si>
  <si>
    <t>0151 296 7051</t>
  </si>
  <si>
    <t>Tony Woods</t>
  </si>
  <si>
    <t xml:space="preserve">Aintree Hospital Failed to submitt MAR data for December 2015, therefore the figure above '14,982' is based on October 2015 actual acivity, November 2015 actual activity and December's is forecast. Once the provider has updated Liverpool CCG will need to revise the figure above. </t>
  </si>
  <si>
    <t>Finance update to be taken to JCG/H&amp;WBB to reflect outturn on activity based schemes</t>
  </si>
  <si>
    <t>Some schemes are activity based, so forecast moves, also additional schemes included in-year</t>
  </si>
  <si>
    <t>Forecast updated to reflect actuals, a final outturn will be presented to JCG and H&amp;WBB for approval</t>
  </si>
  <si>
    <t>Performance rates have improved from Q2 to Q3 with the year end forecast reducing from 790 to 768 admissions per 100,000 population. However this is still above plan when compared compared to a target of 612.9 (15/16 plan). 
The year on year improvement in a positive gain and given the change in definition is better than anticipated. The HSCIC are aware that the change in definition will, for a large number of authorities, have caused an increase in permanent admissions as it is now a measure of the intention to admit rather than an actual count of long term services. In real terms, we reduced permanent admissions by 3% (we needed 10% to achieve target).</t>
  </si>
  <si>
    <t>Liverpool reported an increase in performance during Q3 2015/16 with performance standing at 80.41% compared to 75% reported in the previous quarter. 
Performance in this indicator has fluctuated over the course of the year. Periodic unavailability of therapy staff based in the acute service in the first 6 months of the year has meant a reduction in people taking up this otherwise effective service. Additional resources were utilised during Q3 allowing capacity and outcomes to be enhanced. 
Working is continuing on a discharge to assess process which is opening up additional pathways into reablement services.  Capacity has also been created through a LCC outreach service which has improved the timeliness of discharge and optimised people's ability to manage at home</t>
  </si>
  <si>
    <t xml:space="preserve">Liverpool reported a further increase in November 2015; the current dementia diagnosis rate stands at 79.5% compared to our local plan of 70%. </t>
  </si>
  <si>
    <t>Rates remain as reported in Q2 2015/16</t>
  </si>
  <si>
    <t>2016/17</t>
  </si>
  <si>
    <t xml:space="preserve">We continue to make significant progress in implementing our integration plans as set out in the Better Care Fund, with an ever maturing model of integration between the City Council and Clinical Commissioning Group.  Whilst performance remains challenging given the continued pressure on budgets and acuity of patients, nonetheless improvement continues to be made and areas for concern are identified early, and whole system responses are in place to rapidly assess and put in place improvement plans, including changes to service delivery.  Governance systems are proving effective, with performance reviewed routinely via the Joint Commissioning Group of LCC/LCCG through to the Health and Wellbeing Board and also to the CCG Governing Body.  </t>
  </si>
  <si>
    <t>Denise Radley, Better Together Programme Director</t>
  </si>
  <si>
    <t>denise.radley@luton.gov.uk</t>
  </si>
  <si>
    <t>Carol Hill, Pam Garraway, Gerry Taylor - CCG AO, DASS, DPH</t>
  </si>
  <si>
    <t>The CCG and local authority have reached agreement regarding the funding gap created within the pooled budget due to the non-release of Payment for Performance monies.  This agreement is for 15/16 with the full pooled budget restored (plus a small increase) for 16/17 - the detail of this is part of the current BCF planning round.  There has been some slippage/underspend on some schemes and a full review of all expenditure lines.</t>
  </si>
  <si>
    <t>As at the end of January 2016, performance was 424 against a 443 end of year target.  This is an area where Luton performance is comparatively strong when compared to other areas.  15/16 performance was on track until December 2015 when there was a surge in admissions but this rate has slowed in early 2016 making it possible but unlikley that the year end target will be met.</t>
  </si>
  <si>
    <t>This is an annual measure.</t>
  </si>
  <si>
    <t xml:space="preserve">Luton Better Together (our local integration programme) continues to progress well with strong leadership and a focus on collaboration across the system.  The roll-out of integrated teams around our GP clusters is complete; aside one practice (29/30) and we are now piloting the rapid response element of the model with a rapid improvement event scheduled for 7/3/16.  We have not achieved our non-elective admissions target in 15/16 resulting in the non-release of nearly £1m of Payment for Performance monies into the pool.  Improvement in this area remains a priority.
Luton CCG and Luton Borough Council have resolved the financial risk created by the non-release of the performance monies into the pooled budget and the associated financial issues.  Actual expenditure figures have now been provided within this Quarter 3 return.  The full BCF pooled budget will be restored in 16/17 including a small amount of growth – the financial plan is currently being  finalised as part of the 16/17 BCF planning process.
In this quarter we have:
• Continued to maintain low levels of delayed discharges from acute care
• Driven improvements in senior operational management of integrated services through our Improvement Leaders’ Collaborative
• Commenced a pilot, integrated rapid response service
• Agreed our footprint for our Sustainability &amp; Transformation Plans
• Taken stock of the provider digital maturity self-assessments to inform our local digital roadmap
• Commenced our Social Prescription service
• Developed our future model for integrated personal budgets as part of the IPC pilot
Notes on Q3 Submission
The payment for performance figure (pre-populated on the form) is not the correct figure – the change in acute marginal tariff at the start of the year led to an amended performance pot figure of just under £1m.
The questions on Open APIs have been answered using the response which best matches the local circumstances however the categories available do not allow sufficient clarity to be conveyed.
</t>
  </si>
  <si>
    <t>Karen Riley</t>
  </si>
  <si>
    <t>k.riley@manchester.gov.uk</t>
  </si>
  <si>
    <t>0161 234 3668</t>
  </si>
  <si>
    <t>Strategic Director for Families, Health and Wellbeing</t>
  </si>
  <si>
    <t xml:space="preserve">A Practitioner Design Team (PDT) was formed at the beginning of August this year, in order design the new integrated care teams.   The Taregted Operating Model (TOMs) are to be signed off by Partners by the 31st March 2016 to enable the implementation plan to be rolled out from quarter 1 of 2016/17.  This is building on approaches that are already in place in the  City which have a joint approach to assessments and care planning for integrated packages of care, and there is an accountable professional.
</t>
  </si>
  <si>
    <t xml:space="preserve">Pooled budget for 2016/17 is to include 'phase 1' of the One Team services in scope.  Risk sharing arrangements and governance are being considered and being developed as part of the One Team Contract. </t>
  </si>
  <si>
    <t>The risk reserve for NEL is £3.159m (this excludes the out of area activity), activity target reduction of 2179 admissions.  Plan for Q4 14/15 to Q3 15/16 is 61649, actual performance 64000.  All of the risk reserve is utilised as not met the target.</t>
  </si>
  <si>
    <t>The BCF pool for 2015/16 is £43.861m which is slightly higher than the BCF submission of £42,890k and the mandatory minimum contribution as specified by NHS England due an additional contribution from Manchester City Council of £1.771m from Public Health.</t>
  </si>
  <si>
    <t xml:space="preserve">Since Q2 return some planned spend was accelarated into Q3 in relation to DFG adaptations spend . </t>
  </si>
  <si>
    <t>On the basis of SALT reporting Q3, cumulative admissions total 285 which exceed the cumulative target of 162 to date.</t>
  </si>
  <si>
    <t>Meeting and exceeding the target on a monthly basis for 15/16 except for August where the was a marginal underachievement.  Average for the year is 78.18% against a target of 72.88%.</t>
  </si>
  <si>
    <t>Information taken from the 'Quality Outcomes Framework (QOF) Recorded Dementia Diagnoses - August 2015' data collection.  August actual is 2840 which is higher than the last dataset but is not meeting the target of 3020.</t>
  </si>
  <si>
    <t>The latest information from the GP Patient experience survey publications show that this target is being met.</t>
  </si>
  <si>
    <t xml:space="preserve">For the period 1 January 2015 to 31 December 2015, the Manchester NEL reduction target has not been achieved, with a 3.8% cumulative over-performance (or 2,353 admissions) above targeted levels.  
However, it should be noted that overall levels of admissions have not increased substantially above 2014 outturn, with 0.3% total ‘growth’, or 173 additional admissions in 2015.
The figures show that Central Manchester CCG and North Manchester CCGs have delivered reductions in non-elective admissions in 2015 compared to 2014 as follows:
• Central Manchester achieved a cumulative reduction of -0.5% (102 admissions) 
• North Manchester achieved a reduction of -4.2% (931 admissions). However, there has been a reclassification of some gynaecology activity at Pennine which is masking the real trend. A truer estimate of the reduction is -1.7% (-377 admissions), once this activity reclassification is modelled.
South Manchester CCG has seen a MAR-reported increase of 6.3%, or 1,149 admissions (equivalent to an additional 3.1 admissions per day) over 2014 outturn. However, there has been a substantial increase in MAR reported non-elective admissions at UHSM for all commissioners between October 2015 and November 2015, which is not seen in the SUS dataset for the same period.  A modelled estimate of the actual growth in non-elective admissions at South Manchester CCG is 1% (+179 admissions) over 2014 outturn, based on SUS trend. 
NEL admissions relating to patients registered with ‘non-Manchester CCGs’ contribute to the performance of the Manchester HWBB.  Such activity has increased by 2% over the year (57 admissions). 
The modelled Manchester position is therefore -0.4% (-242 admissions). This is 3.1% over the BCF target (+1,938 admissions) but only 0.3% above actual outturn.
In January 2015, the Health and Wellbeing Board approved a five year 20% non-elective admission reduction target across Manchester from 2015/16.  This equated to a circa 2% net reduction in admissions per year on a straight line basis, after allowing for the effects of total population growth at 10% over the five year period to 2019/20.  
Notwithstanding local aspirations, the more challenging national BCF reduction target  - requiring a 3.5% net reduction in non-elective admissions - was factored into local plans.  Therefore, the relatively flat outturn admission levels in 2015 should be considered against this backdrop, as well as:
• Acute bed pressures, derived from the combined impact of social care challenges, acute agency staffing control measures, safer staffing requirements (and bed closures); and
• Relatively significant population / demographic changes over the period (refer to NHS England allocations guidance December 2015 for detail).
In summary, if the Manchester ambition to achieve a 10% net reduction in admissions is to be achieved, partners need to collectively revise the City’s plans for how these will be delivered over the five year planning period to 2020/21 (in line with the Five Year Forward View).  
At this stage, it would be prudent to assume that admission reduction targets in each of the next five years will need to be similar to those set for Manchester in 2015, i.e. circa 1,800 to 2,200 admissions, to achieve reductions broadly in the region of 2% (after demographic growth).
More detailed modelling will be undertaken to assess: 
• the reasonableness of this target in the light of activity and population changes; and
• how the BCF and other programmes will support delivery from 2016/17 (including the profile for delivery over the five year period).
Further work is ongoing regarding planning for 16-17.  A BCF evaluation review has taken place and the investment is being reviewed to make sure that the right schemes are in place to deliver the activity shift needed.  The BCF pooled fund will expand beyond the minimum requirements to include phase 1 of the 'One Team' which includes integrated neighbourhood teams and an integrated reablement and intermediate care model.
</t>
  </si>
  <si>
    <t>John Britt: Head of BCF</t>
  </si>
  <si>
    <t>john.britt@medway.gov.uk</t>
  </si>
  <si>
    <t>01634 337219</t>
  </si>
  <si>
    <t>Barbara Peacock</t>
  </si>
  <si>
    <t>Work is well underway within Adult Social Care to make the use of the NHS number the default position from 1 April 2016</t>
  </si>
  <si>
    <t xml:space="preserve">Lower actual expenditure reflects the uncommitted reablement money of £130,000 and the unspent ASC Capital allocation of £306,000. This unspent ASC Capital will be spent of OT adaptations over the coming year.      
</t>
  </si>
  <si>
    <t xml:space="preserve">2014/15 Baseline has been calculated and progress for quarters 1 to 3 has been reported </t>
  </si>
  <si>
    <t>The January 2016 GP Patient Survey report covers the survey dates January to March 2015 and July to September 2015.  The proportion of people feeling supported to manage their condition is measured on the responses to questions in the survey.  The results indicate that 61.2% of people feel supported to manage their condition, this is a decrease from the January 2015 survey (63.1%) and the July 2015 survey (61.6%).</t>
  </si>
  <si>
    <t>We would welcome some practical support in this area. It is often a challenge to understand where our system is on this issue in relation to the progress being made by others.</t>
  </si>
  <si>
    <t>We would welcome some practical support in this area.</t>
  </si>
  <si>
    <t>Q2 16/17</t>
  </si>
  <si>
    <t>Q3 16/17</t>
  </si>
  <si>
    <t>There is much detailed work which is bringing together a number of the outstanding facets of the national conditions.
Use of the NHS Number: work has taken place across the teams to raise awareness of ensuring the use of the NHS number, to back-fill incomplete records and to assess how outstanding information can be completed. There was work taking place on a measure to collect the outstanding information from a central source. However, that opportunity is now no longer available so a different approach will have to be formulated. Contact CEntre scripts are being revised to include capturing the NHS number at that point of, if not available, to raise awareness with the caller that the information will be required at the next contact. In any even, the field recording the NHS number will need to become mandatory from April 2016.
Development of systems that talk to each other (open APIs): driven by the development of the Digital Road Map, work is underway to link up the systems across Medway so that patient information can be shared using the MIG as the basis. The minimising factor here is funding. Creating a system that colleagues within Adult Social Care (ASC) can access is not straightforward in that it will require further discussion about the direction development needs to take to ensure interoperability. However, discussions are underway and all parties are sharing information about their development plans. There has also been a parallel discussion concerning the use of TECS in relation to enhancing interoperability and this is now a system-wide discussion, the importance here related to the development of the H2A and admission prevention strands.
The response to Tab 8 reflects the likely time scale for the mobilisation of this work.
Work on DToC continues with a better balance emerging between "medically optimised" and formal DToC figures. 
Weekly validation meetings review the potential issues leading to DToC and an action plan is put in place and monitored.
Key themes are captured and reported to the EPB (SRG) and are fed into the current ECIP process. To facilitate learning and practical solutions there is a multi-agency discussion developing locally around agreeing parameters within which parts of the system might operate to minimise queues (aside from the national KPIs). These, sometimes challenging, discussions have led to a greater understanding about the issues confronting capacity within the local "care" market, challenges in working with service providers outside of either direct control or influence (such as housing) which have their own performance indicators that are not always sympathetically in line with the needs of the health and social care system. This has led to colleagues in partnership commissioning developing a "Fair Cost of Care" framework as a discussion document which aims to address the issues raised relating to the National Minimum Wage and the impact of that on the care sector.
Medway Council has included a performance metric relating to Adult Social Care DToCs within its Coprate Plan with a target set of 4 / 100,000 population.
Aligned with the work on developing an agreed approach to issues of DToC there are plans to roll out a Home to Assess (H2A) programme, using a clinical challenge model and developing a "Home First" ethic. Alongside this there will be a review of the current IDT function.
Development of the BCF plan for 2016/17 progresses with an ambition to have agreed budgets by the end of March 2016. 
A review of the existing budgets within the S75 reveals a significant amount of work either has taken place or is already scheduled to review and recommission ket facets of services across the system. An example of this would be the equipment contract (Medway Integrated Community Equipment Service) which goes live in April. Other service redesigns planned are for an Intermediate Care and Reablement Service which, at this point, is pencilled in for mobilisation later in the Autumn.
An action we will be carrying forward is to establish a central point of reference relating to data about Personal Health Budgets. What has become clear is that while we feel we have an accurate picture of PHBs across the health and social care system we want to establish one central point across the system which can provide assurance on the information.
A decision was taken at JCMG in January to extend the Care Navigator trial to 31 December 2016. The report which led to this decision highlighted the growing spread of the "navigation" process, potential quick-wins, especially in terms of aligning the function with the development of H2A and Intermediate Care. This will sit alongside a complete review of the Information, Advice and Guidance support which both the Council and the CCG support. Tat is anticipated to report later on in the Autumn with a recommissioned service mobilised, ideally, in the New Year.
Developments within the Care Act, now part of the responsibility of the Head of BCF, continue. Training from SCIE has just taken place to ensure that all social care assessments are Care Act compliant. Work with partners, such as JC-Plus, prisons and the community and voluntary sector are now planned out for 2016/17.</t>
  </si>
  <si>
    <t>Murrae Tolson</t>
  </si>
  <si>
    <t>murrae.tolson@mertonccg.nhs.uk</t>
  </si>
  <si>
    <t>Adam Doyle and Simon Williamns</t>
  </si>
  <si>
    <t xml:space="preserve">As par tof the 2016/17 BCF plans a Discharge to Assess model is being pursued.  This will enable a joint approach to assessment and care planning. </t>
  </si>
  <si>
    <t xml:space="preserve">There are delays to investments which correspond to delayed implementation of schemes. The main areas of underspend are due to inability to recruit to the clinical roles identified in the original plan.  Where this has occurred, the programme is investigating alternative models for delivering the intended benefits.  </t>
  </si>
  <si>
    <t>Our internal target for "people on new admission to residential/ nursing care" for QTR3 was less than 72 people but we had 75. The overall target for 15/16 is less than 100 people therefore performance could improve after the winter months.</t>
  </si>
  <si>
    <t>This  measure cannot be tracked as it considers the period of October to December.</t>
  </si>
  <si>
    <t xml:space="preserve">Our internal target per month is 31 and has been consistently exceeded.  During December  we offered reablement to 48 people.  </t>
  </si>
  <si>
    <t>Data not yet available.</t>
  </si>
  <si>
    <t xml:space="preserve">The Merton Model Development Group remains the key operational implementer of BCF schemes.  This group is chaired by the CCG with members from social care, community services, acute services and mental health services. This ensures an integrated approach and enables joined up developments for the benefit of patients.   Progress and issues to delivery are reported to the One Merton Group.
The implementation model includes both reactive and proactive work streams: 
For  the reactive work stream, a crisis team  within community services offers 7 day crisis support. Night nursing services have been extended to enable a 24-7 response service and community in reach services, based at St George's to help support discharges. A pilot is being undertaken to establish the benefits of social work input into supporting discharges over the weekend.
Within our pro-active work streams, Integrated Locality Teams are in place to support proactive care, including care planning, case management and support for complex patients through MDT discussion and use of a key worker. Additional skills and support are being added to these teams including the recent appointment of 3 community dementia nurses and the proposed expansion of end of life care support, particularly for those in the last few days and hours of life to support the implementation of 'One Chance to Get it Right'. Whilst the MDT meetings and care planning are in place, further work is required to improve care planning at the point of hospital discharge in order to facilitate increased functional ability of patients before committing to longer term packages of care. 
Reactive and proactive services join up in relation to the development of the HARI service which provides holistic assessment and rapid investigation for complex patients. This service started offering routine appointments in April in the recently opened Nelson Health Centre. The inability to recruit an interface geriatrician delayed the implementation of the urgent pathway. However discussions across the teams have enabled a incremental start to the delivery of the urgent pathway which is initally starting with telephone access to the service from the geriatricians working at St George's within the frailty pathway to enable a safe transfer of patients who do not require admission to be assessed in a community setting.
Further agency links have been developed with London Ambulance Service now able to refer patients who have fallen (but don't need acute treatment) directly into community services. A local quality scheme with community services is in place to embed self-care. This includes improving links with established Expert Patient Programmes and the  voluntary sector as well as improvement of self-care initiatives. </t>
  </si>
  <si>
    <t>Kathryn Warnock</t>
  </si>
  <si>
    <t>kathryn.warnock@nhs.net</t>
  </si>
  <si>
    <t>Richenda Broad</t>
  </si>
  <si>
    <t>Additional GP, consultant and social worker capacity has been put in place at weekends alongside a rapid response service.</t>
  </si>
  <si>
    <t>Work is ongoing to collect NHS numbers for Social Care Clients and this will be progressed during 2016</t>
  </si>
  <si>
    <t>Work on going around this</t>
  </si>
  <si>
    <t>The allocation has been fully committed but will not be fully spent in this financial year due to some delays on project initiation.</t>
  </si>
  <si>
    <t xml:space="preserve">Actual number of admissions to residential have seen reductions in the first 3 quarters of 2015/16 compared to the same period the previous year  </t>
  </si>
  <si>
    <t xml:space="preserve">Indicative position,  monitoring activity - which is increasing.   Definitive position will be available at year end however we monitor the equivalent periods throughout the year.  
</t>
  </si>
  <si>
    <t xml:space="preserve">The actual number of readmissions is reducing. However as the number of emergency admissions (the denominator) is also reducing the cohort is smaller. This is impacting on the rate of readmission. </t>
  </si>
  <si>
    <t>Survey sent which will be analysed within Qtr 4.</t>
  </si>
  <si>
    <t>Cath Broadhead, Caroline Chandler, David Churchill</t>
  </si>
  <si>
    <t>cath.broadhead@milton-keynes.gov.uk</t>
  </si>
  <si>
    <t>01908 252107</t>
  </si>
  <si>
    <t>Mary Clifton and Matthew Webb</t>
  </si>
  <si>
    <t>The BCF Plan is going back to the HWBB in March to agree the continuance of the BCF Schemes begun in 2015-16 and the new proposals for 2016-17</t>
  </si>
  <si>
    <t>Work is underway to roll this out to a greater proportion of people</t>
  </si>
  <si>
    <t>We have achieved this in the pilot stages of specific schemes, but will not be fully achieved until phased roll out is complete. Information Governance is addressed specifically as part of our S75 agreement.</t>
  </si>
  <si>
    <t>This is working well in our pilot MDT's in place in 4 of the GP practices in Milton Keynes. A rigorous process has been carried out to ensure that information sharing is embedded in the practice of the MDT meetings for those with complex needs.</t>
  </si>
  <si>
    <t>No comment</t>
  </si>
  <si>
    <t>Performance brooadly on track</t>
  </si>
  <si>
    <t>In Q3, our performance was slightly above the planned target of 595 per 100K population. Actual performace was 615.4 per 100K population. Robust processes are in place to manage all admissions to residential care, with a weekly panel meeting to consider all potential admissions.</t>
  </si>
  <si>
    <t xml:space="preserve">In Q3 2015-16, 68.98% of older people aged 65 and over who were discharged from hospital to their own home or to a residential or nursing care home or extracare housing for rehabilitation, and who were still still at home 91 days later. There has been a drop in performance against this target. The reasons for this relate to the levels of acuity amongst patients being discharged into the servcie. There has been an increased number of service users who have passed away before the 91 days trigger point. Data recording is being investigated to ensure that all entries are accurately recorded. </t>
  </si>
  <si>
    <t>This target is measured on an annual basis, and will be reported at the end of Q4.</t>
  </si>
  <si>
    <t>The data for this target comes from  the annual GP survey. Progress will be monitored when the latest survery results are known.</t>
  </si>
  <si>
    <t>As a system, Milton keynes has faced challenges in managing the Delayed Transfers of Care. Our local performance is not what we would wish it to be. The projects funded by the BCF will have an impact on this - for example, it is now rare to have a DToC caused by awaiting community equipment. The community equipment servcie has received significant funding from the BCF. Some of the projects in our plan for 2015-16 have been delayed due to the need for formal contract processes to be adhered to and procurement rules and regulations to be followed. The slippage on some of the schemes has been managed as per the S75 agreement.</t>
  </si>
  <si>
    <t>Hilary Belwood</t>
  </si>
  <si>
    <t>hilarybellwood@nhs.net</t>
  </si>
  <si>
    <t>0191 217 2960</t>
  </si>
  <si>
    <t>Pat Ritchie Chief Executive Newcastle City Council on behalf of Wellbeing for Life Board</t>
  </si>
  <si>
    <t>This remains a central principle within the redesign of our Intermediate Care System and our overarching Newcastle Model of Care. Our approach will be tested and refined working with communities and professionals within our 'Proof of Concept' sites in 2016.</t>
  </si>
  <si>
    <t>Actual expenditure figures show full expenditure against schemes less the value of the Performance fund for Q3, which was not released to the BCF pool due to the combined levels of Non Elective and Ambulatory Care overperformance experienced year to date.</t>
  </si>
  <si>
    <t>Based on performance in Q3, our year end position is projected to be better than was anticipated based on Qs 1 &amp; 2 performance, is now below our comparator group ave, but is unlikely to achieve the target. Historical analysis shows admissions reduced by 17.7% since 2012, and the population of people aged 85+ has grown by 3.7% over the same period.</t>
  </si>
  <si>
    <t xml:space="preserve">Our Q2 position (this measure is reported a quarter behind) shows an improvement on the previous 2 quarters with 80% of people at home 91 days after discharge. The proportion of people completing reablement with no ongoing care needs has risen from 56% at Q4 2014/15 to 64% as at Q3 2015/16. </t>
  </si>
  <si>
    <t>Awaiting national publication of Q4 2014/15 and Q1 2015/16 actual activity data to support this metric. Local data shows an increase of 12.3% over the 2013/14 level and high rates of admissions continue in 2015/16.  A falls prevention programme which consists of a multi-component coordinated programme aimed at raising awareness of falls in both professionals and the public as well as skilling up appropriate people to identify those at risk of falling is in development.  We are reviewing our current approach with a view to making progress against this target more quickly. Discussions underway with all partners in all settings</t>
  </si>
  <si>
    <t>Based on performance over the last two years we are on track to achieve this target. Results from the next Annual Adult Social care Survey will be available in May 2016.</t>
  </si>
  <si>
    <t xml:space="preserve">BCF is part of the transformational work taking place in the Newcastle Health and Care economy to develop new models of integrated delivery and integrated commissioning based on the needs of communities. Our wider work on developing new models of care involves designing and testing new ways of working in 2 localities in the city, known as “Proof of Concept” sites. In addition to acting as test sites for designing and delivering integrated health and social care, the Proof of Concept site work is exploring approaches to prevention and early intervention, connecting with communities and the needs of people who are socially marginalised.
In preparation for our 16/17 BCF plan we have reviewed our current schemes and are now aligning them with our wider transformational work. Our current schemes have all contributed to maintaining or improving our performance e.g. expansion of extra care sheltered accommodation has contributed to reducing use of residential care although not enough to achieve our challenging BCF target.  
We are also assessing the key next steps to progress some of our developmental priorities more quickly, mindful of how this will support reductions in unplanned admissions and hospital delayed transfers of care. These priorities are:-
•       Intermediate Care – development of a new delivery model is underway with work focusing on identified gaps. Also exploring potential for collaboration with Gateshead.
•       Falls Prevention – development of a multi component approach to falls prevention. Also exploring potential for collaboration with Gateshead. 
•       Social Prescribing (Ways to Wellness)
•       Children and Young People
</t>
  </si>
  <si>
    <t>Satbinder Sanghera</t>
  </si>
  <si>
    <t>satbinder.sanghera@newhamccg.nhs.uk</t>
  </si>
  <si>
    <t>020 36882388</t>
  </si>
  <si>
    <t>Steve Gilvin/Grainne Siggins</t>
  </si>
  <si>
    <t>Clients are placed into permanent nursing and residential care only once options for community-based support have been exhausted. Based on
Newham's 14-15 outturn and the most recent available benchmarking data (13-14), Newham's admissions rate is lower than the London and national
averages.</t>
  </si>
  <si>
    <t xml:space="preserve">This measure relates to discharges specifically between Oct-Dec and the 91 day follow up information is only being collected for the Jan-Mar period - however local indicators suggest that the target will be met </t>
  </si>
  <si>
    <t>The local metrics / indicators provide a patient/customer and carer perspective on quality of services:
Please note - Both of these are perception based and are collected through surveys and as such the information is not yet available - it is not possible to be reported on a quarterly basis. The metric plan indicator is the BCF numerator/denominator applied evenly across the year</t>
  </si>
  <si>
    <t>completed</t>
  </si>
  <si>
    <t>Newham continues to meet expeceted targets. You will note from the metrics tab that we are consistent in relation to targets even at a time when Barts and specifically Newham site is just about meeting the 4 hour target for A&amp;E, in fact to date this quarter Newham is just under the 95% target but the year to date performance is over 95% as is performance in recent weeks.</t>
  </si>
  <si>
    <t>Sera Hall</t>
  </si>
  <si>
    <t>Sera.Hall@norfolk.gov.uk</t>
  </si>
  <si>
    <t>01603 223062</t>
  </si>
  <si>
    <t>Cllr Brian Watkins - Chair of the HWB</t>
  </si>
  <si>
    <t>All plans are in place and are developing on track to deliver an approach and implement key 7 day services in Norfolk. This is building and sharing on the learning from Great Yarmouth’s earlier adopter plan for 7 day services which cover all 10 clinical standards.  The completion date is in line with that required by the 10 Clinical Standards for 7 Day Services.</t>
  </si>
  <si>
    <t>The infrastructure and integrated teams are in place to enable this.  Next step actions are on course to embed this approach.</t>
  </si>
  <si>
    <t>Difference between Plan and Forecast for each pool is the inclusion of the NCC ICES to enhance the pool beyond minimum CCG amount.  P4P not achieved and therefore not released into the pool.  All revenue monies spent to Plan and on a straight line basis (including ICES).  DFG monies reported as actually paid from pool.  Social Care Capital Grant has been re-profiled in the Forecast expenditure to be spent in final qtr.</t>
  </si>
  <si>
    <t>No further comment</t>
  </si>
  <si>
    <t>Norfolk's Better Care Fund schemes continue to progress well against plans and where evidence indicates that the schemes are having a positive impact the learning is being shared and developed. Where evidence of impact is not being demonstrated the schemes are being reviewed and refocused to ensure a proactive and responsive approach.  Schemes have been reviewed and planning for 16/17 is now well advanced.   
The local partnership boards provide the local focus and grip for current and future planning and the County BCF Board provides the opportunity to manage the significant requirements of the programme, share good practice and build on what works. Local networks and governance continue to develop expertise and exercise leadership.
There is positive progress against targets for delayed transfers of care, reductions in residential and nursing care admissions and people remaining at home 91 days after hospital discharge, however there still remain significant challenges, due to the demographic pressures, in delivering against the ambitious and stretching BCF target for non elective admissions. 16/17 schemes will build on evidenced success to challenge and transform system outcomes. 
It is anticipated as schemes continue to develop that the impact in this area will improve, however Norfolk’s health and care system is mindful that despite robust planning, winter pressures continue to present a significant risk.</t>
  </si>
  <si>
    <t>Emma Overton</t>
  </si>
  <si>
    <t xml:space="preserve">emmaoverton@nhs.net </t>
  </si>
  <si>
    <t>0300 3000 662</t>
  </si>
  <si>
    <t xml:space="preserve">Jane Hyldon-King </t>
  </si>
  <si>
    <t xml:space="preserve">We are making progress.  We are evaluating services to ensure optimal delivery.  </t>
  </si>
  <si>
    <t>The Q4 14/15 figure in the table above should show £0. As the file is protected we are unable to change this.</t>
  </si>
  <si>
    <t>Progress is in line with the plan</t>
  </si>
  <si>
    <t>The numbers of individuals admitted into care has continued to rise despite best efforts to support people for longer within the community. Detailed work is on-going to reduce the number of admissions into a short stay placement which often leads to the permanent placement. 
There has also been an increase in admissions from previously self-funding clients this year.</t>
  </si>
  <si>
    <t xml:space="preserve">We are on track to meet our target </t>
  </si>
  <si>
    <t>Information is only available annually</t>
  </si>
  <si>
    <t xml:space="preserve">Please note the following with regard to tab 8, question 2 -                                                                                                                                                                                  • The template isn’t very flexible/ is too restrictive – it assumes there is only 1 system in each field, which has forced our hand with some negative answers.
• There isn’t an option to select  for ‘uses the same system’; where this is the case we’ve chosen 'Interim Solution'.
• In the 3rd section we’ve used the GP in development to mean SystmOne1 – EMIS integration
• We have adopted the principle that when a service is sharing with the same service, e.g. social care to social care, it refers to out of area integration.                                                                                                                                                                                                                                                                                     The way in which these questions are answered is partly a matter of interpretation.  Our interpretation of tab 8 has been adopted across North and North East Lincs for consistency across a Northern Lincolnshire footprint.  
Regarding more general updates - primary care service elements of 7 day working have been split into phases (agreed with NHS England): phase 1 concluded at the end of 2015; this included 10 practices implementing GP led triage for their own urgent appointments between 8am and 6.30pm.  Phase is commencing early in the new year.  Enhanced adult and children's community nursing elements are fully in place.   GP’s are located within A&amp;E across 7 days; this work is continuing to be evaluated.   </t>
  </si>
  <si>
    <t>Caroline Briggs</t>
  </si>
  <si>
    <t>carolinebriggs@nhs.net</t>
  </si>
  <si>
    <t>07810050628</t>
  </si>
  <si>
    <t>North Lincolnshire Joint Board</t>
  </si>
  <si>
    <t>New Care Network Co-ordinators will support delivery against plan</t>
  </si>
  <si>
    <t xml:space="preserve">The CCG does not operate the P4P system in the form set out in the original guidance. Under the S.75 agreement in place the equivalent funding is invested to cover the cost of BCF Investments and the costs of Acute care.  </t>
  </si>
  <si>
    <t>The CCG is not operating the P4P mechanism and the CCG has negotiated with the Acute Provider for them to under-write the risk from slower than anticpated savings delivery via its contract arrangments. Therefore, this has allowed the flow of funds into the BCF pool to proceed as planned during 2015/16.</t>
  </si>
  <si>
    <t>There is no difference between the Annual Total and the Pooled Total</t>
  </si>
  <si>
    <t>As explained above for Income, the CCG and its BCF partners have worked together to ensure that BCF expenditure on investments can proceed fully in 2015/16, to facilitate the realisation of BCF savings in 2016/17 and beyond.</t>
  </si>
  <si>
    <t>Significant stretch target set locally. All admissions in 15/16 have been audited and deemed to be appropriate for the citizen. Majority are extremely frail with a diagnosis of dementia.</t>
  </si>
  <si>
    <t>Anticipating achievement against target</t>
  </si>
  <si>
    <t>Length of stay has reduced since the full implementation of the BCF schemes on October 2015.</t>
  </si>
  <si>
    <t>January survey results have improved but this was the final data set so target will not be achieved in year</t>
  </si>
  <si>
    <t>Keen to move to outcome based evaluation in addition to the national metric requirements</t>
  </si>
  <si>
    <t>All 15/16 BCF schemes are fully implemented and being monitored by the Joint Board. Most targets will see an improved performance in year, with the exception of impact on non-elective activity. Locally DToC has always been lower than against benchmarked systems, however, the last few months have seen an increase in DToC, mainly in the under 65s (adults - non acute). Following discussions on the 25th February with the national Better Care lead, Luke McCartney, we are submitting to instigate a change request process in relation to sheet 4. Non Elective and P4P. The current sheet does not allow for us to report against our local risk sharing agreement,  we have chosen not to utilise the P4P approach.</t>
  </si>
  <si>
    <t>Julie Kell</t>
  </si>
  <si>
    <t>julie.kell@northsomersetccg.nhs.uk</t>
  </si>
  <si>
    <t>01275 54674</t>
  </si>
  <si>
    <t>forwarded to P/C Board</t>
  </si>
  <si>
    <t xml:space="preserve">Members of BCF group attended IG BCF information sharing event. We are already working up trusted assessment and agreed procedures for delivery. Connecting care is used across the system. As part of planning we are reviewing the five staged process for implementation . Our aim is to not only use the benefits of connecting care but to be able to input data. </t>
  </si>
  <si>
    <t>The reduction in admissions reported via SUS is related to changes in counting and coding by main provided of emergency admissions ( Weston Area Health Trust) - Ambulatory activity previously charged as inpatient activity now recoded to outpatients and planned day case following HSCIC review of counting and coding by trust. SUS figures need to be rebased to assess real position. Estimate c 600 admission recoded to outpatients and day cases M1-6.  Q4 2014/15 SUS figures reflect extended closure of wards in last qtr of 2014/15 due to noro virus. Transfers of activity due to changes in ambulance transfers have reduced admissions unrelated to BCF</t>
  </si>
  <si>
    <t>Sect 75 pooled fund increased to £17,790,000 post submission including £1.1m P4P subject to reduction of £1.1m in cost of emergency admissions.</t>
  </si>
  <si>
    <t>orecast underspend related to P4Pnon delivery of savings and uncommitted funds.</t>
  </si>
  <si>
    <t>Based on the original definition we are currently on track to meet this target.</t>
  </si>
  <si>
    <t>15/16 data not avilable yet as it is based on a snapshot calculated in Quarter 4</t>
  </si>
  <si>
    <t>15/16 performance is slightly above target set.</t>
  </si>
  <si>
    <t xml:space="preserve">15/16 data not yet available as it is based on a survey which is currently in the fieldwork stage. </t>
  </si>
  <si>
    <t>following the IT integrated approcah we are keen to input the five pillar check around implementation</t>
  </si>
  <si>
    <t>unknwn</t>
  </si>
  <si>
    <t>The reports enclosed as appendix 1 on this page monitor local progress within North Somerset in relation to the Better Care Fund through a set of national and local indicators, relating to admissions to hospital, delayed transfers of care, re-ablement services, care home admissions and patient experience.
The CCG and local authority have an established structure for managing decision making and strategic reporting for the Better Care Fund.  Working through the Joint Commissioning Group the CCG and North Somerset Council have agreed the detailed section 75 Agreement for the  operation of pooled budget arrangements.
The Fund comprises of a number of existing funding streams (as part of 2014/15 allocations to local authorities and CCGs)   To these funding streams we have  added existing NHS revenue funding from allocations to CCGs in 2015/16
Although the pooled budget is created from allocations to CCGs and local authorities, the arrangements do not constitute a delegation of statutory responsibilities. These are retained by the CCG governing body and the local authority cabinet/executive,
Appendix 1 shared with PCC Borad Jan 2016</t>
  </si>
  <si>
    <t>Kevin Allan</t>
  </si>
  <si>
    <t>kevin.allan@northtyneside.gov.uk</t>
  </si>
  <si>
    <t>07958 055 897</t>
  </si>
  <si>
    <t>Cllr L Spillard</t>
  </si>
  <si>
    <t xml:space="preserve">The BCF agreement was signed on 19th June and as such no funds were paid into the pool in the first quarter in relation to services where the Council is the responsible commissioner.  As no income was received in Q1 for Council commissioned services, no associated expenditure was paid out in that quarter either. I&amp;E shown in the second quarter reflects that funds were received and paid out in respect of council commissioned services for both quarters. 
</t>
  </si>
  <si>
    <t xml:space="preserve">Overall we have a planned underspend of £3m which relates to the dual running costs and the performance related element budgeted to be paid to the CCG. Both parties have agreed to this underspend on the understanding that it will be retained by the CCG to cover pressures as agreed in the s275 agreement. 
The non-pooled element of the Fund is expected to be slightly underspent at the end of the year as £434,000 of capital expenditure from the Community Capacity Grant on ICT improvements is not expected to be payable until April 2016 as it is subject to a procurement process.”
  </t>
  </si>
  <si>
    <t>Although the expenditure on permanent residential care remains on track, we have experienced a larger number of admissions than expected, with shorter lengths of stay.</t>
  </si>
  <si>
    <t xml:space="preserve">As at 31st Dec 2015,  748 of 816 clients, (aged 65 or over and discharged from hospital) received the reablement service and were still at home 91 days later. The target set was ambitious and it will be difficult to reach 94% this financial year (currently 91.67%). However, North Tyneside are still the best performers in the North East, were in the top quartile in 2014/15 , resulting in a 10% better score in comparison to the national average of 14/15 (82%).  The average age of our customer is 82, and only 8 out of 100 customers are not at home 91 days after discharge (2015/16), in comparison to 18 out of 100 (national average 14/15)
</t>
  </si>
  <si>
    <t>Our BCF target is for a 10% reduction. The latest data shows a reduction of 8.6% for the period Jan-Dec 2015. However, omitting the latest month (Dec) provides a more reliable indicator, of a 4.8% reduction. The explanation for this difference is that clinical coding for falls is more complete one month after the initial submission.</t>
  </si>
  <si>
    <t xml:space="preserve">The % of patients who report receiving enough support to manage their long term condition has declined to 66% and therefore the target of 71% has not been met. 
</t>
  </si>
  <si>
    <t>For Delayed Transfers of Care, we have met our cumulative target for Q4, Q1, Q2, and Q3 combined. The target was 3,201 days of delay and the actual performance was 3,042. 
For emergency hospital admissions, performance has improved following a difficult start to the year. Emergency admissions, according to MAR data and mapped to the Health and Wellbeing Board, were 29,125 in Jan-Dec 2014, falling to 27,991 in Jan-Dec 2015, a reduction of 3.9%.  
All but two of the planned BCF services are in operation. The exceptions are:
- Mental Health Community Pathways - agreed change of implementation date to 2016/17
- Extending the hours of the Integrated Elderly Assessment and Admission Avoidance Service - to be reviewed to ensure best fit with the development of the CarePoint service.
Following the investigation of some discrepancies between local data for admissions and the national return, it transpires that adjustments were needed to the proportion of emergency admissions recorded for NewcastleGateshead and Northumberland CCGs which are applied to their CCG data in order to produce a resident-based Health and Wellbeing figure. The national template shows that for Q2, there were 6,614 admissions, which is the figure supplied in the Q2 report.. 
The same issue applies to Q1 data, which is shown as 7,151 but should be amended to 7,050
However recalculation of this figure using the new population proportions reduces the number to 6,392, with a consequential effect on the (theoretical) value of the pay-for-performance element. Since the Q2 data cannot be changed in the template, this note has been provided instead.</t>
  </si>
  <si>
    <t>Wendy Balmain, Assistant Director of Integration</t>
  </si>
  <si>
    <t>wendy.balmain@northyorks.gov.uk</t>
  </si>
  <si>
    <t>01609 534788</t>
  </si>
  <si>
    <t xml:space="preserve">Wendy Balmain </t>
  </si>
  <si>
    <t xml:space="preserve">Adult social care planned discharge support is in place across the County to facilitate discharge through weekends.   Step down beds are in place in residential care settings around the County, used also for rehabilitation, FAST response team and intermediate care.   Duty Teams are available at least 7 am to 7 pm and pre-planning work is also done during the week to prepare for any likely weekend discharges.   There is still work to be done in some localities within the BCF footprint and plans going forward will reflect this.        </t>
  </si>
  <si>
    <t xml:space="preserve">Work is on-going to increase data quality (percentage compliance of record matching) as well as improve data completeness (administrative procedures).      </t>
  </si>
  <si>
    <t xml:space="preserve">We are currently testing joint assessment approaches.   We have joint assessments in place as part of our good practice approach; not yet a single assessment by one professional but frequently by relevant organisations jointly assessing and working together to develop care plans.   </t>
  </si>
  <si>
    <t>The payments for performance, as agreed within the section 75 agreement, relates to individual CCG performance against their target on a cumulative basis. In previous quarters at a whole HWB area the target had not been met but for some individual CCG areas it had. Hence payments were made in those previous quarters to those CCG's who met their target. None met their target in the last quarter.</t>
  </si>
  <si>
    <t xml:space="preserve">Not applicable </t>
  </si>
  <si>
    <t xml:space="preserve">Investment is on plan with the actual spend showing variance in line with costs incurred by CCGs on a quarterly basis.  </t>
  </si>
  <si>
    <t xml:space="preserve">During 2014/15 North Yorkshire placed an additional 38 people 65+ in care over its baseline of 680 mostly due to increased winter pressures  This equates to 53 over the target figure of 665. Progress in 2015/16 remains over target. The Council's is making head way on this indicator but will not meet the full BCF target.  </t>
  </si>
  <si>
    <t>A slight improvement in performance with 87.8%  of clients at home 91 days after discharge.</t>
  </si>
  <si>
    <t>There has been variation at a local level on this metric with some areas seeing tangible improvement whilst others have seen minor increases. The recently appointed Fall Coordinator has established education and awareness raising programmes which is positively impacting on this indicator.</t>
  </si>
  <si>
    <t>Data will not now be available for further assessment until Jan 2016. Source data for this metric is the GP Survey.   The percentage figures have been produced using CCG resident weighting.  This is the same weighting as the P4P metric as individual practice data from the GP patient survey is suppressed when below 5.    No quarterly plan was included in the original submission therefore the annual ambition (72%) and the actual percentage achievement (65%) has been entered in the Q1 sections.    The achievement value is taken from the GP survey data published July 2015 covering the period July-September 2014 and January-March 2015.</t>
  </si>
  <si>
    <t xml:space="preserve">Evaluation:   Schemes and investments for 2015-16 have been undergoing evaluation throughout the last period across the five local transformation boards that comprise the NY HWB footprint.
Localities have adopted a range of methodologies in assessing the impact of schemes and are in the latter stages of considering investments for 2016-17.     Final decisions on investment plans for the BCF are being taken through CCG governance processes and are being considered within the wider planning framework for 2016-17.
There have been some common findings across the 38 schemes invested in as part of the overall BCF for 2015-16 as follows:
• Some CCGs are seeing reductions in NEA levels, although not at the level of the overall target set in the BCF for the North Yorkshire footprint
• The impact on NE A activity of some of the individual schemes is yet to be evidenced through quantitative data
• It is still too early to evidence direct correlation of schemes through quantitative data, such as NEA targets
• All schemes are delivering increased activity levels and qualitative service improvements
• BCF schemes have strengthened the localities’ service resilience 
• BCF schemes are part of a wider local transformation programme
• Provider feedback is positive about the BCF schemes and includes; improved GP and partner relations, improved services for patients and carers and a real and on-going commitment to continued service improvement
• The impact of withdrawing from schemes that have been established for less than one year in some cases is part of the consideration for on-going investment in 2016-17
• Co-location of multi-disciplinary teams has shown benefits at an operational level with improved liaison, data sharing and case management of individuals
• Data sharing and improved access to organisational data systems has helped to maximise efficiency and agile working across teams
• Scheme evaluation will remain on-going in all localities
Some examples of improvement in health and care are set out below:
Quality Improvement in Care Homes:   This compares activity level in care homes in Craven where there is a QICH scheme (within the BCF) with Wharefdale where there is also a QICH scheme and Airedale where there is no QICH scheme. 
The Craven Care Homes Project has shown an impact with fewer A&amp;E attendances after the scheme’s commencement. When comparing the period April to November in 15/16 to the same period in 13/14, A&amp;E attendances are 8.1% lower.   The Wharfedale Care Homes Project continues to show an impact.   A&amp;E attendances are down by 36.2% when comparing April to November 15/16 with the same period in 13/14.   
A&amp;E attendances from all remaining care homes fluctuate monthly. When comparing 15/16 YTD with 13/14 YTD, A&amp;E attendances are up by 12.9%.
Other quantitative analysis shows:
NEA = 20% reduction in Craven, 24% reduction in Wharfedale with similar levels of activity before and after in Airedale (although 12% reduced costs).
YAS 33.3% reduced activity in Craven; 36% reduction in Wharfedale and 7% increase in Airedale.
Specialist Community Nursing Service: Focusing on three pathways; Cardiac rehabilitation, respiratory &amp; heart failure
Reduced A&amp;E, emergency admissions &amp; elective and day case although some increase in outpatients (planned care) and GP appointments (pro-active care)
New Integration Metrics: The responses in questions 2 and 3 represent the average position across multiple partners. Plans are underway in the majority of partners, though a minority may be at the ‘unavailable’, ‘installed – not live’ or ‘live’ stages. The expected "go live" dates for Open API’s are now linked to Local Digital Roadmap plans which will flow from the STP's. All partners are actively working with system suppliers to achieve full integration using Open-API's but this is being led by the ability of those suppliers to deliver the necessary developments.
DTOC:  Data is currently monitored by both systems as part of routine performance metrics.    Localities have a range of operational processes in place to manage the transfer of care between health and social care partners.     These are being reviewed as part of ECIP arrangements in Vale of York/York Foundation Trust in order to understand and improve current performance.   Other localities are considering initiatives such as ‘Discharge to Assess’ and trusted assessor prototypes as a way of improving this element of the care pathway.   
It is important to note that there are often significant discrepancies between the reported DTOC figures through UNIFY and those that, following routine investigation, are attributable to social services.     This is especially challenging in the complex health and care economy of North Yorkshire given the lack of co-terminosity between the constituent CCGs and local authority footprints which are impacted by DTOC issues.   
Preparations for 2016-17:  Consideration of requirements for the full BCF plan 2016-17 is progressing with investment plans being developed by individual commissioning organisations in readiness for consolidation into a North Yorkshire wide plan.      Discussions are challenging given the current financial constraints on health and social care organisations and investments will need to be carefully considered within wider planning assumptions.  
The NY HWB received an update on the panning guidance at its meeting on 24/2/16 and agreed a delegation process for sign off of the 2016-17 Plan that will allow national timescales to be met.   
As part of the governance arrangements underpinning the Board there are a number of sub-groups which will continue to discuss and develop the detail within the 2016-17 Plan.   These arrangements include the Commissioner Forum which comprises chief officers/executive leads from the council; the Delivery Board which comprises representatives from a number of member organisations of the HWB and the Performance &amp; Integration Group which comprises senior managers from CCGs and NYCC to progress the detail of the Plan.   In addition to these routine forums, arrangements are being put in place to specifically liaise with district councils and acute trust providers on the composition of the 2016-17 Fund.   
</t>
  </si>
  <si>
    <t>Richard Bailey</t>
  </si>
  <si>
    <t>richard.bailey@neneccg.nhs.uk</t>
  </si>
  <si>
    <t>01604 651851</t>
  </si>
  <si>
    <t>Dr. Carolyn Kus</t>
  </si>
  <si>
    <t>This is an important area and being developed as part of new service specifications for intermediate care and community nursing</t>
  </si>
  <si>
    <t xml:space="preserve">This is 447 more admissions than Q2 14/15
This is 1,091 more admissions than our 3.5% reduction target
The cumulative shortfall in reduced NEL admissions over 4 BCF Quarters is now 5,171
The suggested quarterly payment into the BCF pool is £0
</t>
  </si>
  <si>
    <t>Northamptonshire BCF transformation schemes aims to reduce NEL activity 3.5% with CCG investment funding vired into the BCF during 2015-16 after Board business cases approval.  Further investment aimed at reducing NEL activity includes re-investing MRET and re-admission/winter resilience funds but this is not into the BCF pool.  Like many areas reporting a lack of NEL activity reduction, the work done to date is mitigating further growth rather than reduce NEL activity</t>
  </si>
  <si>
    <t xml:space="preserve">The main difference is due to a revision to a number of service lines to reflect 15/16 NHFT contract values.  In the previous return they were based on 14/15 financial values.  In addition transformational Investment for Intermediate Care Teams of £573k has been added into the BCF Pool.  </t>
  </si>
  <si>
    <t>Northamptonshire BCF transformation schemes aims to reduce NEL activity 3.5% with CCG investment funding vired into the BCF during the year after Board approval of business cases.  Additional investment aimed at reducing NEL activity includes re-investing MRET, re-admission funds, and winter resilience funds but this is not within the BCF pool.  Like many areas reporting a lack of NEL activity reduction, the work done to date is mitigating further growth rather than reduce NEL activity</t>
  </si>
  <si>
    <t xml:space="preserve">Target of 690 per 100,000, Qtr 3 is 371 per 100,000 so on target.  This very responsive service has enabled Northamptonshire to flex the resource of the reablement service to new customers to Adult Social Care to avoid either admission to residential nursing care or to hospital.
Adult Social Care and CCG’s in Oundle and Wansford and Oxfordshire have now developed relationships and pathways that enable use of their intermediate care service to enable patients from those acute hospitals to return home in order that Adult social care can subsequently arrange ongoing community support.
The CCG’s and ASC have jointly specified the dementia reablement service which can either be residential care avoidance or hospital step down both of which have had an impact on the reduction and delay in admissions.
The Northamptonshire carers association ‘Managing your infection/health’ scheme is empowering wide scale prevention of admissions to residential care as an emergency as the treatment can be prescribed more efficiently to manage the risks associated with infection.
There is robust scrutiny of all placement requests which is undertaken by a panel approach that challenges to ensure all the alternatives have been considered. NCC also has a very effective Customer Service Centre which offers advice and information to all callers for social care. Over 80% of people who call do not need to be referred on for further services as a result. They are able to access community based open access services to meet their needs, so that independence in the community can be maintained for as long as possible.
</t>
  </si>
  <si>
    <t xml:space="preserve">NCC delivers reablement via Olympus Care Services (OCS), the arms’ length social care provider for the county. Over 3250 episodes of reablement are delivered per year, which is in excess of the 2500 contracted for. There is also a Crisis Response service provided by OCS, which offers a service to people immediately on discharge from hospital, prior to reablement. The service is offered to people in the community as well as to those being discharged from hospital. Since October 2015, the county has provided a Discharge to Assess service in order to enable speedy discharge from hospital and to ensure that as many people as possible return home. Over this three month period, a sample of 111 people who received the reablement service were contacted to assess the level at which people remained in their own home 91 days after discharge from hospital. A total of 62% were at home. This is an increase on the end of year figure from 2014/15. 
The reablement service is about to enter a period of review, along with other services for older people delivered by NCC, as a first stage of integration. This will include a focus on 
• Concentrating the service on people who are most likely to benefit
• Building up the Discharge to Assess process
• Developing the pathways for older people in order to assist with admission avoidance
• Exploring opportunities for early integration with NHS
</t>
  </si>
  <si>
    <t>Admissions for a fall in the over 65's has increased during the 3 quarters.  The falls ambulance scheme invested in has not delivered.  EMAS now training all staff in Falls Management as part of a CQUIN for 2015-16.  Work to support carers to manage infections has started (infection can lead to falls).  NCC-led initiatives awaited</t>
  </si>
  <si>
    <t xml:space="preserve">Family test data shows an increase quarter on quarter in 2015-16 for combined NGH and KGH data covering A&amp;E &amp; Inpatients. Q1 88.9% recommend. Q2 89.0% recommend. Q3 89.1% recommend.  The initial expectation was 85%.
A new measure for patient engagement will be devised for 2016-17 
</t>
  </si>
  <si>
    <t xml:space="preserve">Priorities are closure of community beds in favour of an extended intermediate care service and revised service specifications in community nursing.   This is under discussion and these have been presented to Health and Social Care Executive.  NCC has prioritised the need to find a long term use for specialist beds.  A solution that combines these facets is being explored. New work with Carers to empower them to identify and manage the early stages of an infection with basic biometric monitoring and use of a web based tool has begun and is nearly ready for piloting.  Successful work to extend the numbers of people with mental health requirements with Personal Health Budgets now needs to be extended to patients with a history of high numbers of non-elective admissions.  Redesign under Integrated Commissioning, working to empower and inform patients and carers, and building models of care that support them as the decision maker are priorities to sustainable solutions.
Reductions in non-elective admissions have not happened and so the performance fund will not be achieved for 2015-16.  Planning for year two has begun with a clear focus on redesigning services in community beds/home based care; workforce roles and specifications; and integrated care models for example domiciliary care.  This will be within an agreed framework in order to steer projects in a cohesive and supportive manner.  One area to be considered for 2016-17 is the need to invest transformation money from the BCF in workforce development.  The health economy is pursuing the SWiPe programme for Strategic Workforce Planning. One workshop has been held.  A second is planned in March.  A review of the Collaborative Care teams is underway and the success of Corby CCTs will be built upon.  The aim is to take the best and commissioning a single model for Nene.  Work to set a standard contract and prices in the care home sector has begun.  The Falls Ambulance project has not delivered the reduction in falls in the over 65's and is being reviewed.  EMAS have trained many of their paramedics in Falls Management and rather than a dedicated Falls ambulance, the enhanced falls management will be a part of standard ambulance deployment.  Psychiatric Liaison has not delivered the level of reductions planned.  
DToCs are significantly behind target as at the end of Q3.  Against a cumulative plan of 18,900 bed days, the actual number of DToC bed days is 38,811 – a variance of 19,911 bed days.  However this is still a reduction from 41,963 bed days in Q1 – Q3 for 2014-15 (3,152 bed days – 7.5%).  The pressure on council social care budgets is noted. The CCGs have proposed a linked CQUIN scheme with acute and community trusts to reduce ‘NHS’ DToCs for 2016-17.  
The new fund manager is now in post. 
</t>
  </si>
  <si>
    <t>Paul Turner</t>
  </si>
  <si>
    <t>paul.turner2@nhs.net</t>
  </si>
  <si>
    <t>Scott Dickinson</t>
  </si>
  <si>
    <t>As part of partner organisations' agreed risk share arrangement the full P4P value has been released in to the pool however local agreements are in place to share the risk on any non-acheivement of NEL reductions to ensure that BCF schemes can progress and acute activity be funded via appropriate contributions from partners. It should be noted that the source of data used for section D is 'SUS adjusted' as it is necessary to adjust SUS for local ambulatory care agreements. Therefore as the Q4 14/15 figure uses MAR data which derives from SUS this figure is incorrect but as the cell is locked we cannot alter this.</t>
  </si>
  <si>
    <t>We have an agreed risk share between partner organisations for managing the impact of any non-acheivement of non-elective reductions to ensure BCF schemes progress and acute activity is funded with appropriate contributions from partners.</t>
  </si>
  <si>
    <t>Due to a change in the indicator definition between 2013/14 and 2014/15 for this indicator, direct comparisons of the data over time are not possible. In addition, the 2013/14 denominator has been changed in the published data. The latest  data from the local authority (6 months of 15/16) shows that this measure is improving over time.</t>
  </si>
  <si>
    <t>the number of patients with a recorded diagnosis of dementia within Northumberland CCG has remained relatively constant within 2015/16 (data to Jan 16). Consequently the % diagnosis rate is decreasing as the denominator (population) increases year on year. A number of actions are in place to improve diagnosis rates.</t>
  </si>
  <si>
    <t>Due to resource constraints for all organisations across health and social care, risk sharing is difficult.</t>
  </si>
  <si>
    <t>Awaiting info</t>
  </si>
  <si>
    <t xml:space="preserve">Financial savings: We are not currently releasing all the expected savings but the health and social care system has an agreement on how to manage this risk via a clearly documented risk-share. We feel the impact of our transformation work has not yet worked through into non-elective and financial spend reductions. It should be noted that the source of data used for section D, in tab 4, is 'SUS adjusted' as it is necessary to adjust SUS for local ambulatory care agreements. Therefore as the Q4 14/15 figure uses MAR data which derives from SUS this figure is incorrect but as the cell is locked we cannot alter this.
The CCG prepares a monthly summary report against our NEL baseline so that partners can be clear on the progress being made to achieving the annual savings target.                                                                                                                                                                 BCF Scheme Update
In addition to the BCF workstreams that are covered by the CCG commissioning plan, the main focus of the Northumberland Better Care Fund is on improving the quality of care provided to care home and end of life patients in order to reduce non elective activity.  A project group drives system-wide delivery and includes representatives from primary, community, secondary care, social care, mental health services and care homes.  The importance of care home representation on the project group has allowed Northumberland to quickly understand key issues and develop solutions. The following provides an update on this core work:                                                                                                                                                                                                                   High Risk Patient Programme
• Each care home has been provided with a list of dedicated telephone lines that connect the care home directly with a clinician in the patient’s surgery.  This will operate in hours. 
• Each care home has the been provided with a template to share key learning with a clinical test group to resolve frequently occurring issues and share best practice across the health and social care system.
• The CCG has completed a mapping exercise that identifies which GP surgery is aligned to each care home.  The alignment exercise has been completed within the Blyth area and a quantitative study of staff has been carried out to support alignment in all Northumberland localities.  Each locality is moving towards an evidence based approach to ensure best practice healthcare is delivered to care homes across Northumberland.
Admission Avoidance and Post Discharge Support
• Community geriatrician capacity is really important in securing a comprehensive programme of support in localities.  All localities have access to community geriatricians and education sessions have happened in the North and West to improve working relationships and care delivered to Northumberland high risk patients.  Each locality has had an education meeting to support the admission avoidance programme.
• A service has been implemented a deliver pharmacist led care home medication reviews with a full service in operation from October to deliver 1000 reviews per year.  Medication reviews have proven to increase the quality of medication, reduce unnecessary admissions relating to inappropriate medication and reduce waste medication. 
• Care home staff and patients are at high risk of flu during the winter period.  The care home residents have been prioritised by community nursing teams to receive vaccinations and community pharmacy visited care home staff as part of the programme to prevent our workforce and patients are not unnecessarily admitted due to flu in the winter period.
• An antibiotic intramuscular pathway has been developed and is planned to be in operation across all Northumberland practices from the April 2016.
• A comprehensive training programme is already in place for care home staff and a calendar of key events has been developed for 2016/17.  This includes a nutrition and hydration, mental health and falls awareness weeks.
• The group has investigated how to ensure the effective use of the 111 system and education sessions have been planned for 2016.
Mental health services 
Better managing patients with challenging behaviour is an identified priority for the group.  A support tool for care homes has been developed and shared with all care homes.  The aim of this tool is to avoid patients unnecessarily being passed between clinicians without a clear care plan being implemented.
End of Life
The group has improved the care planning process for care home patients with support from the community nursing teams.  This care planning process has been embedded with each care homes quality weighted payment scheme for 2016/17.                          The group has ensured that all 4 localities have a system in place to allow nurse led admissions to community hospitals which allow patients to be transferred to an appropriate setting without any delays.
</t>
  </si>
  <si>
    <t>Joanne Williams</t>
  </si>
  <si>
    <t>joanne.williams@nottinghamcity.nhs.uk</t>
  </si>
  <si>
    <t>0115 883 9566</t>
  </si>
  <si>
    <t xml:space="preserve">TBC - Cllr Alex Norris, HWB Chair </t>
  </si>
  <si>
    <t xml:space="preserve">The total planned income into the pooled fund was £25.845m. The reduction in the forecast pooled fund income to £25.692m reflects the withheld P4P funding of £0.153m for Qtr 4 (Note: P4P tab does not reflrect actual Qtr4 figure). There has been local agreement through the Health &amp; Wellbeing Board that additional funds are not required from partners to meet this shortfall as both organisations are contributing more than the pooled fund minimum contribution. </t>
  </si>
  <si>
    <t xml:space="preserve">The difference between the annual plan and forecast relates to underspends arising from slippage on the implementation of 7 day working. A range of alternative proposals have been agreed that support BCF outcomes however these are profiled over 2015/16 &amp; 2016/17. The figure reported represents the forecast position as at 31 March 2016. </t>
  </si>
  <si>
    <t>There are underspends arising from delays to implementing 7 day working schemes. Of the total forecast underspend, there are £0.824m of schemes that have been approved but will not be required until 2016/17. Other proposals are being considered. The year end balance will be carried forward to fund initiatives that support BCF outcomes into 2016/17.</t>
  </si>
  <si>
    <t xml:space="preserve">Work is in progress to resolve historic under-reporting issues which has lead to a percieved "significant increase" in the rate of admissions, however, locally we understand the underlying factors. Not withstanding there has been an increase in admissions and the LA are developing a homecare strategy to address this. </t>
  </si>
  <si>
    <t>Improvements have been made. Through the integrated care programme an integrated reablement service is being commissioned this will improve the affectiveness of reablement in the longer term.</t>
  </si>
  <si>
    <t>There has been a continued increase in performance since mid 2015/16.</t>
  </si>
  <si>
    <t xml:space="preserve">Next measure due to report later in February/early march 2016 when the next batch of surveys have been returned and analysed. Metric reports twice per year. </t>
  </si>
  <si>
    <t xml:space="preserve">BCF Scheme 1 Access &amp; Navigation: - The Community Triage Hub is able to accept referrals based on patients’ needs and direct to appropriate community provision, ensuring timely transfer of care. System wide actions are being progressed along with colleagues in Nottinghamshire County to resolve issues which have lead to increase in DTOCs. The Care Co-Ordinators are operational across all Care Delivery Groups within the City (and expanding to seven day working through BCF funding).  They are actively supporting monthly MDT meetings with GPs and neighbourhood team staff (Including social care) to focus on citizen-centered co-ordinated care for those most at risk of admission, as well as those citizens with a high number of re-admissions. Staff survey results demonstrate clear benefits including efficiencies in working practices, reduction in duplication  of visits to citizens and closer integration amongst staff groups. This role will be developed further within 15/16 to increase staffing and specialisms within the role -including a citizen facing element.                                                                                                                                                                                                                                                                                                                                                                                                                                                                                                                                                                                                                                                                      BCF Scheme 2 Assistive Technology: - The number of AT users (aged 65+) has increased by 245 in Q3 of 15/16. The NEL position for month 6 shows a continued reduction in admissions into hospital. The service specification for an integrated assistive technology service has been drafted and is out for consultation. We are exploring options to deliver the integrated service seven days per week, and how AT can be delivered in Care Homes. The cost effectiveness study is underway and will report back by the end of the year.                                                                                                                                                                                                                                                                         BCF Scheme 3 Carers: - Provision for carers of those with long term conditions will be more effective, this should support a reduction residential and nursing care admissions. The scheme will also contribute to outcomes regarding improved citizen experience by enabling residence in their own home for as long as is practical and desirable. Reporting indicates that citizen experiences are improving, for example a recent quarterly report from the Alzheimer's Society established that 100% of current service users felt more supported and more informed following receipt of our Memory Café, and/or Carers Group services.          BCF Scheme 4 Co-Ordinated Care:-The DTOC position at month 9 shows an increase in delayed transfers of care. System wide actions are being progressed along with colleagues in Nottinghamshire County to resolve issues which have lead to increase in DTOCs. The NEL position for month 9 shows a continued reduction in admissions into hospital. Care Delivery Group model is in place across the City, this is supported by social care link workers for each CDG. The next step in MDT development will focus on mental health integration. Analysis is on-going to ensure workforce capacity is aligned to health prevalence (or demands). Significant progress has been made to implement the use of the NHS number as the Identifier within social care systems, 98% of records have now been successfully matched. All NHS ID’s are now on the Social Care system (CareFirst). There is a continuous manual process of updating these on a periodic basis. A new Social Care System "Liquid Logic" will be implemented from May 2016 and this will enable direct connectivity to health systems to allow for each new record to be matched as and when that new record is created.                                                                                                                                                                                                                        BCF Scheme 5:- Capital Schemes (Incl Disabled Facilities Grant):- Adapting the homes of citizens with disabilities and long-term conditions enables them to continue living independently in their community reducing the risk of social isolation and deterioration of condition associated with a move to a different/less independent setting.  The adaptations funded through this scheme will also facilitate discharge from a hospital setting and through improving the safety and appropriateness of the home environment reduce the risk of further admissions. This will enable a reduction in residential and nursing care admissions, and delayed transfers of care. The scheme will also improve citizen experience by enabling citizens to stay living independently in their own home for longer.                                                                                                                                                                                                                                                                                                                                                                                                                                                                                                                                                                                                                                                                                                                                                                                                                                                                                                                   BCF Scheme 6:- Independence Pathway:- A transfer to assess pilot is being implemented within the city, during a six month period “medically safe for transfer” patients will be transferred to connect house (community bed with enhanced medical input) where their on-going care needs will be assessed. This will include completion of comprehensive geriatric assessment.  The impact of this pilot will be externally evaluated. A detailed self-care pathway pilot has been implemented in CDG 1- Bulwell. Elements include:- development of care co-ordinator role; web directory of services; self-care hubs; community clinics and social prescribing. Social prescribing has been very well received and primary care clinicians have provided very positive feedback. This is supported by a specific training programme open to city community health &amp; social care staff. The Click Nottingham Social Inclusion City wide pilot has been implemented. We are planning to implement a single core citizen information document across the city. Further work to develop joint assessment and care planning is underway. We are also linking closely with work being done through Work stream 2 on the Transfer of Care document- shared ambition is to create one transfer of care document to be used across the south.                                                    
BCF Scheme 7 Programme Management:- Transformation support is a key enabler of delivery for all BCF metrics.  The introduction of joint post working across the CCG and Nottingham City Council will provide an opportunity to positively impact on the culture change required to support a joint commissioning approach.
 Work is underway to explore the impact of bcf schemes in 15/16 through the use of the self assessment tool and logic modelling, the learning will shape the 16/17 plan and will form a platform for monitoring and improving impact of BCF schemes                                                                                                                                                                                                                                                                                                                                                                                                               </t>
  </si>
  <si>
    <t>Joanna Cooper</t>
  </si>
  <si>
    <t>joanna.cooper@nottscc.gov.uk</t>
  </si>
  <si>
    <t>0115 9773577</t>
  </si>
  <si>
    <t>To follow - HWB meet on 2nd March</t>
  </si>
  <si>
    <t>The value of the pooled fund has been amended by the Health and Wellbeing Board to £57.954m. This includes the allocation to DFGs.</t>
  </si>
  <si>
    <t xml:space="preserve">The value of the pooled fund has been amended by the Health and Wellbeing Board to £57.954m. The forecasts provided above align to this change. These figures include the allocation to DFGs. 
An underspend of £173,000 is anticipated by year end. The minimum pooled fund contributions will be retained as part of the pooled fund and carried forward to be utilised as agreed with all parties.   </t>
  </si>
  <si>
    <t xml:space="preserve">Q1 and Q2 reconciliation of the fund is now complete. During the reconciliation process we discovered an error (miscoding) which has now been rectified. </t>
  </si>
  <si>
    <t xml:space="preserve">Overall performance on track and continual improvement on placements remaining under target.
Action
The admissions targets that Group Managers work to have been reduced for the rest of the financial year and are being reviewed for 2015/16.  This will ensure that we remain on target overall.  
Group Managers are reviewing admissions panel processes, which can differ between localities, in an effort to even out the number of admissions across localities and bring those localities that are not currently on target back in line. 
Work continues on the development and implementation of five new and one refurbished Extra Care schemes across the County, along with four proposed schemes.  Extra Care housing is a real alternative to traditional long-term residential care and will help to deliver the NCC ambition that a greater number of older adults stay living in their own home environment safely for longer. The new schemes are scheduled to open throughout the next two years.
Three Care &amp; Support Centres have been identified to remain open for a longer period than was originally proposed to enable joint development of an intermediate care/ assessment / reablement type service that will ultimately lead to the implementation of an integrated Transfer-to-Assess model of provision.  This will ensure timely discharges from hospital across the county and provide service users with the best support to enable them to return to their home, rather than entering residential care. This work is all being undertaken as part of the Better Care Fund within the three units of planning. 
NCC is sharing data with respective CCGs areas to understand and discuss patterns of permanent care admissions to discuss operational means of reducing this pro-rata their population and alongside proactive care planning within the community with their Care Delivery multi-disciplinary teams. Work is underway to embed the adult care and Health strategies around promotion of complex needs management at home and receiving rehab services as opposed to a service being prescripted as part of a hospital stay e.g. residential care.
Additional scrutiny applied to all geographies to apply standardised practise at panels allocating funding for perm care – exploring all other options of independent living first.
</t>
  </si>
  <si>
    <t xml:space="preserve">Overall performance is on target, though the denominator is reducing. 
Action
Ongoing monitoring of performance for service change.
It is proposed that internally the data reporting is split to show the outcomes achieved for this indicator by Start Reablement and Intermediate Care schemes, since the data is currently merged. This may give us more useful intelligence about how these different services are being used and the outcomes they achieve. For example, the services may be taking on a high level of people with complex needs, to facilitate speedy hospital discharge, even though these people are not likely to achieve full rehabilitation 91 days after discharge.
Work is ongoing to identify services commissioned by health with joint health and social care delivery that would be eligible to be included in the monitoring. 
</t>
  </si>
  <si>
    <t xml:space="preserve">Social Care across the county are reviewing the district panel processes, to ensure sufficient scrutiny of applications into long term care from hospital settings.
Work continues on the development and implementation of five new and one refurbished Extra Care schemes across the County, along with four proposed schemes.  Extra Care housing is a real alternative to traditional long-term residential care and will help to deliver the NCC ambition that more older adults stay living in their own home environment safely for longer.  The new schemes are scheduled to open throughout the next two years.
Three of NCC’s Care &amp; Support Centres have been identified to remain open for a longer period than was originally proposed and these CSCs are now providing Assessment beds which enable step-down care for people being discharged from hospital who do not have complex health needs but do need additional OT, physio and social care support to regain their independence and confidence. These beds support timely discharges from hospital across the county and provide service users with the best support to enable them to return to their home, rather than entering residential care. 
The % trajectory for residential is heading downwards which reflects the availability of the assessment and interim bed placements. We would expect admissions to reduce further as this facility / capacity increases. However there is no facility available for nursing care of the same nature, therefore there is no alternative but to place directly from hospital. This situation needs to be discussed further with CCGs around intentions, particularly where there are high proportions of admissions. A report has been produced and this shows that areas with lower direct admissions correlate with an increased number of step-down facilities and also a higher complement of nursing care beds (in some areas). The report identifies that the average number of days for patients waiting to go into a placement from assessment notification is 18 days for nursing care and 12 days for residential care. This is now being addressed by managing capacity and flow and decision-making into step-down assessment units and considering more short-term placements for nursing care.
</t>
  </si>
  <si>
    <t>The methodology for this metric has changed. Work is underway to realign the target.
This metric is measured alongside satisfaction with Disabled Facilities Grants and Friends and Family test data which are on plan.</t>
  </si>
  <si>
    <t>Webinar, wider events, networking</t>
  </si>
  <si>
    <t>N.A</t>
  </si>
  <si>
    <t xml:space="preserve">In Nottinghamshire we have maintained our ambition for a strong BCF plan across our Health and Wellbeing Board footprint. An extended board meeting with partners is planned in January to review our 2015/16 BCF plan using the Better Care Support Team self-assessment tool to support the development of plans for 2016/17. 
Performance against all BCF metrics continues to be monitored monthly to ensure timely actions where plans are off-track. There continues to be a high level of commitment from partners to address performance issues e.g. daily discussions within hospitals to facilitate timely discharges, the development of transfer to assess models to reduce long term admissions to care homes, District Authority alignment with Integrated Discharge Teams to ensure housing needs of patients are addressed prior to discharge and avoid unnecessary delays.  At Q3, five performance metrics are on plan, and one off plan (GP patient satisfaction survey – we additionally measure satisfaction with Disabled Facilities Grants and Friends and Family test data which are on plan).
Delayed Transfers of Care (DTOC) are on plan with some concern around data accuracy for Q1 and Q2 with one of our acute trusts as outlined in the Q2 update report. Data from this trust has been received for Q3, and the table below shows 2015/16 plan and activity to date:
2015/16 target      Planned       Actual
Apr 15 – Jun15        1,151.4           550.2
Jul 15 - Sep 15        1,121.4           814.5
Oct 15 – Dec15       1,173.3        1,036.9
The 6 CCGs continue to work with local authority, District and Borough Councils, acute, mental health and community trusts and the community and voluntary sector in their 3 units of planning to ensure service transformation with a focus on reducing non-elective admissions and attendance, and care home admissions. Plans to accelerate improvement in trajectories are forecast to deliver further improvements as projects and programmes mature and transfer of investment and resources to primary and community setting manages demand more appropriately. 
</t>
  </si>
  <si>
    <t>Dan Cassell</t>
  </si>
  <si>
    <t>dan.cassell@nhs.net</t>
  </si>
  <si>
    <t>0161-622-6421</t>
  </si>
  <si>
    <t>Kath Wynne-Jones</t>
  </si>
  <si>
    <t>The CCG, Community provider, Local authority and Acute Trust are in discussion with regards to developing a borough-wide IG  framework. There are currently data sharing agreements in place.</t>
  </si>
  <si>
    <t>Difference is £20. The £17,585k funding and expenditure includes £924k Disabilities Facilities Grant</t>
  </si>
  <si>
    <t xml:space="preserve">Oldham is currently forecasting a full year overspend of £22k (£300k overspend at Q2) against its BCF plan of £17,585k. This is mainly due to £420k additional premises costs for the community services provider and £75k for additional memory service clinics, offset by £428k slippage on recruitment of consultants by the community services provider. </t>
  </si>
  <si>
    <t>14.8% increase in 14/15 (287) Vs 13/14 (250).</t>
  </si>
  <si>
    <t>7.8% increase in 14/15 (93.4% still at home after 91 days). Target 87.9%.</t>
  </si>
  <si>
    <t>14/15 target of 68% met in Nov14. 15/16 target of 70% surpassed by Dec14. Most recent reported rate for Mar15 was 73.2%.</t>
  </si>
  <si>
    <t>Most recent performance (Jul14-Mar15) shows deterioration to 62.8% from the baseline position of 66.0%. 15/16 target is 70.0%.</t>
  </si>
  <si>
    <t xml:space="preserve">While the BCF plans have evolved since the original submission, there has been no material change to the Plan's ambition.                                                                                                                                                                                                                                                                                                                                                                                                                                                                                                                                                                                                                                                                                                                                                                                                                                                                                                                          Metrics not directly supported in the template:  DTOC:
Q1 and Q2 targets were met but there was significant deterioration in Q3. Target in Q3 was 373 delays – actual 471. Q4 target is 345 delayed transfers. In order to meet target on a full year basis Oldham can have no more than 342 delayed transfers of care. However, due to pressures in the urgent care system in Oldham, in line with the rest of the UK, it is unlikely that this target will be achieved for 2015/16. We are working with the Oldham Urgent Care Alliance on the development of a new integrated discharge team, which will support improvement against this measure. 
</t>
  </si>
  <si>
    <t>Dilek Hill</t>
  </si>
  <si>
    <t>dilek.hill@oxfordshireccg.nhs.uk</t>
  </si>
  <si>
    <t xml:space="preserve">01865 334654 </t>
  </si>
  <si>
    <t>John Jackson</t>
  </si>
  <si>
    <t>The pre populated table D above reflects the AEC adjustment for Q2 but not for Q1 (should have been 13,378). When the adjustment is made, the cumulative variance for the calendar year to date is -0.27%. Q3, even when adjusted for AEC, shows a growth of 0.12% for the full calendar year and as a result, the payment for Q3 is £0.</t>
  </si>
  <si>
    <t xml:space="preserve">Some areas within the BCF are underspending but these underspends are offset by cost pressures within urgent care. </t>
  </si>
  <si>
    <t>In the first 9 months of the financial year 454 people have been placed in care homes. The rate is above target but the same level (461) as the same period last year when Oxfordshire's performance was in the top quartile nationally. The reason admission have not reduced more is in part due to capacity issue within the market for home care provision, as care homes are used as an alternative to home care.</t>
  </si>
  <si>
    <t>This measure is based on a sample of cases discharged from hospital from October to December.
Locally we monitor throughout the year outcomes directly at the end of the reablement episode (as opposed to 91 days later). In 14/15 20.4% of people were not at home directly at the end of reablement. In the first 6 months of this year this has dropped to 18.8%. This has subsequently risen with a significant increase in November which we are currently looking into.</t>
  </si>
  <si>
    <t>More people than planned have been supported in care homes with the increase in admissions described above</t>
  </si>
  <si>
    <t>Reablement
The number of people starting reablement has dropped by 15% from 7.5 per day last year to 6.4 per day in the last 9 months. This is because of a lack of referrals (90% of recorded referrals translate to service starts); service capacity; delays of people in the reablement service waiting for long term on-going home care. A new strategic care pathway for non-bed based short term care services has been agreed consisting of two services: an Urgent Response and Telecare Service; and a Hospital Discharge and Reablement Service. These services will replace all existing short-term community services. An improvement trajectory is being agreed within the Reablement contract</t>
  </si>
  <si>
    <t xml:space="preserve">Oxfordshire continues to make progress across the health and social care system towards better integrated service delivery which aims to provides tailored care closer to home. This is in context of a challenging quarter with increased flow through the system of patients that are generally older and more complex. 
Overall Performance
The system is showing a slight increase from previous quarter in NELS of 0.12%. We had been showing an accumulative reduction of -0.27% for the past quarters.
As disappointing as this is, our providers within the acute, community and primary care settings continue to support patients in the community to reduce non-elective admissions as much as possible. A number of our demand management BCF schemes including Emergency multi-disciplinary units, Hospital at Home, Proactive Medical Support to Care Homes continue to manage growing numbers of patients in the community, hence reducing the need for acute attendances. Developments in Primary Care have resulted in Neighbourhood Hubs in 6 locations during a range of in-hours and out-of-hours periods to support local practices to refer patients requiring urgent same day appointments with a GP or practice nurse.  
Oxfordshire has adopted to treat all patients as ‘ambulatory by default’, particularly in the acute, and we do this through the continued utilisation of the front end of the ambulatory pathway for patients which include;
• Daily Diagnostic Unit;
• Surgical Emergency Unit; and 
• Emergency Assessment Unit.
These 3 units support the Emergency Department by acting as filters for patients that are referred from healthcare professionals, by highlighting patients that could be treated and discharged before midnight on the same day that they are taken to the acute. This quarter, using the same concept two additional units have been operationalised; the Adams Ambulatory Unit and the 5AU to further supplement the ambulatory offering at the John Radcliffe and within Oxfordshire. 
Social Care 
Implementation of the Care Act reforms have gone very well, particularly the introduction of a new process for assessing and meeting carers needs (replacing GP breaks). Whilst the number of carers known to adult social care continues to increase the number accessing support following an assessment remain relatively stable – this suggests that people’s needs are being met through information and advice more frequently, rather than also offering a grant / financial award. 
Significant work is ongoing to improve the ability of people to manage their own care, including online self-assessment and an e-marketplace for purchasing care and support. 
Tendering of the remodelled Carers Support Service to be implemented from April 2016 has gone well, and includes proposals that funding from the Council may be matched by other charitable funds to protect levels of spending in priority areas. The responses to the tender for Help to Live at Home have been evaluated and contracts awarded. The hourly cost of care has come out at a competitive rate that is lower than was feared given increases in national living wage. Consultation on Responsible Localities, the new model of delivering adult social care, will now commence in mid-February. 
The new IT system for adult social care was successfully implemented on 9th November as planned, and feedback from staff remains positive with snagging issues being resolved.  Attention remains on post-implementation and is now shifting to the development of online assessments and e-marketplace which has been less urgent due to delay of funding reform, although it is still seen as important in managing increasing demand.
Specific Project Updates:
• Out of Hospital Integrated Nursing Hub: Oxfordshire was successful in bidding for some funding to develop this pilot with a full evaluation. Using the funding, we have appointed a project manager and the pilot is well underway. Governance arrangements are in place and the clinicians have started to make progress against milestones within work streams.  This is an exciting area of work for us as this pilot has the potential for developing a blueprint for our community nursing provision across the county.
• Two new Ambulatory Care Units have been operationalised within John Radcliffe to further strengthen patient flow and support patients in the most appropriate way possible. These are the Adam’s Ambulatory Unit and the 5AU.The utilisation of these 5 Ambulatory Care Units, the application of our overarching vision of ‘ambulatory by default’ is and the increased. They further benefit Emergency Admission avoidance capacity, improvements to the flow and early identification of ambulatory patients and suitable treatment pathways are more evident and effectively used. 
• DToC continues to prove challenging however, the Oxfordshire System is committed to a reducing delayed transfers. We are developing system-wide pathways which aim to stabilise the system, reduce acute flows and therefore provide a reduction in DToCs. Progress, although slower than we would like is on-going while we continue to learn and add new approaches whilst in some of the most challenging weeks in any calendar year. 
• End of Life:  A safe and effective 24 hour telephone service (Coordination Centre) from an EoL-qualified nurse who will provide advice and support for patients identified as being in last year of life, their careers and health professionals is set up. This is to includes care homes especially for those not traditionally seen as end of life such as those with advanced dementia and frailty. We are also working towards a Hospice at Home/ Community Palliative Support Service that can provide a rapid response and night sitting service to meet EoL needs in patients’ homes to avoid unwanted or unnecessary hospital or hospice admissions. This may be an enhanced community palliative care team to supplement existing capacity and which can call on and utilise the specialist skills of current hospice providers of care when necessary. 
</t>
  </si>
  <si>
    <t>Caroline Hills</t>
  </si>
  <si>
    <t>caroline.hills@peterborough.gov.uk</t>
  </si>
  <si>
    <t>01733 452557</t>
  </si>
  <si>
    <t>Catherine Mitchell</t>
  </si>
  <si>
    <t>7 day services are in place but in specific areas for example reablement support over 7 days and accept new referrals over a 7 day period. In addition there is a social worker supporting the admission avoidance team in the ED x 7 days/Community Health servcies x 7 days, however, further development required.</t>
  </si>
  <si>
    <t>NHS number is now held for all open social care clients in preparation for moving to use as key identifier.  Further work is required around the method of data sharing to ensure NHS number is always used as key identifier across all settings.</t>
  </si>
  <si>
    <t>A review is taking place of the technology to be used for shared access to records - aligned to wider preparations  for 2020 and proposal aroudn integration of services.</t>
  </si>
  <si>
    <t>There is an accountable professional for funded integrated packages of care until the package is stable. Re joint approach to assessments - No - in progress.</t>
  </si>
  <si>
    <t>There is a £429,000 difference from the CCG regarding Performance Fund.  The note reads "Need to ascertain we meet the reduction in the NE admissions as per BCF trajectory - still awaiting confirmation from BI".</t>
  </si>
  <si>
    <t>It is anticipated that the budget will be used or committed in subsequent quarters within this financial year; if any funds remain at the end of the financial year, these will be rolled forward in accordance with the Section 75 agreement.</t>
  </si>
  <si>
    <t xml:space="preserve">Based on Q1-Q3 data we are well on track to meet the target of reduced admissions.  This is despite an increase in bed capacity in the City.  </t>
  </si>
  <si>
    <t>We are seeing increasing numbers accessing reablement services, the number has almost doubled compared to 14/15.  However this increase in numbers and in particular in the complex conditions of those receiving reablment services has impacted on our ability to meet the stretched outcomes target.  Outcomes are currently better than actual outcomes in 14/15 however.</t>
  </si>
  <si>
    <t xml:space="preserve">There are no Plan figures for the four specified quarters for this local metric as the original Plan figure was an annual rate for 14/15.  However, there has been a review of the directly standardised rates for each of the previous seven quarters (DSR per 100,000 = Q1 14/15 - 616; Q2 14/15 - 638; Q3 14/15 - 616; Q4 14/15 - 558; Q1 15/16 - 572, Q2 15/16 - 576, Q3 15/16 - 620).  It can be interpreted that the size of the confidence intervals does not show any significant trend.  
The Peterborough System already has in place Hospital Falls Clinic and Community Falls Service which has an open Referral System and offers assessment and an individual programme for the patient to follow.
The service is able to prescribe equipment from the ICES Contract and has good links with Reablement Services, Age UK and Vivacity who run exercise classes.
</t>
  </si>
  <si>
    <t xml:space="preserve">The Plan figures for the four specified quarters for this local metric were Q4 14/15 - 93; Q1 15/16 - 93; Q2 15/16 - 93 and Q3 15/16 - 93.  The Actual figures for Q3 are 96 (confirmed Actual figures for Q4 14/15 - 95, Q1 15/16 - 96 and Q2 - 97 as previously reported).  </t>
  </si>
  <si>
    <t xml:space="preserve">1. Introduction
Previous returns have referred to the contract between the Cambridgeshire and Peterborough CCG and the UnitingCare Partnership, to deliver urgent care for the over 65s and adult community services (the Older People and Adult Community Services (OPACS) contract. The service model developed under the contract was highlighted as making an important contribution to a reduction in non-elective admissions in Cambridgeshire and Peterborough. This contract was ended on 3rd December 2015, with the contract no longer financially viable. The immediate focus was on securing a safe transition of all service contracts to the CCG, service continuity for patients and assurance for staff. 
Since then, the CCG has been reviewing all UnitingCare services and work-streams in order to maintain the benefits and improvements the model has been able to deliver to date. The CCG has stated that it is committed to continuing with the service model developed through the contract. 
2. Non-elective activity
The non-elective MAR return for all ages shows that comparative to the 14/15 outturn with the target 1% reduction applied, for the Peterborough population there was an under performance against target by 10.9% between October and December 2015. This is an increase of 7.8% since the Q2 return. 
Looking at the data from SUS this shows us more meaningfully what is happening by age group at Peterborough &amp; Stamford Hospitals NHS Trust (PSHFT). This data shows that PSHFT follows a similar trend for all age groups, just missing the target and with an upsurge in activity in December 2015.
Key Reasons for Increasing Demand at PSHFT – all ages
The reasons for non-achievement of the target are due to high levels of demand in both self-presentation and ambulance conveyances, coupled with significant staffing shortages at PSHFT. The Medical Admissions Unit (MAU) opened in May 2015, and this has been an excellent vehicle for turning people around quickly but attendance still counts as an admission – albeit with a shorter length of stay. 
System Resilience Group (SRG) Actions to reduce demand At PSHFT- all ages 
PSHFT experienced a high level of ambulance conveyances and attendances during the latter half of the third quarter, so whilst admission rates haven’t increased the actual volume of activity has. 
The System continues to have ambitious plans to reduce demand through:
• Prime Ministers Challenge fund - 4 hubs were established and mobilised in September with further developments through to the end of the year planned to maximise the potential of extended opening. 
• Neighbourhood teams and further pathways for care homes went live at the beginning of Q3 – so we would hope to start seeing some impact in Q4. 
• The Joint Emergency Team (JET) was still to be utilised to its full capacity.  During Q3 ambulance crews were able to hand over to JET teams through an agreed triage process. This has increased referrals to JET, but further work is needed to maximise JET’s use by the Ambulance Service and Primary Care. A review of the JET team has been undertaken and a plan is in place to address the issues identified and refine the way the service works. 
• Commencing 7 November admission avoidance teams started working at the front door of ED linking with JET and Neighbourhood teams
•  GPs also started working at the front door of ED at weekends commencing 7 November has helped to manage demand in ED. 
• There is a GP in Ambulance HQ to triage green ambulances which started in September. 
• The SRG is encouraging the development and use of the ambulatory care unit rather than admitting patients. 
• New consultant posts have been recruited to and appointments commenced. 
• PSHFT has put incentive pay schemes in place to attract more staff.
• Case management is being reviewed / standardise in preparation for full roll out. 
Over Q3, the third sector - Peterborough Wellbeing Service (PWS) - has impacted on hospital admissions by:
• Promoting  the importance of  ‘Home is Best’ to prevent unnecessary hospital admissions 
• Contributing to the tackling of social isolation 
• Meeting with JET and Neighbourhood Teams to create a pathway through a single point of co-ordination to receive referrals from GP surgeries whose patients require voluntary sector support to avoid hospital admission.
• Collating a Directory of Services across 5 counties to collect a wide range of voluntary sector support information and guidance for when people are discharged to avoid further admission.
• Supporting  local residents to form support groups within the community 
• Identifying, recruiting and matching volunteers with organisations across the city.
• Increased funding opportunities for the voluntary sector to do more to prevent unnecessary hospital admission. 
• Hosting, facilitating and delivering training events relating to care support within communities and Dementia Champions, and volunteer management training.
In addition, the Carers Trust estimates that through its direct interventions to support carers it avoided 42 carer admissions to hospital during Q3. 
3. BCF Transformation Projects 
The scope of the OPACS contract does not include social care; however to be successful it is essential that services are closely integrated between health, social care and other related services.  As outlined above, following the termination of the UnitingCare contract, all projects are being reviewed, however transformation projects have continued to progress in Q3 and are being jointly developed across Cambridgeshire and Peterborough. 
• Data Sharing: To deliver an effective and secure joint approach to data sharing across the whole system, enabling improved co-ordination and integration of services for adults and older people. 
The Data Sharing project is underway.  A Board has been established and has agreed a comprehensive project plan and dashboard, which will steer the project going forward.  
Following the termination of the UnitingCare contract in December 2015, a review of the agreed platform for data sharing, namely OneView was undertaken by the CCG.  The CCG announced in January 2016 that they would not be proceeding with OneView.  However, all partners remained committed to the aims of the data sharing work and to finding a solution.
Alternative data sharing models are now in development and under consideration.  These will be reviewed and plans developed in Q4.
Work to develop joint models for consent and fair processing continues to progress, as well as engagement on a Cambridgeshire-wide Information Sharing Framework.  
• 7-Day Working: To expand 7 day and out of hours working to ensure a safe, effective and caring response is available 24 hours a day, seven days a week, to prevent avoidable admissions and promote discharge from hospital. 
There is an inclusive project plan and a dashboard established.  This project is being led by the System Resilience Group (SRG) in Peterborough.  Priorities have been established and a plan has been developed by the Peterborough SRG which focuses upon the following key elements:
o Admission / Attendance avoidance; 
o Admission reduction from Nursing Homes;
o Discharge to Assess beds;
o Reduction of Delayed Transfer of Cares (DTOCs) - to 13 per day by November 2015;
o Prime Minister's Challenge Fund (PMCF) - development of 8 x 8 GP Hubs;
o Prime Minister's Challenge Fund (PMCF) - GP at emergency department Front Door weekends and bank holidays;
o Increased use of pharmacists in Primary Care;
o Relocation of Minor Injury &amp; Illness Unit (MIIU);
o GP in 111;
o GP in ambulance Health &amp; Emergency Operations Centre (HEOC);
o Patient transport;
o Social Care provision;
o Out of Hours (OOH) GP services;
o Review of Paediatric pathways for non-elective admissions;
o Review of frequent flyers (under 65);
o Review of community pathways; and
o Delivering 7 day services.
• Person Centred System – this work stream was previously being led by UnitingCare, therefore the work stream as a whole is now under review by the CCG (with input from partners).  
The work of the Neighbourhood Teams has continued throughout this period, however, future plans and developments are now under review. 
Work to develop a shared approach to risk, such as the use of the Rockwood Frailty Index is under review by the CCG.
• Information, Communication and Advice - To develop and deliver high quality sources of information and advice based on individuals’ rather than being based on organisational boundaries.  This will include an agreed principle of ‘no wrong front door’, building on good work already underway in Peterborough and Cambridgeshire. 
Monthly core group meetings are now in place for this project work stream.  Next steps and priorities for a set of shared projects across Cambridgeshire and Peterborough have been agreed. The initial focus is on the development of a shared information hub and development of joint work around the concept of ‘no wrong front door’ as outlined above. Joint terminology and a shared glossary of terms has been agreed across Peterborough and Cambridgeshire.
• Ageing healthily and Prevention - To develop community based preventative services to support and enable older people in particular to enjoy long and healthy lives and feel safe within their communities. 
This work is led by Public Health in Cambridgeshire and Peterborough. The steering group has been established and has agreed a series of targeted evidence-based health programmes and interventions for the following key priority areas: 
o Falls prevention
o Mental Health &amp; Dementia 
o Primary prevention (with a focus on social isolation and loneliness)
o Continence and urinary tract infections (UTI’s) 
The project was originally agreed to incorporate the development of the Voluntary Sector-led Wellbeing Service which would have formed part of the UnitingCare service model. The future of this work is now under review by the CCG in conjunction with the Councils to broaden the offer to support our local population.
</t>
  </si>
  <si>
    <t>Sharon Matson</t>
  </si>
  <si>
    <t>sharon.matson@nhs.net</t>
  </si>
  <si>
    <t>Carole Burgoyne</t>
  </si>
  <si>
    <t>BCF is on trajectory to deliver against plan</t>
  </si>
  <si>
    <t>On track to achieve reduction target set for 2015/16 driven by increased scrutiny of all cases requiring  funding which includes evidencing alternative community based options.</t>
  </si>
  <si>
    <t xml:space="preserve">The 2015/16 proxy measure suggests a maintaining of the improvement made in 2014/15. Of those discharged between October and end of December 2015, 85% are still at home 91 days after discharge. </t>
  </si>
  <si>
    <t>Steady improvement in the dementia diagnosis rate is being reported in 15/16 but performance is below the trajectory for improvement originally set. Recovering the position is a local priority for the remainder of 2015/16.</t>
  </si>
  <si>
    <t xml:space="preserve">Result from annual client survey. Due May 2016. </t>
  </si>
  <si>
    <t>We have a strategic framework which sets the strategic context and principles that will drive commissioning activity across Plymouth City Council and the Western Locality of NHS Northern, Western and Eastern Devon Clinical Commissioning Group (NEW Devon CCG) for the populations of Plymouth (see scope below) and South Hams and West Devon (see scope below) over the next five years.  We have pooled, under section 75, the entirety of our local health and social care budgets (£462m).  We have established an integrated health and social care provider - a Community Interest Company - to deliver a single front door and integrated care and support.
We take a systems leadership approach, recognising that only through taking a systems approach with collaboration and co-operation as central principles will we achieve a more sustainable system of health and wellbeing that delivers whole-person care with improved health and wellbeing outcomes, reduced health and wellbeing inequalities, improved experience of care and improved system sustainability.
The scope of this document includes:
• The entire health and wellbeing system in Plymouth as commissioned by Plymouth City Council and NEW Devon CCG: public health, children and young people’s services (health and social care), adult social care, leisure, housing, community safety, hospital services, mental health services, community health services and some primary care services; and
• The health services commissioned for people in South Hams and West Devon by NEW Devon CCG: children and young people’s services, hospital services, mental health services, community health services and some primary care services.  NEW Devon CCG works closely with Devon County Council as a key commissioning partner with some of these services jointly commissioned.
Commissioning of most primary healthcare services and specialist healthcare services is the responsibility of NHS England.</t>
  </si>
  <si>
    <t>Jo York</t>
  </si>
  <si>
    <t>jo.york@portsmouthccg.nhs.uk</t>
  </si>
  <si>
    <t>022392 684820</t>
  </si>
  <si>
    <t>Dr Jim Hogan</t>
  </si>
  <si>
    <t>98% of ASC clients are identified using NHS number, however we are unable to use NHS number as the primary identifier within the current social care system.  It is anticipated that migration to a new system will occur in 2017 which will resolve this issue</t>
  </si>
  <si>
    <t>This is a key action as part of our integrated locality team development which has been delayed and will not be in place by the estimated date proposed in QT2. We would now propose this to be in place by 01/06/16</t>
  </si>
  <si>
    <t>As described in Qtr 2 return the adjustmetn to NEL admissions that CCG was asked to make by NHSE put the trajectory in a negative reduction figure. Hoever, the acute provider contract andCCG QIPP and investment plan still reflect the original BCF assumptions of 3.5% reduction; therefore quarterly payments are still made into the fund.</t>
  </si>
  <si>
    <t>There is a slight difference due to adjustments for 15/16 in some of the contracts incldued in the pool that were not known at the time of the original submission</t>
  </si>
  <si>
    <t>Progress is as per the financial plan</t>
  </si>
  <si>
    <t>Residential admissions continue to vary but this metric is on target to be met</t>
  </si>
  <si>
    <t>The indicative progress against this metric is currently on target</t>
  </si>
  <si>
    <t>Provsional results will be availbale in Spring 2016</t>
  </si>
  <si>
    <t>This metric continues to be explored with options of what is going to be measured and how it will be measured</t>
  </si>
  <si>
    <t>Workshops and or webinars</t>
  </si>
  <si>
    <t>Please see attached summary via email on the overal progress of BCF. Supporting comments for worksheet 8 - Currently 80% of practices are able to retrieve relevant information about a service user's care from their local system using the NHS Number. Information shared from and beteen GP, community, mental health and specialist pallative care services all use the same platform enabling information to be shared.  All  these services use the same information system . Social Care are exploring the same platform as the community providers and GP, as an interim solution they use Hampshire Health Records to exchange information</t>
  </si>
  <si>
    <t>Melanie O'Rourke</t>
  </si>
  <si>
    <t>melanie.o'rourke@reading.gov.uk</t>
  </si>
  <si>
    <t>01189374053</t>
  </si>
  <si>
    <t>Cllr Greame Hoskin</t>
  </si>
  <si>
    <t>Year-to-date at 31st December there is an underspend of £475k against budget. A number of schemes are showing an underspend for the 9 months year-to-date, but it should be noted that the budget was phased evenly and the majority of these are due to timing differences in expenditure, with the year-end position forecast to be on budget. The exception is 7 Day Integrated Health &amp; Social Care neighbourhood teams which are forecast to be £100k below budget by year end, due to recruitment delays in the early part of the year.</t>
  </si>
  <si>
    <t>Seeing greatly improved year-on-year performance with 67 year-to-date admissions against 124 for the same period in 14/15</t>
  </si>
  <si>
    <t xml:space="preserve">Seeing slight decrease in performance, year on year.  Attributed to change in referral criteria and user acuity.  </t>
  </si>
  <si>
    <t>Showing greatly improved year-on-year performance. Alamac average length of stay for those on the fit list attributable to social care is 9.07 days for the period April to December 2015, compared to 14.5 days for the same period in 14/15 and 12.74 for teh full year 14/15.</t>
  </si>
  <si>
    <t>Adult Social Care User Experience Survey is not yet available</t>
  </si>
  <si>
    <t>Support needs related to 'on the ground' tasks e.g. joint assessment/trusted assessor roles and training</t>
  </si>
  <si>
    <t xml:space="preserve">The Discharge to Assess service continues to be a key part of delivering the Reading BCF. To the end of December the service had been used by 126 people.Communication about the availability and purpose of the service is ongoing, in particular with hospital staff to reinforce the message that individuals considered for long term care should be referred to the Discharge to Assess service. A review of the service's focus and staffing arrangements and funding split between the two Providers is planned for January. Delayed Transfers of Care (Qtr1 - Qtr3) were 3,181 which shows an improvement compared to the same period in the prior year (4,223). However actual numbers for 15/16 are still above plan (2,200). While the NEL admission figures for the period from Qtr4 2014/15 to Qtr3 2015/16 are showing as above plan (see tab 4), the comparison does not take into account the effect of changes which have been made to the pathway and a new model for ‘front door’ admissions to the hospital. The new Ambulatory Care Pathway and AMU have combined to speed up treatment and mean that fewer patients will need to be transferred into a ward. However any patients whose stay in the hospital is longer than 4 hours will still be counted as an admission by the activity coding system, even though an overnight stay was not necessary.     We have carried out an evaluation of all of our 2015/16 BCF schemes using the BCF evaluation tool and have fed-in the conclusions from this into our draft BCF 2016/17 Plan.Further work is currently being undertaken to prepare detailed PIDs for the 2016/17 BCF. The tender process for the Berkshire Interoperability Project is now nearing completion with selection of a preferred supplier. Work is now underway to finalise the contract and defining a detailed Year 1 implementation plan. </t>
  </si>
  <si>
    <t>Jeremy Kidd</t>
  </si>
  <si>
    <t>jeremy.kidd@redbridgeccg.nhs.uk</t>
  </si>
  <si>
    <t>0208 926 5097</t>
  </si>
  <si>
    <t>John Powell</t>
  </si>
  <si>
    <t xml:space="preserve">The Section 75 includes clarification about what would happen in case of potential under or overspends on budget. The Joint Executive closely monitors the position . Currently is is estimated that the CCG will need to make additional contributions to the Pool to meet a potential overspend. The CCG is working wih the Host (LA) to agree the details. </t>
  </si>
  <si>
    <t>The activity figure is inflated due to high turnover. Redbridge is low when compared to the average for the country for this metric.  However, Q3 has seen an improvement in performance.</t>
  </si>
  <si>
    <t xml:space="preserve">91 days has to elapse before measurement can take place. For the first quarter the actual performance was close to target and the second quarter showed that we actually exceeded our target. </t>
  </si>
  <si>
    <t>Progress on this metric has improved this quarter and are curretly 11 below target.</t>
  </si>
  <si>
    <t>This metric depends of the annual survey that is undertaken by the Council. The Survey will go out in Feb 2016.  Data from the survey has not yet been received, but is expected in April 2016.</t>
  </si>
  <si>
    <t xml:space="preserve"> 
The CCG and Local Authority continue to have a very strong partnership. As recognised by the National Assurance Team, it also has very robust governance arrangements in place which continue to exist. An Executive Management Group was established from April 2015 (which had been in place for six months in shadow form before 1st April 2015). This Group's membership consists of officers from both organsiation's Executive management teams and a Clinical lead. The Executive Management Group also has a BCF Delivery Sub Group. The Group and BCF Delivery Sub group meet monthly and monitors the six ntional metrics as well as other KPIs within each scheme. A signed Section 75 Agreement has been in place since April 2015. Senior officers from both the LA amd CCG have held meetings regarding the 2016/17 BCF Plan.
Quarter 3 has seen a strong improvement non elective admissions level across the borough, this brings this indicator below target in this quarter.
Similarly performance in regards to DTOC has improved and this metric is also under target in this quarter.
Performance on the locally chosen metric (falls) has improved in this quarter, however this is not below target.
There are many cells to be completed in TAB 8 regarding IT arrangements. It is difficult to capture the position in the cells so the following is some narrative to give a bit of context and further explanation: 1. Where an interim solution has been entered, this references the bridging solution that brings together primary, community and secondary care data, providing a holistic view of the patient. Currently, GPs are able to access this data, as can community, social and secondary care for a specific cohort of patients i.e. those enrolled in the Integrated Care Management programme, and those with End of Life care plans.
2. Interim solution may also refer to data sharing via email, for example, electronic discharge summaries from the hospital to GP practices. 
3. Across the BHR economy there are multiple systems being used in the same setting, for example, there are currently four different clinical systems being used across GP practices and three systems for the three Local Authorities. Therefore development of an integrated solution/data sharing across these settings will vary depending on the system. As such, development and roll out may be phased over time. 
4. North East London Foundation Trust (NELFT), our main community provider, have indicated status of data sharing with their system OpenRiO. Assumptions have been made for the hospital and social services systems, however the CCG will be undertaking a comprehensive scoping exercise over the next few months to determine the “as is” position across all care settings. 
</t>
  </si>
  <si>
    <t>01642 263041</t>
  </si>
  <si>
    <t>Amanda Skelton</t>
  </si>
  <si>
    <t>Q4 £297,900 difference - DFG monies being carried forward to 2016/17 to aggregate with other DFG monies to support larger Capital project.</t>
  </si>
  <si>
    <t>Survey sent which will be analysed in Quarter 4.</t>
  </si>
  <si>
    <t>Di Manning</t>
  </si>
  <si>
    <t>D.Manning@richmond.gov.uk</t>
  </si>
  <si>
    <t>0208 487 5024</t>
  </si>
  <si>
    <t>Councillor Percival</t>
  </si>
  <si>
    <t xml:space="preserve">There are current examples of MDT working where an accountable professional will coordinate care eg; Richmond Response &amp; rehabilitation team (RRRT).  The Outcomes Based Commissioning Programme which Richmond CCG and LA have set up will be asking local Providers to work together to improve integration both in terms of the workforce working in a more co-ordinated way but also by using IT interoperability to share patient records and information within and across the health and social care boundaries.  This interoperability will be an expansion of the 4 linked extended hours GP hubs which have been established by the Richmond GP Alliance with PMCF funding and which had all gone live by 31 October 2015 .  </t>
  </si>
  <si>
    <t>There is an initial reduction in income due to P4P  not being achieved of £731,590. This is offset by the expected underspends and an additional joint amount that has been transferred into the pooled fund from the Joint risk sharing reserves account. The funds not transferred by RCCG will be used to invest in local NHS services.</t>
  </si>
  <si>
    <t>The expenditure in the pooled fund is made up by £10,423k revenure and £1,051k from capital. There is a small underspend on some revenure schemes mainly due to the late start of of this projects.</t>
  </si>
  <si>
    <t>The overall P4P penality will be met from the underspend within the pool and from the  Joint LA and CCG Reserve.</t>
  </si>
  <si>
    <t>Data provided by Local Authority.  Current trend suggests target will not be achieved.
Latest position as at December 2015 - 89 admissions against annual target of 105.
More people going into hospital with complex needs due to aging population.  Asking RRRT to work closely with hospital to reduce the number of admissions to care homes.</t>
  </si>
  <si>
    <t>Monitored twice a year. 2015/16 Current data unavailable.
2014/15 position -  86.9% (147/169)
The Richmond Response and Rehabilitation Team (RRRT) have tried to collect 2015/16 data on this measure, however results are not consistent . Further analysis is required.</t>
  </si>
  <si>
    <t xml:space="preserve">Data provided by Public Health/JCC. Approx. 6 weeks for mortality data to be available. </t>
  </si>
  <si>
    <t>Only 1 person dissatisified in Q3, being followed up by RRRT.</t>
  </si>
  <si>
    <t>Not available</t>
  </si>
  <si>
    <t xml:space="preserve">Progress in implementing the Richmond BCF schemes has been broadly positive with most schemes up and running by April 2015. A small number of schemes took longer to mobilise due to issues with recruiting health and social care professionals to the workforce. This is a general sector wide issue.
The CCG and Council continue to work jointly to monitor progress against the BCF plan with a BCF Delivery Group meeting monthly to consider the performance of the various schemes and how they contribute to the national performance metrics.
Richmond BCF funded schemes/service areas are as follows:
Primary Prevention
Adult social care preventative services, including services such as Community Independent Living service (CILs), Prevention of falls service, home maintenance service, Joint equipment service and Meals at Home.
Carers
Support for unpaid carers via services delivered by the Carers Hub, including advice and information, training, short breaks and leisure programmes.
Care coordination
Delivery of pathway for frail and elderly people in Richmond promoting a reduction in the use of hospital services and provision of better outcomes in a community setting. Services include the Psychiatric Liaison service.
Case management
Better care closer to home being delivered by multi-disciplinary teams of health and social care professional working with people with complex as identified by their GPs.
Reablement and rehabilitation
Richmond Response and Rehabilitation Team (RRRT) provided by HRCH provides a community integrated service to facilitate a safe and timely discharge from hospital and provide a time-limited service to support people to retain or regain their independence at a time of crisis.
Managing emergency activity, planning discharge and post discharge support
HRCH provides an early supported discharge service to ensure stroke survivors are able to leave hospital earlier with the support of a specialist community rehabilitation service.
Improving management of End of Life care
Provision of End of Life Care via a palliative nurse and a psychological worker to ensure advanced care planning takes place.
The Richmond system has demonstrated underperformance against the national targets in the following areas:
• Permanent admissions of older people to residential/ nursing. Numbers recorded have shown a gradual rise in Richmond, but this is not only a reflection of new admissions as the performance information includes people whose capital has depleted with the Council required to pick up the ongoing costs of care and this has been a significant number in 2015/16 which is masking the otherwise downward trend in actual admissions. Furthermore there is ongoing pressure on the NHS to release hospital beds which also contributes to the increase in users admitted to care homes. These are issues that are occurring at both a local and national level.
• Delayed transfers of care.  
Historically this area has often proved a challenge given the myriad of root causes for delayed transfers. Daily complex discharge meetings are now taking place at Kingston Hospital as the basis for timely and effective multi-agency discharge planning. An improvement plan has been developed which will form a particular focus in the 2016/17 BCF plans. The CCG are managing health delays which are often due to waits for assessments for continuing healthcare and sourcing provision.
The majority of social care delays are related to arranging care at home. The Council has put in place interim arrangements with a care home to facilitate provision to reduce delays while the new Help to Live at Home service is being implemented.
• Non elective admissions (NEL). 
The underlying causes for NEL are many and varied. Deep data dives have been undertaken to identify the underlying causes of NEL in terms of the most common themes. A local working group has been reviewing the NEL activity on a monthly basis; analysing activity at both provider &amp; speciality level to identify actions which could support patients better and help prevent admissions. Richmond GPs have been engaged in clinical workshops to review the clinical pathways.
Failure to achieve the NEL target was highlighted as a risk in the initial 15/16 BCF submission.  Richmond was already performing well in reducing emergency admissions and it was recognised that achieving a further 3.5% reduction (on top of any anticipated growth) was always going to be a challenge. NHSE recognise the difficulty in attributing an avoided admission to any one particular service or initiative.  
The Richmond HWB has been appraised of the pressure on the A&amp;E department and non-elective admissions at Kingston Hospital Foundation Trust (KHFT) and the work going on across the system to address this. System leaders have implemented a number of steps to address the root causes and improve performance. A recent report by McKinsey &amp; Co has been used to inform future improvement plans for KHFT.
Speciality areas showing high and increasing levels of NEL admissions are respiratory and paediatrics. It is believed that the high levels are, in part, due to operational issues in the KHFT acute pathway, and coding of activity for the paediatric assessment unit, acute assessment unit and emergency ambulatory care unit. 
As a result of this focus,
• Commissioners are working with public health to understand vaccination uptake and widened the winter ‘flu vaccination programme to include pneumonia in an attempt to reduce the number of NEL admissions 
• The CCG communications team has worked with public health and the Richmond GP Alliance on a public communication programme called ‘Choose Well’ aimed at educating the public and promoting the use of non-acute based services, such as NHS111 and GP out of hours to reduce pressure on hospitals over the winter period – in particular reducing A&amp;E attendances and some NEL admissions.
•  
Across other funding streams, including the systems resilience and prime minister’s challenge fund programmes, initiatives including ‘flying rapid assessment team’, GP hubs and nursing homes liaison officer(s) have been commissioned in order to support a reduction in NEL admissions. In addition, a paediatric nurse is in place at Teddington Memorial Hospital WIC and funding is being confirmed to expand the nurse’s hours, the intention being for KHFT A&amp;E to refer to this nurse where appropriate. 
All of these schemes are now in place and form part of the system-wide response to ensuring that people receive Better Care Closer to Home and are only admitted to hospital services when clinically necessary.
</t>
  </si>
  <si>
    <t>Jeanette Leach</t>
  </si>
  <si>
    <t>jeanette.leach@nhs.net</t>
  </si>
  <si>
    <t>01706 652834</t>
  </si>
  <si>
    <t>Chair Cllr JE and Vice Chair Dr C Duffy</t>
  </si>
  <si>
    <t>The pooled account is showing a surplus of income over expenditure at period 9, £958,273, this reflects that the capital grants have come into the pool in full, but the schemes approved are only just starting, so no expenditure has been incurred yet. It is now likely that some of these capital costs will be re phased into 2016/17 and the capital grant will be carried over in the Local Authorities accounts. The whole of the DFG is in the income but only part has been spent at period 9. The accounts have been prepared in line with the CCG accounting policies bringing in accruals for items incurred by the CCG but not yet billed to the pool.</t>
  </si>
  <si>
    <t xml:space="preserve">There has been a national definition change in the way permanent admissions are calculated which was after the target was set. The data now includes intended placements as well as actual placements and this has caused an increase in the out turn figure. There has been a 10% drop in placements when compared to the previous year from September- December which co-incides with the launch of the new intermediate tier service. </t>
  </si>
  <si>
    <t>The number of people who are still at home 91 days following discharge from hospital has seen a steady increase through the year and is on track to achieve the year end target</t>
  </si>
  <si>
    <t>The number of carers supported in the year has increased by 31% for the first 3 quarters of the financial year in comparison to the previous year so this measure is on track to deliver the required improvement</t>
  </si>
  <si>
    <t xml:space="preserve">The data in this measure is drawn from the GP surveys, hospital surveys and social care both local and national surveys. The performance has shown an average of 90% satisfaction rate for the whole system from April- Dec and therefore is on track to meet the target set. </t>
  </si>
  <si>
    <t>The Health and Wellbeing Board utilised MAR data to devlelop its original submission and has continued to use this to complete its quarter returns. 
In July 2015 the national team sent out a template to revalidate planning and asked each area to confirm current data source and requested if areas wanted to change. Rochdale remained with MAR.
The newly commissioned Intermediate Tier Service went live on 2nd September 2015 and has demonstrated during Q3 15/16 ( Sept - December) admission avoidance to main acute acitivity - approx  800 admissions attributable to the new model. This has been identified using HES data. The CCG and Local Authority receives weekly emergency care activity from the main acute hospital (PAHT) which provides a near realtime indication of the activity for Rochdale patients. 
When the BCF planning template was released on Wednesday 24th Feb, Page 11 refers to the National Metrics speicfically the NEA mapping formula pre-populated Sheet 5b.
Having selected Rochdale and reviewed the Rochdale SUS 14/15 Baseline and 15/16 Actual, this clearly indicates that Rochdale has cumulatively achieved,using SUS as the source data,  a 5.4% reduction against Q1-3. This indicates a projected full year impact of 4.7% cumulative reduction.
The sheet also notes that over the last year the monitoring of NEA activity has shifted away from the use of the MAR to SUS and this has been reflected in the last plannnig round.
Reviewing our planning and performance utilising the newly advised consitent methodology is crucial to enable a clear view of our system and for us to release the money to the pool for 15/16 new metric for P4P in NHS Commissioned out of hospital services. Utilsing this consistent methodology has highlighted the significantly positive impact of our new model of care and release of this investment will therefore support us in continuing to develop and improve our local system. 
Our 16/17 planning submission will be developed utilising the SUS methodology.</t>
  </si>
  <si>
    <t>karen-nas.smith@rotherham.gov.uk</t>
  </si>
  <si>
    <t>01709 254870</t>
  </si>
  <si>
    <t>Sharon Kemp and Chris Edwards</t>
  </si>
  <si>
    <t>Some of our budgets have changed against individual lines but the choreography between planning for 2015/16 and getting the original plan signed off was such that we took the judgement not to revisit the BCF budgets until 2016/17.  This is intuitive to a piece of work currently being undertaken on the individual BCF objectives.  It is likely that some of the schemes will change and budgets realigned.</t>
  </si>
  <si>
    <t>Admissions as at Q3 shows 297 admissions, this equates to a rate per 100,000 of 607.0 and a projection of 396 admissions or rate of 809.3 by year end, representing an in year 15.6% reduction from 2014/15 of 958.5. We project that by year end the rate will be closer to target of 933.25 and represent a 2.6% reduction in change in rate, following estimated impact of seasonal adjustments i.e. expected higher rate of admissions over the winter period and year end quality  assurance checks having been applied.</t>
  </si>
  <si>
    <t>This is an annual measure and collation of data is carried out during Q3 by tracking service users offered the service during Oct to Dec 2015.  Follow up actions to capture those who were still at home 91 days following discharge is completed during Q4 and finalised for submission during April/May.  We will be able to provide an incremental cumulative estimate on progress from the data from analysis completed in the 3 sample months January to March 2016.</t>
  </si>
  <si>
    <t>Readmissions for Q3 have reduced when comparing to Q1 and Q2.  11.9% for Q3 (Q1 13.4%, and Q2 13.36%).</t>
  </si>
  <si>
    <t>Annual measure using the National Inpatient Survey Results - latest published information shows a reduction in the rate of negative responses  - 115.9 from a baseline position of 123.08. No further update from Q2.</t>
  </si>
  <si>
    <t>Revised and strengthened governance is in place and working effectively for the BCF.  Governance continues  to closely monitor specific BCF projects, to ensure full  and accelerated implementation of the two remaining projects linked to the BCF national conditions within agreed timescales.  These are:
National Condition 3 - 7 day services to support patients being discharged at weekends has now been established and fully operational since 1st December, 2015.  Two assessing officers and a team manager or principal social worker work on shift over the weekend.  
National Condition 4(i) - NHS Number being used as primary identifier for health and social care services - Work well underway to ensure better sharing between heath and social care. There are 5,495 adults who are in the scope of the NHS number matching project.  By the end of February 2016, all in-scope BCF records will have an NHS number assigned.  Training materials have been issued which demonstrate to practitioners in adult social care on how to use the NHS number field. A weekly report is issued to managers detailing the number of NHS numbers updated each week. The practice of checking NHS numbers with clients as part of ‘business as usual’ during contacts is bedding-in and NHS numbers are being updated by adult social care staff at the point of contact with customers.  Our new social care system goes "live" later in 2016 and this includes the facility to integrate with the NHS ‘Patient Demographic Service’ (PDS) – which will deliver the ability to quickly look up NHS numbers on the NHS spine.  Will begin using the NHS number on our correspondence when the new Liquidlogic system is "live" (Liquidlogic includes the facility to add NHS numbers to correspondence with little extra work).
The newly formed BCF Strategic Group continues to take a lead in developing  proposals for integration.  The BCF service review has now been completed which examined all services that are currently funded through the local BCF programme.  The report recommends a new structure for categorising BCF funded schemes into new themes e.g. mental health services, rehabilitation, reablement and intermediate care, social care purchasing, case management and integrated care planning, supporting carers and BCF infrastructure.  Recommendations from the review included the creation of a BCF directory of services (work is now well underway) so that all clear stakeholders can see a clear map of provision.  A series of individual service reviews will be carried out where there are funding or performance issues or where there are concerns regarding strategic relevance.  Service reviews will take place between April to December 2016.  
Delayed Transfers of Care (DTOC) - This measure continues to improve and there has been a marked reduction throughout the year in the number of days lost due to delayed transfers of care at both TRFT and RDaSH.  This improvement is due, in part, to impact of changes made in relation to the 3 DTOC measures (BCF -whole year Total days, RMBC – ASCOF total people delays snapshots of effectiveness and offered) to operating practices with partners that were agreed during 2015/16.  
Personal Health Health Budgets - There are a total of 77 adults and 20 children currently in receipt of a PHB in Rotherham.</t>
  </si>
  <si>
    <t>Sandra Taylor</t>
  </si>
  <si>
    <t>staylor@rutland.gov.uk</t>
  </si>
  <si>
    <t>01572 758 202</t>
  </si>
  <si>
    <t>Cllr Richard Clifton, Helen Briggs Cex</t>
  </si>
  <si>
    <t>7 day service provision is in place for Integrated Crisis Response, including the Overnight Nursing Service. Residential reablement bed now available that could be accessed over 7 days.  Urgent care centre operating over 7 days. Working on a pathway for weekend hospital discharges.</t>
  </si>
  <si>
    <t>Yes in Health. In social care, Rutland CC has obtained initial NHS numbers via the MACS service for over 80% of service users. These will be added to case files and integrated into correspondence templates as the common identifier when the new case management system goes live in April.</t>
  </si>
  <si>
    <t xml:space="preserve">Rutland Councy Council is currently working through the NHS IG Toolkit and progressing information sharing agreements. </t>
  </si>
  <si>
    <t>Teams are working in a more integrated way and assessment and care planning is more aligned. A dementia worker has responsibility to progress integration for people with dementia.  However we do not yet have fully integrated or shared assessment tools or outcome measures. Care packages are not formally integrated with a named accountable professional. Will progress via integration measures for community health and social care around LTCs in 2016-17.</t>
  </si>
  <si>
    <t>The total forecast for the pool is at present £285k under the total contribution - see below for reasons. Should underspends be confirmed at the year end, they will be held in a contingency and reallocated. The existing fund has no contingency so the ability to meet additional demand through redistribution of the contingency is welcomed.</t>
  </si>
  <si>
    <t>The key variances relate to the Integrated Crisis Response scheme which is estimating an underspend of £168k because of delays in recruitment etc and Falls Prevention estimating an underspend of £46k due to delays in programme.  This scheme will be up and running in full in 2016/17.   The forecasts for Q1, Q2 and Q3 in the above table have been amended to reflect actual costs with Q4 planned expenditure revised accordingly.</t>
  </si>
  <si>
    <t xml:space="preserve">The number of permanent residential admissions fell again in Q3 of 2015-16, to 3 (against a target of 8), putting it at the lowest level seen in the last 11 quarters.  The programme is on target for this metric. </t>
  </si>
  <si>
    <t xml:space="preserve">While formal BCF reporting will be based on whether people discharged between 1 Oct and 31 Dec 2015 are still at home 91 days later, the current pattern of people remaining home 91 days after discharge remains positive. The Q3 rate was an improvement over the last two quarters at 97%, exceeding the BCF Projection target and improving on Q1 and Q2 (also above target).  </t>
  </si>
  <si>
    <t>Using annual Public Health falls data.</t>
  </si>
  <si>
    <t>The satisfaction survey will be sent out later in the spring.</t>
  </si>
  <si>
    <t>Where there is personnel or role change in system, service and programme leadership/management, it would be useful to have mentoring options, including  with other local programmes.  The current exchange mechanisms (teleconfs etc) are valuable but not the place for detail.</t>
  </si>
  <si>
    <t>We could go further with person centred care.</t>
  </si>
  <si>
    <t xml:space="preserve">Keen to start to understand which interventions offer best value and impact. We are counting outputs/activity at one extreme and reporting on change to metrics at the other. There is some direct impact monitoring inbetween, but this would benefit from strengthening. </t>
  </si>
  <si>
    <t>To be confirmed</t>
  </si>
  <si>
    <t>METRICS: The BCF programme continues to progress well in general, as reflected in the metrics. Reablement outcomes and avoided care home admissions are particularly strong. ** While Rutland’s emergency admissions performance in December exceeded the December monthly target, admissions for the year remain below the cumulative target, meaning that Rutland achieved its Non Elective pay for performance target for Q3. If the underlying trend of increasing admissions continues, it is likely that the Q4 P4P target will not be met. Initial insights from other areas confirm that closer management of long term conditions may impact positively on non elective admission rates. This will be fed into the 2016-17 programme. **Following the best performance to date in Q2, delayed transfers of care rose in Q3 (from a low of 490 to 938 per 100,000). The underlying figures show an overall slow rising trend since October. Cross border challenges particularly between health bodies contributed, with some disjoints between transfer processes in Leicester, Leicestershire and Rutland and those in Peterborough. Work continues here.
PROGRAMME PROGRESS: Programme implementation continued at a good pace in Q3 in parallel with an interim evaluation using the national self assessment template. This reviewed progress in the round and identified how the programme could build on progress in 2016-17. In particular, there is an ambition to sustain progress on out of hospital services while aiming to reduce future health demand and admission levels with more emphasis on long term condition and frailty management and unified prevention. Another aim is to move from a scheme focus to addressing multisectoral integrated working at a system level and increasing the emphasis on user engagement/involvement.
STEP UP STEP DOWN: integrated urgent response, hospital discharge and reablement.  Plans to develop a 'Prevention, Discharge and Reablement Hub' through co-location of teams are being shaped, and are anticipated to result in enhanced partnership working and a more robust, coordinated approach. The crisis response service is in place to avoid admissions, and we are looking to confirm that this is always considered where applicable (recent statistics indicate a higher proportion of use in Rutland than previously). The DTOC situation is noted above. Rutland’s geography means that a lot of healthcare is cross-border outside LLR which adds complexity. Reablement services, finally, are running well and appear to be highly successful in keeping people at home.
LONG TERM CONDITIONS:** In Falls Prevention, tailored training is being delivered to care homes, 6 falls ‘fetes’ are planned, a Rutland specific falls information campaign will be run and a research based exercise programme is getting underway.  In parallel, a number of other schemes are contributing to falls prevention (eg. DFG and adaptations, assistive technology and reablement).  ** For dementia care, the Memory Advisor continues to work with other stakeholders locally to refresh dementia pathways so they are clear, practical and consistent. A more person centred approach is being taken to council funded Alzheimers Society services. In addition, one page ‘This is me’ profiles have been introduced for dementia patients and their carers so support services can ‘tune in’ more quickly to their preferences and wishes. ** Supplementing these schemes, teams have been trialling case management approaches in 2 GP surgeries to better support people with complex needs via multi-disciplinary primary care meetings involving eg. social workers and district nurses. The intention is to build on this in 2016-17.
UNIFIED PREVENTION ** There has been strong take-up of assistive technology, and we are considering mainstreaming some more routine aspects so the specialist capacity can be used for more challenging requests. A pilot is underway enabling isolated individuals with no IT skills to video call care services, family and friends to maintain their wellbeing.  ** The delivery of adaptations/DFGs continues.  We are now looking to identify the need for adaptations before they become urgent and to equip service users to future proof their homes. ** The Community Agents scheme is broadening out, delivering tailored signposting in the community and also building up community capacity. In parallel, the Integrated Care Coordinator is strengthening the bridge between primary care and social care and voluntary and community support, ensuring patients with complex needs who could benefit from other support besides healthcare can access this.
ENABLERS: Good progress continues on implementing the new social care case management system (launch date April 2016), bringing NHS number use to social care. The Council’s first NHS IG Toolkit submission is underway, and we have participated in dissemination events on new national tools supporting progress on information sharing.</t>
  </si>
  <si>
    <t>Chris Tyson</t>
  </si>
  <si>
    <t>christyson@nhs.net</t>
  </si>
  <si>
    <t>0161-212-4105</t>
  </si>
  <si>
    <t>Dr Paul Bishop</t>
  </si>
  <si>
    <t>BCF part of a larger Section 75 Agreement, governed by an Alliance Agreement and a risk/benefit sharing agreement. Salford partners have a £100M pool for Older Peoples Health &amp; Social Care Services which includes the BCF. This is governed by an Alliance Contract including a Risk and Benefit Sharing Agreement. The agreement is that the pool receives the full/maximum amount of the BCF, including the performance related element. The pool pays for all health and social care activity including non elective admissions so it is not appropriate to withhold any funding for underachievement of the non elective activity target.</t>
  </si>
  <si>
    <t>This is the latest position that was reported to the Alliance Board in January 2015 and the £115.6m yearly forecast figure includes Vanguard funding and corresponds to the funding values that are included in the 2015/16 Alliance Agreement</t>
  </si>
  <si>
    <t>This is the latest position that was reported to the Alliance Board in January 2015 and the £115.9m yearly forecast figure includes Vanguard funding and corresponds to the funding values that are included in the 2015/16 Alliance Agreement</t>
  </si>
  <si>
    <t xml:space="preserve">Forecasted acute activity, residential care and Continuing Healthcare placements overperformance is being offset by slippage on new service developments mainly due to delays in recruitment. The Yearly forecast figure of £115.9m corresponds to the latest pool funding values (incl. Vanguard funding) and it contains £2m of contigency which still remains uncommitted at this stage of the financial year. </t>
  </si>
  <si>
    <t>Q3 2015/16 = 778 per 100,000 population (Figure based on new definition as at Q3) - Plan for 2015/16 is 833.7 per 100,000 population (Plan figure based on old definition)</t>
  </si>
  <si>
    <t>Q2 2015/16 = 72.9%,  No Qtr 3 data yet available so only a part year view. Plan for 2015/16 is 80.5%</t>
  </si>
  <si>
    <t xml:space="preserve">According to the latest figures available to the CCG in December, the estimated dementia diagnosis rate is 85.2% (this is using the new methodology). Our plan was 73.7% for 15/16 </t>
  </si>
  <si>
    <t>In 15/16 we aim to achieve 67%. Results from the January 2016 survey show we achieved 67.9%. The next survey will be in July 2016</t>
  </si>
  <si>
    <t xml:space="preserve">The BCF resource is part of a bigger health and social care pooled budget/programme for older people’s services. The Programme is governed by an Alliance Board and an Alliance Agreement between Salford CCG, Salford City Council, Salford Royal FT and Greater Manchester West Mental Health FT. Salford's Integrated Care Programme Service &amp; Financial Plan (2014/5 - 2017/8) is being implemented which has included approval of several business cases relating to community assets, an integrated health and social care contact centre, multidisciplinary groups and several other workstreams. The plan was delivered within budget in 2014/5 and there is a balanced financial plan for 2015/6. The programme has 7 improvement measures with trajectories for improvement agreed across the four organisations, as well as the national BCF metrics. There is some overlap between the two sets of metrics. The Programme is achieving its trajectory for reducing permanent admissions to residential care, but currently not plans to reduce non elective hospital admissions. Programme reports, performance reports, finance reports and risk reports are provided to the Alliance Board on a bi-monthly basis and are available upon request. Salford are building upon the ICP for Older People, planning pooled budgets for all adult health &amp; social care services and the establishment of an Integrated Care Organisation/lead provider, including direct provision of hospital, community and adult social care and subcontracting of adult mental health services. We are exploring the delivery options for General Practice. </t>
  </si>
  <si>
    <t>Paul Moseley</t>
  </si>
  <si>
    <t>paul.moseley@nhs.net</t>
  </si>
  <si>
    <t>07701 293899</t>
  </si>
  <si>
    <t>David Stevens</t>
  </si>
  <si>
    <t>Services are in place but very difficult to quantify / evidence admissions avoided</t>
  </si>
  <si>
    <t>NHS Numbers are being allocated to social care records but the data system is not yet using the NHS number as the primary identifier.</t>
  </si>
  <si>
    <t>The prepopulated value for the Pooled Fund is inconsistent with the S75 agreement. The variance relates to the SMBC contribution to the Pool (£905,000).  The total value of the pooled fund is £26.848m</t>
  </si>
  <si>
    <t>The variance between the plan and the forecast outturn is primarily due to the following issues:
• Expenditure to support Care Act implementation is projected to be less than the allocated budget.
• The social care capital allocation will be used on a project which spans the financial years 2015/16 &amp; 2016/17</t>
  </si>
  <si>
    <t>During the period April 2015 - December 2015 there have been 360 long term admissions to care homes.  This exceeds the threshold of 252 admission for the period April 2015 - December 2015.  The threshold for the number of older people aged 65+ admitted into long term residential or nursing care during 2015-16 is 335 and has already been exceeded.</t>
  </si>
  <si>
    <t xml:space="preserve">Of the people discharged from hospital into reablement during April 2015 - June 2015 63% were still at home 91 days later compared to a threshold of 80%.  The 2015-16 outturn is based on discharges from hospital during October 2015 - December 2015.  </t>
  </si>
  <si>
    <t>Performance against this measure is reported annually.  Information for 2015/16 is expected to be available in May 2016 - planned target for the year is 2084.  From locally-captured information, diagnosis rates for the CCG are 66.3% of prevalence compared to a target of 66.7%</t>
  </si>
  <si>
    <t>Annual result - survey data will be available May 2016</t>
  </si>
  <si>
    <t xml:space="preserve">The Sandwell Better Care plan is progressing well and most of the planned workstreams and activities are operational.  Whilst targets for unplanned admissions reductions remain aspirational due to factors largely beyond the control of Clinical Commissioning Groups and Local Authorities, the BCF provides localities with a clear mandate for improving the quality and effectiveness of services through greater joint working between health and social care commissioners as we plan for 2016/17 and beyond.  By expanding the range of services offered within primary care, greater focus on hospital avoidance interventions and developing more efficient hospital discharge pathways and reablement services, the BCF will help to support vulnerable people to manage their illness or conditions better, enabling them to remain in the community for longer and in so doing reduce the demand on urgent care and local authority  residential and nursing care services.
For the financial year 2015/16 Sandwell &amp; West Birmingham CCG has committed £4.6m to the Sandwell Better Care Fund to protect social services.   Whilst the level of this contribution is expected to be sufficient to support the Local Authority to meet its forecast expenditure on ASC services in 2015/16, the Directorate is expecting a budget deficit for 2016/17.
The challenging financial climate within which the NHS is currently operating will limit the opportunity for the Better Care Fund to provide additional support to Adult Social Care in 2016/17 beyond the £4.6m already committed by SWBCCG.  There is a significant risk that this situation, combined with further expected Local Authority budgetary pressures and the anticipated impact of the living wage from 2016/17 may lead to local discussions around the financial sustainability of some non-statutory services, including valuable prevention-focused services aimed at maintaining independence in the community for people who may be at risk of avoidable admission to more formal health or social care services.  
</t>
  </si>
  <si>
    <t>David Smith</t>
  </si>
  <si>
    <t>david.smith@southseftonccg.nhs.uk</t>
  </si>
  <si>
    <t>01512477015</t>
  </si>
  <si>
    <t>Dwayne Johnson</t>
  </si>
  <si>
    <t>The plan currently remains unchanged however as a result of the non-delivery of the performance payment we are planning to review the existing plan</t>
  </si>
  <si>
    <t xml:space="preserve">The CCGs dispute this and further discussions are underway with the council in an attempt to resolve this, support form our BCF Regional relationship manager and the regional lead for LGA is continuing to resolve these issues.’ </t>
  </si>
  <si>
    <t>CCG working closely with LA to agree a final payment package. CCG have offered £500,000 which is £198,588 above the P4P element.</t>
  </si>
  <si>
    <t>Difference between annual total and pooled fund is £1,311km. This represents the unmet target (£1.811m - £0.301m met in Q4)-£0.199m additional support offered by the CCG to support Social care pressures.</t>
  </si>
  <si>
    <t>Difference relates to under acheivement of performance fund (£1.811m less £0.301m - £0.199m additional support) and slippage on the capital scheme.</t>
  </si>
  <si>
    <t>Spend is forecast to be £21.86m and differs to the plan by £1.311m relating to P4P shortfall plus additional support offered above this, and £0.553m which is required to fund slippage on the capital scheme in 2016/17 that is funded by Social Care Capital Grant</t>
  </si>
  <si>
    <t>The definitions of the ASCOF indicator on which the original data in our plan was based has changed nationally. Based on the previous definition we are in fact on target to meet our original plan, however, under the new definition this creates an unwarretned massive increase in our apparent admissions annd as a consequence we will not meeet our original target which was calculated in a different way. Internal and local metrics all demonstrate that our residential/nurisng admission rate has improved and teh new ASCOF indicator is flawed.</t>
  </si>
  <si>
    <t>The national ASCOF indicator 2Bi on which this is based is collected only for the three months Oct-Dec, with outcomes reported April the following year. At this stage threfore we cannot update this indicator. Local similar metrics suggest that our reablement programme is doing well and on-track however.</t>
  </si>
  <si>
    <t xml:space="preserve">The data has been subject to a definition change nationally leading to a delay in data availability. December 2015 data has been made available, and stands at 61.72% for Sefton overall (55.9% for South Sefton and 67.4% for Southport and Formby CCG) against the target of 65%. Whilst performance continues to improve, South Sefton's performance is unlikely to reach target by year end, meaning the overall Sefton target is unlikely to be met. </t>
  </si>
  <si>
    <t xml:space="preserve">Data is collected twice a year for the time periods Jul-Sep and Jan-Mar and then published every July and January, and include data from the two latest waves making it a rolling figure. The actual figure we populated in this return is for the period Jan-Mar 2015  and Jul-Sep 2015 which is 84.2%. Detailed practice level results have been shared with primary care and quality leads within the two CCGs.   </t>
  </si>
  <si>
    <t>The performance payment will not be realised  in full. This is a key risk in protecting adult social care and to the whole system. Discussions about protecting adult social care and revisiting the schemes are on going and a report is to be tabled to the next Health and Well Being Board which will highlight the requirement to have a financial sustainability plan in place.</t>
  </si>
  <si>
    <t>Peter Moore</t>
  </si>
  <si>
    <t>p.moore2@nhs.net</t>
  </si>
  <si>
    <t>07810 151851</t>
  </si>
  <si>
    <t>Through the PMCF there are a number of local Hubs which are maturing in their primary care support.  There is also 7 day week community nursing support enabling this. Additional funding extending the PMCF throughout 2016/17 is required to deliver this.</t>
  </si>
  <si>
    <t>NHS number is being used across NHS services, operationally in joint social care / health work around primary care (People Keeping Well), and as part of impact evaluation with research partners.  Social Care receive NHS Number data and are in the process of changing their systems to hold it. Periodic matching using NHS Number is being undertaken</t>
  </si>
  <si>
    <t>Integrated assessment and care planning has moved forward quickly in mental health and pooled funding for section 117 after care packages is now in place (with associated protocols) - this is already leading to more rapid discharge from clinical settings. This will be expanded through our onoing care workstream which focuses on complex care and continuing care.  Progress in Q2 has been the agreement to in house CHC from CSU - staff transfer 1st Dec.  There have also been successful joint development sessions with Assement staff from both SCC and SCCG to develop bottom up approaches to merging the assessment processes.</t>
  </si>
  <si>
    <t>This forms part of the 2016/17 contracting process.</t>
  </si>
  <si>
    <t>,</t>
  </si>
  <si>
    <t>The original budget has increased due to approved virements. The budget shown includes Disabled Facilities Grant which formed part of the S75 agreement in Sheffield.</t>
  </si>
  <si>
    <t xml:space="preserve">The annual position has improved since Q2 by £0.7m. Long Term Care (Social Care and CHC) and emergency medical admissions continue to be the main reason for forecast overspend. The S75 agreement confirmed risk management arrangements in that each organisation would hold a risk reserve outside the BCF. These will be deployed to manage the overall position.      
</t>
  </si>
  <si>
    <t xml:space="preserve">It has been difficult to capture comparable data for 2015/16 due to a change in the definition of the national measure. Using a local measure used consistently over time it shows a deterioration in performance in 2015/16 of around 13% compared to 2014/15 - driven almost entirely by increased demand for nursing care homes. Our current forecast is that state-funded placements in residential and nursing care homes in 2015/16 will be at the same level as 2013/14. Further work is being done to identify the drivers behind the increase in nursing home admissions.       
</t>
  </si>
  <si>
    <t>Performance in 2015/16 has improved further during Q3 to be just ahead of the 85.3% target.</t>
  </si>
  <si>
    <t>Data for Q3 and cumulatively looks considerably better than plan.</t>
  </si>
  <si>
    <t>This is an annual measure. For the period to March 2015 the data improved to 0.73 from 0.72 in March 2014.</t>
  </si>
  <si>
    <t>Sheffield continues to making considerable progress in utilising the opportunities  the BCF provides to develop shared commissioning arrangements across health and social care.  The formal structure for delivering the Integrated Commissioning Plan is currently being revised to improve whole sytstem engagement however the four initiatives within this programme are progressing well.  There are a number of strategic plans across the Sheffield Health and Social Care system and the current work is drawing these together to ensure that the interdependancies between Urgent Care Strategy / Prime Ministers Challenge Fund / Primary Care Strategy / Social Care Transformation Plan and the Integrated Commissioning Plan.  This is the current focus of the Joint SCC / SCCG Executive Management Group together with a more transparent process of making commissioning decisions and understanding the interdependancies between services each organisation commissions.
The new questions on the progress in installing of open APIs across care settings would be improved if a percentage could be given where 0% represented no progress and 100% represented full API across all systems. For example the system to report from GP to Hospital could be more developed than say the link betwen GPs to a different part of the health and social care system, but this couldnt easily be explained with choices presented.</t>
  </si>
  <si>
    <t>Samantha Tilley</t>
  </si>
  <si>
    <t>samantha.tilley@shropshireccg.nhs.uk</t>
  </si>
  <si>
    <t>01743 277500</t>
  </si>
  <si>
    <t>Karen Calder, Chair, Health &amp; Wellbeing Board</t>
  </si>
  <si>
    <t>Although a quarterly payment schedule was agreed in relation to the achievement of the P4P NEL target no monies have been released in Q4, Q1, Q2 or Q3 as the NEL target position has not been reached. It should be noted that the "Actual payment locally agreed" figures have been incorrectly populated for Q1 and Q2 resulting in the alert above for Q3. NHSE have been contacted and have advise this note be added to advise of this error on the template which cannot be rectified by the CCG as the document is locked</t>
  </si>
  <si>
    <t>Final Q3 position will be confirmed when work to reconcile impact of winter pressures on ICS has been completed</t>
  </si>
  <si>
    <t>year to date performance is  468 which is currently in line with the profiled target of 468</t>
  </si>
  <si>
    <t>year to date position is 84.5 which is better than the profiled target of 81.9</t>
  </si>
  <si>
    <t>Data shows an unplanned admission rate of 1.4% for the year up to Q3 2015/16 compared to a 1.77% unplanned admissioin rate in the previous year. This is based on QOF data for the number of individuls with a diagnosis of dementia in Shropshire and data from our local Mental Health provider on admission numbers</t>
  </si>
  <si>
    <t>This metric is  based on the results of an annual survey. Results for 2015/16 show an improvement from 55% in 2014/15 to 62% but falls short of our local target of 70%. However, we are encouraged by the improvement and the increased rate of respondents in the 2015/16 survey</t>
  </si>
  <si>
    <t>During this quarter work has continued on implementing the BCF schemes which remain largely on track. New governance arrangements agreed by the H&amp;WBB in the last quarter, which streamline governance and make better use of joint arrangements, have now been implemented and will be bedded in over the coming weeks. Planning work for 2016/17 is reaching a conclusion, both in relation to BCF schemes and finance plans and activity to impact on the delivery of the BCF metrics. Planning has included a range of stakeholders and ongoing links with the regional BCF support worker. The late release of BCF planning guidance has hampered the development of the details of our local plan in ensuring it meets NHSE requirements, particularly around activity and metrics. However, planning in relation to joint working across the sector to address common areas of need, performance improvements and improvements in patient outcomes has continued at pace. The focus on prevention will play an increasing role in the development of our local BCF plans, with the main BCF themes for 2016/17 focusing on hospital admission avoidance and building community capacity. Planning work has initially focused on the development of new high impact BCF schemes and refreshing exiting schemes that have demonstrated impact. In relation to the New Integration metrics it should be noted that locally mapping is underway regarding IT system requirements in relation to the Digital Roadmap requirements and the use of digital integrated records. This mapping will inform the roll out of this work in line with NHSE requirements and timescales in 2016.</t>
  </si>
  <si>
    <t>Mike Wooldridge</t>
  </si>
  <si>
    <t>mike.wooldridge@nhs.net</t>
  </si>
  <si>
    <t>07813 094040</t>
  </si>
  <si>
    <t>Cllr Rob Anderson</t>
  </si>
  <si>
    <t>This work is part of joint project between 3 CCG's and 3 LA's - Share your care project.  In Slough the NHS numbers are collected for all new entrants to services but we are in the process of updating historical records through our review processes. We will also be implementing a tool to enable us to routinely check and match NHS numbers pending completion of the IG toolkit to enable us to move towards getting an N3 connection which is required in order to implement</t>
  </si>
  <si>
    <t>This is happening in parts of the system but not consistently across all services. There are some joint funded packages of care and a lead agency and worker for these. There is a system wide 'New Vision of Care' programme and one of the aims is to support the delivery of joint assessment and care planning. We will pilot a single shared assessment in Intermediate Care and reablement services, this was scheduled for January '16 but timescales have since slipped and tool is still in development but aim to pilot in Q4.</t>
  </si>
  <si>
    <t xml:space="preserve">The latest Slough NEL data is showing to be 6% above our planned activity for Q3 (variance of 278 admissions).  Overall Slough has achieved a reduction in NEL within the payment for performance period.  However the funds have not been paid into the Pooled Budget as the expenditure in the acute has not reduced due to several factors which we are exploring to understand further and reconcile. </t>
  </si>
  <si>
    <t xml:space="preserve">Income and expenditure is on track with the BCF Pooled Budget. There has been underspend in some areas of activity and this has been reinvested in this year into i) other pilot schemes and projects ii) additional equipment and iii) additional social care protection as well as continuing to hold the P4P contingency funding within the pool for expenditure in the acute sector.  </t>
  </si>
  <si>
    <t xml:space="preserve">Overall Slough is on track to meet its BCF target on admissions to residential care. In Q3 there has been a steady increase in the proportion of adults aged 65+ admitted into residential or nursing care homes. The number of older people admitted is slightly lower to the numbers seen in the previous year over the same quarter,but due to the small numbers a slight rise in admissions can impact significantly on performance against this metric. </t>
  </si>
  <si>
    <t xml:space="preserve">Latest data provided indicates an increase in numbers of people supported in to reablement services from hospital discharge, with a continued high success rate of being home 91 days later.  The dataset is currently undergoing validation. </t>
  </si>
  <si>
    <t>No update on progress to report from Q2. This data is reported annually on the levels of ambition atlas http://www.england.nhs.uk/ourwork/forward-view/sop/plan-sup-tools/a-atlas/</t>
  </si>
  <si>
    <t xml:space="preserve">No update on progress to report from Q2.  There was a slight decrease in reported satisfaction rates from baseline and is reflective of a low number of responses to the survey. </t>
  </si>
  <si>
    <t xml:space="preserve">Slough continues to have strong joint working arrangements in place to progress its BCF programme between the partners which is underpinned by a Joint Commissioning Board and regular Delivery Group meetings.  BCF is managed through both the reviewing of services and business case development for new projects and commissioned activity, as well having standing items on finance, performance and risk management.  Regular reports on the progress in BCF are presented to both the Slough Wellbeing Board and the Health Scrutiny Panel ensuring visibility and alignment of BCF with other change and transformation programmes. 
In quarter 3 there has been active performance review of schemes within the BCF to evaluate their impact in terms of BCF metrics and there are some notable successes which we want to build upon and extend in our planning for 2016/17. These include:
Telehealth
Care Homes training and additional GP support
Complex Case Management
Community paediatric respiratory service
Falls Prevention
Intensive Community Rehabilitation and RRR services
Other areas that are not performing so well are set to be reviewed and remodelled in the next quarter, such as our PCICT services (Primary Care Intensive Community Treatment), whilst other large scale recommissioning work in this year such as our work with the Community and Voluntary sector is now being implemented and embedded.
Planning for the Slough BCF for 2016/17 is underway and our major integration projects for next year are i) the integrated point of entry (SPA) for professional referral and ii) commencing the integration of our short term out of hospital services and iii) developing our prevention strategy including working with the Fire Service
Slough has performed well against its ambition for reducing non-elective activity in the acute sector in the Payment for Performance period.  However, the funds have not been released into the pooled budget for investment for out of hospital services as expenditure costs within the contract with the acute have not reduced.  Performance against BCF metrics of sustaining low numbers of care home placements and success rates in reablement services have been positive, whereas  DTOCs has been variable with significant increases in Q1 and Q3 against our relatively low baseline activity.
Financial challenges remain a key issue with the savings to be delivered by both partners in 2016/17 whilst only a relatively small proportion of local Council and CCG budgets are included in the BCF.  We have agreed to delivery the STP on a larger footprint in order to take forward our integration programme with community and acute providers and commissioning partners in the East of Berskhire, South Bucks, Surrey Heath and NE Hants.   </t>
  </si>
  <si>
    <t>Christine Howell</t>
  </si>
  <si>
    <t>christine.howell3@nhs.net</t>
  </si>
  <si>
    <t>0121 7138732</t>
  </si>
  <si>
    <t xml:space="preserve"> Councillor Ken Meeson</t>
  </si>
  <si>
    <t>NHS number will never be appropriate fro all SMBC clients. This has been reported up to NHSE via our regional BCF lead.Currently 83.48% of SMBC Social Care records have an NHS number. For records that are shared with NHS we are close to 100%. If we can agree the definition of primary identifier, then we can meet the condition.</t>
  </si>
  <si>
    <t xml:space="preserve">we are piloting a joint approach to co-ordinating care through MDT meetings focusing on complex patients at risk of admission – also, our Integrated Care Team and D2A pathways both recognise the importance of a lead practitioner for complex patients – not yet implemented but at planning stages. We are also developing a new IT appraoch to shared records "Solihull Connected" via our Vanguard proposal.
</t>
  </si>
  <si>
    <t xml:space="preserve">Schemes are being implemented as planned. We anticipate that the all resources will be fully expended by the year end in line with the financial plan. </t>
  </si>
  <si>
    <t>For the period between 1st April 2015 and 31st December 2015, there have been 171 admissions of older adults to permanent residential or nursing care (17 new admissions in
December 2015), which represents an average of 19 placements per month, 7% below the proportional target.</t>
  </si>
  <si>
    <t>Monitoring data shows this on track for improved performance although possibly not to achieve target by the end of the year
Between January and September 2015, 317 older patients were discharged from hospital and received a reablement service with a view to returning to their own home, extra care housing or an adult placement scheme setting.
91 days after their reablement service started, 245 of these people were at home (77.3%), 23 were in residential/nursing care (7.3%), 13 were in hospital (4.1%) and 26 had passed away before the 91st day (8.2%). 6 (down from the previous 17)were not contactable after several attempts or because their current contact details were not known. 4 were at home with a new reablement package after readmission to hospital during the 91 days.</t>
  </si>
  <si>
    <t xml:space="preserve">2015/16 target for this is 66.7% which in recent months has already been met (Oct-66.8%, Nov-67.3% Dec-67.9%) and consequently on track.  
</t>
  </si>
  <si>
    <t>Process for gathering data being reviewed alongside development of metrics for Solihull’s UEC Vanguard proposal.</t>
  </si>
  <si>
    <t xml:space="preserve"> During 2015/16, the partners have evolved the approach to risk-sharing, which is reflected in the s75.  This has not impacted the overall pooled fund, but has impacted the expenditure plans within it and has reduced the budget for Protecting Adult Social Care by £400,000.
Solihull is an UEC Vanguard site. Our value proposition for 2015/16 was approved and is contributing to the implementation and project management of some schemes. Our value proposition for 16/17 has been submitted and we are awaiting the outcome. If approved this will allow for the double running and pump priming of a number of BCF projects.
Implementation of the schemes continues to be on track.
Evaluations are underway for Scheme 3 Falls and Fracture Prevention; scheme 4 Support to Care Homes and scheme 5 Care Navigation. Early indications are that these 2 projects are not bringing the reduction in NEL we had anticipated and these projects will be redesigned for 16/17.
National Conditions:
Joint assessments - as part of our development of Integrated Community Teams and our Vanguard Integrated Care Service, we are exploring new roles for care navigators. We are are seeking to establish how they will work with a network of Dementia Advisors.
Metrics:
Metrics continue to be monitored by our Integrated Care and Support Solihull ( ICASS) programme board.
Non elective admissions:
Non elective admissions are down 0.88%  ytd.  For Q3 NEL are down 3% compared to Q3 14/15.
DTOC:
DTOC in Solihull have deteriorated over 15/16.
Total monthly delay days: July = 897, August = 756 and September = 608.
The total for Quarter 2 was 2,261. This is almost double the value from 2014/15 Q2 which totalled 1,138 delayed days. The population numbers being used are those published by ONS in May 2014, Solihull adults 18+ 164,453.  Completion of Assessment accounts for 21% of all delays and is the largest factor.  However, ASC generally report no delays regarding assessment and since Christmas 2015 home care packages appear to be the main cause of delay which would reflect the national picture.  Every person who has a TOC enters the Completion of Assessment category until social work carries out the assessment and then the need  is then promptly recorded on TOC to reflect this ie. Nursing home.  There appears to be significant discrepancies with the data reporting mechanism.
 Further non acute is the second commonest reason and accounts for 19% of delays 
The split between NHS and Social Care is 62% NHS and 38% Social Care.
While the number of delayed days was very high in July it fell consistently in August and September, though the September value is still higher than any month last year. We have begun a joint review and deep dive into this to examine the data, pathways, flow management and capacity. A high level senior management group from SCCG, SMBC and HEFT is coming together to review the findings and agree a target and action plan. This is being reported on separately to the Health Overview and Scrutiny Board.
Emergency Readmissions: 
 the 8 months Apr-Nov activity is cumulatively 213 (6.5%) lower in 2015 compared against the same period in 2014. Apr-Nov 2015=3,081, Apr-Nov 2014=3,294. In Nov '15 there were 385 readmissions which is 28 lower than the previous month of Oct (413).
Open APIs:
We have a mixed picture with open APIs. 
• Between HEFT community services and primary care: 
This only applies to SystmOne practices (60%), with patient consent, a two way share can be established to enable a whole patient record to be viewed and added to by a community service team involved with that patients care. This also includes services such as McMillan Specialist Palliative Care. This reduces the need for electronic letters and duplication. 
SystmOne practice can also share a patient record with the walk in centre (WIC) and vice versa, which supports some of the urgent care agenda and allows the WIC to treat walk in patients  . Emis and Vision practices are unable to do this. 
• Between Primary care and acute services
Your Care Connected is a Birmingham, Solihull and Sandwell wide health project to allow hospital based services to view all primary care coded data, less the nationally agreed exclusions such as HIV status. Patient consent must be recorded on the record and consent is asked again at point of contact, this could be in an outpatient setting, A&amp;E or an admission. The project is progressing and this should be available by summer 2016. The second phase of the project is to make acute hospital coded data available to primary care.   
• Between social care and primary care
This is currently in a pilot phase. All GPs will be able to log into CareFirst the social care system. 
Scocial care are colocated with community teams in some places, so share information face to face or by secure email. Mental health social workers use RIO along with the mental health trust so can share all.
Solihull as part of its Vanguard proposal is developing a new patient information system. This will be piloted with some cohorts of patients and pathways from June 2016. ( Shown as community on tab 8 Q3) but will include, primary care, social care, mental health for those cohorts of patients. Implementation to wider groups will follow, so the implementation date has been given as the end of the Vanguard period.
Finance:
The CCG has withheld £400,000 in relation to the performance fund which has been used to purchase additional non-elective activity at tarriff. A recurrent solution has been agreed between SCCG and SMBC for 16/17.
</t>
  </si>
  <si>
    <t>Julia Titterton</t>
  </si>
  <si>
    <t>julia.titterton@swcsu.nhs.uk</t>
  </si>
  <si>
    <t>01935 384152</t>
  </si>
  <si>
    <t>Steven Foster</t>
  </si>
  <si>
    <t>No Difference</t>
  </si>
  <si>
    <t>Financial Plan in line with expectation</t>
  </si>
  <si>
    <t>The performance in this area is on target to beat the revised 15/16 projection. Overall admission projections for residential and nursing are down 7.4% from the previous quarter with the major reason for this a reduction in residential placements. Nursing placements have not see the same significant reduction.</t>
  </si>
  <si>
    <t>The data for this is produced in March (91 days afer December) on an annual basis as the ASCOF measure covers a period finishing in December. It may be possible to collate in year figures but there is no confidence in them being as accurate as the formal collection measure as those successfully reabled would no longer be on our systems.</t>
  </si>
  <si>
    <t>Data is sourced from the GP Patient Survey. The next survey is published mid 2016</t>
  </si>
  <si>
    <t>The next Inpatient Survey is published in Spring 2016</t>
  </si>
  <si>
    <t>We have struggled to make good use of the BCF in its first year. 
This is due mainly to the difficulty of releasing already committed funds for new integration activity.  
We are now planning for Year 2 BCF.</t>
  </si>
  <si>
    <t>Guy Stenson</t>
  </si>
  <si>
    <t>guy.stenson@southgloucestershireccg.nhs.uk</t>
  </si>
  <si>
    <t>0117 947 4400</t>
  </si>
  <si>
    <t>Mark Pietroni</t>
  </si>
  <si>
    <t xml:space="preserve">Work is ongoing to implement the 7 day services to support discharge as outlined in the BCF plan submission. Community health services are now commisisoned to provide a 7-day service in South Gloucestershire. Social care services are currently providing a 6-day service into the local acute trust (NBT). Further work is in progress with the NBT system partners to develop teh full 7-day service for our population. </t>
  </si>
  <si>
    <t>Over-Performance on Integrated Communty Equipment Service &amp; Respite Care Homes schemes</t>
  </si>
  <si>
    <t>At Q3 there have been -47 fewer permanent admissions than the previous year against a target reduction of -27.</t>
  </si>
  <si>
    <t>Local pragrammes for home care have seen the volumes of patients discharge increase massively with little or no imprvement in the proportion still at home after 91 days which suggests that there is no added clinical risk</t>
  </si>
  <si>
    <t>Q3 data showing a better than target reduction in falls related admissions. However this may be impacted by the data quality at North Bristol NHS Trust after the implementation of a new Patient Records System</t>
  </si>
  <si>
    <t>HSCIC published data for July 2014 to March 2015 reports 63.8%. This is a reduction of 2.1% on the July 2013 to March 2014 report.</t>
  </si>
  <si>
    <t>It would be beneficial to our local system to work with a system that has pooled both Council and CCG funds</t>
  </si>
  <si>
    <t>This is specifically about supporting the wider community voluntary sector to be an equal partner in care and support of the individual</t>
  </si>
  <si>
    <t>Sharing benefits and risks will be a key issue to achieving successful budget integration and we would be keen to learn lessons of how this can work most effectively in practice</t>
  </si>
  <si>
    <t>It would be helpful to see a library of KPIs used by other BCFs/systems to measure success</t>
  </si>
  <si>
    <t>Workforce development and cultural change support at grass roots level. Effective building of virtual teams spanning organisation boundaries but working to common objectives</t>
  </si>
  <si>
    <t xml:space="preserve">In terms of performance, South Gloucestershire is currently performing below its expected trajectory against the BCF metrics (with the exception of permanent admissions to residential/nursing homes). A deep dive into non-elective admissions was carried out during January and further deep dives are planned. This includes DTOCS where the local health economy has significant concerns relating to apparent discrepancies between locally reported DTOC data and the national data used by the BCF. It will work with local, regional and national partners to understand and resolve these issues. Significant work is also being undertaken with the principal project areas, and these are outlined below.
Happy Healthy and at Home Cluster Integration Project:
Significant progress continued to be made in developing individual clusters, with 4 clusters now up and running and all have steering groups which are meeting regularly and identifying the priority areas they wish to focus on going forward. Public health support to cluster project has been agreed and will focus on prevention and self-care, as well as population needs assessments. 
Dementia Aware and Dementia Friendly:
Focus has been on completing and consulting on the new draft dementia strategy and action plan which has been developed. Priorities going forward include addressing waiting times, increasing the rate of dementia diagnosis and increasing post diagnosis support). A new dementia support model has been developed in collaboration with the Alzheimer’s Society which will see the CCG and AS share the funding of 6 dementia support workers – one per cluster.
Rehabilitation, Reablement &amp; Recovery (3Rs) Programme:
Phase 2 of the 3Rs Programme is ongoing with the formal procurement element now complete. Focus has now shifted to working with the community and acute providers on a co-production basis to agree on the implementation of the new model from April 2016. This will include transferring the current level 5 sub-acute rehab facility at Southmead Hospital from NBT to Sirona.
Building Capability &amp; Capacity in Care Homes:
The development of the new contracting framework for commissioning care homes is now completed and proposals for joint brokerage have been agreed. This will launch from April 2016. Staff have been recruited flexibly to provide options for 7 day coverage (although will not be a fully 7 day service on launch). The focus in this quarter has been undertaking an independent evaluation of the cost of care in South Gloucestershire to be signed off in February 2016.
Reducing Falls in Older People:
Following the development of a new falls strategy, focus has been on establishing a Community Falls Service. A business case for this service has been developed and a final commissioning decision will be made in February 2016.
Connecting Care:
Connecting Care is a key enabling programme of work for the South Gloucestershire BCF. The Stage 2 platform went live in October and the roll out of Connecting Care to more users is continuing apace. Licenses are now being provided to South Gloucestershire Council and to Sirona staff members. Therefore, overall good progress is being made. Having said this, there has been some slippage, with the go live for interfaces for South Gloucestershire adult social care and childrens services having now been pushed back to Q4. 
</t>
  </si>
  <si>
    <t>Emma Hamblin</t>
  </si>
  <si>
    <t>emma.hamblin@southtyneside.gov.uk</t>
  </si>
  <si>
    <t>0191 4246409</t>
  </si>
  <si>
    <t xml:space="preserve">David Hambleton, Chief Officer South Tyneside CCG; John Hewitt, Corporate Director Business and Resources South Tyneside Council </t>
  </si>
  <si>
    <t>There is a focus on ensuring that primary and community services work together through integrated teams to manage vulnerable patients in the community setting and thus prevent admission and also on how we will increase discharge opportunities over a weekend.  Several 7 day services are provided on an ongoing basis (such as reablement, acute care, home assessment and reablement), and 7 day services will also be a feature of the urgent care hub, the  integrated care services hub and integrated community teams. For the latter, 7 day services will ensure all round access to step-up bed resource or community reablement, preventing the need for hospital admission.</t>
  </si>
  <si>
    <t>The Health and Social Care Information System (HSCIE) will link all patient data using the NHS numbers as the primary identifier across all associated systems</t>
  </si>
  <si>
    <t>Yes, we are speaking to systems suppliers at the moment with regard to what API's they have available currently and any plans they have to publish API's in the future.</t>
  </si>
  <si>
    <t>Yes, a dedicated Information Governance workstream has been set up for the Health and Social Care Information Exchange. Attendees consist of all IG Leads from partnering organisations. This is to ensure that the implementation of the information exchange adheres to the principles and guidance in Caldecott 2.</t>
  </si>
  <si>
    <t>We are in the process of developing a joint assessment to be used by health and social care professionals. This will be trialled by the Integrated Community Teams before wider implementation.A joint care planning process will also be developed and trialled by the Integrated Teams. People requiring services will have easier access to personalised budgets to meet thier needs supported by a named accountable professional.</t>
  </si>
  <si>
    <t xml:space="preserve">At end of Q3 STC had invoiced Health for only two quarters contribution to the pool (£1.131m) which explains the difference in Forecast and actual.  </t>
  </si>
  <si>
    <t>There has been a total of 230 residential admissions up to the end of Q3.  The planned figure for 15/16 was 209, therefore we are experiencing higher numbers of admissions than expected.  Adult Social Care has recently started using a different electronic records system, however, and the number of admissions may be over-reported.  The data is going to be quality checked before the end of Q4.</t>
  </si>
  <si>
    <t>The percentage of people still at home after 91 days following discharge was 87% in Q3, which is higher than our expected performance for 15/18 (83.1%).</t>
  </si>
  <si>
    <t>70.1% performance measured on a 6 monthly basis so same as previous submission. Planned performance for 15/16 was 70.2%</t>
  </si>
  <si>
    <t>This is an annual survey so the updated figure will not be available until mid-2016.
In 2014/15, 79.9% of people responded that they have control over their daily life.</t>
  </si>
  <si>
    <t>Support request form submitted through Better Care Manager.</t>
  </si>
  <si>
    <t>31/09/2016</t>
  </si>
  <si>
    <t xml:space="preserve">We continue to experience challenges in both our Non-Elective Emergency Admissions and Delayed Transfers of Care; 
DTOC - in Q3 we have had 995 delayed days, compared to a planned figure of 344 days;
• Of these, 724 were acute delayed days and 271 were non-acute
• Most frequent causes of delay were patient/ family choice, awaiting a care package in the patient’s own home, and further non-acute NHS care.
• Discussion of delays continues on a weekly basis with main acute, social care and mental health to identify barriers to discharge and opportunities for improvement.
• There is 7-day Social Care cover and social workers attend at 3x daily bed meetings.  There is an MDT review of all patients over 7 days length of stay each week led by a senior manager.
• Patients medically stable waiting for care homes, aim is to change message given by staff to patients from the point of admission. A new leaflet designed and awareness raising ongoing with staff. Expected outcome is evidence of quicker patient flow and reduction in delayed discharges 
• Safer care “perfect week” focusing on a perfect week of discharges.  
• Specific task and finish group on discharge processes to residential step down facility 
•  Self-assessment against the NICE baseline tool for transfers from hospital settings, mapping our discharge processes against the NICE guidance
NEL Admissions; 
• We are experiencing challenges in avoidable emergency admissions. 
• Whilst this is a composite measure pressure is specifically seen in Ambulatory Care Sensitive Conditions  
Actions to recover position include;  
• Roll out of Integrated Community teams – which are aligned to GP practices, providing care which is exclusively aligned to the registered practice list
• Benchmark STCCG against peer areas.
• Planned audit of &gt;75s cohort to understand acuity issues/tipping points and whether these non-elective admissions could be prevented
• Actions ongoing to develop a frailty strategy and use of the EWS in primary care, post the &gt;75s audit (delete the existing line re the &gt;75s audit, please)
• Work using NHS Rightcare tools has identified opportunities around better outcomes, quality and efficiency achievements for pathways relating to CVD, respiratory and cancer. These form a key part of the CCG’s own overall work programme for 16/17 which partners are being fully engaged and involved in.
</t>
  </si>
  <si>
    <t>Donna Chapman</t>
  </si>
  <si>
    <t>donna.chapman@southamptoncityccg.nhs.uk</t>
  </si>
  <si>
    <t>023 80 296004</t>
  </si>
  <si>
    <t>Councillor Shields</t>
  </si>
  <si>
    <t>Hospital discharge team have increased their weekend working to support timely discharge on a 7 day basis. This is showing an impact on discharges; Social care and community nursing staff already supporting 7 day discharges; Aiming to have integrated Rehab/Reablement/Discharge service in place with 7 day access by end 16/17.  Further work required with nursing and residential homes to enable 7 day access</t>
  </si>
  <si>
    <t>Southampton has taken the decision to pool over time the majority of health and social care resources on community services bringing the total BCF to £132,718,000.  This is higher than the nationally required minimum contribution of £15.325m revenue funds plus £1.526m capital.  It has always been the intention to increase the pooled fund on a phased basis, starting first in 15/16 with 3 of the schemes which make up the 5 schemes described in our BCF Plan.  The total value in year 1 (1/4/2015 - 31/3/2016) is £57,988,000.</t>
  </si>
  <si>
    <t>The forecast overspend is a combination of savings plan not being delivered and contract values increasing subsequent to the signing of the s75.</t>
  </si>
  <si>
    <t>Permanent admissions to residential &amp; nursing homes at end of Q3 15/16 are higher than target. We are seeing a general increase in complexity which is impacting on nursing home admissions.  We have a number of actions in place to try to improve the position: 1) Audit has recently taken place into residential home admissions to better understand the issues and to develop an action plan; the aduit report is due to be shared with health colleagues end of Feb 2016; 2) NEL CQUIN with community health provider targeted at supporting Residential home staff to better enable them to manage people's health needs and prevent escalation; 3) the new integrated Rehab &amp; Reablement service currently being mobilised will also target this metric with a focus on maintaining people's independence as long as possible, enabling them to remain living in their own home.  We are also actively exploring an increase in the use of Extra Care Housing to provide additional support for people who cannot stay in their own homes but can still maintain a level of independence.</t>
  </si>
  <si>
    <t>The City Council only collects this information for the annual SALT (Short and Long Term) return which focuses on hospital discharges to reablement of people aged 65 or over during the period October to December. Collating the information for this metric is very time-consuming as it currently involves contacting individual patients to determine their status at 91 days.  At this stage there are no plans to collect this information on a quarterly basis.</t>
  </si>
  <si>
    <t xml:space="preserve">Reduction in injuries due to falls is currently behind YTD target, however at the end of Q3 15/16, the numbers are lower than the same period for 14/15 so performance is improving. We have implemented a range of schemes this year to reduce falls, including commissioning a programme of falls exercise classes through the voluntary &amp; community sector, implementing a falls liaison function within the hospital and a cross system CQUIN targeting specific areas of action with our community provider, hospital provider and ambulance provider. Introducing falls exercise has an evidenced based lag effect of at least 6 months as individuals need to build core stability strength and maintain this over time.  </t>
  </si>
  <si>
    <t>The % people who feel supported to manage their LTC as collected through the GP survey was selected as our local metric as it was readily available data.  However the correlation between this survey (which focuses on anyone with a LTC) and our BCF programme this year (which focuses mainly on older people over 65) is weak and so it is difficult to draw any clear conclusions from performance against this metric.  The latest GP survey was produced in January 2016 based on Jan-Mar 2015 and Jul-Sep 2015 data. The results of this survey show that the % of people who feel supported to manage their LTC is slightly below our 15/16 target. We are exploring alternative local approaches to measuring patient experience using the National Voices I Statements and are in the process of pulling together the results of a local survey undertaken by the voluntary and community sector in partnership with the University of Bournemouth.  This information will be available later in the year.  The intention is to repeat this survey again in 2016/17.</t>
  </si>
  <si>
    <t xml:space="preserve">Southampton established its BCF pooled fund under a S75 Partnership Agreement on 1 April 2015, initially pooling 3 schemes: supporting carers (£1.334m), cluster teams (£30.634m) and Rehab/Reablement and supported discharge (£26.015m).  As mentioned earlier, these schemes bring together a total pooled resource of £57.99m which exceeds the national minimum requirement of £16.85m and reflects Southampton's ambition to integrate at scale.  Ultimately Southampton is seeking to pool the totality of community based health and social care resources to achieve a total pooled fund of over £130m.  The Southampton Commissioning Partnership Board oversees the performance of the BCF, reporting to the HWBB and is receiving detailed reports on each of the schemes.
With regard to carers, an assessment service has been procured from the voluntary sector and went live (June 15).  We are already seeing a signifiant increase in numbers of carers identified.
With regard to Rehab, Reablement and supported discharge, an integrated health and social care service is being implemented, with a greater focus on promoting and maintaining independence in people's own homes to reduce hospital admissions and admissions to residential and nursing homes.
Under the clusters scheme, we now have agreed operational policies for integrated working and established Cluster Leadership groups in each of the 6 localities.   We are currently trialling a model of Community Navigation, working with a voluntary sector partner, in 2 cluster areas as part of our strategy to build community capacity and target need earlier to prevent pressure on specialist services and protect social services. This is being evaluated to inform plans for 16/17.  A Community Solutions group was established at the beginning of the year and has successfully initiated a number of schemes and creative ways of working with the voluntary and community sector to meet people's needs in different ways.  It is our intention to procure a new community capacity building/development approach during 16/17 (ready for 17/18) to enhance this work.
With regard to DTOC we have made significant improvement, but are unlikely to meet our year end target. At end of Q3 15/16, DToCs are 4% behind YTD target, but are 18% lower compared to same period in 14/15. We are currently in the process of assessing ourselves against the High Impact Change Model for Managing Transfers of Care and will use this to update our action plan for 16/17.  
Another key area of focus moving forward is on working age adults with complex needs.  As a result of our focus on older people in 15/16, we have seen a reduction in NEL admissions within this age group but our overall NEL admissions, whilst not increasing compared to 14/15, has not reduced at the same rate.  We will be looking to roll out in each cluster in 16/17 a model of risk stratification and person centred planning particularly targeting frequent users of healthcare.
</t>
  </si>
  <si>
    <t>Nick Faint</t>
  </si>
  <si>
    <t>nickfaint@southend.gov.uk</t>
  </si>
  <si>
    <t>01702 212 113</t>
  </si>
  <si>
    <t>Cllr James Moyies</t>
  </si>
  <si>
    <t>Southend currently operates a number of services across 7 days. Our plans to increase the services available over 7 days are under review and subject to discussions with the appropriate providers. The discussions with providers are scheduled to take place in during Q3 - 4 2015/16.</t>
  </si>
  <si>
    <t>As advised in Southend's Q4 14/15 BCF Quarterly return (submitted May 2015) the baseline changed during the course of Q3 &amp; Q4 14/15. Subsequently, the targeting of residential care admissions was amended. Our original target was to achieve an 11.5% reduction in residential care placements. Based on YTD performance at Mo9 FY 15/16 and a realignment of baseline Southend is currently predicted to meet our targeted performance.</t>
  </si>
  <si>
    <t>Our YTD performance at Mo9 is 81.4% of 65+ people still at home after 91 days following hospital discharge. Our target is 80%.</t>
  </si>
  <si>
    <t>Our BCF activity is focused on providing an integrated health and social care service for patients with complex care needs. We are planning the confiuration of these services and expect for the work to have an impact on this performance metric through 2016 and into 2017.</t>
  </si>
  <si>
    <t>Data is no longer reported as a net promoter score. It is reported as a percentage of those that would recommend. Data is available but is not comparable to the baseline. This is a national initiative that has been implemented across the NHS. HWB are currently reviewing the options available.</t>
  </si>
  <si>
    <t>n/k</t>
  </si>
  <si>
    <t>Non Elective and P4P
We are confident that we have met and surpassed our challenging BCF target for Non Elective performance and that the reduction in reported activity has been due to a number of factors; (1) we have commissioned and re-designed some specific services that are now beginning to have a positive impact; and (2) through a well designed and operational governance structure targets are being met through increased system pressure. We continue to plan for the anticipated challenges into Q4. If our plans continue to deliver through the winter period we would expect to see similar results to those demonstrated within this return. 
Through our robust governance structure a review is being undertaken of Non-Elective performance to ensure plans can be enhanced and any further opportunities realised. The review will not only consider the opportunities within the system but also reflect on the continued challenges faced and support our planning process for BCF 16/17.
Income &amp; Expenditure
Income &amp; Expenditure has remained on plan. The Non Elective achievement against target for Q3 15/16 has enabled the HWB to transfer the remaining proportion of the money from the P4P for Q4 14/15.</t>
  </si>
  <si>
    <t>david.smith47@nhs.net</t>
  </si>
  <si>
    <t>07976 869201</t>
  </si>
  <si>
    <t>Dick Frak/Caroline Gilmartin</t>
  </si>
  <si>
    <t>As projected.</t>
  </si>
  <si>
    <t>Spending is in line with financial projections, with any underspends reallocated in a timely way to further support reductions in admissions and delayed transfers of care.</t>
  </si>
  <si>
    <t xml:space="preserve">Admissions have have been below target for every month in 2015/16, so we are currently on track to meet the annual target. </t>
  </si>
  <si>
    <t>April to December figures indicate that 92.4% of people still at home 91 days after discharge in comparison to 86.2% in 14/15.</t>
  </si>
  <si>
    <t>Improvement year on year 57.2% vs 56.9%, but not yet achieving the 62% locally agreed target.</t>
  </si>
  <si>
    <t>Annual survey, so full year figures will not be available until April 2016.</t>
  </si>
  <si>
    <t>Whilst we have strong local engagement, it would be helpful to have case studies of successful approaches from across the UK to further support the development of our local schemes</t>
  </si>
  <si>
    <t>As above</t>
  </si>
  <si>
    <t>The BCF continues to have a positive impact within Southwark, with the majority of key metrics being met. Southwark continues to have one of the lowest DTOC figures in the country, and there are strong relationships between providers across health and social care.
To strenthen this joint working further, Local Care Networks have been established in the borough which bring together providers from across the health and social care economy to look at key challenges (such as reducing admissions and enhancing discharges) and take collective action. Through these groups we hope to ensure that our BCF plans are delivered in full and that benefits are maximised.
Whilst our non-elective admission targets are not currently being consistently met, though noting the improvements made in Q3, it should be noted that the longer term trend is favourable. Whilst the year to date has seen an increase in admissions of around 3.5% this is still 10% lower than 13/14 and 6.1% lower than 12/13 despite a 4.5% increase in the population during the period.
All schemeholders have advised of in-year slippage, and these monies have been reinvested in winter resilience schemes to further bolster efforts to reduce admissions in Q4.</t>
  </si>
  <si>
    <t xml:space="preserve">Elizabeth Hopes </t>
  </si>
  <si>
    <t>liz.hopes@sthelensccg.nhs.uk</t>
  </si>
  <si>
    <t>01744 624408</t>
  </si>
  <si>
    <t>Julie Abbott and Mike Wyatt</t>
  </si>
  <si>
    <t>The implementation of 7 day services is steadily being implemented across social care and health. The Integrated Access St Helens (IASH) community staff are working 8am-10pm 7 days per week. A pilot is underway where social care assessors are based in A&amp;E 9am -8pm on weekdays and 8.30am - 5pm on weekends.</t>
  </si>
  <si>
    <t>The CCG has actively encouraged the use of just two clinical systems which pursue open API's, EMIS WEB and InPS Vision. Previously, there were eight different clinical systems within GP practices in St Helens. This has ensured that GP clinical systems are interoperable.The local Out of Hours Service uses the system Adastra, and the local Hospice uses the clinical system TTP SystmOne, and we are actively looking at the possibility of sharing data with the use of the Medical Interoperability Gateway (MIG) which complies with all interoperability standards. This will ensure that the right information is available to the right user at the right time. The CCG has procured Business Intelligence from the North West Commissioning Support Unit (NWCSU) which provides commissioning and technology support services to a wide range of commissioners and providers, and therefore as we are utilising the same system, this ensures that we can readily compare analyses across CCG's. Within the Council the IT suppliers have started to consider plans but this is still in its early stages</t>
  </si>
  <si>
    <t xml:space="preserve">Non elective activity continues to be at or above plan. Due to the increased acuity of the non elective activity the funding in relation to this element of the BCF fund remains invested in local NHS services  i.e. the acute contract with St Helens and Knowsley Trust. </t>
  </si>
  <si>
    <t xml:space="preserve">Non elective activity continues to be a cost pressure for the CCG. The BCF is therefore reporting an underspend in relation to P4P schemes, as this funding has not been released for BCF projects and continues to be invested in local NHS services i.e. the acute contract with St Helens and Knowsley Trust. The funding in relation to the acute contract has also been reflected in the Qtr 1 and Qtr 2 reported position.  </t>
  </si>
  <si>
    <t>Target 15/16 256 admissions (719 per 100k, Pop 35,578). Current position 215 admissions as at end of December 2015 (604 per 100k population), if continue at the same rate for the next quarter this would equate to 286 admissions (30 above target for the year).</t>
  </si>
  <si>
    <t xml:space="preserve">For Quarter 1 there were 81 people out of 89 still at home after 91 days. For Quarter 2 there were 88 people out of 101 still at home after 91 days.  For Quarter 3 there were 67 out of 73 still at home after 91 days. This gives a cumulative outturn of 90%. The actual reported performance will be based on a snapshot of people discharged to reablement in Oct/Nov/Dec 2015 i.e. Q4 performance </t>
  </si>
  <si>
    <t>Falls admissions are currently below plan year to date following good performance in Quater 2 and 3 for Non Elective Admissions. The actual performance for Qtr 3 is significantly less than plan however this data is subject to data quality refresh in March which may alter this value.</t>
  </si>
  <si>
    <t>88% of respondents identified extremely/very satisfied with service provided at the end of Q1. For Quarter 2 a total of 62 out of 70 respondents identified themselves as being extremely/very satisfied, with 2 people identifying being quite disssatisfied. For Quarter 3  a total of 84 out of 91 respondents identified themselves as being extremely/very satisfied, with no individual being dissatisfied.</t>
  </si>
  <si>
    <t>xx/xx/xx</t>
  </si>
  <si>
    <t xml:space="preserve">NHS St Helens Clinical Commissioning Group and St Helens Council continue to progress the Better Care Fund plan that has been approved by NHS England, and  this submission was approved by the H&amp;WB on 26 November 2015. A Better Care Fund dashboard has been produced to support the performance monitoring of the impact of approved schemes. Particular successes for 14/15 include the permanent admissions of older people (aged 65+) per 100,000, which was 657.5 at year end, against a target of 729.3, and the numbers of delayed transfers of care from hospital, which was lower than target for every quarter of 14/15. Additionally overall satisfaction with integrated service provision (Reablement), taken from a patient experience survey, was 91%, exceeding the 14/15 target of 85%. 
In the third quarter of 2015/16 there is improved performance for people still at home after 91 days following discharge, and we are on track regarding emergency admissions for falls related injuries and for patient experience.  Permanent admissions for older people continues to be a challenge, and is currently below the target. For delayed transfers of care there is an improvement in quarter 3 with a total of 523 days which is within the target.
Non elective admissions to hospital for this quarter are above plan, and it is anticipated that this will continue be at or above plan for Qtr 4. The CCG is also having to manage increased acuity in patients, and consequently a more expensive non elective case mix due to increasing demand throughout the year e.g. the influence of winter pressures. With this continuing cost pressure the BCF will therefore report an underspend in relation to P4P schemes, as this funding has not been released for BCF projects and continues to be invested in local NHS services i.e. the acute contract with St Helens and Knowsley Trust. 
</t>
  </si>
  <si>
    <t>Alex Jones</t>
  </si>
  <si>
    <t>alex.jones@staffordshire.gov..uk</t>
  </si>
  <si>
    <t>Marcus Warnes</t>
  </si>
  <si>
    <t>stated in the s.75, in the event that the NELS reduction target is met, there should be a transfer from the CCGs to the BCF Pooled Fund representing the Payment for Performance Element.  However, transfer may not be possible where cash is not available as it is tied up in existing contracts.</t>
  </si>
  <si>
    <t>Adjustment made to the additional contibution thereby reducing the pool from £104,737,573 to £98,135,573</t>
  </si>
  <si>
    <t>On Target</t>
  </si>
  <si>
    <t>Baseline = 676.2, 14/15 = 642, Current rate = 652 against 15/16 plan of 577 - but the current rate includes full cost payers whereas the baseline did not (the ASCOF methodology was changed for 14/15).  Advice from the national team is to report using the new methodology but to explain the difference.  Using the original methodology we report a rate of 544 which is on target.</t>
  </si>
  <si>
    <t>Baseline = 86.3% 14/15 result = 88.6%, Q3 15/16 = 84.7%  Target is 86.4%, i.e. to maintain performance at the current high level.  Whilst Q3 was below target, our performance in the year as a whole is 86.3% and we remain well above the national average of 82%.</t>
  </si>
  <si>
    <t>Q3 begins to cover the Winter period when A&amp;E Departments typically see an increase in the number of attendances. Attendances have rised to 7,703 per 100,000 which is a marked increase in the number of attendances - both relative to Q1 and Q2 but also on the same period 2014/15. This pressure is expected to be sustained into Q4</t>
  </si>
  <si>
    <t>Baseline = 68.8%, 2014/15 was 69.7%. No 15/16 data yet available as survey not due to be completed until year end.  Note that the national survey sampling methodology was changed in 2014/15 so the results are not fully comparable with the baseline.</t>
  </si>
  <si>
    <t xml:space="preserve">Stated in the s.75, in the event that the NELS reduction target is met, there should be a transfer from the CCGs to the BCF Pooled Fund representing the Payment for Performance Element.  However, transfer may not be possible where cash is not available as it is tied up in existing contracts.
Reduction in DToCs (quarterly number of all delayed discharge days per 100,000 population aged 18+) - Q3 actual 1,521 against a plan figure of 750.  Delays rose steadily since April and peaked in October, and whilst they fell a little in November and December they remain at a very high level.  However they remain below the year to date averages for the West Midlands and comparator authorities.  Workshops have taken place with CCGs and operational staff across the County to identify underlying issues, but concerns remain over the accuracy of DToC reporting which may not be following the national policy for counting and validation of social care delays.  Joint validation work is under way between SCC and UHNM, and plans are in place for similar validation work with County Hospital and Burton Hospitals to start imminently.
Reduction in residential care admissions (over 65, rate per 100,000 population) – Q3 actual (using the original methodology for this measure) 544 against a plan figure of 577.  Note however that the national reporting methodology for this measure has changed since the plan was set.  It now includes people whose care is arranged by the local authority but who pay the full cost of their care, so the actual figure to be reported nationally, including full cost payers, is 652.  We remain on target to meet our planned figure, with this year’s figures well below the original baseline (excluding full cost payers) of 676. 
Reduction in people receiving social care assessment (new clients receiving assessment). Q3 actual 2,159. The rate of assessments of new clients is higher than last year; this may have been affected by delays in the implementation of the 'front door' transformation plans. The rate fell in Q3 but we have not reached the level of reduction needed to achieve the planned quarterly figure of 1,760.  Last year Q4 saw a significant increase in the rate of new clients requiring assessment, suggesting that it will be very difficult to achieve the planned reductions in the current year.
Reablement – Change in number of people still at home 91 days following discharge. Q3 15/16 = 84.7%  Target is 86.4%, i.e. to maintain performance at the high level achieved in the last two years.  Whilst Q3 was below target, our performance in the year as a whole is 86.3% and we remain well above the national average of 82%.
Section 8, question 2 - Within Staffordshire information sharing capabilities varies between GP to hospital and hospital to hospital.  With particular reference to this question information is shared between GP systems and UHNM (within the A&amp;E portal in particular) and UHNM share information between their Stoke and County (Stafford) sites.  In both instances information is shared via GraphNet systems. 
Progress in delivering the Better Care Fund to date: Progress in delivering the Better Care Fund plan to date has been slower than expected due to a number of issues, the following difficulties have been experienced:
Alignment of a range of transformational activity has been taking place since the BCF was agreed, this has resulted in a need for the strategic vision of the BCF to be refreshed in line with the Commissioning Collaborative Together we are Better The strategic vision needs to be re-considered in light of other transformational programmes of work taking place across Staffordshire. 
• Partners worked well together in initially developing the BCF plan as well as signing the section 75 agreement. Difficulty has arisen in trouble shooting specific issues e.g. agreement and transfer of funding in relation to the protection of adult social care. Greater resource is required from all partners to design, develop and implement the BCF plan for 2016/17. 
• Governance of the Staffordshire Better Care Fund has been reviewed and structures are being put in place to ensure that there is in connection between commissioning decisions and operational delivery. 
• Data recording in relation to BCF metrics in parts is done differently across the County, work is underway to develop a unified measure for personal health budgets and risk stratification. 
• At the BCF Programme Board in February it was acknowledged that the CCG’s and the LA had a different understanding of the financial position going forward.  Work is currently underway to understand the impact of this and next steps. 
Moving forward 
• Governance has been strengthened
• Putting integrated commissioning at the heart of wider transformation through the collaborative Congress will support greater pace of change
• Provider engagement will be improved
</t>
  </si>
  <si>
    <t>Marc Brady</t>
  </si>
  <si>
    <t>marc.brady@nhs.net</t>
  </si>
  <si>
    <t>0161 426 5589</t>
  </si>
  <si>
    <t>Cllr John Pantall</t>
  </si>
  <si>
    <t>£18,510k represents the NHS BCF transfer that has been pooled with Stockport MBC.  £1,811k of capital BCF has not been pooled.</t>
  </si>
  <si>
    <t>GP Enhanced Care consists of £0.095m of funding for the flu scheme and £0.385m for care planning.  The care planning funding was budgeted to develop a more comprehensive care plan than that required by the national Directed Enhanced Services (DES) directions and this money supported that activity.  The DES this year did not require additional care plans, rather the maintenance and review of the existing plans, thus there was no requirement for the additional funding. The forecast outturn underspend of £200k in mental health is due to the delay in the investment in Adult ADHD/ASD/CAMHS which will not take place until 16/17.</t>
  </si>
  <si>
    <t>The latest data shows a value of 244.49. Note that population estimates, upon which this measure depends, have shown an increase in the population of older people in Stockport. This being the case, all other things being equal, the outcome has shown a smaller value than reported in Q2. The new figures gives a more accurate indication than would be the case using old population estimates</t>
  </si>
  <si>
    <t xml:space="preserve">For local monitoring, this measures the number of older people discharged from hospital during ‘July through September 2015’. It then tracks those people during ‘October through December 2015’, to determine if they are still at home 91 days after discharge. 265 older people were discharged, from which 237 were still at home 91 days later. 
This is expressed as a percentage = 89.4% 
</t>
  </si>
  <si>
    <t>The most recent survey results were published in July, which covers periods Jul-Sep 2015 and Oct-Dec 2015.  For this metric, 85.82% of people feel supported in managing their LTC.  The target is 87%, although c85% is consistent with the last riound of survey results.
This is effectively the proportion who responded positively out of those who responded either yes or no and is consistent with the plan figure than was submitted. However, it is not the same as the national definition for this indicator, which weights each answer. When calculated on the national basis, the local performance is 69.96%.</t>
  </si>
  <si>
    <t>The most recent survey results were published in July, which covers periods Jul-Sep 2015 and Oct-Dec 2015.  For this metric, 87.54% report their GP experience as good or very good, against a target of 89%.  This is a marginal improvement on the last round of survey results.</t>
  </si>
  <si>
    <t xml:space="preserve">Delivery of the BCF plan is progressing but not a the pace as first envisaged. However, Stockport has been chosen as a Vanguard site which has meant that the Stockport health and social care economy will receive additional financial support which will enable the acceleration of the overall transformation programme, of which the BCF is one aspect. 
The rollout of the key Proactive Care scheme which is a key element of the BCF programme is underway, with the first neighbourhood integrated team going live in October and the remaining teams going live before the first week in April.  The other localities will roll out their integrated teams over the next six months.  Primary Care 7 day access is planned to go-live over a similar timescale.  
</t>
  </si>
  <si>
    <t>Sue Reay</t>
  </si>
  <si>
    <t>sue.reay@stockton.gov.uk</t>
  </si>
  <si>
    <t>01642 527018</t>
  </si>
  <si>
    <t>Cllr Beall</t>
  </si>
  <si>
    <t xml:space="preserve">Support from anyone who has previously been allocated funding for this purpose from the last round of Tech Fund </t>
  </si>
  <si>
    <t>This is an area we are really struggling with because we can't rely on the performance information to give us an accurate picture of the benefits from each of our schemes. We are now having to develop a completely new performance management framework for BCF.</t>
  </si>
  <si>
    <t>We are making good progress with developing our Multi-Discplinary Services and also our Dementia services. Pilots are underway and this year we expect to develop business cases to mainstream services.
We have completed the recommended review of our existing BCF plans and concluded that only minor changes are needed and therefore we want to continue to develop our services as we originally proposed.
We are having some issues with demonstrating the value of the new interventions and the impact on the national metrics, this is because we have been advised that we can't rely on all of the performance information. We are therefore developing a new performance management framework.
We are also now starting to look at how we would develop wider integration across Health and Social Care where this would deliver benefits to our patients and service users and the wider community.
We continue to have good relationships across all partners.
We are now developing our approach to Data and Systems Integration and the Digital Roadmap. We will be implementing the Medical Interoperability Gateway as a first stage towards full integration of all our ICT systems.</t>
  </si>
  <si>
    <t>Alex Moores</t>
  </si>
  <si>
    <t>alexandra.moores@stoke.gov.uk</t>
  </si>
  <si>
    <t>01782 232349</t>
  </si>
  <si>
    <t>Diane Lea</t>
  </si>
  <si>
    <t>NHS numbers are already being used (where available) as the primary identifier between health and social care and are known for 85% of cases. Realtime access and matching is not yet available but records are periodically batch matched to obtain these.</t>
  </si>
  <si>
    <t xml:space="preserve">Application for N3 access is anticipated to take place in April 2016 </t>
  </si>
  <si>
    <t xml:space="preserve">Performance in non-elective activity is significantly above plan , and therefore no payment is due. Plans to reconfigure intermediate step up care for people with long term conditions and to put in additional steps including portal pull were delayed until December from the original start date of 1st October. There is a local agreement to pay £3m to protect social care services, which includes any payment for performance that would have been due in the event that the non-elective reductions had achieved in line with planning assumptions. </t>
  </si>
  <si>
    <t>Pooled fund has increased by £22k since quarter 2. Original total planned pool is £139k lower than initial S75 agreement</t>
  </si>
  <si>
    <t xml:space="preserve">S75 value reduced by £139k following budget finalisation. The forecast annual total recognises a current projected overspend of £810k against the current forecast income into the pooled fund. </t>
  </si>
  <si>
    <t xml:space="preserve">At the end of Q3 there is a forecasted overspend of £810k. Of this sum £737k relates to increased demand for social care services and the remaining £73k is in relation to a projected overspend within continuing healthcare. The financial plan included savings totalling £2.3m, none of which are now expected to be achieved in year. This will necessitate the requirement to implement the risk share arrangements within the S75 agreement. </t>
  </si>
  <si>
    <t xml:space="preserve">There has been a reduction in Q3 of the rate of new permanent admissions into residential and nursing care. A peer support and challenge group has been established to focus on the decision making process in relation to the provision of long term residential and nursing care placements. Further analysis is planned to understand the length of stay and potential impact of any reduction in the number of residential and nursing home placements on the total supported population. Plans to increase the number of Extracare units by 390 from April 2016 to October 2016, this should have a further positive impact on the residential admission figures next year. </t>
  </si>
  <si>
    <t xml:space="preserve">As of December 2015, 99 out of 109 people aged 65 and over who received reablement from hopsital were still at home 91 days after discharge. This is a rate of 90.8% which is 1.6% above target. The planned rate for the year being 89.2%. Work continues to develop and record leading measures to demonstrate the success of reablement e.g reduction in demand for dom care. Hours of provision pre and post intervention. </t>
  </si>
  <si>
    <t>There has been a reduction in the number of clients in each bar one of the dom care bandings from the end of Q2 to Q3. the biggest decrease in terms of absolute numbers of people have been from clients with the fewest weekly hours (07- &amp; 8-14) which suggests the Community Wellbeing Board model (focussed on Care Act requirements to prevent, reduce, delay and a need to work to people's strengths) could be having a positive impact. However, whilst the number of people in receipt of dom care per 100,000 is currently below plan, there are a number of risks, namely   1) there are a number of people in the community awaiting packages of care  2) Whilst early indications associated with the impact of the Care Act on demand suggest that there is an increase, the picture regionally is variable. Overall true demand arising from the Care Act may not be know for some time</t>
  </si>
  <si>
    <t xml:space="preserve">This measure is collected and reported annually through the Adult Social Care user experience survey.  The last survey completed (Spring 2015) showed 65% of those surveyed were satisfied with their ASC support.  The next survey will be carried out in Spring 2016. The planned figure is 65%.  Under the new ASC community wellbeing model a 10/10 survey is undertaken with customers pre and post intervention with scores being recorded for services delivered (commissioning) and for social work intervention.  For Q3 the average 10/10 number recorded for commissioning and social work intervention was 9.54/10 and 9.6/10 respectively. </t>
  </si>
  <si>
    <t>don't know</t>
  </si>
  <si>
    <t>don’t know</t>
  </si>
  <si>
    <t xml:space="preserve">Don’t know </t>
  </si>
  <si>
    <t xml:space="preserve">don’t know </t>
  </si>
  <si>
    <t xml:space="preserve">NELs: The Nel position for Month 9 for Stoke CCG is that activity is on target with a 0% variance. There is an issue on costs though as activity is on plan, the costs are £1.3m over plan (6% variance). This is due to an increase in the complexity of the case of the HRGs over this period.    
                                                                                                                                                                                                                                                                                                                                                                  DTOC: The Q3 rate per 100,000 was 1,152. Therefore the delay day rate has fallen since Q2 but remains 512 above plan. Delayed days reduced by 25% (857 days) from Q2 to Q3. Overall there was an increase for the second consecutive month from 905 days in November to 957 days in December. There was improvement in relation to social care caused delays with a decrease between Q2 &amp; Q3.  Since July there has been an upward trend in health caused delays.  However blockages through the system that affect flow e.g. which may be as a consequence of unmet demand for social care or for continuing healthcare will impact on this position.
Current actions in place within social care to address issues include:
Targeted OT assessments to reduce demand for large packages of care (double up calls)
Targeted reviews of cases currently with AMG to meet assessed need &amp; release capacity in the service
Pre organised rota’s to use the domiciliary care available as effectively and efficiently as possible
Full roll out &amp; close monitoring of impact of community wellbeing service (includes temp increase in CW capacity
6 month increase in in house reablement capacity (to meet maintenance care and facilitate move on to the independent sector  
Work is underway to understand the significant increase in DTOC at Q2.  An urgent care recovery plan (DTOC plan) is also in place and is overseen by SRG.  This plan includes the social care actions outlined above.
CHC – Fast track application have reduced from 128 in Q2 to 118 in Q3, however the overall trend continues to increase. The trend on 'general' CHC applications is still lower than prior years (suspected to reflect the 'shift' toward using fast track route). Stoke saw a reduction Oct/Nov but a return to prior levels in December. FNC - overall continues to rise, in Stoke there has been an increase of 27.8% over the same period last year. In December the level of overdue reviews has been contained but not significantly enough to reduce it (2144 against 2170 in Nov)For Stoke the level of overdue reviews was 305.                                                                                                  
Schemes 1&amp; 2 - there has been a change in approach to schemes 1&amp;2. in line with national guidance around MSCPs, scheme 1 is being developed to provide a holistic, person centred model for integrated care and support, based around GP populations of around 30-50,000 population. The overall vision is to provide a holistic local integrated service which is capable of fully meeting the typical health and social care needs of the local population.   
Scheme 3a - Further work is being undertaken to understand the demand for long term care, data is been collected and analysed and work is being under taken to identify blockages and issues. There is still a desire to joint commission but not until the data and process issues have been resolved.  With a delay in progress on the plan, it appears that the planned savings will not materialise. Mitigating actions are now being taken and agreed risk share arrangements transacted.
</t>
  </si>
  <si>
    <t>Jo Cowley</t>
  </si>
  <si>
    <t>jo.cowley@suffolk.gov.uk</t>
  </si>
  <si>
    <t>01473 265202</t>
  </si>
  <si>
    <t>Councillor Alan Murray</t>
  </si>
  <si>
    <t>Plans to protect social care services have been partially successful in 2015/16. The shortfall has been resolved in the short term for 2015/16, but the longer term issues remain, and will be carried over into the negotiations around the BCF 2016/17.</t>
  </si>
  <si>
    <t>Condition met in Great Yarmouth and Waveney through services at JPUH and the Out of Hosptial Teams. In Ipswich and East and West Suffolk there is work in progress as part of the redesign work of proactive and reactive care</t>
  </si>
  <si>
    <t>Waveney - NHS number used for direct care purposes, with controls operated to secure the Calidicott principles. In the rest of Suffolk all organisations collect the NHS number but it is not the primary identifier (pending our transformation programmes).</t>
  </si>
  <si>
    <t>The roll out of the Out of Hospital Team and Connect models will deliver this condition over the course of 2016/17.</t>
  </si>
  <si>
    <t>The P4P target was not met and the fund and spend as a result has reduced by £1,808,664</t>
  </si>
  <si>
    <t xml:space="preserve">Financial Plan on track as per planning assumptions. </t>
  </si>
  <si>
    <t xml:space="preserve">Admissions to residential care homes have increased this year as a result of issues with avialabity of home care and the need to find care for people in hospital, as reflected in the DTOC measure. </t>
  </si>
  <si>
    <t xml:space="preserve">The proportion of successfully enabled services users has fallen in Quarter 3 for those customers both fully and partially enabaled. In particular, those customers at home 91 days after hopsital discharge, and thus who have been through a successful period of reablement has fallen by around 8% over the quarter. This is likely due to the short term impact of recommissioning activity in the home care market. </t>
  </si>
  <si>
    <t xml:space="preserve">The dementia diagnosis rate has plateaued after a rise in first two quarters of the year. If this trend continues then the target of 67% may not be reached by the end of the year (currently reporting 4.1% below this target). Note - this is an estimated value as GPs no longer published by GP Practice, and Waveney element of the rate is for the whole of the Great Yarmouth and Waveney area. </t>
  </si>
  <si>
    <t xml:space="preserve">The returns for this metric vary by a small amount each six monthly period. Currently the response is 2.11 percentage points below the target (73.7%). Our transformation plans are designed to support people managing long term conditions so we would anticipate that this metric will improve over time. </t>
  </si>
  <si>
    <t xml:space="preserve">We are exploring the potential for a capacity audit to give us a firm view on system resources needed to deliver health and care in Suffolk. Also any examples of good practice would be welcomed </t>
  </si>
  <si>
    <t xml:space="preserve">Also would welcome peer to peer learning and challenge opportunities. </t>
  </si>
  <si>
    <t>not known yet</t>
  </si>
  <si>
    <t xml:space="preserve">Delivery of the Better Care Fund is through our two integration programmes - in Ipswich and East and WEst Suffolk and in Waveney (as part of the Great Yarmouth and Waveney area). In both areas we have ambitious agendas for transformation and these include: 
- the development of joint provider plans to deliver the successful out of hospital model in Waveney (see below for futher narrative) 
- shadow Integrated Care Organisation Boards set up in Ipswich and East Suffolk and in West Suffolk 
- a strong argument within the Suffolk Devolution proposal for health and care devolution 
Waveney - System Partners continue to strive towards the development of a Great Yarmouth and Waveney Integrated Care System. We are making good progress towards reducing non elective admissions and the development of seven day services. Recommendations from recent Shape of the System Public Consultation will inform the future development of Out of Hospital provision. 
The new integration metrics - questions 1 and 2 are answered for Waveney, as it is not possible to provide a composite answer for the whole of the HWB area with the questions as formatted. 
DTOC - these continue to challenge the system in Suffolk, but there are joint approaches and plans which are aimed at supporting people to both remain and return to their own homes with the services and supports needed. 
</t>
  </si>
  <si>
    <t xml:space="preserve">Ian Holliday </t>
  </si>
  <si>
    <t>ian.holliday@nhs.net</t>
  </si>
  <si>
    <t>0191 512 8458</t>
  </si>
  <si>
    <t>Dave Gallagher Chief Officer NHS Sunderland CCG (HWB Member) on behalf of HWB</t>
  </si>
  <si>
    <t>Full IT implementatin programme in place as part of Sunderland Vanguard programme IG controls under development and well advanced</t>
  </si>
  <si>
    <t xml:space="preserve">The current plans for the Better Care Fund in Sunderland CCG include significant investment into a new out of hospital model across Sunderland. These reforms are part of the national MCP Vanguard programme. As this model continues to be mobilise in September 2015 the impact on Non Elective Admissions has been delayed. The CCG is planning on mitigating any risk of not achieving the target for 2015/16 through contingency reserves. </t>
  </si>
  <si>
    <t xml:space="preserve">Following the initial plan for the pooled budgets there has been a refresh in the budgets included within the scope of the Sunderland BCF in line with final contracts agreed with providers and expected outturn on packages of care. The change in the budget has been approved in line with delegated authority limits. </t>
  </si>
  <si>
    <t>The BCF is currently forecasting an overspend which is mainly in relation to overspends on packages of care.  An element of this is due to delays in the implementation of identified saving plans.</t>
  </si>
  <si>
    <t>There is currently overspends due to slippage in planned savings schemes and overspends on packages of care within the BCF which has caused an overspend in the Q2 &amp; Q3 position. Some mitigating strategies have been deployed in Q3 which have reduced the forecast overspend &amp; further options continue to be explored, but is expected that the BCF will overspend in the 15/16 financial year.</t>
  </si>
  <si>
    <t>During April to September there has been 362 admissions to residential and nursing care homes. For Q1 of the year activity levels were on target to deliver as per plan. Q2 saw a sharp increase with activity returning to expected levels in Q3. In terms of overall numbers in residential and nursing  care this has remained generally static.</t>
  </si>
  <si>
    <t>Performance continues to be on target. The Recovery at Home model is now fully operational which will underpin current levels of performance.</t>
  </si>
  <si>
    <t>The CCG continue to be above the national standard for Dementia Diagnosis and the local target set for the BCF with performance as at 77% as at February 2016.</t>
  </si>
  <si>
    <t xml:space="preserve">A full suite of patient experience metrics are now been used in the Reablement and recovery at Home Service. 86% of respondents thought the quality of care was excellent or good. 71% felt fully involved in the care planning of their needs. 90% felt staff gave them the confidence to reach their goals. </t>
  </si>
  <si>
    <t>As previously reported the BCF in Sunderland was increased substantially beyond the specified requirement and has pooled all 'out of hospital' resources across health and social care into a pooled budget of £150m+. This pool is divided into seven 'scheme pools' reflecting both the transformational ambitions in Sunderland  and the commissionin resources required. We are currently experiencing financial pressure on the pooled 'packages' budget which includes both Continuing Health Care and Mental Health Act s117 resources - demand rising in both areas reflecting both the more robust application of CHC processes in Sunderland (which will mitigate against future retrospective claims) and the increased number of s117 discharges from hospital care particularly in respect of persons with a Learning Disability. Packages are under review to ensure both quality and efficiency are maintained.
The current plans include significant investment into a new out of hospital model. These reforms are part of the national MCP Vanguard programme. It is expected following the mobilisation of the new model in September 2015 that the impact on Non Elective Admissions as planned for 2015/16 will be achieved and the annual payment will be available. The CCG is planning on mitigating any risk of not achieving the target for 2015/16 through contingency reserves.
Delayed Transfers of Care continue to be managed well, Sunderland is in top 5 in respect of rate across the country reflecting the effectiveness of the Recovery at Home service, developed as a component of the new 'out of hospital' model.
A recognised area requiring further work is that of Personal Health Budgets - although these are routinely offered as required for CHC packages uptake has been very low - this current 'offer' will be reviewed in-year to understand better why numbers remain low. It is recognised that the scope and potential of Personal Health Budgets needs to fully understood and has been delayed as current transformational work has been the structural developent of integrated health and social care teams - it is likely that the future work of these teams will include the consideration of PHBs and will be built into their development programmes.</t>
  </si>
  <si>
    <t>Kat Stolworthy</t>
  </si>
  <si>
    <t>kat.stolworthy@surreycc.gov.uk</t>
  </si>
  <si>
    <t>07903 777 995</t>
  </si>
  <si>
    <t>Helen Atkinson &amp; Surrey Joint Metrics Group</t>
  </si>
  <si>
    <t>7 day work is well established for adult social care services and plans are progressing to establish 7 day working across health and social care services across Surrey.  Not all care homes provide assessments at weekends, which means patients cannot be given care packages.</t>
  </si>
  <si>
    <t>Differential progress is being made across Surrey.</t>
  </si>
  <si>
    <t>Difference in values between original plans and Q3 forecast is the non-released funds in the P4P. No change since Q1. And rounding error.</t>
  </si>
  <si>
    <t>Difference in values between original plans and Q3 forecast is the non-released funds in the P4P. No change since Q1&gt; And rounding error.</t>
  </si>
  <si>
    <t>On plan.</t>
  </si>
  <si>
    <t xml:space="preserve">The number of admissions in Qtr 3 appears to be  higher than the same period last year, when calculated to full year this will show an increase in year end rate.  We are therefore currently validating these figures to ensure they reflect new admissions only. It is noted that activity in the first six months of 15/16 is at similar levels to the same period in the previous year, hence we need to undertake data validation exercise on the Qtr 3 figures. </t>
  </si>
  <si>
    <t>Q1 in 2015/16 shows the highest number of people helped since the same period last year, but volumes in Q2 and Q3 show a decrease.  Qtr 3 also shows a decrease in performance, with only 66% reported as "at home".   It is noteworthy that only 4% of this cohort had been admitted to permanent residential / nursing care, at the time of the 91 day review.  Given the high needs levels of the people we help with reablement, this could be interpreted as a very low proportion. ASC Reablement Managers have examined the reason for the poorer performance and it appears to be due to the relatively high levels of people reported as not having been able to make contact within the 91 days .  An action plan involving a review of administrative processes and development of new guidance and recording tools for operational staff is now in place.</t>
  </si>
  <si>
    <t>Surrey is close to acheiving its target of 66.7% dementia diagnosis rate. The 6 main Surrey CCGs were able to collect their CCG level data and based on their figures, the diagnosos rate for Q3 stands at 65.5% which is slightly below the target for 2015/16. This data is based on 96% of the Surrey population resident within the 6 main CCGs. The plan is to try and include the 4% of Surrey reisdents based in the surrounding CCGs in the next Quarter 4 return by using the data from HSCIC.</t>
  </si>
  <si>
    <t>Surrey has a high baseline of 91.9% for this indicator and has set a statistically significant target of +0.2% for 2015/16. Surrey's performance for the past quarters show an improving trend and all quarters are above planned figures for 2014/15 and 2015/16.</t>
  </si>
  <si>
    <t>To hear from other areas who have resolved regular social care access to spine</t>
  </si>
  <si>
    <t xml:space="preserve">Examples of appropriate metrics for patient experience which reflect better integration.  </t>
  </si>
  <si>
    <t>We have six local joint commissioning groups around the CCGs with plans delivering the Surrey BCF. We have pooled budgets funding the plans and the S75s finalised and signed. The plans are progressing well and delivering local integration of health and social care. New integration metrics linked to digital integration: Information from Surrey Digital Roadmap. Responses relating to social care reflect the position for Adult Social Care. In terms of Q2) progress status on open API, GP at 85% - recorded as LIVE. Progress on Open API for others, dependent on pace of uptake of HSCIC standards by suppliers. Q3) Digital record being scoped and planned and commissioning/funding to be established.</t>
  </si>
  <si>
    <t>Megan Milmine</t>
  </si>
  <si>
    <t>megan.milmine@nhs.net</t>
  </si>
  <si>
    <t>0208 2510145</t>
  </si>
  <si>
    <t>Tolis Vouyiokas, Strategic Director, People's Directorate, LBS</t>
  </si>
  <si>
    <t xml:space="preserve">The Sutton CCG / London Borough of Sutton BCF does not include funding from NEL savings. Instead should savings be deemed to be recurring, the CCG, in agreement with the One Sutton Commissioning Collaborative which governs the BCF, will enhance the value of the BCF fund in current and future years. </t>
  </si>
  <si>
    <t xml:space="preserve">
The key forecast variations at month 10 are: 
Reablement - There is a projected full year overspend of £199k. Previously this had been reported as a forecast underspend however some reablement costs had not been correctly reported. The previous forecast only included staffing costs and other service costs. There is also £144k of costs that relate to the previous financial year that were not accrued for. This has now been reviewed and amended. 
These increased costs are likely to continue into 2016/17. 
Care Bill Implementation - having reviewed monies allocated to the Care Bill Implementation the full allocation is not required in 15/16 due to the slower than anticipated uptake of carer’s support and assessment costs generating a £207k underspend. This will be a one off underspend in 2015/16 only. 
Project Fund - the £100k forecast underspend is due to vacant posts not recruited to. This is being reviewed as part of the budget setting process for 2016/17. 
Shared care funding for Mental Health and Learning Disabilities– the £126k projected overspend is due to an increased level of cases on a demand led service. The cost pressures on this service are consistent with previous years. This is likely to continue in 2016/17. 
Carers Funding - The £200k forecast underspend is due to the level of take up of the service currently lower than originally forecasted. As more carer’s assessments are completed these costs are expected to rise to be in line with the budget in 2016/17.
</t>
  </si>
  <si>
    <t>Sutton admissions to residential care were substantially lower than most other boroughs in England during the baseline year, therefore we are unlikely to reduce further to the target level set by NHSE.</t>
  </si>
  <si>
    <t>Sutton is consistently achieving  between 1-8% higher than the target.  This is an improvement on last year's position.</t>
  </si>
  <si>
    <t>Sutton currently reporting a 62% diagnosis rate (note this is a locally sourced figure not HSCIC) this is against the 67% target. Action plan in place to work with Practices that are below target. This ranges from information cleansing to targeted sessions with Practices.</t>
  </si>
  <si>
    <t>We are still awaiting the final data set from Picker in order to analyse our progress against this metric.</t>
  </si>
  <si>
    <t>Following changes to our BCF management structure, including combining the role with System Resilience to ensure greater alignment of our integration and winter schemes, we have amended and reinvigorated our workstream areas to focus specifically on Integrated Locality Teams and Redesigning the Intermediate Care pathway for the second half of the year.  
We continue to work closely with acute and local authority colleagues to improve our DTOC rates, and this work has resulted in a robust escalation framework which is already demonstrating benefits and results. 
We have commenced planning for our 16/17 BCF and await further guidance on this.</t>
  </si>
  <si>
    <t>Sue Wald</t>
  </si>
  <si>
    <t>swald@swindon.gov.uk</t>
  </si>
  <si>
    <t>07824550407</t>
  </si>
  <si>
    <t>Lead Member Adults</t>
  </si>
  <si>
    <t>Spend is in line with plan</t>
  </si>
  <si>
    <t>People 65+. Performance at the end of December 15 is 524.28 per 100k population, 11 people below target for the month and on track to meet year end target. Admissions for people aged 85 + equates to 56% of total admissions.</t>
  </si>
  <si>
    <t>Annual Kpi collected October to December then monitored 91 days post means monitoring is still in progress so full picture not yet available. We can see now however that we do have a much increased number of older people going onto reablement following discharge.</t>
  </si>
  <si>
    <t>The cohort is at 30 service users and completion of reviews of these is at end of Q3 is 59%. 1 service users has moved from residential to supported living envirnment and one to a school placement and home in non term time.</t>
  </si>
  <si>
    <t>Result falls out of annual statutory survey which is currently underway at the moment. Results not available until submission of return in May 16.</t>
  </si>
  <si>
    <t>Successful hospital discharge schemes</t>
  </si>
  <si>
    <t>Development of capitated budgets and risk share arrangements</t>
  </si>
  <si>
    <t>Activity for Quarter 3 non elective admissions is 6178 against a plan of 5995  (basline 6250), which is 3% behind plan (183).                             
. 
The initiatives outlined in Q2 have continued with 10,047 SUCCESS appointments, 675 of which were home visits in Q3. All practices are now able to book electronic appointments for SUCCESS.
Rapid Assessment Unit : 464 patient contacts in Q3, new pathways are operational from October 2015 which will increase flows of patients
Community navigator supporting 220 patients with individual care plans identified through risk stratification at the end of Q3. Some reduction in emergency admissions has been seen from this cohort.
Front door model for ED has been reviewed and patients attending with a minor illness will be streamed to the neighbouring UCC from December 15 onwards.
Communications strategy developed and commences December 15 which supports prevention messages and public understanding of alternative services 
Delayed discharge of care have continued to be high for social care. The main reasons are completion of assessment, awaiting domiciliary care and residential and nursing care. An additional 1,500 domiciliary care per week (20% increase) has been purchased by social care as well as additional beds in residnetial care. NHS England completed a diagnostic in December 2015. In response a programme of work has been established with several work streams to reduce delays . A weekly meetings of CCG and GWH is takening place at executive level to resolve barriers to discharge. Weekly operational meetings are taking place to resolve operational barriers with daily discussions on individual patients. 
Delays due to social care for GWH and SWICC Intermediate care based on days lost were
October 2015   268 days
November 2015 261 days
December 2015  287 days
A target has been set to reduce days lost by 50% 31 3 2017
the published data is adversely affected by mental health delays submitted by AWP without verification by the local authority. The Council has formally written to AWP asking for an explanation and a meeting to resolve these issues. None of the data below has been verified before submission by AWP
AWP figures 
October 2015 195 days
November 2015 153 days
December 2015 173 days
Discussions have taken place and one patient is awaiting a second assessment and not fit for discharge, two patients have been assessed whose needs cannot be met in the community. The Council has asked for these 90 days per month to be removed from the data and re0-submitted. this has not taken place</t>
  </si>
  <si>
    <t>Paul Nuttall</t>
  </si>
  <si>
    <t>paul.nuttall@nhs.net</t>
  </si>
  <si>
    <t>0161 304 5334</t>
  </si>
  <si>
    <t>Steve Allinson &amp; Steven Pleasant</t>
  </si>
  <si>
    <t>Work has commenced establishing a fixed dark fibre connection between Tameside Metropolitan Borough Council and Tameside Hospital Foundation Trust: in turn, work is also underway to connect Social Care/Hospital/Community Services.</t>
  </si>
  <si>
    <t>The Community, Home &amp; Hospital Care Team are using a joint approach to assessment and care planning, this is in place and is working well. Work to extend the joint assessment process to the long term community care teams is now underway and a pilot locality is being trialed  that started in October 2015.</t>
  </si>
  <si>
    <t>BCF did not officially begin until 1st April 2015. T&amp;G CCG and TMBC have invested the BCF funding into a variety of different schemes to reduce NEL activity, and the investment in Ambulatory Care will also be another key reason for the reduction in NEL in Q4 2014/15. The suggested payment from the toolkit is not the agreed way forward of working between T&amp;G CCG and TMBC. The entire performance fund is already paid over by default with an agreed monthly schedule. The total Tameside BCF total £16,941k which includes all of the performance fund. No clawbacks are necessary as the overall NEL reduction is 2.8%.</t>
  </si>
  <si>
    <t>The pooled fund is expected to operate within budget for the financial year 2015-16, the remainder of the pooled fund will be fully utilised in Q4.</t>
  </si>
  <si>
    <t>Permanent admissions for 2014-15 was 213 (11 = 18-64 &amp; 65+ = 202).  To date at 3rd Quarter 2015-16 we have validated 195 permanent admissions.  Current estimates suggest the performance will be slightly worser than the previous year with an estimated 250  admissions in overall placements (although this may be slightly lower as the last quarter has seen an exercise to clear the numbers in emergency short stays).  However it should be noted that pressures over the winter months on community waiting lists have hade a detrimental impact on admissions and the economy has moved to a funding on demand model to allow for reducing any delayed transfers of care.</t>
  </si>
  <si>
    <t>the performance indicator used for this metric (NI125) is based on a data collection exercise between October and December each year with a follow up after 91 days. The data for 2015/16 will be presented at year end but indications are that we remain on target.</t>
  </si>
  <si>
    <t>The metric has been amended to enable quarterly updates and is looking for a  year on year 5% increase in newly diagnosed patients.  Practices are encouraged to ensure new patients are identified and recorded on the register. One of the GP update sessions was devoted to dementia care and diagnosis. A communication plan from the clinical lead for dementia and the relevant commissioner is under development.</t>
  </si>
  <si>
    <t>The client satisfaction survey is undertaken on an annual basis therefore there is no change to the position previously reported and this will be updated at year end.</t>
  </si>
  <si>
    <t>Support for the agreement and development of information systems that support some of the schemes and make them more effective would be useful.</t>
  </si>
  <si>
    <t>The focus on the BCF metrics may not reflect the real success of the integrated work and it would be helpful to have some support to agree and implement other measures.</t>
  </si>
  <si>
    <t>2018/19</t>
  </si>
  <si>
    <t>2017/18</t>
  </si>
  <si>
    <t>Tameside and Glossop's Better Care Fund plans are inextricably linked with the health and social care economies wider Care Together integration plans that have been being developed over the past three years. The BCF is being used on a number of projects that are leading to a system wide change predominantly in the urgent care and locality areas of work. The three key provider partners (Tameside Hospital, Stockport Foundation Trust and Tameside MBC) have now moved their respective urgent care services into one combined service under the management of Tameside Foundation Trust. This will allow a more joined up integrated response to people in crisis in the community ensuring that only those people who need to be seen in hospital actually are transferred there. The urgent care service will also ensure that people in A &amp; E are returned home with a relevnat package of care and support as will those returning home after a period of hospital treatment and support. It remains early days (the service only began at the start of November) so the effects of the changes are not yet being seen however it is envisaged that both the numbers being admitted to hospital and the DTOC numbers will reduce as the community services response improves. Likewise the Local Community Care Teams are now being developed and the first integrated locality area has started to work together. This will enable practitioners and clinicians in each locality to work with GP's to identify those people in need of a more co-ordinated preventative response. The use of reablement, community equipment, telecare and telehealth are all linked to the success of maintaining more people in their own homes and ensuring that people get the right packages of ongoing care and support with swift and relevant responses. The new systems are based on an identified key care co-ordinator who will ensure that services are identified and delivered in a timely manner.</t>
  </si>
  <si>
    <t>michael bennett</t>
  </si>
  <si>
    <t>michael.bennett@telfordccg.nhs.uk</t>
  </si>
  <si>
    <t>01952 580457</t>
  </si>
  <si>
    <t xml:space="preserve">richard overton </t>
  </si>
  <si>
    <t>Some 7 day services are in place- Rapid Response nurses; Respiratory nurses; voluntary organisations to support Assisted Discharge home; Acute hospital sector senior  medical and GP support; Domiciliary care is provided over 7 days for planned discharges. Some limited response at weekends from domiciliary providers to support admission avoidance. Improvements in 7 day working is part of the NHS contract for the acute provider. Planning for Integrated community health and social team for 7 working is progressing</t>
  </si>
  <si>
    <t>There has been an increase within year of the Pooled Budget from the original forecast as part os service development</t>
  </si>
  <si>
    <t>The Pooled Budget is monitored on a monthly basis and forecasted for the year end position. It is projected to break-even overall.</t>
  </si>
  <si>
    <t xml:space="preserve">BCF target for Permanent admissions in 2015/16 is 497/ 100,000. YTD (M9 unvalidated)  is 316.2 per 100,000 population. </t>
  </si>
  <si>
    <t xml:space="preserve">Currently rolling performance of 77%  (246 reabled in measured quarter/191 remain at home. Annual target is 66%. </t>
  </si>
  <si>
    <t>Rate for Q3 is 5047. This is lower than Q2 of 2014/15 (5215) but above target.  (Annual target is 12209, so quarterly target is approx. 3052). Analysis shows areas of reduced admissions (65-74 years) and increased admissions (75+ years). Local plans to reduce are in place inclduing planned development of a fully integrated Intermediate Care team</t>
  </si>
  <si>
    <t>GP Practice Survey - CCG report (July 2015 publication) based on aggregated data collected from Sept-Dec 2014 and Jan-Mar 2015. Baseline 63.1%. Planned 2014/15 64.4%, Actual 62.8%; Planned 2015/16 65.6%.  Report on 2015/16 due to be published in July 2016, with mid-year results due in January.</t>
  </si>
  <si>
    <t xml:space="preserve">01/04/2018 tbc </t>
  </si>
  <si>
    <t>01/04/2018 tbc</t>
  </si>
  <si>
    <t xml:space="preserve">  • Q3 for BCF showed 5% increase in admissions. However, there was a 0.2% reduction in costs
• Month 9 YTD shows a 1.4% overall increase in admissions. However, there was a 4% reduction in costs 
• 0 LoS increased across all ages by 10% has increased but lower overall costs 
• Longer length of stays have decreased overall. 3 days and 3+ day LoS has decreased. Only 75+ years increased
• Month 9 the average LoS in 14/15 was 4.31. This has reduced to 3.84 this year.
• Paediatrics (6%) and 75+ (9.7%) years have increased admissions. The reasons for admissions are predictable for the ages.
• Savings in Rehabilitation costs continue against last year
• XBDs reductions are being maintained 
• The level of reductions in emergency admissions for Payment for Performance (P4P) of 3.5% was not achieved.
Reductions in 75+ years admissions
Reductions in 75+ admissions continue to be higher than last year. This is despite the admission avoidance pathways and interventions of TICAT reducing an average of 3 people a day. There has been a increase of nearly 10% overall in 75+ years admissions with 85-89 years increased by over 15% and 90 years by 20%. Respiratory conditions and infections were highest increases. 
Delayed Transfers of Care (DToC)
The BCF Target for DToC in Q1 2015/16 was achieved. However, this was not achieved in Qs 2 and 3. In addition, the year to date target at month 9 has not been achieved. The actual number of days delayed have reduced from last year  
Admission avoidance though an Integrated team 
Pathway in place since August 2014 through Rapid Response including In-reach to acute hospital. Development of an Integrated team on acute hospital site to avoid admissions and reduce LoS 
• Outcome: Evidence of avoiding admissions
• Outcome: Integrated team (TICAT) and SPoR in place since early November. 
Care Home admission avoidance interventions by Community Nurses 
Care Home nurse in place since November 2014 providing assessment and skills development 
Nursing home RCA relating to conveyance and admissions completed and identified further need for skills development and leadership in care homes 
• Outcome: Implementation of risk screen to enhance care in care homes
Development and implementation of rehabilitation pathway and model
Identified rehabilitation activity through to clinical audits. Development of models for stroke and non-stroke rehabilitation.
• Outcome: Reduction in rehabilitation activity and costs noted over last two years. Agreed review of implementation timescales to include as part of the Integrated Team.
End of Life pathway development 
Economy-wide Steering group in place. Pathway in place as part of admission avoidance pathway. 30% of referrals related to EoL. EoL training being delivered to care homes.
Specialist nursing interventions to support admission avoidance 
Respiratory and diabetic nursing funded recurrently after Pilot
• Outcome: Reductions in admissions  
Falls Prevention evidence- based exercise in community and care homes 
Falls prevention exercise within community settings and high admitting care homes. Falls Steering group identifying demand, capacity and gaps in pathway
• Outcome: identified need for movement to be an integral part of care home functioning
Locality working to support Prevention 
Council development of Locality working prototype to increase preventative interventions; develop local communities and enable an integrated approach to care and support.
• Outcome: Proof of concept evident and fully rolled out across the borough
• Outcome: Closer working with primary care service
• Outcome: Development and embedding of Support Planning process
• Outcome: identification and improved access to low level preventative services
• Outcome: Initial planning for an integrated Neighbourhood Care team to provide preventative and early interventions 
Further actions to improve BCF performance.
• Development of a fully integrated Intermediate Care team with planning for implementation from the first quarter for 16/17. Consultation is taking place and draft service specification has been developed. This builds on the development/ expansion of the Integrated team (Telford Integrated Assessment and Community Team)
• Development of a Neighbourhood Care team by integrated working with primary care, Council locality teams and independent sector to enhance prevention interventions. This will support the Prevention strategy 
• Strategic review of care homes to ensure effective outcomes identified 
• Integrate rehabilitation within the Integrated Team 
• Support more patients discharged home with support (pathway 1) through enhancing decision-making within the acute hospital Further development of Discharge to Assess approaches within the acute hospital to support early discharge
• Strategic review of EOL care to ensure effective outcomes identified
• Development of further outcomes measures and methodologies to measure the impacts and benefits of BCF programmes
• Further work with the voluntary sector to develop community capacity 
• Development of additional ambulatory care and community clinical pathways
• Quality review of step down care (pathways 2 and 3) to improve outcomes and patient experience 
Service re-design of health and well-being services for 0-25 years with Telford and Wrekin Council and Shropshire CCG 
                   </t>
  </si>
  <si>
    <t>Allison Hall</t>
  </si>
  <si>
    <t>ahall@thurrock.gov.uk</t>
  </si>
  <si>
    <t>Cllr Barbara Rice</t>
  </si>
  <si>
    <t>No further comment to make</t>
  </si>
  <si>
    <t>The value in Q3 is the reduction in activity which is more than the originally planned value.  The planned reduction for Q3 was 175 but actual reduction is 318.  The baseline non-elective activity was 19608 with 2.5% planned reduction  to 18922.  The current actual NEL activity for the four quarters has been 18972.</t>
  </si>
  <si>
    <t>A small underspend is predicted on the fund at the end of the financial year.  This will be ring-fenced and reinvested back into BCF activity.</t>
  </si>
  <si>
    <t>All expenditure and income is largely within accordance of the financial plan. A small underspend is projected at the end of the financial year due to savings made on some elements of activity which relate to salary costs.</t>
  </si>
  <si>
    <t>Performance wise we have improved as we have had less admissions to permanent residential care for Q3 15-16 than we had same time last year 14-15 using the 14-15 definition. Our year end target was reviewed and updated during this quarter in light of the change in definition for this reporting year, whereby we are required to include full costers. We are currently performing well and on track to come in under target - we are mindful of an increase in admissions that usually occurs during Q4.</t>
  </si>
  <si>
    <t>Our target for 15-16 is 90% and our Q3 turnout was 87%. Similar to Q2 this remains an improvement on our 14-15 outturn of 86%</t>
  </si>
  <si>
    <t xml:space="preserve">14-15 outturn was 30 per 10,000 population, at end of Q3 we have only had a total of 53 requiring immediate hospital admission following RRAS intervention - this equates to 23.1 per 10,000 population. </t>
  </si>
  <si>
    <t>14-15 outturn was 65%. This metric is reported from the outcome of the annual PSS Survey, so we do not have results in order to assess progress.</t>
  </si>
  <si>
    <t>Please note: Tab 8 'New Integration Metrics', rows 26/27: Whilst our social care database has the facility to support open application programming interfaces (APIs) we do not currently have any plans/projects in place to ‘go live’ with these and development would be needed to ensure the API was fit for purpose for the specific system we would be interfacing with. With this in mind we would not have a projected ‘go-live’ date to confirm.
Work is underway to review the plan and schemes for 16/17
We have achieved a 3% reduction in non-elective admissions.  The investment by the CCG and Council in to the BCF via the separate schemes has contributed to this achievement.</t>
  </si>
  <si>
    <t>Sian Faulkes</t>
  </si>
  <si>
    <t>sian.faulkes@nhs.net</t>
  </si>
  <si>
    <t>01803 652482</t>
  </si>
  <si>
    <t xml:space="preserve">Social care
The majority of commissioned social care providers already provide services across a seven day period, with an action plan in place to increase the availability of appropriate community services across the whole week. 
Acute care
Informed by the NHS IQ 7 day assessment tool, we have an agreed 7 day SDIP with the acute provider to achieve 6 out of the 10 clinical standards for 7 day services by 31 March 2016.  This has been agreed by the Urgent Care Board and is reviewed monthly.  
Community services (health)
The SDIP for the community element of the TSDFT contract includes reviewing services to understand which ones are most beneficial to be offered over 7 days, including learning from a number of pilots for 6 and 7 day working.
We have completed the NHS IQ 7 day assessment tool and this has confirmed we are compliant with the vast majority of areas applicable to community settings, including MDTs and handovers.  Enhanced 7 day services are central to the new model of care  which we are currently developing in partnership with key stakeholders and the public, and which will go out to full consultation in 2016.
</t>
  </si>
  <si>
    <t xml:space="preserve">There has been a change in the national definitions and local methodologies to capture these. Data flows, baseline and trajectory have now been updated </t>
  </si>
  <si>
    <t>Our rate has increased from the 61.1% published to 64.2% for quarter 3</t>
  </si>
  <si>
    <t xml:space="preserve">Delivery of BCF targets is incorporated into a number of projects aimed at delivering new models of care in an integrated care organisation. These projects build on the successful foundations of joint community health and social care services to develop wider Locality Multi-Agency Teams (LMATs) with primary care, taking a preventative approach to local population needs. LMATs will fully include community voluntary sector support and robust interface with acute professionals to support reduced use of acute and emergency services and beds and make better use of other resources including reablement, residential care, community hospitals and equipment to support independence at home, or as close as possible to home. Progress on some of these will be subject to full public consultation.
Governance for Torbay's BCF is through Torbay Health and Wellebing Board. The Joint Commissioning Group reviews performance on a monthly basis. This group comprises Torbay Council and South Devon and Torbay CCG Directors of Commissioning.  An overview of performance is also reported to South Devon and Torbay's JoinedUp Board comprising senior leaders from South Devon Healthcare Foundation Trust, Torbay and Southern Devon Health and Care Trust, South Devon and Torbay CCG, Torbay Council, Devon Partnership Trust and the community and voluntary sector
Our National Conditions work continues and are planned to be in place by the end of financial year 2015/16. These plans support patient flow throughout the week and prevent A&amp;E performance deteriorating on Monday as a result of insufficient discharges over the weekend.
We are working with our provider to enhance our rapid response services and work with care homes,and our Urgent Care Board and SRG continue to support BCF outcomes in terms of escalation, flow of patients and discharge arrangements.
Our local metric is dementia diagnosis with an emphasis on improving identification and access to appropriate support services. The rate has steadily been increasing throughout the year, although delays in the agreement around the national indicator have impacted the reporting of this. 
</t>
  </si>
  <si>
    <t>Josh Potter</t>
  </si>
  <si>
    <t>josh.potter@towerhamletsccg.nhs.uk</t>
  </si>
  <si>
    <t>Victoria Tzortziou-Brown</t>
  </si>
  <si>
    <t>On target to achieve plan.</t>
  </si>
  <si>
    <t xml:space="preserve">Rate of admissions to residential and nursing care for older people is 397.9 per 100,000 people for the year ending December 2015. This equates to 77 actual admissions in the year to dec. BCF set target is 577.9 per 100,000. </t>
  </si>
  <si>
    <t xml:space="preserve">We are working towards the collection of Reablement data and will be providing regular updates from Q4 15/16. </t>
  </si>
  <si>
    <t>Q2 figure (most recent available) 58.74 per 1000 against a target of 61.7.  Forecast to achieve this by the end of the year.</t>
  </si>
  <si>
    <t>No metric in place. Picker Institute continues to refine the patient questionnaire and is expecting to finalise for use in April 16.</t>
  </si>
  <si>
    <t>None.</t>
  </si>
  <si>
    <t xml:space="preserve">Schemes are on track and delivering. Partnership Board approved minor reprofiling of some of the schemes, all of which continue to meet the BCF criteria and national conditions. 
Council schemes are working in partnership with health providers demonstrated by data sharing, co-location and ensuring patient centred planning. 
Council and the CCG are jointly negotiating how the performance pool resource will be spent as national targets were missed. 
P4P
The Council and CCG are reviewing 15/16 schemes which are all on track to deliver and to roll forward in to 16/17. Any new schemes  will meet the two additional BCF conditions. 
The CCG uses MAR data. As at completion December is not available, therefore a proxy has been used to generate activity for Q3.
The council is working towards improving the collection of Reablment data and this should be available quarterly from April 2016. 
DTOC performance up to November 2015 is 566.2 days against a target of 560 days. 
New Integration Metrics
A Cross Community Care Record is provided through a portal that interfaces with the main providers and acts as an Open API.  The choices do not allow for instances where information is shared via proprietary systems, for example, GP to GP sharing. Please consider extending options to include sharing via proprietary systems.
Cell F27 - the date is being used as a proxy as development work is required by third party suppliers and is a national problem.
</t>
  </si>
  <si>
    <t>Julie Crossley</t>
  </si>
  <si>
    <t>juliecrossley1@nhs.net</t>
  </si>
  <si>
    <t>0161 873 9618</t>
  </si>
  <si>
    <t>Dr Nigel Guest - Chair of HWB</t>
  </si>
  <si>
    <t xml:space="preserve">The CCG is working with the Community Provider,  Pennine Care to assess which services are being delivered over 7 days and these are not expected to change as the appropriate services are being delivered  on  a 7 day basis. The only exception is MSK but this is currently being procured and the new  service specification is for a 7 day service.  Since the last update, there is  6 days in primary care (excluding the Walk-in Centre and Out of Hours) this is two practices working in two of our  neighbourhoods providing  planed appointment for GP and Practice nurse on Saturday morning. This is a pilot working over 7 days. </t>
  </si>
  <si>
    <t>Payment agrees to suggested payment</t>
  </si>
  <si>
    <t>Annual total reduced by performance payments not expected to receive</t>
  </si>
  <si>
    <t>There has been slippage on some of the schemes so spend is lower than planned</t>
  </si>
  <si>
    <t>There has been slippage on some of the schemes - this has impacted on the ability to claim the P4P payments</t>
  </si>
  <si>
    <t>FAQ's for Q3 states that this indicator should be calculated on the "old" methodology that was used to set the targets prior to the implementation of the SALT return. Trafford Council has implemented a new IT system based around the new returns, so to produce a report based on the old methodology would now require a new script to be developed in negotiation with the IT supplier.</t>
  </si>
  <si>
    <t xml:space="preserve">Data not available for Q3 as this indicator is only reported annually. The most recent update is for 2014 / 15 year, for which the performance was 91% against a target of 86%. In 2014 / 15, the national average for this indicator was 82.1% and the regional average was 80.9%.
Trafford performance was the 3rd best in the North West region (out of 23).
The range across the North West region was 66.4% to 93.4%.
</t>
  </si>
  <si>
    <t xml:space="preserve">This is a “rolling year” indicator that is reported on a quarterly basis.
The baseline was 2012 / 13, with a figure of 34.7%
The targets for 2014 / 15 and 2015 / 16 only were set at 36% and 38% respectively.
The most recently reported data from the “End of Life Care Intelligence” website relates to the period Q2 2014 / 15 to Q1 2014 / 15 (July 2014 to June 2015). The Trafford position is 39.8%, a 15% improvement from baseline.  
During the same period, the national average has increased from 43.8 to 45.7. Consequently, since 2012 / 13 the gap between the National average and Trafford position has closed by 35%.
Data for Q3 2014 / 15 – Q2 2015 / 16 (October 2014 - September 2015) should be available in April 2016.
</t>
  </si>
  <si>
    <t>No further update available for Q3 as this is an annual indicator. See Q1 report for most up to date position.</t>
  </si>
  <si>
    <t>This is an area we are keen to develop, as laid out in our bid for the Local Integration Support Fund.</t>
  </si>
  <si>
    <t xml:space="preserve">The BCF Steering Group continue to oversee performance of the 7 schemes that make up our BCF plan. We have been working on improving how we collect and report on risk, so that this is now more actively managed, in line with the recommendation from the Audit report last year. We have also taken up the offer from the Midland and Lancashire CSU for some training in the use of Logic models. Our plans are that training in this technique will help us to develop robust evaluation of the schemes we have in place and help in terms of planning for 16/17.
A brief summary of prgress for each of the schemes follows.
1. Integration of Community-based Adult Health &amp; Social Care: Heads of Services have embedded governance and core business functions within neighbourhood roles and responsibilities and identified the administrative and business support requirements for their neighbourhoods. After a period of consultation, staff recruitment is scheduled to commence 28th Feb.
2. End of Life &amp; Palliative Care: The Task and Finish Group members continue to progress the actions that are ensuring the existing contracts are maximised as per the agreed Action plan aiming to  conclude by 31/03/16 with feedback to go to SMT.
The Clinical Lead and the PM continue to work on the production of the ‘Case for Change’ paper for submission to the Review panel (papers due 22/02/16) in March.
3. Community Nursing &amp; Ambulatory Care: The CCG is awaiting Pennine Care’s response to the proposed service specifications and their timescales for implementation.
4. Falls: Information will be collected from NWAS to understand demand for the service. 
A scoping exercise is currently underway to map all services that support people who fall in the community. Trafford Care Co-ordination centre will be gathering the data re all the separate falls services across Trafford this will provide the evidence of what works weel and what gaps there are in provision.
5. ATT+: The Unscheduled Care Team (UCT) has continued to work with the Providers of ATT+ (Mastercall &amp; NWAS) to deliver an engagement plan that will ensure full roll out of the service across all nursing homes in Trafford. The UCT have also met with 
the Local Authority and the ATT+ provider to agree an effective approach to further engagement with Trafford nursing homes. 
6. Care Homes - Enhanced Primary Medical Services: The project continues to deliver the interim model with routine performance data being collected. 
7. Intermediate Care: The delivery of Intermediate Care at Ascot House continues to follow the therapy model as an interim until the provider has recruited a full complement of staff to deliver the nurse lead model and the GP provider has recruited to the GP medical cover for the service.
</t>
  </si>
  <si>
    <t>Martin Smith</t>
  </si>
  <si>
    <t>martin.smith@wakefieldccg.nhs.uk</t>
  </si>
  <si>
    <t>01924 315833</t>
  </si>
  <si>
    <t>Jo Webster</t>
  </si>
  <si>
    <t>During Q3 15/16 Wakefield has not generated a performance pot in the quarter, so there is no performance payment possible. For 2015-16 Wakefield BCF partners agreed to pre-commit the Pay for Performance provision into funding interventions intended to prevent non-elective admissions. The specific interventions are increased Ambulatory Emergency Care units (provided by Mid Yorkshire Hospital Trust) and also Integrated Care Teams providing health and social care in the community (provided by Mid Yorkshire Hospital Trust, Wakefield Council and Age UK Wakefield).</t>
  </si>
  <si>
    <t>It has been agreed locally that the BCF pool will be reduced by £351k for capital resources. The reason for this is that following the national announcement that this capital resource would be included in the  allocation for social care capital funding, local analysis identified that no expenditure for these resources needed to be forecast. Therefore this means there will be no pressures on the BCF pool by this local decision.</t>
  </si>
  <si>
    <t>Funding into the pool has proceeded as planned for Q1,Q2 and Q3. It has been agreed locally that the BCF pool will be reduced by £351k for capital resources and this has also contributed to the reduced YTD spend against plan.</t>
  </si>
  <si>
    <t xml:space="preserve">Most recent performance (based on original indicator definition) = 629
Target 2015/16 = 670
On target - Yes 
</t>
  </si>
  <si>
    <t xml:space="preserve">Most recent performance = 87.8%
Target 2015/16 = 82.6%
On target - Yes
</t>
  </si>
  <si>
    <t xml:space="preserve">Most recent performance = 44.7% 
Target 2015/16 = 45%
On target – Unable to comment.  The results are based on an annual survey of service user views.  
</t>
  </si>
  <si>
    <t xml:space="preserve">To date:   61.9%
Q3 2015/16:   65.9%
</t>
  </si>
  <si>
    <t xml:space="preserve">The non-elective admission data for quarter three shows that there were 178 more admissions than last year, therefore in this BCF submission we declared there were 1499 admissions over year to date plan.
After investigation it has emerged that Ambulatory Emergency Care (AEC) has been erroneously included in our reported activity.   The tables below show what the figure would be with AEC included:
Current total 41049
AEC (erroneously included) 2449
New total 38600
Q3 Target  39550
Q3 Original Total 41049
Difference 1499
Q3 Target  39550
New total 38600
Difference -950
The correct data shows that Wakefield is 950 admissions lower than plan. We have submitted a commissioning intention to Mid Yorkshire Hospital Trust to remove AEC for 2016/17 and request to change our previously submitted data.
</t>
  </si>
  <si>
    <t>Andy Rust</t>
  </si>
  <si>
    <t>Andy.Rust@walsall.nhs.uk</t>
  </si>
  <si>
    <t>01922 603052</t>
  </si>
  <si>
    <t>Councillor Rose Martin</t>
  </si>
  <si>
    <t xml:space="preserve">Current 7 day services include social care reablement and social work services, as well as the Health Intermediate Care Team. A multi-disciplinary team to support week-end discharges has been in place since September 2014. This team holds 2 Consultant led MDTs at 08:30 and 13:00 to review and discuss a list of patients that will be able to be discharged following their intervention. A Weekend Discharge Co-Ordinator (from the Discharge Co-Ordinators Team) liaises with wards and fellow Discharge Co-Ordinators to compile the list of patients ready for the weekend. Therapy and Pharmacy services are incorporated in the arrangements, together with a focus on transport availability. Ongoing review of progress against the 7 day working standards is built in to the contractual arrangements with Walsall Healthcare Trust. The Trust has completed the self-assessment tool on the 7 Day Standards website, and further progress will be added in to the self-assessment following a further review during March 2016. This review will include progress with Standard 9. </t>
  </si>
  <si>
    <t xml:space="preserve">The Walsall Digital Roadmap identifies critical success factors as mobile working, interoperability; operational reporting and business analytics. The Digital Roadmap will be the technical foundation for service integration, streamlined processes and enhanced patient care through access to rich patient data from across systems and decision support to increase the focus on the patient needs. In addition, it will enable the Walsall system to become agile to design and implement new models of care. </t>
  </si>
  <si>
    <t>Current data sharing agreement between primary care and CCG being expanded to incorporate community health, social care and mental health services.</t>
  </si>
  <si>
    <t>Mainly due to roundings to nearest £000's based on original submission
Capital allocation in pooled fund was £2,429,000 but actual amounts are £2,428,555 as per allocation letter received after original submission; difference of £445
Revenue allocation in pooled fund was £21,548,000 but actual amounts are £21,547,530; difference of £470 due to roundings to nearest £000</t>
  </si>
  <si>
    <t>Pooled fund amount should be £23,976,085; difference of £755; £445 due to changes to capital element as per allocation letter &amp; remaining £310 due to slight adjustments on budgets
For quarter 3 against the pooled fund planned income of £23,976,085, there is a forecasted positon of £24,238,751. This means that an over spend of £263k is being reported, and the risk share is shown as £97k CCG and £165k LA</t>
  </si>
  <si>
    <t>Progress against the financial plan is going well and as expected</t>
  </si>
  <si>
    <t xml:space="preserve">Comparing quarter 3 outturn for 14/15 with quarter 3 outturn 15/16 position is negative. With 3 months of the year to go, it is highly improbable that the BCF target set will be met. Whilst there is a concerted effort to reduce permanent placements, the absence of suitable alternatives for those with dementia continues to place a pressure on this measure. </t>
  </si>
  <si>
    <t xml:space="preserve">There has been improvements in the screening process in relation to bed based service. The cohort in bed based services is small, so impact of those not at home at 91 days is significant. Performance in relation to solely community based reablement exceeds the target set . </t>
  </si>
  <si>
    <t>Changes to the prevalence calculation methodology resulted in a 3% prevalence increase. However, five neighbouring CCGs' prevalence was reduced between 12% and 24%. No adequate repsonse has been received from NHS England when Walsall CCG challenged the data depsite several reminders dating back to October 2015. Commissioners discovered that the Memory Assessment Service had a 25% reduciton in staff resulting in a waiting list of 152 people. Although a Contract Performance Notice was served, it will take until the end of March 2016 to get the back-log assessed. Many of these people may not receive their diagnosis by the end of March 2016. Since 1st April 2015, 130 new diagnoses have been recorded, but 106 people have been removed from GP Dementia Registers affecting the rate. This would be due to moving out of the area or death.</t>
  </si>
  <si>
    <t xml:space="preserve">Our Better Care Fund Service User Satisfaction Survey for integrated services covers Hollybank Residential Care Home, the Community Intermediate Care team and Discharge to Assessment team. We have set up an electronic recording spreadsheet which captures the names and addresses of Service Users and compiles six domains of satisfaction with their integrated services. From the completed responses received so far, over 90% have been satisfactory.     </t>
  </si>
  <si>
    <t>Through the Better Care Support Team, we have acquired external support from KPMG to develop interoperable Application Programming Interfaces across Walsall's Health and Social Care system.</t>
  </si>
  <si>
    <t xml:space="preserve">Walsall has made good progress with its plans for integration of community services and the redesign of transitional care pathways, however, we remain challenged in delivering the target reduction in overall emergency admissions. Our schemes include additional support to nursing homes; rapid response and single point of access for primary care; and risk stratification and MDT case management are all evidencing an impact on reducing emergency admissions, with a result that emergency admissions for patients over the age of 75 years old has reduced by 1%, in the context of an overall increase of 4.4%. From January we have implemented a new Frail Elderly Service which will support frail elderly patients arriving at A&amp;E to go home within 24 hours of arrival and the first four weeks of this have seen a 78% success rate against a relatively small number of cases, which is planned to increase. A single point of access to the various supported discharge schemes is located at Hollybank House and is the main source of information on available capacity for supported discharge for a set of ward based ‘trusted assessors’ in the hospital. Our System Resilience Group has submitted a Recovery Plan to NHSE with ten high impact changes for achieving the 95% target for 4 hour waits in A&amp;E from June 2016. These are:  Increase ambulance diversion via direct access for paramedics to patient GP at point of incident and enhanced access to Rapid Response Service; Support care homes to enable more end of life patients to die in the home rather than be admitted to hospital to die; Conduct therapy assessments in ED or within 24 hours of admission aligned with therapy support for discharge to assess at home; Complete implementation of Frail Elderly Service (with social care and mental health input); Improved senior clinical decision making in ED –improved ED pathways including between UCC and ED; Complete Implementation of the ‘SAFER’ bundle consistently across all wards (Senior review, All patients have an expected date of discharge, Flow early from assessment units, Earlier discharge, Review long length of stay patients); Enhance weekend focus on discharge, review senior rostering; Implement individual case management of patients on MFFD longer than 14 days; Continue enhanced flow management in SWIFT Ward; Halve the number of DtA beds in nursing homes (from 40 to 20) and transfer funding to additional social care reablement capacity to support home-based DtA mode and enhance specialist support. These actions are currently underway and so for instance the number of patients and the LoS of patients on the Clinically Stable List has reduced in recent months. This in turn has led to a reduction on DToC's in January 2016 compared to the previous three months. Continuation of our work to reduce the Clincially Stable list remains our plan for reducing DToC's. The ten high impact changes in the System Resilience Group Recovery Plan have been incorporated in to our plan for the BCF for 2016/17.
</t>
  </si>
  <si>
    <t>Michael Scorer</t>
  </si>
  <si>
    <t>michael.scorer@walthamforestccg.nhs.uk</t>
  </si>
  <si>
    <t>Cllr Ahsan Khan</t>
  </si>
  <si>
    <t>Progress on track</t>
  </si>
  <si>
    <t>The rate of permanent admissions to residential and nursing care homes (65+) was 266.4 per 100,000 population (73 admissions) at Q3.</t>
  </si>
  <si>
    <t>The proportion of older people (65+) who were still at home 91 days after discharge from hospital into reablement/rehabilitation services was 92..3% at Q3.</t>
  </si>
  <si>
    <t>Progress ahead of target</t>
  </si>
  <si>
    <t>1) ASCOF 3a: The 2015/16 outturn will be available in May 2016 following completion of the annual Adult Social Care Survey.
2) No significan change in QIPP LTC6</t>
  </si>
  <si>
    <t xml:space="preserve">Waltham Forest is undertaking a self-assessment using the national template. This involved an extended stakeholder board session, an electronic survey and desk top exercise interrogating relevant performance data. Additionally a special briefing was run with Healthwatch at a local community forum to gather the views of patients' reps and voluntary and community groups. We have identified some areas for further improvement, such as joining up systems and engaging with residents and patients. We were also told that management and leadership of the integration programme is effective and the aims are clear. A report on the self-assessment findings and the identified priorities for 16/17 will go to the HWB.
For Whipps Cross hospital we have instigated a project that has put in place an integrated discharge service for the whole hospital economy. Initially DTOCs increased as the new service got to grips with some legacy issues. DTOCs are now steadily declining. In 14/15 the daily average was 18. This increased to 29 for Q2 this year and has since fallen to 20 for January and 12.5 for February. The Q3 average was 24.                        
In preparation for winter 2015-6, the CCG committed to capping DTOC at Whipps Cross hospital to ensure that the 2.5% threshold is met. There is a  fortnightly strategic teleconference call with CCG Directors and site MD with escalation to CCG Director for any urgent individual cases in real time.
In the week beginning 1 Feb Whipps Cross (Waltham Forest CCG) met the national expectation at 2.4%, but rose to 3.4% for the week beginning 8 Feb.
Delayed days during the month per 100,000 population aged 18+ in WF population in December 2014 were 271.4 for the NHS and 46.1 attributable to Social Care (total = 317.5). For December 2015 the numbers were 239 attributable to NHS and 137.4 attributable to social care (total = 376.4).
</t>
  </si>
  <si>
    <t>Lola Triumph</t>
  </si>
  <si>
    <t>lola.triumph@wandsworthccg.nhs.uk</t>
  </si>
  <si>
    <t>Wandsworth CCG and Wandsworth Council</t>
  </si>
  <si>
    <t>not aplicable</t>
  </si>
  <si>
    <t>The value of the pooled fund under the Wandsworth Section 75 agreement is £21,731,653, this is due to the Council's contribution of £363k for integrated falls service</t>
  </si>
  <si>
    <t>Wandsworth CCG has an overspend on the Quick Start rapid response service, but this offset by an underspend on management costs. On the Council side there is an overspend on care packages, but this is offset by underspends on staffing</t>
  </si>
  <si>
    <t>Performance at January end was 289.8 per 100,000 which equates to 85 admissions which is well within expected trajectory and plan for 2015/16 to ensure that the number of admissions remains below 135</t>
  </si>
  <si>
    <t>Performance to end of January was  88.7% against 15/16 plan of 93.1% so we are currently below target. Review of reablement schemes will help support this metric.</t>
  </si>
  <si>
    <t xml:space="preserve">Performance to end of January was  3.5% (Oct - Dec) against 2015/16 plan of 4.4% so we are currently  below target. AlthoughThe  review of reablement schemes will help support this local metric this target will be challenging to achieve due to the increase in homecare demand which has impacted on the availability of homecare packages for those leaving reablement and requiring on-going support. This has increased the length of stay and subsequently impacted on the numbers entering reablement. 
The denominator is estimated and based on actual hospital discharges in 2014/15.
</t>
  </si>
  <si>
    <t>In January 2016 survey, 37% said they had definitely received enough support and 25% said to some extent…
In July 2015 survey, 35% said definitely and 26% to some extent.</t>
  </si>
  <si>
    <t>We are on track to deliver the 15//16 target</t>
  </si>
  <si>
    <t>Mike Alsop</t>
  </si>
  <si>
    <t>malsop@warrington.gov.uk</t>
  </si>
  <si>
    <t>01925 444146</t>
  </si>
  <si>
    <t>Simon Kenton</t>
  </si>
  <si>
    <t>Some services are being provided across 7 days where appropriate. Some aren't yet provided across seven days and some have been deemed not to be appropriate or required across 7 days.</t>
  </si>
  <si>
    <t>This is being developed but due to information sharing restrictions is not yet fully systematic.</t>
  </si>
  <si>
    <t>In some areas but not in all.</t>
  </si>
  <si>
    <t>Acute trust require evidence of schemes within BCF are reducing impact on acute sector. To directly link the benefits of the BCF schemes to reductions in NEL's is very difficult to achieve. This is a particular area of challenge where we have requested advice and assistance via the BCF Support Team.</t>
  </si>
  <si>
    <t>The pooled fund has reduced due to the ongoing revisions to the value of Joint funded care packages, and a reduction in the payments re Collaborative Care / Payment for performance</t>
  </si>
  <si>
    <t xml:space="preserve">The pooled fund has reduced due to the ongoing revisions to the value of Joint funded care packages, and a reduction in the payments re Collaborative Care / Payment for performance               </t>
  </si>
  <si>
    <t>At Q2 a significant under spend was being reported. The income forecast has now been adjusted to reflect this. Overall now the fund is forecasting a modest £5K under spend on these revised figures. All remaining schemes are performing well.</t>
  </si>
  <si>
    <t xml:space="preserve">The rate of permanent admissions to residential and nursing homes  is currently 518.5 per 100.000  population. This is below the Q3 target of 520.8 and we anticipate meeting the targeted reduction for 2015-16. This has been achieved by making sure that options such as telecare, carecall and occupational therapy are fully utilised. </t>
  </si>
  <si>
    <t>Of the 427 people who received reablement services on their discharge from hospital, 323 (80.3%) were still independent and living in their own home after 91 days.  This is below our challenging target of 90.7% although it is in line with national comparators and better than the North West average of 74%.  Performance has improved from the same point in the previous year (76.9%) and the number of people seen by the service in quarter 3 has increased from 199 last year to 427 this year. The service has seen an increase in re-admissions to hospital, though Warrington’s health and care economy is still the top performer in the North West in avoiding readmissions within 30 days (aged 65+). (Measure – red)</t>
  </si>
  <si>
    <t xml:space="preserve">This currently stands at 67.4% and is on track t meet the year end target of 70.9. </t>
  </si>
  <si>
    <t xml:space="preserve">This is based on the Annual Statutory Survey of Adult Social Care Users .  Survey results for 2015-16 are not yet available. </t>
  </si>
  <si>
    <t>Not set</t>
  </si>
  <si>
    <t>Progress is regularly reported to the integrtaed Commissioning Board which is a sub group pf the Healtha nd Wellbeing Board although progress is also reported directly to the HAWB. A specific report was presented jointly between the Acute Trust and Social care to the HAWB on the issues around delayed transfers of care and a joint action plan has been developed. The overall aims of the fund which was to impact positively on acute admissions is having some success although it is difficult to attribute all gains to teh BCF only with other parts of the system providing positive impact. The fund has enabled the system to re-align the intermediate care service with service user outcomes and create an incentivised contract led by a single provider.</t>
  </si>
  <si>
    <t>Christine Lewington</t>
  </si>
  <si>
    <t>chrislewington@warwickshire.gov.uk</t>
  </si>
  <si>
    <t>01926 74 6978</t>
  </si>
  <si>
    <t>Better Together Programme Board</t>
  </si>
  <si>
    <t xml:space="preserve">The pay for performance fund will not transfer to the local authority based on performance. Expenditure of the fund will be approved, subject to a business case, by the Better Together Programme Board and could potentially be spent on health or social care. This is not entirely consistent with DoH guidance on funding transfer. This exposes social care to risks in 15/16. </t>
  </si>
  <si>
    <t>Plans are in place and being implemented to change the working patterns of staff in key areas such as reablement to ensure greater flexibility throughout the week, including weekends, to ensure a higher degree of responsivness to patient demand. Local providers also have plans to introduce 7 day working in health settings. However, the interdependencies between these plans are yet to be fully explored to ensure maximum impact is achieved. A recent "Perfect Week" exercise is being analysed and will inform a plan to introduce 7 day working along the discharge pathway.</t>
  </si>
  <si>
    <t>The NHS number is the unique identifier in use when working across health and social care. Within the local authority matching of the NHS number is now live on the social care records system (Carefirst) with records updated on a monthly basis.  Further work is required to fully automate the matching process which will happen in the new system being implemented (Mosaic), which will also resolve records that don't match. Using the NHS number in correspondence with people in receipt of social care has also been initiated.</t>
  </si>
  <si>
    <t>These practices are being piloted via local projects across the county with the intention that the collective learning from these pilots will inform an agreed model.</t>
  </si>
  <si>
    <t>Understanding patient flows across the system will be reviewed in line with the STP planning process and BCF planning guidance for 2016/17.</t>
  </si>
  <si>
    <t>The use of the performance fund is not related to performance in 2015/16. There will be no transfer of funds in 2015/16 to social care based on performance, and all funds will be used for health spending regardless of performance. Knowledge of final activity/performance will not be known locally until July 2016. On this basis the values for Q4 2014/15, Q1 &amp; Q2 2015/16 should be £0 for the Actual payment locally agreed. Section 75 Agreement stipulates that this can be spent on Health or Social Care.</t>
  </si>
  <si>
    <t>The local agreement allocates BCF to certain service spending lines, and identified partner organisations take responsibility for managing/funding overspends/underspends on certain services. Therefore from the perspective of the BCF budget, overspends and underspends do not materialise. Overspends or underspends present themselves within and are managed by the appropriate lead partner organisations as set out in the Section 75 agreement.</t>
  </si>
  <si>
    <t>Data is only available for Apr-Oct 2015, due to the fact that there is a 3-4 month lag before this data is available.  If performance for the financial year so far does not improve significantly, Warwickshire is not on track to meet target.  The average monthly rate per 100k population for Apr-Oct 2015 is 45.5 and the average monthly target for 2015/16 is 40.7.  The average monthly rate per 100k population for Apr-Oct 2015 is -0.8% lower than the same period in the previous year (45.8).  However, it should be noted that this data can still increase for several months after first extraction.</t>
  </si>
  <si>
    <t>As documented in the report for Apr-Jun 2015, the performance for this metric for 2014/15 (88.5%) was an improvement on 2013/14 (87.9%) but did not meet the target of 90.6%.  The target for 2015/16 is 92.7% but the data for this financial year will not be availble until Apr-16.</t>
  </si>
  <si>
    <t>The performance for this metric for 2014/15 was 66.1% and shows no statistically significant change in performance versus 2013/14 (66.2%).  The performance for 2014/15 has not met the target of 70.1%.</t>
  </si>
  <si>
    <t>This metric is measured annually.  As documented in the previous report, performance for 2014/15 (7.7) did not meet target (8.4).  The target for 2015/16 is 7.9 but performance for this year will not be available until later in Feb-16.</t>
  </si>
  <si>
    <t>Support has been secured from the Kings Fund to work with senior colleagues from across the health and social care system tio develop system leadership skills by working on a local priority (End of Life Care). Initial workshops have been held and this work will continue over the year.</t>
  </si>
  <si>
    <t xml:space="preserve">Funding from the local integration support fund has been secured to develop information governance arrangements and our capability of matching data sets across health and social care to support effective evaluation, strategic planning and commissioning. Support for developing the IT infrastructure to share data sets and information would enable Warwickshire to embed these capabilities more effectively, especially if we could implement the use of mobile communications and shared IT platforms. </t>
  </si>
  <si>
    <t xml:space="preserve">A bid has been submitted requesting analytical support that if successful will review the end to end business processes associated with transfering patients out of hospital care. Using an independent analysis of a "live" issue to challenge the whole system to drive change and create value for partner agencies. This process will lead to a robust joint approach and instil the confidence necessary to stregthen collabortaive relationships and practice.   </t>
  </si>
  <si>
    <t>Performance:                                                                                                                                                                                                                          Non-elective Admissions:                                                                                                                                                                                        In 2015, based on the data in this report, Warwickshire non-elective admissions reduced by 1.2% despite growing by 2.8% in Q3 2015/16.  However, the data in this report does not contain the latest revisions to the MAR data.  There were recent large revisions to the MAR data for Jan-15 to Jul-15 for SWCCG and WNCCG.  When these revisions are included, Warwickshire non-elective admissions have only reduced by 0.5% in 2015 and grown by 2.8% in Q3 2015/16.  Based on either calculation, Warwickshire did not meet the target of a reduction of 2.3% for 2015.                                                                                                                                                                                     DTOC:                                                                                                                                                                                                           Warwickshire delayed transfers of care have reduced by 14% in Q3 2015/16 versus the target of a reduction of 53%. The only provider who does not follow this quarterly trend is South Warwickshire Foundation Trust (SWFT) where DTOCs are 79% higher than the same quarter last year. Days delayed have reduced at all other Warwickshire providers this quarter, in particular at Coventry and Warwickshire Partnership Trust (72% reduction) and George Elliott Hosiptal (64% reduction).  Warwickshire DTOCs have already exceeded the 2015/16 annual target by 31% in the first 3 quarters of this year.  This is due to the significant increase in DTOCs which began in Apr-14 (and continued into this financial year), after the submission target for 2015/16 had already been set.  Warwickshire DTOCs reached a peak in Oct-14 to Mar-15 but now appear to be on a downward trend.  This downward trend is seen at all providers apart from SWFT where delays for 2015/16 to date are 68% higher than the same period last year and University Hospitals Coventry and Warwickshire NHS Trust where delays are 15% higher over the same period. A recent bid has been submitted to BCF for support in reviewing end to end business porcesses and patient cohorts subject to dealy to identify the causes and solutions of delays and provide a sound evidence base for planning DTOC reduction for 2016/17.                                                                                                                                                                                                                                  Leadership development:                                                                                                                                                                                               The Kings Fund are engaged with senior leaders to develop system leadership across health and social care by working on the joint priority of End of Life Care.  Whilst a joint operational plan across health and social care for this area has been facilitated by public health colleagues.                                                                                                                                                                      Planning:                                                                                                                                                                                                                            An intial planning workshop took place in January to identify priorities for the local health and social care system, in line with the STP planning footprint. Further work to develop plans in scheduled for early March, to ensure our BCF submission dovetails into STP developments and is focussed on our shared local priorities.                                                                                                              Benefits realisation:                                                                                                                                                                                                           Funding has been secured to commission the development of our information governance and analytical capabilities. Developing the ability to match data sets across health and social care will enable patient flows to be accurately mapped. This will enable interventions to be evaluated and benefits to be attributed more robustly and in doing so improve our collaborative efforts.                                                                                                                                                                                                                                                                                                                                                                                                                                                                                                                       IT Infrastructure:                                                                                                                                                                                                 Answers to table in Tab 8 regarding sharing data via open API’s excludes the option to distinguish between national and local programmes e.g. GP to GP transfers, e-referrals etc. We have taken a very cautious approach to completing the table and have based our responses on the best available fit in the drop down boxes; working on the basis that it would have to be a local solution with a 100% availability to all service providers. Further clarity and an extended range of drop down options would enable us to report a much more accurate position. We currently feel that what we have reported does not reflect the local situation and/or the amount of activity happening to increase the use of digital access and data sharing.</t>
  </si>
  <si>
    <t>Tandra Forster</t>
  </si>
  <si>
    <t>Tforster@westberks.gov.uk</t>
  </si>
  <si>
    <t>01635 519736</t>
  </si>
  <si>
    <t>Rachael Wardell</t>
  </si>
  <si>
    <t>Planned discharges are currently supported, as are less complex cases where care is already in place or where small care packages are needed to support discharge. The Joint Care Provider project has recently been extended to the two remaining Trusts serving West Berkshire Locality (North Hampshire and Swindon). As hospital services increase their capacity to effect weekend discharges the community response will continue as a pilot under the Joint Care Provider project.</t>
  </si>
  <si>
    <t>Although all health organisations IG Level 2 compliant, West Berkshire Council are progressing the council's compliance with an anticipated completion date of 30/09/2016</t>
  </si>
  <si>
    <t>The main reason for the underspend against full year budget is related to the Health &amp; Social Care Hub (£70k). Although West Berkshire have not participated in the initial scheme roll-out, they remain interested in the overall concept and may joint at a future date.</t>
  </si>
  <si>
    <t>Year-to-date at 31st December there was an underspend against budget of £761k. This is made up of the following scheme underspends : Patient's Personal Recovery Guide £27k; 7 Day Week Services £287k; Additional Adult Social Care costs arising from Hospital at Home project £293k; Health &amp; Social Care Hub £53k and contingency £97k.</t>
  </si>
  <si>
    <t>Target at 217 planned admissions per 100,000 population. Cumulative admissions for Q3 ytd 2015-16 is 153 which remains on track to achieve full year target .</t>
  </si>
  <si>
    <t>Target was set at 92%. Year-to-date performance at Dec 2015 was 89.8%. Note: with successful admission avoidance approaches the cohort of patients admitted to hospital are increasingly complex and unstable impacting on readmission rates.</t>
  </si>
  <si>
    <t>Target set at &lt;=5. Current Q3 performance 2015/16 is at 1.34. On track for meeting target.</t>
  </si>
  <si>
    <t xml:space="preserve">The Joint Care Provider project has been adopted as business as usual from 1st November and has been extended (for condition 1 - discharge) to the remaining two Trusts serving the West Berkshire Locality (North Hampshire and Swindon). Scoping and delivery timescales for the initial elements of the remaining three conditions are in preparation for introduction at Royal Berkshire FT and West Berkshire Community Hospital. The Personal Recovery Guide/Key worker project is now operational in its pilot phase and some initial referrals have been made within Royal Berkshire FT. Feed-back from RBFT staff is very positive. A further extension of the pilot project is currently under consideration. A pilot of weekend social worker presence at Royal Berkshire FT ('7 Day Working'), has proved successful and beneficial to maintain momentum in the discharge pathway. This service is continuing and will provide a contact point for improvements to discharge arrangements for patients in all of the hospitals serving the HWB area. While the NEL admission figures for the period from Qtr4 2014/15 to Qtr3 2015/16 are showing as above plan (see tab 4), the comparison does not take into account the effect of changes which have been made to the pathway and a new model for ‘front door’ admissions to the hospital. The new Ambulatory Care Pathway and AMU have combined to speed up treatment and mean that fewer patients will need to be transferred into a ward. However any patients whose stay in the hospital is longer than 4 hours will still be counted as an admission by the activity coding system, even though an overnight stay was not necessary. We have evaluated all of our 2015/16 BCF schemes using the BCF evaluation tool and have fed-in the conclusions from the evaluation to our draft BCF 2016/17 Plan which is currently being prepared. The tender process for the Berkshire Interoperability Project is now nearing completion with selection of a preferred supplier. Work is now underway to finalise the contract and defining a detailed Year 1 implementation plan.  </t>
  </si>
  <si>
    <t>Rachel-Louise Hughes</t>
  </si>
  <si>
    <t>rachel-louise.hughes@nhs.net</t>
  </si>
  <si>
    <t>01293 600300 x3964</t>
  </si>
  <si>
    <t>Christine Field  Cabinet Member for Community Wellbeing</t>
  </si>
  <si>
    <t xml:space="preserve">The implementation of an integrated discharge model will formalise the current arrangements that are in existence across West Sussex and ensure the key linkages are made to deliver equitable and accessible 7 day services. We are building additional capacity through block contract arrangements with providers. Daily coordination provides the overview of activity and caseload prioritisation and determining enhanced availability for packages of care across the county.    
Additional bed capacity has been created with weekend opening for health professionals to refer patients needing urgent, but non-life threatening treatment, help divert patients away from the acute sector and other community services during significant winter pressure.
</t>
  </si>
  <si>
    <t>West Sussex County Council have continued to seek resolution through the LGA with HSCIC on a batch transfer of NHS numbers. The DOH is involved and a Ministerial meeting was to be held to resolve the legal issues arising.</t>
  </si>
  <si>
    <t>The Better Care Fund is on plan financially. The impact of increased activity in non-elective admissions has resulted in the financial challenge for CCG's, and no Performance Fund being released in Q1-3. Committed Funding Schemes in 2015/16 are being evaluated for consideration of continuation into 2016/17.</t>
  </si>
  <si>
    <t>At Quarter 3 performance is on target, however on-going monitoring is in place to ensure admissions remain against plan.</t>
  </si>
  <si>
    <t>At Quarter 3 performance is exceeding the target of 85% and is a considerable improvement from the baseline position of 71% in 2014/15.</t>
  </si>
  <si>
    <t>At Quarter 3, performance is evidencing a considerable improvement from the baseline position of 50.9% for the same period in 2014/15. The outturn is not yet achieving the planned target at this stage.</t>
  </si>
  <si>
    <t>The outturn for 2014/15 has now been finalised and performance had improved from the previous baseline of 19.1 to 19.5.</t>
  </si>
  <si>
    <t xml:space="preserve">Through the West Sussex Better Care Fund Governance framework, on-going monitoring against the BCF Plan and metrics is in place.
CCG and social care partners are again reporting a continued rise in demand in Non Elective Admissions, and have always considered achieving the target in admission avoidance as a challenging one, based on the pressure that manifested through winter 2015, and has continued throughout the year. High demand has persisted in quarter three and has remained an area of focus throughout the period.  Despite the development of admission avoidance schemes, reported activity shows pressure that has impacted on A&amp;E and a rise in non-elective admissions.  Work continues to improve the position going forward with all partners.
The system remains under pressure and recognises schemes have not had the level of impact needed to achieve the target. All partners are committed to improving system resilience and to ensure people do not get admitted to hospital unless absolutely needed. 
The partners have agreed to review current plans to understand if any remedial action is possible to improve the position going forward.
There has been improvement in the reporting of the BCF metrics from the 2014/15 baseline for Reablement and Dementia Diagnosis. 
Delayed Transfers of Care:
Work is on-going to provide greater clarity regarding the accountabilities to deliver and is based on planning and data. Delays can be attributed to a number of areas not solely a health or social care lead, and therefore Chief Officers are working together proactively to focus on this area of activity. 
Good, effective system wide coordination and management is supporting a reduction in delayed transfers of care. A reduction in the length of stay in community beds has also been seen across the system.
New Integration Metrics:
West Sussex County Council has continued to seek resolution through the LGA with HSCIC on the use of NHS Numbers for social care data. This relates to HSCIC’s powers under the framework provided by the Health and Social Care Act, and this is impacting on a number of other local authorities. High-level attempts at resolution are on-going, including engagement with LGA, HSCIC, and minister.
The development of Open APIs to digitally share relevant service-user information falls under the scope of the forthcoming ‘Digital Roadmap’ for the Coastal West Sussex footprint (comprising Coastal West Sussex CCG, Crawley CCG, Horsham and Mid Sussex CCG, and West Sussex County Council along with two further CCGs, Brighton and Hove City Council, 8 providers, and 150+ GP practices), supporting the plan to deliver a paper-free NHS by 2020. In the meantime, an interim solution is in place allowing professionals treating the same patient to share information on a ‘read only’ basis. This is currently available to GPs, mental health, and community teams with social care to be included once the NHS Number issue is resolved. 
Evaluation and Planning:
The Self-Assessment Toolkit has been utilised, with an evaluation of committed funding schemes commenced and activity and outcomes evaluated. The delivery mechanism was through the creation of two surveys reviewing both schemes and benchmarking West Sussex against areas of good practice. This work is informing planning into 2016/17 for the West Sussex Better Care Fund. Initial findings indicate there is more work to be achieved to evidence improved outcomes, however considerable work is underway across the system to support integration across health and social care.
</t>
  </si>
  <si>
    <t xml:space="preserve">Paul Lynch </t>
  </si>
  <si>
    <t>paul.lynch@wiganboroughccg.nhs.uk</t>
  </si>
  <si>
    <t>01942 483 230</t>
  </si>
  <si>
    <t>Joint Chairs - Dr Tim Dalton &amp; Councillor Keith Cunliffe</t>
  </si>
  <si>
    <t>As at the end of the 3rd Quarter there was an underspend of £0.353m (5%) for that quarter. This was mainly as a result of an underspend on the Disabled Facilities Grant for that period of £0.240m, this expenditure will be re-phased across the remainder of the financial year. A decision on the re-allocation of any permanent underspend will be undertaken in line with the Section 75 agreement.</t>
  </si>
  <si>
    <t>For quarter 3 we have a cumulative number of admissions of 281.  This is 44 admissions less than for the same period in the previous year.  We therefore feel that we are on track to meet our target for 15/16 of 414 admissions for the whole year which all things being equal equates to an annual rate of 697.8 per 100,000 of population.</t>
  </si>
  <si>
    <t>This indicator is calculated based on a set time period in the year, therefore regular data is not available to assess progress against this indicator more frequenly than annually.  Performance for 14/15 was 79.6% which although was an improvement from the previous year of 0.7%, it did not meet the stretched target of 81.4%.  On this basis, whilst we do expect to see a further improvement in performance on this indicator in line with our improved offer for reablement and rehabilitation services, the sensitivity of this indicator, alongside the current trajectory does not indicate that there will be an increase in performance of the required 2.5% for 15/16.</t>
  </si>
  <si>
    <t>Performance for the April to November period is 3,709 readmissions versus a year-to-date plan of 3,708. Full year achievement is dependent on performance during the final quarter: January to March,</t>
  </si>
  <si>
    <t>CCG OIS data, published in September 2015, reveals that 2014/15 performance of 64.8% is below the 2013/14 figure of 66.5%.</t>
  </si>
  <si>
    <t xml:space="preserve">tbc </t>
  </si>
  <si>
    <t xml:space="preserve">Wigan continues to make good progress in respect of the BCF - although there has been a slight deterioration on the position on non-elective admissions.  Discussions are ongoing on the 16-17 BCF schemes and link to the delivery of Wigan's Health and Care Locality Plan for GM Devolution. The CCG and Council are working to establish a Joint Commissioning Executive - which would build on  the work done through the BCF and Joint Commissioning Group. </t>
  </si>
  <si>
    <t>John Dudgeon</t>
  </si>
  <si>
    <t>John.Dudgeon@nhs.net</t>
  </si>
  <si>
    <t>01380 733904</t>
  </si>
  <si>
    <t>James Roach</t>
  </si>
  <si>
    <t>We remain below the BCP target</t>
  </si>
  <si>
    <t xml:space="preserve">This has improved significantly and is now 84% </t>
  </si>
  <si>
    <t>Dec-15 = 65.1%, Mar-16 FOT = 66.7%</t>
  </si>
  <si>
    <t xml:space="preserve">85% of patients and carers  surveyed by Healthwatch Wiltshire express satisfcation with the integrated service they receive </t>
  </si>
  <si>
    <t xml:space="preserve">Some further guidance on information sharing would be helpful </t>
  </si>
  <si>
    <t xml:space="preserve">be good to see good practice from other parts of the sector </t>
  </si>
  <si>
    <t>The BCP has been well established across Wiltshire over the last 2 years and significant progress has been made in the following ways - (1) Nel admissions for the over 85s has reduced by 2.6% compared with last year , we have also succesfully managed 2.9% growth for the over 65s (2) DTOCs are lower than last year and we are on track to achieve the BCP target , number of days delayed has reduced by 20% ( 3) we have significantly improved performance against the 91 day indicator ( 4) permanent admissions to care homes are redcuing and we will achieve the BCP target in this area ( 5) hospital admissions from care homes have reduced by 15% on last years levels .  All schemes are fully implemented and making progress across the integrated system .  We have started to pilot our Home First Programme ( system wide discharge programme ) and this will be launched across the locality .  Our Intermediate care beds have seen a 2 week reduction in LOS and readmisison rate is below 1% .  It is with confidence and a strong platform that we take forward the Better Care Plan into 2016/17</t>
  </si>
  <si>
    <t>Marianne Hiley</t>
  </si>
  <si>
    <t>marianne.hiley@nhs.net</t>
  </si>
  <si>
    <t>07766 3667 472</t>
  </si>
  <si>
    <t xml:space="preserve">Nick Davies, Commissioning Service Lead, RBWM </t>
  </si>
  <si>
    <t xml:space="preserve">WAM is active member of East Berks wide Shared care programme.  Use of the NHS number for adults newly introduced to  joint health and social care porgrammes packages is established - rollout in March 2016 following pilot period in Feb 2016  </t>
  </si>
  <si>
    <t xml:space="preserve">RBWM has recently re-contracted home care services to an innovative single provider.  New joint approach to assessment and care planning is progressing with accountable professional clearly identiifed within the new model.  New packages of care are being trialled under this model w.e.f. beginning of February 2016 - Operational robustness and improvement is being tested at weekly joint management group involving RBWM and Carewatch staff.  Library of exemplars of good practice will be developed for guidance and to support extended staff training. </t>
  </si>
  <si>
    <t>No change to local payment</t>
  </si>
  <si>
    <t>DFG grant receipt £500 higher than rounded budget plan</t>
  </si>
  <si>
    <t>In addition to the pooled fund of £8485k, RBWM have pooled their Short term support and Re-ablement budget £1124k and the council contribution to the Disabled Facilities grant £302k.</t>
  </si>
  <si>
    <t xml:space="preserve">Pressure on all aspects of community based services continues. </t>
  </si>
  <si>
    <t>Data is being collected by RBWM a quarter in arrears of plan.  Indicators from Q2 show as being above target.  This has been exacerbated by a number of A&amp;E clinicians inappropriately confusing a diagnosis of delirium with dementia - leading to a surge in interest from patients and relatives in long term care, rather than a return to independent living (with support) at home.   Pathway and diagnoses review &amp; clinical education has been initiated with lead geriatrician and matter is now in hand - but residual effect on care home applications will continue to feed through the system.</t>
  </si>
  <si>
    <t xml:space="preserve">Latest data from Short Term Support and Reablement team is all positive and on target.  Data has to be collected manually - but is being tansferred to electronic system for easier monitoring from April 2016, </t>
  </si>
  <si>
    <t>Disappointing performance continues inspite of significant local and East Berkshire wide initiatives.  Some  performance gaps attributable to delayed start of joint initaitves relating to: -  Integrated Respriatory Services (now due to launch in April 2016),  Ambulatory Care Service (Wexham set up an internal unit which treats and discharges patients quickly back into the community - but patients still regisered as NEL admissions) and delayed launch of community IV and DVT  pathway &amp; service.  (now being pciked up as a community based joint commissioning opportunity through post PMCF plans for 16/17.</t>
  </si>
  <si>
    <t>Change of team leader on STSR team delayed start of pilot.  Decision taken to trial new metric  with the new service users having care packages defined and delivered under the new Carewatch contract.  Starting in February 2016.</t>
  </si>
  <si>
    <t xml:space="preserve">Continuing Collaboration and facilitation through skillful and timely deployment of networking,  knowledge and awareness of Regional BCF Manager  </t>
  </si>
  <si>
    <t xml:space="preserve">WAMCCG and RBWM continue to promote the BCF programme across all key stakeholder groups in WAM as a programme of sustained change and transformation in which everyone has a part to play.  We have been commended for  work in a number of areas:
• Care homes  programme - award winning training programme for care homes staff + demand led services of a OOH GP in a car with mobile access to patient records.  Work with sheltred accommodation providers to reduce NELs and readmission to hospital within 7 days - leading to additional funding for Maudsley House project (21K) through national bid process
• Development of innovative Service User metric - targeting impact/delivery of new domiciliary care services linked to person centred outcomes and independence plans.  (£19K funding received via national bid process) 
• Identification and support for people with dementia - £847K PM Challenge fund investment in care homes, launch of CBT for carers programme,  launch of dementia directory
• Collaboration on Early help for children programme - targeting overall reduction in NEL admission in 0-5 year olds through cohesive and systematic communications via GPs, health visitors, Family support teams, children centres.  Forging strong links with hard to reach communities via Social Innovation programme targeting army and Pakistani families to promote timely access to local services for children and all other family members.   Active member of Chiltern, Bucks and East Berkshire CYP Urgent Care Group to review pathways, develop joint communications including revisions to Red Book for all new parents, promote constructive use of data on frequent flyers, and A&amp;E practice across acute trusts. 
• Falls prevention - NEL admission relating to falls have been significantly reduced during 15/16 and further investment in self-care and assistive technology will continue to drive continuing performance.  Local initiatives in care homes and sheltered accommodation, use of local SMILE exercise services and dementia related projects have also been identified.                           We also recognise the value and importance of third sector services in all workstreams and have a joint programme of engagement and business development workshops/discussions in place to support their continued capacity development to meet local and regional needs in a sustainable future model of collaboration and commissioning.
</t>
  </si>
  <si>
    <t>Bill Moitt</t>
  </si>
  <si>
    <t>william.moitt@nhs.net</t>
  </si>
  <si>
    <t>0151 514 2488</t>
  </si>
  <si>
    <t>Jacqui Evans</t>
  </si>
  <si>
    <t>This is being monitored and reviewed by the BCF Joint Steering Group</t>
  </si>
  <si>
    <t>The actual amount in the pool fund is representative of the lower than planned expenditure run rate as at Q3. This is being monitored on a monthly basis by the BCF Accountant</t>
  </si>
  <si>
    <t>The lower than anticipated run rate as at Q3 is due to delays in staff being appointed to posts and schemes coming on line later than expected. This is being monitored by the BCF Accountant with a view to reallocation of funds if low levels of defrayment occur.</t>
  </si>
  <si>
    <t xml:space="preserve">Placement levels continue to reduce quarter on quarter but our ability to achieve the target has been hindered by a sharp increase in the number of people requesting council support due to their capital having fallen below the financial threshold to be eligible for support. The number of instances to date in 2015/16 has already exceeded the total in 2014/15, this has had a significant impact on placement levels and our ability to achieve the target.
</t>
  </si>
  <si>
    <t>Performance against this metric has remained consistently on target throughout 2015/16. We also continue to see a growth in the number of people receiving reablement post hospital discharge.</t>
  </si>
  <si>
    <t>We are beginning to see recruitment and retention problems within local markets particularly in the more rural areas. This is having an impact on market capacity and subsequent availability of timely support packages. We are introducing new daily monitoring procedures to help identify any issues at an early stage and to agree remedial actions with domiciliary care providers.</t>
  </si>
  <si>
    <t>This measure is monitored via a question included on our intermediate care patient satisfaction questionnaire. The potential number of respondents is limited due to the small volume of people who are discharged to bed based reablement as opposed to reablement in their own home. We are looking to rollout this questionnaire across our Rapid Community Response services which will significantly enhance the number of respondents thereby improving the confidence levels that the data is representative of the effectiveness of integrated services.</t>
  </si>
  <si>
    <t xml:space="preserve">Further progress has been made to support implementation of key schemes to deliver against the national requirements and in particular achievement of the 3.5% reduction target for unplanned admissions.   We are over performing against the 3.5% target, currently running at 8.3%. Clearer indication of the schemes which are contributing to this are emerging.   The wider investment in a robust community offer is clearly  demonstrating the effectiveness of whole system collaboration and complimentary delivery.                                                                                                                                                                                                                                      
Rapid Community team: This has been scaled up to offer a 7 day core response to ensure 7 day discharge and also 7 day rapid community response to support the IMC beds and in the persons own home. Referrals are taken from GP’s and meetings scheduled to consider how this can safely be expanded for NWAS divergence.                                                                                                           
The IV antibiotics service is a good example of best practice where providers are collaborating to achieve better patient journeys. 100% of patients surveyed strongly agreed that the Oral Parenteral Antimicrobial Therapy service was preferable to inpatient treatment. 
Dementia nurses have improved pathways and are working closely with community teams to prevent admission where appropriate.
We held a whole system workshop on Dec 23rd 15 to commence evaluation of 15/16 and start shaping the priorities for 16/17. We have completed the DTOC assessment tool and are using this to shape the DTOC action plan as part of the future BCF, linking closely with Urgent care recovery group.
</t>
  </si>
  <si>
    <t>Lois Lere</t>
  </si>
  <si>
    <t>lois.lere@nhs.net</t>
  </si>
  <si>
    <t>0118 929 9469</t>
  </si>
  <si>
    <t>Julian McGhee-Sumner - Executive Member Health and Wellbeing</t>
  </si>
  <si>
    <t>Main scheme which is expected to have an underspend is Neighbourhood Clusters (£191k) with the balance being contingency.</t>
  </si>
  <si>
    <t xml:space="preserve">At 31.1.2015 year-to-date expenditure was £167k below budget. The main underspends against budget were Neighbourhood Clusters (£143k) and contingency (£234k). There were overspends against two budget headings: Integrated Short Term Health &amp; Social Care Team (162k) and Social Care Capital Grant (£55k). Both of these are due to timing differences as the budget was evenly phased and are forecast to be on budget for the full year. </t>
  </si>
  <si>
    <t>As reported last Quarter, we continue to expect admissions of older people to residential and nursing care to be better than target for the full twelve months. There were 85 new admissions to Residential and Nursing Care between April to December 2015. We forecast year end performance to be 108, which is better than planned performance of 167.</t>
  </si>
  <si>
    <t>Detailed metrics will be included in Q4 reporting.</t>
  </si>
  <si>
    <t>Based on actual data to Quarter 3 we expect to meet or exceed the target for the full twelve months. 741 people have received reablement between April and December 2015. We forecast year end performance to be 988, which is better than planned performance of 900.</t>
  </si>
  <si>
    <t>89% of service users surveyed agreed with the above , whch is slightly higher than the national average for England</t>
  </si>
  <si>
    <t xml:space="preserve">Implementation of the BCF schemes in Wokingham is progressing, with the current capacity of the Step Up/Step Down beds being fully utilised. The capacity of the scheme was extended by a further flat at the end of 2015 with another due to open early in 2016. Work on the Wokingham Health and Social Care Hub is progressing to plan. A new Head of Service has been appointed for our WISH team. Working in partnership with the voluntary sector, our Community Navigator project is now up and running.While the NEL admission figures for the period from Qtr4 2014/15 to Qtr3 2015/16 are showing as above plan (see tab 4), the comparison does not take into account the effect of changes which have been made to the pathway and a new model for ‘front door’ admissions to the hospital. The new Ambulatory Care Pathway and AMU have combined to speed up treatment and mean that fewer patients will need to be transferred into a ward. However any patients whose stay in the hospital is longer than 4 hours will still be counted as an admission by the activity coding system, even though an overnight stay was not necessary. We have now completed an evaluation of all of our 2015/16 BCF schemes using the BCF evaluation tool and have fed-in the conclusions into our draft BCF 2016/17 Plan which is currently in draft. The tender process for the Berkshire Interoperability Project is now nearing completion with selection of a preferred supplier. Work is now underway to finalise the contract and defining a detailed Year 1 implementation plan. </t>
  </si>
  <si>
    <t>Andrea Smith</t>
  </si>
  <si>
    <t>andrea.smith21@nhs.net</t>
  </si>
  <si>
    <t>01902 441775</t>
  </si>
  <si>
    <t>Councillor S Samuels</t>
  </si>
  <si>
    <t xml:space="preserve">Q1 response - some services are specifically developed against a 7 day service specification. Other services are planned to move from 5 to 7 days in line with BCF implemenation plans. Q2 -The Acute Trust hase a project group established in order to oversee the transition to 7 day services. The CCG Head of Integrated Commissioning, Local Authority, and Mental Health Trust colleagues sit on this group. Q3 Plans are still under development. Wolverhampton has been selected by NHSE as an early adopter site for 7 day services implementation and progress against plans will be made during 2016/17. Additional services i.e. Comunity Rapid Response team have gone live with a view to being 7 day from Q2 2016/17.  </t>
  </si>
  <si>
    <t xml:space="preserve">Q1 response - NHS number is used as the primary identifier within health services.. Wolverhampton CCG is working to establish the use of the demographic batch service to trace NHS numbers for client datasets from multiple systems. Q2 WCC are seeking NHS sponsorship for their N3 connection which will enable identification and subsequent usage of NHS numbers. Q3 NHS sponsorship now in place. Technical environment is ready and NHS number now routinely matched against social care records. Some operational procedures now required to enable front line staff to use NHS number as Prime Identifier </t>
  </si>
  <si>
    <t>Q1 - within all work streams health and social care teams are holding regular MDT meetings to undertake joint assessments of patients identified at high risk of emergency admission. Q2 - A joint approach is fully effective within Intermediate Care, and the development of Community Neighbourhood teams (integrated health and social care teams wrapped around a group of GP practices) is well under way. When fully operational patients will have a named care-co-ordinator. Q3 Integrated Health and social care teams are operational and regular MDT meetings being held. Future phasing to be developed to include accountable professional</t>
  </si>
  <si>
    <t xml:space="preserve">Revision to Section 75 agreement approved by BCF Programme Board in August 2015. These will be reflected in the Q2 submission. The variance between the annual total and the pooled fund is due to a revision to Section 75 agreement amending the pool from the original submission in September 2014 </t>
  </si>
  <si>
    <t>The variance is due to the revision of the Section 75 agreement outlined above.</t>
  </si>
  <si>
    <t>Year to date expenditure is reported as overspending. There are budgetary pressures forecasted at year end of approximately £4m. £2.964m of which is atributed to Demographic Growth and the Care Act whilst the additional £1.036m is overspend on budgets within the pooled budget. The BCF Programme is working on mitigations to reduce this cost pressure.</t>
  </si>
  <si>
    <t xml:space="preserve">In the last 12 months there have been 275 (642.7 per 100,000) admissions of older people to permanent residential care against a target of 273 (638 per 100,000). Although above target, performance remains within expected parameters and comparator data shows that Wolverhampton is rated in the top quartile amongst comparator authority's and the upper mid quartile within the region, demonstrating that older people within the City are being helped to remain independent.
</t>
  </si>
  <si>
    <t>This is an annual measure and therefore data will not be available until May 2016. The result in 14/15 was 80.6% against a target of 88.6%. However, Wolverhampton offered a higher percentage of people a reablement service on dischargethan comparators - the result is therefore not unexpected as it is anticipated that the effectiveness of reablement will reduce as the proportion of people who are offered the service increases.</t>
  </si>
  <si>
    <t>Current dementia diagnosis rate is 75.7%</t>
  </si>
  <si>
    <t>This is an annual measure taken from the Adult Social Care Survey which is due to be carried out in February. In 2014/15 69% of people were satisfied with their care and support - an increase from 62.5% in the previous year, placing Wolverhampton in the top quartile among comparators authorities, regionally and nationally.</t>
  </si>
  <si>
    <t>DTOCs - Whilst the rate of DTOCs in Wolverhampton is poor, a project has been jointly commissioned by CCG, LA and Acute provider to identify the issues causing DTOCs and to develop new discharge pathways and an action plan. New pathways have been implemented on a number of wards within the hospital and are curently being evaluated.                                            Reduction of Emergency Admissions -  MAR data shows an increase of overall ermergency admissions, however using SUS data we can clearly demonstrate a reduction in emergency admissions against those HRGs that are aligned to the BCF programme. At end of Q3 we have seen a reduction of 1123 emergency admissions from with the BCF Programme against an annual target of 1061.                                                                                                                                                                                                                       Rapid Response - A Community Rapid Response service has been developed and is due to go live in January 2016. The service will directly target those patients with an exacerbation of condition (UTI, Respiratory, COPD, Falls without Fracture etc.) who would previously have, as a minimum, been converyed to A&amp;E and most proabbly admitted to hospital. The service will begin as a Monday- Friday service 9.00-5,00pm with a view to extending to a 7 day service durinng 2016/17 following evaluation.           Estates - A number of estates requirements have been identified by the work streams, in particular the need to determine a base for the 3 community neighourhood teams and the developemtn of a city wide Dementia Hub. Work has now begun to specify these requirements further and to scope potential premises and funding streams.                                                                            Fibaonnacci - The CCG, Local Authority, Royal Wolverhampton Trust and Black Country Partnership have procured an IT solution "Fibonacci". This system will enable health and social care profefssionals to view each others information when providing direct patient care . To date the content has been developed and agreed and organisations are in the process of identifying data sources to feed the system. We are anticipating that the system will go live within the next 3 months.                                                      Voluntary Sector - The Programme is exploring ways of engaging with and involving the voluntary sector more robustly in the future. The CCG has introduced a Grant Policy whereby organisations can apply for grant fudning where their proposed projects meet criteria/aims and objectives of BCF. In addition we have been successful in our bid for development grant funding from Big Lottery / Commissioning Better Outcomes. This project will see a business case developed outlining an operational model whereby voluntary sector organisations support the work of the Community Neighbourhhod teams by delivering low level interventions for patients/service users.(similar to the Newcastle/Gateshead model). This delivery would be funded via a Social Impact  Bond model.                                                                                                                                                                                                                16/17 planning - Whilst awaiting national guidance, planning is underway to outline the programme of work for BCF for 2016/17. A set of high level principles has been agreed and five work streams have been identified - Mental Health, Dementia, Adult Community Care, Integration and Frail Elderly. Pooled bdugets and the associated Section 75 agreement is a work in progress as is the Risk Share agreement that will  underpin it.</t>
  </si>
  <si>
    <t>Frances Martin</t>
  </si>
  <si>
    <t>frances.martin@worcestershire.nhs.uk</t>
  </si>
  <si>
    <t>07436 038357</t>
  </si>
  <si>
    <t>Dr Carl Ellson</t>
  </si>
  <si>
    <t>We have no locally agreed payment for non-elective activity so no payment can be shown.</t>
  </si>
  <si>
    <t>Overall, schemes are running as per expected expenditure profiles. Cumulative expenditure actual is slightly below the forecast, due to a delay in processing some large capital invoices. This will be rectified in Q4.</t>
  </si>
  <si>
    <t>Data for this indicator comes from the national ASCOF indicator 2A.  The methodology for this includes data on planned admissions - so look at what is intended rather than an actual placement.  Performance projected for the year based on data to Jan-15 is 613.69 (per 100,000 65+ population).</t>
  </si>
  <si>
    <t xml:space="preserve">This indicator looks at the percentage of older people who were still at home 91 days after discharge from hospital into reablement/rehabilitation services.  Performance has improved steadily throughout the year, from 78.3% in Mar-15 to 84.1% at the end of Dec-15 (against the 2015-16 target of 79.8%). </t>
  </si>
  <si>
    <t>So far in 2015/16 between the months of April to December there have been a total of 458 emergency Admissions for Falls in over 75’s which converts to a rate of 11.41 per 1,000 populations. This rate is currently below the planned rate of 15.5 per 1,000 population for 15/16 and if current performance continues this target should be met</t>
  </si>
  <si>
    <t>Work is on going to develop our baseline patient experience metric.</t>
  </si>
  <si>
    <t>As integration pioneers we are receiving support through the New Care Models team</t>
  </si>
  <si>
    <t xml:space="preserve">Epaccs project: Open API's is across the whole county and will be rolled out from end of Feb onwards. It provides an open API between primary care, out of hours, and 111. The other providers can log in via a portal and anything they update the system with will be shared directly into the systems with open apis.  
Delayed transfers of care continues to improve.  Q4 2014/15 the DTOC peaked at 97.  Q3 2015/16 is now recording 30-40 DTOCs which is very close to the target of 30.
</t>
  </si>
  <si>
    <t>John Ryan</t>
  </si>
  <si>
    <t>johnryan2@nhs.net</t>
  </si>
  <si>
    <t>07867 429625</t>
  </si>
  <si>
    <t>Cllr  C Runciman</t>
  </si>
  <si>
    <t>Whilst the York ICT does not yet operate a full 7 day service,, it has on occasion taken on patients at weekends.  The current funding formulal for this scheme does not facilitate 7 day working but this will be addressed through planning for BCF 16/17.</t>
  </si>
  <si>
    <t xml:space="preserve">Data for Q3 shows that 506.4 (OP and YP admissions to res care per 100k combined) suggests a year end outturn in excess of 14/15. • (2A1) Our current younger people admitted to res care is already at 14/15 levels and rising. It looks like it may end up around England average as was in 14/15 and higher than comparator. 
• (2A2) OP res rising higher than 14/15 – again around England average as was. </t>
  </si>
  <si>
    <t xml:space="preserve">As per Q2 - 14/15 latest data available: 81.5%; (12/13: 69.8%; 13/14: 80.9%) - There is a continued improvement in proportion of individuals still at home after 91 days year on year. 15/16 data currently being collected. </t>
  </si>
  <si>
    <t>Current flex data for Q3 indicates 206 emergency admissions due to falls against a  trajectory of 182.  The gap between ambition and actual delivery is however closing slowly.  More work will be implemented through the York ICT to identify further improvement opportunities</t>
  </si>
  <si>
    <t>Latest data 14/15: 67.1% (11/12: 64%; 12/13: 65.8%; 13/14: 67.4%)Direction of travel good and performance above national average</t>
  </si>
  <si>
    <t>Whole system leadership and managing complex relationships across organisational boundaries</t>
  </si>
  <si>
    <t>Whilst progres around datasets and imformation systems is progressing, it is clear other areas (eg Leeds) have made more progress that others.  Shared learning from successful implementors would be helpful</t>
  </si>
  <si>
    <t>Risk/Gain share models and whole system benefits realisation</t>
  </si>
  <si>
    <t>Additional support for this has been requested through the Better Care Support Team and SCIE</t>
  </si>
  <si>
    <t xml:space="preserve">Progress on delivering all aspects of the 15/16 BCF plan has been slow and many of the issues associated with this are already well documented and subject to additional external scrutiny and support.  This has been a challenging year for the local health and social care economy and the lessons identified and learned from this year will stand us in good stead for 16/17 planning and delivery.
Whilst recognising there are elements of 15/16 planning and performance that have not gone as well as anticipated, several key themes have emerged during the year which we will build on for future years.    The main areas for further development include:
- The successes of the joint work being delivered through the York Integrated Care Team.  On-going evaluation of this scheme (both internal and external via SCIE) indicate a high level of qualitative impact with a slightly lower level of quantative impact.  It is a key element of the planning for 16/17 that a full understanding of the impact and potential growth of this scheme is fully understood so that resourcing decisions on an evidence based approach can be made.
- Urgent Care Practitioners continue to play a significant role across the system with high levels of non-conveyance (54%) and increasing levels of interventions in care and residential homes.  Further work is planned to understand how the outcomes delivered by UCPs can be mainstreamed across the system and how they can be better integrated into the emerging Primary Care Home model
- Hospice at Home is recognised as a high quality/medium impact scheme which provides palliative care support for end of life patients in their own homes.  In 15/16 over 77% of individuals on an end of life pathway died at home, a significant increase on previous years and a clear indicator of the impact this scheme is having.  For 16/17 more work will be done to integrate these outcomes into current hub models 
- Much work has also been carried out in Q2 and Q3 to review the effectiveness of current reablement and rehabilitation services which are recognised as being a key enabler in system flow.  A final report and options appraisal is expected to be delivered in early March which should allow commissioners (CCG and CYC) to make a decision on next steps for this service.  
Overall 15/16 has been challenging with regard to BCF delivery and relationships and integrated working across the system have been tested to the full.  With some additional support from SCIE and through the Better Care Support team, it is expected that the challenges of 15/16 will be turned into opportunities and new ways of working for 16/17 and beyond.
</t>
  </si>
  <si>
    <t>Forecasted Income (from Q3 return)</t>
  </si>
  <si>
    <t>Actual Income (from Q3 return)</t>
  </si>
  <si>
    <t>Variance from Planned Expenditure</t>
  </si>
  <si>
    <t>Variance from Forecasted Expenditure</t>
  </si>
  <si>
    <t>Q3 Collection Data</t>
  </si>
  <si>
    <t>Planned Expenditure (from Q1 return)</t>
  </si>
  <si>
    <t>Forecasted Expenditure (from Q3 return)</t>
  </si>
  <si>
    <t>Actual Expenditure (from Q3 return)</t>
  </si>
  <si>
    <t>1.Leading and Managing successful better care implementation Support?</t>
  </si>
  <si>
    <t>D</t>
  </si>
  <si>
    <t>Interest in support with any particular area of integration, and what format that support might take</t>
  </si>
  <si>
    <t>CCG Code</t>
  </si>
  <si>
    <t>13T</t>
  </si>
  <si>
    <t>NHS Newcastle Gateshead CCG</t>
  </si>
  <si>
    <t>Produced by NHS England using data from National Health Applications and Infrastructure Services (NHAIS) as supplied by Health and Social Care Information Centre (HSCIC)</t>
  </si>
  <si>
    <t>Have the funds pooled via a s.75 pooled budget.?</t>
  </si>
  <si>
    <t>Q3 RAW</t>
  </si>
  <si>
    <t>DTOC Actual Days</t>
  </si>
  <si>
    <t>DTOC Plan Days</t>
  </si>
  <si>
    <t>Plan against Actual DTOC Days</t>
  </si>
  <si>
    <t>DTOC Baseline Days</t>
  </si>
  <si>
    <t>Baseline against Actual DTOC Days</t>
  </si>
  <si>
    <t>this sheet summarises the Non-Elective, DTOC and Reablement performance for the selected HWB and allows comparisons against a peer HWB</t>
  </si>
  <si>
    <t xml:space="preserve">Understanding Support Needs - </t>
  </si>
  <si>
    <t>Understanding Support Needs</t>
  </si>
  <si>
    <t>this sheet summarises the support needs provided by each HWB and provides totals for the selected geography</t>
  </si>
  <si>
    <t>April 2014 - December 2015</t>
  </si>
  <si>
    <t>Where possible validations have been undertaken on the returns but data quality issues exist. Where a response was received before the 11th March 2016 we have included in this report.</t>
  </si>
  <si>
    <t>This sheet contains a list of revision requests from each HWB that has requested a change to previously reported data after the completion of Q2 reporting period.</t>
  </si>
  <si>
    <t>Delayed Transfers Of Care (delayed days) from hospital per 100,000 population (aged 18+) is the metric as specified in the technical guidance and calculated in the BCF metrics analytical tool.  Population projections for Q4 14/15 onwards are based on Subnational Population Projections, Interim 2012-based (published May 2014) whereas the population used for Q4 13/14 to Q3 14/15 uses mid-2014 Subnational Population estimates (published June 2015).</t>
  </si>
  <si>
    <t>Data source used - baselines, plans and Q4 actual performance has been taken from the Better Care Fund Revised Non-Elective targets - Q4 Playback and Final Re-Validation of Baseline and Plans Collection returned by HWB's in July. The Q1 15/16 actual performance has been taken from the Q1 Better Care Fund data collection returned by HWB's in August. The Q2 actual performance 15/16 and the Q4 15/16 plan has been taken from the Q2 Better Care Fund data collection returned by HWB's in November. The Q3 15/16 actual performance has been taken from the Q3 Better Care Fund data collection returned by HWB's in February.</t>
  </si>
  <si>
    <t>The suggested payment is as calculated in the Q3 Better Care Fund data collection signed off by the HWB in February/March 2016. This is a quarter actual value not cumulative.</t>
  </si>
  <si>
    <t>The locally agreed  quarterly payment is as provided in the Q2 Better Care Fund data collection signed off by the HWB in February/March 2016. This is a quarter actual value not cumulative.</t>
  </si>
  <si>
    <t>Suggested amount of unreleased funds shows the difference between the maximum quarterly payment and suggested quarterly payment.
A negative number means that the HWB has a higher suggested quarterly payment than the maximum quarterly payment. This is possible for Q1, Q2 and Q3 as HWBs have the ability to 'claw back' unreleased funds form previous quarters so long as the cumulative suggested quarterly payments does not exceed the cumulatve maximum quarterly payments. In this scenario a negative number in Q3 will balance out with Q4, Q1 and Q2 so the cumulative of unreleased funds equals 0.
A positive number means that a HWB has not obtained the maximum quarterly payment and therefore there are unreleased funds that are available.</t>
  </si>
  <si>
    <t>* Actual Locally Agreed Quarterly Payments (cumulative Q4 - Q3) &gt; Maximum Quarterly Payment (cumulative Q4 - Q3)</t>
  </si>
  <si>
    <t>Locally agreed amount of unreleased funds shows the difference between the maximum quarterly payment and locally agreed quarterly payment.
A negative number means that the HWB has a higher locally agreed quarterly payment than the maximum quarterly payment. This is possible for Q1, Q2 and Q3 as HWBs have the ability to 'claw back' unreleased funds form previous quarters so long as the cumulative locally agreed quarterly payments does not exceed the cumulatve maximum quarterly payments. In this scenario a negative number in Q3 will balance out with Q4, Q1 and Q2 so the cumulative of unreleased funds equals 0.
A positive number means that a HWB has not obtained the maximum quarterly payment and therefore there are unreleased funds that are available. Where there are unreleased funds, the HWB has provided confirmation of what (if any) unreleased funds have been used for.</t>
  </si>
  <si>
    <t>Locally Agreed Quarterly Payment; * Actual Locally Agreed Quarterly Payments (cumulative Q4 - Q3) &gt; Maximum Quarterly Payment (cumulative Q4 - Q3)</t>
  </si>
  <si>
    <t>Haring.1</t>
  </si>
  <si>
    <t>Baseline and Actual Figures - all Q's</t>
  </si>
  <si>
    <t>Hamps.3</t>
  </si>
  <si>
    <t>Q4 P4P</t>
  </si>
  <si>
    <t>Kent.2</t>
  </si>
  <si>
    <t>Baseline, plan and actuals Q4 - Q3</t>
  </si>
  <si>
    <t>Jayne Urwin</t>
  </si>
  <si>
    <t>Jayne.Urwin@kent.gov.uk</t>
  </si>
  <si>
    <t>03000 416792</t>
  </si>
  <si>
    <t>Anne Tidmarsh</t>
  </si>
  <si>
    <t xml:space="preserve">
********Please see attachment sent with this return detailing Kent's P4P information. This data was sent also sent with the Qtr. 2 return but Qtr. 3 has not been updated on this template. PLEASE UPDATE YOUR BASELINE DATA FOR THE QTR 4 RETURN********
********Kent have moved from MAR to SUS and recalculated our baselines accordingly. PLEASE UPDATE YOUR INFORMATION********
</t>
  </si>
  <si>
    <t>Expenditure is within reasonable variation of forecasts</t>
  </si>
  <si>
    <t>Reducing admissions to permanent residential or nursing care is a clear objective for the Directorate. Many admissions are linked to hospital discharges, or specific circumstances or health conditions such as breakdown in carer support, falls, incontinence and dementia. As part of the monthly budget and activity monitoring process, admissions are examined, to understand exactly why they have happened. The objectives of the transformation programme will be to ensure that the right services are in place to ensure that people can self manage with these conditions, and ensure that a falls prevention strategy and support is in place to reduce the need for admission. In the meantime, there are clear targets set for the teams which are monitored on a monthly basis, and an expectation that permanent admissions are not made without all other alternatives being exhausted.There have been 1,398 admissions in the previous 12 months, the figures used to inform this metric include backdated numbers. There is far less delay in admissions being input on the system, and there has been a decrease in the last month.</t>
  </si>
  <si>
    <t>Mechanism to provide commentary in development</t>
  </si>
  <si>
    <t>GP step up beds have been used to prevent admissions to hospitals. However, some concerns that some patients are having excessive length of stays
Integrated Health and Social Care teams - Universal nursing: Team in place, supporting patients in the community setting. Integration work has been progressing through the development of groups of GP practices into Localities. This work will be ongoing in 2016/17.
Integrated Health and Social Care teams - ICT: Team in place, supporting patients in the community setting. Integration work has been progressing through the development of groups of GP practices into Localities. This work will be ongoing in 2016/17.</t>
  </si>
  <si>
    <t>over 75s work across South Kent Coast highlighted further work required to improve patient centered multi disciplinary anticipatory care planning. Further guidance and support have been developed and recent review has shown a significant improvement in quality of anticapatory care plans in place.</t>
  </si>
  <si>
    <t>+ Please see separate attachment for Kent's Non-Elective Admissions to Hospital data. Kent has now transitioned from using MAR to SUS data. We have recalculated our baseline data accordingly. Please update Kent's data, and contact Jayne Urwin (03000 416792) if you have queries.
+Kent has collected SUS data from the 7 Kent based CCGs. It has not been possible to collect data from CCGs outside of Kent, and we consider the contribution from out of area CCGs to be statistically unimportant.
+ Please see separate attachment supplying a collated response for Question 2: Proposed Metric: Availability of APEN APIs across care settings. The answer to this question varies across the 7 CCG areas. The attachment provides a collated response from all areas.</t>
  </si>
  <si>
    <t>Any changes in the actioned column (G) marked 'Yes' have had their change made and is reflected within this report.</t>
  </si>
  <si>
    <t>yes</t>
  </si>
  <si>
    <t>*£40,584</t>
  </si>
  <si>
    <t>*£1,085,088</t>
  </si>
  <si>
    <t>*£64,070</t>
  </si>
  <si>
    <t>*£113,240</t>
  </si>
  <si>
    <t>*£219,030</t>
  </si>
  <si>
    <t>*£226,480</t>
  </si>
  <si>
    <t>*£74,500</t>
  </si>
  <si>
    <t>*£314,390</t>
  </si>
  <si>
    <t>*£272,670</t>
  </si>
  <si>
    <t>*£406,770</t>
  </si>
  <si>
    <t>*£204,130</t>
  </si>
  <si>
    <t>*£433,590</t>
  </si>
  <si>
    <t>*£316,410</t>
  </si>
  <si>
    <t>*£750,000</t>
  </si>
  <si>
    <t>Sharon Lomax</t>
  </si>
  <si>
    <t>slomax@warrington.gov.uk</t>
  </si>
  <si>
    <t>01925 443896</t>
  </si>
  <si>
    <t>Chair of HWB - Steve Broomhead</t>
  </si>
  <si>
    <t>&lt;Please select&gt;</t>
  </si>
  <si>
    <t>The BCF is being used to develop servicesin a coordinated manner to ensure appropriate access to care and support to meet 7 day service national conditional and to fit with local needs. Wider workforce considerations are being progressed by an enabler subgroup supporting transformation</t>
  </si>
  <si>
    <t xml:space="preserve">We are at the point of presentation of business case for consideration and funding agreement. </t>
  </si>
  <si>
    <t>We have scoped and costed the work that would ensure that the IT capability is used to best advantage for citizens and workforce. This will also be shortly advanced for decsion. And funding.</t>
  </si>
  <si>
    <t xml:space="preserve">We are continuing to scope the future activity required for Acute inpatient activity </t>
  </si>
  <si>
    <t>Following the original submission, further detailed work was carried out on various elements of the fund to bring them completely up to date. As a result contributions from both parties were firmed up and adjusted.</t>
  </si>
  <si>
    <t>The forecast expenditure is just over £5m less than the planned expenditure. 
This is due to revised forecast re the collaborative Care at a Primary Care level and the Payment for Performance funding now anticipated to be significantly under spent. Revised plans are being considered.</t>
  </si>
  <si>
    <t xml:space="preserve">Permanent Admissions to Residential Care is on track to meet the target for 2015-16.   The Target rate is 694.3 per 100,000 population. Performance as at end of Q2 was 343.8.   </t>
  </si>
  <si>
    <t xml:space="preserve">Performance at end of Q2 was 81.8% against a target of 90.7%.  The main reason that the target has not been met is the high numbers of people who are dying within the 91 day period. This is reflective of the fact that the service does take a high number of patients who are nearing end of life. In many of these cases re-ablment is an appropriate response.  In other cases the re-ablement service is providing end of life support.  Coding of cases is being reviewed to make sure that only genuine reablement cases are included within the indicator and this should impact positively on performance.  The re-ablement service has also recenty been extended which will allow it to take on more cases which should have a positive impact on performance. </t>
  </si>
  <si>
    <t xml:space="preserve">Warrington's diagnosis rate for dementia is currently 67.1% against the year end target of 70.9%.  </t>
  </si>
  <si>
    <t xml:space="preserve">This indicator is based on the Annual Statutory Adults' Social Care Survey.  Results have now been confirmed as 65.2% which is  outside of the target of 68.9% .   This is still a good result and compares well with the national average of 64.9% (2013-14 figure).      </t>
  </si>
  <si>
    <t>Moderate Confidence</t>
  </si>
  <si>
    <t>More funding</t>
  </si>
  <si>
    <t>Please select format</t>
  </si>
  <si>
    <t>We are in the early stages of implementing the John Hopkins Ajusted Clinial Groups (ACG) model of risk stratification- adoption of the ¬Clarity Patients tool supported by Sollis. The RST is being explored to use the tool to inform commissioning, service planning and service delivery.</t>
  </si>
  <si>
    <t>In the planning stages</t>
  </si>
  <si>
    <t>Figures include joint funded  cases but excluded children and young people in numbers identified as eligible as data not currently avilable.</t>
  </si>
  <si>
    <t>One of the key projects within our overall plan for our Better Care Fund was based around the development of a primary care "cluster" based model which would further develop into a collaborative care approach between primary care, secondary care, social care and third sector etc. This is developing well with clusters at primary care level established and delivering pilot projects in early adopting cluster areas. Work is now taking place to develop a care co-ordination model using the risk stratification tool for each cluster. Another key project in our plan was to develop a fully integrated model of intermediate care which has since expanded to include reablement and hospital discharge/single assessment brought together under a single "Integrated Out of Hospital" service. The service is being commissioned via a lead provider/MCP process and will involve the utilisation of an outcome based incentivised contract. Outcomes framework was developed with service users and carers. The contract will commence in April 2016. Another project within the BCF plan was the creation of a pooled fund for jointly funded complex packages of care. This particular funding is managed via a joint funding panel, chaired by the Head of Integrated Commissioning which has fostered better understanding between commissioning bodies and operational staff, the sharing of knowledge and challenge of care plans and the ability to aggregate information on service gaps to inform strategic commissioning arrangements.   Delayed Transfers of Care are currently worse than target. There is work underway to streamline assessments following hospital discharge.  There is also work underway with providers to address a shortage of residential/nursing beds for EMI patients.   An extended re-ablement service and a revised domicillary care contract should also impact positively on this indicator.  Warrington will soon participate in the Peer review and we look forward to learning and sharing the learning.</t>
  </si>
  <si>
    <t>01926 746978</t>
  </si>
  <si>
    <t>Locally we have agreed that the pay for performance fund will not flow directly from the CCG's to the local authority on a quarterly basis. Expenditure of the fund will be approved, subject to a business case, by the Better Together Programme Board and could potentially be spent on health or social care as per our s75 agreement. This is not entirely consistent with DoH guidance on funding transfer. In addition, as the funding will not be available until the end of the financial year, this exposes social care to risks which are mitigated for in 15/16 by the council, but which need further attention by health and social care in future years to ensure social care continues to be adequately protected in the context of further local government savings pressures.</t>
  </si>
  <si>
    <t>Plans are in place and being implemented to change the working patterns of staff in key areas such as reablement to ensure greater flexibility throughout the week, including weekends, to ensure a higher degree of responsivness to patient demand. Local providers also have plans to introduce 7 day working in health settings. However, the interdependencies between these plans are yet to be fully explored to ensure maximum impact is achieved. A current "Perfect Week" exercise with a focus on discharge of patients will inform a plan to introduce 7 day working along the discharge pathway.</t>
  </si>
  <si>
    <t>The NHS number is the unique identifier in use when working across health and social care. Within the local authority matching of the NHS number is now live on the social care records system (Carefirst) with records updated on a monthly basis.  However, it is important to note the NHS number isn't the unique id on the system itself, which generates it's own. Also some records don't match for a number of reasons.  Further work is required to fully automate the matching process which will happen in the new system being implemented (Mosaic), which will also resolve records that don't match. Furthermore, work is underway to begin using the NHS number in correspondence with people in receipt of social care.</t>
  </si>
  <si>
    <t>Work is underway to map the flows of patients across the system and model the potential impact of proposed interventions.</t>
  </si>
  <si>
    <t>Release of funds will not happen locally until July 2016 and then by agreement to enable CCGs to get a final position for activity and contractual/year-end performance with accounts close-down. On this basis the values for Q4 2014/15, Q1 &amp; Q2 2015/16 should be £0 for the Actual payment locally agreed. Section 75 Agreement stipulates that this can be spent on Health or Social Care</t>
  </si>
  <si>
    <t>Progress is as expected</t>
  </si>
  <si>
    <t>Data is only available for Apr-Jul 2015, due to the fact that there is a 3-4 month lag before this data is available, data is only available for Apr-15 to Jul-15.  If performance for the financial year so far, remains steady until Mar-16, we are on track to meet target.  (The average monthly rate per 100k population for Apr-Jul 2015 is 40.3 and the average monthly target for 2015/16 is 40.7).However, this data is very volatile and can change for several months after the initial extraction, so the rates for the months already collected may increase.</t>
  </si>
  <si>
    <t>As documented in the report for Jan-Mar 2015, the performance for this metric for 2014/15 (88.5%) was an improvement on 2013/14 (87.9%) but did not meet the target of 90.6%.  The target for 2015/16 is 92.7% but the data for this financial year will not be availble until Apr-16.</t>
  </si>
  <si>
    <t>The performance for this metric has just been published for 2014/15 (66.1%) and shows no statistically significant change in performance versus 2013/14 (66.2%).  The performance for 2014/15 has not met the target of 70.1%.</t>
  </si>
  <si>
    <t>This metric is measured annually.  As documented in the previous report, performance for 2014/15 (7.7) did not meet target (8.4).  The target for 2015/16 is 7.9 but performance for this year will not be available until Feb-16.</t>
  </si>
  <si>
    <t>High Confidence</t>
  </si>
  <si>
    <t>The same amount of funding</t>
  </si>
  <si>
    <t xml:space="preserve">Historic IG controls are being reviewed and developed in line with work that has been initiated for digital road maps. All 36 GP practices in South Warwickshire are now on the same clinical system (EMIS). Read only access to GP data is now available in the local acute hospital (Emergency Department and Frail Elderly). </t>
  </si>
  <si>
    <t>Across the county this is inked to care co-ordination and the development of  MDT care planning.  In Nuneaton and Bedworth and North Warwickshire all practices are signed up to DES. It is untended that risk stratification will be used to identify frail and vulnerable adults as part of Out of Hospital multidisciplinary care coordination and planning through 4 clusters of GP practices operating as Hubs. In Warwick and Stratford all GP practices are identifying the frial and elderly population over 75 and coordinating their care in different ways dependeing on level of risk.</t>
  </si>
  <si>
    <t xml:space="preserve">All Practices in Warwickshire North CCG have access to the Risk Stratification Tool on Ventris that enables Practices to identify their population ‘at risk’ of emergency admission. Data regarding the proportion of patients in need of preventative care and those offered a care plan are currently held at Practice level and fed directly to the CQRS database. The CCG is currently undergoing the consent process with GP Practices to obtain access to CQRS and once completed, data regarding preventative care and care plans will be accessible.Risk stratification tool is being adapted to be more useful to identification and care planning for frail and vulnerable patients as current tool is regarded as limited in this regard. </t>
  </si>
  <si>
    <t>In progress</t>
  </si>
  <si>
    <t>The 3 CCGs are following the national rollout of PHBs. Currently PHBs are available to CHC patients and will be extended to people with LD from April 2016.</t>
  </si>
  <si>
    <t xml:space="preserve">Progress against the plan is satisfactory at this stage. Benefits mapping has provided clarity about which projects will achieve the most benefit and further work is underway to identify additional local benefits. A review of the first year of the programme is underway, with the intention of feeding into a local five year plan for health and social care integration. This will also form the basis of our annual planning for 2016/17.                                                                                                                                         Warwickshire DTOC: The target set for 2015/16 at submission, represented a 3% reduction in days delayed versus planned volumes in 2014/15.  Unfortunately, actual days delayed in 2014/15 were significantly higher than planned and the target rate set for 2015/16 actually represents a 41% reduction on actual 2014/15 performance.  Initially, the Programme Board recommended that the BCF 2015/16 target should be revised.  However, since aggressive new targets have been set for providers by their area teams, it was agreed that the BCF 2015/16 target should not be revised. This quarter there has been a growth of 8% versus the same quarter last year (23% for the financial year to date) against the annual target of a 41% reduction.  This growth is driven almost entirely by South Warwickshire Foundation Trust where delays this quarter were 73% higher than the same quarter last year.  Days delayed have reduced at all other Warwickshire providers except for George Elliott Hosiptal where there was a growth of 13% (a significant improvement on the previous quarters).  An 88% reduction is required in the final 2 quarters of this year in order to meet the annual target.  This quarter, the number of days delayed was 6,744.  In order to meet the annual target for 2015/16, the number of days delayed for the next two quarters combined would need to be £1,749.  This is only 26% of this quarter's days delayed.  It is therefore clear that the annual target for 2015/16 will not be met. It is recommended that we should instead focus on meeting the quarterly target for next quarter (rather than the annual target) which is 3,507 delays.  This is still a very stretching, but more realistic target and represents a 53% reduction in days delayed in Oct-Dec 2015 versus Oct-Dec 2014. This is more in line with the area team targets for providers for Jan-Mar 16. This submission has been completed without a contribution from Coventry and Rugby CCG.
</t>
  </si>
  <si>
    <t>TForster@westberks.gov.uk</t>
  </si>
  <si>
    <t>Planned discharges are currently supported, as are less complex cases where care is already in place or where small care packages are needed to support discharge. As hospital services increase their capacity to effect weekend discharges the community response will continue as a pilot under the Joint Care Provider project up to 31.3.16; currently funding is not in place for 2016/7.</t>
  </si>
  <si>
    <t>Although all health organisatiosn are IG Level 2 compliant, West Berkshire Council are progressing compliance with target date of 31/03/2016. Meeting this target date will be subject to availability of additional project funding.</t>
  </si>
  <si>
    <t xml:space="preserve">The current forecast is for a net underspend for 2015/16 of £280.6k against budget. There are two main reasons for this. Firstly £70k in respect of the Health and Social Care Hub, which it has been agreed to be transferred to contingency and secondly an underspend of £195k for incremental expenditure for Adult Social Care arising from the Hospital at Home scheme. </t>
  </si>
  <si>
    <t>Year-to-date expenditure is £508.9k below budget. This is due to the following underspends: £195k re additional costs for Adult Social Care arising from the Hospital at Home scheme; £35k for the Health &amp; Social Care Hub and £246.1k for 7 Day Week services.</t>
  </si>
  <si>
    <t xml:space="preserve">Target was initially set at 217 planned admissions per 100,000 population
Current performance at Q2 is 149, which exceeds initial target. set.  The rate of planned admissions did not reach the expected volume. </t>
  </si>
  <si>
    <t xml:space="preserve">Target set at 92%
Performance at Q2 is 90.4%, affected by low numbers and therfore fluctutates from month to month. The Joint Care Provider project means that our volumes are increasing and will make this indicator less volatile. We feel confident that we will still meet planned target. </t>
  </si>
  <si>
    <t xml:space="preserve">Target &lt;= 5, current  Q2 performance is 1.2. </t>
  </si>
  <si>
    <t>ASC user experience survey is completed annually thus there are no quarterly figures yet available to report. The figure will be reported in Q3 and will be measured against 14/15 outturn.</t>
  </si>
  <si>
    <t>Please select Yes or No</t>
  </si>
  <si>
    <t>The Berkshire Interoperability project aims to procure a solution that will enable information and data sharing across health and social care organisation boundaries to provide immediate access to accurate real time data. Currently GPs are linked to OOH services and a pilot system linking to Acute and Community Providers is being rolled out during Qtr3.</t>
  </si>
  <si>
    <t xml:space="preserve">Currently using ACG risk stratification to identify top 2% of individuals who have a high risk of unplanned admission to hospital. </t>
  </si>
  <si>
    <t>There is virtually full sign-up by GP practices in the Berkshire West area (Wokingham, Reading and West Berkshire) to prepare care plans for local residents identified as in need of preventative care. Normal demographic changes to this cohort may mean that a small number of care plans are work-in-progress at any point in time.</t>
  </si>
  <si>
    <t>The figures above relate to NHS CHC only in Berkshire West (Wokingham, Reading and West Berkshire). The number of patients with PHBs is extremely low, however work has begun on extending PHBs to a wider group via possible pilot projects (e.g. Learning Disability, Children with complex needs). Discussions have begun between CCGs and local authorities and a Co-design Workshop is planned in November.</t>
  </si>
  <si>
    <t>Work is now well advanced on all of the schemes in the West Berkshire BCF programme. The innovation phase of the local Joint Care Provider scheme has been completed and progress reviewed during September/October. The scheme has now been extended to all hospitals in the HWB locality from 1st November. The service has been extended to provide care management and discharge planning on a 7 day per week basis. The Personal Recovery Guide/Key worker project was launched on 1st July and the British Red Cross, AgeUK and Volunteer Centre for West Berkshire are now offering a 7 day per week service  to support individuals over 65 as they use the local health and social care services, primarily targeted at people who are using hospital services at some point in that journey; this pilot project will lead to the shaping of a contract specification from 1st April 16.  Delayed Transfer of Care are expected to achieve target for West Berkshire. Of the BW 10 projects WBC is looking to the Workforce Project expanding it's remit to drive a wide range of workforce issues; using resources from the suspended Hospital at Home project to test clinical support to Care Homes will be kept under review, and the linked Care Home Project has brought some positive benefits  to a more sustainable plan of care to individuals who have been subject to the project.</t>
  </si>
  <si>
    <t>07775 003558 or 01293 600300 ext. 3964</t>
  </si>
  <si>
    <t>The implementation of an integrated discharge model will formalise the current arrangements that are in existence across West Sussex and ensure the key linkages are made to deliver equitable and accessible 7 day services. We are building additional capacity through block contract arrangement. Daily coordination provides the overview of activity and caseload prioritisation and determining enhanced availability for packages of care across the county.</t>
  </si>
  <si>
    <t xml:space="preserve">There is disconnect from the centre regarding the release of NHS data and Information Governance which appears to be blocking this progress. There is no legal duty to provide the information for existing people and West Sussex County Council and the LGA is now involved with submissions to Jeremy Hunt MP.
Target remains as is however reliant on HSCIC to ensure the NHS is shared with West Sussex County Council.
</t>
  </si>
  <si>
    <t>There is a local agreement in West Sussex that the performance against baseline is on year to date . There were counting/coding changes which impacted on 2014/15 Q4.</t>
  </si>
  <si>
    <t>Financial income and expenditure is monitored and against plan.</t>
  </si>
  <si>
    <t>At Quarter 2 performance is on target, however on-going monitoring is in place to ensure admissions remain against plan.</t>
  </si>
  <si>
    <t>At Quarter 2 performance is exceeding the target of 85% and is a considerable improvement from the baseline position of 71% in 2014/15.</t>
  </si>
  <si>
    <t>At Quarter 2, performance is evidencing a considerable improvement from the baseline position of 50.9% for the same period in 2014/15. The outturn is not yet achieving the planned target at this stage.</t>
  </si>
  <si>
    <t>There is limited use of open API's at present, however once the issue of the NHS Number being used for social care this will support its use in more care settings. MH provider is rolling out a new system in 2016 then will enable open API's.</t>
  </si>
  <si>
    <t>The Community and Primary Care Providers use the Risk Stratification Tool (RST) on a monthly basis to identify those patients at risk of deterioration/admission and use a Multi-Disciplinary Team process to create their care plan – thus committing resources/healthcare expenditure. In addition whole populations are targeted through care planning and management, with the RST also being used a forecasting mechanism.</t>
  </si>
  <si>
    <t>Introduction of social care data into risk management tool to identify people at risk of admission to hospital has been successfully piloted, and a roll out of the Risk Stratification Tool into primary care with full engagement and focus on high cost individuals is driving success.</t>
  </si>
  <si>
    <t>In West Sussex PHB are only available to CHC residents.</t>
  </si>
  <si>
    <t>CCG and social care partners are reporting a continued rise in demand and have always considered achieving the target in admission avoidance as challenging based on the pressure that manifested through winter and has continued in year. High demand persisted in quarter one, the data shows quarter two to be challenged.  Despite the development of admission avoidance schemes reported activity shows pressure that has impacted on A&amp;E and a rise in non-elective admissions.  Work continues to improve the position going forward.
The system remains under pressure and recognises schemes have not had the level of impact needed to achieve the target. All partners are committed to improving system resilience and to ensure people do not get admitted to hospital unless absolutely needed.
The partners have agreed to review current plans to understand if any remedial action is possible to improve the position going forward.
Implementation of the outcomes of the CCG 20/20 and Ernst and Young (EY) reviews continues including the development of a single integrated transfer team to manage discharges, early support discharge and a single dashboard identifying patient flow across the system, and a review of system capacity. Remedial actions agreed with 111 and Out of Hours services, is driving success in the areas making progress on Non-Elective Admissions and Delayed Transfers of Care.
Delayed Transfers of Care:
Work is on-going to provide greater clarity regarding the accountabilities to deliver and is based on planning and data. Delays can be attributed to a number of areas not solely a health or social care lead, and therefore Chief Officers are working together proactively to focus on this area of activity. 
Good, effective system wide coordination and management is supporting a reduction in delayed transfers of care. A reduction in stay length in community beds has also been seen across the system.
Through the West Sussex Better Care Fund Governance framework, on-going monitoring against the BCF Plan and metrics is in place.
The intention is to submit a bid against the Local Implementation Support Fund and to fully utilise the Better Care Support tools for completing detailed evaluation of the Better Care Fund Plan.
The Q4 NEL plan for 2015/16 has been re-profiled from 16500 as detailed in the original BCF Plan. Planning for 2016/17 will consider ongoing targets against Non-Elective Admissions.</t>
  </si>
  <si>
    <t>Chairs / SROs pending next HWB</t>
  </si>
  <si>
    <t xml:space="preserve">Health has 7 day services in place in the form of a Rapid Response Nursing Service which accepts referrals from GPs and an In-Reach Team which diverts admissions from A&amp;E.  These services are in early stages of development in Central London CCG.  An annual target for reduction in NEL admissions has been set per CCG.  A Lead Health Provider has been appointed as part of a transition year to develop the services to enablle delivery to full capacity and reduce NEL admissions. In conjunction with this a 7 day social care package is being rolled out with Phase 1 currently live. In addition social care covers hospitals 7 days per weeks as well as reablement and other social care commissioned services.  </t>
  </si>
  <si>
    <t>A programme of work is currently being undertaken to align IT systems across health and social care to enable use of NHS number as the primary identifier. A move to an Integrated Patient Record (IPR) has been agreed with a phased approach across the 3 CCGs. This will also look to improve the interoperability across ASC and Health. The original timeline has slipped due to a delay in the agreement and implementation of the IPR.</t>
  </si>
  <si>
    <t>Under the LHP Model, Health and Social Care are working towards joint assessment forms and aligning care plans. They are currently delivering shared care;  Hammersmith &amp; Fulham are the most advanced with regards to fully integrated teams.</t>
  </si>
  <si>
    <t>Revised split between CL and WL due to QPP adjustment</t>
  </si>
  <si>
    <t>The £4.1m decrease is due to the following a)  Revising figures to 15/16 budget levels,  b)  using the latest data i.e updated modelling,  C) Reviewing the adjustment for a co-terminus CCG  (WCC - Part of WL and CL CCG),   d) offseeting spend with identified savings and e)  reprofiling of expenditure (particularly slippage of costs into 2016-17).</t>
  </si>
  <si>
    <t>Progress against financial plan is stable</t>
  </si>
  <si>
    <t>Progress at Q2 is well within target for 2015/16</t>
  </si>
  <si>
    <t>Data is only collected on an annual basis at year end</t>
  </si>
  <si>
    <t>Data for 14/15 shows greater improvement than level of ambition. No further data will be published until year end</t>
  </si>
  <si>
    <t>Information sharing protocols are in place via S75 and S113 but final agreement yet to be agreed, awaiting final signatures.</t>
  </si>
  <si>
    <t xml:space="preserve">BIRT 2 or SystmOne Electronic Frailty Index risk stratification tools are being used in conjunction with the locally commissioned Care Planning, Case Management Out of Hospital specification (focusing on 3-4% top risk stratified patients), and the NHS England Avoidable Admission DES (focusing on the 1-2% top risk stratified patients). </t>
  </si>
  <si>
    <t>The proportion of patients identified for preventative care is based upon the two enhanced services listed above. The proportion of care plans offered is the total amount of care plans completed from April 2015 against the target.</t>
  </si>
  <si>
    <t xml:space="preserve">The number of residents offered a PHB is unknown. There is a conversation with patients who are suitable for a PHB and PHB holders are by registered GP and CHC eligibility and not residency. We do not collect stats on how many are offered a PHB
The CCG will be developing a service offer for personal health budgets as part of 2016/17 Commissioning Intentions. </t>
  </si>
  <si>
    <t>The BCF/CIS Partnership work has continued to progress from both provider and commissioner perspectives enabling continued collaboration and a move towards an integrated and aligned model. In the first 2 quarters the providers have developed key working relationships and made some key achievements, these have been evidenced as part of the Clinical Redesign Group and Partnership Board. This has resulted in identifying gaps and improvements in pathways that have been collaboratively agreed with joint work plans set to review these.  
Service redesign and implementation work streams have taken slightly longer than anticipated and are working towards a new deadline for roll out by early next year.   The Rapid Response activity has been slower than was anticipated. The LHP has been working towards better engagement with GPs across the three boroughs to increase referrals and knowledge about the service, this has included targeting practices with low referrals and high NEL admissions.  In-Reach has continued to perform well and the antcipated activity has been exceeded.  A 6 month CIS Evaluation is currently being undertaken, the approach was jointly developed across health, adult social care and public health. The evaluation will measure the implentation of the service against the CIS business case and the gateway review, which will enable commissioners to review the model and ensure that any findings are built in to future commissioning plans. 
During the first 2 quarters it is apparent that implementing approaches to integrated working that result in more innovative ways of working (particularly in CIS transition) has taken longer than expected to resolve. This is complex across health and social care with different approaches to service delivery and historically funded services. The delays in the implementation may impact on realisation of the agreed benefits targets in 15/16, the impact will be savings from joint commissioning and pooled budgets will be less than originally estimated.  ASC and health contnue to review ways of mitigating the anticipated savings gap.    
The CIS 7 Day discharge pilot has been developed between January 2015 and June 2015 in eight wards, with early evaluation feedback identifying an appetite from staff to work in a more integrated way within the hospital. Staff have reported shared benefits, e.g. reduced duplication of processes and anecdotally a reduction in LoS and also improved quality of discharge pathways. In the next phase during Q2 and Q3, the results of the design e.g. the implementation of integrated discharge teams, (including medics, nurses, therapist, social care staff, community providers and the CIS) are working under one integrated social care and health across the tri borough 7 days per week. The discharge model is now being implemented where the programme will move into delivery across the high demand hospital areas in the tri borough including,  St Mary’s, Chelsea &amp; Westminster, Charing Cross and Hammersmith Hospital, all have agreed a standardised approach across the LA. This process will also be adapted for UCLH, Guys &amp; St Thomas' and The Royal Free Hospital. A benefit of this process has been an agreement across NWL CCG’s, LA and hospitals to develop a business case to scale this model.</t>
  </si>
  <si>
    <t>Paul Lynch</t>
  </si>
  <si>
    <t>Dr Tim Dalton &amp; Councillor Keith Cunliffe (Joint Chairs)</t>
  </si>
  <si>
    <t>As at the end of the 2nd Quarter there was an underspend of £0.258m (4.7%) for that quarter. This was mainly as a result of an underspend on the Disabled Facilities Grant for that period of £0.154m, this expenditure will be re-phased across the remainder of the financial year. A decision on the re-allocation of any permanent underspend will be undertaken in line with the Section 75 agreement.</t>
  </si>
  <si>
    <t>For quarter 2 we have a cumulative number of admissions of 193.  This is 22 admissions less than for the same period in the previous year.  We therefore feel that we are on track to meet our target for 15/16 of 414 admissions for the whole year which all things being equal equates to an annual rate of 697.8 per 100,000 of population.</t>
  </si>
  <si>
    <t>Performance for the April to August period is 2,250 readmissions versus a year-to-date plan of 2,421.</t>
  </si>
  <si>
    <t>SharetoCare programme in place to share GP record in a controlled method into multiple locations, this will be extended to share wider care setting information as they progress with digitisation projects.  "Yes" in row 10 denotes that GP data shared to a degree into all settings but work is still to be done to expand further.  This is being completed with the Medical Interoperability Gateway (MIG) from Healthcare Gateway.</t>
  </si>
  <si>
    <t>Combined Predictive Model in use to deliver a dashboard of patients above 30% risk of non elective admission to General Practices in a controlled manner.  Practices review and refer to Integrated Neighbourhood Teams (INTs) to support patients.  Alternaitively the practice may decide to develop a care plan within the practice to support the patient better.</t>
  </si>
  <si>
    <t>Combined Predictive Model in place with Borough-wide coverage</t>
  </si>
  <si>
    <t xml:space="preserve">In relation to Line 37 - The CCG was involved in the National Pilot with regard to CHC patients and all patients eligible for CHC have a right to have a Personal Health Budget.  In relation to Line 48  - Only CHC patients are currently being offered a Personal Health Budget.                                                                                               </t>
  </si>
  <si>
    <t xml:space="preserve">The Wigan economy continues to deliver against the pay for performance metric. The Joint Commissioning Group (which is co-chaired by the finance leads for CCG and Council) is montoring progress against the Better Care Fund within a system of governance led by the Health and Well Being Board. Planning is underway for 2016-17. The CCG and Council plans for 2016-17 are being developed in the context of Greater Manchester Health and Care Devolution which has greater commissioning alignment and pooling of budgets as one of its key features. </t>
  </si>
  <si>
    <t>07766 367 472</t>
  </si>
  <si>
    <t>Councillor David Coppinger</t>
  </si>
  <si>
    <t xml:space="preserve">WAM is active member of East Berks wide Shared care programme </t>
  </si>
  <si>
    <t>RBWM has recently re-contracted home care services to an innovative single provider.  New joint approach to assessment and are planning is progressing with accountable professional clearly identiifed within the new model process being trialled.</t>
  </si>
  <si>
    <t>Grant receipt £499 higher than rounded budget plan</t>
  </si>
  <si>
    <t>In addition to the pooled fund of £8485k, RBWM have pooled their Short term support and Re-ablement budget £1124k and the council contribution to the Disabled Facilities grant £302k</t>
  </si>
  <si>
    <t>continuing Increased pressure on already limited nursing and residential home capacity in this area from new out of area care home patients and cash depleters - also influenced by short term increase in diagnosis of dementia/delirium whilst patients in acute care at Wexham leading to recommendiation that nrusing home placement is requried without firstly conisdering options for increased support for discharged patient at home.</t>
  </si>
  <si>
    <t>New appraoch to annual survey - data to be manually collated from new questionniare which is moe relevant as both service user metric as well as absolute measure of 91 day metic</t>
  </si>
  <si>
    <t>Some projects showing significant impact and improvement eg reduction in falls related NELs and 0-5 year olds NELs for fever, asthma, bronchiolitis and gastroenteritis.  Increased or "stretch" targets have been agreed for these initiatives.  Other projects delayed for a variety of reasons: eg ambulatory care pathway project developed at Wexham without involvmeent/dialogue with local GPs so nw appraoch to DVT/community IV project is under review, East Berkshire wide appraoch to new respiratory care pathway has been delayed due to ??????</t>
  </si>
  <si>
    <t xml:space="preserve">New metric is being piloted with Short Term Support &amp; Reablement team in Nov/Dec, with a veiw to taking learning from this first experience and enabling a second pilot involving delivery of domiciliary care services through new contract with CareWatch that include an "eyes and ears" element of health care for targetted hi-needs user group. </t>
  </si>
  <si>
    <t xml:space="preserve">Berkshire East Shareyourcare programme is currently going out of procurement, this will allow sharing of information across all the above specialties, with plans for go live Q 1-2 2016. </t>
  </si>
  <si>
    <t>ACG tool is being used by all GP practices in WAM</t>
  </si>
  <si>
    <t>The 80.1% calculation is an inaccurate,  low number based on the most recent CQRS data set and individual practice feeback to date.    It is recognised that practices uploading their data using the EMIS system experience significant variations and under-reporting on their figures.  This is being addressed  via the team at Primary Care Commissioning with whom we liaised to obtain the data provided. The true figure is likely to exceed 90% - but needs to be confirmed and validated.</t>
  </si>
  <si>
    <t>Coordianted work is in progress on this metric with our partners across East Berkshire under the leadership of the Driector of Nursing and Quality for the 3 East berks CCGs</t>
  </si>
  <si>
    <t xml:space="preserve">WAMCCG and RBWM continue to promote the BCF programme across all key stakeholder groups in WAM as a programme of sustained change and transformation in which everyone has a part to play.  
The very successful September WAMCCG AGM reinforced the messages of integration, collaboration and resident/service user/patient is one and the same person - with joint engagement and participation in both presentation and Q&amp;A sessions by councillors, HWBB representatives and GPs. 
Workshops to review the success and challenges of the last 12 months of BCF related activity and plan for an expansion of the pooled budget are under way and the outputs will contribute significantly to the HWBB refresh and communication programme in 2016 and beyond.
Key changes are needed in design and delivery of holistic/integrated health and social care services to those in need, promotion of self- care and the long term wellbeing and independence of residents.  We need to continue to analyse, understand and focus resources on those wider population groups, communities, sub-groups and individuals whose needs and behaviours determine how scarce resources can be better focussed.  
We recognise our limited capacity to deliver the desired changes will require continued focus and pressure on traditional ways of working and we are highlighting opportunities to maximise the cross-programme themes and levers in the following:
• Alignment and overlay with other major change initiatives in our area - New Vision of Care, Prime Minsters Challenge Fund/Primary Care development, Frimley transformation programme (including CQIN &amp; SDIP developments) 
• Workforce development - including significant review/redesign of traditional  job roles and structures 
• Technology Enabled Care - at all levels of individual support, and in all aspects of an individual’s health and wellbeing
• Integrated and dynamic data analysis and performance monitoring  to identify trends and changes, and anticipate surges arising from 24/7, seasonal, organisational restructuring, capacity variation and variation in how local management decisionmaking impacts resource utilisation 
• Proactive engagement at ward level and in micro-population/community group scenarios
• Joint review and refocus of our third sector resources into a more integrated and strategic and outcome focussed investment plans .
WAMCCG and RBWM continue to promote the BCF programme across all key stakeholder groups in WAM as a programme of sustained change and transformation in which everyone has a part to play.  
The very successful September WAMCCG AGM reinforced the messages of integration, collaboration and resident/service user/patient is one and the same person - with joint engagement and participation in both presentation and Q&amp;A sessions by councillors, HWBB representatives and GPs. 
Workshops to review the success and challenges of the last 12 months of BCF related activity and plan for an expansion of the pooled budget are under way and the outputs will contribute significantly to the HWBB refresh and communication programme in 2016 and beyond.
Key changes are needed in design and delivery of holistic/integrated health and social care services to those in need, promotion of self- care and the long term wellbeing and independence of residents.  We need to continue to analyse, understand and focus resources on those wider population groups, communities, sub-groups and individuals whose needs and behaviours determine how scarce resources can be better focussed.  
We recognise our limited capacity to deliver the desired changes will require continued focus and pressure on traditional ways of working and we are highlighting opportunities to maximise the cross-programme themes and levers in the following:
• Alignment and overlay with other major change initiatives in our area - New vision of Care, Prime Minsters Challenge Fund/Primary Care development, Frimley transformation programme (including CQIN &amp; SDIP developments) 
• Workforce development - including significant review/redesign of traditional  job roles and structures 
• Technology Enabled Care - at all levels of individual support, and in all aspects of an individual’s health and wellbeing
• Integrated and dynamic data analysis and performance monitoring  to identify trends and changes, and anticipate surges arising from 24/7, seasonal, organisational restructuring, capacity variation and variation in how local management decisionmaking impacts resource utilisation 
• Proactive engagement at ward level and in micro-population/community group scenarios
• Joint review and refocus of our third sector resources into a more integrated and strategic investment plans that support the delivery of the health and social care strategic aims within a combined and single agenda of need - tailored to respond flexible and innovatively to different communities and the very varied localities encompassed by RBWM boundaries.
</t>
  </si>
  <si>
    <t>william.moitt@nhe.net</t>
  </si>
  <si>
    <t xml:space="preserve">This is being monitored and reviewed by the BCF Joint Steering Group. </t>
  </si>
  <si>
    <t>The actual amount in the pool fund is representative of the lower than planned expenditure run rate as at Q2. This is being monitored on a monthly basis by the BCF Accountant</t>
  </si>
  <si>
    <t>Schemes updated and included in the S75 agreement total £33,021,066</t>
  </si>
  <si>
    <t>Actual spend as at the end of Q2 is below the forecast due to later than anticpated emplyment of staff into posts and delays in some schemes becoming live. It is anticipated that the run rate will increase and the expenditure will match the planned forecasts in Q3 and Q4.</t>
  </si>
  <si>
    <t>There has been a sharp increase in the number of people requesting council support due to their capital having depleted below the financial threshold to be eligible for support. The number of instances to date in 2015/16 has already exceeded the total in 2014/15, and this has had a significant impact on placement levels and our ability to achieve the target.</t>
  </si>
  <si>
    <t>Wirral continues to achieve a high level of performance in this area whilst also successfully managing to discharge more people into reablement services.</t>
  </si>
  <si>
    <t>We are beginning to see recruitment and retention problems within local markets particularly in the more rural areas. This is having an impact on market capability and subsequent availability of timely support packages.</t>
  </si>
  <si>
    <t>This measure is monitored via a question included on our intermediate care patient satisfaction questionaire. The potential number of respondents is limited due to the small volume of people who are discharged to bed based reablement as opposed to reablement in their own home. We are looking to roll out this questionaire across otehr services which will significantly enhance the number of respondents thereby improving the confidence levels that the data is representative of the effectiveness of integrated services.</t>
  </si>
  <si>
    <t>Wirral Council are currently awaiting confirmation of their N3 connection which will facilitate access to the demographics batch service which will enable the NHS number to become the primary identifier.</t>
  </si>
  <si>
    <t>Please see below comment.</t>
  </si>
  <si>
    <t>Wirral CCG has developed its own Risk Stratification Model that has NHS approval. The model has only recently been implemented and as yet is not being used for resource allocation.</t>
  </si>
  <si>
    <t>The Personal Health Budget figures will be confirmed when data is available.</t>
  </si>
  <si>
    <t xml:space="preserve">As at the end of September 2015 ( Q2 ) considerable progress has been made to progress implementation of key schemes to deliver against the national requirements and in particular achievement of the 3.5% reduction target for unplanned admissions.                                                                                                                                                                                                                                           The new Intermediate Care and Transitional Care bed based commission to provide 110 beds went live on 1st September and we had 100 beds available which was 91% of planned contract capacity. This included some spot purchasing whilst the permanent providers geared up to 94% capacity by the end of September. Three bariatric beds are now available as part of this commission,  with a fourth becoming available by 1st October. and a fifth will be completed by the end of October 2015.
In addition to the above community bed availability, we have :
• 4 adapted flats for those awaiting major adaptations 
•  24 carer respite beds-(urgent and planned)
• A rapid community response, which can support in the persons own home-when beds are not necessary. (this includes overnight support/mobile nights, domicillary and reablement support and health interventions)
Rapid Community team: This has been scaled up to offer a 7 day core response to ensure 7 day discharge and also 7 day rapid community response to support the IMC beds and in the persons own home. Referals are taken from GP’s and meetings scheduled to consider how this can safely be expanded for NWAS divergence.                                                                                                           The IV antibiotics service is a good example of best practice where providers are collaborating to achieve better patient journeys. 100% of patients surveyed strongly agreed that the Oral Parenetral Antimicrobial Therapy service was preferable to inpatient treatment. As at Q2, This service has supported the avoidance of 111 admissions and enabled 148 early discharges , saving 1,900 bed days.                                                                                                                                                                                                                                                                                                                                                                     Performance as at the end of September is exceeding plan by 6.6% with 1,045 admissions being avoided. The amount spent to facilitate these admissions are below plan due to delays in staff being appointed and the schemes coming on-line later than anticipated. The rate at which the pooled budget will be spend is anticipated to rise steeply over the winter months and be in line with the forecast financial out-turn figure for 2015/16.
</t>
  </si>
  <si>
    <t>Katie Summers</t>
  </si>
  <si>
    <t>katie.summers2@nhs.net</t>
  </si>
  <si>
    <t>07770 444645</t>
  </si>
  <si>
    <t>The current forecast is a net overspend of £38.5k. Underspends forecast are:  £192.3k for Domiciliary Plus; £279.2k for Contingency and £55k for Neighbourhood Clusters. Off-seting these  are overspends of £30k for Step up/Step down beds and £39k for IMHA. The delay in the start-up of the Domiciliary Care plus scheme, combined with an increase in both the number of care assessments and  the complexity of care packages have meant that the Protecting Adult Social Care budget is now forecast to ovespend by £500k for the full year.</t>
  </si>
  <si>
    <t xml:space="preserve">Year-to-date expenditure is £1,006.8k less than budget. The main underspends against budget are: £133k Domiciliary Plus; £210k Contingency; £320k reablement services; £28k Neighbourhood Clusters and £225k Care Act Implementation. The start-up of the Domiciliary Plus scheme has been delayed and will show an underspend for the full year. An emerging cost pressure has been identified in the Protecting Adult Social Care budget and discussions are in progress to identify mitigating actions to address this. </t>
  </si>
  <si>
    <t>We are within our target and we have seen a reduction in residential care admissions but nursing home admissions have not decreased and admissions have been increasingly complex.</t>
  </si>
  <si>
    <t>There is virtually full sign-up by GP practices in the Berkshire West area (Wokingham, Reading and West Berkshire) to prepare care plans for local residents identified as in need of preventative care.   Normal demographic changes to this cohort may mean that a small number of care plans are work-in-progress at any point in time.</t>
  </si>
  <si>
    <t xml:space="preserve">Wokingham continues to make good progress with the implementation of its Better Care Fund schemes. After some delays, the Domiciliary Plus scheme will achieve start-up in quarter 3, although it will not achieve the budgeted full year spend. Although costs for the implementation of the Care Act and Protecting Social Care services are currently within budget, the local authority is facing mounting pressure for Adult Social Care in respect of both the number of assessments and their complexity. Our Step Up/Step Down pilot has produced good outcomes and been well utilised and we are in the process of addining new units to the service. Delayed Transfers of Care are well below target for the first six months of 2015/16. Progress with the Berkshire Interoperability project is gaining momentum with 'go-live' of the pilot portal in quarter 3 and the issue of the ITT for the full system specification. Following the announcment of the continuation for a further year of the Better Care Fund, we have commenced planning for 2016/17. </t>
  </si>
  <si>
    <t>Dr Helen Hibbs</t>
  </si>
  <si>
    <t>Q1 response - some services are specifically developed against a 7 day service specification. Other services are planned to move from 5 to 7 days in line with BCF implemenation plans. Q2 -The Acute Trust hase a project group established in order to oversee the transition to 7 day services. The CCG Head of Integrated Commissioning, Local Authority, and Mental Health Trust colleagues sit on this group</t>
  </si>
  <si>
    <t>Q1 response - NHS number is used as the primary identifier within health services.. Wolverhampton CCG is working to establish the use of the demographic batch service to trace NHS numbers for client datasets from multiple systems. Q2 WCC are seeking NHS sponsorship for their N3 connection which will enable identification and subsequent usage of NHS numbers.</t>
  </si>
  <si>
    <t>Information Governance documentation - PIAs, PSISA, information sharing agreements are drafted and awaiting recommendation form IG leads of 4 key organisations involved - WCCG, WCC, RWT, BCPFT to Caldicott Guardians</t>
  </si>
  <si>
    <t>Q1 - within all work streams health and social care teams are holding regular MDT meetings to undertake joint assessments of patients identified at high risk of emergency admission. Q2 - A joint approach is fully effective within Intermediate Care, and the development of Community Neighbourhood teams (integrated health and social care teams wrapped around a group of GP practices) is well under way. When fully operational patients will have a named care-co-ordinator.</t>
  </si>
  <si>
    <t xml:space="preserve">Please note that the amount entered into Q3 2015/16 (previously returned data E13) is a typo. It should read £18,237,000. Revision to Section 75 agreement approved by BCF Programme Board in August 2015. These will be reflected in the Q2 submission. The variance between the annual total and the pooled fund is due to a revision to Section 75 agreement amending the pool from the original submission in September 2014 </t>
  </si>
  <si>
    <t>Year to date expenditure is reported aboveas break even. However, there are budgetary pressures forecasted at year end of approximately £3.4m. £3m of which is attributed to Demographic Growth and the Care Act whilst the additional £0.4m is overspend on budgets within the Pooled budget. The BCR programme is working on mitigations to reduce this cost pressure.</t>
  </si>
  <si>
    <t>In the 12 months up to the end of September, 630 per 100,000 population had been admitted to residential care (269 admissions) against a target of 638 per 100,000 (273 admissions). Work continues to ensure that older people have the necessary support to remain in their own homes and it is anticipated that this target will be achieved in 2015/16</t>
  </si>
  <si>
    <t>2269 patients have been diagnosed with dementia. Diagnosis rate 75.3% against a national target rate of 68%</t>
  </si>
  <si>
    <t>Support to obtain definitve Information Governance advice.</t>
  </si>
  <si>
    <t>IG arrangements are being established to enable effective integrated health and social care teams. IG arrangements are in place for Primary use.</t>
  </si>
  <si>
    <t>The tool is being used to identify both frequent service users and those with an agreed risk level of emergency admission. There is a plan being developed that will see GPs, Community and Matrons and Social Care staff working together to identify a cohort of patients that will create a caseload for proactive management in the community</t>
  </si>
  <si>
    <t>Within the Better Care Fund Programme, the risk stratification to identify a cohort of patients in need of preventative care is in planning stage therefore the proportion of residents offered a care plan is still under development. GPs have used the Risk Stratification tool for patients over the age of 75 with more than one recorded Long Term condition and 50.59% of these patients have a care plan.</t>
  </si>
  <si>
    <t>Completed</t>
  </si>
  <si>
    <t>Currently only CHC residents are receiving PHBs.</t>
  </si>
  <si>
    <t>Performance against the reduction of emergency admission aligned to the BCF programme is continuing to progress. The projects within the BCF programme have impacted upon the admission rate and have resulted in a reduction in those specific areas. A reduction of 1219 emergency admissions has been realised to date (Mar - Sept 2015). Emergency admissions are still increasing overall. Analysis has been undertaken to identify the source and reasons for this increase and BCF schemes are undergoing planning to see where an impact can now be made in these areas. This will primarily be in the form of a Community Rapid Response team which will aim to treat and keep people at home where clinically appropriate to do so. The number of residential admissions continues to decrease with performance in line to meet the 15/16 target. Planning for 16/17 has commenced, a stocktake of current projects is being undertaken to determine which will continue into 16/17 whilst new schemes are being identified. Budgets will then be aligned to the plan to form the basis of the Pooled budget for 16/17.The overarching principles for inclusion in BCF for 16/17 are Integration; Promoting Independence; Improving  well being; Better health outcomes; Care closer to home; Co-production; Interdependencies between organisations; Working with voluntary sector organisations.</t>
  </si>
  <si>
    <t>Cllr Marcus Hart</t>
  </si>
  <si>
    <t>Payments into the pooled fund from the CCGs have bought the income actuals in year broadly in line with the forecast. Expenditure continues to hold close to forecast, as many BCF-funded schemes have a consistent expenditure pattern.</t>
  </si>
  <si>
    <t>This indicator is monitored through a proxy measure in-year. There has been a marginal improvement since year end but performance is significantly off target. This performance reflects very significant pressures in the health and care system at the moment but we will develop a system wide action plan outlining what all organisations can do to reduce admissions to residential care.</t>
  </si>
  <si>
    <t>Although the indicator itself is derived from a three month sample at year end, in-year performance to date is above target</t>
  </si>
  <si>
    <t>Data from months 1-6 shows that the rate of emergency admisisons for falls is on track to meet the planned rate by the end of 15/16. Current forecast rate is at 10.6 per 1,000 population over 75 against the agreed plan of 16.9 per 1,000 population over 75</t>
  </si>
  <si>
    <t>Please see comments above</t>
  </si>
  <si>
    <t>Although adult social care uses Frameworki as primary system NHS number is also widely used to allow case matching. A co-production project is in an advanced stage which will use a web-based system to share data from all existing health and social care systems across Worcestershire.</t>
  </si>
  <si>
    <t xml:space="preserve">Those who are identified at risk are then subject to  comprehensive assessment and care planning carried out by a new team, the ‘proactive care and case management team’. Through MDT meetings they determine what additional support the patients identified need to remain well or live well at the end of life. This includes some social prescribing and advance care planning. </t>
  </si>
  <si>
    <t xml:space="preserve">Applies to South Worcestershire CCG. In the north of the county a risk stratification tool is used within the GP surgeries but not by the CCGs. </t>
  </si>
  <si>
    <t xml:space="preserve">Applicable for CHC only. We do not have any figures for any non-CHC (including CHC Joint Funded) packages. Our broader strategic ambition is to facilitate PHB for those people who have complx needs and would like to have greater control of their own care and support </t>
  </si>
  <si>
    <t xml:space="preserve">We continue to use the BCF as a key enabler to our strategic ambitions for joined up care.  We have agreed support arrangements with Steve Corton, Regional BCF implementation manager </t>
  </si>
  <si>
    <t>Based on the best available information held by the Health and Wellbeing Board as at Quarter 2 for 2015/16 , actual progress is within the financial plan as per the BCF plan and section 75 agreement. The projected outturn is a break even position at year end for the total Pooled fund.</t>
  </si>
  <si>
    <t xml:space="preserve">The baseline in 2014/15 was 179 and the plan for 2015/16 was 125, which was always acknowledged as a challenging target. We have seen an unprecedented increase in demand for services over the last six months and this is directly related to the work undertaken to improve patient flow at BHRUT . As part of this we have seen an increase in requests for temporary placements many of which become permanent at a later stage.  We have recently changed the authorisation process for temporary placements and hope this will improve performance.  We are also monitoring closely the number of people who are admitted permanently into residential care from a hospital bed who had no support package in place prior to admission.  Lessons have also been learnt about the impact on this metric of winter beds commissioning in 14/15 so that the same issues do not occur again in 15/16.
</t>
  </si>
  <si>
    <t xml:space="preserve">The target for the proportion of people still at home 91 days after hospital discharge into a reablement or other rehabilitative intermediate care setting was set at 89.3%. The baseline was 88.3% set in 2013/14. Current performance is 67.2% which is significantly lower than baseline and plan.  We are currently investigating whether a data problem in previous years' submissions may have concerned the inclusion of deaths in the numerator, contrary to ASCOF definition.  We are also therefore now focusing on why our performance compares unfavourably with our statistical neighbours. 
</t>
  </si>
  <si>
    <t xml:space="preserve">Performance against this trajectory has begun to deteriorate in the last 3 months. A number of work streams are currently in place across Barking Dagenham, Havering and Redbridge looking at addressing the falls pathway and implementing a risk assessment tool. 
</t>
  </si>
  <si>
    <t xml:space="preserve">The partnership is using GP survey to measure this metric. There are some challenges in impacting the survey results given the relatively small group of patients to whom the survey sent. However partners are planning to work with local Patient Participation Group, Patient Engagement Forum and Healthwatch to get a better understanding of the factors which are impacting patient experience of the support available to them. By getting a better undertanding it will enable further work to be done to directly impact the issues identified.
</t>
  </si>
  <si>
    <t xml:space="preserve">The Health and Social care Teams  have developed a new inter operability layer, introducing API to GP and End of Life systems to enable information sharing for urgent and emergency care use, in GP Hubs and through NHS 111 and Out of Hours.     </t>
  </si>
  <si>
    <t xml:space="preserve">Risk stratification is utlised to identify high need patients, before being referred to the Integrated care teams for care planning and provision of services. In addition the local health and social care organisations have been pilot sites for the Year of Care [YOC]research programme and have implemented a new model of health care " Health 100" to deliver seemless care to a defined cohort of patients, selected on the basis of the YoC research.  </t>
  </si>
  <si>
    <t xml:space="preserve">We use the top 2% of high risk patients and then select those who will benefit from an integrated care approach.  Further consideration of this measure is underway, alongside our approach to prevention under the Care Act and to understand a more robust way to determine the result.  </t>
  </si>
  <si>
    <t>Barking &amp; Dagenham CCG is fully committed to the use of Personal Health Budgets, with Quarter 2 showing an increase in the use of PHBs. We are currently collaborating with our local authority regarding joint funded patients with PHBs and will be addressing those with long term conditions in the near future.</t>
  </si>
  <si>
    <t xml:space="preserve">The CCG and Local Authority continues to have a very strong partnership. As recognised by the National Assurance team, it also has very robust governance arrangements in place. There is a Joint Executive Management Committee established from 1st April 2015 (which had been in place for six months in shadow form before 1st April 2015). The membership consists of officers from both organisation's Executive Management teams and a Clinical Lead. The Joint Committee also has a BCF Delivery Sub Group. The Joint Committee and BCF Delivery Sub group meet monthly and monitors the six national metrics as well as other KPIs within each scheme. A signed Section 75 Agreement has been in place since April 2015.
1. Non-electives Admission and Payment for Performance:
Current performance
Our Q2 performance has been better than our Q1 performance although it is still above plan. In Q1 we were 328 above plan however in Q2 were 285 above plan. Only 2 months of Q2 are confirmed data and the last month of Q2 is flex data, therefore our position is likely to improve based of the difference between flex and freeze in other months. In addition there is an on-going double count in the activity submitted by the hospital. As for Q1 we are submitting data which excludes the double count.
Risks
The activity double count issue may not be resolved impacting SUS data for Q1&amp;2 and into Q3.
The underlying performance indicates that the partnership is unlikely to meet its trajectory for before end of Q3 and plans to address performance may not impact until after end Q3.
Mitigation
The admission activity double count has been a challenge to resolve. Our CSU continues to work with the hospital to make retrospective amendments to the data and to ensure this does not carry on in Q3.
The HWB Integrated Care Subgroup led a workshop on the 21st of October 2015 to share with the wider stakeholders our current BCF performance, deep dive analysis, and to develop plans to turn it around. The attendees were asked to test out the hypothesis around prevention, age and demography issues relating to admissions and system wide challenges. A number of actions have been identified to which focus on maximising effectiveness and understanding variation across localities, proactive case finding approaches, understanding admissions in working age population and develop improved identification/self-management approaches. The BCF Delivery Group has just undertaken a stocktake of all of the schemes which directly impact admissions to ensure the plans are focused and effective.
2. Pooled Budget
Based on the best available information held by the Health and Wellbeing Board as at Quarter 2 for 2015/16, actual progress is within the financial plan as per the BCF plan and section 75 agreement. The projected outturn is a break even position at year end for the total Pooled fund.  However, this doesn’t take account of significant pressures building in adult social care, in part in response to system resilience programmes. 
3. Delays to Transfers Of Care(DTOC) metric
The local Joint assessment and discharge team (JAD) has been in operation for 1year at BHRUT and a recent review has highlighted it is meeting its objectives in supporting effective discharge arrangements. A recent review of the DTOC figures highlighted that the underpeformance was caused by people who are awaiting specialist rehab – services commissioned by NHS England. It has been escalated to NHS England and we have been made aware that a review of the pathway is taking place to address this.
4. Metrics
Commentary on the other metrics has been provided in tab 6.
5. 2016/17 Plans
As highlighted in our responses in tab 7 the partnership is prepared for the continuation of the BCF in 2016/17. The schemes have been recently reviewed to focus on the metrics and a review of the budgets is part of the process to identify areas we can re-focus the investment, and to take stock in view of announcements in the Spending Review 2015. The strong governance arrangements will continue to provide leadership for the BCF. 
6. New Integration metrics
We have provided commentary on these in tab 8 as we have interpreted the questions. 
</t>
  </si>
  <si>
    <t>Melanie Brooks</t>
  </si>
  <si>
    <t>melanie.brooks@barnet.gov.uk</t>
  </si>
  <si>
    <t>0208 359 4253</t>
  </si>
  <si>
    <t>HWBB Board Chair</t>
  </si>
  <si>
    <t>The variances set out above arose from a variation in the phasing of budgets between LBB and CCG, therefore an ammended figure is therefore included.</t>
  </si>
  <si>
    <t>The change in rate from Q1 to Q2 is 70%. Performance against this metric has been strong given a  number of intiatives in Adult Social Care to enable older people to remain at home. This is in the context of increasing demand due to the management of DTOC and hospital discharge. This performance will be a challenge for Barnet to maintain given popluation and demand pressures.</t>
  </si>
  <si>
    <t>This is an annual measure and is available in Q4</t>
  </si>
  <si>
    <t xml:space="preserve">Performance has increased in Quarter 1 and again in Quarter 2 to be at 99.8%. </t>
  </si>
  <si>
    <t>This is an annual measure and is available in Q1 of 2016/17</t>
  </si>
  <si>
    <t>A pilot is in place to share information between primary, community and acute care. The capability for Social Care to share information is linked to the social care record upgrade in April 2016.</t>
  </si>
  <si>
    <t>Within the CCG, a piece of work has taken place to review how risk stratification is utlised and managed wihin primary care. The options to take this forward are currently being considered. This will enable greater roll-out of risk based working across the system and develop a common approach.  Currently, the risk tool has been used to look at the cohort within BILT and to evaluate the impact of BILT.</t>
  </si>
  <si>
    <t>The plan is for the case manageement service BILT to target the top 7000 patients as identified by the risk tool when the service is expanded across the borough next year. Currently the service is operating in the West locality only and has been fully operational for 6 months.</t>
  </si>
  <si>
    <t>Personal Health Budgets are currently being developed and tested for Children in recpeipt of continuing health care. This work is testing the mechanics required in health from a commissisoning perspective ahead of further exploration in the wider population. All patients who receive continuing health care are eligible for a personal health budget.</t>
  </si>
  <si>
    <t>A deep dive analysis has been undertaken to understand the drivers for NEL admissions in Quarter 1 and Quarter 2. The BCF in Barnet is focussed on integration of care for Frail and Elderly residents and residents with Long-Term conditions. As seen across London, there were unprecedented levels of demand across all age groups. There was a general increase in demand across age groups, conditions and HRGs. However, the analysis also showed that the biggest driver of demand was the 50-59 age group with admissions for chest pain. This age group is outside of the current BCF and HSCI strategy. Work within the CCG will take place to address this through the cardiac pathway. The analysis did show a small increase in admissions in the over 85 age group of 3%, and within this age group the biggest driver for NEL admissions was as a result of a fall. Work is taking place to take steps to increase preventative work and to link this with resilience and winter planning. Care Homes will be supported through the Winter with falls prevention and focussed support from community services.                                                                                                                        The Health Champion primary care pilot is due to start in January 2016 and the aim of this work is to build primary care capacity in the longer-term through the Health Champion model. In the next quarter Barnet will invest in further self-managment education which is targeted at diabetes.  The options for how this is provided are being considered at the Health and Social Care Integration Board.                                                                                                                                     Work continues to build capacity in the workforce through the practice network, Making Every Contact Count project and Healthy Living Pharmacy work.                                                                                                                                                                                         Performance on admissions to residential care is on target for Quarter 2. This is maintained in the context of increasing pressure through admissions and good performace in DTOC which is also on target.                                                                                                                                                 Quarter 3 will see a continued focus on the building of resilience and quality in care homes in Barnet. Given the large quantity of care homes in the borough, this work is crucial to the delivery of good care to frail and elderly residents.  Work is taking place to identify focussed action through the winter on specific care homes, as well as longer-term work to build a Multi-disciplinary approach around the care home population.                                                                                                                            Alongside the work referenced earlier in the return concerning the Integrated Care Management Service (piloted through BILT) and the increased utlisation of the risk tool, the role of the current Barnet MDT will be reviewed in the current context as well as development taking place to increase primary care leadership as the care management service is developed and expanded.</t>
  </si>
  <si>
    <t>Cumulative quarterly trajectories have not been met, based upon validated data sets in any quarter to date.  Therefore no payment was made in relation to Q4 2014/15 or Q1 and Q2 2015/16.  No payment is expected to be made in relation to Q2 2015/16, in line with our Section 75 agreement.  The figure currently included within Q4 actual payment locally agreed is incorrect and should be removed.</t>
  </si>
  <si>
    <t>Forecast and actual reflect that trajectories are unlikely to be met in 2015/16 and therefore the performance element of the fund is to be withheld to fund overperformance of emergency activity by the CCG</t>
  </si>
  <si>
    <t>The current rate of admissions is below the planned trajectory for the year.</t>
  </si>
  <si>
    <t>Performance has improved between the baseline position of 67.7% however performance remains below target.  Activity in 2015/16, particularly in primary care to support people with long term conditions is anticipated to lead to improved performance against this measure and delivery of the agreed target of 69.95 by the end of the 2015/16 financial year, based on the survey reporting period to March 2016.</t>
  </si>
  <si>
    <t>The 2014/15 results show an improvement from 7.3 to 6.4 between 13/14 and 14/15.  The BCF target was based upon the 2012/13 baseline of 5.3 and the aim was to reduce the numbers reporting a poor experience of GP and Out of Hours services.  The 2013/14 results show that performance deteriorated with the number increasing above the baseline to 7.3.  There has however been significant investment in primary care and this has been supplemented by the Prime Ministers challenge fund to improve access to primary care and there has been an improvement between the 2013/14 and the first year of the BCF in 2014/15</t>
  </si>
  <si>
    <t>There are systems in place to allow sharing of some information across providers and the medical interoperability gateway (MIG) is being rolled out across the system during 2015/16.  There will be further developments identified and planned as part of the work to develop integrated digital roadmaps.</t>
  </si>
  <si>
    <t xml:space="preserve">There is an established system of risk stratification in place for GP's to identify those patients at high risk of hospital admission enabling GP’s to work in a proactive and preventative way with these patients to manage their care.  The CCG does not currently use a risk stratification tool however use of other tools and information is utilised to identify areas for improvement, prioritising commissioning developments and transformation. </t>
  </si>
  <si>
    <t>All residents who are eligible for CHC were written to with information on PHB's including details of how to apply so all those eligible have in effect been offered a PHB.  Any resident who has been assessed as eligible for CHC in the quarter will have received information about PHB's in the outcome letter from the CHC panel however we have not included these as offers.</t>
  </si>
  <si>
    <t xml:space="preserve">The BCF plan remains in place and supported by the Health and Wellbeing Board.  Planned schemes are moving forward and we remain committed to reducing emergency admissions as well as delivering improvements against the other BCF measures in relation to reducing permanent admissions to residential care, delayed transfers of care and reablement.
Performance against the payment for performance has not yet achieved the target.  The schemes in place linked to the BCF along with a number of additional interventions being put in place by the CCG and through SRG  as part of planning for winter should begin to have a positive impact in 3 and see the levels of non elective admissions being reported reduce. 
A Section 75 (including a risk share agreement) was signed on 21st August 2015.  Forecast and actual performance in relation to the payment for performance element of the fund reflect that trajectories are unlikely to be met in 2015/16 and therefore the performance element of the fund is to be withheld to fund overperformance of emergency activity by the CCG.  Under the terms of the Section 75, both the CCG and local authority will utilise internal funding sources to off-set this reduced funding in line with the risk share agreement and ensure commissioned services continue to be delivered.
</t>
  </si>
  <si>
    <t>Councillor Vic Pritchard and Dr Ian Orpen, Co-Chairs</t>
  </si>
  <si>
    <t>• Integrated reablement and rehabilitation, providing admission avoidance and hospital discharge support is provided 7-days a week in accordance with the BCF national conditions and was implemented, in accordance with the timetable in the BCF plan submission on 1/07/2014;
• Hospital Social Work service, is currently provided 6 days a week and negotiation with individuals and any new recruitment to this team is on the basis of implementing 7-day a week hospital social work service as standard;
• In addition, non-BCF funded schemes have been put in place by the CCG to support 7-day service provision.  Crucially, this includes enhanced weekend working by GPs to ensure a 7-day primary care service is available.</t>
  </si>
  <si>
    <t xml:space="preserve">This is a key requirement of the new Council Social Care IT system that is currently being implemented with a 'go-live' date of April 2016, the NHS no is being used as the primary identifier for integrated health and social care services </t>
  </si>
  <si>
    <t>The BCF expenditure forecast has been reduced to reflect the P4P element of the fund of £540k remaining in the CCG and not transferring into the BCF Pool, this is to contribute to funding the financial pressures from non-elective activity.</t>
  </si>
  <si>
    <t xml:space="preserve">At month 5 the performance year to date is 296 admissions per 100,000 compared to the year to date target of 320 admissions per 100,000. 
The improvements are being driven by the redesign of the Social Care Pathway in 2014/15 which included increased reablement capacity.
</t>
  </si>
  <si>
    <t>At month 6 year to date performance is 87.9% compared to the year-end target of 87.8%. The growth of the reablement service in 2014/15 initially caused some challenges with this metric but in 2015/16 the results have been improving and are over target year to date for the first time at the end of September.</t>
  </si>
  <si>
    <t>As at the end of Q2 the performance is 100% with the Community Cluster teams fully embedding best practice processes.</t>
  </si>
  <si>
    <t>This is taken from the annual social care survey run annually.</t>
  </si>
  <si>
    <t xml:space="preserve">Information sharing takes place across the organisations covered by the above categories, sharing is not necessarily though open API's and does not indicate a solution for sharing all data across providers. For Social Care the NHS no will be a primary identifier from the 'go-live' of the new Social Care system in April. </t>
  </si>
  <si>
    <t>Some local allocation of primary care funding has been influenced through factors identified at a practice level regarding demography and disease prevalence.</t>
  </si>
  <si>
    <t>Monitoring shows that 100% of patients case managed by the Community Matrons have a personal care plan. So about 25% (1000 people) if we include community matrons, virtual ward and active ageing receive ‘ preventative care’.</t>
  </si>
  <si>
    <t xml:space="preserve">*These are the adults results. It was not clear if children were required. The number of Children receiving PHBs can be provided if required.
Bath and North East Somerset is participating in the integrated personalised commissioning (IPC) pilot in the South West and showing good progress in setting up the required processes.
</t>
  </si>
  <si>
    <t xml:space="preserve">B&amp;NES continues to make good overall progress in delivering our Better Care Fund plan.  However, this is in the context of a local urgent care system that is under significant pressure and this means that our non-elective admissions target is proving to be even more challenging to achieve than was anticipated when it was agreed. 
At a programme level B&amp;NES monitors the National Metrics and local targets through a BCF dashboard, which is used to report regularly to the Joint Commissioning Committee and Transformation Group, which reports directly into the Health and Wellbeing Board, which has overall oversight of progress in implementing our BCF Plan.  Membership of the Transformation Group includes both commissioners and Executives from key providers.  The Health and Wellbeing Board has an important leadership role in creating an environment in which all partners work collaboratively together to deliver fully integrated care and support services.  
Outside of the metrics reported in this template DTOC performance is 7% lower than 21014/15. DTOCS at the main Acute hospital are being well managed as a result of action, including by community providers funded from the BCF, to facilitate discharge and reduce length of stay in hospital.  However, as a consequence, the Community Hospitals have seen an increase in the complexity and acuity of need of patients admitted to avoid admission to the RUH or to facilitate discharge. This, in turn, is making it more difficult to find suitable care home placements or support to return home with an intensive package of care, resulting in an increase in Community Hospital DTOCs.
Domiciliary care provision is under significant pressure with increased need due to generally more complex packages and the expansion of reablement. This is exacerbated by issues in staff recruitment particularly in the rural areas. To improve local integration between local partners a cloud-based allocation tool for domiciliary care has been implemented. This will increase the speed of referrals and acceptance of packages of care and provide better oversight of system capacity.
As part of our joint Council and CCG review of community services, we have undertaken extensive stakeholder engagement and will be publishing our Outline Business Case in early December, which sets the ambition to move to a fully integrated community services model.  The business case outlines the provider contracting model to support collaboration between the diverse range of providers with the active, ongoing involvement of our community in decision-making, governance and the design of person-centred, integrated care and support services.  
</t>
  </si>
  <si>
    <t>Dr John Rivers and Cllr Steve Stubbings</t>
  </si>
  <si>
    <t>Paris implementation for social care beginning in January 2016.</t>
  </si>
  <si>
    <t>Satisfactory progress against plan.  Some underspending against plan at end of quarter two mainly relating to staffing underspends due to timing of recruitment.</t>
  </si>
  <si>
    <t xml:space="preserve">Continued good performance Perfrormance in the first two quarters indicates that there is likely to be a reduction in the rate of permanent admissions by the end of the year.  </t>
  </si>
  <si>
    <t xml:space="preserve">Continued good performance Perfrormance in the first two quarters indicates that there is likely to be an increase in the proportion of older people who are still at home 91 days after discharge from hospital into reablement/rehabilitation services </t>
  </si>
  <si>
    <t>Performance improved whilst funding supported additional capacity in the OT team. However, since capacity is no longer available waiting time has returned to previous levels. This will be reviewed and funding reconsidered.</t>
  </si>
  <si>
    <t xml:space="preserve">This is a national measure - reported annually.  The outturn for 14/15 ASCOF outcome 3A has improved this year rising from 68% (2013/14) to 72%, this places satisfaction levels back at the 2012/13 outurn level and represents a higher level of overall satisfaction for people who use care and support, this has reversed the trend for the satifaction level going down.    </t>
  </si>
  <si>
    <t>Information Sharing agreement across the My Life a Full Life Programme</t>
  </si>
  <si>
    <t>Risk Stratification is being used for benchmarking and analysis, not currently for the allocation of resources.</t>
  </si>
  <si>
    <t xml:space="preserve">Based on uptake of the GP Enhanced Service avoiding unplanned admissions </t>
  </si>
  <si>
    <t>CCG currently only offer PHB for those patients who are CHC.</t>
  </si>
  <si>
    <t>0203 350 4283</t>
  </si>
  <si>
    <t xml:space="preserve">Health has 7 day services in place in the form of a Rapid Response Nursing Service which accepts referrals from GPs and an In-Reach Team which diverts admissions from A&amp;E. An annual target for reduction in NEL admissions has been set per CCG.  A Lead Health Provider has been appointed as part of a transition year to develop the services to enablle delivery to full capacity and reduce NEL admissions. In conjunction with this a 7 day social care package is being rolled out with Phase 1 currently live. In addition social care covers hospitals 7 days per weeks as well as reablement and other social care commissioned services.  </t>
  </si>
  <si>
    <t>The £4.7m increase is due to the following a)  Revising figures to 15/16 budget levels,  b)  using the latest data i.e updated modelling,  C) Reviewing the adjustment for a co-terminus CCG  (WL - RBKC and WCC), d) offseeting spend with identified savings, and e)  reprofiling of expenditure (particularly slippage of costs into 2016-17).</t>
  </si>
  <si>
    <t xml:space="preserve">Follwing the final budget setting an increase in total funding was approved by our board to achieve BCF on behalf of our population. </t>
  </si>
  <si>
    <t>Data for 14/15 shows less improvement than level of ambition. No further data will be published until year end</t>
  </si>
  <si>
    <t>SystmOne Electronic Frailty Index risk stratification tool is being used in conjunction with the locally commissioned Care Planning, Case Management Out of Hospital specification (focusing on 3-4% top risk stratified patients), and the NHS England Avoidable Admission DES (focusing on the 1-2% top risk stratified patients). West London CCG are currently rolling out a programme to offer Care Plans to all over 65s, metrics will be provided in Q3.</t>
  </si>
  <si>
    <t>The data presented is for patients registered to West London CCG practices. The proportion of patients identified for preventative care is based upon the two enhanced services listed above. The proportion of care plans offered is the total amount of care plans completed from April 2015 against the target.</t>
  </si>
  <si>
    <t>During the year this metric has not been on target. Through Q2 the residential admissions have decreased and showing an improvement during September. Acute hospital discharges into temporary residential care are being proactively supported (within 2 weeks of discharge) with return home plans. This has had a reduction in the number of admissions and will continue to be closely monitored to its effectiveness.</t>
  </si>
  <si>
    <t>Hull showed improvement in Q2 in reducing the number of emergency admissions due to falls –  there have been 218 admissions against a target of 244 admissions for Q2 2015/16.
The Hull First – the new falls pickup pilot service, in partnership with Humberside Fire &amp; Rescue service, launched end of September which will improve patient care by providing a rapid response to incidents of falls.</t>
  </si>
  <si>
    <t>Information Sharing</t>
  </si>
  <si>
    <t xml:space="preserve">GP &amp; Acute: GP Clinical systems can share data with the acute and community services in line with caldicott 2.
Social Care: Some significant progress has been made in terms of sending, receiving and analysing the first NHS Number batch file from the (NHS) Migration Analysis Cleansing Service (MACS).  
Social Workers have been instructed to record the NHS numbers manually when necessary. Plans are currently being progressed for Hull City Council to have a dedicated N3 network line installed but in the interim we are looking at an alternative solution to enable a member of staff to look up the NHS numbers directly.
APIs:  Open APIs are currently available for the CareFirst system however, progression of potential integration plans has ceased temporarily as a tender exercise has just been completed and Hull are in the process of embarking on a system replacement to the Liquid Logic social care system.  </t>
  </si>
  <si>
    <t>The tool is available to Hull GP practices and practices profile a minimum of 2% of their high risk patients and work with community services appropriately</t>
  </si>
  <si>
    <t>All patients identified are offered a care plan - the risk stratification tool is reviewed monthly to ensure any changes in patients health are captured and managed where appropriate.</t>
  </si>
  <si>
    <t>NOTE: we had 207 patients become continuing healthcare in the quarter, and dependant on their circumstances they will have been eligible. Those which had care packages within their own home, which will only be a proportion of the 207 patients (which we currently cannot identify)</t>
  </si>
  <si>
    <t xml:space="preserve">Over the course of Q2 the Hull BCF Plan has continued to deliver the reduction in the number of non elective admissions. The local ambulatory care unit is functioning well and the risk profiling in primary care with associated care coordination pilots is supporting the management of the over 75s in a community setting. This care coordination pilot is currently being evaluated. 
Q2 also saw the award of the community services contract. This contract includes the majority of the community health services that sit within the BCF section 75. Under the mobilisation of this contract the local plans for a care coordination model will be implemented from April 2016 and we are currently working with the provider to determine the specification for care coordination that will be informed by our pilot schemes.
The See and Solve operational model has been developed and will start to be implemented in Q3. 
The Falls scheme has progressed and the BCF pilot of an integrated falls pick up service has commenced. This is a partnership between the Fire Service, the local falls team, social care and the ambulance service to triage non urgent calls via the ambulance service.  The team has adopted a trusted assessor model and can respond within the hour 24/7 to non urgent fallers who are then offered a falls assessment, community safety check, and follow up.  The scheme is currently being evaluated, but there have been already some excellent patient outcomes and stories, and activity is increasing in terms of the referrals from 999 calls to the falls pick up team. 
Our reablement services continue to operate well. We are using the Better Care Fund to increase the number of units from 18 to 22 this winter. We have also increased the number of reablement social workers and this is having a positive impact on our sustained reduction in Delayed Transfers of Care. 
To address the number of people being admitted to residential care a new process is in place to review every hospital transfer to a care home to ensure all are appropriate, and all options have been considered. This has started to reduce and will start to show in Q3 activity. 
Our BCF communication work is going well and we have just produced edition 3 of the local BCF newsletter. We also hosted a BCF Conference on the 6th November to showcase progress and invite our stakeholder to review the current schemes and the ‘Keep, Change, Create’ plans for 2016/17.
</t>
  </si>
  <si>
    <t>Phil Longworth</t>
  </si>
  <si>
    <t>phil.longworth@kirklees.gov.uk</t>
  </si>
  <si>
    <t>The development of a more joined up approach to assessments and care planning is part of the Care Closer to Home mobilisation and Care Act implementation plans. Detailed work is also underway on integrating our approach to patients with contunuing care needs.</t>
  </si>
  <si>
    <t>The BCF Partnership Board agreed that it would not be prudent to plan for any drawdown of the performance fund at this stage in light of the pressures on the local system. Further discussions are ongoing.</t>
  </si>
  <si>
    <t>The forecast annual total is less than the pooled fund because the P4P element is not expected to be fully realised and is therefore less than the original plan.</t>
  </si>
  <si>
    <t>The forecast annual expenditure is less than the pooled fund for two reasons.  Firstly, although it has been assumed that the P4P income will be fully spent by the year end, the annual total of this is less than that included in the original forecast because the performance objective is not expected to be fully achieved.  Secondly, plans for spending the social care capital element are not sufficiently advanced and so no expenditure is expected to be incurred this year.</t>
  </si>
  <si>
    <t>All revenue schemes are progressing well.  Decisions on utilisation of P4P funding will be taken later in the year.  There are no firm commitments against the social care capital allocation at this stage.</t>
  </si>
  <si>
    <t>The Dementia Strategy for Kirklees was sigend off by the Health and Wellbeing Board in November, and the associated action plan includes a range of activity that will not only increaset he diagnosis rate but also ensure that those who are diagnosed have access to the appropriate support.</t>
  </si>
  <si>
    <t>Although open APIs haven't yet been universally adopted, there are several examples of the deployment of this technology being explored within each care setting.  We anticipate that through our approach to joint informatics and IM&amp;T, supported by our Local Digital Roadmap, we can enable wider adoption of APIs where systems are not limited by organisational/geographical/specialist boundaries</t>
  </si>
  <si>
    <t>Risk Stratification across Kirklees is the Adjusted Clinical Grouper model, using the algorithm licensed from John Hopkins University.
NHS England currently have a Direct Enhanced Service "Avoiding Unplanned Admissions", which tasks GP practices to focus on 2% of their adult (18+) population who are perceived based on risk stratification and clinical insight to potentially benefit most from co-ordinated care and review, including a care plan.  Of 67 GP practices in Kirklees, 66 are actively following this scheme.</t>
  </si>
  <si>
    <t>2% of the adult (18+) population</t>
  </si>
  <si>
    <t>None</t>
  </si>
  <si>
    <t xml:space="preserve">The successful procurement of a new Care Closer to Home model, which was completed in Q2, represents a massive step towards our BCF vision. Embedding the new model and ensuring the changes we have made to implement the Care Act locally deliver a better and more effective patient/user experience will be a major focus during Q3 and Q4. This will enable us to fully achieve the National Condition around joint assessment and care planning.
At the same time we have committed to stepping up our efforts to create an integrated commissioning system across Kirklees, building on the positive relationships that have been developed throught our BCF preparation.
As part of the BCF July data validation exercise, Kirklees has chosen to accept the ‘refreshed’ MAR baseline figures and target uplift as identified in Row A of the submitted data validation template. 
Although there was minimal impact on NELS in Q4, we have since seen significant performance recovery with a Q1 position now within our planned trajectory.  Most of our BCF metrics along with our individual BCF scheme performance measures show a positive performance profile, this includes Dementia Diagnosis, Admissions of older people to long term residential/nursing care and Achieving independance for older people.  Issues do remain however with DTOC with a delay rate well above our plan at Q1.  This is being explored further through our joint strategic networks.  To support our understanding of the impact of BCF investment on patient flows along with return on investment, we are piloting an approach to bring together pseudonymised SUS and Social Care data at patient level (using the NHS number as the linked identifier) to provide us with a converged view of volumes and flows through  hospital / social care pathways.  We anticipate that this work will enable us to understanding fully the flows of patients through A&amp;E and hospital, the range of BCF schemes patients are being navigated towards as well as the impact of each scheme on reducing NEL admissions.  Our plan is to use this data as joint commissioning intelligence to support our integrated BCF investments for the next financial year, ensuring we take a robust data/intelligence led view to investment decisions. 
A point to note is that although the activity data from a BCF perspective is showing that the 2015/16 target has been achieved/exceeded for Kirklees, from a contracting perspective, the non-elective admissions for Great Huddersfield CCG is overtrading against plans resulting in an acute trust bill of £3m. </t>
  </si>
  <si>
    <t>Alex Robertson</t>
  </si>
  <si>
    <t>alex.robertson@knowsleyccg.nhs.uk</t>
  </si>
  <si>
    <t>0151 244 4167</t>
  </si>
  <si>
    <t>Philip Thomas, Commissioning Director</t>
  </si>
  <si>
    <t>A number of fast track initiatives are underway, which will support discharge and prevent unnecesasry admissions, consistently across seven days.</t>
  </si>
  <si>
    <t>Published data is not available, however local indicative data suggests this indicator is currently not on track to be achieved.</t>
  </si>
  <si>
    <t>Published data is not available, however local indicative data suggests this indicator is currently on track to be achieved.</t>
  </si>
  <si>
    <t>This indicators performance is obtained from the HSCIC indicator portal inline with national publishing timelines, data for 2015/16 is anticipated August 2016. Performance in 2014/15 compared to baseline year of 2012/13 is favourable and is trending upwards.</t>
  </si>
  <si>
    <t xml:space="preserve">Social care - APIs are available; however, not all have been purchased  We use a product to NDL to allow us to integrate our systems with the social care systems (Northgate Swift for Adults and Liquid Logic LCS for Children’s). </t>
  </si>
  <si>
    <t>All GP practices have access to the Nuffield Combined Predictive Model algorithm, provided by Health Intelligence.  This stratifies the population against four categories, ranging from low risk to very high risk, at practice level, which in turn enables resources to be targetetted at those with the greatest need.</t>
  </si>
  <si>
    <t>The "top 2%" of our population who are deemed as at "very high risk" of admission have been targetted through a Directed Enhanced Service, which enables our GP membership to provide additional, proactive and evidence-based support to these patients.  However, there is a significant additional cohort of patients whcih is supported by a) accountable GP for over 75's, b) specialist community services (eg COPD / CVD) supporting patients with specific conditions, and c) other case-managed services of packages of support for those patients with specific individual needs.</t>
  </si>
  <si>
    <t>Personal Health Budgets information relates exclusively to CHC patients.</t>
  </si>
  <si>
    <t>Further progress continues to be made in all workstreams, with clear plans in place.  A number of work streams now have clear delivery plans in place, and a number of streams are moving into delivery.
An Interim Programme Director (Alex Robertson) has been appointed to support the Executive Lead and drive the programme forward.  
We have a number of fast track initiatives underway, which will impact on performance, specifically in supporting effective discharge, and admission avoidance.
Monthly BCF Implementation Group Meetings are ongoing, bringing together all project leads to review progress against plans, agree remedial action plans where delivery is off trajectory, consider risk and issues and associated mitigation plans, and discuss interdependencies between the different projects to ensure coherence across the overall BCF Plan.
The borough's Joint Executive Group (comprising CCG and Council executive managers) receives regular updates on progress against the BCF plans, supporting resolution of issues and risks that may need escalating by the BCF Implementation Group and ensuring appropriate resource is available to deliver the plan.  The Health and Wellbeing Board have also received an update, welcomed progress made and are keen to see progress accelerate.</t>
  </si>
  <si>
    <t>Health local care record currently being developed via a clinical portal that includes secondary, primary, community and mental health services.</t>
  </si>
  <si>
    <t>Health data sharing agreements arein place, and initial discussions with social care commenced.</t>
  </si>
  <si>
    <t>on plan.</t>
  </si>
  <si>
    <t>Baseline taken at September 2014.  There has been a 14% increase in admissions to residential care , but this remains within target.</t>
  </si>
  <si>
    <t>Baseline taken at September 2014.  There has been a 1% improvement against target.</t>
  </si>
  <si>
    <t>National report update in January 2016, to be reported Q4.</t>
  </si>
  <si>
    <t>Awaiting first report from @home team regarding patient experience and satisfaction, reporting in Q3.</t>
  </si>
  <si>
    <t>At Q2, 84% of social care records now have their NHS number</t>
  </si>
  <si>
    <t>We are using this to target people for holistic health assessments and case management.</t>
  </si>
  <si>
    <t>Risk stratification is carried out by individual practices using EMIS web using an individual's combined primary and secondary care data.  This informs Holistic Health Needs Assessment for those identified as 'at risk' by the practice.  We do not measure this at CCG level.</t>
  </si>
  <si>
    <t>Report for continuing healthcare and mental health service only</t>
  </si>
  <si>
    <t>We are pleased with the overall progress against the BCF and are where we would wish to be at this stage.  This is monitored through our integrated governance arrangements between the council &amp; CCG.</t>
  </si>
  <si>
    <t>Paul Robinson, Lancashire Better Care Fund, Senior Programme Maanger</t>
  </si>
  <si>
    <t>Mark Youlton, Chair, Lancashire Better Care Fund, Steering Group</t>
  </si>
  <si>
    <t>HSCIC have put in place all required for a N3 connection. The connection has passed its UAT testing stage and work can now commence on setting up the feed that pulls the data from the NHS and puts it into LAS so updating the LAS system with the relevant NHS numbers.  A short completion date is anticipated.</t>
  </si>
  <si>
    <t xml:space="preserve">Performance is improving, and current figures (based on Q2 information) are for 1556 admissions in the year, i.e. 668.0 per 100,000 population 65+. This has now matched the national year end average of 668.8 and is a great improvement on the Lancashire year end figure of 774.9. The Better Care Fund target of 733.7 (i.e. 1741 admissions) should be exceeded if this performance is maintained.  
However, a change to the definition of this ASCOF indicator has caused some inconsistency in how authorities interpret the guidance and to some extent does affect the reliability of benchmarking exercises.
</t>
  </si>
  <si>
    <t xml:space="preserve">The Lancashire 2014/15 year end figure was 79.3% against a 2014/15 Better Care Fund target of 80.5% and a national average of 82.1%. The Lancashire figure for those actually offered reablement or rehabilitation services (i.e. the indicator denominator) was 1062 against a very conservative Better Care Fund target of 585, which indicates considerably more people were provided with these services than initially anticipated. The significant increase in the denominator (number of people offered reablement) brings Lancashire more into line with other large authorities.
Quarter two outcome figures are not currently available, though the Lancashire methodology is changing to automate the collection of these figures in future and to provide in year monitoring each quarter rather than just at year end. Current estimates for the quarter two denominator indicate 945 people were offered these services within the equivalent period against the 2015/16 Better Care Fund target of 600 for the year end period, thus indicating continued success in offering the service. Data are not yet available to report the in year numerator (number still at home at 91 days), so it is not possible to compare the quarter two outcome against the 2015/16 Better Care Fund target of 82.0%. Lancashire outcome figures have varied very little in recent years and are still expected to be within the range 78% - 82% despite the increase in the denominator
</t>
  </si>
  <si>
    <t xml:space="preserve">The overall Lancashire level of peformance exceeds the national target, i.e. 67%, indicating good progress in Lancashire in improving diagnosis rate. Further breakdown shows all CCG areas exceeding the target with some showing significant further improvement. Futher sharing of practice from these areas aims to continue the gains. </t>
  </si>
  <si>
    <t>It is anticipated that the improvement wil continue but will have to be confirmed when data is available.</t>
  </si>
  <si>
    <t>It is anticipated that once the testing is complete on the N3 connection and feeds are set up that the use of the NHS number as primary identifier within social care will be enabled. This is expected to be complete by 31/12/2015</t>
  </si>
  <si>
    <t>Five of the six  Lancashire CCGs use a risk stratification tool based on the Combined Predictive Model.  Use of the tool varies from identification of the top 2% high risk patients for case finding to stratification of the whole population to support needs assessment and service design (eg the Fylde Coast Vanguard)</t>
  </si>
  <si>
    <t>It is known that the proportion of local residents identified as being in need of preventative care as a result of risk stratification by GPs and practices, across Lancashire, is at a minimum of 2% . Unfortunately there is no currently available  reporting mechanism that can give the detail around those that have been then offered a care plan hence the 0.0% entry.  As further use of the Risk Stratification tool provided through the MLCSU Aristotle portal becomes more widely used  reporting will be better tailored to give fuller responses  and track related activity</t>
  </si>
  <si>
    <t>Lancashire  CCGs have agreed to expand the offer of PHBs wider than Continuing Healthcare.
The groups that have been identified through the PHB Steering Group are:
– adults with learning disabilities and high health support 
– people whose health needs lead to repeated A&amp;E attendances, that may be prevented if managed differently
– people who need high cost, longer term rehabilitation e.g. people with an acquired brain injury, spinal injury or mental health recovery -people who could benefit from a joint budget including money from the NHS and social care:
– children and young adults with education, health and care plans
– adults with complex health and care needs
– adults who use mental health services, who may require regular support from health and social care services
This was shared at a PHB consultation event facilitated by Chorley and South Ribble and Greater Preston CCGs on the 5th October 2015 and involved patients who already had a PHB.
MLCSU and Lancashire CCGs have taken up  NHSE support and should be in a position to publish their local offer on PHBs by April 2016. This will include improved communication targetted at the above groups beyond what has recently made available in a county wide PHB leaflet,</t>
  </si>
  <si>
    <t xml:space="preserve">Quarter 2 has seen further consolidation around the Lancashire Better Care Fund plan. The programme management resource has been strengthened through, the appointment of a senior programme manager, and confirmation of CCG and local authority programme leads.
The associated governance arrangements are working well with strengthening relationships at all levels up to and including the Health and Wellbeing board. The Lancashire Health and Well Being board is keen that the BCF plays its part in delivering for Lancashire and has placed it as a priority for exploration of its ongoing potential in an upcoming HWBB workshop as well as closely scrutinising ongoing performance against BCF targets.
The non-elective admissions metric shows a 2% reduction on the previous quarter with there being in the main steady progress at individual CCG level with only slightly more variance in two instances. This has helped the BCF steering and programme groups identify positive impact of activity in these areas to support shared learning for example around the management of consultant cover.
The delayed transfer of care metric indicates 4.5% over plan for Q2, 3.6% over plan for the year to date and 1.4% higher than the same period in 2014/15. This is expected to improve as BCF schemes such as Discharge to assess though trusted assessor, begin to impact. However there is a concern across the whole of the county that safe patient flow will still be challenged in terms of overall volume and also very significantly as a result of decreasing capacity in the residential and nursing care sector and fragility of that market in Lancashire.
Admissions to residential care across the county are on track to exceed target although a small concern, not yet verified, is that diminishing supply is limiting access /admissions.
Diagnosis of dementia rates have been a clear success story with the national target being exceeded and two CCG areas showing stretched performance which, when focussed in on, has shown the positive effect of pragmatic actions based upon better communication with GPs and practices.
The use of the NHS number as primary identifier remains outstanding as the only national condition not yet met. However the final technical steps to achieve this are currently being rolled out with an anticipated date of going live of the 1st January 2016.
The Lancashire BCF will be the focus of a workshop to be held in December 2015 with the emphasis on how it can be used to support ambitions across the county. It will align with the work of the Health and Well-being board and is being shaped to fit with the aims and themes of the Healthier Lancashire programme and will involve key stakeholders from within Lancashire and the unitary authorities of Blackpool and Blackburn with Darwen. This will form the basis for the planning of the BCF for 2016/17.
</t>
  </si>
  <si>
    <t>David Ingham</t>
  </si>
  <si>
    <t>david.ingham@leeds.gov.uk</t>
  </si>
  <si>
    <t>0113 3950475</t>
  </si>
  <si>
    <t>Councillor Lisa Mulherin</t>
  </si>
  <si>
    <t>Previous payments were not to be released into the BCF until we had greater confidence that the annual target will be met.  Q1 and Q2 performance has not attained the BCF target.  This position will continue to be monitored.
Please note that in accordance with 'operationalisation' guidance, this would be calculated at the marginal rate (as opposed to the full rate as indicated above).  Funding will flow into the BCF when the acute provider's non elective contract line reduces.</t>
  </si>
  <si>
    <t>Q1 slippage arose from some schemes not commencing on 1st April 2015</t>
  </si>
  <si>
    <t xml:space="preserve">The reported number of permanent placements in residential and nursing homes for people over 65 is projected to be higher than last year as a consequence of changes to the definition of the national indicator (which now includes a number of individuals who were previously excluded)....
When using the new definition for both years, forecasts suggest that the number of admissions this year is in fact likely to be lower than last year (778).
It should be noted however that these figures are provisional and subject to data cleansing and validation at the year end. </t>
  </si>
  <si>
    <t>Current estimates show that 89.3% of people over 65 who are provided with short term support when leaving hospital are still at home 91 days later. Figures are subject to further data cleansing and validation at the year end.</t>
  </si>
  <si>
    <t>The dementia diagnosis rate for Leeds at September 2015 is 75%, so exceeds our target of 66.7%.  The source for this data is HSCIC.  Their data is published for each CCG, and combining the figures for the three Leeds CCGs shows 5,738 with a diagnosis out of an estimated total of 7,649 living with dementia (ie. 1,911 estimated undiagnosed).....
NB. Performance on this metric has exceeded expectations because NHS England have changed the method of estimating diagnosis rates and only encompasses those aged 65+.  This reflects more recent research ('CFAS-II' study), and using a population estimate for the geographical 'footprint' of each CCG, rather than the numbers on practice registers.  Leeds did achieve the two-thirds diagnosis ambition under the previous methodology, achieving a 66.8% diagnosis rate at March 2015. Again, this is aggregated from data for the three CCGs.</t>
  </si>
  <si>
    <t>Implementation of the use of the LTC6 has commenced, although there is an issue of nil returns which has been escalated internally within Leeds Community Healthcare (LCH). The LCH Adult Business Unit (ABU) has met and instigated a strategy to ensure that “Neighbourhood Surveys” are distributed, responses from patients are encouraged and the processes are in.... place to accurately report . Progress will be managed at the ABU Performance meeting and reported monthly as part of the Director of Nurses and  Integrated Performance Report.</t>
  </si>
  <si>
    <t>Currently Adult Social Care are gathering the NHS Number through a ‘batch process’ monthly update through the Migration Analysis &amp; Cleansing Service (MACS). The NHS Number is recorded on the Adult Social Electronic Record. The intention is, to develop real time access to the Patient Demographic Service (PDS) which is on the NHS..... Spine, from the Public Sector Network (PSN). BCF will fund the project resources to develop this. The second phase of the project will be to embed the NHS number on Social Care correspondence.</t>
  </si>
  <si>
    <t>Not yet being used directly to allocate resources, but informing Year Of Care tariff development and broader commissioning decision making</t>
  </si>
  <si>
    <t>To date risk stratification has largely targeted the top 2% by need.  Work is ongoing to explore whether it is more appropriate to target patients lower down the risk profile (eg targeting self-care at patients in the 5-10% group).  The metrics provided above are available from the NHS England CQRS System.  If these measures are to be used... in future quarters, it would be appreciated if further technical guidance can be provided to ensure figures reported meet requirements, and are consistent across all areas.
Note: Leeds Student Medical Practice was not included in the calculation (due to their demographic, they negotiated arrangements separately with NHS England).</t>
  </si>
  <si>
    <t xml:space="preserve">We have had a system wide conversation with providers and a special event with the HWBB. There was also a paper taken to HWBB where all of the current priority populations were noted.  We are intending to meet as a city to agree future strategic direction and further improve partner working etc. If these measures are to be used in future quarters, it would be appreciated if further technical guidance can be provided to ensure figures reported meet requirements, and are consistent across all areas.
</t>
  </si>
  <si>
    <t xml:space="preserve">A robust structure of reporting and oversight has been embedded, with effective participation from stakeholders across the city.
In recent months, a number of priority schemes have been approved for delivery this year, to be resourced from slippage arising from a number of the planned BCF schemes (as reported in Q1).  These additional schemes are listed below.  All of which have been through a robust governance and approvals process to ensure they fulfil BCF criteria:
- High Volume Service Users
- Additional Community Beds
- Falls Response Service
- Discharge to Assess
- Assisted Living Leeds Innovation ‘pop-up’
- Informatics – map of medicine
- Informatics – digital literacy
Work is under way to assess the impact of BCF schemes this year, to inform planning for the BCF in 16/17.  Challenges exist in relation to identification, and realisation of financial savings arising from ‘invest to save’ schemes.  In the absence of clear justification, non-recurrently funded schemes which are not able to evidence impact on BCF metrics will not be continued in 16/17.
At this point there is no specific requirement for additional support in developing our BCF Plan for next year, although it is hoped that guidance on requirements and funding will be made available shortly.
Non-elective admissions have not attained the Q2 BCF target.  There were 87, more admissions in in Q2 2015 than Q2 2014.  Cumulatively to date a slight reduction against the baseline has been achieved since Q4 14/15 and as such a proportion of the P4P payment can be released into the Leeds Better Care Fund, subject to continued reductions being realised through the year.  The rate of non-elective admissions in Leeds remains below the national figure.  
The cost of admissions from (April to August) has increased by £1.5m compared with the same period last year.  The increase in cost is due to an increase in average price of spell compared to last year.  An independent audit is to be carried out to determine the reasons for this increase (which may be due to: more complicated patients, improved coding or incorrect.... coding).
Performance against other BCF metrics within this submission is largely positive (admissions to residential care, reablement, dementia diagnosis).  As reported, work is underway to fully embed processes to monitor the ‘patient experience’ metric.  It is intended that performance against this measure will be reported next quarter.
Leeds Teaching Hospitals are experiencing ongoing pressures on beds. As a result the Systems Resilience Group (SRG) are sponsoring a project led by the Trust Development Authority (TDA) with engagement from all partners. To date the TDA have undertaken two workshops followed up by a Rapid Improvement Event which involved senior managers from across health and Social Care working together to review current processes and identify key initiatives to reduce overall system dependence on acute medical beds. Although the work was initiated to address perceived issues with DTOCs the project scope has subsequently increased to focus on improving all processes that support reducing bed occupancy, primarily on medical wards.
</t>
  </si>
  <si>
    <t>0116 3054212</t>
  </si>
  <si>
    <t>Cllr Ernie White (HWBB Chair)</t>
  </si>
  <si>
    <t>Primary care 7 day working has been underway in both ELRCCG and WLCCG since autumn 2014, with evaluations on the pilot approach completed. Learning from the evaluations has been used to ensure that the right cohort of patients has been identified with the right clinical and social care response. Specifications to expand the pilots has been completed and due to launch in December 2015.
WLCCG has progressed additional support for the Winter period through our four federations, to extend and enhance the capacity and capability of the workforce available at the weekend. A service specification and KPIs have been developed to ensure maximum utilisation and patient experience. Member practices are actively identifying at risk patients during the week. These patients are given details of the weekend service and how to contact the team. 
7 day working for the acute trust is focused on support for patient discharge pathways in particular patients who require additional reablement in their own home. There is also ongoing work with the care home sector to facilitate discharges seven days a week. 
Intensive community support has been increased to improve the flow through community services, the KPI is 90% bed utilisation with a year to date average achievement of 92.7%</t>
  </si>
  <si>
    <t>Further to the section 75 BCF finance and performance meeting held on 21/08/15 where performance during Q4 and Q1 of the P4P metric was reviewed, CCG and LA commissioners agreed that the forecast year end position (within the BCF) for non elective emergency admissions reduction would be c. 1,650 admissions avoided against a target of 2,041 admissions avoided. The risk pool is a total of £3.0m. As a result of the underperformance it is anticipated that £1m of the risk pool will be retained by CCGs, with £2m remaining in the BCF pool. The amount entered at line 23 of this sheet indicates the amount paid into the risk pool by CCGs as at Q2 in line with this agreement.</t>
  </si>
  <si>
    <t>The BCF spending plan was refreshed in April 2015 as a number of assumptions made in the September 2014 submission have been updated as Leicestershire's integration agenda develops.  It was agreed at Integration Executive on 26 May 2015 to monitor and report against a refreshed yearly plan / pooled fund of £38,847,800.</t>
  </si>
  <si>
    <t>At period 6 (September 2015) there is a forecast underspend for 2015/16 of £0.9m against the BCF spending plan.  This is due to:
1) Underspending against existing schemes due to factors such as staff turnover and are unlikely to affect performance against BCF metrics.
2)  Some schemes included in the BCF plan not being commissioned within the anticipated timescales.  These schemes are likely to commence in Q3 and Q4.  These schemes are expected to make a positive contibution to performance in the second half of 2015/16.
As part of financial planning for the current and next financial year, it has been agreed between partners that the underspend will either be invested in additional new schemes that contribute to BCF metrics, or be held as a contingency against pay for performance.</t>
  </si>
  <si>
    <t>The forecast rate of admissions for 2015/16 continues to achieve the target at 630 per 100,000 against a target of 670 per 100,000.
Across Leicester, Leicestershire and Rutland, a review of hospital discharge pathways has been completed, which has included developing a pathway for patients that have a complex issues and therefore unable to go straight home, but are ready for discharge from hospital. Two pilots have been funded through the BCF to feed into this review. This includes trialling a reablement model with 1) a residential home, and 2) utilising five apartments within a new 60 unit extra care scheme.  
Individuals have access to a fully furnished one bed apartment with on-site 24 hour support for a period of up to six weeks. During their stay whilst the focus is on self-care, they benefit from a personalised reablement package with clear goals which will encompass both health and social care elements including OT, Physio, personal care/ support. All patients on this pathway have a case manager who would be the link worker for the patient throughout their time on the reablement scheme. The residential home pilot was completed in July and lessons learnt on the success of the scheme have been fed into the overall hospital discharge pathways review.
A new model of care at home is being developed within Leicestershire. Known as Help to Live at Home, the business case sets out the strategic intent of NHS and Local Authority partners to jointly commission personal care services provided in the home in Leicestershire with effect from 2016. 
The new service model focuses on the following key outcomes and principles: 
• Reablement – with the aim of increasing independence;
• Integration – so that the health and social care needs are both taken into account when commissioning an individual care package;
• Outcome and incentive based – so that providers are clear about what outcomes are to be achieved for each individual and provided with incentives for delivering those outcomes.</t>
  </si>
  <si>
    <t>The Q2 figure of averaged around 82.0% over July-September 2015.
As described in admissions to residential care, a number of reablement initiatives through the integration programme are in place or in development, to aim to keep people at home following a spell in hospital.</t>
  </si>
  <si>
    <t>The crude rate of hospital admissions due to falls in the older population, for 2015/16, is forecast to have risen since the baseline rate for 2013/14.
A falls pathway has been developed with East Midlands Ambulance Service (EMAS) to support people who fall at home/in the community. A Falls Risks Assessment Tool (FRAT), which aligns with the Leicester, Leicestershire and Rutland (LLR) scoring process for falls risk assessment was introduced during autumn 2014 this enables paramedics to safely handover patients into community health and care services.
Once attending a falls incident each responding crew will have access to a range of appropriate falls and referral pathways to better support the patient and ensure care can be delivered more appropriately, speedily and in a more suitable place for the patient, so reducing the need for inappropriate ED attendances.
The approach requires that all front line EMAS clinicians receive additional bespoke training in addressing the needs of patients who have fallen, to enable a broader set of care options for treatment to be administered and/or accessed.
This has resulted in the following number of avoided admissions in Leicestershire since January 2015:
• Jan – Mar 2015 = 130
• Apr – Jun 2015 = 170
• Jul – Sept 2015 = 155
The next stage planned is to do pilot samples of data at patient level (not episode as at present) to identify trends for a) repeat fallers, and b) reasons why fallers are admitted (i.e. not necessarily because they have fallen).
Leicestershire is also developing a LLR falls prevention strategy.  Feedback from CCGs was they are keen to fully understand the system wide offer, including capacity and demand modelling so they can begin to build this into their planning rounds. A workshop/rapid improvement event was held in October involving all stakeholders (including third sector and PPE). The outputs from this have informed the emerging Prevention strategy and LLR system wide process for falls. 
There is further engagement with GP’s to develop the LLR system wide model and prevention offer.
A new Falls Prevention Leaflet was developed and is being distributed to various stakeholders across LLR and being cascaded out to residents.
October was older person’s month and we utilised this as a media and communications opportunity to include activities such as linking the leaflet onto websites/ Twitter/local media and radio.</t>
  </si>
  <si>
    <t>Performance for this metric has fallen from 64.2% to 61.6% against a target of 66.8% for March 2016.
The trajectory is for an increase from the 2013/14 baseline of 64.2% of positive responses to the patient / service user question to 65.4% by 31 March 2015 and 66.8% by 31 March 2016 (this is an annual improvement of 1.3% for each year).  The 2014/15 GP Patient Survey results published in July 2015 was 61.6% (3,061 positive responses out of a total of 4,966 responses).</t>
  </si>
  <si>
    <t>Other</t>
  </si>
  <si>
    <t>Central guidance &amp; tools / Webinars / Workshops / Access to technical expertise</t>
  </si>
  <si>
    <t>Case studies / Workshops / Central guidance &amp; tools</t>
  </si>
  <si>
    <t>Central guidance &amp; tools / Webinars / Access to technical expertise</t>
  </si>
  <si>
    <t>GPs have e-referral to acute.
Systm1 is used as a shared system.</t>
  </si>
  <si>
    <t>The risk stratification tool has been upgraded in May 2015 with the launch of GEMIMA (the CCGs business intelligence tool). This has new functionality that produces reports indicating changes in patient rescaled total cost index. This index is used to group patient populations against suitable interventions to address their need and is refreshed on a monthly basis.</t>
  </si>
  <si>
    <t>ELRCCG - 1.5% and 94.5% (data is at CCG level and cannot be disaggregated to local authority level.
WLCCG - 1.8% and 95% (All 49 WLCCG practices have signed up to the NHS England avoidable hospital admissions DES which includes offering a care plan to the 1.8% identified above)</t>
  </si>
  <si>
    <t>Those identified as eligible for PHBs this quarter may be slightly inaccurate as one of the CCGs in Leicestershire covers 2 local authorities.</t>
  </si>
  <si>
    <t>Overview Narrative
Implementation of the integration programme in Leicestershire continues at pace.  The following is a summary of our achievements to date in 2015
Improving Hospital Discharge/Reducing Delays
• Achieved the DTOC target in Q1 (for the first time since 2011) and sustained good performance in Q2
• Introduced dedicated housing support to acute and mental health inpatient settings to support hospital discharge, featured in the HSJ in October 
Reducing Emergency Admissions
• Implemented the frail older people’s assessment unit at Loughborough Hospital with 422 people referred and 312 avoided admissions between January to October 2015.
• Trained 81% of paramedics in the falls risk assessment tool so that an average of 66 people per month are now not conveyed to hospital; but receive care and support at home instead.
• Implemented night nursing so that our existing integrated crisis response service can operate 24/7, with 390 referrals and 363 avoided admissions achieved in the night nursing service during 2015.
• Piloted 7 day services in primary care across both CCGs with evaluation findings informing models and admissions avoidance assumptions for 2016 onwards.
Forecast to achieve approx. 1650 avoided admissions from the above schemes between 1st Jan 2015 and 31st Dec 2015, against a target of 2,041. 
Total emergency admissions in Leicestershire have risen in 2015. Analysis by the Urgent Care Board shows that a proportion of this has occurred in the 0-10 and 20-40 age groups. Further analysis is underway to establish the detailed reasons behind the increase. In the meantime it can be demonstrated that 3 of the 4 admissions avoidance schemes in Leicestershire (GP 7 day services pilots were the 4th) have delivered measurable impact in terms of admissions avoidance in the BCF target cohort (older people). This is demonstrated in falls non conveyance figures for example, with data from care and health trak, clinical audit and independent academic evaluation in progress to further support/triangulate these findings.
Locality Working in Leicestershire’s Communities 
• Rolled out integrated locality working between community nursing and social workers so that they jointly respond and manage their caseloads using shared operational practices and procedures – organised to support both planned care and urgent care cases in each locality.
• Launched Local Area Coordinators in 8 localities to support vulnerable people and extend the availability and uptake of our community based assets.
• Implemented the Lightbulb Housing Offer with pilots operating across 3 localities targeted to improving health and wellbeing, includes redesigning aids and adaptation processes with district council partners.
Data Integration
• Implemented Care and Healthtrak – the new data integration tool for Leicester, Leicestershire and Rutland.
• Adopted the NHS Number for all adult social care records that could be matched via the matching service.
• Introduced the safe minimum transfer data set for hospital discharge.
Aligning Incentives/Innovation in Commissioning – “Help to Live at Home”
• Developed a new integrated model of domiciliary care with a new contract and service specification which incentivises reablement.
• Produced a full business case for commissioning the new service with effect from 2016.
Measuring Impact
• Individual trajectories developed for each of the emergency admissions avoidance schemes with ongoing performance management.
• Evaluated 4 emergency admissions avoidance schemes in conjunction with Loughborough University, Healthwatch and SIMUL8 to inform commissioning intentions for 2016, and with a view to publishing and disseminating our findings and methodology regionally and nationally in 2016.
• Care and health trak to be a business as usual tool for measuring the impact of Better Care Together and BCF/integration developments in LLR.
Communications and Engagement
• Emma’s story animation published highlighting the approach to emergency admissions avoidance in Leicestershire, featured in the national Better Care Exchange Bulletin.
• Social isolation campaign being launched for winter 2015.
• Integration Stakeholder bulletins published quarterly featuring progress and case studies.</t>
  </si>
  <si>
    <t>David Laws</t>
  </si>
  <si>
    <t>david.laws@lincolnshire.gov.uk</t>
  </si>
  <si>
    <t>01522 554091</t>
  </si>
  <si>
    <t>Sue Woolley. Chair of Board</t>
  </si>
  <si>
    <t>Progress made on 7 day working with social care availability in the 3 main hospitals.The council can now broker home care packages 7 days a week.Further work is required to fully embed 7 day working across health and social care. Plans on the establishment for winter of a 7 day clinical assesmentservice to direct patients to appropriate services are progressing well and expected to show impact in winter.</t>
  </si>
  <si>
    <t xml:space="preserve">not applicable </t>
  </si>
  <si>
    <t>From April to September 2015, there have been 432 admissions to permanent care,  which is ahead of target by almost 60 admissions.</t>
  </si>
  <si>
    <t>This is an annual measure reported in the Adult Care SALT return and will be available in May 2016.</t>
  </si>
  <si>
    <t>There are two survey periods per year, the most recent was administered from July to September and the results are not currently available.</t>
  </si>
  <si>
    <t>The ASCS will be run from Feb to April and the reuslts published in May 2015.</t>
  </si>
  <si>
    <t>Patinet information pack being piloted in Neighbourhood teams for those identified through risk startification in need of MDT care planning</t>
  </si>
  <si>
    <t xml:space="preserve">We have begun work with individual GP groups in each CCG to   profile at risk groups and identify opportunties within our IPC programme cohorts to offer integrated health and social care budgets </t>
  </si>
  <si>
    <t xml:space="preserve">Risk startification data not yet collated </t>
  </si>
  <si>
    <t xml:space="preserve">Lincolnshire is 1 of 9 demonstrator sitesdeveloping Integrated Personalised Commissioning. We recognise the synergies between IPC &amp; PHB and have begun to align both programmes. The new models fo care we are developing will enable us to offer individuals a greater opportunity to achieve their ambitions and outcomes  </t>
  </si>
  <si>
    <t>There has not been the expected level of reduction in NEL admissions in Q1: Lincolnshire has produced an overall urgent care recovery plan which has been reviewed the NHS tripartite arrangements.Key Factors leading to non achievment have been as follows : recruitment and retention of NHS staff in both hospital and community settings, delays in the commencement of the procurement excerise for reablement resulting in constrained capacity in Q1, delays in implementing system changes in A&amp;E on 2 out of 3 sites,significant pressures on Hospitals due to flow as a result of bed closures (79 in 15/16) resulting in admissions rather than return home from A&amp;E. . Ambulatory care has not yet been fully implemented on all 3 hospital sites and currently AEC attendees continue to be counted as emergency short atay admissions skewing figures. Planned actions for Q2 and Q3; rollout of ambulatory care to all 3 sites, completion of reablement procurement increasing capacity by 28% by winter, 6 week performance improvement programme for A&amp;E at Lincoln and Boston as part of a recovery plan, transitional care group plan being implemented to further strengthen intermediate layer and provide alternatives to admissions. Establishemnet of Clinical Assessmsnt service to manage all urgent referrals underway expected deployment for Winter. Mental Health Liaison model being implemneted for Winter 15/16 funded through Parity of Esteem programme funds from CCGs and expected to have some effect on admissions though this is not considered to be a major factor but will contribute to performance improvement.                                                                                                                                                              Further developments of work with Neighbourhood Teams  in preparation for winter meant that  for the first time frontline multi disciplinary professionals from a range of different health and care sectors have come together to discuss how best to help individuals and ensure that they get the best case to meet their needs in the community.  Neighbourhood Teams is now established across the whole of the county working to a single agreed model and pathway for referrals and appropriate response time for interventions.   These teams are identifying patients most at risk of health and social care problems and deciding how best to manage their needs; both for admission avoidance and supporting timely discharges.  The emphasis will be on people maintaining their independence for longer and keeping people out of hospital. Essential services in the Neighbourhood team include GPs, community health services, social care, mental health services, intermediate care and reablement services.  The core Neignhourhood Teams members work in a very close alliance with their neigbourhood network services provided by other providers which includes private, voluntary and charitable organisations.   By working as a team with a single point of contact for referrals to each team, it will support more timely discharges from a hospital bed (both acute and community), with a Care Liaison Officer co-ordinating with referrals and enabling the appropriate services to respond in a timely manner.  This will support the whole system wide plans  to reduce DTOC. 
Transitional Care for Lincolnshire is a county wide initiative to  further enhance the current Intermediated Care services to urgently support the current whole system wide plans and to inform future transformation.  The main objectives of Transistional Care which is planned to go live in December 2015 is to ensure:-                                                                                                                                                                                                                                           1Fewer people will be conveyed to hospital.
2. More people will be safely supported at home.
3. More people will be supported to return home following an A&amp;E attendance
4. People will be supported home more quickly once their acute medical episode has finished.
5. That most people will be supported at home rather than in a placement following a hospital stay.
6. People will have their on-going needs assessed at home or appropriate community setting.
7. People who are in receipt of Transitional Care will have a named Case Manager who will co-ordinate their agreed care plan.
8. People will be transferred back to appropriate maintenance support safely and quickly eg Primary Care/Neighbourhood
Teams/Home Care.
9. People will report receiving support that enables them to fulfil their agreed goals in a way that enabled them to be in control of the
support they received.
The initiative which will run beyond the financial year of 2015/16 will enable Lincolnshsire to effectively evaluate the outcomes and ensure that such innovations do not only happens in winter months and supports the whole year cycle in achiveing and sustaining BCF targets and metric performances e.g. DTOC.</t>
  </si>
  <si>
    <t>tony.woods@liverpoolccg.nhs.uk</t>
  </si>
  <si>
    <t>0151 296 7004</t>
  </si>
  <si>
    <t>The total value of the BCF planned investment in services has increased by £8.425m to £64.102m for 2015/16.  This was approved at the Joint commissioning Group on 2nd November 2015. The increase relates to further updates in forecast activity against joint funded packages of support, inclusion of the Care Act funding from the Department of Health paid direct to LCC and CCG developments</t>
  </si>
  <si>
    <t>As per the increase noted in the narrative above, Expenditure will be incurred to match income.</t>
  </si>
  <si>
    <t>Spend against the financial plan is monitored jointly by LCCG and LCC, Income and Expenditure budgets are on track. An updated forecast is being prepared to present to the H&amp;WBB for approval,</t>
  </si>
  <si>
    <t xml:space="preserve">This indicator is still above plan with 747 admissions compared to a target of 612.9 (15/16 plan).
The definition for this measure changed for 2014/15 following the introduction of the SALT (Short and Long Term care) Return for Adult Social Care. This essentially changes the calculation from counting “actual” permanent admissions to the “intent” to provision a permanent admission as well as removing the technical disregards used in the definition. As such the measure has increased the majority of out-turns in the region and is not strictly comparable to the original BCF benchmark.
The year on year improvement in a positive gain and given the change in definition is better than anticipated. The HSCIC are aware that the change in definition will, for a large number of authorities, have caused an increase in permanent admissions as it is now a measure of the intention to admit rather than an actual count of long term services. In real terms, we reduced permanent admissions by 3% (we needed 10% to achieve target).
</t>
  </si>
  <si>
    <t xml:space="preserve">Latest reporting period available is Q4 2014/15. 
Latest data (Q4 2014/15) shows performance has reduced by 4% with 75% of patients still at home 91 days after discharge compared to 78.2% reported in the previous quarter. 
Liverpool’s ranking remains within the top three when compared to core cities. 
Performance in this indicator has fluctuated over the course of the year, one key factor in the shortfall in the target has been the consistency of capacity in the React service. Periodic unavailability of therapy staff based in the acute service has meant a reduction in people taking up this otherwise effective service.. 
We are working on a discharge to assess process to provide a period of reablement for those discharged from hospital.  Capacity has been created through a LCC outreach service which has improved the timeliness of discharge and optimised people's ability to manage at home.   </t>
  </si>
  <si>
    <t xml:space="preserve">Prior to 15/16 the figures we used to report dementia prevalence were mandated to come from the Dementia Prevalence Calculator (NHS England).  From April 2015 onwards, this tool has not been updated. Therefore the figures below are taken from local practice audits and not the formally reported sources, i.e. QOF for the numerator.  Denominator is CFAS 2 nationally published value of 4328. 
Liverpool's target is set at 70%, Since April 2015 Liverpool's rate has remained above the 70% with performance for Q2 2015/16 standing at 77.6%. </t>
  </si>
  <si>
    <t>Latest data available relates to 2013/14 reporting. 
Improvements in service user satisfaction reflect the positive approach to delivering personalised services. Following the implementation of the Care Act and the enhanced personalised process being utilised in within Liverpool the progress of performance for satisfaction levels is anticipated to continue.</t>
  </si>
  <si>
    <t xml:space="preserve">The North Mersey ILINKS strategy which sits as part of the Healthy Liverpool Digital Programme is a key programme of work to facilitate integrated digital records. An IG sharing framework has been developed and is in the process of being implemented across all providers of health and social care though the delivery of systems interoperability. NHS number is populated in over 95% of social care systems and although is not the primary identifier, is a key identifier in terms of interoperability of systems. Projects are underway with all local health and social care strategic IT systems. </t>
  </si>
  <si>
    <t xml:space="preserve">Risk Stratification is well established within Liverpool with a number of Neighbourhood Care Teams (integrated teams of GPs, Social Work, Community Nursing and Mental Health) using a strification tool derived from the Welsh Model, which uses a set of variables relating to long term conditions, polypharmacy and historic service utilisation. 
Risk stratification data is used systematically to identify people who would benefit from integrated care and more proactive intervention, supporting them to retain independence, be in more control of their health condition and addressing their key risk factors. </t>
  </si>
  <si>
    <t>The 2.9% included equates to 13,509 population, our plan for the next 12 months is to systematically review 'at risk' patients and deliver proactive care with all reviews leading to an active care plan.
Our aim in the next 12 months is to systematically review 'at risk' patients and deliver proactive care with all reviews leading to an active care plan. 
-Patients within the top 5% most at risk of admission recieve active case management
-Patients with a risk score between 50% and 95% are systematically reviewed through a multidisciplinary team, case review and proactive management
–Patients with a risk score between 25%-50% reviewed for potential use of assistive technologies, self-care and prevention.</t>
  </si>
  <si>
    <t xml:space="preserve">2 residents were eligible at the start of Q2 2015/16 to receive PHB's, however 1 resident died. </t>
  </si>
  <si>
    <t>We continue to make significant progress in implementing our integration plans as set out in the Better Care Fund, with an ever maturing model of integration between the City Council and Clinical Commissioning Group.  Whilst performance remains challenging given the continued pressure on budgets and acuity of patients, nonetheless improvement continues to be made and areas for concern are identified early and whole system responses are in place to rapidly assess and put in place improvement plans, including changes to service delivery particularly as we enter the critical winter period.  Governance systems are proving effective, with performance reviewed routinely via the Joint Commissioning Group of LCC/LCCG through to the Health and Wellbeing Board and also to the CCG Governing Body.  Performance reports include delivery of planned targets and trends in areas such as delayed discharges and agreed standards for care delivery in areas such as the Frailty Unit at RLBUHT.  Performance continues to improve.</t>
  </si>
  <si>
    <t xml:space="preserve">A Practitioner Design Team (PDT) was formed at the beginning of August this year, in order to ensure that the newly integrated teams are implemented by April 2016.   An brief outline of the workstreams are:
 - Integration of reablement and intermediate care services.  The aim of this workstream is to design an integrated service model between Health and Social Care that provides step up and step down Intermediate care and reablement services in Manchester as one provider, building on the early implementer work undertaken by PAHT and MCC in the North of the city. The project will design services across the city which have a common set of principles, so that citizens will be able to access quality and consistent service provision across the whole of Manchester based on the main principals from the North Manchester early implementer work.
- Integration of care management and neighbourhood teams.  This workstream will set out the ‘gold standard’ for the neighbourhood team for an enhanced model of assessment and place based care delivery. The design will determine which multi-disciplinary roles will be part of the place based care teams and how they will utilise other specialist and non specialist community services to support people to stay at home for longer, ensuring closer integration with community mental health services and primary care. The reach of the workstream is wide, in that it will impact upon the way services are configured and accessed by both residents and professionals across the whole system. The depth of change related to day-to-day operations is also likely to be significant, particularly as services are currently managed, delivered and held to account very differently and will require cultural, behavioural and structural change. The geographical reach of the project covers the city.
- Development of single point of access/integrated access.  As services across the health and social care system begin to integrate further, the service access points that people use will need to change to reflect the new configuration of services. This workstream is about ensuring the people who deliver and use services can access these services and connect and share relevant information in a safe, timely and efficient way.  
</t>
  </si>
  <si>
    <t xml:space="preserve">Pooled budget services in scope, risk sharing arrangements and governance are being considered and developed as part of the One Team Contract. </t>
  </si>
  <si>
    <t xml:space="preserve">The quarterly payment for Manchester will always be slightly lower due to the registered v resident crossovers.  </t>
  </si>
  <si>
    <t xml:space="preserve">Since Q1 return some planned spend was accelarated into Q2 in relation to DFG adaptations spend . </t>
  </si>
  <si>
    <t>The targets were based on the ASCOF reporting for 14/15 which has since changed to SALT. Bearing this in mind it had been raised that the measure being used may not be fully in line with the original baseline. On the basis of SALT reporting Q2, cumulative admissions total 122 which exceed the cumulative target of 108 to date.</t>
  </si>
  <si>
    <t>The current position shows that we are meeting and exceeding the target on a monthly basis for 15/16 except for August where the was a marginal underachievement.</t>
  </si>
  <si>
    <t xml:space="preserve">The information has been taken from HSCIC - Quality and Outcomes Framework (QOF) Recorded Dementia Diagnoses - April 2014 to March 2015. The 2014 actual was 2688 against a target of 2957. This is an increase on the register at March 2014 at 2383 </t>
  </si>
  <si>
    <t>Information from the GP Patient experience survey publications as at January and July 2015 show that this target is not being met by a margin of 0.11%</t>
  </si>
  <si>
    <t xml:space="preserve">Partner organisations from the care settings listed above share information as part of the Manchester Care Record. At present 6,000 patients across Manchester have am Integrated Care Record consisting of a Care Plan and their associated health and social care record is available to clinicians responsible for their care. The health record contains data flows from GPs, hospitals, social care and a Mental Health feed will follow shortly. The next phase of the project involves the implementation of an Electronic Palliative Care Plan.    
</t>
  </si>
  <si>
    <t xml:space="preserve">GP Practices have used the Combined Predictive Model to select patients for intervention by Multi Disciplinary Care Teams. Anonymised outputs from the RST has also been used for commissioning intelligence purposes   
</t>
  </si>
  <si>
    <t xml:space="preserve">Approx 1.5% of patients are at very high or high risk of emergency admission to hospital, these patients have been targeted to have a Care Plan. At present approximately 8000 patients have a Care Plan, 6000 of which have an Integrated Care Record on Graphnet    
</t>
  </si>
  <si>
    <t xml:space="preserve">Local Integration Fund Bid
Manchester submitted a bid for the Local Integration Support Funds for £50k.  A brief summary of the type of proposed support requirements to improve capacity, capability and confidence to implement integrated care submitted is below:- 
The support requirements for the Practitioner Design Team (PDT) Project Managers and Practitioners which are:
• Support the 3 citywide Project Manager's to be at a consistent stage of development and understanding of project methodology and how to flex and adapt to respond to the programme needs for a complex system change which involves multiple organisations.  
• Support the Practitioners and Integrated Commissioners in working in this environment, and whilst some of them already come from a transformation background, others are new and we would like to enable them all to be working with a consistent level of knowledge and understanding of basic project methodologies so that they feel confident to respond to the needs of a complex system.
This additional support would enable us to develop a framework for further change and integration - mental health, primary care etc.
Aligned to the above, we would want to focus upon setting up a rolling programme on a train the trainer basis that would support the development of generic skills for our staff.  Taking the example of the trusted assessor model we want to put in place a citywide system that would ensure we are developing our health and social care staff to adapt to more generic roles and also for other referral services to have a clearer understanding of what it means for them and their services.  
The outcome from the bid is Accepted up to £50k with clarification.
The feedback was “the proposals set out in this bid have a clear benefit to the Manchester area and align to the principals of the fund.  We are therefore happy to provide funding subject to understanding better how the work sits within the wider Greater Devolution work, and how you will ensure that learning and tools developed through the work are also shareable more widely. Up to the full £50k is potentially available once work has been undertaken with the local Better Care Manager to address these points.”  Manchester is working closely with the Better Care Manager and has provided the clarification by the deadline of the 27th November as requested.
CSU Support Offer
Manchester has also responded to a free of charge support offer via the CSU, as part of the NECS/MLCSU regional offer.   The focus of support would be targeted to process and pathway mapping to support the work of the Practitioner Design Team (PDT) integration workstreams.   Manchester has asked for 10 days of support due to the complexity of Manchester and the extensive integration transformation programme.  A setup meeting has been scheduled for the 4th December with the CSU to discuss the requirements in further detail.
BCF 2016/17 / One Team Single Contract 
Manchester has established a goal of establishing a single contract supported by appropriate pooling of resources, including the BCF, in the following areas from 1 April 2016:
• single point of access
• integrated community and social services
• community intermediate care and reablement) 
Partners are now working towards joint prioritisation of resources in the context of more recent agreements described in Manchester’s Locality Plan.  This will involve building upon the existing BCF partnership agreement but expanding its scope substantially.   This programme of work is being undertaken through a local One Team Contract Group.
The current S75 will be used as the basis for future agreements, although significant revision to risk share principles and governance arrangements will be required.
Principles of One Team Contract Work
• Start ‘simple’ in terms of services to include in the one contract; in the first instance, phase one integration of community health services and adult social care.  This will give commissioners the chance to develop capabilities in one contract development to support more complex commissioning in future years, i.e. inclusion of Primary Care, Voluntary Community Sector, Homecare etc.
• The contract needs to be flexible enough to support different (effective) delivery models in different parts of the city.
• As part of this work commissioners need to develop a collaborative working culture, and identify which capabilities needs to be further supported or developed from scratch to support this new commissioning environment.
• The work to develop One Contract should also look to draw together a number of related enabling pieces of work commissioners are undertaking, including:
o Agreement on services in scope for first phase integration,
o Agreement on the integration roadmap beyond 2016,
o Pooled budget arrangements,
o Contractual form discussions,
o Development of output and outcome indicators,
o Identification of savings targets and priority outcomes to inform the integration roadmap.
• One Contract has to be seen as, and developed as, a means of driving change within the health and social care system.  It is the key lever in transforming the community based health system.
• The opportunities presented at a GM level for both sharing information and joint development work need to be explored.
• There is also an opportunity to take advantage of the world class research being undertaken by Manchester’s universities on the impact of demographic and societal change on health and social care services, to ensure as far as possible that One Contract is addressing emerging, as well as current, issues in the system.
NEL Performance
For the period 1 January 2015 to 30 September 2015, the Manchester non-elective (NEL) reduction target of 1,600 admissions has not been achieved.  Actual cumulative performance is 3.5% more (or 1,619 admissions) than targeted levels.  
Based upon the actual reported MAR performance against target in the first three quarters of 2015, it is unlikely that the full year target to reduce NEL admissions by 3.5% (2,180 admissions) by 31 December 2015 will be delivered, particularly as the NHS enters the winter months of the BCF next reporting period.  
NEL admissions relating to patients registered with ‘non-Manchester CCGs’ contribute to the performance of the Manchester HWBB.  Such activity has increased by 1.7% over the nine month period (37 admissions). 
The funding set aside from within BCF resources to cover the risk of the target not being delivered is therefore unavailable for investment in alternative integration schemes at this stage and remains unlikely to be available for the rest of the calendar (or financial) year.  
More positively, the CCGs’ nine month performance to 30 September 2015 reported in the data for BCF purposes appears to be better than expected, as NEL growth appears to be relatively flat compared to the same period in 2014.  However, caution must be taken when interpreting reported performance due to known differences between datasets used for BCF reporting versus those used for CCG contract monitoring (differences subject to on-going investigation). </t>
  </si>
  <si>
    <t>John Britt</t>
  </si>
  <si>
    <t>Significant progress across Adult Social Care is being made: a search through records indicates that around 40% of those currently on the ASC system are recorded with an NHS number; plans to either "back-fill" from central systems (under investigation) with back-up through annual reviews are in place. All new referrals require collection of NHS number. This will be a mandatory field from 01.04.2016. Assurance being sought across the rest of the system to understand usage of NHS numbers.</t>
  </si>
  <si>
    <t>Work continues to move the inter-operability framework forward.</t>
  </si>
  <si>
    <t>Lower actual expenditure reflects the uncommitted reablement money of £197,577 and the ASC Capital allocation of £556,600 being unspent to date.</t>
  </si>
  <si>
    <t>Home to assess, discharge to assess is planned to have a positive impact on eventual out turn.</t>
  </si>
  <si>
    <t>Specific initiative:, Home to Assess and Discharge to Assess, focus on reablement is being increased. Both are currently in a trial / learning phase with lessons learned being incorporated into final plans and recommendations for change. This process is now part of the ECIP initiative along with a focus of admission prevention and flow.</t>
  </si>
  <si>
    <t xml:space="preserve">2014/15 Baseline has been calculated and progress in quarters 1 and 2 has been reported </t>
  </si>
  <si>
    <t>data collection is via annual survey of GP satisfaction.</t>
  </si>
  <si>
    <t>As with much of the rest of the Health and Social Care system work on using the NHS number as the primary identifier is underway and will be in place by 01.04.2016.</t>
  </si>
  <si>
    <t>32 GP practices use risk stratification to identify patients at risk of hospital admission for the NHS England Unplanned Admissions DES.  Practices are allocating resources  to review patients and to inform the development of care plans.</t>
  </si>
  <si>
    <t xml:space="preserve">The CCG is using the identification of risk stratified patient to facilitate discussion at Community nursing led MDTs  as part of the communmity service redesign programme.  </t>
  </si>
  <si>
    <t>PHBs are offered to all people eligible for continuing healthcare</t>
  </si>
  <si>
    <t>Progress on delivering initiatives aimed at reducing NELs continues at pace with specific emphasis on: improving "flow"; addressing likely entry points from community services; addressing and tightening up issues around DToC; progressing the use of the NHS number specifically within Adult Social Care.
Two initiatives, Home to Assess and Discharge to Assess are currently in an "interative trial phase", which means that there is system-wide agreement on principles for both pathways and ideas are being trialled to formulate the likely final shape leading to change in working practice. Both initiatives have been flagged by ECIP as likely methodologies that will bring about change to working practice and they will be pursued during the winter period.
The remaining work with ECIP focusses on prevention of admissions and internal flow within MFT: this means there are three "Task and Finish" groups bringing together action and co-ordinating a strategic response across the system.
The first activity associated with this will be the Length of Stay survey which will look at all inpatients over seven days and all community patients over 14. There is a "discharge" workshop planned for 2 December.
Work with ECIP is presently scheduled to continue until 31 March 2016.
Work with the nursing and residential homes to address reductions in people "sent" to hospital for minor ailments continues. Community Nursing Support for these providers to enhance their confidence in dealing with such incidents on-site continues and is being well received. Combined with the continued emphasis at the "front door" on frail patients this is starting to produce reductions to LoS for those included in the initiative which have yet to be validated.
The Care Navigators trial is also starting to impact on the Local Care Teams: although it has been slower off the blocks in some areas than others overall the impression has been welcomed and an assessment is being undertaken across Primary Care to gather feedback for JCMG. The Navigators are currently assigned to each of the Local Care Teams with one specifically assigned to the largest practice (Woodlands). On average the Navigators are now seeing two patients a week. they are also aligned with the Home To Assess trial and are working closely with IDT.
Significant emphasis on DToC since April has started to impact the system: as a result of weekly multi-disciplinary meetings, chaired by HoBCF, there is now a clear understanding of who is on DToC, how many days they have been there since becoming medically optimised, what the reasons are behind any delay, who is actioning remedial action and the time-scale. This progress is reported to EPB. Initial outcomes are encouraging: since commencement of this process the weekly DToC tally has reduced from 56 at its hieght in July to 19 for week ending 14 November (Note: this figure includes Swale patients).
Progress on utilising the NHS number as the single referral for each person continues: the NHS number is now being collected for all new referrals to ASC, it is being retrospectively collected during annual reviews for all existing clients and in February there will be a review to capture an understanding of the remaining number to assess how these can be back-filled. There has been some progress on retrospectively identifying NHS numbers for children's services and the priniciples applied there may have a positive outcome for adult services also.
Work aimed at enhancing community resilence with DERiC continues through support to the two areas: WHoo Cares and Walderslade Together. Both areas have successfully provided business plans which has enabled funds to be allocated to them which will allow the next stage of development to begin.</t>
  </si>
  <si>
    <t>Adam Doyle and Simon Williams</t>
  </si>
  <si>
    <t xml:space="preserve">Whilst MDT meetings are in place to support care planning, a joint approach to agreeing funding for integrated packages of care needs to be strengthened with a particular focus on patients being discharged from Acute settings who require residential or domicilliary packages of care.  </t>
  </si>
  <si>
    <t xml:space="preserve">As the Merton submission did not plan for a reduction against the baseline of emergency admissions,  payment for performance is not applicable. </t>
  </si>
  <si>
    <t>Our internal target for "people on new admission to residential/ nursing care" for QTR2 was less than 48 people but we had 53. The overall target for 15/16 is less than 100 people therefore performance could improve after the winter months.</t>
  </si>
  <si>
    <t>This  measure cannot be tracked as it looks at the period of October to December.</t>
  </si>
  <si>
    <t>Our internal target per month is 31 but during September we offered reablement to 50 people.</t>
  </si>
  <si>
    <t xml:space="preserve">This data is not yet available. </t>
  </si>
  <si>
    <t xml:space="preserve">The SWL IT strategy is currently being approved throught the governance arrangements.  This sets out the stategy for developing open APIs that are suitable across the Sector. Merton will be considering the local IT strategy in the context of the SWL IT stategy. </t>
  </si>
  <si>
    <t xml:space="preserve">All Merton GP practices use Risk stratification to identify patients at high risk of admission.  These patients are discussed at locality MDT meetings where there care is co-ordinated and resources allocated. </t>
  </si>
  <si>
    <t xml:space="preserve">As part of the primary care Avoiding Unplanned Admissions DES and Reducing Acute Admissions KPI, patients identified at risk of admission are required to be offered a care plan. </t>
  </si>
  <si>
    <t>The SECSU manage Continuing Healthcare on behalf of the CCG. The service is currently experiencing data quality issues affecting the number of PHB's offered and the numbers deemed eligible. The CCG Commissioning Manager is attending 'Moving forward with personal health budgets - Developing a Local Offer' workshops in London to plan the expansion of PHBs beyond CHC.</t>
  </si>
  <si>
    <t xml:space="preserve">The Merton Model Development Group remains the key operational implementer of BCF schemes.  This group is chaired by the CCG with members from social care, community services, acute services and mental health services. This ensures an integrated approach and enables joined up developments for the benefit of patients.   Progress and issues to delivery are reported to the One Merton Group.
The implementation model includes both reactive and proactive work streams: 
For  the reactive work stream, a crisis team  within community services offers 7 day crisis support. Night nursing services have been extended to enable a 24-7 response service and community in reach services, based at St George's to help support discharges 7 days a week. A pilot is being undertaken to establish the benefits of social work input into supporting discharges over the weekend.
Within our pro-active work streams, Integrated Locality Teams have are in place to support proactive care, including care planning, case management and support for complex patients through MDT discussion and use of a key worker. Additional skills and support are being added to these teams including the recent appointment of 3 community dementia nurses and the proposed expansion of end of life care support, particularly for those in the last few days and hours of life to support the implementation of 'One Chance to Get it Right'. Whilst the MDT meetings and care planning are in place, further work is required to improve care planning at the point of hospital discharge in order to facilitate increased functional ability of patients before committing to longer term packages of care. 
Reactive and proactive services join up in relation to the development of the HARI service which provides holistic assessment and rapid investigation for complex patients. This service started offering routine appointments in April in the recently opened Nelson Health Centre. Whilst it was planned to expand this service to support urgent assessment, this has been delayed due to inability to recruit an interface geriatrician.  The CCG are currently in discussion with St. Georges and the newly appointed community services provider to  understand barriers to delivering the current proposed service model. 
Further agency links have been developed with London Ambulance Service now able to refer patients who have fallen (but don't need acute treatment) directly into community services. A local quality scheme with community services is in place to embed self-care. This includes improving links with established Expert Patient Programmes and the  voluntary sector as well as improvement of self-care initiatives. </t>
  </si>
  <si>
    <t>kathryn Warnock</t>
  </si>
  <si>
    <t>kathryn.warnock@nhs.uk</t>
  </si>
  <si>
    <t>Additional GP, consultant and social worker capacity has been put in place at weekends.</t>
  </si>
  <si>
    <t>Social care currently have no access to NHS numbers but this will be progressed during 2016.</t>
  </si>
  <si>
    <t>Work ongoing around this.</t>
  </si>
  <si>
    <t>The profile of the forecast spend has changed from the Q1 return to the Q2 return - this is due to delays in the start date of some schemes. It is expected that this slippage will be made up in Q3 and Q4 therefore we have profiled spend accordingly .</t>
  </si>
  <si>
    <t xml:space="preserve">Actual number of admissions to residential have seen reductions in the first 2 quarters of 2015/16 compared to the same period the previous year  </t>
  </si>
  <si>
    <t xml:space="preserve">indicative position - monitoring activity - which is increasing.   Definitive position at year end however we monitor the equivalent periods throughout the year.  
</t>
  </si>
  <si>
    <t xml:space="preserve">Baseline established 2015/16  - 96.7% . Targets to be agreed for second survey to take place in quarter 1 2016/17  This will be provided annually. </t>
  </si>
  <si>
    <t xml:space="preserve">Integrated workforce planning </t>
  </si>
  <si>
    <t>Independent Sector providers have not been included in responses.</t>
  </si>
  <si>
    <t>It is not being used to allocate resources as these are already in place.</t>
  </si>
  <si>
    <t xml:space="preserve">Middlesbrough(as part of South Tees CCG)  uses the Risk Stratification Tool which sits in RAIDR system.- Reporting Analysis and Intelligence Delivering Results. GP Practices as part of a Direct Enhanced Service  - use a predictive risk tool to identify the 2% of their patient list that are  most at risk of a hospital admission. GPs proactively manage these 2% of their patients and offer a care plan.  </t>
  </si>
  <si>
    <t>The figures include adults and childrens PHBs</t>
  </si>
  <si>
    <t>Cath Broadhead and team</t>
  </si>
  <si>
    <t>Mick Hancock</t>
  </si>
  <si>
    <t xml:space="preserve">All NHS services record the NHS number and over 50% of social care records contain this number. This is currently recorded manually, but plans are in place to automate this process. </t>
  </si>
  <si>
    <t>This is working well in the pilot MDT schemes, and will be fully operational when the integrated teams are rolled out across Milton Kynes</t>
  </si>
  <si>
    <t>Some of the BCf schemes were late in starting, so there has been some slippage. This will be managed as per the S75 agreement and discussed by our Joint Commissioning Board, to determine whether to re-invest in other schemes or return to the partners.</t>
  </si>
  <si>
    <t>Please see above explanation.</t>
  </si>
  <si>
    <t>Performance for Q2 was above plan slightly. MK Council has implemented more robust panel processes to challenge requeasts for residential admissions. Every admis</t>
  </si>
  <si>
    <t>Reablement is now being offered to more people on discharge from Milton Keynes Hospital, and we expect that the majority will benefit from this and regain their independence, and therefore will be living in their usual place of residence 91 days post discharge.</t>
  </si>
  <si>
    <t>This target is measured on an annual basis, and will be reportted at the end of Q4.</t>
  </si>
  <si>
    <t>Functionality available but not switched on for information sharing between GP, Community, Mental Health &amp; Specialised Palliative Care, this is currently being explored.  GP's are able to share with Specialist Palliative Care. CNWL:MK are able to share internally between Community, Community Hospital, Child Health and Mental Health units. Pilot underway utilising SystmOne Unit to share information with Locality Based Multidisciplinary teams.</t>
  </si>
  <si>
    <t>All practices are signed up to the Unplanned Care DES and have applied different risk stratification tools to identify and manage the top 2% at risk of admission.  14 practices engaged in the £5/head for over 75's, allocating additional resource to address identified need.  BCF Schemes are informed by population level data and local prioritisation framework.</t>
  </si>
  <si>
    <t>Risk stratification, alongside professional opinion has been used by practices to help identify appropriate cases for referral to the whole systems Locality Based MDT Pilot in the South &amp; East Localitites (West &amp; North by March 2016)</t>
  </si>
  <si>
    <t>Partnership arrangements and payment mechanisms are currently being worked up with the Local Authority. Partners will commence scoping of the local offer for PHB's in early 2016 in preparation for 31/03/16.</t>
  </si>
  <si>
    <t xml:space="preserve">The Milton Keynes BCF Plan is being implemented and all the projects, their performance and associated financial activity is being monitored by the BCF Programme Board and the Joint Commissioning Board, who have oversight of the pooled fund. Our own figures for non-elective admissions using MAR data are curently above plan for this quarter. We will continuing to provide close attention to the performance indicators for the BCF to ensure that the objectives of the fund are met. </t>
  </si>
  <si>
    <t>frank.o'neill@nelcsu.nhs.uk</t>
  </si>
  <si>
    <t>07814022517</t>
  </si>
  <si>
    <t xml:space="preserve">Geoff Sherlock, Chief Officer Adult Social Services and Louise Mitchell, Chief Operating Officer </t>
  </si>
  <si>
    <t>Current projections show that the expenditure for the year will be £473,000 great than budget . This relates to continuing healthcare and will be funded by the CCG.</t>
  </si>
  <si>
    <t>The activity figure is inflated due to high turnover. Redbridge is low when compared to the average for the country for this metric.</t>
  </si>
  <si>
    <t>Information is only available for the first quarter because 91 days has to elapse before measurement can take place. For the first quarter the actual performance was close to target.</t>
  </si>
  <si>
    <t>Initiative targets to reduce falls are being met but increases in falls activity are being seen elsewhere. These increases are being investigated.</t>
  </si>
  <si>
    <t>This metric depends of the annual survey that is undertaken by the Council. This survey is due to be undertaken in the new year.</t>
  </si>
  <si>
    <t>The health and Social Care Teams have developed a new interoperability introducing API to GPs and End of Life systems to enable information sharing for urgent and emergency care use, in local GP Hubs and through NHS 111 and Out of Hours</t>
  </si>
  <si>
    <t>Risk stratification is utilised to identify high need patients, before being referred to the integrated care teams for care planning and provision of services. In addition the local health and social care organisations have been pilot sites for the Year of Care (YOC) research programme and have implemented a new model of healthcare "Health 1000" to deliver seamless care to a cohort of patients, selected on the basis of YOC research.</t>
  </si>
  <si>
    <t xml:space="preserve"> We use the top 2%of high risk patients and then select those who will benefit from an integrated care approach. </t>
  </si>
  <si>
    <t xml:space="preserve">Redbridge CCG is fully committed to the use of Personal Health budgets.
We are currently collaborating with our local authority regarding joint funded patients with PHBs and will be addressing those with long term conditions in the near future. We currently have ten people receiving personal health budgets
</t>
  </si>
  <si>
    <t xml:space="preserve"> The CCG and Local Authority continue to have a very strong partnership. As recognised by the National Assurance Team, it also has very robust governance arrangements in place which continue to exist. An Executive Management Group was established from April 2015 (which had been in place for six months in shadow form before 1st April 2015). This Group's membership consists of officers from both organisation's Executive management teams and a Clinical lead. The Executive Management Group also has a BCF Delivery Sub Group. The Group and BCF Delivery Sub group meet monthly and monitors the six national metrics as well as other KPIs within each scheme. A signed Section 75 Agreement has been in place since April 2015.We reported in the Q1 return that our main provider Trust BHRUT) has provided SUS data which the Trust and CCG have both agreed has data incorrectly coded to non-elective activity (relating to ambulatory care activity). We are currently working with the Trust to amend their SUS returns to reflect the correct coding. For the purpose of this return, in Tab 4 we have input the non-elective figure provided by the Trust ,net of the ambulatory data. This is subject to validation by the CCG. Regarding the non-elective activity, there are many initiatives/projects in place with the objective of reducing the activity further. The partners are actively working together on further initiatives to support the non-electives position through the BCF.  These include using local authority channel to publicise the availability of the free flu vaccine and the availability of GP hubs which are an alternative to A&amp;E.  In addition the joint BCF delivery group has undertaken a deep dive analysis of the reasons for non-elective admissions and are working to additional proposals to deliver the non-elective admissions target.  There are also exciting developments in terms of Integrated care. The CCG/LA have Integrated care plans for mental health and LD, and from April 2016 Redbridge will have fully Integrated Adult Health and Social Care teams.  In regards to DTOC it is noted that the national figures available through the HSCIC do not reflect the CCG and local authority’s expectation around the level of DTOCs.  Both partner organisation believe that the level of DTOC attributable to health and social care are lower than the HSCIC figure.  It is believed that the cause of this disparity may be a coding error by one of the local providers where significant growth has been seen since early Q2.  This is being investigated at present. </t>
  </si>
  <si>
    <t>Work on-going around this</t>
  </si>
  <si>
    <t>The profile of the forecast spend has changed from the Quarter 1 to the Quarter 2 return - this is due to the delay in start date of some schemes.  It is expected that this slippage will be made up in Q3 and  Q4 therefore we have profiled spend accordingly.</t>
  </si>
  <si>
    <t>Indicative position - monitoring activity which is increasing.  Definitive position at year end, however we monitor the equivalent periods throughout the year.</t>
  </si>
  <si>
    <t>Integrated workforce planning</t>
  </si>
  <si>
    <t>Independent Sector providers have not been included in this response</t>
  </si>
  <si>
    <t>Redcar &amp; Cleveland as part of South Tees CCG, uses the risk stratification tool which sits in the RAIDR system (Reporting Analysis and Intelligence Delivering  Results).  GP Practices as part of a Direct Enhanced Service use a predictive risk took that identifies the 2% of patients most at risk of a hospital admission.   GPs proactively manage this 2% and offer a care plan.</t>
  </si>
  <si>
    <t>These figures include adult's and children's PHBs</t>
  </si>
  <si>
    <t>Cllr Janet Emsley (Chair)  / Dr Chris Duffy (Vice Chair)</t>
  </si>
  <si>
    <t>The pooled fund is showing a surplus income over expenditure at period 6 £1,258,277, this reflects the capital grants that have come into the pool but schemes are progressing through planning stage so no expenditure has been incurred yet, and the whole of the DFG is in the income but only part has been spent in period 6. The accounts have been prepared in line with the CCG accounting policies bringing in accruals for items incurred by the CCG but not yet billed to the pool</t>
  </si>
  <si>
    <t>The average age of people entering into residential care is 83years old. This data is being scrutinised on a weekly basis. Every placement has bee scrutinised and all other options have been explored prior to the placement</t>
  </si>
  <si>
    <t>We will exceed the said target</t>
  </si>
  <si>
    <t>Drop in percentage relaed to the hospital survey in September apart from that averaging 86%</t>
  </si>
  <si>
    <t xml:space="preserve">The Integrated Commissioning Board approved at its meeting 10th November the implementation of a Health and Social care integrated care record. </t>
  </si>
  <si>
    <t>The original BCF plan was informed of risk stratification results.  The tools were used to model Rochdale's population by cohort of patients and risk category - this in turn informed the interventions/ BCF schemes.  Since the plan was developed - GPs now complete risk stratification using a list of risk stratified patients supplied to them every month by the DSCRO.</t>
  </si>
  <si>
    <t xml:space="preserve">Unable to access as the GPs receive this data and it is not shared further. GPs use the clinical systems but there is no standardised risk stratification. </t>
  </si>
  <si>
    <t>HMRCCG have signed upto the national PHB Development Programme and attended the first session on 10/11/15.  HMR and Bury CCGs are working jointly to co-design and engage with local stakeholders on our local offer for PHBs
’m a little unsure if the CHC PHB’s should be included in this return – or if it is just in relation to the roll out of PHBs to other areas since 1 April 2015.</t>
  </si>
  <si>
    <t xml:space="preserve">Permanent admissions of older people (aged 65 and over) to residential or nursing care homes per 100,000 population - for 6 months the permanent admissions for older people per 100,000 is 406.03 against a target of 284.52.  The proposal is to increase the target set of 235 admissions to 250 as there has been a change in definition for this indicator which  now includes self funder drops and assesment placements and this is partly the reason for the increase in placement numbers. 
DTOC - performance is signifcantly below target.  Number of delayed days are much lower than 2014 /15 for April - September 15/16.
</t>
  </si>
  <si>
    <t>Chris Edwards and Commissioner Stella Manzie</t>
  </si>
  <si>
    <t xml:space="preserve">Our enabling service has been operating as the first phase of our 7 day services plan. We  have plans to implement a 7 day working hospital discharge pilot from 1.12.15 which will complete the intentions for 7 day working set out in the Rotherham BCF plan. </t>
  </si>
  <si>
    <t>Currently we have 5,627 people receiving social care services  with 3,192 of these people having an NHS number recorded. An active and current project plan is capturing the NHS number for all new referrals in our current database. Culture and process changes have been made to embed the maintenance and usage of  NHS number in RMBC's day to day activities.we aim to have matched an NHS number to all social care records by 1.4.16</t>
  </si>
  <si>
    <t>Some of our budgets have changed against individual lines but the choreography between planning for 2015/16 and getting the original plan signed off was such that we took the judgement not to revisit the BCF budgets until 2016/17.  This is intuitive to a piece of work currently being undertaken on the individual BCF objectives.  It is likely that some of the schemes will change and budgerts realigned.</t>
  </si>
  <si>
    <t>Admissions as at Q2 shows 213 admissions, this equates to a rate per 100,000 of 870.2, representing an in year 9.2% reduction from 2014/15 of 958.5. We project that by year end the rate will be close to target of 933.25 and represent a 2.6% reduction in change in rate, following estimated impact of seasonal adjustments ie higher rate of admissions over the winter period.</t>
  </si>
  <si>
    <t>This is an annual measure and collation of data is undertaken during Q3 by tracking service users offered the service during Oct to Dec 2015.  Follow up actions to capture those who were still at home 91 days following discharge is completed during Q4 and finalised for submission during April/May.  We will be able to provide an incremental cumulative estimate on progress from the data from analysis completed in the 3 sample months January to March 2016.</t>
  </si>
  <si>
    <t>September data still to be included as not available as yet, but July had an increase in the rate of readmissions, although August was below the planned rate.</t>
  </si>
  <si>
    <t>Annual measure using the National Inpatient Survey Results - latest published information shows a reduction in the rate of negative responses  - 115.9 from a baseline position of 123.08.</t>
  </si>
  <si>
    <t>API systems are all in place , however, they are not fully operationalised by all health and social care staff. More  work needs to be done on transforming the culture to maximise the potential benefits of integrated working for all staff.</t>
  </si>
  <si>
    <t xml:space="preserve">The Health Numerics Risk tool provided by Optum is used by each practice. It ranks all of their patients based on the risk of re-admission using information from secondary care and primary care. They  are separated into Levels 3, 2 and 1. All patients at Level 3 are considered for case management. The practice works through the list until 5% of their practice population is reached (if applicable) and selects the patients for case management. </t>
  </si>
  <si>
    <t xml:space="preserve">The risk tool classified risk across the whole population of Rotherham, therefore for some practices there will be less than 5% of their practice list that require a care plan.  </t>
  </si>
  <si>
    <t xml:space="preserve">Of the 187 eligible for a PHB, 86 have since been offered as part of ongoing reviews but this is in Q1 and 81 patients were already in receipt of a PHB hence the 20 which were offered in the Quarter.  Rotherham CCG has in conjunction with local partners collaborated on the development of a PHB offer for patients eligible for adults and children Continuing Healthcare, this work has been undertaken with the RMBC's Direct Payment team, Children's services, Education and voluntary organisations such as Active Independence who are supporting our local peer group. The CCG is currently developing with local partners opportunities to further develop PHBs for children including SEN, and for adults and children with learning disabilities (Emma Royle and Kate Tuffnell are leading on this) with a phased consideration for mental health and long term conditions. </t>
  </si>
  <si>
    <t xml:space="preserve">Revised and strengthened governance is in place and working effectively for the BCF. Additionally, the BCF has been subject to a programme of scrutiny this quarter, by  the Health Select Commission. Members have taken an active interest in the BCF projects, and have received presentations from our partners which they have viewed enthusiastically as a result of the clear benefits and improving  patient and customer experiences.  A further 3 dates have been set for detailed scrutiny of a further number of  BCF schemes during Autumn/Winter/Spring 2015/16.
BCF Governance continues  to monitor closely  specific projects of the BCF, to ensure full  and accelerated implementation of the two remaining projects linked to the BCF national conditions.
The newly formed BCF Strategic Group continues to take a lead in developing  proposals for integration, based on the completed review of current BCF projects, and  having benchmarked our proposals with other localities. Our proposals  are being developed alongside partner organisations development and transformation programmes, ensuring  therefore a co-ordinated approach in the locality towards  further integration.
</t>
  </si>
  <si>
    <t>Sandra Taylor and Yasmin Sidyot</t>
  </si>
  <si>
    <t>Councillor Roger Begy (HWB chair) and Helen Briggs (RCC Chief Executive)</t>
  </si>
  <si>
    <t xml:space="preserve">7 day service provision is in place for Integrated Crisis Response, including the Overnight Nursing Service. Residential reablement bed now available that could be accessed over 7 days.  Urgent care centre operating over 7 days. Working on a pathway for hospital discharges at the weekend. </t>
  </si>
  <si>
    <t>Yes in Health. In social care, Rutland CC has obtained initial NHS numbers via the MACS service for over 80% of service users. These will be added to case files and integrated into correspondence templates as the common identifier when the new case management system goes live at the end of this financial year.</t>
  </si>
  <si>
    <t>Progress has been made in that teams are now working in a more integrated way  and the approach to undertaking assessments and care planning is more aligned. However we do not yet have fully integrated or shared assessment tools or outcome measures and care packages are not formally integrated with a named accountable professional. We now have an additional worker with key responsibility to progress integration for people with dementia.</t>
  </si>
  <si>
    <t>The total forecast for the pool is at present £274k under the total contribution - see below for reasons. Should underspends be confirmed at the year end, they will be held in a contingency and reallocated. The existing fund has no contingency so the ability to meet additional demand through redistribution of the contingency is welcomed.</t>
  </si>
  <si>
    <t xml:space="preserve">The key variance relates to the Integrated Crisis Response scheme which is estimating an underspend of £231k because of delays in recruitment etc.  This scheme will be up and running in full in 2016/17.   The forecasts for Q1 and Q2 in the above table have been amended to reflect actual costs with Q3 and Q4 planned expenditure revised accordingly.  </t>
  </si>
  <si>
    <t>The aim is to achieve a 19.5% reduction in permanent admissions. In practice, this equates to 8 admissions fewer than 2014/15 when there were 41.  There have been 15 admissions in the first two quarters, relative to an absolute annual target of 33, so Rutland is within target at the moment.</t>
  </si>
  <si>
    <t>Target is for 83.3% of those 65 and over to still be at home 91 days after discharge from hospital. This target has been exceeded in the first two quarters (88% and 93%).</t>
  </si>
  <si>
    <t>We have estimates based on SUS data from Public Health for 14/15 which showed we had 1,770 actuals compared to a projection of 1,839 in our plan. Looking locally to see whether we can improve the interim metrics for monitoring.</t>
  </si>
  <si>
    <t>Annual survey.</t>
  </si>
  <si>
    <t>Interested in ensuring that the next programme has scope for effective management of communications and marketing 1. to ensure the workforce and volunteers across partner organisations keep pace more easily as systems change and 2. to bring the public with us and change how they interact with services.  We may include an action in 'enablers' but interested in how others have tackled this aspect, which has the potential to make the whole programme more effective.</t>
  </si>
  <si>
    <t xml:space="preserve">*Social care NHS number progress: An initial set of validated NHS numbers has been obtained for over 80% of cases. These will begin to be used 'live' when LiquidLogic is put live in March 2016.
*Open APIs - Have answered 'yes' for hospitals, but this applies to some systems rather than all. Social care are currently implementing LiquidLogic which has APIs which wil help with integration and sharing of information with other systems - (delivery March 2016). </t>
  </si>
  <si>
    <t xml:space="preserve">Using GEMIMA.
</t>
  </si>
  <si>
    <t xml:space="preserve">Still have limited access to risk stratification at aggregate level as data sharing agreements are being agreed with Primary Care </t>
  </si>
  <si>
    <t>Those identified as eligible for PHBs this quarter may be slightly inaccurate as Rutland  covers  part of  a CCG.</t>
  </si>
  <si>
    <t>The BCF programme is progressing well overall and this is reflected in the metrics. All metrics where data is available at this stage were on track at the end of Quarter 2 - see Tabs 4 and 6. Delayed transfers of care (DTOCs) have received a particular focus which has had a tangible impact on this metric (falling from 723 to 490 per 100,000 between Q1 and Q2). In terms of non-elective admissions, while Rutland is currently still - just - hitting its target, underlying health trend data from ELR CCG anticipates that we are likely to move to exceeding the target in the next quarters. Therefore, some more detailed analysis is being done on admission patterns so that the Integration Executive can consider whether any further or different preventative and crisis management interventions should be considered.
Overalll, earlier practical challenges affecting workstrands, such as securing staffing or procuring services have now largely been addressed, and we are in a stage characterised generally by growing momentum and increasing maturity of the interventions. In turn, this is provoking reflection about how schemes can be shaped and driven to maximise their impact, and how they can better position themselves as parts of a more fully integrated system.   Key themes here are raising awareness more effectively about what is changing and what services are available, making changes more self-sustaining (including where staff turnover affects momentum), and better connecting initiatives into a more coherent overall system of care. Planning is underway for BCF 2016-17 and as part of this process scheme leads are reflecting on progress using the national review framework issued in November and also identifying any changes needed during the current programming period to increase impact and sustainability. 
**Step up Step down - integrated urgent response, hospital discharge and reablement.  Plans to develop our 'Prevention, Discharge and Reablement Hub' through co-location of teams are progressing, and anticipated to result in enhanced partnership working and a more robust and proactive approach.  The crisis response service is in place to avoid admissions, and we are now looking to confirm that this option is consistently being considered wherever it is applicable. The successful efforts to keep delayed transfers of care to a minimum were noted above. Rutland’s geography means that a lot of healthcare is cross-border outside LLR which has added complexity to changing pathways and means that making discharge pathways more robust will be a continuing.  Reablement services are running well and appear to be having the desired impact in terms of helping to keep people at home.  
** Prevention activities. There has been strong take-up for the new assistive technology scheme, and we are now considering mainstreaming some aspects which have become routine so that  assistive technology capacity within the BCF plan can be used for more complex or innovative opportunities. Work is underway on a pilot enabling remote contact by a range of professionals with  individuals with no previous IT skills using video calling. In addition individuals will be able to connect with family, friends and also care services to better maintain their wellbeing and reduce isolation.  The delivery of adaptations/DFGs is progressing well in parallel, although there have been some capacity issues.  We are now looking at how to identify the need for adaptations before they become urgent and to empower service users to future proof their homes. 
The Community Agents scheme which has been fully staffed since 1 September is bedding in and broadening its activities, delivering tailored signposting and now also helping to develop community capacity, encouraging the formation of local groups and activities where they are lacking. In parallel, the Integrated Care Coordinator is working effectively to strengthen the bridge between primary care and both social care and voluntary and community activities and to ensure that patients whose health circumstances mean that they could benefit from other types of support than healthcare are offered this. 
** Long term conditions. --Falls: Although we do not have metrics to evidence a net impact at this stage, a number of schemes continue to contribute to preventing injuries due to falls, notably DFG and adaptations, assistive technology and reablement.  The Falls scheme was a late programme addition and is progressing in 2 areas:  tailored falls training for stakeholders including care homes;  grants awards in November for voluntary and community projects raising awareness of falls prevention.  An evidence-based falls exercise programme FaME is planned to start in the new year following staff training.  --Dementia is a high area of need locally and links to our Better Care together plans across LLR. The Memory Advisor has been in place since September and is working with other stakeholders to strengthen the dementia network locally and to refresh dementia pathways so they are clear, practical and consistent. There are opportunities to improve coordination, to consider new ways to deliver services (eg. dementia cafes are valued, but low take-up) and to present the offer more effectively to target audiences.  
** Enablers. Most of the Care Act compliance work is complete and the new social care case management system is on track for launch in March 2016. This will enable NHS numbers (which have been obtained) to be put into active use as the common identifier between social care and health. While a universal information and advice system is in place, there is potential to develop this much further to address awareness and coordination challenges and ensure that end users are able to benefit fully from the wealth of local services on offer.</t>
  </si>
  <si>
    <t>BCF part of a larger Section 75 Agreement, governed by an Alliance Agreement and a risk/benefit sharing agreement.</t>
  </si>
  <si>
    <t>This is the latest position that was reported to the Alliance Board in November 2015 and the £115.5m yearly forecast figure includes Vanguard funding and corresponds to the funding values that are included in the 2015/16 Alliance Agreement</t>
  </si>
  <si>
    <t xml:space="preserve">Forecasted acute activity, residential care and Continuing Healthcare placements overperformance is being offset by slippage on new service developments mainly due to delays in recruitment. The Yearly forecast figure of £115.5m corresponds to the latest pool funding values (incl. Vanguard funding) and it contains £2m of contigency which remains uncommitted at this stage of the financial year. </t>
  </si>
  <si>
    <t>Local analysis shows for the Year end for 2014/15 the total is 273 (admissions during the year): therefore - 100,000/35337*273 = the measure is actually the ‘rate’ of 772/100,000 population.</t>
  </si>
  <si>
    <t>Data published on HSCIC Website Nov 15. Local data shows year end 2014/15 performance = 75.4% (baseline 2013/4 was 73.6, target for 2014/5 was 78.0)</t>
  </si>
  <si>
    <t xml:space="preserve">According to the latest figures available to the CCG in August, the estimated dementia diagnosis rate is 87.9% (this is using the new methodology). Our plan was 73.7% for 15/16 </t>
  </si>
  <si>
    <t>In 15/16 we aim to achieve 67%. Results from the July survey show we achieved 67.6%. The next survey will be in January 2016</t>
  </si>
  <si>
    <t xml:space="preserve">Acute Hospital use an EPR which uses both NHS and EPR number. Community are in the process of using the same system, but are not 100% users yet.All acute trusts use NHS numberto electronically transfer discharge summaries. Social Care, mental health  and Palliative care do not currently share but have a roadmap to do so in the next 6-9 months.  Salford Integrated record has full IG controls in place.  </t>
  </si>
  <si>
    <t xml:space="preserve"> 35,572 (14%)of whole population. All &gt;65s have been risk stratified. Slight shift on last report due to shift in age of population (figures as at April 2015). 2,625 (25.1% of those identified as having a need) Care Plans have been created for the 10,466 (4.1% of all &gt;65s) patients identified that could have a need that is met by a discussion at MDG. These figures represent the work we have completed to date for &gt;65s only. In Salford we have identified a 4 tier Risk Stratification model which includes identifying patients with two or more Long Term Conditions, Bereavement, Low Mood, Carers, People who live alone, People in receipt of services such as District Nursing and Social Care and those who are Housebound or require 24/7 care in their own homes. </t>
  </si>
  <si>
    <t>At this stage PHBs are offered to Continuing Care clients only. The CCG is currently considering its approach to other client groups.</t>
  </si>
  <si>
    <t xml:space="preserve">The BCF resource is part of a bigger health and social care pooled budget/programme for older people’s services. The Programme is governed by an Alliance Board and an Alliance Agreement between Salford CCG, Salford City Council, Salford Royal FT and Greater Manchester West Mental Health FT. Salford's Integrated Care Programme Service &amp; Financial Plan (2014/5 - 2017/8) is being implemented which has included approval of several business cases relating to community assets, an integrated health and social care contact centre, multidisciplinary groups and several other workstreams. The plan was delivered within budget in 2014/5 and there is a balanced financial plan for 2015/6. The programme has 7 improvement measures with trajectories for improvement agreed across the four organisations, as well as the national BCF metrics. There is some overlap between the two sets of metrics. The Programme is achieving its trajectory for reducing permanent admissions to residential care, but currently not plans to reduce non elective hospital admissions. Programme reports, performance reports, finance reports and risk reports are provided to the Alliance Board on a bi-monthly basis and are available upon request. Salford are building upon the ICP for Older People, planning pooled budgets for all adult health &amp; social care services and the establishment of an Integrated Care Organisation/lead provider, including direct provision of hospital, community and adult social care and subcontracting of adult mental health services. We are exploring the delivery options for General Practice.  </t>
  </si>
  <si>
    <t>The value returned as the Pooled Fund is not consistent with the S75 agreement which incorporates an additional  local authority contribution to the Pool Budget</t>
  </si>
  <si>
    <t>Total planned expenditure does not match the Pooled Funds becase of the reason given above. See below for details of variance between forecast and planned expenditure.</t>
  </si>
  <si>
    <t xml:space="preserve">The variance between the the forecast and planned expenditure represents a variance in two areas. 1) Expenditure to support Care Act implementation is projected to be less than originally planned. 2) The capital resources are not anticipated to be fully used in 2015/16. There is a risk that unspent funding for these elements may be clawed back so at this point plans cannot be made for investing the underspend through the BCF     
</t>
  </si>
  <si>
    <t>During the period April 2015 - September 2015 there have been 234 long term admissions to care homes.  This exceeds the threshold of 168 admissions for the period April 2015 - September 2015.  The threshold for the number of older people aged 65+ admitted into long term residential or nursing care during 2015-16 is 335.  At the current rate this threshold is very likely to be exceeded.</t>
  </si>
  <si>
    <t>Performance against this measure is reported annually.  Information for 2015/16 is expected to be available in May 2016 - planned target for the year is 2084</t>
  </si>
  <si>
    <t>Would like to understand and be challenged on whether we are collecting the right data and reporting against the right metrics to inform transformational change strategies</t>
  </si>
  <si>
    <t>National condition 4 ii) will be answered Yes for this return in contrast to previous returns due to a change in interpretation and evidenced above.  Local health systems are able to interface.</t>
  </si>
  <si>
    <t>A risk-stratification tool is currently being rolled out across SWBCCG but this will only be able to risk-statify GP registered populations and this will exclude approximately 10% of Sandwell residents that are patients of GPs registered to other CCGs.</t>
  </si>
  <si>
    <t>NONE</t>
  </si>
  <si>
    <t xml:space="preserve">The Sandwell Better Care plan is progressing well and most of the planned workstreams and activities are operational.  Whilst targets for unplanned admissions reductions are likely to remain aspirational due to factors largely beyond the control of Clinical Commissioning Groups and Local Authorities, the BCF provides localities with a clear mandate for improving the quality and effectiveness of services through greater joint working between health and social care commissioners, which we will explore further as we start to plan for 2016/17 and beyond.  By expanding the range of services offered within primary care, greater investment in hospital avoidance interventions and developing more efficient hospital discharge pathways and reablement services, the BCF will help to support vulnerable people to manage their illness or conditions better, enabling them to remain in the community for longer and in so doing reduce the demand on urgent care and local authority  residential and nursing care services.
For the financial year 2015/16 Sandwell &amp; West Birmingham CCG has committed £4.6m to the Sandwell Better Care Fund to support budget pressures within Sandwell Metropolitan Borough Council's Adult Social Care (ASC) services.   Whilst the level of this contribution is expected to be sufficient to support the Local Authority to meet its forecast expenditure on ASC services in 2015/16, the Directorate is facing an expected budget deficit of at least £5m in 2016/17, which will increase should expected further budget reductions result from the Spending Review due to be published on 25th November 2015.
The pressures arising from the continuing upwards trend in Non Elective Admission rates combined with the potential diversion of CCG funding to support acute provision will restrict the opportunity for the Better Care Fund to provide additional support to Adult Social Care in 2016/17 beyond the £4.6m already committed by SWBCCG.  There is a significant risk that this situation, combined with further expected Local Authority funding reductions from 2016/17 may well lead to local discussions around the financial sustainability of some non-statutory services, including valuable prevention-focused services aimed at maintaining independence in the community for people who have low-level health or social care needs.  
</t>
  </si>
  <si>
    <t>david smith</t>
  </si>
  <si>
    <t>0151 247 7071</t>
  </si>
  <si>
    <t xml:space="preserve">The CCGs dispute this and further discussions are underway with the council in an attempt to resolve this’ </t>
  </si>
  <si>
    <t>Difference of £2.364m consists of non acheivement of Performance element (£1.811m) and slippage on the capital scheme.</t>
  </si>
  <si>
    <t>The definitions of the ASCOF indicator on which the original data in our plan was based has changed nationally. Based on the previous definition we are in fact on target to meet our original plan, however, under the new definition we have seen a reduction in the rate of admissions of some 4.5%, but this places us slightly below our original target based on the old definition of admissions.</t>
  </si>
  <si>
    <t>The data has been subject to a definition change nationally leading to a delay in data availability. August 2015 data has been made available, and HSCIC plan to release backdated data (for the Q1 months) by the end of 2015. The August data shows a much improved position for both CCGs in the HWB footprint: Southport &amp; Formby have improved from 59.2% in March to 65.1% in August under the new coding finding an extra 55 patients, meaning just an extra 33 need to be identified to reach our strategic plan ambition of 66.7% before end of March 2016. South Sefton have only found an extra 4 between March and April going from 53.1% to 56.6% meaning the gap to reach our strategic plan ambition of 66.7% is 206 to find before end of March 2016. National figure is 66.1%. This data suggests that Southport &amp; FOrmby may reach the target but South Sefton CCG may improve but not by enough to reach target hence our overall assessment of "On track for improved performance, but not to meet full target".</t>
  </si>
  <si>
    <t xml:space="preserve">Data is collected twice a year for the time periods Jul-Sep and Jan-Mar and then published every July and January, and include data from the two latest waves making it a rolling figure. The actual figure we populated in teh Q1 return is for the period Jul-Sep 2014 and Jan-Mar 2015 which is 83.3%. Detailed practice level results have been shared with primary care and quality leads within the two CCGs. The Q1 update will not be available until January 2016.   </t>
  </si>
  <si>
    <t>Low Confidence</t>
  </si>
  <si>
    <t>(1) Social Care NHS No - batch tracing is in place. (2) GP Sharing - Yes, integrated access to labs, path messaging to primary care in place,  open API in development with EMIS (3) Hospital API - Varying capability,most hospitals have integrations engines and are capable of outputting EDS. (4) Palliative API - In progress as part of EPACCS. (5) IG Controls - Regional sharing framework developed.</t>
  </si>
  <si>
    <t xml:space="preserve">Combined Welsh Model is used as a tool by clincal staff in order to identify patients suitable for referral to Virtual Ward/Care Closer to Home programmes. Patients are identified via both the risk strat tool and other means (GP opinion) and cases discussed with Community Matrons to further assess suuitability and subsequent referral. </t>
  </si>
  <si>
    <t xml:space="preserve">Due to the suboptimal performance stated above, as part of the Local Primary Care Quality Contract for year 2 care plans are being incentivised. As well as continued use of the Risk Strat tool to identify patients suitable for referral to Virtual Ward and Care Closer to Home programmes, Year 2 of the contract specifically requires practices to identify frailty using the PRISMA7 model and expects that all patients aged 70+ and all Care/Nursing Home patients are screened, then those suitable are recorded on a frailty register held by the practice. Furthermore 95% of these patients should have a care plan. </t>
  </si>
  <si>
    <t xml:space="preserve">No.of eligible residents PHB's includes all adults eligible for CHC funding &amp; all children eligible for CC funding. Under 'How many local residents are currently using a PHB during the quarter' the definition from Markers For Progress has been used including those who have had a CHC assessment and in receipt of Direct Payments. </t>
  </si>
  <si>
    <t xml:space="preserve">The performance payment will not be realised. This is a key risk in protecting adult social care and to the whole system. Discussions about protecting adult social care and revisiting the schemes are on going and a report is to be tabled to the next Health and Well Being Board which will highlight the requirement to have a financial sustainability plan in place.
</t>
  </si>
  <si>
    <t>0114 3051473</t>
  </si>
  <si>
    <t>Idris Griffiths</t>
  </si>
  <si>
    <t>Through the PMCF there are a number of local Hubs which are maturing in their primary care support.  There is also 7 day week community nursing support enabling this.</t>
  </si>
  <si>
    <t>NHS number is being used across NHS services.  Social Care now receive this data to add to their sytstems though front line use is at an early stage.</t>
  </si>
  <si>
    <t>Part of the plan for the onoing care workstream which focuses on complex care and continuing care.  Progress in Q2 has been the agreement to in house CHC from CSU - staff transfer 1st Dec.  There have also been successful joint development sessions with Assement staff from both SCC and SCCG to develop bottom approaches to merging the assessment processes.</t>
  </si>
  <si>
    <t>The original budget has increased due to approved virements.</t>
  </si>
  <si>
    <t>Long term care (Social care and CHC) and emergency medical admissions are being jointly managed but represent the main reason for forecast overspend. Work is ongoing to bring down the end of year outturn. The S75 Agreement confirmed risk management arrangements in that each organisation would hold a risk reserve outside the BCF. These will be deployed to manage the overall position.</t>
  </si>
  <si>
    <t>There has been a deterioration in performance by about 8% and therefore we are unlikely to meet the target.</t>
  </si>
  <si>
    <t>Current performance is very close to the Q2 target (84.0% against a target of 85.3%) and acheivement for this year is expected.</t>
  </si>
  <si>
    <t>Current performance is very encourgaing. The go live of a new PAS at our main trust is causing some delays in data flows from then end of Q2 onwards , so any updated coding is not being caputred fully as yet so Septembers data is still provisional.</t>
  </si>
  <si>
    <t>Current Q2 data shows improvement from 0.72 to 0.73.  Improvement is welcome and in line with our targrets.</t>
  </si>
  <si>
    <t xml:space="preserve">Local Test Bed proposals are highligting options to link systems and discussions about the system architecture for this are currently happening. </t>
  </si>
  <si>
    <t>Through the People Keeping Well workstream we have invested into Community Support Workers who use Risk Strat to determine need at a neighbourhood level - this is determining the allocation of services at a patient level to those in most need.</t>
  </si>
  <si>
    <t>Our revised methodology has identified that the actual cohort for patients who require a care plan is in the region of 21200 which is 4.5% of the adult population.  We are revising our ambition and scale accordingly to meet this need.</t>
  </si>
  <si>
    <t>Currently undertaking a scoping exercise in partnership with stakeholders looking at PHBs as options for people living with learning disabilities.</t>
  </si>
  <si>
    <t>Sheffield is making considerable progress in utilising the opportunities  the BCF provides to develop shared commissioning arrangements across health and social care.  The formal structure for delivering the Integrated Commissioning Plan is currently being revised to improve whole sytstem engagement however the four initiatives within this programme are progressing well.  There are a number of strategic plans across the Sheffield Health and Social Care system and the current work is drawing these together to ensure that the interdependancies between Urgent Care Strategy / Prime Ministers Challenge Fund / Primary Care Strategy / Social Care Transformation Plan and the Integrated Commissioning Plan.  This is the current focus of the Joint SCC / SCCG Executive Management Group together with a more transparent process of making commissioning decisions and uynderstanding the interdependancies between services each organisation commissions.</t>
  </si>
  <si>
    <t>Karen Calder, Chair, Shropshire Health&amp; Wellbeing Board</t>
  </si>
  <si>
    <t xml:space="preserve">The development of a specific service (Integrated Community Services) to ensure the availability of 7 day services to support patients being discharged and prevent unecessary admissions at weekends is nearing the conclusion of its implementation in Q2 and will be operational 7 days a week from 5 October 2015. Wider work to develop a 7 day service plan across the health &amp; social care economy continues. </t>
  </si>
  <si>
    <t>Target NEL reduction for Q2 not achieved so actual payment in Q2 will be nil.</t>
  </si>
  <si>
    <t>Progress aganst plan shows that the fund is currently on track. Where pressures have been identified in relation to individual schemes these are being addressed and are at present forecast to come in on plan by the end of the financial year.</t>
  </si>
  <si>
    <t>Local performance data shows that performance in Q2 has been better than target with a rate of 282.2 against a target of 312 at the end of Q2</t>
  </si>
  <si>
    <t>The cumulative target for Q2 shows an average position of 81.8 against a target of 81.9</t>
  </si>
  <si>
    <t>This metric is assessed on an annual performance figure. The full year annual performance figure will be provided in the Q3 BCF performance submission</t>
  </si>
  <si>
    <t>This metric is based on the results of the annual survey. Results for the 2015/16 show an improvement from 55% in 2014/15 to 62% in 2015/16 which falls short of our local target of 70%. However, we are encouraged by the improvement and the increased participation rate in the 2015/16 survey</t>
  </si>
  <si>
    <t xml:space="preserve">In relation to the use of open API's both our main providers for community services and specialised palliative care are currnetly in the process of purchasing new systems which when installed will support Open API's. Our acute Hospital Trust currently operates partial systems with open API's </t>
  </si>
  <si>
    <t>The CCG's risk stratification tool Aristotle has recently been acquired. Modelling work is currently to inform resource allocation</t>
  </si>
  <si>
    <t xml:space="preserve">Work is currently underway to complete local modelling and identify targeted intervetions for certain groups of our population. This will form part of our planning for 2016/17 </t>
  </si>
  <si>
    <t xml:space="preserve">During Q2 5 local residents have been offered and have taken up a PHB, also in Q2 a further 2 local residents have continued to use their PBH arranged in a previous quarter - totalling 7. Of these 7, 6 are in receipt of full CHC funding and one in in receipt of a joint funded package. Only the fully funded PHB's have been used to calculate the % of local residents currently using PHB's who are in receipt of NHS Continuing healthcare in Q2. Planning for the roll out of PHB beyond CHC and SEND is underway and we are working collabrotively with our local Mental Health provider and neighbouring CCG. Shropshire CCG is also engaged in the regional PHB development programme. </t>
  </si>
  <si>
    <t>During this quarter work has continued on implementing the BCF schemes which remain largely on track. New governance arrangements have been agreed by the H&amp;WBB which streamline governance and make better use of joint arrangements. Planning work for 2016/17 is underway both in relation to BCF schemes and activity to impact on the delivery of the BCF metrics but also on the finance elements. Planning has included a range of stakeholders. Links have also been made with the new regional BCF support worker and a new BCF manager has been appointed locally which will add capacity to the programme going forwards. Focused work will be undertaken in the coming weeks to drill down further into the NEL activity figures in preparation for moving from using MAR datain 2015/16 to using SUS data in 2016/17. Ths will enable more detailed analysis and monitoring to be undertaken in the future.</t>
  </si>
  <si>
    <t>Cllr Rob Anderson, Chair</t>
  </si>
  <si>
    <t>This work is part of joint project between 3 CCG's and 3 LA's - Share your care project.  In Slough the NHS numbers are collected for all new entrants to services but we are in the process of updating historical records through our review processes. We will also be implementing a tool to enable us to routinely check and match NHS numbers pending completion of the IG toolkit to enable us to move towards getting an N3 connection which is required in order to implement.</t>
  </si>
  <si>
    <t xml:space="preserve">This is happening in part but not consistently across all services. There are some joint funded packages of care and a lead agency and worker for these. There is a system wide 'New Vision of Care' programme and one of the aims is to support the delivery of joint assessment and care planning. We will pilot a single shared assessment in Intermediate Care and reablement services in January 2016. </t>
  </si>
  <si>
    <t xml:space="preserve">Slough is in line with plan in terms of its activity currently but has agreed to continue to hold as contingency to ensure sustainable and continued pattern of performance. We have reviewed the position at the end of Q2 and still predict potential to be above the baseline set in the plan by more than 3.5%. This is due to the profiling the plan against improved performance in Q4 as projects and intiatives are embedded, but also set against a predicted increase demographic profile (for our demoninator) and anticipated winter pressures. </t>
  </si>
  <si>
    <t>Income and expenditure within the BCF is on track with the difference between actual and forecast being reflective of the contingency funds for P4P</t>
  </si>
  <si>
    <t xml:space="preserve">The ONS mid year estimate population figures show a slight increase in Slough's population of older people (from 13,320 in 2013, to 13,618 in 2014). This growth is less than that seen in the UK overall, and therefore in other local authorities. Slough also has a small number of admissions to care homes and over the last few months there has been a slight decrease in rate. Considering these factors, it is not expected for there to be any significant increases in the rate of permanent admissions for older people and we are on track to meet our target. </t>
  </si>
  <si>
    <t>The number of individuals is small in comparison to many local authorities and Slough has historically acheived a high proportion  (90-100%) of individuals that are still at home 91 days after discharge. Where there has been a dip in proportion, this can relate to only one or two individuals but it causes a higher proportion shift because of the small volumes. The proportion of individuals that are offered reablement services is comparitively low, and whilst we aim to increase the number of people taken into the the service, we aim to maintain a high success rate but acknowledge that there will be greater risk that not all are successful in remaining home 91 days later.</t>
  </si>
  <si>
    <t>This data is reported annually on the levels of ambition atlas http://www.england.nhs.uk/ourwork/forward-view/sop/plan-sup-tools/a-atlas/</t>
  </si>
  <si>
    <t xml:space="preserve">There was a slight decrease in reported satisfaction rates from baseline and is reflective of a low number of responses to the survey. </t>
  </si>
  <si>
    <t>GP, Hospital and Community have been part of a pilot project for integrated digital records.  The full procurement project is currently underway and being co-ordinated across Berkshire with 17 partner organisations. This will be able to join all of the above settings, and social care (once NHS numbers are included in all records)</t>
  </si>
  <si>
    <t xml:space="preserve">Risk statification is being used to identify the top 2% of adults at risk of an admission on GP practice registers and initiate proactive inteventions including care planning, targeting of extended hours and appointments through the PMCF </t>
  </si>
  <si>
    <t xml:space="preserve">Further EMIS data is yet to be added so actual number is expected to increase. </t>
  </si>
  <si>
    <t>The East Berkshire Quality and Nursing lead is taking forward this programme of work and we are in early discussions between Council and CCG.</t>
  </si>
  <si>
    <t xml:space="preserve">Slough has strong joint working arrangements in place amongst the Partnership which is underpinned by a Joint Commissioning Board and regular Delivery Group meetings.  Progress against the BCF is discussed both in terms of reviewing services and business case development, as well as standing items on finance, performance and risk management.  Regular update reports are presented to both the Slough Wellbeing Board and the Health Scrutiny Panel ensuring visibility of BCF.
Discussions are underway about the the development of the Slough BCF for 2016/17 but are waiting on the outcome of the Chancellors Spending Review announcement which will impact on the size and ambition of the  BCF plan for next year. 
In line with the national conditions, Slough has a signed pooled budget agreement of £8.762 million, however it will continue to see the largest savings requirement to date for the Local Authority and CCG ahead; coupled with increasing demand upon health and social care services locally, and so the financial challenges remain a key issue.  Only a relatively small proportion of local Council and CCG budgets and included in the BCF and so reliant on other budgets outside of BCF to ensure we can deliver on conditions and the metrics. 
Slough’s BCF delivery continues to centre on the following priority areas:
Proactive Care - Update for Q2:
Complex case management pilot project (above) is being supported with BCF funding for case finding activity which will support GP practices across Slough to improve risk profiling activity on their patient data and offer proactive interventions and extended appointments. 
The two specialist nurses are now in post as part of the community respiratory project. They are identifying and supporting children and young people with respiratory problems who have had an admission to hospital as well as provide education and guidance to GP practices on how to better manage respiratory conditions.  
A Single Point of Access into Integrated Care Services - Update for Q2:
Since July the model for a Single Point of Access for Slough has been scoped and an options appraisal carried out.  The proposal agreed through the Commissioning Board is to build and develop on the existing Health Hub which is operated by Berkshire Healthcare Foundation Trust (BHFT).  Another Berkshire Unitary is currently working with BHFT to develop a single point of access for health and social care services, with Slough following this lead in phase two. Slough will be part of the implementation board for the project to share learning and experience with a view to implementing a similar route to access services in Slough. This has advantages of working closely with another authority and will help minimise problems and pitfalls but it does defer the implementation until after April 2016. 
In parallel to this Slough is now focused on the bringing together its response arm to the Single Point of Access, in particular the delivery of short term care and support. These include Intermediate Care provided by the Reablement, Recovery and Rehabilitation (RRR) services by SBC and rehabilitation services in the community provided by BHFT. Both the RRR service and BHFT already work collaboratively to ensure that the disciplines within each organisation benefit local residents regardless of whether they are a RRR or BHFT client, this has improved patient experience and outcomes, particularly for clients who transfer over to longer term services. The aim of this project is to integrate the local intermediate care offer through the creation of a multidisciplinary team underpinned by a single assessment and a shared IT infrastructure. It is expected this will lead to better outcomes for local residents, reduce the confusion currently with partners about local services and increase the number of local residents supported by intermediate care through increased efficiency. 
 Strengthening Community Capacity  - update for Q2
The commissioning of our voluntary sector services under the new strategy is currently underway.  The invitation to tender has been issued and responses received. These are currently in the process of being evaluated. 
A new Carers Strategy for Slough has been developed in light of changes in legislation (Care Act and Children and Families Act) and consultation with carers in the borough.  The draft strategy is now out for wider consultation with other stakeholders and will go to SWB in January 2016.  The strategy includes an action plan on delivering priorities for carers in Slough over the next two years. 
</t>
  </si>
  <si>
    <t>christine.howell3@NHS.net</t>
  </si>
  <si>
    <t>0121 713 8732</t>
  </si>
  <si>
    <t>Councillor Ken Meeson Chair HWB</t>
  </si>
  <si>
    <t>70% match of ASC cases with an NHS number (for 13/14 data). We expect that this is higher now. However use as a primary identifier will take longer to reslove.</t>
  </si>
  <si>
    <t xml:space="preserve"> There is a new shared assessment across community nursing, rapid response and therapies. We are still exploring ho w ajoint assessment can be developed with Social Care.</t>
  </si>
  <si>
    <t>Expenditure in line with plan</t>
  </si>
  <si>
    <t xml:space="preserve">"The target is based on hitting an overall value of 578.3 per 100,000 population by March 2016, this equates to 244 admissions for the year using the ONS population figure (just over 20 admissions per month).  Sep YTD target = rate of 289.2 per 100,000.  Actual admissions Sep YTD = 111 (just under 19 admissions per month) at a rate of 262.4 per 100,000.  There were 17 new admissions in September 2015 which is 1 lower than there was in August (18).
Measure is currently based upon actual number of care packages which is different to reporting of the Short &amp; Long Term (SALT) return which is based on the need to consider the intention of an assessment.  It is not yet possible to produce this measure based purely on the SALT requirements but as the year progresses it is hoped 
to align the measure to just the one official count which should be SALT."  
</t>
  </si>
  <si>
    <t xml:space="preserve">If we exclude deceased persons we are on track to meet target.
Between January and June 2015, 197 older patients were discharged from hospital and received a reablement service with a view to returning to their own home, extra care housing or an adult placement scheme setting. 91 days after their reablement service started, 20 people had passed away before the 91st day and are therefore excluded from this local measure. Of the remaining 177 people, 142 (80.2%) were still at home. This compares to 78.6% in August ’15.  
</t>
  </si>
  <si>
    <t>Last report shows SCCG have reached 68.3% against a target of 67%</t>
  </si>
  <si>
    <t>Sharing is possible in different settings, but not acvross all services. GP records can be shared with hospital and community, but not with social care for example. Community and acute can share with each other.</t>
  </si>
  <si>
    <t>We are developing a new risk stratification with Caradigm, as part of our Integrtaed Community Teams project and as part of our UEC Vanguard work. In the interim we have a DES  with GPs whereby they identify the top 1% of their practice list.</t>
  </si>
  <si>
    <t>we have 259 patients in nursing homes and 133 community patients offered PHBs. As part of our processes all patients having a CHC assessment are offered a PHB.</t>
  </si>
  <si>
    <t xml:space="preserve">Implementation of the schemes continues to be on track.
Discharge to Assess pilots have been undertaken. A risk share agreement has been reached to allow the pilot to continue until April 2016, when  full evaluation will be completed.
Evaluations are underway for Scheme 3 Falls and Fracture Prevention; scheme 4 Support to Care Homes and scheme 5 Care Navigation.
Vanguard:
The Solihull Vanguard programme includes a number of BCF schemes as part of its overall programme. The vanguard programme has 3 elements: A Community Well Being service which includes a number of protecting adult social care schemes; An Integrated Care Service, which includes schemes for ICTs and Discharge to Assess and an All age Urgent Care Service, which includes the Ambulatory Emergency Service.
Work is now underway to align the BCF schemes with the Vanguard proposal. It is anticipated that the Vanguard funding will allow an element of double running or pump priming for some schemes, which has not been available to date.
National Conditions:
Joint assessments - as part of our development of Integrated Community Teams and our Vanguard Integrated Care Service, we are exploring new roles for care navigators. We are are seeking to establish how nthey will work with a network of Dementia Advisors. This will also link with our Information and Advice Hubs, and portals as part of our Community Well Being service for self-management.
Metrics:
Metrics continue to be monitored by our Integrated Care and Support Soljihull ( ICASS) programme board.
DTOC:
Q1 2015/16 target rate = 718.9 per 100,000 population. Q1 2015/16 actual number of delayed days = 1,642. (April = 460, May = 578 and June = 604). A rate of 1003.7 per 100,000 based upon population numbers published by Office for National Statistics (ONS) in May 2014, Solihull adults 18+ 163,587. Q2 data not yet complete as data for September is not yet available.Measure is reported on a quarterly basis although original baseline was based upon one month's data, any comparison between monthly and quarterly views therefore needs to reflect the different periods involved.
Emergency REadmissions:
Target outcome TBD. Minimum 2% reduction against 2014/15. Aug YTD Target based on 2% reduction = 2,041.Over the 5 months Apr-Aug activity is cumulatively 177 (8.5%) lower in 2015 compared against the same period in 2014. Apr-Aug 2015=1,906, Apr-Aug 2014=2,083. In Aug '15 there were 356 readmissions which is 54 lower than the previous month of July (410). At time of issue September data not yet available.Data source: Secondary Uses Service (SUS) data and shows Emergency Readmissions following any (Elective or Non Elective) Admission based upon Initial data extract for Aug 2015 dated 01/10/2015. A clinical audit is being undertaken to understand the issues around levels of activity.
Finance:
The CCG has withheld £400,000 in relation to the performance fund which has been used to purchase additional non-elective activity at tarriff. A recyurrent solution has beenagreed between SCCG and SMBC for 16/17.
</t>
  </si>
  <si>
    <t>01935 381976</t>
  </si>
  <si>
    <t xml:space="preserve">There was a significant change in our performance for 2014/15.  This was due to our improved reporting capability and a change in definition for the measure by the Department of Health.  Our performance was slightly worse than the South West average.  Taking this into consideration we would like to revise our 2015/16 plan.  See changes above.  Our performance in Q1 &amp; Q2 for 2015/16 shows our performance as on target to meet the revised plan.  However, we expect an increase in residential/nursing placements during the coming winter months.  As of October 2015 our performance continues to improve with an annual projection of 710 new placements. </t>
  </si>
  <si>
    <t xml:space="preserve">We cannot report this data in year.  The actual ASCOF measure covers the period October to December and therefore data is produced after the following March (i.e. after 91 days after the end of December).  It would be possible to report this measure for a different time period and therefore more frequently but it is hard to collect not least establishing where service users are if they’ve been successfully reabled and are no longer on our books.
In addition our reablement model has changed significantly this year and as such we are in a period of transition with regards to the amount of service actually delivered and the method of recording activity. </t>
  </si>
  <si>
    <t>The latest Inpatient Survey results are for 2014</t>
  </si>
  <si>
    <t>The NHS number is being used across most settings to produce an integrated data set</t>
  </si>
  <si>
    <t>Data from risk stratification tool is integrated with Secondary Care, Social Services Mental Health and Community Services to produce a Symphony Data Set. This is being used for the modelling</t>
  </si>
  <si>
    <t>Using multiple co-morbidity of 3 long term conditions to identify at risk residents.</t>
  </si>
  <si>
    <t>The pilot is in progress</t>
  </si>
  <si>
    <t>The key metric for Non Elective Admissions has increased with the implication that P4P payments are diverted to the acute trusts. 
Other metrics are also below target reflcting increased demand for health and social care services.
In addition there were changes made by the Department of Health to the definition of the residential admission measure which impacted upon the 2014/15 baseline.
The reablement measure only covers the period October to December so we are unable to report on this measure.</t>
  </si>
  <si>
    <t>John Hewitt, Corporate Director Business and Resources, South Tyneside Council; and Christine Briggs, Director of Operations, South Tyneside CCG</t>
  </si>
  <si>
    <t>7 day services arrangements will be in place over the winter period to support discharge from hospital and prevent readmission. There is a focus on ensuring that primary and community services work together through integrated teams to manage vulnerable patients in the community setting and thus prevent admission and also on how we will increase discharge opportunities over a weekend.  Several 7 day services are provided on an ongoing basis (such as reablement, acute care, home assessment and reablement), and 7 day services will also be a feature of the urgent care hub, the  integrated care services hub and integrated community teams. For the latter, 7 day services will ensure all round access to step-up bed resource or community reablement, preventing the need for hospital admission.</t>
  </si>
  <si>
    <t xml:space="preserve">At end of Q1 STC had not invoiced Health for their contribution to the pool (£1.131m) which explains the difference in Forecast and actual.  At the end of Q2, although an invoice for Q1 had been raised (but not yet Q2's), no payment had been received from Health. </t>
  </si>
  <si>
    <t>Now projecting an overspend across BCF as a whole, so the expenditure in Q2 is as per the forecast plus the previous quarter's underspend.</t>
  </si>
  <si>
    <t>Certain demand driven areas (such as domicillary care) are projecting overspends</t>
  </si>
  <si>
    <t>79 adults aged 65+ were recorded as being placed in permanent residential / nursing care for Q2.</t>
  </si>
  <si>
    <t>84% of people were still at home after 91 days following discharge.  The planned figure for 15/16 was 83.1%</t>
  </si>
  <si>
    <t>A dedicated information governance group has been set up across the partnership that includes IG leads representing each of the relevant partner organisations to ensure that the sharing of data and information exchange adheres to the principles and guidance of Caldecott 2.</t>
  </si>
  <si>
    <t xml:space="preserve">The CCG uses the Kings Fund Combined Predictive Model (CPM) alongside age and hospital utilisation data, to profile the relative need of population. This profiling informed the targeting of resource and the assessment of impact of BCF interventions. </t>
  </si>
  <si>
    <t>The 4.5% represents the proportion of people deemed at high risk of unplanned hospitalisation as calculated by the CPM.  The 36% represents the number of people with a care plan held in primary care only. Care plans developed in community teams or Social care are not reflected in these figures.</t>
  </si>
  <si>
    <t>Personal Health Budgets are being managed by the local authorities self directed support team as a mechanism of paying the fund directly to the client or their representative</t>
  </si>
  <si>
    <t xml:space="preserve">We continue to experience challenges in both our Non-Elective Emergency Admissions and Delayed Transfers of Care; 
DTOC;
• In September there were 101 delayed days this is a significant improvement on the August position (195 days delayed), however we remain above trajectory.  
• Most frequent causes of delay patient of family choice, further non-acute NHS care, awaiting nursing home placement, awaiting residential Care home placement,
Actions to recover position include;  
• Discussion of delays continues on a weekly basis with main acute, social care and mental health to identify barriers to discharge and opportunities for improvement.
• Estimated Date of Discharge (EDD) project ongoing, improving and enabling forecasting 2/3 days ahead of discharge. 
• Patients medically stable waiting for care homes, aim is to change message given by staff to patients from the point of admission. A new leaflet designed and awareness raising ongoing with staff. Expected outcome is evidence of quicker patient flow and reduction in delayed discharges 
• Safer care “perfect week” focusing on a prefect week of discharges.  
• Specific task and finish group on discharge processes to residential step down facility 
NEL Admissions; 
• We are experiencing challenges in avoidable emergency admissions. 
• Whilst this is a composite measure pressure is specifically seen in Ambulatory Care Sensitive Conditions  
Actions to recover position include;  
• Roll out of Integrated Community teams. 
• Benchmark STCCG against peer areas.
• Planned audit of &gt;75s cohort to understand acuity issues/tipping points and whether these non-elective admissions could be prevented
</t>
  </si>
  <si>
    <t xml:space="preserve">Hospital discharge team have increased their weekend working to support timely discharge on a 7 day basis. This is showing an impact on discharges; Social care and community nursing staff already supporting 7 day discharges; Aiming to have integrated Rehab/Reablement/Discharge service in place with 7 day access from later in 2015/16.  Formal consultation on model closes 16 December.  </t>
  </si>
  <si>
    <t>The forecast overspend is a combination of savings plans not being delivered and contract values increasing subsequent to the signing of the s75.</t>
  </si>
  <si>
    <t>Permanent admissions to residential &amp; nursing homes at end of Q2 15/16 are higher than the same period for 14/15. We are seeing a general increase in complexity which is impacting on nursing home admissions.  We have a number of actions in place to try to improve the position: 1) Audit into residential home admissions to better understand the issues and to develop an action plan; this is due to report at end of November 2015 2) NEL CQUIN with community health provider targeted at supporting Residential home staff to better enable them to manage people's health needs and prevent escalation; 3) the new integrated Rehab &amp; Reablement service to be implemented from Q4 15/16 will also target this metric with a focus on maintaining people's independence as long as possible, enabling them to remain living in their own home.  We are also actively exploring an increase in the use of Extra Care Housing to provide additional support for people who cannot stay in their own homes but can still maintain a level of independence.</t>
  </si>
  <si>
    <t xml:space="preserve">Reduction in injuries due to falls is currently behind YTD target, however at the end of Q2 15/16, the numbers are 5% lower than the same period for 14/15 so performance is improving. We have implemented a range of schemes this year to reduce falls, including commissioning a programme of falls exercise classes through the voluntary &amp; community sector, implementing a falls liaison function within the hospital and a cross system CQUIN targeting specific areas of action with our community provider, hospital provider and ambulance provider. Introducing falls exercise has an evidenced based lag effect of at least 6 months as individuals need to build core stability strength and maintain this over time.  </t>
  </si>
  <si>
    <t>The measurement of this metric is carried out twice a year in the GP survey - in January and July. The last report was produced in July 2015, which uses data collected between Jul-Sep 2014 and Jan-Mar 2015 - so data for the 2015/16 financial year will not be available until Jan 2016.
In addition to using this indicator, we have also commissioned a patient experience survey using a selection of the National Voices I Statements, which is being carried out through the voluntary and community sector and collated/analysed by the University of Bournemouth.  This information will be available by end December 2015 and will provide a baseline to inform our plans moving forward.  The intention is to repeat this survey again in 2016/17.</t>
  </si>
  <si>
    <t>Suppport/advice around benefit and risk sharing linked to alternative contracting models in both NHS and Social Care</t>
  </si>
  <si>
    <t>Information is being shared locally via Hamsphire Health Record (HHR). Social Care information is planned to provide an upload by end March 16. HHR is being developed as the system's interoperability tool. All staff will have access via sign on to their home systems. HHR being developed to provide patient access to their care record via HealthVault.</t>
  </si>
  <si>
    <t xml:space="preserve">Primary care is incentivised to identify patients who are at risk of admission or high risk of being intensive users of health resources. The CCG is supporting Primary Care to risk stratify using Clarity Patients tool. In addition GPs are using a frailty index embeded into System One  </t>
  </si>
  <si>
    <t>We are on a trajectory to roll out care plans to all residents identified as in need of preventative care.</t>
  </si>
  <si>
    <t xml:space="preserve">Our main PHB offer to date is within CHC/CC and with patients using alcohol detoxification. However,  work is progressing on considering the expansion to a wider cohort of the population including people at end of life, with MH problems and with long term conditions. We are attending the NHS England programme on expanding PHB’s to ensure we are utlising support in this area and are working across the city council and CCG to consider how we will be expanding the PHB offer. </t>
  </si>
  <si>
    <t xml:space="preserve">Southampton established its BCF pooled fund under a S75 Partnership Agreement on 1 April 2015, initially pooling 3 schemes: supporting carers (£1.334m), cluster teams (£30.634m) and Rehab/Reablement and supported discharge (£26.015m).  As mentioned earlier, these schemes bring together a total pooled resource of £57.99m which exceeds the national minimum requirement of £16.85m and reflects Southampton's ambition to integrate at scale.  Ultimately Southampton is seeking to pool the totality of community based health and social care resources to achieve a total pooled fund of over £130m.  The Southampton Commissioning Partnership Board oversees the performance of the BCF, reporting to the HWBB and is receiving detailed reports on each of the schemes.
With regard to carers, an assessment service has been procured from the voluntary sector and went live (June 15).  We are already seeing a signifiant increase in numbers of carers identified.
With regard to Rehab, Reablement and supported discharge, an integrated health and social care service is being developed and is currently out to formal consultation which closes 16 December 2015. This will formally integrate staff teams, systems and processes (e.g. assessment, care planning) and management structures to provide a streamlined redesigned service capable of better responding to crisis and supporting timely discharge, with a greater focus on promoting and maintaining independence in people's own homes to reduce hospital admissions and admissions to residential and nursing homes.
Under the clusters scheme, we now have agreed operational policies for integrated working and established Cluster Leadership groups in each of the 6 localities.   We are currently trialling a model of Community Navigation, working with a voluntary sector partner, in 2 cluster areas as part of our strategy to build community capacity and target need earlier to prevent pressure on specialist services and protect social services. This will be evaluated in December 2015 to inform plans for 16/17.  A Community Solutions group was established at the beginning of the year and has successfully initiated a number of schemes and creative ways of working with the voluntary and community sector to meet people's needs in different ways.  It is our intention to procure a new community capacity building/development approach during 16/17 (ready for 17/18) to enhance this work.
In terms of performance, as at Q2 we continue to successfully deliver on our target to reduce NEL admissions.  As at Q2 we have gone beyond our target reduction and NEL admissions are 3% lower than the same period in 14/15.  Monitoring systems are in place for all other BCF indicators and being regularly reported to the Integration Board and HWB.  
With regard to DTOC we are on track for improved performance, but unlikely to meet our year end target. At end of Q2 15/16, DToCs are 12% behind YTD target, but are 14% lower compared to same period in 14/15. DToCs have also been on a downward trajectory since June 15. We have a complex discharge action plan in place which is being monitored on a weekly basis at executive level; a new manager has been appointed for the Integrated Discharge Bureau under a system wide Memorandum of Agreement.  Southampton has set itself a target of achieving 13 discharges a day; this target is owned at Chief Executive level across the system and monitored on a daily basis.  
</t>
  </si>
  <si>
    <t>Cllr James Moyies and Dr Jose Garcia</t>
  </si>
  <si>
    <t>Southend has led the national initiative to share and link data across health and social care. We are advanced in our plans to use the NHS number as the primary identifier and we are currently on schedule for data to be linked as of 31st December 2015.</t>
  </si>
  <si>
    <t>An amendment to the Q1 report has been made re Income and Expenditure. The contribution to and from the BCF pool for the Council were not represented. Cells C20 &amp; C39 have been amended from £2,660,360 to £2,948,730.</t>
  </si>
  <si>
    <t xml:space="preserve">As advised in Southend's Q4 14/15 BCF Quarterly return (submitted May 2015) the baseline changed during the course of Q3 &amp; Q4 14/15. Subsequently, the targetting of residential care admissions was amended. Our original target was to achieve an 11.5% reduction in residential care placements. Based on YTD performance at Mo6 FY 15/16 and a reallingment of baseline Southend is currently predicted to meet our targetted performance. </t>
  </si>
  <si>
    <t>Our YTD performance at Mo6 is 82.2% of 65+ people still at home after 91 days following hospital discharge. Our target is 80%.</t>
  </si>
  <si>
    <t>The baseline is not available by quarter and is set for the period July 2013 - March 2014. Performance for period July 2014 - March 2015 will be available in Dec 2015</t>
  </si>
  <si>
    <t>Data is no longer reported as a net promoter score. It is reported as a percentage of those that would recommend. Data is available for Q2 15/16 but is not comparable to the baseline. This is a national initiative that has been implemented across the NHS. HWB are currently reviewing the options available.</t>
  </si>
  <si>
    <t>nil comment</t>
  </si>
  <si>
    <t>CareTrak (a third party provided service) and NELLIE (service provided by NEL CSU) will be used to risk stratify patients / residents across health and social care in Southend. Both systems are currently being developed and will be providing analysis and reports by the end of Q3 2015/16</t>
  </si>
  <si>
    <t>Non Elective and P4P
We are confident that we have met and surpassed our challenging BCF target for Non Elective performance and that the reduction in reported activity has been due to a number of factors; (1) we have commissioned and re-designed some specific services that are now beginning to have a positive impact; and (2) through a well designed and operational governance structure targets are being met through increased system pressure. We continue to plan for the anticipated challenges through Q3 and into Q4. If our plans continue to deliver through the winter period we would expect to see similar results to those demonstrated within this return. 
Through our robust governance structure a review is being undertaken of Non-Elective performance to ensure plans can be enhanced and any further opportunities realised. The review will not only consider the opportunities within the system but also reflect on the continued challenges faced and support our planning process for BCF 16/17.
Income &amp; Expenditure
Income &amp; Expenditure has remained on plan. The Non Elective achievement against target for Q2 15/16 has enabled the HWB to transfer a proportion of the money from the P4P for Q4 14/15.</t>
  </si>
  <si>
    <t>Elizabeth Hopes</t>
  </si>
  <si>
    <t>Liz.Hopes@sthelensccg.nhs.uk</t>
  </si>
  <si>
    <t>01744 457218</t>
  </si>
  <si>
    <t xml:space="preserve">Julie Abbott and Mike Wyatt </t>
  </si>
  <si>
    <t>The CCG has actively encouraged the use of just two clinical systems which pursue open API's, EMIS WEB and InPS Vision. Previously, there were eight different clinical systems within GP practices in St Helens. This has ensured that GP clinical systems are interoperable.The local Out of Hours Service uses the system Adastra, and the local Hospice uses the clinical system TTP SystmOne, and we are actively looking at the possibility of sharing data with the use of the Medical Interoperability Gateway (MIG) which complies with all interoperability standards. This will ensure that the right information is available to the right user at the right time. The CCG has procured Business Intelligence from the North West Commissioning Support Unit (NWCSU) which provides commissioning and technology support services to a wide range of commissioners and providers, and therefore as we are utilising the same system, this ensures that we can readily compare analytics across CCG's. Within the Council the IT suppliers have started to consider plans but this is still in its early stages</t>
  </si>
  <si>
    <t>1) Income and Expenditure includes P4P funds invested in the provider PbR contract for 2015/16.  
2) At Q2 there is no variation to report between forecast and actual income projections within the financial plan. 
3) In respect of expenditure at Q2, there is little variation to the plan, forecast and actual totals.  Variations are noted for schemes within the umbrella of NHS Out Of Hospital Commissioned Services where expenditure is profiled to reflect greater utilisation in Q3 - Q4 following progression of a number of schemes.  Any commissioning and decommissioning of services are reflected within the over arching financial plan.  Colleagues from the CCG and Council continue to work together to report the financial plan to the relevant governance forums.</t>
  </si>
  <si>
    <t>Target 15/16 256 admissions (719 per 100k, Pop 35,578)
Current position 132 admissions as at end of September 2015 (371 per 100k population), if continue at the same rate for the next six month this would equate to 264 admissions (8 above target for the year).</t>
  </si>
  <si>
    <t xml:space="preserve">For Quarter 2 there were 88 people out of 101 still at home after 91 days. This gives a cumulative outturn of 88.9% for the first 2 quarters. The actual reported performance will be based on a snapshot of people discharged to reablement in Oct/Nov/Dec 2015 i.e. Q4 performance </t>
  </si>
  <si>
    <t xml:space="preserve">The rate of emergency admissions has reduced for falls in Quarter 2 compared with Q1. The Falls Prevention Team continue to patients work with those aged 65 and identified at  over rate risk of a fall  per 100,000 and also the results of GP case finding seems to be impacting on admission. Service  continues to work with care homes and provides training. Year to date, falls admissions are reported as 4% above plan, however there has been great improvement seen between Qtr 1 and Qtr 2 which, if this continues will put the annual target back on track. </t>
  </si>
  <si>
    <t>88% of respondents identified extremely/very satisfied with service provided at the end of Q1. For Quarter 2 a total of 62 out of 70 respondents identified themselves as being extremely/very satisfied, with 2 people identifying being quite disssatisfied.</t>
  </si>
  <si>
    <t xml:space="preserve">The CCG has facilitated electronic referral forms within GP Practices which automatically populates the NHS number to ensure it is utilised consistently.
The CCG is looking at ways of sharing digital care records, we are considering purchasing the MIG (Medical Interoperability Gateway) in the near future.
</t>
  </si>
  <si>
    <t xml:space="preserve">The CCG is using the PRISM Risk Stratification Tool. The Tool is now being piloted within 29 GP practices, with the aim being to roll out to all 36 practices by April 2016. The Tool is currently being used as a source of information within GP multi-disciplinary team meetings, to support decisions about patient care requirements. </t>
  </si>
  <si>
    <t xml:space="preserve">Going forward we will be utilising the data to inform population need in line with proposed new models of care. Further work is being undertaken to streamline data collection and standardise usage across all GP practices. Further information will be available for the Qtr 3 return. 
</t>
  </si>
  <si>
    <t>No comments</t>
  </si>
  <si>
    <t xml:space="preserve">NHS St Helens Clinical Commissioning Group and St Helens Council continue to progress the Better Care Fund plan that has been approved by NHS England, and  this submission was approved by the H&amp;WB on 26 November 2015. A Better Care Fund dashboard has been produced to support the performance monitoring of the impact of approved schemes. Particular successes for 14/15 include the permanent admissions of older people (aged 65+) per 100,000, which was 657.5 at year end, against a target of 729.3, and the numbers of delayed transfers of care from hospital, which was lower than target for every quarter of 14/15. Additionally overall satisfaction with integrated service provision (Reablement), taken from a patient experience survey, was 91%, exceeding the 14/15 target of 85%. In the second quarter of 2015/16 we are on track for  improved performance for people still at home after 91 days following discharge, and the local metric regarding emergency admissions for falls related injuries.  Overall satisfaction with integrated service provision (Reablement), taken from a patient experience survey, remains above the target of 85%. 
At the time of this submission the quarter two data for non elective admissions to hospital remains marginally below plan. It is anticipated, however, that non elective activity will be at or above plan by Qtr 3 due to increasing demand throughout the year e.g. the influence of winter pressures. The CCG is also having to manage increased acuity in patients, and consequently a more expensive non elective case mix.  
Areas requiring improved performance include the proportion of older people who are still at home 91 days after discharge from hospital into reablement, and delayed transfers of care. </t>
  </si>
  <si>
    <t>Hilary Bellwood</t>
  </si>
  <si>
    <t>Improvement in Non Elective performance due to changes to Ambulatory Care activity reporting in line with agreed pathways. Reduced funding through Non Elective admissions is matched by increased funding to Ambulatory Care attendances, and therefore the performance fund released in Q2 is used to offset this cost growth elsewhere in the system.</t>
  </si>
  <si>
    <t>Actual expenditure figures show full expenditure against schemes less the value of the Performance fund for Q2, which was not released to the BCF pool due to the levels of Non Elective overperformance experienced year to date.</t>
  </si>
  <si>
    <t xml:space="preserve">A range of controls are in place, and alternatives to residential care (extra care) are available. However, demand continues to grow and our mid year projection suggests more admissions this year than in the previous year.       
</t>
  </si>
  <si>
    <t>Analysis shows that more people are being re-admitted to hospital or have died in this 3 month period since their initial discharge from hospital. Cohort analysis underway across Social Care and Acute Trust  to ensure appropriate people are referred to the service.</t>
  </si>
  <si>
    <t xml:space="preserve">A more streamlined approach towards the support offers around new models of care and the BCF. </t>
  </si>
  <si>
    <t xml:space="preserve">We are holding  a 2 day interoperability design event across the health and social care system in early December to take this work forward.                                                                                                                                                                                                                                                       GP - Can access some health records being used by community services, have electronic feeds of information into from hospital (e.g. e-referral, pathology, GP Handover forms), soon to be able to see Mental Health records. Social care - no electronic interface with social care records as yet.
Hospital - Have electronic feeds of information into primary care, soon to make record viewing available
Social Care - Limited ability to speak to parts of the health system, are mapping out the information which would be helpful to share and a plan to introduce record viewing (dates to be determined)
Community - Strong information sharing already established, especially between GP practices and community nurses who in many cases use the same clinical system. This will become much more widespread in the next twelve months as the two GP clinical system suppliers (EMIS and SystmOne) are about to become interoperable. Gateshead community services is in the midst of rolling out EMIS web (used by all GP practices in Gateshead).
Specialised Palliative - No robust method to share care plans and DNAR forms electronically between organisations. Plans are being developed which will likely involve using the enhanced summary care record or commissioning another supplier to deliver this interoperability.
 </t>
  </si>
  <si>
    <t>We have used the Combined Predictive Model tool but mainly at a service redesign level. We have not used a dedicated tool to risk stratify at a population level nor aligned allocated funding based on need across health and social care. Work is underway to develop New Care Models that will determine population level information and associated risk that allows strategic planing of funding flows. The CPM tool has been used in bespoke pieces of work such as the National Enhance service - Avoidable Emergency Admissions and Better Care Fund service level redesign. Newcastle practices are signed up to deliver the Unplanned Admissions Enhanced Service which involves 2% of the practice population at risk of hospitalisation and who would potentially benefit from proactive care management. For each of these patients who agree, a care plan is developed and managed which should help to keep them out of hospital.  Since all practices are signed up, this equates to the 2% answer</t>
  </si>
  <si>
    <t xml:space="preserve">The CHC benchmarking information for Newcastle Gateshead CCG provides the number of local residents who have been identified as eligible for PHBs during Q2.  As this information is provided on a CCG basis, this has been split according to the mid 2015 population estimate for both Newcastle and Gateshead.
System wide project groups have been established and will ensure a focus on increased delivery over coming months    
</t>
  </si>
  <si>
    <t>BCF is part of the transformational ongoing work in the Newcastle health and care economy around New Models of Care delivery and integrated Health and Social Care commissioning. We see BCF as a component part of this wider strategic work and planning for the next 5 years (implementation of the 5YFV). The future local planning footprint will be considered closely over the next 6 months (as part of the planning guidance). Work within the BCF will be closely aligned to the system transformation, especially around 'older people services' and care pathways where coordinated person-centred care and integration are crucial and challenging. The BCF has been an enabler to help with relationships and culture change - core 'actions' to any transformational change programme.
To develop new models of care we are planning to have 2 Proof of Concept sites to act as test beds for the design and delivery of new ways of working across health and social care.  Our PoC sites have been identified and will be launched early in the new year.                                                                                                                                                                                                                                                                                                                                                                  Areas considered to be a city wide priority within the BCF plan,
• Intermediate Care – commencing with out of hospital bed modelling
• Falls Prevention
• Social Prescribing (Ways to Wellness)
• Children and Young People
 Cumulative Non elective admissions are still above plan year to date, however an improved position for Q2 15/16 has brought the level of overperformance against plan down significantly, which paired with accurate recording of Ambulatory Care activity is expected to bring activity in line with plan by the end of the year.
Performance on Delayed Transfers of Care continues to be on target.</t>
  </si>
  <si>
    <t>Social Care and Health are currently implementing the sharing of information across all providers through the local Health Information Exchange (HIE) - this is being aligned to the implementation of the new Social Care System.</t>
  </si>
  <si>
    <t>Risk stratification is utilised to enable segmentation of non-elective admissions, identifying the patient cohorts that are likely to be impacted by admission avoidance schemes. Investment resources are then identified as an output of this process.</t>
  </si>
  <si>
    <t>Approx 14,500 residents have been identified as in need of preventative care</t>
  </si>
  <si>
    <t xml:space="preserve">In addition to implementing PHB for CHC adult and children - the ccg has identited in long term conditions:  CPOD housebound cohort as suitable for PHB.  At this stage the scoping the work is in early stages.  teh CCG plans to publish its offer of major  and it is anticipated that a small  pilot will be undertaken next financial year from this cohort. The numbers above (27) do not include CHC cohort. </t>
  </si>
  <si>
    <t xml:space="preserve">LBN and CCG have signalled their ambition and future direction of travel with the BCF and created a non-pooled fund of over £119m. The ambition showed demonstrates the strength of relationships and partnership working between LBN and CCG and over the next year there will be further developments. There is strong political and clinical leadership and engagement from senior officers, CCG Chair and Board and the Mayor and his colleagues. We have worked collaboratively on the vision for the BCF and both partners are committed to its implementation and for real ‘step-change’ within the local health economy.
One clear manifestation of that developing relationship is the CCG and the Council exploring the possibility of co-location between services at new office accommodation. This has now been progressed and a location secured and by January both the CCG and Adults (LBN) will be co-located. This will facilitate further work on the development of integrated commissioning functions in order to advance the principles set out in the Better Care Fund. The CCG Board also held a Board Development session on partnership working with the Borough and there was quite clearly an appetite to develop integrating commissioning capability  and to do so strategically and at pace.  
The BCF Governance and Delivery Group has now been established and is meeting regularly. The first priority of this group has been to finalise the Section 75 agreement. The Section 75 has now been agreed, signed and sealed. The agreement is based on a template section 75 agreement prepared by solicitors, Bevan Brittan, on behalf of the national BCF programme office.
The key schemes associated with delivering the BCF activity reductions (Care Navigation, Rapid Response and RAID) have all been implemented. The majority of targeted patients now have care plans and referrals to the Rapid Response service continue to increase. The initial feedback from clinicians on the Rapid Respond Service has been positive and encouraging.
</t>
  </si>
  <si>
    <t>John Everson</t>
  </si>
  <si>
    <t>j.everson@nhs.net</t>
  </si>
  <si>
    <t>01263 738119</t>
  </si>
  <si>
    <t>Brian Watkins (Chair)</t>
  </si>
  <si>
    <t>All plans are in place and are developing on track to deliver an approach and implement key 7 day services in Norfolk. This is building and sharing on the learning from Great Yarmouth’s earlier adopter site which has the components in place.  The completion date is in line with that required by the 10 Clinical Standards for 7 Day Services.</t>
  </si>
  <si>
    <t>No comment required.</t>
  </si>
  <si>
    <t>The forecast expenditure has been revised at Q2 to reflect the progress in developing/delivering plans against the Social Care Capital Grant.</t>
  </si>
  <si>
    <t>Where the provider is shown as 'no' for use of NHS number as primary indicator, records are populated with NHS number but as yet not universally used as primary identifier. It is also recognised that there is a variation in responses from different CCG's and a consensus is represented above.</t>
  </si>
  <si>
    <t>There is no available information regarding care plans offered.  This is being worked on at present across the system.</t>
  </si>
  <si>
    <t xml:space="preserve">Eligibility is based on the total number of CHC referrals received during this quarter. </t>
  </si>
  <si>
    <t xml:space="preserve">Norfolk's Better Care Fund schemes continue to progress well against plans and where evidence indicates that the schemes are having a positive impact the learning is being shared and developed. Where evidence of impact is not being demonstrated the schemes are being reviewed and refocused to ensure a proactive and responsive approach.  This work is also helping to inform planning for BCF developments in 2016/17.
The local partnership boards provide the local focus and grip for current and future planning and the County BCF Board provides the opportunity to manage the significant requirements of the programme, share good practice and build on what works. 
There is positive progress against targets for delayed transfers of care, reductions in residential and nursing care admissions and people remaining at home 91 days after hospital discharge, however there still remain significant challenges, due to the demographic pressures, in delivering against the ambitious and stretching BCF target for non elective admissions.
It is anticipated as schemes continue to develop that the impact in this area will improve, however Norfolks health and care system is mindful that despite robust planning, winter pressures present a significant risk. </t>
  </si>
  <si>
    <t>We are making progress.  We are evaulating services to ensure optimal delivery</t>
  </si>
  <si>
    <t>The numbers of individuals admitted into care has continued to rise despite best efforts to support people for longer within the community. Detailed work is on-going to reduce the number of admissions into a short stay placement which often leads to the permanent placement. 
Consideration though must be given to the budget situation and that there are many incidents where domiciliary care is more costly than residential. The whole of issue of ethical and pragmatic decision making is being explored but this may pose a risk to the numbers entering residential care.</t>
  </si>
  <si>
    <t>This national measure is for people discharged October to December and as such data is not available at present.</t>
  </si>
  <si>
    <t xml:space="preserve">Achieving target </t>
  </si>
  <si>
    <t>This is assessed via annual survey, so no data available at present</t>
  </si>
  <si>
    <t>There may be some low level support by way of clarification that would be useful for us, but we are unsure of the specifics at this stage of our planning.  We would like to keep out options open pending further opportunity to plan!</t>
  </si>
  <si>
    <t xml:space="preserve">SystmOne (S1) sites can see hospital (NLaG) data; discussions are underway to ensure NLaG  data can be viewed by S1 practices.  S1 GP practices and adult social care are able to speak to each other.  S1 palliative units are only able to speak to other areas of the system already using S1.  There is work on-going to ensure that S1 and EMIS users can talk to each other.  All community providers use S1, and therefore can link with other areas of the system which use S1.  With regard to mental health, an email system is used to notify a patient's GP of a client walk in.
</t>
  </si>
  <si>
    <t>We have not undertaken a risk stratification exercise and therefore are unable to answer resultant questions at lines 25 and 28; a % figure has been entered because the spreadsheet requires an answer</t>
  </si>
  <si>
    <t>The figures given include adults and young people with PHBs, since the question refers to 'residents' rather than 'adults'</t>
  </si>
  <si>
    <t>This narrative is based on performance against the metrics within the NEL plan for the second quarter 2015/16. 
Performance in relation to non-elective and A&amp;E admissions and attendances is not as hoped for at the end of the quarter, but we are able to manage this through the contingency arrangements that we have put in place. Work continues to progress the schemes that are not yet fully operational (Support to Nursing Homes and 7 day primary care) which are intended to impact on this demand, so that we can continue to realise the benefits within our plan.  Significant progress has been made in respect of these schemes, and evaluation is underway to ensure that effectiveness is maximised.  
BCF Projects that have been completed this quarter include the first phase of the Single Point of Access.</t>
  </si>
  <si>
    <t>New care networks in place to enhance the locality teams funded through BCF. These teams have the remit to identify an accountable practitioner using joint assessments and care plans. BCF also funded new Locality coordinator roles - these role holders will act as lead nurse within each network.</t>
  </si>
  <si>
    <t xml:space="preserve">No P4P payments have been made, but payments to the equivalent amount have been made to BCF partners based on the revised locally agreed risk share agreement.  </t>
  </si>
  <si>
    <t>On track any slippage in year is being recycled towards the priority areas</t>
  </si>
  <si>
    <t>Target set significant stretch following impressive performance in 14/15. Reviews of admissions in 15/16 indicate all placements appropriate and reflect significant care needs of frail elderly.</t>
  </si>
  <si>
    <t>Continue to achieve target month on month</t>
  </si>
  <si>
    <t>Significant stretch target this year. Monthly variation up to Q2. Expect improvements following implementation of key schemes on Oct 1st 2015</t>
  </si>
  <si>
    <t>Next survey due to be completed in January. Joint Board to review relevance of this metric as  it circulated to all age groups</t>
  </si>
  <si>
    <t>See section 3. National Conditions narrative.  Only SystmOne GP Units can speak to each other, although EMIS and TPP are developing an interoperability options. Our Local Hospital Trust Provides a web interface to their EPR. The Social Care system enforces the use of the NHS Number but it is not the Primary Identifier. Only SystmOne sites can see community data, although EMIS and TPP are developing an interoperability options.  Our Mental Health Provider uses 2 systems, SilverLink and SystmOne, Silverlink has an internal Primary identifier but also captures and validates the NHS Number. Our Palliative Care Provider can only share information with SystmOne Sites.  Good progress isbeing made on implemented a combined record viewer via a portal between care first and system one</t>
  </si>
  <si>
    <t>GP IT systems</t>
  </si>
  <si>
    <t>GP DES - not part of BCF modelling assumptions as no evidence base to reduced unplanned admissions at scale</t>
  </si>
  <si>
    <t xml:space="preserve">The CHC Team are currently rolling out PHB  information to patient’s and carers to try to facilitate a potential increase in the uptake of PHB’s with support from Y&amp;HCS PHB Team  in Doncaster.  The CCG are looking at a scoping exercise with the LA to consider how to move forward with  the implementation of PHB funding for JPOC’s (Joint Packages of Care).
</t>
  </si>
  <si>
    <t xml:space="preserve">Implementation of some BCF schemes initially delayed due to requirement to amend contracts and timescales for recruitment of new workers. However recruitment has proved extremely successful in the majority of schemes, even in roles historically difficult to recruit to. A landmark summit with GP practices took place in October to launch the new 'Care Networks' - new services will be wrapped around practice groupings. These networks will support the BCF locality teams to implement shared assessments and planning for those who require integrated packages of care. From October 1st 2015 BCF schemes are now operational and working 7 days a week where there was a plan to do so. </t>
  </si>
  <si>
    <t>Fowarded to HWB</t>
  </si>
  <si>
    <t xml:space="preserve">The integrated teams have mental health, social care and community services input to develop multi agency care plans which are shared with the GPs via EMIS (IT ) . At this time connecting care is used to view patient shared details.
Across the system we have system sign up to use the Edmonton toolkit for a shared assessment on frail and vulnerable patients. The community provider is currently trialling this and rolling out to our mental health and acute providers.
We are also working on introducing Treatment Escalation plan with a live date in the community of November and roll out in Dec/Jan
</t>
  </si>
  <si>
    <t>The reduction in admissions reported via SUS is related to changes in counting and coding by main provided of emergency admissions ( Weston Area Health Trust) - Ambulatory activity previously charged as inpatient activity now recoded to outpatients and planned day case following HSCIC review of counting and coding by trust. SUS figures need to be rebased to assess real position. Estimate c 600 admission recoded to outpatients and day cases M1-6.  Q4 2014/15 SUS figures reflect extended closure of wards in last qtr of 2014/15 due to noro virus.</t>
  </si>
  <si>
    <t>Forecast underspend related to P4Pnon delivery of savings and uncommitted funds.</t>
  </si>
  <si>
    <t xml:space="preserve">Target was set before the HSCIC changed how this measure was recorded nationally.  The changes made have increased the numbers in the cohort, and so performance appears to have deteriorated more than is actually the case.  </t>
  </si>
  <si>
    <t xml:space="preserve">Delivering against Proportion of older people (65 and over) who were still at home 91 days after discharge from hospital into reablement / rehabilitation services
</t>
  </si>
  <si>
    <t>14/15 target was exceeded.  15/16 target for April to September has also been exceeded.</t>
  </si>
  <si>
    <t>Social care quality of life of older people who use services (Unweighted data). Annual check</t>
  </si>
  <si>
    <t>All parties are signed up to connecting care however this only allows a view only it does not allow practioners to input into others systems.</t>
  </si>
  <si>
    <t xml:space="preserve">We are using a risk tool for those at risk of an unplanned admission, as part of our primary care DES we undertake an assessment and plan care </t>
  </si>
  <si>
    <t>We targeted the top 2% of our population that was at most risk of an unplanned admission. This would have been augmented by local practice knowledge. Those patients would then have had a care plan produced if appropariate. Three practices did not sign the DES in 2014/15 but only 1 expected for 15/16.</t>
  </si>
  <si>
    <t>Breakdown of cases by type in Q2 1 childrens CHC, 8 Adult CHC</t>
  </si>
  <si>
    <t xml:space="preserve">We have reviewed our progress against the Seven Day Services: 10 Point Checklist, published by NHS Improving Quality, an organisation which is supporting the delivery of this work programme on behalf of NHS England.  A copy of the checklist is enclosed here for your information. This review process has been very helpful for us, both in gauging our current position and in thinking about our future plans concerning this very important work.  The North Somerset plan has reduced our DTOCs this work has been completed by working in partnership to provide a real focus on our daily green to go list. We have recentley also introduced a pilot for Discharge to Asssess model and in 1 month have taken 26 patients on our caseload.
The seven day service work programme, from a commissioning perspective concerns ensuring that our contracts with relevant providers, require them to deliver services that are appropriate for seven day operation, rather than 5 (or less days), in order to achieve the best possible clinical outcomes and patient experience.  This is based on the 10 National Clinical Standards and timeline for their delivery as recommended by the Seven Days a Week Forum. 
There are two major concerns that we need to be mindful of when planning any intervention concerning these recommendations. Firstly, delivery depends on building and enhancing the workforce in the provided services. This would have to be achieved against the well publicised shortages and difficulties in recruiting doctors and nurses and other professions allied to health. Nationally, there is a government intention to train a further 10,000 people but of course this takes time varying from 3 or more years for nurses to up to ten years for GPs. 
Secondly, it is important to realise that there is no extra money being made available nationally to support this work at the local level and commissioners and providers need to work together to deliver the changes within existing resources.
As you are aware, the CCGs financial position is already challenged and needs to make up to £40m of savings over the next 5 years. This means that this work programme, will, in reality, be competing for sufficient resources to drive it forward. However, there is much work already in progress that is helping towards meeting the seven day service standards and we are making progress in a number of key areas. 
Seven day services are already established within many of the services that we commission in acute hospitals, community health services, and mental health services.  Primary care services are commissioned by NHS England currently, although the CCG is taking an increasing role in ‘co-commissioning’ these services under our new partnership arrangements with NHS England and we expect to have greater influence in the future. 
In acute hospital settings urgent clinical care in most specialties is provided seven days a week but there is scope to enhance planned care over time. We are working with all of our acute hospital providers to consider affordable proposals and progress on the 10 national clinical standards for seven day services, which is in acute provider contracts with quarterly contract monitoring of progress through our contract monitoring meetings. 
Other examples of 7 day services relevant to the clinical standards set out by the Seven Days a Week Forum include:
• Community Services - Integrated community teams providing a seven day community ward service and a Rapid Response Service which provides a 24/7 services
• GP Out of hours service –GP cover out of surgery hours and across weekends is already provided for urgent primary care and a pilot for planned care review is being undertaken.
• NHS 111, which includes emergency dental cover
For mental health services -  we commission a primary care liaison service, which is available 6 days a week and for acute episodes and there is 7 day specialist help within the Emergency Departments of the main hospitals 
In summary, at the current time, , we are working closely with our Bristol, South Gloucestershire and Somerset CCG partners and providers of health care services from whom we commission services for North Somerset people, to develop and implement plans that meet the national timeline for implementing the national clinical standards for seven day services. 
10 point Implementation Checklist
As a CCG our current position and future plans according to the 10 point implementation check list are as follows:
1) There is a shared vision for the future of seven day services held by the organisation and across the health care community. 
Through our Voices for Healthcare Strategy and our Joint CCG and North Somerset Council’s People and Communities co-production framework we have an annual programme of activity focused on involvement and engagement.  Listening to feedback helps us to set priorities across all of our delivery plans. Our work in this area includes leading and participating in large scale open invitation events.  These are: our Spring/Summer Stakeholder event; our Annual Public Meeting; and our Health Zone at the Your North Somerset event. We ask our commissioning leads to prepare for these events in terms of the feedback they want to gain from the public to inform their particular delivery areas. Such feedback is captured by a variety of means and then used to inform particular projects and work programmes. 
Another source of feedback is the continual involvement work that commissioning leads build into their own programmes of work. This includes, for example, having lay representation on co-production working groups as well as involvement within service redesign, care pathway design, developing initiatives to support improved health care, procurement processes and performance management processes. 
The CCG also commissions a quality team from the South, Central and South Western Commissioning Support Unit (SCSWCSU). This team captures patient experience information from, for example, the friends and family test, your own Healthwatch reports, complaints and PALS enquiries and incident reporting. Thematic reporting from these sources again informs us about what matters most to patients, carers and service users in North Somerset.  
We know from feedback that access to services is a high priority issue for patients, carers and service users. Access is a broad term that covers a multitude of issues which include seven day services, opening hours, availability of different services and clear information about services, that is provided in understandable formats. The feedback about access helps to inform CCG work programmes and this will include seven day services. 
At the present time, the CCG does not have a strategy document that encompasses a shared vision and there is no specific lead group established to drive this work programme forward. We will be gaining public feedback at our summer stakeholder event on the 2 July where this will be a topic for some of our ‘big conversation’ discussion groups. This feedback will then inform any future project plan and as such will be in line with our co-production partnership working. 
2) Governance for seven day services implementation plans is via existing governance routes, such as a Better Care Fund or systems resilience groups. 
Our contract managers review progress against seven day service implementation with our providers on a quarterly basis. Reporting is by highlight and exception and is discussed at a range of committees depending on the nature of the report. Committees include the Delivery and Performance Group and the Quality and Assurance Group. These groups are sub-committees of the CCG Governing Body, which receives the committee minutes for review as part of its routine performance monitoring and core business. 
The North Somerset CCG is not yet at the planning stage for this work programme. However, our working practice is to use feedback from our engagement in the development of a project initiation document (PID) which will then form the basis of our vision, strategy and delivery plan. In this way, as part of any project management process, the CCG Governing Body monitors progress.
We expect the BNSSG Systems Resilience Group and the North Somerset Better Care Fund Group to both play their part as plans emerge.  Plans would set out all of the key areas of work such as workforce demand plans and quality impact assessments.  All cross-area work would be overseen at the Bristol, North Somerset and South Gloucestershire (BNSSG) CCG partnership level. 
3) There is executive support and leadership for implementing seven day services with clear accountability and responsibilities.
The CCG’s monitors the plan through our transformation programme.  Once we are clearer on the project management arrangements for any agreed service changes we would wish to ensure that there is appropriate patient and public involvement and would welcome a discussion with Healthwatch on its role in supporting this, working in accordance with our co-production framework. 
4) Seven day service plans with full involvement and engagement of staff
Engagement and involvement of staff affected by any changes to service provision is and would be given a very high priority. Providers implementing such change would be required to have extensive engagement and consultation on any changes to their terms and conditions of work. There is a clear and well known recognition that workforce demand would be high and that recruitment of doctors and nurses would be very difficult. 
5) A high value is placed on patient engagement and there is a deep understanding and awareness of patient and public views about seven day services, which is incorporated into seven day service plans
An involvement, engagement and communications plan would be developed at our local level to support the delivery of any seven day services project. It is an essential component where there may be any significant change to services. Key stakeholders would be identified and informed of what’s happening and requested to get involved to help shape delivery plans. 
6) Stakeholders from the key enabler groups are engaged at the outset in seven day service implementation plans
As a commissioner we would expect that in implementing seven day service clinical standards they would ensure appropriate stakeholders from key enabler groups are engaged from the outset.  We would expect each provider to make the appropriate arrangements.
7) Measurement of the baseline, quality improvements and performance against the clinical standards is included. 
This would be included as preliminary work towards developing any project plan.  A national tool has been made available to inform a baseline analysis of services and is currently being reviewed.
8) Implementation plans are collaborative, integrated and agreed by stakeholders and contain clear actions to support delivery, building on the baseline position.
The CCG would expect clear plans to be set out for any service changes that are agreed.  Integrated services lie at the heart of the CCGs strategic plan and a collaborative approach will be essential to make the best use of scarce resources and skills.
In October of this year we have introduced the discharge to assess (model enclosed). This is a partnership between the acute provider Weston, Community Partnership and the Local Authority. Pathway 1 will be progressed within our close working with BNSSG.   The service supports pts 7 days a week but discharges Mon-Fri 
9) Local plans include an agreed service improvement and change management approach to facilitate the transformation.
The CCG will expect any service change plans to be based on a project management approach that includes clear change management plans.
10) Local plans include specific plans to support delivery and sustainability of the 10 National Clinical Standards
The 10 point clinical standard check list is being used to inform discussions with providers and proposals for affordable solutions are being requested. 
</t>
  </si>
  <si>
    <t>Councillor Lesley Spillard, HWB Chair</t>
  </si>
  <si>
    <t xml:space="preserve">Overall we have a planned underspend of £3m which relates to the dual running costs and the performance related element budgeted to be paid to the CCG. Both parties have agreed to this underspend on the understanding that it will be retained by the CCG to cover pressures as agreed in the s275 agreement. 
The non-pooled element of the Fund is expected to be slightly underspent at the end of the year as £434,000 of capital expenditure from the Community Capacity Grant on ICT improvements is not expected to be payable until April 2016 as it is subject to a procurement process.”
    </t>
  </si>
  <si>
    <t xml:space="preserve">  </t>
  </si>
  <si>
    <t>The average for Jan-Sept 2015 was 92.9% compared to 92.0% for the same period in 2014. Increasing to the target level of 94% is challenging due to the increased dependency profile of clients, as the service is concentrating on more serious cases.</t>
  </si>
  <si>
    <t>The volume of falls-related admissions has beenbelow 2014 levels during quarter and the cumulative reduction for Jan-Sept 20145 is 7% lower than the same period in 2014. There is a high level of natural variation in the data and therefore caution is required in predicting the full-year effect.</t>
  </si>
  <si>
    <t>The baseline measure was 67.8% (July 2014). The Jan 2015 survey results increased to 70%, which declined to 68.3% with the July 2015 survey results. However the upper confidence limit for the measure is 71% indicating that our variance from our target measure is within the limits of random variation. The next survey results are due Jan 2015.</t>
  </si>
  <si>
    <t>Local hospitals use electronic transfers for specific information flows such as test requests and reporting and discharge notifications, using widely-used commercial systems. GP systems are procured in line with the GPSOC framework which is nationally managed and therefore the availability of open APIs within GP systems is dependent on GPSOC.</t>
  </si>
  <si>
    <t>The Combined Predictive Model is used to identify patients recommended for inclusion in our Proactive Care Programme, which is partly funded by the BCF.</t>
  </si>
  <si>
    <t>The use of risk stratification has been embedded for several years and is supported by the RAIDR system which is available to all our GP practices.</t>
  </si>
  <si>
    <t>In line with NHS England's "Developing a Local Offer" programme, which is supporting CCGs to expand PHBs beyond NHS Continuing Health Care and Children and Young People's Continuing Care, North Tyneside CCG will develop their local offer for exanding PHB use by 31st March 2016.</t>
  </si>
  <si>
    <t xml:space="preserve">For Delayed Transfers of Care, we have met our cumulative target for Q4, Q1, and Q2 combined. The target was 2,378 days of delay and the actual performance was 2,323. 
For emergency hospital admissions, performance has improved following a difficult start to the year. For Q2, the target was 7,082 and the actual number of admissions was 6,614, i.e 6.6% below the BCF target. However since the Pay-for-performance target is calculated cumulatively across the three quarters, the Pay for Performance element has not yet become payable.
All but three of the planned BCF services are in operation. The exceptions are:
- Mental Health Community Pathways - agreed change of implementation date to 2016/17
- Hospice at Home - staff recruitment under way
- Extending the hours of the Integrated Elderly Assessment and Admission Avoidance Service - to be reviewed to ensure best fit with the development of the CarePoint service.
</t>
  </si>
  <si>
    <t>Wendy Balmain</t>
  </si>
  <si>
    <t>01609534788</t>
  </si>
  <si>
    <t>Adult Social Care planned discharge support is in place across the County to facilitate discharge through weekends. Step-Down beds are in place in residential care settings around the county, used also for rehabilitation, Fast Response Team and Intermediate Care. Duty Teams are available at least 7am-7pm and pre-planning work is also done during the week to prepare for any likely weekend discharges.  Given the size, scale and geography of the BCF footprint there is still work to be done to achieve 100% uniformity in arrangements across the patch.   The position is therefore described as ‘in progress’.</t>
  </si>
  <si>
    <t xml:space="preserve">Work is on-going to increase data quality (percentage compliance of record matching) as well as improve data completeness (administrative procedures).   </t>
  </si>
  <si>
    <t>We are currently testing joint assessment approaches. We have joint assessments in place as part of our good practice approach; not yet a single assessment by one professional but frequently by relevant organisations jointly assessing and working together to develop care plans.  See Comments on sheet4 for further detail.</t>
  </si>
  <si>
    <t>The payments for performance, as agreed within the section 75 agreement, relates to individual CCG performance against their target on a cumulative basis. .</t>
  </si>
  <si>
    <t>For most schemes the expenditure is in line with the financial plan. The exception being AWC who are spending below plan across some of their schemes.</t>
  </si>
  <si>
    <t>All schemes are now underway and it is anticipated that shortfalls in expenditure to date will be made up in the following 2 quarters. We anticipate that the full budget will be spent by year end.</t>
  </si>
  <si>
    <t xml:space="preserve">During 2014/15 North Yorkshire placed an additional 38 people 65+ in care over its baseline of 680 mostly due to increased winter pressures  This equates to 53 over the target figure of 665. Progress in 2015/16 remains over target. The Council's continues to perform well on this metirc compared to other comparators. </t>
  </si>
  <si>
    <t>There has been variation at a local level on this metric with some areas seeing tangible improvement whilst others have seen minor increases. Overall result is that we have seen an improving trend for the past 3 quarters.</t>
  </si>
  <si>
    <t>Data will not now be available for further assessment until Jan 2016. Source data for this metric is the GP Survey.   The percentage figures have been produced using CCG resident weighting.  This is the same weighting as the P4P metric as individual practice data from the GP patient survey is suppressed when below 5.    No quarterly plan was included in the original submission therefore the annual ambition (72%) and the actual percentage achievement (65%) has been entered in the Q1 sections.    The achievement value is taken from the GP survey data published July 2015 covering the period July-September 2014 and January-March 2015</t>
  </si>
  <si>
    <t>We are currently doing a lot of work through local Transformation Boards, Health &amp; Wellbeing Board and it substructures as well as developing integrated solutions within the Pioneer, Vanguard and System Leadership Visioning Network programmes.  If there are other opportunities to share learning across programmes we would be interested in exploring this further.</t>
  </si>
  <si>
    <t xml:space="preserve">NHS Number use as the primary identifier has been established for some time across NHS partners. Social care services are currently tracing and loading NHS Numbers onto case management systems through batch tracing services provided by the Demographics Batch Service at HSCIC.
Responses to the questions about “open API’s” have been based upon an interpretation of the NHS England Open API Architecture Policy. It should be acknowledged that there is some evidence of current systems talking to each other (e.g. GP to GP and Hospital to GP), it is not strictly through the use of “open API’s” as defined in the Policy. 
</t>
  </si>
  <si>
    <t xml:space="preserve">GP practices across North Yorkshire have access to risk stratification through a system called RAIDR.  RAIDR’s risk stratification module uses the CPM (Combined Predictive Model) algorithm to process acute secondary care and primary care records to produce a list of patients within each practice, ranked by their risk of admission. In addition to this the tool provides some condition specific risks e.g. COPD, AF (CHADs), and fracture (osteoporosis risk factors).  The patient lists from these tools carry the NHS number allowing practices to load them directly into their own practice management systems and to allocate specific resource or enhanced support through case management work.  </t>
  </si>
  <si>
    <t xml:space="preserve">The figures above are based on an average taken across the 5 CCG's. Within the CCG's the figure is highly variable ranging between 1% and around 5% by practice. </t>
  </si>
  <si>
    <t>Actively being promoted but currently not recorded on our database, this has identified and plans in place to record.</t>
  </si>
  <si>
    <t>Please note that we can only report on patients currently registered to the North Yorkshire Partnership Commissioning Unit (PCU) for  CHC funding.</t>
  </si>
  <si>
    <t xml:space="preserve">Local Transformation Boards:   Progress Evaluating BCF
The following contributions have been developed by the five local Transformation Boards contributing to the North Yorkshire BCF plan. They confirm that evaluation of schemes is underway and that evaluation will continue to be an iterative process to develop a fuller understanding of scheme impact and in particular the correlation with reducing NEAs.  The outcomes of these reviews will inform planning for 2016/17
Vale of York (VoY)
The key VoY schemes that sit within the boundary of North Yorkshire are the Selby Integrated Care Hub, a proportion of the Urgent Care Practitioner Scheme and a proportion of the Hospice at Home Scheme.  The functions of the Mental Health Street Triage scheme have now been mainstreamed into the new mental health contract with Tees, Esk and Wear Valley Foundation Trust. All of the schemes have been monitored and demonstrate an impact on NEAs and emergency department attendances, albeit not at the scale planned.
The quality impact of the schemes cannot be understated, particularly the impact of Hospice at Home, and the CCG are committed to continue to fund the schemes in North Yorkshire as long as the financial position allows it. The CCG continue to work closely with providers to develop more mature risk/share and risk/reward models and this approach is currently being tested with a draft funding model for the Selby Hub for the remainder of 15/16 and beyond
Scarborough &amp; Ryedale (SR)
There has been investment in a number of schemes, some of which are local and some of which are pan North Yorkshire or partnership schemes across other CCG areas. Local schemes include the Ryedale Community Response Team (Malton Hub), Hospice at Home/Care Home Link Nurse Scheme and a number of CCG funded posts supporting the North Yorkshire County Council Living Well programme. In addition Scarborough &amp; Ryedale CCG (SRCCG) are contributing to wider schemes, in particular Improving Access to Psychological Therapies (IAPT) and Acute Hospital Psychiatric Liaison Service.
Schemes generally are not demonstrating the targeted reduction in NEAs, with a rise in NEAs across the CCG area. However, the overall rise is not as high as the non-mitigated rise predicted for this year. It has proved difficult to link the outputs of the schemes directly to effect on NEA rates due to the multifactorial nature of NEA variation. Work is also on-going to ensure that NEA recording is accurate.
Whilst the lack of effect against NEAs is disappointing, the wider impact (including qualitative) of the schemes should not be underestimated. The IAPT scheme, for example is showing such a significant improvement in access and recovery rates that local GPs are now referring at an un-precedented rate, which is in itself impacting on the scheme. All of the schemes are able to demonstrate quality improvements, and further work is needed to understand the value of this “quality premium”.
SRCCG carried out a formal evaluation of the schemes in September 2015, but it was deemed too early to make decisions about continued investment at that stage. There will be further evaluation of the schemes in January 2016 to inform decisions on continued funding and potential commissioning decisions for the 2016/17 BCF.
Harrogate and Rural District (HaRD)
The HaRD schemes have in the main been implemented since April 2014, with the exception of the FAST response into Care Homes which has recently been reviewed and commissioned through a different approach. The summary below provides an update on the schemes:
Care Home initiative - in reach team including FAST and supported by existing Community Geriatrician, increased Community Mental Health Care Home Liaison, GP practices linked to Care Homes. The FAST response team were linked to 4 Care Homes and this has now been expanded to all Care Homes and guidance communicated to GPs to be able to refer.  Emergency admissions from Care Homes in 15/16 shows a similar number compared to 14/15.  A significant change has been the number of deaths in hospital following an emergency admission from a Care Home showing lower numbers compared to previous two years.
Mental Health Liaison Service is provided in Harrogate District Foundation Trust over 7 days from 8am to 8pm.  In 15/16 emergency admissions for people with a mental health diagnosis has reduced compared to Q1 14/15.
Community Stroke Team provides MDT specialist stroke rehabilitation supporting patients prior to discharge. A review has shown the average length of stay for stroke patients as 20.8 days, for those patients receiving community support the average is reduced to 15.9 days.  Additional FAST response team is to focus on improvement or maintaining patient's independence and enable them to remain in their own home.  The additional capacity has provided assessments for an additional 45 new patients per month.  Supporting approximately 15 additional patients each month to remain at home and assumed a saving of 75 bed days per month.
Voluntary Sector Schemes – 5 schemes have been commissioned that support carers, social prescribing, support at Home and Volunteers.  All of the schemes are going through a formal evaluation through the SRG group and will continue to be reported.
The evaluation of the schemes in October 2015 evidenced full assurance for quality and impact of the schemes.  The providers were each asked to provide additional evidence to provide assurance on the success factors including reduction in avoidable admissions and financial evaluation.  Scheme evaluation will be completed on a quarterly basis to monitor delivery of services and evidence of investment.  The reports will be presented at SRG and subsequently at Harrogate Health Transformation Board to consider future investment and continuation of schemes.
Airedale, Wharfedale &amp; Craven (AWC)
There are currently 4 BCF commissioned schemes being delivered in the Craven area of North Yorkshire County Council. These schemes include:
Assisted Technologies Service - Installation of telemedicine into 12 nursing and residential homes across Craven to provide 24/7 clinical support to residents and carers. Installation of 65 iPads into 65 patients’ homes across Craven with COPD, Heart Failure and any other complex needs assessed on a case by case basis i.e. end of life, complex comorbidities.
Care Home Quality Improvement Support Service - The service provides a dedicated support and liaison service to facilitate quality improvement in care delivered across the care homes in Craven.
Specialist Community Nursing Service - Expansion of existing specialist community services in Craven to support people with long term conditions through comprehensive assessment and care planning.
Craven Collaborative Care Team Enhancement  - Further enhancement of the existing Craven Collaborative Care team to provide a multidisciplinary, multiagency intermediate care services with the aim of preventing avoidable admissions to hospital and long term care. Funding provided to enhance the capacity and capability within the team by 1 WTE Social Care Assessor,  1 WTE Physiotherapist, 1 WTE Advanced Nurse Practitioner (ANP), 0.5 WTE Mental Health Nurse and 4 WTE Community nurses, plus 0.4 WTE link Carers’ Resource worker to ensure that the health and social care needs of patients are met in a timely manner.
As well as using data from the AWC Transformation and Integration Group (TIG) dashboard to assess impact across the system in Craven, a local Craven dash board has been developed, covering the 5 Craven practices participating in the ‘Better Care Fund’ schemes. It details various pertinent activities that would be expected to change as a measure of success of the various schemes. The report shows data for the previous 12 months prior to commencement of any pilots, and in order to make comparisons, data for the following 12 months after pilot start date. Regular monthly monitoring of these measures is taking place.
A separate (qualitative) evaluation framework is being agreed with providers and expected to be completed by mid-December.
Hambleton, Richmondshire and Whitby (HRW)
The HRW BCF evaluation completed in October 2015 provided assurance that all of the schemes partially meet their evaluation criteria specified through the North Yorkshire submission.
Whilst each individual’s schemes impact on NEL Admissions cannot be evidenced directly through quantitative data it can be assumed to be a positive impact and effect on the current position at -3% (September 2015 source MAR).  The impact at our main provider is even more significant with a current position of -6% on all emergency admissions and -10% ages 18-64. A recent rise in paediatric activity across the locality is offsetting some of the impacts on adults and older people.
All schemes are delivering increased activity levels and qualitative service improvements strengthening the localities service resilience and the Fit 4 the Future Transformation Programme. Provider feedback includes; improved GP and Partner relations, improved services for Patients and Carers and a real and ongoing commitment to continued service improvement.
All schemes are now fully operational.  Mental Health schemes are meeting service targets, Discharge Facilitators are established as change agents to improve discharge processes and a GP Hospitalist model has been implemented and identified as a best practice as part of the Friarage wider transformation proposals. The successes include; reductions in Emergency Admissions with Mental Health Diagnosis, -23% reduction in emergency admissions due to falls, 24 hour support for palliative patients and reduced overnight admissions.
Schemes identified as enabling schemes without specific saving targets are also monitored against their outputs and our service resilience, impacts include a Model of Dementia provision now outlined to inform future commissioning intentions and a District Nursing Service at full capacity and fully engaged in the CCG’s Primary Care Workforce transformation project.
The evaluation includes the significant risks of any service reduction at this point of full service delivery and investment and recommends no significant changes to schemes or existing funding arrangements. Scheme evaluation will remain on-going with a detailed evaluation exercise being completed every quarter to continually monitor delivery of services and prototype developments to justify the investment as a positive contribution and influence to the wider integration agenda.
</t>
  </si>
  <si>
    <t>Dr Gail Newmarch</t>
  </si>
  <si>
    <t>gail.newmarch@neneccg.nhs.uk</t>
  </si>
  <si>
    <t>01604651652 Ex 1237</t>
  </si>
  <si>
    <t xml:space="preserve">Carolyn Kus </t>
  </si>
  <si>
    <t xml:space="preserve">some services in place such as Psychiatric Liaison Social Services and Community Nursing.  New services being developed eg intemediate care/Carers identifying and managing the early stages of an infection and bed based support to Dementia </t>
  </si>
  <si>
    <t xml:space="preserve">NHS number used by health organisations only currently </t>
  </si>
  <si>
    <t>This is an important priority but more detailed plans and timelines are needed</t>
  </si>
  <si>
    <t xml:space="preserve">This is 1,095 more admissions than Q2 14/15
This is 1,999 more admissions than our 3.5% reduction target
The cumulative shortfall in reduced NEL admissions over 3 BCF Quarters is now 4,080
The suggested quarterly payment into the BCF pool is £0
</t>
  </si>
  <si>
    <t xml:space="preserve">The BCF within Northamptonshire has been designed with the aim of reducing NEL activity within the acute providers by 3.5%.  The CCG is withholding the P4P funds from the pool as the NEL reduction is not on target to deliver the required reductions.  It is however assumed that each partner will contribute additional funds to cover the shortfall that the Pool Fund creates inline with the agreed S75 arrangements. </t>
  </si>
  <si>
    <t xml:space="preserve">The main difference is due to a revision to a number of service lines to reflect 15/16 NHFT contract values.  In the previous return they were based on 14/15 financial values.  In addition transformational Investment for Intermediate Care Teams of £573k has been added into the BCF Pool.  
</t>
  </si>
  <si>
    <t xml:space="preserve">The BCF within Northamptonshire has been designed with the aim of reducing NEL activity within the acute providers by 3.5%.  Additional savings above the 3.5% NEL reduction are also required through service re-design in 2015/16 in order to create funds to protect Social Care services. For 2015/16 protection has been agreed as £5.4m and is underwritten by the CCG's.  Investment funding for the transformational schemes has been identified by the CCG's and is vired into the BCF during the year upon Board approval of business cases.  Additional investment aimed at reducing NEL activity has also been made through re-investing MRET, Readmissions and winter resilience funds but this is not reflected in the BCF pool.  The investment made so far has not reduced the NEL activity below the baseline.    
</t>
  </si>
  <si>
    <t>baseline is 1553.  this quarter has seen an additional 128 people admitted to residential care homes.  (source NCC)</t>
  </si>
  <si>
    <t>This is an annual target and the data is not currently available</t>
  </si>
  <si>
    <t xml:space="preserve">admissions for a fall in the over 65's has increased during the last two quarters.  This falls ambulance scheme invested in to reduce falls has not delivered.  New work to support carers to identify and manage infections has now started.  A major contributory factor to a fall is an infection. </t>
  </si>
  <si>
    <t xml:space="preserve">a review of patient engagement is underway.  All new project have clear engagment sections.  </t>
  </si>
  <si>
    <t xml:space="preserve">support to partnership working </t>
  </si>
  <si>
    <t xml:space="preserve">clearer more accountable plans are being developed </t>
  </si>
  <si>
    <t>risk tool is being used in primary care to identify and manage some high cost patients.  It is not use currently to allocate resource</t>
  </si>
  <si>
    <t>the use of risk stratification in primary care is currently under review.   A number of practices recorded as using the tool do not link it to care planning.  The content of Care Plans is also being reviewed</t>
  </si>
  <si>
    <t>PHB is a local priority.  A new scheme focusing on those patients who have high numbers of non elective admissions has been established since the last return</t>
  </si>
  <si>
    <t xml:space="preserve"> 
The S75 was signed in July and the LA and CCGs are starting work on the redesign of 15/16.  Since then good progress has been made on starting to redesign services and to strengthen the performance reporting of these.  Priorities are closure of community beds in favour of home based models of care, an extended intermediate care service and revised service specifications in community nursing.   The Local Authority has prioritised the need to find a long term use for its specialist beds.    Work has also begun to extend the numbers of people offered Personal Health Budgets where they have a history of high numbers of non-elective admissions.  In addition new  work with Carers to empower them to identify and manage the early stages of an infection with basic biometric monitoring and use of a web based tool has begun.      Northamptonshire is a difficult economy with all organisations facing serious financial pressures.  Redesign under Integrated Commissioning is a priority therefore in providing sustainability.  There is a clear focus now on working to empower and inform patients and carers and to build models of care that support them as the decision maker.   Planning for year two has begun with a clear focus on redesigning services in community beds/home based care; workforce roles and specifications; and integrated care models for example domiciliary care.   Reductions in non-elective admissions shows a deteriorating position meaning the performance fund will not be achieved for 15/16.  One of the weakness this year was the separation of the decisions to invest transformation money from the BCF making it difficult to pump prime new workforce models.  This will be address in the programme from 16/17.  The investment in the transformation schemes have not to date achieved the return on investment.  A review of the Collaborative Care teams is underway.  Currently there are fourteen different models across the localities.  The aim is to take the best and commissioning a single model.  The Care Home scheme where GPs visit nursing homes has been relaunched with a new service specification. In addition work to set a standard contract and prices in the care home sector has begun.  The Falls Ambulance project has not delivered the reduction in falls in the over 65's and is being reviewed.  Psychiatric Liaison has not delivered the level of reductions planned.
A fund manager has now been appointed to lead this work through the County Council.  Whilst it has been a slow start relationships between partner organisations are improving and there is now a clear focus on redesign.  
</t>
  </si>
  <si>
    <t>We have an agreed risk share between partner orginisations for managing the impact of any non-acheivement of non-elective reductions to ensure BCF schemes progress and acute activity is funded with appropriate contributions from partners.</t>
  </si>
  <si>
    <t>This number can fluctuate significantly between different quarters of the year. Although the full year figure for 2014/15 was 90.5%, the denominator for this period was 20% lower than the estimated number. The Q1 15/16 figures are available to us and demonstrate that the rate is currently 93.7%, and indicate an improvement in performance.</t>
  </si>
  <si>
    <t>The number of patients with a recorded diagnosis of dementia within Northumberland CCG has remained relatively constant for the first 6 months of 2015/16. consequently, the % diagnosis rate is decreasing as the denominator (population) increases year on year. A number of actions are in place to improve diagnosis rates.</t>
  </si>
  <si>
    <t>The proportion who are very or extremely satisfied with their support has improved from 41.8% in 2012/13 to 43.6% in 2014/15. The overall response rate has decreased by 6.5%.</t>
  </si>
  <si>
    <t xml:space="preserve">Those identified by risk stratification modelling are placed on our preventative, proactive high risk patient programme (HRPP) led by primary care and supported by community services and social care. </t>
  </si>
  <si>
    <t xml:space="preserve">Financial savings: We are not currently releasing all the expected savings but the health and social care system has an agreement on how to manage this risk via a clearly documented risk-share. We feel the impact of our transformation work has not yet worked through into non-elective and financial spend reductions. It should be noted that the source of data used for section D, in tab 4, is 'SUS adjusted' as it is necessary to adjust SUS for local ambulatory care agreements. Therefore as the Q4 14/15 figure uses MAR data which derives from SUS this figure is incorrect but as the cell is locked we cannot alter this.
The CCG prepares a monthly summary report against our NEL baseline so that partners can be clear on the progress being made to achieving the annual savings target.                                                                                                                                                                 BCF Scheme Update
In addition to the BCF workstreams that are covered by the CCG commissioning plan, the main focus of the Northumberland Better Care Fund is on improving the quality of care provided to care home and end of life patients in order to reduce non elective activity.  A project group drives system-wide delivery and includes representatives from primary, community, secondary care, social care, mental health services and care homes.  The importance of care home representation on the project group has allowed Northumberland to quickly understand key issues and develop solutions. The following prvoides an update on this core work:                                                                                                                                                                                                      Admission avoidance/ post discharge support services:
The care homes group has met regularly during 2015 and a comprehensive action plan has developed with all significant actions delivered to meet BCF project objectives.  The actions have primarily focussed upon providing additional support and skill in care homes settings to reduce the number of people admitted to hospital, where their care could be provided in the care home setting.  The key actions delivered are: 
       High Risk Patient Programme
• Each care home has been provided with a list of dedicated telephone lines that connect the care home directly with a clinician in the patient’s surgery.  This will operate in-hours. 
• Each care home has the been provided with a template to share key learning with a clinical test group to resolve frequently occurring issues and share best practice across the health and social care system.
• The CCG has completed a mapping exercise that identifies which GP surgery is aligned to each care home.  Each locality is moving towards an evidence based approach to ensure best practice healthcare is delivered to care homes across Northumberland.
Admission Avoidance and Post Discharge Support
• Community geriatrician capacity is really important in securing a comprehensive programme of support in localities.  All localities have access to community geriatricians and education sessions have happened in the North and West to improve working relationships and care delivered to Northumberland high risk patients.  There are educational events planned in the Central and Blyth localities.
• A service has been implemented to deliver pharmacist led care home medication reviews with a full service in operation from October to deliver 1000 reviews per year.  Medication reviews have proven to increase the quality of prescribing, reduce unnecessary admissions relating to inappropriate prescribing and reduce waste medication. 
• Care home staff and patients are at high risk of flu during the winter period.  The care home group has ensure all care home staff and patients are prioritised to receive flu vaccinations which will ensure our workforce and patients are not unnecessarily admitted due to flu in the winter period.
• The group is investigating antibiotic intramuscular pathways within care homes.  The CCG urgent care lead is working with the community nursing team to develop a pathway to allow early intervention with for antibiotics where appropriate.
• A comprehensive training programme is already in place for care home staff.  The clinical members of the care homes group have offered (and that offer has been taken up) to add further sessions to that programme as appropriate.  
• Colleagues from the acute trust have offered to deliver training as required. 
Mental health services 
Better managing patients with challenging behaviour is an identified priority for the group.  The mental health lead within the group has developing a support tool care homes and they are currently looking to integrate this within the Situation Background Assessment Recommendation (SBAR) which care homes are familiar with. 
The group is testing mental health services within a care home to ensure the whole system is responding in an integrated way to patients with mental health issues.  The aim is to avoid patients unnecessarily being passed between clinicians without a clear care plan being implemented.
End of Life
The group is working to improve the care planning for care home patients with support from the community nursing teams.  The community nursing team is working on reviewing and improving the quality of emergency health care plans for patients as they are best placed to understand the care planning process.
The group has ensured that all 4 localities have a system in place to allow nurse led admissions to community hospitals which allow patients to be transferred to an appropriate setting without any delays.
</t>
  </si>
  <si>
    <t xml:space="preserve">Cllr Alex Norris, HWB Chair </t>
  </si>
  <si>
    <t xml:space="preserve">Please note that the suggested quarterly payment for Q1 automatically listed here in D22 does not match the value from the Q1 return submitted. The NEL target was met in Q1 achieving the full £183k available, we do not recognise the value in D22. </t>
  </si>
  <si>
    <t xml:space="preserve">There is £0.824m difference between the annual total and forecast spend. This relates to underspend arising from slippage on implemetation of 7 day working. </t>
  </si>
  <si>
    <t xml:space="preserve">There is underspend arising from delays to implementing 7 day working schemes. There are £0.824m of schemes that have been approved but will not be required until 2016/17, therefore we are proposing to carry forward these funds to be spent on initiatives supporting the BCF outcomes into 2016/17. </t>
  </si>
  <si>
    <t xml:space="preserve">Work is in progress to resolve historic under-reporting issues which has lead to a percieved "signigicant increase" in the rate of admissions, however, locally we understand the underlying factors. Not withstanding there has been an increase in admissions and the LA are developing a homecare strategy to address this. </t>
  </si>
  <si>
    <t xml:space="preserve">There are currently 5265 citizens aged 65+ supported by Assistive Technology (AT).  Although this is currently 135 behind target the gap between target and actual has been narrowing and is on schedule for the target to be met by March 2016. There are a number of new initiatives which will support the increase of AT for citizens aged 65+ including supporting citizens in residential and nursing care as part of the City Vanguard care homes proposals. </t>
  </si>
  <si>
    <t xml:space="preserve">Two datasets have now been collated to establish the baseline for this metric. The baseline is now set at 81%. The next survey return will be evaluated against this baseline. </t>
  </si>
  <si>
    <t xml:space="preserve">Only two answers were available as an option. However, its not as clear cut as "Yes" or "No" in relaltion to APIs across the system. It is far more complex and often sharing is in place not using open APIs but other methods of access and sharing. Specific examples are detailed below: Nottingham City Council have re-procured their information platform with open APIs being a requirement within the specified criteria.
Connected Nottinghamshire is engaging with system suppliers (TPP and EMIS) on behalf of GP practices and working with NHS England to develop the open APIs and ensure these developments are included in future contractual specifications and clinical system requirements.  Once open APIs have been established Connected Nottinghamshire will further explore this technology and how it can support information sharing across various clinical and social care settings in Nottinghamshire. 
1) Medical Interoperability Gateway (MIG) allows sharing of data across Primary care, community and secondary care. In Phase 1 of MIG there is a pre-defined set of read-coded data that is made available from GP practices for clinical staff to view at the point of need e.g. emergency / un-scheduled care settings to support direct patient care.  Within Phase 1 all 12 projects are live with 90% of GP practices ISA’s (information sharing agreements) completed.
MIG Phase 2 is currently in initial planning, scoping and approval process.  It will provide additional functionality and read-coded data sets which will be implemented over approximately the next 18 months. Integrated Clinical Environment (ICE) - Hospital &amp; Community – electronic pathology and radiology requesting &amp;reporting tool, implementation 100% complete;
2) eDSM - Supports the sharing of information for direct care essential for the new models of care, engagement in progress, delivery to start Q2 2015; 
The eDSM sharing consent model project has been initiated and progressing with CCGs and GP Practices.  RIG have approved the sharing principle guidance paper and a guidance notice is being documented to distribute to practices.  The current percentage of patient records that are being shared-out by City CCG practices = 48%
) Portal – an IT system allowing for sharing of data between organisations – Portal (CareCentric) is now the strategic care portal for Nottinghamshire however it is accepted that a mixed architecture is required to meet everyone’s requirements so MIG and other solutions will be connected into Portal.
full business case in progress, we plan to move into delivery during 2015/16.
5) Care Homes access to TPP records project underway with City as the trailblazer.
6) The GP Repository for Clinical Care project (GPRCC) allows to improve risk stratification and to join up other data for direct care. The EMIS Enterprise Search &amp; Report Tool is 'live' and we have four pilot EMIS Web practices taking part in the testing. TTP unit still in progress to live. Timescales for the completion of this project is anticipated Oct 2015.  The project will also now include a full re-launch of e-Healthscope to practices and examine the outcomes measurement opportunities for anonymised reporting.
</t>
  </si>
  <si>
    <t xml:space="preserve">This is completed through the use of the Devon Predicted Model which is hosted in eHealthscope. eHealthScope is a locally developed data integration and processing tool which uses Hospital Episodes Statistics (HES) to calculate risk scores for each patient, reflecting their future risk of admission into hospital. We can then stratify patients according to their risk score and produce an overview of the number of patients in each stratum. This allows for specific patient cohorts to be prioritised for proactive preventative care, with the ultimate aim of improving patient quality and outcomes and the efficient use of resources.  Our process allows multi-disciplinary teams (MDTs) to target interventions according to need with intensive case management targeted at those most at risk. This is based on the Kaiser Permanente risk stratification pyramid and model for chronic disease management using three key approaches:
 case management for the small minority of patients with highly
complex and multiple conditions requiring high-intensity professional support.
 disease management for people with a complex single or multiple
conditions who would need to be managed proactively by responsive
specialist services
 supported self-care for the majority of those living with – or at high
risk of – long-term conditions
</t>
  </si>
  <si>
    <t>See above</t>
  </si>
  <si>
    <t>All CHC patients who have been identified as eligible through CHC are offered a PHB as a matter of course therefore these numbers are the same.  I have included pilot patients in the number of people currently using a PHB.</t>
  </si>
  <si>
    <t>BCF Scheme 1 Access &amp; Navigation:- The Community Triage Hub is able to accept referrals based on patients needs and direct to appropriate community provision, ensuring timely transfer of care. System wide actions are being progressed along with colleagues in Nottinghamshire County to resolve issues which have lead to increase in DTOCs. The Care Co-Ordinators are operational across all Care Delivery Groups within the City (and expanding to seven day working through BCF funding).  They are actively supporting monthly MDT meetings with GPs and neighbourhood team staff (Including social care) to focus on citizen-centered co-ordinated care for those most at risk of admission, as well as those citizens with a high number of re-admissions. Staff survey results demonstrate clear benefits including efficiencies in working practices, reduction in duplication  of visits to citizens and closer integration amongst staff groups. This role will be developed further within 15/16 to increase staffing and specialisms within the role -including a citizen facing element. 
BCF Scheme 2 Assistive Technology: -  The number of AT users (aged 65+) has increased by 398 in Q2 of 15/16. The NEL position for month 6 shows a continued reduction in admissions into hospital. The service specification for an integrated assistive technology service has been drafted and is out for consultation. We are exploring options to deliver the integrated service seven days per week, and how AT can be delivered in Care Homes. The cost effectiveness study is underway and will report back by the end of the year.                                                                                                                                                             
                                                                                                                                                                                                                                                                                                                                    BCF Scheme 3 Carers:- Provision for carers of those with long term conditions will be more effective, this should support a reduction residential and nursing care admissions. The scheme will also contribute to outcomes regarding improved citizen experience by enabling residence in their own home for as long as is practical and desirable. Reporting indicates that citizen experiences are improving, for example a recent quarterly report from the Alzheimer's Society established that 100% of current service users felt more supported and more informed following receipt of our Memory Café, and/or Carers Group services.                                                                                                                                          
                                                                                                                                                                                                                                                                                                                                                                                                                                                                                                                                                                                                                                                                                                                                                                                                                                                                                                                                                                                                                                                                                          BCF Scheme 4 Co-Ordinated Care:-The DTOC position at month 6 shows an increase in delayed transfers of care. System wide actions are being progressed along with colleagues in Nottinghamshire County to resolve issues which have lead to increase in DTOCs. The NEL position for month 6 shows a continued reduction in admissions into hospital. Care Delivery Group model is in place across the City, this is supported by social care link workers for each CDG. The next step in MDT development will focus on mental health integration. Analysis is on-going to ensure workforce capacity is aligned to health prevalence (or demands). Analysis of NEL activity at CDG level has shown that in last 6 months 259 citizens have had 4 or more emergency admissions. 15% of those admissions is from 49 citizens. Care Co-ordinators have been tasked with auditing those 49 patients and place them on the list for MDT meetings (if not already on there). The seven day services task and finish group( with multi-agency representation including our Acute Trust) continues to meet review develop and reveiw proposals for seveind day working. A number of proposals have been implemented, this includes seven day working for Community Matrons, additioanl capaity for the Care Homes Nursing Team to provide sufficient weekend staffing, and extension of seven day service funding for the Integrated Communty Equipment &amp; Loans Service (ICELS). Significant progress has been made to implement the use of the NHS number as the Identifier within social care systems, 98% of records have now been successfully matched. All NHS ID’s are now on the Social Care system (CareFirst). There is a continuous manual process of updating these on a periodic basis. A new Social Care System "Liquid Logic" will be implemented from May 2016 and this will  enable direct connectivity to health systems to allow for each new record to be matched as and when that new record is created.                                                                                                                                                          
BCF Scheme 5  Capital Schemes (Incl Disabled Facilities Grant):- Adapting the homes of citizens with disabilities and long-term conditions enables them to continue living independently in their community reducing the risk of social isolation and deterioration of condition associated with a move to a different/less independent setting.  The adaptations funded through this scheme will also facilitate discharge from a hospital setting and through improving the safety and appropriateness of the home environment reduce the risk of further admissions. This will enable a reduction in residential and nursing care admissions, and delayed transfers of care. The scheme will also improve citizen experience by enabling citizens to stay living independently in their own home for longer.                                                                                                                                                                                                                                                                                                                                                                                                                                                                                 
                                                                                                                                                                                                                                                                                                                                                                       BCF Scheme 6  Independence Pathway:- The clinical utilisation reveiw of the reablement services has been completed, commissioner and provider action plans are being implemented and will feed into the development of the new integrated health &amp; social care reablement service. Follow up procedures continue to be reviewed. We are now actively moving towards implementing approaches to support early intervention. A detailed self-care pathway pilot has been implemented in CDG 1- Bulwell. Elements include:- development of care co-ordinator role; web directory of services; self-care hubs; community clinics and social prescribing. Social prescribing has been very well recieved and primary care clinicians have provided very positive feedback.This is supported by a specific training programme open to city community health &amp; social care staff. The Click Nottingham Social Inclusion City wide pilot has been implemented. We are planning to implement a single core citizen information document across the city. Further work to develop joint assessment and care planning is underway. We are also linking closely with work being done through Work stream 2 on the Transfer of Care document- shared ambition is to create one transfer of care document to be used across the south.                                                    
BCF Scheme 7 Programme Management:- Transformation support is a key enabler of delivery for all BCF metrics.  The introduction of joint post working across the CCG and Nottingham City Council will provide an opportunity to positively impact on the culture change required to support a joint commissioning approach.</t>
  </si>
  <si>
    <t>Joanna.Cooper@nottscc.gov.uk</t>
  </si>
  <si>
    <t>To follow - HWB meeting 2nd December 2015</t>
  </si>
  <si>
    <t>The value of the pooled fund has been amended by the Health and Wellbeing Board to £57.954m. Phasing of income to be agreed.</t>
  </si>
  <si>
    <t xml:space="preserve">The value of the pooled fund has been amended by the Health and Wellbeing Board to £57.954m. The forecasts provided above align to this change. </t>
  </si>
  <si>
    <t>This metric is measured alongside satisfaction with Disabled Facilities Grants and Friends and Family test data which are on plan.</t>
  </si>
  <si>
    <t>Unable to answer the question in relation to API's as the options are not as clear cut as "yes" or "no". It is far more complex and often sharing is in place not using open APIs but other methods of access and sharing</t>
  </si>
  <si>
    <t>The risk stratification tool is used in the management of multidisciplinary care teams for direct care. Practices use the information to manage their active caseloads across the whole care team and prioritise the at risk patients. Work is also underway to introduce Social care data to this modelling. Practices focus on patients with a risk score of &gt;40-50%, particularly those with long-term conditions which may or may not be under the care of local community teams.</t>
  </si>
  <si>
    <t>There are two NHS England approved risk stratification tools in use across our 6 CCGs. Our risk stratification algorithms uses a threshold of the top 5% (numerically) of patients with a score generated from the last 2 years’ of SUS data (i.e. a subset of our total resident / registered population who have interacted with secondary care in the past 2 years).  Practices typically focus on those with a score of 40-50% and above, lowering that threshold as time and resources permit. 
Ascertaining the number of residents currently offered a care plan  would currently be difficult to answer with accuracy. The systems in place would require us to directly ask Practices across 6 CCGs to compile these statistics individually and report them back to us for aggregation.</t>
  </si>
  <si>
    <t>All PHBs are for CHC patients</t>
  </si>
  <si>
    <t xml:space="preserve">HWB have approved the alignment of BCF and CCG operational plans in order to ensure a shared understanding across partners. The HWB remain committed to monitoring progress against our ambition to reduce non-elective activity.
As a consequence of the significant changes to operational activity plans agreed with NHSE, all CCGs have reviewed the impact this has on the planned BCF investment and consequent impact on delivery. In order to ensure the credibility of activity and financial plans, CCGs have been working to align the operational and BCF plans. As a result, the HWB have approved a reduction in the total value of the fund from £59.3m to £57.9m, which remains above the minimum contribution. Work to vary the Pooled Fund Agreement is underway. 
Performance against all BCF metrics continues to be monitored monthly to ensure timely actions where plans are off-track. There continues to be a high level of commitment from partners to address performance issues e.g. daily discussions within hospitals to facilitate timely discharges, the development of transfer to assess models to reduce long term admissions to care homes, District Authority alignment with Integrated Discharge Teams to ensure housing needs of patients are addressed prior to discharge and avoid unnecessary delays.  At Q2, five performance metrics are on plan, and one off plan (GP patient satisfaction survey – we additionally measure satisfaction with Disabled Facilities Grants and Friends and Family test data which are on plan).
Delayed Transfers of Care (DTOC) are on plan with some concern around data accuracy. The National DTOC Team met with key members of the Health Community on 13th March to review the level of DTOCs at one of our acute trusts (Sherwood Forest Hospitals Foundation Trust SFHFT).  One of the recommendations from the National Team was that SFHFT should review how they were counting and reporting DTOCs to the DH and ensure that the Trust was consistent with the guidance. SFHFT has taken part in a national pilot to review the new definitional guidance for DTOCs.  The first teleconference was held at the end of July and weekly comms cells with the ECIST lead have taken place.  The ECIST Lead has now visited SFHFT to review processes and data collection.  The Mid-Notts Health Community is reviewing the outcome of the work and actions to be taken will be agreed and monitored by the System Resilience Group. SFHFT are now correctly reporting data in-line with the guidance and we are consequently seeing an increase in reported activity. An Action Plan and supporting trajectory have been agreed to reduce the level of delays to 2.4% by February 2016, whether they are internal or reportable.  The Urgent Care Working Group is taking this work forward and reviewing schemes that could be implemented to reduce delays.  In addition to this work, there was a system wide County Council review to enable DTOC recording and updates for social care in relation to the new guidance in November 2015.
The 6 CCGs continue to work with local authority, District and Borough Councils, acute, mental health and community trusts and the community and voluntary sector in their 3 units of planning to ensure service transformation with a focus on reducing non-elective admissions and attendance, and care home admissions. Plans to accelerate improvement in trajectories are forecast to deliver further improvements as projects and programmes mature and transfer of investment and resources to primary and community setting manages demand more appropriately. 
</t>
  </si>
  <si>
    <t xml:space="preserve">John Jackson </t>
  </si>
  <si>
    <t>In 2015/16, our main provider implemented a Ambulatory  Care (AC) scheme in order to reduce NELs. However, this activity is still recorded in SUS as NELs. As a consequence, national data collections will include this activity and show an increase in NELs compared to the baseline. This is an incorrect portrayal of the situation. Once adjusted for AC activity, we see a reduction to date of 106 NELs compared to the baseline. this is equivalent to a 0.3% reduction overall from Q414/15 through to Q2 15/16</t>
  </si>
  <si>
    <t>Most schemes are spending against budget however three schemes are showing year to date underspends, these being the Oxfordshire Care Summary, the Support to Care Homes project and the Extra Care Housing scheme. All these schemes are anticipated to breakeven at year end.</t>
  </si>
  <si>
    <t>In the first 6 months of the year 312 people have been placed in care homes – this is equivalent to 12 people per week. The rate is above target and higher than the same period last year. This is in part due to capacity issue within the market for home care provision, as care homes are used as an alternative to home care. However, relative to other authorities, Oxfordshire performs well on this measure and was in the top quartile nationally in preventing permanent care home admissions in 2014/15.</t>
  </si>
  <si>
    <t>This measure is based on a sampel fo cases discharged from hospital from October to December.
Locally we monitor throughout the year outcomes directly at the end of the reablement episode (as opposed to 91 days later). In 14/15 20.4% of people were not at home directly at the end of reablement. In the first 6 months of this year this has dropped to 18.8%. If this continues through the period of the sample chosen for the measure the target will be met</t>
  </si>
  <si>
    <t>More people than planned have been supported in care homes with the increase in admissions described above therefore despite the increase in people supported at home, the proportion supported at home has not increased as much as required</t>
  </si>
  <si>
    <t xml:space="preserve">Reablement
Admissions from home continue to below target. A multi-agency project has been set up to improve access to reablement and the performance of the whole reablement pathway. Work streams include developing a commissioning pathway, and improving the interface between the different parts of the reablement pathway. The recommendation for a single provider service from hospital delivered by a combined service from both current providers was agreed and the providers are developing a plan to implement this change. </t>
  </si>
  <si>
    <t xml:space="preserve">Healthcare settings can access the Oxfordshire Care Summary for read-only access to live data from GP systems.  Data from other systems is planned, as it becomes available.  Social care is expected to access the OCS and contribute data by June 2016.  </t>
  </si>
  <si>
    <t>We are using the Adjusted Clinical Groups (ACG) predictive tool  to estimate the potential impact from proactively identifying 2% of the Oxfordshire population who might benefit the most from greater Primary and Community Care intervention, in order to reduce their Emergency Admissions. We have developed a report to track the top 2% high consumers of acute emergency health care. We have a number of projects whose impact is associated with these patients.</t>
  </si>
  <si>
    <t>We recognise that proactive care planning may not be appropriate/acceptable for all patients identified within this cohort and this will be a clincial judgement by GP and patient consent is also required. To account for this we have established an achivement target of 95% ie  GPs are required to produce a digital proactive care plan for 95% of patients within this cohort by the end of November 2015.</t>
  </si>
  <si>
    <t>All Oxfordshire residents who are assessed as being entitled to Continuing Healthcare for home care are offered the opportunity to have this as a personal budget. There is in addition a smaller group of patients either in receipt of shared care or in rehabilitation for acquired brain injury who also are in receipt of a PHB. Oxfordshire has previously consulted extensively on those needs that may benefit from a PHB. Our current focus is on rolling out PHB for people affected by acquired brain injury, patients with learning disability (non-CHC) and exploring how PHB might support complex patients and people with specific needs (e.g. renal patients in need of frequent patient transport)</t>
  </si>
  <si>
    <t xml:space="preserve">The Oxfordshire System continues to make good progress across the health and social care economy in line with the national BCF requirements, including better integration and more effective personalised services. However, there has been increased demand on services, high attendances and low bed capacity impacting the system’s ability to move patients from an acute setting hence reducing performance. Further, the acuity of patients attending seems to be higher which has resulted in an increase in the number of patients breaching four hours. 
Overall Progress 
There are a number of local and national policy initiatives that aim to address the above outlined challenges and support the local health economy. Providers and commissioners within the locality are committed to and are working closely towards a better streamlined system that is able respond to patient needs while reducing duplication within pathways.  
To this end, Oxfordshire recently made public its interest in achieving devolution and are committed to working together as a system to shape the future of health and social care and develop local solutions in response to local needs.  This is enshrined in principles of Transformation and led by the most senior leaders across the health economy which reflects the commitment of the locality.
We are also continuing to work towards the Older Adults Outcome Based Commissioning, which also aims to align pathways for patients across community and acute providers.
Progress Review 
Oxfordshire BCF Programme Board has been working to understand the impact of the individual schemes on patients; the system; and overall NEL reduction. This was initiated through the final Challenge and Scrutiny session which took place on 2nd October 2015. As with the first session, both the panel and attendees thought the session provided a great opportunity to showcase;
• Project  achievements;
• Future plans/way forward;
• Any challenges that could be supported through wider system leadership.
Projects were given support to deal with challenges and feedback on where the individual projects fit within the wider strategic context. 
Following this, the Board was keen to understand the progress of individual schemes within the programme to ascertain whether:
• They were still the right schemes to be contained within the programme;
• They were likely to achieve their original NEL targets; and 
• There were any additional support needs.
It was agreed that the original schemes are still the correct schemes to be included in the BCF, with the addition of one extra project.
It was; however, felt that the some of the project targets were set at a higher value than was achievable. These individual targets were revised and will be monitored going forwards to ensure their effectiveness. This does not impact the overall NEL target for Oxfordshire.
More notably, this quarter, the Oxfordshire System has been working on developing a rather ambitious plan to resolve the local DToC challenge. To this end, health and social care providers are developing a joint plan to enable patients to leave hospital sooner and be cared for in the best place for them.  The programme has the following objectives:
• Resolve a long term fault within the health and social care system
• Seismic shift in capacity
• Rebalance risk across system partner organisations
• Achieve equilibrium; demand matching capacity in each area.
This joint approach will see around 150 patients currently delayed in Oxfordshire’s hospitals transferred to a number of the county’s nursing homes as an intermediate measure. Patients will remain in the nursing homes for a period of up to 8 weeks while their ongoing care arrangements are finalised. 
This is a really good example of the Oxfordshire Health and Social Care system pulling together to make the very best use of all the people we have, to prepare for the coming winter and to make sure that we care for people in the very best environment to support their recovery and rehabilitation.
Other key achievements for Q2:
We undertook a number of service reviews to evaluate the impact of the services. EMU and H@H services were included in this and we assessed whether as services, they were achieving cost effectiveness, patient outcomes and value for money. These reviews have been very valuable with regards to our overall evaluation of the BCF and for setting realistic targets against these projects going forward.
We also undertook a very comprehensive data analysis of the new ambulatory pathways. We know that the new pathways have had an impact reducing the overall NEL admissions across the quarter, but there are issues with how these patients are counted. According to our analysis, we have made a 0.3% reduction for this quarter (when compared to the last), however the national SUS figures do not currently reflect this. There is ongoing work with the provider to remedy this.
Primary Care has been working very hard to integrate care and develop new models of care in localities. The following are some of the recent changes:
• All six planned neighbourhood hubs are now open, as of 27th October, covering a range of weekday and weekend hours. Patient feedback so far has been excellent. 
• The Practice Care Navigator service has been launched in the City, with six PCNs receiving referrals from GPs to support the coordination of care for those with the most complex needs. Further recruitment is ongoing.
• Recruitment is ongoing for Practice Visiting Nurses, with 2.5 WTEs recruited and undergoing induction. The service will launch once CQC registration is in place.
• E-consultations are continuing in Abingdon, with over 2,500 patient care emails dealt with in the first four months. The e-consultations are offered during extended hours on weekdays, and over 2hrs on Saturdays.
• The COACH website (online health resource) has been launched and is receiving very positive feedback. It has received over 1,700 sessions since the launch, and a promotional campaign is underway.
End of Life
• Hospice at home model development –initial discussion undertaken
• Funding for nursing homes education secured and for Sue Ryder proposal being rolled out from 1st January 2016
• Anticipatory prescribing progress- Standard Operating Procedure (SOP) finalisation meeting undertaken, project on schedule
• Expression of interest put forward for investing in End of Life Care/Social investment funding for CCGs 0.5-1.5m
• Initiating development of a anticipatory prescribing template within Digital Proactive Care Plan (dPCP)
dPCP
• Circulation of  dPCP further communication document for GPs ‘myth buster’
• Agreed with GPs and urgent care providers when to use an Special Patient Notes (SPN over updating a care plan
• SPN view developed for OOH provider
• Established a GP working group to refine the dPCP EMIS template
• Further development of “one-click” rapid access solution
• Provisional  date shows the target for 95% of care plans uploaded digitally has been met
Integrated Neighbourhood Teams
• Oxford Health the community providers went live on their new IT system (Care Notes) in October and Social Care (Liquid Logic) in November, these both are web based platforms that will allow them in 2016 to become part of the Oxfordshire Care Summary, they are in discussion on a web solution for interoperability 
• Adult Social Care have approved their new responsible localities model, which once consulted on and implemented allow wider integration in early 2016
• In Oxford Health’s single point of access there is a three month trial of a social worker being part of the team
• In the west team there now is in place a district nursing triage alongside the Integrated Locality team and the social care referral desk, this takes all the same day referrals and all the patient and clinicians enquires across the west, freeing up the district nurse teams to deliver their case load, currently it is receiving 80 – 100 calls a day.  It is planned to start one in the City and one in the south-west team in the new year.
• Chipping Norton out of hospital integrated nursing pilot is looking at how practice nurses and district nurses can deliver an integrated community nursing response alongside Hospital at Home and the palliative care nursing teams
• The South-West locality weekly complex case meeting across the locality team is being opened up to primary care
• The dementia advisor new service has just gone live and working from the Integrated Locality Teams
• Personal care planning training for unregistered and newly qualified has just started
• Year of Care Personal Care Planning Training for Integrated Teams session is on December 10th 
• The new Head of the City Locality started on November 16th and is working with the GP locality to develop closer working 
</t>
  </si>
  <si>
    <t>Clare Todd</t>
  </si>
  <si>
    <t>clare.todd@peterborough.gov.uk</t>
  </si>
  <si>
    <t>01733 863793</t>
  </si>
  <si>
    <t>Cath Mitchell</t>
  </si>
  <si>
    <t>Progress is in line with our plan submission, with revised seven day health and social care services being in place.  Work continues to better align these teams and services.</t>
  </si>
  <si>
    <t>The council has a plan to ensure social care records have a NHS number by the end the calendar year.</t>
  </si>
  <si>
    <t>Systemwide, work continues to align systems - the initial phase is the establishment of a summary single view of health and social care records.</t>
  </si>
  <si>
    <t>Work is progressing on the establishment of multi-disciplinary teams with joint approach to assessement and care planning,  Where there is funding for integrated packages, there is an identifed accountable professional.</t>
  </si>
  <si>
    <t xml:space="preserve">Residential permanent admissions have reduced when compared against data for the previous year.  For example, during 2014-2015, 147 permanent admissions to residential care took place compared to only 53 during Q1 and Q2 periods for 2015-2016.  
If this is indicative of a half year period, we can expect a total of 106 residential permanent admissions in the year 2015-16.  This figure is well within the target of 135.  
It is, however, recognised that winter pressures have a significant impact on residential permanent admissions.   As in previous years, the next two quarters are likely to see an increase and while we may, therefore, expect to meet the target we do not anticipate out performing it.  </t>
  </si>
  <si>
    <t>The performance in 2014-2015 was 79.8% whereas for 2015-16 Q1 and Q2 periods is 81.2%.  There has, therefore, been an improvement in the percentage of people still at home after 91 days following discharge.  
The figures are yet to show that we will reach the target of 83.2% by the end of the year, however, it is anticipated that the increased numbers of discharges during the winter months would allow for considerable movement towards the target if improvements continue.  The Peterborough System have discussed with System Partners to ensure all parties are aware of referral routes and criteria for the service.</t>
  </si>
  <si>
    <t xml:space="preserve">There are no Plan figures for the four specified quarters for this local metric as the original Plan figure was an annual rate for 14/15.  However, there has been a review of the directly standardised rates for each of the previous seven quarters (DSR per 100,000 = Q4 13/14 - 528; Q1 14/15 - 616; Q2 14/15 - 638; Q3 14/15 - 616; Q4 14/15 - 558; Q1 15/16 - 572, Q2 15/16 - 576).  It can be interpreted that the size of the confidence intervals does not show any significant trend.  
The Peterborough System already has in place Hospital Falls Clinic and Community Falls Service which has an open Referral System and offers assessment and an individual programme for the patient to follow.
The service is able to prescribe equipment from the ICES Contract and has good links with Reablement Services, Age UK and Vivacity who run exercise classes.
It is planned that the new 'Wellbeing Service', which is part of the UnitingCare (UC) solution through the voluntary sector, should have a positive impact on falls reduction through the work on supporting peoples' health and wellbeing in the community and utilisation of existing services to support the patients presenting need.  </t>
  </si>
  <si>
    <t xml:space="preserve">The Plan figures for the four specified quarters for this local metric were Q4 14/15 - 93; Q1 15/16 - 93; Q2 15/16 - 93 and Q3 15/16 - 93.  The Actual figures for Q2 15/16 are not available to assess progress, however, the recommended figure for Q2 15/16 has been supplied as 97 (confirmed Actual figures for Q4 14/15 - 95 and Q1 15/16 - 96 as previously reported).  </t>
  </si>
  <si>
    <t xml:space="preserve">Social Care - The council has a plan to ensure social care records have a NHS number by the end of the calendar year 2015 to enable this primary identifier to be utilised across health and care services. 
System wide, work on open APIs continues to align systems - the initial phase is the establishment of a summary single view of health and social care records.
Health - The NHS number is captured in all health settings and used as the primary identifier in the majority of cases (however, the hospital number is also used operationally in some cases).
Levels of digital maturity varies across providers within each setting.  The response reflects the overall situation rather than explicitly stating that no providers have the ability to use open APIs or indeed that all providers do not have IG controls in line with Caldicott 2.  
Work continues on integrating health and social care records with the launch of OneView, however, this does not include use of open APIs currently.  Open/ managed APIs continue to be specified as part of system replacements within the local health economy.
</t>
  </si>
  <si>
    <t xml:space="preserve">The use of a shared approach to identifying levels of individual risk (based on the Rockwood Clinical Frailty Index) and targeted support is being developed by UnitingCare through the Person Centred System workstream.  
Currently, 2% of the adult population across Peterborough and Cambridgeshire have been identified as in need of preventative care (this is approximately 7% of the 65 and over group and 85% of these already have a care plan in place).  
It is anticipated that, through the implementation of a shared approach to risk stratification, we will increase those identified as in need to preventative care to 15% for the 65 and over group.  </t>
  </si>
  <si>
    <t>A scoping exercise has not presently been undertaken.  However, at present, Personal Health Budgets (PHBs) are only offered for patients eligible for Continuing Health Care (CHC).  The number of people eligible for a PHB is equal to the number of people receiving CHC during the period.  PHBs are proactively offered to new recipients of CHC - information on PHBs is sent with the decision letter for those who are eligible for CHC support.</t>
  </si>
  <si>
    <t>1. Introduction
The purpose of this report is to set out the narrative on the failure to meet Q2 15-16 non-elective targets as outlined within the BCF plan and to establish the key issues and mitigating actions for the under and over 65 year old age groups by hospital system.  This will be done by reviewing the initiatives under the Older Peoples and Adult Community Services (OPACS) contract, which focuses specifically on the 65 year old and over population.
The Cambridgeshire &amp; Peterborough Clinical Commissioning Group (CCG), with System partners, are also working on reducing patients under 65 years attending the Emergency Department (ED) and reducing admissions (e.g. GPs in front of ED as part of the Prime Ministers Challenge Fund plus weekday opening of GP Practices until 8 pm - these services commenced in November and September 2015 respectively).
As part of this, the local System Resilience Group (SRG) and the voluntary sector’s actions in relation to reducing non-elective activity will be presented and the progress on the BCF Transformation projects will be outlined. 
2. Q2 15-16 Non-Elective Activity 
The BCF plan is based upon a 1% reduction of non-elective admissions against the 14-15 outturn.  In Peterborough, for Quarter 2 15-16, non-elective admissions exceeded the BCF plan by 340 admissions – which is a 7.9% variance against plan.  Further, the Q2 15-16 variance increased by 4.1% in comparison to Q1 15-16. 
Peterborough &amp; Stamford Hospitals NHS Trust (PSHFT) Q2 15-16 non-elective activity has been running slightly above plan for the under 65 year olds and, more significantly, above plan for the over 65 year olds since April 2015. 
3. Admissions Avoidance Actions
3.1 Over 65 Year old Admission Avoidance – Cambridgeshire &amp; Peterborough
Around a third of the spend in Peterborough’s BCF (and half the spend in Cambridgeshire’s BCF) relates to the OPACS Contract led by Cambridgeshire &amp; Peterborough Clinical Commissioning Group (CCG) to the new 'Lead Provider' in Cambridgeshire – UnitingCare (UC).  UC is focussing its services on the non-elective pathway of people age 65 years and over as well as adults with long term conditions in order to prevent avoidable hospital admissions.
The schemes that UC has put in place to reduce non elective admissions for over 65 year olds are: 
• OneCall &amp; Joint Emergency Team (JET);
• Neighbourhood Teams; 
• Case Management; and
• Admission Avoidance Team in ED (Multi–Agency). 
• Joint Emergency Team (JET) and OneCall: The JETs, accessed via OneCall (UC’s single point of co-ordination), were launched on the 06th May 2015 to GPs in its first phase.  Their purpose is to prevent emergency admissions through a rapid response and co-ordination of supportive services to patients in their homes 
During Q2 15-16, demand for OneCall and JET remained below plan.  August showed a slight rise of 30 responses from the previous month, however, this was still lower than the forecasted increase of 279.  The Peterborough System are promoting the use of One Call/JET to utilise the capacity more effectively and improve outcomes for patients.
In order to address the under-utilisation of the service, JET capacity has been increased and access was expanded to nursing homes in September and will continue to be progressively expanded to care homes and case managed patients and their carers.  This is taking place over Q3 and Q4 15-16 once evaluation of the service has been completed and is expected to result in increased referrals.  Further, the JET is also expected to mitigate against the rising level of Emergency Department (ED) attendees which will have a consequential impact on non-elective admissions.
• Neighbourhood Teams: During Q1 and Q2 15-16, a staff consultation involving community and mental health professionals took place to enable the setting up of 16 Neighbourhood Teams across Cambridgeshire, of which four are located within Borderline &amp; Peterborough. 
The teams officially launched on the 01st October 2015, each based around GP practices.  The number of GP practices in each team is very different in an attempt to mirror the Primary Care Hubs which are the foundation to delivering Primary Care at scale.  The Neighbourhood Teams are responsible for providing community-based healthcare which is centred around the needs of the patient and their carers.  They will include a combination of resources - community and psychiatric nurses, allied health professionals, social workers and support workers.
The next stage in the community services development will take place from November, when the consultation for the four Integrated Care Teams (located in Peterborough, Huntingdon, Cambridge and Fenland/Ely) begins.  These Integrated Care Teams will sit above the Neighbourhood Teams and provide specialist support delivered by consultants, geriatricians, psychiatrists, cardiologists, respiratory physicians and palliative care consultants alongside housing co-ordinators.  These teams will be officially launched from January 2016.
• Case Management: Supporting people, who are at the greatest risk of deterioration or future hospital admission, with intensive case management is a key component of the UC’s service model.  The aim is to increase the numbers of people receiving case management and care co-ordination from the top 2% to the top 15% of the over 65 year old population, in order to help reduce the number of preventable admissions to hospital.  The case management model has been developed with colleagues from across the system over the last few months and is now starting to be implemented by the new Neighbourhood Teams.
• Voluntary Sector Actions to Reduce Non-Elective Admissions: During Q2 15-16, the Carers’ Trust estimate that their Family Carers Prescription which supports carers has prevented 18 non-elective hospital admissions for Peterborough (92 non-elective hospital admissions for Cambridgeshire) as well avoiding permanent care fees.  They also help prevent the potential for a more acute episode occurring which many GPs may not recognise as a prevention of hospital admission (and so these statistics may be under-reported).  This was achieved by supporting people with information, advice and guidance as well as referrals for additional support (including registering emergency plans to prevent future hospital or residential admission, provision of breaks, etc.) 
The Trust acknowledges that there is far greater scope for the use of the Family Carers Prescription as, for example, 50% of Carer Break Prescriptions come from only 20% of GP surgeries.  An analysis shows that there are a significant number of practices who have failed to understand the need for (and the value of) actively identifying Carers; 17% of GP practices made no referrals. 
There is, therefore, further work ongoing to encourage more GP Practices to recognise and support carers through greater use of the Family Carers Prescription resulting in a greater number of non-elective admissions
• Admission Avoidance Team: The multi-agency team works in ED 7 days per week to support patients back home from ED / MAU / ACU to reduce the possibility of the patient being admitted for a longer period of time.  
3.2 Admission Avoidance 
• Peterborough Systems Resilience Group (SRG)/ Peterborough Local Commissioning Group (LCG) - Issues identified
In terms of patients over the age of 18 years, it is recognised that too many people were admitted to Peterborough &amp; Stamford Hospitals NHS Trust (PSHFT).  The Medical Assessment Unit (MAU) opened in May 2015 and this has been successful at turning people around quickly.  However, using this facility still counts as an ‘admission’ although it is recognised that the length of stay is significantly shorter.  Therefore, there is a spike in 0-1 LOS and the System has seen a reduction in Excess Bed Days and lengths of stay.
• Peterborough LCG / SRG – Actions To Address The Issues 
Through the Prime Ministers Challenge Fund (PMCF), four primary care hubs have been established and mobilised during September 2015 to maximise the potential of extended opening.  From November, GPs have been in the front of ED at weekends who triage patients prior to entering the ED department and treat when appropriate.  Since September, there is a GP in Ambulance Health &amp; Emergency Operations Centre (HEOC) to triage green ambulances.  
The Peterborough System has an ACU in the Hospital which also takes calls and direct referrals from GP’s and ED rather than admitting patients.  New consultants have started in post.  From November 2015 there will be additional capacity in respiratory and heart failure nurses seven days a week to reduce admissions across the winter months.
Other Transformation Projects: 
The scope of the OPACS contract does not directly include social care; however, to be successful, it is essential that services are closely integrated between health, social care and other related services.  Our BCF Transformation Programme of projects are continuing to progress and are being jointly developed across both Peterborough and Borderline.  To date, we have seen a period of individual project development, the aims of which are to deliver transformation to the local system in the medium term. 
• Data Sharing: To deliver an effective and secure joint approach to data sharing across the whole system, enabling improved co-ordination and integration of services for adults and older people. 
The Data Sharing project is underway.  The Data Sharing Board has been established, successfully agreeing a comprehensive project plan and dashboard which will steer the project going forward.  
The immediate focus of this project is on expanding the UC’s ‘OneView’ to include social care teams, with a particular focus in the first instance on discharge planning and reablement teams.  A social care dataset has been agreed and discussions are underway on the technical aspect of bringing social care data into OneView. 
OneView, the single view of the patient record system, has undergone vigorous testing throughout October 2015.  Before this could take place, consent to data sharing was required from all 108 GP practices in the Peterborough and Cambridgeshire area.  OneView will be launched in a phased way to ensure a safe and stable service, allowing time for adequate testing and review.  The first phase of the roll out will be from the end of November and will include data from GP and community systems, including mental health.  Social care data is planned to be incorporated during Phase 2.
In addition, joint approaches to data sharing are being developed (including approaches to consent and fair processing).  The Cambridgeshire Information Sharing Framework has been developed to provide a structured agreement for sharing data and relevant organisations are being approached to sign up individually. 
• End of Life Care: Providing patients with greater choice in the place and manner of their death is part of the UC service model.  Working together with Arthur Rank Hospice, Sue Ryder and Marie Currie, the end of life care pathway will include greater access to hospice at home services. 
• Wellbeing and Prevention: Together with two consortia of voluntary organisations and social care, UC will co-ordinate voluntary services for adults and older people to help keep them well and in their home.  The Health and Wellbeing Network will provide the services throughout Peterborough, with Peterborough Plus covering the locale.
• 7-Day Working: To expand 7 day and out of hours working to ensure a safe, effective and caring response is available 24 hours a day, seven days a week, to prevent avoidable admissions and promote discharge from hospital. 
There is an inclusive project plan and a dashboard established.  This project is being led by the System Resilience Group (SRG) in Peterborough.  Priorities have been established and a plan has been developed by the Peterborough SRG which focuses upon the following key elements:
o Admission / Attendance avoidance; 
o Admission reduction from Nursing Homes;
o Discharge to Assess beds;
o Reduction of Delayed Transfer of Cares (DTOCs) - to 13 per day by November 2015;
o Prime Minister's Challenge Fund (PMCF) - development of 8 x 8 GP Hubs;
o Prime Minister's Challenge Fund (PMCF) - GP at emergency department Front Door weekends and bank holidays;
o Increased use of pharmacists in Primary Care;
o Relocation of Minor Injury &amp; Illness Unit (MIIU);
o GP in 111;
o GP in ambulance Health &amp; Emergency Operations Centre (HEOC);
o Patient transport;
o Social Care provision;
o Out of Hours (OOH) GP services;
o Review of Paediatric pathways for non-elective admissions;
o Review of frequent flyers (under 65);
o Review of community pathways; and
o Delivering 7 day services.
• Person Centred System: To enhance and improve person centred care across the entire system, ensuring that care and support is planned and co-ordinated by Integrated Care Teams; establishing a process for joint assessments with an accountable lead professional; and that an integrated approach to identifying risk is established across different sectors. 
This project is being led by UC as it is strongly linked to the development of the UC service model – the scope includes the work of the Neighbourhood Teams and Case Management as outlined above under Over 65 Admission Avoidance.  In addition, this workstream includes Multi-Disciplinary Team working, approaches to risk assessment with an accountable lead professional, shared care plans and an integrated approach to identifying risk across different sectors.  A monthly project steering group is providing governance and monitoring for this project as well as the Peterborough Integrated Care Board (ICB).
Meetings have begun to discuss a shared approach to identifying levels of individual risk, based on the ‘Rockwood Clinical Frailty Index’ and targeted support.  In addition, work has continued to review reablement and capacity is set to increase by developing a more efficient pathway and aligning the delivery of reablement services in Peterborough.  The central proposals are to remove Adult Social Care (ASC) assessment prior to reablement and align reablement and Intermediate Care delivery.  This in turn, will lead to more efficient shared management and coordination of resources, staffing and the movement of people through care pathways towards improved wellbeing and independence.  
• Information, Communication and Advice: To develop and deliver high quality sources of information and advice based on individuals’ needs as opposed to organisational boundaries.  This will include an agreed principle of ‘no wrong front door’, building on good work already underway in Peterborough and across Cambridgeshire.  The vision will be one when a customer searches for information and advice, they will be provided with 'consistent, accurate and comprehensive information and ad vice regardless of the access channel they use and/or partner organisation they contact'. 
Monthly core group meetings are now in place for this project workstream.  Next steps have been agreed and a series of work has commenced to establish the priorities for a shared project across Peterborough and Cambridgeshire.  An initial focus for the group is on scoping the development of a joint Information Hub which would bring together health and social care information in one place, to be used across the system.  It is anticipated that the local information infrastructure and the Information Hub solution will be approved by all partners (including all necessary content) during the forthcoming quarter; delivery of the Information Hub solution and drop one information upload to be undertaken during the following quarter.  
• Healthy Ageing &amp; Prevention: To develop community based preventative services to support and enable older people in particular to enjoy long and healthy lives and feel safe within their communities.  
This work is being led by Public Health in Peterborough and Cambridgeshire.  Priorities were developed and a project team formed in Q1 2015-16, and the team has now met for the first time.  The group has agreed a series of targeted evidence-based health programmes and interventions for the following key priority areas: 
o Falls prevention;
o Mental Health &amp; Dementia; 
o Primary prevention;
o Incontinence and Urinary Tract Infections (UTI’s); and
o Early triggers of increased need. 
The project will also incorporate the development of the Voluntary Sector-led Wellbeing Service, which forms part of the new UC service model.</t>
  </si>
  <si>
    <t>2392 684820</t>
  </si>
  <si>
    <t>This is a key action as part of our integrated locality team development</t>
  </si>
  <si>
    <t>The anticipated  DFG allocation used to calculate the pooled fund was lower than the actual DFG allocation of £748,000. This accounts for the slight difference in the annual tootal and the pooled fund submitted in September 2014.</t>
  </si>
  <si>
    <t>Asper comment above</t>
  </si>
  <si>
    <t>The financial plan is on target</t>
  </si>
  <si>
    <t xml:space="preserve">Admissions to nursing and residential care fluctuate considerably from month to month. The currently the data is showing the target is on schedule to met. </t>
  </si>
  <si>
    <t xml:space="preserve">There is a time delay in the data  as it is based on the number of people still at home after 91 days.   The data which Portsmouth currently has is based on quarter 1's data which shows the metric is close to being met. </t>
  </si>
  <si>
    <t>Target for 14/15 was 47%, actual resposne was 43%. Provisional results for 2015-16 will be available in spring 2016.The target for 2015/2016 is 52%.</t>
  </si>
  <si>
    <t>Still to be developed</t>
  </si>
  <si>
    <t>The CCG agreed strategically to encourage all practice members to migrate to TPP SystmOne which 75% are now live (which should be reflective in the below boxes where yes has been indicated), the local community / mental health and palliative care teams have recently  migrated to TPP SystmOne. Which enables to view and share the single patient record. An operational sharing agreement has been agreed and signed by member practices (awaiting some signitures)  and the local community/ mental health and palliative care provider.  The GP’s will sign up to the revised framework along with Portsmouth Primary Care Alliance. The local hospital has agreed to use the TPP SystmOne ED viewer for Portsmouth patients. In addition to this practices, community providers, acute providers, out of hours and ambulance service can share patient information via the Hampshire Health Record.  In addition Portsmouth City Council are considering feasibility of using TPP to meet thier needs</t>
  </si>
  <si>
    <t xml:space="preserve">The ACG tool, commissioned by the CSU, is being used for this purpose.  The tool identifies:
• Top 3.5% of adult patients (aged 18 and over) of the practice’s registered list (Ordered by Probability of Emergency Hospitalisation*)
• All children (aged 17 or less) with 2 or more Chronic Conditions
Additionally where necessary practices have also filtered on the following to pick up more patients:
A Frailty Flag column.  This flag exists if the individual has a diagnosis related to any of the following: malnutrition, dementia, impaired vision, decubitus ulcer, incontinence, loss of weight, obesity, barriers to access of care, mobility impairment, fallers.
Patients with &gt;3 Chronic condition count. This is a count of trigger diagnosis indicating a chronic condition with a significant expected duration and resource requirement. 
Practices are also using the following methods in addition to the ACG tool to identify relevant patients:
• Patients on Virtual Ward
• Co-ordinating Future Care Register (CFCR)
• QOF registers (e.g. Learning Disability and Mental Health)
• Nursing/Res Homes
• Clinical knowledge
*there is a complex algorithm behind this
</t>
  </si>
  <si>
    <t xml:space="preserve">The 2% is in line with the DES requirements. We are also continuing to develop and implement the use of risk stratification tools through work with GP practices in highlighting patients for pilot projects such as the Age UK Living Well project.  This will feed in to the IPC work and will assist in increasing patient take up. </t>
  </si>
  <si>
    <t xml:space="preserve">Portsmouth is a IPC forerunner and work is underway to review current care and support plans in use with intention to develop one plan agreeable to all; the CCC methodology is being piloted by external providers for the older person cohort, and has been tested for use during child/adulthood transition, and; the strategy and delivery plan is in place to ensure information and advice requirements are met. 
Offering of PHBs outside of CHC has been delayed due to ongoing work required to identify budget requirements and amend the existing administrative processes. 
Identification of the cohort has been slower than expected, with the ACG tool not accurately identifying risk stratified patients and a conversion rate of 49% (of 358) of those identified using this tool. Conversion via ad hoc referrals following individual contact is 88% (of 31), Overall, 54% have continued to engage with Living Well after initial referral.
</t>
  </si>
  <si>
    <t>Please see attached supporting documents - highlight report for overal Better care and IPC programme</t>
  </si>
  <si>
    <t>The current year end forecast shows a net underspent of £47k against budget. This comprises underspends of £100k against the Community reablement team due to recruitment difficulties and a £72k underspend against the funding for the Berkshire West Integrated Health &amp; Social Care Hub. Off-setting these underspends are projected overspends of £40k for IMHA funding and £100k in respect of the costs for a local Integration Manager and an Integration Commissioner.</t>
  </si>
  <si>
    <t>Qtr2 has seen a catch-up in year-to-date costs against budget as programme implementation has become established.</t>
  </si>
  <si>
    <t xml:space="preserve">The metric identified above relates to the average length of stay (LOS) in days that patients remain on the Fit to Go list. </t>
  </si>
  <si>
    <t>Reading are part of the Berkshire Interoperability project, which aims to procure a solution that will enable information and data sharing across health and social care organisation boundaries to provide immediate access to accurate real time data. Currently GPs are linked to OOH services and a pilot system linking to Acute and Community Providers is being rolled out during Qtr3.</t>
  </si>
  <si>
    <t>Currently using ACG risk stratification to identify top 2% of individuals who have a high risk of unplanned admission to hospital. Through the Reading Neighbourhood Clusters are beginning to identify individuals with high risk but who are outside top 2%.</t>
  </si>
  <si>
    <t xml:space="preserve">Operational teams have been working closely together to implement Reading's BCF schemes. Most noteably to date the Discharge To Assess service, which was in a pilot phase for Qtr1 has reached full implementation in Qtr2. This scheme enables people to be discharged from hospital sooner, with time to consider their long term care needs either in their own home, or in The Willows Independent Living service. Indications in Qtr2 are that this is having a beneficial effect in reducing both the numbers of Delayed Transfers of Care and long term placements in residential care. The Reading Integration Board met as a workshop on 19th August to take stock of the in year position, to ensure that we have solutions for any in-year blockages, to identify actions for Qtr3 and Qtr4 and to prepare for 2016/17. The key findings have been brought together into an Action Plan which will be monitored by the Reading Integration Board. The key imperatives/deliverables for further intergration are seen as ensuring that all schemes evidence VFM; that a skilled workforce is available;that services are 7 days a week, that health and social care avoid duplication of tasks and that Primary Care and Community services are central to care and are explored fully before people need to use the acute hospital setting. </t>
  </si>
  <si>
    <t xml:space="preserve">Julie Ogley, Director of Social Care, Health and Housing </t>
  </si>
  <si>
    <t xml:space="preserve">The LA and CCG are working together  to complete a full transformation of adult and childrens’ community services. </t>
  </si>
  <si>
    <t>Agreed adjustment of cash flow from the CCG to the Council, who is hosting the pool, as the failure to reduce the non elective admissions target to the end of Q2.</t>
  </si>
  <si>
    <t xml:space="preserve">No difference </t>
  </si>
  <si>
    <t>The focus of the Better Care Plan Schemes is to reduce admissions into Residential and Nursing homes through integrated working with health. Packages of care continue to be scrutinised through the panel process, to ensure that all alternative have been explored and that the focus remains helping people to remain in their own homes. 
The development of more independent living (extra care) accommodation will help to mitigate admissions into residential care.
More work will be undertaken with health partners to ensure crisis prevention plans to support carers are developed.  
Further work will also be undertaken, as part of the BCF plan, to improve hospital discharge coordination and reduce reliance on residential care.</t>
  </si>
  <si>
    <t xml:space="preserve">Further work is necessary to aquire complete information on the performance of this measure. 
Currently this measure counts only Council reablement services this is ASCOF 2b part 2. 
More information on Community rehabilitation services and their effectivneess is needed. </t>
  </si>
  <si>
    <t xml:space="preserve">Although 2014/15 data awaited, there are ongoing initiatives to reduce falls.  Falls prevention and awareness training is being rolled out.  The Council's Urgent Homes and Falls Response Service is being extended into Care Homes.  </t>
  </si>
  <si>
    <t>Awaiting more up to date data. Locally patient experience is being measured as part of the 'Caring Together' project.  Work is also commencing on triangulating with other patient/customer outcomes data such as the Adult Social Care Survey.</t>
  </si>
  <si>
    <t>The CCG does not hold information on the number of care plans as part of the GP DES for 2015/16</t>
  </si>
  <si>
    <t xml:space="preserve">Reduction of non-elective admissions remains challenging.  A number of projects have been mobilised to mitigate this.  This includes the introduction of templates for the management of some long term conditions; proactive response to falls through training to Care Homes and Domiciliary Care Providers and the extension of the Council's Urgent Home and Falls Response Service into Care Homes.  Following a review of ambulance data, the LA and CCG are undertaking joint visits to care/nursing homes with high numbers of ambulance conveyancing to ensure they are getting appropriate support and accessing all services available to reduce the number of people transferred to hospital. This initiative will also identify any gaps in providing good physical healthcare, as well as promoting access to falls service, diagnosis for dementia and the End of Life pathway. Currently, 42% of EEAST frontline staff have been trained on the End of Life Pathway/PEPS service.  
Carers Lounge opened at Luton and Dunstable Hospital; Lifestyle Hub pilot on going and review of outcomes planned in Q4.          
The Operational Resilience and Urgent Care Plan is currently being reviewed for 2015/16 and sets out a broad approach to delivering sustainable capacity and operational resilience across the Bedfordshire health economy.  
The LA and CCG are working together to complete a full transformation of adult and childrens’ community services. Data sharing, systems alignment and interoperability remains a challenge.   
Recent appointments in the CCG and changes within the Community Health Services leadership team engenders more confidence about the future and successful delivery of the BCF Plan.
</t>
  </si>
  <si>
    <t xml:space="preserve">Cllr Janet Clowes </t>
  </si>
  <si>
    <t xml:space="preserve">Delay in new social care case management and care assessment IT system going live. This system will include an automated link to NHS numbers. "Go live" was expected by  31/10/15 but this has slipped to 31/03/16.  </t>
  </si>
  <si>
    <t>There is a high level of understanding of the  potential consequential impact of changes in the acute sector locally and partners are working together to try to define/model what the impact is.</t>
  </si>
  <si>
    <t xml:space="preserve">Cheshire East CCGs and Local Authority agreed not to release the eligible performance fund in Q4 and Q1 due to concerns over rising NELs during July 2015 and concerns regraing the acuity of patients being admitted, and the cost of their care. </t>
  </si>
  <si>
    <t>Rounding</t>
  </si>
  <si>
    <t>There has been a delay with some of the invoices in relation to newly awarded contracts being processed (the Council do not operate on an accruals basis), these invoices are expected to be processed during quarter 3. It is also not clear how the non release of the performance fund should be reported. The approach to forecasting will be reviewed and updated as part of the Quarter 3 return. The actual income levels are lower than forecasted due to non delivery of the performance fund.</t>
  </si>
  <si>
    <t>Q2 15/16 percentage change in rolling 12-month admissions is -12.6%. However, caution should be utilised when using this data as it is based on a mixture of validated and complete 14/15 figures and non-validated and incomplete 15/16 figures.</t>
  </si>
  <si>
    <t>Q2 15/16 actual performance is 79.2% against a plan of 84.1%. Q2 performance is being pulled down slightly by incomplete data for the final month of the the quarter (status 91 days later still to be confirmed for some people).  The performance for this latest month is currently at 72%.  The performance for the previous two months was 83.5%. Therefore final figures are expected to be within this area, which demonstrates improved performance from baseline although does not quite meet target.</t>
  </si>
  <si>
    <t>Currently on track to meet, or even exceed target in ECCCG. YTD data at end of quarter 2 indicates a 3.95% reduction in falls in ECCCG. However in SCCCG, YTD data indicates a 3.91% increase over the same period. However, SCCCG rate is lower than that in ECCCG (1484.4 v 1605 per 100,000 popn).</t>
  </si>
  <si>
    <t xml:space="preserve">Latest data show that 42.6% of people in ECCCG and 36.0% of people in SCCCG definitely feel supported. In ECCCG, whilst this represented a small increase from the previous year, the shift was mainly from those who had stated they "to some extent" felt supported. The proportions reporting feeling unsupported, not having a need or "don't know" stayed approximately the same. In SCCCG, ther ewas a fall in people definitely feeling supported by 3.5% and a corresponding rise of 1.9% amongst those saying they do not feel supported. Data are only updated  annually (next release expected in December 2015) so the current figures are from the January 2015 publication, collected during January-March 2014 and July-September 2014. </t>
  </si>
  <si>
    <t xml:space="preserve">Where "no" is entered for use of NHS number as primary identifier, this is due to a lack of knowledge about this rather than it definitely not being used. In the hospital trusts approximately 85% of records use the NHS number and this is in transition towards 100%. Social care systems will be able to speak to others via the Cheshire Care Record from the middle of January 2016. Palliative care services will be brought in during phase 2 which is estimated to take place approximately December 2016 / January 2017. </t>
  </si>
  <si>
    <t>There have been different approaches in each CCG. In Eastern Cheshire CCG, risk stratification has been undertaken by each peer group locality o risk stratify the whole population and identify people in the top 20% highest risk of hospital or care home admission.  The top 2% percent have a proactive care plan developed by a care co-ordinator, who works together with the patient/carer, under the leadership of the GP and supporting multidisciplinary team. This High Risk List is shared with East Cheshire NHS Trust Community Team and Discharge Teams so that when  a person is admitted the Care co-ordinator and GP practice can be informed and included in discharge planning. NWAS (North West Ambulance Service) have flagged on their system people who have a proactive care plan in place so when they are called to the residence the care plan can be located which includes admission avoidance plan as appropriate. The CCG have employed Proactive Care Administrators who work in 5 Neighbourhood Teams. The Administrators  are notified when people on the High Risk List are admitted and planned discharge date to contact post discharge to support care co-ordination. In SC CCG, The risk stratification tool has been deployed to all GP Practices and has been active for about 12 months now. This is an EMIS  add on so is part of the GPSOC-R approved NHSE modules. The practices have, over the past few months, had additional training and the CCG is currently waiting for some statistics regarding the use of the tool.</t>
  </si>
  <si>
    <t xml:space="preserve">We have assumed that the definition "in need of preventative care" equates to "high risk" on the risk stratification methodology. The figure 2.39% above is for EC CCG numerator only as at the time of writing data had not been made available for SC CCG. If we extrapolate EC CCG data to SCCCG we would expect to see 4.60% of residents identified as in need of preventative care. The proportion of residents offered care plans is 100% in ECCCG only. This work has not been done in SCCCG. </t>
  </si>
  <si>
    <t>46 PHBs in place during Q2 - 29 in ECCCG and 17 in SCCCG. These are out of a total number of 155 newly identified eligible people (87 in ECCCG and 68 in SCCCG). There are 4 child PHBs in place across the two CCGs (1 in ECCCG and 3 in SCCCG - these form part of the 46) and an additional 3 mental health PHBs for ECCCG (not counted in the 46).</t>
  </si>
  <si>
    <t xml:space="preserve">Overall progress is going to plan with some minor slippage in some schemes. We are currently undertaking a large logic modelling exercise of the whole programme, and hope to have completed this by the end of the year and to use the findings to inform our evaluation of 15/16 and planning for 16/17, along with the recently produced toolkit. Differing metrics are evident across the two CCGs within the area with one doing well on NELs and not so well on DTOC whilst the other has an opposite picture. This demonstrates the importance of looking at the system as a whole and not on individual metrics, To that end we are looking at introducing some local metrics to monitor as well as those nationally required.  </t>
  </si>
  <si>
    <t>Ellie Ward</t>
  </si>
  <si>
    <t>Joyce Nash</t>
  </si>
  <si>
    <t>Being pursued as part of an IT enabler project</t>
  </si>
  <si>
    <t>The City of London have invoiced for the Q1 Performance payment.  Payment to be made on validation of KPIs and metrics.</t>
  </si>
  <si>
    <t>The City of London are allocating additional management resource to ensure that City led schemes catach up with plan in Q3 and Q4.  These schemes are reablement (£132k), Care Navigator Pilot (£40k), integrated care pathway (£40k) Assistive technologies (£17k), services to support carers (£12k), building robust data collection (£7k), health and social care infrastructured (£27k) and Disabled Facilities Grant (£17k).</t>
  </si>
  <si>
    <t>Our numerical target was to reduce permanent admissions to residential care from 4 per year to 3 per year - a decrease of 25 per cent.  However, to the end of quarter 2, there have been 8 permanent admissions to residential care.  These have all been due to declining healthcare of people who have had social care packages to maintain their independence for some time</t>
  </si>
  <si>
    <t>Between April 2015 and end of September 2015, ten out of 12 clients were still at home 91 days after discharge.  One client died and one client moved into a rehabilitation hospital.  The official measure of this target is a snapshot of a 3 month period which is yet to happen.</t>
  </si>
  <si>
    <t xml:space="preserve">A multi organisation IT steering group has been set up to lead on information sharing thorugh the use of open APIs. </t>
  </si>
  <si>
    <t>The risk stratification tool NELIE identifies 2% or 5% (as required) of patients in the high risk of admissions category. Based on this the CCG commissioned a Frail Home Visiting GP Enhanced service which requires care planning and case management of min 15% of the most vulnerable patients on each practice list. This results in practices with higher over 75 numbers with greater available funding and distributes the risk accordingly to an extent. A further demographic analysis is in progress for more relevant allocation of resources in 16/17.</t>
  </si>
  <si>
    <t>Over 18s only</t>
  </si>
  <si>
    <t xml:space="preserve">The City of London have allocated additional management resources to ensure that City led schemes catch up with plan in Q3 and Q4. The range of new integrated schemes are beginning to have an impact on the key hospitalisation metrics - leading to slightly reduced eldery admissions (over 60s) and slightly reduced emergency bed days for the Over 75s - admittedly over the summer months.  This is of particular note at the Homerton hospital, and the surrounding practices, where a drop in admission rates have been most pronounced.  About 80% of activity takes place at the Homerton.  The new integrated independence team and One Hackney and City services have been instrumental in impacting this reduced admission rate at the Trust.  This situation is not mirrored at other Trusts that receive elderly admissions from City - particularly the Royal London Hospital where length of stay and admissions have increased for elderly patients.  The local integrated care provider alliance, along with the CCG, will be working with this Bart's Health to address this and implement effective referral pathways for the frail elderly from the hopsital to the local community services.  The DTOC rate has improved overall in Quarter 2 15/16, with social care DTOCs reducing compared to the national benchmark level.  There has been a workstream focusing on this area - and from Quarter 4 onwards there will be a joined up health and social care approach for DTOCs driven by a case review process.  A joint integrated information Technology group began working in Quarter 2, which is focussing on leading the IT integration agenda across the borough.  This group, supported by £2.5 M non-recurrent funding, will ensure that all partners, including social care and the voluntary sector, adopt a joined up approach to sharing information across partners, enabled through enhanced IT provison. </t>
  </si>
  <si>
    <t>Managed as part of SRG's work programme and includes agreed operating standards across the system.The full workplan is not scheduled to be complete until April 2016.</t>
  </si>
  <si>
    <t>The adult care system (Moasic) has attained 95% of live records with the NHS number. The replacement community equipment system will be using the NHS number as the primary key when it is implemented in April 2016.</t>
  </si>
  <si>
    <t>Joint approach to assessments is being implemented for our complex client cohort. Restructuring of community services and social care teams underway as we move towards integrated care communities with staff wrapped around, and supporting, clusters of GP practices.</t>
  </si>
  <si>
    <t xml:space="preserve">The criteria for payment under the Section 75 agreement has not been met so no payments have been made for Q4 14/15, Q1 15/16 and Q2 15/16. The £785,498 should not be shown against Q1 15/16 above and the Q2 funding I&amp;E tab reflects this amount has not been paid. </t>
  </si>
  <si>
    <t xml:space="preserve">Q2 payment removes 50% of the P4P element.  The Risk Share arrangement, agreed as part of the BCF which covers DTOCs and complex clients, is also excluded as neither are deemed acheivable. The £500k of Interoperability has been retained by the CCG as no viable solution has been agreed as yet and so spend is unlikely to be incurred in 15/16.  </t>
  </si>
  <si>
    <t>The above figures include a potential £500k overspend on the community equipment element of the pooled fund.</t>
  </si>
  <si>
    <t>Q2 15/16 has seen 107 permanent residential admission against a target of 126 which equates to a 14.5% reduction against the baseline of 131 admissions for Q2 14/15.</t>
  </si>
  <si>
    <t>The score is presented as a percentage. The project is below target for its projected wellbeing scores but improving over the the quarters providing a positive direction of travel.</t>
  </si>
  <si>
    <t>The primary identifier in Social Care is the Adults social Care system (Moasic) identifier. However the system has a secondary identifier which is the NHS number. The NHS number is recorded on approximatley 95% of live records.  An interoperability programme is in place that has enabled data from GP's, Acute Hospitals &amp; Community Services systems to be extracted and uploaded into a Data warehouse. There are plans to increase this over the next 12 months.</t>
  </si>
  <si>
    <t>GP planning and MDT meetings between primary care and community services</t>
  </si>
  <si>
    <t>2% is the figure specified within the GP directly enhanced service.  However, as part of our Living Well programme, it is acknowledged a higher proportion of individuals would benefit from having a care plan.</t>
  </si>
  <si>
    <t>There are currently 653 adults and 30 Children funded for CHC/CC who could request a PHB. In addition to the 8 PHBs in place, the CCG is working with another 14 CHC clients interested in recieving a PHB.  The CCG is also part of the South West IPC pilot which is looking to develop PHBs for individuals  with LTC and mental health issues. The CCG is developing its local offer around PHBs.</t>
  </si>
  <si>
    <t xml:space="preserve">Under the "Deal for Cornwall" a new Health &amp; Social Care Transformation programme has been initiated.  One of the four associated workstreams covers Adults Integrated Commissioning which aligns closely with the objectives and schemes currently reported through the Better Care Fund. 
The non-elective admissions target of a 3.5% reduction over the financial year 15/16 continues to be a challenge. Q2 15/16 saw a 5.2% increase against Q2 14/15 baseline which is a negative  direction of travel away from the target.  The target of a 25% reduction in DTOC attributable to Adult Social Care is proving to be over ambitious with the DTOC situation worsening in Q2 15/16. (This forms part of a £1m risk share arrangement.)  The overspend against the adults community equipment budget has increased to £368K.  A recovery plan has been instigated.  
At this time no P4P payments have been made and no payment from the CCG to the Council is likely as part of the agreed £1.4m risk share arrangement.  When combined, these two elements equate to £3m.
</t>
  </si>
  <si>
    <t>024 7683 2122</t>
  </si>
  <si>
    <t>A stocktake of existing  7 day services is being undertaken to determine the next steps required to deliver this condition.</t>
  </si>
  <si>
    <t>On Friday 20th an upgrade to the LA's network was completed. This will enable the NHS spine to be connected to the main case management system. The condition should be met wihtin the next reporting period.</t>
  </si>
  <si>
    <t>The Integrated Neighbourhoods Team will enable city wide delivery of joint assessment and support planning for high risk individuals.The launch of the Integrated Neighbourhoods Team commenced in two areas in 2015, this will be rolled out to city wide coverage in 2016.</t>
  </si>
  <si>
    <t>Work is underway on a number of schemes as part of the transformation agenda with some launcing at the end of Quarter 3.</t>
  </si>
  <si>
    <t xml:space="preserve">In 2014/15 the target was 342. The end of year outturn was 344.
For 2015/16 the target was significantly reduced to 290. At present levels are 354 (MAT at the end of September).
A plan to reduce the intake into residential homes is underway. It is expected this plan will improve the actual figure to below that of last years outturn by the end of the year. </t>
  </si>
  <si>
    <t>Issues remain with this metric. Further work is underway to understand why there appears to be a high readmission rate for users discharged from hospital. The outcome of this work will determine action plans for resolving issues and improving the rate.</t>
  </si>
  <si>
    <t>In the past it has proved difficult to consistently measure this indicator due to the lack of timely data being available. However this issue has recently been resolved and it is anticipated a more accurate and regular reporting of this metric will be possible. Ongoing training and development of short term providers continues to ensure they are providing the correct level of reablement support to enable a reduction in the reliance of on-going support following a period of short term care.</t>
  </si>
  <si>
    <t>A brief survey has been produced and all short term home support service users are being encouraged to complete it. The survey will highlight perceptions of the service and areas for improvement as defined by patients and carers. A pilot survey has been produced and tested and it has recently been agreed that the survey will be rolled out to all short term providers. Initial results will be  available in early 2016.</t>
  </si>
  <si>
    <t>Open API's are in the process of being developed along with the wider use of the NHS number across systems. The first use of open API's to enable sharing has commenced through the implementation of the open hours and GP in ED with the community frailty and Integrated Neighbourhood Team launching in early 2016. The latter will be supported by shared information systems, drawing on information from health and social care organisations.</t>
  </si>
  <si>
    <t>Practices have access to a range of Risk stratification tools - ArdenGEM CSU Ventris system (soon to be replaced by GEMIMA), through EMIS and Vision practice systems, and also through the Eclipse system. Programme of work for standardised identification to be agreed.</t>
  </si>
  <si>
    <t>The Integrated Neighbourhood Team (INT) programme used Ventris as part of the pilot to identify at risk patients. INT will scale up and utilise risk profiling to identify patients to be referred to the service and case managed. Full service roll out planned for the beginning of January 2016 following which data will be available.</t>
  </si>
  <si>
    <t>Until now the PHB offer has focussed on those eligible - i.e. those in receipt of or eligible for 100% Health funding through Continuing Healthcare of which there are currently 409 in Coventry. However, a meeting is planned for mid-November to bring together stakeholders across health and social care to scope how personal health budgets and joint personal budgets can benefit people with learning disabilities and those with long terms conditions that currently receive joint funded packages of care. A further three PHB's for 100% CHC patients have been agreed during October and support planning is currently in progress for these individuals to underpin the budget.</t>
  </si>
  <si>
    <t>The Coventry Health and Care System is working well together to tackle the challenges being faced. Whilst there are still issues with delayed transfers of care there is a commitment from all organisations to overcome these. Non elective admissions have recently exceeded target as there has been a recent increase in the number of admissions. This will be monitored and managed closely and a second 'Perfect Week' exercise recently took place at the University Hospital Coventry and Warwickshire. A review of this will be seeking to identify on-going solutions and actions to mitigate these challenges.
Learning from the first year of BCF will be used to develop plans for 2016/17. These plans will align to the wider system transformation programme recently established in Coventry. In addition the use of the new BCF self assessment tool will support the review of year 1 activities to help identify areas for improvement moving forward.</t>
  </si>
  <si>
    <t>Vanda Leary</t>
  </si>
  <si>
    <t>vanda.leary@croydon.gov.uk</t>
  </si>
  <si>
    <t>07769 351737</t>
  </si>
  <si>
    <t>Cllr M Mansell, Chair, Croydon Health &amp; Wellbeing Board</t>
  </si>
  <si>
    <t>Work is being undergone to improve the use of NHS no, with downloading of NHS no. to social care systems having started in September 2015. This will require several runs to deal with data anomalies. DATE GIVEN IS PROVISIONAL.</t>
  </si>
  <si>
    <t>There is slippage against planned spend, primarily arising from schedule slippage on implementation of new schemes and outstanding governance decisions on some schemes.  Work underway to expedite the required decision making and identify priority schemes which can be implemented promptly.</t>
  </si>
  <si>
    <t>Performance is fluctuating slightly around the target level. For Q2, performance was slightly below target, whilst in Q1 the target was exceeded. This appears to be due to random variations rather than any underlying issue for mitigation, and Croydon are on track to meet the target over the year.</t>
  </si>
  <si>
    <t>The indicator is under-performing and has worsened in the last 3 months. Behind target predominantly due to a reduction in elective discharges over the weekend.  This has outweighed the increase in non-elective discharges over the weekend. Mitigation plan in place with action on perfect wards, golden patients and ward rounds.</t>
  </si>
  <si>
    <t>Less funding</t>
  </si>
  <si>
    <t>Simple Yes/No answers are not always appropriate.  In many instance information is shared but not necessarilly by the NHS number.  The question also doesn't necessarilly allow for the complexity e.g. one setting in the question above may relate to multiple providers with different rates of progress on integrated digital records. For the question involving “speaking to each other via an API”, suggestion would be to construct a matrix which would enable a tick for systems that can interact.</t>
  </si>
  <si>
    <t>Risk stratification is being used to ensure targeted and cost effective service provision by identifying those who will benefit most from enhanced case maangement and integrated service provision. This underpins signicificant aspects of our Better Care Fund including introduction of regular multi-disciplinary meeetings centred on 6 local GP practice clusters.</t>
  </si>
  <si>
    <t>The CCG is reviewing the risk stratification of medium risk patients to expand care planning accordingly.</t>
  </si>
  <si>
    <t>Steering group has been set up and we are working collaboratively across SW London to progress.</t>
  </si>
  <si>
    <t>DTOCs PERFORMANCE Latest data available (available September-15 as at 19/11/15) shows the number of delays continues to show a high trend for 2015/16.  The high volume of delays being seen for 2015-16 in part are attributable to a high number of delays from the mental health commissioned service provider.  There is substantial focus on addressing the issues of delays but also on length of Stay.  Many actions are in place by the Trust, but this is also a very high priority for commissioners.  
An important step currently under way through re-structure is a strengthening and refocussing by the provider on its acute services to give a better focus on in-patient services and timely discharge.                                                                                     OVERALL PROGRESS ON BETTER CARE FUND Major schemes are delivering but non-elective admissions performance has not met target. Work is under way to refocus work to improve this perfomance.                                                                                           OUTCOMES BASED COMMISSIONING Planning and contract development is well underway for Croydon's OBC programme for over-65s services. A shadow Accountable Provider Alliance will be in place for 1st April 2016. OBC will encompass services with a contract value of approx £170 million, and many of the current Croydon BCF schemes will transfer into the OBC programme. For this reason, Croydon anticipate that the BCF pooled budget for 2016/17 will be substantially smaller than for 2015/16.                                       BCF PLANNING FOR 2016/17 has started, with evaluation and prioritisation of schemes underway, along with strategic re-alignment in light of other initiatives such as OBC. A recent (Nov 2015) peer review of Croydon's BCF is providing timely input to the process.</t>
  </si>
  <si>
    <t>Cate.Swift@Cumbria.necsu.nhs.uk</t>
  </si>
  <si>
    <t>Diane Wood - Chief Executive, Cumbria County Council</t>
  </si>
  <si>
    <t xml:space="preserve">Adult social care have now been notified that they have now achieved the IG standards required and will now be able to move on to implementation.  The completion date of October, entered in the quarter 1 submission, was an error and should have read December as per the August Joint Commissioning Board minutes. </t>
  </si>
  <si>
    <t>The annual total and the pooled fund remain as detailed in the Cumbria BCF plan.</t>
  </si>
  <si>
    <t>There is slight variation in spend against forecast for quarter 2 due to delay in the initiation of some projects.  This will come back into line over the next 2 quarters.</t>
  </si>
  <si>
    <t xml:space="preserve">2015/16 target - 600.1 admissions per 100,000 population aged 65 and over. 
Oct’14 to Sept’15 actual figure (12 months) is 605.3 per 100,000 population (701 admissions).
Apr’15 to Sept’15 shows a downward trend, with a projection for 2015/16 (based upon this most recent six months) of an annual figure that is less than (better than) the target figure of 600.1 per 100,000 population by April’16.
</t>
  </si>
  <si>
    <t xml:space="preserve">2015/16 target - 623 new people receiving a service. 
At the end of September 2015, there were 955 new service users. Cumbria has already exceeded target.
</t>
  </si>
  <si>
    <t xml:space="preserve">Please note, the plan for the 14/15 financial year was 19.7 and the plan for the 15/16 financial year was 19.7.  This data is released by the HSCIC on an annual basis with the 14/15 data expected to be released in November 2015 </t>
  </si>
  <si>
    <t>We continue to use "I want great care" as an indicator of patient experience.  There is some concern that publicity associated with poor performance both nationally and locally may impact on the public's perception of their care in the future.</t>
  </si>
  <si>
    <t xml:space="preserve">The email security that is employed between Cumbria County Council and the NHS is based upon security protocols which are third party rather than open standards.
Information governance arrangements are in place for all settings where information is being shared but there is a delay in social care using the NHS number as a primary identifier, this was due to complexities in compliance with the NHS IG toolkit, however, social care have now achieved IG compliance and will progress the transfer of data.
</t>
  </si>
  <si>
    <t>Raidr risk stratification tool is being used across Cumbria</t>
  </si>
  <si>
    <t>GPs are recording the number of care plans offered via EMIS however IG compliance is required for an extract to be taken from the data bases.   .
Number of patients at risk are identified using  Raidr and are presented on the primary care dashboard however, at this stage this information is only available to each GP practices.   Approval to extract this data is currently being sought</t>
  </si>
  <si>
    <t>The number of local residents who have been identified as eligible for PHBs during quarter 2 includes: Fully funded continuing health care; joint funded packages of care and fast tracks.  All eligible residents have been offered a PHB.  One of the 60 people in receipt of a personal health budget is a child.</t>
  </si>
  <si>
    <t xml:space="preserve">The majority of the activity initially funded under the BCF will positively benefit the local health economy in ways that will improve patient care, enable people to be supported at home rather than recourse to high-level acute sector services, and improve the efficiency of the system.   However, it is apparent that the overall scale of the activity is small in comparison to the economy as a whole, and much of it (e.g. the Primary/Integrated Care Communities initiatives) has been implemented in different ways and at varying pace over the county. Due to this, it is difficult to directly attribute any impact on performance to any of the discrete schemes. 
In South Cumbria, Better Care Fund investments were aligned exclusively to delivery of the Out of Hospital Model within Better Care Together. Nearly all of the investment resource was focussed on stimulating early development of Integrated Care Communities (ICC) (also known as Primary Care Communities) through resources for each ICC to have access to:
A case manager. A senior nurse who can provide overall leadership for the case management of those patients identified by GPs, community services and social care (etc.) as most at risk of hospital admission. In practice these patients are likely to be frail older people, those with long term conditions or complex ongoing needs. By working together through a multidisciplinary team approach, care planning and local support can be strengthened to improve outcomes for the patients, avoid admissions, or speed up and improve discharge from hospital where acute care is still needed. 
A care navigator. A worker who understands the wider community assets and support in the local area relating to health, social care and associated services, and who can support patients (particularly, but not exclusively, the cohort of patients at risk of admission) to navigate the health and care ‘system’ and help the ICC team to integrate care more effectively for the patient. At present, this is being explored through three different means of provision: in the third sector through Age UK; directly employed by the GP practices; and employed by CPFT. Evaluation of the initiatives will be undertaken to determine general lessons learnt and understand which model is most effective.
These initiatives incorporate the elements of the new model of care / health and wellbeing system described in greater detail in the Council’s draft Commissioning Strategy for Care and Support (2015-20) and the emergent Cumbria Health and Wellbeing Strategy.  
 Progress on implementation and potential impact on BCF targets has been mixed. Recruitment of case managers and care navigators in particular has been more difficult and slower than anticipated, and there has been some turnover of post holders during the year. This highlights the ongoing workforce and recruitment challenge in Cumbria. More fundamentally, the development of Primary/Integrated Care Communities has been slower than anticipated. This is for a number of reasons, not least the huge change management and cultural changes required for all organisations to work together in an integrated manner, especially given the significant workload and financial challenges faced by all.
Nevertheless, there are areas of success that the programmes continue to learn from, such as in Millom, where integrated working, together with the mobilisation of the local population in supporting health services and encouraging prevention and self-care, has led to reductions in non-elective admissions of over 20% against the 2013/14 Better Care Together baseline.
In North Cumbria the Carlisle Care home pilot has successfully targetted care homes with high rates of emergency admissions and A&amp;E attendances.  Initial perceptions indicae that the project is running along the right lines but this will only be confirmed when the formal evaluation has been completed in late November.
The Vitru-care and Airedale telehealth schemes established in North Cumbria will be withdrawn following poor evaluation as a consequence of poor uptake by GP practices (Vitru care) and care homes (Airedale).
The health and care co-ordinator scheme - a pilot with a similar remit to the South Cumbria care navigators ie the development of community resilience through the provision of support for patients to access appropriate voluntary services and navigate through community services to access health, care and housing provision - has now been operating for one month in Carlisle.   Evaluation will take place after six months.
The Countywide psychiatric liaison service is progressing with recruitment to substantive posts.  It is anticipated that the new staff will be inducted through January and February with a view to embedding the 24/7 team as planned by the end of March 2016.
The reablement service has 400 social care staff working countywide. It has been exceeding BCF targets over the last six months and is in the process of developing a more efficient and streamlined service which will lay the foundation for future integrated working. 
The service is now co-located with social work teams in Barrow and Kendal. It is expected that, with the recent introduction of new rostering systems and hand held devices, the service will become increasingly efficient. Occupational therapy will be introduced into (and lead) the service early in 2016. 
It is anticipated that a strategic joint review of NHS Community Rehab services and Social Care Reablement (under the mantle of the Success Regime and Better Care Together/Vanguard) would result in a joint delivery model for Intermediate Tier services that would maximise the benefit of this approach in preventing unnecessary time spent in acute sector hospital.
Latest figures for the quarter to June 15 show delayed transfers of care as 4,209 days lost compared to 3,365 in the final quarter of 2014/15. The planned number of days was 5,385 and 5,685 respectively.
When converted to a rate per 100,000 population, the quarter 1 performance (Apr-June 15) is 1,038 against a target rate of 1,328.
At this stage the Cumbria Health and Well Being Board have indicated that they would not like additional support however, they would like the opportunity to review this as more clarity regarding the 2016/17 planning process and the CSR are produced.
</t>
  </si>
  <si>
    <t>Cllr Andrew Scott (Chair) and Lisa Tempest, CFO</t>
  </si>
  <si>
    <t>none</t>
  </si>
  <si>
    <t>We are on track with our planned reduction of NEL but the reduction is of those with less complex needs, meaning the cost of  NEL - even though the number is smaller -  is higher.</t>
  </si>
  <si>
    <t>Currently we are reporting off track (76% against a target of 90% in 14/15) but this is due to a change in the way this has been measured during the year, and a concomitant change to the baseline from what was submitted as part of our BCF plan.  We will need to re-calculate before year end.</t>
  </si>
  <si>
    <t>The user-experience survey intended to provide the measure has just in this quarter been introduced.  First pilot questionnaires will be analysed in Q3, a baseline and target established, the survey refined where necessary ahead of rollout as standard.</t>
  </si>
  <si>
    <t>Predictive modelling and demand management (have made a bid to the Local Integration support fund for this</t>
  </si>
  <si>
    <t>All setting record the NHS number and can search on it.  The primary ID number used in palliative is the CRN number.  For Mental Health the primary identifier is Paris.  In social care the NHS number is recorded in retrospect, resulting &gt;90% cases being searchable by the NHS number; the carefirst number is the primary identifier.</t>
  </si>
  <si>
    <t>The Combined Predictive Model was used in June 2014 to identify the high risk frail elderly cohort , against which our MDT approach has been applied.  We intend to rerun this model.</t>
  </si>
  <si>
    <t>The frail elderly make up 64.1% of patients (3003 No) identified as at very high risk of admission (the top 0.5% across County Durham and Darlington), with 17.7% of the very high risk cohort being drawn from high risk patients with records of alcohol and substance misuse.
The cohorts targeted under the BCF (frail elderly, other care home residents, adult patients with long term conditions) represent 78.9% of patients with very high risk of admission, and 78.8% of patients with a high risk of admission.</t>
  </si>
  <si>
    <t>There have been no new cases in the quarter that have taken up the offer of a personal health budget. In quarter 1 we had 25 new CHC clients and all have been expalined the options for funding of care packages.</t>
  </si>
  <si>
    <t xml:space="preserve">Performance metrics remain all very positive, leading to the green assessment overall and for delivery.  In every quarter for the past year, there have been fewer Non-elective (NEL) admissions to hospital than the year before, and in every month since February this year there have been fewer again than the same month in 2014, and the most recent figures, show this trend continuing.  P4P targets for Q2 are on track, missing 2.62% cumulative reduction of NEL by just 0.04%.  
However, while NEL are reducing costs are actually increasing as those who are admitted have more complex needs.  
Weekend discharge is the subject of close focus this quarter, with a Sunday service from the adult transition team in the hospital giving close attention to the procedure to identify the locus of delay and find ways to remove blockages.
Long Term conditions have also come to the fore this quarter with a series of rapid improvement events.
The MDT implementation has metrics additions to those specifically reported through BCF.  
On Ambulance transfers, we are on track to achieve our target of 44 fewer this quarter, but are still a little behind the cumulative target for the year.  Out patients attendances are up by about the same number as Urgent Care Attendances are down, which may indicate an increase in planned attendance over unplanned.  That said, A&amp;E first attendances are also up.
Days delays to transfer of care continue low and reducing.  However, we know that there has been a variation in how these days have been recorded during Q4 2015/16 which we need to acknowledge, but the direction of travel is resolutely down.
Finally, permanent admissions to residential care also continue to fall.
</t>
  </si>
  <si>
    <t>Kirsty.Everson@derby.gov.uk</t>
  </si>
  <si>
    <t>01332 642743</t>
  </si>
  <si>
    <t>Expenditure remains in line with the financial plan both on a year to date and a full year forecast basis.</t>
  </si>
  <si>
    <t>292.8 rate per 100,000 population over 65’s as at end of Quarter 2.</t>
  </si>
  <si>
    <t>SALT-ASCOF return data Oct to Dec 2014-15 90.88%.                                                                              SALT-ASCOF return data forecast Oct to Dec 2015-16 92.98%. Please note this is estimated data.</t>
  </si>
  <si>
    <t xml:space="preserve">The national data requried to report against this indicator will not be published until January 2016. </t>
  </si>
  <si>
    <t>as above</t>
  </si>
  <si>
    <t xml:space="preserve">It is not possible to confirm how many people with long term conditions will be eligible for a PHB, this will be dependent on the individual meeting the eligibility criteria, including demonstrating how a PHB will have a positive impact on their health and welling resulting in a reduction or prevention of thier access to NHS related services as a result of their LTC.
It is difficult to measure how many residents have been offered a PHB, as part of the DST Assessment, all patients assessed for and offered CHC are given the option of a PHB.  </t>
  </si>
  <si>
    <t xml:space="preserve">Progress against all BCF areas continues with the majority of schemes on track or in progress. The BCF continues to be governed by the Adult Commissioning Board which is the joint forum for the CCG and the Local Authority to consider strategic and operational issues. Service reviews are continuing in relation to dementia support services, particularly given a recent root cause analysis that identified a number of delayed discharges for people with delirium/dementia. The service review for equipment has concluded and a revised procurement exercise is currently underway. Intermediate care services are being re-shaped as part of the wider transformation agenda within the local health and social care economy. The alignment of community health and social care services continues now that all services are provided by either social care or one of our non -acute NHS providers. The plan is still to explore a fully integrated service model once the new arrangements are embedded.
Joined Up Care – the system wide transformation programme – continues to influence BCF performance - such as via the system resilience tests, winter planning, continued focus on DTOCs, developing integrated rapid response initiatives, discharge pathways etc.
Priorities for the remaining part of the year will be to further drill down into DTOC performance, embed 7 day working, focus on improving acute and community services for people with dementia, and exploring whether the BCF can be expanded for 2016/17 - particularly in relation to the emerging local Transforming Care partnership which will provide integration opportunities for services for people with a Learning disability and/or autism across Derbyshire.
</t>
  </si>
  <si>
    <t>There continues to be some slippage in implementing some new developments within the BCF. However, it is expected that all scheme allocations will be spent before the year-end. A full review of the financial plan is scheduled for December 2015.</t>
  </si>
  <si>
    <t>Note that the definition for the ASCOF indicator changed following submission of the BCF. The effect of this change is that local authorities must now add more people to the numerator for this indicator. For example, self-funders receiving services in a local authority setting must now be counted whereas they weren't counted previously. By applying the new definition to data for previous years, it's possible to see an improving trend in admissions but not possible to attribute improved performance entirely to the work being undertaken though the BCF.</t>
  </si>
  <si>
    <t>89.44% of people aged 65 and over remained at home 91 days following discharge and a period of reablement at the end of the Q2 monitoring period. This is an increase of 5 percentage points on the previous quarter. This is despite an increase of 138 people being discharged with the intention of being re-abled for the same monitoring period last year.  
This is a positive indication of the work been undertaken by the health and social care system to support people to remain living in their local community for as long as possible.</t>
  </si>
  <si>
    <t>Whilst national data is not currently available to provide a robust response to this metric indicative information supplied to CCGs suggests that the average dementia diagnosis rate in Derbyshire is 72% which is 4 percentage points above the year-end target suggesting that BCF planned activity is having a positive impact.</t>
  </si>
  <si>
    <t>The national data requried to report against this indicator will not be published until January 2016. Whilst the Q1 outturn of 64.9% (for the period July 2014 to March 2015) suggested a dip in performance against the target of 66.5%, the next data publication will be against a different patient cohort so it is not possible to sufficiently assess progress at this time.</t>
  </si>
  <si>
    <t xml:space="preserve"> In respect of use of open APIs in Social Care an upgrade to the current system is required before the system can ‘speak’ to other systems.</t>
  </si>
  <si>
    <t>The three units of planning for the Derbyshire Health and Wellbeing Board area have risk stratification approaches. These have contributed to wider developments across these 'Units of Planning' to further develop community services based around patient populations and support GPs as the accountable leads for identifying high-risk patients.</t>
  </si>
  <si>
    <t xml:space="preserve">It is not possible, at this time, to provide an accurate figure with regard to the proportion of local residents in need of preventative care and those receiving a care plan. This is because all care planning is currently delivered in response to an individual's need and dependent upon where the individual presents. However, those people identified as high-need will either already be in receipt of a care package from health or social care, or be in the process of receiving one following an assessment of need. It should be noted that the figures provided above relate to the work undertaken, as outlined in our BCF Plan, to deliver an enhanced GP service around proactive care which focusses on unplanned admissions proactive case finding and review for vulnerable people.
If this metric is to be used in future returns it would  be helpful to receive further clarification around the definition of what constitutes a Care Plan and what is meant by the term 'preventative care'. In Derbyshire Care Plans are used to assist people with long-term conditions for purposes of self-management, for crisis care planning, post-operative care, and lifestyle changes. 
The metric is also difficult to complete in area such as Derbyshire where the Health and Wellbeing Board area comprises five CCGs, two of which are part of other Health and Wellbeing Board areas. </t>
  </si>
  <si>
    <t>There are approximately 219,433 people in Derbyshire diagnosed with a long-term health condition (LTC). Within this cohort it is not possible to confirm how many will be eligible for a PHB as it is dependent on the individual meeting eligibility criteria, including demonstrating how a PHB will have a positive impact on their health and wellbeing resulting in reduction or prevention of their access to NHS related services as a result of their LTC. 
As part of the BCF 2016/17 Planning process in Derbyshire, PHBs has been identified as an area for possible inclusion in a pooled budget to further develop the current level of service.</t>
  </si>
  <si>
    <t xml:space="preserve">The following provides an update to the narrative submitted for the Q1 2015/16 reporting period.
A desktop audit is being conducted by health and social care partners in Derbyshire to review a sample of cases relating to permanent admissions to residential and nursing care establishments. The purpose being to better understand existing processes and practices after initial data validation exercises found no evidence of inaccurate recording practices. This review is expected to be completed in early January 2016.
Performance against the delayed transfers of care indicator continues to show good progress in reducing the average number of bed days lost per 100,000 population with performance at Q2 being 598.9 bed days compared to 645.4 at Q1. This is well below the year-end target of 961.8 and reflective of the activity being undertaken by the health and social care system in Derbyshire.
A scheme-level dashboard is currently in development to provide assurance of BCF delivery to key stakeholder groups such as Health and Wellbeing Board and relevant BCF partner organisation governance processes. This will be implemented in time for Q3, and future, reporting periods and enhance the existing information reported locally.
</t>
  </si>
  <si>
    <t>Andy.goodchild@devon.gov.uk</t>
  </si>
  <si>
    <t>Difference of £151k which related to variations to BCF plan between plan submission in late 2014 and finalisation in March 2015. In addition, £140k has been carried forward into the fund from 2014/15 and this has been recognised within forward forcasts from Q2 onwards.  The annual total has also been reduced by 75% of the unallocated performance fund, as we do not expect to reduce ED admissions until Q3 of the operational year.</t>
  </si>
  <si>
    <t>Difference of £151k which related to varaitaions to BCF plan between plan submission in late 2014 and finalisation in March 2015.</t>
  </si>
  <si>
    <t>Expenditure is £4.034m behind Plan in half year to 30 September. £2.058m of this relates to non-use of the performance fund as the national reduction target has not been met. Going forward, we hhave assumed that the Performance Fund will be accessed in the final quarter of the year. Excluding the performance fund, the half yearly underspend against plan amounts to £1.976m. This is influenced by timing issues on the use of social care capital grant, lower than expected spending on community equipment services, and lower take up than expected from Carers under changes introduced by the Care Act. Excluding the performance fund adjustment, we are now forecasting that the Fund will be underspent by £1.8m (3%) in the full year.</t>
  </si>
  <si>
    <t>There has been a change in the national definitions and local methodologies to capture these. Data flows, baseline and trajectory have now been updated the initial data showed a dip in performance however the current performance data shows that we are on track to meet our targets in both areas.</t>
  </si>
  <si>
    <t xml:space="preserve">For the purposes of the BCF Quarterly Return we are required to use the National Indicator for Dementia Diagnosis. NHS England has recently published the revised definition for the indicator; however there have been issues in collecting appropriate data from a number of GP surgeries throughout Devon.  Internally measurement at a CCG level continues to suggest that we are improving performance and anticpate that we will be over 60% but may not reach the ambition of 67%
</t>
  </si>
  <si>
    <t>The final published version of the ASCOF3A indicator has not been released for 15/16, however Devon has agreed their figure. Devon performance has improved to 68.4% from 66.7% (2013-14), which is back in-line with 2012-13. This data is collected annually and therefore there is no further update for Q2</t>
  </si>
  <si>
    <t xml:space="preserve">Some API's are in use but sharing records across health and Social Care is still not a reality in Devon. There is a Porgramme established to put the IT systems in place to do that over the next 5 years and there are now national targets to achieve that.
Comments regarding GP: GP holds primary healthcare record. They can refer electronically into Hospitals and will receive discharge summaries electronically from hospitals
In relation to Hospital : New Devon CCG is implementing a system with North Devon Hospital for some clinicians to be able to view a detailed summary of the GP Record for patients who consent and whose GP Practice has signed up.
In relation to Mental Health: New Devon CCG is implementing a system with Devon Partnership Trust for some clinicians to be able to view a detailed summary of the GP Record for patients who consent and whose GP Practice has signed up.
</t>
  </si>
  <si>
    <t>Across Devon we use a combined predictive model, calibrated to take into account Devon demographics, to identify the top 2% of people most at risk of hospital admission.  This has been used for over five years, formerly for the community virtual wards, and is now used to support the NHSE Avoiding Unplanned Admissions DES which all of our GP practices have signed up to.  This allows us to target our community health and care resources to those at highest risk of admission, and to ensure each one has a proactive, holistic care plan produced with multi-disciplinary team input.</t>
  </si>
  <si>
    <t>We don’t specifically risk stratify for prevention, but we do identify the 2% most at risk of admission and provide multi-disciplinary proactive care for them</t>
  </si>
  <si>
    <t>100% of the top 2% have a proactive care plan in place</t>
  </si>
  <si>
    <t>Our risk stratification  model is designed to predict of hospital admission rather than lower level health and Social Care needs.</t>
  </si>
  <si>
    <t>Data used is for Quarter 2 of the financial year (July – September)</t>
  </si>
  <si>
    <t xml:space="preserve">Governance and Engagement
All partners continue to work collaboratively on the BCF plan as part of an ambition to achieve the commissioning and provision of joined up Health and Social Care services to people who need support.
The Joint Coordinating Commission Group (JCCG) is accountable for National Conditions, Outcomes and management of the pooled fund. The section 75 agreement signed on 27th March 2015 formalises this arrangement. The JCCG have delegated operational aspects of programme delivery to the BCF Delivery Group (BCFDG). The latter has provided a means by which to engage all providers from each of the 4 Strategic Resilience Groups (SRG’s) in Devon. It provides a forum through which to identify areas in common between SRG's and agree priorities requiring action on a county wide basis. Further work is required to ensure effective coordination of planning and implementation at County and SRG level to enable both a strategic focus and support for local delivery through the SRG’s. The managing director responsible for urgent care in NEW Devon CCG provides the link between the work of the south west peninsula urgent care network and the Devon BC.  The JCCG regularly reports on progress to the Health and Wellbeing Board enabling communication with a wider range of stakeholders including Healthwatch and District Councils. 
National Conditions, Outcomes and Performance
As reported earlier in the report work on the National Conditions work continues and all are planned to be in place by the end of financial year 2015/16. These plans support patient flow throughout the week and prevent A&amp;E performance deteriorating on Monday as a result of insufficient discharges over the weekend.
The SAFER care bundle is a CQUIN in North Devon also provides opportunities to ensure that flow is maximised ensuring that patients are seen earlier in the day to aid discharge. This will be evaluated for its potential roll out to other areas.
• Joint Assessment and Care Planning: Devon has well established Joint Health and Social Care Community Teams (CCTs) that demonstrate integrated working on a daily basis. A recent peer review provided feedback that the level of integration in these front line services were highly commended.
Detailed analysis of Non Elective Admissions (NEL) has yielded greater insight to the reasons for entry into the system to enable more targeted action. Our frailty work (part of the Frailty and Community Care scheme) continues to perform well and Devon benchmarks favourably for 75+ years Non Elective Admissions. However admissions are not decreasing in line with our ambition at this stage. 
The population of Devon already has a significantly higher age profile compared to the England average and is currently ageing at between 2 - 3 %per annum. A long-term conditions health needs assessment has now been undertaken, including analysis and modelling work for prevalence, impact on services and costs which has helped to quantify the scale of the issue including the impact of multi-morbidity and health inequalities which will inform the future management of long-term conditions. We are therefore continuing to refine our plans in order to achieve both a more immediate impact on admissions and a longer term more sustainable impact through enhanced prevention schemes. In terms of the latter, the Devon Health and Wellbeing Board has approved a joint prevention strategy during the last quarter with the aim of keeping people healthier for longer. Work on implementing this strategy is underway to develop implementation plans incorporating and enhancing schemes already in place around key conditions, such as reducing smoking, or around population and place, such as Integrated Care for Exeter (ICE) or One Ilfracombe. Regarding the former the BCF is reviewing how best to enhance rapid response services and work with care homes, whilst ECIST has been into acute trusts in Devon and a series of recommendations are being worked through which will support BCF outcomes in terms of flow of patients and discharge arrangements.
It is understood that the Devon BCF represents only one part of the overall spend and delivery of health and care services in Devon. The importance of effective coordination between different aspects of the system, e.g. with providers and each SRG, will be key to achieving the required impact in future quarters in priority areas for reducing emergency admissions and enabling people to leave hospital in a more timely way. As the “success regime” is established in Devon in the forthcoming quarter the role of the BCF plan as a catalyst to support system change will be a consideration and in turn how the success regime will support achievement of the planned BCF outcomes.
Our local metric is Dementia Diagnosis with an emphasis on improving identification and access to appropriate support services. The rate has steadily been increasing throughout the year, although delays in the agreement around the national indicator have impacted the reporting of this. An action plan is in place to continue to improve identification, including work with GP practices and care homes. The BCF has been used to continue the contract for provision of dementia support services.
</t>
  </si>
  <si>
    <t>Rupert Suckilng</t>
  </si>
  <si>
    <t xml:space="preserve">NB £11.843m spent to date (Q2)    </t>
  </si>
  <si>
    <t xml:space="preserve">Quarter 2 has seen a decrease in the number of admissions for people aged 65+, however we are still seeing more people entering long term care which is increasing the net figure. The number of admissions for people aged 18-64 has increased during quarter 1 but has decreased in quarter 2, there has still been a net increase year to date.
Current projection is that the total number of admissions for 2015/2016 will be less than 2014/2015, this is however due to some very recent procedural changes so we are therefore unable to provide an exact figure at this stage.
</t>
  </si>
  <si>
    <t xml:space="preserve">Commentary: Overall it appears there has been a slightly decrease in the number of people remaining at home living independent at 91days post discharge; from Q1 15/16 (79.3%) to Q2 15/16 (74.8%). This is largely due to an increase in the large number of deaths and hospital admissions. Concentrated work is to be undertaken on the attributed services to enhance performance and improve service user outcomes.
The Positive Step unit has experienced some problems through their transition which is largely due to training issues. These issues are being resolved and shouldn’t affect the performance moving forwards.
NOTE: this indicator is now being reported through Carefirst to ensure the data is accurate and reliable.  </t>
  </si>
  <si>
    <t>There has been a significant decrease in September with only 53 installations. This is a 36% drop from July where there were 84 installations made. In comparison from Q2 last year (14/15) there been a 26% increase in the number of installations from 166 in total (q2 14/15) to 210 (Q2 15/16). Although September figure has decreased, for the whole of Q2 15/16, installations on average remain the same (70) as Q1 15/16.</t>
  </si>
  <si>
    <t>Peer assist</t>
  </si>
  <si>
    <t xml:space="preserve">Doncaster CCG and Doncaster MBC have jointly commissioned the PI Care and Health system which links health (SUS) and social care data to enable both parties to track patients across multi sector pathways. Doncaster CCG and Rotherham, Doncaster and  South Humber NHS Trust are linking acute hospital activity data (SUS) with mental health data. It is planned to extend this to community activity data in the near future. </t>
  </si>
  <si>
    <t xml:space="preserve">DCCG currently uses the South London CSU Tool but is considering alternative suppliers. DCCG plan to utilise primary care data from Apr 2015 and also incorporate risk stratification data into the PI Health &amp; Care system which links secondary care health data with social care data.  The risk stratification system is used by GP Practices to support work re the Direct Enhanced Service commissioned by NHS England.  GP Practices are asked to identify the top 2% of their population and review their health needs.  These patients are classed as very high or high risk of an admission for a emergency chronic condition. </t>
  </si>
  <si>
    <t>The prorportion of residents identified is 2% as this is criteria set out by NHS England as part of the Direct Enhanced Service.  This is 2% of each GP Practice's registered population.  We are unable to provide a figure for the percentage of residents who are offered a care plan as we do not recieve this information.  This is information which will be compiled by the GP Practice and sent to NHS England as part of the Direct Enhanced Service.</t>
  </si>
  <si>
    <t xml:space="preserve">At the moment we are only offering PHBs within CHC therefore we are proposing working with CSU colleagues to try and collect data around the number of CHC patients offered a PHB. CHC Nurse Assessors discuss with patients at the time of DST assessment if they would be interested in considering a PHB. They also discuss them at care package reviews.  We are therefore proposing that the CSU be asked to share data on the number of assessment / reviews they carry out on patients’
As a CCG we collate the pure numbers of those patients who hold a PHB, whether this is a direct payment or notional budget, however we need to think further around how we include the number of patients whom are offered ‘person centred care’, as this could be through changes to service models rather than changes to funding streams. Doncaster CCG has a number of person centred services which provide personalised care to patients but these numbers are not included in the current data set as they don’t meet the pure PHB criteria. 
In terms of the suggested indicators I would comment that, if the service model is patient centred, then the local residents do not have to be offered a PHB to received person centred care. Doncaster CCG considers all CHC fully funded patients in the context of what added benefits and outcomes will there be  to holding a PHB against being offered person centred as part of our service delivery model.
</t>
  </si>
  <si>
    <t xml:space="preserve">There has been consistent progress in Q2. Non-elective admisions have reduced from Q1, but are still 228 above plan. The lack of progress on residential care admissions has been noted locally and enhanced management action is in place to address it. There has been progress on IG arrangements as well as the start of a new urgent care system. Planning is underway for 16/17. Delayed Transfers of Care.
There were 2655 delayed days in the period Apr-Sept 2015 which is 7% greater than the corresponding period in 2014 and 10.4% higher than the BCF target.
DMBC however does have a significantly lower rate of delayed days per 100,000 population (aged 18+) for the period Apr-Sept 2015 than the national average:
To deliver the Discharge Pathway CQUIN DBHT have undertaken the following:
Developed an audit tool covering:
- Discharge planning
- Patient/carer involvement
- Patient requirements eg drugs equipment
- Discharge timing
- Information/communication.
Organised discharge events to ascertain views of staff on current discharge processes.
Developed a ‘Discharge Passport’ to be issued to all patients on discharge.
Added discharge planning is to all AHP/nurse, support worker induction programmes.
Multi-organisational meetings are held fortnightly to review patients with a length of stay over 20 days.
Non-elective admissions
During the period Apr-Sept 2015 emergency admissions for acute specialties for Doncaster residents were 4.16% lower than in the corresponding period in 2014. The most significant reduction is in paediatrics, especially admissions with a zero length of stay. This indicates that the Children’s Assessment Tariff at Doncaster Royal Infirmary commissioned by Doncaster CCG which became operational on 1st Apr 2015 is helping to reduce avoidable paediatric emergency admissions.  
However if paediatrics are excluded then emergency admissions have increased by 3.57% with the largest increases being in general medicine and accident &amp; emergency.
Emergency admissions for patients aged 65+ in the 6 months ending 30th Sept 2015 are 4.62% higher than the same period in 2014. Within this cohort there were significant increases in admissions for heart failure, stroke and delirium. Emergency admissions due to falls increased by 3.88% for this age group.
3 of the 4 categories of avoidable emergency admissions (as defined by the Health &amp; Social Care information Centre) have reduced in the period Apr – Sept 2015 compared to the corresponding period in 2014.
- Acute ambulatory care sensitive conditions  -15.75%
- Asthma, diabetes &amp; epilepsy (ages 0-18)   -26.05%
- Lower respiratory tract infections (ages 0-18)  -30.51%
The above reductions are mainly attributable to the Children’s Assessment Tariff.
The other category of avoidable emergency admissions (chronic ambulatory care sensitive conditions) increased by 10.42% - mainly due to admissions for heart failure, atrial fibrillation, COPD and angina. 
DCCG and DMBC have jointly procured the PI Care and Health system which links hospital activity and social care data to enable both parties to map patient journeys across health and social care. 
DCCG has commissioned a new model of urgent care which commenced on 1st Oct. and is leading work to reduce avoidable emergency admissions including a revised community nursing model (with a stronger focus on urgent care needs) and a comprehensive audit into intermediate care needs and gaps in Doncaster.
</t>
  </si>
  <si>
    <t>07881 255317</t>
  </si>
  <si>
    <t>Joint Commissioning Board 19 November 2015</t>
  </si>
  <si>
    <t>The principle of 7-day services is already supported by the pan-Dorset BCF partnership with, for example, a joint Out of Hours emergency response service and joint weekend hospital social work, 7 day District Nursing &amp; intermediate care services.Plans for GP practice extended opening have been put in place during Q2 to assist with winter resilience.</t>
  </si>
  <si>
    <t>Good progress being made in development of our Integrated Locality Team model in the 13 localities. All GP practices involved working with community health &amp; social care staff and with growing VCS involvement. All localities to meet 6 key features and functions by end March 2016 inc MDT meetings, risk stratification approaches and case management. Detailed quarterly monitoring for Q2 shows positive progress within each locality and enables targeted support for those needing further help. Overall at the end of Q1, 8% of all locality key features and functions had been met. This has increased to 49% at end of Q2.</t>
  </si>
  <si>
    <t xml:space="preserve">Our BCF Plan does not commit P4P savings within the year 2015/16 to fund specific service developments.The rationale for this includes the fact that the material bulk of any saving is not expected to be achieved until P4P Q3 15/16. Our plan allows for discussion and agreement between the BCF partners about application of the P4P sum, in line with our BCF priorities, if it is achieved. </t>
  </si>
  <si>
    <t>All BCF partners report funding and spending for the BCF Schemes they host is in line with 'Forecast' both at the end of Q2 15/16 and at expected outturn for the full year.</t>
  </si>
  <si>
    <t>Performance to date is improved against the prior year but there is no improvement in comparison with the baseline year.</t>
  </si>
  <si>
    <t>Overall performance to date shows no improvement against the baseline year but the trend in year is one of improving performance.</t>
  </si>
  <si>
    <t>Only September data is available. Performance is improved on the prior year but is not at target.</t>
  </si>
  <si>
    <t>ASCOF 3A was chosen as a nationally-validated qualitative measure drawing together the experience of service-users 'in the round' and allowing us to learn from regional and national comparators. It is available only annually; 2015-16 results will be published in October 2016. In-year, a range of other measures are used as proxies.</t>
  </si>
  <si>
    <t>Procurement of Dorset Care Record underway. Full implementation expected by Dec 2016. Outcome based specification includes new product/s to be based on open APIs and has clear IG standards reflecting Caldicott 2.</t>
  </si>
  <si>
    <t>This work is being progressed through our Integrated Locality Teams. All GP practices are being asked to use either Qadmissions (EMIS practices) or the Frailty Index for System One. Use of the tools is being incentivised via a DES contract for avoiding unplanned admissions. Each locality is being monitored on its progress in using both the risk tool and implementing anticipatory care plans. All localities to be delivering this functionality by end of March 2016. Consequently we do not anticipate being able to report on this metric CCG-wide until 2016/17.</t>
  </si>
  <si>
    <t xml:space="preserve">We are working on scoping mental health, learning disabilities and long term conditions as we think these are the areas most suitable for the roll-out of PHBs. </t>
  </si>
  <si>
    <t xml:space="preserve">Our BCF work is up and running. The budget is under control. Progress in delivering change across the schemes is mixed. Some are delivering in line with  plan e.g Integrated Community Equipment Services and Accessible Homes. In others we have made good progress on changes to how we deliver but a material impact in terms of outcomes  is not yet being felt on the ground. Examples include: 
1) Work on reshaping our reablement and intermediate care services is underway through our Joint Commissioning Board. In order to bring forward the completion of the work we have secured additional commissioning capacity, bringing in external expertise from experienced professionals with both a health and social care background.
2) 13 Integrated Locality teams established and the rate of achievement of the 6 key features and functions is steadily growing. 
3) New Carers strategy has been co-produced and is now subject to consultation. New self-directed health and wellbeing checks for carers being piloted via GP practices and other community- based services such as Pharmacies, some libraries and via on-line access through 'My Life My Care' our pan-Dorset trusted source of information on care and support.                                                                                                                                                                    4)Early Help is now progressing. Public health colleagues are supporting an evidence review of secondary prevention for those with Long Term Conditions and we will build the results in to the  Health &amp; Wellbeing Strategy for 2016 and our next commissioning work plan.
5) Urgent care schemes. Our SRG is co-ordinating improvement work to help achieve key targets. For delayed transfers of care we are focussing on practice changes to consistently deliver discharge to assess. Further work to improve DToC performance is being led by our Joint Commissioning Board (JCB) working with the Systems Resilience Group. JCB are focussing on home care capacity and provider quality improvement. The BCF partnership has released some uncommitted funding to provide additional investment for the Local Authorities to strengthen the discharge to assess pathway/s in their area.
 In order to support delivery of the financial risk sharing element of the BCF that relates to containing growth in CHC spend, a programme of work is underway involving health and social care colleagues. Activity includes reviewing existing high cost cases to ensure outcomes are achieved and that care represents value for money. Rates payable to providers are being reviewed. Assessment and decision-making processes are being streamlined.                                                                                                                                   A new pooled budget arrangement and service plan for our LD campus cohort clients is being developed and will be added in to our BCF in 2016/17.                                                                  </t>
  </si>
  <si>
    <t>Paul Maubach</t>
  </si>
  <si>
    <t>It has been agreed that the CCG will underwrite the payment of the Local Authority's share of the P4P payment, irrespective of performance, in order to protect adult ocial care services.</t>
  </si>
  <si>
    <t>The Forecast has been re-profiled to reflect planned requirements. The Plan should be adjusted to match the revised forecast. The revised plan is now based on a reduction in the efficiency requirement linked to the fund as a result of underperformance against various contract lines. The budget also assumes that the pay for performance money will be underwritten by the CCG for the protection of adult social care services.</t>
  </si>
  <si>
    <t xml:space="preserve">The expenditure plan should be revised in line with the amended income forecast (Row 19) above. </t>
  </si>
  <si>
    <t>We are currently overspending by £1,026,728 against the revised plan and are forecasting an overspend at year-end of £2,264,671. Overspending is mainly attributable to increased demand for domiciliary care packages. Expenditure remains within the agreed Pooled Fund and overspends will be dealt with in accordance with agreed risk sharing arrangements.</t>
  </si>
  <si>
    <t>Projected rate based on full 2 quarters data indicate performance for the full year should be below (better than) target. This takes into account increased placements over the winter period based on last financial years placment profile.</t>
  </si>
  <si>
    <t>Initial 91 day cohort returned a metric figure of 89.7% against a target of 88%.</t>
  </si>
  <si>
    <t>Dementia Diagnosis rate</t>
  </si>
  <si>
    <t>Dementia diagnosis is currently running at 2317 (57.87%) against a target of 2603 (65%).</t>
  </si>
  <si>
    <t>This annual performance metric will not be available until Q4.</t>
  </si>
  <si>
    <t>Social Care records routinely capture NHS numbers but use a Personal Identification Number (PIN) as the primary identifier.</t>
  </si>
  <si>
    <t>Multi-disciplinary teams within GP practices use Q Admissions (embedded within EMIS web) to identify 'high risk' patients for whom care coordination and planning is prioritised.</t>
  </si>
  <si>
    <t>We do not currently record data on the proportion of local residents in need of preventative care to be offered a care plan.</t>
  </si>
  <si>
    <t>Scoping exercise complete and plan developed to extend PHB's to people with a long term condition and paediatric patients. Consideration is also being given to approaching patients who are known to use social care direct payments with a view to offering PHBs.</t>
  </si>
  <si>
    <t xml:space="preserve">We continue to see improvements in the level of non-elective admissions following the scaling up of our Community Rapid Response service and other mitigation actions. 
Significant financial pressures remain in the system for adult social care in terms of their ability to support the discharge process from acute hospital services and this issue continues to be a priority for System Resilience Group. Our financial forecast  suggests that the protection of adult social care services will be particularly challenging in 2016/17 and will demand significantly deeper integration than has been possible to date. 
We have commenced high-level planning for 2016/17, informed by an analysis of combined health and social care data by the Midlands &amp; Lancashire Commissioning Support Unit, and have requested proposals for a number of potential schemes that build on our current plan and mitigations. Proposals will be considered in January with a view to their inclusion within the new BCF Plan 2016/17. </t>
  </si>
  <si>
    <t>A review of activty information at Q2 2015/16 has indicated that the 3.5% target is currently unlikely to be met in full and therefore approximately half of the performance-related element may not be receivable. This is a prudent estimate of the current position and will be revisited at Q3. Cell E37 below is identified as "other" below until the Q3 position is clarified.</t>
  </si>
  <si>
    <t>At present it is assumed that approximatley £1.6m of the performance-related element of the BCF will not be received. One-off funds will be used to support BCF expenditure plans as required.</t>
  </si>
  <si>
    <t>Please see comments above.</t>
  </si>
  <si>
    <t>As at Q2 the number of permanent admissions is slightly above target, but performance has improved from the same period last year. The actual number of bed days commissioned by the council has fallen from the same period last year</t>
  </si>
  <si>
    <t>NHS number has been included within the social care data base as an alternative search option for client records.</t>
  </si>
  <si>
    <t>Specific nature of preventative care interventions vary in different parts of the county reflecting specific local needs and maximise efficacy.
It is the intention that 2% of the population is targeted.  The figure above is below 2% as data has been run off at the point that patients no longer registered with practices have been removed, but before any new patients have been added.</t>
  </si>
  <si>
    <t xml:space="preserve">In relation to question 3b, We were unsure if you wanted the total number of clients who were eligible for chc, and potentially able to pursue a phb, or as documented the total number of clients who requested a phb.  For question 3c, again we have advised all clients who have requested a phb have been succesfully implemented.  Out of the 44 clients identified, 28 of them are eligible for chc, with 26 joint funded, and 2 clients with a phb for long term condition.  All above figures for North Durham and DDES CCG areas </t>
  </si>
  <si>
    <t xml:space="preserve">Intermediate Care Plus (IC+)
• An evaluation of IC+  has been completed.
• A wide range of IC+ services have been established across County Durham which owes much to the strength of strategic level partnership and the influence of key players working within health and social services.
• Professionals working in the service overwhelmingly reported that co-location and multi-disciplinary working was a critical element of service delivery.
• Activity information has indicated a considerable demand for IC+ services with 9,000+ people accessing the service over a 12 month period.
• Reablement has proved successful with 88% of people remaining at home with a reduced package of care or no care at all.
• The average length of stay target for IC+ beds was 19 days which was achieved across almost all bed types with an average stay of 17.7 days.
• Referrers and service users generally report positive experience of accessing the service.
• The development of a single point of access for IC+ has helped in delivering a consistent response to referrers and improved understanding of the service.
Community Equipment Service
• Newly commissioned service went live on 1st July, 2015.
• Regular mobilisation and performance meetings taking place to monitor and analyse demand.
• Consultation ongoing regarding extending the equipment provision to care homes.
Wheelchairs
• Commissioners are exploring where efficiencies and quality can be improved within existing financial resources.
Wellbeing for Life Service
• The Health Trainer workforce alongside volunteers are seeking to build capacity and resilience in individuals and communities with a focus on prevention, reducing health inequalities and improving connectivity between people, groups and neighbourhoods.
</t>
  </si>
  <si>
    <t>Good progress is being made. The NHS patient number is the primary identifier for all health services, work is on track to ensure full integration with social care services and is in line with the BCF plan.</t>
  </si>
  <si>
    <t>The Quarter 2 result of 373 is slightly higher than the target of 350 but an improvement has been made since the same period last year when the result was 464.  This will continue to be monitored throughout the year.</t>
  </si>
  <si>
    <t>This measure is in the Adult Social Care Outcomes Framework and is reported to government annually at year end.  It was investigated if this could be monitored quarterly but it was agreed that the manual work involved to do this was not beneficial.</t>
  </si>
  <si>
    <t>This indicator is reported monthly and increased from 16.3% in June 2015 to 17.7% in July 2015.  August has seen a decrease to 14.5% and is in line with the milestone of 14.3%.</t>
  </si>
  <si>
    <t xml:space="preserve">Data only available upto March 2015, 2015/16 data to be made available January 2016. The proportion of people diagnosed with a long term condition who are being provided with information and support to better understand and manage their own conditions via GP‐led LTC clinics , specialist LTC clinicians in the community (e.g. pulmonary rehabilitation, heart failure), and Neighbourhood Care Services (e.g. Community Matrons), whilst decreasing over
previous years, has shown a 1% improvement and is above the England average. March 2015 data showed that whilst 63% felt supported, a further 25% of patients felt that they did not require any such support. 
</t>
  </si>
  <si>
    <t>The NHS Number is used across all settings. Sharing of information through the use of API's is currently in development as per BCF plan.</t>
  </si>
  <si>
    <t>The CCG is currently using the RAIDR Risk Tool. This enables commissioners and GPs to view clinical and patient information, which helps inform decision making and promotes better care, patient outcomes and the efficient and effective use of resources.</t>
  </si>
  <si>
    <t>Currently it is not possible to accurately record the number of local residents who are eligible or offered PHBs. This is an IT issue and will be addressed in the near future.</t>
  </si>
  <si>
    <t xml:space="preserve">• Overall good progress has been made against the Better Care portfolio of projects during the second quarter of 2015/16.
• The 3 Workstreams are largely on track to deliver against plan.
• Performance against NEL admissions to hospital continues to be positive which is the Payment for Performance (P4P) metric associated to the fund.
• Performance against delayed transfers of care (DTOC) continues to be positive with a significant decrease of 50% between June - August 2015.
• Expenditure against the pool is in line with the forecast and plan.
• 2 projects are currently being scoped; OT being led by Humber FT and PHB being led jointly by ERoY CCG and Council.
• The Withernsea place based initiative has been formally brought into the Better Care governance structure reflecting the whole system approach and need to do things differently.
• Confirmation has been received that the BCF will continue in 2016/17 but details are to be announced post CSR 2015 and as part of the CCG planning guidance in late December.
• A paper will be developed around the review of the 2015/16 programme and recommendations for strategic direction in 2016/17.
</t>
  </si>
  <si>
    <t>Hayley Coates</t>
  </si>
  <si>
    <t>hayley.coates@enfield.gov.uk</t>
  </si>
  <si>
    <t>020 8379 3087</t>
  </si>
  <si>
    <t xml:space="preserve">Progress has been made to establish 7 day services to support patients being discharged from hospital and to prevent unnecessary admission at weekends. However, we are aware from the hospital perspective that there aren't currently sufficient processes in place to support weekend discharges, although the rest of the service is commissioned, so this requires further development. Good progress has been made regarding care planning. </t>
  </si>
  <si>
    <t xml:space="preserve">A quarterly review is currently being undertaken to assess the progress of each project/programme funded by the Better Care Fund. There are minor underspends but options for re-allocation are being reviewed to ensure all elements remain fully funded. </t>
  </si>
  <si>
    <t xml:space="preserve">Performance is on track to meet the target. The Council continues to achieve year on year reductions in the number of people admitted to long term residential or nursing care. By October 2015 81 placements had been made against a full year target of 199. Proportionally dementia placements are increasing for both residential and nursing care and there is a particular shortage of nursing availability within the borough, which has placed upward pressure on costs both for the Council and CCG. Strategically the Council is addressing this by funding and building two new nursing homes in the borough. </t>
  </si>
  <si>
    <t xml:space="preserve">Current cumulative performance stands at 82.7% against a target of 88% (373 out of 451). An action plan has been developed and work is underway within the Council to increase the available capacity of the Enablement Service. Through the use of electronic monitoring systems (CM2000), streamlined assessment and review processes and further trusted assessor training to fully utilise the benefits of assisted technology, the service has been able to increase capacity by approximately 8% last year with a further increase expectedthis year. The roll out of mobile technology will also realise further efficiencies. </t>
  </si>
  <si>
    <t xml:space="preserve">Good progress has been made on dementia diagnosis. The latest data published by the Health and Social Care Information Centre (HSCIC) in September 2015 shows a diagnosis rate of 67.8%, The Direct Enhanced Services (DES) scheme for GP practices and Commissioning for Quality and Innovation (CQUIN) scheme for community services are also expected to increase diagnosis rates. </t>
  </si>
  <si>
    <t xml:space="preserve">N/A detail provided in Q1 submission. </t>
  </si>
  <si>
    <t xml:space="preserve">The latest average across all metrics has improved compared with 13/14 baseline information but is slightly short of the target if the latest average is considered, however, in excess of the target if the latest top quartile is used. This will continue to be monitored as more detail becomes available for patient surveys. </t>
  </si>
  <si>
    <t xml:space="preserve">The Council and CCG are in the process of developing Shared Care Records with all partners. This includes all local acute, primary, community, mental heaklth, social care and palliative care providers. Agreement has been reached in principle to develop a solution. </t>
  </si>
  <si>
    <t xml:space="preserve">The PARR30 algorithm on acute and primary care data and social care data is used as an aid to GPs to identify those individuals at the highest risk of hospitalisation. GPs then select appropriate patients for care planning and level of complex intervention from this list. </t>
  </si>
  <si>
    <t xml:space="preserve">The risk stratification tool is helping identify individuals at highest risk of hospitalisation so action can then be taken. </t>
  </si>
  <si>
    <t xml:space="preserve">This figure is in addition to Continuing Healthcare clients offered personal budgets. </t>
  </si>
  <si>
    <t xml:space="preserve">The Enfield Better Care Fund went live on 1st April 2015. The working relationships across the Council and CCG have been strengthened and the initiatives funded from the pool are progressing well. 
• The Enfield Integration Board (sub group of Health and Wellbeing Board) continues to operate and is ensuring effective governance of the fund. 
• A Better Care Fund Management Group has been established which provides operational management and oversight of the fund on a monthly basis. 
• A number of external reviews have been undertaken to provide assurance over the fund and recommendations for strengthening the management arrangements and value added and these are being taken forward. 
• The Council and CCG has commissioned the Leadership Centre to run a series of workshops to develop the vision for integration in 16/17 and agree the priority areas. The first of these is scheduled for 25th November and follow up workshops will be held in January with wider stakeholders. 
• The key area of focus at present is on non-elective admissions, as these are forecast to increase by over 1.8K (7%) compared to 14/15. A working group has been established to lead further analysis to better understand the position and develop an action plan to address the performance. 
• The Council continues to achieve year on year reductions in the number of people admitted to long term residential or nursing care. By October 2015, 81 placements had been made against a full year target of 199. 
• Proportionally dementia placements are increasing for both residential and nursing care and there is a particular shortage of nursing availability within the borough, which has resulted in a cost pressure for both the Council and CCG. Strategically the Council is addressing this by funding and building two new nursing homes. 
• Work is underway within the Council to increase the available capacity of the Enablement Service. Through the use of electronic monitoring systems, streamlined assessment and review processes and further trusted assessor training to fully utilise capacity by approximately 8% last year with a further increase expected this year. The roll out of mobile working later in 15/16 will realise further efficiencies. 
• An action plan has been developed to address delayed transfers of care.
• Good progress has been made on dementia diagnosis. 
</t>
  </si>
  <si>
    <t>Phillip.Stephens@essex.gov.uk</t>
  </si>
  <si>
    <t>07919 096555</t>
  </si>
  <si>
    <t>HWB Chair via HWB Meeting 24th November 2015</t>
  </si>
  <si>
    <t>Some 7 day working plans are part of the system resilience plans being worked on currently</t>
  </si>
  <si>
    <t>Joint approaches to care planning and assessment and accountable professionals are being introduced within each locality during 2015/16 in line with our approved BCF Plan</t>
  </si>
  <si>
    <t>There is a minor variation between forecast and planned income, likely to be due to rounding errors</t>
  </si>
  <si>
    <t>The variation between plan and forecast expenditure is due to some uncommitted funds within Protection of Social Care. This will be resolved through agreement between CCGs and ECC over the course of Q3 and Q4</t>
  </si>
  <si>
    <t>Income and expenditure are in line with plan</t>
  </si>
  <si>
    <t>Admission numbers continue to fall each month with 577 admissions this year.  If the current numbers level off, by the end of 2015/16 it is projected that 1,385 admissions will have happened which equates to 483 admissions per 100,000 people aged 65+, below the 600 per 100,000 target.</t>
  </si>
  <si>
    <t>Data is collected on a 3 month sample, once a year. Therefore these figures are updated annually (next update expected June 2016). Essex is in line with the group average (82%) and above the national average.</t>
  </si>
  <si>
    <t>The number of people aged 65+ starting a programme of reablement has witnessed a general upward trend with 2,822 people to date.  If current numbers level off, by the end of 2015/16 it is projected that 6,773 people would have started reablement (2,364 / 100,000 pop. 65+), within range of the 2,480 2015/16 target.</t>
  </si>
  <si>
    <t>The GP Patient survey is carried out twice a year in January and July.  The latest figures show that 61.3% of Essex patients feel they receive enough support to manage their condition although this falls slightly short of the set target of 62.8%</t>
  </si>
  <si>
    <t xml:space="preserve">The 5 CCGs are at varying stages of development for API - with some now compliant for GP, Hospital and Community. The template does not allow reporting accurately in multi CCG HWB areas </t>
  </si>
  <si>
    <t>The tool is being used to identify high risk patient and for care  planning across care agencies.  The template does not allow reporting accurately in multi CCG HWB areas</t>
  </si>
  <si>
    <t>A minimum of 1.5% of the population is expected to benefit from care planning and preventative care initiatives relating to the frailty pathway.  (Excludes business as ususal preventative services eg. Smoking cessation, vaccs etc..  Data on the total number of frailty related care plans offere is not yet available (5 separate CCGs) The template does not allow reporting accurately in multi CCG HWB areas</t>
  </si>
  <si>
    <t>Data on total PHBs eligible and offered during the quarter is not available.  For most of the 5 CCGs, PHBs are only available for CHC at this stage. The template does not allow reporting accurately in multi CCG HWB areas</t>
  </si>
  <si>
    <t xml:space="preserve">The Essex BCF plan continues as expected. The schemes within the plan were all existing contracts and expenditure on these is to budget. There is a slight underspend on Protection of Social Care schemes due to uncommitted reserves. Discussions will take place throughout the remainder of the year to allocate these uncommitted funds to schemes
DTOCS: are below the target of 878 per 100,00 at 759 per 100,000 ( June to Aug 2015 as July to September data not available). Whilst remaining below target DTOCS are showing an increasing trend
Non Elective Admissions: Counting and coding changes have compromised the plan Non Elective Admissions data.  CCGs had the option to use SUS or MAR in their national planning submissions.  Unfortunately the planning figures underpinning the BCF plan are therefore a mixture of SUS and MAR.  Actual achievement is measured based upon MAR reporting and therefore actuals are being reported significantly below the plan data.    
Cumulative actual performance measured by MAR for all 5 CCGs (three quarters of the year) shows a year on year increase of  0.7%.  This represents good performance compared to CCG expectations that the impact of demographics and patient habit would more than offset the benefits of the Frailty demand management schemes.  
Given that the planned NEL activity has transpired to comprise some SUS and some MAR activity - the Q4 BCF NEL plan would look incongruous alongside the reported MAR actual activity to date. The Q4 plan has therefore been restated as if it were all MAR data. The Essex Health and Wellbeing Board Performance Sub Group will work with CCGs to correct the inconsistency with reporting Non Elective Admissions.
The BCF was signed as a two year  Section 75 Agreement in Essex.  Early discussions are taking place with regard to the BCF for 2016/17 and the schemes to be included but at this stage a fundamental change in relation to the schemes included is not expected - subject to receipt of revised BCF Guidance when published.   Confidence in finalising the 2016/17 arrangements is therefore described as high.   The 2015/16 Fund does include some discretionary funding for some CCGs in 2015/16. In 2016/17 the discretionary top-up will reduce and may cease.
It has not been possible to clear the validation errors where data is not available.
</t>
  </si>
  <si>
    <t>Councillor Lynne Caffrey Chair Gateshead Health and Wellbeing Board</t>
  </si>
  <si>
    <t xml:space="preserve">There were 167 permanent admissions reported under the BCF definition. This would represent 441.39 admissions per 100,000. At the same point last year there were 155 admissions which would equate to 409.67 per 100,000. The target for 2015/16 was 314 admissions (817.2 per 100,000). Given winter pressures, this target will be challenging.
</t>
  </si>
  <si>
    <t>83.6% of those that were discharged from hospital in January to June, and followed up 91 days later during April to September 2015 remained at home. This is slightly better than the 2014/15 position (81.2%), but below the target of 88.7% for 2015/16.</t>
  </si>
  <si>
    <t>This was achieved in 2014/15. Current performance in 2015/16 is at 68.6% compared to the 69% target by the end of 2015/16.</t>
  </si>
  <si>
    <t xml:space="preserve">Social care is investigating an integration engine with suppliers that will enable open API's.                                                                                       GP - Can access some health records being used by community services, have electronic feeds of information into from hospital (e.g. e-referral, pathology, GP Handover forms), soon to be able to see Mental Health records. Social care reliant on paper, phone and email currently.
Hospital - Have electronic feeds of information into primary care, soon to make record viewing available
Social Care - Limited ability to speak to parts of the health system, are mapping out the information which would be helpful to share and a plan to introduce record viewing (dates to be determined)
Community - Strong information sharing already established, especially between GP practices and community nurses who in many cases use the same clinical system. This will become much more widespread in the next twelve months as the two GP clinical system suppliers (EMIS and SystmOne) are about to become interoperable. Gateshead community services is in the midst of rolling out EMIS web (used by all GP practices in Gateshead).
Specialised Palliative - No robust method to share care plans and DNAR forms electronically between organisations. Plans are being developed which will likely involve using the enhanced summary care record or commissioning another supplier to deliver this interoperability.
</t>
  </si>
  <si>
    <t xml:space="preserve">We have used the Combined Predictive Model tool but mainly at a service redesign level. We have not used a dedicated tool to risk stratify at a population level nor aligned allocated funding based on need across health and social care. Work is underway to develop New Care Models that will determine population level information and associated risk that allows strategic planing of funding flows. The CPM tool has been used in bespoke pieces of work such as the National Enhance service - Avoidable Emergency Admissions and Better Care Fund service level redesign. Gateshead practices are signed up to deliver the Unplanned Admissions Enhanced Service which involves 2% of the practice population at risk of hospitalisation and who would potentially benefit from proactive care management. For each of these patients who agree, a care plan is developed and managed which should help to keep them out of hospital.  Since all practices are signed up, this equates to the 2% answer.
</t>
  </si>
  <si>
    <t>The CHC benchmarking information for Newcastle Gateshead CCG provides the number of local residents who have been identified as eligible for PHBs during Q2.  As this information is provided on a CCG basis, this has been split according to the mid 2015 population estimate for both Newcastle and Gateshead.  System wide project groups have been established and will ensure a focus on increased delivery over coming months.</t>
  </si>
  <si>
    <t xml:space="preserve">BCF is part of the transformational ongoing work in Newcastle Gateshead CCG healthcare economy around New Models of Care delivery and integrated Health and Social Care commissioning. We see BCF as a component part of this wider strategic work and planning for the next 5 years (implementation of the 5YFV). The future local planning footprint will be considered closely over the next 6 months (as part of the planning guidance). Work within the BCF will be closely aligned to the system transformation, especially around 'older people services' and care pathways where coordinated person-centred care and integration are crucial and challenging. The BCF has been an enabler to help with relationships and culture change - core 'actions' to any transformational change programme.
NGCCG have articulated our vision for aligning 'care pathways' with new 'care settings', that help close the '3 gaps' and support the triple integration agenda within the 5YFV. Much of this work will start by bringing together 'strategies' and transformational programmes (e.g. Urgent Care Vanguard, Mental Health + LD transformation, Wellbeing, Care Home Vanguard and 'Proof of Concept in Newcastle) of work, where BCF has laid the foundations to system change.                                                                                                                                                                                                                             Cumulative Non elective admissions are still above plan year to date, however an improved position for Q2 15/16 has brought the level of overperformance against plan down significantly, which paired with accurate recording of Ambulatory Care activity is expected to bring activity in line with plan by the end of the year.
</t>
  </si>
  <si>
    <t>Please note that we have recorded Actual payment agreed locally as zero for Q2 15/16. However, this payment is subject to a revision as the calculation of payments are currently under review with the CCG finance team and the Royal Borough of Greenwich. Therefore, Greenwich CCG are likely to make a higher payment in Q3 to reflect non payment in Q2, following a review of our payment processes.</t>
  </si>
  <si>
    <t>No comments to add.</t>
  </si>
  <si>
    <t>The CCG expects to rmemain on course and within the tolerances of our financial plan.</t>
  </si>
  <si>
    <t>We have made good progress for Q2, although we are still mindful of the stresses on the system in terms of resilience during the Winter months.</t>
  </si>
  <si>
    <t>The collection period for this data set covers activity between 1 October 2014 and 31 December 2014. We are reporting an increase in the number of hospital discharges receiving Reablement, during 2014-15, 314 compared to 192 in 2013-14.  This increase is due to the introduction of recording route of access on FWI as part of the new SALT return and the quality of data has improved.  We also factored in that Reablement episodes are entered onto FWI retrospectively and we took a later cut of data to ensure all activity was counted.We have seen a reduction in the number of clients who are at home on the 91 day point.   83% (260) clients of all hospital discharges into Reablement were still at home.  Of the 54 clients that were not at home 63% (34) had passed away after Reablement was completed.The next collection period for this data set will be all hospital discharges into Reablement from 1 October 2015 and 31 December 2015.  The 91 day checks start from the 30 December 2015 and the earliest data will be available to report is February 2016.</t>
  </si>
  <si>
    <t>Patient Quality and Safety is reported into the CCG's Quality Committee and quality of patient care has not been impacted as a result of Better Care funded schemes.</t>
  </si>
  <si>
    <t>Greenwich CCG has partly funded for the development of a "virtual patient record" data management programme, and this compliments existing data sharing whilst adhering to Caldicott and I.G arrangements.</t>
  </si>
  <si>
    <t>Yes, Risk Stratification is fully embedded and is in use in Primayr Care for identifying the most vulnerable patients and is also part of our contract management process.</t>
  </si>
  <si>
    <t>For Quarter 2. 44 patients have been identified as highly vulnerable and all of these patients are in need of preventative care.</t>
  </si>
  <si>
    <t>The figures are based upon the Greenwich CCGs online reporting tool which is part of the Risk Stratification tool.</t>
  </si>
  <si>
    <t xml:space="preserve">We are meeting our headline target for Q2 and trajectory for Q3.We are working on the Care of Older Peoples programme for 2016/17, and the 250 patients target to enable reduction in emergency capacity. The aim of the Care of Older Peoples Program is to improve the outcomes and quality of life for older people and their carers in Greenwich by:
• Improving the delivery of integrated services which ensure the coordination and continuity of care for older people
• Increasing the amount of time people spend at home through early intervention, prevention and recovery
• Preventing the delay and onset of long term conditions associated with old age
• Increasing the number of older people being identified who need ongoing support
• Reducing the amount of time older people spend in hospital
• Helping older people recover their independence after illness or injury
• Supporting people with dementia to achieve a better quality of life 
Delivering further transformational change and to progress towards commissioning a new service model of integrated care for older people from 2016.
</t>
  </si>
  <si>
    <t>Adam Shiels</t>
  </si>
  <si>
    <t>adam.shiels@nhs.net</t>
  </si>
  <si>
    <t>0207 683 4254</t>
  </si>
  <si>
    <t>Cllr Jonthan McShane</t>
  </si>
  <si>
    <t>The London Borough of Hackney have invoiced for the Q1 Performance payment. Payment to be made on validation of KPIs &amp; metrics.</t>
  </si>
  <si>
    <t xml:space="preserve">There are 27 admissions YTD which extrapolates to 54 patients annually. This is well below the target of 69 patients. </t>
  </si>
  <si>
    <t>Current performance is 93.7%. However, this is only taking into account the summer months and the performance is expected to drop over winter months to around 91% (Target 91.2%). This is generally a small cohort of patients so any fluctuations in numbers has high impact on percentage performance.</t>
  </si>
  <si>
    <t>Average performance to date is 44%, which is an increase of 1% from the baseline. The performance is expected to improve over coming months with 'One Hackney &amp; City', the integration model, starting to have an impact.</t>
  </si>
  <si>
    <t>The CCG in partnership with Healthwatch Hackney and patient/service user experience group commissioned an independent consultant to undertake systematic interviews of sample patients and establish the baseline for the patient metrics above. The work has now been completed and has highlighted the complexities in assessing patient experience in this cohort of patients. The full report is available and the CCG intends to shape future patient experience feedback around it. A separate approach is being developed to quantify the experience of the most vulnerable patients in the short term.</t>
  </si>
  <si>
    <t>As above.</t>
  </si>
  <si>
    <t>Over 18s Only</t>
  </si>
  <si>
    <t xml:space="preserve">The range of new integrated schemes are beginning to have an impact on the key hospitalisation metrics - leading to slightly reduced eldery admissions (over 60s) and slightly reduced emergency bed days for the Over 75s - admittedly over the summer months.  This is of particular note at the Homerton hospital, and the surrounding practices, where a drop in admission rates have been most pronounced.  About 80% of activity takes place at the Homerton.  The new integrated independence team and One Hackney and City services have been instrumental in impacting this reduced admission rate at the Trust.  This situation is not mirrored at other Trusts that receive elderly admissions from Hackney - particularly the Royal London Hospital where length of stay and admissions have increased for elderly patients.  The local integrated care provider alliance, along with the CCG, will be working with this Bart's Health to address this and implement effective referral pathways for the frail elderly from the hopsital to the local community services.  The DTOC rate has improved overall in Quarter 2 15/16, with social care DTOCs reducing compared to the national benchmark level.  There has been a workstream focusing on this area - and from Quarter 4 onwards there will be a joined up health and social care approach for DTOCs driven by a case review process.  A joint integrated information Technology group began working in Quarter 2, which is focussing on leading the IT integration agenda across the borough.  This group, supported by £2.5 M non-recurrent funding, will ensure that all partners, including social care and the voluntary sector, adopt a joined up approach to sharing information across partners, enabled through enhanced IT provison. </t>
  </si>
  <si>
    <t>Actual expenditure to date is £193 below forecast due, in the main, to the delay in providers sending invoices into the Council, the host of the pool.  However, this is actively being progressed to ensure payments are made in a timely manner.  The Urgent Care Centres are now operational and the current financial position is as expected at the mid-point of the year.</t>
  </si>
  <si>
    <t>Up to Q2 there have been 53 admissions to residential care and this equates to a 261.0% change in rate of permanent admissions to residential care per 100,000.</t>
  </si>
  <si>
    <t>This data is collected on an annual basis between 1st October and 31st December.</t>
  </si>
  <si>
    <t>This performance metric has shown a considerable improvement at 23 hospital readmissions where the original admission was due to a fall.  This is the lowest performance recorded in a single quarter and is due to the changes in the falls pathway that have seen significant improvements to the overall system.</t>
  </si>
  <si>
    <t>This survey is an annual survey.</t>
  </si>
  <si>
    <t xml:space="preserve">16 of the 17 Halton Practices are currently on (or moving to) EMIS patient management software along with implementation currently in progress for our local hospice, Halton Haven.  The functionality is available within EMIS for practices to be able to 'speak to each other'. In the wider health economy the interoperability programme is going to be progressed via the iLinks programme board.  A digital roadmap submission was made on behalf of Merseyside CCG's with Liverpool CCG as the lead and NHS HAlton CCG as the named partner.  This Board will bring together all revelant partners across all of the sectors identified above along with relevant informatics and supplier partners to allow and agree the use of open API's and also any portal development work to allow this wider interoperability.  </t>
  </si>
  <si>
    <t>This is undertaken on a case by case basis within the developed multi-disciplinary teams within primary care.</t>
  </si>
  <si>
    <t>Risk stratfication used is a case-identification system, not a whole population analysis.</t>
  </si>
  <si>
    <t xml:space="preserve">Health has 7 day services in place in the form of a Rapid Response Nursing Service which accepts referrals from GPs and an In-Reach Team which diverts admissions from A&amp;E.  An annual target for reduction in NEL admissions has been set per CCG.  A Lead Health Provider has been appointed as part of a transition year to develop the services to enablle delivery to full capacity and reduce NEL admissions. In conjunction with this a 7 day social care package is being rolled out with Phase 1 currently live. In addition social care covers hospitals 7 days per weeks as well as reablement and other social care commissioned services.  </t>
  </si>
  <si>
    <t xml:space="preserve">Before signing off the S75 BCF agreement the budget figures were reviewed and updated.  This resulted in a new overall total of £39.7m.  This is £40.4m lower than the original BCF plan submission.  £39.2m of this reduction is in relation to a review of the existing S75 agreement between the CCG and the LA.   As a result of this review the budgets from the LA into the pooled fund were restricted to those that aligned with the existing S75 schemes funded by the CCG.  Previously the authority had included all placement budgets.  The remainder of the variance is in relation to updating the figures to 15/16 budget levels and offsetting savings against spend where the savings related to expenditure being pooled. </t>
  </si>
  <si>
    <t>Cllr Fairhurst, Chair</t>
  </si>
  <si>
    <t>DFGs being transferred to Districts and Boroughs in two equal payments, Q1 and Q3.  Social Care Capital Grant plan to spend in Q4. Even though there was an initial delay in estabilishing the process for the all parties to formally pay into the pooled fund all organisations have continued to the fund the services as per the planned expenditure.</t>
  </si>
  <si>
    <t>During Q2 1,041 people accessed reablement following hospital, the equivalent to 373 per 100,000 65+ population (target 545 clients or 195 per 100,000)</t>
  </si>
  <si>
    <t>The next user survey for 2015/16 is scheduled  for January 2016 when the 5 Picker Institute questions will be included as part of the National Social Care User Survey for the second year</t>
  </si>
  <si>
    <t>IG responsibility sits with each individual data controller.  Hampshire Health Record being used to integrate records</t>
  </si>
  <si>
    <t>ACG tool being used. Integrated Teams also using professional knowledge of individual registered patients. Risk stratification also being used as part of PACs Vanguard programme to identify population need.  Tableau being used by community provider for real time identification of non elective admission adn well as 7 day length of stay data</t>
  </si>
  <si>
    <t>There is further work on the proportion of residents in need of a prevention plan currently underway. The 6% figure is an estimate at this stage. In NEHF whole population data: 8% non users, 48% healthy, 38% low to moderate needs.  All of these patients would benefit from preventative care, with 38% from the low to moderate health use group who would benefit from targeted support (data from ACG tool).  There is a Prevention work stream as part of our Integration Programme, which includes various initaitives and projects that encourage people to remain well, stay healthy and promotes self care - though these schmes do not neccessarily have a care plan.  There is however a social prescribing project that works with local people to develeop action plans based on a guided conversation with non-medical professionals.   In south eastern Hampshire as in other parts of the county a component of the unplanned admissions, DES 2% of the population are identified via a risk stratification tool and this 2% and receive proactive case management and personalised care planning, in conjunction with Integrated Care Teams.</t>
  </si>
  <si>
    <t>Hampshire was linked to the national pilot for PHBs in Oxford.  The work has progressed to include people deemed eligible for NHS Continuing Health Care.  A collaborative project is progressing for this population cohort with Adult Services delivering the support planning element of a PHB.  91 people have or are being considered. We currently have 38 people in receipt of a PHB, managing their own resources.  We have been able to demonstrate benefits:      video available at https://youtu.be/eDnHY7BiPUk</t>
  </si>
  <si>
    <t xml:space="preserve">Even though there are significant issues in hampshire relating to financial sustainability of the whole system of health and care for local people, partners continue to work together on a number of areas of local implementation.  We have access to national support activity to promote delivery support and the Better Care Exchange. A key element of current activity relies on local leaders aligning our approach with the impact of the various national policy initiatives.  The on going focus nationally and locally on the acheivement of the four hour access standard, a constitutional target has been a continued demand for the system.  For social care, the system appears to have re-geared to higher levels  of demand experienced in the early part of the calender year.   All CCGs are actively engaged in supporting providers in developing new models of care that accelerate the BCF plans. All CCGs continue to work with providers involved in establishing the two new models of care in nationally recognised Vanguard programmes in Hampshire – a Primary, Acute and Community system (PACS) in North East Hampshire and Farnham and Multispecialty Community Provider (MCP) across south and west Hampshire.  Following to successful first Gateway review the CCGs are now working to implement agreed local programmes.  Detailed discussions amongst Clinical Commissioning Groups (CCGs) and NHS England to establish a shared view of how integrated commissioning should develop have continued.  Although the complex nature of the fragmented NHS commissioning architecture is still subject to discussion, the commitment to join approaches with HCC remains.  As well as the continuation of Hampshire wide work streams, local attention has focused necessarily on the finanical position of CCGs.  The programme to establish NHS Continuing Healthcare co-commissioning is progressing, albeit at a slower than expected rate of progress and the intention to establish a Section 75 legal agreement to delegate commissioning to the Council continues. Hampshire Adult Services is continuing to work in partnership with Southern Health NHS Foundation Trust and local GPs to develop and drive more integrated delivery model in each CCG area, including the realignment of in-house nursing home capacity to fit with the requirements of NHS bed based community resources.  The funding provided by Health Education Wessex for wider workforce schemes primarily commencing in April 2015 has been progressed wiht Q2 evaluation recently published by Health Education Wessex. The University of Bournemouth is continuing to support standardised evaluation of these workforce development schemes.  An innovative recruitment programme "change lives" is benefiting the care market in particular. Concerning digital developments, progress has been made connecting a wider groups to Hampshire Health Record.  A market engagement wiht the care sector has been planned for December 2015 intending to provide greater insight into how parties can work together more effectively.  The second tranche funding has been transferred to the eleven Districts and Boroughs to support the agreed approach with the Disabled Facilities Grant.  Quarter 2 performance information was received in October as requested.  A succesful workshop to foster greater coordination amongst the Districts and Boroughs was jointly hosted between Hampshire County Council and  Basingstoke and Deane Borough Council.  A series of task and finish activities with the aim of considering options for collective approaches e.g. procurement has now been agreed.   
</t>
  </si>
  <si>
    <t xml:space="preserve">Locality Team (the Haringey model for care co-ordination) moving from small pilot to  fully operational system across all of Haringey and involving all providers, including GPs.  </t>
  </si>
  <si>
    <t>Although there has been a reduction in NELs reported within the BCF (which are a subset of Total NELs), there has been an overall growth in Total NELs in Haringey.  The Section 75 for the BCF is overseen by the Finance and Performance Partnership Board.  It was agreed by this Board in September that the BCF contingency fund would be used to offset financial pressures generated by this increase in Total NEL activity. This decision is discussed at each meeting of the Finance and Performance Partnership Board.</t>
  </si>
  <si>
    <t>The majority of BCF services have been procured and are delivering.  The start dates for some services have been delayed by lengthy development and procurement processes.  These services are expected to start later in the year resulting in a larger forecast expenditure in Q3 and Q4.   Due to delays there is a forecast underspend in the BCF budget for 2015/16 of approximately £360k.</t>
  </si>
  <si>
    <t>A deep dive into care homes admissions data was undertaken to determine if there were any drivers for the increase in admissions in Q1.  No definite conclusions reached yet, however some service responses are in development.  A task and finish group has been developed to continue this work.</t>
  </si>
  <si>
    <t>Data available from January 2016.</t>
  </si>
  <si>
    <t>Due to a revised baseline, this target is now on track to being met.  A deep dive into falls data was undertaken to determine if there were any trends or issues.  No definite conclusions reached yet.  This is being revisited in November.</t>
  </si>
  <si>
    <t xml:space="preserve">Results are only slightly lower than last year (0.66%).  </t>
  </si>
  <si>
    <t>Some providers can share information through the use of open APIs to a select group of other providers, e.g. GPs have signed a data sharing agreement to share information with other GP practices, however this does not cover other providers.</t>
  </si>
  <si>
    <t xml:space="preserve">Modelling informed the development of the BCF Plan and is subsequently being used to inform service delivery through the identifiation of patients to target for integrated working via GP practices </t>
  </si>
  <si>
    <t xml:space="preserve">Care co-ordination has been piloted in 2 GP practices.  It is now being rolled out to all Haringey GP practices with corresponding targets.  Original plans are to target the top 2% of risk stratified patients but due to the project being rolled out mid-year the targets have been scaled down accordingly.  </t>
  </si>
  <si>
    <t>We currently still only offer a PHB for NHS Continuing Healthcare patients.  We are in the process of agreeing, and putting in place, our local offer by the national deadline of the 31st March 2016 which will state the areas we will be expanding PHB’s to.</t>
  </si>
  <si>
    <t>There has been an increase in the number of delayed transfers of care (delayed days) and therefore the target has not been met for Apr - Jun 2015.  Further analysis is being completed on this linked to a review of information from work in the Sytems Resilience Group.
As this template has fixed the Non-elective activity in Q1 2015/16, in which we have reported 5684 non-elective admissions, it does not match the latest SUS data for Q1 2015/16 which reports 5827 Non-Elective admissions.  This is an increase of 143 patients within the period. 
The NELS within the BCF are a subset of the Total NELs reported within the CCG.  Performance on this subset of NELS is positive as they are lower than the baseline, however Total NELS have increased.  This discordance in measures may need to be resolved for future planning of the BCF.
The Haringey BCF forecast is predicting an underspend of approximately £360k for end of year due to the late start of a number of services.  The use of this underspend will be in line with the Section 75 agreement and approved by the Finance and Performance Partnership Board.
Three of the five remaining outcome metrics have had a more thorough analysis of performance so that a range of indicators could be considered to determine if there were any issues or trends which could link to the identification of any corresponding actions which may improve performance.
A process has been initiated for the planning of the BCF 20-16/17.  This includes a review of current BCF services.</t>
  </si>
  <si>
    <t>Garry Griffiths.</t>
  </si>
  <si>
    <t>Cllr Anne Whithead - Chair Harrow HWBB.</t>
  </si>
  <si>
    <t>The council will have adapated its current systems to facilitate a PB for residential and nursing care by 1.4.16.  Q3 (2015) will see a pilot and the learning from this will help shape the final systemd in place for Q1 2016/17</t>
  </si>
  <si>
    <t>Due to the increase in hospital discharge and the inclusion of the previously discounted 12 week disregard the end of year performance is unlikely to fully meet target.  A future baseline for this target should take into account the inclusion of the 12 week disregard.  The increase in hospital discharge to the community should also be understood in the context of Protecting Social Care in the 2016/17 BCF.</t>
  </si>
  <si>
    <t>The measure takes the period 1 October to 31 December 2015 as a sample with 91 days from the end of the period.  This information should therefore be available from mid April 2016.</t>
  </si>
  <si>
    <t>The 2014/15 survey took place between January and February 2015 and concluded a 58% satisfaction rating.  This years assessment will take place in the same timeframe and results will be available in March 2016.</t>
  </si>
  <si>
    <t xml:space="preserve">The latest patient satisfaction survey results indicate our current performance to be at 78% consistent with last quarters performance. In order to improve our performance by Q4 and reach the 80% target our primary care commissioning team is working closely with our 'peer practices' to delivery increased patient satisfaction. We have also increased our access to primary care through increased opening hours, increased availability of telephone consultations and on - line appointment booking initiatives which we anticpate will have a beneficial impact on our performance rating. </t>
  </si>
  <si>
    <t xml:space="preserve">Social Care - Since April 2015 all new s/c records reference the individuals NHS Number. Work is also underway in to ensure that the NHS number is referenced in all other social care records. We are also working to develop our information sharing through the EMIS Web platform in a range of primary and community care settings. The plan is to have the data sharing platform established across Primary and Community services by April 2016. </t>
  </si>
  <si>
    <t>Utilised through Whole Systems Integrated care programme to identify patients at high risk of re -admission and suitable for care planning.</t>
  </si>
  <si>
    <t xml:space="preserve">3 phb's relate to CHC funded packages - 0.0012% ; We have offered PHB's for CHC packages of care for some time and we are activley promoting them to newly eligiable individuals and to existing package holders on review.  During Q2 there were no individuals newly eligible to receive a PHB and no PHB's offered. </t>
  </si>
  <si>
    <t xml:space="preserve">Steady progress on delivery of the BCF plan has been made through strong partner engagement. The key aims are to now embed many of the changes brought about through the BCF into 'business as usual' as we consider our plans for BCF going forward. Work we have done includes developing our integrated care model, taking forward our community service re-procurement (completed November 2015) and virtual ward modeal, all aimed at strengthening integrated working across health and social care. Our discussions for the next iteration of the plan include looking at opportunities around innovations that will help us maintain capacity across the whole system as demand for services and the complexity of our patients and service users increases. In preparation for the delivery of Personal Health budgets the Council is lending its expertise to health and developing its Emarket place to facilitate an ongoing solution. We are developing a bespoke EMIS Web platform for the virtual ward intervention to be recorded for this information to be shared across health and social care, this will be in place for April 2016 and will support our integrated work programme going forward. Our future work programme includes the development of shared /integrated care plans for high risk patients across primary, community &amp; social care,our plan is to have these plans in place by April 2017.   </t>
  </si>
  <si>
    <t xml:space="preserve">Appropriate IG controls are in place across health and social care systems.  A workstream has been established and a project lead appointed to develop new IG controls to support integrated working. </t>
  </si>
  <si>
    <t>In place for some cases but not consistently for all integrated packages of care.</t>
  </si>
  <si>
    <t>There is currently slippage across some schemes which will be fully utilised and committed over the remainder of the financial year to deliver the BCF Plan.</t>
  </si>
  <si>
    <t>Quarter one data indicates that the target is not being met. There is an issue in relation to how short term and permanent admissions to residential care are captured which is impacting on this indicator.  This is currently being reviewed and it is likely to achieved over the year.</t>
  </si>
  <si>
    <t>Unable to comment on progress as data is based on annual surverys and not available.</t>
  </si>
  <si>
    <t xml:space="preserve">There are currently some systems in health sharing information between providers, specifically pathology and radiology reports between Secondary &amp; Primary care, Community Services sharing with Practices using the SystmOne System.
Work is underway to develop the Local Digital Roadmap, which will support existing work being undertaken through the BCF Work Stream. </t>
  </si>
  <si>
    <t>The CCG uses the Combined Predictive Model through the RAIDR system. The GP Member Practices are using the the tool to identify the 2% of the population that are most at risk of admission to hospital. Once identified the practices work with the patients to ensure that they have a named GP, a care plan in place and they are proactively managed alongside the care plan.</t>
  </si>
  <si>
    <t>The current approach is being reviewed to ensure that there is a more integrated approach to supporting those identified as requiring preventatvie care.</t>
  </si>
  <si>
    <t xml:space="preserve">Implementation is progressing well with a number of key developments now in place:
• Social Workers are now available from 10.00-4.00 during weekends and bank holidays, focused on facilitating hospital discharges.  This is supported by additional weekend capacity commissioned from independent home care providers using system resilience funding.  
• Health and social care first contact teams are co-located in the first step towards an integrated health and social care single point of access.  Further work is underway to establish how these teams work more cohesively and how capacity is enhanced, including a proposal for clinical input / triage.
• Rapid Response Nursing provision is under review with an enhanced early intervention service being developed to free up Rapid Response Nursing capacity to focus on admission prevention.
• The Hartlepool Now site was formally launched in October with positive feedback from all involved regarding the current site and potential for further development.  The site is being used at the first contact point as a tool for signposting and early intervention, and performance information is being collected to monitor effectiveness and impact on referrals for assessment.
• Enhanced support for care homes and home care providers in relation to medicines management has been commissioned. 
• Task and Finish Groups continue to meet for all key work streams and project plans are being reviewed and updated to ensure that each group has a clear remit and timelines to work to.  
• Potential to implement an enhanced Intensive Community Liaison model in care homes in relation to dementia is being explored, which will increase proactive work and be focused on maintaining placements and admission prevention.  
• The target in relation to DTOC is being met and there is a significant reduction in numbers.  There continue to be no DTOC attributable to social care.
• Local performance measures are demonstrating significant improvements in terms of uptake of assistive technology and proportion of reablement goals achieved, and a high proportion of carers are accessing support.
</t>
  </si>
  <si>
    <t>Councillor Steven Kelly (Health and Wellbeing Board Chair)</t>
  </si>
  <si>
    <t>Based on the best available information held by the Health and Wellbeing Board as at Quarter 2 for 2015/16 , actual progress is within the financial plan as per the BCF plan and section 75 agreement. At this stage of the year the projected outturn is a break even position for the total pooled fund.</t>
  </si>
  <si>
    <t>This indicator is not measured until January 2016 as this looks at discharges from hospital for the period October 2015 - December 2015.</t>
  </si>
  <si>
    <t>Havring are on track to meet the outturn for this local indicator.</t>
  </si>
  <si>
    <t xml:space="preserve">The Health and Social care Teams  have developed a new inter operability layer, introducing API to GP and End of Life systems to enable information sharing for urgent and emergency care use, in GP Hubs and through NHS 111 and Out of Hours. </t>
  </si>
  <si>
    <t>Risk stratification is utilised to identify high need patients, before being referred to the Integrated care teams for care planning and provision of services. In addition the local health and social care organisations have been pilot sites for the Year of Care [YOC]research programme and have implemented a new model of health care " Health 100" to deliver seemless care to a defined cohort of patients, selected on the basis of the YoC research.</t>
  </si>
  <si>
    <t xml:space="preserve">We use the top 2% of high risk patients and then select those who will benefit from an integrated care approach. </t>
  </si>
  <si>
    <t xml:space="preserve">Havering CCG is fully committed to the use of Personal Health Budgets, with Quarter 2 showing an increase in the use of PHBs.
We are currently collaborating with our local authority regarding joint funded patients with PHBs and will be addressing those with long term conditions in the near future.
</t>
  </si>
  <si>
    <t xml:space="preserve">We reported in the Q1 return that our main provider Trust BHRUT) has provided SUS data which the Trust and CCG have both agreed has data incorrectly coded to non-elective activity (relating to ambulatory care activity). We are currently working with the Trust to amend their SUS returns to reflect the correct coding. For the purpose of this return, in Tab 4 we have input the non-elective figure provided by the Trust ,net of the ambulatory data. This is subject to validation by the CCG.  The CCG and Local Authority  continue to have a very strong partnership. As recognised by the National Assurance team, it also has very robust governance arrangements in place . There is a Joint Management and Commissioning Forum established from 1st April 2015 (which had been in place for six months in shadow form before 1st April 2015). This Forum's Membership consists of officers from both organisation's Executive Management teams and a Clinical Lead. The Joint Forum also has a BCF Delivery Sub Group. The Joint Forum and BCF Delivery Sub group meet monthly and monitors the six national metrics as well as other KPIs within each scheme. A signed Section 75 Agreement has been in place since April 2015.Despite being over the Non- elective activity baseline, we are doing lots of great work to reduce it, including :
 *Continued to utilise and increase the ambulatory care pathway by providing direct GP slots
*Increased the GP alignment to nursing homes and the scheme is working well to monitor and maintain long term conditions within the nursing homes 
*Continued to develop a better falls pathway in order to a) reduce the number of patients conveyed to hospital following a no harm fall – this includes working with carers of patient in their own homes , b) work with the GPs to better manage Falls in Primary Care
*Implemented the AKI clinical pathway in sending out alerts to primary care and rolling out the sick day rule cards to better inform primary care clinicians and pharmacists to inform patients about their conditions in order to avoid unplanned admissions
*Expanded ICM MDTs to include old age psychiatry that will improve outcomes for patients to avoid unplanned admissions
*Introduced a fully integrated diabetes service which offers a seamless service across primary, emergency, specialist, community care will help better manage long term conditions. The care is designed around each individual’s need for long term condition care.”
</t>
  </si>
  <si>
    <t>01432 383758</t>
  </si>
  <si>
    <t>Martin Samuels</t>
  </si>
  <si>
    <t>Additional income contribution required from both partners to meet additional cost pressures on additional pooled fund.</t>
  </si>
  <si>
    <t>As for income. Expenditure profile for DFG and social care capital does not match lump sum grant income receipts. Currently forecasting expenditure pressure re CHC  and residential placements in additional pool of £1.25m. To be jointly funded through risk share arrangements.</t>
  </si>
  <si>
    <t xml:space="preserve">Please note original plan included estimated figures for additional pool. These were confirmed after the BCF plan was approved at a lower level than originally predicted. </t>
  </si>
  <si>
    <t>Last year end: 655.3
End of September 2014: 349.1
End of September 2015: 194.7
Currently a significant reduction compared to this time last year.  Some of this will be due to a slight lag on the data which is typically evident in year, however much of this must be due to a reduction in demand</t>
  </si>
  <si>
    <t>Last year end: 77.0%
End of September 2015: 78.5%
This measure through the year is slightly up on last year, however, below the target of 85%  The running measure is not quite calculated in the same way as the year end ascof measure (which is based only on a sample of cases discharged between October &amp; December), but gives a fair reflecxtion of results in year</t>
  </si>
  <si>
    <t>Our intention was to use the Friends &amp; Family Test survey, suitably modified, and we were told DH were developing it to allow local changes to be made. We are now exploring using modified questions via the FFT.</t>
  </si>
  <si>
    <t>Sharing information with specialised pallative providers is currently in progress and the information sharing between mental health to primary care is also in progress.</t>
  </si>
  <si>
    <t xml:space="preserve">The tool is Aristotle provided by Midlands and Staffordshire CSU.  The tool risk stratisfies the practice population, the top 5% will be discussed at the monthly MDT meeting and allocated to the most appropriate professional for support. </t>
  </si>
  <si>
    <t>The risk stratification tool identifies individuals with a likelyhood of clincial deteroriation and/or hospital admission.  It is a predictive tool which supports clinical decision making.</t>
  </si>
  <si>
    <t>CCG has applied for and been accepted onto a PHB accelerated development programme commencing November 2015.</t>
  </si>
  <si>
    <t>Both Scheme projects are making satisfactory progress, focus needs to be on the strategic vision of BCF and the incorporation into Herefordshire's transformation programme to deliver on key projects within the plan.
Financial pressures across the system are severly hampering ongoing decision making, development and investment into our Better Care Plan</t>
  </si>
  <si>
    <t>Sarah Bowker</t>
  </si>
  <si>
    <t>sarah.bowker@hertfordshire.gov.uk</t>
  </si>
  <si>
    <t>01992 556761</t>
  </si>
  <si>
    <t>ENHCCG - The CCG has set up monthly 7 day workshop meetings with key strategic partners. The following programmes are in place to deliver 7day services in East and North Herts:
7 day therapy available in community bed bases
7 day cover for Bed Bureau and Integrated Discharge Team
CQUIN to deliver 7 day services agreed for 2015/16
Social care assessments are available 7 days a week, and homecare can be accessed 7 days a week.
7 day admissions now in place for LA commissioned intermediate care
In addition five clinical standards agreed  as the priority standards to focus on delivering 7 day services across the system for 15/16:
1. Time to First Consultant Review 
2. Shift Handovers 
3. Intervention/Key Services
4. Mental Health
5. Transfer to community, primary and social care ENHT and HCT completed self-assessments
Each Provider has reviewed their baselines and RAG rating against each of the five standards.  Initial metrics have been agreed which will be monitored in conjunction with their action plans through the formal contract review meetings. Priority actions have also been agreed for the system wide implementation plan.
Task and Finish Group established to agree system wide CCG implementation plan. Individual organisations signing Service Delivery and Improvement Plans off through Contract Review meetings. 
Within the Medical Division at Lister an effective approach for emergency patients has been implemented in line with good practice for 7 day services being provided by the Acute Physicians across the Acute Assessment and Acute Medical Units.  This is complemented by  Physician of the Week model that  has been developed within the last 12 months to ensure that all emergency ‘take’ patients are seen 7 days a week until 9pm by a consultant to achieve the twelve hour consultant review standard.  To support patient flow further this is  also extended on a daily basis into the Short Stay Unit. 7 day services with daily rounds are enhanced by the key specialist services of Respiratory in 2015/16 and Cardiology in 2014/15 whom also provide our 24/7 Emergency PPCI consultant delivered service within our Emergency Hub. Consultant led routine ward rounds and board rounds are provided throughout the hospital Monday to Friday in line with the SAFER CQUIN.
HVCCG - A seven day service group has been established since April 2015 to: 
• Baseline current activity, 
• Monitor an action plan for implementation of the national standards
• Develop a strategic approach to seven day working across the health and social care system. 
• Develop priorities to be taken forward by contract management mechanisms e.g. CQUIN or Service / Cost Improvement Plans  
The recent national audit of performance against standards 2,5,6 and 8 identified areas of compliance and improvement:
• Standard 2 – compliant in 5 of 10 specialities including acute medicine
• Standard 5 – 11 out of 14 diagnostic services available 7 days a week
• Standard 6 – 7 out of 9 consultant directed interventions available 7 days a week
• Standard 8 – 10 out of 12 clinical areas receive reviews by consultants at appropriate intervals.
Several other areas of good practice highlighted by NHS IQ support colleagues, e.g. compilation of a case study on hospital discharge planning.
HCC - Mainstream homecare has been commissioned (01/04/2015) and requires homecare providers to provide consistently high quality care services 7days a week. The specialist home care tender (start date 01/04/2016) will also include 7 days working as a requirement. A review of social worker and occupational therapist job descriptions has been carried out and amended to include 7 day working as an option for future models of operation. 
The integrated health and social care teams located within the community are providing a 7 day service, alongside hospital social work teams and IDT.</t>
  </si>
  <si>
    <t xml:space="preserve">Joint assessment and an accountable lead professional are in place in our established models of integrated health and social care teams, e.g. HomeFirst and Rapid Response services. The lead professional is determined based on which professional has the most appropriate skill-set for the patient at the time. In both pilots we have joint core assessments, multi-disciplinary team meetings and joint care plans. Proactive case management opportunities in HomeFirst services are identified using a risk stratification tool which highlights the top 0.5% of people at risk of an admission in the next 6 months based on social care and acute data. However, all partners across Hertfordshire are currently developing a more ambitious and wide reaching risk stratification strategy, including the use of different risk stratas and data from primary care, mental health and community services.
Other emerging models of multidisciplinary care co-ordination and case management are also being considered and piloted in areas without HomeFirst services, which will further inform developments in joint assessments, care planning and delivery. In the Watford locality, social care, physical and mental health services are currently reviewing a joint lead professional role and integrated management structures to support people with complex long term conditions.  As an interim step, partners have set up a weekly Multi-Specialty Team (MST) meeting, which co-ordinates the care of people with complex needs who have been referred from existing case lists, or from primary care based risk stratification tools. This new way of working, allows for a system wide approach to individuals care, ensuring efficiencies in delivery and improving co-ordination and outcomes for the individual. Next steps and actions agreed as a result of this system-wide, person-centred approach to delivery of care are captured within a Shared Action Plan. This Shared Action Plan is communicated to the referring GP and various workforce individuals involved in the persons care. 
A Shared Care Plan has also been designed by the Living Well Design Group in Watford and is being piloted in three surgeries. This Shared Care Plan gives an overview of patient care and supports understanding of service involvement from the patient perspective. The purpose of the Shared Care Plan is not to replace any of the existing care plans from individual organisations, but to ensure a system wide view of persons care, focusing on what matters to the person, not what is the matter with them.
</t>
  </si>
  <si>
    <t>ENHCCG and HVCCG have agreed to release any P4P monies in the pooled budget regardless of NEL activity to pay for committed community-based services and ensure sustainable, long-term planning of services is possible in Hertfordshire. 
The NEL baseline was revised on 26.11.15. The maximum quarterly payments have been agreed however in light of the revised baseline, we have over-paid in Q1. We paid £1,060,769 whereas the maximum Q1 payment was £1,027,988 (£32,781 difference). Compensate for this, we have reduced the Q2 maximum payments (Cell X12) from £1,008,432 to £975,651</t>
  </si>
  <si>
    <t>Revised figures in Q2 - The difference on BCF between Q1 and Q2 is mainly delayed payments for Enablement beds (none made in Q1) and HfH – P3 was paid in Q2.  Plus a payment of £340K to HCPA in Q2
In Hertfordshire the BCF is operating as a notional pooled budget in that partners are continuing to pay locally where there are exisiting contractual arrangements in place.   This is the reason for the difference between the pooled fund and the total yearly plan (this only includes funding that will be transferred to the pool). See commentary from Q1 for more details</t>
  </si>
  <si>
    <t>We have not yet established reporting structures to gather information from partners around local expenditure from the notional pooled budget.  As host authority HCC have got a template financial monitor which we are currently working with partners to finalise.  The actuals reported show the transactions relating to the funding that is shown as invoiced in the income section above.</t>
  </si>
  <si>
    <t xml:space="preserve">Partners have agreed the financial controls and risk sharing mechanisms for 2015/16 and these are outlined in our Section75. Chief Finance officers will meet in Q3 to discuss Year End and contributions for 16/17. </t>
  </si>
  <si>
    <t>Target rate: 563 per 100,000. Actual rate: 370 per 100,000 in September. However the performance figure this quarter is under-counted and will rise - this is because of packages that appear late on the systems. We are conducting an internal review of the reporting process to try and reduce the lag time in reporting. 
1) Provider actions: Health and Community Services (social care) teams, working with system partners, have managed a downward trend in admissions to residential and nursing care in 2015/16. This reflects staff commitment to independence and personalisation and has been possible through the use of alternatives to care homes, such as Flexicare housing, live-in care and other specialist services / pathways for those discharged from hospital.
2) Issues/ constraints: Pressure on social care services resulting from increased admissions to acute hospital and an increasing number of older people
3) CCG / Herts County Council (commissioning) actions: Consideration of future options for commissioning alternative services to care homes; implementation of a new approach to commissioning care home beds to prevent and delay admissions. 
4) Locality/ GP implications: Decreasing number of (socially funded) people in local care homes.</t>
  </si>
  <si>
    <t xml:space="preserve">The data shown here is the outcomes measured in Q2 for discharges in Q1. Both analysis of data and case sampling have shown that people going through reablement services during Q1 have presented a higher level of dependency which was reflected in the slightly lower performance.  Work continues on the new Support at Home Tender which will focus on aligning existing pathways that presently prevent hospital admissions or support discharges from hospitals. The new model will go live in April 2016.
The latest month’s data (measured for October) performance is higher than the previous three months, with performance in October up by over 3.5% as compared to September (October: 87.8%) </t>
  </si>
  <si>
    <t>NHS England have reported countywide 61.5% (this is provisional). Only Aug-Sept data has been released so far for this year - Q1 calculations are therefore still not possible. The metric definition has also changed slightly this year.</t>
  </si>
  <si>
    <t xml:space="preserve">Data for quarters 1 and 2 will be provided in the quarter 3 submission as the Health and Community Services are currently redesigning the survey from which this service user metric originates. Cohorts of service users are being surveyed retrospectively which has contributed to a slight delay in providing data. In Quarter 3 the new survey will be rolled out providing improved measures of service user satisfaction, evidence for this BCF metric and historical data for quarters 1 and 2. 
</t>
  </si>
  <si>
    <t xml:space="preserve">Social care &amp; NHS number- the Local Authority does not use NHS number as the primary identifier but 96% of adult social care records include their NHS Number.
Open APIs - Social care, Community and Mental Health data is sharing access to a patient record system. Specialised palliative care in ENH: the community trust (HCT) do use NHS Number as the primary identifier but hospice provided services do not. Neither ENHCCG hospices have spine compliant clinical systems
</t>
  </si>
  <si>
    <t xml:space="preserve"> We already have a Hertfordshire specific risk stratification tool to predict unplanned hospital admissions.  We are in the process of developing a range of other risk stratification tools to support our preventative approach. </t>
  </si>
  <si>
    <t xml:space="preserve">This information is broken down by CCG:
HVCCG -  285 people were newly eligible for CHC and all would be eligible for PHB. All patients are offered at PHB when their eligibility for CHC is identified. 19 people requested a PHB. 6 new residents started a PHB in the quarter (20 in total). 
There was some confusion on the wording of the question. Questions raised with the BCF Central support team were: For example a person who becomes eligible in Q1 and is offered goes through the process and is finally approved in Q2, however your questions don’t define this. Eligible and offered to us are the same. Please see email trail with BCF Central support team for full details about this metrics and the questions.
ENHCCG - 5 people were newly eligible for PHB in the quarter. Of those 5, their applications are still in the process of being approved so 0 have been offered a PHB in the quarter. The questions of 'how many residents currently using a PHB during the quarter’ – this is assumed to be all residents in receipt of a PHB during the Quarter. The data shows all those on a PHB in this FY, whether they started in Q1 or Q2.
As with HVCCG there was some confusion around the wording of the qustion:  the wording on these questions is not clear as we do not usually use the term ‘offered’. It would be clearer if the questions asked for those who had ‘requested’ PHB in the quarter, and those who have been identified and approved as ‘eligible’ for PHB in the quarter
</t>
  </si>
  <si>
    <t xml:space="preserve">Overall there remains good progress in implementing the BCF plan and continued close working between the LA and CCGs helps to ensure smooth delivery of projects in a complex system. However there has been sustained pressure on acute hosptials in Q2 with continued pressure on beds, as in winter months. Patients increasingly present with multiple, complex needs and require ongoing community support following inpatient admission - reinforcing the need for integrated approach to providing care to ensure that patients receive holistic care which meets all their needs. 
Conversations have started for the BCF in 16/17 but no formal plans have been agreed. 
DTOCS - Target performance for DTOCs from hospital is 1074 per 100,000 population. Actual performance in Q2 was 1458 which shows a decrease in performance against this target, with a considerable rise in DTOCs in September as compared to August. However Hertfordshire did set an ambitious target to reduce DTOCs by 13.9% from the 14/15 baseline.The number of average delayed days of care per month attributable to social care has seen a slight increase in Quarter 2. 
In HVCCG area - High levels of referrals at Watford General Hospital remain a key issue within the Herts Valleys area. This causes resourcing issues in assessing patients and the provision of homecare. A Joint Discharge Team has been established in Watford General Hospital to work with patients at an earlier stage to ensure care packages are in place prior to discharge. In addition, five new permanent members of staff began work at the end of October to provide additional resources. 
IN ENHCCG area - the majority of delays are attributed to Princess Alexandra Hospital with most due to a lack of care capacity rather than delays in assessment. A dedicated DTOCs programme has been set up in the county council, in partnership with health colleagues. Workstreams include focusing on the greater availability of discharge beds, commissioning of extra homecare capacity and partnership working with neighbouring authorities to co-ordinate care provision.
This data comes from Midlands and East NHS Regional data on DTOCs: 
ACUTE TRUST DTOCs - Between Q2 14-15 and Q1 15-16 the DTOC rate for Trusts ranged from 0.4% to 11%, whilst the Regional rate was 4.4%. ENH Trust rate was th fourth best performing trust in the region, with a low DTOC rate of 1.7%, West Herts Trust was 3.6% and Princess Alexandra (PAH) was 5.8%. PAH was in the lowest 16 performing trust, which means that 1 in 20 beds occupied by a delay and 20-40 patients a day experiencing a delay. 
COMMUNITY AND MENTAL HEALTH DTOCs – This was the main contributing factor to the increase in delays in Q2 2015-16. Here Hertfordshire community trusts were both in the worst 5 performing trusts in the region.  Between Q2 2014-15 and Q1 2015-16 the DTOC rate for Trusts ranged from 0.6% to 17.8%, whilst the regional rate was 5.4%. HPFT rate was 5.8% and HCT rate was 11.6%, both trusts performing above the regional rate. 
</t>
  </si>
  <si>
    <t>CLLR RAY PUDDEFOOT MBE</t>
  </si>
  <si>
    <t xml:space="preserve">Revised target agreed by Sept HWBB and Q2 data suggests that performance will be below that ceiling.  </t>
  </si>
  <si>
    <t>Current progress is showing 87.7%.  The BCF target is 95%. Q3 is the national review period for this metric.  Work is in progress with Hillingdon Hospital to maximise opportunities for achieving target.</t>
  </si>
  <si>
    <t>This is work in progress.  There are open APIs in place between some NHS partners but not social care.  A care information exchange pilot is due to start in Q4 which will establish this with health, social care, community health and third sector partners.</t>
  </si>
  <si>
    <t>A range of tools are being used by partners to identify high risk patients and these include Qadmissions by all GP practices and PARR30 by Hillingdon Hospital. PAM (patient activation measures) will be used from Q4 to identify people with LTC who would benefit from support  to engage in  their health and care planning. A localscreening tool has been developed for front line staff who visit people in their own home to help identify risks that would suggest that residents/patients may benefit from early intervention, e.g. care planning or third sector support. LA is applying a risk tool to determine required frequency of social care reviews. These tools together will enable a population approach to delivering preventative and anticipatory care plannning .</t>
  </si>
  <si>
    <t>Care planning is being further developed as part of a whole system model of integrated care. A  data warehouse will give patient spend against LTC at practice level which will be  available from end of Q4.  Practice level risk stratification data deriving from use of Qadmissions is currently being collated. We will be able to populate the above in Q4.</t>
  </si>
  <si>
    <t>Of 8 current PHBs 1 is &lt; 18, 2 x PD &lt; 65, 2 x &lt; 65 LD and 2 x 65 +.  Scope for increasing roll out of PHBs and joint DPs/PHBs currently under discussion as part of the planning process for the 2016/17 BCF plan.</t>
  </si>
  <si>
    <t>Hillingdon BCF plan for 2015/16 has provided the opportunity to align direction and plans which will achieve  long term benefits  for people age 65 and over in Hillingdon , whilst developing a stronger working relationship between the council and CCG, and a sustaninable health and care economy . The BCF has been a contributing factor in reducing the number of NELs.  Initiatives to reduce falls-related NELS have also proved successful.  Joint working across health and social care has contributed to the level of DTOCs being below the ceiling, although the key difficulty faced by Hillingdon in securing appropriate local placements for people with challenging behaviour cannot be resolved quickly.   New workstreams have been developed in 15/16 to be taken forward in 16/17 , e.g. care home market development and management and model of care development for extra care schemes.</t>
  </si>
  <si>
    <t>jeremy.labram@nhs.net</t>
  </si>
  <si>
    <t>This will be Councillor Steve Curran</t>
  </si>
  <si>
    <t>Various issues have delayed progress on this but there is confidence in the ETA stated</t>
  </si>
  <si>
    <t>Closer working between clinicians and social workers, based at localities, has now been rolled out across the borough.  The new Community Recovery Service brings together rehab and reablement.  We have increased the social work complement at West Middlesex University Hospital and there is ongoing work on Whole Systems Integrated Care.</t>
  </si>
  <si>
    <t>The CCG and Council set aside a contigency fund to allow full BCF scheme funding in the eventuallity of the acute performance fund savings not materialising due to factors not necessarily related to BCF service delivery. The CCG and LBH are actioning these payments</t>
  </si>
  <si>
    <t>Overall the BCF is on track to spend the full £16.898 million on the agreed BCF schemes, with some offsetting variances against shemes.
Performance fund has not been achieved in quarter one and alternative funds have been identified to ensure the full £16.898m is available in 2015/16 for the planned BCF schemes.</t>
  </si>
  <si>
    <t>2014/15 Outturn: 451.5 per 100,000
2015/16 Target: 333.9 per 100,000
2015/16 Q2 PI: 368.9 per 100,000</t>
  </si>
  <si>
    <t>2014/15 Outturn: 90.4%
2015/16 Target: 95.2%
2015/16 Q2 PI: 78.0%</t>
  </si>
  <si>
    <t>We had a target of 686 and have actually completed 842.</t>
  </si>
  <si>
    <t>This is only tracked annually.  Hoever we may get some insight from the next HWB Performance Dashboard to be delivered by Christmas 2015</t>
  </si>
  <si>
    <t xml:space="preserve">Connectivity is being facilitated by sharing systems; not by the use of APIs between systems.  The challenge therefore is about adoption of the new system by new user groups.  
In London we are participating in NW London Care Information Exchange initiative, as well being an early adopter of the London Adapter project to automate sharing of hospital discharge information.
We are also participating in other national information sharing projects eg National Child Protection Information Service (CPIS).  </t>
  </si>
  <si>
    <t>A mix of Frailty index and BIRT</t>
  </si>
  <si>
    <t>We don't track on how many occasions a PHB was offered so we've treated this as '0'</t>
  </si>
  <si>
    <t>All 16 schemes are being tracked monthly and progress reviewed at the Monthly BCF Exectuve Group Meetings.  Difficulties have been highlighted with certain schemes and are being examined in detail in deep dive sessions and 'summits'.
We have six main objectives that the BCF schemes have to deliver against.  
Of these, reducing NELs needs to be in line with our forecast.  If not, we have to invoke our risk share fund.  NELs are not reducing despite 6 out of 16 BCF schemes being dedicated to that objective, most of which are functioning satisfactorily..  This is primarily due to large factors outside the scope of BCF.  The view is that without these the situation would be considerably worse.  A contract challenge notice has been issued against the Hospital Trust involved which should reduce our over performance.
The second objective to reduce spend on Home Care is also rising due to cost pressures and because of the desire to keep people in community settings rather than in institutional care.  Work on the telecare scheme has been brought forward to try and mitigate this.  We have completed a deep dive on our 'Community Recovery Service' and adapted the service in order to try and bring forward reductions in the need for Home Care.
As for planning for next year, we are currently reviewing all 16 schemes with a view to refining which existing schemes are key to meeting our BCF objectives (particularly NELs reductions) and what new or replacement schemes will be of greatest benefit to take forward.</t>
  </si>
  <si>
    <t>Clare Henderson</t>
  </si>
  <si>
    <t>clare.henderson4@nhs.net</t>
  </si>
  <si>
    <t>020 3688 2945</t>
  </si>
  <si>
    <t>Richard Watts, Leader of the Council and Chair of HWB</t>
  </si>
  <si>
    <t>work being done across the system to agree new models of care</t>
  </si>
  <si>
    <t>Forecast for M1-6 is £9.39m and actual expenditure is £9.18m resulting in a slight underperformance to plan due to delayed implementation of some investments.  It is expected for this to align by M12.</t>
  </si>
  <si>
    <t>23 admissions for the second quarter.</t>
  </si>
  <si>
    <t>91.2% for the second quarter.</t>
  </si>
  <si>
    <t>Carer's reported quality of life (ASCOF 1D) 7.3</t>
  </si>
  <si>
    <t>GP Patient Survey - Q32 - Last 6 months, enough support from local services/organisations to help manage long-term conditions.  Weighted Data.  Sum of "Yes" responses.</t>
  </si>
  <si>
    <t>Target for 2015/16 is 62%, performance in Q2 = 62%</t>
  </si>
  <si>
    <t>LBI has introduced NHS number into their systems to enable information sharing - but not full coverage - social care and childrens services include NHS number. Open API's will be available through development of the IDCR and are not yet available for all local systems. There are many organisations in the  hospital community and mental health sections, so for future data collection it may be more accurate to enable HWBs to list each of these separately for  clarity. We have not yet asked organisations to indicate if they all have open API's availble so we can only answer for Emis / GP practices at this stage - as all other integration has to be paid for. The interim solutionof the MIG is alowing infromation shaing with acute, community and mental health services but not linking systems.</t>
  </si>
  <si>
    <t xml:space="preserve">Will be used as one method (amongst others) of generating patients for discussion at MDT forums.  This is in addition to use for AUA DES.  </t>
  </si>
  <si>
    <t xml:space="preserve">N/A to both questions above.  
The Integrated Care Board have set the target for Locality Networks to review the care of the top 5% of patients at risk of admission.  Practices have used the AUA DES to care plan for the top 2%.  </t>
  </si>
  <si>
    <t xml:space="preserve">PHB take up is monitored quarterly by the PHB team at NHS England.  Would it be possible to use the metrics from their report as the BCF metrics? </t>
  </si>
  <si>
    <t xml:space="preserve">Plans are progressing - locality teams being developed; integrated digital care record procurement complete;  locality navigator team expanded; 7 day social work cover at both hospitals; rapid response service commissioned; community geriatrician service expanded; self management programmes reviewed and aligned; all supporting systems resilience across the borough. 
</t>
  </si>
  <si>
    <t>Services are in place over 7 days including list of care homes who will accept admissions over 7 days into recovery beds.  Additional capacity is being commissioned in enablement and clinical home based services (Mid December)  to increase robustness over weekend periods over winter. Work has been undertaken with care home providers to understand the barriers to receiving patients at weekends, this has been discussed with commissioners with a view to inclusion in the processes related to quality monitoring and contracting for care homes (1st April 2016). Prevention services (Wellbeing Coordinators)  are being phased in from January. Work ongoing with Acute trusts to develop trusted relationships with their supporting care homes.</t>
  </si>
  <si>
    <t>Our current approach placing primary care at the centre of this process is ongoing with emergent general practice organisations within the city. However a parallel complementary approach is also being proposed due to risks around pace in using primary care as the driver. Pilot MDTs and planning is underway within the Modality vanguard</t>
  </si>
  <si>
    <t>Amendments made to Forecast for Q2 to Q4 due to an amendment to the Pooled Fund with the additions of Equipment budgets, RAID, and Community Contract changes. Q2 actual is higher than Q1 due to the catch up of the amendments mentioned.</t>
  </si>
  <si>
    <t>Disparity between revised Annual Total and Pooled fund due to additions into Pooled Fund as mentioned above.</t>
  </si>
  <si>
    <t>Disparity due to slippage on certain schemes;  due to legal challenges regarding procurement of CUR Tool, and complexity of procurement of additional community based services.</t>
  </si>
  <si>
    <t>The data is not available to accurately predict performance - but the latest data suggests that the target would be met</t>
  </si>
  <si>
    <t>The data is not available to accurately predict performance - but the latest data suggests that the target would not be met</t>
  </si>
  <si>
    <t>There has been improvement throughout the year against this metric with both the long term trend (12 monthly) and short-term suggest that the target will be met</t>
  </si>
  <si>
    <t>This is a bi annual survey and will not be available until the new year.</t>
  </si>
  <si>
    <t>Support in thinking financial consequences of the Birmingham City Council's financial challenge and developing appropriate plans</t>
  </si>
  <si>
    <t>There is limited and varying sharing of information between health providers. A DSA exists between health and social care for sharing information.  There is a plan progress but this has been limited by legal advice in relation to Social Care</t>
  </si>
  <si>
    <t>The risk stratification is based around GP lists and as such targets patients with highest need. We will then carry out a mapping exercise against community services capacity and social care capacity identifying gaps  between need and identified capacity. We continue to work with the CSU around developing an integrated system to inform this</t>
  </si>
  <si>
    <t>The percentage relates to the over 65s</t>
  </si>
  <si>
    <t>We are currently in the process of capturing this information more accurately. A group is being convened to ensure that the eligibility criteria are captured from our systems to produce an accurate denominator. Hence the second box is 0. The numerator is the number of people who were offered a PHB, this figures above appear to be lower than expected so further work will be carried out to improve our data processes</t>
  </si>
  <si>
    <t xml:space="preserve">Improvement in NEL admissions has slipped and this is partly due  to unprecedented attendances and admissions which has been demonstrated nationally. Our analysis has shown that the bulk of this has been in the zero LOS and local anecdote suggests that that the younger generation (not impacted by BCF schemes) 
We have identified a way forward following the legal challenge and implementation of the CUR is now underway. The status of the other initiatives outlined in previous submission is outlined below:
Discussions ongoing with providers to increase the dementia step up/down capacity, clinical audits being undertaken
Increased home based enablement and clinical support coming online through November
Implementation of further Carer support arrangements focused on supporting carers to stay mentally and physically well, using a number of approaches - Completed
A streamlined process across the system, which focuses on prevent, proactive anticipatory care and systematic support which includes actively working with third sector organisation. - We have initiated a procurement exercise with the 3rd sector to provide wellbeing coordinators - Completion in March 2016
Increased access to respite for people with dementia and carers through development of additional dementia cafe capacity. - Completed
Increased access to crisis support through new (additional) dementia support worker posts for Cross city area Access to training for carers around the identification and management of conditions likely to lead to NEL admissions for people with dementia, including UTI's, Chest infections, constipation and falls. - Completed
The system is demonstrating a clear reduction in admissions to long-term care and although DTOC rates remains outside the target there have been significant improvements at one local provider who have focused on this area with adult social care. This approach is now being rolled out. We are also meeting our local target in maximum length of stay for general sick patients
It should be noted that the NEL changes across the system which includes 4 economies is differential and there has been improvement in the most challenged economy which has received the most system wide focus.
</t>
  </si>
  <si>
    <t>Claire Jackson</t>
  </si>
  <si>
    <t xml:space="preserve">Cllr Khan- Chair </t>
  </si>
  <si>
    <t>Across the Lancashire health care organisations, there is over 98% usage of the NHS number as the prime identifier. Across Lancashire the North West Shared Infrastructure Service (NSWIS) have a dedicated programme office delivering Lancashire Patient Record Exchange Service (LPRES), which is developing a common approach to exchanging information for the benefit of residents and care planning.  A condition of linking to the LPRES will be the ability to have the NHS number as a key identifier within any published data set.  By making the NHS number the key identifier and only allowing data sets that have this as their key identifier, LPRES will support the propagation of the NHS patient information across all care settings.
Blackburn with Darwen LA IT system, Mosaic provided by Corelogic, currently allows the user to input a NHS number. In addition, Corelogic are developing an interface directly from Mosaic to the NHS Personal Demographic Service (PDS).  Mosaic will call upon the PDS with the demographic data input into mosaic and retrieve the NHS number for the service user and populate mosaic automatically.  There is further mosaic development work being carried out around the GP information. As per the call for the NHS number there will be automation be able to call, retrieve and populate mosaic with the GP information for service user. This development work is being undertaken now by Corelogic and a release of Mosaic is due in December 2015, version 5.10. Following release planning, testing and training is required before it is implemented.</t>
  </si>
  <si>
    <t xml:space="preserve">Mechanisms are in place to support a joint approach to assessments and care planning across health and care through the Integrated Locality Teams with an emerging joint framework for allocating case managers and care planning is scheduled to be in place between January and March 2016. As part of the development of the Integrated Discharge Service across Blackburn with Darwen case management and care planning will be aligned to community services to transition patients from hospital to place of residence. The service will be in place from September 2015. 
</t>
  </si>
  <si>
    <t>The agreed schedule of P4P payments would have seen 25% paid subsequent to quarter 2 data being released i.e.  £80,460.  However due to the increasing trend of emergency admissions trajectory, indications are that activity is not reducing in line BCF plans but flat lining with a risk of growth during winter.  It has therefore been jointly agreed that no Pay for Performance funding is released into the pool until full year activity has been determined.  This position will be reviewed prior to Q3 submission.   **Please note the payment schedule was revised but is not reflected within the locked cells of this spreadsheet **</t>
  </si>
  <si>
    <t xml:space="preserve">The financial expenditure is in line with plan.  </t>
  </si>
  <si>
    <t>The number of admissions to residential and nursing care for people aged 65+  decreased significantly year on year, from 226 admissions in 2013/14 to 177 admissions in 2014/15. In rate per 100,000 pop over 65 (old ASC-CAR definition) this represented a decrease from 1090 to 854. However, due to Ascof 2a2 now being based on a new definition in the  SALT return, the actual 2014/15 Ascof figure was higher than this, at 1240.9. A direct read-across is not possible between 2013/14 data and the original baseline (both ASC-CAR)  and the new 2014/15 SALT figures.  The level of admissions has remained low in Q1 of 15/16 (36 admissions), but the final Q1 figure will be somewhat higher than this due to some admissions being recorded after the end of the quarter.</t>
  </si>
  <si>
    <t>Performance was 93.4% for the year 2014/15; ie 93.4% of people were still at home 91 days after discharge from hospital which was followed by rehab / reablement. This was an increase on the 91% achieved in 2013/14. However, the new SALT return only takes one quarter's data (Q4) into account, thus Ascof 2b records 91.4% - our Q4 figure - not full year performance. However, this was  still the fourth highest success rate in the NW (out of 23), and well above the NW average (80.9%) and the England average (82.3%). This high success rate has been maintained while increasing throughput (increased use of reablement has been a key factor in the drive to reduce  admissions to residential and nursing home care). The success rate in this metric for Q1 of 15/16 was 92.9%.</t>
  </si>
  <si>
    <t>Dementia diagnosis calculation methodology and targets have been revised nationally. BwD CCG is on track to deliver the new 66.7% diagnosis target for over 65s against the CFAS II estimated number of patients with dementia</t>
  </si>
  <si>
    <t xml:space="preserve">A full IG framework is already in place across organisations in Blackburn with Darwen for sharing informaiton. All organisations involved in Better Care Fund projects submitted a satisfactory IG Toolkit for  Version 11 and in March 2015 v12 of the IG Toolkit was also certified compliant. the IG Toolkit encompasses the Caldicott 2 requirement. Individual IG agreements are developed to meet the needs of individual projects and signed by all relevant organisations.  </t>
  </si>
  <si>
    <t xml:space="preserve"> Blackburn with Darwen CCG has been using risk stratification in General Practice since 2013. Through BCF pooled funding, the CCG have commissioned 4 Locality Team Coordinators to work with General Practice to risk stratify the practice population and identify high risk patients that require community level intervention and case management review. Risk stratification is a key enabler of the multi-disciplinary team meetings held regularly by the Integrated Locality Teams. </t>
  </si>
  <si>
    <t xml:space="preserve">Definition of preventative used is the population in the 5th - 20th percentile. Data includes all ages. </t>
  </si>
  <si>
    <t xml:space="preserve">No additional comments </t>
  </si>
  <si>
    <t xml:space="preserve">BCF Narrative – Q2 return  
Our BCF Plan is currently on track to deliver against the Plan submitted to NHS England.   Progress has been made in the following areas:
Early Intervention and Prevention 
Building capacity within the voluntary sector (VCF) – The joint model of Information, Advice and Guidance services is fully operational, a single point of access for voluntary sector services is in place and the development of phase 2 commissioning has commenced with a plan for a fully integrated VCF offer to be in place by April 2016.  The single contract management arrangement has resulted in savings for the CCG and LA in contract management time and resources.  Data shows the number of people supported through the integrated work has increased.  There is now a single route of access into services and shared assessment process to accelerate access to support.  Services are better aligned to the localities with representation on the Integrated Locality Teams.  Providers are working together to access external funding.  A quarterly monitoring process is in place and joint working with commissioners is taking place to further strengthen the measurement of improvement of outcomes.  These successes will be replicated across future phases of the approach.  Delivery of Age UK ' Here to Help' Integrated Care Programme commenced in early July.  The programme sits alongside health and social care services, providing voluntary support through working as part of Integrated Locality Teams.  Personal Independent Coordinators are assigned to carry out a home visit, complete a full assessment and coordinate all non-medical needs.   The programme is targeted at patients with 2 or more long term conditions and who have experienced at least 2 emergency admissions in a 12 month period and will be evaluated by the Nuffield Trust.
Co-ordination of dementia services - A dementia co-ordinator is leading the delivery of a joint plan to develop a Dementia Friendly Community in BwD.    This has resulted in a significant increase in the number of Dementia Friends in the Borough from 471 in September 2014 to 2,762 in September 2015.  There are now 70 dementia champions compared with 17 in September 2014.  Dementia awareness sessions are being delivered regularly to professionals, individuals and organisations including residential homes.  Businesses and GPs are becoming recognised as dementia friendly organisations.
Integrated Carers service - review of existing carers services undertaken, joint service specification developed and delivery has commenced.  Carers services will form part of the phase 2 VCF redesign with the aim of fully integrating the carers offer with wider VCF services, reducing duplication and increasing reach.      
Integrated Locality Teams (ILTs) – 4 Integrated Health and Social Care teams (with links to Specialist Services, Mental Health and VCF services) have been established and continue to build relationships with Primary Care teams. A process has been established to review existing care plans and use an agreed risk stratification tool to identify service users who require proactive care planning and intervention. Work is underway to develop a common case management framework that is underpinned by a single assessment and discharge process. Progress has been made and case management processes are in place and will be formalised through the framework between January and March 2016 and will be aligned to wider system developments across Pennine Lancashire. 
Memory assessment services are now offering scheduled appointments in agreed GP surgeries across the 4 localities and are aligning to ILT working to improve access and quality of services offered to patients living with dementia. 
BwD CCG and Borough Council are working together to link the 4 ILTs housing interventions that will potentially deliver health and wider social improvements. The interventions will be delivered by the Borough’s DASH (Decent And Safe Homes) service. 
Intermediate Care including integrated discharge and discharge to assess 
An Integrated Discharge Service model commenced operation in September 2015.  The emerging model supports the role of trusted assessor, aligning health and care assessment activity. A proposed service model for a redesigned integrated discharge function was issued in April 2015, which effectively sets out the plan to develop the role of trusted assessor and removal of the current separate health and social care assessment process.  Additional capacity is in place to support 7 day discharge.   Intermediate care provision has been reviewed and the model of care aligned for sub-acute and intermediate care commissioned by CCG and Local Authority.  Flexible use beds have been commissioned, which can offer a more responsive approach to the delivery of sub-acute and intermediate care dependant on need.     
Intensive Home Support 
Intensive Home Support extended to offer intensive medical, nursing and therapy support to patients in their own homes and intermediate care from June 2015.  GP Medical oversight model for Intensive Home Support is in place and access to the service is via the Care Navigation Hub.  Plans are in place to blend the IHS model with ILTs in the community and Rapid Assessment Teams within the hospital to promote a more streamlined pathway supporting 7 day discharge and admission avoidance from November 2015.  
Care Navigation Hub/Directory of Services (DoS) - Launched December 2014 and provides a single contact point to support Health and Social Care services across Pennine Lancashire, working with ILT's in local delivery of services through a detailed DoS, including more than 800 services, to identify service options or make referrals as required.    The navigation hub provides prompt, clinical advice to support navigation through out of hospital services.  
Planning has commenced for the delivery of 2016/17 plan with the joint agreement of commissioning intentions across CCG and Local Authority.  Commissioning intentions issued by the CCG signal to providers how services will be further integrated to support joined up local delivery.  
Across Pennine Lancashire work is underway to further align plans and provide a consistent out of hospital offer to support residents across a wider health and care footprint, whilst ensuing that localities and general practice receive the support required to reflect population need. 
Intermediate Care including integrated discharge and discharge to assess 
An integrated Discharge Service model commenced operation in September 2015.  The emerging model supports the role of trusted assessor, aligning health and care assessment activity A proposed service model for a redesigned integrated discharge function was issued in April 2015, which effectively sets out the plan to develop the role of trusted assessor and removal of the current separate health and social care assessment process.  Additional capacity is in place to support 7 day discharge.   Intermediate care provision has been reviewed and the model of care aligned for sub-acute and intermediate care commissioned by CCG and Local Authority.  Flexible use beds have been commissioned, which can offer a more flexible approach to the delivery of sub-acute and intermediate care dependant on need.     
Intensive Home Support 
Intensive Home Support extended to offer intensive medical, nursing and therapy support to patients in their own homes and intermediate care from June 2015.  Medical oversight model for Intensive Home Support is in place and access to the service is via the Care Navigation Hub.  Plans are in place to blend the IHS model with Integrated Locality in the community and Rapid Assessment Teams within the hospital to promote a more streamlined pathway supporting 7 day discharge and admission avoidance from November 2015.  
Care Navigation Hub/Directory of Services (DoS) - Launched December 2014 and provides a single contact point to support Health and Social Care services across Pennine Lancashire, working with ILT's in local delivery of services through a detailed DoS, including more than 800 services, to identify service options or make referrals as required.    The navigation hub provides prompt, clinical advice to support navigation of out of hospital services.  
Planning has commenced for the delivery of 2016/17 plan with the joint agreement of commissioning intentions across CCG and Local Authority.  Commissioning intentions issued by the CCG signal to providers how services will be further integrated to support joined up local delivery.  
Reference to Pennine Lancashire? 
</t>
  </si>
  <si>
    <t>Mark Golden</t>
  </si>
  <si>
    <t>mark.golden@blackpool.gov.uk</t>
  </si>
  <si>
    <t>01253 478955</t>
  </si>
  <si>
    <t>The half-year rate of 502.1 per 100,000 population compares unfavourably to the planned outturn for the full year included in the BCF Plan of 919.1 per 100,000.  However, it must be noted that the definition for this metric  has changed since the target was set, and now includes planned admissions as well as actual admissions.  This means that the performance will be higher than under the old definition, and that it will be more difficult to achieve the target levels of performance</t>
  </si>
  <si>
    <t>This data is only collated annually as per the SALT and ASCOF definitions for discharges from hospital between October and December for contact/follow-up between January and March the following year, and so we are unable to provide any update for quarter 2</t>
  </si>
  <si>
    <t>On track to achieve target</t>
  </si>
  <si>
    <t>BCCG are using a risk stratification tool based on combined predictive modelling, this been developed and is supported via the CSU. The CCG use the risk stratification tool to identify patients that would be appropriate to be part of the Extensivist cohort - which ensures high risk patients receive more intensive preventative care.</t>
  </si>
  <si>
    <t>Extensive care model is currently being rolled out across the fylde coast - therefore we are unable to identify the full proportion of patients identified as needing preventiative care at this moment in time. All patients in the Extensive service will be assessed and given a care plan</t>
  </si>
  <si>
    <t xml:space="preserve">The Council and CCG are progressing PHBs through their wider agenda as part of CCG’s 5 year plan. Consideration is being made to utilise reclaimed unspent PHB funds to fund specific pilots for mental health and learning disability patients and those with long term conditions. </t>
  </si>
  <si>
    <t xml:space="preserve">A phased approach has been taken to determine the integrated care pooled budget. Bolton CCG and Council have considered the benefits of increasing the pool beyond the BCFschemes, by incorporating the whole of a service where that service receives a significant element of its funding from the BCF from 2015/16 onwards. Therefore the value of the Pooled Budget for 2015/16 increased from the BCF minimum of £21,697,000 to £30,795,452. The pooling approach, based on service lines to be pooled, was approved by CCG Board, Council Cabinet and HWB in March 2015 and final pooled budget by the Commissioning Partnership Board in July 2015. </t>
  </si>
  <si>
    <t xml:space="preserve">A phased approach has been taken to determine the integrated care pooled budget. Bolton CCG and Council have considered the benefits of increasing the pool beyond the BCFschemes, by incorporating the whole of a service where that service receives a significant element of its funding from the BCF from 2015/16 onwards. Therefore the value of the Pooled Budget for 2015/16 increased from the BCF minimum of £21,697,000 to £30,795,452. The pooling approach, based on service lines to be pooled, was approved by CCG Board, Council Cabinet and HWB in March 2015 and final pooled budget by the Commissioning Partbership Board in July 2015.  </t>
  </si>
  <si>
    <t xml:space="preserve">Forecast total Pool income at £29.1m is £1.7m below plan of £30.8m. This is due to the unreleased Pay for Performance elements of the BCF for Q4, Q1 and Q2 and the forecasted unreleased element in Q3. This gap will be managed from slippages in spend.
The forecast expenditure is estimated at £29.3m with a £1.5m underspend against the £30.8m budget.  The forecast underspend is mostly attributable to slippages in recruitment into new schemes as they get rolled out, i.e. INTs and  Intermediate Tier; and delays in project start date for Complex Needs. </t>
  </si>
  <si>
    <t>Admissions per 100,000 were at 842.0 (rolling 12 months) at the end of Q2 2015/16, an increase from 825.6 for 2014/15, growth of 1.9%.</t>
  </si>
  <si>
    <t>Significant improvement was seen in Q2, as the proportion still at home was above target (87.0% vs. 86.0% target). Target may be met if this level of performance continues.</t>
  </si>
  <si>
    <t>YTD referrals are 752 at the end of Q2, the target is 1,136 - on track to meet this.</t>
  </si>
  <si>
    <t xml:space="preserve">There are information sharing protocols in place to support the integration agenda. Each respective organisation has controls in place to ensure the security and integrity of its information and records. All staff undertake annual information governance training. There are processes in place to ensure that patients have rights of access to their records. An information governance group has been established to support the aims of the integration agenda and to ensure that best practice is adopted. </t>
  </si>
  <si>
    <t>The population has been segmented based on risk stratification and on  categories of need. Integrated services funded by the BCF  have been specifically targeted at segments of the population in order to provide services tailored to the needs of patients.</t>
  </si>
  <si>
    <t xml:space="preserve">The residents offered a preventative care plan are those offered support from the Integrated Neighbourhood teams and the Staying well Service. </t>
  </si>
  <si>
    <t xml:space="preserve">The local residents identified as eligible for a PHB are those people who are currently in receipt of Fully Funded Continuing Health care and are living in their own home in the community. </t>
  </si>
  <si>
    <t xml:space="preserve">Progress Summary - Integrated Neighbourhood teams - The teams are now co - located in interim sites and work is progressing through the estates workstream to provide long term sites in each of the neighbourhoods in the borough. The teams are establishing the relationships in all GP Practices in Bolton and there has been a steady increase in the numbers of people receiving the offer of this preventative service.  Intermediate Tier services are established and deliver admissions avoidance 7 days a week, with an increase in the number of patients diverted directly from A &amp; E to community services. This service also supports disharges from hospital 7 days a week.  Integrated hospital discharge services will be in place from December 2015 7 days a week. This should suport work to reduce length of stay in hospital and delayed transfers of care. The Staying Well service continue to proactively target more people over 65 years of age to deliver preventative care and this model of provision was selected as a best practice example at the Greater Manchester Public Health Network  because of its integrated preventative and enabling approach.  Longer  term IT solutions to support integration are being progressed through the IM &amp; T enabler workstream. However,  the integrated services in Bolton use Carefirst the social care patient record system as the primary system for keyworkers which supports single assessment processes across the teams. Bolton has more work to do on Personal Health Budgets but work is in progress to establish PHB's within Continuing Health Care.  This submisson notes 4 people currently in receipt of a PHB in addition to those patients in receipt of a PHB there are also a further 12 people in the process of having a PHB set up.  With regard to BCF metrics Bolton has more work to do to improve on the rate of permanent admissions to residential care. However all other BCF metrics are on track and Bolton is above target with regard to people still at home 91 days after discharge.  Bolton is not performing well against the target for DTOC but work is in progress with the Integrated Discharge services to address this. A &amp; E attendances have been reduced bu 4.1%. Bolton had lower than the average number of A &amp; E attendances per 100,000 population when compared across Greater Manchester.  Bolton's average  length of stay has fallen since June 2015 from an average of 5.1 days to 4.4 days.
First Commissioning Partnership Board meeting was held in July. Revisions to the 2015/16 Pooled Budget and service lines were reviewed and approved by Commissioning Partnership Board (CPB) in July 2015. The revised Pooled Budget now stands at £30.8m.      
Forecast total Pool income at £29.1m is £1.7m below plan of £30.8m. This is due to the unreleased Pay for Performance elements of the BCF for Q4, Q1 and Q2 and the forecasted unreleased element in Q3. This gap will be managed from slippages in spend. The forecast expenditure is estimated at £29.3m with a £1.5m underspend against the £30.8m budget.  The forecast underspend is mostly attributable to slippages in recruitment into new schemes as they get rolled out, i.e. INTs and  Intermediate Tier; and delays in project start date for Complex Needs. 
</t>
  </si>
  <si>
    <t>Hannah.Morris@Dorsetccg.nhs.uk</t>
  </si>
  <si>
    <t>The NHS Number is already being used for adults  for by Dorset and Poole LAs; Bournemouth LA is developing its ability to use the NHS number for adults. All 3 authorities are developing the use of the NHS number for Childrens services. NHS England Integrated Digital Care Fund has awarded Dorset £1.35 million to create a seamless electronic record system for patients (the Dorset Care record - DCR - project) to be rolled out to all BCF Partners from April 2016.</t>
  </si>
  <si>
    <t xml:space="preserve">Our BCF Plan does not commit P4P savings within the year 2015/16 to fund specific service developments.The rationale for this includes the fact that the material bulk of any saving is not expected to be achieved until P4P Q3 15/16. Our plan allows for discussion and agreement between the BCF partners about application of the P4P sum, in line with our BCF priorities, at the point at which it is achieved. </t>
  </si>
  <si>
    <t>Overall performance to date is on target. However there are noted differences between the metrics for each of the two LAs within the HWB area.</t>
  </si>
  <si>
    <t>There is a 1% improvement to date on the baseline year but performance to date is not running to the full target.</t>
  </si>
  <si>
    <t>Data is only available for September. Performance for the month is above target.</t>
  </si>
  <si>
    <t xml:space="preserve">Our BCF work is up and running. The budget is under control. Progress in delivering change across the schemes is mixed. Some are delivering in line with  plan e.g Integrated Community Equipment Services and Accessible Homes. In others we have made good progress on changes to how we deliver but a material impact in terms of outcomes  is not yet being felt on the ground. Examples include: 
1) Work on reshaping our reablement and intermediate care services is underway through our Joint Commissioning Board. In order to bring forward the completion of the work we have secured additional commissioning capacity, bringing in external expertise from experienced professionals with both a health and social care background.
2) 13 Integrated Locality teams established and the rate of achievement of the 6 key features and functions is steadily growing. 
3) New Carers strategy has been co-produced and is now subject to consultation. New self-directed health and wellbeing checks for carers being piloted via GP practices and other community- based services such as Pharmacies, some libraries and via on-line access through 'My Life My Care' our pan-Dorset trusted source of information on care and support.                                                                                                                                                                    4)Early Help is now progressing. Public health colleagues are supporting an evidence review of secondary prevention for those with Long Term Conditions and we will build the results in to the  Health &amp; Wellbeing Strategy for 2016 and our next commissioning work plan.
5) Urgent care schemes. Our SRG is co-ordinating improvement work to help achieve key targets. For delayed transfers of care we are focussing on practice changes to consistently deliver discharge to assess. Further work to improve DToC performance is being led by our Joint Commissioning Board (JCB) working with the Systems Resilience Group. JCB are focussing on home care capacity and provider quality improvement. The BCF partnership has released some uncommitted funding to provide additional investment for the Local Authorities to strengthen the discharge to assess pathway/s in their area.
 In order to support delivery of the financial risk sharing element of the BCF that relates to containing growth in CHC spend, a programme of work is underway involving health and social care colleagues. Activity includes reviewing existing high cost cases to ensure outcomes are achieved and that care represents value for money. Rates payable to providers are being reviewed. Assessment and decision-making processes are being streamlined.                                                                                                                                                                                                                                             A new pooled budget arrangement and service plan for our LD campus cohort clients is being developed and will be added in to our BCF in 2016/17.           </t>
  </si>
  <si>
    <t>Lynne Lidster</t>
  </si>
  <si>
    <t>John Nawrockyi</t>
  </si>
  <si>
    <t>The budgeted income has not changed significantly since the Quarter 1 submission, so the comments made in that return still apply.</t>
  </si>
  <si>
    <t>The budgeted expenditure has not changed significantly since the Quarter 1 submission, so the comments made in that return still apply.</t>
  </si>
  <si>
    <t>The overall financial outturn has not changed significantly since the Quarter 1 submission, so the comments made in that return still apply.</t>
  </si>
  <si>
    <t xml:space="preserve">There is an increased need for nursing care for people who are no longer able to be supported at home. The actual admissions from March to October 2105 show an increase from the same period in 2014/15, which had a particularly low number of admissions, although demand over the year cannot necessarily be predicted by looking at the previous year's trend.  </t>
  </si>
  <si>
    <t>Data will be available for the quarter Jan to March 2016.</t>
  </si>
  <si>
    <t>Year target for 2015/16 set at 305. The period April to September 2015 shows a reduction in the rate of falls by 15% comparing April 15 figures to September 15 figures.  This compares favourably against 2014, which in the same period April to September showed a 57% increase.</t>
  </si>
  <si>
    <t>NHS OF Indicator 2 released in September 15 shows for Bracknell Forest an Indicator value of 75.9 for period July 14 to March 15.  Previous period July 13 to March 14 shows 79.1</t>
  </si>
  <si>
    <t xml:space="preserve">. </t>
  </si>
  <si>
    <t>Risk stratification based on the Adjusted Clinical Group tool is used to analyse local population needs and therefore, resources.  Analysis of ACG data informs referral to Integrated Care Teams based across 3 cluster areas.</t>
  </si>
  <si>
    <t>2% of patients with LTCs have been identified by GPs and have a care plan developed by the GP (consistent with the DES).</t>
  </si>
  <si>
    <t>Currently in the planning stage to develop this area of work.</t>
  </si>
  <si>
    <t>Bracknell Forest HWB has fully met the conditions for 7 day services; Joint Assessment and Care Planning; Use of the NHS number, as detailed in the previous Q1 submission.
While the overall rate of non-elective admissions has risen in Bracknell Forest, there has been a noticeable decrease in the subgroup of ‘avoidable’ non-elective admissions (as defined by NHS England, 2014).  Specifically, they have resuced by 3.5% in the year so far. 
The reduction in avoidable non-elective admissions is attributed to the success of the BCF projects and other areas of preventative work.
The BCF projects, specifically the further development of intermediate care, are designed to directly impact on DToCs. These initiatives are supplemented by winter pressures initiatives which tackle causes of delays. The integrated care teams also support this by ensuring that advanced care plans are in place for people at high risk of admission. The domiciliary care market is particularly challenged in this area and the Better Care fund is also being used to offset the difficulties this presents</t>
  </si>
  <si>
    <t>Rebecca Malin / Sue Trail</t>
  </si>
  <si>
    <t xml:space="preserve">Integrated Digital Care Record due to go live on 01.04.16               
</t>
  </si>
  <si>
    <t xml:space="preserve">All organisations adhere to Caldicott 2.  A multi-agency information sharing governance approach is being developed.               
</t>
  </si>
  <si>
    <t>Performance fund release remains subject to review as we continue to work with local Providers to reconcile MAR data with our non-elective activity values from SUS. This means that we are unable to provide a firm revised value for Q4 2015/16 non-elective activity as requested below and therefore we have entered an estimated value that will need to be updated later.</t>
  </si>
  <si>
    <t>Both the year to date and forecast expenditure is below plan due mainly to the delayed opening of the expanded Virtual Ward (opened on the 1st November).  The release of performance funds is forecast from Quarter 3, but is subject to confirmation of the CCGs' contract trading position on non-elective activity.</t>
  </si>
  <si>
    <t>Above the Health and Wellbeing target from April to August.
Target was achieved in September with a rate of 699 per 100,000 against a target of 750</t>
  </si>
  <si>
    <t>Year-to-date position as at Qtr 2 is 88.6% which is below the 95% target</t>
  </si>
  <si>
    <t>Performance has been consistently above the 71% target so far this year, with performance at the end of Q2 standing at 77.2%
N.B. this metric is based on the footprint of the three CCGs – it is not currently possible to split out Craven GP practices population.</t>
  </si>
  <si>
    <t>Indicator currently under development</t>
  </si>
  <si>
    <t xml:space="preserve">With regards to IG - All organisations adhere to Caldicott 2.  A multi-agency information sharing governance approach is being developed with an estimated completion date on or before 31st March 2016. With regards to Social Care use of NHS Number - the Integrated Digital Care Record is due to go live in Spiring 2016 - detailed migration planning with The Pheonix Partnership (SystmOne) is ongoing. Bradford Districts CCG is leading the production of the Digital Roadmap for the local health and care economy, work on this is due to complete in April 2016.         
</t>
  </si>
  <si>
    <t>Combined Predictive Model used to understand population need to inform service planing</t>
  </si>
  <si>
    <t>People identified via Risk Stratification are referred for discussion at MDT integrated community team meetings, a lead practitioner is allocated and holistic care plan is agreed.  Of the 2% identified as in need of preventative care a range of preventative measures/interventions are provided depending on need, of which 37% have a MDT care plan in place.</t>
  </si>
  <si>
    <t>PHB provision was discussed with care providers alongside the Local Authority during our pilot phase.  There has recently been a scoping exercise involving stakeholders that was focussed on services users with a Learning Disability.  All patients found eligible for CHC funding are invited to obtain a PHB within the confirmation of funding letter.</t>
  </si>
  <si>
    <t xml:space="preserve">Section 75 agreement now formally signed by Bradford Health and Care Commissioners.
PERFORMANCE TRAJECTORY AND ASSOCIATED PERFORMANCE FUND - The release of the performance fund remains subject to review as we continue to work with providers to review and reconcile non-elective activity values.
ADMISSIONS TO RESIDENTIAL CARE AND REABLEMENT - Admissions to residential care have been above the Health and Wellbeing target from April to August.  A general downward trend has continued  throughout 2015 and in September  the target was exceeded with 699 per 100,000 against 750 target
The year-to-date reablement position as at Qtr 2 is 88.6% which is below the 95% BCF target
NEW INTEGRATION METRICS - PERSONAL HEALTH BUDGETS - A scoping exercise focussed on service users with a learning disability has been completed.
Residents in the 3CCGs who have been identified as being eligible for a personal health budget are existing recipients of full CHC funding.  A small cohort of patients is being identified who are not in receipt of full CHC funding who also have a Learning Disability. This cohort are those patients over 18 years old with an LD diagnosis who have attended the Assessment and Treatment unit in the past 2 years. 
For clarity - the figure of 44 people identified as eligible relates to those who have been found to be eligible for CHC funding and therefore PHB during Q2 only.  The same people have been offered a PHB in Q2.
A total of 45 people are currently using a PHB as at Q2
PREPARATIONS FOR BCF 16-17 - Preparation for the BCF in 2016/17 is underway with Bradford Health and Care Commissioners giving thought to how the BCF can further support our integration and pace.  There is commitment to monitor a larger fund although this may not include formal pooling.  Plans will emerge throughout Q3 and Q4 as part of the annual planning cycle.
VARIANCES AGAINST PLAN
All schemes in place.  No variance or exceptions to report.
</t>
  </si>
  <si>
    <t>This has been considered in the designs of all the Brent BCF Schemes with go live dates of April 2016, There are some interim arrangements that have been put in place for this winter.</t>
  </si>
  <si>
    <t>This has been included in the designs of all the Brent BCF Scheme with go live dates of April 1 2016.   MDTs are taking place across the health and social care economy of Brent</t>
  </si>
  <si>
    <t xml:space="preserve">The schemes perfomance in Q2 15/16 shows that admissions are below the revised plan. Therefore, the full quarterly ringfenced and performance fund has been drawn. </t>
  </si>
  <si>
    <t>On Track</t>
  </si>
  <si>
    <t xml:space="preserve">
Currently an 11.1% decrease in permanent admissions to residential and nursing homes for 65+ (Actual YTD 52 - Planned YTD 59)
</t>
  </si>
  <si>
    <t>Actual % YTD = 90.5%
Plan % YTD = 85.1%
% Change = 5.1% increase</t>
  </si>
  <si>
    <t>Actual % YTD = 79.7%
Plan % YTD = 67.0%
% Change = 9% increase</t>
  </si>
  <si>
    <t xml:space="preserve">Actual % YTD = 88.1%
Plan % YTD = 77%  
% Change = 11.1% increase </t>
  </si>
  <si>
    <t>In theory our care settings should be able to speak to each other, would be helpful for support to be provided to unpick why they don't - or more helpfully, some practical analysis and identification of the actions required / owners so that our care setting systems ARE speaking to one another (led by a subject matter expert in this area)</t>
  </si>
  <si>
    <t>BIRT 2 and GP own practice intelligence, and moving to EMIS IQ</t>
  </si>
  <si>
    <t>With more than one long term condition</t>
  </si>
  <si>
    <t>would be helpful for support to be provided to unpick how we might increase number of personal health budgets in Brent, some practical analysis and identification of the actions required / owners so that we are maximising the number of personal health budgets  (led by a subject matter expert in this area)</t>
  </si>
  <si>
    <t>Brent Better Care Fund Progress Update
BCF Scheme 1 (WSIC).  Designed to support planned, proactive, integrated care for adults with complex and long term conditions with changes to the GP led model of care.  Risk stratification, care planning and case management have been delivered.  Our future model of care and outcomes frameworks will be planned and managed by a partnership of providers.  We had originally intended to roll this out via a shadow year approach working with 2 of the 4 GP networks, however we have now decided to implement this model across all of Brent, focusing on delivery of changes that support health and social care outcomes including;
a) changing the community nursing model and realigning it to the GP networks 
b) realigning the long term social care teams to the GP networks
c) developing the homecare market to deliver some traditional nursing tasks (building on work to date at Harrod Court)
d) development and  use of case management register and shared care plan
e) assigning case management follow up after intervention has been completed
f) embedding self care framework across BCF
Work is underway to develop the implementation plan with some changes likely to be in place for April 2016, whilst others will have a longer lead in time.
BCF Scheme 2 (Rapid Response). Designed to provide rapid response intervention in order to support patients who are having a medical crisis get the support they need but in a community setting, ultimately preventing hospital attendance and hospital admission where appropriate.  Work is underway to maximise appropriate referrals from GPs, LAs, A&amp;E over a 7 day period and to ensure the Rapid Response team is sufficiently staffed to meet anticipated increased demand.  Expected go live April 2016.
BCF Scheme 2.5 (Rehabilitation and Reablement). Bringing together intensive, short term, goal orientated community based assessment and therapy into a single integrated service. Designed to maximise independence and self care in the community and prevent readmission into hospital and admission into permanent residential/nursing care.  We will implement an MDT consisting of health therapists and social care professionals supporting patients to achieve independence in daily living skills and rehab goals in their own home.  The staff will deliver new ways of working, following a lead professional/trusted assessor model and working closely with rehab and reablement home care providers.  We have successfully completed workforce modelling and developing new service standards and will focus the rest of 15/16 on seconding staff from the council into the Trust, training staff in the new ways of working, ensuring the IT, estates, funding arrangements are in place to support successful go live in April 2016.  We are also developing the home care market to support both rehab and reablement clients, going out to tender for a cluster/zoning model with increased focus on quality and improving outcomes.  Expected go live April 2016.
BCF Scheme 3 (Complex Hospital Discharge).  Through the integration of health and social care for complex hospital discharge we anticipate higher quality and more streamlined discharge from hospital.  We are approaching this work in phases, initially co-locating the Council's social work discharge team into hospital settings in order to see benefits to DTOC this winter.  The team will begin new ways of working (eg social care staff allocated to specific wards, social care staff carrying out ward rounds, supporting ward staff to improve appropriate referrals for social care, creating a buddy system between hospital discharge coordinators etc).  We are also making changes to the way our housing colleagues support hospital discharge.  We have also procured 22 step down beds for 12 months - mixture of nursing, residential, and reablement beds - which will be used for DTOC especially this winter.  The required team to manage the entry and exit processes for these beds will also be in place.  These changes are on track for this winter 15/16
Our medium/longer term intention is to fully integrate the teams and functions involved in hospital discharge.  This work will take into account those changes being developed on a regional basis (including the Brent elements of the Brent/Harrow SRG action plan, the Brent elements of the regional work by West London Alliance local authorities, and the Brent elements of the regional work by North West London CCGs).  We also intend to further develop the bed based care home market in Brent so the 25 step down beds are included in a wider bed strategy.  These changes are anticipated for next winter 16/17.
BCF Scheme 4 (Mental Health).  Brent CCG, in collaboration with Harrow CCG, commissions a service to provide specialist mental health assessment and psychiatric advice to acute hospital staff in Central Middlesex Hospital and Northwick Park Hospital. In A&amp;E, this helps avoid unnecessary admissions to physical healthcare beds; on the wards, this helps optimise care for people who may have a concurrent mental illness, and keep lengths of stay to a minimum.  The existing liaison psychiatry service has changed significantly since it was first introduced (as a pilot in 2012), with the introduction of a mental health assessment lounge at Northwick Park Hospital. There were further changes in response to changes in acute hospital patient pathways from September 2014 onwards. From the 3rd November 2015 the Single Point of Access and Home Treatment Rapid Response services commenced; supporting patients and service users with possible / suspected mental illness, in the community and intended to reduce avoidable A&amp;E attendances.  The Liaison Psychiatric sustainable service model has been agreed and will be  rolled out and implemented Nov, Dec, Jan through to Feb 2016.
We have changed the way we are resourcing the Brent BCF Programme moving from a model where Brent had primarily contracted a consultancy firm to resource the programme team to one where Brent has engaged interims directly with experience of implementation in both health and social care.  The cost savings and longer term commitment secured by the interim model is proving beneficial.  As a result of this change we have experienced some delays to our implementation timescales, however corrective actions are being taken to ensure the required changes are implemented in time for Brent to feel some benefit this winter.      
The 15/16 s75 has been agreed between Brent CCG COO and Brent Council DASS and the template is with legal.  We expect this will have been signed/formally ratified by January.</t>
  </si>
  <si>
    <t xml:space="preserve">Expenditure is largely on track against plan, with some slippage against new schemes.  It is anticipated that any slippage is diverted to cover overspends elsewhere in the pooled fund or invested in other areas to improve on poor performance or expand existing benefits that are being achieved. </t>
  </si>
  <si>
    <t>There has been little change in admissions numbers from April 2014, therefore no reduction as planned</t>
  </si>
  <si>
    <t>Data not available until Q1 2016/17</t>
  </si>
  <si>
    <t>Achieved 65% as at August 2015</t>
  </si>
  <si>
    <t xml:space="preserve">evaluating programme success. </t>
  </si>
  <si>
    <t xml:space="preserve">Information is shared between providers via Summary Care Records and Share My Care for contingency plans. Community and primry care record for Proactive care are shared via TPP. </t>
  </si>
  <si>
    <t>Risk stratifies the population and identifies those most at risk or losing their independence or at risk of hospitalisation</t>
  </si>
  <si>
    <t>Work is still in progress to include all registered patients in the risk stratification tool. Care coaches are currently not in place to offer a care plan</t>
  </si>
  <si>
    <t xml:space="preserve">There has been significant scoping/planning regarding the CHC population and their needs/benefits. Beyond CHC, we have scoped/explored extending the offer to intermediate care and some homeless communities. Work is underway and will be picked up in the 16-17 commissioning intentions to take forward with SPFT and SCT. This will involve more detailed scoping linked to IPCT MDTs
</t>
  </si>
  <si>
    <t xml:space="preserve">Implementation of the proactive care model across General Practice clusters on-going; patient centred outcome measure being piloted within an MDT. Homeless ‘Hub &amp; Spoke’ service model has been agreed. Contracting and procurement work is being initiated to define service delivery options. 
Future expansion of Personal Health Budgets (PHBs) agreed. Roll-out to homeless and integrated care patient cohorts underway. Mapping of existing self-management services and a future strategy is on track .
</t>
  </si>
  <si>
    <t xml:space="preserve">Bevleigh Evans </t>
  </si>
  <si>
    <t>Bevleigh.Evans@bristolccg.nhs.uk</t>
  </si>
  <si>
    <t>0117 900 3411</t>
  </si>
  <si>
    <t>Martin Jones  and George Ferguson (Co-Chairs)</t>
  </si>
  <si>
    <t xml:space="preserve">The emergency admissions target is not achieving what we wanted it to achieve, despite limited services at the weekend. Therefore the services are not delivering a reduction in emergency admissions. 
We have limited services in place such an in-reach nurse and social workers (that volunteer to work weekends). We held a 7 day Services workshop on 8th June and the outputs from this are being reported to System Reliance. A business plan has been developed to recruit to four social care posts that include working weekends. This is currently subject to consultation as the existing staff do not have working over 7-days in their job descriptions and contracts.  
7- Day services are not just about front-line staff being available; it is also about support systems being available (such as brokerage for social care and easy access to diagnostics for community staff). All business cases within the CCG need to document that they have considered the need for 7-day services and what that impact is.
The majority of the work carried out to date has been focused on discharge. The new models of care and new ways of working with primary and acute care provide an opportunity for us to consider services that will assist with admission avoidance (such as community based ambulatory platforms with limited access to beds in the community setting). Understanding and testing this model will be the focus of work during 2015/16.  We have recently considered ‘test and learn’ pilots for new ways of working in the community. All of these will have elements of working over the 7 days.  
The main driver for 2015/16 to reduce emergency admissions will be the introduction of the joint primary care model that will be supported by an Urgent Care Centre in 2016/17/18, this will operate 7-days a week. 
</t>
  </si>
  <si>
    <t xml:space="preserve">Bristol City Council are developing an online self-assessment which will be accessible by all, including health services, citizens, providers of health and care services, and voluntary and community sectors.  
The current focus of this work is ensuring a fit for purpose digital solution with a view to integration across a whole system approach.  
It is envisaged that this could be in the form of a “Trusted Assessment” which focuses on shared outcomes for individuals.  
At present due to the scope of the transformation agenda across health and social care services in Bristol, as a result of the Care Act and Better Care Bristol programmes, we are unable to confirm specific dates as this is an integral part of the whole system approach.  
</t>
  </si>
  <si>
    <t xml:space="preserve">No difference between annual total and pooled fund </t>
  </si>
  <si>
    <t xml:space="preserve">No difference in total and pooled fund  </t>
  </si>
  <si>
    <t>Slight unspend being addressed with review of services</t>
  </si>
  <si>
    <t>We were unable to produce this metric for Q2 due to reporting system issues, unlikely that we will be able to produce the figures prior to Dec 15. We do collect this data but our reporting capabilities are currently restricted due to systems migration. A forthcoming upgrade will resolve this issue.</t>
  </si>
  <si>
    <t>This metric is only measured once per year for the period Jan - Mar, we do not collect the data outside of this period but are well on track to report this at year end as usual</t>
  </si>
  <si>
    <t xml:space="preserve">A number of funded projects and services have been implemented during this period to reduce admissions to hospital due to falls through falls prevention initiatives. The community Falls specialist service is commissioned from Bristol Community Health. A fracture liaison nurse is in post at Bristol Royal Infirmary, this post was commissioned by the Falls Project Board which formerly existed in NHS Bristol.
Public Health (Bristol City Council) from April 2015 commissioned Brunel Care to deliver a falls project to care homes in Bristol. The project involved identifying falls champions in each of the homes, establishing audit systems to be able to provide a true picture of falls and trends. It also included the introduction of the Safety Cross. 15 homes engaged with the project across all of the registered nursing and residential homes in Bristol, of the 15 homes 4 have seen a significant reduction in falls. 
Further work to be carried out:
Within 1 month the Care Home project board will receive a briefing paper proposing how care homes with nursing can be supported over winter.
A system wide falls strategy is developed and implemented with engagement from all programme / project streams and partners with core Key performance indicators.
</t>
  </si>
  <si>
    <t>We do collect data for ASCOF 1A and we are on track to report this successfully at year end</t>
  </si>
  <si>
    <t xml:space="preserve">Connecting Care is a new way of safely sharing health and social care information.  Which does not require the NHS number to enable it to be fully utilised by all providers and we are sharing information through this medium. It is enabling authorised professionals in hospitals, community settings, GP practices, out-of-hours services and social care teams to see a single electronic view of information about the person they are caring for.  Social Care will be implementing the NHS number as the primary identifier and have the capability but they are sorting out some technical IT issues to resolve this within their systems to enable this, but this is not preventing the sharing of records across the system.
</t>
  </si>
  <si>
    <t xml:space="preserve">The tool used is implemented locally using secondary care data, using a published risk stratification algorithm.   It is not currently used as a resource allocation tool. </t>
  </si>
  <si>
    <t xml:space="preserve">All those patients identified in the 2% of the DES risk stratification have care plans. We are also working with extra care housing and sheltered housing to develop care plans for patients that have lots of health contacts but not in the top 2%. We are using Better Care projects to make this happen </t>
  </si>
  <si>
    <t>Work Continues to progress in identifying the cohorts outside</t>
  </si>
  <si>
    <t>CQC thematic review of integrated older people services currently underway – we are keen to ensure that any recommendations are integrated into the Better Care Bristol Programme.
NHS England is now conducting a further review of whole system performance on DTOC to understand the specific issues, make recommendations drawing on best practice and to agree a system action plan to help to improve DTOC performance as our health and social care economy is facing particular challenges which have led to poor DTOC performance. This review is expected to be undertaken and completed in December.</t>
  </si>
  <si>
    <t>Sarah Osborn &amp; Richard Hills</t>
  </si>
  <si>
    <t>sosborn@nhs.net, richard.hills@bromley.gov.uk</t>
  </si>
  <si>
    <t>01689 866515 / 0208 313 4198</t>
  </si>
  <si>
    <t xml:space="preserve">Angela Bhan, Chief Officer, Bromley CCG/Councillor Jefferies, Chairman of Health and Wellbeing Board </t>
  </si>
  <si>
    <t xml:space="preserve">Being discussed as part of a joint out of hospital strategy </t>
  </si>
  <si>
    <t xml:space="preserve">Committed spend is less than the pooled fund presently.  The Joint Integrated Commissioning Executive will be committing the rest of the pooled fund subject to the recommendations of the newly joint commissioned Out of Hospital  Out of Hospital Strategy.  This strategy will be setting out how community services and primary care will be commissioned and delivered through local care networks and the BCF will be used to fund investment in this transformation programme. </t>
  </si>
  <si>
    <t>The 66.7% target has been delivered with reported performance of 67.6% in August and a further improvement was shown in September with current performance of 68.1%</t>
  </si>
  <si>
    <t xml:space="preserve">Practices that deliver the AUA DES use the EMIS risk stratification tool to identify the top 2% most vulnerable patients. To date, no risk stratification has been undertaken outside of the AUA DES. However, the development of the Bromley out of hospital strategy has used actuarial and other in-depth analysis to model population  need and propose a model of care accordingly. </t>
  </si>
  <si>
    <t xml:space="preserve"> Bromley CCG is currently working on three pieces of work that will use risk stratification to target the most vulnerable patients. 1) Integrated case management, building on the AUA DES to bring different clinicians from primary, community and secondary care together with social care and voluntary sector; 2) Development of Integrated Care Networks (details are being worked out with providers at the moment with a view to implementation from 1st April 2016); 3) using the opportunity of the PMS review to consider how our strategic aims might be achieved through the PMS contracts</t>
  </si>
  <si>
    <t>The figures above all relate to patients receiving continuing healthcare. An additional 4 clients are due to go through the panel process within the next two months.  These figures do not include local authority personal health budgets.</t>
  </si>
  <si>
    <t>Two significant reviews have recently been completed in in Bromley:
1) Mckinsey's 'one truth' review of Acute which they have delivered nationally across a number of NHS Trusts
2) A jointly commissioned review of out of hospital services between the local authority and Bromley Clinical Commissioning Group. 
Both reviews have now moved into planning and implementation phases and funding from the BCF is being targeted to deliver against the recommendations set out in the reviews, including a focus on preventative services in the community delivered within integrated care networks. For example to new post dementia service which is out to tender looks to co-ordinate a universal offer of support post a dementia diagnosis. Further joint commissioning is being developed for carers support, and sharing care plans across agencies. The BCF is providing joint investment to improve services around discharge including the plan to increase capacity across reablement and to integrate the service better with rehabilitation services to be able to better support early discharge and the avoidance of long term care packages. 
Directors have made the strategic decision to delay implementation of some BCF schemes earlier in the year while these reviews were underway but have now commit funds against a number of key areas to improve discharge and community services. 
The Joint Integrated Commissioning Executive meet monthly to process the integration agenda on behalf of the Health and Wellbeing Board. BCF is a standing item and is administered through a shared section 75 agreement. 
The Section 75 has been signed and sealed for 2015/16.     
Bromley has seen a significant increase in emergency admissions in 2015/16.  There are a number of factors affecting Bromley has seen a significant increase in emergency admissions in 2015/16.  There are a number of factors affecting admissions including: admissions to the Ambulatory Care and Clinical Decision Units, changes in counting and coding at the local acute provider (PRUH), increased bed capacity created by more robust discharge processes.
The CCG is working with the CSU and providers to understand the issues to ensure a robust baseline can be established for 2016/17.</t>
  </si>
  <si>
    <t>Lesley Perkin</t>
  </si>
  <si>
    <t>lesleyperkin@nhs.net</t>
  </si>
  <si>
    <t>01494 586600</t>
  </si>
  <si>
    <t>Annet Gamell</t>
  </si>
  <si>
    <t>The pooled fund value is actually £28,885 and therefore the quarterly plan and forecast figures are not completely aligned.</t>
  </si>
  <si>
    <t xml:space="preserve">We were planning for a 7.9% growth in the rate of admisisons to care homes given the rising demand.  However at present we are signficantly exceeding this target.  The rate (per 100,000) has been as follows for Q2: July – 28.3, August – 101.3, September – 143.8. However, measurement is being hampered by data quality issues.  It is also the case that the cost of placements is rising as are the cost and volume of domiciliary care.packages.
</t>
  </si>
  <si>
    <t>This metric is measured annually at the end of the year but the service has now been established for 2.5years and is becoming more established and we expect effectiveness to continue to improve.  The service also is now closely aligned with the health reablement service and they are running a single point of referral and triage which should also impact postiviely on effectiveness.</t>
  </si>
  <si>
    <t>Figures for Q2 show that this target is currently being met.</t>
  </si>
  <si>
    <t xml:space="preserve">We are using the friends and family test and the social care annual survey as a proxy for patient experience at the moment but the Health and Wellbeing board are keen to look at how we can work across the system to develop a genuine measurement of patient experiece of integrated servcies.   </t>
  </si>
  <si>
    <t xml:space="preserve">The social care system uses both the NHS number and a system specific number. The social care system is not open API but specific arrangements have been made. The MIG has recently become operational across parts of Buckinghamshire with roll out ongoing - for example it is now possible for social care staff to see relevant GP information.  There is a system wide IT programme looking at further interoperability. </t>
  </si>
  <si>
    <t xml:space="preserve">The ACG tool is available for practices and is used to support identification for the AUA DES, Live Well programme (in some AV CCG practices) and for MAGs (multiagency group) meetings which take place in many practices and they use a mix of qualitative and quantitative mechanisms to identify at risk patients. However, the tool is not used consistently by every practice throughout the county.  The Frailty Index and GSF Prognostic indicator are also used to identify end of life care patients. </t>
  </si>
  <si>
    <t>The 30% above relates to the proportion of the population with 1 LTC who may benefit from the care planning approch currently being introduced across both CCGs.  The 2% relates to the DES requirement.  Our main initiatives in this area are the AUA DES, End of Life Care plans, Care planning and support (workign towards all those with diabetes, dementia and respiratory conditions) and Live Well (supported self management for those with co-morbidities). Whilst all this work is ongoing and the risk stratification tool is used in some practices, a consistent, county wide analysis has not yet been undertaken.</t>
  </si>
  <si>
    <t>All children and adults in receipt of CHC are routinely offered a PHB.  However, take up is low.</t>
  </si>
  <si>
    <t xml:space="preserve">The main service development as part of our BCF has been the alignment of the council and health reablement services.  Work is ongoing to refine the model and increase the referral points but the service has received it's 1000th referral and continues to grow and improve. Work is also continuing in both CCGs to develop the model of integrated locality teams again using a principle of alignment and repurposing of existing workforce in the main.  The system however remains under significant pressure. The number of DTOCs has risen although the SRG is implementing a range of initiatives to impact on this metric and the non elective admissions. The local authority's finanical situation is such that they are struggling to continue to protect core services within their funding envelope and due to an ongoing dispute with the CCGs have not co-signed this return. </t>
  </si>
  <si>
    <t>Staff currently under consultation, due to HR processes this is delayed for three months</t>
  </si>
  <si>
    <t>Not achieving NEL target - in line with other areas.  This will impact on budget.</t>
  </si>
  <si>
    <t>Comparing our performance to this point last year there has been an improvement of minus 6 admissions.  Whilst this is an improvement, sustainment of this over the remaining 2 quarters may not be enough to achieve our target.</t>
  </si>
  <si>
    <t>We are progressing our data quality to ensure that we capturing information to measure robustly and expect this to result in a target achievement at year end.</t>
  </si>
  <si>
    <t>Q2 figures have been estimated due to data availability but we are not on track to achieve target.  Q2 target is 931 (cumulative) and Q2 estimated figure is 1002</t>
  </si>
  <si>
    <t xml:space="preserve">July GP survey data shows a slight improvement from last year but this is still less than 2013/14. The measure is influenced by the social care (annual) and carers surveys (every 2 years). </t>
  </si>
  <si>
    <t>Given the context of Devolution Manchester for GM Authorities some guidance would be useful with regards to aligning BCF planning with our locality planning.</t>
  </si>
  <si>
    <t>The original BCF plan was informed of risk stratification results.  The tools were used to model Bury's population by cohort of patients and risk category - this in turn informed the interventions/ BCF schemes.  Since the plan was developed - GPs now complete risk stratification using a list of risk stratified patients supplied to them every month by the DSCRO.</t>
  </si>
  <si>
    <t>Unable to access as the GPs receive this data and act upon it.</t>
  </si>
  <si>
    <t>Eligibility for residents during Q2 has not been completed yet.</t>
  </si>
  <si>
    <t>Evaluation of the pilot schemes has led to the rollover of them until 31 March 2016.  This is because the evidence both financially and clinically was positive but not extensive.  This extension will therefore allow for further data to be collected and additional analysis undertaken before long term decisions are made.</t>
  </si>
  <si>
    <t>01223 699679</t>
  </si>
  <si>
    <t>Cllr Tony Orgee, Chair</t>
  </si>
  <si>
    <t>Recent workshops have been held with SRG members in each acute hospital area; these will inform plans for seven day services to be implemented. Other seven day services referenced in our BCF Plan, including the new Joint Emergency Team, are now in place and delivering.</t>
  </si>
  <si>
    <t xml:space="preserve">Some joint assessments and care planning are now taking place. Funding is not yet used for integrated packages of care. The number of joint assessments and care plans will increase with the expansion of care planning through Integrated Neighbourhoood Teams during this financial year, led by Cambridgeshire's Lead Provider, UnitingCare. </t>
  </si>
  <si>
    <t xml:space="preserve">The discrepancy is due to the non-allocation of the pooled fund as described above. </t>
  </si>
  <si>
    <t>Expenditure is broadly in line with activity, although there remains an underspend in Q2. This is due to the projects not being fully developed during Quarter 2 and posts which remained vacant within the transformation team. Spending plans are being reviewed to ensure the budget is used; any underspent project funding would be carried forward to the BCF in 2016/17 in line with the Section 75 agreement</t>
  </si>
  <si>
    <t>Permanent admissions to residential care in Q1 and Q2 2015/16 saw a 13.12% decrease against Q1 and Q2 2014/15 (404, compared to 465, or 79.5 compared to 91.5 per 100,000 18+ population)</t>
  </si>
  <si>
    <t xml:space="preserve">This statutory return is based on Q3 of the year and is not collected in Q2 </t>
  </si>
  <si>
    <t>The proportion of adults (aged 18+) receving long-term social care (per 100,000 of population) is: 1,489
This figure is culumulative across the year, so it is expected to rise. Based on the current figures it is anticipated that the figure will stay below the target of 1,724.</t>
  </si>
  <si>
    <t xml:space="preserve">Performance has fallen slightly this year compared to the same period last year, from 96% to 95%. Performance remains unchanged since quarter 1 2015/16. </t>
  </si>
  <si>
    <t xml:space="preserve">NHS number is captured in all settings and used as the primary identifier in the majority of healthcare settings however hospital number is also used operationally in some cases.
Levels of digital maturity vary across providers within each setting. The response reflects the overall situation rather than explictly stating that no providers have the ability to use open APIs or indeed that all providers do not have IG controls in line with Caldicott 2. Work continues on integrated health and care records with the launch of One View however this does not inclide use of open APIs currently. OPen/ managed APis continue to be specified as part of system replacements within the local health economy.
</t>
  </si>
  <si>
    <t>The use of a shared approach to identifying levels of individual risk (based on the Rockwood Clinical Frailty Index) and targeted support is being developed by UnitingCare through the Person Centred System workstream</t>
  </si>
  <si>
    <t>Personal Health Budgets have to date only been rolled out for those receiving Continuing Health Care. The number of people eligible for a PHB is equal to the number of people receiving CHC during the period. PHBs are proactively offfered to new recipients of CHC - information on PHBs is sent with the decision letter for those who are eligibble for CHC support</t>
  </si>
  <si>
    <t xml:space="preserve">1. Introduction
The purpose of this report is to set out the narrative on the failure to meet Q2 15-16 non-elective activity targets within the BCF plan and establish the key issues and mitigating actions for the under and over 65 year old age groups by hospital system. This will be done by reviewing the  initiatives under the Older Peoples and Adult Community Services (OPACS) contract, which focuses specifically on the 65 year old and over population. As part of this, local System resilience Groups (SRGs) and the voluntary sector’s actions in relation to reducing non elective activity will be presented. In addition, progress on the BCF Transformation projects will be outlined. 
2. Q2 Non Elective Activity 
The BCF plan is based upon a 1% reduction of non-elective admissions against  the 14/15 outturn. In Cambridgeshire for Quarter 2 (15/16), non elective admissions exceeded the BCF plan by 1,191 admissions – which is an 8.6% variance over plan. Further the Q2 variance increased by 4.4% in comparison to Q1.
In order to gain a more meaningful insight on non elective activity, this has been looked at by age band (under and over 65 year olds) for each hospital using the  SUS data. The BCF 1% reduction target has extrapolated on to SUS data and applied to each of the three main hospital systems. 
Looking at the SUS data, Cambridge University Hospitals NHS Trust (CUHFT) non elective activity has seen a slight increase in both under and over 65 year old activity since April 2015 and is running above BCF plan for both age groups. 
Hinchingbrooke  Hospitals NHS Trust non elective activity for under 65 year olds was in line with the BCF plan in Q1, but  Q2 has seen a spike in non elective activity resulting in exceeding the plan.  For over 65 year olds activity has been running above BCF plan for both Q1and Q2. 
3. Admissions Avoidance Actions
3.1 Over 65 Year old Admission Avoidance – Cambridgeshire &amp; Peterborough
Around half of the spend in Cambridgeshire’s BCF and a third of the spend of Peterborough’s BCF relates to the OPACS Contract let by Cambridgeshire and Peterborough Clinical Commissioning Group (CCG) to the new 'Lead Provider' in Cambridgeshire – UnitingCare (UC).  UC is focussing its services on the non-elective pathway of people age 65 years and over as well as adults with long term conditions in order to prevent avoidable hospital admissions.
The schemes that UnitingCare has put in place to reduce non elective admissions for over 65 year olds are: 
• OneCall &amp; the Joint Emergency Team (JET)
• Neighbourhood teams; and
• Case management
• OneCall &amp; Joint emergency team (JET):
The JETs, accessed via OneCall - the single point of co-ordination, were launched on 6 May to GPs in its first phase. Their purpose is to prevent emergency admissions through a rapid response and co-ordination of supportive services to patients in their homes.
During Q2 2015-16, demand for OneCall and JET remained below plan. August showed a slight rise of 30 responses from July but this was lower than the forecast increase of 279. 
In order to address the under-utilisation of the service, JET capacity has been increased and access was expanded to nursing homes in September and  will continue to be progressively expanded to care homes and case managed patients and their carers. This is taking place over Q3 and Q4 once evaluation of the service has been completed and is expected to result in increased referrals to the service. Further the JET is also expected to mitigate against the rising level of ED attendees which will have a consequential impact on non-elective admissions.
• Neighbourhood Teams
During Q1 and Q2 2015/16 a staff consultation involving community and mental health professionals took place, to enable the setting up of 16 neighbourhood teams across Cambridgeshire and Peterborough. 
At the beginning of Q3 the teams were launched, each based around five GP practices. They are responsible for providing community-based healthcare, wrapped around the needs of the patient and their carers. The teams include a combination of community and psychiatric nurses, allied health professionals and support workers.
The next stage in the community services development will take place from November, when the consultation for the four integrated care teams begins. The four integrated care teams will sit above the neighbourhood teams and provide specialist support delivered by consultants, geriatricians, psychiatrists, cardiologists, respiratory physicians and palliative care consultants alongside housing co-ordinators. These teams will be in place from January 2016.
• Case Management
Supporting people who are at the greatest risk of deterioration or future hospital admission with intensive case management is a key component of UC’s service model. The aim is to increase the numbers of people receiving case management and care co-ordination from the top 2% to 15% of the over 65 year old population, to help reduce the number of avoidable admissions to hospital. The case management model has been developed with colleagues from across the system over the last few months and is now starting to be implemented by the new Neighbourhood Teams.
• Huntingdon LCG / SRG
The ED is supported by the front of house therapy team which now comprises of community matrons and therapists. The local data suggests a high proportion of patients have been discharged at the earliest opportunity within their pathway which is demonstrated in an increase in 0-1 day length of stay; although this does not decrease non-elective admissions. 
• Voluntary Sector Actions to Reduce Non Elective Admissions
During Q2, the Carers’ Trust estimate that their Family Carers Prescription  which supports carers  has prevented  92 non elective hospital admissions in the second quarter for Cambridgeshire and 18 non elective hospital admissions for Peterborough – in addition to avoiding  permanent care fees.  They also help prevent the potential for a more acute episode occurring which many GPs may not recognise as a prevention of hospital admission, and so these statistics may be under-reported. This was achieved through supporting people with information, advice and guidance, referrals for additional support, including registering emergency plans to prevent future hospital or residential admission, provision of breaks. 
The Trust acknowledges there is far greater scope for the use of the Carers Prescription as for example,  50% of Carer Break prescriptions come from only 20% of GP surgeries and analysis shows that there are a significant number of practices who have failed to understand the need for (and value of) actively identifying Carers.  17% of practices made no referrals. 
There is therefore on-going work to encourage more GP Practices to recognise and support Carers, through greater use of the Carer Prescription resulting in a greater number of non elective admissions 
3.2 Under 65 year old Admission Avoidance
• Cambridge &amp; Isle of Ely SRG - Issues identified
In August 2015 a new Medical Decision Unit (MDU) opened at CUHFT which has proven successful in reducing ED overcrowding and in supporting early discharge of patients but it is early days and the service needs to embed fully and its impact on admission prevention isn’t yet established. 
A GP liaison service already exists in CUHFTFT to provide advice and support for GPs but the service at present is nurse led (although GPs can speak to a consultant if they ask for it). It is used for adults only.  Work has already started in the up skilling of nurses as well as strengthening access to consultants by GPs via this route to ensure this is an advice and support service that can offer alternatives to ED when clinically appropriate.   
During 2015/16 a number of community pathways have been opened to East of England Ambulance Service (EEAST) direct referral and the DOS is updated accordingly but utilisation of these pathways remains patchy with EEAST embarked in a comprehensive programme to educate its staff on the use of community pathways that can offer an alternative to ED. Furthermore there are a number of services for which there is a need to develop direct referral pathways for ambulance services such as  MIUs and community specialists services (e.g. respiratory team). 
• Cambridge &amp; Isle of Ely SRG Actions to Address the Issues
The implementation and expansion of key front door initiatives to divert appropriate activity to alternative services outside ED will continue to be expanded. In particular: Urgent Primary Care Centre (clinic 9) at peak periods during the week, Nurse Deflector role at the front door at peak periods extending to full time once posts filled. The Urgent Primary Care Centre (UPCC) based in Clinic 9 is available at weekends and Monday evenings whereby GPs triage minors at the front door as well as providing GP in ED services in a clinic outside ED space which has shown an increase of about 30% more patients seen by the GP in ED than when the services is not available.  Once the nurse deflector role is operational this role will conduct triage at the front door making more efficient use of the GP in ED without the additional costs of a second GP at the front door.  In addition the nurse deflector will reduce ED minors attendances through deflecting patients to services other than the ED GP and offering advice on self-care delivering savings on the ED spend.                                         
Continue   implementation of  Consultant led GP advice line (enhancing existing GP liaison service) for adults and paediatrics, 16 bed MDU, and develop direct access pathways for ambulance services to alternatives to ED such as community specialist teams (e.g. respiratory team) and MIUs                                                                                                                                                                                                                                                                                                                                                                
• Huntingdon LCG / SRG - Issues identified
ED attends have been gradually increasing with a conversation rate (attends: admissions) remaining consistent between 25-26%.
The LCG is currently reviewing  the admission data with HHT in order to ensure ‘attends’ are properly recorded as such and not recorded as admissions. 0-1 day LOS has increased by 4.5% and HHT’s LOS as a whole has been decreasing which demonstrates success of the new pathway. There has been a significant decrease in HHT’s  bed stock and as a result there has been a failure in achieving the 95% target which is currently being challenged and awaiting a recovery plan.
• Huntingdon LCG / SRG – Actions to Address the Issues 
There has been a change in pathway and redesign of current space to make more capacity for the GP expected patients within the Acute Assessment Unit (AAU) and ambulatory care which the LCG has supported. There is an acute physician working 7 days a week to support both services. HHT is actively recruiting for a substantive ED consultant to ensure consistency and review working times to ensure capacity matches demand.
With effect from 1st Nov there is a GP co-located in the ED out of hours to offer an alternative pathway for those who attend with primary care conditions, ensuring the patient is seen by the most appropriate clinician. 
4. BCF Transformation Projects 
The scope of the OPACS contract does not include social care; however to be successful it is essential that services are closely integrated between health, social care and other related services. Our transformation Projects are continuing to progress and are being jointly developed across Cambridgeshire and Peterborough. The projects have continued to develop during the second quarter:
• Data Sharing: To deliver an effective and secure joint approach to data sharing across the whole system, enabling improved co-ordination and integration of services for adults and older people. 
The Data Sharing project is underway.  A Board has been established and has agreed a comprehensive project plan and dashboard, which will steer the project going forward.  
The immediate focus is on expanding the UnitingCare ‘OneView’  the single view of the patient record system to include social care teams, with a particular focus in the first instance on discharge planning and reablement teams. A social care dataset has been agreed and discussions are underway on the technical aspect of bringing social care data into OneView. 
One View has undergone vigorous testing throughout October. Before this could take place, consent to data sharing was required from all 108 GP practices. OneView will be launched in a phased way to ensure a safe and stable service and also to allow time for adequate testing and review. The first phase of the roll out will be from the end of November and will include data from GP and community systems including mental health. 
In addition, joint approaches to data sharing are being developed including approaches to consent and fair processing.  The Cambridgeshire Information Sharing Framework has been developed to provide a structured agreement for sharing data, organisations are being approached to sign up individually.
• 7-Day Working: To expand 7 day and out of hours working to ensure a safe, effective and caring response is available 24 hours a day, seven days a week, to prevent avoidable admissions and promote discharge from hospital. 
There is an inclusive project plan and a dashboard established. The BCF Team is supporting the local SRG to take forward this work across Cambridgeshire and Peterborough. Workshops have been held with the Peterborough, Huntingdon and Cambridge and Ely SRGs. Seven day working will become an integral part of SRG Delivery plans as well as being incorporated within the Vanguard workstreams as appropriate.   
• Information, Communication and Advice: To develop and deliver high quality sources of information and advice based on individuals’ rather than being based on organisational boundaries.  This will include an agreed principle of ‘no wrong front door’, building on good work already underway in Peterborough and Cambridgeshire. 
Monthly core group meetings are now in place for this project workstream.  Next steps have been agreed and a series of work has commenced to establish the priorities for a shared project across Cambridgeshire and Peterborough. An initial focus for the group is on scoping the development of a joint information hub which would bring together health and social care information in one place, to be used across the system.
  Person Centred System – this incorporates the work of the Neighbourhood Teams and case management outlined above under Over 65 admission avoidance. In addition this workstream includes joint assessments with an accountable lead professional; and an integrated approach to identifying risk across different sectors. 
This project is being led by UnitingCare as it is strongly linked to the development of the UnitingCare Service model. A monthly project steering group is providing governance and monitoring for this project.  
Meetings have begun to discuss a shared approach to identifying levels of individual risk, based on the ‘Rockwood’ Frailty Index and target support accordingly. In addition, joint reviews of re-ablement; and agreeing an approach for social care to work with UnitingCare’s neighbourhood teams are developing. 
• Ageing Healthily and Prevention - To develop community based preventative services to support and enable older people in particular to enjoy long and healthy lives and feel safe within their communities. This work is to be led by Public Health in Cambridgeshire and Peterborough. Priorities were developed and a project team formed in Q1, and the team has now met for the first time. The group has agreed a series of targeted evidence-based health programmes and interventions for the following key priority areas: 
-   Falls prevention
-   Mental Health &amp; Dementia 
-   Primary prevention
-   Incontinence and urinary tract infections (UTI’s) 
-   Early triggers of increased need 
The project will also incorporate the development of the Voluntary Sector-led Wellbeing Service, mentioned above, which forms part of the UnitingCare service model. Together with two consortia of voluntary organisations and social care, UnitingCare will co-ordinate voluntary services for adults and older people to help keep them well and in their home. The Health and Wellbeing Network will provide the services throughout Cambridgeshire, with Peterborough Plus covering Peterborough.
</t>
  </si>
  <si>
    <t>Rosemary Westbrook (Director for Housing and Adult Social Care, Housing and Adult Social Care) as delegated by Cllr Sarah Hayward (Chair of Camden Health and Wellbeing Board)</t>
  </si>
  <si>
    <t>In Q2 2015/16 Camden reported a total of XXXX non-elective admissions. This is set against a baseline figure of 4,349 admissions (the actual number of non-elective admissions in the same period in 2014/15) and a 3.5% reduction target of 4,194. As the actual figure for Q2 2015/16 represents an increase of xxx admissions it has been locally agreed that none of the performance for pay fund, available for the period, is drawn into the pooled budget.</t>
  </si>
  <si>
    <t>There is a difference between the plan and actual figures due to Camden not achieving a reduction in Non-Elective admissions during Q1 and Q2 2015/16. It has been locally agreed that none of the performance for pay fund, available for Q1 and Q2 2015/16, will be drawn into the pooled fund.</t>
  </si>
  <si>
    <t>There is a difference between plan and actual figures as £3.6m has been earmarked for new projects and contigency fund. In October the JCC agreed to utlilise the contingency element of the BCF to fund further investment proposals and to also offset the fact that none of the performance for pay fund will be drawn into the fund for Q1 2015/16.</t>
  </si>
  <si>
    <t>All the elements of Better Care Fund have gone live. Both the contigency element and identified underspends within the fund are being utilised to fund further investment proposals, particularly focussing on Winter Pressures, which will allow Camden to utlilise the BCF to provide further positive outcomes for residents.</t>
  </si>
  <si>
    <t>In Q2 2015/16 the rate of permanent admissions to residential care, per 100,000, has been on a downward trajectory with rates of 73.4, 66.1 and 62.40 being reported in June, July and August respectively. However, this is still significantly above the target rate of 32.97. The reason behind these high figures is that this measure is based on the definition for the Adult Social Care Outcomes Framework and should only count clients admitted to long term nursing or residential care. Camden is carrying out a data cleaning exercise ensure that all epsodes of temporary admission to residential and/or nursing care aren't being counted against this measure. Revised figures are expected to be available in December.</t>
  </si>
  <si>
    <t>This is an annual metric and progress against the 2015/16 baseline will be reported in 2016/17</t>
  </si>
  <si>
    <t xml:space="preserve">Question 2 on tab 8, row 10 is a complex and ambiguously worded question, for which the answer isn't really binary.
CIDR allows aggregation of data from all these care settings. However, CIDR is essentially middleware and not a direct interface between - for example - a PAS at UCLH and and EPR system at C&amp;I. Technically, most of the core clinical systems our partners use could speak to each other, but don't at present. Only Specialised Palliative Care has no interface at present.
A alternative question to consider would be:
In which of the following care settings do the core clinical systems (as defined by the organisation themselves) feature an open API?
Camden’s response to this would be ‘Yes’ for all except palliative care, which is too diverse to quantify at this stage.
</t>
  </si>
  <si>
    <t>All practices within Camden have been provided with QAdmissions for their EMIS system.  This is used to identify patients to be managed under the AUA DES and Frailty Registers</t>
  </si>
  <si>
    <t xml:space="preserve">Identification: 2% identification is as per AUA DES specification. 
Care plans: As per NHSE recommendation, Camden aims to provide care plans to all those patients added to AUA DES register. The response in cell B28 is 0 because Camden haven't looked into the evidence to prove that we are providing care plans to 100% patients on AUA DES 
</t>
  </si>
  <si>
    <t xml:space="preserve">For this return, the information only sourced from NHS Continuing Healthcare, however, for any further information requests, they will also have to go to Children’s Continuing Care and Mental Health who may also have PHBs in the future. </t>
  </si>
  <si>
    <t xml:space="preserve">Camden are making good progress with their Better Care programme. Early results are showing an impact with regards to the main aims of the BCF. 
In protecting Social Services we have funded 223 complex packages (4+ hours of care per day), which has ensured that people are able to stay in the community. 592 Reablement Packages have been commissioned with 71% of residents seeing a reduction on no on-going care at the end of the Reablement episode. Progress has been made in relation to the Data Sharing condition and across health and social care the percentage of service where the NHS number is being used as the primary identifier currently stands at approximately 95.5%. To promoting 7 day working social workers have been placed in A&amp;E, over the weekend, and Out-of-Hours service. Of the 418 referrals received 242 have resulted in the patient being discharged. Additionally social workers placed in GP practices has provided much better joined up care, reduced referral and communication delays, whilst patients are able to access advice and support easier.
We continue to monitor our progress against the performance metric of reducing avoidable admissions. We are currently exploring the trends behind why performance is not where we would want it to be and working with providers to develop an improvement plan to that will additionally tackle upcoming winter pressures.
For the first quarter of 2015/16 Camden performed above expectations in relation to reducing delayed transfers of care, with 105 days of delay lower than target being reported. However, in the second quarter Camden reported 20 days of delay higher than target. We are continuing to work on ensuring that avoidable delays are minimised and Camden has funded additional support to ensure that assessments can be dealt with in a timely way and that DToCs are monitored on a weekly basis and plans are put in place where issues arise.
We continue to work closely with providers and across partners to ensure that we focus our funding where it is most required. Camden are a Wave 2 Pioneer site, as such we link closely to the Pioneer support group and the other support mechanisms made available through NHSE. To ensure that we build on the success of the Better Care programme further work is being taken forward, including a new model of care out-of-hospital services and community-based care, in partnership across health, social care and the voluntary sector.
In addition to work on our Better Care Programme we are progressing work on developing an Out of Hospital Strategy with health providers across London, using support from the Leadership Academy/Leadership Support Programme.
</t>
  </si>
  <si>
    <t>Alex.Jones@Staffordshire.gov.uk</t>
  </si>
  <si>
    <t xml:space="preserve">Confirmation of the s256 is being awaited following discussion at Better Care Fund Partnership Board on 01/10/2015. Discussions regarding services to be provided to assist with avoidable admissions concluded.
</t>
  </si>
  <si>
    <t xml:space="preserve">A report was presented to the Better Care Fund Partnership Board on 01/10/2015 which identified wide variation across providers. It was agreed at the partnership board that the work around ensuring 7 day services was in place and delivering would be carried out under the Staffordshire Transformation Programme – We’re Better Together. The national target for this was compliance by March 2016. </t>
  </si>
  <si>
    <t xml:space="preserve">An approach to integration based around integrated commissioning of SSOTP by LA and CCG's is being planned. As part of this, work will be done towards ensuring that there is a joint approach to assessments and care planning. </t>
  </si>
  <si>
    <t xml:space="preserve">That the protection of adult social care transfer of funding from CCG's from section 256 agreement amounting to £5 million pounds was agreed on the basis that there would not be further p4p payments into a pool managed by the HWB. </t>
  </si>
  <si>
    <t>Baseline = 676.2, 14/15 = 642, Current rate = 647 against 15/16 plan of 577 - but the current rate includes full cost payers whereas the baseline did not ( the ASCOF methodology was changed for 14/15).  Advice from the BCF national team is to report using the new methodology but to explain the difference.</t>
  </si>
  <si>
    <t>Baseline = 86.3% 14/15 result = 88.6%, Q2 15/16 = 86.2%.  Target is 86.4%, i.e. to maintain performance at the current high level, which is well above national average.</t>
  </si>
  <si>
    <t xml:space="preserve">Quarter 1 (April, May, June) perfromance was 7520 total A&amp;E attendances all age, per 100,000 population. Quarter 2 (June, July, August) performance was 7459, which is showing a reduction of 61 attendances all age per 100,000 population. </t>
  </si>
  <si>
    <t>Baseline = 68.8%, 2014/15 was 69.7%. No 15/16 data yet available as survey not due to take place until after Christmas.  Note that the national survey sampling methodology was changed for 2014/15 so the results are not fully comparable with the baseline.</t>
  </si>
  <si>
    <t>In order to build rapidly from existing good practice, exemplar data sharing agreements (DSAs) have been obtained from two other areas that have already implemented integrated care records (ICRs). These DSAs were reviewed by our IG teams and used to draft a comprehensive DSA for the ICR programme. This draft was sent to CCG Caldicott guardians and solicitors for comment. It was agreed and signed up with each partner organisation.</t>
  </si>
  <si>
    <t>The information provided (B21, B25, B28) reflect the the use of risk stratification for South East Staffordshire &amp; Seisdon Peninsula CCG. East Staffordshire reported that (B21) they arent using an NHS England approved risk stratification tool to analyse local population need and that the tool they are using has been developed locally. East Staffordshire Reported figures of 2% for both (B25, B28). The current position in Cannock and Stafford CCGs is that we do not current operate a risk stratification and case management process .In North Staffs and Stoke CCGs we are currently in the process of rolling out the approved Aristotle risk stratification Tool to all practices although there will be some delay in practices using the System One GP system.  Up to this point, practices have used individual methods and local tools to risk stratify their patient populations and have identified at least 2% of the practice population for case management.  The Aristotle tool will be used to support and develop case management registers already in place. Over the last few weeks all CCGs have started looking at the Aristotle risk stratification tool that CSU has developed which is based on the Kings Fund model which places such as Wigan and Blackpool have adopted and which is evidenced based in terms of seeing a reduction in non elective admissions but this is a work in progress.</t>
  </si>
  <si>
    <t xml:space="preserve">All patients who meet CHC criteria are offered a PHB. A letter is sent along with the ratification letter and details of who to contact are included if they require more information. We are now beginning to offer PHBs to clients who are jointly funded via CHC/Health and Local Authority.
</t>
  </si>
  <si>
    <t xml:space="preserve">With reference to performance measures not included in this report:
Reduction in DToCs  (quarterly number of all delayed discharge days per 100,000 population aged 18+) - 2015/16 actual Q1 989, 2015/16 actual Q2 1032.The Q2 figure shown is in fact the figure for the three months to August 2015 as this is the latest available.  The DTOC reporting is not following the national policy for counting and validation so is currently not accepted as an accurate figure by SCC ASC. Two workshops are taking place with the CCG s and operational staff to put in place the national policy for managing and measuring DTOC and will be completed by mid-November. 
Reduction in residential care admissions (over 65, rate per 100,000 population) - 2015/16 actual Q1 548, 2015/16 actual Q2 554. The Q2 figure shown is in fact the figure for the three months to August 2015 as this is the latest available.  The DTOC reporting is not following the national policy for counting and validation so is currently not accepted as an accurate figure by SCC ASC. Two workshops are taking place with the CCG s and operational staff to put in place the national policy for managing and measuring DTOC and will be completed by mid-November. 
Reduction in people receiving social care assessment (new clients receiving assessment). 2015/16 actual 2,231, 2015/16 actual 2,015. Although the rate of assessments of new clients has fallen in Q2 to below the rate in 2014/15, we have not quite reached the level of reduction needed to achieve the planned figure.  This may have been affected by delays in the implementation of the 'front door' transformation plans.
Progress in delivering the Better Care Fund to date 
Progress in delivering the Better Care Fund plan to date has been slower than expected due to a number of issues, the following difficulties have been experienced:
Alignment of a range of transformational activity has been taking place since the BCF was agreed, this has resulted in a need for the strategic vision of the BCF to be refreshed in line with the Commissioning Collaborative Together we are Better The strategic vision needs to be re-considered in light of other transformational programmes of work taking place across Staffordshire. 
• Partners worked well together in initially developing the BCF plan as well as signing the section 75 agreement. Difficulty has arisen in trouble shooting specific issues e.g. agreement and transfer of funding in relation to the protection of adult social care. Greater resource is required from all partners to design, develop and implement the BCF plan for 2016/17. 
• Governance of the Staffordshire Better Care Fund is being reviewed to look at the suitability of the existing arrangements, current arrangements were too bureaucratic and didn’t move quickly enough to move the programme forward. A lack of clarity about the connection between commissioning decisions and operational delivery of the BCF has reduced pace of change.
• Data recording in relation to BCF metrics in parts is done differently across the County, work is underway to develop a unified measure for personal health budgets and risk stratification. 
• Financial modelling and benefits realisation needed  greater focus to be stronger to correctly describe the impact of specific schemes in regards to the overall plan. 
• Benefits management (mapping the benefits of the strategy to ensure a coherent programme that delivers on a scheme level) has been difficult as the nature of schemes has changed and the overall strategy has altered in the light of other programmes of work. 
Moving forward 
• Current performance on the delivery of the plan to date is underway to ensure that lessons learnt are absorbed and mistakes for future plans aren’t replicated with the above points being addressed. 
• Governance has been strengthened
• Putting integrated commissioning at the heart of wider transformation through the Collaborative Congress will support greater pace of change
• Provider engagement will be improved
</t>
  </si>
  <si>
    <t>David Dolman</t>
  </si>
  <si>
    <t>david.dolman@nhs.net</t>
  </si>
  <si>
    <t>0161 426 5616</t>
  </si>
  <si>
    <t>Councillor John Pantall</t>
  </si>
  <si>
    <t>There are presently services within District Nursing and Social Care that are 24hrs 7days a week that will provide this support but the implementation of these services is not complete or at sufficient scale for benefits to be fully realised. Further plans are in development to support patients being discharged and prevent unnecessary admissions (e.g. Primary Care 7 day access).</t>
  </si>
  <si>
    <t>There is a joint approach to assessments for CHC and FNC however there are still multiple assessments being undertaken in other areas which is being addressed through the integration work where a single assessment will be undertaken and an appropriate accountable professional identified.</t>
  </si>
  <si>
    <t>YTD expenditure is below planned levels which is largely a reflection of the delay in investment within Proactive Care with the first locality integrated team going live in October 2015. There has also been a delay in the investment into GP Enhanced Care and Mental Health services which is also contributing to the YTD under spend. The forecast outturn underspend of £246k is mainly due to the delay in the investment mental health (ADHD) service the procurement of which will not take place until 16/17.</t>
  </si>
  <si>
    <t>Whilst we are currently on track to meet target, with a current projection of 645/100000 65+ population, it is too early in the year to be confident, as Winter Pressures will generate a spike in activity for this measure and as such it will be clearer in Q3.</t>
  </si>
  <si>
    <t>Generally on track to meet target (currently projecting 0.3% lower than target). However the caveat above also applies in this measure, higher than usual activity over the Winter Pressures period could impact adversely, and we will be clearer in Q3.</t>
  </si>
  <si>
    <t>No further data has been published since the Q1 submission was made. Most recent data is the July publication which contains aggregated data collected from Jul-Sept 2014 and Jan-Mar 2015. The position reported in the July publication was 85.5%. This is effectively the proportion who responded positively out of those who responded either yes or no and is consistent with the plan figure than was submitted. However, it is not the same as the national definition for this indicator, which weights each answer. When calculated on the national basis, the local performance is 70.4%</t>
  </si>
  <si>
    <t>No further data has been published since the Q1 submission was made. Most recent data is the July publication which contains aggregated data collected from Jul-Sept 2014 and Jan-Mar 2015. The position reported in the July publication was 87.2%.</t>
  </si>
  <si>
    <t>There is much work ongoing in relation to GP data sharing so close attention is being paid to IG issues as part of that</t>
  </si>
  <si>
    <t>The first Integrated Neighbourhood Team is in place and the risk stratification tool is one element used to identify which patients will be targetted but in addition staff use professional knowledge of the patients they are caring for to identify as well.</t>
  </si>
  <si>
    <t>Answers to these metrics mirror the Integrated Care Process Metrics that are reported on a quarterly basis to the GM Public Service Reform Team. The figure of 20% is the percentage of the adult population in the Very High, High and Moderate risk groups plus balance of low risk patients to reach 20% of population. The 0.5% represents 297 people who have gone through the Complex Care Team in Marple. No further Integrated Neighbourhood Teams were in place before the end of Q2.</t>
  </si>
  <si>
    <t>Stockport CCG took part as a demonstrator site for introducing personal health budgets for people with mental health.  The cohort of patient groups we identified as part of the project was younger people who are frequent attenders to the emergency department.  As a result of the project 7 people received personal health budgets.  The project is currently collecting information on outcomes.</t>
  </si>
  <si>
    <t xml:space="preserve">Delivery of the BCF plan is progressing but not a the pace as first envisaged. However, Stockport has been chosen as a Vanguard site which has meant that the Stockport health and social care economy will receive additional financial support which will enable the acceleration of the overall transformation programme, of which the BCF is one aspect. 
The rollout of the key Proactive Care scheme which is a key element of the BCF programme is underway, with the first locality integrated team going live in October.  The other localities will roll out their integrated teams over the next six months.  Primary Care 7 access is planned to go-live over a similar timescale.  
</t>
  </si>
  <si>
    <t>Sue.reay@stockton.gov.uk</t>
  </si>
  <si>
    <t>Cllr Jim Beall</t>
  </si>
  <si>
    <t>We are in the process of developing our integration strategy. The first phase is to implement the Medical Interoperability Gateway for GPs - the next stage will be full integration across all areas. Some GPs and Community are integrated because they use SystmOne.</t>
  </si>
  <si>
    <t>The CCG uses the Combined Predictive Model through the RAIDR system. The GP Member Practices are using the the tool to identify the 2% of the population that are most at risk of admission in to hospital. Once identified the Practices work with the patients to ensure that they have a named GP, a care plan in place and they are proactively managed alongside the care plan.</t>
  </si>
  <si>
    <t>The Multi-Disciplinary Service is now live. In the first four weeks they have seen 61 people with a variety of health and social care needs. The current referrals are from Adult Social Care, from 23rd November referrals will come from Rapid Response. In the new year they will receive referrals from the top 2% DES.
The Dementia work is progressing well - we have developed new information leaflets which will be available for GPs and other outlets. We are in the process of tendering for new services which will provide respite for Carers. We continue to fund the Livewell Hub.
The Stockton Information Directory is a key resource to people in the community and to front line staff identifying services which are available from the public, private and voluntary sector.
We are running two digital health pilots and will be evaluating their impact over the coming months.
We are proposing to procure the Medical Interoperability Gateway as a first stage in our systems integration project.
We have just completed a further consultation event with the public to help inform the work of the MDS - this was well received by all the participants.</t>
  </si>
  <si>
    <t>Melanie Dunn</t>
  </si>
  <si>
    <t>melanie.dunn@stoke.gov.uk</t>
  </si>
  <si>
    <t>01782 231830</t>
  </si>
  <si>
    <t>Diane Lea, Indpendent Chair of HWBB</t>
  </si>
  <si>
    <t>Progressing as detailed in assured plan</t>
  </si>
  <si>
    <t>The LA is currently working through the IG toolkit to gain accreditation by 31/03/2016.  The CCG already has IG accreditation.</t>
  </si>
  <si>
    <t>A local agreement is in place for the protection of social care services.  This is being funded from underperformance on a quarterly basis in accordance with risk share arrangements.</t>
  </si>
  <si>
    <t>The pooled fund in the s75 is reduced by 139k following budget finalisation.</t>
  </si>
  <si>
    <t>s75 value reduced by £139k following budget finalisation. The forecast expenditure takes account of savings required in the plan of £2.238m</t>
  </si>
  <si>
    <t>Delivery of savings is behind trajectory and it is now unlikely that the plan will achieve at the planned levels.  Recovery action is being pursued which is likely to invoke the risk share arrangements.</t>
  </si>
  <si>
    <t>The success of reablement and change in practice to consider remodelled extra care services as an alterntaive to long term residential care is having an impact with a reduction in the number of new permanent admissions into residential and nursing care (we have seen an increase in the number of people receiving extra care since April 2015 by 20).  Additionally  the roll out of the new community wellbeing model within social care which is focused on preventative integrated approaches is generating a positive impact.    Despite this success we have not yet achieved as great a reduction in admissions as planned and not seen a reduction in residential / nursing expenditure and further work needs to be done to understand the average length of stay in residential / nursing care in order to realistically forecast when savings will materialise.  Plans to increase the number of extra care units available by 390 from March 2016 throught to Oct 2016 should have a further positive impact on the residential admission figures next year.</t>
  </si>
  <si>
    <t>As at the end of September 2015, 94 of 103 people aged 65 and over were still at home 91 days after discharge from hospital into reablement in the financial year so far.  This is a rate of 91.3%; 2% above the planned rate for the year at 89.2%.  The service is on course to exceed the annual plan.</t>
  </si>
  <si>
    <t>There has been a reduction in the number of clients in each bar one of the domicialiry care banding from the end of Q1 to the end of Q2 (0-7, 8-14, 15-21, 22-28 and 29+ hours).  The biggest decrease in terms of absolute numbers of people have been from clients with fewest weekly hours (0-7 and 8-14) which suggests the roll out of the community wellbeing model (focused on care act requirements to prevent, reduce and delay need and to work to peoples strengths) is having a positive impact.  However, whilst the number of people in receipt of domiciliary care per 100,000 is below the plan figure for 2015-16 there are a number of risks which need to be factored at this stage.  Namely; 
* there are a number of packages awaiting procurment in the inpendent sector
* through the roll out of community wellbeing teams, there has been a reduction in assessment activity and this is being closely monitored</t>
  </si>
  <si>
    <t>This measure is collected and reported annually through the Adult Social Care user experience survey.  Th last survey completed (Spring 2015) showed 65% of those surveyed were satisfied with their ASC support.  The next survey will be carried out in Spring 2016. The planned figure is 65%.  Under the new ASC community wellbeing model a 10/10 survey is undertaken with customers pre and post intervention with an scores being recorded for services delivered (commissioning) and for social work intervention.  For Q1 the average 10/10 number recorded for commissioning and social work intervention was 9.54/10 and 9.6/10 respectively.</t>
  </si>
  <si>
    <t>95% of service user NHS numbers are currenty held, and work is taking place to obtain these  on a real time basis. Controls in line with Caldicott 2 are in place and the IGT is being completed - L2 accreditation is anticipated by 31.3.15</t>
  </si>
  <si>
    <t>A risk stratification tool is currently being piloted within 2 General Practices with rollout across all GP practices by the end of the financial year. In the absence of a risk stratification exercise local arrangements require the proactive case management of 6000 patients principally those with LTC where the objective is prevention of unnecessary admissions and an improvement in the management of patients condition</t>
  </si>
  <si>
    <t xml:space="preserve">Engaging Communities Staffordshire consulted with core groups identified within the BCF to understand where PHBs would be most beneficial. Stoke on Trent CCG was a pilot area for PHBs and has continued to offer PHBss to some individuals in addition to the CHC 'Right to Have' cohort. To date, this has been targeted at individuals with mental health needs, or respiratory illnesswhose needs suggest they may benefit from a PHB and whose application is supported by a clinician. This project and approach is currently under review. </t>
  </si>
  <si>
    <t>NELs:
Please note that the NEL data for Q1 submission (NEL actual) was incorrect and should have read 7698.  This was reported back shortly after the Q1 submission deadline through the local area team.
The NEL position at Month 6 for Stoke CCG is that the activity is on target with a 0% variance. There is an issue on costs as though activity is on plan, the costs are £1.3m over plan (6% variance). This is due to an increase in the complexity of the case mix of the HRG's over the period.
DTOC:
The national statistics on DToC for Septemberhas the numberof patient days delayed for Stoke LA as 1140 in the month (a reduction of 227 days from the previous month) The split of this was 586 days NHS, 463 days due to Social Care and 91 days under both NHS and Social Care. The biggest elements of this was 365 days waiting for care packages, 249 patient days awaiting further NHS run non acute care, 139 days awaiting completion of assessment, 113 days due to family choice and 145 days awaiting housing issues (patients not covered by NHS and Community Care Act) The average DToC wait was 20 days     
The challenges for social care in sourcing domiciliary care are not dissimalr to those seen nationally.  The delays in Stoke for social care packages increased from July and reached a peak in August.  The number of delay days for social care caused are now improving with delays at the begining of Q3 reducing to similar as at the Q1 period.  Staff recruitment and retention remains an area of concern as does staff migration from one provider to another partularly where health commissioned provision generates greater rates of pay that in the social care market.  Commissioners across health and social care in Stoke are working together to address such issues. The City Council is planning to move to commissioning of care rotas rather than exact hours delivered and this alomngside other actions being taken should improve the situation locally.
CHC:
There has been a noticeable increase in the number of CHC fast track applications - we are analysing data to establish what may be driving the trend.  CHC/FNC  review activity was low during September due to unplanned absences.   Additional resources are looking to be secured to support a revised plan for overdue reviews. In addition the LA and the CCG (CSU) are working together to revise processes around reviews and assessments to improve efficiencies and progress ‘disputed’ cases. A delay in the 'go live' date of the DPS (Matrix) system is impacting on CHC savings targets.
Overall the CCG and LA remain committed in pursueing the joint commissioning of residential and nursing and continuining healthcare placements / packages.  Pulling on priorities under the west midlands regional network (commissioning) under the 'setting a fair price for care' workstream, an options appraisal on different commissioning options will be undertaken and will inform developments in this area.
There has been progress on the plan albeit at a slower pace that anticipated.  That said there are some promising developments ahead with the implementation of a test site for integrated community health and wellbeing team in the New Year.  New extra provision will also come on line and plans to move to joint commissioning of plans will be further progressed building on developments and learning across the region through the care act regional commissioning network.  With a delay in progress on the plan, it appears that the planned savings will not materialise. Mitigating actions are now being taken and agreed risk share arrangements transacted.</t>
  </si>
  <si>
    <t>Cllr Alan Murray</t>
  </si>
  <si>
    <t xml:space="preserve">See Tab 9 Narrative for commentary </t>
  </si>
  <si>
    <t>This condition has been met in Waveney and is in progress in the rest of Suffolk</t>
  </si>
  <si>
    <t>We have revised our judgement on this since the Q1 return. In Waveney the condition has been met. In the rest of Suffolk all organisations collect the NHS number on their systems, but are not routinely using it as the primary identifier. (pending our IT systems transformation programmes)</t>
  </si>
  <si>
    <t xml:space="preserve">This approach is being tested and rolled out in our integrated team developments - the Out of Hospital Team model in Waveney and the Connect sites in the rest of Suffolk. </t>
  </si>
  <si>
    <t>N/</t>
  </si>
  <si>
    <t xml:space="preserve">Due to the P4P performance in the last three quarters measured to date there has not been any funding yet released into the BCF pool from the performance element. It is assumed in the above that a full release will still be made in the remainder of the year. If this is not the case then the pool will decrease from that shown. </t>
  </si>
  <si>
    <t xml:space="preserve">Numbers of social care customers admitted to residential or nursing care in Q2 have fallen in comparison to the previous year, which is suggestive of an improvement in perforamnce. However total numbers of admissions for the year are still above the volume needed to meet the anual target and winter pressures in Q3 are likely to lead to an additional strain. </t>
  </si>
  <si>
    <t xml:space="preserve">Information on effective use of reablement is captured on an annual basis and is not available quarterly. </t>
  </si>
  <si>
    <t xml:space="preserve">Although at CCG level performance is still below target this is still an increase from the figures reported in January 2015. Plans to increase diagnosis rates include an audit of caseloads, clearer diagnosis letter templates and a focus on care home residents. </t>
  </si>
  <si>
    <t xml:space="preserve">The changes in performance for this metric are not statistically signifant looking over all our CCGs over the past two years. However, we are anticipating that the service changes detailed in our BCF will put more emphasis on support for people with LTC, and we would expect the percentage for this metric to improve. </t>
  </si>
  <si>
    <t xml:space="preserve">There are plans to use the NHS number across all sysems but in practice some organisations use another number to identify the person. However, the technical systems all capture the NHS number now. Some organisations can share information, but not consistently across all our 3 CCG areas. </t>
  </si>
  <si>
    <t xml:space="preserve">Ipswich and East Suffolk and West Suffolk CCGs use the RAIDR system. There is no approved tool used in Waveney. </t>
  </si>
  <si>
    <t xml:space="preserve">The above data is for Ipswich and East Suffolk CCG and West Suffolk CCG only. The data only covers practices tha use RAIR (IESCCG 24 of 40 practices and WSCCG 7 of 24 practices). The percentage calculated above is taken from the population in the practices that use RAIDR only, as the other practice data is not currently collected. </t>
  </si>
  <si>
    <t xml:space="preserve">For Waveney - Eligibility is based on the total number of CHC referrals received during this quarter.  For Ipswich and East Suffolk and West Suffolk CCGs the numbers do not include residents using DPs who are CHC eligible </t>
  </si>
  <si>
    <t xml:space="preserve">Delivery of Suffolk's Better Care Fund Plan is through our system integration programmes: Integrated Care System in Waveney and the Health and Care Review in the rest of Suffolk. These programmes are progressing in line with the partnership plans drawn up. All partners are managing transformation alongside the day to day operations, with increasing demand pressures and reducing funding. This impacts on our ability to make progress at pace. Our partnerships are developing ways of managing impacts to health and social care as a whole rather than as seperate organisations.   
Pressures on both health and care systems have resulted in adverse performance compared to plan for both non-emergency admissions and delayed transfers of care. Plans are underway to tackle the increase in demand (with the consequential effects this has on all services) whilst continuing to provide efficient and effective services, particularly over the winter period. 
Protection of Social Care –Systems agreement was reached at the end of 2014 as to how this national condition would be met, alongside transfer of the former section 256 funding and funding allocated to help offset the financial impact of the Care Act, as well as system savings through the delivery of the Better Care Fund Plan. . 
However, plans were reliant on additional 2015/16 savings in the NHS and social care being identified through joint work that would then be passed to Suffolk County Council for the protection of social care. The amount generated through this activity is unlikely to much above £1m in this year, out of an anticipated £5.4m, resulting in a financial shortfall for the County Council. 
This situation and the position over the next couple of years  (where a further £4.6m in addition to the £5.4m per annum is needed to safeguard social care services) should be seen in the light of further anticipated reductions to Suffolk County Council budgets and the financial position of the three CCGs in Suffolk. We intend to rethink the scope of the BCF to address this in BCF 2016-17.
Commentary on new metrics - the formulation of the new proposed metrics do not take into account that we have different CCG areas with different responses to the questions. </t>
  </si>
  <si>
    <t>Ian Holliday</t>
  </si>
  <si>
    <t>Chair Health and Social Care Integration Board</t>
  </si>
  <si>
    <t>Work progressing within the IT workstream of the Integrated Teams Programme supported through vanguard finance</t>
  </si>
  <si>
    <t xml:space="preserve">The current plans for the Better Care Fund in Sunderland CCG include significant investment into a new out of hospital model across Sunderland. These reforms are part of the national MCP Vanguard programme. It is expected following the mobilisation of the new model in September 2015 that the impact on Non Elective Admissions as planned for 2015/16 will be achieved and the annual payment will be available. The CCG is planning on mitigating any risk of not achieving the target for 2015/16 through contingency reserves. </t>
  </si>
  <si>
    <t>Following the initial plan for the pooled budgets there has been a refresh in the budgets included within the scope of the Sunderland BCF in line with final contracts agreed with providers and expected outturn on packages of care. The change in the budget has been proposed to the Sunderland BCF Integration Board for approval in line with delegated authority limits. There are two virements which are subject to approval by the Sunderland City Council cabinet who are due to meet and approve the revised budget in October 2015.  This will be included within the Q3 return.
The variance between Q1 and Q2 is due to a minor virement to the overall BCF pool.</t>
  </si>
  <si>
    <t>There is currently overspends due to slippage in planned savings schemes and overspends on packages of care within the BCF which has caused an overspend in the Q2 position. The pooled budget managers are in the process of developing further mitigation strategies, but is expected that the BCF will overspend in the 15/16 financial year.</t>
  </si>
  <si>
    <t>During April to September there has been 250 admissions, 61 nursing and 189 residential  to residential and nursing care homes. For Q1 of the year activity levels were on target to deliver as per plan. Activity levels have increased above plan  however in September. This is currently being investigated.</t>
  </si>
  <si>
    <t>Current Estimated Diagnosis rate for Dementia in Sunderland is 76% which is significantly above our plan for 2015/16</t>
  </si>
  <si>
    <t>A full suite of patient experience metrics are now been used in the Reablement and recovery at Home Service. 86% of respondents thought the quality of care was excellent or good. 71% felt fully involved in the care planning of their needs. 90% felt staff gave them the confidence to reach their goals. Only 2% of people experiencing the service felt their needs hadn't improved.</t>
  </si>
  <si>
    <t>Information sharing is a key priority to the BCF and work is on-going with partners to implement data sharing.</t>
  </si>
  <si>
    <t>Risk Stratification is carried out periodically using a standardised Risk Stratification Tool and process.  Although standardised, clinical discretion still allows for patients to be added where necessary to clinical caseloads.</t>
  </si>
  <si>
    <t xml:space="preserve">The CCG have commissioned Providers to undertake Integrated Care and providers have agreed an initial scope of 1% of the population rising to approx. 3% to 5% dependent upon need and delivery of CCG outcomes.  </t>
  </si>
  <si>
    <t xml:space="preserve">Response re. numbers identified and numbers offered populated as zero as figures currently not routinely recorded. This metric will be established as part of review of scope of PHBs going forward. Currently we make individuals aware of PHB's during reviews of their care package and also when new care packages are planned. </t>
  </si>
  <si>
    <t>As previously reported the BCF in Sunderland was increased substantially beyond the specified requirement and has pooled all 'out of hospital' resources across health and social care into a pooled budget of £150m+. This pool is divided into seven 'scheme pools' reflecting both the transformational ambitions in Sunderland  and the commissionin resources required. We are currently experiencing financial pressure on the pooled 'packages' budget which includes both Continuing Health Care and Mental Health Act s117 resources - demand rising in both areas reflecting both the more robust application of CHC processes in Sunderland (which will mitigate against future retrospective claims) and the increased number of s117 discharges from hospital care particularly in respect of persons with a Learning Disability. Packages are under review to ensure both quality and efficiency are maintained.
The current plans include significant investment into a new out of hospital model. These reforms are part of the national MCP Vanguard programme. It is expected following the mobilisation of the new model in September 2015 that the impact on Non Elective Admissions as planned for 2015/16 will be achieved and the annual payment will be available. The CCG is planning on mitigating any risk of not achieving the target for 2015/16 through contingency reserves.
Delayed Transfers of Care continue to be managed well, reflecting the effectiveness of the Recovery at Home service, developed as a component of the new 'out of hospital' model.
A recognised area requiring further work is that of Personal Health Budgets - although these are routinely offered as required for CHC packages uptake has been very low - this current 'offer' will be reviewed in-year to understand better why numbers remain low. It is recognised that the scope and potential of Personal Health Budgets needs to fully understood and has been delayed as current transformational work has been the structural developent of integrated health and social care teams - it is likely that the future work of these teams will include the consideration of PHBs and will be built into their development programmes.</t>
  </si>
  <si>
    <t>Tolis Vouyioukas, Strategic Director, People Directorate, London Borough of Sutton</t>
  </si>
  <si>
    <t>The joint approach to assessment and care planning work is being undertaken at the same time as our work on co-locating our health and social care teams.  The first of these co-locations should be completed by mid-late February, with the other two localities quickly following suit.</t>
  </si>
  <si>
    <t xml:space="preserve">The Sutton CCG / London Borough of Sutton BCF does not include funding from NEL savings initially. Instead should savings be deemed to be recurring, the CCG, in agreement with the One Sutton Commissioning Collaborative which governs the BCF, will enhance the value of the BCF fund in current and future years. </t>
  </si>
  <si>
    <t>At the end of  Quarter 2 (YTD) spend is below forecast due to BCF establishment not being filled until several  months into the financial year. The ytd underspend is however forecast to be utilised due to winter pressures.</t>
  </si>
  <si>
    <t>The Sutton IDCR (Integrated Digital Care Record) project, a joint initiative between NHS Sutton Clinical Commissioning Group and LB Sutton is progressing on time and on budget. During October the final data sharing contracts for Sutton GP Practices were signed, allowing for data to be uploaded and matched with information from the HSCIC (Health and Social Care Information Centre). A communications consultation for patients has already begun with letters direct to adult social care service users, and training for health and social care staff is now underway. Testing of the system with Sutton GP Practices and local health providers is ongoing and is on track for “go live” by end November.</t>
  </si>
  <si>
    <t>Currently, the top 2% of patients identified by the risk strat tool are being targeted within General Practice. This is supported by an MDT approach combining community and social services, as well as Mental health where required.</t>
  </si>
  <si>
    <t>Currently, the top 2 % are targeted for intensive case management via the MDT approach. However, we are in the process of employing 6 additional 'Primary Care Facilitators' - senior nurses who will support practices across our 3 localities with case management planning, development and running of the MDTs and coordination of care. This additional resource will allow us to expand the patient cohort to the top 5-10%.</t>
  </si>
  <si>
    <t xml:space="preserve">
Sutton CCG are participating in the training days-  6 steps to develop a local offer being provided by NHS England currently. 
</t>
  </si>
  <si>
    <t>Largely block spending arrangements, spend and income is thus expected to be evenly spread.</t>
  </si>
  <si>
    <t>Performance for Q2 is 356 per 100,000. Increase in August and September 2015 particularly in patients over the age of 90, further increase to 456 per 100k population and 22 above target as at the end of October 2015. This has been driven by hospital discharges and has been raised with provider of social work assessments. Alongside residential care, domiciliary care has increased from 7,000 hours per week in 2014/15 to 8,120 per week in October 2015</t>
  </si>
  <si>
    <t>Out turn for 2014/15 was already very high at 93.2. Therefore it is not anticipated that performance will improve significantly above 2014/15 out turn. Data for this is only collected annually  due to definition of indicator</t>
  </si>
  <si>
    <t>New admissions to residential care for young people have reduced with no admissions in Q1 and Q2. 90%of reviews were completed with 3 people moving to other placements in the cohort 18 - 40 year olds in residential care for less than 6 years. The cohort has now reduced to 29 service users and completion of reviews above target. In addition reviews will be completed on all transition cases and those living in supported living and shared lives.</t>
  </si>
  <si>
    <t>annual measure as it is based on a survey with results not due until July 2016</t>
  </si>
  <si>
    <t>Outcome based commissioning and contracts and capitatewd population budget</t>
  </si>
  <si>
    <t>Data sharing agreement and consent to be revised. Privacy notice to be in place in SEQOL. Community services and some GP systems are sharing clinical records through System One.  The digital road map focusses on developing the Summary Care Record as the initial tool for sharing records across organisational boundaries</t>
  </si>
  <si>
    <t>Risk stratification used for referrals to community navigator pilot and to identify cases in GP surgeries for care planning. It is used to support GPs in selecting patients who are at risk of unplanned admissions linked to national enhanced service.  Additional data sets will be pulled into the risk stratification tool in the next 6 months inlcuding mental health, community and social care.  Ambulance data to included in another year.</t>
  </si>
  <si>
    <t>This links through to the national enhavnced service.  We do know there are additional patients identified for community navigator pilot, but do not have numbers to quote % impact at this stage</t>
  </si>
  <si>
    <t>All patients approved for CHC funding and who are in community based provision are offered a personal health budget. The numbers included here are an estimate of those accepted for CHC  in community services excluding residential and nursing care. There are low numbers as focus as been on restrospective and PUPOC. Take up very low.  Current scoping work taking place to identify the local offer for Swindon to be in place by 31 3 2016 and revision of policy and process</t>
  </si>
  <si>
    <t>Activity for Quarter 2 non elective admissions is 6187 against a plan of 6169 (basline 6386), which is 0.3% behind plan (18).                             
The initiatives outlined in Q1 have continued with 
SUCCESS: 576 home visits; 3944 appointments seen in Q2
Rapid Assessment Unit :342 activity in Q2, new patways are operatinal from October 2015 which will increase flows of patients
Community navigator supporting 139 patients with individual care plans identified through risk stratification at the end of Q2
Newton Europe completed diagnostic in Q2 and shared financial model which identified opportunities for reduction in non elective admissions. An action plan is devised to take those initiatives forward.  Key focus on 'falls service', telehealth technology and looking at discharge process related to time taken for assessment and the level of support offered to individuals at discharge.
Enhanced single point of access service becomes operational November 2015 onwards.
Front door model for ED has been reviewed and patients attending with a minor illness will be streamed to the neighbouring UCC from December 15 onwards.
Communications strategy developed and commences December 15 which supports prevention messages and public understanding of alternative services 
Delayed discharge of care have continued to be high with a rate of 402 at the end of september 2015  with completion of assessment, access to domiciliary care and nursing homes the main reason for delay.  2/3rd of delays are due to social care and detailed analysis has now identified the high of bed days delayed from intermediate care. A  streamlined process to assess patients outside of hospital has been agreed. Additional block contracts for domiciliary care and discharge to assess beds have been purchased by social care. Work with care homes has resulted in agreed actions on training  to reduce non elective admissions and improve the discharge process. This has required an additional investment of £900k by social care over and above the BCF. Days lost due to DTOC reduced in September 2015 to 377 per 100k population.</t>
  </si>
  <si>
    <t>N3 Access - NHS Number. The use of the NHS Number relies on access to the N3 network; recently the Social Care team have moved from Ashton Town Hall to Ashton Primary Care Centre. To that end they have access to the N3 network from that building via a 100Mb GM COIN connection. In terms of the LCCTs and plans to develop forward a model and approach for information flows between systems – it is known that this also has a key dependency on N3 access. To that end of the choices provided in terms of buildings Stalybridge Civic Centre or Dewsnap Lane for the first locality LCCT – it has been determined that this must in the first instance of a LCCT is to be located at Dewsnap Lane due to the N3 connection hosted within that building.
                Much of the planning that is required to ensure N3 access relies heavily on who needs access and from where; a single N3 connection can take a minimum of 90 days from order to implementation with BT. To date the only request received by the IM&amp;T Workstream has been on the basis of an LCCT – should it be known that there are further requirements elsewhere this can be arranged simply due to the fact that the majority of Community sites are on the GM COIN. 
                In addition, funding has not been released in order to progress any further connections at this time, should any be requested.
TMBC has purchased the relevant software as an add-on to its existing social care case management system and it is currently working with the IT provider, Liquid Logic to test out the correct functionality before roll out across the whole sector. Further work is also being carried out across the health and social care sector to see if there are other options as we move closer to integrated working. It is anticpated this will be done by December 2015.</t>
  </si>
  <si>
    <t>BCF did not officially begin until 1st April 2015. T&amp;G CCG and TMBC have invested the BCF funding into a variety of different schemes to reduce NEL activity, and the investment in Ambulatory Care will also be another key reason for the reduction in NEL in Q4 2014/15. The suggested payment from the toolkit is not the agreed way forward of working between T&amp;G CCG and TMBC. The entire performance fund is already paid over by default with an agreed monthly schedule. The total Tameside BCF total £16,941k which includes all of the performance fund. Any clawbacks will be assessed after the first full year of BCF is complete.</t>
  </si>
  <si>
    <t>The pooled fund is expected to operate within budget for the financial year 2015/2016. Costs associated with winter pressures are expected to bring spend back in line with forecast across the final 2 quarters.</t>
  </si>
  <si>
    <t>Permanent admissions for 2014-15 was 213 (11 = 18-64 &amp; 65+ = 202).  To date at 2nd Quarter 2015-16 we have validated 103 permanent admissions.  Current estimates suggest the performance will be better than the previous year with a 3.28% reduction (206 admissions) in overall placements.  However it should be noted that pressures over the winter months on community waiting lists may have a detrimental impact.</t>
  </si>
  <si>
    <t>The client satisfaction survey is undertaken on an annual basis therefore there is no change to the position previously reported.</t>
  </si>
  <si>
    <t>Risk stratification data is being used to support delivery of the Directed Enhanced Service for Admission Avoidance, and is also being used by the CCG to shape the Local Community Care Teams which are a key part of our integrated care model.  We are developing a local risk stratification policy to support and outline this work in detail, so that our use of risk stratification data is clearly outlined to all parties who either use or contribute to the tool.</t>
  </si>
  <si>
    <t>Work is in progress to confirm the details for the above two questions - our risk stratification and LCCT model covers all the population 18yrs and over, with a range of interventions and offers from population wide prevention to active health &amp; social care MDT level support.</t>
  </si>
  <si>
    <t>Tameside and Glossop's Better Care Fund plans are inextricably linked with the health and social care economies wider Care Together integration plans that have been being developed over the past three years. The BCF is being used on a number of projects that are leading to a system wide change predominantly in the urgent care and locality areas of work. The three key provider partners (Tameside Hospital, Stockport Foundation Trust and Tameside MBC) have now moved their respective urgent care services into one combined service under the management of Tameside Foundation Trust. This will allow a more joined up integrated response to people in crisis in the community ensuring that only those people who need to be seen in hospital actually are transferred there. The urgent care service will also ensure that people in A &amp; E are returned home with a relevnat package of care and support as will those returning home after a period of hospital treatment and support. it remains early days (the service only began at the start of November) so the effects of the changes are not yet being seen however it is envisaged that both the numbers being admitted to hospital and the DTOC numbers will reduce as the community services response improves. Likewise the Local Community Care Teams are now being developed and the first integrated locality area has started to work together. This will enable practitioners and clinicians in each locality to work with GP's to identify those people in need of a more co-ordinated preventative response. The use of reablement, community equipment, telecare and telehealth are all linked to the success of maintaining more people in their own homes and ensuring that people get the right packages of ongoing care and support with swift and relevant responses. The new systems are based on an identified key care co-ordinator who will ensure that services are identified and delivered in a timely manner.</t>
  </si>
  <si>
    <t>Michael Bennett</t>
  </si>
  <si>
    <t>09152 580457</t>
  </si>
  <si>
    <t xml:space="preserve">Cllr Richard Overton </t>
  </si>
  <si>
    <t>Some 7 day services are in place- Rapid Response nurses; Respiratory nurses; voluntary organisations to support Assisted Discharge home; Acute hospital sector senior  medical and GP support; Domiciliary care is provided over 7 days for planned discharges. Some limited response at weekends from domiciliary providers to support admission avoidance. Improvements in 7 day working is part of the NHS contract for the acute provider. Planning for Integrated community health and social team for 7 working is progressing.</t>
  </si>
  <si>
    <t xml:space="preserve">There has been no reduction in Spells in Q2. There has not been a reduction in admission relating to patients aged 65 and over, which is the locally agreed cohort.  In addition, the CCG made additional  "pump priming" investments in Q2 in relation to the reduced admissions. </t>
  </si>
  <si>
    <t>The Payment for Performance value was reduced following the revised submission at Q1. The reduced P4P level was agreed by Council. Within the Q1 submisison there was indication that additional services may be included. Following further development of the Programme, additional community services have been incorporated into BCF programme and pooled budget. The value of the Fund has therefore been increased. The agreed value of the Pooled budget is  £12,527,090</t>
  </si>
  <si>
    <t>The Payment for Performance value was reduced following the revised submission at Q1. The reduced P4P level was agreed by Council. Within the Q1 submission, there was indication that additional services may be included. Following further development of the Programme, additional community services have been incorporated into BCF programme and pooled budget. The value of the Fund has therefore been increased. The agreed value of the Pooled budget is  £12,527,090</t>
  </si>
  <si>
    <t>Pooled budget monitoring is forecast to breakeven at this stage.The Plan is based on equal twelths. Detailed forecasting on each line is monitoring projections recognising levels of invoicing received and seasonal expenditure (eg step-down provisions in winter). All variances are being monitored monthly at the Programme Board with actions being agreed to ensure adherance to plan.</t>
  </si>
  <si>
    <t>BCF target for Permanent admissions in 2015/16 is 497/ 100,000. YTD (M7 unvalidated)  is 264.7 per 100,000 population. (72 people/ 27,200 population). Equivalent activity last year was 
for year so far for 65+ are 72.  The 65+ population is 27,200 making performance currently c312 per 100,000. 2014/15 outturn was 668.8 so are currently on target to be lower than this</t>
  </si>
  <si>
    <t xml:space="preserve">Currently 78%  (109 reabled in measured quarter/85 remain at home. Annual target is 66%.  Risk of declining performance when monitoring 91 days+ for October-December                                                                                                  </t>
  </si>
  <si>
    <t>Rate for Q2 is 5081. This is higher than in Q2 of 2014/15, and above target (annual target is 12209, so quarterly target is approx. 3052). Analysis shows areas of reduced admiddions (65-74 years) and increased admissions (75+ years). Local plans to reduce are in place</t>
  </si>
  <si>
    <t>Strategic and operational Shared Care Agreements in Place. Open APIs in place. LHE wide IDR working group in place to deliver IDR within national timescales and support each organisation in having individual plans in place to support the overall plan</t>
  </si>
  <si>
    <t xml:space="preserve">The Risk Stratification tool is available via Aristole portal. This is not currently being used in this economy.  A local risk stratication tool was developed and provided to GP practices. All patients over 18 - c78% were stratified. Of those c2.2% were included in an unplanned admission avoidance register. Of these, 97% have a care plan. This is still unvalidated data from August 2015.   </t>
  </si>
  <si>
    <t xml:space="preserve">The numbers above relate to children and adults eligible for CHC. This does not currently include Fast Track patients. </t>
  </si>
  <si>
    <t xml:space="preserve">BCF performance summary 
• Q2 for BCF showed 2% increase in admissions. However, there was an 8% reduction in costs
• Month 6 YTD shows a 0.4% overall reductions in admissions. However, there was a 6% reduction in costs 
• 0 LoS increased across all ages by 5.7% has increased but lower overall costs 
• Longer length of stays have decreased overall. 3 days and 3+ day LoS has decreased by over 6%. Only 75+ years increased
• Month 6 the average LoS in 14/15 was 4.39. This has reduced to 3.91 this year.
• Paediatrics (7.5%) and 75+ (10%) years have increased admissions. The reasons for admissions are predictable for the ages.
• Reduction of 3,974 days to March - September c21 beds days less a day
• Savings in Rehabilitation costs continue against last year
• XBDs reductions are being maintained 
• Gross cost savings related to admissions at Month 6 were £870,143
• The level of reductions in emergency admissions for Payment for Performance (P4P) of 3.5% was not achieved.
Reductions in 75+ years admissions
Reductions in 75+ admissions have increased. This is despite Admission Avoidance pathway receiving a 40% increase in referrals with an average of 77 years and 20% of referrals avoided by aged 90+ years. Themes for admission increases include: 
• 10% increase overall in 75+ years admissions with 85-89 years increased by 17% and 90 years by 20%. Respiratory conditions and infections were highest increases. 
• There were increases in all LoS. However, 3- days had the smallest increase (3.1%) 
Delayed Transfers of Care (DToC)
The BCF Target for DToC in Q1 2015/16 was achieved. However, this was not achieved in Q2. In addition, the year to date target at month 6 has not been achieved.
The actual number of days delayed have reduced from last year in both Q1 and Q2 (573 in Q1 2015/16/ 954 for same period last year; in Q2 828/1714). Only assessments in hospital have increased from the previous year 
Admission avoidance though an Integrated team 
Pathway in place since August 2014 through Rapid Response including In-reach to acute hospital. Integrated team on acute hospital site to avoid admissions and reduce LoS 
• Outcome: Evidence of reducing admissions
• Outcome: Integrated team and SPoR in place since early November. 
Care Home admission avoidance interventions by Community Nurses 
Care Home nurse in place since November 2014 providing assessment and skills development 
Nursing home RCA relating to conveyance and admissions completed and identified further need for skills development and leadership in care homes 
• Outcome: Implementation of risk screen to enhance care in care homes
Development and implementation of rehabilitation pathway and model
Identified rehabilitation activity through to clinical audits. Development of models for stroke and non-stroke rehabilitation.
• Outcome: Reduction in rehabilitation activity and costs noted over last two years. Agreed review of implementation timescales to include as part of the Integrated Team.
Development of Discharge to Assess to support early discharge
Pilot maintained within 2 wards only on the two acute hospital sites. Full implementation on PRH and RSH from early November 
• Outcome: Reductions in MFFT numbers, DToCs and rehabilitation costs).
End of Life pathway development 
Economy-wide Steering group in place. Pathway in place as part of admission avoidance pathway. 30% of referrals related to EoL. EoL training being delivered to care homes.
Monitoring and review of BCF programmes to ensure delivery of improved outcomes  BCF programme in place.
Monitoring of s75 monies and impact being carried out.  Analysis of impact and benefits of BCF programmes being carried out through profiling data against programmes.  Reviewing  the  current BCF programmes and identifying potential additions areas in 2016/17. 
Support development of BCF related work-streams eg GP at Front Door, AEC pathway development, WMAS
• Outcome: Identification of joint paediatric care to be included in 2016/17 BCF 
Specialist nursing interventions to support admission avoidance 
Respiratory and diabetic nursing funded recurrently after Pilot
• Outcome: Reductions in admissions  
Falls Prevention evidence- based exercise in community and care homes 
Falls prevention exercise within community settings and high admitting care homes. Falls Steering group identifying demand, capacity and gaps in pathway
• Outcome: identified need for movement to be an integral part of care home functioning
Locality working to support Prevention 
Council development of Locality working prototype to increase preventative interventions; develop local communities and enable an integrated approach to care and support.
• Outcome: Proof of concept evident
• Outcome: Closer working with primary care service
• Outcome: Development and embedding of Support Planning process
• Outcome: identification and improved access to low level preventative services
• Outcome: Implementation of Locality working across the borough 
Development of voluntary sector / community capacity and improved Prevention
Grants frameworks implemented. Provider commissioned to facilitate low level support as part of Admission Avoidance. CCG and Council reviewing voluntary sector providers and develop future approach to commissioning- currently reviewing evidence of impact of their interventions.
• Outcome: Locality working accessing voluntary organisations for low level prevention and Support planning 
Further actions to improve BCF performance include
• Further development/ expansion of the Integrated team (Telford Integrated Assessment and Community Team)
• Strengthen integrated working with primary care, community teams and Integrated Hub (TIACT) 
• Strategic review of care homes to ensure effective outcomes identified 
• Integrate rehabilitation within the Integrated Team 
• Further development of Discharge to Assess approaches to support early discharge
• Strategic review of EOL care to ensure effective outcomes identified
• Development of further outcomes measures and methodologies to measure the impacts and benefits of BCF programmes
• Further work with the sector to develop community capacity 
• Development of additional ambulatory care and community clinical pathways
• Identify areas for inclusion or exclusion of BCF and s75 agreement for 2016/17 to improve focus and outcomes
• Sign off and implementation of the joint Prevention strategy 
• Development of the Integrated team to further improve early discharge. This includes development of the rehabilitation team to reduce acute hospital based rehabilitation that could be delivered in community settings
• Reduce LoS within step-down beds (pathways 2 and 3) to improve flow
• Support more patients discharged home with support (pathway 1) through enhancing decision-making within the acute hospital
• Improved assessment processes within the acute hospital to reduce assessment- related delays
Planning for BCF 2016/17
Discussions and planning areas to include within BCF in 2016/17 is underway. This includes learning from 2014/15 reviews of services and progress against key indicators, utilisation of the current s75 agreement and wider programmes of work that had impacted on BCF objectives. The intention is to improve the implementation of all programmes to maximise impact within the economy while retaining the level of the s75. 
Areas being considered for inclusion include elements of:
• Paediatrics across health and social care
• Council locality working including prevention
• Health and social care monies for voluntary organisations 
• Learning disability services
</t>
  </si>
  <si>
    <t>Catherine Wilson</t>
  </si>
  <si>
    <t>cwilson@thurrock.gov.uk</t>
  </si>
  <si>
    <t xml:space="preserve">This Baseline and Plan Data shown in this Template represents the final submission that included maternity activity as submitted on 27 July 2015. However, the Q1 Template that we received for the previous submission excluded maternity and we provided actual activity on the same basis. Hence the previously reported 3763 (cell L12 above) needs to be restated to 4613. The potential £474,013 actual payment locally agreed is the sum due based on the cumulative reduction of 318 NEL spells. However this will be reduced if the target for the remaining  quarter is not achieved in full.       
</t>
  </si>
  <si>
    <t>On track progress- no significant variance</t>
  </si>
  <si>
    <t>Performance wise we have improved as we have had less admissions to permanent residential care for 15-16 than we had same time last year 14-15 using the 14-15 definition. However the change in definition for inclusion this year, whereby we are required to include full costers, means that we are showing higher numbers that exceed the targets set (which were set against the old definition). We are not exceeding by large numbers however, so we are monitoring this closely within the monthly performance meets.</t>
  </si>
  <si>
    <t>Our target for 15-16 is 90% and our Q2 turnout was 88%. This is an improvement on our 14-15 outturn of 86%</t>
  </si>
  <si>
    <t xml:space="preserve">14-15 outturn was 30 per 10,000 population, at end of Q2 we have only had a total of 23 requiring immediate hospital admission following RRAS intervention - this equates to 10 per 10,000 population. </t>
  </si>
  <si>
    <t>14-15 outturn was 65%. This metric is reported from the outcome of the annual PSS Survey,  results are not available to assess 15-16 progress. Preliminary results for 15-16, will be published July 2016, final results October 16</t>
  </si>
  <si>
    <t>Whilst this metric is good to measure it isnt something that’s come from the BCF and doesn’t necessarliy 'measure' integration and how well its working</t>
  </si>
  <si>
    <t xml:space="preserve">The CCG is piloting the use of the Electronic Frailty Index (EFI) in 2015/16. This tool will be reviewed and we will decide whether to roll out the system in Thurrock in 2016/17. </t>
  </si>
  <si>
    <t>Again, whilst this is a useful metric to be aware of, it does not measure integration. Suggest a better metric would be to measure joint health and care PHB's</t>
  </si>
  <si>
    <t>Governance arrangements are in place via the Integrated Commissioning Executive, which has reporting lines to the Health &amp; Well Being Board. Membership includes Director of Adult Social Care, CCG Accountable Officer, Chief Finance Officers and Commissioning leads. The Integrated Commissioning Executive programme of work is now established which is the delivery vehicle for the schemes detailed within the BCF. Monitoring will be through the Integrated Commissioning Executive and the Health &amp; Well Being Board.</t>
  </si>
  <si>
    <t>JOSH POTTER (DEPUTY DIRECTOR OF COMMISSIONING)</t>
  </si>
  <si>
    <t>JOSH.POTTER@TOWERHAMLETSCCG.NHS.UK</t>
  </si>
  <si>
    <t>DR VICTORIA TZORTZIOU BROWN (CHAIR OF INTEGRATED CARE BOARD)</t>
  </si>
  <si>
    <t>THE CONFIRMED SECTION 75 AGREEMENT INCLUDED ADDITIONAL CCG CONTRIBUTIONS FOR DEVELOPMENT OF STRATEGIC OBJECTIVES, FOR EXAMPLE DEV OF PERSONAL HEALTH BUDGETS, INTEGRATED PERSONAL COMMISSIONING, AND PILOTING OF SCHEMES SUCH AS MESSAGE IN A BOTTLE.</t>
  </si>
  <si>
    <t>SEE ABOVE</t>
  </si>
  <si>
    <t>SCHEMES BEING DELIVERED IN LINE WITH PLAN</t>
  </si>
  <si>
    <t xml:space="preserve">Rate of admissions to residential and nursing care for older people is 479.8 per 100,000 people for the year ending September 2015. This equates to 82 actual admissions in the year to September. BCF set target is 577.9 per 100,000. </t>
  </si>
  <si>
    <t>LBTH have agreed internally to set up monthly monitoring process within reablement service to inform more timely updates for this measure and this data should be available for the Q3 report.</t>
  </si>
  <si>
    <t xml:space="preserve">Under-performing against forecast inpatient activity reductions.  Identified that this is largely attributable to admissions for COPD, respiratory conditions and elderly care. Undertake analysis as follows:
- Reviewing patient level data to establish the number of patients that are contributing to the under-performance, their length of stay, if they have a care plan in place etc. 
- Comparing 2015/16 activity with 2014/15 activity to determine if the under-performance over the last few months may be linked to seasonal variations
</t>
  </si>
  <si>
    <t>Tower Hamlets has participated in piloting an integrated health and social care questionnaire. Awaiting publication before identifying metric.</t>
  </si>
  <si>
    <t>Tower Hamlets is participating in a national project to develop a survey tool for measuring user-reported experiences of integrated care amongst people with a long-term condition. The tool will assess care coordination and integration across health and social care services from the perspective of older users. The pilot is now complete and Picker Institute is reviewing the  findings which will inform  revisions to the survey. The revised questionnaire will be produced and submitted for approval by the Department of Health. Once agreed Picker Institute aim to publish the survey originally planned for October 2015, now slipped to February.</t>
  </si>
  <si>
    <t xml:space="preserve"> - guidance on "protecting social care" particularly on metrics and definitions 
- evidence base on ideal level of residential care use
- guidance on risk sharing between partners
- maybe linked indicator sets where that makes sense? Or draw equivalence between NHSOF and ASCOF
</t>
  </si>
  <si>
    <t>Information is being shared via a fully open system, which is an improvement on open API.</t>
  </si>
  <si>
    <t>Risk stratification enables identification of people with chronic disease and long term medical conditions to be identified as eligible, consented for information sharing and care planning done.  Individuals in the top 4% are case managed by a multi-disciplinary team composed of General Practice, Community Health Services, Mental Health and Social Workers, Community Geriatrician and Case Navigators established to support people out side of hospital.</t>
  </si>
  <si>
    <t>Target for identification set at 6% representing 11688 of the adult population.</t>
  </si>
  <si>
    <t>Tower Hamlets is an Integrated Personalised Commissioning Site pilot.  the eligible population for this is drawn from the 20% most at risk of emergency admission. As part of this people are going to be offered integrated personal budgets (i.e joint health and social care).  This will focus on the following cohorts: 
People with severe and enduring mental health problems who have a CPA
Long term conditions - focussing on people with significant respiratory problems and may have other LTCs or significant health needs
Children with complex special educational needs and disabilities
People with learning disabilities.
Those who are in Continuing Health Care are offered PHB as standard practice.  The uptake is gradually increasing.</t>
  </si>
  <si>
    <t xml:space="preserve">Update
Most schemes on track and delivering. Currently considering minor reprofiling on some schemes. Developing thinking about BCF performance pool spend ahead of local agreement to release following consistent delivery to Q3 
Local Metric Continues to deliver although slightly behind plan as of M6.  Analysis of data suggests this is driven by a small number of high cost admissions.
Review of plans underway for 2016/17, in the context of a wider local review of joint commissioning arrangements
BCF schemes on track to deliver as planned in the BCF submission. 
The use and effectiveness of BCF resources 2015-16 will be assessed as part of wider joint review of health and social care commissioning to be conducted by the council and the CCG.
The council is currently not collating Reablement data. However work is in progress to collate these monthly. 
Council schemes are working in partnership with health providers, demonstrated by joint assessment panels, co-location and data sharing. Out of Hours Social Care team has facilitated speedier discharges and prevented admissions which have reduced bed days per 000 population.
Metric                                                                                                                         
Under-performing against forecast inpatient activity reductions.  Identified that this is largely attributable to admissions for COPD, respiratory conditions and elderly care. Undertake analysis as follows:
- Reviewing patient level data to establish the number of patients that are contributing to the under-performance, their length of stay, if they have a care plan in place etc. 
- Comparing 2015/16 activity with 2014/15 activity to determine if the under-performance over the last few months may be linked to seasonal variations
</t>
  </si>
  <si>
    <t>Councilor Patricia Garbutt</t>
  </si>
  <si>
    <t>For health yes, for social care it is planned to be in place for March 2016.</t>
  </si>
  <si>
    <t>During Q2 15/16 Wakefield has not generated a performance pot in the quarter, so there is no performance payment possible. For 2015-16 Wakefield BCF partners agreed to pre-commit the Pay for Performance provision into funding interventions intended to prevent non-elective admissions. The specific interventions are increased Ambulatory Emergency Care units (provided by Mid Yorkshire Hospital Trust) and also Integrated Care Teams providing health and social care in the community (provided by Mid Yorkshire Hospital Trust, Wakefield Council and Age UK Wakefield).</t>
  </si>
  <si>
    <t>The previous forecast income for Wakefield submitted in August had an error and the August return should have forecast £41.693m of pooled funds. It has been agreed locally that the BCF pool will be reduced by £351k for capital resources. The reason for this is that following the national announcement that this capital resource would be included in the  allocation for social care capital funding, local analysis identified that no expenditure for these resources needed to be forecast. Therefore this means there will be no pressures on the BCF pool by this local decision.</t>
  </si>
  <si>
    <t>Funding into the pool has proceeded as planned for Q1 and Q2. Year to date expenditure has fallen behind plan but this is due to timing and will reverse out in the second half of the financial year. The main consituent of this variance is within Wakefield Council comissioning of Social care services. It has been agreed locally that the BCF pool will be reduced by £351k for capital resources and this has also contributed to the reduced YTD spend against plan.</t>
  </si>
  <si>
    <t xml:space="preserve">The numbers of older people admitted into care homes showed an increase during 2014/15 however this was due to the fact that from this year the guidance changed and we had to start including self -funders in the total.  Without this definition change, Wakefield would have actually shown a decrease in actual admissions from 411 to 384.
Rigorous monitoring of approvals for care home placements takes place at Service Manager Level and within Budget and Performance Clinics to ensure all options are explored and that appropriate placements are being made.  
WD above the England average but very close to Yorkshire and Humber average, district focus on supported living and Vanguard on Care Homes should have an impact on this
</t>
  </si>
  <si>
    <t xml:space="preserve">The Personal Care Team has undergone significant transformation to a more short-term reablement focused service alongside a peripatetic service for a reducing the number of longer term care service users, which has delivered significant efficiencies. The development of the reablement service focuses on both home-based reablement outreach services and hospital discharge arrangements.  The service will work to increase the numbers of people accessing reablement and improve outcomes for service users.
There has been no change in past 2 years and below England and Y&amp;H averages.
</t>
  </si>
  <si>
    <t>Year on year % increase.</t>
  </si>
  <si>
    <t xml:space="preserve">Target 50% 
Actual 56% </t>
  </si>
  <si>
    <t>Open APIs are not in place between any system, development of interoperability will form part of the local digital roadmap planning process. Support from NHS E will be required to ensure that systems providers respond in a timely and affordable manner to the need for development of interoperability.  
34 out of 40 Wakefield GP practices, Mid Yorks Community and some Mid Yorks acute services use SystmOne through which a shared clinical record is accessible. SWYPHT are currently implementing a viewer facility between SystmOne and Rio to ease working with Mental Health team.
Wakefield Council Adult Social Care will achieve &gt;80% use of NHS number for active social care cases by end December 2015.  NHS number is planned to be fully in place for March 2016. 
Recent IGA advice on limits of use of NHS number by Local Authorities is not considered to be helpful and limits effective use of NHS number as a key identifier in social care.
Comprehensive Information sharing agreements are in place across all local partners</t>
  </si>
  <si>
    <t>99% of GP Practices are using risk profiling tools (combined predictive model), as specified in the recent risk profiling DES.  All patients identified are reviewed at a multi-disciplinary team meeting. Relevant patients will also be referred to the ICT. Patient identified with lower level need will be referred to the social prescribing service.</t>
  </si>
  <si>
    <t>The risk stratified population data was taken from SystmOne and identified 248,429 adults over 18s. 100% of these have been risk stratified however only 6,132 (2.47%) are on  the Avoiding Unplanned Admissions enhanced service (most in need). Of the 6132, 5,465 (89.12%) have agreed, declined or reviewed a care plan at present.</t>
  </si>
  <si>
    <t>There were 47 NHS Continuing Healthcare Fast Track patients in Q2 - they were not offerred a PHB. 
Patients who are joint responsibility of NHS Wakefield CCG and Wakefield Coucil may have a PHB for the NHS element of funding however, this is not recorded in the PHB figure because overall payment is managed by the LA.</t>
  </si>
  <si>
    <t>The current BCF plan shows that we are not achieving our target for non-elective admission. We are working internally to understand this change and focusing on high impact interventions to meet the reduction target. There is a possibility that a coding issue is affecting the figure however further analysis is needed to understand this.</t>
  </si>
  <si>
    <t>01922 654713</t>
  </si>
  <si>
    <t xml:space="preserve">We are making progress across the health and social care system in Walsall to deliver 7 day services.  </t>
  </si>
  <si>
    <t>We are pursuing open Application Programming Interfaces across the health and social care system in Walsall. There are issues with data protection across primary care and social care. There are also issues with system compatibility, on which we are looking at best practice from other Health and Wellbeing Boards.</t>
  </si>
  <si>
    <t>We are developing appropriate Information Governance controls in line with Caldicott 2 principles.</t>
  </si>
  <si>
    <t>Pooled fund amount should be £23,976,085; difference of £755; £445 due to changes to capital element as per allocation letter &amp; remaining £310 due to slight adjustments on budgets
For quarter 2 against the pooled fund planned income an over spend of £244k is being reported. This is being shared as £93k CCG and £151k LA.</t>
  </si>
  <si>
    <t>Progress against the Financial Plan is going well and as expected.</t>
  </si>
  <si>
    <t>The current trend sees Permanent admissions into Residential and Nursing care steadily increasing, partly due to an increase in complexity for dementia cases and the older age of many patients in acute hospital. The 2015/16 Quarter 2 position for clients aged 65+ 335.84  per 100,000 with  2014/15 Quarter 2 Position for clients aged 65+  219.02 per 100,000 giving a 53% increase per 100,000 population.</t>
  </si>
  <si>
    <t xml:space="preserve">Our 2014/15 outturn for this indicator was 77.2%. The trend during 2015/16 Quarter 2 for this metric gives an indication that we are on track to meet the target position. The out turn at 2015/16 Quarter 2 is 81.54% </t>
  </si>
  <si>
    <t>New prevalence calculations were introduced by NHS England in April 2015 (E.A.S.1.CFAS II aged 65+) but there was no reporting between April and September 2015. The new calculation was supposed to lower the prevalence to show the effect of healthy lifestyle initiatives. However, Walsall's prevalence of dementia increased by 2.95%. Many of our neighbouring CCGs had their prevalence lowered, some by as much as 24.1% (556 people). A concern has been raised with the National Clinical Director for Dementia who has indicated this will be investigated. Based on the new prevalence rate, Walsall's dementia diagnosis rate had decreased to 66.4% (as at August 2015 for over 65s). However, one GP Practice had failed to submit data. Based on that GP Practice's last recorded dementia list, Walsall's rate should have been 68.83%, which shows an increase from March 2015 even with the new prevalence calculation. If Walsall's prevalence calculation had not changed, the dementia diagnosis rate woul have been 70.44% by August 2015.</t>
  </si>
  <si>
    <t xml:space="preserve">Our Better Care Fund Service User satisfaction survey for integrated services covers Hollybank Residential Care Home, the Community Intermediate Care team and Discharge to Assessment team. We have set up an electronic recording spreadsheet which captures the names and addresses of Service Users and compiles six domains of satisfaction with their integrated services. From the completed responses so far received, the satisfaction level has been 90%.    </t>
  </si>
  <si>
    <t>We are working towards achieving integrated digital records across the health and social care system. We are learning from Best Practice e.g. Bristol Health and Wellbeing Board.</t>
  </si>
  <si>
    <t xml:space="preserve">The GP Practice teams use a system/tool within e-miss web to risk stratify their caseloads. The tool within the e-miss system uses the following to identify patients at risk from an unplanned admission: (a) 2% of the GP Practice Register i.e. Adult Patients aged 18 and over; (b) 3 or more unplanned/Accident &amp; Emergency attendances: (c) Complex physical/mental issues. In addition to this the Community Teams also Risk Stratify caseload populations. We use the Frequent Hospital Readmission data and Older People with two or more long term conditions and an unstable need (i.e. Patients stepped up from Community Nursing/referred from GP). These patients are identified by the CANAR alert (electronic admission alert linked to Fusion) and should have a personalised preventative Care Plan. </t>
  </si>
  <si>
    <t xml:space="preserve">
Based on Walsall's GP population as at June 2015 there are 5,495 Patients (2% of 274,754) who are in our Risk Stratification cohort. Across the five integrated Localities in Walsall i.e. North, South, East, West and Trans, some 3,830 local residents have been identified as in need of preventative care, 70%. Out of these 3,830 residents, 81% have been offered a Care Plan. We are aiming to increase this figure in 2016/17.
</t>
  </si>
  <si>
    <t>We are planning to extend Personal Health Budgets across Planned Care.</t>
  </si>
  <si>
    <t xml:space="preserve">We have established a Healthy Walsall Transformation Board where commissioners and providers across the health and social care system meet to oversee a strategic transformation toward care closer to home that will reduce hospital admissions and placements of older people in to care homes. The Board has met twice and has agreed three priority work-streams with the main elements for each as follows: 
Staying Safe at Home: this includes the roll-out of social care and mental health to multi-disciplinary working at locality level across the Borough; completion of risk stratification; IT system support to joint assessment and care management; and continuation of the support to nursing homes.
Frail Elderly Service: this takes the previous Frail Elderly Pathway to a new scale with MDT assessments and care planning across primary, community and hospital settings (including Social care and mental health) and a common screening tool. This service will be the first to be supported with mobile working technology to support joint assessment and care management.
Getting Home Quickly and Safely: this includes a single point of access to pathways and trusted assessor role for discharge co-ordinators; a revised model for therapy services with greater emphasis upon prevention; improving the discharge process at ward level including at week-ends; and reviewing the lengths of stay and outcomes of patients in the discharge pathways. 
The overall aim is to focus more upon care closer to home and reducing hospital admissions and thus reduce the extent to which the whole system has become focused upon stepping patients down from hospital in order to provide capacity for the demand pressures at the front of the hospital.  The service pathways available to support hospital discharge are the same service pathways that can support care closer to home, so the objective is to switch some of the capacity in the current range of service pathways from being used to support hospital discharge to community support. 
This In turn will lead to a reduction in Delayed Transfers of Care (DToC) and an improvement in our overall A&amp;E performance levels. Our overall plan for the BCF will be revised in accordance with this reshaping of the programme in Walsall. 
</t>
  </si>
  <si>
    <t>michael.scorer@walthamforest.gov.uk</t>
  </si>
  <si>
    <t>The expenditure for qtr 2 reflects an annual efficiency saving of £75,000.</t>
  </si>
  <si>
    <t xml:space="preserve">Reduction in admissions is slightly behind target </t>
  </si>
  <si>
    <t>Progress is ahead of target at this stage</t>
  </si>
  <si>
    <t>No significan change in QIPP LTC6. ASCOF 3a is measured in annual survey  due ? 2016</t>
  </si>
  <si>
    <t>For 'Community' we share information using a product called Health Analytics, which is controlled by the sharing agreement we have.</t>
  </si>
  <si>
    <t>Combined Predictive Model from Health Analytics endorsed by Kings Fund (http://www.kingsfund.org.uk/sites/files/kf/field/field_document/PARR-combined-predictive-model-final-report-dec06.pdf) Resources allocated to specific risk bands - see below</t>
  </si>
  <si>
    <t>TOP 1-5% = 15K; 6-20% = 44K; 21-50% = 91K; Using preventative approach across all risk bands. Strategic development underway to provide specific targeted approach at each level.</t>
  </si>
  <si>
    <t>PHBs have been launched in CHC and we are now looking to pilot an expansion for long term conditions</t>
  </si>
  <si>
    <t xml:space="preserve">Collaborative and joint working across the healthand social care 'system' at all levels underpins good progress in Waltham Forest to integrate services. Our Better Care Together programme coordinates and drives integration programmes and also ensures join up between the Council's major change programme and the CCG's joint programme with Tower Hamlets and Newham. The 'whole system' leadership has agreed to bring a focus into five critical areas for integration and this includes DTOC (recognising that improvements in this area require system-wide collaboration). A trajectory for DTOC reduction has been agreed with Barts (Whipps Cross hospital) and a number of inter-related projects are underway to support the reduction, including developemnt of our new integtrated discharge service, improved CHC assessment process and step-down arrangements and work wirh Care Homes.   Average monthly DTOCs for Waltham Forest are higher for Q2 15/16 at 16 per month compared with Q2 14/15 at 12 per month. </t>
  </si>
  <si>
    <t>The value of the pooled fund under the Wandsworth Section 75 agreement is £21,731,653, this is due to the councils contribution of £363k for integrated falls service.</t>
  </si>
  <si>
    <t>Wandsworth CCG has an overspend on Quick Start (Rapid Response) Service, but this is offset by an underspend on management costs. On the Council side, there is an overspend on care home and home care packages, but this is offset by underspends on staffing.</t>
  </si>
  <si>
    <t>Performance as at Sept end is 146.6 per 100,000 which equates to 43 admissions which is well wihtin expected trajectory and plan for 2015/16 to ensure that the number of admissions stay below 135. The percentage change against 13/14 baseline of 521.6 is -43.8%</t>
  </si>
  <si>
    <t>Performance to end of September is 90.7% against 15/16 plan of 93.1% so we are currently below target. The change compared to baseline is 93% is -2.5%. Review of reablement schemes will help support this metric.</t>
  </si>
  <si>
    <t>Performance to end of September is 4.5% (July-Sept) against 2015/16 plan of 4.4% so we are currently above target. The change compared to baseline is +1.2%. Review of reablement schemes will help support this local metric. The denominator is estimated and based on actual hospital discharges in 2014/15.</t>
  </si>
  <si>
    <t>60.6% of respondents said that they had definitely or to some extent received enough support to manage their condition. This is from the GP survey results published in July 2015.</t>
  </si>
  <si>
    <t>A working model has been created to support how we share information for both Direct Care functions and Indirect Care Functions so that it is inline with Caldicott 2 Guidance</t>
  </si>
  <si>
    <t>Resources are allocated per GP practice and intervention provided to patients identified at risk of hospital admission and  lower tier cohort who can benefit from low level preventative interventions.</t>
  </si>
  <si>
    <t>The Wandsworth CCG risk stratification exercise includes development of care plans for cohorts such as carers, people at risk of falls, End of Life Care patients, patients signing up to self management course and patients that use Telehealth</t>
  </si>
  <si>
    <t>There are five  people are on the waiting list for personal health budget.</t>
  </si>
  <si>
    <t>Wandsworth CCG and Wandsworth Council are working together to develop joint  audit processes for acute trust to give a coherent approach to health and social care DTOCs.</t>
  </si>
  <si>
    <t>SUS</t>
  </si>
  <si>
    <t>MAR</t>
  </si>
  <si>
    <t>Prevention of falls (per 100,000)</t>
  </si>
  <si>
    <t>Proportion of people with LTC who feel supported to manage their condition (as measured through national GP patient survey)</t>
  </si>
  <si>
    <t>Self directed support</t>
  </si>
  <si>
    <t xml:space="preserve">ASC User Survey (Question 4 - Overall, how satisfied or dissatisfied are you with the support or services you have received from social services in the last 12 months?) Numerator: Number of service users that are either extremly, very satisfied or quite satisfied with the care and support they have received
Denominator: Total respondents.
</t>
  </si>
  <si>
    <t>Proportion of people who feel they are supported to manage their long term conditions</t>
  </si>
  <si>
    <t>The proportion of people reporting poor experience of General Practice and Out-of-Hours Services (average number of negatives reponse per 100 patients)
Numerator and Denominators are not available on the Levels of Ambition Atlas.</t>
  </si>
  <si>
    <t>Proportion of high risk people being case managed via Intensive Community Support and Intensive Community Tracking  (Community Cluster Teams) with a personalised care plan and lead accountable professional (snap shot at period end)</t>
  </si>
  <si>
    <t>How many users of care and support services said they were 'extremely satisfied' or 'very satisfied' with their care and support? (ASCOF 3A) For respondanrs over 65.</t>
  </si>
  <si>
    <t>Active Participation at leisure facilities (average Monthly rate per 1000 population</t>
  </si>
  <si>
    <t>No Metric Provided</t>
  </si>
  <si>
    <t>Injuries due to falls in people aged 65 and over (per 10,000 older population)</t>
  </si>
  <si>
    <t>% of service users likely to recommend the Integrated Care Service to friends and family if they needed similar care or treatment.</t>
  </si>
  <si>
    <t>Maximum length of stay of Sick General emergency admissions  using the ECIST Model (80-95th Percentile)</t>
  </si>
  <si>
    <t>Adult Social Care Outcomes Framework Carers experience Survey  - Carer reported quality of life survey - ( Measure of 1D)</t>
  </si>
  <si>
    <t>Diagnosis rate for people with dementia, expressed as a percentage of the estimated prevalence. [Aligned to CCG trajectory]</t>
  </si>
  <si>
    <t>For respondents with a long-standing health condition 
Q32. In the last 6 months, have you had enough support from local services or organisations to help you to manage your long-term health condition(s)? Please think about all services and organisations, not just health . Percentage of respondents who answered 'No' is to decrease.</t>
  </si>
  <si>
    <t>Implementation of NHS Number in Social Care</t>
  </si>
  <si>
    <t>Number of  referrals to home-based intermediate care per 100,000 population</t>
  </si>
  <si>
    <t>Estimated diagnosis rate for people with dementia</t>
  </si>
  <si>
    <t>Client satisfaction with care and support - ASCOF 3A, % of people using adult social care and answering 'extremely' or 'very' satisfied to q1 in the annual Adult Social Care Survey (ASCS) &amp; Easy Read ASC q'nnaire.</t>
  </si>
  <si>
    <t>Emergency admission due to injury, poisoning and certain consequences of external causes (ICD-10 S00 to T98X)
Aged 65 and over (primary diagnosis) with external cause coded as due to falls (ICD-10 W00-W19). Crude rate per 100,000 population aged 65 and over calculated using the 2012 ONS mid-year population estimates. Source: Secondary Uses Service</t>
  </si>
  <si>
    <t>Improving the health related quality of life of people with one or more LTC (Based on EQ5D Patient Survey)</t>
  </si>
  <si>
    <t>Increase the diagnosis rate for people with dementia.</t>
  </si>
  <si>
    <t>3E (from ASCOF) Improving people's experience of intergrated care.
Please note, no baseline available as new for 14/15</t>
  </si>
  <si>
    <t>Improving the diagnosis rate for people with dementia. The percentage of people on GP Practice Dementia regsiters as a percentage of estimated prevalance. Please note that there will not be data available in time relating to performance post April 2014 for the April 2015 payment.</t>
  </si>
  <si>
    <t>Brent Measure: ICP Patient / User Satisfaction Survey. Positive response rate to the question "Are you more confident to manage your own health?"</t>
  </si>
  <si>
    <t>Dementia Diagnosis Rate (%)</t>
  </si>
  <si>
    <t xml:space="preserve">We are working with Eperience Led Commissioning to identify Patient Centred Outcome Measures (PCOM) this work will be completed in September 2015 in time for use by Cluster 1. </t>
  </si>
  <si>
    <t>Emergency hospital admissions for falls injuries in persons aged 65 and over (Rate calculated using European Age Standardised Population 2012)</t>
  </si>
  <si>
    <t>Patient / service user experience: ASCOF 1a Social Care related Quality of Life (8 questions combined). Source: Adult Social Care Survey 2012-13</t>
  </si>
  <si>
    <t>Dementia Diagnosis</t>
  </si>
  <si>
    <t>Proportion of people feeling supported to manage their (long term) condition</t>
  </si>
  <si>
    <t>Patients  (65 and over) discharged to the same place from which they were admitted</t>
  </si>
  <si>
    <t>Satisfaction of people who use services with their care and support</t>
  </si>
  <si>
    <t>Crude rate emergency hospital admissions for injuries due to falls per 100,000 population aged 65+</t>
  </si>
  <si>
    <t>Were you involved as much as you wanted to be in decision about your care and support/treatment?</t>
  </si>
  <si>
    <t>ASCOF measure 2E Effectiveness of reablement services</t>
  </si>
  <si>
    <t>ASCOF (1A) Social Care - related quality of life</t>
  </si>
  <si>
    <t>The proportion of adults (aged 18+) receiving long-term social care (per 100,000 of population)</t>
  </si>
  <si>
    <t xml:space="preserve">Friends and Family Test - Inpatient - % that would recommend NHS service received to friends and family </t>
  </si>
  <si>
    <t xml:space="preserve">Composite of 3 indicators, made up of: 
1A Social Care Related quality of lofe - national annual adult social care baseline 2012/13; 
1D Carer - reported quality pf life - national carers survey baseline - this is the latest data available and the survey is biennial; 
WHO 5 - wellbeing measurement specifically the health gains in quality of life for carers. </t>
  </si>
  <si>
    <t xml:space="preserve">We propose using 4 questions from existing surveys. Two from the ASC surveys (Carers and ASC users) and two that focus on the outcomes for people with long term conditions from the GP survey. These both have an emphasis on the wider system and on improving information, advice and management of conditions.
CSU and ASC colleagues have examined the methodologies of the two surveys to ensure that weighting is undertaken appropriately.
Carers survey: In the last 12 months, have you found it easy or difficult to find information and advice about support, services or benefits? Please include information and advice from difference sources, such as voluntary organisations and private agencies as well as social services
Adult Social Care Users Survey: In the past year, have you generally found it easy or difficult to find information and advice about support services or benefits?
GP Patient survey: For respondents with a long-standing health condition
In the last 6 months, have you had enough support from local services or organisations to help you to manage your long-term health condition(s)? Please think about all services and organisations, not just health
GP Patient survey: Did you help put your written care plan together? By ‘helping’ we mean setting goals for yourself or choosing how you want to manage your health
</t>
  </si>
  <si>
    <t>Rate of emergency admissions for injuries due to falls in persons aged 65+ per 100,000 population</t>
  </si>
  <si>
    <t>GP Patient Survey - In last 6 months, had enough support from local services or organisations to help manage long-term health condition(s)</t>
  </si>
  <si>
    <t>Injuries due to falls, persons 65+</t>
  </si>
  <si>
    <t>People who feel supported managing long term conditions (GP Survey)</t>
  </si>
  <si>
    <t>Proportion of people who feel supported to manage their long-term-condition</t>
  </si>
  <si>
    <t>Carer reported quality of life</t>
  </si>
  <si>
    <t>Overall satisfaction of people who use care and support services (%) (calculated as people who were extremely or very satisfied)</t>
  </si>
  <si>
    <t xml:space="preserve">ASCOF Measure 1A Social care related Quality of Life </t>
  </si>
  <si>
    <t xml:space="preserve">Penwith pilot mental health wellbeing patient score compared to the general population  </t>
  </si>
  <si>
    <t>The number of people in receipt of telecare per 100,000 population</t>
  </si>
  <si>
    <t>The number of carers who are very/extremely satisfied with the support</t>
  </si>
  <si>
    <t>The outcome of short-term services: sequel to service</t>
  </si>
  <si>
    <t>Proposal that the family and friends scores for A+E and inpatients are used until a measure of user experience that better reflects an integrated system view can be developed.</t>
  </si>
  <si>
    <t xml:space="preserve">The Local Metric submitted was 'Discharges over the weekend for Croydon Healthcare Service'.The percentage of discharges over the weekend at Croydon Healthcare Services (from Friday midnight to Sunday midnight) for patients aged 18 years or over after an inpatient admission (excluding day cases, obstetrics and regular day attenders). Numerator - the number of discharges on a Saturday and Sunday for patients 18 years or over on the day of admission;  Denominator  -  the total number of discharges for patients aged 18 years or over after an inpatient admission (excluding day cases, obstetrics and regular day attenders) .
</t>
  </si>
  <si>
    <t>The planned submitted metric is the : 'Social Care related qulaity of life (ASCOF 1A)'</t>
  </si>
  <si>
    <t>Social Care related quality of life</t>
  </si>
  <si>
    <t>Patient experience of hospital care - average number of negative responses per 100 patients (selected questions; weighted; crude rate)</t>
  </si>
  <si>
    <t>Proportion of adult social care users who have as much social contact as they would like 9%)</t>
  </si>
  <si>
    <t>User satisfaction metrics - composite measure and service user survey being developed</t>
  </si>
  <si>
    <t xml:space="preserve">Estimated Diagnosis Rate for people with Dementia.    Numerator = Diagnosed (QOF Register), Denominatotr = Expected no of people with Dementia. Based on Derby Practices Registerd list
</t>
  </si>
  <si>
    <t>GP Patient Survey: Q32. In the last 6 months, have you had enough support from local services or organisations to help you to manage your long-term health condition(s)? (Respondants answering "Yes, definitely" or "Yes, to some extent")</t>
  </si>
  <si>
    <t xml:space="preserve">Number of people diagnosed and the prevalence of dementia. </t>
  </si>
  <si>
    <t>Dementia diagnosis rate</t>
  </si>
  <si>
    <t>Percentage of adults using services who are satisfied with the care and support they receive
Source: Adult Social Care Survey (ASCOF 3A)
Definition: Number of respondents who answered 'I am extremely satisfied', 'I am very satisfied', 'I am very happy with the way staff help me’ to Q1</t>
  </si>
  <si>
    <t>Assistive technology installations per 100,000 population aged 65+</t>
  </si>
  <si>
    <t>No local patient experience metric is being used</t>
  </si>
  <si>
    <t>No metric provided</t>
  </si>
  <si>
    <t>ASCOF Measure 1A - Quality of Life (Note - this is a temporary measure pending agreement of a new composite metric being developed by Healthwatch Dudley</t>
  </si>
  <si>
    <t>Comprehensive Care Plans</t>
  </si>
  <si>
    <t>ASCOF 3D Service users who find it easy to get information</t>
  </si>
  <si>
    <t>The metric is the count of readmissions  expressed as a percentage of relevant Non-Elective admissions. Readmissions and Non-Elective emergency spell activity at main acute providers as determined using the algorithm agreed within the national acute provider contract based on ONS resident population. Definition as per Monitor guidance 2014/15 National Tariff Payment System - revised 26/2/2014, clause 6.3.2 Emergency readmissions within 30 days. (http://www.monitor.gov.uk/NT).</t>
  </si>
  <si>
    <t>Reported on NGPPS 6 monthly. In the last 6 months had enough support from local services or organisations to help manage long term health conditions. Using weighted results scoring as per NHS Outcomes Framework indicator 2.1.</t>
  </si>
  <si>
    <t xml:space="preserve">Estimated diagnosis rate for people with dementia  </t>
  </si>
  <si>
    <t xml:space="preserve">Social care related Quality of Life (ASCOF 1a) </t>
  </si>
  <si>
    <t>Diagnosis of Dementia</t>
  </si>
  <si>
    <t>The coverage of Reablement - Number of reablement starts per 100000 of the population aged 65+. Data Source: Locally collected bespoke data as part of contract monitoring measures</t>
  </si>
  <si>
    <t>Since Apr 15 Essex has used the GP Survey for this measure
These are calculated by combining the datasets from surveys each year.
Patients are asked "In the last 6 months, have you had enough support from local services or organisations to help you to manage your long-term health condition(s)?". The Denominator is the number of respondents and the numerator is the number answering in the affirmative. The metric is the % of numerator over denominator</t>
  </si>
  <si>
    <t xml:space="preserve">Patient/Service User Experience metric
Improve the percentage of patients who responded “ Yes Definitely” to the following question from the GP patient survey: 
“For respondents with a long-standing health condition: In the last 6 months, have you had enough support from local services or organisations to help you to manage your long-term health condition(s)? Please think about all services and organisations, not just health”
</t>
  </si>
  <si>
    <t>ASCOF 1D Carer-reported quality of life</t>
  </si>
  <si>
    <t>New indicator has been developed: Integrated community teams service user / carer experience net promoter survey with questionaire based on NHS voices validated questions. Baseline to be set during 2014/15</t>
  </si>
  <si>
    <t xml:space="preserve">People with a LTC feeling supported to manage their condition. </t>
  </si>
  <si>
    <t>The proportion of people reporting poor experience of General Practice and Out-of-Hours Services (average number of negatives reponse per 100 patients)
Numerator and Denominators are not available for Greenwich on the Levels of Ambition Atlas.</t>
  </si>
  <si>
    <t>Increase proportion of people dying outside hospital</t>
  </si>
  <si>
    <t xml:space="preserve">1. Proportion of people who feel as much involved as they want in decisions about their health and social care
2. Proportion of people who feel in control of their health and social care
3. Proportion of people who know who to contact if they need help
4. Proportion of people who think health and social care staff work well together 
5. Proportion of people who think that in the last 12 months health and social care staff have offered information about other available services
</t>
  </si>
  <si>
    <t>Hospital re-admissions (within 28 days), where original admission was due to a fall (aged 65+) (directly standardised rate per 100,000 population aged 65+)</t>
  </si>
  <si>
    <t>Do care and support services help you to have a better quality of life?  (From Personal Social Services Survey of Adult Carers)</t>
  </si>
  <si>
    <t xml:space="preserve">Health-related quality of life for people with long-term conditions </t>
  </si>
  <si>
    <t>Patients had enough support from local services or organisations to help manage long-term health condition(s) - 'yes definitely' (National GP patient survey). For CCG. Those who say'haven't needed much support' excluded from baseline</t>
  </si>
  <si>
    <t>Number of older people (aged 65 and over) receiving reablement services per 100,000 population per month</t>
  </si>
  <si>
    <t>Composite measure based on 5 questions from the 18 integrated care experience survey questions developed by the Picker Institute and Oxford University.  Baseline tbc from ASCS in January 2015</t>
  </si>
  <si>
    <t xml:space="preserve">Injuries due to falls in people aged 65 and over, per 100,000 people </t>
  </si>
  <si>
    <t xml:space="preserve">GP Patient Survey: In the last 6 months, has the Service User received enough support from local services (not just health) to manage their long term health condition(s)? (Measure biannually) </t>
  </si>
  <si>
    <t>Social Care User Satisfaction was identified in the BCF as the local performance metric.  This is measured annually</t>
  </si>
  <si>
    <t>Overall GP experience</t>
  </si>
  <si>
    <t>Estimated diagnosis rate for people with Dementia (NHS Outcomes Framework 2.6.i)</t>
  </si>
  <si>
    <t>Aggregate of 3 Measures (percentage):
Measure 1 - ASCOF 3A: Overall satisfaction of people who use services with their care and support.
Measure 2 - ASCOF 3B: Overall satisfaction of carers with social services.
Measure 3 - Percentage of patients responding 'very good' or 'fairly good' out of the total patients responding to "Overall experience of GP surgery" question (from the weighted GP Survey results).</t>
  </si>
  <si>
    <t>Proportion of Carers who request information and advice.</t>
  </si>
  <si>
    <t xml:space="preserve">In the Last 6 months have you had enough support from local services or organsiations to help you to manage your long term health condition(s)? </t>
  </si>
  <si>
    <t>As in the approved Plan the local measure is Reduction in Fall Related Admissions</t>
  </si>
  <si>
    <t>Customer satisfaction / user experience annual survey.</t>
  </si>
  <si>
    <t>Estimated Diagnosis rate for people with dementia (NHS Outcomes Framework 2.6i</t>
  </si>
  <si>
    <t>Patient / Service User Experience Metric: Have Your Say Questionnaire. Sent to 50 recipients of Goldsborough Home Care Enablement per month. It measures feedback on respect, understanding, choice, information and overall outcome. Returns are scored and collated into quarterly percentages of those satisfied with the service. For BCF an average percentage has been derived from the quarterly measures.</t>
  </si>
  <si>
    <t>Social care-related quality of life</t>
  </si>
  <si>
    <t>Adult Social Care Survey 
Q12 - In the past year, have you generally found it easy or difficult to find information and advice about support services or benefits</t>
  </si>
  <si>
    <t>Number of carer assessments completed</t>
  </si>
  <si>
    <t>GP Patient survey - Patient confidence in long term condition management</t>
  </si>
  <si>
    <t>Reduction in Community Occupational Therapy waiting time in weeks to First Assessment (95% Percentile).
BCF and other Schemes</t>
  </si>
  <si>
    <t>Overall satisfaction of people who use services with their care and support ( ASCOF 3a)</t>
  </si>
  <si>
    <t xml:space="preserve">Carers reported quality of life </t>
  </si>
  <si>
    <t>Patients had enough support from local services or organisations to help manage long-term health condition(s) - 'yes definitely' (National GP patient survey). For West London CCG. Those who say'haven't needed much support' excluded from baseline</t>
  </si>
  <si>
    <t>Admissions due to Falls in People 65 Years and Older per 100,000 population</t>
  </si>
  <si>
    <t>In last 6 months, had enough support from local services or organisations to help manage long-term health condition(s) (From GP Survey)</t>
  </si>
  <si>
    <t>Injuries due to falls in people aged 65 and over, per 1,000 population (Hull CCG Activiy and Population)
Numerator: Emergency admissions for falls injuries classified by primary diagnosis code (ICD10 code S00-T98) and external cause (ICD10 code W00-W19) and an emergency admission code - Hull CCG Activity
Denominator: Local Authority estimates of resident population, Office for National Statistics (ONS) (aged 65 and over)</t>
  </si>
  <si>
    <t>The people who provide my care including health care, work well together. (new survey for 2014 based on patient/service user engagement)</t>
  </si>
  <si>
    <t xml:space="preserve">Percentage of discharges over the weekend for patients aged 18 or above after an inpatient* admission </t>
  </si>
  <si>
    <t>Social care related quality of life</t>
  </si>
  <si>
    <t>Everyone Involved in my Care knows my Story: 
(i)Improvement in response Rate on completion of care episode
(ii) Increase in % of patients/carers reporting satisfaction about the level of information services have about them on transfer</t>
  </si>
  <si>
    <t>Emergency admissions for acute conditions that should not usually require hospital admission (Indirectly standardised rate per 100,000 population, 95% Confidence Intervals (CI)), on local authority basis</t>
  </si>
  <si>
    <t>Health related quality of life for people with long term conditions
(metric is a value and does not employ numerator and deominator)</t>
  </si>
  <si>
    <t>Percentage of people with a long term condition that In last 6 months, felt they had enough support from local services or organisations to help manage long-term health condition(s)</t>
  </si>
  <si>
    <t>A metric is being developed via the Southwark and Lambeth Integrated Care (SLIC) programme and will be reported in Q2.</t>
  </si>
  <si>
    <t>Estimated Diagnosis Rate for Dementia                                                                                                                                                                                                                                                                      Numbers on QOF registers and dementia prevalence rates by CCG</t>
  </si>
  <si>
    <t>In the last 6 months, have you had enough support from local services or organisations to help you to manage your long-term health condition(s)?  (% who responded 'No')</t>
  </si>
  <si>
    <t>Dementia Diagnosis Rate</t>
  </si>
  <si>
    <t>Individuals accessing health and social care services through integrated health and social care teams will be invited to complete the LTC6 questionaire post discharge. These questionaires will be used to generate a patient satisfaction score based on a wieghted average for all questions completed. There is a target in place to reach 50 completed questionaires per quarter for the service as a minimum.</t>
  </si>
  <si>
    <t>Number of patients on dementia registers as % of the estimated dementia prevalence (national indicator)</t>
  </si>
  <si>
    <t>Taken from GP Survey
(For respondents with a long-standing health condition)
Q32. In the last 6 months, have you had enough support from local services or organisations to help you to manage your long-term health condition(s)? Please think about all services and organisations, not just health
(Total positive responses/total response)</t>
  </si>
  <si>
    <t>Injuries due to falls in people ages 65 and over</t>
  </si>
  <si>
    <t xml:space="preserve">- Numerator: Number of patients giving a responce of "Yes, definitely" or "Yes, to some extent" to Q32 in the GP Patient Survey
- Denominator: Number of patients giving a responce to Q32 of the GP Patient Survey
</t>
  </si>
  <si>
    <t>Proportion of people feeling support to manage their long term condition</t>
  </si>
  <si>
    <t>Awaiting National Patient Experience Metric</t>
  </si>
  <si>
    <t>A local performance metric was submitted as part of the approved BCF plan  - percentage of people feeling supported to manage their long term condition.</t>
  </si>
  <si>
    <t>Do care and support services help you to have a better quality of life (% ASC survey). Source: Annual Adult Social Care Survey as part of ASCOF–data provided by Adult Care Performance Team.</t>
  </si>
  <si>
    <t>NHS Outcome framework measure: Estimated diagnosis rate of people with dementia. Denominator provided from NHS England. Numerator extracted from General Practice systems</t>
  </si>
  <si>
    <t>ASCOF 1A – Social care-related quality of life</t>
  </si>
  <si>
    <t>Adult Social care Survey - Percentage of people who are satisfied with their social care.</t>
  </si>
  <si>
    <t>NHSOF 2.1  Proportion of people feeling suppported to manage their condition.</t>
  </si>
  <si>
    <t>Estimated Diagnosis Rate for People with Dementia</t>
  </si>
  <si>
    <t>The proportion of people reporting that they have a written care plan was our patient experience metric in the approved BCF plan.</t>
  </si>
  <si>
    <t xml:space="preserve">Non Elective Medical admission length of stay at Medway NHS Foundation Trust for people aged 75 and over on admission.Current baselines are being established so the current submission is zero for quarter one 2015/16.  </t>
  </si>
  <si>
    <t xml:space="preserve">Proportion of people feeling supported to manage their condition </t>
  </si>
  <si>
    <t xml:space="preserve">BCF 2: 2B(2) -Proportion of older people (65 and over) who were offered a Reablement or Intermediate Care Service during the period October to December </t>
  </si>
  <si>
    <t xml:space="preserve">1A (ASCOF) Social care-related quality of life    Enhancing quality of life for people with care and support needs  </t>
  </si>
  <si>
    <t>Emergency Readmissions within 30 days of discharge from hospital (metric value expressed as percentage)</t>
  </si>
  <si>
    <t>How did the staff involved in your care and support work well together?</t>
  </si>
  <si>
    <t>Telecare / Telehealth - Number of new people supported by both community alarm and additional sensors over the baseline of previous years new connections for both services - year to date figure used</t>
  </si>
  <si>
    <t>Does your GP, nurse or other health professional review your written care plan with you regularly.              (Source GP survey)</t>
  </si>
  <si>
    <t>Pre-populated local performance metric as set out above is incorrect.  Please note acutal local performance metric is:  Emergency admission rate for injury due to falls (over 65s) - Age Standardised rate per 100,000 (PHOF indicator 2.4i</t>
  </si>
  <si>
    <t>ASCOF1B: The proportion of people who use services who have control over their daily life</t>
  </si>
  <si>
    <t>What is the ambition for improving the health related quality of life for people with long term conditions</t>
  </si>
  <si>
    <t>Estimate diagnosis rate for people with dementia</t>
  </si>
  <si>
    <t xml:space="preserve">Q32 from GP Survey: in the last 6 months, have you had enough support from local services or organisations to help manage your long term health condition(s)? Please think about all services and organisations not just health services. </t>
  </si>
  <si>
    <t>Measure - Increasing the availability of community based preventative support solutions
Numerator - The number of calls in to the first point of access service for adult social care and urgent and non-urgent community health and social care services (A3) that are referred on to community based preventative support solutions
Denominator - The number of calls in to the first point of access service for adult social care and urgent and non-urgent community health and social care services (A3)</t>
  </si>
  <si>
    <t>ASCOF 4B - Proportion of people who use services who say that those services have made them feel safe and secure</t>
  </si>
  <si>
    <t>Average Length of Stay for older people (65 years and above)</t>
  </si>
  <si>
    <t>GP Patient Survey - Q39 - Does your GP, nurse or other health professional review your written care plan with you regularly?</t>
  </si>
  <si>
    <t>Telehealthcare - number of people who have telehealth equipment at home at the end of the month</t>
  </si>
  <si>
    <t>Social care quality of life of older people who use services (Based on answers to 8 questions - max score is 24)</t>
  </si>
  <si>
    <t>Emergency hospital admissions for falls (ICD codes W*) - crude rate per 1,000 persons aged 65+</t>
  </si>
  <si>
    <t>% of patients who answered "Yes, definitely" or "Yes, to some extent" to "In last 6 months, had enough support from local services to help manage long-term health condition(s)" in the GP-Patient Survey</t>
  </si>
  <si>
    <t>PHOF 2.24i: Injuries due to falls in people aged 65 and over (Persons)</t>
  </si>
  <si>
    <t xml:space="preserve">Numerator:  Number of people with a long term condition who use their written care plan to manage their day-to-day health, Denominator:  Number of people aged 18 and over who have a long term condition AND a written care plan. Standardisation: None. </t>
  </si>
  <si>
    <t>PHO 2.24i: Injuries due to falls in people aged 65 and over- Age-sex standardised rate of emergency hospital admissions for injuries due to falls in persons aged 65 and over per 100,000 population</t>
  </si>
  <si>
    <t>The patient experience metric selected is the Friends and Family Test (FFT). It has been agreed that this will be used in services within the BCF submission. If not already in use this will be incorporated into an existing patient experience survey to ensure that this measure is used by all services. A gap analysis will be undertaken in January 2015 to ensure that this is available from 1 April 2015.
See supporting document 23 for full details as this is a new metric with no baseline</t>
  </si>
  <si>
    <t>NHS OF 2.6i Estimated diagnosis rate for people with dementia</t>
  </si>
  <si>
    <t>Person Social Services Carers Survey (2012/13 Q4)
Proportion of carers who responded with support given, who are very / extremely satisfied with the support they (carer and person they care for) have received</t>
  </si>
  <si>
    <t xml:space="preserve">Proportion of the population (Aged 65+) supported by Assistive Technology. </t>
  </si>
  <si>
    <t xml:space="preserve">Proportion of citizens who have long term conditions (including the frail elderly) reporting improved experience of health and social care services. Baseline to be established during October/November 2014 via six monthly postal surveys. </t>
  </si>
  <si>
    <t>Permanent admissions of older people (aged 65 and over) to residential and nursing care homes directly from a hospital setting per 100 admissions of older people (aged 65 and over) to residential and nursing care homes</t>
  </si>
  <si>
    <t>GP Patient Survey, Q32: In the last 6 months, have you had enough support from local services or organisations to help you to manage your long-term health condition(s)? Please think about all services and organisations, not just health services.</t>
  </si>
  <si>
    <t>Diagnosis rates for dementia</t>
  </si>
  <si>
    <t>LTC: Proportion of people feeling supported to manage their condition - GPPS</t>
  </si>
  <si>
    <t xml:space="preserve">We are using a number of local metrics relevant to each project within BCF some of which are in development. The main area is proportion of older people(aged 65 and over) with an ongoing care package to live at home. Care package availability is a key area for the CCG and as one of the main reasons for delayed transfers of care and an area for developemnt looking at new ways of delivering care throught the voluntary sector and church organisations.
Numerator: Number of people receiving home care or an on-going direct payment from an older person's budget                    
Numerator + people funded Number of people funded in a permanent care home place from a council budget                </t>
  </si>
  <si>
    <t>Locally designed patient experience metrics are being used for each project. The main experience measure used is the ASC standard priority areas and some additions. The main area for the BCF is prioity one; I can take part in a range of activities and services that help me stay well and be part of a supportive community. Two elements have been used to measure this; number of emergency admissions and people staring reablement at home. This is suppoirted by patient experience from the reablement team and other services.</t>
  </si>
  <si>
    <t xml:space="preserve">
 Injuries due to falls in people aged 65 and over - </t>
  </si>
  <si>
    <t>Friends &amp; Family Test - Inpatient  Peterborough City Hospital  (temporatry indictor pending baselining of OPACS outcome framework on wider system patient experience)</t>
  </si>
  <si>
    <t>Proportion of adult social care users that have as much social contact as they would like</t>
  </si>
  <si>
    <t>Patient / Service User Experience of integrated care composite of 3-4  indicators to be agreed in co-production with service users and included in Adult Social Care Users survey.Q3.2 'Were you involved as much as you wanted to be in decisions about your care and support?
Q3.5 To what extent do you agree or disagree with the following statement 'Health and social care staff always tell me what will happen next'
Q3.6 When health or social care staff plan care or treatment for you does it happen?
Q3.9 Do you have a named health or social care professional who co-ordinates your care and support?
Q3.14 Do all the people treating and caring for you work well together to give you the best possible care and support?
]</t>
  </si>
  <si>
    <t>1. The length of Time (in days) that patients remain on the "fit to go list "                                                                                    The Fit to Go List is defined as “ Patients who have been declared medically fit to leave an acute bed but who remain in that bed because they are awaiting health or social care in another setting out of hospital”  This ia  a local actual value that is measured using our urgent care Alamac Kit Bag . Therefore it is not appropriate to have a numerator and denominator . 2.  (We will also be monitoring the actual numbers on the " fit to go list" . Our baseline for Apr to Jun 2014  is  7.46 , with a local target of 5 planned for 15/16. )</t>
  </si>
  <si>
    <t>Adult Social Care User Experience Survey:  Q3b Do care and support services help you in having control over your daily life?</t>
  </si>
  <si>
    <t>Injuries due to falls in people aged 65 and over</t>
  </si>
  <si>
    <t>Overall satisfaction of people who use Social Care services.</t>
  </si>
  <si>
    <t>End of Life Care - Place of death: Percentage of people dying in their usual place of residence.</t>
  </si>
  <si>
    <t>Percentage of patients/service users that are satisfied or very satisfied with RRRT service</t>
  </si>
  <si>
    <t>The number of carers receiving a carers specific service</t>
  </si>
  <si>
    <t>Since the submission we have included additional metrics to include GP survey, local social care and hospital survey.</t>
  </si>
  <si>
    <t>Emergency readmissions &lt; 30 days of hospital discharge (all ages) PHOF4.11NHSOF3b - NB. local variation to national measure, using patients registered with a Rotherham GP, not LA population.</t>
  </si>
  <si>
    <t>Inpatient Experience: The proportion of people reporting a poor patient experience of inpatient care.  (Average number of negative responses per 100 patients)</t>
  </si>
  <si>
    <t>Age-sex standardised rate of emergency hospital admissions for injuries due to falls in persons aged 65+ per 100,000 population. Data source: Indicator 2.24i from http://www.phoutcomes.info/search/falls</t>
  </si>
  <si>
    <t>Do care and support services help you to have a better quality of life? (Note this metric value is a %) Data source: existing question in the Adult Social Care survey. Metric - % who responded yes to survey question Q2b. Numerator – The number of respondents who responded yes to the question “Do Care and Support Services help you to have a better quality of life”. Denominator – The total number of respondents who responded to the question, “Do Care and Support Services help you to have a better quality of life”.</t>
  </si>
  <si>
    <t>6. Estimated diagnosis rate for people with dementia (local metric)</t>
  </si>
  <si>
    <t>GP Patient Survey - Feel supported to manage long term condition (Combined Yes Definetely and Yes to some extent)</t>
  </si>
  <si>
    <t>ASCOF 3A Overall satisfaction of people who use services with their care and support</t>
  </si>
  <si>
    <t>We provided local metric in BCF plan of dementia diagnosis rate. Clearly links to HWB Strategy in that we know we have high prevalence, but also a potentially high undiagnosed population too, and following engagement with communities, it is important we ensure early and effective support for those diagnosed and suffering with dementia. We have also developed a dementia strategy which will be implemented over the coming years, and this indicator directly links to the five year CCG strategic plan. All of the proposed targets if achieved would realise a statistically significant increase and have been tested with the significance tool.</t>
  </si>
  <si>
    <t>In the absence of the proposed national measure we propose to use two local survey based measures spanning both settings i.e. health and social care in the absence of a robust and readily available integrated metric. The Adult Social Care component will be measured through the use of the national Adult Social Care Framework combined metric 1A – Social care-related quality of life. Since this is a combined metric with relatively limited range between the top and bottom values and we are currently working through changes to our service provision as a result of significant budget pressures we intend to propose a maintenance level for this metric in particular since we already do well when compared nationally. Metric Value for this measure is 19.0 across baseline, 2014/15 and  2015/16.                                                                                                      An additional measure will be monitored for patient experience of GP services with the metric of the proportion of survey responses where overall satisfaction was very good or good (weighted response rates). Combining survey results for the two Sefton CCGs over the past 3 years shows slight decrease in overall satisfaction, therefore a slight increase towards 2012 levels is considered a reasonable target. As we can only submit one metric into the spreadsheet we propose to submit the GP patient experience metric but will monitor both metrics internally.</t>
  </si>
  <si>
    <t>To reduce number of hospital bed nights due to emergency admissions for  Ambulatory  Care Sensitive (ACS) conditions. Plan is for a 3% reduction in total number of nights per financial year against the baseline financial year of 2013/14</t>
  </si>
  <si>
    <t xml:space="preserve">Health-related quality of life for people with long-term conditions : CCG Indicator 2.1 </t>
  </si>
  <si>
    <t>Number of people admitted (un-planned) to Redwoods Hospital with a diagnosis of dementia as a proportion of those with a dementia diagnosis.</t>
  </si>
  <si>
    <t>Mental Health Crisis Care Out of Hours Contact Number. (CQC Community Mental Health Survey) This measures the number of people out of every 10 surveyed who respond that they have a number to contact in case of a MH crisis out of hours.</t>
  </si>
  <si>
    <t>Average EQ-5D (health related quality of life) score for people reporting having one or more long-term conditions.  Specification per the national GP Survey.</t>
  </si>
  <si>
    <t xml:space="preserve">Client satisfaction with care and support (3a of the ASCOF framework).  This is a provisional proxy baseline indicator and Slough will use the national metric when availale. </t>
  </si>
  <si>
    <t>Dementia - improving diagnosis rates %</t>
  </si>
  <si>
    <t>Solihull will be distributing a one-off questionnaire to patients/service users using relevant services during the month of January 2015, using 5 of the questions developed by the Picker Institute. We expect to have baseline data by March 2015. As services are redesigned, we will continue to use these questions to gather feedback on the patient experience of integrated care.</t>
  </si>
  <si>
    <t>Proportion of people feeling supported to manage their long term condition</t>
  </si>
  <si>
    <t xml:space="preserve">Q 64. CQC inpatient survey for (average for RBA and RA4) - Did hospital staff discuss with you whether you may need any
further health or social care services after leaving hospital?
</t>
  </si>
  <si>
    <t>Injuries due to falls in people aged 65 and over - emergency hospital admissions for injuries due to falls</t>
  </si>
  <si>
    <t>NHS Outcome Framework - Indicator 2.1 Directly Standardised Rate (%) of people with LTC who feel supported to manage their condition (as measured through national GP patient survey). This is due to be released in September 2015</t>
  </si>
  <si>
    <t xml:space="preserve">Adult Social Care Users Survey: Question 3a:
How much control you have over your daily life?
</t>
  </si>
  <si>
    <t>Percentage of people who feel supported to manage their Long Term Conditions</t>
  </si>
  <si>
    <t>People with a LTC feeling supported to manage their condition. 
Numerator and Denominators are not available for Southend</t>
  </si>
  <si>
    <t>Friends and Family Net promoter score - SUFHT In Patient wards</t>
  </si>
  <si>
    <t xml:space="preserve">Proportion of people feeling supported to manage their long term conditions (GP survey) </t>
  </si>
  <si>
    <t>Do the people who treat and care for you work well together? (Taken from Adult Social Care Survey)</t>
  </si>
  <si>
    <t>The original measure was scaled down to 2.5% due to changes in the overall BCF NEL ambition and the current measure is as follows: Reduce the RATE of emergency hospital admissions for falls injuries for St Helens CCG registered patients aged 65 and over by 2.5% in 2015/16 from the 2015/15 baseline (indirectly standardised per 100,000 includes expected population increase in population aged 65+)</t>
  </si>
  <si>
    <t>Satisfaction with an integrated service provision (Reablement). Comparable with Adult Survey which measures satisfaction with Social Services. 85% target for extremely and very satisfied. Indicator based upon rating of satisfaction in reablement survey. Target outturn of 85% is based on the same question asked in the Annual Adult Survey but increased from the average of 65% to allow for a direct service provision.</t>
  </si>
  <si>
    <t>This is not the metric we submitted in the BCF plan submitted in Janauiry 2015. The local metric should be
'Reduction in the total A&amp;E attendances all age, per 100,000 population</t>
  </si>
  <si>
    <t>% of people who use services and carers who find it easy to find information about support, services or benefits (average of user and carers surveys; carers figure is biennial so may be from a previous year)</t>
  </si>
  <si>
    <t>Percentage of people who report their overall experience of GP services as good or very good</t>
  </si>
  <si>
    <t>Plan now to use reduction in numbers of clients in receipt of domiciliary care</t>
  </si>
  <si>
    <t>Measure of satisfaction with services of people using Adult Social Care</t>
  </si>
  <si>
    <t xml:space="preserve">Dementia Diagnosis rate </t>
  </si>
  <si>
    <t xml:space="preserve">National GP patient survey – Qn 32 Metric value = %               For Respondents with a long-standing health condition: in the last 6 months, have you had enough suppoty from local services or organisations to help you manage your long-term health conditions?     </t>
  </si>
  <si>
    <t>Estimated Diagnosis Rate for Dementia</t>
  </si>
  <si>
    <t>Intention is  to use new indicator based on: How did the staff involved in your care and support work well together? No baseline is availble for this indicator. A baseline will be measured by asking the question as part of the national adult social care survey.</t>
  </si>
  <si>
    <t xml:space="preserve">Estimated diagnosis rate for people with dementia (Surrey target) </t>
  </si>
  <si>
    <t>Friends and Famiy Test (Inpatient) -% recommended</t>
  </si>
  <si>
    <t>Dementia diagnosis rate compared to estimated prevalence</t>
  </si>
  <si>
    <t>Sutton CCG is participating in trialling the Picker Integrated care patient survey tool.  During 2015 we have been offered the opportunity to be a test site for a survey which has been developed by the CQC and Picker to analyse the view of patients with one or more long term condition about the integrated care they are receiving. Surveys have been sent out by a number of Sutton CCG practices with returned surveys being analysed by Picker and results will be shared with the CCG.</t>
  </si>
  <si>
    <t xml:space="preserve">Learning Disability clients receiving a review to establish potential to move out of residential care </t>
  </si>
  <si>
    <t>ASCOF 1A Quality of Life</t>
  </si>
  <si>
    <t>Newly diagnosed patients on primary care dementia registers</t>
  </si>
  <si>
    <t>Overall satisfaction of people who use services with Their Care and Support.The original submission used financial years building on a baseline of 61.6 from 2012/13 and had a Q4 15/16 position of 64.6</t>
  </si>
  <si>
    <t xml:space="preserve">Total PbR emergency admissions into Shrewsbury &amp; Telford Hospitals NHS Trust, aged 65+, per 100,000 population </t>
  </si>
  <si>
    <t>Numerator based on positive responses to question 32 of GP Survey (feeling supported to manage LTC), and denominator based on total responses to the question.</t>
  </si>
  <si>
    <t>Prevention of admission of older people aged 65+ to hospital by providing effective urgent and crisis response (RRAS) and community/other support interventions. Reduction in the proportion of people (aged 65+) assessed by RRAS that require immediate hospital admission per 10,000 population aged 65+</t>
  </si>
  <si>
    <t>% of Adult Social Care service users who are satisfied with their services and support</t>
  </si>
  <si>
    <t xml:space="preserve">Non Elective Admissions - Month on Month Rate per 1000 (of the risk bands 1 &amp; 2) </t>
  </si>
  <si>
    <t>Deaths at usual place of residence</t>
  </si>
  <si>
    <t>Do care and support services help you have a better quality of life?</t>
  </si>
  <si>
    <t>The proportion of adult social care users who had the amount of social contact that they would like.</t>
  </si>
  <si>
    <t>Percentage improvement in the proportion of people answering "Yes always" or "Yes mostly" to the question: "If several different people or services were involved in your care and looking after you, did you find that everyone worked well together?". From the local patient user experience survey.</t>
  </si>
  <si>
    <t xml:space="preserve">% of service users who are surveyed express satisfaction at the quality of the integrated services </t>
  </si>
  <si>
    <t xml:space="preserve">‘estimated diagnosis rate for people with dementia’ (NHSOF 2.6i). </t>
  </si>
  <si>
    <t>Composite of: 
1) Social Care (ASCOF 3a) Overall satisfaction of people who use services with their care and support
2) Health (QIPP LTC6) Person &amp; carer confidence in services/care given &amp; own abilities to self care</t>
  </si>
  <si>
    <t>Number of reablement interventions</t>
  </si>
  <si>
    <t>National GP Patient Survey – National GP Patient Survey  - (% of respondents saying they have had enough support from local organisations and services to manage their long-term condition)</t>
  </si>
  <si>
    <t>The NHS OF indicator for Dementia -  under-reporting/under-diagnosis rate</t>
  </si>
  <si>
    <t>ASCOF measure 3A Overall satisfaction of people who use services with their care and support</t>
  </si>
  <si>
    <t>Proportion of people feeling supported to manage their long-term condition. Nb a weighted directly standardised percentage is used so the metric does not equal numerator/denominator</t>
  </si>
  <si>
    <t>Carer-reported Quality of Life (ASCOF 1D)</t>
  </si>
  <si>
    <t>Now using: "The Metric describes the daily count of ‘Fit to go’, or ready for discharge patients from the Royal Berkshire Hospital who require West Berkshire Council social care support."
This metric is based on the Alamac Fit to Go   lists from RBH</t>
  </si>
  <si>
    <t>Now using: "Ensuring people have a positive experience of care and support. People who use social care are satisfied with their experience of care and support services"
This metric is based on ASCOF data from the Adult Social Care User Survey (ASCOF 3A).</t>
  </si>
  <si>
    <t>National Measure - ASCOF1 Social Care Related Quality of Life</t>
  </si>
  <si>
    <t>Patients had enough support from local services or organisations to help manage long-term health condition(s) - 'yes definitely' (National GP patient survey). For Central London CCG. Those who say'haven't needed much support' excluded from baseline</t>
  </si>
  <si>
    <t>Emergency Readmissions (30 Days Of Discharge): NHS Wigan Borough CCG Registered Population</t>
  </si>
  <si>
    <t>People Feeling Supported To Manage Their Condition: CCG OIS 2.2 (last published September 2014)</t>
  </si>
  <si>
    <t xml:space="preserve">%Estimated diagnosis rate for people with dementia </t>
  </si>
  <si>
    <t xml:space="preserve">% of service users who are surveyed  express satisfaction at the quality of the integrated services </t>
  </si>
  <si>
    <t>Emergency admission due to injury, poisoning and certain consequences of external causes (ICD-10 S00 to T98X)
Aged 65 and over (primary diagnosis) with external cause coded as due to falls (ICD-10 W00-W19).  For completed first episode dates between 1st April 2013 to 30th September 2013.  Crude rate per 100,000 population aged 65 and over calculated using ONS mid-year population estimates and projections.  Source: Secondary Uses Service.</t>
  </si>
  <si>
    <t xml:space="preserve">We are piloting the use of a three level metric based on the STAR system of SU feedback that measures change/improvement at three levels:  1.  How are you doing today (health related 24 hour comparator) 2.  How are we doing? (service provider feedback) 3.  Health confidence score. (How much more independent do you feel?).  This approach will be be trialled with two groups of service users:  Residents receiving services as part of a new domicialry care contract provided by CareWatch and service users of the internal Short Terms Support and Rehabilitation (STSR) service. </t>
  </si>
  <si>
    <t xml:space="preserve">Proportion of home care packages commenced within 24 hours of initial referral to care provider </t>
  </si>
  <si>
    <t>Proportion of people who state that all of the different people treating and caring for them work well together to provide the best possible care and support</t>
  </si>
  <si>
    <t xml:space="preserve">
Patients going through Reablement</t>
  </si>
  <si>
    <t>Increase Dementia Diagnosis</t>
  </si>
  <si>
    <t>Emergency admissions for falls &gt;75</t>
  </si>
  <si>
    <t>We are working through our co-production group to agree the patient experience metric in line with the implementation of the Forward View New Care Models.  Baseline for inclusion in the reporting will be in Q2.</t>
  </si>
  <si>
    <t>Injuries due to falls in people aged 65 and over per 100,000 of population</t>
  </si>
  <si>
    <t>ASCOF 3A Overall satisfaction of people who use services with their care and support (Adult Social Care Survey) (Respondents who answered 'I am extremely satisfied' or 'I am very satisfied'/ total respondents) (weighted metric)</t>
  </si>
  <si>
    <t>It presents a summary analysis of data collected as part of the Q3 Better Care Fund collection. It also contains information on the suggested Q3 payment for performance using the latest Q3 non elective data and the revised plans as set out in the BCF revised plans data collection. The data in this analysis are correct at time of release. Please note that this is management information only.</t>
  </si>
  <si>
    <t>Have the funds been pooled via a S.75 pooled budget? (as reported in Q2)</t>
  </si>
  <si>
    <t>Confirmation of what, if any unreleased funds were used for</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</si>
</sst>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 #,##0.00_-;_-* &quot;-&quot;??_-;_-@_-"/>
    <numFmt numFmtId="164" formatCode="_(&quot;$&quot;#,##0.0_);\(&quot;$&quot;#,##0.0\);_(&quot;-&quot;_)"/>
    <numFmt numFmtId="165" formatCode="#,##0;\(#,##0\)"/>
    <numFmt numFmtId="166" formatCode="#,##0;\-#,##0;\-"/>
    <numFmt numFmtId="167" formatCode="_(* #,##0.00_);_(* \(#,##0.00\);_(* &quot;-&quot;??_);_(@_)"/>
    <numFmt numFmtId="168" formatCode="mmm\ \-\ yy"/>
    <numFmt numFmtId="169" formatCode="[Magenta]&quot;Err&quot;;[Magenta]&quot;Err&quot;;[Blue]&quot;OK&quot;"/>
    <numFmt numFmtId="170" formatCode="General\ &quot;.&quot;"/>
    <numFmt numFmtId="171" formatCode="#,##0_);[Red]\(#,##0\);\-_)"/>
    <numFmt numFmtId="172" formatCode="0.0_)%;[Red]\(0.0%\);0.0_)%"/>
    <numFmt numFmtId="173" formatCode="\+\ #,##0.0_);\-\ #,##0.0_)"/>
    <numFmt numFmtId="174" formatCode="#,##0_ ;\-#,##0\ "/>
    <numFmt numFmtId="175" formatCode="&quot;£&quot;#,##0"/>
    <numFmt numFmtId="176" formatCode="#,##0.0"/>
    <numFmt numFmtId="177" formatCode="0.0"/>
    <numFmt numFmtId="178" formatCode="[$-F800]dddd\,\ mmmm\ dd\,\ yyyy"/>
    <numFmt numFmtId="179" formatCode="0.0%"/>
    <numFmt numFmtId="180" formatCode="_-[$£-809]* #,##0_-;\-[$£-809]* #,##0_-;_-[$£-809]* &quot;-&quot;??_-;_-@_-"/>
  </numFmts>
  <fonts count="133">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0"/>
      <color theme="0"/>
      <name val="Arial"/>
      <family val="2"/>
    </font>
    <font>
      <u/>
      <sz val="11"/>
      <color theme="10"/>
      <name val="Calibri"/>
      <family val="2"/>
      <scheme val="minor"/>
    </font>
    <font>
      <sz val="10"/>
      <name val="Arial"/>
      <family val="2"/>
    </font>
    <font>
      <sz val="11"/>
      <color indexed="8"/>
      <name val="Calibri"/>
      <family val="2"/>
    </font>
    <font>
      <sz val="11"/>
      <color indexed="9"/>
      <name val="Calibri"/>
      <family val="2"/>
    </font>
    <font>
      <sz val="8"/>
      <name val="Arial"/>
      <family val="2"/>
    </font>
    <font>
      <sz val="11"/>
      <color indexed="20"/>
      <name val="Calibri"/>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11"/>
      <color indexed="9"/>
      <name val="Calibri"/>
      <family val="2"/>
    </font>
    <font>
      <b/>
      <sz val="10"/>
      <color indexed="18"/>
      <name val="MS Sans Serif"/>
      <family val="2"/>
    </font>
    <font>
      <sz val="12"/>
      <color theme="1"/>
      <name val="Calibri"/>
      <family val="2"/>
      <scheme val="minor"/>
    </font>
    <font>
      <sz val="11"/>
      <name val="Times New Roman"/>
      <family val="1"/>
    </font>
    <font>
      <i/>
      <sz val="11"/>
      <color indexed="23"/>
      <name val="Calibri"/>
      <family val="2"/>
    </font>
    <font>
      <b/>
      <sz val="8"/>
      <color indexed="12"/>
      <name val="Arial"/>
      <family val="2"/>
    </font>
    <font>
      <sz val="10"/>
      <color indexed="8"/>
      <name val="Arial"/>
      <family val="2"/>
    </font>
    <font>
      <b/>
      <sz val="12"/>
      <color indexed="8"/>
      <name val="Arial"/>
      <family val="2"/>
    </font>
    <font>
      <b/>
      <sz val="10.5"/>
      <color indexed="8"/>
      <name val="Arial"/>
      <family val="2"/>
    </font>
    <font>
      <sz val="10"/>
      <color indexed="12"/>
      <name val="Arial"/>
      <family val="2"/>
    </font>
    <font>
      <sz val="11"/>
      <color indexed="17"/>
      <name val="Calibri"/>
      <family val="2"/>
    </font>
    <font>
      <b/>
      <sz val="8"/>
      <name val="Arial"/>
      <family val="2"/>
    </font>
    <font>
      <sz val="10"/>
      <color indexed="23"/>
      <name val="Arial"/>
      <family val="2"/>
    </font>
    <font>
      <b/>
      <sz val="15"/>
      <color indexed="56"/>
      <name val="Calibri"/>
      <family val="2"/>
    </font>
    <font>
      <b/>
      <sz val="13"/>
      <color indexed="56"/>
      <name val="Calibri"/>
      <family val="2"/>
    </font>
    <font>
      <b/>
      <sz val="11"/>
      <color indexed="56"/>
      <name val="Calibri"/>
      <family val="2"/>
    </font>
    <font>
      <sz val="10"/>
      <color indexed="24"/>
      <name val="Arial"/>
      <family val="2"/>
    </font>
    <font>
      <sz val="11"/>
      <color indexed="62"/>
      <name val="Calibri"/>
      <family val="2"/>
    </font>
    <font>
      <sz val="7"/>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1"/>
      <name val="Univers 45 Light"/>
      <family val="2"/>
    </font>
    <font>
      <sz val="8"/>
      <color indexed="10"/>
      <name val="Arial"/>
      <family val="2"/>
    </font>
    <font>
      <sz val="11"/>
      <color indexed="60"/>
      <name val="Calibri"/>
      <family val="2"/>
    </font>
    <font>
      <sz val="10"/>
      <color theme="1"/>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name val="Geneva"/>
    </font>
    <font>
      <sz val="10"/>
      <color indexed="8"/>
      <name val="MS Sans Serif"/>
      <family val="2"/>
    </font>
    <font>
      <b/>
      <sz val="16"/>
      <color indexed="9"/>
      <name val="Arial"/>
      <family val="2"/>
    </font>
    <font>
      <b/>
      <sz val="18"/>
      <color indexed="56"/>
      <name val="Cambria"/>
      <family val="2"/>
    </font>
    <font>
      <b/>
      <sz val="10"/>
      <name val="Arial"/>
      <family val="2"/>
    </font>
    <font>
      <b/>
      <sz val="16"/>
      <color indexed="24"/>
      <name val="Univers 45 Light"/>
      <family val="2"/>
    </font>
    <font>
      <b/>
      <sz val="11"/>
      <color indexed="8"/>
      <name val="Calibri"/>
      <family val="2"/>
    </font>
    <font>
      <sz val="11"/>
      <color indexed="10"/>
      <name val="Calibri"/>
      <family val="2"/>
    </font>
    <font>
      <b/>
      <sz val="10"/>
      <color theme="0"/>
      <name val="Arial"/>
      <family val="2"/>
    </font>
    <font>
      <b/>
      <sz val="9"/>
      <color theme="0"/>
      <name val="Arial"/>
      <family val="2"/>
    </font>
    <font>
      <b/>
      <sz val="10"/>
      <color theme="1"/>
      <name val="Arial"/>
      <family val="2"/>
    </font>
    <font>
      <b/>
      <sz val="20"/>
      <color rgb="FFFF0000"/>
      <name val="Arial"/>
      <family val="2"/>
    </font>
    <font>
      <sz val="11"/>
      <color theme="3"/>
      <name val="Calibri"/>
      <family val="2"/>
      <scheme val="minor"/>
    </font>
    <font>
      <b/>
      <sz val="9"/>
      <color rgb="FF003399"/>
      <name val="Arial"/>
      <family val="2"/>
    </font>
    <font>
      <b/>
      <sz val="11"/>
      <color theme="0"/>
      <name val="Arial"/>
      <family val="2"/>
    </font>
    <font>
      <sz val="11"/>
      <name val="Calibri"/>
      <family val="2"/>
      <scheme val="minor"/>
    </font>
    <font>
      <b/>
      <u/>
      <sz val="11"/>
      <color theme="1"/>
      <name val="Calibri"/>
      <family val="2"/>
      <scheme val="minor"/>
    </font>
    <font>
      <b/>
      <i/>
      <sz val="10"/>
      <color theme="1"/>
      <name val="Arial"/>
      <family val="2"/>
    </font>
    <font>
      <i/>
      <sz val="10"/>
      <color theme="1"/>
      <name val="Arial"/>
      <family val="2"/>
    </font>
    <font>
      <sz val="10"/>
      <name val="Times New Roman"/>
      <family val="1"/>
    </font>
    <font>
      <b/>
      <u/>
      <sz val="10"/>
      <color indexed="12"/>
      <name val="Arial"/>
      <family val="2"/>
    </font>
    <font>
      <u/>
      <sz val="11"/>
      <color theme="10"/>
      <name val="Calibri"/>
      <family val="2"/>
    </font>
    <font>
      <sz val="11"/>
      <color theme="1"/>
      <name val="Myriad Pro"/>
      <family val="2"/>
    </font>
    <font>
      <sz val="11"/>
      <color rgb="FF000000"/>
      <name val="Calibri"/>
      <family val="2"/>
      <scheme val="minor"/>
    </font>
    <font>
      <sz val="12"/>
      <color theme="1"/>
      <name val="Arial"/>
      <family val="2"/>
    </font>
    <font>
      <b/>
      <sz val="14"/>
      <color indexed="60"/>
      <name val="Arial"/>
      <family val="2"/>
    </font>
    <font>
      <b/>
      <sz val="12"/>
      <color indexed="60"/>
      <name val="Arial"/>
      <family val="2"/>
    </font>
    <font>
      <sz val="10"/>
      <color indexed="9"/>
      <name val="Arial"/>
      <family val="2"/>
    </font>
    <font>
      <sz val="12"/>
      <name val="Arial"/>
      <family val="2"/>
    </font>
    <font>
      <sz val="22"/>
      <color indexed="10"/>
      <name val="Arial"/>
      <family val="2"/>
    </font>
    <font>
      <b/>
      <sz val="18"/>
      <name val="Arial"/>
      <family val="2"/>
    </font>
    <font>
      <b/>
      <sz val="20"/>
      <name val="Arial"/>
      <family val="2"/>
    </font>
    <font>
      <b/>
      <sz val="28"/>
      <name val="Arial"/>
      <family val="2"/>
    </font>
    <font>
      <b/>
      <sz val="36"/>
      <name val="Arial"/>
      <family val="2"/>
    </font>
    <font>
      <b/>
      <sz val="36"/>
      <color indexed="10"/>
      <name val="Arial"/>
      <family val="2"/>
    </font>
    <font>
      <b/>
      <sz val="24"/>
      <name val="Arial"/>
      <family val="2"/>
    </font>
    <font>
      <sz val="14"/>
      <name val="Arial"/>
      <family val="2"/>
    </font>
    <font>
      <sz val="18"/>
      <name val="Arial"/>
      <family val="2"/>
    </font>
    <font>
      <sz val="11"/>
      <name val="Arial"/>
      <family val="2"/>
    </font>
    <font>
      <b/>
      <sz val="14"/>
      <name val="Arial"/>
      <family val="2"/>
    </font>
    <font>
      <b/>
      <sz val="14"/>
      <color theme="0"/>
      <name val="Arial"/>
      <family val="2"/>
    </font>
    <font>
      <sz val="14"/>
      <color theme="0"/>
      <name val="Arial"/>
      <family val="2"/>
    </font>
    <font>
      <i/>
      <sz val="14"/>
      <name val="Arial"/>
      <family val="2"/>
    </font>
    <font>
      <i/>
      <sz val="11"/>
      <color theme="1"/>
      <name val="Calibri"/>
      <family val="2"/>
      <scheme val="minor"/>
    </font>
    <font>
      <b/>
      <sz val="11"/>
      <color theme="0"/>
      <name val="Calibri"/>
      <family val="2"/>
      <scheme val="minor"/>
    </font>
    <font>
      <u/>
      <sz val="10"/>
      <name val="Arial"/>
      <family val="2"/>
    </font>
    <font>
      <u/>
      <sz val="11"/>
      <color theme="0"/>
      <name val="Calibri"/>
      <family val="2"/>
      <scheme val="minor"/>
    </font>
    <font>
      <u/>
      <sz val="11"/>
      <name val="Calibri"/>
      <family val="2"/>
      <scheme val="minor"/>
    </font>
    <font>
      <i/>
      <sz val="11"/>
      <name val="Calibri"/>
      <family val="2"/>
      <scheme val="minor"/>
    </font>
    <font>
      <sz val="11"/>
      <color rgb="FFFF0000"/>
      <name val="Arial"/>
      <family val="2"/>
    </font>
    <font>
      <b/>
      <u/>
      <sz val="12"/>
      <color theme="1"/>
      <name val="Calibri"/>
      <family val="2"/>
      <scheme val="minor"/>
    </font>
    <font>
      <b/>
      <sz val="12"/>
      <color theme="0"/>
      <name val="Arial"/>
      <family val="2"/>
    </font>
    <font>
      <u/>
      <sz val="11"/>
      <color theme="1"/>
      <name val="Calibri"/>
      <family val="2"/>
      <scheme val="minor"/>
    </font>
    <font>
      <sz val="9"/>
      <color theme="1"/>
      <name val="Arial"/>
      <family val="2"/>
    </font>
    <font>
      <sz val="9"/>
      <color theme="0"/>
      <name val="Arial"/>
      <family val="2"/>
    </font>
    <font>
      <sz val="9"/>
      <color rgb="FF9C0006"/>
      <name val="Arial"/>
      <family val="2"/>
    </font>
    <font>
      <b/>
      <sz val="9"/>
      <color rgb="FFFA7D00"/>
      <name val="Arial"/>
      <family val="2"/>
    </font>
    <font>
      <i/>
      <sz val="9"/>
      <color rgb="FF7F7F7F"/>
      <name val="Arial"/>
      <family val="2"/>
    </font>
    <font>
      <sz val="9"/>
      <color rgb="FF006100"/>
      <name val="Arial"/>
      <family val="2"/>
    </font>
    <font>
      <b/>
      <sz val="15"/>
      <color theme="3"/>
      <name val="Arial"/>
      <family val="2"/>
    </font>
    <font>
      <b/>
      <sz val="13"/>
      <color theme="3"/>
      <name val="Arial"/>
      <family val="2"/>
    </font>
    <font>
      <b/>
      <sz val="11"/>
      <color theme="3"/>
      <name val="Arial"/>
      <family val="2"/>
    </font>
    <font>
      <sz val="9"/>
      <color rgb="FF3F3F76"/>
      <name val="Arial"/>
      <family val="2"/>
    </font>
    <font>
      <sz val="9"/>
      <color rgb="FFFA7D00"/>
      <name val="Arial"/>
      <family val="2"/>
    </font>
    <font>
      <sz val="9"/>
      <color rgb="FF9C6500"/>
      <name val="Arial"/>
      <family val="2"/>
    </font>
    <font>
      <b/>
      <sz val="9"/>
      <color rgb="FF3F3F3F"/>
      <name val="Arial"/>
      <family val="2"/>
    </font>
    <font>
      <b/>
      <sz val="9"/>
      <color theme="1"/>
      <name val="Arial"/>
      <family val="2"/>
    </font>
    <font>
      <sz val="9"/>
      <color rgb="FFFF0000"/>
      <name val="Arial"/>
      <family val="2"/>
    </font>
    <font>
      <sz val="10"/>
      <color indexed="8"/>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FF0000"/>
      <name val="Arial"/>
      <family val="2"/>
    </font>
    <font>
      <sz val="10"/>
      <color theme="0"/>
      <name val="Calibri"/>
      <family val="2"/>
      <scheme val="minor"/>
    </font>
    <font>
      <sz val="11"/>
      <color theme="1"/>
      <name val="Wingdings 3"/>
      <family val="1"/>
      <charset val="2"/>
    </font>
    <font>
      <i/>
      <sz val="11"/>
      <color theme="1"/>
      <name val="Wingdings 3"/>
      <family val="1"/>
      <charset val="2"/>
    </font>
    <font>
      <b/>
      <sz val="18"/>
      <color rgb="FF000000"/>
      <name val="Calibri"/>
      <family val="2"/>
      <scheme val="minor"/>
    </font>
    <font>
      <b/>
      <sz val="10"/>
      <color indexed="8"/>
      <name val="Arial"/>
      <family val="2"/>
    </font>
    <font>
      <sz val="11"/>
      <color theme="1"/>
      <name val="Arial"/>
      <family val="2"/>
    </font>
    <font>
      <sz val="11"/>
      <color indexed="8"/>
      <name val="Calibri"/>
      <family val="2"/>
      <scheme val="minor"/>
    </font>
    <font>
      <b/>
      <sz val="9"/>
      <color rgb="FF333399"/>
      <name val="Arial"/>
      <family val="2"/>
    </font>
  </fonts>
  <fills count="88">
    <fill>
      <patternFill patternType="none"/>
    </fill>
    <fill>
      <patternFill patternType="gray125"/>
    </fill>
    <fill>
      <patternFill patternType="solid">
        <fgColor rgb="FF3333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9"/>
        <bgColor indexed="64"/>
      </patternFill>
    </fill>
    <fill>
      <patternFill patternType="solid">
        <fgColor indexed="24"/>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5" tint="0.59996337778862885"/>
        <bgColor indexed="64"/>
      </patternFill>
    </fill>
    <fill>
      <patternFill patternType="solid">
        <fgColor theme="2"/>
        <bgColor indexed="64"/>
      </patternFill>
    </fill>
    <fill>
      <patternFill patternType="solid">
        <fgColor theme="6" tint="0.599963377788628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6337778862885"/>
        <bgColor indexed="64"/>
      </patternFill>
    </fill>
    <fill>
      <patternFill patternType="solid">
        <fgColor rgb="FFFABF8F"/>
        <bgColor indexed="64"/>
      </patternFill>
    </fill>
    <fill>
      <patternFill patternType="solid">
        <fgColor theme="9" tint="0.39997558519241921"/>
        <bgColor indexed="64"/>
      </patternFill>
    </fill>
    <fill>
      <patternFill patternType="solid">
        <fgColor theme="3" tint="-0.24994659260841701"/>
        <bgColor auto="1"/>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9"/>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7" tint="0.59999389629810485"/>
        <bgColor indexed="64"/>
      </patternFill>
    </fill>
    <fill>
      <patternFill patternType="solid">
        <fgColor rgb="FFC74D70"/>
        <bgColor indexed="64"/>
      </patternFill>
    </fill>
    <fill>
      <patternFill patternType="solid">
        <fgColor theme="0" tint="-0.14999847407452621"/>
        <bgColor indexed="64"/>
      </patternFill>
    </fill>
  </fills>
  <borders count="151">
    <border>
      <left/>
      <right/>
      <top/>
      <bottom/>
      <diagonal/>
    </border>
    <border>
      <left/>
      <right/>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2"/>
      </top>
      <bottom style="double">
        <color indexed="62"/>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top style="thin">
        <color theme="0" tint="-0.34998626667073579"/>
      </top>
      <bottom style="medium">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medium">
        <color theme="0" tint="-0.34998626667073579"/>
      </right>
      <top style="medium">
        <color theme="0" tint="-0.34998626667073579"/>
      </top>
      <bottom/>
      <diagonal/>
    </border>
    <border>
      <left/>
      <right/>
      <top style="medium">
        <color theme="0" tint="-0.34998626667073579"/>
      </top>
      <bottom/>
      <diagonal/>
    </border>
    <border>
      <left style="medium">
        <color theme="0" tint="-0.34998626667073579"/>
      </left>
      <right style="thin">
        <color theme="0" tint="-0.34998626667073579"/>
      </right>
      <top/>
      <bottom style="thin">
        <color theme="0" tint="-0.34998626667073579"/>
      </bottom>
      <diagonal/>
    </border>
    <border>
      <left style="medium">
        <color theme="0" tint="-0.34998626667073579"/>
      </left>
      <right style="thin">
        <color theme="0" tint="-0.24994659260841701"/>
      </right>
      <top style="thin">
        <color theme="0" tint="-0.24994659260841701"/>
      </top>
      <bottom style="thin">
        <color theme="0" tint="-0.24994659260841701"/>
      </bottom>
      <diagonal/>
    </border>
    <border>
      <left style="medium">
        <color theme="0" tint="-0.34998626667073579"/>
      </left>
      <right style="thin">
        <color theme="0" tint="-0.24994659260841701"/>
      </right>
      <top style="thin">
        <color theme="0" tint="-0.24994659260841701"/>
      </top>
      <bottom style="medium">
        <color theme="0" tint="-0.3499862666707357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right/>
      <top style="thin">
        <color auto="1"/>
      </top>
      <bottom style="thin">
        <color auto="1"/>
      </bottom>
      <diagonal/>
    </border>
    <border>
      <left style="thin">
        <color theme="0" tint="-0.34998626667073579"/>
      </left>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style="thin">
        <color theme="0" tint="-0.34998626667073579"/>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n">
        <color indexed="64"/>
      </right>
      <top/>
      <bottom style="thin">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medium">
        <color theme="0" tint="-0.34998626667073579"/>
      </left>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right/>
      <top style="medium">
        <color indexed="64"/>
      </top>
      <bottom style="medium">
        <color indexed="64"/>
      </bottom>
      <diagonal/>
    </border>
    <border>
      <left/>
      <right style="thin">
        <color theme="0" tint="-0.24994659260841701"/>
      </right>
      <top style="medium">
        <color theme="0" tint="-0.34998626667073579"/>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style="thin">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style="medium">
        <color theme="0" tint="-0.34998626667073579"/>
      </left>
      <right/>
      <top style="medium">
        <color theme="0" tint="-0.34998626667073579"/>
      </top>
      <bottom style="thin">
        <color theme="0" tint="-0.24994659260841701"/>
      </bottom>
      <diagonal/>
    </border>
    <border>
      <left/>
      <right/>
      <top style="medium">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medium">
        <color theme="0" tint="-0.34998626667073579"/>
      </left>
      <right/>
      <top/>
      <bottom style="thin">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theme="0" tint="-0.34998626667073579"/>
      </left>
      <right style="thin">
        <color theme="0" tint="-0.34998626667073579"/>
      </right>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style="medium">
        <color theme="0" tint="-0.34998626667073579"/>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medium">
        <color theme="0" tint="-0.34998626667073579"/>
      </left>
      <right style="thin">
        <color theme="0" tint="-0.34998626667073579"/>
      </right>
      <top/>
      <bottom style="thin">
        <color theme="0" tint="-0.24994659260841701"/>
      </bottom>
      <diagonal/>
    </border>
    <border>
      <left style="thin">
        <color theme="0" tint="-0.34998626667073579"/>
      </left>
      <right style="medium">
        <color theme="0" tint="-0.34998626667073579"/>
      </right>
      <top/>
      <bottom style="thin">
        <color theme="0" tint="-0.24994659260841701"/>
      </bottom>
      <diagonal/>
    </border>
    <border>
      <left style="thin">
        <color theme="0" tint="-0.34998626667073579"/>
      </left>
      <right style="thin">
        <color theme="0" tint="-0.34998626667073579"/>
      </right>
      <top style="thin">
        <color theme="0" tint="-0.24994659260841701"/>
      </top>
      <bottom/>
      <diagonal/>
    </border>
    <border>
      <left style="medium">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style="thin">
        <color theme="0" tint="-0.34998626667073579"/>
      </left>
      <right/>
      <top/>
      <bottom style="medium">
        <color theme="0" tint="-0.34998626667073579"/>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42982">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0" fillId="0" borderId="2">
      <alignment vertical="center"/>
      <protection locked="0"/>
    </xf>
    <xf numFmtId="164" fontId="10" fillId="0" borderId="2">
      <alignment horizontal="right" vertical="center"/>
      <protection locked="0"/>
    </xf>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3" applyNumberFormat="0" applyAlignment="0" applyProtection="0"/>
    <xf numFmtId="0" fontId="13" fillId="0" borderId="0" applyNumberFormat="0" applyAlignment="0" applyProtection="0"/>
    <xf numFmtId="0" fontId="14" fillId="0" borderId="0" applyNumberFormat="0" applyAlignment="0" applyProtection="0"/>
    <xf numFmtId="0" fontId="13" fillId="0" borderId="4" applyNumberForma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6" fillId="0" borderId="0" applyNumberFormat="0" applyFill="0" applyBorder="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165" fontId="7" fillId="24" borderId="6" applyNumberFormat="0">
      <alignment vertical="center"/>
    </xf>
    <xf numFmtId="166" fontId="7" fillId="25" borderId="6" applyNumberFormat="0">
      <alignment vertical="center"/>
    </xf>
    <xf numFmtId="166" fontId="7" fillId="25" borderId="6" applyNumberFormat="0">
      <alignment vertical="center"/>
    </xf>
    <xf numFmtId="1" fontId="7" fillId="26" borderId="6" applyNumberFormat="0">
      <alignment vertical="center"/>
    </xf>
    <xf numFmtId="1" fontId="7" fillId="26" borderId="6" applyNumberFormat="0">
      <alignment vertical="center"/>
    </xf>
    <xf numFmtId="165" fontId="7" fillId="26" borderId="6" applyNumberFormat="0">
      <alignment vertical="center"/>
    </xf>
    <xf numFmtId="165" fontId="7" fillId="26" borderId="6" applyNumberFormat="0">
      <alignment vertical="center"/>
    </xf>
    <xf numFmtId="165" fontId="7" fillId="27" borderId="6" applyNumberFormat="0">
      <alignment vertical="center"/>
    </xf>
    <xf numFmtId="165" fontId="7" fillId="27" borderId="6" applyNumberFormat="0">
      <alignment vertical="center"/>
    </xf>
    <xf numFmtId="3" fontId="7" fillId="0" borderId="6" applyNumberFormat="0">
      <alignment vertical="center"/>
    </xf>
    <xf numFmtId="3" fontId="7" fillId="0" borderId="6" applyNumberFormat="0">
      <alignment vertical="center"/>
    </xf>
    <xf numFmtId="165" fontId="7" fillId="24" borderId="6" applyNumberFormat="0">
      <alignment vertical="center"/>
    </xf>
    <xf numFmtId="0" fontId="7" fillId="24" borderId="6" applyNumberFormat="0">
      <alignment vertical="center"/>
    </xf>
    <xf numFmtId="0" fontId="7" fillId="24" borderId="6" applyNumberFormat="0">
      <alignment vertical="center"/>
    </xf>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7"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0" fontId="8" fillId="0" borderId="0"/>
    <xf numFmtId="0" fontId="21" fillId="30" borderId="10" applyNumberFormat="0"/>
    <xf numFmtId="37" fontId="10" fillId="0" borderId="1" applyNumberFormat="0">
      <alignment horizontal="centerContinuous" vertical="top"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23" fillId="0" borderId="0" applyFill="0" applyBorder="0"/>
    <xf numFmtId="15" fontId="24" fillId="0" borderId="0" applyFill="0" applyBorder="0" applyProtection="0">
      <alignment horizontal="center"/>
    </xf>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1" fontId="26" fillId="0" borderId="0" applyNumberFormat="0" applyFill="0" applyBorder="0" applyAlignment="0" applyProtection="0"/>
    <xf numFmtId="171" fontId="27" fillId="23" borderId="12" applyAlignment="0">
      <protection locked="0"/>
    </xf>
    <xf numFmtId="172" fontId="24" fillId="0" borderId="0" applyFill="0" applyBorder="0" applyAlignment="0" applyProtection="0"/>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37" fontId="29" fillId="27" borderId="13" applyBorder="0" applyAlignment="0"/>
    <xf numFmtId="37" fontId="29" fillId="27" borderId="13" applyBorder="0" applyAlignment="0"/>
    <xf numFmtId="37" fontId="29" fillId="27" borderId="13" applyBorder="0" applyAlignment="0"/>
    <xf numFmtId="0" fontId="30" fillId="27" borderId="14" applyNumberFormat="0">
      <alignment vertical="center"/>
    </xf>
    <xf numFmtId="37" fontId="29" fillId="27" borderId="13" applyBorder="0" applyAlignment="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6" fillId="0" borderId="0" applyNumberFormat="0" applyFill="0" applyBorder="0" applyAlignment="0" applyProtection="0"/>
    <xf numFmtId="165" fontId="34" fillId="31" borderId="18" applyNumberFormat="0">
      <alignment vertical="center"/>
    </xf>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37" fontId="36" fillId="0" borderId="19" applyNumberFormat="0" applyBorder="0" applyAlignment="0">
      <protection locked="0"/>
    </xf>
    <xf numFmtId="0" fontId="34" fillId="32" borderId="18" applyNumberFormat="0">
      <alignment vertical="center"/>
      <protection locked="0"/>
    </xf>
    <xf numFmtId="0" fontId="34" fillId="32" borderId="18" applyNumberFormat="0">
      <alignment vertical="center"/>
      <protection locked="0"/>
    </xf>
    <xf numFmtId="0" fontId="34" fillId="32" borderId="18" applyNumberFormat="0">
      <alignment vertical="center"/>
      <protection locked="0"/>
    </xf>
    <xf numFmtId="0" fontId="34" fillId="32" borderId="18" applyNumberFormat="0">
      <alignment vertical="center"/>
      <protection locked="0"/>
    </xf>
    <xf numFmtId="0" fontId="34" fillId="32" borderId="18" applyNumberFormat="0">
      <alignment vertical="center"/>
      <protection locked="0"/>
    </xf>
    <xf numFmtId="37" fontId="36" fillId="0" borderId="19" applyNumberFormat="0" applyBorder="0" applyAlignment="0">
      <protection locked="0"/>
    </xf>
    <xf numFmtId="37" fontId="36" fillId="0" borderId="19" applyNumberFormat="0" applyBorder="0" applyAlignment="0">
      <protection locked="0"/>
    </xf>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4" fillId="32" borderId="18" applyNumberFormat="0">
      <alignment vertical="center"/>
      <protection locked="0"/>
    </xf>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4" fillId="31" borderId="18" applyNumberFormat="0">
      <alignment vertical="center"/>
    </xf>
    <xf numFmtId="38" fontId="37" fillId="0" borderId="0"/>
    <xf numFmtId="38" fontId="38" fillId="0" borderId="0"/>
    <xf numFmtId="38" fontId="39" fillId="0" borderId="0"/>
    <xf numFmtId="38" fontId="40" fillId="0" borderId="0"/>
    <xf numFmtId="0" fontId="21" fillId="0" borderId="0"/>
    <xf numFmtId="0" fontId="21" fillId="0" borderId="0"/>
    <xf numFmtId="37" fontId="7" fillId="0" borderId="0" applyBorder="0" applyAlignment="0">
      <alignment horizontal="left"/>
      <protection locked="0"/>
    </xf>
    <xf numFmtId="37" fontId="7" fillId="0" borderId="0" applyBorder="0" applyAlignment="0">
      <alignment horizontal="left"/>
      <protection locked="0"/>
    </xf>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7" fillId="0" borderId="21" applyBorder="0">
      <alignment horizontal="center" vertical="center" wrapText="1"/>
    </xf>
    <xf numFmtId="0" fontId="34" fillId="24" borderId="22" applyNumberFormat="0">
      <alignment vertical="center"/>
      <protection locked="0"/>
    </xf>
    <xf numFmtId="0" fontId="42" fillId="24" borderId="22" applyFont="0">
      <protection locked="0"/>
    </xf>
    <xf numFmtId="0" fontId="43" fillId="0" borderId="0" applyBorder="0">
      <alignment horizontal="left" vertical="top"/>
    </xf>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7" fillId="0" borderId="0"/>
    <xf numFmtId="0" fontId="45" fillId="0" borderId="0"/>
    <xf numFmtId="0" fontId="7" fillId="0" borderId="0"/>
    <xf numFmtId="0" fontId="7" fillId="0" borderId="0"/>
    <xf numFmtId="0" fontId="1"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40" fontId="47" fillId="34" borderId="0">
      <alignment horizontal="right"/>
    </xf>
    <xf numFmtId="0" fontId="48" fillId="34" borderId="0">
      <alignment horizontal="right"/>
    </xf>
    <xf numFmtId="0" fontId="49" fillId="34" borderId="24"/>
    <xf numFmtId="0" fontId="49" fillId="0" borderId="0" applyBorder="0">
      <alignment horizontal="centerContinuous"/>
    </xf>
    <xf numFmtId="0" fontId="50" fillId="0" borderId="0" applyBorder="0">
      <alignment horizontal="centerContinuous"/>
    </xf>
    <xf numFmtId="173" fontId="51" fillId="0" borderId="0" applyFont="0" applyFill="0" applyBorder="0" applyProtection="0">
      <alignment horizontal="center"/>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0" fontId="7" fillId="27" borderId="25" applyBorder="0" applyAlignment="0">
      <alignment horizontal="center" vertical="top"/>
    </xf>
    <xf numFmtId="0" fontId="7" fillId="27" borderId="25" applyBorder="0" applyAlignment="0">
      <alignment horizontal="center" vertical="top"/>
    </xf>
    <xf numFmtId="0" fontId="52" fillId="0" borderId="0"/>
    <xf numFmtId="0" fontId="53" fillId="0" borderId="0"/>
    <xf numFmtId="0" fontId="53" fillId="0" borderId="0"/>
    <xf numFmtId="0" fontId="53" fillId="0" borderId="0"/>
    <xf numFmtId="165" fontId="54" fillId="35" borderId="0" applyNumberFormat="0">
      <alignment vertical="center"/>
    </xf>
    <xf numFmtId="0" fontId="55" fillId="0" borderId="0" applyNumberFormat="0" applyFill="0" applyBorder="0" applyAlignment="0" applyProtection="0"/>
    <xf numFmtId="49" fontId="56" fillId="25" borderId="26">
      <alignment horizontal="center" vertical="center" wrapText="1"/>
    </xf>
    <xf numFmtId="165" fontId="57" fillId="24" borderId="0">
      <alignment vertical="center"/>
    </xf>
    <xf numFmtId="165" fontId="57" fillId="24" borderId="0">
      <alignment vertical="center"/>
    </xf>
    <xf numFmtId="165" fontId="57" fillId="24" borderId="0">
      <alignment vertical="center"/>
    </xf>
    <xf numFmtId="165" fontId="57" fillId="24" borderId="0">
      <alignment vertical="center"/>
    </xf>
    <xf numFmtId="165" fontId="57" fillId="24" borderId="0">
      <alignment vertical="center"/>
    </xf>
    <xf numFmtId="49" fontId="56" fillId="25" borderId="26">
      <alignment horizontal="center" vertical="center" wrapText="1"/>
    </xf>
    <xf numFmtId="49" fontId="56" fillId="25" borderId="26">
      <alignment horizontal="center" vertical="center" wrapText="1"/>
    </xf>
    <xf numFmtId="165" fontId="57" fillId="24" borderId="0">
      <alignment vertical="center"/>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 fillId="0" borderId="21" applyBorder="0">
      <alignment horizontal="center" vertical="top" wrapText="1"/>
    </xf>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39" borderId="0" applyNumberFormat="0" applyBorder="0" applyAlignment="0" applyProtection="0"/>
    <xf numFmtId="0" fontId="7" fillId="0" borderId="0"/>
    <xf numFmtId="0" fontId="8" fillId="3" borderId="0" applyNumberFormat="0" applyBorder="0" applyAlignment="0" applyProtection="0"/>
    <xf numFmtId="0" fontId="1" fillId="40" borderId="0" applyNumberFormat="0" applyBorder="0" applyAlignment="0" applyProtection="0"/>
    <xf numFmtId="0" fontId="8" fillId="4" borderId="0" applyNumberFormat="0" applyBorder="0" applyAlignment="0" applyProtection="0"/>
    <xf numFmtId="0" fontId="1" fillId="42" borderId="0" applyNumberFormat="0" applyBorder="0" applyAlignment="0" applyProtection="0"/>
    <xf numFmtId="0" fontId="8" fillId="5" borderId="0" applyNumberFormat="0" applyBorder="0" applyAlignment="0" applyProtection="0"/>
    <xf numFmtId="0" fontId="1" fillId="44" borderId="0" applyNumberFormat="0" applyBorder="0" applyAlignment="0" applyProtection="0"/>
    <xf numFmtId="0" fontId="8" fillId="6" borderId="0" applyNumberFormat="0" applyBorder="0" applyAlignment="0" applyProtection="0"/>
    <xf numFmtId="0" fontId="1" fillId="46" borderId="0" applyNumberFormat="0" applyBorder="0" applyAlignment="0" applyProtection="0"/>
    <xf numFmtId="0" fontId="8" fillId="7" borderId="0" applyNumberFormat="0" applyBorder="0" applyAlignment="0" applyProtection="0"/>
    <xf numFmtId="0" fontId="1" fillId="48" borderId="0" applyNumberFormat="0" applyBorder="0" applyAlignment="0" applyProtection="0"/>
    <xf numFmtId="0" fontId="8" fillId="8" borderId="0" applyNumberFormat="0" applyBorder="0" applyAlignment="0" applyProtection="0"/>
    <xf numFmtId="0" fontId="1" fillId="50" borderId="0" applyNumberFormat="0" applyBorder="0" applyAlignment="0" applyProtection="0"/>
    <xf numFmtId="0" fontId="8" fillId="9" borderId="0" applyNumberFormat="0" applyBorder="0" applyAlignment="0" applyProtection="0"/>
    <xf numFmtId="0" fontId="1" fillId="41" borderId="0" applyNumberFormat="0" applyBorder="0" applyAlignment="0" applyProtection="0"/>
    <xf numFmtId="0" fontId="8" fillId="10" borderId="0" applyNumberFormat="0" applyBorder="0" applyAlignment="0" applyProtection="0"/>
    <xf numFmtId="0" fontId="1" fillId="43" borderId="0" applyNumberFormat="0" applyBorder="0" applyAlignment="0" applyProtection="0"/>
    <xf numFmtId="0" fontId="8" fillId="11" borderId="0" applyNumberFormat="0" applyBorder="0" applyAlignment="0" applyProtection="0"/>
    <xf numFmtId="0" fontId="1" fillId="45" borderId="0" applyNumberFormat="0" applyBorder="0" applyAlignment="0" applyProtection="0"/>
    <xf numFmtId="0" fontId="8" fillId="6" borderId="0" applyNumberFormat="0" applyBorder="0" applyAlignment="0" applyProtection="0"/>
    <xf numFmtId="0" fontId="1" fillId="47" borderId="0" applyNumberFormat="0" applyBorder="0" applyAlignment="0" applyProtection="0"/>
    <xf numFmtId="0" fontId="8" fillId="9" borderId="0" applyNumberFormat="0" applyBorder="0" applyAlignment="0" applyProtection="0"/>
    <xf numFmtId="0" fontId="1" fillId="49" borderId="0" applyNumberFormat="0" applyBorder="0" applyAlignment="0" applyProtection="0"/>
    <xf numFmtId="0" fontId="8" fillId="12" borderId="0" applyNumberFormat="0" applyBorder="0" applyAlignment="0" applyProtection="0"/>
    <xf numFmtId="0" fontId="1" fillId="51" borderId="0" applyNumberFormat="0" applyBorder="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43" fontId="8" fillId="0" borderId="0" applyFont="0" applyFill="0" applyBorder="0" applyAlignment="0" applyProtection="0"/>
    <xf numFmtId="167" fontId="8" fillId="0" borderId="0" applyFont="0" applyFill="0" applyBorder="0" applyAlignment="0" applyProtection="0"/>
    <xf numFmtId="43" fontId="71" fillId="0" borderId="0" applyFont="0" applyFill="0" applyBorder="0" applyAlignment="0" applyProtection="0"/>
    <xf numFmtId="43" fontId="8" fillId="0" borderId="0" applyFont="0" applyFill="0" applyBorder="0" applyAlignment="0" applyProtection="0"/>
    <xf numFmtId="43" fontId="71" fillId="0" borderId="0" applyFont="0" applyFill="0" applyBorder="0" applyAlignment="0" applyProtection="0"/>
    <xf numFmtId="43" fontId="8" fillId="0" borderId="0" applyFont="0" applyFill="0" applyBorder="0" applyAlignment="0" applyProtection="0"/>
    <xf numFmtId="43" fontId="71" fillId="0" borderId="0" applyFont="0" applyFill="0" applyBorder="0" applyAlignment="0" applyProtection="0"/>
    <xf numFmtId="167" fontId="8"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6" fillId="0" borderId="0" applyNumberFormat="0" applyFill="0" applyBorder="0" applyAlignment="0" applyProtection="0"/>
    <xf numFmtId="0" fontId="72" fillId="22" borderId="0" applyFill="0" applyBorder="0" applyProtection="0"/>
    <xf numFmtId="0" fontId="73" fillId="0" borderId="0" applyNumberFormat="0" applyFill="0" applyBorder="0" applyAlignment="0" applyProtection="0">
      <alignment vertical="top"/>
      <protection locked="0"/>
    </xf>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74" fillId="0" borderId="0"/>
    <xf numFmtId="0" fontId="7" fillId="0" borderId="0"/>
    <xf numFmtId="0" fontId="1" fillId="0" borderId="0"/>
    <xf numFmtId="0" fontId="75" fillId="0" borderId="0"/>
    <xf numFmtId="0" fontId="1" fillId="0" borderId="0"/>
    <xf numFmtId="0" fontId="7" fillId="0" borderId="0"/>
    <xf numFmtId="0" fontId="76" fillId="0" borderId="0"/>
    <xf numFmtId="0" fontId="7" fillId="0" borderId="0"/>
    <xf numFmtId="0" fontId="1" fillId="0" borderId="0"/>
    <xf numFmtId="0" fontId="7" fillId="0" borderId="0"/>
    <xf numFmtId="0" fontId="45" fillId="0" borderId="0"/>
    <xf numFmtId="0" fontId="45" fillId="0" borderId="0"/>
    <xf numFmtId="0" fontId="7"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9" fontId="1"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77" fillId="0" borderId="0">
      <alignment horizontal="left"/>
    </xf>
    <xf numFmtId="0" fontId="78" fillId="0" borderId="0">
      <alignment horizontal="left" indent="1"/>
    </xf>
    <xf numFmtId="0" fontId="7" fillId="0" borderId="0">
      <alignment horizontal="left" vertical="top" wrapText="1" indent="2"/>
    </xf>
    <xf numFmtId="0" fontId="7" fillId="0" borderId="0">
      <alignment horizontal="left" wrapText="1" indent="1"/>
    </xf>
    <xf numFmtId="0" fontId="7" fillId="0" borderId="0"/>
    <xf numFmtId="0" fontId="7" fillId="0" borderId="0"/>
    <xf numFmtId="0" fontId="6" fillId="0" borderId="0" applyNumberFormat="0" applyFill="0" applyBorder="0" applyAlignment="0" applyProtection="0"/>
    <xf numFmtId="0" fontId="105" fillId="40" borderId="0" applyNumberFormat="0" applyBorder="0" applyAlignment="0" applyProtection="0"/>
    <xf numFmtId="0" fontId="105" fillId="42" borderId="0" applyNumberFormat="0" applyBorder="0" applyAlignment="0" applyProtection="0"/>
    <xf numFmtId="0" fontId="105" fillId="44" borderId="0" applyNumberFormat="0" applyBorder="0" applyAlignment="0" applyProtection="0"/>
    <xf numFmtId="0" fontId="105" fillId="46" borderId="0" applyNumberFormat="0" applyBorder="0" applyAlignment="0" applyProtection="0"/>
    <xf numFmtId="0" fontId="105" fillId="48" borderId="0" applyNumberFormat="0" applyBorder="0" applyAlignment="0" applyProtection="0"/>
    <xf numFmtId="0" fontId="105" fillId="50"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7" borderId="0" applyNumberFormat="0" applyBorder="0" applyAlignment="0" applyProtection="0"/>
    <xf numFmtId="0" fontId="105" fillId="49" borderId="0" applyNumberFormat="0" applyBorder="0" applyAlignment="0" applyProtection="0"/>
    <xf numFmtId="0" fontId="105" fillId="51" borderId="0" applyNumberFormat="0" applyBorder="0" applyAlignment="0" applyProtection="0"/>
    <xf numFmtId="0" fontId="106" fillId="39" borderId="0" applyNumberFormat="0" applyBorder="0" applyAlignment="0" applyProtection="0"/>
    <xf numFmtId="0" fontId="106" fillId="76" borderId="0" applyNumberFormat="0" applyBorder="0" applyAlignment="0" applyProtection="0"/>
    <xf numFmtId="0" fontId="106" fillId="78" borderId="0" applyNumberFormat="0" applyBorder="0" applyAlignment="0" applyProtection="0"/>
    <xf numFmtId="0" fontId="106" fillId="80" borderId="0" applyNumberFormat="0" applyBorder="0" applyAlignment="0" applyProtection="0"/>
    <xf numFmtId="0" fontId="106" fillId="82" borderId="0" applyNumberFormat="0" applyBorder="0" applyAlignment="0" applyProtection="0"/>
    <xf numFmtId="0" fontId="106" fillId="84" borderId="0" applyNumberFormat="0" applyBorder="0" applyAlignment="0" applyProtection="0"/>
    <xf numFmtId="0" fontId="106" fillId="74" borderId="0" applyNumberFormat="0" applyBorder="0" applyAlignment="0" applyProtection="0"/>
    <xf numFmtId="0" fontId="106" fillId="75" borderId="0" applyNumberFormat="0" applyBorder="0" applyAlignment="0" applyProtection="0"/>
    <xf numFmtId="0" fontId="106" fillId="77" borderId="0" applyNumberFormat="0" applyBorder="0" applyAlignment="0" applyProtection="0"/>
    <xf numFmtId="0" fontId="106" fillId="79" borderId="0" applyNumberFormat="0" applyBorder="0" applyAlignment="0" applyProtection="0"/>
    <xf numFmtId="0" fontId="106" fillId="81" borderId="0" applyNumberFormat="0" applyBorder="0" applyAlignment="0" applyProtection="0"/>
    <xf numFmtId="0" fontId="106" fillId="83" borderId="0" applyNumberFormat="0" applyBorder="0" applyAlignment="0" applyProtection="0"/>
    <xf numFmtId="0" fontId="107" fillId="68" borderId="0" applyNumberFormat="0" applyBorder="0" applyAlignment="0" applyProtection="0"/>
    <xf numFmtId="0" fontId="108" fillId="71" borderId="122" applyNumberFormat="0" applyAlignment="0" applyProtection="0"/>
    <xf numFmtId="0" fontId="61" fillId="72" borderId="125" applyNumberFormat="0" applyAlignment="0" applyProtection="0"/>
    <xf numFmtId="0" fontId="109" fillId="0" borderId="0" applyNumberFormat="0" applyFill="0" applyBorder="0" applyAlignment="0" applyProtection="0"/>
    <xf numFmtId="0" fontId="110" fillId="67" borderId="0" applyNumberFormat="0" applyBorder="0" applyAlignment="0" applyProtection="0"/>
    <xf numFmtId="0" fontId="111" fillId="0" borderId="119" applyNumberFormat="0" applyFill="0" applyAlignment="0" applyProtection="0"/>
    <xf numFmtId="0" fontId="112" fillId="0" borderId="120" applyNumberFormat="0" applyFill="0" applyAlignment="0" applyProtection="0"/>
    <xf numFmtId="0" fontId="113" fillId="0" borderId="121" applyNumberFormat="0" applyFill="0" applyAlignment="0" applyProtection="0"/>
    <xf numFmtId="0" fontId="113" fillId="0" borderId="0" applyNumberFormat="0" applyFill="0" applyBorder="0" applyAlignment="0" applyProtection="0"/>
    <xf numFmtId="0" fontId="114" fillId="70" borderId="122" applyNumberFormat="0" applyAlignment="0" applyProtection="0"/>
    <xf numFmtId="0" fontId="115" fillId="0" borderId="124" applyNumberFormat="0" applyFill="0" applyAlignment="0" applyProtection="0"/>
    <xf numFmtId="0" fontId="116" fillId="69" borderId="0" applyNumberFormat="0" applyBorder="0" applyAlignment="0" applyProtection="0"/>
    <xf numFmtId="0" fontId="8" fillId="0" borderId="0"/>
    <xf numFmtId="0" fontId="105" fillId="73" borderId="126" applyNumberFormat="0" applyFont="0" applyAlignment="0" applyProtection="0"/>
    <xf numFmtId="0" fontId="117" fillId="71" borderId="123" applyNumberFormat="0" applyAlignment="0" applyProtection="0"/>
    <xf numFmtId="0" fontId="118" fillId="0" borderId="127" applyNumberFormat="0" applyFill="0" applyAlignment="0" applyProtection="0"/>
    <xf numFmtId="0" fontId="119" fillId="0" borderId="0" applyNumberFormat="0" applyFill="0" applyBorder="0" applyAlignment="0" applyProtection="0"/>
  </cellStyleXfs>
  <cellXfs count="758">
    <xf numFmtId="0" fontId="0" fillId="0" borderId="0" xfId="0"/>
    <xf numFmtId="0" fontId="0" fillId="0" borderId="0" xfId="0" applyBorder="1"/>
    <xf numFmtId="0" fontId="5" fillId="2" borderId="0" xfId="0" applyFont="1" applyFill="1" applyAlignment="1">
      <alignment horizontal="center" vertical="center"/>
    </xf>
    <xf numFmtId="0" fontId="4" fillId="0" borderId="0" xfId="0" applyFont="1"/>
    <xf numFmtId="0" fontId="2" fillId="0" borderId="0" xfId="0" applyFont="1" applyFill="1"/>
    <xf numFmtId="0" fontId="60" fillId="2" borderId="0" xfId="0" applyFont="1" applyFill="1" applyAlignment="1">
      <alignment horizontal="left" vertical="center"/>
    </xf>
    <xf numFmtId="0" fontId="60" fillId="2" borderId="0" xfId="0" applyFont="1" applyFill="1" applyAlignment="1">
      <alignment horizontal="center" vertical="center"/>
    </xf>
    <xf numFmtId="0" fontId="61" fillId="2" borderId="0" xfId="0" applyFont="1" applyFill="1" applyAlignment="1">
      <alignment horizontal="right" vertical="center"/>
    </xf>
    <xf numFmtId="0" fontId="62" fillId="36" borderId="0" xfId="0" applyFont="1" applyFill="1" applyAlignment="1">
      <alignment horizontal="center" vertical="center"/>
    </xf>
    <xf numFmtId="0" fontId="0" fillId="0" borderId="0" xfId="0" applyFill="1"/>
    <xf numFmtId="0" fontId="5" fillId="36" borderId="0" xfId="0" applyFont="1" applyFill="1" applyAlignment="1">
      <alignment horizontal="center" vertical="center"/>
    </xf>
    <xf numFmtId="0" fontId="60" fillId="36" borderId="0" xfId="0" applyFont="1" applyFill="1" applyAlignment="1">
      <alignment horizontal="center" vertical="center"/>
    </xf>
    <xf numFmtId="0" fontId="63" fillId="36" borderId="0" xfId="0" applyFont="1" applyFill="1" applyAlignment="1">
      <alignment horizontal="center" vertical="center"/>
    </xf>
    <xf numFmtId="0" fontId="4" fillId="36" borderId="0" xfId="0" applyFont="1" applyFill="1"/>
    <xf numFmtId="0" fontId="0" fillId="36" borderId="0" xfId="0" applyFill="1" applyBorder="1" applyAlignment="1">
      <alignment horizontal="center"/>
    </xf>
    <xf numFmtId="0" fontId="0" fillId="36" borderId="0" xfId="0" applyFill="1" applyBorder="1"/>
    <xf numFmtId="0" fontId="2" fillId="0" borderId="0" xfId="0" applyFont="1"/>
    <xf numFmtId="0" fontId="0" fillId="0" borderId="0" xfId="0" applyFill="1" applyBorder="1"/>
    <xf numFmtId="0" fontId="0" fillId="37" borderId="31" xfId="0" applyFill="1" applyBorder="1" applyAlignment="1">
      <alignment horizontal="center" vertical="center"/>
    </xf>
    <xf numFmtId="0" fontId="0" fillId="37" borderId="32" xfId="0" applyFill="1" applyBorder="1"/>
    <xf numFmtId="0" fontId="0" fillId="37" borderId="34" xfId="0" applyFont="1" applyFill="1" applyBorder="1" applyAlignment="1">
      <alignment horizontal="center" vertical="center" wrapText="1"/>
    </xf>
    <xf numFmtId="0" fontId="0" fillId="37" borderId="35" xfId="0" applyFont="1" applyFill="1" applyBorder="1" applyAlignment="1">
      <alignment horizontal="center" vertical="center" wrapText="1"/>
    </xf>
    <xf numFmtId="0" fontId="4" fillId="0" borderId="36" xfId="0" applyFont="1" applyBorder="1" applyAlignment="1">
      <alignment horizontal="center" vertical="center"/>
    </xf>
    <xf numFmtId="0" fontId="0" fillId="0" borderId="37" xfId="0" applyBorder="1"/>
    <xf numFmtId="0" fontId="0" fillId="0" borderId="41" xfId="0" applyBorder="1"/>
    <xf numFmtId="1" fontId="0" fillId="0" borderId="43" xfId="0" applyNumberFormat="1" applyBorder="1" applyAlignment="1">
      <alignment horizontal="left" vertical="top"/>
    </xf>
    <xf numFmtId="1" fontId="0" fillId="0" borderId="44" xfId="0" applyNumberFormat="1" applyBorder="1" applyAlignment="1">
      <alignment horizontal="left" vertical="top"/>
    </xf>
    <xf numFmtId="9" fontId="0" fillId="0" borderId="43" xfId="2" applyFont="1" applyBorder="1" applyAlignment="1">
      <alignment horizontal="left" vertical="top"/>
    </xf>
    <xf numFmtId="0" fontId="0" fillId="0" borderId="43" xfId="0" applyBorder="1" applyAlignment="1">
      <alignment horizontal="left" vertical="top"/>
    </xf>
    <xf numFmtId="0" fontId="0" fillId="0" borderId="41" xfId="0" applyFill="1" applyBorder="1"/>
    <xf numFmtId="0" fontId="0" fillId="0" borderId="46" xfId="0" applyFill="1" applyBorder="1"/>
    <xf numFmtId="9" fontId="0" fillId="0" borderId="48" xfId="2" applyFont="1" applyBorder="1" applyAlignment="1">
      <alignment horizontal="left" vertical="top"/>
    </xf>
    <xf numFmtId="0" fontId="0" fillId="0" borderId="0" xfId="0" applyBorder="1" applyAlignment="1">
      <alignment horizontal="center" vertical="center"/>
    </xf>
    <xf numFmtId="9" fontId="0" fillId="0" borderId="0" xfId="2" applyFont="1" applyBorder="1" applyAlignment="1">
      <alignment horizontal="left" vertical="top"/>
    </xf>
    <xf numFmtId="10" fontId="0" fillId="0" borderId="0" xfId="0" applyNumberFormat="1" applyBorder="1"/>
    <xf numFmtId="0" fontId="0" fillId="37" borderId="50" xfId="0" applyFill="1" applyBorder="1" applyAlignment="1">
      <alignment horizontal="center" vertical="center" wrapText="1"/>
    </xf>
    <xf numFmtId="0" fontId="0" fillId="37" borderId="35" xfId="0" applyFill="1" applyBorder="1" applyAlignment="1">
      <alignment horizontal="center" vertical="center" wrapText="1"/>
    </xf>
    <xf numFmtId="0" fontId="0" fillId="0" borderId="51" xfId="0" applyBorder="1"/>
    <xf numFmtId="0" fontId="0" fillId="0" borderId="52" xfId="0" applyBorder="1"/>
    <xf numFmtId="14" fontId="0" fillId="0" borderId="54" xfId="0" applyNumberFormat="1" applyBorder="1"/>
    <xf numFmtId="0" fontId="0" fillId="0" borderId="54" xfId="0" applyBorder="1"/>
    <xf numFmtId="0" fontId="0" fillId="0" borderId="55" xfId="0" applyBorder="1"/>
    <xf numFmtId="0" fontId="0" fillId="0" borderId="44" xfId="0" applyBorder="1"/>
    <xf numFmtId="14" fontId="0" fillId="0" borderId="43" xfId="0" applyNumberFormat="1" applyBorder="1"/>
    <xf numFmtId="0" fontId="0" fillId="0" borderId="43" xfId="0" applyBorder="1"/>
    <xf numFmtId="0" fontId="0" fillId="0" borderId="56" xfId="0" applyBorder="1"/>
    <xf numFmtId="0" fontId="0" fillId="0" borderId="49" xfId="0" applyBorder="1"/>
    <xf numFmtId="14" fontId="0" fillId="0" borderId="48" xfId="0" applyNumberFormat="1" applyBorder="1"/>
    <xf numFmtId="0" fontId="0" fillId="0" borderId="48" xfId="0" applyBorder="1"/>
    <xf numFmtId="14" fontId="0" fillId="37" borderId="34" xfId="0" applyNumberFormat="1" applyFont="1" applyFill="1" applyBorder="1" applyAlignment="1">
      <alignment horizontal="center" vertical="center" wrapText="1"/>
    </xf>
    <xf numFmtId="0" fontId="0" fillId="37" borderId="50" xfId="0" applyFont="1" applyFill="1" applyBorder="1" applyAlignment="1">
      <alignment horizontal="center" vertical="center" wrapText="1"/>
    </xf>
    <xf numFmtId="0" fontId="60" fillId="2" borderId="0" xfId="0" applyFont="1" applyFill="1" applyBorder="1" applyAlignment="1">
      <alignment horizontal="left"/>
    </xf>
    <xf numFmtId="0" fontId="5" fillId="2" borderId="0" xfId="0" applyFont="1" applyFill="1" applyBorder="1" applyAlignment="1">
      <alignment horizontal="center" vertical="center"/>
    </xf>
    <xf numFmtId="0" fontId="64" fillId="0" borderId="0" xfId="0" applyFont="1"/>
    <xf numFmtId="0" fontId="61" fillId="2" borderId="0" xfId="0" applyFont="1" applyFill="1" applyAlignment="1">
      <alignment horizontal="center" vertical="center"/>
    </xf>
    <xf numFmtId="0" fontId="60" fillId="2" borderId="0" xfId="0" applyFont="1" applyFill="1" applyBorder="1" applyAlignment="1">
      <alignment horizontal="center" vertical="center"/>
    </xf>
    <xf numFmtId="3" fontId="0" fillId="0" borderId="49" xfId="0" applyNumberFormat="1" applyBorder="1"/>
    <xf numFmtId="0" fontId="0" fillId="0" borderId="60" xfId="0" applyBorder="1"/>
    <xf numFmtId="3" fontId="0" fillId="0" borderId="44" xfId="0" applyNumberFormat="1" applyBorder="1"/>
    <xf numFmtId="0" fontId="0" fillId="0" borderId="61" xfId="0" applyBorder="1"/>
    <xf numFmtId="0" fontId="4" fillId="0" borderId="0" xfId="0" applyFont="1" applyFill="1"/>
    <xf numFmtId="3" fontId="0" fillId="0" borderId="52" xfId="0" applyNumberFormat="1" applyBorder="1"/>
    <xf numFmtId="0" fontId="0" fillId="37" borderId="57" xfId="0" applyFill="1" applyBorder="1" applyAlignment="1">
      <alignment horizontal="center" vertical="center" wrapText="1"/>
    </xf>
    <xf numFmtId="0" fontId="0" fillId="37" borderId="34" xfId="0" applyFill="1" applyBorder="1" applyAlignment="1">
      <alignment horizontal="center" vertical="center" wrapText="1"/>
    </xf>
    <xf numFmtId="0" fontId="0" fillId="37" borderId="31" xfId="0" applyFill="1" applyBorder="1" applyAlignment="1">
      <alignment horizontal="center" vertical="center"/>
    </xf>
    <xf numFmtId="0" fontId="60" fillId="2" borderId="0" xfId="0" applyFont="1" applyFill="1" applyAlignment="1">
      <alignment horizontal="right" vertical="center"/>
    </xf>
    <xf numFmtId="0" fontId="65" fillId="2" borderId="0" xfId="0" applyFont="1" applyFill="1" applyAlignment="1">
      <alignment horizontal="center" vertical="center"/>
    </xf>
    <xf numFmtId="0" fontId="60" fillId="2" borderId="0" xfId="0" applyFont="1" applyFill="1" applyAlignment="1">
      <alignment horizontal="right" vertical="center"/>
    </xf>
    <xf numFmtId="0" fontId="60" fillId="2" borderId="0" xfId="0" applyFont="1" applyFill="1" applyAlignment="1">
      <alignment horizontal="left"/>
    </xf>
    <xf numFmtId="0" fontId="66" fillId="2" borderId="0" xfId="0" applyFont="1" applyFill="1" applyAlignment="1">
      <alignment horizontal="left" vertical="center"/>
    </xf>
    <xf numFmtId="0" fontId="0" fillId="37" borderId="59" xfId="0" applyFont="1" applyFill="1" applyBorder="1" applyAlignment="1">
      <alignment horizontal="center" vertical="center"/>
    </xf>
    <xf numFmtId="0" fontId="0" fillId="37" borderId="58" xfId="0" applyFont="1" applyFill="1" applyBorder="1" applyAlignment="1">
      <alignment horizontal="center" vertical="center"/>
    </xf>
    <xf numFmtId="0" fontId="66" fillId="2" borderId="0" xfId="0" applyFont="1" applyFill="1" applyAlignment="1">
      <alignment horizontal="center" vertical="center"/>
    </xf>
    <xf numFmtId="0" fontId="66" fillId="2" borderId="0" xfId="0" applyFont="1" applyFill="1" applyBorder="1" applyAlignment="1">
      <alignment horizontal="left"/>
    </xf>
    <xf numFmtId="0" fontId="0" fillId="0" borderId="0" xfId="0" applyFont="1"/>
    <xf numFmtId="0" fontId="3" fillId="0" borderId="0" xfId="0" applyFont="1"/>
    <xf numFmtId="0" fontId="5" fillId="2" borderId="0" xfId="0" applyFont="1" applyFill="1" applyAlignment="1">
      <alignment horizontal="center" vertical="center"/>
    </xf>
    <xf numFmtId="0" fontId="60" fillId="2" borderId="0" xfId="0" applyFont="1" applyFill="1" applyAlignment="1">
      <alignment horizontal="right" vertical="center"/>
    </xf>
    <xf numFmtId="1" fontId="0" fillId="0" borderId="38" xfId="0" applyNumberFormat="1" applyBorder="1" applyAlignment="1">
      <alignment horizontal="left" vertical="top"/>
    </xf>
    <xf numFmtId="0" fontId="0" fillId="0" borderId="72" xfId="0" applyBorder="1"/>
    <xf numFmtId="0" fontId="0" fillId="0" borderId="46" xfId="0" applyBorder="1"/>
    <xf numFmtId="0" fontId="67" fillId="0" borderId="0" xfId="0" applyFont="1"/>
    <xf numFmtId="0" fontId="67" fillId="36" borderId="0" xfId="0" applyFont="1" applyFill="1"/>
    <xf numFmtId="0" fontId="67" fillId="37" borderId="50" xfId="1160" applyFont="1" applyFill="1" applyBorder="1" applyAlignment="1" applyProtection="1">
      <alignment horizontal="center" vertical="center" wrapText="1"/>
      <protection hidden="1"/>
    </xf>
    <xf numFmtId="0" fontId="67" fillId="37" borderId="34" xfId="1160" applyFont="1" applyFill="1" applyBorder="1" applyAlignment="1" applyProtection="1">
      <alignment horizontal="center" vertical="center" wrapText="1"/>
      <protection hidden="1"/>
    </xf>
    <xf numFmtId="0" fontId="67" fillId="37" borderId="35" xfId="1160" applyFont="1" applyFill="1" applyBorder="1" applyAlignment="1" applyProtection="1">
      <alignment horizontal="center" vertical="center" wrapText="1"/>
      <protection hidden="1"/>
    </xf>
    <xf numFmtId="0" fontId="0" fillId="36" borderId="0" xfId="0" applyFill="1"/>
    <xf numFmtId="0" fontId="67" fillId="0" borderId="0" xfId="0" applyFont="1" applyFill="1"/>
    <xf numFmtId="0" fontId="5" fillId="2" borderId="0" xfId="0" applyFont="1" applyFill="1" applyAlignment="1">
      <alignment horizontal="center" vertical="center"/>
    </xf>
    <xf numFmtId="0" fontId="0" fillId="37" borderId="32" xfId="0" applyFill="1" applyBorder="1" applyAlignment="1">
      <alignment horizontal="center" vertical="center" wrapText="1"/>
    </xf>
    <xf numFmtId="0" fontId="0" fillId="37" borderId="32" xfId="0" applyFont="1" applyFill="1" applyBorder="1" applyAlignment="1">
      <alignment horizontal="center" vertical="center" wrapText="1"/>
    </xf>
    <xf numFmtId="0" fontId="68" fillId="0" borderId="0" xfId="0" applyFont="1"/>
    <xf numFmtId="0" fontId="0" fillId="37" borderId="49" xfId="0" applyFont="1" applyFill="1" applyBorder="1" applyAlignment="1">
      <alignment horizontal="center" vertical="center" wrapText="1"/>
    </xf>
    <xf numFmtId="0" fontId="0" fillId="37" borderId="56" xfId="0" applyFont="1" applyFill="1" applyBorder="1" applyAlignment="1">
      <alignment horizontal="center" vertical="center" wrapText="1"/>
    </xf>
    <xf numFmtId="0" fontId="0" fillId="37" borderId="47" xfId="0" applyFont="1" applyFill="1" applyBorder="1" applyAlignment="1">
      <alignment horizontal="center" vertical="center" wrapText="1"/>
    </xf>
    <xf numFmtId="0" fontId="5" fillId="2" borderId="0" xfId="0" applyFont="1" applyFill="1" applyAlignment="1">
      <alignment horizontal="center" vertical="center"/>
    </xf>
    <xf numFmtId="0" fontId="0" fillId="37" borderId="81" xfId="0" applyFill="1" applyBorder="1" applyAlignment="1">
      <alignment horizontal="center" vertical="center" wrapText="1"/>
    </xf>
    <xf numFmtId="0" fontId="60" fillId="2" borderId="0" xfId="0" applyFont="1" applyFill="1" applyAlignment="1">
      <alignment vertical="center"/>
    </xf>
    <xf numFmtId="0" fontId="0" fillId="36" borderId="0" xfId="0" applyFont="1" applyFill="1" applyBorder="1"/>
    <xf numFmtId="0" fontId="7" fillId="0" borderId="0" xfId="632" applyFont="1"/>
    <xf numFmtId="0" fontId="69" fillId="0" borderId="0" xfId="0" applyFont="1"/>
    <xf numFmtId="0" fontId="7" fillId="0" borderId="0" xfId="632" applyFont="1" applyFill="1"/>
    <xf numFmtId="0" fontId="70" fillId="0" borderId="0" xfId="0" applyFont="1" applyFill="1"/>
    <xf numFmtId="0" fontId="70" fillId="0" borderId="0" xfId="0" applyFont="1"/>
    <xf numFmtId="0" fontId="7" fillId="36" borderId="0" xfId="631" applyFill="1" applyBorder="1"/>
    <xf numFmtId="0" fontId="0" fillId="0" borderId="0" xfId="0" applyFont="1" applyFill="1" applyBorder="1"/>
    <xf numFmtId="0" fontId="24" fillId="0" borderId="0" xfId="0" applyFont="1"/>
    <xf numFmtId="14" fontId="0" fillId="0" borderId="0" xfId="0" applyNumberFormat="1"/>
    <xf numFmtId="0" fontId="24" fillId="52" borderId="0" xfId="0" applyFont="1" applyFill="1"/>
    <xf numFmtId="0" fontId="24" fillId="53" borderId="0" xfId="0" applyFont="1" applyFill="1"/>
    <xf numFmtId="0" fontId="24" fillId="54" borderId="0" xfId="0" applyFont="1" applyFill="1"/>
    <xf numFmtId="0" fontId="24" fillId="38" borderId="0" xfId="0" applyFont="1" applyFill="1"/>
    <xf numFmtId="0" fontId="24" fillId="55" borderId="0" xfId="0" applyFont="1" applyFill="1"/>
    <xf numFmtId="0" fontId="24" fillId="56" borderId="0" xfId="0" applyFont="1" applyFill="1"/>
    <xf numFmtId="0" fontId="24" fillId="57" borderId="0" xfId="0" applyFont="1" applyFill="1"/>
    <xf numFmtId="0" fontId="24" fillId="58" borderId="0" xfId="0" applyFont="1" applyFill="1"/>
    <xf numFmtId="0" fontId="0" fillId="0" borderId="83" xfId="0" applyBorder="1"/>
    <xf numFmtId="0" fontId="0" fillId="37" borderId="59" xfId="0" applyFont="1" applyFill="1" applyBorder="1" applyAlignment="1">
      <alignment horizontal="center" vertical="center" wrapText="1"/>
    </xf>
    <xf numFmtId="0" fontId="0" fillId="37" borderId="58" xfId="0" applyFont="1" applyFill="1" applyBorder="1" applyAlignment="1">
      <alignment horizontal="center" vertical="center" wrapText="1"/>
    </xf>
    <xf numFmtId="14" fontId="5" fillId="2" borderId="0" xfId="0" applyNumberFormat="1" applyFont="1" applyFill="1" applyAlignment="1">
      <alignment horizontal="center" vertical="center"/>
    </xf>
    <xf numFmtId="14" fontId="60" fillId="2" borderId="0" xfId="0" applyNumberFormat="1" applyFont="1" applyFill="1" applyAlignment="1">
      <alignment horizontal="center" vertical="center"/>
    </xf>
    <xf numFmtId="14" fontId="60" fillId="2" borderId="0" xfId="0" applyNumberFormat="1" applyFont="1" applyFill="1" applyAlignment="1">
      <alignment horizontal="left" vertical="center"/>
    </xf>
    <xf numFmtId="14" fontId="5" fillId="36" borderId="0" xfId="0" applyNumberFormat="1" applyFont="1" applyFill="1" applyAlignment="1">
      <alignment horizontal="center" vertical="center"/>
    </xf>
    <xf numFmtId="14" fontId="0" fillId="0" borderId="38" xfId="0" applyNumberFormat="1" applyBorder="1" applyAlignment="1">
      <alignment horizontal="left" vertical="top"/>
    </xf>
    <xf numFmtId="14" fontId="0" fillId="0" borderId="43" xfId="0" applyNumberFormat="1" applyBorder="1" applyAlignment="1">
      <alignment horizontal="left" vertical="top"/>
    </xf>
    <xf numFmtId="14" fontId="0" fillId="0" borderId="43" xfId="2" applyNumberFormat="1" applyFont="1" applyBorder="1" applyAlignment="1">
      <alignment horizontal="left" vertical="top"/>
    </xf>
    <xf numFmtId="14" fontId="0" fillId="0" borderId="48" xfId="2" applyNumberFormat="1" applyFont="1" applyBorder="1" applyAlignment="1">
      <alignment horizontal="left" vertical="top"/>
    </xf>
    <xf numFmtId="14" fontId="0" fillId="0" borderId="0" xfId="2" applyNumberFormat="1" applyFont="1" applyBorder="1" applyAlignment="1">
      <alignment horizontal="left" vertical="top"/>
    </xf>
    <xf numFmtId="14" fontId="0" fillId="0" borderId="0" xfId="0" applyNumberFormat="1" applyBorder="1"/>
    <xf numFmtId="14" fontId="0" fillId="37" borderId="59" xfId="0" applyNumberFormat="1" applyFont="1" applyFill="1" applyBorder="1" applyAlignment="1">
      <alignment horizontal="center" vertical="center" wrapText="1"/>
    </xf>
    <xf numFmtId="0" fontId="0" fillId="0" borderId="0" xfId="0" applyNumberFormat="1" applyFill="1" applyBorder="1"/>
    <xf numFmtId="0" fontId="2" fillId="36" borderId="0" xfId="0" applyFont="1" applyFill="1"/>
    <xf numFmtId="0" fontId="2" fillId="36" borderId="0" xfId="0" applyFont="1" applyFill="1" applyBorder="1"/>
    <xf numFmtId="0" fontId="0" fillId="37" borderId="83" xfId="0" applyFill="1" applyBorder="1" applyAlignment="1">
      <alignment horizontal="center" vertical="center" wrapText="1"/>
    </xf>
    <xf numFmtId="0" fontId="5" fillId="2" borderId="0" xfId="0" applyFont="1" applyFill="1" applyAlignment="1">
      <alignment horizontal="center" vertical="center"/>
    </xf>
    <xf numFmtId="0" fontId="0" fillId="37" borderId="81" xfId="0" applyFill="1" applyBorder="1" applyAlignment="1">
      <alignment horizontal="center" vertical="center" wrapText="1"/>
    </xf>
    <xf numFmtId="0" fontId="0" fillId="37" borderId="58" xfId="0" applyFill="1" applyBorder="1" applyAlignment="1">
      <alignment horizontal="center" vertical="center" wrapText="1"/>
    </xf>
    <xf numFmtId="0" fontId="0" fillId="0" borderId="75" xfId="0" applyBorder="1" applyAlignment="1">
      <alignment horizontal="left" vertical="top"/>
    </xf>
    <xf numFmtId="1" fontId="0" fillId="0" borderId="61" xfId="0" applyNumberFormat="1" applyBorder="1" applyAlignment="1">
      <alignment horizontal="left" vertical="top"/>
    </xf>
    <xf numFmtId="9" fontId="0" fillId="0" borderId="61" xfId="2" applyFont="1" applyBorder="1" applyAlignment="1">
      <alignment horizontal="left" vertical="top"/>
    </xf>
    <xf numFmtId="0" fontId="0" fillId="0" borderId="61" xfId="0" applyBorder="1" applyAlignment="1">
      <alignment horizontal="left" vertical="top"/>
    </xf>
    <xf numFmtId="0" fontId="0" fillId="0" borderId="85" xfId="0" applyBorder="1" applyAlignment="1">
      <alignment horizontal="left" vertical="top"/>
    </xf>
    <xf numFmtId="9" fontId="0" fillId="0" borderId="60" xfId="2" applyFont="1" applyBorder="1" applyAlignment="1">
      <alignment horizontal="left" vertical="top"/>
    </xf>
    <xf numFmtId="1" fontId="0" fillId="0" borderId="49" xfId="0" applyNumberFormat="1" applyBorder="1" applyAlignment="1">
      <alignment horizontal="left" vertical="top"/>
    </xf>
    <xf numFmtId="0" fontId="0" fillId="0" borderId="64" xfId="0" applyBorder="1"/>
    <xf numFmtId="0" fontId="0" fillId="37" borderId="32" xfId="0" applyFill="1" applyBorder="1" applyAlignment="1">
      <alignment vertical="center" wrapText="1"/>
    </xf>
    <xf numFmtId="0" fontId="3" fillId="59" borderId="69" xfId="624" applyFont="1" applyFill="1" applyBorder="1" applyAlignment="1">
      <alignment vertical="center" wrapText="1"/>
    </xf>
    <xf numFmtId="0" fontId="3" fillId="59" borderId="68" xfId="624" applyFont="1" applyFill="1" applyBorder="1" applyAlignment="1">
      <alignment vertical="center" wrapText="1"/>
    </xf>
    <xf numFmtId="0" fontId="7" fillId="0" borderId="0" xfId="624"/>
    <xf numFmtId="0" fontId="3" fillId="60" borderId="67" xfId="0" applyFont="1" applyFill="1" applyBorder="1" applyAlignment="1">
      <alignment vertical="top"/>
    </xf>
    <xf numFmtId="0" fontId="0" fillId="0" borderId="39" xfId="0" applyBorder="1"/>
    <xf numFmtId="0" fontId="79" fillId="36" borderId="0" xfId="645" applyFont="1" applyFill="1"/>
    <xf numFmtId="0" fontId="7" fillId="36" borderId="0" xfId="645" applyFont="1" applyFill="1"/>
    <xf numFmtId="0" fontId="1" fillId="36" borderId="0" xfId="645" applyFill="1"/>
    <xf numFmtId="0" fontId="7" fillId="34" borderId="0" xfId="645" applyFont="1" applyFill="1"/>
    <xf numFmtId="0" fontId="7" fillId="34" borderId="91" xfId="645" applyFont="1" applyFill="1" applyBorder="1"/>
    <xf numFmtId="0" fontId="7" fillId="34" borderId="92" xfId="645" applyFont="1" applyFill="1" applyBorder="1"/>
    <xf numFmtId="0" fontId="7" fillId="34" borderId="93" xfId="645" applyFont="1" applyFill="1" applyBorder="1"/>
    <xf numFmtId="0" fontId="1" fillId="0" borderId="0" xfId="645"/>
    <xf numFmtId="0" fontId="7" fillId="34" borderId="94" xfId="645" applyFont="1" applyFill="1" applyBorder="1"/>
    <xf numFmtId="0" fontId="7" fillId="34" borderId="0" xfId="645" applyFont="1" applyFill="1" applyBorder="1"/>
    <xf numFmtId="0" fontId="81" fillId="34" borderId="0" xfId="645" applyFont="1" applyFill="1" applyBorder="1"/>
    <xf numFmtId="0" fontId="7" fillId="34" borderId="95" xfId="645" applyFont="1" applyFill="1" applyBorder="1"/>
    <xf numFmtId="0" fontId="83" fillId="34" borderId="95" xfId="645" applyFont="1" applyFill="1" applyBorder="1" applyAlignment="1">
      <alignment horizontal="center" vertical="center"/>
    </xf>
    <xf numFmtId="0" fontId="7" fillId="34" borderId="0" xfId="645" applyFont="1" applyFill="1" applyAlignment="1">
      <alignment horizontal="centerContinuous" vertical="center"/>
    </xf>
    <xf numFmtId="0" fontId="83" fillId="34" borderId="95" xfId="645" applyFont="1" applyFill="1" applyBorder="1" applyAlignment="1">
      <alignment horizontal="center" vertical="top"/>
    </xf>
    <xf numFmtId="0" fontId="56" fillId="34" borderId="0" xfId="645" applyFont="1" applyFill="1" applyAlignment="1">
      <alignment horizontal="centerContinuous" vertical="top"/>
    </xf>
    <xf numFmtId="0" fontId="82" fillId="34" borderId="0" xfId="645" applyFont="1" applyFill="1" applyBorder="1" applyAlignment="1">
      <alignment horizontal="center" vertical="top"/>
    </xf>
    <xf numFmtId="0" fontId="84" fillId="34" borderId="0" xfId="645" applyFont="1" applyFill="1" applyBorder="1" applyAlignment="1">
      <alignment horizontal="centerContinuous" vertical="top"/>
    </xf>
    <xf numFmtId="0" fontId="85" fillId="34" borderId="0" xfId="645" applyFont="1" applyFill="1" applyBorder="1" applyAlignment="1">
      <alignment horizontal="centerContinuous" vertical="top"/>
    </xf>
    <xf numFmtId="0" fontId="86" fillId="34" borderId="0" xfId="645" applyFont="1" applyFill="1" applyBorder="1" applyAlignment="1">
      <alignment horizontal="centerContinuous" vertical="top"/>
    </xf>
    <xf numFmtId="0" fontId="85" fillId="34" borderId="95" xfId="645" applyFont="1" applyFill="1" applyBorder="1" applyAlignment="1">
      <alignment horizontal="centerContinuous" vertical="top"/>
    </xf>
    <xf numFmtId="0" fontId="7" fillId="34" borderId="0" xfId="645" applyFont="1" applyFill="1" applyBorder="1" applyAlignment="1"/>
    <xf numFmtId="0" fontId="7" fillId="34" borderId="94" xfId="645" applyFont="1" applyFill="1" applyBorder="1" applyAlignment="1"/>
    <xf numFmtId="0" fontId="7" fillId="34" borderId="95" xfId="645" applyFont="1" applyFill="1" applyBorder="1" applyAlignment="1">
      <alignment horizontal="centerContinuous"/>
    </xf>
    <xf numFmtId="0" fontId="7" fillId="34" borderId="0" xfId="645" applyFont="1" applyFill="1" applyAlignment="1">
      <alignment horizontal="centerContinuous"/>
    </xf>
    <xf numFmtId="0" fontId="80" fillId="34" borderId="95" xfId="645" applyFont="1" applyFill="1" applyBorder="1" applyAlignment="1">
      <alignment horizontal="center" wrapText="1"/>
    </xf>
    <xf numFmtId="0" fontId="7" fillId="34" borderId="0" xfId="645" applyFont="1" applyFill="1" applyAlignment="1"/>
    <xf numFmtId="0" fontId="88" fillId="34" borderId="0" xfId="645" applyFont="1" applyFill="1" applyBorder="1"/>
    <xf numFmtId="0" fontId="88" fillId="34" borderId="94" xfId="645" applyFont="1" applyFill="1" applyBorder="1" applyAlignment="1">
      <alignment horizontal="left"/>
    </xf>
    <xf numFmtId="0" fontId="88" fillId="34" borderId="0" xfId="645" applyFont="1" applyFill="1" applyBorder="1" applyAlignment="1">
      <alignment horizontal="left"/>
    </xf>
    <xf numFmtId="0" fontId="88" fillId="34" borderId="95" xfId="645" applyFont="1" applyFill="1" applyBorder="1"/>
    <xf numFmtId="0" fontId="80" fillId="34" borderId="0" xfId="645" applyFont="1" applyFill="1" applyBorder="1"/>
    <xf numFmtId="0" fontId="80" fillId="34" borderId="94" xfId="645" applyFont="1" applyFill="1" applyBorder="1"/>
    <xf numFmtId="0" fontId="56" fillId="34" borderId="0" xfId="645" applyFont="1" applyFill="1" applyBorder="1"/>
    <xf numFmtId="0" fontId="80" fillId="34" borderId="95" xfId="645" applyFont="1" applyFill="1" applyBorder="1"/>
    <xf numFmtId="0" fontId="90" fillId="34" borderId="88" xfId="645" applyFont="1" applyFill="1" applyBorder="1"/>
    <xf numFmtId="0" fontId="7" fillId="34" borderId="88" xfId="645" applyFont="1" applyFill="1" applyBorder="1"/>
    <xf numFmtId="0" fontId="80" fillId="34" borderId="88" xfId="645" applyFont="1" applyFill="1" applyBorder="1"/>
    <xf numFmtId="0" fontId="91" fillId="34" borderId="94" xfId="645" applyFont="1" applyFill="1" applyBorder="1" applyAlignment="1">
      <alignment horizontal="left" vertical="center"/>
    </xf>
    <xf numFmtId="17" fontId="94" fillId="34" borderId="70" xfId="645" applyNumberFormat="1" applyFont="1" applyFill="1" applyBorder="1" applyAlignment="1">
      <alignment horizontal="left" vertical="center"/>
    </xf>
    <xf numFmtId="0" fontId="95" fillId="0" borderId="0" xfId="645" applyFont="1" applyBorder="1" applyAlignment="1">
      <alignment horizontal="left" vertical="center" wrapText="1"/>
    </xf>
    <xf numFmtId="15" fontId="94" fillId="34" borderId="0" xfId="645" applyNumberFormat="1" applyFont="1" applyFill="1" applyBorder="1" applyAlignment="1">
      <alignment horizontal="left" vertical="center"/>
    </xf>
    <xf numFmtId="0" fontId="95" fillId="0" borderId="0" xfId="645" applyFont="1" applyBorder="1" applyAlignment="1">
      <alignment horizontal="left" vertical="center"/>
    </xf>
    <xf numFmtId="17" fontId="94" fillId="34" borderId="0" xfId="645" applyNumberFormat="1" applyFont="1" applyFill="1" applyBorder="1" applyAlignment="1">
      <alignment horizontal="left" vertical="center"/>
    </xf>
    <xf numFmtId="0" fontId="91" fillId="34" borderId="94" xfId="42939" applyFont="1" applyFill="1" applyBorder="1"/>
    <xf numFmtId="0" fontId="7" fillId="34" borderId="97" xfId="645" applyFont="1" applyFill="1" applyBorder="1"/>
    <xf numFmtId="0" fontId="7" fillId="34" borderId="90" xfId="645" applyFont="1" applyFill="1" applyBorder="1"/>
    <xf numFmtId="0" fontId="7" fillId="34" borderId="98" xfId="645" applyFont="1" applyFill="1" applyBorder="1"/>
    <xf numFmtId="0" fontId="0" fillId="0" borderId="11" xfId="0" applyFont="1" applyBorder="1"/>
    <xf numFmtId="0" fontId="0" fillId="0" borderId="11" xfId="0" applyBorder="1"/>
    <xf numFmtId="0" fontId="0" fillId="36" borderId="55" xfId="0" applyFill="1" applyBorder="1"/>
    <xf numFmtId="0" fontId="0" fillId="36" borderId="44" xfId="0" applyFill="1" applyBorder="1"/>
    <xf numFmtId="0" fontId="0" fillId="36" borderId="64" xfId="0" applyFill="1" applyBorder="1"/>
    <xf numFmtId="0" fontId="0" fillId="36" borderId="56" xfId="0" applyFill="1" applyBorder="1"/>
    <xf numFmtId="0" fontId="0" fillId="36" borderId="49" xfId="0" applyFill="1" applyBorder="1"/>
    <xf numFmtId="0" fontId="4" fillId="0" borderId="0" xfId="0" applyFont="1" applyBorder="1" applyAlignment="1">
      <alignment horizontal="center" vertical="center"/>
    </xf>
    <xf numFmtId="1" fontId="0" fillId="0" borderId="0" xfId="0" applyNumberFormat="1" applyBorder="1" applyAlignment="1">
      <alignment horizontal="left" vertical="top"/>
    </xf>
    <xf numFmtId="1" fontId="0" fillId="0" borderId="52" xfId="0" applyNumberFormat="1" applyBorder="1" applyAlignment="1">
      <alignment horizontal="left" vertical="top"/>
    </xf>
    <xf numFmtId="175" fontId="0" fillId="0" borderId="86" xfId="0" applyNumberFormat="1" applyBorder="1"/>
    <xf numFmtId="175" fontId="0" fillId="0" borderId="52" xfId="0" applyNumberFormat="1" applyBorder="1"/>
    <xf numFmtId="175" fontId="0" fillId="0" borderId="72" xfId="0" applyNumberFormat="1" applyBorder="1"/>
    <xf numFmtId="175" fontId="0" fillId="0" borderId="42" xfId="0" applyNumberFormat="1" applyBorder="1"/>
    <xf numFmtId="175" fontId="0" fillId="0" borderId="43" xfId="0" applyNumberFormat="1" applyBorder="1"/>
    <xf numFmtId="175" fontId="0" fillId="0" borderId="44" xfId="0" applyNumberFormat="1" applyBorder="1"/>
    <xf numFmtId="175" fontId="0" fillId="0" borderId="41" xfId="0" applyNumberFormat="1" applyBorder="1"/>
    <xf numFmtId="175" fontId="0" fillId="0" borderId="47" xfId="0" applyNumberFormat="1" applyBorder="1"/>
    <xf numFmtId="175" fontId="0" fillId="0" borderId="48" xfId="0" applyNumberFormat="1" applyBorder="1"/>
    <xf numFmtId="175" fontId="0" fillId="0" borderId="49" xfId="0" applyNumberFormat="1" applyBorder="1"/>
    <xf numFmtId="175" fontId="0" fillId="0" borderId="46" xfId="0" applyNumberFormat="1" applyBorder="1"/>
    <xf numFmtId="0" fontId="0" fillId="37" borderId="99" xfId="0" applyFont="1" applyFill="1" applyBorder="1" applyAlignment="1">
      <alignment horizontal="center" vertical="center" wrapText="1"/>
    </xf>
    <xf numFmtId="0" fontId="0" fillId="37" borderId="74" xfId="0" applyFont="1" applyFill="1" applyBorder="1" applyAlignment="1">
      <alignment horizontal="center" vertical="center" wrapText="1"/>
    </xf>
    <xf numFmtId="1" fontId="0" fillId="0" borderId="44" xfId="0" applyNumberFormat="1" applyBorder="1" applyAlignment="1">
      <alignment horizontal="left"/>
    </xf>
    <xf numFmtId="0" fontId="0" fillId="0" borderId="44" xfId="0" applyBorder="1" applyAlignment="1">
      <alignment horizontal="left"/>
    </xf>
    <xf numFmtId="0" fontId="5" fillId="2" borderId="0" xfId="0" applyFont="1" applyFill="1" applyAlignment="1">
      <alignment vertical="center"/>
    </xf>
    <xf numFmtId="0" fontId="97" fillId="0" borderId="70" xfId="624" applyFont="1" applyBorder="1"/>
    <xf numFmtId="0" fontId="7" fillId="0" borderId="70" xfId="624" applyBorder="1"/>
    <xf numFmtId="175" fontId="0" fillId="0" borderId="37" xfId="0" applyNumberFormat="1" applyBorder="1"/>
    <xf numFmtId="0" fontId="0" fillId="0" borderId="0" xfId="0" applyFont="1" applyBorder="1"/>
    <xf numFmtId="0" fontId="0" fillId="37" borderId="33" xfId="0" applyFill="1" applyBorder="1" applyAlignment="1">
      <alignment horizontal="center" vertical="center" wrapText="1"/>
    </xf>
    <xf numFmtId="0" fontId="0" fillId="0" borderId="0" xfId="0" applyNumberFormat="1" applyBorder="1"/>
    <xf numFmtId="0" fontId="96" fillId="61" borderId="0" xfId="0" applyFont="1" applyFill="1"/>
    <xf numFmtId="0" fontId="98" fillId="61" borderId="0" xfId="42940" applyFont="1" applyFill="1" applyBorder="1"/>
    <xf numFmtId="0" fontId="3" fillId="62" borderId="0" xfId="0" applyFont="1" applyFill="1"/>
    <xf numFmtId="0" fontId="3" fillId="63" borderId="0" xfId="0" applyFont="1" applyFill="1"/>
    <xf numFmtId="0" fontId="3" fillId="64" borderId="0" xfId="0" applyFont="1" applyFill="1"/>
    <xf numFmtId="0" fontId="0" fillId="64" borderId="0" xfId="0" applyFill="1"/>
    <xf numFmtId="0" fontId="3" fillId="65" borderId="0" xfId="0" applyFont="1" applyFill="1"/>
    <xf numFmtId="0" fontId="0" fillId="65" borderId="0" xfId="0" applyFill="1"/>
    <xf numFmtId="0" fontId="3" fillId="66" borderId="0" xfId="0" applyFont="1" applyFill="1"/>
    <xf numFmtId="0" fontId="0" fillId="37" borderId="63" xfId="0" applyFont="1" applyFill="1" applyBorder="1" applyAlignment="1">
      <alignment horizontal="center" vertical="center" wrapText="1"/>
    </xf>
    <xf numFmtId="177" fontId="0" fillId="0" borderId="0" xfId="0" applyNumberFormat="1" applyBorder="1"/>
    <xf numFmtId="0" fontId="0" fillId="36" borderId="52" xfId="0" applyFill="1" applyBorder="1"/>
    <xf numFmtId="0" fontId="5" fillId="2" borderId="0" xfId="0" applyFont="1" applyFill="1" applyAlignment="1">
      <alignment horizontal="center" vertical="center"/>
    </xf>
    <xf numFmtId="0" fontId="99" fillId="62" borderId="0" xfId="42940" quotePrefix="1" applyFont="1" applyFill="1"/>
    <xf numFmtId="0" fontId="99" fillId="0" borderId="0" xfId="42940" applyFont="1" applyBorder="1"/>
    <xf numFmtId="0" fontId="99" fillId="64" borderId="0" xfId="42940" applyFont="1" applyFill="1" applyBorder="1"/>
    <xf numFmtId="0" fontId="67" fillId="0" borderId="0" xfId="0" applyFont="1" applyBorder="1"/>
    <xf numFmtId="0" fontId="99" fillId="65" borderId="0" xfId="42940" applyFont="1" applyFill="1"/>
    <xf numFmtId="0" fontId="99" fillId="66" borderId="0" xfId="42940" applyFont="1" applyFill="1"/>
    <xf numFmtId="0" fontId="99" fillId="63" borderId="0" xfId="42940" applyFont="1" applyFill="1"/>
    <xf numFmtId="0" fontId="100" fillId="62" borderId="0" xfId="42940" quotePrefix="1" applyFont="1" applyFill="1"/>
    <xf numFmtId="0" fontId="100" fillId="64" borderId="0" xfId="42940" applyFont="1" applyFill="1" applyBorder="1"/>
    <xf numFmtId="0" fontId="100" fillId="65" borderId="0" xfId="42940" applyFont="1" applyFill="1"/>
    <xf numFmtId="0" fontId="0" fillId="0" borderId="0" xfId="0" applyFill="1" applyBorder="1" applyAlignment="1">
      <alignment horizontal="left" vertical="top"/>
    </xf>
    <xf numFmtId="0" fontId="101" fillId="0" borderId="0" xfId="0" applyFont="1" applyAlignment="1">
      <alignment horizontal="left" vertical="center"/>
    </xf>
    <xf numFmtId="0" fontId="101" fillId="0" borderId="0" xfId="0" applyFont="1" applyAlignment="1"/>
    <xf numFmtId="0" fontId="5" fillId="2" borderId="0" xfId="0" applyFont="1" applyFill="1" applyAlignment="1">
      <alignment horizontal="center" vertical="center"/>
    </xf>
    <xf numFmtId="0" fontId="0" fillId="0" borderId="0" xfId="0" applyAlignment="1">
      <alignment wrapText="1"/>
    </xf>
    <xf numFmtId="175" fontId="0" fillId="0" borderId="39" xfId="0" applyNumberFormat="1" applyBorder="1"/>
    <xf numFmtId="0" fontId="3" fillId="0" borderId="67" xfId="0" applyFont="1" applyBorder="1"/>
    <xf numFmtId="0" fontId="3" fillId="0" borderId="104" xfId="0" applyFont="1" applyBorder="1"/>
    <xf numFmtId="0" fontId="3" fillId="0" borderId="68" xfId="0" applyFont="1" applyBorder="1" applyAlignment="1">
      <alignment wrapText="1"/>
    </xf>
    <xf numFmtId="0" fontId="3" fillId="53" borderId="0" xfId="0" applyFont="1" applyFill="1"/>
    <xf numFmtId="0" fontId="0" fillId="53" borderId="0" xfId="0" applyFill="1"/>
    <xf numFmtId="0" fontId="95" fillId="53" borderId="0" xfId="0" applyFont="1" applyFill="1"/>
    <xf numFmtId="0" fontId="90" fillId="0" borderId="0" xfId="0" applyFont="1" applyAlignment="1">
      <alignment horizontal="left"/>
    </xf>
    <xf numFmtId="0" fontId="90" fillId="0" borderId="0" xfId="0" applyFont="1"/>
    <xf numFmtId="0" fontId="67" fillId="0" borderId="0" xfId="0" applyFont="1" applyAlignment="1"/>
    <xf numFmtId="0" fontId="5" fillId="0" borderId="0" xfId="0" applyFont="1" applyFill="1" applyAlignment="1">
      <alignment horizontal="center" vertical="center"/>
    </xf>
    <xf numFmtId="0" fontId="60" fillId="0" borderId="0" xfId="0" applyFont="1" applyFill="1" applyAlignment="1">
      <alignment horizontal="left" vertical="center"/>
    </xf>
    <xf numFmtId="0" fontId="63" fillId="0" borderId="0" xfId="0" applyFont="1" applyFill="1" applyBorder="1" applyAlignment="1">
      <alignment horizontal="center" vertical="center"/>
    </xf>
    <xf numFmtId="0" fontId="2" fillId="0" borderId="0" xfId="0" applyFont="1" applyFill="1" applyBorder="1"/>
    <xf numFmtId="0" fontId="0" fillId="0" borderId="72" xfId="0" applyBorder="1" applyAlignment="1">
      <alignment wrapText="1"/>
    </xf>
    <xf numFmtId="0" fontId="102" fillId="0" borderId="0" xfId="0" applyFont="1"/>
    <xf numFmtId="0" fontId="92" fillId="2" borderId="25" xfId="645" applyFont="1" applyFill="1" applyBorder="1" applyAlignment="1">
      <alignment horizontal="left" vertical="center"/>
    </xf>
    <xf numFmtId="0" fontId="93" fillId="2" borderId="96" xfId="645" applyFont="1" applyFill="1" applyBorder="1" applyAlignment="1"/>
    <xf numFmtId="0" fontId="92" fillId="2" borderId="87" xfId="645" applyFont="1" applyFill="1" applyBorder="1" applyAlignment="1">
      <alignment horizontal="left" vertical="center"/>
    </xf>
    <xf numFmtId="0" fontId="5" fillId="2" borderId="0" xfId="0" applyFont="1" applyFill="1" applyAlignment="1">
      <alignment horizontal="center" vertical="center"/>
    </xf>
    <xf numFmtId="0" fontId="5" fillId="2" borderId="0" xfId="0" applyFont="1" applyFill="1" applyAlignment="1">
      <alignment horizontal="center" vertical="center"/>
    </xf>
    <xf numFmtId="180" fontId="0" fillId="0" borderId="0" xfId="0" applyNumberFormat="1"/>
    <xf numFmtId="0" fontId="0" fillId="37" borderId="84" xfId="0" applyFont="1" applyFill="1" applyBorder="1" applyAlignment="1">
      <alignment horizontal="center" vertical="center"/>
    </xf>
    <xf numFmtId="0" fontId="0" fillId="0" borderId="37" xfId="0" applyBorder="1" applyAlignment="1">
      <alignment horizontal="left"/>
    </xf>
    <xf numFmtId="0" fontId="0" fillId="37" borderId="33" xfId="0" applyFont="1" applyFill="1" applyBorder="1" applyAlignment="1">
      <alignment horizontal="center"/>
    </xf>
    <xf numFmtId="174" fontId="0" fillId="0" borderId="105" xfId="1" applyNumberFormat="1" applyFont="1" applyBorder="1"/>
    <xf numFmtId="174" fontId="0" fillId="0" borderId="106" xfId="1" applyNumberFormat="1" applyFont="1" applyBorder="1"/>
    <xf numFmtId="175" fontId="0" fillId="0" borderId="106" xfId="1" applyNumberFormat="1" applyFont="1" applyBorder="1"/>
    <xf numFmtId="175" fontId="0" fillId="0" borderId="107" xfId="1" applyNumberFormat="1" applyFont="1" applyBorder="1"/>
    <xf numFmtId="175" fontId="0" fillId="0" borderId="108" xfId="1" applyNumberFormat="1" applyFont="1" applyBorder="1"/>
    <xf numFmtId="0" fontId="0" fillId="37" borderId="32" xfId="0" applyFont="1" applyFill="1" applyBorder="1" applyAlignment="1"/>
    <xf numFmtId="0" fontId="0" fillId="0" borderId="109" xfId="0" applyBorder="1"/>
    <xf numFmtId="0" fontId="0" fillId="0" borderId="110" xfId="0" applyBorder="1"/>
    <xf numFmtId="0" fontId="0" fillId="0" borderId="111" xfId="0" applyBorder="1"/>
    <xf numFmtId="0" fontId="4" fillId="2" borderId="0" xfId="0" applyFont="1" applyFill="1"/>
    <xf numFmtId="0" fontId="0" fillId="2" borderId="0" xfId="0" applyFill="1"/>
    <xf numFmtId="0" fontId="103" fillId="2" borderId="0" xfId="645" applyFont="1" applyFill="1" applyBorder="1" applyAlignment="1">
      <alignment vertical="center"/>
    </xf>
    <xf numFmtId="0" fontId="2" fillId="2" borderId="0" xfId="0" applyFont="1" applyFill="1"/>
    <xf numFmtId="0" fontId="99" fillId="53" borderId="0" xfId="42940" applyFont="1" applyFill="1"/>
    <xf numFmtId="0" fontId="5" fillId="2" borderId="0" xfId="0" applyFont="1" applyFill="1" applyAlignment="1">
      <alignment horizontal="center" vertical="center"/>
    </xf>
    <xf numFmtId="175" fontId="0" fillId="0" borderId="51" xfId="0" applyNumberFormat="1" applyBorder="1"/>
    <xf numFmtId="175" fontId="0" fillId="0" borderId="55" xfId="0" applyNumberFormat="1" applyBorder="1"/>
    <xf numFmtId="175" fontId="0" fillId="0" borderId="56" xfId="0" applyNumberFormat="1" applyBorder="1"/>
    <xf numFmtId="0" fontId="0" fillId="0" borderId="0" xfId="0" applyFill="1" applyBorder="1" applyAlignment="1">
      <alignment vertical="top"/>
    </xf>
    <xf numFmtId="175" fontId="0" fillId="0" borderId="99" xfId="0" applyNumberFormat="1" applyBorder="1"/>
    <xf numFmtId="0" fontId="94" fillId="34" borderId="0" xfId="645" applyFont="1" applyFill="1" applyBorder="1" applyAlignment="1">
      <alignment horizontal="left" vertical="center" wrapText="1"/>
    </xf>
    <xf numFmtId="3" fontId="0" fillId="0" borderId="51" xfId="0" applyNumberFormat="1" applyBorder="1"/>
    <xf numFmtId="3" fontId="0" fillId="0" borderId="55" xfId="0" applyNumberFormat="1" applyBorder="1"/>
    <xf numFmtId="175" fontId="0" fillId="0" borderId="71" xfId="0" applyNumberFormat="1" applyBorder="1"/>
    <xf numFmtId="175" fontId="0" fillId="0" borderId="103" xfId="0" applyNumberFormat="1" applyBorder="1"/>
    <xf numFmtId="0" fontId="5" fillId="2" borderId="0" xfId="0" applyFont="1" applyFill="1" applyAlignment="1">
      <alignment horizontal="center" vertical="center"/>
    </xf>
    <xf numFmtId="0" fontId="103" fillId="2" borderId="0" xfId="645" applyFont="1" applyFill="1" applyBorder="1" applyAlignment="1">
      <alignment horizontal="center" vertical="center"/>
    </xf>
    <xf numFmtId="0" fontId="0" fillId="37" borderId="62" xfId="0" applyFill="1" applyBorder="1" applyAlignment="1">
      <alignment horizontal="center" vertical="center" wrapText="1"/>
    </xf>
    <xf numFmtId="0" fontId="0" fillId="37" borderId="57" xfId="0" applyFill="1" applyBorder="1" applyAlignment="1">
      <alignment horizontal="center" vertical="center" wrapText="1"/>
    </xf>
    <xf numFmtId="0" fontId="5" fillId="2" borderId="0" xfId="0" applyFont="1" applyFill="1" applyAlignment="1">
      <alignment horizontal="center" vertical="center"/>
    </xf>
    <xf numFmtId="0" fontId="103" fillId="2" borderId="0" xfId="645" applyFont="1" applyFill="1" applyBorder="1" applyAlignment="1">
      <alignment horizontal="center" vertical="center"/>
    </xf>
    <xf numFmtId="3" fontId="0" fillId="0" borderId="72" xfId="0" applyNumberFormat="1" applyBorder="1"/>
    <xf numFmtId="3" fontId="0" fillId="0" borderId="41" xfId="0" applyNumberFormat="1" applyBorder="1"/>
    <xf numFmtId="3" fontId="0" fillId="0" borderId="46" xfId="0" applyNumberFormat="1" applyBorder="1"/>
    <xf numFmtId="175" fontId="0" fillId="0" borderId="75" xfId="0" applyNumberFormat="1" applyBorder="1"/>
    <xf numFmtId="175" fontId="0" fillId="0" borderId="60" xfId="0" applyNumberFormat="1" applyBorder="1"/>
    <xf numFmtId="175" fontId="0" fillId="0" borderId="61" xfId="0" applyNumberFormat="1" applyBorder="1"/>
    <xf numFmtId="0" fontId="0" fillId="37" borderId="29" xfId="0" applyFont="1" applyFill="1" applyBorder="1" applyAlignment="1">
      <alignment horizontal="center"/>
    </xf>
    <xf numFmtId="174" fontId="0" fillId="0" borderId="115" xfId="1" applyNumberFormat="1" applyFont="1" applyBorder="1"/>
    <xf numFmtId="174" fontId="0" fillId="0" borderId="116" xfId="1" applyNumberFormat="1" applyFont="1" applyBorder="1"/>
    <xf numFmtId="175" fontId="0" fillId="0" borderId="116" xfId="1" applyNumberFormat="1" applyFont="1" applyBorder="1"/>
    <xf numFmtId="175" fontId="0" fillId="0" borderId="117" xfId="1" applyNumberFormat="1" applyFont="1" applyBorder="1"/>
    <xf numFmtId="175" fontId="0" fillId="0" borderId="74" xfId="1" applyNumberFormat="1" applyFont="1" applyBorder="1"/>
    <xf numFmtId="0" fontId="0" fillId="37" borderId="35" xfId="0" applyFont="1" applyFill="1" applyBorder="1" applyAlignment="1">
      <alignment horizontal="center"/>
    </xf>
    <xf numFmtId="174" fontId="0" fillId="0" borderId="44" xfId="1" applyNumberFormat="1" applyFont="1" applyBorder="1"/>
    <xf numFmtId="0" fontId="0" fillId="0" borderId="41" xfId="0" applyBorder="1" applyAlignment="1">
      <alignment wrapText="1"/>
    </xf>
    <xf numFmtId="0" fontId="0" fillId="0" borderId="41" xfId="0" quotePrefix="1" applyBorder="1" applyAlignment="1">
      <alignment wrapText="1"/>
    </xf>
    <xf numFmtId="0" fontId="0" fillId="0" borderId="46" xfId="0" applyBorder="1" applyAlignment="1">
      <alignment wrapText="1"/>
    </xf>
    <xf numFmtId="9" fontId="0" fillId="0" borderId="44" xfId="2" applyFont="1" applyBorder="1" applyAlignment="1">
      <alignment horizontal="left" vertical="top"/>
    </xf>
    <xf numFmtId="0" fontId="3" fillId="0" borderId="0" xfId="0" applyFont="1" applyFill="1"/>
    <xf numFmtId="0" fontId="100" fillId="0" borderId="0" xfId="42940" applyFont="1" applyFill="1"/>
    <xf numFmtId="0" fontId="5" fillId="2" borderId="0" xfId="0" applyFont="1" applyFill="1" applyAlignment="1">
      <alignment horizontal="center" vertical="center"/>
    </xf>
    <xf numFmtId="0" fontId="0" fillId="37" borderId="81" xfId="0" applyFont="1" applyFill="1" applyBorder="1" applyAlignment="1">
      <alignment horizontal="center" vertical="center" wrapText="1"/>
    </xf>
    <xf numFmtId="1" fontId="0" fillId="0" borderId="51" xfId="0" applyNumberFormat="1" applyBorder="1" applyAlignment="1">
      <alignment horizontal="left" vertical="top"/>
    </xf>
    <xf numFmtId="9" fontId="0" fillId="0" borderId="55" xfId="2" applyFont="1" applyBorder="1" applyAlignment="1">
      <alignment horizontal="left" vertical="top"/>
    </xf>
    <xf numFmtId="1" fontId="0" fillId="0" borderId="55" xfId="0" applyNumberFormat="1" applyBorder="1" applyAlignment="1">
      <alignment horizontal="left" vertical="top"/>
    </xf>
    <xf numFmtId="0" fontId="0" fillId="0" borderId="56" xfId="0" applyBorder="1" applyAlignment="1">
      <alignment horizontal="left" vertical="top"/>
    </xf>
    <xf numFmtId="0" fontId="5" fillId="2" borderId="0" xfId="0" applyFont="1" applyFill="1" applyAlignment="1">
      <alignment horizontal="center" vertical="center"/>
    </xf>
    <xf numFmtId="0" fontId="0" fillId="37" borderId="28" xfId="0" applyFill="1" applyBorder="1" applyAlignment="1">
      <alignment horizontal="center" vertical="center" wrapText="1"/>
    </xf>
    <xf numFmtId="0" fontId="0" fillId="0" borderId="0" xfId="0" applyBorder="1" applyAlignment="1">
      <alignment vertical="center"/>
    </xf>
    <xf numFmtId="176" fontId="0" fillId="0" borderId="0" xfId="0" applyNumberFormat="1" applyBorder="1"/>
    <xf numFmtId="0" fontId="67" fillId="37" borderId="45" xfId="1160" applyFont="1" applyFill="1" applyBorder="1" applyAlignment="1" applyProtection="1">
      <alignment horizontal="center" vertical="center" wrapText="1"/>
      <protection hidden="1"/>
    </xf>
    <xf numFmtId="0" fontId="67" fillId="37" borderId="79" xfId="1160" applyFont="1" applyFill="1" applyBorder="1" applyAlignment="1" applyProtection="1">
      <alignment horizontal="center" vertical="center" wrapText="1"/>
      <protection hidden="1"/>
    </xf>
    <xf numFmtId="0" fontId="90" fillId="34" borderId="0" xfId="645" applyFont="1" applyFill="1" applyBorder="1" applyAlignment="1">
      <alignment horizontal="left"/>
    </xf>
    <xf numFmtId="0" fontId="67" fillId="37" borderId="32" xfId="1160" applyFont="1" applyFill="1" applyBorder="1" applyAlignment="1" applyProtection="1">
      <alignment horizontal="center" vertical="center" wrapText="1"/>
      <protection hidden="1"/>
    </xf>
    <xf numFmtId="0" fontId="104" fillId="64" borderId="0" xfId="42940" applyFont="1" applyFill="1" applyBorder="1"/>
    <xf numFmtId="1" fontId="0" fillId="0" borderId="0" xfId="0" applyNumberFormat="1"/>
    <xf numFmtId="3" fontId="0" fillId="0" borderId="0" xfId="0" applyNumberFormat="1"/>
    <xf numFmtId="3" fontId="0" fillId="0" borderId="0" xfId="0" applyNumberFormat="1" applyFont="1"/>
    <xf numFmtId="1" fontId="0" fillId="0" borderId="0" xfId="0" applyNumberFormat="1" applyFont="1"/>
    <xf numFmtId="0" fontId="0" fillId="0" borderId="70" xfId="0" applyFont="1" applyBorder="1"/>
    <xf numFmtId="0" fontId="0" fillId="0" borderId="70" xfId="0" applyFont="1" applyFill="1" applyBorder="1"/>
    <xf numFmtId="177" fontId="0" fillId="0" borderId="70" xfId="0" applyNumberFormat="1" applyFont="1" applyFill="1" applyBorder="1"/>
    <xf numFmtId="0" fontId="0" fillId="0" borderId="0" xfId="0" applyFont="1" applyFill="1"/>
    <xf numFmtId="0" fontId="3" fillId="0" borderId="0" xfId="0" applyFont="1" applyFill="1" applyBorder="1"/>
    <xf numFmtId="177" fontId="0" fillId="0" borderId="21" xfId="0" applyNumberFormat="1" applyFont="1" applyFill="1" applyBorder="1"/>
    <xf numFmtId="177" fontId="0" fillId="0" borderId="128" xfId="0" applyNumberFormat="1" applyFont="1" applyFill="1" applyBorder="1"/>
    <xf numFmtId="177" fontId="0" fillId="0" borderId="129" xfId="0" applyNumberFormat="1" applyFont="1" applyFill="1" applyBorder="1"/>
    <xf numFmtId="0" fontId="66" fillId="0" borderId="0" xfId="0" applyFont="1" applyFill="1" applyAlignment="1">
      <alignment horizontal="center" vertical="center"/>
    </xf>
    <xf numFmtId="0" fontId="66" fillId="0" borderId="0" xfId="0" applyFont="1" applyFill="1" applyAlignment="1">
      <alignment horizontal="left" vertical="center"/>
    </xf>
    <xf numFmtId="0" fontId="66" fillId="0" borderId="0" xfId="0" applyFont="1" applyFill="1" applyBorder="1" applyAlignment="1">
      <alignment horizontal="left"/>
    </xf>
    <xf numFmtId="1" fontId="90" fillId="0" borderId="0" xfId="0" applyNumberFormat="1" applyFont="1" applyFill="1" applyAlignment="1">
      <alignment vertical="center"/>
    </xf>
    <xf numFmtId="1" fontId="67" fillId="0" borderId="0" xfId="0" applyNumberFormat="1" applyFont="1" applyBorder="1" applyAlignment="1"/>
    <xf numFmtId="3" fontId="0" fillId="0" borderId="72" xfId="0" applyNumberFormat="1" applyBorder="1" applyAlignment="1">
      <alignment horizontal="right"/>
    </xf>
    <xf numFmtId="3" fontId="0" fillId="0" borderId="41" xfId="0" applyNumberFormat="1" applyBorder="1" applyAlignment="1">
      <alignment horizontal="right"/>
    </xf>
    <xf numFmtId="3" fontId="0" fillId="0" borderId="46" xfId="0" applyNumberFormat="1" applyBorder="1" applyAlignment="1">
      <alignment horizontal="right"/>
    </xf>
    <xf numFmtId="174" fontId="0" fillId="0" borderId="52" xfId="1" applyNumberFormat="1" applyFont="1" applyBorder="1"/>
    <xf numFmtId="0" fontId="120" fillId="55" borderId="0" xfId="0" applyFont="1" applyFill="1"/>
    <xf numFmtId="175" fontId="120" fillId="55" borderId="0" xfId="0" applyNumberFormat="1" applyFont="1" applyFill="1" applyAlignment="1"/>
    <xf numFmtId="0" fontId="120" fillId="0" borderId="0" xfId="0" applyFont="1"/>
    <xf numFmtId="0" fontId="120" fillId="0" borderId="0" xfId="0" applyFont="1" applyAlignment="1">
      <alignment wrapText="1"/>
    </xf>
    <xf numFmtId="175" fontId="120" fillId="0" borderId="0" xfId="0" applyNumberFormat="1" applyFont="1"/>
    <xf numFmtId="0" fontId="121" fillId="0" borderId="0" xfId="0" applyFont="1"/>
    <xf numFmtId="0" fontId="121" fillId="55" borderId="0" xfId="0" applyFont="1" applyFill="1"/>
    <xf numFmtId="0" fontId="122" fillId="0" borderId="0" xfId="0" applyFont="1"/>
    <xf numFmtId="0" fontId="121" fillId="0" borderId="0" xfId="0" applyFont="1" applyAlignment="1">
      <alignment wrapText="1"/>
    </xf>
    <xf numFmtId="175" fontId="121" fillId="0" borderId="0" xfId="0" applyNumberFormat="1" applyFont="1"/>
    <xf numFmtId="175" fontId="0" fillId="0" borderId="54" xfId="0" applyNumberFormat="1" applyBorder="1"/>
    <xf numFmtId="0" fontId="3" fillId="60" borderId="70" xfId="0" applyFont="1" applyFill="1" applyBorder="1" applyAlignment="1">
      <alignment horizontal="center" vertical="center" wrapText="1"/>
    </xf>
    <xf numFmtId="0" fontId="3" fillId="59" borderId="70" xfId="624" applyFont="1" applyFill="1" applyBorder="1" applyAlignment="1">
      <alignment horizontal="center" vertical="center" wrapText="1"/>
    </xf>
    <xf numFmtId="0" fontId="7" fillId="36" borderId="0" xfId="0" applyFont="1" applyFill="1" applyAlignment="1">
      <alignment horizontal="center" vertical="center"/>
    </xf>
    <xf numFmtId="0" fontId="7" fillId="36" borderId="0" xfId="0" applyFont="1" applyFill="1"/>
    <xf numFmtId="0" fontId="7" fillId="0" borderId="0" xfId="0" applyFont="1"/>
    <xf numFmtId="3" fontId="0" fillId="0" borderId="52" xfId="0" applyNumberFormat="1" applyBorder="1" applyAlignment="1">
      <alignment horizontal="left" vertical="top" wrapText="1"/>
    </xf>
    <xf numFmtId="0" fontId="0" fillId="38" borderId="0" xfId="0" applyFill="1"/>
    <xf numFmtId="3" fontId="0" fillId="0" borderId="51" xfId="0" applyNumberFormat="1" applyBorder="1" applyAlignment="1">
      <alignment horizontal="left" vertical="top" wrapText="1"/>
    </xf>
    <xf numFmtId="3" fontId="0" fillId="0" borderId="55" xfId="0" applyNumberFormat="1" applyBorder="1" applyAlignment="1">
      <alignment horizontal="left" vertical="top" wrapText="1"/>
    </xf>
    <xf numFmtId="3" fontId="0" fillId="0" borderId="44" xfId="0" applyNumberFormat="1" applyBorder="1" applyAlignment="1">
      <alignment horizontal="left" vertical="top" wrapText="1"/>
    </xf>
    <xf numFmtId="3" fontId="0" fillId="0" borderId="56" xfId="0" applyNumberFormat="1" applyBorder="1" applyAlignment="1">
      <alignment horizontal="left" vertical="top" wrapText="1"/>
    </xf>
    <xf numFmtId="3" fontId="0" fillId="0" borderId="49" xfId="0" applyNumberFormat="1" applyBorder="1" applyAlignment="1">
      <alignment horizontal="left" vertical="top" wrapText="1"/>
    </xf>
    <xf numFmtId="0" fontId="0" fillId="0" borderId="0" xfId="0" applyAlignment="1"/>
    <xf numFmtId="0" fontId="0" fillId="0" borderId="51" xfId="0" applyBorder="1" applyAlignment="1">
      <alignment horizontal="left" vertical="top"/>
    </xf>
    <xf numFmtId="0" fontId="24" fillId="0" borderId="0" xfId="0" applyFont="1" applyAlignment="1"/>
    <xf numFmtId="0" fontId="0" fillId="0" borderId="0" xfId="0" applyNumberFormat="1"/>
    <xf numFmtId="0" fontId="124" fillId="36" borderId="0" xfId="0" applyFont="1" applyFill="1" applyAlignment="1">
      <alignment horizontal="center" vertical="center"/>
    </xf>
    <xf numFmtId="14" fontId="24" fillId="0" borderId="0" xfId="0" applyNumberFormat="1" applyFont="1"/>
    <xf numFmtId="14" fontId="24" fillId="54" borderId="0" xfId="0" applyNumberFormat="1" applyFont="1" applyFill="1"/>
    <xf numFmtId="0" fontId="24" fillId="85" borderId="0" xfId="0" applyFont="1" applyFill="1"/>
    <xf numFmtId="0" fontId="24" fillId="0" borderId="0" xfId="0" applyNumberFormat="1" applyFont="1"/>
    <xf numFmtId="0" fontId="125" fillId="36" borderId="0" xfId="0" applyFont="1" applyFill="1"/>
    <xf numFmtId="0" fontId="123" fillId="36" borderId="0" xfId="0" applyFont="1" applyFill="1"/>
    <xf numFmtId="0" fontId="123" fillId="0" borderId="0" xfId="624" applyFont="1"/>
    <xf numFmtId="3" fontId="123" fillId="0" borderId="0" xfId="624" applyNumberFormat="1" applyFont="1"/>
    <xf numFmtId="0" fontId="121" fillId="0" borderId="0" xfId="624" applyFont="1" applyBorder="1"/>
    <xf numFmtId="3" fontId="126" fillId="36" borderId="44" xfId="0" applyNumberFormat="1" applyFont="1" applyFill="1" applyBorder="1"/>
    <xf numFmtId="3" fontId="126" fillId="36" borderId="43" xfId="0" applyNumberFormat="1" applyFont="1" applyFill="1" applyBorder="1"/>
    <xf numFmtId="3" fontId="126" fillId="36" borderId="48" xfId="0" applyNumberFormat="1" applyFont="1" applyFill="1" applyBorder="1"/>
    <xf numFmtId="174" fontId="1" fillId="0" borderId="106" xfId="1" applyNumberFormat="1" applyFont="1" applyBorder="1"/>
    <xf numFmtId="179" fontId="0" fillId="36" borderId="41" xfId="0" applyNumberFormat="1" applyFill="1" applyBorder="1"/>
    <xf numFmtId="179" fontId="0" fillId="36" borderId="72" xfId="0" applyNumberFormat="1" applyFill="1" applyBorder="1"/>
    <xf numFmtId="179" fontId="0" fillId="36" borderId="46" xfId="0" applyNumberFormat="1" applyFill="1" applyBorder="1"/>
    <xf numFmtId="0" fontId="0" fillId="0" borderId="41" xfId="0" applyBorder="1" applyAlignment="1">
      <alignment horizontal="left"/>
    </xf>
    <xf numFmtId="176" fontId="0" fillId="0" borderId="54" xfId="0" applyNumberFormat="1" applyBorder="1"/>
    <xf numFmtId="176" fontId="0" fillId="0" borderId="52" xfId="0" applyNumberFormat="1" applyBorder="1"/>
    <xf numFmtId="176" fontId="0" fillId="0" borderId="43" xfId="0" applyNumberFormat="1" applyBorder="1"/>
    <xf numFmtId="0" fontId="0" fillId="0" borderId="49" xfId="0" applyBorder="1" applyAlignment="1">
      <alignment wrapText="1"/>
    </xf>
    <xf numFmtId="0" fontId="5" fillId="2" borderId="0" xfId="0" applyFont="1" applyFill="1" applyAlignment="1">
      <alignment horizontal="center" vertical="center"/>
    </xf>
    <xf numFmtId="0" fontId="0" fillId="37" borderId="28" xfId="0" applyFont="1" applyFill="1" applyBorder="1" applyAlignment="1">
      <alignment horizontal="center" vertical="center" wrapText="1"/>
    </xf>
    <xf numFmtId="0" fontId="0" fillId="0" borderId="0" xfId="0" applyAlignment="1">
      <alignment wrapText="1"/>
    </xf>
    <xf numFmtId="0" fontId="100" fillId="63" borderId="0" xfId="42940" applyFont="1" applyFill="1" applyAlignment="1">
      <alignment wrapText="1"/>
    </xf>
    <xf numFmtId="0" fontId="100" fillId="66" borderId="0" xfId="42940" applyFont="1" applyFill="1" applyAlignment="1">
      <alignment wrapText="1"/>
    </xf>
    <xf numFmtId="14" fontId="0" fillId="0" borderId="0" xfId="0" applyNumberFormat="1" applyFont="1"/>
    <xf numFmtId="0" fontId="0" fillId="86" borderId="0" xfId="0" applyFill="1"/>
    <xf numFmtId="0" fontId="3" fillId="86" borderId="0" xfId="0" applyFont="1" applyFill="1"/>
    <xf numFmtId="0" fontId="99" fillId="86" borderId="0" xfId="42940" applyFont="1" applyFill="1"/>
    <xf numFmtId="0" fontId="95" fillId="86" borderId="0" xfId="0" applyFont="1" applyFill="1"/>
    <xf numFmtId="175" fontId="0" fillId="0" borderId="44" xfId="1" applyNumberFormat="1" applyFont="1" applyBorder="1"/>
    <xf numFmtId="175" fontId="0" fillId="0" borderId="49" xfId="1" applyNumberFormat="1" applyFont="1" applyBorder="1"/>
    <xf numFmtId="3" fontId="0" fillId="0" borderId="54" xfId="0" applyNumberFormat="1" applyBorder="1"/>
    <xf numFmtId="3" fontId="0" fillId="0" borderId="43" xfId="0" applyNumberFormat="1" applyBorder="1"/>
    <xf numFmtId="3" fontId="0" fillId="0" borderId="56" xfId="0" applyNumberFormat="1" applyBorder="1"/>
    <xf numFmtId="3" fontId="0" fillId="0" borderId="48" xfId="0" applyNumberFormat="1" applyBorder="1"/>
    <xf numFmtId="0" fontId="0" fillId="0" borderId="72" xfId="0" applyNumberFormat="1" applyFont="1" applyBorder="1" applyAlignment="1">
      <alignment horizontal="left" wrapText="1"/>
    </xf>
    <xf numFmtId="0" fontId="0" fillId="0" borderId="41" xfId="0" applyNumberFormat="1" applyFont="1" applyBorder="1" applyAlignment="1">
      <alignment horizontal="left" wrapText="1"/>
    </xf>
    <xf numFmtId="0" fontId="0" fillId="0" borderId="46" xfId="0" applyNumberFormat="1" applyFont="1" applyBorder="1" applyAlignment="1">
      <alignment horizontal="left" wrapText="1"/>
    </xf>
    <xf numFmtId="14" fontId="0" fillId="0" borderId="72" xfId="0" applyNumberFormat="1" applyFont="1" applyBorder="1" applyAlignment="1">
      <alignment horizontal="left" wrapText="1"/>
    </xf>
    <xf numFmtId="14" fontId="0" fillId="0" borderId="41" xfId="0" applyNumberFormat="1" applyFont="1" applyBorder="1" applyAlignment="1">
      <alignment horizontal="left" wrapText="1"/>
    </xf>
    <xf numFmtId="14" fontId="0" fillId="0" borderId="46" xfId="0" applyNumberFormat="1" applyFont="1" applyBorder="1" applyAlignment="1">
      <alignment horizontal="left" wrapText="1"/>
    </xf>
    <xf numFmtId="0" fontId="5" fillId="2" borderId="0" xfId="0" applyFont="1" applyFill="1" applyAlignment="1">
      <alignment horizontal="center" vertical="center"/>
    </xf>
    <xf numFmtId="0" fontId="103" fillId="2" borderId="0" xfId="645" applyFont="1" applyFill="1" applyBorder="1" applyAlignment="1">
      <alignment horizontal="center" vertical="center"/>
    </xf>
    <xf numFmtId="3" fontId="0" fillId="0" borderId="51" xfId="0" applyNumberFormat="1" applyBorder="1" applyAlignment="1">
      <alignment horizontal="left" vertical="top"/>
    </xf>
    <xf numFmtId="3" fontId="0" fillId="0" borderId="54" xfId="0" applyNumberFormat="1" applyBorder="1" applyAlignment="1">
      <alignment horizontal="left" vertical="top"/>
    </xf>
    <xf numFmtId="3" fontId="0" fillId="0" borderId="55" xfId="2" applyNumberFormat="1" applyFont="1" applyBorder="1" applyAlignment="1">
      <alignment horizontal="left" vertical="top"/>
    </xf>
    <xf numFmtId="3" fontId="0" fillId="0" borderId="43" xfId="2" applyNumberFormat="1" applyFont="1" applyBorder="1" applyAlignment="1">
      <alignment horizontal="left" vertical="top"/>
    </xf>
    <xf numFmtId="3" fontId="0" fillId="0" borderId="55" xfId="0" applyNumberFormat="1" applyBorder="1" applyAlignment="1">
      <alignment horizontal="left" vertical="top"/>
    </xf>
    <xf numFmtId="3" fontId="0" fillId="0" borderId="43" xfId="0" applyNumberFormat="1" applyBorder="1" applyAlignment="1">
      <alignment horizontal="left" vertical="top"/>
    </xf>
    <xf numFmtId="3" fontId="0" fillId="0" borderId="56" xfId="0" applyNumberFormat="1" applyBorder="1" applyAlignment="1">
      <alignment horizontal="left" vertical="top"/>
    </xf>
    <xf numFmtId="3" fontId="0" fillId="0" borderId="48" xfId="0" applyNumberFormat="1" applyBorder="1" applyAlignment="1">
      <alignment horizontal="left" vertical="top"/>
    </xf>
    <xf numFmtId="9" fontId="0" fillId="0" borderId="49" xfId="2" applyFont="1" applyBorder="1" applyAlignment="1">
      <alignment horizontal="left" vertical="top"/>
    </xf>
    <xf numFmtId="3" fontId="0" fillId="0" borderId="114" xfId="0" applyNumberFormat="1" applyBorder="1"/>
    <xf numFmtId="3" fontId="0" fillId="0" borderId="61" xfId="0" applyNumberFormat="1" applyBorder="1"/>
    <xf numFmtId="3" fontId="0" fillId="0" borderId="60" xfId="0" applyNumberFormat="1" applyBorder="1"/>
    <xf numFmtId="175" fontId="0" fillId="0" borderId="38" xfId="0" applyNumberFormat="1" applyBorder="1"/>
    <xf numFmtId="0" fontId="0" fillId="0" borderId="103" xfId="0" applyBorder="1" applyAlignment="1">
      <alignment horizontal="left"/>
    </xf>
    <xf numFmtId="0" fontId="5" fillId="2" borderId="0" xfId="0" applyFont="1" applyFill="1" applyAlignment="1">
      <alignment horizontal="center" vertical="center"/>
    </xf>
    <xf numFmtId="0" fontId="0" fillId="37" borderId="28" xfId="0" applyFont="1" applyFill="1" applyBorder="1" applyAlignment="1">
      <alignment horizontal="center" vertical="center"/>
    </xf>
    <xf numFmtId="0" fontId="0" fillId="37" borderId="30" xfId="0" applyFont="1" applyFill="1" applyBorder="1" applyAlignment="1">
      <alignment horizontal="center" vertical="center"/>
    </xf>
    <xf numFmtId="0" fontId="0" fillId="0" borderId="112" xfId="0" applyBorder="1" applyAlignment="1">
      <alignment horizontal="left"/>
    </xf>
    <xf numFmtId="0" fontId="0" fillId="0" borderId="65" xfId="0" applyBorder="1" applyAlignment="1"/>
    <xf numFmtId="0" fontId="0" fillId="0" borderId="66" xfId="0" applyBorder="1" applyAlignment="1"/>
    <xf numFmtId="0" fontId="5" fillId="2" borderId="0" xfId="0" applyFont="1" applyFill="1" applyAlignment="1">
      <alignment horizontal="center" vertical="center"/>
    </xf>
    <xf numFmtId="0" fontId="5" fillId="0" borderId="0" xfId="0" applyFont="1" applyFill="1" applyBorder="1" applyAlignment="1">
      <alignment horizontal="center" vertical="center"/>
    </xf>
    <xf numFmtId="0" fontId="128" fillId="0" borderId="0" xfId="0" applyFont="1" applyAlignment="1">
      <alignment horizontal="center" vertical="center" readingOrder="1"/>
    </xf>
    <xf numFmtId="0" fontId="0" fillId="0" borderId="118" xfId="0" applyBorder="1" applyAlignment="1">
      <alignment horizontal="left"/>
    </xf>
    <xf numFmtId="176" fontId="0" fillId="36" borderId="71" xfId="0" applyNumberFormat="1" applyFill="1" applyBorder="1"/>
    <xf numFmtId="176" fontId="0" fillId="36" borderId="54" xfId="0" applyNumberFormat="1" applyFill="1" applyBorder="1"/>
    <xf numFmtId="176" fontId="0" fillId="36" borderId="114" xfId="0" applyNumberFormat="1" applyFill="1" applyBorder="1"/>
    <xf numFmtId="176" fontId="0" fillId="36" borderId="52" xfId="0" applyNumberFormat="1" applyFill="1" applyBorder="1"/>
    <xf numFmtId="176" fontId="0" fillId="36" borderId="55" xfId="0" applyNumberFormat="1" applyFill="1" applyBorder="1"/>
    <xf numFmtId="176" fontId="0" fillId="36" borderId="43" xfId="0" applyNumberFormat="1" applyFill="1" applyBorder="1"/>
    <xf numFmtId="176" fontId="0" fillId="36" borderId="44" xfId="0" applyNumberFormat="1" applyFill="1" applyBorder="1"/>
    <xf numFmtId="0" fontId="95" fillId="0" borderId="103" xfId="0" applyFont="1" applyBorder="1" applyAlignment="1">
      <alignment wrapText="1"/>
    </xf>
    <xf numFmtId="176" fontId="126" fillId="87" borderId="103" xfId="0" applyNumberFormat="1" applyFont="1" applyFill="1" applyBorder="1"/>
    <xf numFmtId="176" fontId="126" fillId="36" borderId="43" xfId="0" applyNumberFormat="1" applyFont="1" applyFill="1" applyBorder="1"/>
    <xf numFmtId="176" fontId="126" fillId="36" borderId="61" xfId="0" applyNumberFormat="1" applyFont="1" applyFill="1" applyBorder="1"/>
    <xf numFmtId="176" fontId="126" fillId="0" borderId="44" xfId="0" applyNumberFormat="1" applyFont="1" applyFill="1" applyBorder="1"/>
    <xf numFmtId="176" fontId="0" fillId="87" borderId="55" xfId="0" applyNumberFormat="1" applyFill="1" applyBorder="1"/>
    <xf numFmtId="176" fontId="0" fillId="87" borderId="103" xfId="0" applyNumberFormat="1" applyFill="1" applyBorder="1"/>
    <xf numFmtId="176" fontId="0" fillId="87" borderId="43" xfId="0" applyNumberFormat="1" applyFill="1" applyBorder="1"/>
    <xf numFmtId="176" fontId="0" fillId="36" borderId="61" xfId="0" applyNumberFormat="1" applyFill="1" applyBorder="1"/>
    <xf numFmtId="0" fontId="95" fillId="0" borderId="99" xfId="0" applyFont="1" applyBorder="1" applyAlignment="1">
      <alignment wrapText="1"/>
    </xf>
    <xf numFmtId="176" fontId="126" fillId="87" borderId="99" xfId="0" applyNumberFormat="1" applyFont="1" applyFill="1" applyBorder="1"/>
    <xf numFmtId="176" fontId="126" fillId="87" borderId="48" xfId="0" applyNumberFormat="1" applyFont="1" applyFill="1" applyBorder="1"/>
    <xf numFmtId="176" fontId="126" fillId="36" borderId="48" xfId="0" applyNumberFormat="1" applyFont="1" applyFill="1" applyBorder="1"/>
    <xf numFmtId="176" fontId="126" fillId="36" borderId="60" xfId="0" applyNumberFormat="1" applyFont="1" applyFill="1" applyBorder="1"/>
    <xf numFmtId="0" fontId="95" fillId="0" borderId="46" xfId="0" applyFont="1" applyBorder="1" applyAlignment="1">
      <alignment wrapText="1"/>
    </xf>
    <xf numFmtId="176" fontId="126" fillId="87" borderId="56" xfId="0" applyNumberFormat="1" applyFont="1" applyFill="1" applyBorder="1"/>
    <xf numFmtId="176" fontId="0" fillId="36" borderId="103" xfId="0" applyNumberFormat="1" applyFill="1" applyBorder="1"/>
    <xf numFmtId="0" fontId="95" fillId="0" borderId="0" xfId="0" applyFont="1" applyBorder="1" applyAlignment="1">
      <alignment horizontal="left"/>
    </xf>
    <xf numFmtId="3" fontId="126" fillId="36" borderId="0" xfId="0" applyNumberFormat="1" applyFont="1" applyFill="1" applyBorder="1"/>
    <xf numFmtId="174" fontId="0" fillId="0" borderId="132" xfId="1" applyNumberFormat="1" applyFont="1" applyBorder="1"/>
    <xf numFmtId="0" fontId="95" fillId="0" borderId="41" xfId="0" applyFont="1" applyBorder="1" applyAlignment="1">
      <alignment wrapText="1"/>
    </xf>
    <xf numFmtId="3" fontId="126" fillId="36" borderId="73" xfId="0" applyNumberFormat="1" applyFont="1" applyFill="1" applyBorder="1"/>
    <xf numFmtId="3" fontId="126" fillId="36" borderId="42" xfId="0" applyNumberFormat="1" applyFont="1" applyFill="1" applyBorder="1"/>
    <xf numFmtId="174" fontId="0" fillId="0" borderId="133" xfId="1" applyNumberFormat="1" applyFont="1" applyBorder="1"/>
    <xf numFmtId="174" fontId="0" fillId="0" borderId="0" xfId="0" applyNumberFormat="1"/>
    <xf numFmtId="174" fontId="1" fillId="0" borderId="116" xfId="1" applyNumberFormat="1" applyFont="1" applyBorder="1"/>
    <xf numFmtId="174" fontId="0" fillId="0" borderId="134" xfId="1" applyNumberFormat="1" applyFont="1" applyBorder="1"/>
    <xf numFmtId="174" fontId="0" fillId="0" borderId="135" xfId="1" applyNumberFormat="1" applyFont="1" applyBorder="1"/>
    <xf numFmtId="175" fontId="0" fillId="0" borderId="133" xfId="1" applyNumberFormat="1" applyFont="1" applyBorder="1"/>
    <xf numFmtId="175" fontId="0" fillId="0" borderId="136" xfId="1" applyNumberFormat="1" applyFont="1" applyBorder="1"/>
    <xf numFmtId="175" fontId="0" fillId="0" borderId="48" xfId="1" applyNumberFormat="1" applyFont="1" applyBorder="1"/>
    <xf numFmtId="0" fontId="0" fillId="37" borderId="31" xfId="0" applyFont="1" applyFill="1" applyBorder="1" applyAlignment="1">
      <alignment horizontal="center" vertical="center"/>
    </xf>
    <xf numFmtId="0" fontId="0" fillId="37" borderId="81" xfId="0" applyFont="1" applyFill="1" applyBorder="1" applyAlignment="1">
      <alignment horizontal="center" vertical="center"/>
    </xf>
    <xf numFmtId="0" fontId="0" fillId="0" borderId="71" xfId="0" applyBorder="1" applyAlignment="1">
      <alignment wrapText="1"/>
    </xf>
    <xf numFmtId="176" fontId="0" fillId="87" borderId="71" xfId="0" applyNumberFormat="1" applyFill="1" applyBorder="1"/>
    <xf numFmtId="3" fontId="126" fillId="87" borderId="137" xfId="0" applyNumberFormat="1" applyFont="1" applyFill="1" applyBorder="1"/>
    <xf numFmtId="3" fontId="126" fillId="87" borderId="138" xfId="0" applyNumberFormat="1" applyFont="1" applyFill="1" applyBorder="1"/>
    <xf numFmtId="3" fontId="126" fillId="36" borderId="138" xfId="0" applyNumberFormat="1" applyFont="1" applyFill="1" applyBorder="1"/>
    <xf numFmtId="0" fontId="0" fillId="0" borderId="103" xfId="0" applyBorder="1" applyAlignment="1">
      <alignment wrapText="1"/>
    </xf>
    <xf numFmtId="176" fontId="0" fillId="0" borderId="103" xfId="0" applyNumberFormat="1" applyBorder="1"/>
    <xf numFmtId="3" fontId="126" fillId="87" borderId="99" xfId="0" applyNumberFormat="1" applyFont="1" applyFill="1" applyBorder="1"/>
    <xf numFmtId="3" fontId="126" fillId="87" borderId="103" xfId="0" applyNumberFormat="1" applyFont="1" applyFill="1" applyBorder="1"/>
    <xf numFmtId="3" fontId="126" fillId="87" borderId="43" xfId="0" applyNumberFormat="1" applyFont="1" applyFill="1" applyBorder="1"/>
    <xf numFmtId="176" fontId="0" fillId="0" borderId="118" xfId="0" applyNumberFormat="1" applyBorder="1"/>
    <xf numFmtId="176" fontId="0" fillId="0" borderId="38" xfId="0" applyNumberFormat="1" applyBorder="1"/>
    <xf numFmtId="0" fontId="95" fillId="0" borderId="0" xfId="0" applyFont="1" applyBorder="1" applyAlignment="1">
      <alignment horizontal="left" wrapText="1"/>
    </xf>
    <xf numFmtId="0" fontId="0" fillId="37" borderId="50" xfId="0" applyFont="1" applyFill="1" applyBorder="1" applyAlignment="1">
      <alignment horizontal="center" vertical="center"/>
    </xf>
    <xf numFmtId="179" fontId="0" fillId="0" borderId="81" xfId="0" applyNumberFormat="1" applyBorder="1"/>
    <xf numFmtId="179" fontId="0" fillId="0" borderId="101" xfId="0" applyNumberFormat="1" applyBorder="1"/>
    <xf numFmtId="179" fontId="0" fillId="0" borderId="56" xfId="0" applyNumberFormat="1" applyBorder="1"/>
    <xf numFmtId="179" fontId="0" fillId="0" borderId="102" xfId="0" applyNumberFormat="1" applyBorder="1"/>
    <xf numFmtId="179" fontId="0" fillId="0" borderId="130" xfId="0" applyNumberFormat="1" applyBorder="1"/>
    <xf numFmtId="179" fontId="0" fillId="0" borderId="100" xfId="0" applyNumberFormat="1" applyBorder="1"/>
    <xf numFmtId="179" fontId="0" fillId="0" borderId="0" xfId="0" applyNumberFormat="1" applyBorder="1"/>
    <xf numFmtId="0" fontId="7" fillId="0" borderId="0" xfId="631" applyFill="1" applyBorder="1"/>
    <xf numFmtId="0" fontId="0" fillId="0" borderId="139" xfId="0" applyBorder="1" applyAlignment="1">
      <alignment horizontal="left"/>
    </xf>
    <xf numFmtId="0" fontId="0" fillId="0" borderId="39" xfId="0" applyBorder="1" applyAlignment="1">
      <alignment horizontal="left"/>
    </xf>
    <xf numFmtId="0" fontId="0" fillId="0" borderId="73" xfId="0" applyBorder="1" applyAlignment="1">
      <alignment horizontal="left"/>
    </xf>
    <xf numFmtId="9" fontId="0" fillId="0" borderId="73" xfId="0" applyNumberFormat="1" applyBorder="1" applyAlignment="1">
      <alignment horizontal="left"/>
    </xf>
    <xf numFmtId="9" fontId="0" fillId="0" borderId="44" xfId="2" applyFont="1" applyBorder="1" applyAlignment="1">
      <alignment horizontal="left"/>
    </xf>
    <xf numFmtId="0" fontId="0" fillId="0" borderId="44" xfId="2" applyNumberFormat="1" applyFont="1" applyBorder="1" applyAlignment="1">
      <alignment horizontal="left"/>
    </xf>
    <xf numFmtId="0" fontId="0" fillId="0" borderId="73" xfId="0" applyFill="1" applyBorder="1" applyAlignment="1">
      <alignment horizontal="left"/>
    </xf>
    <xf numFmtId="0" fontId="0" fillId="0" borderId="140" xfId="0" applyFill="1" applyBorder="1" applyAlignment="1">
      <alignment horizontal="left"/>
    </xf>
    <xf numFmtId="0" fontId="0" fillId="0" borderId="74" xfId="0" applyFill="1" applyBorder="1" applyAlignment="1">
      <alignment horizontal="left"/>
    </xf>
    <xf numFmtId="0" fontId="0" fillId="0" borderId="49" xfId="2" applyNumberFormat="1" applyFont="1" applyBorder="1" applyAlignment="1">
      <alignment horizontal="left"/>
    </xf>
    <xf numFmtId="0" fontId="0" fillId="0" borderId="86" xfId="0" applyBorder="1" applyAlignment="1">
      <alignment wrapText="1"/>
    </xf>
    <xf numFmtId="0" fontId="0" fillId="0" borderId="39" xfId="0" applyBorder="1" applyAlignment="1">
      <alignment wrapText="1"/>
    </xf>
    <xf numFmtId="0" fontId="0" fillId="0" borderId="37" xfId="0" applyBorder="1" applyAlignment="1">
      <alignment wrapText="1"/>
    </xf>
    <xf numFmtId="0" fontId="0" fillId="0" borderId="42" xfId="0" applyBorder="1" applyAlignment="1">
      <alignment wrapText="1"/>
    </xf>
    <xf numFmtId="0" fontId="0" fillId="0" borderId="45" xfId="0" applyBorder="1" applyAlignment="1">
      <alignment wrapText="1"/>
    </xf>
    <xf numFmtId="0" fontId="0" fillId="0" borderId="47" xfId="0" applyBorder="1" applyAlignment="1">
      <alignment wrapText="1"/>
    </xf>
    <xf numFmtId="14" fontId="24" fillId="0" borderId="0" xfId="0" applyNumberFormat="1" applyFont="1" applyAlignment="1"/>
    <xf numFmtId="0" fontId="45" fillId="0" borderId="0" xfId="0" applyFont="1"/>
    <xf numFmtId="0" fontId="24" fillId="0" borderId="0" xfId="0" applyFont="1" applyAlignment="1">
      <alignment vertical="top"/>
    </xf>
    <xf numFmtId="0" fontId="45" fillId="0" borderId="0" xfId="0" applyFont="1" applyAlignment="1">
      <alignment vertical="top"/>
    </xf>
    <xf numFmtId="0" fontId="24" fillId="53" borderId="0" xfId="0" applyFont="1" applyFill="1" applyAlignment="1"/>
    <xf numFmtId="14" fontId="24" fillId="53" borderId="0" xfId="0" applyNumberFormat="1" applyFont="1" applyFill="1" applyAlignment="1"/>
    <xf numFmtId="0" fontId="24" fillId="54" borderId="0" xfId="0" applyFont="1" applyFill="1" applyAlignment="1"/>
    <xf numFmtId="14" fontId="0" fillId="0" borderId="0" xfId="0" applyNumberFormat="1" applyAlignment="1"/>
    <xf numFmtId="1" fontId="0" fillId="0" borderId="0" xfId="0" applyNumberFormat="1" applyAlignment="1"/>
    <xf numFmtId="0" fontId="0" fillId="0" borderId="0" xfId="0" applyNumberFormat="1" applyAlignment="1"/>
    <xf numFmtId="176" fontId="126" fillId="0" borderId="49" xfId="0" applyNumberFormat="1" applyFont="1" applyFill="1" applyBorder="1"/>
    <xf numFmtId="176" fontId="0" fillId="0" borderId="44" xfId="0" applyNumberFormat="1" applyFill="1" applyBorder="1"/>
    <xf numFmtId="0" fontId="0" fillId="37" borderId="34" xfId="0" applyFont="1" applyFill="1" applyBorder="1" applyAlignment="1">
      <alignment horizontal="center"/>
    </xf>
    <xf numFmtId="174" fontId="0" fillId="0" borderId="54" xfId="1" applyNumberFormat="1" applyFont="1" applyBorder="1"/>
    <xf numFmtId="174" fontId="0" fillId="0" borderId="43" xfId="1" applyNumberFormat="1" applyFont="1" applyBorder="1"/>
    <xf numFmtId="175" fontId="0" fillId="0" borderId="43" xfId="1" applyNumberFormat="1" applyFont="1" applyBorder="1"/>
    <xf numFmtId="3" fontId="0" fillId="0" borderId="39" xfId="0" applyNumberFormat="1" applyBorder="1"/>
    <xf numFmtId="0" fontId="45" fillId="0" borderId="0" xfId="0" applyFont="1" applyAlignment="1"/>
    <xf numFmtId="0" fontId="24" fillId="38" borderId="0" xfId="0" applyFont="1" applyFill="1" applyAlignment="1"/>
    <xf numFmtId="175" fontId="0" fillId="0" borderId="114" xfId="0" applyNumberFormat="1" applyBorder="1"/>
    <xf numFmtId="0" fontId="24" fillId="55" borderId="0" xfId="0" applyFont="1" applyFill="1" applyAlignment="1"/>
    <xf numFmtId="0" fontId="24" fillId="0" borderId="0" xfId="0" applyFont="1" applyAlignment="1">
      <alignment vertical="top" wrapText="1"/>
    </xf>
    <xf numFmtId="175" fontId="0" fillId="0" borderId="64" xfId="0" applyNumberFormat="1" applyBorder="1"/>
    <xf numFmtId="0" fontId="24" fillId="56" borderId="0" xfId="0" applyFont="1" applyFill="1" applyAlignment="1"/>
    <xf numFmtId="0" fontId="5" fillId="2" borderId="0" xfId="0" applyFont="1" applyFill="1" applyAlignment="1">
      <alignment horizontal="center" vertical="center"/>
    </xf>
    <xf numFmtId="0" fontId="24" fillId="57" borderId="0" xfId="0" applyFont="1" applyFill="1" applyAlignment="1"/>
    <xf numFmtId="0" fontId="3" fillId="0" borderId="104" xfId="0" applyFont="1" applyBorder="1" applyAlignment="1">
      <alignment wrapText="1"/>
    </xf>
    <xf numFmtId="0" fontId="67" fillId="0" borderId="142" xfId="0" applyFont="1" applyBorder="1"/>
    <xf numFmtId="0" fontId="67" fillId="0" borderId="143" xfId="0" applyFont="1" applyBorder="1"/>
    <xf numFmtId="179" fontId="67" fillId="0" borderId="143" xfId="2" applyNumberFormat="1" applyFont="1" applyBorder="1"/>
    <xf numFmtId="179" fontId="67" fillId="0" borderId="144" xfId="2" applyNumberFormat="1" applyFont="1" applyBorder="1"/>
    <xf numFmtId="0" fontId="67" fillId="0" borderId="145" xfId="0" applyFont="1" applyBorder="1"/>
    <xf numFmtId="0" fontId="67" fillId="0" borderId="146" xfId="0" applyFont="1" applyBorder="1"/>
    <xf numFmtId="179" fontId="67" fillId="0" borderId="146" xfId="2" applyNumberFormat="1" applyFont="1" applyBorder="1"/>
    <xf numFmtId="179" fontId="67" fillId="0" borderId="147" xfId="2" applyNumberFormat="1" applyFont="1" applyBorder="1"/>
    <xf numFmtId="0" fontId="67" fillId="0" borderId="148" xfId="0" applyFont="1" applyBorder="1"/>
    <xf numFmtId="0" fontId="67" fillId="0" borderId="149" xfId="0" applyFont="1" applyBorder="1"/>
    <xf numFmtId="179" fontId="67" fillId="0" borderId="149" xfId="2" applyNumberFormat="1" applyFont="1" applyBorder="1"/>
    <xf numFmtId="179" fontId="67" fillId="0" borderId="150" xfId="2" applyNumberFormat="1" applyFont="1" applyBorder="1"/>
    <xf numFmtId="0" fontId="0" fillId="37" borderId="81" xfId="0" applyFont="1" applyFill="1" applyBorder="1" applyAlignment="1">
      <alignment horizontal="center" vertical="center" wrapText="1"/>
    </xf>
    <xf numFmtId="176" fontId="0" fillId="0" borderId="44" xfId="0" applyNumberFormat="1" applyBorder="1"/>
    <xf numFmtId="3" fontId="126" fillId="0" borderId="49" xfId="0" applyNumberFormat="1" applyFont="1" applyFill="1" applyBorder="1"/>
    <xf numFmtId="176" fontId="0" fillId="0" borderId="39" xfId="0" applyNumberFormat="1" applyBorder="1"/>
    <xf numFmtId="3" fontId="130" fillId="0" borderId="0" xfId="0" applyNumberFormat="1" applyFont="1" applyFill="1" applyBorder="1" applyAlignment="1">
      <alignment wrapText="1"/>
    </xf>
    <xf numFmtId="0" fontId="130" fillId="0" borderId="0" xfId="0" applyFont="1" applyFill="1" applyBorder="1" applyAlignment="1">
      <alignment wrapText="1"/>
    </xf>
    <xf numFmtId="0" fontId="24" fillId="64" borderId="0" xfId="0" applyFont="1" applyFill="1" applyAlignment="1">
      <alignment vertical="top"/>
    </xf>
    <xf numFmtId="175" fontId="0" fillId="0" borderId="0" xfId="1" applyNumberFormat="1" applyFont="1"/>
    <xf numFmtId="174" fontId="0" fillId="0" borderId="0" xfId="1" applyNumberFormat="1" applyFont="1"/>
    <xf numFmtId="175" fontId="0" fillId="0" borderId="0" xfId="0" applyNumberFormat="1"/>
    <xf numFmtId="3" fontId="0" fillId="0" borderId="0" xfId="1" applyNumberFormat="1" applyFont="1"/>
    <xf numFmtId="177" fontId="0" fillId="0" borderId="0" xfId="0" applyNumberFormat="1"/>
    <xf numFmtId="0" fontId="5" fillId="2" borderId="0" xfId="0" applyFont="1" applyFill="1" applyAlignment="1">
      <alignment horizontal="center" vertical="center"/>
    </xf>
    <xf numFmtId="179" fontId="0" fillId="0" borderId="70" xfId="2" applyNumberFormat="1" applyFont="1" applyFill="1" applyBorder="1"/>
    <xf numFmtId="179" fontId="0" fillId="0" borderId="70" xfId="2" applyNumberFormat="1" applyFont="1" applyBorder="1"/>
    <xf numFmtId="179" fontId="0" fillId="0" borderId="21" xfId="2" applyNumberFormat="1" applyFont="1" applyFill="1" applyBorder="1"/>
    <xf numFmtId="179" fontId="0" fillId="0" borderId="128" xfId="2" applyNumberFormat="1" applyFont="1" applyFill="1" applyBorder="1"/>
    <xf numFmtId="179" fontId="0" fillId="0" borderId="129" xfId="2" applyNumberFormat="1" applyFont="1" applyFill="1" applyBorder="1"/>
    <xf numFmtId="179" fontId="0" fillId="0" borderId="0" xfId="2" applyNumberFormat="1" applyFont="1"/>
    <xf numFmtId="3" fontId="0" fillId="38" borderId="0" xfId="0" applyNumberFormat="1" applyFill="1"/>
    <xf numFmtId="3" fontId="131" fillId="0" borderId="0" xfId="0" applyNumberFormat="1" applyFont="1"/>
    <xf numFmtId="0" fontId="131" fillId="0" borderId="0" xfId="0" applyFont="1"/>
    <xf numFmtId="3" fontId="2" fillId="0" borderId="0" xfId="0" applyNumberFormat="1" applyFont="1" applyFill="1"/>
    <xf numFmtId="175" fontId="0" fillId="0" borderId="86" xfId="0" applyNumberFormat="1" applyBorder="1" applyAlignment="1">
      <alignment horizontal="right"/>
    </xf>
    <xf numFmtId="175" fontId="0" fillId="0" borderId="114" xfId="0" applyNumberFormat="1" applyBorder="1" applyAlignment="1">
      <alignment horizontal="right"/>
    </xf>
    <xf numFmtId="175" fontId="0" fillId="0" borderId="39" xfId="0" applyNumberFormat="1" applyBorder="1" applyAlignment="1">
      <alignment horizontal="right"/>
    </xf>
    <xf numFmtId="175" fontId="0" fillId="0" borderId="61" xfId="0" applyNumberFormat="1" applyBorder="1" applyAlignment="1">
      <alignment horizontal="right"/>
    </xf>
    <xf numFmtId="175" fontId="0" fillId="0" borderId="44" xfId="0" applyNumberFormat="1" applyBorder="1" applyAlignment="1">
      <alignment horizontal="right"/>
    </xf>
    <xf numFmtId="175" fontId="0" fillId="0" borderId="47" xfId="0" applyNumberFormat="1" applyBorder="1" applyAlignment="1">
      <alignment horizontal="right"/>
    </xf>
    <xf numFmtId="175" fontId="0" fillId="0" borderId="60" xfId="0" applyNumberFormat="1" applyBorder="1" applyAlignment="1">
      <alignment horizontal="right"/>
    </xf>
    <xf numFmtId="175" fontId="0" fillId="0" borderId="49" xfId="0" applyNumberFormat="1" applyBorder="1" applyAlignment="1">
      <alignment horizontal="right"/>
    </xf>
    <xf numFmtId="176" fontId="0" fillId="36" borderId="51" xfId="0" applyNumberFormat="1" applyFill="1" applyBorder="1"/>
    <xf numFmtId="176" fontId="0" fillId="36" borderId="53" xfId="0" applyNumberFormat="1" applyFill="1" applyBorder="1"/>
    <xf numFmtId="176" fontId="0" fillId="36" borderId="100" xfId="0" applyNumberFormat="1" applyFill="1" applyBorder="1"/>
    <xf numFmtId="176" fontId="0" fillId="36" borderId="42" xfId="0" applyNumberFormat="1" applyFill="1" applyBorder="1"/>
    <xf numFmtId="176" fontId="0" fillId="36" borderId="101" xfId="0" applyNumberFormat="1" applyFill="1" applyBorder="1"/>
    <xf numFmtId="176" fontId="0" fillId="36" borderId="56" xfId="0" applyNumberFormat="1" applyFill="1" applyBorder="1"/>
    <xf numFmtId="176" fontId="0" fillId="36" borderId="48" xfId="0" applyNumberFormat="1" applyFill="1" applyBorder="1"/>
    <xf numFmtId="176" fontId="0" fillId="36" borderId="49" xfId="0" applyNumberFormat="1" applyFill="1" applyBorder="1"/>
    <xf numFmtId="176" fontId="0" fillId="36" borderId="47" xfId="0" applyNumberFormat="1" applyFill="1" applyBorder="1"/>
    <xf numFmtId="176" fontId="0" fillId="36" borderId="102" xfId="0" applyNumberFormat="1" applyFill="1" applyBorder="1"/>
    <xf numFmtId="3" fontId="0" fillId="0" borderId="53" xfId="0" applyNumberFormat="1" applyBorder="1" applyAlignment="1">
      <alignment horizontal="left" vertical="top" wrapText="1"/>
    </xf>
    <xf numFmtId="3" fontId="0" fillId="0" borderId="42" xfId="0" applyNumberFormat="1" applyBorder="1" applyAlignment="1">
      <alignment horizontal="left" vertical="top" wrapText="1"/>
    </xf>
    <xf numFmtId="3" fontId="0" fillId="0" borderId="47" xfId="0" applyNumberFormat="1" applyBorder="1" applyAlignment="1">
      <alignment horizontal="left" vertical="top" wrapText="1"/>
    </xf>
    <xf numFmtId="0" fontId="5" fillId="2" borderId="0" xfId="0" applyFont="1" applyFill="1" applyAlignment="1">
      <alignment horizontal="center" vertical="center"/>
    </xf>
    <xf numFmtId="0" fontId="0" fillId="37" borderId="28" xfId="0" applyFill="1" applyBorder="1" applyAlignment="1">
      <alignment horizontal="center" vertical="center" wrapText="1"/>
    </xf>
    <xf numFmtId="0" fontId="0" fillId="37" borderId="62" xfId="0" applyFont="1" applyFill="1" applyBorder="1" applyAlignment="1">
      <alignment horizontal="center" vertical="center" wrapText="1"/>
    </xf>
    <xf numFmtId="175" fontId="0" fillId="0" borderId="0" xfId="0" applyNumberFormat="1" applyBorder="1"/>
    <xf numFmtId="176" fontId="0" fillId="0" borderId="0" xfId="0" applyNumberFormat="1"/>
    <xf numFmtId="175" fontId="2" fillId="0" borderId="0" xfId="0" applyNumberFormat="1" applyFont="1" applyFill="1"/>
    <xf numFmtId="0" fontId="132" fillId="2" borderId="0" xfId="0" applyFont="1" applyFill="1" applyAlignment="1">
      <alignment horizontal="left" vertical="center"/>
    </xf>
    <xf numFmtId="3" fontId="0" fillId="0" borderId="52" xfId="0" applyNumberFormat="1" applyBorder="1" applyAlignment="1">
      <alignment horizontal="left" vertical="top"/>
    </xf>
    <xf numFmtId="3" fontId="0" fillId="0" borderId="44" xfId="2" applyNumberFormat="1" applyFont="1" applyBorder="1" applyAlignment="1">
      <alignment horizontal="left" vertical="top"/>
    </xf>
    <xf numFmtId="3" fontId="0" fillId="0" borderId="44" xfId="0" applyNumberFormat="1" applyBorder="1" applyAlignment="1">
      <alignment horizontal="left" vertical="top"/>
    </xf>
    <xf numFmtId="3" fontId="0" fillId="0" borderId="49" xfId="0" applyNumberFormat="1" applyBorder="1" applyAlignment="1">
      <alignment horizontal="left" vertical="top"/>
    </xf>
    <xf numFmtId="0" fontId="121" fillId="2" borderId="0" xfId="0" applyFont="1" applyFill="1"/>
    <xf numFmtId="0" fontId="0" fillId="2" borderId="0" xfId="0" applyFont="1" applyFill="1"/>
    <xf numFmtId="0" fontId="90" fillId="34" borderId="0" xfId="645" applyFont="1" applyFill="1" applyBorder="1" applyAlignment="1">
      <alignment horizontal="left" wrapText="1"/>
    </xf>
    <xf numFmtId="0" fontId="90" fillId="34" borderId="0" xfId="645" applyFont="1" applyFill="1" applyBorder="1" applyAlignment="1">
      <alignment vertical="center" wrapText="1"/>
    </xf>
    <xf numFmtId="0" fontId="92" fillId="2" borderId="25" xfId="645" applyFont="1" applyFill="1" applyBorder="1" applyAlignment="1">
      <alignment vertical="center"/>
    </xf>
    <xf numFmtId="0" fontId="1" fillId="2" borderId="1" xfId="645" applyFill="1" applyBorder="1" applyAlignment="1">
      <alignment vertical="center"/>
    </xf>
    <xf numFmtId="0" fontId="1" fillId="2" borderId="96" xfId="645" applyFill="1" applyBorder="1" applyAlignment="1">
      <alignment vertical="center"/>
    </xf>
    <xf numFmtId="0" fontId="94" fillId="34" borderId="21" xfId="645" applyFont="1" applyFill="1" applyBorder="1" applyAlignment="1">
      <alignment horizontal="left" vertical="center" wrapText="1"/>
    </xf>
    <xf numFmtId="0" fontId="95" fillId="0" borderId="11" xfId="645" applyFont="1" applyBorder="1" applyAlignment="1">
      <alignment horizontal="left" vertical="center" wrapText="1"/>
    </xf>
    <xf numFmtId="0" fontId="95" fillId="0" borderId="89" xfId="645" applyFont="1" applyBorder="1" applyAlignment="1">
      <alignment horizontal="left" vertical="center" wrapText="1"/>
    </xf>
    <xf numFmtId="15" fontId="94" fillId="34" borderId="21" xfId="645" applyNumberFormat="1" applyFont="1" applyFill="1" applyBorder="1" applyAlignment="1">
      <alignment horizontal="left" vertical="center"/>
    </xf>
    <xf numFmtId="0" fontId="95" fillId="0" borderId="89" xfId="645" applyFont="1" applyBorder="1" applyAlignment="1">
      <alignment horizontal="left" vertical="center"/>
    </xf>
    <xf numFmtId="0" fontId="100" fillId="0" borderId="11" xfId="645" applyFont="1" applyBorder="1" applyAlignment="1">
      <alignment horizontal="left" vertical="center" wrapText="1"/>
    </xf>
    <xf numFmtId="0" fontId="100" fillId="0" borderId="89" xfId="645" applyFont="1" applyBorder="1" applyAlignment="1">
      <alignment horizontal="left" vertical="center" wrapText="1"/>
    </xf>
    <xf numFmtId="0" fontId="100" fillId="0" borderId="89" xfId="645" applyFont="1" applyBorder="1" applyAlignment="1">
      <alignment horizontal="left" vertical="center"/>
    </xf>
    <xf numFmtId="0" fontId="90" fillId="34" borderId="0" xfId="645" applyFont="1" applyFill="1" applyBorder="1" applyAlignment="1">
      <alignment horizontal="left" vertical="top" wrapText="1"/>
    </xf>
    <xf numFmtId="0" fontId="1" fillId="0" borderId="0" xfId="0" applyFont="1" applyBorder="1" applyAlignment="1">
      <alignment horizontal="left" vertical="top" wrapText="1"/>
    </xf>
    <xf numFmtId="0" fontId="90" fillId="0" borderId="0" xfId="645" applyFont="1" applyFill="1" applyBorder="1" applyAlignment="1">
      <alignment horizontal="left" vertical="center" wrapText="1"/>
    </xf>
    <xf numFmtId="0" fontId="94" fillId="34" borderId="70" xfId="645" applyFont="1" applyFill="1" applyBorder="1" applyAlignment="1">
      <alignment horizontal="left" vertical="center" wrapText="1"/>
    </xf>
    <xf numFmtId="15" fontId="94" fillId="34" borderId="70" xfId="645" applyNumberFormat="1" applyFont="1" applyFill="1" applyBorder="1" applyAlignment="1">
      <alignment horizontal="left" vertical="center"/>
    </xf>
    <xf numFmtId="0" fontId="94" fillId="34" borderId="82" xfId="645" applyFont="1" applyFill="1" applyBorder="1" applyAlignment="1">
      <alignment horizontal="left" vertical="center" wrapText="1"/>
    </xf>
    <xf numFmtId="0" fontId="94" fillId="34" borderId="89" xfId="645" applyFont="1" applyFill="1" applyBorder="1" applyAlignment="1">
      <alignment horizontal="left" vertical="center" wrapText="1"/>
    </xf>
    <xf numFmtId="15" fontId="94" fillId="34" borderId="89" xfId="645" applyNumberFormat="1" applyFont="1" applyFill="1" applyBorder="1" applyAlignment="1">
      <alignment horizontal="left" vertical="center"/>
    </xf>
    <xf numFmtId="0" fontId="89" fillId="34" borderId="0" xfId="645" applyFont="1" applyFill="1" applyBorder="1" applyAlignment="1">
      <alignment horizontal="center" wrapText="1"/>
    </xf>
    <xf numFmtId="0" fontId="7" fillId="34" borderId="0" xfId="645" applyFont="1" applyFill="1" applyBorder="1" applyAlignment="1">
      <alignment horizontal="center" wrapText="1"/>
    </xf>
    <xf numFmtId="0" fontId="7" fillId="34" borderId="0" xfId="645" applyFont="1" applyFill="1" applyBorder="1" applyAlignment="1"/>
    <xf numFmtId="0" fontId="82" fillId="34" borderId="0" xfId="645" applyFont="1" applyFill="1" applyBorder="1" applyAlignment="1">
      <alignment horizontal="center" vertical="center"/>
    </xf>
    <xf numFmtId="0" fontId="82" fillId="34" borderId="0" xfId="645" applyFont="1" applyFill="1" applyBorder="1" applyAlignment="1">
      <alignment horizontal="center" vertical="top"/>
    </xf>
    <xf numFmtId="0" fontId="85" fillId="34" borderId="0" xfId="645" applyFont="1" applyFill="1" applyBorder="1" applyAlignment="1">
      <alignment horizontal="center" vertical="center" wrapText="1"/>
    </xf>
    <xf numFmtId="178" fontId="87" fillId="0" borderId="94" xfId="42938" applyNumberFormat="1" applyFont="1" applyFill="1" applyBorder="1" applyAlignment="1">
      <alignment horizontal="center"/>
    </xf>
    <xf numFmtId="178" fontId="56" fillId="0" borderId="0" xfId="645" applyNumberFormat="1" applyFont="1" applyBorder="1" applyAlignment="1">
      <alignment horizontal="center"/>
    </xf>
    <xf numFmtId="178" fontId="56" fillId="0" borderId="95" xfId="645" applyNumberFormat="1" applyFont="1" applyBorder="1" applyAlignment="1">
      <alignment horizontal="center"/>
    </xf>
    <xf numFmtId="0" fontId="5" fillId="2" borderId="0" xfId="0" applyFont="1" applyFill="1" applyAlignment="1">
      <alignment horizontal="center" vertical="center"/>
    </xf>
    <xf numFmtId="0" fontId="0" fillId="0" borderId="0" xfId="0" applyAlignment="1">
      <alignment horizontal="center"/>
    </xf>
    <xf numFmtId="3" fontId="130" fillId="0" borderId="0" xfId="0" applyNumberFormat="1" applyFont="1" applyFill="1" applyBorder="1" applyAlignment="1">
      <alignment horizontal="center" wrapText="1"/>
    </xf>
    <xf numFmtId="0" fontId="130" fillId="0" borderId="0" xfId="0" applyFont="1" applyFill="1" applyBorder="1" applyAlignment="1">
      <alignment horizontal="center" wrapText="1"/>
    </xf>
    <xf numFmtId="0" fontId="0" fillId="0" borderId="40" xfId="0" applyBorder="1" applyAlignment="1">
      <alignment horizontal="center" vertical="center" wrapText="1"/>
    </xf>
    <xf numFmtId="0" fontId="0" fillId="0" borderId="45" xfId="0" applyBorder="1" applyAlignment="1">
      <alignment horizontal="center" vertical="center" wrapText="1"/>
    </xf>
    <xf numFmtId="0" fontId="103" fillId="2" borderId="0" xfId="645" applyFont="1" applyFill="1" applyBorder="1" applyAlignment="1">
      <alignment horizontal="center" vertical="center"/>
    </xf>
    <xf numFmtId="0" fontId="0" fillId="0" borderId="0" xfId="0" applyAlignment="1">
      <alignment horizontal="left" wrapText="1"/>
    </xf>
    <xf numFmtId="0" fontId="0" fillId="0" borderId="0" xfId="0" applyAlignment="1">
      <alignment wrapText="1"/>
    </xf>
    <xf numFmtId="0" fontId="67" fillId="0" borderId="0" xfId="0" applyFont="1" applyAlignment="1">
      <alignment horizontal="left" wrapText="1"/>
    </xf>
    <xf numFmtId="0" fontId="0" fillId="37" borderId="32" xfId="0" applyFont="1" applyFill="1" applyBorder="1" applyAlignment="1">
      <alignment horizontal="center" wrapText="1"/>
    </xf>
    <xf numFmtId="0" fontId="90" fillId="0" borderId="0" xfId="0" applyFont="1" applyAlignment="1">
      <alignment horizontal="left" wrapText="1"/>
    </xf>
    <xf numFmtId="0" fontId="0" fillId="37" borderId="28" xfId="0" applyFill="1" applyBorder="1" applyAlignment="1">
      <alignment horizontal="center" vertical="center" wrapText="1"/>
    </xf>
    <xf numFmtId="0" fontId="0" fillId="37" borderId="29" xfId="0" applyFill="1" applyBorder="1" applyAlignment="1">
      <alignment horizontal="center" vertical="center" wrapText="1"/>
    </xf>
    <xf numFmtId="0" fontId="0" fillId="37" borderId="30" xfId="0" applyFill="1" applyBorder="1" applyAlignment="1">
      <alignment horizontal="center" vertical="center" wrapText="1"/>
    </xf>
    <xf numFmtId="0" fontId="0" fillId="37" borderId="36" xfId="0" applyFill="1" applyBorder="1" applyAlignment="1">
      <alignment horizontal="center" vertical="center"/>
    </xf>
    <xf numFmtId="0" fontId="0" fillId="37" borderId="45" xfId="0" applyFill="1" applyBorder="1" applyAlignment="1">
      <alignment horizontal="center" vertical="center"/>
    </xf>
    <xf numFmtId="0" fontId="67" fillId="0" borderId="0" xfId="0" applyFont="1" applyFill="1" applyAlignment="1">
      <alignment horizontal="left" wrapText="1"/>
    </xf>
    <xf numFmtId="0" fontId="67" fillId="0" borderId="36" xfId="0" applyFont="1" applyBorder="1" applyAlignment="1">
      <alignment horizontal="center" vertical="center" wrapText="1"/>
    </xf>
    <xf numFmtId="0" fontId="67" fillId="0" borderId="40" xfId="0" applyFont="1" applyBorder="1" applyAlignment="1">
      <alignment horizontal="center" vertical="center" wrapText="1"/>
    </xf>
    <xf numFmtId="0" fontId="67" fillId="0" borderId="45" xfId="0" applyFont="1" applyBorder="1" applyAlignment="1">
      <alignment horizontal="center" vertical="center" wrapText="1"/>
    </xf>
    <xf numFmtId="0" fontId="0" fillId="37" borderId="36" xfId="0" applyFill="1" applyBorder="1" applyAlignment="1">
      <alignment horizontal="center" vertical="center" wrapText="1"/>
    </xf>
    <xf numFmtId="0" fontId="0" fillId="37" borderId="45" xfId="0" applyFill="1" applyBorder="1" applyAlignment="1">
      <alignment horizontal="center" vertical="center" wrapText="1"/>
    </xf>
    <xf numFmtId="0" fontId="0" fillId="37" borderId="58" xfId="0" applyFont="1" applyFill="1" applyBorder="1" applyAlignment="1">
      <alignment horizontal="center" vertical="center" wrapText="1"/>
    </xf>
    <xf numFmtId="0" fontId="0" fillId="37" borderId="80" xfId="0" applyFont="1" applyFill="1" applyBorder="1" applyAlignment="1">
      <alignment horizontal="center" vertical="center" wrapText="1"/>
    </xf>
    <xf numFmtId="0" fontId="0" fillId="37" borderId="81" xfId="0" applyFill="1" applyBorder="1" applyAlignment="1">
      <alignment horizontal="center" vertical="center" wrapText="1"/>
    </xf>
    <xf numFmtId="0" fontId="0" fillId="37" borderId="59" xfId="0" applyFill="1" applyBorder="1" applyAlignment="1">
      <alignment horizontal="center" vertical="center" wrapText="1"/>
    </xf>
    <xf numFmtId="0" fontId="0" fillId="37" borderId="79" xfId="0" applyFill="1" applyBorder="1" applyAlignment="1">
      <alignment horizontal="center" vertical="center" wrapText="1"/>
    </xf>
    <xf numFmtId="0" fontId="0" fillId="37" borderId="131" xfId="0" applyFill="1" applyBorder="1" applyAlignment="1">
      <alignment horizontal="center" vertical="center" wrapText="1"/>
    </xf>
    <xf numFmtId="0" fontId="0" fillId="37" borderId="31" xfId="0" applyFill="1" applyBorder="1" applyAlignment="1">
      <alignment horizontal="center" vertical="center" wrapText="1"/>
    </xf>
    <xf numFmtId="0" fontId="0" fillId="37" borderId="63" xfId="0" applyFill="1" applyBorder="1" applyAlignment="1">
      <alignment horizontal="center" vertical="center" wrapText="1"/>
    </xf>
    <xf numFmtId="0" fontId="0" fillId="37" borderId="62" xfId="0" applyFill="1" applyBorder="1" applyAlignment="1">
      <alignment horizontal="center" vertical="center" wrapText="1"/>
    </xf>
    <xf numFmtId="0" fontId="0" fillId="37" borderId="28" xfId="0" applyFont="1" applyFill="1" applyBorder="1" applyAlignment="1">
      <alignment horizontal="center" vertical="center"/>
    </xf>
    <xf numFmtId="0" fontId="0" fillId="37" borderId="29" xfId="0" applyFont="1" applyFill="1" applyBorder="1" applyAlignment="1">
      <alignment horizontal="center" vertical="center"/>
    </xf>
    <xf numFmtId="0" fontId="0" fillId="37" borderId="30" xfId="0" applyFont="1" applyFill="1" applyBorder="1" applyAlignment="1">
      <alignment horizontal="center" vertical="center"/>
    </xf>
    <xf numFmtId="0" fontId="67" fillId="0" borderId="0" xfId="0" applyFont="1" applyAlignment="1">
      <alignment wrapText="1"/>
    </xf>
    <xf numFmtId="0" fontId="60" fillId="2" borderId="0" xfId="0" applyFont="1" applyFill="1" applyAlignment="1">
      <alignment horizontal="left" vertical="center" wrapText="1"/>
    </xf>
    <xf numFmtId="0" fontId="3" fillId="0" borderId="128" xfId="0" applyNumberFormat="1" applyFont="1" applyBorder="1" applyAlignment="1">
      <alignment horizontal="center" vertical="center" wrapText="1"/>
    </xf>
    <xf numFmtId="0" fontId="3" fillId="0" borderId="129" xfId="0" applyNumberFormat="1" applyFont="1" applyBorder="1" applyAlignment="1">
      <alignment horizontal="center" vertical="center" wrapText="1"/>
    </xf>
    <xf numFmtId="0" fontId="0" fillId="0" borderId="1" xfId="0" applyBorder="1" applyAlignment="1">
      <alignment horizontal="center" wrapText="1"/>
    </xf>
    <xf numFmtId="1" fontId="3" fillId="0" borderId="70"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0" fontId="0" fillId="0" borderId="70" xfId="0" applyFont="1" applyBorder="1" applyAlignment="1">
      <alignment horizontal="center" vertical="center" wrapText="1"/>
    </xf>
    <xf numFmtId="0" fontId="3" fillId="0" borderId="70" xfId="0" applyFont="1" applyBorder="1" applyAlignment="1">
      <alignment horizontal="center" vertical="center"/>
    </xf>
    <xf numFmtId="3" fontId="3" fillId="0" borderId="70" xfId="0" applyNumberFormat="1" applyFont="1" applyBorder="1" applyAlignment="1">
      <alignment horizontal="center" vertical="center" wrapText="1"/>
    </xf>
    <xf numFmtId="0" fontId="120" fillId="55" borderId="0" xfId="0" applyFont="1" applyFill="1" applyAlignment="1">
      <alignment horizontal="center" vertical="center"/>
    </xf>
    <xf numFmtId="0" fontId="0" fillId="37" borderId="31" xfId="0" applyFont="1" applyFill="1" applyBorder="1" applyAlignment="1">
      <alignment horizontal="center" vertical="center" wrapText="1"/>
    </xf>
    <xf numFmtId="0" fontId="0" fillId="37" borderId="62" xfId="0" applyFont="1" applyFill="1" applyBorder="1" applyAlignment="1">
      <alignment horizontal="center" vertical="center" wrapText="1"/>
    </xf>
    <xf numFmtId="0" fontId="0" fillId="37" borderId="76" xfId="0" applyFont="1" applyFill="1" applyBorder="1" applyAlignment="1">
      <alignment horizontal="center" vertical="center" wrapText="1"/>
    </xf>
    <xf numFmtId="0" fontId="0" fillId="37" borderId="78" xfId="0" applyFont="1" applyFill="1" applyBorder="1" applyAlignment="1">
      <alignment horizontal="center" vertical="center" wrapText="1"/>
    </xf>
    <xf numFmtId="0" fontId="0" fillId="37" borderId="76" xfId="0" applyFill="1" applyBorder="1" applyAlignment="1">
      <alignment horizontal="center" vertical="center" wrapText="1"/>
    </xf>
    <xf numFmtId="0" fontId="0" fillId="37" borderId="77" xfId="0" applyFill="1" applyBorder="1" applyAlignment="1">
      <alignment horizontal="center" vertical="center" wrapText="1"/>
    </xf>
    <xf numFmtId="0" fontId="0" fillId="0" borderId="36" xfId="0" applyBorder="1" applyAlignment="1">
      <alignment horizontal="center" vertical="center" wrapText="1"/>
    </xf>
    <xf numFmtId="0" fontId="0" fillId="37" borderId="33" xfId="0" applyFill="1" applyBorder="1" applyAlignment="1">
      <alignment horizontal="center" vertical="center" wrapText="1"/>
    </xf>
    <xf numFmtId="0" fontId="0" fillId="0" borderId="71" xfId="0" applyBorder="1" applyAlignment="1">
      <alignment horizontal="left" vertical="top"/>
    </xf>
    <xf numFmtId="0" fontId="0" fillId="0" borderId="53" xfId="0" applyBorder="1" applyAlignment="1">
      <alignment horizontal="left" vertical="top"/>
    </xf>
    <xf numFmtId="9" fontId="0" fillId="0" borderId="99" xfId="0" applyNumberFormat="1" applyBorder="1" applyAlignment="1">
      <alignment horizontal="left" vertical="top"/>
    </xf>
    <xf numFmtId="9" fontId="0" fillId="0" borderId="47" xfId="0" applyNumberFormat="1" applyBorder="1" applyAlignment="1">
      <alignment horizontal="left" vertical="top"/>
    </xf>
    <xf numFmtId="0" fontId="0" fillId="0" borderId="100" xfId="0" applyBorder="1" applyAlignment="1">
      <alignment horizontal="left" vertical="top"/>
    </xf>
    <xf numFmtId="9" fontId="0" fillId="0" borderId="102" xfId="0" applyNumberFormat="1" applyBorder="1" applyAlignment="1">
      <alignment horizontal="left" vertical="top"/>
    </xf>
    <xf numFmtId="0" fontId="0" fillId="0" borderId="74" xfId="0" applyBorder="1"/>
    <xf numFmtId="0" fontId="0" fillId="0" borderId="102" xfId="0" applyBorder="1"/>
    <xf numFmtId="0" fontId="0" fillId="0" borderId="73" xfId="0" applyBorder="1"/>
    <xf numFmtId="0" fontId="0" fillId="0" borderId="101" xfId="0" applyBorder="1"/>
    <xf numFmtId="0" fontId="0" fillId="0" borderId="51" xfId="0" applyBorder="1" applyAlignment="1">
      <alignment horizontal="center" vertical="center" wrapText="1"/>
    </xf>
    <xf numFmtId="0" fontId="0" fillId="0" borderId="79" xfId="0" applyBorder="1" applyAlignment="1">
      <alignment horizontal="center" vertical="center" wrapText="1"/>
    </xf>
    <xf numFmtId="0" fontId="0" fillId="37" borderId="71" xfId="0" applyFont="1" applyFill="1" applyBorder="1" applyAlignment="1">
      <alignment horizontal="center" vertical="center" wrapText="1"/>
    </xf>
    <xf numFmtId="0" fontId="0" fillId="37" borderId="100" xfId="0" applyFont="1" applyFill="1" applyBorder="1" applyAlignment="1">
      <alignment horizontal="center" vertical="center" wrapText="1"/>
    </xf>
    <xf numFmtId="0" fontId="0" fillId="37" borderId="83" xfId="0" applyFill="1" applyBorder="1" applyAlignment="1">
      <alignment vertical="center" wrapText="1"/>
    </xf>
    <xf numFmtId="0" fontId="0" fillId="37" borderId="62" xfId="0" applyFill="1" applyBorder="1" applyAlignment="1">
      <alignment vertical="center" wrapText="1"/>
    </xf>
    <xf numFmtId="0" fontId="0" fillId="37" borderId="141" xfId="0" applyFill="1" applyBorder="1" applyAlignment="1">
      <alignment vertical="center" wrapText="1"/>
    </xf>
    <xf numFmtId="0" fontId="0" fillId="37" borderId="78" xfId="0" applyFill="1" applyBorder="1" applyAlignment="1">
      <alignment vertical="center" wrapText="1"/>
    </xf>
    <xf numFmtId="0" fontId="67" fillId="0" borderId="60" xfId="0" applyFont="1" applyBorder="1" applyAlignment="1">
      <alignment horizontal="left"/>
    </xf>
    <xf numFmtId="0" fontId="67" fillId="0" borderId="102" xfId="0" applyFont="1" applyBorder="1" applyAlignment="1">
      <alignment horizontal="left"/>
    </xf>
    <xf numFmtId="0" fontId="67" fillId="0" borderId="114" xfId="0" applyFont="1" applyBorder="1" applyAlignment="1">
      <alignment horizontal="left"/>
    </xf>
    <xf numFmtId="0" fontId="67" fillId="0" borderId="100" xfId="0" applyFont="1" applyBorder="1" applyAlignment="1">
      <alignment horizontal="left"/>
    </xf>
    <xf numFmtId="0" fontId="0" fillId="37" borderId="57" xfId="0" applyFill="1" applyBorder="1" applyAlignment="1">
      <alignment vertical="center" wrapText="1"/>
    </xf>
    <xf numFmtId="0" fontId="0" fillId="37" borderId="30" xfId="0" applyFill="1" applyBorder="1" applyAlignment="1">
      <alignment vertical="center" wrapText="1"/>
    </xf>
    <xf numFmtId="0" fontId="0" fillId="37" borderId="72" xfId="0" applyFont="1" applyFill="1" applyBorder="1" applyAlignment="1">
      <alignment horizontal="center" vertical="center" wrapText="1"/>
    </xf>
    <xf numFmtId="0" fontId="0" fillId="0" borderId="81" xfId="0" applyBorder="1" applyAlignment="1">
      <alignment horizontal="center" vertical="center" wrapText="1"/>
    </xf>
    <xf numFmtId="0" fontId="0" fillId="0" borderId="130" xfId="0" applyBorder="1" applyAlignment="1">
      <alignment horizontal="center" vertical="center" wrapText="1"/>
    </xf>
    <xf numFmtId="0" fontId="0" fillId="37" borderId="58" xfId="0" applyFill="1" applyBorder="1" applyAlignment="1">
      <alignment horizontal="center" vertical="center" wrapText="1"/>
    </xf>
    <xf numFmtId="0" fontId="0" fillId="37" borderId="80" xfId="0" applyFill="1" applyBorder="1" applyAlignment="1">
      <alignment horizontal="center" vertical="center" wrapText="1"/>
    </xf>
    <xf numFmtId="0" fontId="0" fillId="0" borderId="113" xfId="0" applyBorder="1"/>
    <xf numFmtId="0" fontId="0" fillId="0" borderId="100" xfId="0" applyBorder="1"/>
    <xf numFmtId="0" fontId="123" fillId="0" borderId="0" xfId="0" applyFont="1" applyAlignment="1">
      <alignment wrapText="1"/>
    </xf>
  </cellXfs>
  <cellStyles count="42982">
    <cellStyle name="%" xfId="3"/>
    <cellStyle name="% 2" xfId="4"/>
    <cellStyle name="%_A2 Common National NHS &amp; Other" xfId="1161"/>
    <cellStyle name="%_Sheet1" xfId="5"/>
    <cellStyle name="%_Sheet1 2" xfId="6"/>
    <cellStyle name="%_Sheet2" xfId="7"/>
    <cellStyle name="%_Sheet2 2" xfId="8"/>
    <cellStyle name="0,0_x000d__x000a_NA_x000d__x000a_" xfId="9"/>
    <cellStyle name="20% - Accent1 2" xfId="10"/>
    <cellStyle name="20% - Accent1 2 2" xfId="1162"/>
    <cellStyle name="20% - Accent1 2 3" xfId="1163"/>
    <cellStyle name="20% - Accent1 2 4" xfId="42941"/>
    <cellStyle name="20% - Accent1 3" xfId="11"/>
    <cellStyle name="20% - Accent1 4" xfId="12"/>
    <cellStyle name="20% - Accent1 5" xfId="13"/>
    <cellStyle name="20% - Accent1 6" xfId="14"/>
    <cellStyle name="20% - Accent2 2" xfId="15"/>
    <cellStyle name="20% - Accent2 2 2" xfId="1164"/>
    <cellStyle name="20% - Accent2 2 3" xfId="1165"/>
    <cellStyle name="20% - Accent2 2 4" xfId="42942"/>
    <cellStyle name="20% - Accent2 3" xfId="16"/>
    <cellStyle name="20% - Accent2 4" xfId="17"/>
    <cellStyle name="20% - Accent2 5" xfId="18"/>
    <cellStyle name="20% - Accent2 6" xfId="19"/>
    <cellStyle name="20% - Accent3 2" xfId="20"/>
    <cellStyle name="20% - Accent3 2 2" xfId="1166"/>
    <cellStyle name="20% - Accent3 2 3" xfId="1167"/>
    <cellStyle name="20% - Accent3 2 4" xfId="42943"/>
    <cellStyle name="20% - Accent3 3" xfId="21"/>
    <cellStyle name="20% - Accent3 4" xfId="22"/>
    <cellStyle name="20% - Accent3 5" xfId="23"/>
    <cellStyle name="20% - Accent3 6" xfId="24"/>
    <cellStyle name="20% - Accent4 2" xfId="25"/>
    <cellStyle name="20% - Accent4 2 2" xfId="1168"/>
    <cellStyle name="20% - Accent4 2 3" xfId="1169"/>
    <cellStyle name="20% - Accent4 2 4" xfId="42944"/>
    <cellStyle name="20% - Accent4 3" xfId="26"/>
    <cellStyle name="20% - Accent4 4" xfId="27"/>
    <cellStyle name="20% - Accent4 5" xfId="28"/>
    <cellStyle name="20% - Accent4 6" xfId="29"/>
    <cellStyle name="20% - Accent5 2" xfId="30"/>
    <cellStyle name="20% - Accent5 2 2" xfId="1170"/>
    <cellStyle name="20% - Accent5 2 3" xfId="1171"/>
    <cellStyle name="20% - Accent5 2 4" xfId="42945"/>
    <cellStyle name="20% - Accent5 3" xfId="31"/>
    <cellStyle name="20% - Accent5 4" xfId="32"/>
    <cellStyle name="20% - Accent5 5" xfId="33"/>
    <cellStyle name="20% - Accent5 6" xfId="34"/>
    <cellStyle name="20% - Accent6 2" xfId="35"/>
    <cellStyle name="20% - Accent6 2 2" xfId="1172"/>
    <cellStyle name="20% - Accent6 2 3" xfId="1173"/>
    <cellStyle name="20% - Accent6 2 4" xfId="42946"/>
    <cellStyle name="20% - Accent6 3" xfId="36"/>
    <cellStyle name="20% - Accent6 4" xfId="37"/>
    <cellStyle name="20% - Accent6 5" xfId="38"/>
    <cellStyle name="20% - Accent6 6" xfId="39"/>
    <cellStyle name="40% - Accent1 2" xfId="40"/>
    <cellStyle name="40% - Accent1 2 2" xfId="1174"/>
    <cellStyle name="40% - Accent1 2 3" xfId="1175"/>
    <cellStyle name="40% - Accent1 2 4" xfId="42947"/>
    <cellStyle name="40% - Accent1 3" xfId="41"/>
    <cellStyle name="40% - Accent1 4" xfId="42"/>
    <cellStyle name="40% - Accent1 5" xfId="43"/>
    <cellStyle name="40% - Accent1 6" xfId="44"/>
    <cellStyle name="40% - Accent2 2" xfId="45"/>
    <cellStyle name="40% - Accent2 2 2" xfId="1176"/>
    <cellStyle name="40% - Accent2 2 3" xfId="1177"/>
    <cellStyle name="40% - Accent2 2 4" xfId="42948"/>
    <cellStyle name="40% - Accent2 3" xfId="46"/>
    <cellStyle name="40% - Accent2 4" xfId="47"/>
    <cellStyle name="40% - Accent2 5" xfId="48"/>
    <cellStyle name="40% - Accent2 6" xfId="49"/>
    <cellStyle name="40% - Accent3 2" xfId="50"/>
    <cellStyle name="40% - Accent3 2 2" xfId="1178"/>
    <cellStyle name="40% - Accent3 2 3" xfId="1179"/>
    <cellStyle name="40% - Accent3 2 4" xfId="42949"/>
    <cellStyle name="40% - Accent3 3" xfId="51"/>
    <cellStyle name="40% - Accent3 4" xfId="52"/>
    <cellStyle name="40% - Accent3 5" xfId="53"/>
    <cellStyle name="40% - Accent3 6" xfId="54"/>
    <cellStyle name="40% - Accent4 2" xfId="55"/>
    <cellStyle name="40% - Accent4 2 2" xfId="1180"/>
    <cellStyle name="40% - Accent4 2 3" xfId="1181"/>
    <cellStyle name="40% - Accent4 2 4" xfId="42950"/>
    <cellStyle name="40% - Accent4 3" xfId="56"/>
    <cellStyle name="40% - Accent4 4" xfId="57"/>
    <cellStyle name="40% - Accent4 5" xfId="58"/>
    <cellStyle name="40% - Accent4 6" xfId="59"/>
    <cellStyle name="40% - Accent5 2" xfId="60"/>
    <cellStyle name="40% - Accent5 2 2" xfId="1182"/>
    <cellStyle name="40% - Accent5 2 3" xfId="1183"/>
    <cellStyle name="40% - Accent5 2 4" xfId="42951"/>
    <cellStyle name="40% - Accent5 3" xfId="61"/>
    <cellStyle name="40% - Accent5 4" xfId="62"/>
    <cellStyle name="40% - Accent5 5" xfId="63"/>
    <cellStyle name="40% - Accent5 6" xfId="64"/>
    <cellStyle name="40% - Accent6 2" xfId="65"/>
    <cellStyle name="40% - Accent6 2 2" xfId="1184"/>
    <cellStyle name="40% - Accent6 2 3" xfId="1185"/>
    <cellStyle name="40% - Accent6 2 4" xfId="42952"/>
    <cellStyle name="40% - Accent6 3" xfId="66"/>
    <cellStyle name="40% - Accent6 4" xfId="67"/>
    <cellStyle name="40% - Accent6 5" xfId="68"/>
    <cellStyle name="40% - Accent6 6" xfId="69"/>
    <cellStyle name="60% - Accent1" xfId="1160" builtinId="32"/>
    <cellStyle name="60% - Accent1 2" xfId="70"/>
    <cellStyle name="60% - Accent1 2 2" xfId="42953"/>
    <cellStyle name="60% - Accent1 3" xfId="71"/>
    <cellStyle name="60% - Accent1 4" xfId="72"/>
    <cellStyle name="60% - Accent1 5" xfId="73"/>
    <cellStyle name="60% - Accent1 6" xfId="74"/>
    <cellStyle name="60% - Accent2 2" xfId="75"/>
    <cellStyle name="60% - Accent2 2 2" xfId="42954"/>
    <cellStyle name="60% - Accent2 3" xfId="76"/>
    <cellStyle name="60% - Accent2 4" xfId="77"/>
    <cellStyle name="60% - Accent2 5" xfId="78"/>
    <cellStyle name="60% - Accent2 6" xfId="79"/>
    <cellStyle name="60% - Accent3 2" xfId="80"/>
    <cellStyle name="60% - Accent3 2 2" xfId="42955"/>
    <cellStyle name="60% - Accent3 3" xfId="81"/>
    <cellStyle name="60% - Accent3 4" xfId="82"/>
    <cellStyle name="60% - Accent3 5" xfId="83"/>
    <cellStyle name="60% - Accent3 6" xfId="84"/>
    <cellStyle name="60% - Accent4 2" xfId="85"/>
    <cellStyle name="60% - Accent4 2 2" xfId="42956"/>
    <cellStyle name="60% - Accent4 3" xfId="86"/>
    <cellStyle name="60% - Accent4 4" xfId="87"/>
    <cellStyle name="60% - Accent4 5" xfId="88"/>
    <cellStyle name="60% - Accent4 6" xfId="89"/>
    <cellStyle name="60% - Accent5 2" xfId="90"/>
    <cellStyle name="60% - Accent5 2 2" xfId="42957"/>
    <cellStyle name="60% - Accent5 3" xfId="91"/>
    <cellStyle name="60% - Accent5 4" xfId="92"/>
    <cellStyle name="60% - Accent5 5" xfId="93"/>
    <cellStyle name="60% - Accent5 6" xfId="94"/>
    <cellStyle name="60% - Accent6 2" xfId="95"/>
    <cellStyle name="60% - Accent6 2 2" xfId="42958"/>
    <cellStyle name="60% - Accent6 3" xfId="96"/>
    <cellStyle name="60% - Accent6 4" xfId="97"/>
    <cellStyle name="60% - Accent6 5" xfId="98"/>
    <cellStyle name="60% - Accent6 6" xfId="99"/>
    <cellStyle name="Accent1 2" xfId="100"/>
    <cellStyle name="Accent1 2 2" xfId="42959"/>
    <cellStyle name="Accent1 3" xfId="101"/>
    <cellStyle name="Accent1 4" xfId="102"/>
    <cellStyle name="Accent1 5" xfId="103"/>
    <cellStyle name="Accent1 6" xfId="104"/>
    <cellStyle name="Accent2 2" xfId="105"/>
    <cellStyle name="Accent2 2 2" xfId="42960"/>
    <cellStyle name="Accent2 3" xfId="106"/>
    <cellStyle name="Accent2 4" xfId="107"/>
    <cellStyle name="Accent2 5" xfId="108"/>
    <cellStyle name="Accent2 6" xfId="109"/>
    <cellStyle name="Accent3 2" xfId="110"/>
    <cellStyle name="Accent3 2 2" xfId="42961"/>
    <cellStyle name="Accent3 3" xfId="111"/>
    <cellStyle name="Accent3 4" xfId="112"/>
    <cellStyle name="Accent3 5" xfId="113"/>
    <cellStyle name="Accent3 6" xfId="114"/>
    <cellStyle name="Accent4 2" xfId="115"/>
    <cellStyle name="Accent4 2 2" xfId="42962"/>
    <cellStyle name="Accent4 3" xfId="116"/>
    <cellStyle name="Accent4 4" xfId="117"/>
    <cellStyle name="Accent4 5" xfId="118"/>
    <cellStyle name="Accent4 6" xfId="119"/>
    <cellStyle name="Accent5 2" xfId="120"/>
    <cellStyle name="Accent5 2 2" xfId="42963"/>
    <cellStyle name="Accent5 3" xfId="121"/>
    <cellStyle name="Accent5 4" xfId="122"/>
    <cellStyle name="Accent5 5" xfId="123"/>
    <cellStyle name="Accent5 6" xfId="124"/>
    <cellStyle name="Accent6 2" xfId="125"/>
    <cellStyle name="Accent6 2 2" xfId="42964"/>
    <cellStyle name="Accent6 3" xfId="126"/>
    <cellStyle name="Accent6 4" xfId="127"/>
    <cellStyle name="Accent6 5" xfId="128"/>
    <cellStyle name="Accent6 6" xfId="129"/>
    <cellStyle name="Assumptions Heading_Pivot_Table_Example_BA" xfId="130"/>
    <cellStyle name="Assumptions Right Currency_Pivot_Table_Example_BA" xfId="131"/>
    <cellStyle name="Bad 2" xfId="132"/>
    <cellStyle name="Bad 2 2" xfId="42965"/>
    <cellStyle name="Bad 3" xfId="133"/>
    <cellStyle name="Bad 4" xfId="134"/>
    <cellStyle name="Bad 5" xfId="135"/>
    <cellStyle name="Bad 6" xfId="136"/>
    <cellStyle name="BM Header Main" xfId="137"/>
    <cellStyle name="BM Header Non-Underlined" xfId="138"/>
    <cellStyle name="BM Header Secondary" xfId="139"/>
    <cellStyle name="BM Header Underlined" xfId="140"/>
    <cellStyle name="BM Input" xfId="141"/>
    <cellStyle name="BM Input 10" xfId="1186"/>
    <cellStyle name="BM Input 10 2" xfId="1187"/>
    <cellStyle name="BM Input 10 2 2" xfId="1188"/>
    <cellStyle name="BM Input 10 3" xfId="1189"/>
    <cellStyle name="BM Input 11" xfId="1190"/>
    <cellStyle name="BM Input 11 2" xfId="1191"/>
    <cellStyle name="BM Input 11 2 2" xfId="1192"/>
    <cellStyle name="BM Input 11 3" xfId="1193"/>
    <cellStyle name="BM Input 12" xfId="1194"/>
    <cellStyle name="BM Input 12 2" xfId="1195"/>
    <cellStyle name="BM Input 12 2 2" xfId="1196"/>
    <cellStyle name="BM Input 12 3" xfId="1197"/>
    <cellStyle name="BM Input 13" xfId="1198"/>
    <cellStyle name="BM Input 13 2" xfId="1199"/>
    <cellStyle name="BM Input 13 2 2" xfId="1200"/>
    <cellStyle name="BM Input 13 3" xfId="1201"/>
    <cellStyle name="BM Input 14" xfId="1202"/>
    <cellStyle name="BM Input 14 2" xfId="1203"/>
    <cellStyle name="BM Input 14 2 2" xfId="1204"/>
    <cellStyle name="BM Input 14 3" xfId="1205"/>
    <cellStyle name="BM Input 15" xfId="1206"/>
    <cellStyle name="BM Input 15 2" xfId="1207"/>
    <cellStyle name="BM Input 15 2 2" xfId="1208"/>
    <cellStyle name="BM Input 15 3" xfId="1209"/>
    <cellStyle name="BM Input 16" xfId="1210"/>
    <cellStyle name="BM Input 16 2" xfId="1211"/>
    <cellStyle name="BM Input 16 2 2" xfId="1212"/>
    <cellStyle name="BM Input 16 3" xfId="1213"/>
    <cellStyle name="BM Input 17" xfId="1214"/>
    <cellStyle name="BM Input 17 2" xfId="1215"/>
    <cellStyle name="BM Input 17 2 2" xfId="1216"/>
    <cellStyle name="BM Input 17 3" xfId="1217"/>
    <cellStyle name="BM Input 18" xfId="1218"/>
    <cellStyle name="BM Input 18 2" xfId="1219"/>
    <cellStyle name="BM Input 18 2 2" xfId="1220"/>
    <cellStyle name="BM Input 18 3" xfId="1221"/>
    <cellStyle name="BM Input 19" xfId="1222"/>
    <cellStyle name="BM Input 19 2" xfId="1223"/>
    <cellStyle name="BM Input 19 2 2" xfId="1224"/>
    <cellStyle name="BM Input 19 3" xfId="1225"/>
    <cellStyle name="BM Input 2" xfId="142"/>
    <cellStyle name="BM Input 2 10" xfId="1226"/>
    <cellStyle name="BM Input 2 10 2" xfId="1227"/>
    <cellStyle name="BM Input 2 10 2 2" xfId="1228"/>
    <cellStyle name="BM Input 2 10 3" xfId="1229"/>
    <cellStyle name="BM Input 2 11" xfId="1230"/>
    <cellStyle name="BM Input 2 11 2" xfId="1231"/>
    <cellStyle name="BM Input 2 11 2 2" xfId="1232"/>
    <cellStyle name="BM Input 2 11 3" xfId="1233"/>
    <cellStyle name="BM Input 2 12" xfId="1234"/>
    <cellStyle name="BM Input 2 12 2" xfId="1235"/>
    <cellStyle name="BM Input 2 12 2 2" xfId="1236"/>
    <cellStyle name="BM Input 2 12 3" xfId="1237"/>
    <cellStyle name="BM Input 2 13" xfId="1238"/>
    <cellStyle name="BM Input 2 13 2" xfId="1239"/>
    <cellStyle name="BM Input 2 13 2 2" xfId="1240"/>
    <cellStyle name="BM Input 2 13 3" xfId="1241"/>
    <cellStyle name="BM Input 2 14" xfId="1242"/>
    <cellStyle name="BM Input 2 14 2" xfId="1243"/>
    <cellStyle name="BM Input 2 14 2 2" xfId="1244"/>
    <cellStyle name="BM Input 2 14 3" xfId="1245"/>
    <cellStyle name="BM Input 2 15" xfId="1246"/>
    <cellStyle name="BM Input 2 15 2" xfId="1247"/>
    <cellStyle name="BM Input 2 15 2 2" xfId="1248"/>
    <cellStyle name="BM Input 2 15 3" xfId="1249"/>
    <cellStyle name="BM Input 2 16" xfId="1250"/>
    <cellStyle name="BM Input 2 16 2" xfId="1251"/>
    <cellStyle name="BM Input 2 16 2 2" xfId="1252"/>
    <cellStyle name="BM Input 2 16 3" xfId="1253"/>
    <cellStyle name="BM Input 2 17" xfId="1254"/>
    <cellStyle name="BM Input 2 17 2" xfId="1255"/>
    <cellStyle name="BM Input 2 17 2 2" xfId="1256"/>
    <cellStyle name="BM Input 2 17 3" xfId="1257"/>
    <cellStyle name="BM Input 2 18" xfId="1258"/>
    <cellStyle name="BM Input 2 18 2" xfId="1259"/>
    <cellStyle name="BM Input 2 18 2 2" xfId="1260"/>
    <cellStyle name="BM Input 2 18 3" xfId="1261"/>
    <cellStyle name="BM Input 2 19" xfId="1262"/>
    <cellStyle name="BM Input 2 19 2" xfId="1263"/>
    <cellStyle name="BM Input 2 19 2 2" xfId="1264"/>
    <cellStyle name="BM Input 2 19 3" xfId="1265"/>
    <cellStyle name="BM Input 2 2" xfId="143"/>
    <cellStyle name="BM Input 2 2 10" xfId="1266"/>
    <cellStyle name="BM Input 2 2 10 2" xfId="1267"/>
    <cellStyle name="BM Input 2 2 10 2 2" xfId="1268"/>
    <cellStyle name="BM Input 2 2 10 3" xfId="1269"/>
    <cellStyle name="BM Input 2 2 11" xfId="1270"/>
    <cellStyle name="BM Input 2 2 11 2" xfId="1271"/>
    <cellStyle name="BM Input 2 2 11 2 2" xfId="1272"/>
    <cellStyle name="BM Input 2 2 11 3" xfId="1273"/>
    <cellStyle name="BM Input 2 2 12" xfId="1274"/>
    <cellStyle name="BM Input 2 2 12 2" xfId="1275"/>
    <cellStyle name="BM Input 2 2 12 2 2" xfId="1276"/>
    <cellStyle name="BM Input 2 2 12 3" xfId="1277"/>
    <cellStyle name="BM Input 2 2 13" xfId="1278"/>
    <cellStyle name="BM Input 2 2 13 2" xfId="1279"/>
    <cellStyle name="BM Input 2 2 13 2 2" xfId="1280"/>
    <cellStyle name="BM Input 2 2 13 3" xfId="1281"/>
    <cellStyle name="BM Input 2 2 14" xfId="1282"/>
    <cellStyle name="BM Input 2 2 14 2" xfId="1283"/>
    <cellStyle name="BM Input 2 2 14 2 2" xfId="1284"/>
    <cellStyle name="BM Input 2 2 14 3" xfId="1285"/>
    <cellStyle name="BM Input 2 2 15" xfId="1286"/>
    <cellStyle name="BM Input 2 2 15 2" xfId="1287"/>
    <cellStyle name="BM Input 2 2 15 2 2" xfId="1288"/>
    <cellStyle name="BM Input 2 2 15 3" xfId="1289"/>
    <cellStyle name="BM Input 2 2 16" xfId="1290"/>
    <cellStyle name="BM Input 2 2 16 2" xfId="1291"/>
    <cellStyle name="BM Input 2 2 16 2 2" xfId="1292"/>
    <cellStyle name="BM Input 2 2 16 3" xfId="1293"/>
    <cellStyle name="BM Input 2 2 17" xfId="1294"/>
    <cellStyle name="BM Input 2 2 17 2" xfId="1295"/>
    <cellStyle name="BM Input 2 2 17 2 2" xfId="1296"/>
    <cellStyle name="BM Input 2 2 17 3" xfId="1297"/>
    <cellStyle name="BM Input 2 2 18" xfId="1298"/>
    <cellStyle name="BM Input 2 2 18 2" xfId="1299"/>
    <cellStyle name="BM Input 2 2 19" xfId="1300"/>
    <cellStyle name="BM Input 2 2 2" xfId="1301"/>
    <cellStyle name="BM Input 2 2 2 10" xfId="1302"/>
    <cellStyle name="BM Input 2 2 2 10 2" xfId="1303"/>
    <cellStyle name="BM Input 2 2 2 10 2 2" xfId="1304"/>
    <cellStyle name="BM Input 2 2 2 10 3" xfId="1305"/>
    <cellStyle name="BM Input 2 2 2 11" xfId="1306"/>
    <cellStyle name="BM Input 2 2 2 11 2" xfId="1307"/>
    <cellStyle name="BM Input 2 2 2 11 2 2" xfId="1308"/>
    <cellStyle name="BM Input 2 2 2 11 3" xfId="1309"/>
    <cellStyle name="BM Input 2 2 2 12" xfId="1310"/>
    <cellStyle name="BM Input 2 2 2 12 2" xfId="1311"/>
    <cellStyle name="BM Input 2 2 2 12 2 2" xfId="1312"/>
    <cellStyle name="BM Input 2 2 2 12 3" xfId="1313"/>
    <cellStyle name="BM Input 2 2 2 13" xfId="1314"/>
    <cellStyle name="BM Input 2 2 2 13 2" xfId="1315"/>
    <cellStyle name="BM Input 2 2 2 13 2 2" xfId="1316"/>
    <cellStyle name="BM Input 2 2 2 13 3" xfId="1317"/>
    <cellStyle name="BM Input 2 2 2 14" xfId="1318"/>
    <cellStyle name="BM Input 2 2 2 14 2" xfId="1319"/>
    <cellStyle name="BM Input 2 2 2 14 2 2" xfId="1320"/>
    <cellStyle name="BM Input 2 2 2 14 3" xfId="1321"/>
    <cellStyle name="BM Input 2 2 2 15" xfId="1322"/>
    <cellStyle name="BM Input 2 2 2 15 2" xfId="1323"/>
    <cellStyle name="BM Input 2 2 2 15 2 2" xfId="1324"/>
    <cellStyle name="BM Input 2 2 2 15 3" xfId="1325"/>
    <cellStyle name="BM Input 2 2 2 16" xfId="1326"/>
    <cellStyle name="BM Input 2 2 2 16 2" xfId="1327"/>
    <cellStyle name="BM Input 2 2 2 16 2 2" xfId="1328"/>
    <cellStyle name="BM Input 2 2 2 16 3" xfId="1329"/>
    <cellStyle name="BM Input 2 2 2 17" xfId="1330"/>
    <cellStyle name="BM Input 2 2 2 17 2" xfId="1331"/>
    <cellStyle name="BM Input 2 2 2 17 2 2" xfId="1332"/>
    <cellStyle name="BM Input 2 2 2 17 3" xfId="1333"/>
    <cellStyle name="BM Input 2 2 2 18" xfId="1334"/>
    <cellStyle name="BM Input 2 2 2 18 2" xfId="1335"/>
    <cellStyle name="BM Input 2 2 2 18 2 2" xfId="1336"/>
    <cellStyle name="BM Input 2 2 2 18 3" xfId="1337"/>
    <cellStyle name="BM Input 2 2 2 19" xfId="1338"/>
    <cellStyle name="BM Input 2 2 2 19 2" xfId="1339"/>
    <cellStyle name="BM Input 2 2 2 19 2 2" xfId="1340"/>
    <cellStyle name="BM Input 2 2 2 19 3" xfId="1341"/>
    <cellStyle name="BM Input 2 2 2 2" xfId="1342"/>
    <cellStyle name="BM Input 2 2 2 2 2" xfId="1343"/>
    <cellStyle name="BM Input 2 2 2 2 2 2" xfId="1344"/>
    <cellStyle name="BM Input 2 2 2 2 3" xfId="1345"/>
    <cellStyle name="BM Input 2 2 2 20" xfId="1346"/>
    <cellStyle name="BM Input 2 2 2 20 2" xfId="1347"/>
    <cellStyle name="BM Input 2 2 2 20 2 2" xfId="1348"/>
    <cellStyle name="BM Input 2 2 2 20 3" xfId="1349"/>
    <cellStyle name="BM Input 2 2 2 21" xfId="1350"/>
    <cellStyle name="BM Input 2 2 2 21 2" xfId="1351"/>
    <cellStyle name="BM Input 2 2 2 22" xfId="1352"/>
    <cellStyle name="BM Input 2 2 2 3" xfId="1353"/>
    <cellStyle name="BM Input 2 2 2 3 2" xfId="1354"/>
    <cellStyle name="BM Input 2 2 2 3 2 2" xfId="1355"/>
    <cellStyle name="BM Input 2 2 2 3 3" xfId="1356"/>
    <cellStyle name="BM Input 2 2 2 4" xfId="1357"/>
    <cellStyle name="BM Input 2 2 2 4 2" xfId="1358"/>
    <cellStyle name="BM Input 2 2 2 4 2 2" xfId="1359"/>
    <cellStyle name="BM Input 2 2 2 4 3" xfId="1360"/>
    <cellStyle name="BM Input 2 2 2 5" xfId="1361"/>
    <cellStyle name="BM Input 2 2 2 5 2" xfId="1362"/>
    <cellStyle name="BM Input 2 2 2 5 2 2" xfId="1363"/>
    <cellStyle name="BM Input 2 2 2 5 3" xfId="1364"/>
    <cellStyle name="BM Input 2 2 2 6" xfId="1365"/>
    <cellStyle name="BM Input 2 2 2 6 2" xfId="1366"/>
    <cellStyle name="BM Input 2 2 2 6 2 2" xfId="1367"/>
    <cellStyle name="BM Input 2 2 2 6 3" xfId="1368"/>
    <cellStyle name="BM Input 2 2 2 7" xfId="1369"/>
    <cellStyle name="BM Input 2 2 2 7 2" xfId="1370"/>
    <cellStyle name="BM Input 2 2 2 7 2 2" xfId="1371"/>
    <cellStyle name="BM Input 2 2 2 7 3" xfId="1372"/>
    <cellStyle name="BM Input 2 2 2 8" xfId="1373"/>
    <cellStyle name="BM Input 2 2 2 8 2" xfId="1374"/>
    <cellStyle name="BM Input 2 2 2 8 2 2" xfId="1375"/>
    <cellStyle name="BM Input 2 2 2 8 3" xfId="1376"/>
    <cellStyle name="BM Input 2 2 2 9" xfId="1377"/>
    <cellStyle name="BM Input 2 2 2 9 2" xfId="1378"/>
    <cellStyle name="BM Input 2 2 2 9 2 2" xfId="1379"/>
    <cellStyle name="BM Input 2 2 2 9 3" xfId="1380"/>
    <cellStyle name="BM Input 2 2 3" xfId="1381"/>
    <cellStyle name="BM Input 2 2 3 2" xfId="1382"/>
    <cellStyle name="BM Input 2 2 3 2 2" xfId="1383"/>
    <cellStyle name="BM Input 2 2 3 3" xfId="1384"/>
    <cellStyle name="BM Input 2 2 4" xfId="1385"/>
    <cellStyle name="BM Input 2 2 4 2" xfId="1386"/>
    <cellStyle name="BM Input 2 2 4 2 2" xfId="1387"/>
    <cellStyle name="BM Input 2 2 4 3" xfId="1388"/>
    <cellStyle name="BM Input 2 2 5" xfId="1389"/>
    <cellStyle name="BM Input 2 2 5 2" xfId="1390"/>
    <cellStyle name="BM Input 2 2 5 2 2" xfId="1391"/>
    <cellStyle name="BM Input 2 2 5 3" xfId="1392"/>
    <cellStyle name="BM Input 2 2 6" xfId="1393"/>
    <cellStyle name="BM Input 2 2 6 2" xfId="1394"/>
    <cellStyle name="BM Input 2 2 6 2 2" xfId="1395"/>
    <cellStyle name="BM Input 2 2 6 3" xfId="1396"/>
    <cellStyle name="BM Input 2 2 7" xfId="1397"/>
    <cellStyle name="BM Input 2 2 7 2" xfId="1398"/>
    <cellStyle name="BM Input 2 2 7 2 2" xfId="1399"/>
    <cellStyle name="BM Input 2 2 7 3" xfId="1400"/>
    <cellStyle name="BM Input 2 2 8" xfId="1401"/>
    <cellStyle name="BM Input 2 2 8 2" xfId="1402"/>
    <cellStyle name="BM Input 2 2 8 2 2" xfId="1403"/>
    <cellStyle name="BM Input 2 2 8 3" xfId="1404"/>
    <cellStyle name="BM Input 2 2 9" xfId="1405"/>
    <cellStyle name="BM Input 2 2 9 2" xfId="1406"/>
    <cellStyle name="BM Input 2 2 9 2 2" xfId="1407"/>
    <cellStyle name="BM Input 2 2 9 3" xfId="1408"/>
    <cellStyle name="BM Input 2 20" xfId="1409"/>
    <cellStyle name="BM Input 2 20 2" xfId="1410"/>
    <cellStyle name="BM Input 2 20 2 2" xfId="1411"/>
    <cellStyle name="BM Input 2 20 3" xfId="1412"/>
    <cellStyle name="BM Input 2 21" xfId="1413"/>
    <cellStyle name="BM Input 2 21 2" xfId="1414"/>
    <cellStyle name="BM Input 2 22" xfId="1415"/>
    <cellStyle name="BM Input 2 3" xfId="144"/>
    <cellStyle name="BM Input 2 3 10" xfId="1416"/>
    <cellStyle name="BM Input 2 3 10 2" xfId="1417"/>
    <cellStyle name="BM Input 2 3 10 2 2" xfId="1418"/>
    <cellStyle name="BM Input 2 3 10 3" xfId="1419"/>
    <cellStyle name="BM Input 2 3 11" xfId="1420"/>
    <cellStyle name="BM Input 2 3 11 2" xfId="1421"/>
    <cellStyle name="BM Input 2 3 11 2 2" xfId="1422"/>
    <cellStyle name="BM Input 2 3 11 3" xfId="1423"/>
    <cellStyle name="BM Input 2 3 12" xfId="1424"/>
    <cellStyle name="BM Input 2 3 12 2" xfId="1425"/>
    <cellStyle name="BM Input 2 3 12 2 2" xfId="1426"/>
    <cellStyle name="BM Input 2 3 12 3" xfId="1427"/>
    <cellStyle name="BM Input 2 3 13" xfId="1428"/>
    <cellStyle name="BM Input 2 3 13 2" xfId="1429"/>
    <cellStyle name="BM Input 2 3 13 2 2" xfId="1430"/>
    <cellStyle name="BM Input 2 3 13 3" xfId="1431"/>
    <cellStyle name="BM Input 2 3 14" xfId="1432"/>
    <cellStyle name="BM Input 2 3 14 2" xfId="1433"/>
    <cellStyle name="BM Input 2 3 14 2 2" xfId="1434"/>
    <cellStyle name="BM Input 2 3 14 3" xfId="1435"/>
    <cellStyle name="BM Input 2 3 15" xfId="1436"/>
    <cellStyle name="BM Input 2 3 15 2" xfId="1437"/>
    <cellStyle name="BM Input 2 3 15 2 2" xfId="1438"/>
    <cellStyle name="BM Input 2 3 15 3" xfId="1439"/>
    <cellStyle name="BM Input 2 3 16" xfId="1440"/>
    <cellStyle name="BM Input 2 3 16 2" xfId="1441"/>
    <cellStyle name="BM Input 2 3 16 2 2" xfId="1442"/>
    <cellStyle name="BM Input 2 3 16 3" xfId="1443"/>
    <cellStyle name="BM Input 2 3 17" xfId="1444"/>
    <cellStyle name="BM Input 2 3 17 2" xfId="1445"/>
    <cellStyle name="BM Input 2 3 17 2 2" xfId="1446"/>
    <cellStyle name="BM Input 2 3 17 3" xfId="1447"/>
    <cellStyle name="BM Input 2 3 18" xfId="1448"/>
    <cellStyle name="BM Input 2 3 18 2" xfId="1449"/>
    <cellStyle name="BM Input 2 3 19" xfId="1450"/>
    <cellStyle name="BM Input 2 3 2" xfId="1451"/>
    <cellStyle name="BM Input 2 3 2 10" xfId="1452"/>
    <cellStyle name="BM Input 2 3 2 10 2" xfId="1453"/>
    <cellStyle name="BM Input 2 3 2 10 2 2" xfId="1454"/>
    <cellStyle name="BM Input 2 3 2 10 3" xfId="1455"/>
    <cellStyle name="BM Input 2 3 2 11" xfId="1456"/>
    <cellStyle name="BM Input 2 3 2 11 2" xfId="1457"/>
    <cellStyle name="BM Input 2 3 2 11 2 2" xfId="1458"/>
    <cellStyle name="BM Input 2 3 2 11 3" xfId="1459"/>
    <cellStyle name="BM Input 2 3 2 12" xfId="1460"/>
    <cellStyle name="BM Input 2 3 2 12 2" xfId="1461"/>
    <cellStyle name="BM Input 2 3 2 12 2 2" xfId="1462"/>
    <cellStyle name="BM Input 2 3 2 12 3" xfId="1463"/>
    <cellStyle name="BM Input 2 3 2 13" xfId="1464"/>
    <cellStyle name="BM Input 2 3 2 13 2" xfId="1465"/>
    <cellStyle name="BM Input 2 3 2 13 2 2" xfId="1466"/>
    <cellStyle name="BM Input 2 3 2 13 3" xfId="1467"/>
    <cellStyle name="BM Input 2 3 2 14" xfId="1468"/>
    <cellStyle name="BM Input 2 3 2 14 2" xfId="1469"/>
    <cellStyle name="BM Input 2 3 2 14 2 2" xfId="1470"/>
    <cellStyle name="BM Input 2 3 2 14 3" xfId="1471"/>
    <cellStyle name="BM Input 2 3 2 15" xfId="1472"/>
    <cellStyle name="BM Input 2 3 2 15 2" xfId="1473"/>
    <cellStyle name="BM Input 2 3 2 15 2 2" xfId="1474"/>
    <cellStyle name="BM Input 2 3 2 15 3" xfId="1475"/>
    <cellStyle name="BM Input 2 3 2 16" xfId="1476"/>
    <cellStyle name="BM Input 2 3 2 16 2" xfId="1477"/>
    <cellStyle name="BM Input 2 3 2 16 2 2" xfId="1478"/>
    <cellStyle name="BM Input 2 3 2 16 3" xfId="1479"/>
    <cellStyle name="BM Input 2 3 2 17" xfId="1480"/>
    <cellStyle name="BM Input 2 3 2 17 2" xfId="1481"/>
    <cellStyle name="BM Input 2 3 2 17 2 2" xfId="1482"/>
    <cellStyle name="BM Input 2 3 2 17 3" xfId="1483"/>
    <cellStyle name="BM Input 2 3 2 18" xfId="1484"/>
    <cellStyle name="BM Input 2 3 2 18 2" xfId="1485"/>
    <cellStyle name="BM Input 2 3 2 18 2 2" xfId="1486"/>
    <cellStyle name="BM Input 2 3 2 18 3" xfId="1487"/>
    <cellStyle name="BM Input 2 3 2 19" xfId="1488"/>
    <cellStyle name="BM Input 2 3 2 19 2" xfId="1489"/>
    <cellStyle name="BM Input 2 3 2 19 2 2" xfId="1490"/>
    <cellStyle name="BM Input 2 3 2 19 3" xfId="1491"/>
    <cellStyle name="BM Input 2 3 2 2" xfId="1492"/>
    <cellStyle name="BM Input 2 3 2 2 2" xfId="1493"/>
    <cellStyle name="BM Input 2 3 2 2 2 2" xfId="1494"/>
    <cellStyle name="BM Input 2 3 2 2 3" xfId="1495"/>
    <cellStyle name="BM Input 2 3 2 20" xfId="1496"/>
    <cellStyle name="BM Input 2 3 2 20 2" xfId="1497"/>
    <cellStyle name="BM Input 2 3 2 20 2 2" xfId="1498"/>
    <cellStyle name="BM Input 2 3 2 20 3" xfId="1499"/>
    <cellStyle name="BM Input 2 3 2 21" xfId="1500"/>
    <cellStyle name="BM Input 2 3 2 21 2" xfId="1501"/>
    <cellStyle name="BM Input 2 3 2 22" xfId="1502"/>
    <cellStyle name="BM Input 2 3 2 3" xfId="1503"/>
    <cellStyle name="BM Input 2 3 2 3 2" xfId="1504"/>
    <cellStyle name="BM Input 2 3 2 3 2 2" xfId="1505"/>
    <cellStyle name="BM Input 2 3 2 3 3" xfId="1506"/>
    <cellStyle name="BM Input 2 3 2 4" xfId="1507"/>
    <cellStyle name="BM Input 2 3 2 4 2" xfId="1508"/>
    <cellStyle name="BM Input 2 3 2 4 2 2" xfId="1509"/>
    <cellStyle name="BM Input 2 3 2 4 3" xfId="1510"/>
    <cellStyle name="BM Input 2 3 2 5" xfId="1511"/>
    <cellStyle name="BM Input 2 3 2 5 2" xfId="1512"/>
    <cellStyle name="BM Input 2 3 2 5 2 2" xfId="1513"/>
    <cellStyle name="BM Input 2 3 2 5 3" xfId="1514"/>
    <cellStyle name="BM Input 2 3 2 6" xfId="1515"/>
    <cellStyle name="BM Input 2 3 2 6 2" xfId="1516"/>
    <cellStyle name="BM Input 2 3 2 6 2 2" xfId="1517"/>
    <cellStyle name="BM Input 2 3 2 6 3" xfId="1518"/>
    <cellStyle name="BM Input 2 3 2 7" xfId="1519"/>
    <cellStyle name="BM Input 2 3 2 7 2" xfId="1520"/>
    <cellStyle name="BM Input 2 3 2 7 2 2" xfId="1521"/>
    <cellStyle name="BM Input 2 3 2 7 3" xfId="1522"/>
    <cellStyle name="BM Input 2 3 2 8" xfId="1523"/>
    <cellStyle name="BM Input 2 3 2 8 2" xfId="1524"/>
    <cellStyle name="BM Input 2 3 2 8 2 2" xfId="1525"/>
    <cellStyle name="BM Input 2 3 2 8 3" xfId="1526"/>
    <cellStyle name="BM Input 2 3 2 9" xfId="1527"/>
    <cellStyle name="BM Input 2 3 2 9 2" xfId="1528"/>
    <cellStyle name="BM Input 2 3 2 9 2 2" xfId="1529"/>
    <cellStyle name="BM Input 2 3 2 9 3" xfId="1530"/>
    <cellStyle name="BM Input 2 3 3" xfId="1531"/>
    <cellStyle name="BM Input 2 3 3 2" xfId="1532"/>
    <cellStyle name="BM Input 2 3 3 2 2" xfId="1533"/>
    <cellStyle name="BM Input 2 3 3 3" xfId="1534"/>
    <cellStyle name="BM Input 2 3 4" xfId="1535"/>
    <cellStyle name="BM Input 2 3 4 2" xfId="1536"/>
    <cellStyle name="BM Input 2 3 4 2 2" xfId="1537"/>
    <cellStyle name="BM Input 2 3 4 3" xfId="1538"/>
    <cellStyle name="BM Input 2 3 5" xfId="1539"/>
    <cellStyle name="BM Input 2 3 5 2" xfId="1540"/>
    <cellStyle name="BM Input 2 3 5 2 2" xfId="1541"/>
    <cellStyle name="BM Input 2 3 5 3" xfId="1542"/>
    <cellStyle name="BM Input 2 3 6" xfId="1543"/>
    <cellStyle name="BM Input 2 3 6 2" xfId="1544"/>
    <cellStyle name="BM Input 2 3 6 2 2" xfId="1545"/>
    <cellStyle name="BM Input 2 3 6 3" xfId="1546"/>
    <cellStyle name="BM Input 2 3 7" xfId="1547"/>
    <cellStyle name="BM Input 2 3 7 2" xfId="1548"/>
    <cellStyle name="BM Input 2 3 7 2 2" xfId="1549"/>
    <cellStyle name="BM Input 2 3 7 3" xfId="1550"/>
    <cellStyle name="BM Input 2 3 8" xfId="1551"/>
    <cellStyle name="BM Input 2 3 8 2" xfId="1552"/>
    <cellStyle name="BM Input 2 3 8 2 2" xfId="1553"/>
    <cellStyle name="BM Input 2 3 8 3" xfId="1554"/>
    <cellStyle name="BM Input 2 3 9" xfId="1555"/>
    <cellStyle name="BM Input 2 3 9 2" xfId="1556"/>
    <cellStyle name="BM Input 2 3 9 2 2" xfId="1557"/>
    <cellStyle name="BM Input 2 3 9 3" xfId="1558"/>
    <cellStyle name="BM Input 2 4" xfId="145"/>
    <cellStyle name="BM Input 2 4 10" xfId="1559"/>
    <cellStyle name="BM Input 2 4 10 2" xfId="1560"/>
    <cellStyle name="BM Input 2 4 10 2 2" xfId="1561"/>
    <cellStyle name="BM Input 2 4 10 3" xfId="1562"/>
    <cellStyle name="BM Input 2 4 11" xfId="1563"/>
    <cellStyle name="BM Input 2 4 11 2" xfId="1564"/>
    <cellStyle name="BM Input 2 4 11 2 2" xfId="1565"/>
    <cellStyle name="BM Input 2 4 11 3" xfId="1566"/>
    <cellStyle name="BM Input 2 4 12" xfId="1567"/>
    <cellStyle name="BM Input 2 4 12 2" xfId="1568"/>
    <cellStyle name="BM Input 2 4 12 2 2" xfId="1569"/>
    <cellStyle name="BM Input 2 4 12 3" xfId="1570"/>
    <cellStyle name="BM Input 2 4 13" xfId="1571"/>
    <cellStyle name="BM Input 2 4 13 2" xfId="1572"/>
    <cellStyle name="BM Input 2 4 13 2 2" xfId="1573"/>
    <cellStyle name="BM Input 2 4 13 3" xfId="1574"/>
    <cellStyle name="BM Input 2 4 14" xfId="1575"/>
    <cellStyle name="BM Input 2 4 14 2" xfId="1576"/>
    <cellStyle name="BM Input 2 4 14 2 2" xfId="1577"/>
    <cellStyle name="BM Input 2 4 14 3" xfId="1578"/>
    <cellStyle name="BM Input 2 4 15" xfId="1579"/>
    <cellStyle name="BM Input 2 4 15 2" xfId="1580"/>
    <cellStyle name="BM Input 2 4 15 2 2" xfId="1581"/>
    <cellStyle name="BM Input 2 4 15 3" xfId="1582"/>
    <cellStyle name="BM Input 2 4 16" xfId="1583"/>
    <cellStyle name="BM Input 2 4 16 2" xfId="1584"/>
    <cellStyle name="BM Input 2 4 16 2 2" xfId="1585"/>
    <cellStyle name="BM Input 2 4 16 3" xfId="1586"/>
    <cellStyle name="BM Input 2 4 17" xfId="1587"/>
    <cellStyle name="BM Input 2 4 17 2" xfId="1588"/>
    <cellStyle name="BM Input 2 4 17 2 2" xfId="1589"/>
    <cellStyle name="BM Input 2 4 17 3" xfId="1590"/>
    <cellStyle name="BM Input 2 4 18" xfId="1591"/>
    <cellStyle name="BM Input 2 4 18 2" xfId="1592"/>
    <cellStyle name="BM Input 2 4 18 2 2" xfId="1593"/>
    <cellStyle name="BM Input 2 4 18 3" xfId="1594"/>
    <cellStyle name="BM Input 2 4 19" xfId="1595"/>
    <cellStyle name="BM Input 2 4 19 2" xfId="1596"/>
    <cellStyle name="BM Input 2 4 19 2 2" xfId="1597"/>
    <cellStyle name="BM Input 2 4 19 3" xfId="1598"/>
    <cellStyle name="BM Input 2 4 2" xfId="1599"/>
    <cellStyle name="BM Input 2 4 2 10" xfId="1600"/>
    <cellStyle name="BM Input 2 4 2 10 2" xfId="1601"/>
    <cellStyle name="BM Input 2 4 2 10 2 2" xfId="1602"/>
    <cellStyle name="BM Input 2 4 2 10 3" xfId="1603"/>
    <cellStyle name="BM Input 2 4 2 11" xfId="1604"/>
    <cellStyle name="BM Input 2 4 2 11 2" xfId="1605"/>
    <cellStyle name="BM Input 2 4 2 11 2 2" xfId="1606"/>
    <cellStyle name="BM Input 2 4 2 11 3" xfId="1607"/>
    <cellStyle name="BM Input 2 4 2 12" xfId="1608"/>
    <cellStyle name="BM Input 2 4 2 12 2" xfId="1609"/>
    <cellStyle name="BM Input 2 4 2 12 2 2" xfId="1610"/>
    <cellStyle name="BM Input 2 4 2 12 3" xfId="1611"/>
    <cellStyle name="BM Input 2 4 2 13" xfId="1612"/>
    <cellStyle name="BM Input 2 4 2 13 2" xfId="1613"/>
    <cellStyle name="BM Input 2 4 2 13 2 2" xfId="1614"/>
    <cellStyle name="BM Input 2 4 2 13 3" xfId="1615"/>
    <cellStyle name="BM Input 2 4 2 14" xfId="1616"/>
    <cellStyle name="BM Input 2 4 2 14 2" xfId="1617"/>
    <cellStyle name="BM Input 2 4 2 14 2 2" xfId="1618"/>
    <cellStyle name="BM Input 2 4 2 14 3" xfId="1619"/>
    <cellStyle name="BM Input 2 4 2 15" xfId="1620"/>
    <cellStyle name="BM Input 2 4 2 15 2" xfId="1621"/>
    <cellStyle name="BM Input 2 4 2 15 2 2" xfId="1622"/>
    <cellStyle name="BM Input 2 4 2 15 3" xfId="1623"/>
    <cellStyle name="BM Input 2 4 2 16" xfId="1624"/>
    <cellStyle name="BM Input 2 4 2 16 2" xfId="1625"/>
    <cellStyle name="BM Input 2 4 2 16 2 2" xfId="1626"/>
    <cellStyle name="BM Input 2 4 2 16 3" xfId="1627"/>
    <cellStyle name="BM Input 2 4 2 17" xfId="1628"/>
    <cellStyle name="BM Input 2 4 2 17 2" xfId="1629"/>
    <cellStyle name="BM Input 2 4 2 17 2 2" xfId="1630"/>
    <cellStyle name="BM Input 2 4 2 17 3" xfId="1631"/>
    <cellStyle name="BM Input 2 4 2 18" xfId="1632"/>
    <cellStyle name="BM Input 2 4 2 18 2" xfId="1633"/>
    <cellStyle name="BM Input 2 4 2 18 2 2" xfId="1634"/>
    <cellStyle name="BM Input 2 4 2 18 3" xfId="1635"/>
    <cellStyle name="BM Input 2 4 2 19" xfId="1636"/>
    <cellStyle name="BM Input 2 4 2 19 2" xfId="1637"/>
    <cellStyle name="BM Input 2 4 2 19 2 2" xfId="1638"/>
    <cellStyle name="BM Input 2 4 2 19 3" xfId="1639"/>
    <cellStyle name="BM Input 2 4 2 2" xfId="1640"/>
    <cellStyle name="BM Input 2 4 2 2 2" xfId="1641"/>
    <cellStyle name="BM Input 2 4 2 2 2 2" xfId="1642"/>
    <cellStyle name="BM Input 2 4 2 2 3" xfId="1643"/>
    <cellStyle name="BM Input 2 4 2 20" xfId="1644"/>
    <cellStyle name="BM Input 2 4 2 20 2" xfId="1645"/>
    <cellStyle name="BM Input 2 4 2 20 2 2" xfId="1646"/>
    <cellStyle name="BM Input 2 4 2 20 3" xfId="1647"/>
    <cellStyle name="BM Input 2 4 2 21" xfId="1648"/>
    <cellStyle name="BM Input 2 4 2 21 2" xfId="1649"/>
    <cellStyle name="BM Input 2 4 2 22" xfId="1650"/>
    <cellStyle name="BM Input 2 4 2 3" xfId="1651"/>
    <cellStyle name="BM Input 2 4 2 3 2" xfId="1652"/>
    <cellStyle name="BM Input 2 4 2 3 2 2" xfId="1653"/>
    <cellStyle name="BM Input 2 4 2 3 3" xfId="1654"/>
    <cellStyle name="BM Input 2 4 2 4" xfId="1655"/>
    <cellStyle name="BM Input 2 4 2 4 2" xfId="1656"/>
    <cellStyle name="BM Input 2 4 2 4 2 2" xfId="1657"/>
    <cellStyle name="BM Input 2 4 2 4 3" xfId="1658"/>
    <cellStyle name="BM Input 2 4 2 5" xfId="1659"/>
    <cellStyle name="BM Input 2 4 2 5 2" xfId="1660"/>
    <cellStyle name="BM Input 2 4 2 5 2 2" xfId="1661"/>
    <cellStyle name="BM Input 2 4 2 5 3" xfId="1662"/>
    <cellStyle name="BM Input 2 4 2 6" xfId="1663"/>
    <cellStyle name="BM Input 2 4 2 6 2" xfId="1664"/>
    <cellStyle name="BM Input 2 4 2 6 2 2" xfId="1665"/>
    <cellStyle name="BM Input 2 4 2 6 3" xfId="1666"/>
    <cellStyle name="BM Input 2 4 2 7" xfId="1667"/>
    <cellStyle name="BM Input 2 4 2 7 2" xfId="1668"/>
    <cellStyle name="BM Input 2 4 2 7 2 2" xfId="1669"/>
    <cellStyle name="BM Input 2 4 2 7 3" xfId="1670"/>
    <cellStyle name="BM Input 2 4 2 8" xfId="1671"/>
    <cellStyle name="BM Input 2 4 2 8 2" xfId="1672"/>
    <cellStyle name="BM Input 2 4 2 8 2 2" xfId="1673"/>
    <cellStyle name="BM Input 2 4 2 8 3" xfId="1674"/>
    <cellStyle name="BM Input 2 4 2 9" xfId="1675"/>
    <cellStyle name="BM Input 2 4 2 9 2" xfId="1676"/>
    <cellStyle name="BM Input 2 4 2 9 2 2" xfId="1677"/>
    <cellStyle name="BM Input 2 4 2 9 3" xfId="1678"/>
    <cellStyle name="BM Input 2 4 20" xfId="1679"/>
    <cellStyle name="BM Input 2 4 20 2" xfId="1680"/>
    <cellStyle name="BM Input 2 4 20 2 2" xfId="1681"/>
    <cellStyle name="BM Input 2 4 20 3" xfId="1682"/>
    <cellStyle name="BM Input 2 4 21" xfId="1683"/>
    <cellStyle name="BM Input 2 4 21 2" xfId="1684"/>
    <cellStyle name="BM Input 2 4 21 2 2" xfId="1685"/>
    <cellStyle name="BM Input 2 4 21 3" xfId="1686"/>
    <cellStyle name="BM Input 2 4 22" xfId="1687"/>
    <cellStyle name="BM Input 2 4 22 2" xfId="1688"/>
    <cellStyle name="BM Input 2 4 23" xfId="1689"/>
    <cellStyle name="BM Input 2 4 3" xfId="1690"/>
    <cellStyle name="BM Input 2 4 3 2" xfId="1691"/>
    <cellStyle name="BM Input 2 4 3 2 2" xfId="1692"/>
    <cellStyle name="BM Input 2 4 3 3" xfId="1693"/>
    <cellStyle name="BM Input 2 4 4" xfId="1694"/>
    <cellStyle name="BM Input 2 4 4 2" xfId="1695"/>
    <cellStyle name="BM Input 2 4 4 2 2" xfId="1696"/>
    <cellStyle name="BM Input 2 4 4 3" xfId="1697"/>
    <cellStyle name="BM Input 2 4 5" xfId="1698"/>
    <cellStyle name="BM Input 2 4 5 2" xfId="1699"/>
    <cellStyle name="BM Input 2 4 5 2 2" xfId="1700"/>
    <cellStyle name="BM Input 2 4 5 3" xfId="1701"/>
    <cellStyle name="BM Input 2 4 6" xfId="1702"/>
    <cellStyle name="BM Input 2 4 6 2" xfId="1703"/>
    <cellStyle name="BM Input 2 4 6 2 2" xfId="1704"/>
    <cellStyle name="BM Input 2 4 6 3" xfId="1705"/>
    <cellStyle name="BM Input 2 4 7" xfId="1706"/>
    <cellStyle name="BM Input 2 4 7 2" xfId="1707"/>
    <cellStyle name="BM Input 2 4 7 2 2" xfId="1708"/>
    <cellStyle name="BM Input 2 4 7 3" xfId="1709"/>
    <cellStyle name="BM Input 2 4 8" xfId="1710"/>
    <cellStyle name="BM Input 2 4 8 2" xfId="1711"/>
    <cellStyle name="BM Input 2 4 8 2 2" xfId="1712"/>
    <cellStyle name="BM Input 2 4 8 3" xfId="1713"/>
    <cellStyle name="BM Input 2 4 9" xfId="1714"/>
    <cellStyle name="BM Input 2 4 9 2" xfId="1715"/>
    <cellStyle name="BM Input 2 4 9 2 2" xfId="1716"/>
    <cellStyle name="BM Input 2 4 9 3" xfId="1717"/>
    <cellStyle name="BM Input 2 5" xfId="146"/>
    <cellStyle name="BM Input 2 5 10" xfId="1718"/>
    <cellStyle name="BM Input 2 5 10 2" xfId="1719"/>
    <cellStyle name="BM Input 2 5 10 2 2" xfId="1720"/>
    <cellStyle name="BM Input 2 5 10 3" xfId="1721"/>
    <cellStyle name="BM Input 2 5 11" xfId="1722"/>
    <cellStyle name="BM Input 2 5 11 2" xfId="1723"/>
    <cellStyle name="BM Input 2 5 11 2 2" xfId="1724"/>
    <cellStyle name="BM Input 2 5 11 3" xfId="1725"/>
    <cellStyle name="BM Input 2 5 12" xfId="1726"/>
    <cellStyle name="BM Input 2 5 12 2" xfId="1727"/>
    <cellStyle name="BM Input 2 5 12 2 2" xfId="1728"/>
    <cellStyle name="BM Input 2 5 12 3" xfId="1729"/>
    <cellStyle name="BM Input 2 5 13" xfId="1730"/>
    <cellStyle name="BM Input 2 5 13 2" xfId="1731"/>
    <cellStyle name="BM Input 2 5 13 2 2" xfId="1732"/>
    <cellStyle name="BM Input 2 5 13 3" xfId="1733"/>
    <cellStyle name="BM Input 2 5 14" xfId="1734"/>
    <cellStyle name="BM Input 2 5 14 2" xfId="1735"/>
    <cellStyle name="BM Input 2 5 14 2 2" xfId="1736"/>
    <cellStyle name="BM Input 2 5 14 3" xfId="1737"/>
    <cellStyle name="BM Input 2 5 15" xfId="1738"/>
    <cellStyle name="BM Input 2 5 15 2" xfId="1739"/>
    <cellStyle name="BM Input 2 5 15 2 2" xfId="1740"/>
    <cellStyle name="BM Input 2 5 15 3" xfId="1741"/>
    <cellStyle name="BM Input 2 5 16" xfId="1742"/>
    <cellStyle name="BM Input 2 5 16 2" xfId="1743"/>
    <cellStyle name="BM Input 2 5 16 2 2" xfId="1744"/>
    <cellStyle name="BM Input 2 5 16 3" xfId="1745"/>
    <cellStyle name="BM Input 2 5 17" xfId="1746"/>
    <cellStyle name="BM Input 2 5 17 2" xfId="1747"/>
    <cellStyle name="BM Input 2 5 17 2 2" xfId="1748"/>
    <cellStyle name="BM Input 2 5 17 3" xfId="1749"/>
    <cellStyle name="BM Input 2 5 18" xfId="1750"/>
    <cellStyle name="BM Input 2 5 18 2" xfId="1751"/>
    <cellStyle name="BM Input 2 5 18 2 2" xfId="1752"/>
    <cellStyle name="BM Input 2 5 18 3" xfId="1753"/>
    <cellStyle name="BM Input 2 5 19" xfId="1754"/>
    <cellStyle name="BM Input 2 5 19 2" xfId="1755"/>
    <cellStyle name="BM Input 2 5 19 2 2" xfId="1756"/>
    <cellStyle name="BM Input 2 5 19 3" xfId="1757"/>
    <cellStyle name="BM Input 2 5 2" xfId="1758"/>
    <cellStyle name="BM Input 2 5 2 2" xfId="1759"/>
    <cellStyle name="BM Input 2 5 2 2 2" xfId="1760"/>
    <cellStyle name="BM Input 2 5 2 3" xfId="1761"/>
    <cellStyle name="BM Input 2 5 20" xfId="1762"/>
    <cellStyle name="BM Input 2 5 20 2" xfId="1763"/>
    <cellStyle name="BM Input 2 5 20 2 2" xfId="1764"/>
    <cellStyle name="BM Input 2 5 20 3" xfId="1765"/>
    <cellStyle name="BM Input 2 5 21" xfId="1766"/>
    <cellStyle name="BM Input 2 5 21 2" xfId="1767"/>
    <cellStyle name="BM Input 2 5 22" xfId="1768"/>
    <cellStyle name="BM Input 2 5 3" xfId="1769"/>
    <cellStyle name="BM Input 2 5 3 2" xfId="1770"/>
    <cellStyle name="BM Input 2 5 3 2 2" xfId="1771"/>
    <cellStyle name="BM Input 2 5 3 3" xfId="1772"/>
    <cellStyle name="BM Input 2 5 4" xfId="1773"/>
    <cellStyle name="BM Input 2 5 4 2" xfId="1774"/>
    <cellStyle name="BM Input 2 5 4 2 2" xfId="1775"/>
    <cellStyle name="BM Input 2 5 4 3" xfId="1776"/>
    <cellStyle name="BM Input 2 5 5" xfId="1777"/>
    <cellStyle name="BM Input 2 5 5 2" xfId="1778"/>
    <cellStyle name="BM Input 2 5 5 2 2" xfId="1779"/>
    <cellStyle name="BM Input 2 5 5 3" xfId="1780"/>
    <cellStyle name="BM Input 2 5 6" xfId="1781"/>
    <cellStyle name="BM Input 2 5 6 2" xfId="1782"/>
    <cellStyle name="BM Input 2 5 6 2 2" xfId="1783"/>
    <cellStyle name="BM Input 2 5 6 3" xfId="1784"/>
    <cellStyle name="BM Input 2 5 7" xfId="1785"/>
    <cellStyle name="BM Input 2 5 7 2" xfId="1786"/>
    <cellStyle name="BM Input 2 5 7 2 2" xfId="1787"/>
    <cellStyle name="BM Input 2 5 7 3" xfId="1788"/>
    <cellStyle name="BM Input 2 5 8" xfId="1789"/>
    <cellStyle name="BM Input 2 5 8 2" xfId="1790"/>
    <cellStyle name="BM Input 2 5 8 2 2" xfId="1791"/>
    <cellStyle name="BM Input 2 5 8 3" xfId="1792"/>
    <cellStyle name="BM Input 2 5 9" xfId="1793"/>
    <cellStyle name="BM Input 2 5 9 2" xfId="1794"/>
    <cellStyle name="BM Input 2 5 9 2 2" xfId="1795"/>
    <cellStyle name="BM Input 2 5 9 3" xfId="1796"/>
    <cellStyle name="BM Input 2 6" xfId="1797"/>
    <cellStyle name="BM Input 2 6 2" xfId="1798"/>
    <cellStyle name="BM Input 2 6 2 2" xfId="1799"/>
    <cellStyle name="BM Input 2 6 3" xfId="1800"/>
    <cellStyle name="BM Input 2 7" xfId="1801"/>
    <cellStyle name="BM Input 2 7 2" xfId="1802"/>
    <cellStyle name="BM Input 2 7 2 2" xfId="1803"/>
    <cellStyle name="BM Input 2 7 3" xfId="1804"/>
    <cellStyle name="BM Input 2 8" xfId="1805"/>
    <cellStyle name="BM Input 2 8 2" xfId="1806"/>
    <cellStyle name="BM Input 2 8 2 2" xfId="1807"/>
    <cellStyle name="BM Input 2 8 3" xfId="1808"/>
    <cellStyle name="BM Input 2 9" xfId="1809"/>
    <cellStyle name="BM Input 2 9 2" xfId="1810"/>
    <cellStyle name="BM Input 2 9 2 2" xfId="1811"/>
    <cellStyle name="BM Input 2 9 3" xfId="1812"/>
    <cellStyle name="BM Input 20" xfId="1813"/>
    <cellStyle name="BM Input 20 2" xfId="1814"/>
    <cellStyle name="BM Input 20 2 2" xfId="1815"/>
    <cellStyle name="BM Input 20 3" xfId="1816"/>
    <cellStyle name="BM Input 21" xfId="1817"/>
    <cellStyle name="BM Input 21 2" xfId="1818"/>
    <cellStyle name="BM Input 21 2 2" xfId="1819"/>
    <cellStyle name="BM Input 21 3" xfId="1820"/>
    <cellStyle name="BM Input 22" xfId="1821"/>
    <cellStyle name="BM Input 22 2" xfId="1822"/>
    <cellStyle name="BM Input 23" xfId="1823"/>
    <cellStyle name="BM Input 24" xfId="1824"/>
    <cellStyle name="BM Input 25" xfId="1825"/>
    <cellStyle name="BM Input 26" xfId="1826"/>
    <cellStyle name="BM Input 3" xfId="147"/>
    <cellStyle name="BM Input 3 10" xfId="1827"/>
    <cellStyle name="BM Input 3 10 2" xfId="1828"/>
    <cellStyle name="BM Input 3 10 2 2" xfId="1829"/>
    <cellStyle name="BM Input 3 10 3" xfId="1830"/>
    <cellStyle name="BM Input 3 11" xfId="1831"/>
    <cellStyle name="BM Input 3 11 2" xfId="1832"/>
    <cellStyle name="BM Input 3 11 2 2" xfId="1833"/>
    <cellStyle name="BM Input 3 11 3" xfId="1834"/>
    <cellStyle name="BM Input 3 12" xfId="1835"/>
    <cellStyle name="BM Input 3 12 2" xfId="1836"/>
    <cellStyle name="BM Input 3 12 2 2" xfId="1837"/>
    <cellStyle name="BM Input 3 12 3" xfId="1838"/>
    <cellStyle name="BM Input 3 13" xfId="1839"/>
    <cellStyle name="BM Input 3 13 2" xfId="1840"/>
    <cellStyle name="BM Input 3 13 2 2" xfId="1841"/>
    <cellStyle name="BM Input 3 13 3" xfId="1842"/>
    <cellStyle name="BM Input 3 14" xfId="1843"/>
    <cellStyle name="BM Input 3 14 2" xfId="1844"/>
    <cellStyle name="BM Input 3 14 2 2" xfId="1845"/>
    <cellStyle name="BM Input 3 14 3" xfId="1846"/>
    <cellStyle name="BM Input 3 15" xfId="1847"/>
    <cellStyle name="BM Input 3 15 2" xfId="1848"/>
    <cellStyle name="BM Input 3 15 2 2" xfId="1849"/>
    <cellStyle name="BM Input 3 15 3" xfId="1850"/>
    <cellStyle name="BM Input 3 16" xfId="1851"/>
    <cellStyle name="BM Input 3 16 2" xfId="1852"/>
    <cellStyle name="BM Input 3 16 2 2" xfId="1853"/>
    <cellStyle name="BM Input 3 16 3" xfId="1854"/>
    <cellStyle name="BM Input 3 17" xfId="1855"/>
    <cellStyle name="BM Input 3 17 2" xfId="1856"/>
    <cellStyle name="BM Input 3 17 2 2" xfId="1857"/>
    <cellStyle name="BM Input 3 17 3" xfId="1858"/>
    <cellStyle name="BM Input 3 18" xfId="1859"/>
    <cellStyle name="BM Input 3 18 2" xfId="1860"/>
    <cellStyle name="BM Input 3 19" xfId="1861"/>
    <cellStyle name="BM Input 3 2" xfId="148"/>
    <cellStyle name="BM Input 3 2 10" xfId="1862"/>
    <cellStyle name="BM Input 3 2 10 2" xfId="1863"/>
    <cellStyle name="BM Input 3 2 10 2 2" xfId="1864"/>
    <cellStyle name="BM Input 3 2 10 3" xfId="1865"/>
    <cellStyle name="BM Input 3 2 11" xfId="1866"/>
    <cellStyle name="BM Input 3 2 11 2" xfId="1867"/>
    <cellStyle name="BM Input 3 2 11 2 2" xfId="1868"/>
    <cellStyle name="BM Input 3 2 11 3" xfId="1869"/>
    <cellStyle name="BM Input 3 2 12" xfId="1870"/>
    <cellStyle name="BM Input 3 2 12 2" xfId="1871"/>
    <cellStyle name="BM Input 3 2 12 2 2" xfId="1872"/>
    <cellStyle name="BM Input 3 2 12 3" xfId="1873"/>
    <cellStyle name="BM Input 3 2 13" xfId="1874"/>
    <cellStyle name="BM Input 3 2 13 2" xfId="1875"/>
    <cellStyle name="BM Input 3 2 13 2 2" xfId="1876"/>
    <cellStyle name="BM Input 3 2 13 3" xfId="1877"/>
    <cellStyle name="BM Input 3 2 14" xfId="1878"/>
    <cellStyle name="BM Input 3 2 14 2" xfId="1879"/>
    <cellStyle name="BM Input 3 2 14 2 2" xfId="1880"/>
    <cellStyle name="BM Input 3 2 14 3" xfId="1881"/>
    <cellStyle name="BM Input 3 2 15" xfId="1882"/>
    <cellStyle name="BM Input 3 2 15 2" xfId="1883"/>
    <cellStyle name="BM Input 3 2 15 2 2" xfId="1884"/>
    <cellStyle name="BM Input 3 2 15 3" xfId="1885"/>
    <cellStyle name="BM Input 3 2 16" xfId="1886"/>
    <cellStyle name="BM Input 3 2 16 2" xfId="1887"/>
    <cellStyle name="BM Input 3 2 16 2 2" xfId="1888"/>
    <cellStyle name="BM Input 3 2 16 3" xfId="1889"/>
    <cellStyle name="BM Input 3 2 17" xfId="1890"/>
    <cellStyle name="BM Input 3 2 17 2" xfId="1891"/>
    <cellStyle name="BM Input 3 2 17 2 2" xfId="1892"/>
    <cellStyle name="BM Input 3 2 17 3" xfId="1893"/>
    <cellStyle name="BM Input 3 2 18" xfId="1894"/>
    <cellStyle name="BM Input 3 2 18 2" xfId="1895"/>
    <cellStyle name="BM Input 3 2 18 2 2" xfId="1896"/>
    <cellStyle name="BM Input 3 2 18 3" xfId="1897"/>
    <cellStyle name="BM Input 3 2 19" xfId="1898"/>
    <cellStyle name="BM Input 3 2 19 2" xfId="1899"/>
    <cellStyle name="BM Input 3 2 19 2 2" xfId="1900"/>
    <cellStyle name="BM Input 3 2 19 3" xfId="1901"/>
    <cellStyle name="BM Input 3 2 2" xfId="1902"/>
    <cellStyle name="BM Input 3 2 2 2" xfId="1903"/>
    <cellStyle name="BM Input 3 2 2 2 2" xfId="1904"/>
    <cellStyle name="BM Input 3 2 2 3" xfId="1905"/>
    <cellStyle name="BM Input 3 2 20" xfId="1906"/>
    <cellStyle name="BM Input 3 2 20 2" xfId="1907"/>
    <cellStyle name="BM Input 3 2 20 2 2" xfId="1908"/>
    <cellStyle name="BM Input 3 2 20 3" xfId="1909"/>
    <cellStyle name="BM Input 3 2 21" xfId="1910"/>
    <cellStyle name="BM Input 3 2 21 2" xfId="1911"/>
    <cellStyle name="BM Input 3 2 22" xfId="1912"/>
    <cellStyle name="BM Input 3 2 3" xfId="1913"/>
    <cellStyle name="BM Input 3 2 3 2" xfId="1914"/>
    <cellStyle name="BM Input 3 2 3 2 2" xfId="1915"/>
    <cellStyle name="BM Input 3 2 3 3" xfId="1916"/>
    <cellStyle name="BM Input 3 2 4" xfId="1917"/>
    <cellStyle name="BM Input 3 2 4 2" xfId="1918"/>
    <cellStyle name="BM Input 3 2 4 2 2" xfId="1919"/>
    <cellStyle name="BM Input 3 2 4 3" xfId="1920"/>
    <cellStyle name="BM Input 3 2 5" xfId="1921"/>
    <cellStyle name="BM Input 3 2 5 2" xfId="1922"/>
    <cellStyle name="BM Input 3 2 5 2 2" xfId="1923"/>
    <cellStyle name="BM Input 3 2 5 3" xfId="1924"/>
    <cellStyle name="BM Input 3 2 6" xfId="1925"/>
    <cellStyle name="BM Input 3 2 6 2" xfId="1926"/>
    <cellStyle name="BM Input 3 2 6 2 2" xfId="1927"/>
    <cellStyle name="BM Input 3 2 6 3" xfId="1928"/>
    <cellStyle name="BM Input 3 2 7" xfId="1929"/>
    <cellStyle name="BM Input 3 2 7 2" xfId="1930"/>
    <cellStyle name="BM Input 3 2 7 2 2" xfId="1931"/>
    <cellStyle name="BM Input 3 2 7 3" xfId="1932"/>
    <cellStyle name="BM Input 3 2 8" xfId="1933"/>
    <cellStyle name="BM Input 3 2 8 2" xfId="1934"/>
    <cellStyle name="BM Input 3 2 8 2 2" xfId="1935"/>
    <cellStyle name="BM Input 3 2 8 3" xfId="1936"/>
    <cellStyle name="BM Input 3 2 9" xfId="1937"/>
    <cellStyle name="BM Input 3 2 9 2" xfId="1938"/>
    <cellStyle name="BM Input 3 2 9 2 2" xfId="1939"/>
    <cellStyle name="BM Input 3 2 9 3" xfId="1940"/>
    <cellStyle name="BM Input 3 3" xfId="149"/>
    <cellStyle name="BM Input 3 3 2" xfId="1941"/>
    <cellStyle name="BM Input 3 3 2 2" xfId="1942"/>
    <cellStyle name="BM Input 3 3 3" xfId="1943"/>
    <cellStyle name="BM Input 3 4" xfId="150"/>
    <cellStyle name="BM Input 3 4 2" xfId="1944"/>
    <cellStyle name="BM Input 3 4 2 2" xfId="1945"/>
    <cellStyle name="BM Input 3 4 3" xfId="1946"/>
    <cellStyle name="BM Input 3 5" xfId="151"/>
    <cellStyle name="BM Input 3 5 2" xfId="1947"/>
    <cellStyle name="BM Input 3 5 2 2" xfId="1948"/>
    <cellStyle name="BM Input 3 5 3" xfId="1949"/>
    <cellStyle name="BM Input 3 6" xfId="1950"/>
    <cellStyle name="BM Input 3 6 2" xfId="1951"/>
    <cellStyle name="BM Input 3 6 2 2" xfId="1952"/>
    <cellStyle name="BM Input 3 6 3" xfId="1953"/>
    <cellStyle name="BM Input 3 7" xfId="1954"/>
    <cellStyle name="BM Input 3 7 2" xfId="1955"/>
    <cellStyle name="BM Input 3 7 2 2" xfId="1956"/>
    <cellStyle name="BM Input 3 7 3" xfId="1957"/>
    <cellStyle name="BM Input 3 8" xfId="1958"/>
    <cellStyle name="BM Input 3 8 2" xfId="1959"/>
    <cellStyle name="BM Input 3 8 2 2" xfId="1960"/>
    <cellStyle name="BM Input 3 8 3" xfId="1961"/>
    <cellStyle name="BM Input 3 9" xfId="1962"/>
    <cellStyle name="BM Input 3 9 2" xfId="1963"/>
    <cellStyle name="BM Input 3 9 2 2" xfId="1964"/>
    <cellStyle name="BM Input 3 9 3" xfId="1965"/>
    <cellStyle name="BM Input 4" xfId="152"/>
    <cellStyle name="BM Input 4 10" xfId="1966"/>
    <cellStyle name="BM Input 4 10 2" xfId="1967"/>
    <cellStyle name="BM Input 4 10 2 2" xfId="1968"/>
    <cellStyle name="BM Input 4 10 3" xfId="1969"/>
    <cellStyle name="BM Input 4 11" xfId="1970"/>
    <cellStyle name="BM Input 4 11 2" xfId="1971"/>
    <cellStyle name="BM Input 4 11 2 2" xfId="1972"/>
    <cellStyle name="BM Input 4 11 3" xfId="1973"/>
    <cellStyle name="BM Input 4 12" xfId="1974"/>
    <cellStyle name="BM Input 4 12 2" xfId="1975"/>
    <cellStyle name="BM Input 4 12 2 2" xfId="1976"/>
    <cellStyle name="BM Input 4 12 3" xfId="1977"/>
    <cellStyle name="BM Input 4 13" xfId="1978"/>
    <cellStyle name="BM Input 4 13 2" xfId="1979"/>
    <cellStyle name="BM Input 4 13 2 2" xfId="1980"/>
    <cellStyle name="BM Input 4 13 3" xfId="1981"/>
    <cellStyle name="BM Input 4 14" xfId="1982"/>
    <cellStyle name="BM Input 4 14 2" xfId="1983"/>
    <cellStyle name="BM Input 4 14 2 2" xfId="1984"/>
    <cellStyle name="BM Input 4 14 3" xfId="1985"/>
    <cellStyle name="BM Input 4 15" xfId="1986"/>
    <cellStyle name="BM Input 4 15 2" xfId="1987"/>
    <cellStyle name="BM Input 4 15 2 2" xfId="1988"/>
    <cellStyle name="BM Input 4 15 3" xfId="1989"/>
    <cellStyle name="BM Input 4 16" xfId="1990"/>
    <cellStyle name="BM Input 4 16 2" xfId="1991"/>
    <cellStyle name="BM Input 4 16 2 2" xfId="1992"/>
    <cellStyle name="BM Input 4 16 3" xfId="1993"/>
    <cellStyle name="BM Input 4 17" xfId="1994"/>
    <cellStyle name="BM Input 4 17 2" xfId="1995"/>
    <cellStyle name="BM Input 4 17 2 2" xfId="1996"/>
    <cellStyle name="BM Input 4 17 3" xfId="1997"/>
    <cellStyle name="BM Input 4 18" xfId="1998"/>
    <cellStyle name="BM Input 4 18 2" xfId="1999"/>
    <cellStyle name="BM Input 4 19" xfId="2000"/>
    <cellStyle name="BM Input 4 2" xfId="153"/>
    <cellStyle name="BM Input 4 2 10" xfId="2001"/>
    <cellStyle name="BM Input 4 2 10 2" xfId="2002"/>
    <cellStyle name="BM Input 4 2 10 2 2" xfId="2003"/>
    <cellStyle name="BM Input 4 2 10 3" xfId="2004"/>
    <cellStyle name="BM Input 4 2 11" xfId="2005"/>
    <cellStyle name="BM Input 4 2 11 2" xfId="2006"/>
    <cellStyle name="BM Input 4 2 11 2 2" xfId="2007"/>
    <cellStyle name="BM Input 4 2 11 3" xfId="2008"/>
    <cellStyle name="BM Input 4 2 12" xfId="2009"/>
    <cellStyle name="BM Input 4 2 12 2" xfId="2010"/>
    <cellStyle name="BM Input 4 2 12 2 2" xfId="2011"/>
    <cellStyle name="BM Input 4 2 12 3" xfId="2012"/>
    <cellStyle name="BM Input 4 2 13" xfId="2013"/>
    <cellStyle name="BM Input 4 2 13 2" xfId="2014"/>
    <cellStyle name="BM Input 4 2 13 2 2" xfId="2015"/>
    <cellStyle name="BM Input 4 2 13 3" xfId="2016"/>
    <cellStyle name="BM Input 4 2 14" xfId="2017"/>
    <cellStyle name="BM Input 4 2 14 2" xfId="2018"/>
    <cellStyle name="BM Input 4 2 14 2 2" xfId="2019"/>
    <cellStyle name="BM Input 4 2 14 3" xfId="2020"/>
    <cellStyle name="BM Input 4 2 15" xfId="2021"/>
    <cellStyle name="BM Input 4 2 15 2" xfId="2022"/>
    <cellStyle name="BM Input 4 2 15 2 2" xfId="2023"/>
    <cellStyle name="BM Input 4 2 15 3" xfId="2024"/>
    <cellStyle name="BM Input 4 2 16" xfId="2025"/>
    <cellStyle name="BM Input 4 2 16 2" xfId="2026"/>
    <cellStyle name="BM Input 4 2 16 2 2" xfId="2027"/>
    <cellStyle name="BM Input 4 2 16 3" xfId="2028"/>
    <cellStyle name="BM Input 4 2 17" xfId="2029"/>
    <cellStyle name="BM Input 4 2 17 2" xfId="2030"/>
    <cellStyle name="BM Input 4 2 17 2 2" xfId="2031"/>
    <cellStyle name="BM Input 4 2 17 3" xfId="2032"/>
    <cellStyle name="BM Input 4 2 18" xfId="2033"/>
    <cellStyle name="BM Input 4 2 18 2" xfId="2034"/>
    <cellStyle name="BM Input 4 2 18 2 2" xfId="2035"/>
    <cellStyle name="BM Input 4 2 18 3" xfId="2036"/>
    <cellStyle name="BM Input 4 2 19" xfId="2037"/>
    <cellStyle name="BM Input 4 2 19 2" xfId="2038"/>
    <cellStyle name="BM Input 4 2 19 2 2" xfId="2039"/>
    <cellStyle name="BM Input 4 2 19 3" xfId="2040"/>
    <cellStyle name="BM Input 4 2 2" xfId="2041"/>
    <cellStyle name="BM Input 4 2 2 2" xfId="2042"/>
    <cellStyle name="BM Input 4 2 2 2 2" xfId="2043"/>
    <cellStyle name="BM Input 4 2 2 3" xfId="2044"/>
    <cellStyle name="BM Input 4 2 20" xfId="2045"/>
    <cellStyle name="BM Input 4 2 20 2" xfId="2046"/>
    <cellStyle name="BM Input 4 2 20 2 2" xfId="2047"/>
    <cellStyle name="BM Input 4 2 20 3" xfId="2048"/>
    <cellStyle name="BM Input 4 2 21" xfId="2049"/>
    <cellStyle name="BM Input 4 2 21 2" xfId="2050"/>
    <cellStyle name="BM Input 4 2 22" xfId="2051"/>
    <cellStyle name="BM Input 4 2 3" xfId="2052"/>
    <cellStyle name="BM Input 4 2 3 2" xfId="2053"/>
    <cellStyle name="BM Input 4 2 3 2 2" xfId="2054"/>
    <cellStyle name="BM Input 4 2 3 3" xfId="2055"/>
    <cellStyle name="BM Input 4 2 4" xfId="2056"/>
    <cellStyle name="BM Input 4 2 4 2" xfId="2057"/>
    <cellStyle name="BM Input 4 2 4 2 2" xfId="2058"/>
    <cellStyle name="BM Input 4 2 4 3" xfId="2059"/>
    <cellStyle name="BM Input 4 2 5" xfId="2060"/>
    <cellStyle name="BM Input 4 2 5 2" xfId="2061"/>
    <cellStyle name="BM Input 4 2 5 2 2" xfId="2062"/>
    <cellStyle name="BM Input 4 2 5 3" xfId="2063"/>
    <cellStyle name="BM Input 4 2 6" xfId="2064"/>
    <cellStyle name="BM Input 4 2 6 2" xfId="2065"/>
    <cellStyle name="BM Input 4 2 6 2 2" xfId="2066"/>
    <cellStyle name="BM Input 4 2 6 3" xfId="2067"/>
    <cellStyle name="BM Input 4 2 7" xfId="2068"/>
    <cellStyle name="BM Input 4 2 7 2" xfId="2069"/>
    <cellStyle name="BM Input 4 2 7 2 2" xfId="2070"/>
    <cellStyle name="BM Input 4 2 7 3" xfId="2071"/>
    <cellStyle name="BM Input 4 2 8" xfId="2072"/>
    <cellStyle name="BM Input 4 2 8 2" xfId="2073"/>
    <cellStyle name="BM Input 4 2 8 2 2" xfId="2074"/>
    <cellStyle name="BM Input 4 2 8 3" xfId="2075"/>
    <cellStyle name="BM Input 4 2 9" xfId="2076"/>
    <cellStyle name="BM Input 4 2 9 2" xfId="2077"/>
    <cellStyle name="BM Input 4 2 9 2 2" xfId="2078"/>
    <cellStyle name="BM Input 4 2 9 3" xfId="2079"/>
    <cellStyle name="BM Input 4 3" xfId="154"/>
    <cellStyle name="BM Input 4 3 2" xfId="2080"/>
    <cellStyle name="BM Input 4 3 2 2" xfId="2081"/>
    <cellStyle name="BM Input 4 3 3" xfId="2082"/>
    <cellStyle name="BM Input 4 4" xfId="155"/>
    <cellStyle name="BM Input 4 4 2" xfId="2083"/>
    <cellStyle name="BM Input 4 4 2 2" xfId="2084"/>
    <cellStyle name="BM Input 4 4 3" xfId="2085"/>
    <cellStyle name="BM Input 4 5" xfId="156"/>
    <cellStyle name="BM Input 4 5 2" xfId="2086"/>
    <cellStyle name="BM Input 4 5 2 2" xfId="2087"/>
    <cellStyle name="BM Input 4 5 3" xfId="2088"/>
    <cellStyle name="BM Input 4 6" xfId="2089"/>
    <cellStyle name="BM Input 4 6 2" xfId="2090"/>
    <cellStyle name="BM Input 4 6 2 2" xfId="2091"/>
    <cellStyle name="BM Input 4 6 3" xfId="2092"/>
    <cellStyle name="BM Input 4 7" xfId="2093"/>
    <cellStyle name="BM Input 4 7 2" xfId="2094"/>
    <cellStyle name="BM Input 4 7 2 2" xfId="2095"/>
    <cellStyle name="BM Input 4 7 3" xfId="2096"/>
    <cellStyle name="BM Input 4 8" xfId="2097"/>
    <cellStyle name="BM Input 4 8 2" xfId="2098"/>
    <cellStyle name="BM Input 4 8 2 2" xfId="2099"/>
    <cellStyle name="BM Input 4 8 3" xfId="2100"/>
    <cellStyle name="BM Input 4 9" xfId="2101"/>
    <cellStyle name="BM Input 4 9 2" xfId="2102"/>
    <cellStyle name="BM Input 4 9 2 2" xfId="2103"/>
    <cellStyle name="BM Input 4 9 3" xfId="2104"/>
    <cellStyle name="BM Input 5" xfId="157"/>
    <cellStyle name="BM Input 5 10" xfId="2105"/>
    <cellStyle name="BM Input 5 10 2" xfId="2106"/>
    <cellStyle name="BM Input 5 10 2 2" xfId="2107"/>
    <cellStyle name="BM Input 5 10 3" xfId="2108"/>
    <cellStyle name="BM Input 5 11" xfId="2109"/>
    <cellStyle name="BM Input 5 11 2" xfId="2110"/>
    <cellStyle name="BM Input 5 11 2 2" xfId="2111"/>
    <cellStyle name="BM Input 5 11 3" xfId="2112"/>
    <cellStyle name="BM Input 5 12" xfId="2113"/>
    <cellStyle name="BM Input 5 12 2" xfId="2114"/>
    <cellStyle name="BM Input 5 12 2 2" xfId="2115"/>
    <cellStyle name="BM Input 5 12 3" xfId="2116"/>
    <cellStyle name="BM Input 5 13" xfId="2117"/>
    <cellStyle name="BM Input 5 13 2" xfId="2118"/>
    <cellStyle name="BM Input 5 13 2 2" xfId="2119"/>
    <cellStyle name="BM Input 5 13 3" xfId="2120"/>
    <cellStyle name="BM Input 5 14" xfId="2121"/>
    <cellStyle name="BM Input 5 14 2" xfId="2122"/>
    <cellStyle name="BM Input 5 14 2 2" xfId="2123"/>
    <cellStyle name="BM Input 5 14 3" xfId="2124"/>
    <cellStyle name="BM Input 5 15" xfId="2125"/>
    <cellStyle name="BM Input 5 15 2" xfId="2126"/>
    <cellStyle name="BM Input 5 15 2 2" xfId="2127"/>
    <cellStyle name="BM Input 5 15 3" xfId="2128"/>
    <cellStyle name="BM Input 5 16" xfId="2129"/>
    <cellStyle name="BM Input 5 16 2" xfId="2130"/>
    <cellStyle name="BM Input 5 16 2 2" xfId="2131"/>
    <cellStyle name="BM Input 5 16 3" xfId="2132"/>
    <cellStyle name="BM Input 5 17" xfId="2133"/>
    <cellStyle name="BM Input 5 17 2" xfId="2134"/>
    <cellStyle name="BM Input 5 17 2 2" xfId="2135"/>
    <cellStyle name="BM Input 5 17 3" xfId="2136"/>
    <cellStyle name="BM Input 5 18" xfId="2137"/>
    <cellStyle name="BM Input 5 18 2" xfId="2138"/>
    <cellStyle name="BM Input 5 18 2 2" xfId="2139"/>
    <cellStyle name="BM Input 5 18 3" xfId="2140"/>
    <cellStyle name="BM Input 5 19" xfId="2141"/>
    <cellStyle name="BM Input 5 19 2" xfId="2142"/>
    <cellStyle name="BM Input 5 19 2 2" xfId="2143"/>
    <cellStyle name="BM Input 5 19 3" xfId="2144"/>
    <cellStyle name="BM Input 5 2" xfId="2145"/>
    <cellStyle name="BM Input 5 2 10" xfId="2146"/>
    <cellStyle name="BM Input 5 2 10 2" xfId="2147"/>
    <cellStyle name="BM Input 5 2 10 2 2" xfId="2148"/>
    <cellStyle name="BM Input 5 2 10 3" xfId="2149"/>
    <cellStyle name="BM Input 5 2 11" xfId="2150"/>
    <cellStyle name="BM Input 5 2 11 2" xfId="2151"/>
    <cellStyle name="BM Input 5 2 11 2 2" xfId="2152"/>
    <cellStyle name="BM Input 5 2 11 3" xfId="2153"/>
    <cellStyle name="BM Input 5 2 12" xfId="2154"/>
    <cellStyle name="BM Input 5 2 12 2" xfId="2155"/>
    <cellStyle name="BM Input 5 2 12 2 2" xfId="2156"/>
    <cellStyle name="BM Input 5 2 12 3" xfId="2157"/>
    <cellStyle name="BM Input 5 2 13" xfId="2158"/>
    <cellStyle name="BM Input 5 2 13 2" xfId="2159"/>
    <cellStyle name="BM Input 5 2 13 2 2" xfId="2160"/>
    <cellStyle name="BM Input 5 2 13 3" xfId="2161"/>
    <cellStyle name="BM Input 5 2 14" xfId="2162"/>
    <cellStyle name="BM Input 5 2 14 2" xfId="2163"/>
    <cellStyle name="BM Input 5 2 14 2 2" xfId="2164"/>
    <cellStyle name="BM Input 5 2 14 3" xfId="2165"/>
    <cellStyle name="BM Input 5 2 15" xfId="2166"/>
    <cellStyle name="BM Input 5 2 15 2" xfId="2167"/>
    <cellStyle name="BM Input 5 2 15 2 2" xfId="2168"/>
    <cellStyle name="BM Input 5 2 15 3" xfId="2169"/>
    <cellStyle name="BM Input 5 2 16" xfId="2170"/>
    <cellStyle name="BM Input 5 2 16 2" xfId="2171"/>
    <cellStyle name="BM Input 5 2 16 2 2" xfId="2172"/>
    <cellStyle name="BM Input 5 2 16 3" xfId="2173"/>
    <cellStyle name="BM Input 5 2 17" xfId="2174"/>
    <cellStyle name="BM Input 5 2 17 2" xfId="2175"/>
    <cellStyle name="BM Input 5 2 17 2 2" xfId="2176"/>
    <cellStyle name="BM Input 5 2 17 3" xfId="2177"/>
    <cellStyle name="BM Input 5 2 18" xfId="2178"/>
    <cellStyle name="BM Input 5 2 18 2" xfId="2179"/>
    <cellStyle name="BM Input 5 2 18 2 2" xfId="2180"/>
    <cellStyle name="BM Input 5 2 18 3" xfId="2181"/>
    <cellStyle name="BM Input 5 2 19" xfId="2182"/>
    <cellStyle name="BM Input 5 2 19 2" xfId="2183"/>
    <cellStyle name="BM Input 5 2 19 2 2" xfId="2184"/>
    <cellStyle name="BM Input 5 2 19 3" xfId="2185"/>
    <cellStyle name="BM Input 5 2 2" xfId="2186"/>
    <cellStyle name="BM Input 5 2 2 2" xfId="2187"/>
    <cellStyle name="BM Input 5 2 2 2 2" xfId="2188"/>
    <cellStyle name="BM Input 5 2 2 3" xfId="2189"/>
    <cellStyle name="BM Input 5 2 20" xfId="2190"/>
    <cellStyle name="BM Input 5 2 20 2" xfId="2191"/>
    <cellStyle name="BM Input 5 2 20 2 2" xfId="2192"/>
    <cellStyle name="BM Input 5 2 20 3" xfId="2193"/>
    <cellStyle name="BM Input 5 2 21" xfId="2194"/>
    <cellStyle name="BM Input 5 2 21 2" xfId="2195"/>
    <cellStyle name="BM Input 5 2 22" xfId="2196"/>
    <cellStyle name="BM Input 5 2 3" xfId="2197"/>
    <cellStyle name="BM Input 5 2 3 2" xfId="2198"/>
    <cellStyle name="BM Input 5 2 3 2 2" xfId="2199"/>
    <cellStyle name="BM Input 5 2 3 3" xfId="2200"/>
    <cellStyle name="BM Input 5 2 4" xfId="2201"/>
    <cellStyle name="BM Input 5 2 4 2" xfId="2202"/>
    <cellStyle name="BM Input 5 2 4 2 2" xfId="2203"/>
    <cellStyle name="BM Input 5 2 4 3" xfId="2204"/>
    <cellStyle name="BM Input 5 2 5" xfId="2205"/>
    <cellStyle name="BM Input 5 2 5 2" xfId="2206"/>
    <cellStyle name="BM Input 5 2 5 2 2" xfId="2207"/>
    <cellStyle name="BM Input 5 2 5 3" xfId="2208"/>
    <cellStyle name="BM Input 5 2 6" xfId="2209"/>
    <cellStyle name="BM Input 5 2 6 2" xfId="2210"/>
    <cellStyle name="BM Input 5 2 6 2 2" xfId="2211"/>
    <cellStyle name="BM Input 5 2 6 3" xfId="2212"/>
    <cellStyle name="BM Input 5 2 7" xfId="2213"/>
    <cellStyle name="BM Input 5 2 7 2" xfId="2214"/>
    <cellStyle name="BM Input 5 2 7 2 2" xfId="2215"/>
    <cellStyle name="BM Input 5 2 7 3" xfId="2216"/>
    <cellStyle name="BM Input 5 2 8" xfId="2217"/>
    <cellStyle name="BM Input 5 2 8 2" xfId="2218"/>
    <cellStyle name="BM Input 5 2 8 2 2" xfId="2219"/>
    <cellStyle name="BM Input 5 2 8 3" xfId="2220"/>
    <cellStyle name="BM Input 5 2 9" xfId="2221"/>
    <cellStyle name="BM Input 5 2 9 2" xfId="2222"/>
    <cellStyle name="BM Input 5 2 9 2 2" xfId="2223"/>
    <cellStyle name="BM Input 5 2 9 3" xfId="2224"/>
    <cellStyle name="BM Input 5 20" xfId="2225"/>
    <cellStyle name="BM Input 5 20 2" xfId="2226"/>
    <cellStyle name="BM Input 5 20 2 2" xfId="2227"/>
    <cellStyle name="BM Input 5 20 3" xfId="2228"/>
    <cellStyle name="BM Input 5 21" xfId="2229"/>
    <cellStyle name="BM Input 5 21 2" xfId="2230"/>
    <cellStyle name="BM Input 5 21 2 2" xfId="2231"/>
    <cellStyle name="BM Input 5 21 3" xfId="2232"/>
    <cellStyle name="BM Input 5 22" xfId="2233"/>
    <cellStyle name="BM Input 5 22 2" xfId="2234"/>
    <cellStyle name="BM Input 5 23" xfId="2235"/>
    <cellStyle name="BM Input 5 3" xfId="2236"/>
    <cellStyle name="BM Input 5 3 2" xfId="2237"/>
    <cellStyle name="BM Input 5 3 2 2" xfId="2238"/>
    <cellStyle name="BM Input 5 3 3" xfId="2239"/>
    <cellStyle name="BM Input 5 4" xfId="2240"/>
    <cellStyle name="BM Input 5 4 2" xfId="2241"/>
    <cellStyle name="BM Input 5 4 2 2" xfId="2242"/>
    <cellStyle name="BM Input 5 4 3" xfId="2243"/>
    <cellStyle name="BM Input 5 5" xfId="2244"/>
    <cellStyle name="BM Input 5 5 2" xfId="2245"/>
    <cellStyle name="BM Input 5 5 2 2" xfId="2246"/>
    <cellStyle name="BM Input 5 5 3" xfId="2247"/>
    <cellStyle name="BM Input 5 6" xfId="2248"/>
    <cellStyle name="BM Input 5 6 2" xfId="2249"/>
    <cellStyle name="BM Input 5 6 2 2" xfId="2250"/>
    <cellStyle name="BM Input 5 6 3" xfId="2251"/>
    <cellStyle name="BM Input 5 7" xfId="2252"/>
    <cellStyle name="BM Input 5 7 2" xfId="2253"/>
    <cellStyle name="BM Input 5 7 2 2" xfId="2254"/>
    <cellStyle name="BM Input 5 7 3" xfId="2255"/>
    <cellStyle name="BM Input 5 8" xfId="2256"/>
    <cellStyle name="BM Input 5 8 2" xfId="2257"/>
    <cellStyle name="BM Input 5 8 2 2" xfId="2258"/>
    <cellStyle name="BM Input 5 8 3" xfId="2259"/>
    <cellStyle name="BM Input 5 9" xfId="2260"/>
    <cellStyle name="BM Input 5 9 2" xfId="2261"/>
    <cellStyle name="BM Input 5 9 2 2" xfId="2262"/>
    <cellStyle name="BM Input 5 9 3" xfId="2263"/>
    <cellStyle name="BM Input 6" xfId="158"/>
    <cellStyle name="BM Input 6 10" xfId="2264"/>
    <cellStyle name="BM Input 6 10 2" xfId="2265"/>
    <cellStyle name="BM Input 6 10 2 2" xfId="2266"/>
    <cellStyle name="BM Input 6 10 3" xfId="2267"/>
    <cellStyle name="BM Input 6 11" xfId="2268"/>
    <cellStyle name="BM Input 6 11 2" xfId="2269"/>
    <cellStyle name="BM Input 6 11 2 2" xfId="2270"/>
    <cellStyle name="BM Input 6 11 3" xfId="2271"/>
    <cellStyle name="BM Input 6 12" xfId="2272"/>
    <cellStyle name="BM Input 6 12 2" xfId="2273"/>
    <cellStyle name="BM Input 6 12 2 2" xfId="2274"/>
    <cellStyle name="BM Input 6 12 3" xfId="2275"/>
    <cellStyle name="BM Input 6 13" xfId="2276"/>
    <cellStyle name="BM Input 6 13 2" xfId="2277"/>
    <cellStyle name="BM Input 6 13 2 2" xfId="2278"/>
    <cellStyle name="BM Input 6 13 3" xfId="2279"/>
    <cellStyle name="BM Input 6 14" xfId="2280"/>
    <cellStyle name="BM Input 6 14 2" xfId="2281"/>
    <cellStyle name="BM Input 6 14 2 2" xfId="2282"/>
    <cellStyle name="BM Input 6 14 3" xfId="2283"/>
    <cellStyle name="BM Input 6 15" xfId="2284"/>
    <cellStyle name="BM Input 6 15 2" xfId="2285"/>
    <cellStyle name="BM Input 6 15 2 2" xfId="2286"/>
    <cellStyle name="BM Input 6 15 3" xfId="2287"/>
    <cellStyle name="BM Input 6 16" xfId="2288"/>
    <cellStyle name="BM Input 6 16 2" xfId="2289"/>
    <cellStyle name="BM Input 6 16 2 2" xfId="2290"/>
    <cellStyle name="BM Input 6 16 3" xfId="2291"/>
    <cellStyle name="BM Input 6 17" xfId="2292"/>
    <cellStyle name="BM Input 6 17 2" xfId="2293"/>
    <cellStyle name="BM Input 6 17 2 2" xfId="2294"/>
    <cellStyle name="BM Input 6 17 3" xfId="2295"/>
    <cellStyle name="BM Input 6 18" xfId="2296"/>
    <cellStyle name="BM Input 6 18 2" xfId="2297"/>
    <cellStyle name="BM Input 6 18 2 2" xfId="2298"/>
    <cellStyle name="BM Input 6 18 3" xfId="2299"/>
    <cellStyle name="BM Input 6 19" xfId="2300"/>
    <cellStyle name="BM Input 6 19 2" xfId="2301"/>
    <cellStyle name="BM Input 6 19 2 2" xfId="2302"/>
    <cellStyle name="BM Input 6 19 3" xfId="2303"/>
    <cellStyle name="BM Input 6 2" xfId="2304"/>
    <cellStyle name="BM Input 6 2 2" xfId="2305"/>
    <cellStyle name="BM Input 6 2 2 2" xfId="2306"/>
    <cellStyle name="BM Input 6 2 3" xfId="2307"/>
    <cellStyle name="BM Input 6 20" xfId="2308"/>
    <cellStyle name="BM Input 6 20 2" xfId="2309"/>
    <cellStyle name="BM Input 6 20 2 2" xfId="2310"/>
    <cellStyle name="BM Input 6 20 3" xfId="2311"/>
    <cellStyle name="BM Input 6 21" xfId="2312"/>
    <cellStyle name="BM Input 6 21 2" xfId="2313"/>
    <cellStyle name="BM Input 6 22" xfId="2314"/>
    <cellStyle name="BM Input 6 3" xfId="2315"/>
    <cellStyle name="BM Input 6 3 2" xfId="2316"/>
    <cellStyle name="BM Input 6 3 2 2" xfId="2317"/>
    <cellStyle name="BM Input 6 3 3" xfId="2318"/>
    <cellStyle name="BM Input 6 4" xfId="2319"/>
    <cellStyle name="BM Input 6 4 2" xfId="2320"/>
    <cellStyle name="BM Input 6 4 2 2" xfId="2321"/>
    <cellStyle name="BM Input 6 4 3" xfId="2322"/>
    <cellStyle name="BM Input 6 5" xfId="2323"/>
    <cellStyle name="BM Input 6 5 2" xfId="2324"/>
    <cellStyle name="BM Input 6 5 2 2" xfId="2325"/>
    <cellStyle name="BM Input 6 5 3" xfId="2326"/>
    <cellStyle name="BM Input 6 6" xfId="2327"/>
    <cellStyle name="BM Input 6 6 2" xfId="2328"/>
    <cellStyle name="BM Input 6 6 2 2" xfId="2329"/>
    <cellStyle name="BM Input 6 6 3" xfId="2330"/>
    <cellStyle name="BM Input 6 7" xfId="2331"/>
    <cellStyle name="BM Input 6 7 2" xfId="2332"/>
    <cellStyle name="BM Input 6 7 2 2" xfId="2333"/>
    <cellStyle name="BM Input 6 7 3" xfId="2334"/>
    <cellStyle name="BM Input 6 8" xfId="2335"/>
    <cellStyle name="BM Input 6 8 2" xfId="2336"/>
    <cellStyle name="BM Input 6 8 2 2" xfId="2337"/>
    <cellStyle name="BM Input 6 8 3" xfId="2338"/>
    <cellStyle name="BM Input 6 9" xfId="2339"/>
    <cellStyle name="BM Input 6 9 2" xfId="2340"/>
    <cellStyle name="BM Input 6 9 2 2" xfId="2341"/>
    <cellStyle name="BM Input 6 9 3" xfId="2342"/>
    <cellStyle name="BM Input 7" xfId="159"/>
    <cellStyle name="BM Input 7 2" xfId="2343"/>
    <cellStyle name="BM Input 7 2 2" xfId="2344"/>
    <cellStyle name="BM Input 7 3" xfId="2345"/>
    <cellStyle name="BM Input 8" xfId="2346"/>
    <cellStyle name="BM Input 8 2" xfId="2347"/>
    <cellStyle name="BM Input 8 2 2" xfId="2348"/>
    <cellStyle name="BM Input 8 3" xfId="2349"/>
    <cellStyle name="BM Input 9" xfId="2350"/>
    <cellStyle name="BM Input 9 2" xfId="2351"/>
    <cellStyle name="BM Input 9 2 2" xfId="2352"/>
    <cellStyle name="BM Input 9 3" xfId="2353"/>
    <cellStyle name="BM Input External Link" xfId="160"/>
    <cellStyle name="BM Input External Link 10" xfId="2354"/>
    <cellStyle name="BM Input External Link 10 2" xfId="2355"/>
    <cellStyle name="BM Input External Link 10 2 2" xfId="2356"/>
    <cellStyle name="BM Input External Link 10 3" xfId="2357"/>
    <cellStyle name="BM Input External Link 11" xfId="2358"/>
    <cellStyle name="BM Input External Link 11 2" xfId="2359"/>
    <cellStyle name="BM Input External Link 11 2 2" xfId="2360"/>
    <cellStyle name="BM Input External Link 11 3" xfId="2361"/>
    <cellStyle name="BM Input External Link 12" xfId="2362"/>
    <cellStyle name="BM Input External Link 12 2" xfId="2363"/>
    <cellStyle name="BM Input External Link 12 2 2" xfId="2364"/>
    <cellStyle name="BM Input External Link 12 3" xfId="2365"/>
    <cellStyle name="BM Input External Link 13" xfId="2366"/>
    <cellStyle name="BM Input External Link 13 2" xfId="2367"/>
    <cellStyle name="BM Input External Link 13 2 2" xfId="2368"/>
    <cellStyle name="BM Input External Link 13 3" xfId="2369"/>
    <cellStyle name="BM Input External Link 14" xfId="2370"/>
    <cellStyle name="BM Input External Link 14 2" xfId="2371"/>
    <cellStyle name="BM Input External Link 14 2 2" xfId="2372"/>
    <cellStyle name="BM Input External Link 14 3" xfId="2373"/>
    <cellStyle name="BM Input External Link 15" xfId="2374"/>
    <cellStyle name="BM Input External Link 15 2" xfId="2375"/>
    <cellStyle name="BM Input External Link 15 2 2" xfId="2376"/>
    <cellStyle name="BM Input External Link 15 3" xfId="2377"/>
    <cellStyle name="BM Input External Link 16" xfId="2378"/>
    <cellStyle name="BM Input External Link 16 2" xfId="2379"/>
    <cellStyle name="BM Input External Link 16 2 2" xfId="2380"/>
    <cellStyle name="BM Input External Link 16 3" xfId="2381"/>
    <cellStyle name="BM Input External Link 17" xfId="2382"/>
    <cellStyle name="BM Input External Link 17 2" xfId="2383"/>
    <cellStyle name="BM Input External Link 17 2 2" xfId="2384"/>
    <cellStyle name="BM Input External Link 17 3" xfId="2385"/>
    <cellStyle name="BM Input External Link 18" xfId="2386"/>
    <cellStyle name="BM Input External Link 18 2" xfId="2387"/>
    <cellStyle name="BM Input External Link 18 2 2" xfId="2388"/>
    <cellStyle name="BM Input External Link 18 3" xfId="2389"/>
    <cellStyle name="BM Input External Link 19" xfId="2390"/>
    <cellStyle name="BM Input External Link 19 2" xfId="2391"/>
    <cellStyle name="BM Input External Link 19 2 2" xfId="2392"/>
    <cellStyle name="BM Input External Link 19 3" xfId="2393"/>
    <cellStyle name="BM Input External Link 2" xfId="161"/>
    <cellStyle name="BM Input External Link 2 10" xfId="2394"/>
    <cellStyle name="BM Input External Link 2 10 2" xfId="2395"/>
    <cellStyle name="BM Input External Link 2 10 2 2" xfId="2396"/>
    <cellStyle name="BM Input External Link 2 10 3" xfId="2397"/>
    <cellStyle name="BM Input External Link 2 11" xfId="2398"/>
    <cellStyle name="BM Input External Link 2 11 2" xfId="2399"/>
    <cellStyle name="BM Input External Link 2 11 2 2" xfId="2400"/>
    <cellStyle name="BM Input External Link 2 11 3" xfId="2401"/>
    <cellStyle name="BM Input External Link 2 12" xfId="2402"/>
    <cellStyle name="BM Input External Link 2 12 2" xfId="2403"/>
    <cellStyle name="BM Input External Link 2 12 2 2" xfId="2404"/>
    <cellStyle name="BM Input External Link 2 12 3" xfId="2405"/>
    <cellStyle name="BM Input External Link 2 13" xfId="2406"/>
    <cellStyle name="BM Input External Link 2 13 2" xfId="2407"/>
    <cellStyle name="BM Input External Link 2 13 2 2" xfId="2408"/>
    <cellStyle name="BM Input External Link 2 13 3" xfId="2409"/>
    <cellStyle name="BM Input External Link 2 14" xfId="2410"/>
    <cellStyle name="BM Input External Link 2 14 2" xfId="2411"/>
    <cellStyle name="BM Input External Link 2 14 2 2" xfId="2412"/>
    <cellStyle name="BM Input External Link 2 14 3" xfId="2413"/>
    <cellStyle name="BM Input External Link 2 15" xfId="2414"/>
    <cellStyle name="BM Input External Link 2 15 2" xfId="2415"/>
    <cellStyle name="BM Input External Link 2 15 2 2" xfId="2416"/>
    <cellStyle name="BM Input External Link 2 15 3" xfId="2417"/>
    <cellStyle name="BM Input External Link 2 16" xfId="2418"/>
    <cellStyle name="BM Input External Link 2 16 2" xfId="2419"/>
    <cellStyle name="BM Input External Link 2 16 2 2" xfId="2420"/>
    <cellStyle name="BM Input External Link 2 16 3" xfId="2421"/>
    <cellStyle name="BM Input External Link 2 17" xfId="2422"/>
    <cellStyle name="BM Input External Link 2 17 2" xfId="2423"/>
    <cellStyle name="BM Input External Link 2 17 2 2" xfId="2424"/>
    <cellStyle name="BM Input External Link 2 17 3" xfId="2425"/>
    <cellStyle name="BM Input External Link 2 18" xfId="2426"/>
    <cellStyle name="BM Input External Link 2 18 2" xfId="2427"/>
    <cellStyle name="BM Input External Link 2 18 2 2" xfId="2428"/>
    <cellStyle name="BM Input External Link 2 18 3" xfId="2429"/>
    <cellStyle name="BM Input External Link 2 19" xfId="2430"/>
    <cellStyle name="BM Input External Link 2 19 2" xfId="2431"/>
    <cellStyle name="BM Input External Link 2 19 2 2" xfId="2432"/>
    <cellStyle name="BM Input External Link 2 19 3" xfId="2433"/>
    <cellStyle name="BM Input External Link 2 2" xfId="162"/>
    <cellStyle name="BM Input External Link 2 2 10" xfId="2434"/>
    <cellStyle name="BM Input External Link 2 2 10 2" xfId="2435"/>
    <cellStyle name="BM Input External Link 2 2 10 2 2" xfId="2436"/>
    <cellStyle name="BM Input External Link 2 2 10 3" xfId="2437"/>
    <cellStyle name="BM Input External Link 2 2 11" xfId="2438"/>
    <cellStyle name="BM Input External Link 2 2 11 2" xfId="2439"/>
    <cellStyle name="BM Input External Link 2 2 11 2 2" xfId="2440"/>
    <cellStyle name="BM Input External Link 2 2 11 3" xfId="2441"/>
    <cellStyle name="BM Input External Link 2 2 12" xfId="2442"/>
    <cellStyle name="BM Input External Link 2 2 12 2" xfId="2443"/>
    <cellStyle name="BM Input External Link 2 2 12 2 2" xfId="2444"/>
    <cellStyle name="BM Input External Link 2 2 12 3" xfId="2445"/>
    <cellStyle name="BM Input External Link 2 2 13" xfId="2446"/>
    <cellStyle name="BM Input External Link 2 2 13 2" xfId="2447"/>
    <cellStyle name="BM Input External Link 2 2 13 2 2" xfId="2448"/>
    <cellStyle name="BM Input External Link 2 2 13 3" xfId="2449"/>
    <cellStyle name="BM Input External Link 2 2 14" xfId="2450"/>
    <cellStyle name="BM Input External Link 2 2 14 2" xfId="2451"/>
    <cellStyle name="BM Input External Link 2 2 14 2 2" xfId="2452"/>
    <cellStyle name="BM Input External Link 2 2 14 3" xfId="2453"/>
    <cellStyle name="BM Input External Link 2 2 15" xfId="2454"/>
    <cellStyle name="BM Input External Link 2 2 15 2" xfId="2455"/>
    <cellStyle name="BM Input External Link 2 2 15 2 2" xfId="2456"/>
    <cellStyle name="BM Input External Link 2 2 15 3" xfId="2457"/>
    <cellStyle name="BM Input External Link 2 2 16" xfId="2458"/>
    <cellStyle name="BM Input External Link 2 2 16 2" xfId="2459"/>
    <cellStyle name="BM Input External Link 2 2 16 2 2" xfId="2460"/>
    <cellStyle name="BM Input External Link 2 2 16 3" xfId="2461"/>
    <cellStyle name="BM Input External Link 2 2 17" xfId="2462"/>
    <cellStyle name="BM Input External Link 2 2 17 2" xfId="2463"/>
    <cellStyle name="BM Input External Link 2 2 17 2 2" xfId="2464"/>
    <cellStyle name="BM Input External Link 2 2 17 3" xfId="2465"/>
    <cellStyle name="BM Input External Link 2 2 18" xfId="2466"/>
    <cellStyle name="BM Input External Link 2 2 18 2" xfId="2467"/>
    <cellStyle name="BM Input External Link 2 2 19" xfId="2468"/>
    <cellStyle name="BM Input External Link 2 2 2" xfId="2469"/>
    <cellStyle name="BM Input External Link 2 2 2 10" xfId="2470"/>
    <cellStyle name="BM Input External Link 2 2 2 10 2" xfId="2471"/>
    <cellStyle name="BM Input External Link 2 2 2 10 2 2" xfId="2472"/>
    <cellStyle name="BM Input External Link 2 2 2 10 3" xfId="2473"/>
    <cellStyle name="BM Input External Link 2 2 2 11" xfId="2474"/>
    <cellStyle name="BM Input External Link 2 2 2 11 2" xfId="2475"/>
    <cellStyle name="BM Input External Link 2 2 2 11 2 2" xfId="2476"/>
    <cellStyle name="BM Input External Link 2 2 2 11 3" xfId="2477"/>
    <cellStyle name="BM Input External Link 2 2 2 12" xfId="2478"/>
    <cellStyle name="BM Input External Link 2 2 2 12 2" xfId="2479"/>
    <cellStyle name="BM Input External Link 2 2 2 12 2 2" xfId="2480"/>
    <cellStyle name="BM Input External Link 2 2 2 12 3" xfId="2481"/>
    <cellStyle name="BM Input External Link 2 2 2 13" xfId="2482"/>
    <cellStyle name="BM Input External Link 2 2 2 13 2" xfId="2483"/>
    <cellStyle name="BM Input External Link 2 2 2 13 2 2" xfId="2484"/>
    <cellStyle name="BM Input External Link 2 2 2 13 3" xfId="2485"/>
    <cellStyle name="BM Input External Link 2 2 2 14" xfId="2486"/>
    <cellStyle name="BM Input External Link 2 2 2 14 2" xfId="2487"/>
    <cellStyle name="BM Input External Link 2 2 2 14 2 2" xfId="2488"/>
    <cellStyle name="BM Input External Link 2 2 2 14 3" xfId="2489"/>
    <cellStyle name="BM Input External Link 2 2 2 15" xfId="2490"/>
    <cellStyle name="BM Input External Link 2 2 2 15 2" xfId="2491"/>
    <cellStyle name="BM Input External Link 2 2 2 15 2 2" xfId="2492"/>
    <cellStyle name="BM Input External Link 2 2 2 15 3" xfId="2493"/>
    <cellStyle name="BM Input External Link 2 2 2 16" xfId="2494"/>
    <cellStyle name="BM Input External Link 2 2 2 16 2" xfId="2495"/>
    <cellStyle name="BM Input External Link 2 2 2 16 2 2" xfId="2496"/>
    <cellStyle name="BM Input External Link 2 2 2 16 3" xfId="2497"/>
    <cellStyle name="BM Input External Link 2 2 2 17" xfId="2498"/>
    <cellStyle name="BM Input External Link 2 2 2 17 2" xfId="2499"/>
    <cellStyle name="BM Input External Link 2 2 2 17 2 2" xfId="2500"/>
    <cellStyle name="BM Input External Link 2 2 2 17 3" xfId="2501"/>
    <cellStyle name="BM Input External Link 2 2 2 18" xfId="2502"/>
    <cellStyle name="BM Input External Link 2 2 2 18 2" xfId="2503"/>
    <cellStyle name="BM Input External Link 2 2 2 18 2 2" xfId="2504"/>
    <cellStyle name="BM Input External Link 2 2 2 18 3" xfId="2505"/>
    <cellStyle name="BM Input External Link 2 2 2 19" xfId="2506"/>
    <cellStyle name="BM Input External Link 2 2 2 19 2" xfId="2507"/>
    <cellStyle name="BM Input External Link 2 2 2 19 2 2" xfId="2508"/>
    <cellStyle name="BM Input External Link 2 2 2 19 3" xfId="2509"/>
    <cellStyle name="BM Input External Link 2 2 2 2" xfId="2510"/>
    <cellStyle name="BM Input External Link 2 2 2 2 2" xfId="2511"/>
    <cellStyle name="BM Input External Link 2 2 2 2 2 2" xfId="2512"/>
    <cellStyle name="BM Input External Link 2 2 2 2 3" xfId="2513"/>
    <cellStyle name="BM Input External Link 2 2 2 20" xfId="2514"/>
    <cellStyle name="BM Input External Link 2 2 2 20 2" xfId="2515"/>
    <cellStyle name="BM Input External Link 2 2 2 20 2 2" xfId="2516"/>
    <cellStyle name="BM Input External Link 2 2 2 20 3" xfId="2517"/>
    <cellStyle name="BM Input External Link 2 2 2 21" xfId="2518"/>
    <cellStyle name="BM Input External Link 2 2 2 21 2" xfId="2519"/>
    <cellStyle name="BM Input External Link 2 2 2 22" xfId="2520"/>
    <cellStyle name="BM Input External Link 2 2 2 3" xfId="2521"/>
    <cellStyle name="BM Input External Link 2 2 2 3 2" xfId="2522"/>
    <cellStyle name="BM Input External Link 2 2 2 3 2 2" xfId="2523"/>
    <cellStyle name="BM Input External Link 2 2 2 3 3" xfId="2524"/>
    <cellStyle name="BM Input External Link 2 2 2 4" xfId="2525"/>
    <cellStyle name="BM Input External Link 2 2 2 4 2" xfId="2526"/>
    <cellStyle name="BM Input External Link 2 2 2 4 2 2" xfId="2527"/>
    <cellStyle name="BM Input External Link 2 2 2 4 3" xfId="2528"/>
    <cellStyle name="BM Input External Link 2 2 2 5" xfId="2529"/>
    <cellStyle name="BM Input External Link 2 2 2 5 2" xfId="2530"/>
    <cellStyle name="BM Input External Link 2 2 2 5 2 2" xfId="2531"/>
    <cellStyle name="BM Input External Link 2 2 2 5 3" xfId="2532"/>
    <cellStyle name="BM Input External Link 2 2 2 6" xfId="2533"/>
    <cellStyle name="BM Input External Link 2 2 2 6 2" xfId="2534"/>
    <cellStyle name="BM Input External Link 2 2 2 6 2 2" xfId="2535"/>
    <cellStyle name="BM Input External Link 2 2 2 6 3" xfId="2536"/>
    <cellStyle name="BM Input External Link 2 2 2 7" xfId="2537"/>
    <cellStyle name="BM Input External Link 2 2 2 7 2" xfId="2538"/>
    <cellStyle name="BM Input External Link 2 2 2 7 2 2" xfId="2539"/>
    <cellStyle name="BM Input External Link 2 2 2 7 3" xfId="2540"/>
    <cellStyle name="BM Input External Link 2 2 2 8" xfId="2541"/>
    <cellStyle name="BM Input External Link 2 2 2 8 2" xfId="2542"/>
    <cellStyle name="BM Input External Link 2 2 2 8 2 2" xfId="2543"/>
    <cellStyle name="BM Input External Link 2 2 2 8 3" xfId="2544"/>
    <cellStyle name="BM Input External Link 2 2 2 9" xfId="2545"/>
    <cellStyle name="BM Input External Link 2 2 2 9 2" xfId="2546"/>
    <cellStyle name="BM Input External Link 2 2 2 9 2 2" xfId="2547"/>
    <cellStyle name="BM Input External Link 2 2 2 9 3" xfId="2548"/>
    <cellStyle name="BM Input External Link 2 2 3" xfId="2549"/>
    <cellStyle name="BM Input External Link 2 2 3 2" xfId="2550"/>
    <cellStyle name="BM Input External Link 2 2 3 2 2" xfId="2551"/>
    <cellStyle name="BM Input External Link 2 2 3 3" xfId="2552"/>
    <cellStyle name="BM Input External Link 2 2 4" xfId="2553"/>
    <cellStyle name="BM Input External Link 2 2 4 2" xfId="2554"/>
    <cellStyle name="BM Input External Link 2 2 4 2 2" xfId="2555"/>
    <cellStyle name="BM Input External Link 2 2 4 3" xfId="2556"/>
    <cellStyle name="BM Input External Link 2 2 5" xfId="2557"/>
    <cellStyle name="BM Input External Link 2 2 5 2" xfId="2558"/>
    <cellStyle name="BM Input External Link 2 2 5 2 2" xfId="2559"/>
    <cellStyle name="BM Input External Link 2 2 5 3" xfId="2560"/>
    <cellStyle name="BM Input External Link 2 2 6" xfId="2561"/>
    <cellStyle name="BM Input External Link 2 2 6 2" xfId="2562"/>
    <cellStyle name="BM Input External Link 2 2 6 2 2" xfId="2563"/>
    <cellStyle name="BM Input External Link 2 2 6 3" xfId="2564"/>
    <cellStyle name="BM Input External Link 2 2 7" xfId="2565"/>
    <cellStyle name="BM Input External Link 2 2 7 2" xfId="2566"/>
    <cellStyle name="BM Input External Link 2 2 7 2 2" xfId="2567"/>
    <cellStyle name="BM Input External Link 2 2 7 3" xfId="2568"/>
    <cellStyle name="BM Input External Link 2 2 8" xfId="2569"/>
    <cellStyle name="BM Input External Link 2 2 8 2" xfId="2570"/>
    <cellStyle name="BM Input External Link 2 2 8 2 2" xfId="2571"/>
    <cellStyle name="BM Input External Link 2 2 8 3" xfId="2572"/>
    <cellStyle name="BM Input External Link 2 2 9" xfId="2573"/>
    <cellStyle name="BM Input External Link 2 2 9 2" xfId="2574"/>
    <cellStyle name="BM Input External Link 2 2 9 2 2" xfId="2575"/>
    <cellStyle name="BM Input External Link 2 2 9 3" xfId="2576"/>
    <cellStyle name="BM Input External Link 2 20" xfId="2577"/>
    <cellStyle name="BM Input External Link 2 20 2" xfId="2578"/>
    <cellStyle name="BM Input External Link 2 20 2 2" xfId="2579"/>
    <cellStyle name="BM Input External Link 2 20 3" xfId="2580"/>
    <cellStyle name="BM Input External Link 2 21" xfId="2581"/>
    <cellStyle name="BM Input External Link 2 21 2" xfId="2582"/>
    <cellStyle name="BM Input External Link 2 22" xfId="2583"/>
    <cellStyle name="BM Input External Link 2 3" xfId="163"/>
    <cellStyle name="BM Input External Link 2 3 10" xfId="2584"/>
    <cellStyle name="BM Input External Link 2 3 10 2" xfId="2585"/>
    <cellStyle name="BM Input External Link 2 3 10 2 2" xfId="2586"/>
    <cellStyle name="BM Input External Link 2 3 10 3" xfId="2587"/>
    <cellStyle name="BM Input External Link 2 3 11" xfId="2588"/>
    <cellStyle name="BM Input External Link 2 3 11 2" xfId="2589"/>
    <cellStyle name="BM Input External Link 2 3 11 2 2" xfId="2590"/>
    <cellStyle name="BM Input External Link 2 3 11 3" xfId="2591"/>
    <cellStyle name="BM Input External Link 2 3 12" xfId="2592"/>
    <cellStyle name="BM Input External Link 2 3 12 2" xfId="2593"/>
    <cellStyle name="BM Input External Link 2 3 12 2 2" xfId="2594"/>
    <cellStyle name="BM Input External Link 2 3 12 3" xfId="2595"/>
    <cellStyle name="BM Input External Link 2 3 13" xfId="2596"/>
    <cellStyle name="BM Input External Link 2 3 13 2" xfId="2597"/>
    <cellStyle name="BM Input External Link 2 3 13 2 2" xfId="2598"/>
    <cellStyle name="BM Input External Link 2 3 13 3" xfId="2599"/>
    <cellStyle name="BM Input External Link 2 3 14" xfId="2600"/>
    <cellStyle name="BM Input External Link 2 3 14 2" xfId="2601"/>
    <cellStyle name="BM Input External Link 2 3 14 2 2" xfId="2602"/>
    <cellStyle name="BM Input External Link 2 3 14 3" xfId="2603"/>
    <cellStyle name="BM Input External Link 2 3 15" xfId="2604"/>
    <cellStyle name="BM Input External Link 2 3 15 2" xfId="2605"/>
    <cellStyle name="BM Input External Link 2 3 15 2 2" xfId="2606"/>
    <cellStyle name="BM Input External Link 2 3 15 3" xfId="2607"/>
    <cellStyle name="BM Input External Link 2 3 16" xfId="2608"/>
    <cellStyle name="BM Input External Link 2 3 16 2" xfId="2609"/>
    <cellStyle name="BM Input External Link 2 3 16 2 2" xfId="2610"/>
    <cellStyle name="BM Input External Link 2 3 16 3" xfId="2611"/>
    <cellStyle name="BM Input External Link 2 3 17" xfId="2612"/>
    <cellStyle name="BM Input External Link 2 3 17 2" xfId="2613"/>
    <cellStyle name="BM Input External Link 2 3 17 2 2" xfId="2614"/>
    <cellStyle name="BM Input External Link 2 3 17 3" xfId="2615"/>
    <cellStyle name="BM Input External Link 2 3 18" xfId="2616"/>
    <cellStyle name="BM Input External Link 2 3 18 2" xfId="2617"/>
    <cellStyle name="BM Input External Link 2 3 19" xfId="2618"/>
    <cellStyle name="BM Input External Link 2 3 2" xfId="2619"/>
    <cellStyle name="BM Input External Link 2 3 2 10" xfId="2620"/>
    <cellStyle name="BM Input External Link 2 3 2 10 2" xfId="2621"/>
    <cellStyle name="BM Input External Link 2 3 2 10 2 2" xfId="2622"/>
    <cellStyle name="BM Input External Link 2 3 2 10 3" xfId="2623"/>
    <cellStyle name="BM Input External Link 2 3 2 11" xfId="2624"/>
    <cellStyle name="BM Input External Link 2 3 2 11 2" xfId="2625"/>
    <cellStyle name="BM Input External Link 2 3 2 11 2 2" xfId="2626"/>
    <cellStyle name="BM Input External Link 2 3 2 11 3" xfId="2627"/>
    <cellStyle name="BM Input External Link 2 3 2 12" xfId="2628"/>
    <cellStyle name="BM Input External Link 2 3 2 12 2" xfId="2629"/>
    <cellStyle name="BM Input External Link 2 3 2 12 2 2" xfId="2630"/>
    <cellStyle name="BM Input External Link 2 3 2 12 3" xfId="2631"/>
    <cellStyle name="BM Input External Link 2 3 2 13" xfId="2632"/>
    <cellStyle name="BM Input External Link 2 3 2 13 2" xfId="2633"/>
    <cellStyle name="BM Input External Link 2 3 2 13 2 2" xfId="2634"/>
    <cellStyle name="BM Input External Link 2 3 2 13 3" xfId="2635"/>
    <cellStyle name="BM Input External Link 2 3 2 14" xfId="2636"/>
    <cellStyle name="BM Input External Link 2 3 2 14 2" xfId="2637"/>
    <cellStyle name="BM Input External Link 2 3 2 14 2 2" xfId="2638"/>
    <cellStyle name="BM Input External Link 2 3 2 14 3" xfId="2639"/>
    <cellStyle name="BM Input External Link 2 3 2 15" xfId="2640"/>
    <cellStyle name="BM Input External Link 2 3 2 15 2" xfId="2641"/>
    <cellStyle name="BM Input External Link 2 3 2 15 2 2" xfId="2642"/>
    <cellStyle name="BM Input External Link 2 3 2 15 3" xfId="2643"/>
    <cellStyle name="BM Input External Link 2 3 2 16" xfId="2644"/>
    <cellStyle name="BM Input External Link 2 3 2 16 2" xfId="2645"/>
    <cellStyle name="BM Input External Link 2 3 2 16 2 2" xfId="2646"/>
    <cellStyle name="BM Input External Link 2 3 2 16 3" xfId="2647"/>
    <cellStyle name="BM Input External Link 2 3 2 17" xfId="2648"/>
    <cellStyle name="BM Input External Link 2 3 2 17 2" xfId="2649"/>
    <cellStyle name="BM Input External Link 2 3 2 17 2 2" xfId="2650"/>
    <cellStyle name="BM Input External Link 2 3 2 17 3" xfId="2651"/>
    <cellStyle name="BM Input External Link 2 3 2 18" xfId="2652"/>
    <cellStyle name="BM Input External Link 2 3 2 18 2" xfId="2653"/>
    <cellStyle name="BM Input External Link 2 3 2 18 2 2" xfId="2654"/>
    <cellStyle name="BM Input External Link 2 3 2 18 3" xfId="2655"/>
    <cellStyle name="BM Input External Link 2 3 2 19" xfId="2656"/>
    <cellStyle name="BM Input External Link 2 3 2 19 2" xfId="2657"/>
    <cellStyle name="BM Input External Link 2 3 2 19 2 2" xfId="2658"/>
    <cellStyle name="BM Input External Link 2 3 2 19 3" xfId="2659"/>
    <cellStyle name="BM Input External Link 2 3 2 2" xfId="2660"/>
    <cellStyle name="BM Input External Link 2 3 2 2 2" xfId="2661"/>
    <cellStyle name="BM Input External Link 2 3 2 2 2 2" xfId="2662"/>
    <cellStyle name="BM Input External Link 2 3 2 2 3" xfId="2663"/>
    <cellStyle name="BM Input External Link 2 3 2 20" xfId="2664"/>
    <cellStyle name="BM Input External Link 2 3 2 20 2" xfId="2665"/>
    <cellStyle name="BM Input External Link 2 3 2 20 2 2" xfId="2666"/>
    <cellStyle name="BM Input External Link 2 3 2 20 3" xfId="2667"/>
    <cellStyle name="BM Input External Link 2 3 2 21" xfId="2668"/>
    <cellStyle name="BM Input External Link 2 3 2 21 2" xfId="2669"/>
    <cellStyle name="BM Input External Link 2 3 2 22" xfId="2670"/>
    <cellStyle name="BM Input External Link 2 3 2 3" xfId="2671"/>
    <cellStyle name="BM Input External Link 2 3 2 3 2" xfId="2672"/>
    <cellStyle name="BM Input External Link 2 3 2 3 2 2" xfId="2673"/>
    <cellStyle name="BM Input External Link 2 3 2 3 3" xfId="2674"/>
    <cellStyle name="BM Input External Link 2 3 2 4" xfId="2675"/>
    <cellStyle name="BM Input External Link 2 3 2 4 2" xfId="2676"/>
    <cellStyle name="BM Input External Link 2 3 2 4 2 2" xfId="2677"/>
    <cellStyle name="BM Input External Link 2 3 2 4 3" xfId="2678"/>
    <cellStyle name="BM Input External Link 2 3 2 5" xfId="2679"/>
    <cellStyle name="BM Input External Link 2 3 2 5 2" xfId="2680"/>
    <cellStyle name="BM Input External Link 2 3 2 5 2 2" xfId="2681"/>
    <cellStyle name="BM Input External Link 2 3 2 5 3" xfId="2682"/>
    <cellStyle name="BM Input External Link 2 3 2 6" xfId="2683"/>
    <cellStyle name="BM Input External Link 2 3 2 6 2" xfId="2684"/>
    <cellStyle name="BM Input External Link 2 3 2 6 2 2" xfId="2685"/>
    <cellStyle name="BM Input External Link 2 3 2 6 3" xfId="2686"/>
    <cellStyle name="BM Input External Link 2 3 2 7" xfId="2687"/>
    <cellStyle name="BM Input External Link 2 3 2 7 2" xfId="2688"/>
    <cellStyle name="BM Input External Link 2 3 2 7 2 2" xfId="2689"/>
    <cellStyle name="BM Input External Link 2 3 2 7 3" xfId="2690"/>
    <cellStyle name="BM Input External Link 2 3 2 8" xfId="2691"/>
    <cellStyle name="BM Input External Link 2 3 2 8 2" xfId="2692"/>
    <cellStyle name="BM Input External Link 2 3 2 8 2 2" xfId="2693"/>
    <cellStyle name="BM Input External Link 2 3 2 8 3" xfId="2694"/>
    <cellStyle name="BM Input External Link 2 3 2 9" xfId="2695"/>
    <cellStyle name="BM Input External Link 2 3 2 9 2" xfId="2696"/>
    <cellStyle name="BM Input External Link 2 3 2 9 2 2" xfId="2697"/>
    <cellStyle name="BM Input External Link 2 3 2 9 3" xfId="2698"/>
    <cellStyle name="BM Input External Link 2 3 3" xfId="2699"/>
    <cellStyle name="BM Input External Link 2 3 3 2" xfId="2700"/>
    <cellStyle name="BM Input External Link 2 3 3 2 2" xfId="2701"/>
    <cellStyle name="BM Input External Link 2 3 3 3" xfId="2702"/>
    <cellStyle name="BM Input External Link 2 3 4" xfId="2703"/>
    <cellStyle name="BM Input External Link 2 3 4 2" xfId="2704"/>
    <cellStyle name="BM Input External Link 2 3 4 2 2" xfId="2705"/>
    <cellStyle name="BM Input External Link 2 3 4 3" xfId="2706"/>
    <cellStyle name="BM Input External Link 2 3 5" xfId="2707"/>
    <cellStyle name="BM Input External Link 2 3 5 2" xfId="2708"/>
    <cellStyle name="BM Input External Link 2 3 5 2 2" xfId="2709"/>
    <cellStyle name="BM Input External Link 2 3 5 3" xfId="2710"/>
    <cellStyle name="BM Input External Link 2 3 6" xfId="2711"/>
    <cellStyle name="BM Input External Link 2 3 6 2" xfId="2712"/>
    <cellStyle name="BM Input External Link 2 3 6 2 2" xfId="2713"/>
    <cellStyle name="BM Input External Link 2 3 6 3" xfId="2714"/>
    <cellStyle name="BM Input External Link 2 3 7" xfId="2715"/>
    <cellStyle name="BM Input External Link 2 3 7 2" xfId="2716"/>
    <cellStyle name="BM Input External Link 2 3 7 2 2" xfId="2717"/>
    <cellStyle name="BM Input External Link 2 3 7 3" xfId="2718"/>
    <cellStyle name="BM Input External Link 2 3 8" xfId="2719"/>
    <cellStyle name="BM Input External Link 2 3 8 2" xfId="2720"/>
    <cellStyle name="BM Input External Link 2 3 8 2 2" xfId="2721"/>
    <cellStyle name="BM Input External Link 2 3 8 3" xfId="2722"/>
    <cellStyle name="BM Input External Link 2 3 9" xfId="2723"/>
    <cellStyle name="BM Input External Link 2 3 9 2" xfId="2724"/>
    <cellStyle name="BM Input External Link 2 3 9 2 2" xfId="2725"/>
    <cellStyle name="BM Input External Link 2 3 9 3" xfId="2726"/>
    <cellStyle name="BM Input External Link 2 4" xfId="164"/>
    <cellStyle name="BM Input External Link 2 4 10" xfId="2727"/>
    <cellStyle name="BM Input External Link 2 4 10 2" xfId="2728"/>
    <cellStyle name="BM Input External Link 2 4 10 2 2" xfId="2729"/>
    <cellStyle name="BM Input External Link 2 4 10 3" xfId="2730"/>
    <cellStyle name="BM Input External Link 2 4 11" xfId="2731"/>
    <cellStyle name="BM Input External Link 2 4 11 2" xfId="2732"/>
    <cellStyle name="BM Input External Link 2 4 11 2 2" xfId="2733"/>
    <cellStyle name="BM Input External Link 2 4 11 3" xfId="2734"/>
    <cellStyle name="BM Input External Link 2 4 12" xfId="2735"/>
    <cellStyle name="BM Input External Link 2 4 12 2" xfId="2736"/>
    <cellStyle name="BM Input External Link 2 4 12 2 2" xfId="2737"/>
    <cellStyle name="BM Input External Link 2 4 12 3" xfId="2738"/>
    <cellStyle name="BM Input External Link 2 4 13" xfId="2739"/>
    <cellStyle name="BM Input External Link 2 4 13 2" xfId="2740"/>
    <cellStyle name="BM Input External Link 2 4 13 2 2" xfId="2741"/>
    <cellStyle name="BM Input External Link 2 4 13 3" xfId="2742"/>
    <cellStyle name="BM Input External Link 2 4 14" xfId="2743"/>
    <cellStyle name="BM Input External Link 2 4 14 2" xfId="2744"/>
    <cellStyle name="BM Input External Link 2 4 14 2 2" xfId="2745"/>
    <cellStyle name="BM Input External Link 2 4 14 3" xfId="2746"/>
    <cellStyle name="BM Input External Link 2 4 15" xfId="2747"/>
    <cellStyle name="BM Input External Link 2 4 15 2" xfId="2748"/>
    <cellStyle name="BM Input External Link 2 4 15 2 2" xfId="2749"/>
    <cellStyle name="BM Input External Link 2 4 15 3" xfId="2750"/>
    <cellStyle name="BM Input External Link 2 4 16" xfId="2751"/>
    <cellStyle name="BM Input External Link 2 4 16 2" xfId="2752"/>
    <cellStyle name="BM Input External Link 2 4 16 2 2" xfId="2753"/>
    <cellStyle name="BM Input External Link 2 4 16 3" xfId="2754"/>
    <cellStyle name="BM Input External Link 2 4 17" xfId="2755"/>
    <cellStyle name="BM Input External Link 2 4 17 2" xfId="2756"/>
    <cellStyle name="BM Input External Link 2 4 17 2 2" xfId="2757"/>
    <cellStyle name="BM Input External Link 2 4 17 3" xfId="2758"/>
    <cellStyle name="BM Input External Link 2 4 18" xfId="2759"/>
    <cellStyle name="BM Input External Link 2 4 18 2" xfId="2760"/>
    <cellStyle name="BM Input External Link 2 4 18 2 2" xfId="2761"/>
    <cellStyle name="BM Input External Link 2 4 18 3" xfId="2762"/>
    <cellStyle name="BM Input External Link 2 4 19" xfId="2763"/>
    <cellStyle name="BM Input External Link 2 4 19 2" xfId="2764"/>
    <cellStyle name="BM Input External Link 2 4 19 2 2" xfId="2765"/>
    <cellStyle name="BM Input External Link 2 4 19 3" xfId="2766"/>
    <cellStyle name="BM Input External Link 2 4 2" xfId="2767"/>
    <cellStyle name="BM Input External Link 2 4 2 10" xfId="2768"/>
    <cellStyle name="BM Input External Link 2 4 2 10 2" xfId="2769"/>
    <cellStyle name="BM Input External Link 2 4 2 10 2 2" xfId="2770"/>
    <cellStyle name="BM Input External Link 2 4 2 10 3" xfId="2771"/>
    <cellStyle name="BM Input External Link 2 4 2 11" xfId="2772"/>
    <cellStyle name="BM Input External Link 2 4 2 11 2" xfId="2773"/>
    <cellStyle name="BM Input External Link 2 4 2 11 2 2" xfId="2774"/>
    <cellStyle name="BM Input External Link 2 4 2 11 3" xfId="2775"/>
    <cellStyle name="BM Input External Link 2 4 2 12" xfId="2776"/>
    <cellStyle name="BM Input External Link 2 4 2 12 2" xfId="2777"/>
    <cellStyle name="BM Input External Link 2 4 2 12 2 2" xfId="2778"/>
    <cellStyle name="BM Input External Link 2 4 2 12 3" xfId="2779"/>
    <cellStyle name="BM Input External Link 2 4 2 13" xfId="2780"/>
    <cellStyle name="BM Input External Link 2 4 2 13 2" xfId="2781"/>
    <cellStyle name="BM Input External Link 2 4 2 13 2 2" xfId="2782"/>
    <cellStyle name="BM Input External Link 2 4 2 13 3" xfId="2783"/>
    <cellStyle name="BM Input External Link 2 4 2 14" xfId="2784"/>
    <cellStyle name="BM Input External Link 2 4 2 14 2" xfId="2785"/>
    <cellStyle name="BM Input External Link 2 4 2 14 2 2" xfId="2786"/>
    <cellStyle name="BM Input External Link 2 4 2 14 3" xfId="2787"/>
    <cellStyle name="BM Input External Link 2 4 2 15" xfId="2788"/>
    <cellStyle name="BM Input External Link 2 4 2 15 2" xfId="2789"/>
    <cellStyle name="BM Input External Link 2 4 2 15 2 2" xfId="2790"/>
    <cellStyle name="BM Input External Link 2 4 2 15 3" xfId="2791"/>
    <cellStyle name="BM Input External Link 2 4 2 16" xfId="2792"/>
    <cellStyle name="BM Input External Link 2 4 2 16 2" xfId="2793"/>
    <cellStyle name="BM Input External Link 2 4 2 16 2 2" xfId="2794"/>
    <cellStyle name="BM Input External Link 2 4 2 16 3" xfId="2795"/>
    <cellStyle name="BM Input External Link 2 4 2 17" xfId="2796"/>
    <cellStyle name="BM Input External Link 2 4 2 17 2" xfId="2797"/>
    <cellStyle name="BM Input External Link 2 4 2 17 2 2" xfId="2798"/>
    <cellStyle name="BM Input External Link 2 4 2 17 3" xfId="2799"/>
    <cellStyle name="BM Input External Link 2 4 2 18" xfId="2800"/>
    <cellStyle name="BM Input External Link 2 4 2 18 2" xfId="2801"/>
    <cellStyle name="BM Input External Link 2 4 2 18 2 2" xfId="2802"/>
    <cellStyle name="BM Input External Link 2 4 2 18 3" xfId="2803"/>
    <cellStyle name="BM Input External Link 2 4 2 19" xfId="2804"/>
    <cellStyle name="BM Input External Link 2 4 2 19 2" xfId="2805"/>
    <cellStyle name="BM Input External Link 2 4 2 19 2 2" xfId="2806"/>
    <cellStyle name="BM Input External Link 2 4 2 19 3" xfId="2807"/>
    <cellStyle name="BM Input External Link 2 4 2 2" xfId="2808"/>
    <cellStyle name="BM Input External Link 2 4 2 2 2" xfId="2809"/>
    <cellStyle name="BM Input External Link 2 4 2 2 2 2" xfId="2810"/>
    <cellStyle name="BM Input External Link 2 4 2 2 3" xfId="2811"/>
    <cellStyle name="BM Input External Link 2 4 2 20" xfId="2812"/>
    <cellStyle name="BM Input External Link 2 4 2 20 2" xfId="2813"/>
    <cellStyle name="BM Input External Link 2 4 2 20 2 2" xfId="2814"/>
    <cellStyle name="BM Input External Link 2 4 2 20 3" xfId="2815"/>
    <cellStyle name="BM Input External Link 2 4 2 21" xfId="2816"/>
    <cellStyle name="BM Input External Link 2 4 2 21 2" xfId="2817"/>
    <cellStyle name="BM Input External Link 2 4 2 22" xfId="2818"/>
    <cellStyle name="BM Input External Link 2 4 2 3" xfId="2819"/>
    <cellStyle name="BM Input External Link 2 4 2 3 2" xfId="2820"/>
    <cellStyle name="BM Input External Link 2 4 2 3 2 2" xfId="2821"/>
    <cellStyle name="BM Input External Link 2 4 2 3 3" xfId="2822"/>
    <cellStyle name="BM Input External Link 2 4 2 4" xfId="2823"/>
    <cellStyle name="BM Input External Link 2 4 2 4 2" xfId="2824"/>
    <cellStyle name="BM Input External Link 2 4 2 4 2 2" xfId="2825"/>
    <cellStyle name="BM Input External Link 2 4 2 4 3" xfId="2826"/>
    <cellStyle name="BM Input External Link 2 4 2 5" xfId="2827"/>
    <cellStyle name="BM Input External Link 2 4 2 5 2" xfId="2828"/>
    <cellStyle name="BM Input External Link 2 4 2 5 2 2" xfId="2829"/>
    <cellStyle name="BM Input External Link 2 4 2 5 3" xfId="2830"/>
    <cellStyle name="BM Input External Link 2 4 2 6" xfId="2831"/>
    <cellStyle name="BM Input External Link 2 4 2 6 2" xfId="2832"/>
    <cellStyle name="BM Input External Link 2 4 2 6 2 2" xfId="2833"/>
    <cellStyle name="BM Input External Link 2 4 2 6 3" xfId="2834"/>
    <cellStyle name="BM Input External Link 2 4 2 7" xfId="2835"/>
    <cellStyle name="BM Input External Link 2 4 2 7 2" xfId="2836"/>
    <cellStyle name="BM Input External Link 2 4 2 7 2 2" xfId="2837"/>
    <cellStyle name="BM Input External Link 2 4 2 7 3" xfId="2838"/>
    <cellStyle name="BM Input External Link 2 4 2 8" xfId="2839"/>
    <cellStyle name="BM Input External Link 2 4 2 8 2" xfId="2840"/>
    <cellStyle name="BM Input External Link 2 4 2 8 2 2" xfId="2841"/>
    <cellStyle name="BM Input External Link 2 4 2 8 3" xfId="2842"/>
    <cellStyle name="BM Input External Link 2 4 2 9" xfId="2843"/>
    <cellStyle name="BM Input External Link 2 4 2 9 2" xfId="2844"/>
    <cellStyle name="BM Input External Link 2 4 2 9 2 2" xfId="2845"/>
    <cellStyle name="BM Input External Link 2 4 2 9 3" xfId="2846"/>
    <cellStyle name="BM Input External Link 2 4 20" xfId="2847"/>
    <cellStyle name="BM Input External Link 2 4 20 2" xfId="2848"/>
    <cellStyle name="BM Input External Link 2 4 20 2 2" xfId="2849"/>
    <cellStyle name="BM Input External Link 2 4 20 3" xfId="2850"/>
    <cellStyle name="BM Input External Link 2 4 21" xfId="2851"/>
    <cellStyle name="BM Input External Link 2 4 21 2" xfId="2852"/>
    <cellStyle name="BM Input External Link 2 4 21 2 2" xfId="2853"/>
    <cellStyle name="BM Input External Link 2 4 21 3" xfId="2854"/>
    <cellStyle name="BM Input External Link 2 4 22" xfId="2855"/>
    <cellStyle name="BM Input External Link 2 4 22 2" xfId="2856"/>
    <cellStyle name="BM Input External Link 2 4 23" xfId="2857"/>
    <cellStyle name="BM Input External Link 2 4 3" xfId="2858"/>
    <cellStyle name="BM Input External Link 2 4 3 2" xfId="2859"/>
    <cellStyle name="BM Input External Link 2 4 3 2 2" xfId="2860"/>
    <cellStyle name="BM Input External Link 2 4 3 3" xfId="2861"/>
    <cellStyle name="BM Input External Link 2 4 4" xfId="2862"/>
    <cellStyle name="BM Input External Link 2 4 4 2" xfId="2863"/>
    <cellStyle name="BM Input External Link 2 4 4 2 2" xfId="2864"/>
    <cellStyle name="BM Input External Link 2 4 4 3" xfId="2865"/>
    <cellStyle name="BM Input External Link 2 4 5" xfId="2866"/>
    <cellStyle name="BM Input External Link 2 4 5 2" xfId="2867"/>
    <cellStyle name="BM Input External Link 2 4 5 2 2" xfId="2868"/>
    <cellStyle name="BM Input External Link 2 4 5 3" xfId="2869"/>
    <cellStyle name="BM Input External Link 2 4 6" xfId="2870"/>
    <cellStyle name="BM Input External Link 2 4 6 2" xfId="2871"/>
    <cellStyle name="BM Input External Link 2 4 6 2 2" xfId="2872"/>
    <cellStyle name="BM Input External Link 2 4 6 3" xfId="2873"/>
    <cellStyle name="BM Input External Link 2 4 7" xfId="2874"/>
    <cellStyle name="BM Input External Link 2 4 7 2" xfId="2875"/>
    <cellStyle name="BM Input External Link 2 4 7 2 2" xfId="2876"/>
    <cellStyle name="BM Input External Link 2 4 7 3" xfId="2877"/>
    <cellStyle name="BM Input External Link 2 4 8" xfId="2878"/>
    <cellStyle name="BM Input External Link 2 4 8 2" xfId="2879"/>
    <cellStyle name="BM Input External Link 2 4 8 2 2" xfId="2880"/>
    <cellStyle name="BM Input External Link 2 4 8 3" xfId="2881"/>
    <cellStyle name="BM Input External Link 2 4 9" xfId="2882"/>
    <cellStyle name="BM Input External Link 2 4 9 2" xfId="2883"/>
    <cellStyle name="BM Input External Link 2 4 9 2 2" xfId="2884"/>
    <cellStyle name="BM Input External Link 2 4 9 3" xfId="2885"/>
    <cellStyle name="BM Input External Link 2 5" xfId="165"/>
    <cellStyle name="BM Input External Link 2 5 10" xfId="2886"/>
    <cellStyle name="BM Input External Link 2 5 10 2" xfId="2887"/>
    <cellStyle name="BM Input External Link 2 5 10 2 2" xfId="2888"/>
    <cellStyle name="BM Input External Link 2 5 10 3" xfId="2889"/>
    <cellStyle name="BM Input External Link 2 5 11" xfId="2890"/>
    <cellStyle name="BM Input External Link 2 5 11 2" xfId="2891"/>
    <cellStyle name="BM Input External Link 2 5 11 2 2" xfId="2892"/>
    <cellStyle name="BM Input External Link 2 5 11 3" xfId="2893"/>
    <cellStyle name="BM Input External Link 2 5 12" xfId="2894"/>
    <cellStyle name="BM Input External Link 2 5 12 2" xfId="2895"/>
    <cellStyle name="BM Input External Link 2 5 12 2 2" xfId="2896"/>
    <cellStyle name="BM Input External Link 2 5 12 3" xfId="2897"/>
    <cellStyle name="BM Input External Link 2 5 13" xfId="2898"/>
    <cellStyle name="BM Input External Link 2 5 13 2" xfId="2899"/>
    <cellStyle name="BM Input External Link 2 5 13 2 2" xfId="2900"/>
    <cellStyle name="BM Input External Link 2 5 13 3" xfId="2901"/>
    <cellStyle name="BM Input External Link 2 5 14" xfId="2902"/>
    <cellStyle name="BM Input External Link 2 5 14 2" xfId="2903"/>
    <cellStyle name="BM Input External Link 2 5 14 2 2" xfId="2904"/>
    <cellStyle name="BM Input External Link 2 5 14 3" xfId="2905"/>
    <cellStyle name="BM Input External Link 2 5 15" xfId="2906"/>
    <cellStyle name="BM Input External Link 2 5 15 2" xfId="2907"/>
    <cellStyle name="BM Input External Link 2 5 15 2 2" xfId="2908"/>
    <cellStyle name="BM Input External Link 2 5 15 3" xfId="2909"/>
    <cellStyle name="BM Input External Link 2 5 16" xfId="2910"/>
    <cellStyle name="BM Input External Link 2 5 16 2" xfId="2911"/>
    <cellStyle name="BM Input External Link 2 5 16 2 2" xfId="2912"/>
    <cellStyle name="BM Input External Link 2 5 16 3" xfId="2913"/>
    <cellStyle name="BM Input External Link 2 5 17" xfId="2914"/>
    <cellStyle name="BM Input External Link 2 5 17 2" xfId="2915"/>
    <cellStyle name="BM Input External Link 2 5 17 2 2" xfId="2916"/>
    <cellStyle name="BM Input External Link 2 5 17 3" xfId="2917"/>
    <cellStyle name="BM Input External Link 2 5 18" xfId="2918"/>
    <cellStyle name="BM Input External Link 2 5 18 2" xfId="2919"/>
    <cellStyle name="BM Input External Link 2 5 18 2 2" xfId="2920"/>
    <cellStyle name="BM Input External Link 2 5 18 3" xfId="2921"/>
    <cellStyle name="BM Input External Link 2 5 19" xfId="2922"/>
    <cellStyle name="BM Input External Link 2 5 19 2" xfId="2923"/>
    <cellStyle name="BM Input External Link 2 5 19 2 2" xfId="2924"/>
    <cellStyle name="BM Input External Link 2 5 19 3" xfId="2925"/>
    <cellStyle name="BM Input External Link 2 5 2" xfId="2926"/>
    <cellStyle name="BM Input External Link 2 5 2 2" xfId="2927"/>
    <cellStyle name="BM Input External Link 2 5 2 2 2" xfId="2928"/>
    <cellStyle name="BM Input External Link 2 5 2 3" xfId="2929"/>
    <cellStyle name="BM Input External Link 2 5 20" xfId="2930"/>
    <cellStyle name="BM Input External Link 2 5 20 2" xfId="2931"/>
    <cellStyle name="BM Input External Link 2 5 20 2 2" xfId="2932"/>
    <cellStyle name="BM Input External Link 2 5 20 3" xfId="2933"/>
    <cellStyle name="BM Input External Link 2 5 21" xfId="2934"/>
    <cellStyle name="BM Input External Link 2 5 21 2" xfId="2935"/>
    <cellStyle name="BM Input External Link 2 5 22" xfId="2936"/>
    <cellStyle name="BM Input External Link 2 5 3" xfId="2937"/>
    <cellStyle name="BM Input External Link 2 5 3 2" xfId="2938"/>
    <cellStyle name="BM Input External Link 2 5 3 2 2" xfId="2939"/>
    <cellStyle name="BM Input External Link 2 5 3 3" xfId="2940"/>
    <cellStyle name="BM Input External Link 2 5 4" xfId="2941"/>
    <cellStyle name="BM Input External Link 2 5 4 2" xfId="2942"/>
    <cellStyle name="BM Input External Link 2 5 4 2 2" xfId="2943"/>
    <cellStyle name="BM Input External Link 2 5 4 3" xfId="2944"/>
    <cellStyle name="BM Input External Link 2 5 5" xfId="2945"/>
    <cellStyle name="BM Input External Link 2 5 5 2" xfId="2946"/>
    <cellStyle name="BM Input External Link 2 5 5 2 2" xfId="2947"/>
    <cellStyle name="BM Input External Link 2 5 5 3" xfId="2948"/>
    <cellStyle name="BM Input External Link 2 5 6" xfId="2949"/>
    <cellStyle name="BM Input External Link 2 5 6 2" xfId="2950"/>
    <cellStyle name="BM Input External Link 2 5 6 2 2" xfId="2951"/>
    <cellStyle name="BM Input External Link 2 5 6 3" xfId="2952"/>
    <cellStyle name="BM Input External Link 2 5 7" xfId="2953"/>
    <cellStyle name="BM Input External Link 2 5 7 2" xfId="2954"/>
    <cellStyle name="BM Input External Link 2 5 7 2 2" xfId="2955"/>
    <cellStyle name="BM Input External Link 2 5 7 3" xfId="2956"/>
    <cellStyle name="BM Input External Link 2 5 8" xfId="2957"/>
    <cellStyle name="BM Input External Link 2 5 8 2" xfId="2958"/>
    <cellStyle name="BM Input External Link 2 5 8 2 2" xfId="2959"/>
    <cellStyle name="BM Input External Link 2 5 8 3" xfId="2960"/>
    <cellStyle name="BM Input External Link 2 5 9" xfId="2961"/>
    <cellStyle name="BM Input External Link 2 5 9 2" xfId="2962"/>
    <cellStyle name="BM Input External Link 2 5 9 2 2" xfId="2963"/>
    <cellStyle name="BM Input External Link 2 5 9 3" xfId="2964"/>
    <cellStyle name="BM Input External Link 2 6" xfId="2965"/>
    <cellStyle name="BM Input External Link 2 6 2" xfId="2966"/>
    <cellStyle name="BM Input External Link 2 6 2 2" xfId="2967"/>
    <cellStyle name="BM Input External Link 2 6 3" xfId="2968"/>
    <cellStyle name="BM Input External Link 2 7" xfId="2969"/>
    <cellStyle name="BM Input External Link 2 7 2" xfId="2970"/>
    <cellStyle name="BM Input External Link 2 7 2 2" xfId="2971"/>
    <cellStyle name="BM Input External Link 2 7 3" xfId="2972"/>
    <cellStyle name="BM Input External Link 2 8" xfId="2973"/>
    <cellStyle name="BM Input External Link 2 8 2" xfId="2974"/>
    <cellStyle name="BM Input External Link 2 8 2 2" xfId="2975"/>
    <cellStyle name="BM Input External Link 2 8 3" xfId="2976"/>
    <cellStyle name="BM Input External Link 2 9" xfId="2977"/>
    <cellStyle name="BM Input External Link 2 9 2" xfId="2978"/>
    <cellStyle name="BM Input External Link 2 9 2 2" xfId="2979"/>
    <cellStyle name="BM Input External Link 2 9 3" xfId="2980"/>
    <cellStyle name="BM Input External Link 20" xfId="2981"/>
    <cellStyle name="BM Input External Link 20 2" xfId="2982"/>
    <cellStyle name="BM Input External Link 20 2 2" xfId="2983"/>
    <cellStyle name="BM Input External Link 20 3" xfId="2984"/>
    <cellStyle name="BM Input External Link 21" xfId="2985"/>
    <cellStyle name="BM Input External Link 21 2" xfId="2986"/>
    <cellStyle name="BM Input External Link 21 2 2" xfId="2987"/>
    <cellStyle name="BM Input External Link 21 3" xfId="2988"/>
    <cellStyle name="BM Input External Link 22" xfId="2989"/>
    <cellStyle name="BM Input External Link 22 2" xfId="2990"/>
    <cellStyle name="BM Input External Link 23" xfId="2991"/>
    <cellStyle name="BM Input External Link 24" xfId="2992"/>
    <cellStyle name="BM Input External Link 25" xfId="2993"/>
    <cellStyle name="BM Input External Link 26" xfId="2994"/>
    <cellStyle name="BM Input External Link 3" xfId="166"/>
    <cellStyle name="BM Input External Link 3 10" xfId="2995"/>
    <cellStyle name="BM Input External Link 3 10 2" xfId="2996"/>
    <cellStyle name="BM Input External Link 3 10 2 2" xfId="2997"/>
    <cellStyle name="BM Input External Link 3 10 3" xfId="2998"/>
    <cellStyle name="BM Input External Link 3 11" xfId="2999"/>
    <cellStyle name="BM Input External Link 3 11 2" xfId="3000"/>
    <cellStyle name="BM Input External Link 3 11 2 2" xfId="3001"/>
    <cellStyle name="BM Input External Link 3 11 3" xfId="3002"/>
    <cellStyle name="BM Input External Link 3 12" xfId="3003"/>
    <cellStyle name="BM Input External Link 3 12 2" xfId="3004"/>
    <cellStyle name="BM Input External Link 3 12 2 2" xfId="3005"/>
    <cellStyle name="BM Input External Link 3 12 3" xfId="3006"/>
    <cellStyle name="BM Input External Link 3 13" xfId="3007"/>
    <cellStyle name="BM Input External Link 3 13 2" xfId="3008"/>
    <cellStyle name="BM Input External Link 3 13 2 2" xfId="3009"/>
    <cellStyle name="BM Input External Link 3 13 3" xfId="3010"/>
    <cellStyle name="BM Input External Link 3 14" xfId="3011"/>
    <cellStyle name="BM Input External Link 3 14 2" xfId="3012"/>
    <cellStyle name="BM Input External Link 3 14 2 2" xfId="3013"/>
    <cellStyle name="BM Input External Link 3 14 3" xfId="3014"/>
    <cellStyle name="BM Input External Link 3 15" xfId="3015"/>
    <cellStyle name="BM Input External Link 3 15 2" xfId="3016"/>
    <cellStyle name="BM Input External Link 3 15 2 2" xfId="3017"/>
    <cellStyle name="BM Input External Link 3 15 3" xfId="3018"/>
    <cellStyle name="BM Input External Link 3 16" xfId="3019"/>
    <cellStyle name="BM Input External Link 3 16 2" xfId="3020"/>
    <cellStyle name="BM Input External Link 3 16 2 2" xfId="3021"/>
    <cellStyle name="BM Input External Link 3 16 3" xfId="3022"/>
    <cellStyle name="BM Input External Link 3 17" xfId="3023"/>
    <cellStyle name="BM Input External Link 3 17 2" xfId="3024"/>
    <cellStyle name="BM Input External Link 3 17 2 2" xfId="3025"/>
    <cellStyle name="BM Input External Link 3 17 3" xfId="3026"/>
    <cellStyle name="BM Input External Link 3 18" xfId="3027"/>
    <cellStyle name="BM Input External Link 3 18 2" xfId="3028"/>
    <cellStyle name="BM Input External Link 3 19" xfId="3029"/>
    <cellStyle name="BM Input External Link 3 2" xfId="167"/>
    <cellStyle name="BM Input External Link 3 2 10" xfId="3030"/>
    <cellStyle name="BM Input External Link 3 2 10 2" xfId="3031"/>
    <cellStyle name="BM Input External Link 3 2 10 2 2" xfId="3032"/>
    <cellStyle name="BM Input External Link 3 2 10 3" xfId="3033"/>
    <cellStyle name="BM Input External Link 3 2 11" xfId="3034"/>
    <cellStyle name="BM Input External Link 3 2 11 2" xfId="3035"/>
    <cellStyle name="BM Input External Link 3 2 11 2 2" xfId="3036"/>
    <cellStyle name="BM Input External Link 3 2 11 3" xfId="3037"/>
    <cellStyle name="BM Input External Link 3 2 12" xfId="3038"/>
    <cellStyle name="BM Input External Link 3 2 12 2" xfId="3039"/>
    <cellStyle name="BM Input External Link 3 2 12 2 2" xfId="3040"/>
    <cellStyle name="BM Input External Link 3 2 12 3" xfId="3041"/>
    <cellStyle name="BM Input External Link 3 2 13" xfId="3042"/>
    <cellStyle name="BM Input External Link 3 2 13 2" xfId="3043"/>
    <cellStyle name="BM Input External Link 3 2 13 2 2" xfId="3044"/>
    <cellStyle name="BM Input External Link 3 2 13 3" xfId="3045"/>
    <cellStyle name="BM Input External Link 3 2 14" xfId="3046"/>
    <cellStyle name="BM Input External Link 3 2 14 2" xfId="3047"/>
    <cellStyle name="BM Input External Link 3 2 14 2 2" xfId="3048"/>
    <cellStyle name="BM Input External Link 3 2 14 3" xfId="3049"/>
    <cellStyle name="BM Input External Link 3 2 15" xfId="3050"/>
    <cellStyle name="BM Input External Link 3 2 15 2" xfId="3051"/>
    <cellStyle name="BM Input External Link 3 2 15 2 2" xfId="3052"/>
    <cellStyle name="BM Input External Link 3 2 15 3" xfId="3053"/>
    <cellStyle name="BM Input External Link 3 2 16" xfId="3054"/>
    <cellStyle name="BM Input External Link 3 2 16 2" xfId="3055"/>
    <cellStyle name="BM Input External Link 3 2 16 2 2" xfId="3056"/>
    <cellStyle name="BM Input External Link 3 2 16 3" xfId="3057"/>
    <cellStyle name="BM Input External Link 3 2 17" xfId="3058"/>
    <cellStyle name="BM Input External Link 3 2 17 2" xfId="3059"/>
    <cellStyle name="BM Input External Link 3 2 17 2 2" xfId="3060"/>
    <cellStyle name="BM Input External Link 3 2 17 3" xfId="3061"/>
    <cellStyle name="BM Input External Link 3 2 18" xfId="3062"/>
    <cellStyle name="BM Input External Link 3 2 18 2" xfId="3063"/>
    <cellStyle name="BM Input External Link 3 2 18 2 2" xfId="3064"/>
    <cellStyle name="BM Input External Link 3 2 18 3" xfId="3065"/>
    <cellStyle name="BM Input External Link 3 2 19" xfId="3066"/>
    <cellStyle name="BM Input External Link 3 2 19 2" xfId="3067"/>
    <cellStyle name="BM Input External Link 3 2 19 2 2" xfId="3068"/>
    <cellStyle name="BM Input External Link 3 2 19 3" xfId="3069"/>
    <cellStyle name="BM Input External Link 3 2 2" xfId="3070"/>
    <cellStyle name="BM Input External Link 3 2 2 2" xfId="3071"/>
    <cellStyle name="BM Input External Link 3 2 2 2 2" xfId="3072"/>
    <cellStyle name="BM Input External Link 3 2 2 3" xfId="3073"/>
    <cellStyle name="BM Input External Link 3 2 20" xfId="3074"/>
    <cellStyle name="BM Input External Link 3 2 20 2" xfId="3075"/>
    <cellStyle name="BM Input External Link 3 2 20 2 2" xfId="3076"/>
    <cellStyle name="BM Input External Link 3 2 20 3" xfId="3077"/>
    <cellStyle name="BM Input External Link 3 2 21" xfId="3078"/>
    <cellStyle name="BM Input External Link 3 2 21 2" xfId="3079"/>
    <cellStyle name="BM Input External Link 3 2 22" xfId="3080"/>
    <cellStyle name="BM Input External Link 3 2 3" xfId="3081"/>
    <cellStyle name="BM Input External Link 3 2 3 2" xfId="3082"/>
    <cellStyle name="BM Input External Link 3 2 3 2 2" xfId="3083"/>
    <cellStyle name="BM Input External Link 3 2 3 3" xfId="3084"/>
    <cellStyle name="BM Input External Link 3 2 4" xfId="3085"/>
    <cellStyle name="BM Input External Link 3 2 4 2" xfId="3086"/>
    <cellStyle name="BM Input External Link 3 2 4 2 2" xfId="3087"/>
    <cellStyle name="BM Input External Link 3 2 4 3" xfId="3088"/>
    <cellStyle name="BM Input External Link 3 2 5" xfId="3089"/>
    <cellStyle name="BM Input External Link 3 2 5 2" xfId="3090"/>
    <cellStyle name="BM Input External Link 3 2 5 2 2" xfId="3091"/>
    <cellStyle name="BM Input External Link 3 2 5 3" xfId="3092"/>
    <cellStyle name="BM Input External Link 3 2 6" xfId="3093"/>
    <cellStyle name="BM Input External Link 3 2 6 2" xfId="3094"/>
    <cellStyle name="BM Input External Link 3 2 6 2 2" xfId="3095"/>
    <cellStyle name="BM Input External Link 3 2 6 3" xfId="3096"/>
    <cellStyle name="BM Input External Link 3 2 7" xfId="3097"/>
    <cellStyle name="BM Input External Link 3 2 7 2" xfId="3098"/>
    <cellStyle name="BM Input External Link 3 2 7 2 2" xfId="3099"/>
    <cellStyle name="BM Input External Link 3 2 7 3" xfId="3100"/>
    <cellStyle name="BM Input External Link 3 2 8" xfId="3101"/>
    <cellStyle name="BM Input External Link 3 2 8 2" xfId="3102"/>
    <cellStyle name="BM Input External Link 3 2 8 2 2" xfId="3103"/>
    <cellStyle name="BM Input External Link 3 2 8 3" xfId="3104"/>
    <cellStyle name="BM Input External Link 3 2 9" xfId="3105"/>
    <cellStyle name="BM Input External Link 3 2 9 2" xfId="3106"/>
    <cellStyle name="BM Input External Link 3 2 9 2 2" xfId="3107"/>
    <cellStyle name="BM Input External Link 3 2 9 3" xfId="3108"/>
    <cellStyle name="BM Input External Link 3 3" xfId="168"/>
    <cellStyle name="BM Input External Link 3 3 2" xfId="3109"/>
    <cellStyle name="BM Input External Link 3 3 2 2" xfId="3110"/>
    <cellStyle name="BM Input External Link 3 3 3" xfId="3111"/>
    <cellStyle name="BM Input External Link 3 4" xfId="169"/>
    <cellStyle name="BM Input External Link 3 4 2" xfId="3112"/>
    <cellStyle name="BM Input External Link 3 4 2 2" xfId="3113"/>
    <cellStyle name="BM Input External Link 3 4 3" xfId="3114"/>
    <cellStyle name="BM Input External Link 3 5" xfId="170"/>
    <cellStyle name="BM Input External Link 3 5 2" xfId="3115"/>
    <cellStyle name="BM Input External Link 3 5 2 2" xfId="3116"/>
    <cellStyle name="BM Input External Link 3 5 3" xfId="3117"/>
    <cellStyle name="BM Input External Link 3 6" xfId="3118"/>
    <cellStyle name="BM Input External Link 3 6 2" xfId="3119"/>
    <cellStyle name="BM Input External Link 3 6 2 2" xfId="3120"/>
    <cellStyle name="BM Input External Link 3 6 3" xfId="3121"/>
    <cellStyle name="BM Input External Link 3 7" xfId="3122"/>
    <cellStyle name="BM Input External Link 3 7 2" xfId="3123"/>
    <cellStyle name="BM Input External Link 3 7 2 2" xfId="3124"/>
    <cellStyle name="BM Input External Link 3 7 3" xfId="3125"/>
    <cellStyle name="BM Input External Link 3 8" xfId="3126"/>
    <cellStyle name="BM Input External Link 3 8 2" xfId="3127"/>
    <cellStyle name="BM Input External Link 3 8 2 2" xfId="3128"/>
    <cellStyle name="BM Input External Link 3 8 3" xfId="3129"/>
    <cellStyle name="BM Input External Link 3 9" xfId="3130"/>
    <cellStyle name="BM Input External Link 3 9 2" xfId="3131"/>
    <cellStyle name="BM Input External Link 3 9 2 2" xfId="3132"/>
    <cellStyle name="BM Input External Link 3 9 3" xfId="3133"/>
    <cellStyle name="BM Input External Link 4" xfId="171"/>
    <cellStyle name="BM Input External Link 4 10" xfId="3134"/>
    <cellStyle name="BM Input External Link 4 10 2" xfId="3135"/>
    <cellStyle name="BM Input External Link 4 10 2 2" xfId="3136"/>
    <cellStyle name="BM Input External Link 4 10 3" xfId="3137"/>
    <cellStyle name="BM Input External Link 4 11" xfId="3138"/>
    <cellStyle name="BM Input External Link 4 11 2" xfId="3139"/>
    <cellStyle name="BM Input External Link 4 11 2 2" xfId="3140"/>
    <cellStyle name="BM Input External Link 4 11 3" xfId="3141"/>
    <cellStyle name="BM Input External Link 4 12" xfId="3142"/>
    <cellStyle name="BM Input External Link 4 12 2" xfId="3143"/>
    <cellStyle name="BM Input External Link 4 12 2 2" xfId="3144"/>
    <cellStyle name="BM Input External Link 4 12 3" xfId="3145"/>
    <cellStyle name="BM Input External Link 4 13" xfId="3146"/>
    <cellStyle name="BM Input External Link 4 13 2" xfId="3147"/>
    <cellStyle name="BM Input External Link 4 13 2 2" xfId="3148"/>
    <cellStyle name="BM Input External Link 4 13 3" xfId="3149"/>
    <cellStyle name="BM Input External Link 4 14" xfId="3150"/>
    <cellStyle name="BM Input External Link 4 14 2" xfId="3151"/>
    <cellStyle name="BM Input External Link 4 14 2 2" xfId="3152"/>
    <cellStyle name="BM Input External Link 4 14 3" xfId="3153"/>
    <cellStyle name="BM Input External Link 4 15" xfId="3154"/>
    <cellStyle name="BM Input External Link 4 15 2" xfId="3155"/>
    <cellStyle name="BM Input External Link 4 15 2 2" xfId="3156"/>
    <cellStyle name="BM Input External Link 4 15 3" xfId="3157"/>
    <cellStyle name="BM Input External Link 4 16" xfId="3158"/>
    <cellStyle name="BM Input External Link 4 16 2" xfId="3159"/>
    <cellStyle name="BM Input External Link 4 16 2 2" xfId="3160"/>
    <cellStyle name="BM Input External Link 4 16 3" xfId="3161"/>
    <cellStyle name="BM Input External Link 4 17" xfId="3162"/>
    <cellStyle name="BM Input External Link 4 17 2" xfId="3163"/>
    <cellStyle name="BM Input External Link 4 17 2 2" xfId="3164"/>
    <cellStyle name="BM Input External Link 4 17 3" xfId="3165"/>
    <cellStyle name="BM Input External Link 4 18" xfId="3166"/>
    <cellStyle name="BM Input External Link 4 18 2" xfId="3167"/>
    <cellStyle name="BM Input External Link 4 19" xfId="3168"/>
    <cellStyle name="BM Input External Link 4 2" xfId="172"/>
    <cellStyle name="BM Input External Link 4 2 10" xfId="3169"/>
    <cellStyle name="BM Input External Link 4 2 10 2" xfId="3170"/>
    <cellStyle name="BM Input External Link 4 2 10 2 2" xfId="3171"/>
    <cellStyle name="BM Input External Link 4 2 10 3" xfId="3172"/>
    <cellStyle name="BM Input External Link 4 2 11" xfId="3173"/>
    <cellStyle name="BM Input External Link 4 2 11 2" xfId="3174"/>
    <cellStyle name="BM Input External Link 4 2 11 2 2" xfId="3175"/>
    <cellStyle name="BM Input External Link 4 2 11 3" xfId="3176"/>
    <cellStyle name="BM Input External Link 4 2 12" xfId="3177"/>
    <cellStyle name="BM Input External Link 4 2 12 2" xfId="3178"/>
    <cellStyle name="BM Input External Link 4 2 12 2 2" xfId="3179"/>
    <cellStyle name="BM Input External Link 4 2 12 3" xfId="3180"/>
    <cellStyle name="BM Input External Link 4 2 13" xfId="3181"/>
    <cellStyle name="BM Input External Link 4 2 13 2" xfId="3182"/>
    <cellStyle name="BM Input External Link 4 2 13 2 2" xfId="3183"/>
    <cellStyle name="BM Input External Link 4 2 13 3" xfId="3184"/>
    <cellStyle name="BM Input External Link 4 2 14" xfId="3185"/>
    <cellStyle name="BM Input External Link 4 2 14 2" xfId="3186"/>
    <cellStyle name="BM Input External Link 4 2 14 2 2" xfId="3187"/>
    <cellStyle name="BM Input External Link 4 2 14 3" xfId="3188"/>
    <cellStyle name="BM Input External Link 4 2 15" xfId="3189"/>
    <cellStyle name="BM Input External Link 4 2 15 2" xfId="3190"/>
    <cellStyle name="BM Input External Link 4 2 15 2 2" xfId="3191"/>
    <cellStyle name="BM Input External Link 4 2 15 3" xfId="3192"/>
    <cellStyle name="BM Input External Link 4 2 16" xfId="3193"/>
    <cellStyle name="BM Input External Link 4 2 16 2" xfId="3194"/>
    <cellStyle name="BM Input External Link 4 2 16 2 2" xfId="3195"/>
    <cellStyle name="BM Input External Link 4 2 16 3" xfId="3196"/>
    <cellStyle name="BM Input External Link 4 2 17" xfId="3197"/>
    <cellStyle name="BM Input External Link 4 2 17 2" xfId="3198"/>
    <cellStyle name="BM Input External Link 4 2 17 2 2" xfId="3199"/>
    <cellStyle name="BM Input External Link 4 2 17 3" xfId="3200"/>
    <cellStyle name="BM Input External Link 4 2 18" xfId="3201"/>
    <cellStyle name="BM Input External Link 4 2 18 2" xfId="3202"/>
    <cellStyle name="BM Input External Link 4 2 18 2 2" xfId="3203"/>
    <cellStyle name="BM Input External Link 4 2 18 3" xfId="3204"/>
    <cellStyle name="BM Input External Link 4 2 19" xfId="3205"/>
    <cellStyle name="BM Input External Link 4 2 19 2" xfId="3206"/>
    <cellStyle name="BM Input External Link 4 2 19 2 2" xfId="3207"/>
    <cellStyle name="BM Input External Link 4 2 19 3" xfId="3208"/>
    <cellStyle name="BM Input External Link 4 2 2" xfId="3209"/>
    <cellStyle name="BM Input External Link 4 2 2 2" xfId="3210"/>
    <cellStyle name="BM Input External Link 4 2 2 2 2" xfId="3211"/>
    <cellStyle name="BM Input External Link 4 2 2 3" xfId="3212"/>
    <cellStyle name="BM Input External Link 4 2 20" xfId="3213"/>
    <cellStyle name="BM Input External Link 4 2 20 2" xfId="3214"/>
    <cellStyle name="BM Input External Link 4 2 20 2 2" xfId="3215"/>
    <cellStyle name="BM Input External Link 4 2 20 3" xfId="3216"/>
    <cellStyle name="BM Input External Link 4 2 21" xfId="3217"/>
    <cellStyle name="BM Input External Link 4 2 21 2" xfId="3218"/>
    <cellStyle name="BM Input External Link 4 2 22" xfId="3219"/>
    <cellStyle name="BM Input External Link 4 2 3" xfId="3220"/>
    <cellStyle name="BM Input External Link 4 2 3 2" xfId="3221"/>
    <cellStyle name="BM Input External Link 4 2 3 2 2" xfId="3222"/>
    <cellStyle name="BM Input External Link 4 2 3 3" xfId="3223"/>
    <cellStyle name="BM Input External Link 4 2 4" xfId="3224"/>
    <cellStyle name="BM Input External Link 4 2 4 2" xfId="3225"/>
    <cellStyle name="BM Input External Link 4 2 4 2 2" xfId="3226"/>
    <cellStyle name="BM Input External Link 4 2 4 3" xfId="3227"/>
    <cellStyle name="BM Input External Link 4 2 5" xfId="3228"/>
    <cellStyle name="BM Input External Link 4 2 5 2" xfId="3229"/>
    <cellStyle name="BM Input External Link 4 2 5 2 2" xfId="3230"/>
    <cellStyle name="BM Input External Link 4 2 5 3" xfId="3231"/>
    <cellStyle name="BM Input External Link 4 2 6" xfId="3232"/>
    <cellStyle name="BM Input External Link 4 2 6 2" xfId="3233"/>
    <cellStyle name="BM Input External Link 4 2 6 2 2" xfId="3234"/>
    <cellStyle name="BM Input External Link 4 2 6 3" xfId="3235"/>
    <cellStyle name="BM Input External Link 4 2 7" xfId="3236"/>
    <cellStyle name="BM Input External Link 4 2 7 2" xfId="3237"/>
    <cellStyle name="BM Input External Link 4 2 7 2 2" xfId="3238"/>
    <cellStyle name="BM Input External Link 4 2 7 3" xfId="3239"/>
    <cellStyle name="BM Input External Link 4 2 8" xfId="3240"/>
    <cellStyle name="BM Input External Link 4 2 8 2" xfId="3241"/>
    <cellStyle name="BM Input External Link 4 2 8 2 2" xfId="3242"/>
    <cellStyle name="BM Input External Link 4 2 8 3" xfId="3243"/>
    <cellStyle name="BM Input External Link 4 2 9" xfId="3244"/>
    <cellStyle name="BM Input External Link 4 2 9 2" xfId="3245"/>
    <cellStyle name="BM Input External Link 4 2 9 2 2" xfId="3246"/>
    <cellStyle name="BM Input External Link 4 2 9 3" xfId="3247"/>
    <cellStyle name="BM Input External Link 4 3" xfId="173"/>
    <cellStyle name="BM Input External Link 4 3 2" xfId="3248"/>
    <cellStyle name="BM Input External Link 4 3 2 2" xfId="3249"/>
    <cellStyle name="BM Input External Link 4 3 3" xfId="3250"/>
    <cellStyle name="BM Input External Link 4 4" xfId="174"/>
    <cellStyle name="BM Input External Link 4 4 2" xfId="3251"/>
    <cellStyle name="BM Input External Link 4 4 2 2" xfId="3252"/>
    <cellStyle name="BM Input External Link 4 4 3" xfId="3253"/>
    <cellStyle name="BM Input External Link 4 5" xfId="175"/>
    <cellStyle name="BM Input External Link 4 5 2" xfId="3254"/>
    <cellStyle name="BM Input External Link 4 5 2 2" xfId="3255"/>
    <cellStyle name="BM Input External Link 4 5 3" xfId="3256"/>
    <cellStyle name="BM Input External Link 4 6" xfId="3257"/>
    <cellStyle name="BM Input External Link 4 6 2" xfId="3258"/>
    <cellStyle name="BM Input External Link 4 6 2 2" xfId="3259"/>
    <cellStyle name="BM Input External Link 4 6 3" xfId="3260"/>
    <cellStyle name="BM Input External Link 4 7" xfId="3261"/>
    <cellStyle name="BM Input External Link 4 7 2" xfId="3262"/>
    <cellStyle name="BM Input External Link 4 7 2 2" xfId="3263"/>
    <cellStyle name="BM Input External Link 4 7 3" xfId="3264"/>
    <cellStyle name="BM Input External Link 4 8" xfId="3265"/>
    <cellStyle name="BM Input External Link 4 8 2" xfId="3266"/>
    <cellStyle name="BM Input External Link 4 8 2 2" xfId="3267"/>
    <cellStyle name="BM Input External Link 4 8 3" xfId="3268"/>
    <cellStyle name="BM Input External Link 4 9" xfId="3269"/>
    <cellStyle name="BM Input External Link 4 9 2" xfId="3270"/>
    <cellStyle name="BM Input External Link 4 9 2 2" xfId="3271"/>
    <cellStyle name="BM Input External Link 4 9 3" xfId="3272"/>
    <cellStyle name="BM Input External Link 5" xfId="176"/>
    <cellStyle name="BM Input External Link 5 10" xfId="3273"/>
    <cellStyle name="BM Input External Link 5 10 2" xfId="3274"/>
    <cellStyle name="BM Input External Link 5 10 2 2" xfId="3275"/>
    <cellStyle name="BM Input External Link 5 10 3" xfId="3276"/>
    <cellStyle name="BM Input External Link 5 11" xfId="3277"/>
    <cellStyle name="BM Input External Link 5 11 2" xfId="3278"/>
    <cellStyle name="BM Input External Link 5 11 2 2" xfId="3279"/>
    <cellStyle name="BM Input External Link 5 11 3" xfId="3280"/>
    <cellStyle name="BM Input External Link 5 12" xfId="3281"/>
    <cellStyle name="BM Input External Link 5 12 2" xfId="3282"/>
    <cellStyle name="BM Input External Link 5 12 2 2" xfId="3283"/>
    <cellStyle name="BM Input External Link 5 12 3" xfId="3284"/>
    <cellStyle name="BM Input External Link 5 13" xfId="3285"/>
    <cellStyle name="BM Input External Link 5 13 2" xfId="3286"/>
    <cellStyle name="BM Input External Link 5 13 2 2" xfId="3287"/>
    <cellStyle name="BM Input External Link 5 13 3" xfId="3288"/>
    <cellStyle name="BM Input External Link 5 14" xfId="3289"/>
    <cellStyle name="BM Input External Link 5 14 2" xfId="3290"/>
    <cellStyle name="BM Input External Link 5 14 2 2" xfId="3291"/>
    <cellStyle name="BM Input External Link 5 14 3" xfId="3292"/>
    <cellStyle name="BM Input External Link 5 15" xfId="3293"/>
    <cellStyle name="BM Input External Link 5 15 2" xfId="3294"/>
    <cellStyle name="BM Input External Link 5 15 2 2" xfId="3295"/>
    <cellStyle name="BM Input External Link 5 15 3" xfId="3296"/>
    <cellStyle name="BM Input External Link 5 16" xfId="3297"/>
    <cellStyle name="BM Input External Link 5 16 2" xfId="3298"/>
    <cellStyle name="BM Input External Link 5 16 2 2" xfId="3299"/>
    <cellStyle name="BM Input External Link 5 16 3" xfId="3300"/>
    <cellStyle name="BM Input External Link 5 17" xfId="3301"/>
    <cellStyle name="BM Input External Link 5 17 2" xfId="3302"/>
    <cellStyle name="BM Input External Link 5 17 2 2" xfId="3303"/>
    <cellStyle name="BM Input External Link 5 17 3" xfId="3304"/>
    <cellStyle name="BM Input External Link 5 18" xfId="3305"/>
    <cellStyle name="BM Input External Link 5 18 2" xfId="3306"/>
    <cellStyle name="BM Input External Link 5 18 2 2" xfId="3307"/>
    <cellStyle name="BM Input External Link 5 18 3" xfId="3308"/>
    <cellStyle name="BM Input External Link 5 19" xfId="3309"/>
    <cellStyle name="BM Input External Link 5 19 2" xfId="3310"/>
    <cellStyle name="BM Input External Link 5 19 2 2" xfId="3311"/>
    <cellStyle name="BM Input External Link 5 19 3" xfId="3312"/>
    <cellStyle name="BM Input External Link 5 2" xfId="3313"/>
    <cellStyle name="BM Input External Link 5 2 10" xfId="3314"/>
    <cellStyle name="BM Input External Link 5 2 10 2" xfId="3315"/>
    <cellStyle name="BM Input External Link 5 2 10 2 2" xfId="3316"/>
    <cellStyle name="BM Input External Link 5 2 10 3" xfId="3317"/>
    <cellStyle name="BM Input External Link 5 2 11" xfId="3318"/>
    <cellStyle name="BM Input External Link 5 2 11 2" xfId="3319"/>
    <cellStyle name="BM Input External Link 5 2 11 2 2" xfId="3320"/>
    <cellStyle name="BM Input External Link 5 2 11 3" xfId="3321"/>
    <cellStyle name="BM Input External Link 5 2 12" xfId="3322"/>
    <cellStyle name="BM Input External Link 5 2 12 2" xfId="3323"/>
    <cellStyle name="BM Input External Link 5 2 12 2 2" xfId="3324"/>
    <cellStyle name="BM Input External Link 5 2 12 3" xfId="3325"/>
    <cellStyle name="BM Input External Link 5 2 13" xfId="3326"/>
    <cellStyle name="BM Input External Link 5 2 13 2" xfId="3327"/>
    <cellStyle name="BM Input External Link 5 2 13 2 2" xfId="3328"/>
    <cellStyle name="BM Input External Link 5 2 13 3" xfId="3329"/>
    <cellStyle name="BM Input External Link 5 2 14" xfId="3330"/>
    <cellStyle name="BM Input External Link 5 2 14 2" xfId="3331"/>
    <cellStyle name="BM Input External Link 5 2 14 2 2" xfId="3332"/>
    <cellStyle name="BM Input External Link 5 2 14 3" xfId="3333"/>
    <cellStyle name="BM Input External Link 5 2 15" xfId="3334"/>
    <cellStyle name="BM Input External Link 5 2 15 2" xfId="3335"/>
    <cellStyle name="BM Input External Link 5 2 15 2 2" xfId="3336"/>
    <cellStyle name="BM Input External Link 5 2 15 3" xfId="3337"/>
    <cellStyle name="BM Input External Link 5 2 16" xfId="3338"/>
    <cellStyle name="BM Input External Link 5 2 16 2" xfId="3339"/>
    <cellStyle name="BM Input External Link 5 2 16 2 2" xfId="3340"/>
    <cellStyle name="BM Input External Link 5 2 16 3" xfId="3341"/>
    <cellStyle name="BM Input External Link 5 2 17" xfId="3342"/>
    <cellStyle name="BM Input External Link 5 2 17 2" xfId="3343"/>
    <cellStyle name="BM Input External Link 5 2 17 2 2" xfId="3344"/>
    <cellStyle name="BM Input External Link 5 2 17 3" xfId="3345"/>
    <cellStyle name="BM Input External Link 5 2 18" xfId="3346"/>
    <cellStyle name="BM Input External Link 5 2 18 2" xfId="3347"/>
    <cellStyle name="BM Input External Link 5 2 18 2 2" xfId="3348"/>
    <cellStyle name="BM Input External Link 5 2 18 3" xfId="3349"/>
    <cellStyle name="BM Input External Link 5 2 19" xfId="3350"/>
    <cellStyle name="BM Input External Link 5 2 19 2" xfId="3351"/>
    <cellStyle name="BM Input External Link 5 2 19 2 2" xfId="3352"/>
    <cellStyle name="BM Input External Link 5 2 19 3" xfId="3353"/>
    <cellStyle name="BM Input External Link 5 2 2" xfId="3354"/>
    <cellStyle name="BM Input External Link 5 2 2 2" xfId="3355"/>
    <cellStyle name="BM Input External Link 5 2 2 2 2" xfId="3356"/>
    <cellStyle name="BM Input External Link 5 2 2 3" xfId="3357"/>
    <cellStyle name="BM Input External Link 5 2 20" xfId="3358"/>
    <cellStyle name="BM Input External Link 5 2 20 2" xfId="3359"/>
    <cellStyle name="BM Input External Link 5 2 20 2 2" xfId="3360"/>
    <cellStyle name="BM Input External Link 5 2 20 3" xfId="3361"/>
    <cellStyle name="BM Input External Link 5 2 21" xfId="3362"/>
    <cellStyle name="BM Input External Link 5 2 21 2" xfId="3363"/>
    <cellStyle name="BM Input External Link 5 2 22" xfId="3364"/>
    <cellStyle name="BM Input External Link 5 2 3" xfId="3365"/>
    <cellStyle name="BM Input External Link 5 2 3 2" xfId="3366"/>
    <cellStyle name="BM Input External Link 5 2 3 2 2" xfId="3367"/>
    <cellStyle name="BM Input External Link 5 2 3 3" xfId="3368"/>
    <cellStyle name="BM Input External Link 5 2 4" xfId="3369"/>
    <cellStyle name="BM Input External Link 5 2 4 2" xfId="3370"/>
    <cellStyle name="BM Input External Link 5 2 4 2 2" xfId="3371"/>
    <cellStyle name="BM Input External Link 5 2 4 3" xfId="3372"/>
    <cellStyle name="BM Input External Link 5 2 5" xfId="3373"/>
    <cellStyle name="BM Input External Link 5 2 5 2" xfId="3374"/>
    <cellStyle name="BM Input External Link 5 2 5 2 2" xfId="3375"/>
    <cellStyle name="BM Input External Link 5 2 5 3" xfId="3376"/>
    <cellStyle name="BM Input External Link 5 2 6" xfId="3377"/>
    <cellStyle name="BM Input External Link 5 2 6 2" xfId="3378"/>
    <cellStyle name="BM Input External Link 5 2 6 2 2" xfId="3379"/>
    <cellStyle name="BM Input External Link 5 2 6 3" xfId="3380"/>
    <cellStyle name="BM Input External Link 5 2 7" xfId="3381"/>
    <cellStyle name="BM Input External Link 5 2 7 2" xfId="3382"/>
    <cellStyle name="BM Input External Link 5 2 7 2 2" xfId="3383"/>
    <cellStyle name="BM Input External Link 5 2 7 3" xfId="3384"/>
    <cellStyle name="BM Input External Link 5 2 8" xfId="3385"/>
    <cellStyle name="BM Input External Link 5 2 8 2" xfId="3386"/>
    <cellStyle name="BM Input External Link 5 2 8 2 2" xfId="3387"/>
    <cellStyle name="BM Input External Link 5 2 8 3" xfId="3388"/>
    <cellStyle name="BM Input External Link 5 2 9" xfId="3389"/>
    <cellStyle name="BM Input External Link 5 2 9 2" xfId="3390"/>
    <cellStyle name="BM Input External Link 5 2 9 2 2" xfId="3391"/>
    <cellStyle name="BM Input External Link 5 2 9 3" xfId="3392"/>
    <cellStyle name="BM Input External Link 5 20" xfId="3393"/>
    <cellStyle name="BM Input External Link 5 20 2" xfId="3394"/>
    <cellStyle name="BM Input External Link 5 20 2 2" xfId="3395"/>
    <cellStyle name="BM Input External Link 5 20 3" xfId="3396"/>
    <cellStyle name="BM Input External Link 5 21" xfId="3397"/>
    <cellStyle name="BM Input External Link 5 21 2" xfId="3398"/>
    <cellStyle name="BM Input External Link 5 21 2 2" xfId="3399"/>
    <cellStyle name="BM Input External Link 5 21 3" xfId="3400"/>
    <cellStyle name="BM Input External Link 5 22" xfId="3401"/>
    <cellStyle name="BM Input External Link 5 22 2" xfId="3402"/>
    <cellStyle name="BM Input External Link 5 23" xfId="3403"/>
    <cellStyle name="BM Input External Link 5 3" xfId="3404"/>
    <cellStyle name="BM Input External Link 5 3 2" xfId="3405"/>
    <cellStyle name="BM Input External Link 5 3 2 2" xfId="3406"/>
    <cellStyle name="BM Input External Link 5 3 3" xfId="3407"/>
    <cellStyle name="BM Input External Link 5 4" xfId="3408"/>
    <cellStyle name="BM Input External Link 5 4 2" xfId="3409"/>
    <cellStyle name="BM Input External Link 5 4 2 2" xfId="3410"/>
    <cellStyle name="BM Input External Link 5 4 3" xfId="3411"/>
    <cellStyle name="BM Input External Link 5 5" xfId="3412"/>
    <cellStyle name="BM Input External Link 5 5 2" xfId="3413"/>
    <cellStyle name="BM Input External Link 5 5 2 2" xfId="3414"/>
    <cellStyle name="BM Input External Link 5 5 3" xfId="3415"/>
    <cellStyle name="BM Input External Link 5 6" xfId="3416"/>
    <cellStyle name="BM Input External Link 5 6 2" xfId="3417"/>
    <cellStyle name="BM Input External Link 5 6 2 2" xfId="3418"/>
    <cellStyle name="BM Input External Link 5 6 3" xfId="3419"/>
    <cellStyle name="BM Input External Link 5 7" xfId="3420"/>
    <cellStyle name="BM Input External Link 5 7 2" xfId="3421"/>
    <cellStyle name="BM Input External Link 5 7 2 2" xfId="3422"/>
    <cellStyle name="BM Input External Link 5 7 3" xfId="3423"/>
    <cellStyle name="BM Input External Link 5 8" xfId="3424"/>
    <cellStyle name="BM Input External Link 5 8 2" xfId="3425"/>
    <cellStyle name="BM Input External Link 5 8 2 2" xfId="3426"/>
    <cellStyle name="BM Input External Link 5 8 3" xfId="3427"/>
    <cellStyle name="BM Input External Link 5 9" xfId="3428"/>
    <cellStyle name="BM Input External Link 5 9 2" xfId="3429"/>
    <cellStyle name="BM Input External Link 5 9 2 2" xfId="3430"/>
    <cellStyle name="BM Input External Link 5 9 3" xfId="3431"/>
    <cellStyle name="BM Input External Link 6" xfId="177"/>
    <cellStyle name="BM Input External Link 6 10" xfId="3432"/>
    <cellStyle name="BM Input External Link 6 10 2" xfId="3433"/>
    <cellStyle name="BM Input External Link 6 10 2 2" xfId="3434"/>
    <cellStyle name="BM Input External Link 6 10 3" xfId="3435"/>
    <cellStyle name="BM Input External Link 6 11" xfId="3436"/>
    <cellStyle name="BM Input External Link 6 11 2" xfId="3437"/>
    <cellStyle name="BM Input External Link 6 11 2 2" xfId="3438"/>
    <cellStyle name="BM Input External Link 6 11 3" xfId="3439"/>
    <cellStyle name="BM Input External Link 6 12" xfId="3440"/>
    <cellStyle name="BM Input External Link 6 12 2" xfId="3441"/>
    <cellStyle name="BM Input External Link 6 12 2 2" xfId="3442"/>
    <cellStyle name="BM Input External Link 6 12 3" xfId="3443"/>
    <cellStyle name="BM Input External Link 6 13" xfId="3444"/>
    <cellStyle name="BM Input External Link 6 13 2" xfId="3445"/>
    <cellStyle name="BM Input External Link 6 13 2 2" xfId="3446"/>
    <cellStyle name="BM Input External Link 6 13 3" xfId="3447"/>
    <cellStyle name="BM Input External Link 6 14" xfId="3448"/>
    <cellStyle name="BM Input External Link 6 14 2" xfId="3449"/>
    <cellStyle name="BM Input External Link 6 14 2 2" xfId="3450"/>
    <cellStyle name="BM Input External Link 6 14 3" xfId="3451"/>
    <cellStyle name="BM Input External Link 6 15" xfId="3452"/>
    <cellStyle name="BM Input External Link 6 15 2" xfId="3453"/>
    <cellStyle name="BM Input External Link 6 15 2 2" xfId="3454"/>
    <cellStyle name="BM Input External Link 6 15 3" xfId="3455"/>
    <cellStyle name="BM Input External Link 6 16" xfId="3456"/>
    <cellStyle name="BM Input External Link 6 16 2" xfId="3457"/>
    <cellStyle name="BM Input External Link 6 16 2 2" xfId="3458"/>
    <cellStyle name="BM Input External Link 6 16 3" xfId="3459"/>
    <cellStyle name="BM Input External Link 6 17" xfId="3460"/>
    <cellStyle name="BM Input External Link 6 17 2" xfId="3461"/>
    <cellStyle name="BM Input External Link 6 17 2 2" xfId="3462"/>
    <cellStyle name="BM Input External Link 6 17 3" xfId="3463"/>
    <cellStyle name="BM Input External Link 6 18" xfId="3464"/>
    <cellStyle name="BM Input External Link 6 18 2" xfId="3465"/>
    <cellStyle name="BM Input External Link 6 18 2 2" xfId="3466"/>
    <cellStyle name="BM Input External Link 6 18 3" xfId="3467"/>
    <cellStyle name="BM Input External Link 6 19" xfId="3468"/>
    <cellStyle name="BM Input External Link 6 19 2" xfId="3469"/>
    <cellStyle name="BM Input External Link 6 19 2 2" xfId="3470"/>
    <cellStyle name="BM Input External Link 6 19 3" xfId="3471"/>
    <cellStyle name="BM Input External Link 6 2" xfId="3472"/>
    <cellStyle name="BM Input External Link 6 2 2" xfId="3473"/>
    <cellStyle name="BM Input External Link 6 2 2 2" xfId="3474"/>
    <cellStyle name="BM Input External Link 6 2 3" xfId="3475"/>
    <cellStyle name="BM Input External Link 6 20" xfId="3476"/>
    <cellStyle name="BM Input External Link 6 20 2" xfId="3477"/>
    <cellStyle name="BM Input External Link 6 20 2 2" xfId="3478"/>
    <cellStyle name="BM Input External Link 6 20 3" xfId="3479"/>
    <cellStyle name="BM Input External Link 6 21" xfId="3480"/>
    <cellStyle name="BM Input External Link 6 21 2" xfId="3481"/>
    <cellStyle name="BM Input External Link 6 22" xfId="3482"/>
    <cellStyle name="BM Input External Link 6 3" xfId="3483"/>
    <cellStyle name="BM Input External Link 6 3 2" xfId="3484"/>
    <cellStyle name="BM Input External Link 6 3 2 2" xfId="3485"/>
    <cellStyle name="BM Input External Link 6 3 3" xfId="3486"/>
    <cellStyle name="BM Input External Link 6 4" xfId="3487"/>
    <cellStyle name="BM Input External Link 6 4 2" xfId="3488"/>
    <cellStyle name="BM Input External Link 6 4 2 2" xfId="3489"/>
    <cellStyle name="BM Input External Link 6 4 3" xfId="3490"/>
    <cellStyle name="BM Input External Link 6 5" xfId="3491"/>
    <cellStyle name="BM Input External Link 6 5 2" xfId="3492"/>
    <cellStyle name="BM Input External Link 6 5 2 2" xfId="3493"/>
    <cellStyle name="BM Input External Link 6 5 3" xfId="3494"/>
    <cellStyle name="BM Input External Link 6 6" xfId="3495"/>
    <cellStyle name="BM Input External Link 6 6 2" xfId="3496"/>
    <cellStyle name="BM Input External Link 6 6 2 2" xfId="3497"/>
    <cellStyle name="BM Input External Link 6 6 3" xfId="3498"/>
    <cellStyle name="BM Input External Link 6 7" xfId="3499"/>
    <cellStyle name="BM Input External Link 6 7 2" xfId="3500"/>
    <cellStyle name="BM Input External Link 6 7 2 2" xfId="3501"/>
    <cellStyle name="BM Input External Link 6 7 3" xfId="3502"/>
    <cellStyle name="BM Input External Link 6 8" xfId="3503"/>
    <cellStyle name="BM Input External Link 6 8 2" xfId="3504"/>
    <cellStyle name="BM Input External Link 6 8 2 2" xfId="3505"/>
    <cellStyle name="BM Input External Link 6 8 3" xfId="3506"/>
    <cellStyle name="BM Input External Link 6 9" xfId="3507"/>
    <cellStyle name="BM Input External Link 6 9 2" xfId="3508"/>
    <cellStyle name="BM Input External Link 6 9 2 2" xfId="3509"/>
    <cellStyle name="BM Input External Link 6 9 3" xfId="3510"/>
    <cellStyle name="BM Input External Link 7" xfId="178"/>
    <cellStyle name="BM Input External Link 7 2" xfId="3511"/>
    <cellStyle name="BM Input External Link 7 2 2" xfId="3512"/>
    <cellStyle name="BM Input External Link 7 3" xfId="3513"/>
    <cellStyle name="BM Input External Link 8" xfId="3514"/>
    <cellStyle name="BM Input External Link 8 2" xfId="3515"/>
    <cellStyle name="BM Input External Link 8 2 2" xfId="3516"/>
    <cellStyle name="BM Input External Link 8 3" xfId="3517"/>
    <cellStyle name="BM Input External Link 9" xfId="3518"/>
    <cellStyle name="BM Input External Link 9 2" xfId="3519"/>
    <cellStyle name="BM Input External Link 9 2 2" xfId="3520"/>
    <cellStyle name="BM Input External Link 9 3" xfId="3521"/>
    <cellStyle name="BM Input Modeller" xfId="179"/>
    <cellStyle name="BM Input Modeller 10" xfId="3522"/>
    <cellStyle name="BM Input Modeller 10 2" xfId="3523"/>
    <cellStyle name="BM Input Modeller 10 2 2" xfId="3524"/>
    <cellStyle name="BM Input Modeller 10 3" xfId="3525"/>
    <cellStyle name="BM Input Modeller 11" xfId="3526"/>
    <cellStyle name="BM Input Modeller 11 2" xfId="3527"/>
    <cellStyle name="BM Input Modeller 11 2 2" xfId="3528"/>
    <cellStyle name="BM Input Modeller 11 3" xfId="3529"/>
    <cellStyle name="BM Input Modeller 12" xfId="3530"/>
    <cellStyle name="BM Input Modeller 12 2" xfId="3531"/>
    <cellStyle name="BM Input Modeller 12 2 2" xfId="3532"/>
    <cellStyle name="BM Input Modeller 12 3" xfId="3533"/>
    <cellStyle name="BM Input Modeller 13" xfId="3534"/>
    <cellStyle name="BM Input Modeller 13 2" xfId="3535"/>
    <cellStyle name="BM Input Modeller 13 2 2" xfId="3536"/>
    <cellStyle name="BM Input Modeller 13 3" xfId="3537"/>
    <cellStyle name="BM Input Modeller 14" xfId="3538"/>
    <cellStyle name="BM Input Modeller 14 2" xfId="3539"/>
    <cellStyle name="BM Input Modeller 14 2 2" xfId="3540"/>
    <cellStyle name="BM Input Modeller 14 3" xfId="3541"/>
    <cellStyle name="BM Input Modeller 15" xfId="3542"/>
    <cellStyle name="BM Input Modeller 15 2" xfId="3543"/>
    <cellStyle name="BM Input Modeller 15 2 2" xfId="3544"/>
    <cellStyle name="BM Input Modeller 15 3" xfId="3545"/>
    <cellStyle name="BM Input Modeller 16" xfId="3546"/>
    <cellStyle name="BM Input Modeller 16 2" xfId="3547"/>
    <cellStyle name="BM Input Modeller 16 2 2" xfId="3548"/>
    <cellStyle name="BM Input Modeller 16 3" xfId="3549"/>
    <cellStyle name="BM Input Modeller 17" xfId="3550"/>
    <cellStyle name="BM Input Modeller 17 2" xfId="3551"/>
    <cellStyle name="BM Input Modeller 17 2 2" xfId="3552"/>
    <cellStyle name="BM Input Modeller 17 3" xfId="3553"/>
    <cellStyle name="BM Input Modeller 18" xfId="3554"/>
    <cellStyle name="BM Input Modeller 18 2" xfId="3555"/>
    <cellStyle name="BM Input Modeller 18 2 2" xfId="3556"/>
    <cellStyle name="BM Input Modeller 18 3" xfId="3557"/>
    <cellStyle name="BM Input Modeller 19" xfId="3558"/>
    <cellStyle name="BM Input Modeller 19 2" xfId="3559"/>
    <cellStyle name="BM Input Modeller 19 2 2" xfId="3560"/>
    <cellStyle name="BM Input Modeller 19 3" xfId="3561"/>
    <cellStyle name="BM Input Modeller 2" xfId="180"/>
    <cellStyle name="BM Input Modeller 2 10" xfId="3562"/>
    <cellStyle name="BM Input Modeller 2 10 2" xfId="3563"/>
    <cellStyle name="BM Input Modeller 2 10 2 2" xfId="3564"/>
    <cellStyle name="BM Input Modeller 2 10 3" xfId="3565"/>
    <cellStyle name="BM Input Modeller 2 11" xfId="3566"/>
    <cellStyle name="BM Input Modeller 2 11 2" xfId="3567"/>
    <cellStyle name="BM Input Modeller 2 11 2 2" xfId="3568"/>
    <cellStyle name="BM Input Modeller 2 11 3" xfId="3569"/>
    <cellStyle name="BM Input Modeller 2 12" xfId="3570"/>
    <cellStyle name="BM Input Modeller 2 12 2" xfId="3571"/>
    <cellStyle name="BM Input Modeller 2 12 2 2" xfId="3572"/>
    <cellStyle name="BM Input Modeller 2 12 3" xfId="3573"/>
    <cellStyle name="BM Input Modeller 2 13" xfId="3574"/>
    <cellStyle name="BM Input Modeller 2 13 2" xfId="3575"/>
    <cellStyle name="BM Input Modeller 2 13 2 2" xfId="3576"/>
    <cellStyle name="BM Input Modeller 2 13 3" xfId="3577"/>
    <cellStyle name="BM Input Modeller 2 14" xfId="3578"/>
    <cellStyle name="BM Input Modeller 2 14 2" xfId="3579"/>
    <cellStyle name="BM Input Modeller 2 14 2 2" xfId="3580"/>
    <cellStyle name="BM Input Modeller 2 14 3" xfId="3581"/>
    <cellStyle name="BM Input Modeller 2 15" xfId="3582"/>
    <cellStyle name="BM Input Modeller 2 15 2" xfId="3583"/>
    <cellStyle name="BM Input Modeller 2 15 2 2" xfId="3584"/>
    <cellStyle name="BM Input Modeller 2 15 3" xfId="3585"/>
    <cellStyle name="BM Input Modeller 2 16" xfId="3586"/>
    <cellStyle name="BM Input Modeller 2 16 2" xfId="3587"/>
    <cellStyle name="BM Input Modeller 2 16 2 2" xfId="3588"/>
    <cellStyle name="BM Input Modeller 2 16 3" xfId="3589"/>
    <cellStyle name="BM Input Modeller 2 17" xfId="3590"/>
    <cellStyle name="BM Input Modeller 2 17 2" xfId="3591"/>
    <cellStyle name="BM Input Modeller 2 17 2 2" xfId="3592"/>
    <cellStyle name="BM Input Modeller 2 17 3" xfId="3593"/>
    <cellStyle name="BM Input Modeller 2 18" xfId="3594"/>
    <cellStyle name="BM Input Modeller 2 18 2" xfId="3595"/>
    <cellStyle name="BM Input Modeller 2 18 2 2" xfId="3596"/>
    <cellStyle name="BM Input Modeller 2 18 3" xfId="3597"/>
    <cellStyle name="BM Input Modeller 2 19" xfId="3598"/>
    <cellStyle name="BM Input Modeller 2 19 2" xfId="3599"/>
    <cellStyle name="BM Input Modeller 2 19 2 2" xfId="3600"/>
    <cellStyle name="BM Input Modeller 2 19 3" xfId="3601"/>
    <cellStyle name="BM Input Modeller 2 2" xfId="181"/>
    <cellStyle name="BM Input Modeller 2 2 10" xfId="3602"/>
    <cellStyle name="BM Input Modeller 2 2 10 2" xfId="3603"/>
    <cellStyle name="BM Input Modeller 2 2 10 2 2" xfId="3604"/>
    <cellStyle name="BM Input Modeller 2 2 10 3" xfId="3605"/>
    <cellStyle name="BM Input Modeller 2 2 11" xfId="3606"/>
    <cellStyle name="BM Input Modeller 2 2 11 2" xfId="3607"/>
    <cellStyle name="BM Input Modeller 2 2 11 2 2" xfId="3608"/>
    <cellStyle name="BM Input Modeller 2 2 11 3" xfId="3609"/>
    <cellStyle name="BM Input Modeller 2 2 12" xfId="3610"/>
    <cellStyle name="BM Input Modeller 2 2 12 2" xfId="3611"/>
    <cellStyle name="BM Input Modeller 2 2 12 2 2" xfId="3612"/>
    <cellStyle name="BM Input Modeller 2 2 12 3" xfId="3613"/>
    <cellStyle name="BM Input Modeller 2 2 13" xfId="3614"/>
    <cellStyle name="BM Input Modeller 2 2 13 2" xfId="3615"/>
    <cellStyle name="BM Input Modeller 2 2 13 2 2" xfId="3616"/>
    <cellStyle name="BM Input Modeller 2 2 13 3" xfId="3617"/>
    <cellStyle name="BM Input Modeller 2 2 14" xfId="3618"/>
    <cellStyle name="BM Input Modeller 2 2 14 2" xfId="3619"/>
    <cellStyle name="BM Input Modeller 2 2 14 2 2" xfId="3620"/>
    <cellStyle name="BM Input Modeller 2 2 14 3" xfId="3621"/>
    <cellStyle name="BM Input Modeller 2 2 15" xfId="3622"/>
    <cellStyle name="BM Input Modeller 2 2 15 2" xfId="3623"/>
    <cellStyle name="BM Input Modeller 2 2 15 2 2" xfId="3624"/>
    <cellStyle name="BM Input Modeller 2 2 15 3" xfId="3625"/>
    <cellStyle name="BM Input Modeller 2 2 16" xfId="3626"/>
    <cellStyle name="BM Input Modeller 2 2 16 2" xfId="3627"/>
    <cellStyle name="BM Input Modeller 2 2 16 2 2" xfId="3628"/>
    <cellStyle name="BM Input Modeller 2 2 16 3" xfId="3629"/>
    <cellStyle name="BM Input Modeller 2 2 17" xfId="3630"/>
    <cellStyle name="BM Input Modeller 2 2 17 2" xfId="3631"/>
    <cellStyle name="BM Input Modeller 2 2 17 2 2" xfId="3632"/>
    <cellStyle name="BM Input Modeller 2 2 17 3" xfId="3633"/>
    <cellStyle name="BM Input Modeller 2 2 18" xfId="3634"/>
    <cellStyle name="BM Input Modeller 2 2 18 2" xfId="3635"/>
    <cellStyle name="BM Input Modeller 2 2 19" xfId="3636"/>
    <cellStyle name="BM Input Modeller 2 2 2" xfId="3637"/>
    <cellStyle name="BM Input Modeller 2 2 2 10" xfId="3638"/>
    <cellStyle name="BM Input Modeller 2 2 2 10 2" xfId="3639"/>
    <cellStyle name="BM Input Modeller 2 2 2 10 2 2" xfId="3640"/>
    <cellStyle name="BM Input Modeller 2 2 2 10 3" xfId="3641"/>
    <cellStyle name="BM Input Modeller 2 2 2 11" xfId="3642"/>
    <cellStyle name="BM Input Modeller 2 2 2 11 2" xfId="3643"/>
    <cellStyle name="BM Input Modeller 2 2 2 11 2 2" xfId="3644"/>
    <cellStyle name="BM Input Modeller 2 2 2 11 3" xfId="3645"/>
    <cellStyle name="BM Input Modeller 2 2 2 12" xfId="3646"/>
    <cellStyle name="BM Input Modeller 2 2 2 12 2" xfId="3647"/>
    <cellStyle name="BM Input Modeller 2 2 2 12 2 2" xfId="3648"/>
    <cellStyle name="BM Input Modeller 2 2 2 12 3" xfId="3649"/>
    <cellStyle name="BM Input Modeller 2 2 2 13" xfId="3650"/>
    <cellStyle name="BM Input Modeller 2 2 2 13 2" xfId="3651"/>
    <cellStyle name="BM Input Modeller 2 2 2 13 2 2" xfId="3652"/>
    <cellStyle name="BM Input Modeller 2 2 2 13 3" xfId="3653"/>
    <cellStyle name="BM Input Modeller 2 2 2 14" xfId="3654"/>
    <cellStyle name="BM Input Modeller 2 2 2 14 2" xfId="3655"/>
    <cellStyle name="BM Input Modeller 2 2 2 14 2 2" xfId="3656"/>
    <cellStyle name="BM Input Modeller 2 2 2 14 3" xfId="3657"/>
    <cellStyle name="BM Input Modeller 2 2 2 15" xfId="3658"/>
    <cellStyle name="BM Input Modeller 2 2 2 15 2" xfId="3659"/>
    <cellStyle name="BM Input Modeller 2 2 2 15 2 2" xfId="3660"/>
    <cellStyle name="BM Input Modeller 2 2 2 15 3" xfId="3661"/>
    <cellStyle name="BM Input Modeller 2 2 2 16" xfId="3662"/>
    <cellStyle name="BM Input Modeller 2 2 2 16 2" xfId="3663"/>
    <cellStyle name="BM Input Modeller 2 2 2 16 2 2" xfId="3664"/>
    <cellStyle name="BM Input Modeller 2 2 2 16 3" xfId="3665"/>
    <cellStyle name="BM Input Modeller 2 2 2 17" xfId="3666"/>
    <cellStyle name="BM Input Modeller 2 2 2 17 2" xfId="3667"/>
    <cellStyle name="BM Input Modeller 2 2 2 17 2 2" xfId="3668"/>
    <cellStyle name="BM Input Modeller 2 2 2 17 3" xfId="3669"/>
    <cellStyle name="BM Input Modeller 2 2 2 18" xfId="3670"/>
    <cellStyle name="BM Input Modeller 2 2 2 18 2" xfId="3671"/>
    <cellStyle name="BM Input Modeller 2 2 2 18 2 2" xfId="3672"/>
    <cellStyle name="BM Input Modeller 2 2 2 18 3" xfId="3673"/>
    <cellStyle name="BM Input Modeller 2 2 2 19" xfId="3674"/>
    <cellStyle name="BM Input Modeller 2 2 2 19 2" xfId="3675"/>
    <cellStyle name="BM Input Modeller 2 2 2 19 2 2" xfId="3676"/>
    <cellStyle name="BM Input Modeller 2 2 2 19 3" xfId="3677"/>
    <cellStyle name="BM Input Modeller 2 2 2 2" xfId="3678"/>
    <cellStyle name="BM Input Modeller 2 2 2 2 2" xfId="3679"/>
    <cellStyle name="BM Input Modeller 2 2 2 2 2 2" xfId="3680"/>
    <cellStyle name="BM Input Modeller 2 2 2 2 3" xfId="3681"/>
    <cellStyle name="BM Input Modeller 2 2 2 20" xfId="3682"/>
    <cellStyle name="BM Input Modeller 2 2 2 20 2" xfId="3683"/>
    <cellStyle name="BM Input Modeller 2 2 2 20 2 2" xfId="3684"/>
    <cellStyle name="BM Input Modeller 2 2 2 20 3" xfId="3685"/>
    <cellStyle name="BM Input Modeller 2 2 2 21" xfId="3686"/>
    <cellStyle name="BM Input Modeller 2 2 2 21 2" xfId="3687"/>
    <cellStyle name="BM Input Modeller 2 2 2 22" xfId="3688"/>
    <cellStyle name="BM Input Modeller 2 2 2 3" xfId="3689"/>
    <cellStyle name="BM Input Modeller 2 2 2 3 2" xfId="3690"/>
    <cellStyle name="BM Input Modeller 2 2 2 3 2 2" xfId="3691"/>
    <cellStyle name="BM Input Modeller 2 2 2 3 3" xfId="3692"/>
    <cellStyle name="BM Input Modeller 2 2 2 4" xfId="3693"/>
    <cellStyle name="BM Input Modeller 2 2 2 4 2" xfId="3694"/>
    <cellStyle name="BM Input Modeller 2 2 2 4 2 2" xfId="3695"/>
    <cellStyle name="BM Input Modeller 2 2 2 4 3" xfId="3696"/>
    <cellStyle name="BM Input Modeller 2 2 2 5" xfId="3697"/>
    <cellStyle name="BM Input Modeller 2 2 2 5 2" xfId="3698"/>
    <cellStyle name="BM Input Modeller 2 2 2 5 2 2" xfId="3699"/>
    <cellStyle name="BM Input Modeller 2 2 2 5 3" xfId="3700"/>
    <cellStyle name="BM Input Modeller 2 2 2 6" xfId="3701"/>
    <cellStyle name="BM Input Modeller 2 2 2 6 2" xfId="3702"/>
    <cellStyle name="BM Input Modeller 2 2 2 6 2 2" xfId="3703"/>
    <cellStyle name="BM Input Modeller 2 2 2 6 3" xfId="3704"/>
    <cellStyle name="BM Input Modeller 2 2 2 7" xfId="3705"/>
    <cellStyle name="BM Input Modeller 2 2 2 7 2" xfId="3706"/>
    <cellStyle name="BM Input Modeller 2 2 2 7 2 2" xfId="3707"/>
    <cellStyle name="BM Input Modeller 2 2 2 7 3" xfId="3708"/>
    <cellStyle name="BM Input Modeller 2 2 2 8" xfId="3709"/>
    <cellStyle name="BM Input Modeller 2 2 2 8 2" xfId="3710"/>
    <cellStyle name="BM Input Modeller 2 2 2 8 2 2" xfId="3711"/>
    <cellStyle name="BM Input Modeller 2 2 2 8 3" xfId="3712"/>
    <cellStyle name="BM Input Modeller 2 2 2 9" xfId="3713"/>
    <cellStyle name="BM Input Modeller 2 2 2 9 2" xfId="3714"/>
    <cellStyle name="BM Input Modeller 2 2 2 9 2 2" xfId="3715"/>
    <cellStyle name="BM Input Modeller 2 2 2 9 3" xfId="3716"/>
    <cellStyle name="BM Input Modeller 2 2 3" xfId="3717"/>
    <cellStyle name="BM Input Modeller 2 2 3 2" xfId="3718"/>
    <cellStyle name="BM Input Modeller 2 2 3 2 2" xfId="3719"/>
    <cellStyle name="BM Input Modeller 2 2 3 3" xfId="3720"/>
    <cellStyle name="BM Input Modeller 2 2 4" xfId="3721"/>
    <cellStyle name="BM Input Modeller 2 2 4 2" xfId="3722"/>
    <cellStyle name="BM Input Modeller 2 2 4 2 2" xfId="3723"/>
    <cellStyle name="BM Input Modeller 2 2 4 3" xfId="3724"/>
    <cellStyle name="BM Input Modeller 2 2 5" xfId="3725"/>
    <cellStyle name="BM Input Modeller 2 2 5 2" xfId="3726"/>
    <cellStyle name="BM Input Modeller 2 2 5 2 2" xfId="3727"/>
    <cellStyle name="BM Input Modeller 2 2 5 3" xfId="3728"/>
    <cellStyle name="BM Input Modeller 2 2 6" xfId="3729"/>
    <cellStyle name="BM Input Modeller 2 2 6 2" xfId="3730"/>
    <cellStyle name="BM Input Modeller 2 2 6 2 2" xfId="3731"/>
    <cellStyle name="BM Input Modeller 2 2 6 3" xfId="3732"/>
    <cellStyle name="BM Input Modeller 2 2 7" xfId="3733"/>
    <cellStyle name="BM Input Modeller 2 2 7 2" xfId="3734"/>
    <cellStyle name="BM Input Modeller 2 2 7 2 2" xfId="3735"/>
    <cellStyle name="BM Input Modeller 2 2 7 3" xfId="3736"/>
    <cellStyle name="BM Input Modeller 2 2 8" xfId="3737"/>
    <cellStyle name="BM Input Modeller 2 2 8 2" xfId="3738"/>
    <cellStyle name="BM Input Modeller 2 2 8 2 2" xfId="3739"/>
    <cellStyle name="BM Input Modeller 2 2 8 3" xfId="3740"/>
    <cellStyle name="BM Input Modeller 2 2 9" xfId="3741"/>
    <cellStyle name="BM Input Modeller 2 2 9 2" xfId="3742"/>
    <cellStyle name="BM Input Modeller 2 2 9 2 2" xfId="3743"/>
    <cellStyle name="BM Input Modeller 2 2 9 3" xfId="3744"/>
    <cellStyle name="BM Input Modeller 2 20" xfId="3745"/>
    <cellStyle name="BM Input Modeller 2 20 2" xfId="3746"/>
    <cellStyle name="BM Input Modeller 2 20 2 2" xfId="3747"/>
    <cellStyle name="BM Input Modeller 2 20 3" xfId="3748"/>
    <cellStyle name="BM Input Modeller 2 21" xfId="3749"/>
    <cellStyle name="BM Input Modeller 2 21 2" xfId="3750"/>
    <cellStyle name="BM Input Modeller 2 22" xfId="3751"/>
    <cellStyle name="BM Input Modeller 2 3" xfId="182"/>
    <cellStyle name="BM Input Modeller 2 3 10" xfId="3752"/>
    <cellStyle name="BM Input Modeller 2 3 10 2" xfId="3753"/>
    <cellStyle name="BM Input Modeller 2 3 10 2 2" xfId="3754"/>
    <cellStyle name="BM Input Modeller 2 3 10 3" xfId="3755"/>
    <cellStyle name="BM Input Modeller 2 3 11" xfId="3756"/>
    <cellStyle name="BM Input Modeller 2 3 11 2" xfId="3757"/>
    <cellStyle name="BM Input Modeller 2 3 11 2 2" xfId="3758"/>
    <cellStyle name="BM Input Modeller 2 3 11 3" xfId="3759"/>
    <cellStyle name="BM Input Modeller 2 3 12" xfId="3760"/>
    <cellStyle name="BM Input Modeller 2 3 12 2" xfId="3761"/>
    <cellStyle name="BM Input Modeller 2 3 12 2 2" xfId="3762"/>
    <cellStyle name="BM Input Modeller 2 3 12 3" xfId="3763"/>
    <cellStyle name="BM Input Modeller 2 3 13" xfId="3764"/>
    <cellStyle name="BM Input Modeller 2 3 13 2" xfId="3765"/>
    <cellStyle name="BM Input Modeller 2 3 13 2 2" xfId="3766"/>
    <cellStyle name="BM Input Modeller 2 3 13 3" xfId="3767"/>
    <cellStyle name="BM Input Modeller 2 3 14" xfId="3768"/>
    <cellStyle name="BM Input Modeller 2 3 14 2" xfId="3769"/>
    <cellStyle name="BM Input Modeller 2 3 14 2 2" xfId="3770"/>
    <cellStyle name="BM Input Modeller 2 3 14 3" xfId="3771"/>
    <cellStyle name="BM Input Modeller 2 3 15" xfId="3772"/>
    <cellStyle name="BM Input Modeller 2 3 15 2" xfId="3773"/>
    <cellStyle name="BM Input Modeller 2 3 15 2 2" xfId="3774"/>
    <cellStyle name="BM Input Modeller 2 3 15 3" xfId="3775"/>
    <cellStyle name="BM Input Modeller 2 3 16" xfId="3776"/>
    <cellStyle name="BM Input Modeller 2 3 16 2" xfId="3777"/>
    <cellStyle name="BM Input Modeller 2 3 16 2 2" xfId="3778"/>
    <cellStyle name="BM Input Modeller 2 3 16 3" xfId="3779"/>
    <cellStyle name="BM Input Modeller 2 3 17" xfId="3780"/>
    <cellStyle name="BM Input Modeller 2 3 17 2" xfId="3781"/>
    <cellStyle name="BM Input Modeller 2 3 17 2 2" xfId="3782"/>
    <cellStyle name="BM Input Modeller 2 3 17 3" xfId="3783"/>
    <cellStyle name="BM Input Modeller 2 3 18" xfId="3784"/>
    <cellStyle name="BM Input Modeller 2 3 18 2" xfId="3785"/>
    <cellStyle name="BM Input Modeller 2 3 19" xfId="3786"/>
    <cellStyle name="BM Input Modeller 2 3 2" xfId="3787"/>
    <cellStyle name="BM Input Modeller 2 3 2 10" xfId="3788"/>
    <cellStyle name="BM Input Modeller 2 3 2 10 2" xfId="3789"/>
    <cellStyle name="BM Input Modeller 2 3 2 10 2 2" xfId="3790"/>
    <cellStyle name="BM Input Modeller 2 3 2 10 3" xfId="3791"/>
    <cellStyle name="BM Input Modeller 2 3 2 11" xfId="3792"/>
    <cellStyle name="BM Input Modeller 2 3 2 11 2" xfId="3793"/>
    <cellStyle name="BM Input Modeller 2 3 2 11 2 2" xfId="3794"/>
    <cellStyle name="BM Input Modeller 2 3 2 11 3" xfId="3795"/>
    <cellStyle name="BM Input Modeller 2 3 2 12" xfId="3796"/>
    <cellStyle name="BM Input Modeller 2 3 2 12 2" xfId="3797"/>
    <cellStyle name="BM Input Modeller 2 3 2 12 2 2" xfId="3798"/>
    <cellStyle name="BM Input Modeller 2 3 2 12 3" xfId="3799"/>
    <cellStyle name="BM Input Modeller 2 3 2 13" xfId="3800"/>
    <cellStyle name="BM Input Modeller 2 3 2 13 2" xfId="3801"/>
    <cellStyle name="BM Input Modeller 2 3 2 13 2 2" xfId="3802"/>
    <cellStyle name="BM Input Modeller 2 3 2 13 3" xfId="3803"/>
    <cellStyle name="BM Input Modeller 2 3 2 14" xfId="3804"/>
    <cellStyle name="BM Input Modeller 2 3 2 14 2" xfId="3805"/>
    <cellStyle name="BM Input Modeller 2 3 2 14 2 2" xfId="3806"/>
    <cellStyle name="BM Input Modeller 2 3 2 14 3" xfId="3807"/>
    <cellStyle name="BM Input Modeller 2 3 2 15" xfId="3808"/>
    <cellStyle name="BM Input Modeller 2 3 2 15 2" xfId="3809"/>
    <cellStyle name="BM Input Modeller 2 3 2 15 2 2" xfId="3810"/>
    <cellStyle name="BM Input Modeller 2 3 2 15 3" xfId="3811"/>
    <cellStyle name="BM Input Modeller 2 3 2 16" xfId="3812"/>
    <cellStyle name="BM Input Modeller 2 3 2 16 2" xfId="3813"/>
    <cellStyle name="BM Input Modeller 2 3 2 16 2 2" xfId="3814"/>
    <cellStyle name="BM Input Modeller 2 3 2 16 3" xfId="3815"/>
    <cellStyle name="BM Input Modeller 2 3 2 17" xfId="3816"/>
    <cellStyle name="BM Input Modeller 2 3 2 17 2" xfId="3817"/>
    <cellStyle name="BM Input Modeller 2 3 2 17 2 2" xfId="3818"/>
    <cellStyle name="BM Input Modeller 2 3 2 17 3" xfId="3819"/>
    <cellStyle name="BM Input Modeller 2 3 2 18" xfId="3820"/>
    <cellStyle name="BM Input Modeller 2 3 2 18 2" xfId="3821"/>
    <cellStyle name="BM Input Modeller 2 3 2 18 2 2" xfId="3822"/>
    <cellStyle name="BM Input Modeller 2 3 2 18 3" xfId="3823"/>
    <cellStyle name="BM Input Modeller 2 3 2 19" xfId="3824"/>
    <cellStyle name="BM Input Modeller 2 3 2 19 2" xfId="3825"/>
    <cellStyle name="BM Input Modeller 2 3 2 19 2 2" xfId="3826"/>
    <cellStyle name="BM Input Modeller 2 3 2 19 3" xfId="3827"/>
    <cellStyle name="BM Input Modeller 2 3 2 2" xfId="3828"/>
    <cellStyle name="BM Input Modeller 2 3 2 2 2" xfId="3829"/>
    <cellStyle name="BM Input Modeller 2 3 2 2 2 2" xfId="3830"/>
    <cellStyle name="BM Input Modeller 2 3 2 2 3" xfId="3831"/>
    <cellStyle name="BM Input Modeller 2 3 2 20" xfId="3832"/>
    <cellStyle name="BM Input Modeller 2 3 2 20 2" xfId="3833"/>
    <cellStyle name="BM Input Modeller 2 3 2 20 2 2" xfId="3834"/>
    <cellStyle name="BM Input Modeller 2 3 2 20 3" xfId="3835"/>
    <cellStyle name="BM Input Modeller 2 3 2 21" xfId="3836"/>
    <cellStyle name="BM Input Modeller 2 3 2 21 2" xfId="3837"/>
    <cellStyle name="BM Input Modeller 2 3 2 22" xfId="3838"/>
    <cellStyle name="BM Input Modeller 2 3 2 3" xfId="3839"/>
    <cellStyle name="BM Input Modeller 2 3 2 3 2" xfId="3840"/>
    <cellStyle name="BM Input Modeller 2 3 2 3 2 2" xfId="3841"/>
    <cellStyle name="BM Input Modeller 2 3 2 3 3" xfId="3842"/>
    <cellStyle name="BM Input Modeller 2 3 2 4" xfId="3843"/>
    <cellStyle name="BM Input Modeller 2 3 2 4 2" xfId="3844"/>
    <cellStyle name="BM Input Modeller 2 3 2 4 2 2" xfId="3845"/>
    <cellStyle name="BM Input Modeller 2 3 2 4 3" xfId="3846"/>
    <cellStyle name="BM Input Modeller 2 3 2 5" xfId="3847"/>
    <cellStyle name="BM Input Modeller 2 3 2 5 2" xfId="3848"/>
    <cellStyle name="BM Input Modeller 2 3 2 5 2 2" xfId="3849"/>
    <cellStyle name="BM Input Modeller 2 3 2 5 3" xfId="3850"/>
    <cellStyle name="BM Input Modeller 2 3 2 6" xfId="3851"/>
    <cellStyle name="BM Input Modeller 2 3 2 6 2" xfId="3852"/>
    <cellStyle name="BM Input Modeller 2 3 2 6 2 2" xfId="3853"/>
    <cellStyle name="BM Input Modeller 2 3 2 6 3" xfId="3854"/>
    <cellStyle name="BM Input Modeller 2 3 2 7" xfId="3855"/>
    <cellStyle name="BM Input Modeller 2 3 2 7 2" xfId="3856"/>
    <cellStyle name="BM Input Modeller 2 3 2 7 2 2" xfId="3857"/>
    <cellStyle name="BM Input Modeller 2 3 2 7 3" xfId="3858"/>
    <cellStyle name="BM Input Modeller 2 3 2 8" xfId="3859"/>
    <cellStyle name="BM Input Modeller 2 3 2 8 2" xfId="3860"/>
    <cellStyle name="BM Input Modeller 2 3 2 8 2 2" xfId="3861"/>
    <cellStyle name="BM Input Modeller 2 3 2 8 3" xfId="3862"/>
    <cellStyle name="BM Input Modeller 2 3 2 9" xfId="3863"/>
    <cellStyle name="BM Input Modeller 2 3 2 9 2" xfId="3864"/>
    <cellStyle name="BM Input Modeller 2 3 2 9 2 2" xfId="3865"/>
    <cellStyle name="BM Input Modeller 2 3 2 9 3" xfId="3866"/>
    <cellStyle name="BM Input Modeller 2 3 3" xfId="3867"/>
    <cellStyle name="BM Input Modeller 2 3 3 2" xfId="3868"/>
    <cellStyle name="BM Input Modeller 2 3 3 2 2" xfId="3869"/>
    <cellStyle name="BM Input Modeller 2 3 3 3" xfId="3870"/>
    <cellStyle name="BM Input Modeller 2 3 4" xfId="3871"/>
    <cellStyle name="BM Input Modeller 2 3 4 2" xfId="3872"/>
    <cellStyle name="BM Input Modeller 2 3 4 2 2" xfId="3873"/>
    <cellStyle name="BM Input Modeller 2 3 4 3" xfId="3874"/>
    <cellStyle name="BM Input Modeller 2 3 5" xfId="3875"/>
    <cellStyle name="BM Input Modeller 2 3 5 2" xfId="3876"/>
    <cellStyle name="BM Input Modeller 2 3 5 2 2" xfId="3877"/>
    <cellStyle name="BM Input Modeller 2 3 5 3" xfId="3878"/>
    <cellStyle name="BM Input Modeller 2 3 6" xfId="3879"/>
    <cellStyle name="BM Input Modeller 2 3 6 2" xfId="3880"/>
    <cellStyle name="BM Input Modeller 2 3 6 2 2" xfId="3881"/>
    <cellStyle name="BM Input Modeller 2 3 6 3" xfId="3882"/>
    <cellStyle name="BM Input Modeller 2 3 7" xfId="3883"/>
    <cellStyle name="BM Input Modeller 2 3 7 2" xfId="3884"/>
    <cellStyle name="BM Input Modeller 2 3 7 2 2" xfId="3885"/>
    <cellStyle name="BM Input Modeller 2 3 7 3" xfId="3886"/>
    <cellStyle name="BM Input Modeller 2 3 8" xfId="3887"/>
    <cellStyle name="BM Input Modeller 2 3 8 2" xfId="3888"/>
    <cellStyle name="BM Input Modeller 2 3 8 2 2" xfId="3889"/>
    <cellStyle name="BM Input Modeller 2 3 8 3" xfId="3890"/>
    <cellStyle name="BM Input Modeller 2 3 9" xfId="3891"/>
    <cellStyle name="BM Input Modeller 2 3 9 2" xfId="3892"/>
    <cellStyle name="BM Input Modeller 2 3 9 2 2" xfId="3893"/>
    <cellStyle name="BM Input Modeller 2 3 9 3" xfId="3894"/>
    <cellStyle name="BM Input Modeller 2 4" xfId="183"/>
    <cellStyle name="BM Input Modeller 2 4 10" xfId="3895"/>
    <cellStyle name="BM Input Modeller 2 4 10 2" xfId="3896"/>
    <cellStyle name="BM Input Modeller 2 4 10 2 2" xfId="3897"/>
    <cellStyle name="BM Input Modeller 2 4 10 3" xfId="3898"/>
    <cellStyle name="BM Input Modeller 2 4 11" xfId="3899"/>
    <cellStyle name="BM Input Modeller 2 4 11 2" xfId="3900"/>
    <cellStyle name="BM Input Modeller 2 4 11 2 2" xfId="3901"/>
    <cellStyle name="BM Input Modeller 2 4 11 3" xfId="3902"/>
    <cellStyle name="BM Input Modeller 2 4 12" xfId="3903"/>
    <cellStyle name="BM Input Modeller 2 4 12 2" xfId="3904"/>
    <cellStyle name="BM Input Modeller 2 4 12 2 2" xfId="3905"/>
    <cellStyle name="BM Input Modeller 2 4 12 3" xfId="3906"/>
    <cellStyle name="BM Input Modeller 2 4 13" xfId="3907"/>
    <cellStyle name="BM Input Modeller 2 4 13 2" xfId="3908"/>
    <cellStyle name="BM Input Modeller 2 4 13 2 2" xfId="3909"/>
    <cellStyle name="BM Input Modeller 2 4 13 3" xfId="3910"/>
    <cellStyle name="BM Input Modeller 2 4 14" xfId="3911"/>
    <cellStyle name="BM Input Modeller 2 4 14 2" xfId="3912"/>
    <cellStyle name="BM Input Modeller 2 4 14 2 2" xfId="3913"/>
    <cellStyle name="BM Input Modeller 2 4 14 3" xfId="3914"/>
    <cellStyle name="BM Input Modeller 2 4 15" xfId="3915"/>
    <cellStyle name="BM Input Modeller 2 4 15 2" xfId="3916"/>
    <cellStyle name="BM Input Modeller 2 4 15 2 2" xfId="3917"/>
    <cellStyle name="BM Input Modeller 2 4 15 3" xfId="3918"/>
    <cellStyle name="BM Input Modeller 2 4 16" xfId="3919"/>
    <cellStyle name="BM Input Modeller 2 4 16 2" xfId="3920"/>
    <cellStyle name="BM Input Modeller 2 4 16 2 2" xfId="3921"/>
    <cellStyle name="BM Input Modeller 2 4 16 3" xfId="3922"/>
    <cellStyle name="BM Input Modeller 2 4 17" xfId="3923"/>
    <cellStyle name="BM Input Modeller 2 4 17 2" xfId="3924"/>
    <cellStyle name="BM Input Modeller 2 4 17 2 2" xfId="3925"/>
    <cellStyle name="BM Input Modeller 2 4 17 3" xfId="3926"/>
    <cellStyle name="BM Input Modeller 2 4 18" xfId="3927"/>
    <cellStyle name="BM Input Modeller 2 4 18 2" xfId="3928"/>
    <cellStyle name="BM Input Modeller 2 4 18 2 2" xfId="3929"/>
    <cellStyle name="BM Input Modeller 2 4 18 3" xfId="3930"/>
    <cellStyle name="BM Input Modeller 2 4 19" xfId="3931"/>
    <cellStyle name="BM Input Modeller 2 4 19 2" xfId="3932"/>
    <cellStyle name="BM Input Modeller 2 4 19 2 2" xfId="3933"/>
    <cellStyle name="BM Input Modeller 2 4 19 3" xfId="3934"/>
    <cellStyle name="BM Input Modeller 2 4 2" xfId="3935"/>
    <cellStyle name="BM Input Modeller 2 4 2 10" xfId="3936"/>
    <cellStyle name="BM Input Modeller 2 4 2 10 2" xfId="3937"/>
    <cellStyle name="BM Input Modeller 2 4 2 10 2 2" xfId="3938"/>
    <cellStyle name="BM Input Modeller 2 4 2 10 3" xfId="3939"/>
    <cellStyle name="BM Input Modeller 2 4 2 11" xfId="3940"/>
    <cellStyle name="BM Input Modeller 2 4 2 11 2" xfId="3941"/>
    <cellStyle name="BM Input Modeller 2 4 2 11 2 2" xfId="3942"/>
    <cellStyle name="BM Input Modeller 2 4 2 11 3" xfId="3943"/>
    <cellStyle name="BM Input Modeller 2 4 2 12" xfId="3944"/>
    <cellStyle name="BM Input Modeller 2 4 2 12 2" xfId="3945"/>
    <cellStyle name="BM Input Modeller 2 4 2 12 2 2" xfId="3946"/>
    <cellStyle name="BM Input Modeller 2 4 2 12 3" xfId="3947"/>
    <cellStyle name="BM Input Modeller 2 4 2 13" xfId="3948"/>
    <cellStyle name="BM Input Modeller 2 4 2 13 2" xfId="3949"/>
    <cellStyle name="BM Input Modeller 2 4 2 13 2 2" xfId="3950"/>
    <cellStyle name="BM Input Modeller 2 4 2 13 3" xfId="3951"/>
    <cellStyle name="BM Input Modeller 2 4 2 14" xfId="3952"/>
    <cellStyle name="BM Input Modeller 2 4 2 14 2" xfId="3953"/>
    <cellStyle name="BM Input Modeller 2 4 2 14 2 2" xfId="3954"/>
    <cellStyle name="BM Input Modeller 2 4 2 14 3" xfId="3955"/>
    <cellStyle name="BM Input Modeller 2 4 2 15" xfId="3956"/>
    <cellStyle name="BM Input Modeller 2 4 2 15 2" xfId="3957"/>
    <cellStyle name="BM Input Modeller 2 4 2 15 2 2" xfId="3958"/>
    <cellStyle name="BM Input Modeller 2 4 2 15 3" xfId="3959"/>
    <cellStyle name="BM Input Modeller 2 4 2 16" xfId="3960"/>
    <cellStyle name="BM Input Modeller 2 4 2 16 2" xfId="3961"/>
    <cellStyle name="BM Input Modeller 2 4 2 16 2 2" xfId="3962"/>
    <cellStyle name="BM Input Modeller 2 4 2 16 3" xfId="3963"/>
    <cellStyle name="BM Input Modeller 2 4 2 17" xfId="3964"/>
    <cellStyle name="BM Input Modeller 2 4 2 17 2" xfId="3965"/>
    <cellStyle name="BM Input Modeller 2 4 2 17 2 2" xfId="3966"/>
    <cellStyle name="BM Input Modeller 2 4 2 17 3" xfId="3967"/>
    <cellStyle name="BM Input Modeller 2 4 2 18" xfId="3968"/>
    <cellStyle name="BM Input Modeller 2 4 2 18 2" xfId="3969"/>
    <cellStyle name="BM Input Modeller 2 4 2 18 2 2" xfId="3970"/>
    <cellStyle name="BM Input Modeller 2 4 2 18 3" xfId="3971"/>
    <cellStyle name="BM Input Modeller 2 4 2 19" xfId="3972"/>
    <cellStyle name="BM Input Modeller 2 4 2 19 2" xfId="3973"/>
    <cellStyle name="BM Input Modeller 2 4 2 19 2 2" xfId="3974"/>
    <cellStyle name="BM Input Modeller 2 4 2 19 3" xfId="3975"/>
    <cellStyle name="BM Input Modeller 2 4 2 2" xfId="3976"/>
    <cellStyle name="BM Input Modeller 2 4 2 2 2" xfId="3977"/>
    <cellStyle name="BM Input Modeller 2 4 2 2 2 2" xfId="3978"/>
    <cellStyle name="BM Input Modeller 2 4 2 2 3" xfId="3979"/>
    <cellStyle name="BM Input Modeller 2 4 2 20" xfId="3980"/>
    <cellStyle name="BM Input Modeller 2 4 2 20 2" xfId="3981"/>
    <cellStyle name="BM Input Modeller 2 4 2 20 2 2" xfId="3982"/>
    <cellStyle name="BM Input Modeller 2 4 2 20 3" xfId="3983"/>
    <cellStyle name="BM Input Modeller 2 4 2 21" xfId="3984"/>
    <cellStyle name="BM Input Modeller 2 4 2 21 2" xfId="3985"/>
    <cellStyle name="BM Input Modeller 2 4 2 22" xfId="3986"/>
    <cellStyle name="BM Input Modeller 2 4 2 3" xfId="3987"/>
    <cellStyle name="BM Input Modeller 2 4 2 3 2" xfId="3988"/>
    <cellStyle name="BM Input Modeller 2 4 2 3 2 2" xfId="3989"/>
    <cellStyle name="BM Input Modeller 2 4 2 3 3" xfId="3990"/>
    <cellStyle name="BM Input Modeller 2 4 2 4" xfId="3991"/>
    <cellStyle name="BM Input Modeller 2 4 2 4 2" xfId="3992"/>
    <cellStyle name="BM Input Modeller 2 4 2 4 2 2" xfId="3993"/>
    <cellStyle name="BM Input Modeller 2 4 2 4 3" xfId="3994"/>
    <cellStyle name="BM Input Modeller 2 4 2 5" xfId="3995"/>
    <cellStyle name="BM Input Modeller 2 4 2 5 2" xfId="3996"/>
    <cellStyle name="BM Input Modeller 2 4 2 5 2 2" xfId="3997"/>
    <cellStyle name="BM Input Modeller 2 4 2 5 3" xfId="3998"/>
    <cellStyle name="BM Input Modeller 2 4 2 6" xfId="3999"/>
    <cellStyle name="BM Input Modeller 2 4 2 6 2" xfId="4000"/>
    <cellStyle name="BM Input Modeller 2 4 2 6 2 2" xfId="4001"/>
    <cellStyle name="BM Input Modeller 2 4 2 6 3" xfId="4002"/>
    <cellStyle name="BM Input Modeller 2 4 2 7" xfId="4003"/>
    <cellStyle name="BM Input Modeller 2 4 2 7 2" xfId="4004"/>
    <cellStyle name="BM Input Modeller 2 4 2 7 2 2" xfId="4005"/>
    <cellStyle name="BM Input Modeller 2 4 2 7 3" xfId="4006"/>
    <cellStyle name="BM Input Modeller 2 4 2 8" xfId="4007"/>
    <cellStyle name="BM Input Modeller 2 4 2 8 2" xfId="4008"/>
    <cellStyle name="BM Input Modeller 2 4 2 8 2 2" xfId="4009"/>
    <cellStyle name="BM Input Modeller 2 4 2 8 3" xfId="4010"/>
    <cellStyle name="BM Input Modeller 2 4 2 9" xfId="4011"/>
    <cellStyle name="BM Input Modeller 2 4 2 9 2" xfId="4012"/>
    <cellStyle name="BM Input Modeller 2 4 2 9 2 2" xfId="4013"/>
    <cellStyle name="BM Input Modeller 2 4 2 9 3" xfId="4014"/>
    <cellStyle name="BM Input Modeller 2 4 20" xfId="4015"/>
    <cellStyle name="BM Input Modeller 2 4 20 2" xfId="4016"/>
    <cellStyle name="BM Input Modeller 2 4 20 2 2" xfId="4017"/>
    <cellStyle name="BM Input Modeller 2 4 20 3" xfId="4018"/>
    <cellStyle name="BM Input Modeller 2 4 21" xfId="4019"/>
    <cellStyle name="BM Input Modeller 2 4 21 2" xfId="4020"/>
    <cellStyle name="BM Input Modeller 2 4 21 2 2" xfId="4021"/>
    <cellStyle name="BM Input Modeller 2 4 21 3" xfId="4022"/>
    <cellStyle name="BM Input Modeller 2 4 22" xfId="4023"/>
    <cellStyle name="BM Input Modeller 2 4 22 2" xfId="4024"/>
    <cellStyle name="BM Input Modeller 2 4 23" xfId="4025"/>
    <cellStyle name="BM Input Modeller 2 4 3" xfId="4026"/>
    <cellStyle name="BM Input Modeller 2 4 3 2" xfId="4027"/>
    <cellStyle name="BM Input Modeller 2 4 3 2 2" xfId="4028"/>
    <cellStyle name="BM Input Modeller 2 4 3 3" xfId="4029"/>
    <cellStyle name="BM Input Modeller 2 4 4" xfId="4030"/>
    <cellStyle name="BM Input Modeller 2 4 4 2" xfId="4031"/>
    <cellStyle name="BM Input Modeller 2 4 4 2 2" xfId="4032"/>
    <cellStyle name="BM Input Modeller 2 4 4 3" xfId="4033"/>
    <cellStyle name="BM Input Modeller 2 4 5" xfId="4034"/>
    <cellStyle name="BM Input Modeller 2 4 5 2" xfId="4035"/>
    <cellStyle name="BM Input Modeller 2 4 5 2 2" xfId="4036"/>
    <cellStyle name="BM Input Modeller 2 4 5 3" xfId="4037"/>
    <cellStyle name="BM Input Modeller 2 4 6" xfId="4038"/>
    <cellStyle name="BM Input Modeller 2 4 6 2" xfId="4039"/>
    <cellStyle name="BM Input Modeller 2 4 6 2 2" xfId="4040"/>
    <cellStyle name="BM Input Modeller 2 4 6 3" xfId="4041"/>
    <cellStyle name="BM Input Modeller 2 4 7" xfId="4042"/>
    <cellStyle name="BM Input Modeller 2 4 7 2" xfId="4043"/>
    <cellStyle name="BM Input Modeller 2 4 7 2 2" xfId="4044"/>
    <cellStyle name="BM Input Modeller 2 4 7 3" xfId="4045"/>
    <cellStyle name="BM Input Modeller 2 4 8" xfId="4046"/>
    <cellStyle name="BM Input Modeller 2 4 8 2" xfId="4047"/>
    <cellStyle name="BM Input Modeller 2 4 8 2 2" xfId="4048"/>
    <cellStyle name="BM Input Modeller 2 4 8 3" xfId="4049"/>
    <cellStyle name="BM Input Modeller 2 4 9" xfId="4050"/>
    <cellStyle name="BM Input Modeller 2 4 9 2" xfId="4051"/>
    <cellStyle name="BM Input Modeller 2 4 9 2 2" xfId="4052"/>
    <cellStyle name="BM Input Modeller 2 4 9 3" xfId="4053"/>
    <cellStyle name="BM Input Modeller 2 5" xfId="184"/>
    <cellStyle name="BM Input Modeller 2 5 10" xfId="4054"/>
    <cellStyle name="BM Input Modeller 2 5 10 2" xfId="4055"/>
    <cellStyle name="BM Input Modeller 2 5 10 2 2" xfId="4056"/>
    <cellStyle name="BM Input Modeller 2 5 10 3" xfId="4057"/>
    <cellStyle name="BM Input Modeller 2 5 11" xfId="4058"/>
    <cellStyle name="BM Input Modeller 2 5 11 2" xfId="4059"/>
    <cellStyle name="BM Input Modeller 2 5 11 2 2" xfId="4060"/>
    <cellStyle name="BM Input Modeller 2 5 11 3" xfId="4061"/>
    <cellStyle name="BM Input Modeller 2 5 12" xfId="4062"/>
    <cellStyle name="BM Input Modeller 2 5 12 2" xfId="4063"/>
    <cellStyle name="BM Input Modeller 2 5 12 2 2" xfId="4064"/>
    <cellStyle name="BM Input Modeller 2 5 12 3" xfId="4065"/>
    <cellStyle name="BM Input Modeller 2 5 13" xfId="4066"/>
    <cellStyle name="BM Input Modeller 2 5 13 2" xfId="4067"/>
    <cellStyle name="BM Input Modeller 2 5 13 2 2" xfId="4068"/>
    <cellStyle name="BM Input Modeller 2 5 13 3" xfId="4069"/>
    <cellStyle name="BM Input Modeller 2 5 14" xfId="4070"/>
    <cellStyle name="BM Input Modeller 2 5 14 2" xfId="4071"/>
    <cellStyle name="BM Input Modeller 2 5 14 2 2" xfId="4072"/>
    <cellStyle name="BM Input Modeller 2 5 14 3" xfId="4073"/>
    <cellStyle name="BM Input Modeller 2 5 15" xfId="4074"/>
    <cellStyle name="BM Input Modeller 2 5 15 2" xfId="4075"/>
    <cellStyle name="BM Input Modeller 2 5 15 2 2" xfId="4076"/>
    <cellStyle name="BM Input Modeller 2 5 15 3" xfId="4077"/>
    <cellStyle name="BM Input Modeller 2 5 16" xfId="4078"/>
    <cellStyle name="BM Input Modeller 2 5 16 2" xfId="4079"/>
    <cellStyle name="BM Input Modeller 2 5 16 2 2" xfId="4080"/>
    <cellStyle name="BM Input Modeller 2 5 16 3" xfId="4081"/>
    <cellStyle name="BM Input Modeller 2 5 17" xfId="4082"/>
    <cellStyle name="BM Input Modeller 2 5 17 2" xfId="4083"/>
    <cellStyle name="BM Input Modeller 2 5 17 2 2" xfId="4084"/>
    <cellStyle name="BM Input Modeller 2 5 17 3" xfId="4085"/>
    <cellStyle name="BM Input Modeller 2 5 18" xfId="4086"/>
    <cellStyle name="BM Input Modeller 2 5 18 2" xfId="4087"/>
    <cellStyle name="BM Input Modeller 2 5 18 2 2" xfId="4088"/>
    <cellStyle name="BM Input Modeller 2 5 18 3" xfId="4089"/>
    <cellStyle name="BM Input Modeller 2 5 19" xfId="4090"/>
    <cellStyle name="BM Input Modeller 2 5 19 2" xfId="4091"/>
    <cellStyle name="BM Input Modeller 2 5 19 2 2" xfId="4092"/>
    <cellStyle name="BM Input Modeller 2 5 19 3" xfId="4093"/>
    <cellStyle name="BM Input Modeller 2 5 2" xfId="4094"/>
    <cellStyle name="BM Input Modeller 2 5 2 2" xfId="4095"/>
    <cellStyle name="BM Input Modeller 2 5 2 2 2" xfId="4096"/>
    <cellStyle name="BM Input Modeller 2 5 2 3" xfId="4097"/>
    <cellStyle name="BM Input Modeller 2 5 20" xfId="4098"/>
    <cellStyle name="BM Input Modeller 2 5 20 2" xfId="4099"/>
    <cellStyle name="BM Input Modeller 2 5 20 2 2" xfId="4100"/>
    <cellStyle name="BM Input Modeller 2 5 20 3" xfId="4101"/>
    <cellStyle name="BM Input Modeller 2 5 21" xfId="4102"/>
    <cellStyle name="BM Input Modeller 2 5 21 2" xfId="4103"/>
    <cellStyle name="BM Input Modeller 2 5 22" xfId="4104"/>
    <cellStyle name="BM Input Modeller 2 5 3" xfId="4105"/>
    <cellStyle name="BM Input Modeller 2 5 3 2" xfId="4106"/>
    <cellStyle name="BM Input Modeller 2 5 3 2 2" xfId="4107"/>
    <cellStyle name="BM Input Modeller 2 5 3 3" xfId="4108"/>
    <cellStyle name="BM Input Modeller 2 5 4" xfId="4109"/>
    <cellStyle name="BM Input Modeller 2 5 4 2" xfId="4110"/>
    <cellStyle name="BM Input Modeller 2 5 4 2 2" xfId="4111"/>
    <cellStyle name="BM Input Modeller 2 5 4 3" xfId="4112"/>
    <cellStyle name="BM Input Modeller 2 5 5" xfId="4113"/>
    <cellStyle name="BM Input Modeller 2 5 5 2" xfId="4114"/>
    <cellStyle name="BM Input Modeller 2 5 5 2 2" xfId="4115"/>
    <cellStyle name="BM Input Modeller 2 5 5 3" xfId="4116"/>
    <cellStyle name="BM Input Modeller 2 5 6" xfId="4117"/>
    <cellStyle name="BM Input Modeller 2 5 6 2" xfId="4118"/>
    <cellStyle name="BM Input Modeller 2 5 6 2 2" xfId="4119"/>
    <cellStyle name="BM Input Modeller 2 5 6 3" xfId="4120"/>
    <cellStyle name="BM Input Modeller 2 5 7" xfId="4121"/>
    <cellStyle name="BM Input Modeller 2 5 7 2" xfId="4122"/>
    <cellStyle name="BM Input Modeller 2 5 7 2 2" xfId="4123"/>
    <cellStyle name="BM Input Modeller 2 5 7 3" xfId="4124"/>
    <cellStyle name="BM Input Modeller 2 5 8" xfId="4125"/>
    <cellStyle name="BM Input Modeller 2 5 8 2" xfId="4126"/>
    <cellStyle name="BM Input Modeller 2 5 8 2 2" xfId="4127"/>
    <cellStyle name="BM Input Modeller 2 5 8 3" xfId="4128"/>
    <cellStyle name="BM Input Modeller 2 5 9" xfId="4129"/>
    <cellStyle name="BM Input Modeller 2 5 9 2" xfId="4130"/>
    <cellStyle name="BM Input Modeller 2 5 9 2 2" xfId="4131"/>
    <cellStyle name="BM Input Modeller 2 5 9 3" xfId="4132"/>
    <cellStyle name="BM Input Modeller 2 6" xfId="4133"/>
    <cellStyle name="BM Input Modeller 2 6 2" xfId="4134"/>
    <cellStyle name="BM Input Modeller 2 6 2 2" xfId="4135"/>
    <cellStyle name="BM Input Modeller 2 6 3" xfId="4136"/>
    <cellStyle name="BM Input Modeller 2 7" xfId="4137"/>
    <cellStyle name="BM Input Modeller 2 7 2" xfId="4138"/>
    <cellStyle name="BM Input Modeller 2 7 2 2" xfId="4139"/>
    <cellStyle name="BM Input Modeller 2 7 3" xfId="4140"/>
    <cellStyle name="BM Input Modeller 2 8" xfId="4141"/>
    <cellStyle name="BM Input Modeller 2 8 2" xfId="4142"/>
    <cellStyle name="BM Input Modeller 2 8 2 2" xfId="4143"/>
    <cellStyle name="BM Input Modeller 2 8 3" xfId="4144"/>
    <cellStyle name="BM Input Modeller 2 9" xfId="4145"/>
    <cellStyle name="BM Input Modeller 2 9 2" xfId="4146"/>
    <cellStyle name="BM Input Modeller 2 9 2 2" xfId="4147"/>
    <cellStyle name="BM Input Modeller 2 9 3" xfId="4148"/>
    <cellStyle name="BM Input Modeller 20" xfId="4149"/>
    <cellStyle name="BM Input Modeller 20 2" xfId="4150"/>
    <cellStyle name="BM Input Modeller 20 2 2" xfId="4151"/>
    <cellStyle name="BM Input Modeller 20 3" xfId="4152"/>
    <cellStyle name="BM Input Modeller 21" xfId="4153"/>
    <cellStyle name="BM Input Modeller 21 2" xfId="4154"/>
    <cellStyle name="BM Input Modeller 21 2 2" xfId="4155"/>
    <cellStyle name="BM Input Modeller 21 3" xfId="4156"/>
    <cellStyle name="BM Input Modeller 22" xfId="4157"/>
    <cellStyle name="BM Input Modeller 22 2" xfId="4158"/>
    <cellStyle name="BM Input Modeller 23" xfId="4159"/>
    <cellStyle name="BM Input Modeller 24" xfId="4160"/>
    <cellStyle name="BM Input Modeller 25" xfId="4161"/>
    <cellStyle name="BM Input Modeller 26" xfId="4162"/>
    <cellStyle name="BM Input Modeller 3" xfId="185"/>
    <cellStyle name="BM Input Modeller 3 10" xfId="4163"/>
    <cellStyle name="BM Input Modeller 3 10 2" xfId="4164"/>
    <cellStyle name="BM Input Modeller 3 10 2 2" xfId="4165"/>
    <cellStyle name="BM Input Modeller 3 10 3" xfId="4166"/>
    <cellStyle name="BM Input Modeller 3 11" xfId="4167"/>
    <cellStyle name="BM Input Modeller 3 11 2" xfId="4168"/>
    <cellStyle name="BM Input Modeller 3 11 2 2" xfId="4169"/>
    <cellStyle name="BM Input Modeller 3 11 3" xfId="4170"/>
    <cellStyle name="BM Input Modeller 3 12" xfId="4171"/>
    <cellStyle name="BM Input Modeller 3 12 2" xfId="4172"/>
    <cellStyle name="BM Input Modeller 3 12 2 2" xfId="4173"/>
    <cellStyle name="BM Input Modeller 3 12 3" xfId="4174"/>
    <cellStyle name="BM Input Modeller 3 13" xfId="4175"/>
    <cellStyle name="BM Input Modeller 3 13 2" xfId="4176"/>
    <cellStyle name="BM Input Modeller 3 13 2 2" xfId="4177"/>
    <cellStyle name="BM Input Modeller 3 13 3" xfId="4178"/>
    <cellStyle name="BM Input Modeller 3 14" xfId="4179"/>
    <cellStyle name="BM Input Modeller 3 14 2" xfId="4180"/>
    <cellStyle name="BM Input Modeller 3 14 2 2" xfId="4181"/>
    <cellStyle name="BM Input Modeller 3 14 3" xfId="4182"/>
    <cellStyle name="BM Input Modeller 3 15" xfId="4183"/>
    <cellStyle name="BM Input Modeller 3 15 2" xfId="4184"/>
    <cellStyle name="BM Input Modeller 3 15 2 2" xfId="4185"/>
    <cellStyle name="BM Input Modeller 3 15 3" xfId="4186"/>
    <cellStyle name="BM Input Modeller 3 16" xfId="4187"/>
    <cellStyle name="BM Input Modeller 3 16 2" xfId="4188"/>
    <cellStyle name="BM Input Modeller 3 16 2 2" xfId="4189"/>
    <cellStyle name="BM Input Modeller 3 16 3" xfId="4190"/>
    <cellStyle name="BM Input Modeller 3 17" xfId="4191"/>
    <cellStyle name="BM Input Modeller 3 17 2" xfId="4192"/>
    <cellStyle name="BM Input Modeller 3 17 2 2" xfId="4193"/>
    <cellStyle name="BM Input Modeller 3 17 3" xfId="4194"/>
    <cellStyle name="BM Input Modeller 3 18" xfId="4195"/>
    <cellStyle name="BM Input Modeller 3 18 2" xfId="4196"/>
    <cellStyle name="BM Input Modeller 3 19" xfId="4197"/>
    <cellStyle name="BM Input Modeller 3 2" xfId="186"/>
    <cellStyle name="BM Input Modeller 3 2 10" xfId="4198"/>
    <cellStyle name="BM Input Modeller 3 2 10 2" xfId="4199"/>
    <cellStyle name="BM Input Modeller 3 2 10 2 2" xfId="4200"/>
    <cellStyle name="BM Input Modeller 3 2 10 3" xfId="4201"/>
    <cellStyle name="BM Input Modeller 3 2 11" xfId="4202"/>
    <cellStyle name="BM Input Modeller 3 2 11 2" xfId="4203"/>
    <cellStyle name="BM Input Modeller 3 2 11 2 2" xfId="4204"/>
    <cellStyle name="BM Input Modeller 3 2 11 3" xfId="4205"/>
    <cellStyle name="BM Input Modeller 3 2 12" xfId="4206"/>
    <cellStyle name="BM Input Modeller 3 2 12 2" xfId="4207"/>
    <cellStyle name="BM Input Modeller 3 2 12 2 2" xfId="4208"/>
    <cellStyle name="BM Input Modeller 3 2 12 3" xfId="4209"/>
    <cellStyle name="BM Input Modeller 3 2 13" xfId="4210"/>
    <cellStyle name="BM Input Modeller 3 2 13 2" xfId="4211"/>
    <cellStyle name="BM Input Modeller 3 2 13 2 2" xfId="4212"/>
    <cellStyle name="BM Input Modeller 3 2 13 3" xfId="4213"/>
    <cellStyle name="BM Input Modeller 3 2 14" xfId="4214"/>
    <cellStyle name="BM Input Modeller 3 2 14 2" xfId="4215"/>
    <cellStyle name="BM Input Modeller 3 2 14 2 2" xfId="4216"/>
    <cellStyle name="BM Input Modeller 3 2 14 3" xfId="4217"/>
    <cellStyle name="BM Input Modeller 3 2 15" xfId="4218"/>
    <cellStyle name="BM Input Modeller 3 2 15 2" xfId="4219"/>
    <cellStyle name="BM Input Modeller 3 2 15 2 2" xfId="4220"/>
    <cellStyle name="BM Input Modeller 3 2 15 3" xfId="4221"/>
    <cellStyle name="BM Input Modeller 3 2 16" xfId="4222"/>
    <cellStyle name="BM Input Modeller 3 2 16 2" xfId="4223"/>
    <cellStyle name="BM Input Modeller 3 2 16 2 2" xfId="4224"/>
    <cellStyle name="BM Input Modeller 3 2 16 3" xfId="4225"/>
    <cellStyle name="BM Input Modeller 3 2 17" xfId="4226"/>
    <cellStyle name="BM Input Modeller 3 2 17 2" xfId="4227"/>
    <cellStyle name="BM Input Modeller 3 2 17 2 2" xfId="4228"/>
    <cellStyle name="BM Input Modeller 3 2 17 3" xfId="4229"/>
    <cellStyle name="BM Input Modeller 3 2 18" xfId="4230"/>
    <cellStyle name="BM Input Modeller 3 2 18 2" xfId="4231"/>
    <cellStyle name="BM Input Modeller 3 2 18 2 2" xfId="4232"/>
    <cellStyle name="BM Input Modeller 3 2 18 3" xfId="4233"/>
    <cellStyle name="BM Input Modeller 3 2 19" xfId="4234"/>
    <cellStyle name="BM Input Modeller 3 2 19 2" xfId="4235"/>
    <cellStyle name="BM Input Modeller 3 2 19 2 2" xfId="4236"/>
    <cellStyle name="BM Input Modeller 3 2 19 3" xfId="4237"/>
    <cellStyle name="BM Input Modeller 3 2 2" xfId="4238"/>
    <cellStyle name="BM Input Modeller 3 2 2 2" xfId="4239"/>
    <cellStyle name="BM Input Modeller 3 2 2 2 2" xfId="4240"/>
    <cellStyle name="BM Input Modeller 3 2 2 3" xfId="4241"/>
    <cellStyle name="BM Input Modeller 3 2 20" xfId="4242"/>
    <cellStyle name="BM Input Modeller 3 2 20 2" xfId="4243"/>
    <cellStyle name="BM Input Modeller 3 2 20 2 2" xfId="4244"/>
    <cellStyle name="BM Input Modeller 3 2 20 3" xfId="4245"/>
    <cellStyle name="BM Input Modeller 3 2 21" xfId="4246"/>
    <cellStyle name="BM Input Modeller 3 2 21 2" xfId="4247"/>
    <cellStyle name="BM Input Modeller 3 2 22" xfId="4248"/>
    <cellStyle name="BM Input Modeller 3 2 3" xfId="4249"/>
    <cellStyle name="BM Input Modeller 3 2 3 2" xfId="4250"/>
    <cellStyle name="BM Input Modeller 3 2 3 2 2" xfId="4251"/>
    <cellStyle name="BM Input Modeller 3 2 3 3" xfId="4252"/>
    <cellStyle name="BM Input Modeller 3 2 4" xfId="4253"/>
    <cellStyle name="BM Input Modeller 3 2 4 2" xfId="4254"/>
    <cellStyle name="BM Input Modeller 3 2 4 2 2" xfId="4255"/>
    <cellStyle name="BM Input Modeller 3 2 4 3" xfId="4256"/>
    <cellStyle name="BM Input Modeller 3 2 5" xfId="4257"/>
    <cellStyle name="BM Input Modeller 3 2 5 2" xfId="4258"/>
    <cellStyle name="BM Input Modeller 3 2 5 2 2" xfId="4259"/>
    <cellStyle name="BM Input Modeller 3 2 5 3" xfId="4260"/>
    <cellStyle name="BM Input Modeller 3 2 6" xfId="4261"/>
    <cellStyle name="BM Input Modeller 3 2 6 2" xfId="4262"/>
    <cellStyle name="BM Input Modeller 3 2 6 2 2" xfId="4263"/>
    <cellStyle name="BM Input Modeller 3 2 6 3" xfId="4264"/>
    <cellStyle name="BM Input Modeller 3 2 7" xfId="4265"/>
    <cellStyle name="BM Input Modeller 3 2 7 2" xfId="4266"/>
    <cellStyle name="BM Input Modeller 3 2 7 2 2" xfId="4267"/>
    <cellStyle name="BM Input Modeller 3 2 7 3" xfId="4268"/>
    <cellStyle name="BM Input Modeller 3 2 8" xfId="4269"/>
    <cellStyle name="BM Input Modeller 3 2 8 2" xfId="4270"/>
    <cellStyle name="BM Input Modeller 3 2 8 2 2" xfId="4271"/>
    <cellStyle name="BM Input Modeller 3 2 8 3" xfId="4272"/>
    <cellStyle name="BM Input Modeller 3 2 9" xfId="4273"/>
    <cellStyle name="BM Input Modeller 3 2 9 2" xfId="4274"/>
    <cellStyle name="BM Input Modeller 3 2 9 2 2" xfId="4275"/>
    <cellStyle name="BM Input Modeller 3 2 9 3" xfId="4276"/>
    <cellStyle name="BM Input Modeller 3 3" xfId="187"/>
    <cellStyle name="BM Input Modeller 3 3 2" xfId="4277"/>
    <cellStyle name="BM Input Modeller 3 3 2 2" xfId="4278"/>
    <cellStyle name="BM Input Modeller 3 3 3" xfId="4279"/>
    <cellStyle name="BM Input Modeller 3 4" xfId="188"/>
    <cellStyle name="BM Input Modeller 3 4 2" xfId="4280"/>
    <cellStyle name="BM Input Modeller 3 4 2 2" xfId="4281"/>
    <cellStyle name="BM Input Modeller 3 4 3" xfId="4282"/>
    <cellStyle name="BM Input Modeller 3 5" xfId="189"/>
    <cellStyle name="BM Input Modeller 3 5 2" xfId="4283"/>
    <cellStyle name="BM Input Modeller 3 5 2 2" xfId="4284"/>
    <cellStyle name="BM Input Modeller 3 5 3" xfId="4285"/>
    <cellStyle name="BM Input Modeller 3 6" xfId="4286"/>
    <cellStyle name="BM Input Modeller 3 6 2" xfId="4287"/>
    <cellStyle name="BM Input Modeller 3 6 2 2" xfId="4288"/>
    <cellStyle name="BM Input Modeller 3 6 3" xfId="4289"/>
    <cellStyle name="BM Input Modeller 3 7" xfId="4290"/>
    <cellStyle name="BM Input Modeller 3 7 2" xfId="4291"/>
    <cellStyle name="BM Input Modeller 3 7 2 2" xfId="4292"/>
    <cellStyle name="BM Input Modeller 3 7 3" xfId="4293"/>
    <cellStyle name="BM Input Modeller 3 8" xfId="4294"/>
    <cellStyle name="BM Input Modeller 3 8 2" xfId="4295"/>
    <cellStyle name="BM Input Modeller 3 8 2 2" xfId="4296"/>
    <cellStyle name="BM Input Modeller 3 8 3" xfId="4297"/>
    <cellStyle name="BM Input Modeller 3 9" xfId="4298"/>
    <cellStyle name="BM Input Modeller 3 9 2" xfId="4299"/>
    <cellStyle name="BM Input Modeller 3 9 2 2" xfId="4300"/>
    <cellStyle name="BM Input Modeller 3 9 3" xfId="4301"/>
    <cellStyle name="BM Input Modeller 4" xfId="190"/>
    <cellStyle name="BM Input Modeller 4 10" xfId="4302"/>
    <cellStyle name="BM Input Modeller 4 10 2" xfId="4303"/>
    <cellStyle name="BM Input Modeller 4 10 2 2" xfId="4304"/>
    <cellStyle name="BM Input Modeller 4 10 3" xfId="4305"/>
    <cellStyle name="BM Input Modeller 4 11" xfId="4306"/>
    <cellStyle name="BM Input Modeller 4 11 2" xfId="4307"/>
    <cellStyle name="BM Input Modeller 4 11 2 2" xfId="4308"/>
    <cellStyle name="BM Input Modeller 4 11 3" xfId="4309"/>
    <cellStyle name="BM Input Modeller 4 12" xfId="4310"/>
    <cellStyle name="BM Input Modeller 4 12 2" xfId="4311"/>
    <cellStyle name="BM Input Modeller 4 12 2 2" xfId="4312"/>
    <cellStyle name="BM Input Modeller 4 12 3" xfId="4313"/>
    <cellStyle name="BM Input Modeller 4 13" xfId="4314"/>
    <cellStyle name="BM Input Modeller 4 13 2" xfId="4315"/>
    <cellStyle name="BM Input Modeller 4 13 2 2" xfId="4316"/>
    <cellStyle name="BM Input Modeller 4 13 3" xfId="4317"/>
    <cellStyle name="BM Input Modeller 4 14" xfId="4318"/>
    <cellStyle name="BM Input Modeller 4 14 2" xfId="4319"/>
    <cellStyle name="BM Input Modeller 4 14 2 2" xfId="4320"/>
    <cellStyle name="BM Input Modeller 4 14 3" xfId="4321"/>
    <cellStyle name="BM Input Modeller 4 15" xfId="4322"/>
    <cellStyle name="BM Input Modeller 4 15 2" xfId="4323"/>
    <cellStyle name="BM Input Modeller 4 15 2 2" xfId="4324"/>
    <cellStyle name="BM Input Modeller 4 15 3" xfId="4325"/>
    <cellStyle name="BM Input Modeller 4 16" xfId="4326"/>
    <cellStyle name="BM Input Modeller 4 16 2" xfId="4327"/>
    <cellStyle name="BM Input Modeller 4 16 2 2" xfId="4328"/>
    <cellStyle name="BM Input Modeller 4 16 3" xfId="4329"/>
    <cellStyle name="BM Input Modeller 4 17" xfId="4330"/>
    <cellStyle name="BM Input Modeller 4 17 2" xfId="4331"/>
    <cellStyle name="BM Input Modeller 4 17 2 2" xfId="4332"/>
    <cellStyle name="BM Input Modeller 4 17 3" xfId="4333"/>
    <cellStyle name="BM Input Modeller 4 18" xfId="4334"/>
    <cellStyle name="BM Input Modeller 4 18 2" xfId="4335"/>
    <cellStyle name="BM Input Modeller 4 19" xfId="4336"/>
    <cellStyle name="BM Input Modeller 4 2" xfId="191"/>
    <cellStyle name="BM Input Modeller 4 2 10" xfId="4337"/>
    <cellStyle name="BM Input Modeller 4 2 10 2" xfId="4338"/>
    <cellStyle name="BM Input Modeller 4 2 10 2 2" xfId="4339"/>
    <cellStyle name="BM Input Modeller 4 2 10 3" xfId="4340"/>
    <cellStyle name="BM Input Modeller 4 2 11" xfId="4341"/>
    <cellStyle name="BM Input Modeller 4 2 11 2" xfId="4342"/>
    <cellStyle name="BM Input Modeller 4 2 11 2 2" xfId="4343"/>
    <cellStyle name="BM Input Modeller 4 2 11 3" xfId="4344"/>
    <cellStyle name="BM Input Modeller 4 2 12" xfId="4345"/>
    <cellStyle name="BM Input Modeller 4 2 12 2" xfId="4346"/>
    <cellStyle name="BM Input Modeller 4 2 12 2 2" xfId="4347"/>
    <cellStyle name="BM Input Modeller 4 2 12 3" xfId="4348"/>
    <cellStyle name="BM Input Modeller 4 2 13" xfId="4349"/>
    <cellStyle name="BM Input Modeller 4 2 13 2" xfId="4350"/>
    <cellStyle name="BM Input Modeller 4 2 13 2 2" xfId="4351"/>
    <cellStyle name="BM Input Modeller 4 2 13 3" xfId="4352"/>
    <cellStyle name="BM Input Modeller 4 2 14" xfId="4353"/>
    <cellStyle name="BM Input Modeller 4 2 14 2" xfId="4354"/>
    <cellStyle name="BM Input Modeller 4 2 14 2 2" xfId="4355"/>
    <cellStyle name="BM Input Modeller 4 2 14 3" xfId="4356"/>
    <cellStyle name="BM Input Modeller 4 2 15" xfId="4357"/>
    <cellStyle name="BM Input Modeller 4 2 15 2" xfId="4358"/>
    <cellStyle name="BM Input Modeller 4 2 15 2 2" xfId="4359"/>
    <cellStyle name="BM Input Modeller 4 2 15 3" xfId="4360"/>
    <cellStyle name="BM Input Modeller 4 2 16" xfId="4361"/>
    <cellStyle name="BM Input Modeller 4 2 16 2" xfId="4362"/>
    <cellStyle name="BM Input Modeller 4 2 16 2 2" xfId="4363"/>
    <cellStyle name="BM Input Modeller 4 2 16 3" xfId="4364"/>
    <cellStyle name="BM Input Modeller 4 2 17" xfId="4365"/>
    <cellStyle name="BM Input Modeller 4 2 17 2" xfId="4366"/>
    <cellStyle name="BM Input Modeller 4 2 17 2 2" xfId="4367"/>
    <cellStyle name="BM Input Modeller 4 2 17 3" xfId="4368"/>
    <cellStyle name="BM Input Modeller 4 2 18" xfId="4369"/>
    <cellStyle name="BM Input Modeller 4 2 18 2" xfId="4370"/>
    <cellStyle name="BM Input Modeller 4 2 18 2 2" xfId="4371"/>
    <cellStyle name="BM Input Modeller 4 2 18 3" xfId="4372"/>
    <cellStyle name="BM Input Modeller 4 2 19" xfId="4373"/>
    <cellStyle name="BM Input Modeller 4 2 19 2" xfId="4374"/>
    <cellStyle name="BM Input Modeller 4 2 19 2 2" xfId="4375"/>
    <cellStyle name="BM Input Modeller 4 2 19 3" xfId="4376"/>
    <cellStyle name="BM Input Modeller 4 2 2" xfId="4377"/>
    <cellStyle name="BM Input Modeller 4 2 2 2" xfId="4378"/>
    <cellStyle name="BM Input Modeller 4 2 2 2 2" xfId="4379"/>
    <cellStyle name="BM Input Modeller 4 2 2 3" xfId="4380"/>
    <cellStyle name="BM Input Modeller 4 2 20" xfId="4381"/>
    <cellStyle name="BM Input Modeller 4 2 20 2" xfId="4382"/>
    <cellStyle name="BM Input Modeller 4 2 20 2 2" xfId="4383"/>
    <cellStyle name="BM Input Modeller 4 2 20 3" xfId="4384"/>
    <cellStyle name="BM Input Modeller 4 2 21" xfId="4385"/>
    <cellStyle name="BM Input Modeller 4 2 21 2" xfId="4386"/>
    <cellStyle name="BM Input Modeller 4 2 22" xfId="4387"/>
    <cellStyle name="BM Input Modeller 4 2 3" xfId="4388"/>
    <cellStyle name="BM Input Modeller 4 2 3 2" xfId="4389"/>
    <cellStyle name="BM Input Modeller 4 2 3 2 2" xfId="4390"/>
    <cellStyle name="BM Input Modeller 4 2 3 3" xfId="4391"/>
    <cellStyle name="BM Input Modeller 4 2 4" xfId="4392"/>
    <cellStyle name="BM Input Modeller 4 2 4 2" xfId="4393"/>
    <cellStyle name="BM Input Modeller 4 2 4 2 2" xfId="4394"/>
    <cellStyle name="BM Input Modeller 4 2 4 3" xfId="4395"/>
    <cellStyle name="BM Input Modeller 4 2 5" xfId="4396"/>
    <cellStyle name="BM Input Modeller 4 2 5 2" xfId="4397"/>
    <cellStyle name="BM Input Modeller 4 2 5 2 2" xfId="4398"/>
    <cellStyle name="BM Input Modeller 4 2 5 3" xfId="4399"/>
    <cellStyle name="BM Input Modeller 4 2 6" xfId="4400"/>
    <cellStyle name="BM Input Modeller 4 2 6 2" xfId="4401"/>
    <cellStyle name="BM Input Modeller 4 2 6 2 2" xfId="4402"/>
    <cellStyle name="BM Input Modeller 4 2 6 3" xfId="4403"/>
    <cellStyle name="BM Input Modeller 4 2 7" xfId="4404"/>
    <cellStyle name="BM Input Modeller 4 2 7 2" xfId="4405"/>
    <cellStyle name="BM Input Modeller 4 2 7 2 2" xfId="4406"/>
    <cellStyle name="BM Input Modeller 4 2 7 3" xfId="4407"/>
    <cellStyle name="BM Input Modeller 4 2 8" xfId="4408"/>
    <cellStyle name="BM Input Modeller 4 2 8 2" xfId="4409"/>
    <cellStyle name="BM Input Modeller 4 2 8 2 2" xfId="4410"/>
    <cellStyle name="BM Input Modeller 4 2 8 3" xfId="4411"/>
    <cellStyle name="BM Input Modeller 4 2 9" xfId="4412"/>
    <cellStyle name="BM Input Modeller 4 2 9 2" xfId="4413"/>
    <cellStyle name="BM Input Modeller 4 2 9 2 2" xfId="4414"/>
    <cellStyle name="BM Input Modeller 4 2 9 3" xfId="4415"/>
    <cellStyle name="BM Input Modeller 4 3" xfId="192"/>
    <cellStyle name="BM Input Modeller 4 3 2" xfId="4416"/>
    <cellStyle name="BM Input Modeller 4 3 2 2" xfId="4417"/>
    <cellStyle name="BM Input Modeller 4 3 3" xfId="4418"/>
    <cellStyle name="BM Input Modeller 4 4" xfId="193"/>
    <cellStyle name="BM Input Modeller 4 4 2" xfId="4419"/>
    <cellStyle name="BM Input Modeller 4 4 2 2" xfId="4420"/>
    <cellStyle name="BM Input Modeller 4 4 3" xfId="4421"/>
    <cellStyle name="BM Input Modeller 4 5" xfId="194"/>
    <cellStyle name="BM Input Modeller 4 5 2" xfId="4422"/>
    <cellStyle name="BM Input Modeller 4 5 2 2" xfId="4423"/>
    <cellStyle name="BM Input Modeller 4 5 3" xfId="4424"/>
    <cellStyle name="BM Input Modeller 4 6" xfId="4425"/>
    <cellStyle name="BM Input Modeller 4 6 2" xfId="4426"/>
    <cellStyle name="BM Input Modeller 4 6 2 2" xfId="4427"/>
    <cellStyle name="BM Input Modeller 4 6 3" xfId="4428"/>
    <cellStyle name="BM Input Modeller 4 7" xfId="4429"/>
    <cellStyle name="BM Input Modeller 4 7 2" xfId="4430"/>
    <cellStyle name="BM Input Modeller 4 7 2 2" xfId="4431"/>
    <cellStyle name="BM Input Modeller 4 7 3" xfId="4432"/>
    <cellStyle name="BM Input Modeller 4 8" xfId="4433"/>
    <cellStyle name="BM Input Modeller 4 8 2" xfId="4434"/>
    <cellStyle name="BM Input Modeller 4 8 2 2" xfId="4435"/>
    <cellStyle name="BM Input Modeller 4 8 3" xfId="4436"/>
    <cellStyle name="BM Input Modeller 4 9" xfId="4437"/>
    <cellStyle name="BM Input Modeller 4 9 2" xfId="4438"/>
    <cellStyle name="BM Input Modeller 4 9 2 2" xfId="4439"/>
    <cellStyle name="BM Input Modeller 4 9 3" xfId="4440"/>
    <cellStyle name="BM Input Modeller 5" xfId="195"/>
    <cellStyle name="BM Input Modeller 5 10" xfId="4441"/>
    <cellStyle name="BM Input Modeller 5 10 2" xfId="4442"/>
    <cellStyle name="BM Input Modeller 5 10 2 2" xfId="4443"/>
    <cellStyle name="BM Input Modeller 5 10 3" xfId="4444"/>
    <cellStyle name="BM Input Modeller 5 11" xfId="4445"/>
    <cellStyle name="BM Input Modeller 5 11 2" xfId="4446"/>
    <cellStyle name="BM Input Modeller 5 11 2 2" xfId="4447"/>
    <cellStyle name="BM Input Modeller 5 11 3" xfId="4448"/>
    <cellStyle name="BM Input Modeller 5 12" xfId="4449"/>
    <cellStyle name="BM Input Modeller 5 12 2" xfId="4450"/>
    <cellStyle name="BM Input Modeller 5 12 2 2" xfId="4451"/>
    <cellStyle name="BM Input Modeller 5 12 3" xfId="4452"/>
    <cellStyle name="BM Input Modeller 5 13" xfId="4453"/>
    <cellStyle name="BM Input Modeller 5 13 2" xfId="4454"/>
    <cellStyle name="BM Input Modeller 5 13 2 2" xfId="4455"/>
    <cellStyle name="BM Input Modeller 5 13 3" xfId="4456"/>
    <cellStyle name="BM Input Modeller 5 14" xfId="4457"/>
    <cellStyle name="BM Input Modeller 5 14 2" xfId="4458"/>
    <cellStyle name="BM Input Modeller 5 14 2 2" xfId="4459"/>
    <cellStyle name="BM Input Modeller 5 14 3" xfId="4460"/>
    <cellStyle name="BM Input Modeller 5 15" xfId="4461"/>
    <cellStyle name="BM Input Modeller 5 15 2" xfId="4462"/>
    <cellStyle name="BM Input Modeller 5 15 2 2" xfId="4463"/>
    <cellStyle name="BM Input Modeller 5 15 3" xfId="4464"/>
    <cellStyle name="BM Input Modeller 5 16" xfId="4465"/>
    <cellStyle name="BM Input Modeller 5 16 2" xfId="4466"/>
    <cellStyle name="BM Input Modeller 5 16 2 2" xfId="4467"/>
    <cellStyle name="BM Input Modeller 5 16 3" xfId="4468"/>
    <cellStyle name="BM Input Modeller 5 17" xfId="4469"/>
    <cellStyle name="BM Input Modeller 5 17 2" xfId="4470"/>
    <cellStyle name="BM Input Modeller 5 17 2 2" xfId="4471"/>
    <cellStyle name="BM Input Modeller 5 17 3" xfId="4472"/>
    <cellStyle name="BM Input Modeller 5 18" xfId="4473"/>
    <cellStyle name="BM Input Modeller 5 18 2" xfId="4474"/>
    <cellStyle name="BM Input Modeller 5 18 2 2" xfId="4475"/>
    <cellStyle name="BM Input Modeller 5 18 3" xfId="4476"/>
    <cellStyle name="BM Input Modeller 5 19" xfId="4477"/>
    <cellStyle name="BM Input Modeller 5 19 2" xfId="4478"/>
    <cellStyle name="BM Input Modeller 5 19 2 2" xfId="4479"/>
    <cellStyle name="BM Input Modeller 5 19 3" xfId="4480"/>
    <cellStyle name="BM Input Modeller 5 2" xfId="4481"/>
    <cellStyle name="BM Input Modeller 5 2 10" xfId="4482"/>
    <cellStyle name="BM Input Modeller 5 2 10 2" xfId="4483"/>
    <cellStyle name="BM Input Modeller 5 2 10 2 2" xfId="4484"/>
    <cellStyle name="BM Input Modeller 5 2 10 3" xfId="4485"/>
    <cellStyle name="BM Input Modeller 5 2 11" xfId="4486"/>
    <cellStyle name="BM Input Modeller 5 2 11 2" xfId="4487"/>
    <cellStyle name="BM Input Modeller 5 2 11 2 2" xfId="4488"/>
    <cellStyle name="BM Input Modeller 5 2 11 3" xfId="4489"/>
    <cellStyle name="BM Input Modeller 5 2 12" xfId="4490"/>
    <cellStyle name="BM Input Modeller 5 2 12 2" xfId="4491"/>
    <cellStyle name="BM Input Modeller 5 2 12 2 2" xfId="4492"/>
    <cellStyle name="BM Input Modeller 5 2 12 3" xfId="4493"/>
    <cellStyle name="BM Input Modeller 5 2 13" xfId="4494"/>
    <cellStyle name="BM Input Modeller 5 2 13 2" xfId="4495"/>
    <cellStyle name="BM Input Modeller 5 2 13 2 2" xfId="4496"/>
    <cellStyle name="BM Input Modeller 5 2 13 3" xfId="4497"/>
    <cellStyle name="BM Input Modeller 5 2 14" xfId="4498"/>
    <cellStyle name="BM Input Modeller 5 2 14 2" xfId="4499"/>
    <cellStyle name="BM Input Modeller 5 2 14 2 2" xfId="4500"/>
    <cellStyle name="BM Input Modeller 5 2 14 3" xfId="4501"/>
    <cellStyle name="BM Input Modeller 5 2 15" xfId="4502"/>
    <cellStyle name="BM Input Modeller 5 2 15 2" xfId="4503"/>
    <cellStyle name="BM Input Modeller 5 2 15 2 2" xfId="4504"/>
    <cellStyle name="BM Input Modeller 5 2 15 3" xfId="4505"/>
    <cellStyle name="BM Input Modeller 5 2 16" xfId="4506"/>
    <cellStyle name="BM Input Modeller 5 2 16 2" xfId="4507"/>
    <cellStyle name="BM Input Modeller 5 2 16 2 2" xfId="4508"/>
    <cellStyle name="BM Input Modeller 5 2 16 3" xfId="4509"/>
    <cellStyle name="BM Input Modeller 5 2 17" xfId="4510"/>
    <cellStyle name="BM Input Modeller 5 2 17 2" xfId="4511"/>
    <cellStyle name="BM Input Modeller 5 2 17 2 2" xfId="4512"/>
    <cellStyle name="BM Input Modeller 5 2 17 3" xfId="4513"/>
    <cellStyle name="BM Input Modeller 5 2 18" xfId="4514"/>
    <cellStyle name="BM Input Modeller 5 2 18 2" xfId="4515"/>
    <cellStyle name="BM Input Modeller 5 2 18 2 2" xfId="4516"/>
    <cellStyle name="BM Input Modeller 5 2 18 3" xfId="4517"/>
    <cellStyle name="BM Input Modeller 5 2 19" xfId="4518"/>
    <cellStyle name="BM Input Modeller 5 2 19 2" xfId="4519"/>
    <cellStyle name="BM Input Modeller 5 2 19 2 2" xfId="4520"/>
    <cellStyle name="BM Input Modeller 5 2 19 3" xfId="4521"/>
    <cellStyle name="BM Input Modeller 5 2 2" xfId="4522"/>
    <cellStyle name="BM Input Modeller 5 2 2 2" xfId="4523"/>
    <cellStyle name="BM Input Modeller 5 2 2 2 2" xfId="4524"/>
    <cellStyle name="BM Input Modeller 5 2 2 3" xfId="4525"/>
    <cellStyle name="BM Input Modeller 5 2 20" xfId="4526"/>
    <cellStyle name="BM Input Modeller 5 2 20 2" xfId="4527"/>
    <cellStyle name="BM Input Modeller 5 2 20 2 2" xfId="4528"/>
    <cellStyle name="BM Input Modeller 5 2 20 3" xfId="4529"/>
    <cellStyle name="BM Input Modeller 5 2 21" xfId="4530"/>
    <cellStyle name="BM Input Modeller 5 2 21 2" xfId="4531"/>
    <cellStyle name="BM Input Modeller 5 2 22" xfId="4532"/>
    <cellStyle name="BM Input Modeller 5 2 3" xfId="4533"/>
    <cellStyle name="BM Input Modeller 5 2 3 2" xfId="4534"/>
    <cellStyle name="BM Input Modeller 5 2 3 2 2" xfId="4535"/>
    <cellStyle name="BM Input Modeller 5 2 3 3" xfId="4536"/>
    <cellStyle name="BM Input Modeller 5 2 4" xfId="4537"/>
    <cellStyle name="BM Input Modeller 5 2 4 2" xfId="4538"/>
    <cellStyle name="BM Input Modeller 5 2 4 2 2" xfId="4539"/>
    <cellStyle name="BM Input Modeller 5 2 4 3" xfId="4540"/>
    <cellStyle name="BM Input Modeller 5 2 5" xfId="4541"/>
    <cellStyle name="BM Input Modeller 5 2 5 2" xfId="4542"/>
    <cellStyle name="BM Input Modeller 5 2 5 2 2" xfId="4543"/>
    <cellStyle name="BM Input Modeller 5 2 5 3" xfId="4544"/>
    <cellStyle name="BM Input Modeller 5 2 6" xfId="4545"/>
    <cellStyle name="BM Input Modeller 5 2 6 2" xfId="4546"/>
    <cellStyle name="BM Input Modeller 5 2 6 2 2" xfId="4547"/>
    <cellStyle name="BM Input Modeller 5 2 6 3" xfId="4548"/>
    <cellStyle name="BM Input Modeller 5 2 7" xfId="4549"/>
    <cellStyle name="BM Input Modeller 5 2 7 2" xfId="4550"/>
    <cellStyle name="BM Input Modeller 5 2 7 2 2" xfId="4551"/>
    <cellStyle name="BM Input Modeller 5 2 7 3" xfId="4552"/>
    <cellStyle name="BM Input Modeller 5 2 8" xfId="4553"/>
    <cellStyle name="BM Input Modeller 5 2 8 2" xfId="4554"/>
    <cellStyle name="BM Input Modeller 5 2 8 2 2" xfId="4555"/>
    <cellStyle name="BM Input Modeller 5 2 8 3" xfId="4556"/>
    <cellStyle name="BM Input Modeller 5 2 9" xfId="4557"/>
    <cellStyle name="BM Input Modeller 5 2 9 2" xfId="4558"/>
    <cellStyle name="BM Input Modeller 5 2 9 2 2" xfId="4559"/>
    <cellStyle name="BM Input Modeller 5 2 9 3" xfId="4560"/>
    <cellStyle name="BM Input Modeller 5 20" xfId="4561"/>
    <cellStyle name="BM Input Modeller 5 20 2" xfId="4562"/>
    <cellStyle name="BM Input Modeller 5 20 2 2" xfId="4563"/>
    <cellStyle name="BM Input Modeller 5 20 3" xfId="4564"/>
    <cellStyle name="BM Input Modeller 5 21" xfId="4565"/>
    <cellStyle name="BM Input Modeller 5 21 2" xfId="4566"/>
    <cellStyle name="BM Input Modeller 5 21 2 2" xfId="4567"/>
    <cellStyle name="BM Input Modeller 5 21 3" xfId="4568"/>
    <cellStyle name="BM Input Modeller 5 22" xfId="4569"/>
    <cellStyle name="BM Input Modeller 5 22 2" xfId="4570"/>
    <cellStyle name="BM Input Modeller 5 23" xfId="4571"/>
    <cellStyle name="BM Input Modeller 5 3" xfId="4572"/>
    <cellStyle name="BM Input Modeller 5 3 2" xfId="4573"/>
    <cellStyle name="BM Input Modeller 5 3 2 2" xfId="4574"/>
    <cellStyle name="BM Input Modeller 5 3 3" xfId="4575"/>
    <cellStyle name="BM Input Modeller 5 4" xfId="4576"/>
    <cellStyle name="BM Input Modeller 5 4 2" xfId="4577"/>
    <cellStyle name="BM Input Modeller 5 4 2 2" xfId="4578"/>
    <cellStyle name="BM Input Modeller 5 4 3" xfId="4579"/>
    <cellStyle name="BM Input Modeller 5 5" xfId="4580"/>
    <cellStyle name="BM Input Modeller 5 5 2" xfId="4581"/>
    <cellStyle name="BM Input Modeller 5 5 2 2" xfId="4582"/>
    <cellStyle name="BM Input Modeller 5 5 3" xfId="4583"/>
    <cellStyle name="BM Input Modeller 5 6" xfId="4584"/>
    <cellStyle name="BM Input Modeller 5 6 2" xfId="4585"/>
    <cellStyle name="BM Input Modeller 5 6 2 2" xfId="4586"/>
    <cellStyle name="BM Input Modeller 5 6 3" xfId="4587"/>
    <cellStyle name="BM Input Modeller 5 7" xfId="4588"/>
    <cellStyle name="BM Input Modeller 5 7 2" xfId="4589"/>
    <cellStyle name="BM Input Modeller 5 7 2 2" xfId="4590"/>
    <cellStyle name="BM Input Modeller 5 7 3" xfId="4591"/>
    <cellStyle name="BM Input Modeller 5 8" xfId="4592"/>
    <cellStyle name="BM Input Modeller 5 8 2" xfId="4593"/>
    <cellStyle name="BM Input Modeller 5 8 2 2" xfId="4594"/>
    <cellStyle name="BM Input Modeller 5 8 3" xfId="4595"/>
    <cellStyle name="BM Input Modeller 5 9" xfId="4596"/>
    <cellStyle name="BM Input Modeller 5 9 2" xfId="4597"/>
    <cellStyle name="BM Input Modeller 5 9 2 2" xfId="4598"/>
    <cellStyle name="BM Input Modeller 5 9 3" xfId="4599"/>
    <cellStyle name="BM Input Modeller 6" xfId="196"/>
    <cellStyle name="BM Input Modeller 6 10" xfId="4600"/>
    <cellStyle name="BM Input Modeller 6 10 2" xfId="4601"/>
    <cellStyle name="BM Input Modeller 6 10 2 2" xfId="4602"/>
    <cellStyle name="BM Input Modeller 6 10 3" xfId="4603"/>
    <cellStyle name="BM Input Modeller 6 11" xfId="4604"/>
    <cellStyle name="BM Input Modeller 6 11 2" xfId="4605"/>
    <cellStyle name="BM Input Modeller 6 11 2 2" xfId="4606"/>
    <cellStyle name="BM Input Modeller 6 11 3" xfId="4607"/>
    <cellStyle name="BM Input Modeller 6 12" xfId="4608"/>
    <cellStyle name="BM Input Modeller 6 12 2" xfId="4609"/>
    <cellStyle name="BM Input Modeller 6 12 2 2" xfId="4610"/>
    <cellStyle name="BM Input Modeller 6 12 3" xfId="4611"/>
    <cellStyle name="BM Input Modeller 6 13" xfId="4612"/>
    <cellStyle name="BM Input Modeller 6 13 2" xfId="4613"/>
    <cellStyle name="BM Input Modeller 6 13 2 2" xfId="4614"/>
    <cellStyle name="BM Input Modeller 6 13 3" xfId="4615"/>
    <cellStyle name="BM Input Modeller 6 14" xfId="4616"/>
    <cellStyle name="BM Input Modeller 6 14 2" xfId="4617"/>
    <cellStyle name="BM Input Modeller 6 14 2 2" xfId="4618"/>
    <cellStyle name="BM Input Modeller 6 14 3" xfId="4619"/>
    <cellStyle name="BM Input Modeller 6 15" xfId="4620"/>
    <cellStyle name="BM Input Modeller 6 15 2" xfId="4621"/>
    <cellStyle name="BM Input Modeller 6 15 2 2" xfId="4622"/>
    <cellStyle name="BM Input Modeller 6 15 3" xfId="4623"/>
    <cellStyle name="BM Input Modeller 6 16" xfId="4624"/>
    <cellStyle name="BM Input Modeller 6 16 2" xfId="4625"/>
    <cellStyle name="BM Input Modeller 6 16 2 2" xfId="4626"/>
    <cellStyle name="BM Input Modeller 6 16 3" xfId="4627"/>
    <cellStyle name="BM Input Modeller 6 17" xfId="4628"/>
    <cellStyle name="BM Input Modeller 6 17 2" xfId="4629"/>
    <cellStyle name="BM Input Modeller 6 17 2 2" xfId="4630"/>
    <cellStyle name="BM Input Modeller 6 17 3" xfId="4631"/>
    <cellStyle name="BM Input Modeller 6 18" xfId="4632"/>
    <cellStyle name="BM Input Modeller 6 18 2" xfId="4633"/>
    <cellStyle name="BM Input Modeller 6 18 2 2" xfId="4634"/>
    <cellStyle name="BM Input Modeller 6 18 3" xfId="4635"/>
    <cellStyle name="BM Input Modeller 6 19" xfId="4636"/>
    <cellStyle name="BM Input Modeller 6 19 2" xfId="4637"/>
    <cellStyle name="BM Input Modeller 6 19 2 2" xfId="4638"/>
    <cellStyle name="BM Input Modeller 6 19 3" xfId="4639"/>
    <cellStyle name="BM Input Modeller 6 2" xfId="4640"/>
    <cellStyle name="BM Input Modeller 6 2 2" xfId="4641"/>
    <cellStyle name="BM Input Modeller 6 2 2 2" xfId="4642"/>
    <cellStyle name="BM Input Modeller 6 2 3" xfId="4643"/>
    <cellStyle name="BM Input Modeller 6 20" xfId="4644"/>
    <cellStyle name="BM Input Modeller 6 20 2" xfId="4645"/>
    <cellStyle name="BM Input Modeller 6 20 2 2" xfId="4646"/>
    <cellStyle name="BM Input Modeller 6 20 3" xfId="4647"/>
    <cellStyle name="BM Input Modeller 6 21" xfId="4648"/>
    <cellStyle name="BM Input Modeller 6 21 2" xfId="4649"/>
    <cellStyle name="BM Input Modeller 6 22" xfId="4650"/>
    <cellStyle name="BM Input Modeller 6 3" xfId="4651"/>
    <cellStyle name="BM Input Modeller 6 3 2" xfId="4652"/>
    <cellStyle name="BM Input Modeller 6 3 2 2" xfId="4653"/>
    <cellStyle name="BM Input Modeller 6 3 3" xfId="4654"/>
    <cellStyle name="BM Input Modeller 6 4" xfId="4655"/>
    <cellStyle name="BM Input Modeller 6 4 2" xfId="4656"/>
    <cellStyle name="BM Input Modeller 6 4 2 2" xfId="4657"/>
    <cellStyle name="BM Input Modeller 6 4 3" xfId="4658"/>
    <cellStyle name="BM Input Modeller 6 5" xfId="4659"/>
    <cellStyle name="BM Input Modeller 6 5 2" xfId="4660"/>
    <cellStyle name="BM Input Modeller 6 5 2 2" xfId="4661"/>
    <cellStyle name="BM Input Modeller 6 5 3" xfId="4662"/>
    <cellStyle name="BM Input Modeller 6 6" xfId="4663"/>
    <cellStyle name="BM Input Modeller 6 6 2" xfId="4664"/>
    <cellStyle name="BM Input Modeller 6 6 2 2" xfId="4665"/>
    <cellStyle name="BM Input Modeller 6 6 3" xfId="4666"/>
    <cellStyle name="BM Input Modeller 6 7" xfId="4667"/>
    <cellStyle name="BM Input Modeller 6 7 2" xfId="4668"/>
    <cellStyle name="BM Input Modeller 6 7 2 2" xfId="4669"/>
    <cellStyle name="BM Input Modeller 6 7 3" xfId="4670"/>
    <cellStyle name="BM Input Modeller 6 8" xfId="4671"/>
    <cellStyle name="BM Input Modeller 6 8 2" xfId="4672"/>
    <cellStyle name="BM Input Modeller 6 8 2 2" xfId="4673"/>
    <cellStyle name="BM Input Modeller 6 8 3" xfId="4674"/>
    <cellStyle name="BM Input Modeller 6 9" xfId="4675"/>
    <cellStyle name="BM Input Modeller 6 9 2" xfId="4676"/>
    <cellStyle name="BM Input Modeller 6 9 2 2" xfId="4677"/>
    <cellStyle name="BM Input Modeller 6 9 3" xfId="4678"/>
    <cellStyle name="BM Input Modeller 7" xfId="197"/>
    <cellStyle name="BM Input Modeller 7 2" xfId="4679"/>
    <cellStyle name="BM Input Modeller 7 2 2" xfId="4680"/>
    <cellStyle name="BM Input Modeller 7 3" xfId="4681"/>
    <cellStyle name="BM Input Modeller 8" xfId="4682"/>
    <cellStyle name="BM Input Modeller 8 2" xfId="4683"/>
    <cellStyle name="BM Input Modeller 8 2 2" xfId="4684"/>
    <cellStyle name="BM Input Modeller 8 3" xfId="4685"/>
    <cellStyle name="BM Input Modeller 9" xfId="4686"/>
    <cellStyle name="BM Input Modeller 9 2" xfId="4687"/>
    <cellStyle name="BM Input Modeller 9 2 2" xfId="4688"/>
    <cellStyle name="BM Input Modeller 9 3" xfId="4689"/>
    <cellStyle name="BM Input Static" xfId="198"/>
    <cellStyle name="BM Input Static 10" xfId="4690"/>
    <cellStyle name="BM Input Static 10 2" xfId="4691"/>
    <cellStyle name="BM Input Static 10 2 2" xfId="4692"/>
    <cellStyle name="BM Input Static 10 3" xfId="4693"/>
    <cellStyle name="BM Input Static 11" xfId="4694"/>
    <cellStyle name="BM Input Static 11 2" xfId="4695"/>
    <cellStyle name="BM Input Static 11 2 2" xfId="4696"/>
    <cellStyle name="BM Input Static 11 3" xfId="4697"/>
    <cellStyle name="BM Input Static 12" xfId="4698"/>
    <cellStyle name="BM Input Static 12 2" xfId="4699"/>
    <cellStyle name="BM Input Static 12 2 2" xfId="4700"/>
    <cellStyle name="BM Input Static 12 3" xfId="4701"/>
    <cellStyle name="BM Input Static 13" xfId="4702"/>
    <cellStyle name="BM Input Static 13 2" xfId="4703"/>
    <cellStyle name="BM Input Static 13 2 2" xfId="4704"/>
    <cellStyle name="BM Input Static 13 3" xfId="4705"/>
    <cellStyle name="BM Input Static 14" xfId="4706"/>
    <cellStyle name="BM Input Static 14 2" xfId="4707"/>
    <cellStyle name="BM Input Static 14 2 2" xfId="4708"/>
    <cellStyle name="BM Input Static 14 3" xfId="4709"/>
    <cellStyle name="BM Input Static 15" xfId="4710"/>
    <cellStyle name="BM Input Static 15 2" xfId="4711"/>
    <cellStyle name="BM Input Static 15 2 2" xfId="4712"/>
    <cellStyle name="BM Input Static 15 3" xfId="4713"/>
    <cellStyle name="BM Input Static 16" xfId="4714"/>
    <cellStyle name="BM Input Static 16 2" xfId="4715"/>
    <cellStyle name="BM Input Static 16 2 2" xfId="4716"/>
    <cellStyle name="BM Input Static 16 3" xfId="4717"/>
    <cellStyle name="BM Input Static 17" xfId="4718"/>
    <cellStyle name="BM Input Static 17 2" xfId="4719"/>
    <cellStyle name="BM Input Static 17 2 2" xfId="4720"/>
    <cellStyle name="BM Input Static 17 3" xfId="4721"/>
    <cellStyle name="BM Input Static 18" xfId="4722"/>
    <cellStyle name="BM Input Static 18 2" xfId="4723"/>
    <cellStyle name="BM Input Static 18 2 2" xfId="4724"/>
    <cellStyle name="BM Input Static 18 3" xfId="4725"/>
    <cellStyle name="BM Input Static 19" xfId="4726"/>
    <cellStyle name="BM Input Static 19 2" xfId="4727"/>
    <cellStyle name="BM Input Static 19 2 2" xfId="4728"/>
    <cellStyle name="BM Input Static 19 3" xfId="4729"/>
    <cellStyle name="BM Input Static 2" xfId="199"/>
    <cellStyle name="BM Input Static 2 10" xfId="4730"/>
    <cellStyle name="BM Input Static 2 10 2" xfId="4731"/>
    <cellStyle name="BM Input Static 2 10 2 2" xfId="4732"/>
    <cellStyle name="BM Input Static 2 10 3" xfId="4733"/>
    <cellStyle name="BM Input Static 2 11" xfId="4734"/>
    <cellStyle name="BM Input Static 2 11 2" xfId="4735"/>
    <cellStyle name="BM Input Static 2 11 2 2" xfId="4736"/>
    <cellStyle name="BM Input Static 2 11 3" xfId="4737"/>
    <cellStyle name="BM Input Static 2 12" xfId="4738"/>
    <cellStyle name="BM Input Static 2 12 2" xfId="4739"/>
    <cellStyle name="BM Input Static 2 12 2 2" xfId="4740"/>
    <cellStyle name="BM Input Static 2 12 3" xfId="4741"/>
    <cellStyle name="BM Input Static 2 13" xfId="4742"/>
    <cellStyle name="BM Input Static 2 13 2" xfId="4743"/>
    <cellStyle name="BM Input Static 2 13 2 2" xfId="4744"/>
    <cellStyle name="BM Input Static 2 13 3" xfId="4745"/>
    <cellStyle name="BM Input Static 2 14" xfId="4746"/>
    <cellStyle name="BM Input Static 2 14 2" xfId="4747"/>
    <cellStyle name="BM Input Static 2 14 2 2" xfId="4748"/>
    <cellStyle name="BM Input Static 2 14 3" xfId="4749"/>
    <cellStyle name="BM Input Static 2 15" xfId="4750"/>
    <cellStyle name="BM Input Static 2 15 2" xfId="4751"/>
    <cellStyle name="BM Input Static 2 15 2 2" xfId="4752"/>
    <cellStyle name="BM Input Static 2 15 3" xfId="4753"/>
    <cellStyle name="BM Input Static 2 16" xfId="4754"/>
    <cellStyle name="BM Input Static 2 16 2" xfId="4755"/>
    <cellStyle name="BM Input Static 2 16 2 2" xfId="4756"/>
    <cellStyle name="BM Input Static 2 16 3" xfId="4757"/>
    <cellStyle name="BM Input Static 2 17" xfId="4758"/>
    <cellStyle name="BM Input Static 2 17 2" xfId="4759"/>
    <cellStyle name="BM Input Static 2 17 2 2" xfId="4760"/>
    <cellStyle name="BM Input Static 2 17 3" xfId="4761"/>
    <cellStyle name="BM Input Static 2 18" xfId="4762"/>
    <cellStyle name="BM Input Static 2 18 2" xfId="4763"/>
    <cellStyle name="BM Input Static 2 18 2 2" xfId="4764"/>
    <cellStyle name="BM Input Static 2 18 3" xfId="4765"/>
    <cellStyle name="BM Input Static 2 19" xfId="4766"/>
    <cellStyle name="BM Input Static 2 19 2" xfId="4767"/>
    <cellStyle name="BM Input Static 2 19 2 2" xfId="4768"/>
    <cellStyle name="BM Input Static 2 19 3" xfId="4769"/>
    <cellStyle name="BM Input Static 2 2" xfId="200"/>
    <cellStyle name="BM Input Static 2 2 10" xfId="4770"/>
    <cellStyle name="BM Input Static 2 2 10 2" xfId="4771"/>
    <cellStyle name="BM Input Static 2 2 10 2 2" xfId="4772"/>
    <cellStyle name="BM Input Static 2 2 10 3" xfId="4773"/>
    <cellStyle name="BM Input Static 2 2 11" xfId="4774"/>
    <cellStyle name="BM Input Static 2 2 11 2" xfId="4775"/>
    <cellStyle name="BM Input Static 2 2 11 2 2" xfId="4776"/>
    <cellStyle name="BM Input Static 2 2 11 3" xfId="4777"/>
    <cellStyle name="BM Input Static 2 2 12" xfId="4778"/>
    <cellStyle name="BM Input Static 2 2 12 2" xfId="4779"/>
    <cellStyle name="BM Input Static 2 2 12 2 2" xfId="4780"/>
    <cellStyle name="BM Input Static 2 2 12 3" xfId="4781"/>
    <cellStyle name="BM Input Static 2 2 13" xfId="4782"/>
    <cellStyle name="BM Input Static 2 2 13 2" xfId="4783"/>
    <cellStyle name="BM Input Static 2 2 13 2 2" xfId="4784"/>
    <cellStyle name="BM Input Static 2 2 13 3" xfId="4785"/>
    <cellStyle name="BM Input Static 2 2 14" xfId="4786"/>
    <cellStyle name="BM Input Static 2 2 14 2" xfId="4787"/>
    <cellStyle name="BM Input Static 2 2 14 2 2" xfId="4788"/>
    <cellStyle name="BM Input Static 2 2 14 3" xfId="4789"/>
    <cellStyle name="BM Input Static 2 2 15" xfId="4790"/>
    <cellStyle name="BM Input Static 2 2 15 2" xfId="4791"/>
    <cellStyle name="BM Input Static 2 2 15 2 2" xfId="4792"/>
    <cellStyle name="BM Input Static 2 2 15 3" xfId="4793"/>
    <cellStyle name="BM Input Static 2 2 16" xfId="4794"/>
    <cellStyle name="BM Input Static 2 2 16 2" xfId="4795"/>
    <cellStyle name="BM Input Static 2 2 16 2 2" xfId="4796"/>
    <cellStyle name="BM Input Static 2 2 16 3" xfId="4797"/>
    <cellStyle name="BM Input Static 2 2 17" xfId="4798"/>
    <cellStyle name="BM Input Static 2 2 17 2" xfId="4799"/>
    <cellStyle name="BM Input Static 2 2 17 2 2" xfId="4800"/>
    <cellStyle name="BM Input Static 2 2 17 3" xfId="4801"/>
    <cellStyle name="BM Input Static 2 2 18" xfId="4802"/>
    <cellStyle name="BM Input Static 2 2 18 2" xfId="4803"/>
    <cellStyle name="BM Input Static 2 2 19" xfId="4804"/>
    <cellStyle name="BM Input Static 2 2 2" xfId="4805"/>
    <cellStyle name="BM Input Static 2 2 2 10" xfId="4806"/>
    <cellStyle name="BM Input Static 2 2 2 10 2" xfId="4807"/>
    <cellStyle name="BM Input Static 2 2 2 10 2 2" xfId="4808"/>
    <cellStyle name="BM Input Static 2 2 2 10 3" xfId="4809"/>
    <cellStyle name="BM Input Static 2 2 2 11" xfId="4810"/>
    <cellStyle name="BM Input Static 2 2 2 11 2" xfId="4811"/>
    <cellStyle name="BM Input Static 2 2 2 11 2 2" xfId="4812"/>
    <cellStyle name="BM Input Static 2 2 2 11 3" xfId="4813"/>
    <cellStyle name="BM Input Static 2 2 2 12" xfId="4814"/>
    <cellStyle name="BM Input Static 2 2 2 12 2" xfId="4815"/>
    <cellStyle name="BM Input Static 2 2 2 12 2 2" xfId="4816"/>
    <cellStyle name="BM Input Static 2 2 2 12 3" xfId="4817"/>
    <cellStyle name="BM Input Static 2 2 2 13" xfId="4818"/>
    <cellStyle name="BM Input Static 2 2 2 13 2" xfId="4819"/>
    <cellStyle name="BM Input Static 2 2 2 13 2 2" xfId="4820"/>
    <cellStyle name="BM Input Static 2 2 2 13 3" xfId="4821"/>
    <cellStyle name="BM Input Static 2 2 2 14" xfId="4822"/>
    <cellStyle name="BM Input Static 2 2 2 14 2" xfId="4823"/>
    <cellStyle name="BM Input Static 2 2 2 14 2 2" xfId="4824"/>
    <cellStyle name="BM Input Static 2 2 2 14 3" xfId="4825"/>
    <cellStyle name="BM Input Static 2 2 2 15" xfId="4826"/>
    <cellStyle name="BM Input Static 2 2 2 15 2" xfId="4827"/>
    <cellStyle name="BM Input Static 2 2 2 15 2 2" xfId="4828"/>
    <cellStyle name="BM Input Static 2 2 2 15 3" xfId="4829"/>
    <cellStyle name="BM Input Static 2 2 2 16" xfId="4830"/>
    <cellStyle name="BM Input Static 2 2 2 16 2" xfId="4831"/>
    <cellStyle name="BM Input Static 2 2 2 16 2 2" xfId="4832"/>
    <cellStyle name="BM Input Static 2 2 2 16 3" xfId="4833"/>
    <cellStyle name="BM Input Static 2 2 2 17" xfId="4834"/>
    <cellStyle name="BM Input Static 2 2 2 17 2" xfId="4835"/>
    <cellStyle name="BM Input Static 2 2 2 17 2 2" xfId="4836"/>
    <cellStyle name="BM Input Static 2 2 2 17 3" xfId="4837"/>
    <cellStyle name="BM Input Static 2 2 2 18" xfId="4838"/>
    <cellStyle name="BM Input Static 2 2 2 18 2" xfId="4839"/>
    <cellStyle name="BM Input Static 2 2 2 18 2 2" xfId="4840"/>
    <cellStyle name="BM Input Static 2 2 2 18 3" xfId="4841"/>
    <cellStyle name="BM Input Static 2 2 2 19" xfId="4842"/>
    <cellStyle name="BM Input Static 2 2 2 19 2" xfId="4843"/>
    <cellStyle name="BM Input Static 2 2 2 19 2 2" xfId="4844"/>
    <cellStyle name="BM Input Static 2 2 2 19 3" xfId="4845"/>
    <cellStyle name="BM Input Static 2 2 2 2" xfId="4846"/>
    <cellStyle name="BM Input Static 2 2 2 2 2" xfId="4847"/>
    <cellStyle name="BM Input Static 2 2 2 2 2 2" xfId="4848"/>
    <cellStyle name="BM Input Static 2 2 2 2 3" xfId="4849"/>
    <cellStyle name="BM Input Static 2 2 2 20" xfId="4850"/>
    <cellStyle name="BM Input Static 2 2 2 20 2" xfId="4851"/>
    <cellStyle name="BM Input Static 2 2 2 20 2 2" xfId="4852"/>
    <cellStyle name="BM Input Static 2 2 2 20 3" xfId="4853"/>
    <cellStyle name="BM Input Static 2 2 2 21" xfId="4854"/>
    <cellStyle name="BM Input Static 2 2 2 21 2" xfId="4855"/>
    <cellStyle name="BM Input Static 2 2 2 22" xfId="4856"/>
    <cellStyle name="BM Input Static 2 2 2 3" xfId="4857"/>
    <cellStyle name="BM Input Static 2 2 2 3 2" xfId="4858"/>
    <cellStyle name="BM Input Static 2 2 2 3 2 2" xfId="4859"/>
    <cellStyle name="BM Input Static 2 2 2 3 3" xfId="4860"/>
    <cellStyle name="BM Input Static 2 2 2 4" xfId="4861"/>
    <cellStyle name="BM Input Static 2 2 2 4 2" xfId="4862"/>
    <cellStyle name="BM Input Static 2 2 2 4 2 2" xfId="4863"/>
    <cellStyle name="BM Input Static 2 2 2 4 3" xfId="4864"/>
    <cellStyle name="BM Input Static 2 2 2 5" xfId="4865"/>
    <cellStyle name="BM Input Static 2 2 2 5 2" xfId="4866"/>
    <cellStyle name="BM Input Static 2 2 2 5 2 2" xfId="4867"/>
    <cellStyle name="BM Input Static 2 2 2 5 3" xfId="4868"/>
    <cellStyle name="BM Input Static 2 2 2 6" xfId="4869"/>
    <cellStyle name="BM Input Static 2 2 2 6 2" xfId="4870"/>
    <cellStyle name="BM Input Static 2 2 2 6 2 2" xfId="4871"/>
    <cellStyle name="BM Input Static 2 2 2 6 3" xfId="4872"/>
    <cellStyle name="BM Input Static 2 2 2 7" xfId="4873"/>
    <cellStyle name="BM Input Static 2 2 2 7 2" xfId="4874"/>
    <cellStyle name="BM Input Static 2 2 2 7 2 2" xfId="4875"/>
    <cellStyle name="BM Input Static 2 2 2 7 3" xfId="4876"/>
    <cellStyle name="BM Input Static 2 2 2 8" xfId="4877"/>
    <cellStyle name="BM Input Static 2 2 2 8 2" xfId="4878"/>
    <cellStyle name="BM Input Static 2 2 2 8 2 2" xfId="4879"/>
    <cellStyle name="BM Input Static 2 2 2 8 3" xfId="4880"/>
    <cellStyle name="BM Input Static 2 2 2 9" xfId="4881"/>
    <cellStyle name="BM Input Static 2 2 2 9 2" xfId="4882"/>
    <cellStyle name="BM Input Static 2 2 2 9 2 2" xfId="4883"/>
    <cellStyle name="BM Input Static 2 2 2 9 3" xfId="4884"/>
    <cellStyle name="BM Input Static 2 2 3" xfId="4885"/>
    <cellStyle name="BM Input Static 2 2 3 2" xfId="4886"/>
    <cellStyle name="BM Input Static 2 2 3 2 2" xfId="4887"/>
    <cellStyle name="BM Input Static 2 2 3 3" xfId="4888"/>
    <cellStyle name="BM Input Static 2 2 4" xfId="4889"/>
    <cellStyle name="BM Input Static 2 2 4 2" xfId="4890"/>
    <cellStyle name="BM Input Static 2 2 4 2 2" xfId="4891"/>
    <cellStyle name="BM Input Static 2 2 4 3" xfId="4892"/>
    <cellStyle name="BM Input Static 2 2 5" xfId="4893"/>
    <cellStyle name="BM Input Static 2 2 5 2" xfId="4894"/>
    <cellStyle name="BM Input Static 2 2 5 2 2" xfId="4895"/>
    <cellStyle name="BM Input Static 2 2 5 3" xfId="4896"/>
    <cellStyle name="BM Input Static 2 2 6" xfId="4897"/>
    <cellStyle name="BM Input Static 2 2 6 2" xfId="4898"/>
    <cellStyle name="BM Input Static 2 2 6 2 2" xfId="4899"/>
    <cellStyle name="BM Input Static 2 2 6 3" xfId="4900"/>
    <cellStyle name="BM Input Static 2 2 7" xfId="4901"/>
    <cellStyle name="BM Input Static 2 2 7 2" xfId="4902"/>
    <cellStyle name="BM Input Static 2 2 7 2 2" xfId="4903"/>
    <cellStyle name="BM Input Static 2 2 7 3" xfId="4904"/>
    <cellStyle name="BM Input Static 2 2 8" xfId="4905"/>
    <cellStyle name="BM Input Static 2 2 8 2" xfId="4906"/>
    <cellStyle name="BM Input Static 2 2 8 2 2" xfId="4907"/>
    <cellStyle name="BM Input Static 2 2 8 3" xfId="4908"/>
    <cellStyle name="BM Input Static 2 2 9" xfId="4909"/>
    <cellStyle name="BM Input Static 2 2 9 2" xfId="4910"/>
    <cellStyle name="BM Input Static 2 2 9 2 2" xfId="4911"/>
    <cellStyle name="BM Input Static 2 2 9 3" xfId="4912"/>
    <cellStyle name="BM Input Static 2 20" xfId="4913"/>
    <cellStyle name="BM Input Static 2 20 2" xfId="4914"/>
    <cellStyle name="BM Input Static 2 20 2 2" xfId="4915"/>
    <cellStyle name="BM Input Static 2 20 3" xfId="4916"/>
    <cellStyle name="BM Input Static 2 21" xfId="4917"/>
    <cellStyle name="BM Input Static 2 21 2" xfId="4918"/>
    <cellStyle name="BM Input Static 2 22" xfId="4919"/>
    <cellStyle name="BM Input Static 2 3" xfId="201"/>
    <cellStyle name="BM Input Static 2 3 10" xfId="4920"/>
    <cellStyle name="BM Input Static 2 3 10 2" xfId="4921"/>
    <cellStyle name="BM Input Static 2 3 10 2 2" xfId="4922"/>
    <cellStyle name="BM Input Static 2 3 10 3" xfId="4923"/>
    <cellStyle name="BM Input Static 2 3 11" xfId="4924"/>
    <cellStyle name="BM Input Static 2 3 11 2" xfId="4925"/>
    <cellStyle name="BM Input Static 2 3 11 2 2" xfId="4926"/>
    <cellStyle name="BM Input Static 2 3 11 3" xfId="4927"/>
    <cellStyle name="BM Input Static 2 3 12" xfId="4928"/>
    <cellStyle name="BM Input Static 2 3 12 2" xfId="4929"/>
    <cellStyle name="BM Input Static 2 3 12 2 2" xfId="4930"/>
    <cellStyle name="BM Input Static 2 3 12 3" xfId="4931"/>
    <cellStyle name="BM Input Static 2 3 13" xfId="4932"/>
    <cellStyle name="BM Input Static 2 3 13 2" xfId="4933"/>
    <cellStyle name="BM Input Static 2 3 13 2 2" xfId="4934"/>
    <cellStyle name="BM Input Static 2 3 13 3" xfId="4935"/>
    <cellStyle name="BM Input Static 2 3 14" xfId="4936"/>
    <cellStyle name="BM Input Static 2 3 14 2" xfId="4937"/>
    <cellStyle name="BM Input Static 2 3 14 2 2" xfId="4938"/>
    <cellStyle name="BM Input Static 2 3 14 3" xfId="4939"/>
    <cellStyle name="BM Input Static 2 3 15" xfId="4940"/>
    <cellStyle name="BM Input Static 2 3 15 2" xfId="4941"/>
    <cellStyle name="BM Input Static 2 3 15 2 2" xfId="4942"/>
    <cellStyle name="BM Input Static 2 3 15 3" xfId="4943"/>
    <cellStyle name="BM Input Static 2 3 16" xfId="4944"/>
    <cellStyle name="BM Input Static 2 3 16 2" xfId="4945"/>
    <cellStyle name="BM Input Static 2 3 16 2 2" xfId="4946"/>
    <cellStyle name="BM Input Static 2 3 16 3" xfId="4947"/>
    <cellStyle name="BM Input Static 2 3 17" xfId="4948"/>
    <cellStyle name="BM Input Static 2 3 17 2" xfId="4949"/>
    <cellStyle name="BM Input Static 2 3 17 2 2" xfId="4950"/>
    <cellStyle name="BM Input Static 2 3 17 3" xfId="4951"/>
    <cellStyle name="BM Input Static 2 3 18" xfId="4952"/>
    <cellStyle name="BM Input Static 2 3 18 2" xfId="4953"/>
    <cellStyle name="BM Input Static 2 3 19" xfId="4954"/>
    <cellStyle name="BM Input Static 2 3 2" xfId="4955"/>
    <cellStyle name="BM Input Static 2 3 2 10" xfId="4956"/>
    <cellStyle name="BM Input Static 2 3 2 10 2" xfId="4957"/>
    <cellStyle name="BM Input Static 2 3 2 10 2 2" xfId="4958"/>
    <cellStyle name="BM Input Static 2 3 2 10 3" xfId="4959"/>
    <cellStyle name="BM Input Static 2 3 2 11" xfId="4960"/>
    <cellStyle name="BM Input Static 2 3 2 11 2" xfId="4961"/>
    <cellStyle name="BM Input Static 2 3 2 11 2 2" xfId="4962"/>
    <cellStyle name="BM Input Static 2 3 2 11 3" xfId="4963"/>
    <cellStyle name="BM Input Static 2 3 2 12" xfId="4964"/>
    <cellStyle name="BM Input Static 2 3 2 12 2" xfId="4965"/>
    <cellStyle name="BM Input Static 2 3 2 12 2 2" xfId="4966"/>
    <cellStyle name="BM Input Static 2 3 2 12 3" xfId="4967"/>
    <cellStyle name="BM Input Static 2 3 2 13" xfId="4968"/>
    <cellStyle name="BM Input Static 2 3 2 13 2" xfId="4969"/>
    <cellStyle name="BM Input Static 2 3 2 13 2 2" xfId="4970"/>
    <cellStyle name="BM Input Static 2 3 2 13 3" xfId="4971"/>
    <cellStyle name="BM Input Static 2 3 2 14" xfId="4972"/>
    <cellStyle name="BM Input Static 2 3 2 14 2" xfId="4973"/>
    <cellStyle name="BM Input Static 2 3 2 14 2 2" xfId="4974"/>
    <cellStyle name="BM Input Static 2 3 2 14 3" xfId="4975"/>
    <cellStyle name="BM Input Static 2 3 2 15" xfId="4976"/>
    <cellStyle name="BM Input Static 2 3 2 15 2" xfId="4977"/>
    <cellStyle name="BM Input Static 2 3 2 15 2 2" xfId="4978"/>
    <cellStyle name="BM Input Static 2 3 2 15 3" xfId="4979"/>
    <cellStyle name="BM Input Static 2 3 2 16" xfId="4980"/>
    <cellStyle name="BM Input Static 2 3 2 16 2" xfId="4981"/>
    <cellStyle name="BM Input Static 2 3 2 16 2 2" xfId="4982"/>
    <cellStyle name="BM Input Static 2 3 2 16 3" xfId="4983"/>
    <cellStyle name="BM Input Static 2 3 2 17" xfId="4984"/>
    <cellStyle name="BM Input Static 2 3 2 17 2" xfId="4985"/>
    <cellStyle name="BM Input Static 2 3 2 17 2 2" xfId="4986"/>
    <cellStyle name="BM Input Static 2 3 2 17 3" xfId="4987"/>
    <cellStyle name="BM Input Static 2 3 2 18" xfId="4988"/>
    <cellStyle name="BM Input Static 2 3 2 18 2" xfId="4989"/>
    <cellStyle name="BM Input Static 2 3 2 18 2 2" xfId="4990"/>
    <cellStyle name="BM Input Static 2 3 2 18 3" xfId="4991"/>
    <cellStyle name="BM Input Static 2 3 2 19" xfId="4992"/>
    <cellStyle name="BM Input Static 2 3 2 19 2" xfId="4993"/>
    <cellStyle name="BM Input Static 2 3 2 19 2 2" xfId="4994"/>
    <cellStyle name="BM Input Static 2 3 2 19 3" xfId="4995"/>
    <cellStyle name="BM Input Static 2 3 2 2" xfId="4996"/>
    <cellStyle name="BM Input Static 2 3 2 2 2" xfId="4997"/>
    <cellStyle name="BM Input Static 2 3 2 2 2 2" xfId="4998"/>
    <cellStyle name="BM Input Static 2 3 2 2 3" xfId="4999"/>
    <cellStyle name="BM Input Static 2 3 2 20" xfId="5000"/>
    <cellStyle name="BM Input Static 2 3 2 20 2" xfId="5001"/>
    <cellStyle name="BM Input Static 2 3 2 20 2 2" xfId="5002"/>
    <cellStyle name="BM Input Static 2 3 2 20 3" xfId="5003"/>
    <cellStyle name="BM Input Static 2 3 2 21" xfId="5004"/>
    <cellStyle name="BM Input Static 2 3 2 21 2" xfId="5005"/>
    <cellStyle name="BM Input Static 2 3 2 22" xfId="5006"/>
    <cellStyle name="BM Input Static 2 3 2 3" xfId="5007"/>
    <cellStyle name="BM Input Static 2 3 2 3 2" xfId="5008"/>
    <cellStyle name="BM Input Static 2 3 2 3 2 2" xfId="5009"/>
    <cellStyle name="BM Input Static 2 3 2 3 3" xfId="5010"/>
    <cellStyle name="BM Input Static 2 3 2 4" xfId="5011"/>
    <cellStyle name="BM Input Static 2 3 2 4 2" xfId="5012"/>
    <cellStyle name="BM Input Static 2 3 2 4 2 2" xfId="5013"/>
    <cellStyle name="BM Input Static 2 3 2 4 3" xfId="5014"/>
    <cellStyle name="BM Input Static 2 3 2 5" xfId="5015"/>
    <cellStyle name="BM Input Static 2 3 2 5 2" xfId="5016"/>
    <cellStyle name="BM Input Static 2 3 2 5 2 2" xfId="5017"/>
    <cellStyle name="BM Input Static 2 3 2 5 3" xfId="5018"/>
    <cellStyle name="BM Input Static 2 3 2 6" xfId="5019"/>
    <cellStyle name="BM Input Static 2 3 2 6 2" xfId="5020"/>
    <cellStyle name="BM Input Static 2 3 2 6 2 2" xfId="5021"/>
    <cellStyle name="BM Input Static 2 3 2 6 3" xfId="5022"/>
    <cellStyle name="BM Input Static 2 3 2 7" xfId="5023"/>
    <cellStyle name="BM Input Static 2 3 2 7 2" xfId="5024"/>
    <cellStyle name="BM Input Static 2 3 2 7 2 2" xfId="5025"/>
    <cellStyle name="BM Input Static 2 3 2 7 3" xfId="5026"/>
    <cellStyle name="BM Input Static 2 3 2 8" xfId="5027"/>
    <cellStyle name="BM Input Static 2 3 2 8 2" xfId="5028"/>
    <cellStyle name="BM Input Static 2 3 2 8 2 2" xfId="5029"/>
    <cellStyle name="BM Input Static 2 3 2 8 3" xfId="5030"/>
    <cellStyle name="BM Input Static 2 3 2 9" xfId="5031"/>
    <cellStyle name="BM Input Static 2 3 2 9 2" xfId="5032"/>
    <cellStyle name="BM Input Static 2 3 2 9 2 2" xfId="5033"/>
    <cellStyle name="BM Input Static 2 3 2 9 3" xfId="5034"/>
    <cellStyle name="BM Input Static 2 3 3" xfId="5035"/>
    <cellStyle name="BM Input Static 2 3 3 2" xfId="5036"/>
    <cellStyle name="BM Input Static 2 3 3 2 2" xfId="5037"/>
    <cellStyle name="BM Input Static 2 3 3 3" xfId="5038"/>
    <cellStyle name="BM Input Static 2 3 4" xfId="5039"/>
    <cellStyle name="BM Input Static 2 3 4 2" xfId="5040"/>
    <cellStyle name="BM Input Static 2 3 4 2 2" xfId="5041"/>
    <cellStyle name="BM Input Static 2 3 4 3" xfId="5042"/>
    <cellStyle name="BM Input Static 2 3 5" xfId="5043"/>
    <cellStyle name="BM Input Static 2 3 5 2" xfId="5044"/>
    <cellStyle name="BM Input Static 2 3 5 2 2" xfId="5045"/>
    <cellStyle name="BM Input Static 2 3 5 3" xfId="5046"/>
    <cellStyle name="BM Input Static 2 3 6" xfId="5047"/>
    <cellStyle name="BM Input Static 2 3 6 2" xfId="5048"/>
    <cellStyle name="BM Input Static 2 3 6 2 2" xfId="5049"/>
    <cellStyle name="BM Input Static 2 3 6 3" xfId="5050"/>
    <cellStyle name="BM Input Static 2 3 7" xfId="5051"/>
    <cellStyle name="BM Input Static 2 3 7 2" xfId="5052"/>
    <cellStyle name="BM Input Static 2 3 7 2 2" xfId="5053"/>
    <cellStyle name="BM Input Static 2 3 7 3" xfId="5054"/>
    <cellStyle name="BM Input Static 2 3 8" xfId="5055"/>
    <cellStyle name="BM Input Static 2 3 8 2" xfId="5056"/>
    <cellStyle name="BM Input Static 2 3 8 2 2" xfId="5057"/>
    <cellStyle name="BM Input Static 2 3 8 3" xfId="5058"/>
    <cellStyle name="BM Input Static 2 3 9" xfId="5059"/>
    <cellStyle name="BM Input Static 2 3 9 2" xfId="5060"/>
    <cellStyle name="BM Input Static 2 3 9 2 2" xfId="5061"/>
    <cellStyle name="BM Input Static 2 3 9 3" xfId="5062"/>
    <cellStyle name="BM Input Static 2 4" xfId="202"/>
    <cellStyle name="BM Input Static 2 4 10" xfId="5063"/>
    <cellStyle name="BM Input Static 2 4 10 2" xfId="5064"/>
    <cellStyle name="BM Input Static 2 4 10 2 2" xfId="5065"/>
    <cellStyle name="BM Input Static 2 4 10 3" xfId="5066"/>
    <cellStyle name="BM Input Static 2 4 11" xfId="5067"/>
    <cellStyle name="BM Input Static 2 4 11 2" xfId="5068"/>
    <cellStyle name="BM Input Static 2 4 11 2 2" xfId="5069"/>
    <cellStyle name="BM Input Static 2 4 11 3" xfId="5070"/>
    <cellStyle name="BM Input Static 2 4 12" xfId="5071"/>
    <cellStyle name="BM Input Static 2 4 12 2" xfId="5072"/>
    <cellStyle name="BM Input Static 2 4 12 2 2" xfId="5073"/>
    <cellStyle name="BM Input Static 2 4 12 3" xfId="5074"/>
    <cellStyle name="BM Input Static 2 4 13" xfId="5075"/>
    <cellStyle name="BM Input Static 2 4 13 2" xfId="5076"/>
    <cellStyle name="BM Input Static 2 4 13 2 2" xfId="5077"/>
    <cellStyle name="BM Input Static 2 4 13 3" xfId="5078"/>
    <cellStyle name="BM Input Static 2 4 14" xfId="5079"/>
    <cellStyle name="BM Input Static 2 4 14 2" xfId="5080"/>
    <cellStyle name="BM Input Static 2 4 14 2 2" xfId="5081"/>
    <cellStyle name="BM Input Static 2 4 14 3" xfId="5082"/>
    <cellStyle name="BM Input Static 2 4 15" xfId="5083"/>
    <cellStyle name="BM Input Static 2 4 15 2" xfId="5084"/>
    <cellStyle name="BM Input Static 2 4 15 2 2" xfId="5085"/>
    <cellStyle name="BM Input Static 2 4 15 3" xfId="5086"/>
    <cellStyle name="BM Input Static 2 4 16" xfId="5087"/>
    <cellStyle name="BM Input Static 2 4 16 2" xfId="5088"/>
    <cellStyle name="BM Input Static 2 4 16 2 2" xfId="5089"/>
    <cellStyle name="BM Input Static 2 4 16 3" xfId="5090"/>
    <cellStyle name="BM Input Static 2 4 17" xfId="5091"/>
    <cellStyle name="BM Input Static 2 4 17 2" xfId="5092"/>
    <cellStyle name="BM Input Static 2 4 17 2 2" xfId="5093"/>
    <cellStyle name="BM Input Static 2 4 17 3" xfId="5094"/>
    <cellStyle name="BM Input Static 2 4 18" xfId="5095"/>
    <cellStyle name="BM Input Static 2 4 18 2" xfId="5096"/>
    <cellStyle name="BM Input Static 2 4 18 2 2" xfId="5097"/>
    <cellStyle name="BM Input Static 2 4 18 3" xfId="5098"/>
    <cellStyle name="BM Input Static 2 4 19" xfId="5099"/>
    <cellStyle name="BM Input Static 2 4 19 2" xfId="5100"/>
    <cellStyle name="BM Input Static 2 4 19 2 2" xfId="5101"/>
    <cellStyle name="BM Input Static 2 4 19 3" xfId="5102"/>
    <cellStyle name="BM Input Static 2 4 2" xfId="5103"/>
    <cellStyle name="BM Input Static 2 4 2 10" xfId="5104"/>
    <cellStyle name="BM Input Static 2 4 2 10 2" xfId="5105"/>
    <cellStyle name="BM Input Static 2 4 2 10 2 2" xfId="5106"/>
    <cellStyle name="BM Input Static 2 4 2 10 3" xfId="5107"/>
    <cellStyle name="BM Input Static 2 4 2 11" xfId="5108"/>
    <cellStyle name="BM Input Static 2 4 2 11 2" xfId="5109"/>
    <cellStyle name="BM Input Static 2 4 2 11 2 2" xfId="5110"/>
    <cellStyle name="BM Input Static 2 4 2 11 3" xfId="5111"/>
    <cellStyle name="BM Input Static 2 4 2 12" xfId="5112"/>
    <cellStyle name="BM Input Static 2 4 2 12 2" xfId="5113"/>
    <cellStyle name="BM Input Static 2 4 2 12 2 2" xfId="5114"/>
    <cellStyle name="BM Input Static 2 4 2 12 3" xfId="5115"/>
    <cellStyle name="BM Input Static 2 4 2 13" xfId="5116"/>
    <cellStyle name="BM Input Static 2 4 2 13 2" xfId="5117"/>
    <cellStyle name="BM Input Static 2 4 2 13 2 2" xfId="5118"/>
    <cellStyle name="BM Input Static 2 4 2 13 3" xfId="5119"/>
    <cellStyle name="BM Input Static 2 4 2 14" xfId="5120"/>
    <cellStyle name="BM Input Static 2 4 2 14 2" xfId="5121"/>
    <cellStyle name="BM Input Static 2 4 2 14 2 2" xfId="5122"/>
    <cellStyle name="BM Input Static 2 4 2 14 3" xfId="5123"/>
    <cellStyle name="BM Input Static 2 4 2 15" xfId="5124"/>
    <cellStyle name="BM Input Static 2 4 2 15 2" xfId="5125"/>
    <cellStyle name="BM Input Static 2 4 2 15 2 2" xfId="5126"/>
    <cellStyle name="BM Input Static 2 4 2 15 3" xfId="5127"/>
    <cellStyle name="BM Input Static 2 4 2 16" xfId="5128"/>
    <cellStyle name="BM Input Static 2 4 2 16 2" xfId="5129"/>
    <cellStyle name="BM Input Static 2 4 2 16 2 2" xfId="5130"/>
    <cellStyle name="BM Input Static 2 4 2 16 3" xfId="5131"/>
    <cellStyle name="BM Input Static 2 4 2 17" xfId="5132"/>
    <cellStyle name="BM Input Static 2 4 2 17 2" xfId="5133"/>
    <cellStyle name="BM Input Static 2 4 2 17 2 2" xfId="5134"/>
    <cellStyle name="BM Input Static 2 4 2 17 3" xfId="5135"/>
    <cellStyle name="BM Input Static 2 4 2 18" xfId="5136"/>
    <cellStyle name="BM Input Static 2 4 2 18 2" xfId="5137"/>
    <cellStyle name="BM Input Static 2 4 2 18 2 2" xfId="5138"/>
    <cellStyle name="BM Input Static 2 4 2 18 3" xfId="5139"/>
    <cellStyle name="BM Input Static 2 4 2 19" xfId="5140"/>
    <cellStyle name="BM Input Static 2 4 2 19 2" xfId="5141"/>
    <cellStyle name="BM Input Static 2 4 2 19 2 2" xfId="5142"/>
    <cellStyle name="BM Input Static 2 4 2 19 3" xfId="5143"/>
    <cellStyle name="BM Input Static 2 4 2 2" xfId="5144"/>
    <cellStyle name="BM Input Static 2 4 2 2 2" xfId="5145"/>
    <cellStyle name="BM Input Static 2 4 2 2 2 2" xfId="5146"/>
    <cellStyle name="BM Input Static 2 4 2 2 3" xfId="5147"/>
    <cellStyle name="BM Input Static 2 4 2 20" xfId="5148"/>
    <cellStyle name="BM Input Static 2 4 2 20 2" xfId="5149"/>
    <cellStyle name="BM Input Static 2 4 2 20 2 2" xfId="5150"/>
    <cellStyle name="BM Input Static 2 4 2 20 3" xfId="5151"/>
    <cellStyle name="BM Input Static 2 4 2 21" xfId="5152"/>
    <cellStyle name="BM Input Static 2 4 2 21 2" xfId="5153"/>
    <cellStyle name="BM Input Static 2 4 2 22" xfId="5154"/>
    <cellStyle name="BM Input Static 2 4 2 3" xfId="5155"/>
    <cellStyle name="BM Input Static 2 4 2 3 2" xfId="5156"/>
    <cellStyle name="BM Input Static 2 4 2 3 2 2" xfId="5157"/>
    <cellStyle name="BM Input Static 2 4 2 3 3" xfId="5158"/>
    <cellStyle name="BM Input Static 2 4 2 4" xfId="5159"/>
    <cellStyle name="BM Input Static 2 4 2 4 2" xfId="5160"/>
    <cellStyle name="BM Input Static 2 4 2 4 2 2" xfId="5161"/>
    <cellStyle name="BM Input Static 2 4 2 4 3" xfId="5162"/>
    <cellStyle name="BM Input Static 2 4 2 5" xfId="5163"/>
    <cellStyle name="BM Input Static 2 4 2 5 2" xfId="5164"/>
    <cellStyle name="BM Input Static 2 4 2 5 2 2" xfId="5165"/>
    <cellStyle name="BM Input Static 2 4 2 5 3" xfId="5166"/>
    <cellStyle name="BM Input Static 2 4 2 6" xfId="5167"/>
    <cellStyle name="BM Input Static 2 4 2 6 2" xfId="5168"/>
    <cellStyle name="BM Input Static 2 4 2 6 2 2" xfId="5169"/>
    <cellStyle name="BM Input Static 2 4 2 6 3" xfId="5170"/>
    <cellStyle name="BM Input Static 2 4 2 7" xfId="5171"/>
    <cellStyle name="BM Input Static 2 4 2 7 2" xfId="5172"/>
    <cellStyle name="BM Input Static 2 4 2 7 2 2" xfId="5173"/>
    <cellStyle name="BM Input Static 2 4 2 7 3" xfId="5174"/>
    <cellStyle name="BM Input Static 2 4 2 8" xfId="5175"/>
    <cellStyle name="BM Input Static 2 4 2 8 2" xfId="5176"/>
    <cellStyle name="BM Input Static 2 4 2 8 2 2" xfId="5177"/>
    <cellStyle name="BM Input Static 2 4 2 8 3" xfId="5178"/>
    <cellStyle name="BM Input Static 2 4 2 9" xfId="5179"/>
    <cellStyle name="BM Input Static 2 4 2 9 2" xfId="5180"/>
    <cellStyle name="BM Input Static 2 4 2 9 2 2" xfId="5181"/>
    <cellStyle name="BM Input Static 2 4 2 9 3" xfId="5182"/>
    <cellStyle name="BM Input Static 2 4 20" xfId="5183"/>
    <cellStyle name="BM Input Static 2 4 20 2" xfId="5184"/>
    <cellStyle name="BM Input Static 2 4 20 2 2" xfId="5185"/>
    <cellStyle name="BM Input Static 2 4 20 3" xfId="5186"/>
    <cellStyle name="BM Input Static 2 4 21" xfId="5187"/>
    <cellStyle name="BM Input Static 2 4 21 2" xfId="5188"/>
    <cellStyle name="BM Input Static 2 4 21 2 2" xfId="5189"/>
    <cellStyle name="BM Input Static 2 4 21 3" xfId="5190"/>
    <cellStyle name="BM Input Static 2 4 22" xfId="5191"/>
    <cellStyle name="BM Input Static 2 4 22 2" xfId="5192"/>
    <cellStyle name="BM Input Static 2 4 23" xfId="5193"/>
    <cellStyle name="BM Input Static 2 4 3" xfId="5194"/>
    <cellStyle name="BM Input Static 2 4 3 2" xfId="5195"/>
    <cellStyle name="BM Input Static 2 4 3 2 2" xfId="5196"/>
    <cellStyle name="BM Input Static 2 4 3 3" xfId="5197"/>
    <cellStyle name="BM Input Static 2 4 4" xfId="5198"/>
    <cellStyle name="BM Input Static 2 4 4 2" xfId="5199"/>
    <cellStyle name="BM Input Static 2 4 4 2 2" xfId="5200"/>
    <cellStyle name="BM Input Static 2 4 4 3" xfId="5201"/>
    <cellStyle name="BM Input Static 2 4 5" xfId="5202"/>
    <cellStyle name="BM Input Static 2 4 5 2" xfId="5203"/>
    <cellStyle name="BM Input Static 2 4 5 2 2" xfId="5204"/>
    <cellStyle name="BM Input Static 2 4 5 3" xfId="5205"/>
    <cellStyle name="BM Input Static 2 4 6" xfId="5206"/>
    <cellStyle name="BM Input Static 2 4 6 2" xfId="5207"/>
    <cellStyle name="BM Input Static 2 4 6 2 2" xfId="5208"/>
    <cellStyle name="BM Input Static 2 4 6 3" xfId="5209"/>
    <cellStyle name="BM Input Static 2 4 7" xfId="5210"/>
    <cellStyle name="BM Input Static 2 4 7 2" xfId="5211"/>
    <cellStyle name="BM Input Static 2 4 7 2 2" xfId="5212"/>
    <cellStyle name="BM Input Static 2 4 7 3" xfId="5213"/>
    <cellStyle name="BM Input Static 2 4 8" xfId="5214"/>
    <cellStyle name="BM Input Static 2 4 8 2" xfId="5215"/>
    <cellStyle name="BM Input Static 2 4 8 2 2" xfId="5216"/>
    <cellStyle name="BM Input Static 2 4 8 3" xfId="5217"/>
    <cellStyle name="BM Input Static 2 4 9" xfId="5218"/>
    <cellStyle name="BM Input Static 2 4 9 2" xfId="5219"/>
    <cellStyle name="BM Input Static 2 4 9 2 2" xfId="5220"/>
    <cellStyle name="BM Input Static 2 4 9 3" xfId="5221"/>
    <cellStyle name="BM Input Static 2 5" xfId="203"/>
    <cellStyle name="BM Input Static 2 5 10" xfId="5222"/>
    <cellStyle name="BM Input Static 2 5 10 2" xfId="5223"/>
    <cellStyle name="BM Input Static 2 5 10 2 2" xfId="5224"/>
    <cellStyle name="BM Input Static 2 5 10 3" xfId="5225"/>
    <cellStyle name="BM Input Static 2 5 11" xfId="5226"/>
    <cellStyle name="BM Input Static 2 5 11 2" xfId="5227"/>
    <cellStyle name="BM Input Static 2 5 11 2 2" xfId="5228"/>
    <cellStyle name="BM Input Static 2 5 11 3" xfId="5229"/>
    <cellStyle name="BM Input Static 2 5 12" xfId="5230"/>
    <cellStyle name="BM Input Static 2 5 12 2" xfId="5231"/>
    <cellStyle name="BM Input Static 2 5 12 2 2" xfId="5232"/>
    <cellStyle name="BM Input Static 2 5 12 3" xfId="5233"/>
    <cellStyle name="BM Input Static 2 5 13" xfId="5234"/>
    <cellStyle name="BM Input Static 2 5 13 2" xfId="5235"/>
    <cellStyle name="BM Input Static 2 5 13 2 2" xfId="5236"/>
    <cellStyle name="BM Input Static 2 5 13 3" xfId="5237"/>
    <cellStyle name="BM Input Static 2 5 14" xfId="5238"/>
    <cellStyle name="BM Input Static 2 5 14 2" xfId="5239"/>
    <cellStyle name="BM Input Static 2 5 14 2 2" xfId="5240"/>
    <cellStyle name="BM Input Static 2 5 14 3" xfId="5241"/>
    <cellStyle name="BM Input Static 2 5 15" xfId="5242"/>
    <cellStyle name="BM Input Static 2 5 15 2" xfId="5243"/>
    <cellStyle name="BM Input Static 2 5 15 2 2" xfId="5244"/>
    <cellStyle name="BM Input Static 2 5 15 3" xfId="5245"/>
    <cellStyle name="BM Input Static 2 5 16" xfId="5246"/>
    <cellStyle name="BM Input Static 2 5 16 2" xfId="5247"/>
    <cellStyle name="BM Input Static 2 5 16 2 2" xfId="5248"/>
    <cellStyle name="BM Input Static 2 5 16 3" xfId="5249"/>
    <cellStyle name="BM Input Static 2 5 17" xfId="5250"/>
    <cellStyle name="BM Input Static 2 5 17 2" xfId="5251"/>
    <cellStyle name="BM Input Static 2 5 17 2 2" xfId="5252"/>
    <cellStyle name="BM Input Static 2 5 17 3" xfId="5253"/>
    <cellStyle name="BM Input Static 2 5 18" xfId="5254"/>
    <cellStyle name="BM Input Static 2 5 18 2" xfId="5255"/>
    <cellStyle name="BM Input Static 2 5 18 2 2" xfId="5256"/>
    <cellStyle name="BM Input Static 2 5 18 3" xfId="5257"/>
    <cellStyle name="BM Input Static 2 5 19" xfId="5258"/>
    <cellStyle name="BM Input Static 2 5 19 2" xfId="5259"/>
    <cellStyle name="BM Input Static 2 5 19 2 2" xfId="5260"/>
    <cellStyle name="BM Input Static 2 5 19 3" xfId="5261"/>
    <cellStyle name="BM Input Static 2 5 2" xfId="5262"/>
    <cellStyle name="BM Input Static 2 5 2 2" xfId="5263"/>
    <cellStyle name="BM Input Static 2 5 2 2 2" xfId="5264"/>
    <cellStyle name="BM Input Static 2 5 2 3" xfId="5265"/>
    <cellStyle name="BM Input Static 2 5 20" xfId="5266"/>
    <cellStyle name="BM Input Static 2 5 20 2" xfId="5267"/>
    <cellStyle name="BM Input Static 2 5 20 2 2" xfId="5268"/>
    <cellStyle name="BM Input Static 2 5 20 3" xfId="5269"/>
    <cellStyle name="BM Input Static 2 5 21" xfId="5270"/>
    <cellStyle name="BM Input Static 2 5 21 2" xfId="5271"/>
    <cellStyle name="BM Input Static 2 5 22" xfId="5272"/>
    <cellStyle name="BM Input Static 2 5 3" xfId="5273"/>
    <cellStyle name="BM Input Static 2 5 3 2" xfId="5274"/>
    <cellStyle name="BM Input Static 2 5 3 2 2" xfId="5275"/>
    <cellStyle name="BM Input Static 2 5 3 3" xfId="5276"/>
    <cellStyle name="BM Input Static 2 5 4" xfId="5277"/>
    <cellStyle name="BM Input Static 2 5 4 2" xfId="5278"/>
    <cellStyle name="BM Input Static 2 5 4 2 2" xfId="5279"/>
    <cellStyle name="BM Input Static 2 5 4 3" xfId="5280"/>
    <cellStyle name="BM Input Static 2 5 5" xfId="5281"/>
    <cellStyle name="BM Input Static 2 5 5 2" xfId="5282"/>
    <cellStyle name="BM Input Static 2 5 5 2 2" xfId="5283"/>
    <cellStyle name="BM Input Static 2 5 5 3" xfId="5284"/>
    <cellStyle name="BM Input Static 2 5 6" xfId="5285"/>
    <cellStyle name="BM Input Static 2 5 6 2" xfId="5286"/>
    <cellStyle name="BM Input Static 2 5 6 2 2" xfId="5287"/>
    <cellStyle name="BM Input Static 2 5 6 3" xfId="5288"/>
    <cellStyle name="BM Input Static 2 5 7" xfId="5289"/>
    <cellStyle name="BM Input Static 2 5 7 2" xfId="5290"/>
    <cellStyle name="BM Input Static 2 5 7 2 2" xfId="5291"/>
    <cellStyle name="BM Input Static 2 5 7 3" xfId="5292"/>
    <cellStyle name="BM Input Static 2 5 8" xfId="5293"/>
    <cellStyle name="BM Input Static 2 5 8 2" xfId="5294"/>
    <cellStyle name="BM Input Static 2 5 8 2 2" xfId="5295"/>
    <cellStyle name="BM Input Static 2 5 8 3" xfId="5296"/>
    <cellStyle name="BM Input Static 2 5 9" xfId="5297"/>
    <cellStyle name="BM Input Static 2 5 9 2" xfId="5298"/>
    <cellStyle name="BM Input Static 2 5 9 2 2" xfId="5299"/>
    <cellStyle name="BM Input Static 2 5 9 3" xfId="5300"/>
    <cellStyle name="BM Input Static 2 6" xfId="5301"/>
    <cellStyle name="BM Input Static 2 6 2" xfId="5302"/>
    <cellStyle name="BM Input Static 2 6 2 2" xfId="5303"/>
    <cellStyle name="BM Input Static 2 6 3" xfId="5304"/>
    <cellStyle name="BM Input Static 2 7" xfId="5305"/>
    <cellStyle name="BM Input Static 2 7 2" xfId="5306"/>
    <cellStyle name="BM Input Static 2 7 2 2" xfId="5307"/>
    <cellStyle name="BM Input Static 2 7 3" xfId="5308"/>
    <cellStyle name="BM Input Static 2 8" xfId="5309"/>
    <cellStyle name="BM Input Static 2 8 2" xfId="5310"/>
    <cellStyle name="BM Input Static 2 8 2 2" xfId="5311"/>
    <cellStyle name="BM Input Static 2 8 3" xfId="5312"/>
    <cellStyle name="BM Input Static 2 9" xfId="5313"/>
    <cellStyle name="BM Input Static 2 9 2" xfId="5314"/>
    <cellStyle name="BM Input Static 2 9 2 2" xfId="5315"/>
    <cellStyle name="BM Input Static 2 9 3" xfId="5316"/>
    <cellStyle name="BM Input Static 20" xfId="5317"/>
    <cellStyle name="BM Input Static 20 2" xfId="5318"/>
    <cellStyle name="BM Input Static 20 2 2" xfId="5319"/>
    <cellStyle name="BM Input Static 20 3" xfId="5320"/>
    <cellStyle name="BM Input Static 21" xfId="5321"/>
    <cellStyle name="BM Input Static 21 2" xfId="5322"/>
    <cellStyle name="BM Input Static 21 2 2" xfId="5323"/>
    <cellStyle name="BM Input Static 21 3" xfId="5324"/>
    <cellStyle name="BM Input Static 22" xfId="5325"/>
    <cellStyle name="BM Input Static 22 2" xfId="5326"/>
    <cellStyle name="BM Input Static 23" xfId="5327"/>
    <cellStyle name="BM Input Static 24" xfId="5328"/>
    <cellStyle name="BM Input Static 25" xfId="5329"/>
    <cellStyle name="BM Input Static 26" xfId="5330"/>
    <cellStyle name="BM Input Static 3" xfId="204"/>
    <cellStyle name="BM Input Static 3 10" xfId="5331"/>
    <cellStyle name="BM Input Static 3 10 2" xfId="5332"/>
    <cellStyle name="BM Input Static 3 10 2 2" xfId="5333"/>
    <cellStyle name="BM Input Static 3 10 3" xfId="5334"/>
    <cellStyle name="BM Input Static 3 11" xfId="5335"/>
    <cellStyle name="BM Input Static 3 11 2" xfId="5336"/>
    <cellStyle name="BM Input Static 3 11 2 2" xfId="5337"/>
    <cellStyle name="BM Input Static 3 11 3" xfId="5338"/>
    <cellStyle name="BM Input Static 3 12" xfId="5339"/>
    <cellStyle name="BM Input Static 3 12 2" xfId="5340"/>
    <cellStyle name="BM Input Static 3 12 2 2" xfId="5341"/>
    <cellStyle name="BM Input Static 3 12 3" xfId="5342"/>
    <cellStyle name="BM Input Static 3 13" xfId="5343"/>
    <cellStyle name="BM Input Static 3 13 2" xfId="5344"/>
    <cellStyle name="BM Input Static 3 13 2 2" xfId="5345"/>
    <cellStyle name="BM Input Static 3 13 3" xfId="5346"/>
    <cellStyle name="BM Input Static 3 14" xfId="5347"/>
    <cellStyle name="BM Input Static 3 14 2" xfId="5348"/>
    <cellStyle name="BM Input Static 3 14 2 2" xfId="5349"/>
    <cellStyle name="BM Input Static 3 14 3" xfId="5350"/>
    <cellStyle name="BM Input Static 3 15" xfId="5351"/>
    <cellStyle name="BM Input Static 3 15 2" xfId="5352"/>
    <cellStyle name="BM Input Static 3 15 2 2" xfId="5353"/>
    <cellStyle name="BM Input Static 3 15 3" xfId="5354"/>
    <cellStyle name="BM Input Static 3 16" xfId="5355"/>
    <cellStyle name="BM Input Static 3 16 2" xfId="5356"/>
    <cellStyle name="BM Input Static 3 16 2 2" xfId="5357"/>
    <cellStyle name="BM Input Static 3 16 3" xfId="5358"/>
    <cellStyle name="BM Input Static 3 17" xfId="5359"/>
    <cellStyle name="BM Input Static 3 17 2" xfId="5360"/>
    <cellStyle name="BM Input Static 3 17 2 2" xfId="5361"/>
    <cellStyle name="BM Input Static 3 17 3" xfId="5362"/>
    <cellStyle name="BM Input Static 3 18" xfId="5363"/>
    <cellStyle name="BM Input Static 3 18 2" xfId="5364"/>
    <cellStyle name="BM Input Static 3 19" xfId="5365"/>
    <cellStyle name="BM Input Static 3 2" xfId="205"/>
    <cellStyle name="BM Input Static 3 2 10" xfId="5366"/>
    <cellStyle name="BM Input Static 3 2 10 2" xfId="5367"/>
    <cellStyle name="BM Input Static 3 2 10 2 2" xfId="5368"/>
    <cellStyle name="BM Input Static 3 2 10 3" xfId="5369"/>
    <cellStyle name="BM Input Static 3 2 11" xfId="5370"/>
    <cellStyle name="BM Input Static 3 2 11 2" xfId="5371"/>
    <cellStyle name="BM Input Static 3 2 11 2 2" xfId="5372"/>
    <cellStyle name="BM Input Static 3 2 11 3" xfId="5373"/>
    <cellStyle name="BM Input Static 3 2 12" xfId="5374"/>
    <cellStyle name="BM Input Static 3 2 12 2" xfId="5375"/>
    <cellStyle name="BM Input Static 3 2 12 2 2" xfId="5376"/>
    <cellStyle name="BM Input Static 3 2 12 3" xfId="5377"/>
    <cellStyle name="BM Input Static 3 2 13" xfId="5378"/>
    <cellStyle name="BM Input Static 3 2 13 2" xfId="5379"/>
    <cellStyle name="BM Input Static 3 2 13 2 2" xfId="5380"/>
    <cellStyle name="BM Input Static 3 2 13 3" xfId="5381"/>
    <cellStyle name="BM Input Static 3 2 14" xfId="5382"/>
    <cellStyle name="BM Input Static 3 2 14 2" xfId="5383"/>
    <cellStyle name="BM Input Static 3 2 14 2 2" xfId="5384"/>
    <cellStyle name="BM Input Static 3 2 14 3" xfId="5385"/>
    <cellStyle name="BM Input Static 3 2 15" xfId="5386"/>
    <cellStyle name="BM Input Static 3 2 15 2" xfId="5387"/>
    <cellStyle name="BM Input Static 3 2 15 2 2" xfId="5388"/>
    <cellStyle name="BM Input Static 3 2 15 3" xfId="5389"/>
    <cellStyle name="BM Input Static 3 2 16" xfId="5390"/>
    <cellStyle name="BM Input Static 3 2 16 2" xfId="5391"/>
    <cellStyle name="BM Input Static 3 2 16 2 2" xfId="5392"/>
    <cellStyle name="BM Input Static 3 2 16 3" xfId="5393"/>
    <cellStyle name="BM Input Static 3 2 17" xfId="5394"/>
    <cellStyle name="BM Input Static 3 2 17 2" xfId="5395"/>
    <cellStyle name="BM Input Static 3 2 17 2 2" xfId="5396"/>
    <cellStyle name="BM Input Static 3 2 17 3" xfId="5397"/>
    <cellStyle name="BM Input Static 3 2 18" xfId="5398"/>
    <cellStyle name="BM Input Static 3 2 18 2" xfId="5399"/>
    <cellStyle name="BM Input Static 3 2 18 2 2" xfId="5400"/>
    <cellStyle name="BM Input Static 3 2 18 3" xfId="5401"/>
    <cellStyle name="BM Input Static 3 2 19" xfId="5402"/>
    <cellStyle name="BM Input Static 3 2 19 2" xfId="5403"/>
    <cellStyle name="BM Input Static 3 2 19 2 2" xfId="5404"/>
    <cellStyle name="BM Input Static 3 2 19 3" xfId="5405"/>
    <cellStyle name="BM Input Static 3 2 2" xfId="5406"/>
    <cellStyle name="BM Input Static 3 2 2 2" xfId="5407"/>
    <cellStyle name="BM Input Static 3 2 2 2 2" xfId="5408"/>
    <cellStyle name="BM Input Static 3 2 2 3" xfId="5409"/>
    <cellStyle name="BM Input Static 3 2 20" xfId="5410"/>
    <cellStyle name="BM Input Static 3 2 20 2" xfId="5411"/>
    <cellStyle name="BM Input Static 3 2 20 2 2" xfId="5412"/>
    <cellStyle name="BM Input Static 3 2 20 3" xfId="5413"/>
    <cellStyle name="BM Input Static 3 2 21" xfId="5414"/>
    <cellStyle name="BM Input Static 3 2 21 2" xfId="5415"/>
    <cellStyle name="BM Input Static 3 2 22" xfId="5416"/>
    <cellStyle name="BM Input Static 3 2 3" xfId="5417"/>
    <cellStyle name="BM Input Static 3 2 3 2" xfId="5418"/>
    <cellStyle name="BM Input Static 3 2 3 2 2" xfId="5419"/>
    <cellStyle name="BM Input Static 3 2 3 3" xfId="5420"/>
    <cellStyle name="BM Input Static 3 2 4" xfId="5421"/>
    <cellStyle name="BM Input Static 3 2 4 2" xfId="5422"/>
    <cellStyle name="BM Input Static 3 2 4 2 2" xfId="5423"/>
    <cellStyle name="BM Input Static 3 2 4 3" xfId="5424"/>
    <cellStyle name="BM Input Static 3 2 5" xfId="5425"/>
    <cellStyle name="BM Input Static 3 2 5 2" xfId="5426"/>
    <cellStyle name="BM Input Static 3 2 5 2 2" xfId="5427"/>
    <cellStyle name="BM Input Static 3 2 5 3" xfId="5428"/>
    <cellStyle name="BM Input Static 3 2 6" xfId="5429"/>
    <cellStyle name="BM Input Static 3 2 6 2" xfId="5430"/>
    <cellStyle name="BM Input Static 3 2 6 2 2" xfId="5431"/>
    <cellStyle name="BM Input Static 3 2 6 3" xfId="5432"/>
    <cellStyle name="BM Input Static 3 2 7" xfId="5433"/>
    <cellStyle name="BM Input Static 3 2 7 2" xfId="5434"/>
    <cellStyle name="BM Input Static 3 2 7 2 2" xfId="5435"/>
    <cellStyle name="BM Input Static 3 2 7 3" xfId="5436"/>
    <cellStyle name="BM Input Static 3 2 8" xfId="5437"/>
    <cellStyle name="BM Input Static 3 2 8 2" xfId="5438"/>
    <cellStyle name="BM Input Static 3 2 8 2 2" xfId="5439"/>
    <cellStyle name="BM Input Static 3 2 8 3" xfId="5440"/>
    <cellStyle name="BM Input Static 3 2 9" xfId="5441"/>
    <cellStyle name="BM Input Static 3 2 9 2" xfId="5442"/>
    <cellStyle name="BM Input Static 3 2 9 2 2" xfId="5443"/>
    <cellStyle name="BM Input Static 3 2 9 3" xfId="5444"/>
    <cellStyle name="BM Input Static 3 3" xfId="206"/>
    <cellStyle name="BM Input Static 3 3 2" xfId="5445"/>
    <cellStyle name="BM Input Static 3 3 2 2" xfId="5446"/>
    <cellStyle name="BM Input Static 3 3 3" xfId="5447"/>
    <cellStyle name="BM Input Static 3 4" xfId="207"/>
    <cellStyle name="BM Input Static 3 4 2" xfId="5448"/>
    <cellStyle name="BM Input Static 3 4 2 2" xfId="5449"/>
    <cellStyle name="BM Input Static 3 4 3" xfId="5450"/>
    <cellStyle name="BM Input Static 3 5" xfId="208"/>
    <cellStyle name="BM Input Static 3 5 2" xfId="5451"/>
    <cellStyle name="BM Input Static 3 5 2 2" xfId="5452"/>
    <cellStyle name="BM Input Static 3 5 3" xfId="5453"/>
    <cellStyle name="BM Input Static 3 6" xfId="5454"/>
    <cellStyle name="BM Input Static 3 6 2" xfId="5455"/>
    <cellStyle name="BM Input Static 3 6 2 2" xfId="5456"/>
    <cellStyle name="BM Input Static 3 6 3" xfId="5457"/>
    <cellStyle name="BM Input Static 3 7" xfId="5458"/>
    <cellStyle name="BM Input Static 3 7 2" xfId="5459"/>
    <cellStyle name="BM Input Static 3 7 2 2" xfId="5460"/>
    <cellStyle name="BM Input Static 3 7 3" xfId="5461"/>
    <cellStyle name="BM Input Static 3 8" xfId="5462"/>
    <cellStyle name="BM Input Static 3 8 2" xfId="5463"/>
    <cellStyle name="BM Input Static 3 8 2 2" xfId="5464"/>
    <cellStyle name="BM Input Static 3 8 3" xfId="5465"/>
    <cellStyle name="BM Input Static 3 9" xfId="5466"/>
    <cellStyle name="BM Input Static 3 9 2" xfId="5467"/>
    <cellStyle name="BM Input Static 3 9 2 2" xfId="5468"/>
    <cellStyle name="BM Input Static 3 9 3" xfId="5469"/>
    <cellStyle name="BM Input Static 4" xfId="209"/>
    <cellStyle name="BM Input Static 4 10" xfId="5470"/>
    <cellStyle name="BM Input Static 4 10 2" xfId="5471"/>
    <cellStyle name="BM Input Static 4 10 2 2" xfId="5472"/>
    <cellStyle name="BM Input Static 4 10 3" xfId="5473"/>
    <cellStyle name="BM Input Static 4 11" xfId="5474"/>
    <cellStyle name="BM Input Static 4 11 2" xfId="5475"/>
    <cellStyle name="BM Input Static 4 11 2 2" xfId="5476"/>
    <cellStyle name="BM Input Static 4 11 3" xfId="5477"/>
    <cellStyle name="BM Input Static 4 12" xfId="5478"/>
    <cellStyle name="BM Input Static 4 12 2" xfId="5479"/>
    <cellStyle name="BM Input Static 4 12 2 2" xfId="5480"/>
    <cellStyle name="BM Input Static 4 12 3" xfId="5481"/>
    <cellStyle name="BM Input Static 4 13" xfId="5482"/>
    <cellStyle name="BM Input Static 4 13 2" xfId="5483"/>
    <cellStyle name="BM Input Static 4 13 2 2" xfId="5484"/>
    <cellStyle name="BM Input Static 4 13 3" xfId="5485"/>
    <cellStyle name="BM Input Static 4 14" xfId="5486"/>
    <cellStyle name="BM Input Static 4 14 2" xfId="5487"/>
    <cellStyle name="BM Input Static 4 14 2 2" xfId="5488"/>
    <cellStyle name="BM Input Static 4 14 3" xfId="5489"/>
    <cellStyle name="BM Input Static 4 15" xfId="5490"/>
    <cellStyle name="BM Input Static 4 15 2" xfId="5491"/>
    <cellStyle name="BM Input Static 4 15 2 2" xfId="5492"/>
    <cellStyle name="BM Input Static 4 15 3" xfId="5493"/>
    <cellStyle name="BM Input Static 4 16" xfId="5494"/>
    <cellStyle name="BM Input Static 4 16 2" xfId="5495"/>
    <cellStyle name="BM Input Static 4 16 2 2" xfId="5496"/>
    <cellStyle name="BM Input Static 4 16 3" xfId="5497"/>
    <cellStyle name="BM Input Static 4 17" xfId="5498"/>
    <cellStyle name="BM Input Static 4 17 2" xfId="5499"/>
    <cellStyle name="BM Input Static 4 17 2 2" xfId="5500"/>
    <cellStyle name="BM Input Static 4 17 3" xfId="5501"/>
    <cellStyle name="BM Input Static 4 18" xfId="5502"/>
    <cellStyle name="BM Input Static 4 18 2" xfId="5503"/>
    <cellStyle name="BM Input Static 4 19" xfId="5504"/>
    <cellStyle name="BM Input Static 4 2" xfId="210"/>
    <cellStyle name="BM Input Static 4 2 10" xfId="5505"/>
    <cellStyle name="BM Input Static 4 2 10 2" xfId="5506"/>
    <cellStyle name="BM Input Static 4 2 10 2 2" xfId="5507"/>
    <cellStyle name="BM Input Static 4 2 10 3" xfId="5508"/>
    <cellStyle name="BM Input Static 4 2 11" xfId="5509"/>
    <cellStyle name="BM Input Static 4 2 11 2" xfId="5510"/>
    <cellStyle name="BM Input Static 4 2 11 2 2" xfId="5511"/>
    <cellStyle name="BM Input Static 4 2 11 3" xfId="5512"/>
    <cellStyle name="BM Input Static 4 2 12" xfId="5513"/>
    <cellStyle name="BM Input Static 4 2 12 2" xfId="5514"/>
    <cellStyle name="BM Input Static 4 2 12 2 2" xfId="5515"/>
    <cellStyle name="BM Input Static 4 2 12 3" xfId="5516"/>
    <cellStyle name="BM Input Static 4 2 13" xfId="5517"/>
    <cellStyle name="BM Input Static 4 2 13 2" xfId="5518"/>
    <cellStyle name="BM Input Static 4 2 13 2 2" xfId="5519"/>
    <cellStyle name="BM Input Static 4 2 13 3" xfId="5520"/>
    <cellStyle name="BM Input Static 4 2 14" xfId="5521"/>
    <cellStyle name="BM Input Static 4 2 14 2" xfId="5522"/>
    <cellStyle name="BM Input Static 4 2 14 2 2" xfId="5523"/>
    <cellStyle name="BM Input Static 4 2 14 3" xfId="5524"/>
    <cellStyle name="BM Input Static 4 2 15" xfId="5525"/>
    <cellStyle name="BM Input Static 4 2 15 2" xfId="5526"/>
    <cellStyle name="BM Input Static 4 2 15 2 2" xfId="5527"/>
    <cellStyle name="BM Input Static 4 2 15 3" xfId="5528"/>
    <cellStyle name="BM Input Static 4 2 16" xfId="5529"/>
    <cellStyle name="BM Input Static 4 2 16 2" xfId="5530"/>
    <cellStyle name="BM Input Static 4 2 16 2 2" xfId="5531"/>
    <cellStyle name="BM Input Static 4 2 16 3" xfId="5532"/>
    <cellStyle name="BM Input Static 4 2 17" xfId="5533"/>
    <cellStyle name="BM Input Static 4 2 17 2" xfId="5534"/>
    <cellStyle name="BM Input Static 4 2 17 2 2" xfId="5535"/>
    <cellStyle name="BM Input Static 4 2 17 3" xfId="5536"/>
    <cellStyle name="BM Input Static 4 2 18" xfId="5537"/>
    <cellStyle name="BM Input Static 4 2 18 2" xfId="5538"/>
    <cellStyle name="BM Input Static 4 2 18 2 2" xfId="5539"/>
    <cellStyle name="BM Input Static 4 2 18 3" xfId="5540"/>
    <cellStyle name="BM Input Static 4 2 19" xfId="5541"/>
    <cellStyle name="BM Input Static 4 2 19 2" xfId="5542"/>
    <cellStyle name="BM Input Static 4 2 19 2 2" xfId="5543"/>
    <cellStyle name="BM Input Static 4 2 19 3" xfId="5544"/>
    <cellStyle name="BM Input Static 4 2 2" xfId="5545"/>
    <cellStyle name="BM Input Static 4 2 2 2" xfId="5546"/>
    <cellStyle name="BM Input Static 4 2 2 2 2" xfId="5547"/>
    <cellStyle name="BM Input Static 4 2 2 3" xfId="5548"/>
    <cellStyle name="BM Input Static 4 2 20" xfId="5549"/>
    <cellStyle name="BM Input Static 4 2 20 2" xfId="5550"/>
    <cellStyle name="BM Input Static 4 2 20 2 2" xfId="5551"/>
    <cellStyle name="BM Input Static 4 2 20 3" xfId="5552"/>
    <cellStyle name="BM Input Static 4 2 21" xfId="5553"/>
    <cellStyle name="BM Input Static 4 2 21 2" xfId="5554"/>
    <cellStyle name="BM Input Static 4 2 22" xfId="5555"/>
    <cellStyle name="BM Input Static 4 2 3" xfId="5556"/>
    <cellStyle name="BM Input Static 4 2 3 2" xfId="5557"/>
    <cellStyle name="BM Input Static 4 2 3 2 2" xfId="5558"/>
    <cellStyle name="BM Input Static 4 2 3 3" xfId="5559"/>
    <cellStyle name="BM Input Static 4 2 4" xfId="5560"/>
    <cellStyle name="BM Input Static 4 2 4 2" xfId="5561"/>
    <cellStyle name="BM Input Static 4 2 4 2 2" xfId="5562"/>
    <cellStyle name="BM Input Static 4 2 4 3" xfId="5563"/>
    <cellStyle name="BM Input Static 4 2 5" xfId="5564"/>
    <cellStyle name="BM Input Static 4 2 5 2" xfId="5565"/>
    <cellStyle name="BM Input Static 4 2 5 2 2" xfId="5566"/>
    <cellStyle name="BM Input Static 4 2 5 3" xfId="5567"/>
    <cellStyle name="BM Input Static 4 2 6" xfId="5568"/>
    <cellStyle name="BM Input Static 4 2 6 2" xfId="5569"/>
    <cellStyle name="BM Input Static 4 2 6 2 2" xfId="5570"/>
    <cellStyle name="BM Input Static 4 2 6 3" xfId="5571"/>
    <cellStyle name="BM Input Static 4 2 7" xfId="5572"/>
    <cellStyle name="BM Input Static 4 2 7 2" xfId="5573"/>
    <cellStyle name="BM Input Static 4 2 7 2 2" xfId="5574"/>
    <cellStyle name="BM Input Static 4 2 7 3" xfId="5575"/>
    <cellStyle name="BM Input Static 4 2 8" xfId="5576"/>
    <cellStyle name="BM Input Static 4 2 8 2" xfId="5577"/>
    <cellStyle name="BM Input Static 4 2 8 2 2" xfId="5578"/>
    <cellStyle name="BM Input Static 4 2 8 3" xfId="5579"/>
    <cellStyle name="BM Input Static 4 2 9" xfId="5580"/>
    <cellStyle name="BM Input Static 4 2 9 2" xfId="5581"/>
    <cellStyle name="BM Input Static 4 2 9 2 2" xfId="5582"/>
    <cellStyle name="BM Input Static 4 2 9 3" xfId="5583"/>
    <cellStyle name="BM Input Static 4 3" xfId="211"/>
    <cellStyle name="BM Input Static 4 3 2" xfId="5584"/>
    <cellStyle name="BM Input Static 4 3 2 2" xfId="5585"/>
    <cellStyle name="BM Input Static 4 3 3" xfId="5586"/>
    <cellStyle name="BM Input Static 4 4" xfId="212"/>
    <cellStyle name="BM Input Static 4 4 2" xfId="5587"/>
    <cellStyle name="BM Input Static 4 4 2 2" xfId="5588"/>
    <cellStyle name="BM Input Static 4 4 3" xfId="5589"/>
    <cellStyle name="BM Input Static 4 5" xfId="213"/>
    <cellStyle name="BM Input Static 4 5 2" xfId="5590"/>
    <cellStyle name="BM Input Static 4 5 2 2" xfId="5591"/>
    <cellStyle name="BM Input Static 4 5 3" xfId="5592"/>
    <cellStyle name="BM Input Static 4 6" xfId="5593"/>
    <cellStyle name="BM Input Static 4 6 2" xfId="5594"/>
    <cellStyle name="BM Input Static 4 6 2 2" xfId="5595"/>
    <cellStyle name="BM Input Static 4 6 3" xfId="5596"/>
    <cellStyle name="BM Input Static 4 7" xfId="5597"/>
    <cellStyle name="BM Input Static 4 7 2" xfId="5598"/>
    <cellStyle name="BM Input Static 4 7 2 2" xfId="5599"/>
    <cellStyle name="BM Input Static 4 7 3" xfId="5600"/>
    <cellStyle name="BM Input Static 4 8" xfId="5601"/>
    <cellStyle name="BM Input Static 4 8 2" xfId="5602"/>
    <cellStyle name="BM Input Static 4 8 2 2" xfId="5603"/>
    <cellStyle name="BM Input Static 4 8 3" xfId="5604"/>
    <cellStyle name="BM Input Static 4 9" xfId="5605"/>
    <cellStyle name="BM Input Static 4 9 2" xfId="5606"/>
    <cellStyle name="BM Input Static 4 9 2 2" xfId="5607"/>
    <cellStyle name="BM Input Static 4 9 3" xfId="5608"/>
    <cellStyle name="BM Input Static 5" xfId="214"/>
    <cellStyle name="BM Input Static 5 10" xfId="5609"/>
    <cellStyle name="BM Input Static 5 10 2" xfId="5610"/>
    <cellStyle name="BM Input Static 5 10 2 2" xfId="5611"/>
    <cellStyle name="BM Input Static 5 10 3" xfId="5612"/>
    <cellStyle name="BM Input Static 5 11" xfId="5613"/>
    <cellStyle name="BM Input Static 5 11 2" xfId="5614"/>
    <cellStyle name="BM Input Static 5 11 2 2" xfId="5615"/>
    <cellStyle name="BM Input Static 5 11 3" xfId="5616"/>
    <cellStyle name="BM Input Static 5 12" xfId="5617"/>
    <cellStyle name="BM Input Static 5 12 2" xfId="5618"/>
    <cellStyle name="BM Input Static 5 12 2 2" xfId="5619"/>
    <cellStyle name="BM Input Static 5 12 3" xfId="5620"/>
    <cellStyle name="BM Input Static 5 13" xfId="5621"/>
    <cellStyle name="BM Input Static 5 13 2" xfId="5622"/>
    <cellStyle name="BM Input Static 5 13 2 2" xfId="5623"/>
    <cellStyle name="BM Input Static 5 13 3" xfId="5624"/>
    <cellStyle name="BM Input Static 5 14" xfId="5625"/>
    <cellStyle name="BM Input Static 5 14 2" xfId="5626"/>
    <cellStyle name="BM Input Static 5 14 2 2" xfId="5627"/>
    <cellStyle name="BM Input Static 5 14 3" xfId="5628"/>
    <cellStyle name="BM Input Static 5 15" xfId="5629"/>
    <cellStyle name="BM Input Static 5 15 2" xfId="5630"/>
    <cellStyle name="BM Input Static 5 15 2 2" xfId="5631"/>
    <cellStyle name="BM Input Static 5 15 3" xfId="5632"/>
    <cellStyle name="BM Input Static 5 16" xfId="5633"/>
    <cellStyle name="BM Input Static 5 16 2" xfId="5634"/>
    <cellStyle name="BM Input Static 5 16 2 2" xfId="5635"/>
    <cellStyle name="BM Input Static 5 16 3" xfId="5636"/>
    <cellStyle name="BM Input Static 5 17" xfId="5637"/>
    <cellStyle name="BM Input Static 5 17 2" xfId="5638"/>
    <cellStyle name="BM Input Static 5 17 2 2" xfId="5639"/>
    <cellStyle name="BM Input Static 5 17 3" xfId="5640"/>
    <cellStyle name="BM Input Static 5 18" xfId="5641"/>
    <cellStyle name="BM Input Static 5 18 2" xfId="5642"/>
    <cellStyle name="BM Input Static 5 18 2 2" xfId="5643"/>
    <cellStyle name="BM Input Static 5 18 3" xfId="5644"/>
    <cellStyle name="BM Input Static 5 19" xfId="5645"/>
    <cellStyle name="BM Input Static 5 19 2" xfId="5646"/>
    <cellStyle name="BM Input Static 5 19 2 2" xfId="5647"/>
    <cellStyle name="BM Input Static 5 19 3" xfId="5648"/>
    <cellStyle name="BM Input Static 5 2" xfId="5649"/>
    <cellStyle name="BM Input Static 5 2 10" xfId="5650"/>
    <cellStyle name="BM Input Static 5 2 10 2" xfId="5651"/>
    <cellStyle name="BM Input Static 5 2 10 2 2" xfId="5652"/>
    <cellStyle name="BM Input Static 5 2 10 3" xfId="5653"/>
    <cellStyle name="BM Input Static 5 2 11" xfId="5654"/>
    <cellStyle name="BM Input Static 5 2 11 2" xfId="5655"/>
    <cellStyle name="BM Input Static 5 2 11 2 2" xfId="5656"/>
    <cellStyle name="BM Input Static 5 2 11 3" xfId="5657"/>
    <cellStyle name="BM Input Static 5 2 12" xfId="5658"/>
    <cellStyle name="BM Input Static 5 2 12 2" xfId="5659"/>
    <cellStyle name="BM Input Static 5 2 12 2 2" xfId="5660"/>
    <cellStyle name="BM Input Static 5 2 12 3" xfId="5661"/>
    <cellStyle name="BM Input Static 5 2 13" xfId="5662"/>
    <cellStyle name="BM Input Static 5 2 13 2" xfId="5663"/>
    <cellStyle name="BM Input Static 5 2 13 2 2" xfId="5664"/>
    <cellStyle name="BM Input Static 5 2 13 3" xfId="5665"/>
    <cellStyle name="BM Input Static 5 2 14" xfId="5666"/>
    <cellStyle name="BM Input Static 5 2 14 2" xfId="5667"/>
    <cellStyle name="BM Input Static 5 2 14 2 2" xfId="5668"/>
    <cellStyle name="BM Input Static 5 2 14 3" xfId="5669"/>
    <cellStyle name="BM Input Static 5 2 15" xfId="5670"/>
    <cellStyle name="BM Input Static 5 2 15 2" xfId="5671"/>
    <cellStyle name="BM Input Static 5 2 15 2 2" xfId="5672"/>
    <cellStyle name="BM Input Static 5 2 15 3" xfId="5673"/>
    <cellStyle name="BM Input Static 5 2 16" xfId="5674"/>
    <cellStyle name="BM Input Static 5 2 16 2" xfId="5675"/>
    <cellStyle name="BM Input Static 5 2 16 2 2" xfId="5676"/>
    <cellStyle name="BM Input Static 5 2 16 3" xfId="5677"/>
    <cellStyle name="BM Input Static 5 2 17" xfId="5678"/>
    <cellStyle name="BM Input Static 5 2 17 2" xfId="5679"/>
    <cellStyle name="BM Input Static 5 2 17 2 2" xfId="5680"/>
    <cellStyle name="BM Input Static 5 2 17 3" xfId="5681"/>
    <cellStyle name="BM Input Static 5 2 18" xfId="5682"/>
    <cellStyle name="BM Input Static 5 2 18 2" xfId="5683"/>
    <cellStyle name="BM Input Static 5 2 18 2 2" xfId="5684"/>
    <cellStyle name="BM Input Static 5 2 18 3" xfId="5685"/>
    <cellStyle name="BM Input Static 5 2 19" xfId="5686"/>
    <cellStyle name="BM Input Static 5 2 19 2" xfId="5687"/>
    <cellStyle name="BM Input Static 5 2 19 2 2" xfId="5688"/>
    <cellStyle name="BM Input Static 5 2 19 3" xfId="5689"/>
    <cellStyle name="BM Input Static 5 2 2" xfId="5690"/>
    <cellStyle name="BM Input Static 5 2 2 2" xfId="5691"/>
    <cellStyle name="BM Input Static 5 2 2 2 2" xfId="5692"/>
    <cellStyle name="BM Input Static 5 2 2 3" xfId="5693"/>
    <cellStyle name="BM Input Static 5 2 20" xfId="5694"/>
    <cellStyle name="BM Input Static 5 2 20 2" xfId="5695"/>
    <cellStyle name="BM Input Static 5 2 20 2 2" xfId="5696"/>
    <cellStyle name="BM Input Static 5 2 20 3" xfId="5697"/>
    <cellStyle name="BM Input Static 5 2 21" xfId="5698"/>
    <cellStyle name="BM Input Static 5 2 21 2" xfId="5699"/>
    <cellStyle name="BM Input Static 5 2 22" xfId="5700"/>
    <cellStyle name="BM Input Static 5 2 3" xfId="5701"/>
    <cellStyle name="BM Input Static 5 2 3 2" xfId="5702"/>
    <cellStyle name="BM Input Static 5 2 3 2 2" xfId="5703"/>
    <cellStyle name="BM Input Static 5 2 3 3" xfId="5704"/>
    <cellStyle name="BM Input Static 5 2 4" xfId="5705"/>
    <cellStyle name="BM Input Static 5 2 4 2" xfId="5706"/>
    <cellStyle name="BM Input Static 5 2 4 2 2" xfId="5707"/>
    <cellStyle name="BM Input Static 5 2 4 3" xfId="5708"/>
    <cellStyle name="BM Input Static 5 2 5" xfId="5709"/>
    <cellStyle name="BM Input Static 5 2 5 2" xfId="5710"/>
    <cellStyle name="BM Input Static 5 2 5 2 2" xfId="5711"/>
    <cellStyle name="BM Input Static 5 2 5 3" xfId="5712"/>
    <cellStyle name="BM Input Static 5 2 6" xfId="5713"/>
    <cellStyle name="BM Input Static 5 2 6 2" xfId="5714"/>
    <cellStyle name="BM Input Static 5 2 6 2 2" xfId="5715"/>
    <cellStyle name="BM Input Static 5 2 6 3" xfId="5716"/>
    <cellStyle name="BM Input Static 5 2 7" xfId="5717"/>
    <cellStyle name="BM Input Static 5 2 7 2" xfId="5718"/>
    <cellStyle name="BM Input Static 5 2 7 2 2" xfId="5719"/>
    <cellStyle name="BM Input Static 5 2 7 3" xfId="5720"/>
    <cellStyle name="BM Input Static 5 2 8" xfId="5721"/>
    <cellStyle name="BM Input Static 5 2 8 2" xfId="5722"/>
    <cellStyle name="BM Input Static 5 2 8 2 2" xfId="5723"/>
    <cellStyle name="BM Input Static 5 2 8 3" xfId="5724"/>
    <cellStyle name="BM Input Static 5 2 9" xfId="5725"/>
    <cellStyle name="BM Input Static 5 2 9 2" xfId="5726"/>
    <cellStyle name="BM Input Static 5 2 9 2 2" xfId="5727"/>
    <cellStyle name="BM Input Static 5 2 9 3" xfId="5728"/>
    <cellStyle name="BM Input Static 5 20" xfId="5729"/>
    <cellStyle name="BM Input Static 5 20 2" xfId="5730"/>
    <cellStyle name="BM Input Static 5 20 2 2" xfId="5731"/>
    <cellStyle name="BM Input Static 5 20 3" xfId="5732"/>
    <cellStyle name="BM Input Static 5 21" xfId="5733"/>
    <cellStyle name="BM Input Static 5 21 2" xfId="5734"/>
    <cellStyle name="BM Input Static 5 21 2 2" xfId="5735"/>
    <cellStyle name="BM Input Static 5 21 3" xfId="5736"/>
    <cellStyle name="BM Input Static 5 22" xfId="5737"/>
    <cellStyle name="BM Input Static 5 22 2" xfId="5738"/>
    <cellStyle name="BM Input Static 5 23" xfId="5739"/>
    <cellStyle name="BM Input Static 5 3" xfId="5740"/>
    <cellStyle name="BM Input Static 5 3 2" xfId="5741"/>
    <cellStyle name="BM Input Static 5 3 2 2" xfId="5742"/>
    <cellStyle name="BM Input Static 5 3 3" xfId="5743"/>
    <cellStyle name="BM Input Static 5 4" xfId="5744"/>
    <cellStyle name="BM Input Static 5 4 2" xfId="5745"/>
    <cellStyle name="BM Input Static 5 4 2 2" xfId="5746"/>
    <cellStyle name="BM Input Static 5 4 3" xfId="5747"/>
    <cellStyle name="BM Input Static 5 5" xfId="5748"/>
    <cellStyle name="BM Input Static 5 5 2" xfId="5749"/>
    <cellStyle name="BM Input Static 5 5 2 2" xfId="5750"/>
    <cellStyle name="BM Input Static 5 5 3" xfId="5751"/>
    <cellStyle name="BM Input Static 5 6" xfId="5752"/>
    <cellStyle name="BM Input Static 5 6 2" xfId="5753"/>
    <cellStyle name="BM Input Static 5 6 2 2" xfId="5754"/>
    <cellStyle name="BM Input Static 5 6 3" xfId="5755"/>
    <cellStyle name="BM Input Static 5 7" xfId="5756"/>
    <cellStyle name="BM Input Static 5 7 2" xfId="5757"/>
    <cellStyle name="BM Input Static 5 7 2 2" xfId="5758"/>
    <cellStyle name="BM Input Static 5 7 3" xfId="5759"/>
    <cellStyle name="BM Input Static 5 8" xfId="5760"/>
    <cellStyle name="BM Input Static 5 8 2" xfId="5761"/>
    <cellStyle name="BM Input Static 5 8 2 2" xfId="5762"/>
    <cellStyle name="BM Input Static 5 8 3" xfId="5763"/>
    <cellStyle name="BM Input Static 5 9" xfId="5764"/>
    <cellStyle name="BM Input Static 5 9 2" xfId="5765"/>
    <cellStyle name="BM Input Static 5 9 2 2" xfId="5766"/>
    <cellStyle name="BM Input Static 5 9 3" xfId="5767"/>
    <cellStyle name="BM Input Static 6" xfId="215"/>
    <cellStyle name="BM Input Static 6 10" xfId="5768"/>
    <cellStyle name="BM Input Static 6 10 2" xfId="5769"/>
    <cellStyle name="BM Input Static 6 10 2 2" xfId="5770"/>
    <cellStyle name="BM Input Static 6 10 3" xfId="5771"/>
    <cellStyle name="BM Input Static 6 11" xfId="5772"/>
    <cellStyle name="BM Input Static 6 11 2" xfId="5773"/>
    <cellStyle name="BM Input Static 6 11 2 2" xfId="5774"/>
    <cellStyle name="BM Input Static 6 11 3" xfId="5775"/>
    <cellStyle name="BM Input Static 6 12" xfId="5776"/>
    <cellStyle name="BM Input Static 6 12 2" xfId="5777"/>
    <cellStyle name="BM Input Static 6 12 2 2" xfId="5778"/>
    <cellStyle name="BM Input Static 6 12 3" xfId="5779"/>
    <cellStyle name="BM Input Static 6 13" xfId="5780"/>
    <cellStyle name="BM Input Static 6 13 2" xfId="5781"/>
    <cellStyle name="BM Input Static 6 13 2 2" xfId="5782"/>
    <cellStyle name="BM Input Static 6 13 3" xfId="5783"/>
    <cellStyle name="BM Input Static 6 14" xfId="5784"/>
    <cellStyle name="BM Input Static 6 14 2" xfId="5785"/>
    <cellStyle name="BM Input Static 6 14 2 2" xfId="5786"/>
    <cellStyle name="BM Input Static 6 14 3" xfId="5787"/>
    <cellStyle name="BM Input Static 6 15" xfId="5788"/>
    <cellStyle name="BM Input Static 6 15 2" xfId="5789"/>
    <cellStyle name="BM Input Static 6 15 2 2" xfId="5790"/>
    <cellStyle name="BM Input Static 6 15 3" xfId="5791"/>
    <cellStyle name="BM Input Static 6 16" xfId="5792"/>
    <cellStyle name="BM Input Static 6 16 2" xfId="5793"/>
    <cellStyle name="BM Input Static 6 16 2 2" xfId="5794"/>
    <cellStyle name="BM Input Static 6 16 3" xfId="5795"/>
    <cellStyle name="BM Input Static 6 17" xfId="5796"/>
    <cellStyle name="BM Input Static 6 17 2" xfId="5797"/>
    <cellStyle name="BM Input Static 6 17 2 2" xfId="5798"/>
    <cellStyle name="BM Input Static 6 17 3" xfId="5799"/>
    <cellStyle name="BM Input Static 6 18" xfId="5800"/>
    <cellStyle name="BM Input Static 6 18 2" xfId="5801"/>
    <cellStyle name="BM Input Static 6 18 2 2" xfId="5802"/>
    <cellStyle name="BM Input Static 6 18 3" xfId="5803"/>
    <cellStyle name="BM Input Static 6 19" xfId="5804"/>
    <cellStyle name="BM Input Static 6 19 2" xfId="5805"/>
    <cellStyle name="BM Input Static 6 19 2 2" xfId="5806"/>
    <cellStyle name="BM Input Static 6 19 3" xfId="5807"/>
    <cellStyle name="BM Input Static 6 2" xfId="5808"/>
    <cellStyle name="BM Input Static 6 2 2" xfId="5809"/>
    <cellStyle name="BM Input Static 6 2 2 2" xfId="5810"/>
    <cellStyle name="BM Input Static 6 2 3" xfId="5811"/>
    <cellStyle name="BM Input Static 6 20" xfId="5812"/>
    <cellStyle name="BM Input Static 6 20 2" xfId="5813"/>
    <cellStyle name="BM Input Static 6 20 2 2" xfId="5814"/>
    <cellStyle name="BM Input Static 6 20 3" xfId="5815"/>
    <cellStyle name="BM Input Static 6 21" xfId="5816"/>
    <cellStyle name="BM Input Static 6 21 2" xfId="5817"/>
    <cellStyle name="BM Input Static 6 22" xfId="5818"/>
    <cellStyle name="BM Input Static 6 3" xfId="5819"/>
    <cellStyle name="BM Input Static 6 3 2" xfId="5820"/>
    <cellStyle name="BM Input Static 6 3 2 2" xfId="5821"/>
    <cellStyle name="BM Input Static 6 3 3" xfId="5822"/>
    <cellStyle name="BM Input Static 6 4" xfId="5823"/>
    <cellStyle name="BM Input Static 6 4 2" xfId="5824"/>
    <cellStyle name="BM Input Static 6 4 2 2" xfId="5825"/>
    <cellStyle name="BM Input Static 6 4 3" xfId="5826"/>
    <cellStyle name="BM Input Static 6 5" xfId="5827"/>
    <cellStyle name="BM Input Static 6 5 2" xfId="5828"/>
    <cellStyle name="BM Input Static 6 5 2 2" xfId="5829"/>
    <cellStyle name="BM Input Static 6 5 3" xfId="5830"/>
    <cellStyle name="BM Input Static 6 6" xfId="5831"/>
    <cellStyle name="BM Input Static 6 6 2" xfId="5832"/>
    <cellStyle name="BM Input Static 6 6 2 2" xfId="5833"/>
    <cellStyle name="BM Input Static 6 6 3" xfId="5834"/>
    <cellStyle name="BM Input Static 6 7" xfId="5835"/>
    <cellStyle name="BM Input Static 6 7 2" xfId="5836"/>
    <cellStyle name="BM Input Static 6 7 2 2" xfId="5837"/>
    <cellStyle name="BM Input Static 6 7 3" xfId="5838"/>
    <cellStyle name="BM Input Static 6 8" xfId="5839"/>
    <cellStyle name="BM Input Static 6 8 2" xfId="5840"/>
    <cellStyle name="BM Input Static 6 8 2 2" xfId="5841"/>
    <cellStyle name="BM Input Static 6 8 3" xfId="5842"/>
    <cellStyle name="BM Input Static 6 9" xfId="5843"/>
    <cellStyle name="BM Input Static 6 9 2" xfId="5844"/>
    <cellStyle name="BM Input Static 6 9 2 2" xfId="5845"/>
    <cellStyle name="BM Input Static 6 9 3" xfId="5846"/>
    <cellStyle name="BM Input Static 7" xfId="216"/>
    <cellStyle name="BM Input Static 7 2" xfId="5847"/>
    <cellStyle name="BM Input Static 7 2 2" xfId="5848"/>
    <cellStyle name="BM Input Static 7 3" xfId="5849"/>
    <cellStyle name="BM Input Static 8" xfId="5850"/>
    <cellStyle name="BM Input Static 8 2" xfId="5851"/>
    <cellStyle name="BM Input Static 8 2 2" xfId="5852"/>
    <cellStyle name="BM Input Static 8 3" xfId="5853"/>
    <cellStyle name="BM Input Static 9" xfId="5854"/>
    <cellStyle name="BM Input Static 9 2" xfId="5855"/>
    <cellStyle name="BM Input Static 9 2 2" xfId="5856"/>
    <cellStyle name="BM Input Static 9 3" xfId="5857"/>
    <cellStyle name="BM Label" xfId="217"/>
    <cellStyle name="BM UF in Col E" xfId="218"/>
    <cellStyle name="BM UF in Col E 10" xfId="5858"/>
    <cellStyle name="BM UF in Col E 10 2" xfId="5859"/>
    <cellStyle name="BM UF in Col E 10 2 2" xfId="5860"/>
    <cellStyle name="BM UF in Col E 10 3" xfId="5861"/>
    <cellStyle name="BM UF in Col E 11" xfId="5862"/>
    <cellStyle name="BM UF in Col E 11 2" xfId="5863"/>
    <cellStyle name="BM UF in Col E 11 2 2" xfId="5864"/>
    <cellStyle name="BM UF in Col E 11 3" xfId="5865"/>
    <cellStyle name="BM UF in Col E 12" xfId="5866"/>
    <cellStyle name="BM UF in Col E 12 2" xfId="5867"/>
    <cellStyle name="BM UF in Col E 12 2 2" xfId="5868"/>
    <cellStyle name="BM UF in Col E 12 3" xfId="5869"/>
    <cellStyle name="BM UF in Col E 13" xfId="5870"/>
    <cellStyle name="BM UF in Col E 13 2" xfId="5871"/>
    <cellStyle name="BM UF in Col E 13 2 2" xfId="5872"/>
    <cellStyle name="BM UF in Col E 13 3" xfId="5873"/>
    <cellStyle name="BM UF in Col E 14" xfId="5874"/>
    <cellStyle name="BM UF in Col E 14 2" xfId="5875"/>
    <cellStyle name="BM UF in Col E 14 2 2" xfId="5876"/>
    <cellStyle name="BM UF in Col E 14 3" xfId="5877"/>
    <cellStyle name="BM UF in Col E 15" xfId="5878"/>
    <cellStyle name="BM UF in Col E 15 2" xfId="5879"/>
    <cellStyle name="BM UF in Col E 15 2 2" xfId="5880"/>
    <cellStyle name="BM UF in Col E 15 3" xfId="5881"/>
    <cellStyle name="BM UF in Col E 16" xfId="5882"/>
    <cellStyle name="BM UF in Col E 16 2" xfId="5883"/>
    <cellStyle name="BM UF in Col E 16 2 2" xfId="5884"/>
    <cellStyle name="BM UF in Col E 16 3" xfId="5885"/>
    <cellStyle name="BM UF in Col E 17" xfId="5886"/>
    <cellStyle name="BM UF in Col E 17 2" xfId="5887"/>
    <cellStyle name="BM UF in Col E 17 2 2" xfId="5888"/>
    <cellStyle name="BM UF in Col E 17 3" xfId="5889"/>
    <cellStyle name="BM UF in Col E 18" xfId="5890"/>
    <cellStyle name="BM UF in Col E 18 2" xfId="5891"/>
    <cellStyle name="BM UF in Col E 18 2 2" xfId="5892"/>
    <cellStyle name="BM UF in Col E 18 3" xfId="5893"/>
    <cellStyle name="BM UF in Col E 19" xfId="5894"/>
    <cellStyle name="BM UF in Col E 19 2" xfId="5895"/>
    <cellStyle name="BM UF in Col E 19 2 2" xfId="5896"/>
    <cellStyle name="BM UF in Col E 19 3" xfId="5897"/>
    <cellStyle name="BM UF in Col E 2" xfId="219"/>
    <cellStyle name="BM UF in Col E 2 10" xfId="5898"/>
    <cellStyle name="BM UF in Col E 2 10 2" xfId="5899"/>
    <cellStyle name="BM UF in Col E 2 10 2 2" xfId="5900"/>
    <cellStyle name="BM UF in Col E 2 10 3" xfId="5901"/>
    <cellStyle name="BM UF in Col E 2 11" xfId="5902"/>
    <cellStyle name="BM UF in Col E 2 11 2" xfId="5903"/>
    <cellStyle name="BM UF in Col E 2 11 2 2" xfId="5904"/>
    <cellStyle name="BM UF in Col E 2 11 3" xfId="5905"/>
    <cellStyle name="BM UF in Col E 2 12" xfId="5906"/>
    <cellStyle name="BM UF in Col E 2 12 2" xfId="5907"/>
    <cellStyle name="BM UF in Col E 2 12 2 2" xfId="5908"/>
    <cellStyle name="BM UF in Col E 2 12 3" xfId="5909"/>
    <cellStyle name="BM UF in Col E 2 13" xfId="5910"/>
    <cellStyle name="BM UF in Col E 2 13 2" xfId="5911"/>
    <cellStyle name="BM UF in Col E 2 13 2 2" xfId="5912"/>
    <cellStyle name="BM UF in Col E 2 13 3" xfId="5913"/>
    <cellStyle name="BM UF in Col E 2 14" xfId="5914"/>
    <cellStyle name="BM UF in Col E 2 14 2" xfId="5915"/>
    <cellStyle name="BM UF in Col E 2 14 2 2" xfId="5916"/>
    <cellStyle name="BM UF in Col E 2 14 3" xfId="5917"/>
    <cellStyle name="BM UF in Col E 2 15" xfId="5918"/>
    <cellStyle name="BM UF in Col E 2 15 2" xfId="5919"/>
    <cellStyle name="BM UF in Col E 2 15 2 2" xfId="5920"/>
    <cellStyle name="BM UF in Col E 2 15 3" xfId="5921"/>
    <cellStyle name="BM UF in Col E 2 16" xfId="5922"/>
    <cellStyle name="BM UF in Col E 2 16 2" xfId="5923"/>
    <cellStyle name="BM UF in Col E 2 16 2 2" xfId="5924"/>
    <cellStyle name="BM UF in Col E 2 16 3" xfId="5925"/>
    <cellStyle name="BM UF in Col E 2 17" xfId="5926"/>
    <cellStyle name="BM UF in Col E 2 17 2" xfId="5927"/>
    <cellStyle name="BM UF in Col E 2 17 2 2" xfId="5928"/>
    <cellStyle name="BM UF in Col E 2 17 3" xfId="5929"/>
    <cellStyle name="BM UF in Col E 2 18" xfId="5930"/>
    <cellStyle name="BM UF in Col E 2 18 2" xfId="5931"/>
    <cellStyle name="BM UF in Col E 2 18 2 2" xfId="5932"/>
    <cellStyle name="BM UF in Col E 2 18 3" xfId="5933"/>
    <cellStyle name="BM UF in Col E 2 19" xfId="5934"/>
    <cellStyle name="BM UF in Col E 2 19 2" xfId="5935"/>
    <cellStyle name="BM UF in Col E 2 19 2 2" xfId="5936"/>
    <cellStyle name="BM UF in Col E 2 19 3" xfId="5937"/>
    <cellStyle name="BM UF in Col E 2 2" xfId="220"/>
    <cellStyle name="BM UF in Col E 2 2 10" xfId="5938"/>
    <cellStyle name="BM UF in Col E 2 2 10 2" xfId="5939"/>
    <cellStyle name="BM UF in Col E 2 2 10 2 2" xfId="5940"/>
    <cellStyle name="BM UF in Col E 2 2 10 3" xfId="5941"/>
    <cellStyle name="BM UF in Col E 2 2 11" xfId="5942"/>
    <cellStyle name="BM UF in Col E 2 2 11 2" xfId="5943"/>
    <cellStyle name="BM UF in Col E 2 2 11 2 2" xfId="5944"/>
    <cellStyle name="BM UF in Col E 2 2 11 3" xfId="5945"/>
    <cellStyle name="BM UF in Col E 2 2 12" xfId="5946"/>
    <cellStyle name="BM UF in Col E 2 2 12 2" xfId="5947"/>
    <cellStyle name="BM UF in Col E 2 2 12 2 2" xfId="5948"/>
    <cellStyle name="BM UF in Col E 2 2 12 3" xfId="5949"/>
    <cellStyle name="BM UF in Col E 2 2 13" xfId="5950"/>
    <cellStyle name="BM UF in Col E 2 2 13 2" xfId="5951"/>
    <cellStyle name="BM UF in Col E 2 2 13 2 2" xfId="5952"/>
    <cellStyle name="BM UF in Col E 2 2 13 3" xfId="5953"/>
    <cellStyle name="BM UF in Col E 2 2 14" xfId="5954"/>
    <cellStyle name="BM UF in Col E 2 2 14 2" xfId="5955"/>
    <cellStyle name="BM UF in Col E 2 2 14 2 2" xfId="5956"/>
    <cellStyle name="BM UF in Col E 2 2 14 3" xfId="5957"/>
    <cellStyle name="BM UF in Col E 2 2 15" xfId="5958"/>
    <cellStyle name="BM UF in Col E 2 2 15 2" xfId="5959"/>
    <cellStyle name="BM UF in Col E 2 2 15 2 2" xfId="5960"/>
    <cellStyle name="BM UF in Col E 2 2 15 3" xfId="5961"/>
    <cellStyle name="BM UF in Col E 2 2 16" xfId="5962"/>
    <cellStyle name="BM UF in Col E 2 2 16 2" xfId="5963"/>
    <cellStyle name="BM UF in Col E 2 2 16 2 2" xfId="5964"/>
    <cellStyle name="BM UF in Col E 2 2 16 3" xfId="5965"/>
    <cellStyle name="BM UF in Col E 2 2 17" xfId="5966"/>
    <cellStyle name="BM UF in Col E 2 2 17 2" xfId="5967"/>
    <cellStyle name="BM UF in Col E 2 2 17 2 2" xfId="5968"/>
    <cellStyle name="BM UF in Col E 2 2 17 3" xfId="5969"/>
    <cellStyle name="BM UF in Col E 2 2 18" xfId="5970"/>
    <cellStyle name="BM UF in Col E 2 2 18 2" xfId="5971"/>
    <cellStyle name="BM UF in Col E 2 2 19" xfId="5972"/>
    <cellStyle name="BM UF in Col E 2 2 2" xfId="5973"/>
    <cellStyle name="BM UF in Col E 2 2 2 10" xfId="5974"/>
    <cellStyle name="BM UF in Col E 2 2 2 10 2" xfId="5975"/>
    <cellStyle name="BM UF in Col E 2 2 2 10 2 2" xfId="5976"/>
    <cellStyle name="BM UF in Col E 2 2 2 10 3" xfId="5977"/>
    <cellStyle name="BM UF in Col E 2 2 2 11" xfId="5978"/>
    <cellStyle name="BM UF in Col E 2 2 2 11 2" xfId="5979"/>
    <cellStyle name="BM UF in Col E 2 2 2 11 2 2" xfId="5980"/>
    <cellStyle name="BM UF in Col E 2 2 2 11 3" xfId="5981"/>
    <cellStyle name="BM UF in Col E 2 2 2 12" xfId="5982"/>
    <cellStyle name="BM UF in Col E 2 2 2 12 2" xfId="5983"/>
    <cellStyle name="BM UF in Col E 2 2 2 12 2 2" xfId="5984"/>
    <cellStyle name="BM UF in Col E 2 2 2 12 3" xfId="5985"/>
    <cellStyle name="BM UF in Col E 2 2 2 13" xfId="5986"/>
    <cellStyle name="BM UF in Col E 2 2 2 13 2" xfId="5987"/>
    <cellStyle name="BM UF in Col E 2 2 2 13 2 2" xfId="5988"/>
    <cellStyle name="BM UF in Col E 2 2 2 13 3" xfId="5989"/>
    <cellStyle name="BM UF in Col E 2 2 2 14" xfId="5990"/>
    <cellStyle name="BM UF in Col E 2 2 2 14 2" xfId="5991"/>
    <cellStyle name="BM UF in Col E 2 2 2 14 2 2" xfId="5992"/>
    <cellStyle name="BM UF in Col E 2 2 2 14 3" xfId="5993"/>
    <cellStyle name="BM UF in Col E 2 2 2 15" xfId="5994"/>
    <cellStyle name="BM UF in Col E 2 2 2 15 2" xfId="5995"/>
    <cellStyle name="BM UF in Col E 2 2 2 15 2 2" xfId="5996"/>
    <cellStyle name="BM UF in Col E 2 2 2 15 3" xfId="5997"/>
    <cellStyle name="BM UF in Col E 2 2 2 16" xfId="5998"/>
    <cellStyle name="BM UF in Col E 2 2 2 16 2" xfId="5999"/>
    <cellStyle name="BM UF in Col E 2 2 2 16 2 2" xfId="6000"/>
    <cellStyle name="BM UF in Col E 2 2 2 16 3" xfId="6001"/>
    <cellStyle name="BM UF in Col E 2 2 2 17" xfId="6002"/>
    <cellStyle name="BM UF in Col E 2 2 2 17 2" xfId="6003"/>
    <cellStyle name="BM UF in Col E 2 2 2 17 2 2" xfId="6004"/>
    <cellStyle name="BM UF in Col E 2 2 2 17 3" xfId="6005"/>
    <cellStyle name="BM UF in Col E 2 2 2 18" xfId="6006"/>
    <cellStyle name="BM UF in Col E 2 2 2 18 2" xfId="6007"/>
    <cellStyle name="BM UF in Col E 2 2 2 18 2 2" xfId="6008"/>
    <cellStyle name="BM UF in Col E 2 2 2 18 3" xfId="6009"/>
    <cellStyle name="BM UF in Col E 2 2 2 19" xfId="6010"/>
    <cellStyle name="BM UF in Col E 2 2 2 19 2" xfId="6011"/>
    <cellStyle name="BM UF in Col E 2 2 2 19 2 2" xfId="6012"/>
    <cellStyle name="BM UF in Col E 2 2 2 19 3" xfId="6013"/>
    <cellStyle name="BM UF in Col E 2 2 2 2" xfId="6014"/>
    <cellStyle name="BM UF in Col E 2 2 2 2 2" xfId="6015"/>
    <cellStyle name="BM UF in Col E 2 2 2 2 2 2" xfId="6016"/>
    <cellStyle name="BM UF in Col E 2 2 2 2 3" xfId="6017"/>
    <cellStyle name="BM UF in Col E 2 2 2 20" xfId="6018"/>
    <cellStyle name="BM UF in Col E 2 2 2 20 2" xfId="6019"/>
    <cellStyle name="BM UF in Col E 2 2 2 20 2 2" xfId="6020"/>
    <cellStyle name="BM UF in Col E 2 2 2 20 3" xfId="6021"/>
    <cellStyle name="BM UF in Col E 2 2 2 21" xfId="6022"/>
    <cellStyle name="BM UF in Col E 2 2 2 21 2" xfId="6023"/>
    <cellStyle name="BM UF in Col E 2 2 2 22" xfId="6024"/>
    <cellStyle name="BM UF in Col E 2 2 2 3" xfId="6025"/>
    <cellStyle name="BM UF in Col E 2 2 2 3 2" xfId="6026"/>
    <cellStyle name="BM UF in Col E 2 2 2 3 2 2" xfId="6027"/>
    <cellStyle name="BM UF in Col E 2 2 2 3 3" xfId="6028"/>
    <cellStyle name="BM UF in Col E 2 2 2 4" xfId="6029"/>
    <cellStyle name="BM UF in Col E 2 2 2 4 2" xfId="6030"/>
    <cellStyle name="BM UF in Col E 2 2 2 4 2 2" xfId="6031"/>
    <cellStyle name="BM UF in Col E 2 2 2 4 3" xfId="6032"/>
    <cellStyle name="BM UF in Col E 2 2 2 5" xfId="6033"/>
    <cellStyle name="BM UF in Col E 2 2 2 5 2" xfId="6034"/>
    <cellStyle name="BM UF in Col E 2 2 2 5 2 2" xfId="6035"/>
    <cellStyle name="BM UF in Col E 2 2 2 5 3" xfId="6036"/>
    <cellStyle name="BM UF in Col E 2 2 2 6" xfId="6037"/>
    <cellStyle name="BM UF in Col E 2 2 2 6 2" xfId="6038"/>
    <cellStyle name="BM UF in Col E 2 2 2 6 2 2" xfId="6039"/>
    <cellStyle name="BM UF in Col E 2 2 2 6 3" xfId="6040"/>
    <cellStyle name="BM UF in Col E 2 2 2 7" xfId="6041"/>
    <cellStyle name="BM UF in Col E 2 2 2 7 2" xfId="6042"/>
    <cellStyle name="BM UF in Col E 2 2 2 7 2 2" xfId="6043"/>
    <cellStyle name="BM UF in Col E 2 2 2 7 3" xfId="6044"/>
    <cellStyle name="BM UF in Col E 2 2 2 8" xfId="6045"/>
    <cellStyle name="BM UF in Col E 2 2 2 8 2" xfId="6046"/>
    <cellStyle name="BM UF in Col E 2 2 2 8 2 2" xfId="6047"/>
    <cellStyle name="BM UF in Col E 2 2 2 8 3" xfId="6048"/>
    <cellStyle name="BM UF in Col E 2 2 2 9" xfId="6049"/>
    <cellStyle name="BM UF in Col E 2 2 2 9 2" xfId="6050"/>
    <cellStyle name="BM UF in Col E 2 2 2 9 2 2" xfId="6051"/>
    <cellStyle name="BM UF in Col E 2 2 2 9 3" xfId="6052"/>
    <cellStyle name="BM UF in Col E 2 2 3" xfId="6053"/>
    <cellStyle name="BM UF in Col E 2 2 3 2" xfId="6054"/>
    <cellStyle name="BM UF in Col E 2 2 3 2 2" xfId="6055"/>
    <cellStyle name="BM UF in Col E 2 2 3 3" xfId="6056"/>
    <cellStyle name="BM UF in Col E 2 2 4" xfId="6057"/>
    <cellStyle name="BM UF in Col E 2 2 4 2" xfId="6058"/>
    <cellStyle name="BM UF in Col E 2 2 4 2 2" xfId="6059"/>
    <cellStyle name="BM UF in Col E 2 2 4 3" xfId="6060"/>
    <cellStyle name="BM UF in Col E 2 2 5" xfId="6061"/>
    <cellStyle name="BM UF in Col E 2 2 5 2" xfId="6062"/>
    <cellStyle name="BM UF in Col E 2 2 5 2 2" xfId="6063"/>
    <cellStyle name="BM UF in Col E 2 2 5 3" xfId="6064"/>
    <cellStyle name="BM UF in Col E 2 2 6" xfId="6065"/>
    <cellStyle name="BM UF in Col E 2 2 6 2" xfId="6066"/>
    <cellStyle name="BM UF in Col E 2 2 6 2 2" xfId="6067"/>
    <cellStyle name="BM UF in Col E 2 2 6 3" xfId="6068"/>
    <cellStyle name="BM UF in Col E 2 2 7" xfId="6069"/>
    <cellStyle name="BM UF in Col E 2 2 7 2" xfId="6070"/>
    <cellStyle name="BM UF in Col E 2 2 7 2 2" xfId="6071"/>
    <cellStyle name="BM UF in Col E 2 2 7 3" xfId="6072"/>
    <cellStyle name="BM UF in Col E 2 2 8" xfId="6073"/>
    <cellStyle name="BM UF in Col E 2 2 8 2" xfId="6074"/>
    <cellStyle name="BM UF in Col E 2 2 8 2 2" xfId="6075"/>
    <cellStyle name="BM UF in Col E 2 2 8 3" xfId="6076"/>
    <cellStyle name="BM UF in Col E 2 2 9" xfId="6077"/>
    <cellStyle name="BM UF in Col E 2 2 9 2" xfId="6078"/>
    <cellStyle name="BM UF in Col E 2 2 9 2 2" xfId="6079"/>
    <cellStyle name="BM UF in Col E 2 2 9 3" xfId="6080"/>
    <cellStyle name="BM UF in Col E 2 20" xfId="6081"/>
    <cellStyle name="BM UF in Col E 2 20 2" xfId="6082"/>
    <cellStyle name="BM UF in Col E 2 20 2 2" xfId="6083"/>
    <cellStyle name="BM UF in Col E 2 20 3" xfId="6084"/>
    <cellStyle name="BM UF in Col E 2 21" xfId="6085"/>
    <cellStyle name="BM UF in Col E 2 21 2" xfId="6086"/>
    <cellStyle name="BM UF in Col E 2 22" xfId="6087"/>
    <cellStyle name="BM UF in Col E 2 3" xfId="221"/>
    <cellStyle name="BM UF in Col E 2 3 10" xfId="6088"/>
    <cellStyle name="BM UF in Col E 2 3 10 2" xfId="6089"/>
    <cellStyle name="BM UF in Col E 2 3 10 2 2" xfId="6090"/>
    <cellStyle name="BM UF in Col E 2 3 10 3" xfId="6091"/>
    <cellStyle name="BM UF in Col E 2 3 11" xfId="6092"/>
    <cellStyle name="BM UF in Col E 2 3 11 2" xfId="6093"/>
    <cellStyle name="BM UF in Col E 2 3 11 2 2" xfId="6094"/>
    <cellStyle name="BM UF in Col E 2 3 11 3" xfId="6095"/>
    <cellStyle name="BM UF in Col E 2 3 12" xfId="6096"/>
    <cellStyle name="BM UF in Col E 2 3 12 2" xfId="6097"/>
    <cellStyle name="BM UF in Col E 2 3 12 2 2" xfId="6098"/>
    <cellStyle name="BM UF in Col E 2 3 12 3" xfId="6099"/>
    <cellStyle name="BM UF in Col E 2 3 13" xfId="6100"/>
    <cellStyle name="BM UF in Col E 2 3 13 2" xfId="6101"/>
    <cellStyle name="BM UF in Col E 2 3 13 2 2" xfId="6102"/>
    <cellStyle name="BM UF in Col E 2 3 13 3" xfId="6103"/>
    <cellStyle name="BM UF in Col E 2 3 14" xfId="6104"/>
    <cellStyle name="BM UF in Col E 2 3 14 2" xfId="6105"/>
    <cellStyle name="BM UF in Col E 2 3 14 2 2" xfId="6106"/>
    <cellStyle name="BM UF in Col E 2 3 14 3" xfId="6107"/>
    <cellStyle name="BM UF in Col E 2 3 15" xfId="6108"/>
    <cellStyle name="BM UF in Col E 2 3 15 2" xfId="6109"/>
    <cellStyle name="BM UF in Col E 2 3 15 2 2" xfId="6110"/>
    <cellStyle name="BM UF in Col E 2 3 15 3" xfId="6111"/>
    <cellStyle name="BM UF in Col E 2 3 16" xfId="6112"/>
    <cellStyle name="BM UF in Col E 2 3 16 2" xfId="6113"/>
    <cellStyle name="BM UF in Col E 2 3 16 2 2" xfId="6114"/>
    <cellStyle name="BM UF in Col E 2 3 16 3" xfId="6115"/>
    <cellStyle name="BM UF in Col E 2 3 17" xfId="6116"/>
    <cellStyle name="BM UF in Col E 2 3 17 2" xfId="6117"/>
    <cellStyle name="BM UF in Col E 2 3 17 2 2" xfId="6118"/>
    <cellStyle name="BM UF in Col E 2 3 17 3" xfId="6119"/>
    <cellStyle name="BM UF in Col E 2 3 18" xfId="6120"/>
    <cellStyle name="BM UF in Col E 2 3 18 2" xfId="6121"/>
    <cellStyle name="BM UF in Col E 2 3 19" xfId="6122"/>
    <cellStyle name="BM UF in Col E 2 3 2" xfId="6123"/>
    <cellStyle name="BM UF in Col E 2 3 2 10" xfId="6124"/>
    <cellStyle name="BM UF in Col E 2 3 2 10 2" xfId="6125"/>
    <cellStyle name="BM UF in Col E 2 3 2 10 2 2" xfId="6126"/>
    <cellStyle name="BM UF in Col E 2 3 2 10 3" xfId="6127"/>
    <cellStyle name="BM UF in Col E 2 3 2 11" xfId="6128"/>
    <cellStyle name="BM UF in Col E 2 3 2 11 2" xfId="6129"/>
    <cellStyle name="BM UF in Col E 2 3 2 11 2 2" xfId="6130"/>
    <cellStyle name="BM UF in Col E 2 3 2 11 3" xfId="6131"/>
    <cellStyle name="BM UF in Col E 2 3 2 12" xfId="6132"/>
    <cellStyle name="BM UF in Col E 2 3 2 12 2" xfId="6133"/>
    <cellStyle name="BM UF in Col E 2 3 2 12 2 2" xfId="6134"/>
    <cellStyle name="BM UF in Col E 2 3 2 12 3" xfId="6135"/>
    <cellStyle name="BM UF in Col E 2 3 2 13" xfId="6136"/>
    <cellStyle name="BM UF in Col E 2 3 2 13 2" xfId="6137"/>
    <cellStyle name="BM UF in Col E 2 3 2 13 2 2" xfId="6138"/>
    <cellStyle name="BM UF in Col E 2 3 2 13 3" xfId="6139"/>
    <cellStyle name="BM UF in Col E 2 3 2 14" xfId="6140"/>
    <cellStyle name="BM UF in Col E 2 3 2 14 2" xfId="6141"/>
    <cellStyle name="BM UF in Col E 2 3 2 14 2 2" xfId="6142"/>
    <cellStyle name="BM UF in Col E 2 3 2 14 3" xfId="6143"/>
    <cellStyle name="BM UF in Col E 2 3 2 15" xfId="6144"/>
    <cellStyle name="BM UF in Col E 2 3 2 15 2" xfId="6145"/>
    <cellStyle name="BM UF in Col E 2 3 2 15 2 2" xfId="6146"/>
    <cellStyle name="BM UF in Col E 2 3 2 15 3" xfId="6147"/>
    <cellStyle name="BM UF in Col E 2 3 2 16" xfId="6148"/>
    <cellStyle name="BM UF in Col E 2 3 2 16 2" xfId="6149"/>
    <cellStyle name="BM UF in Col E 2 3 2 16 2 2" xfId="6150"/>
    <cellStyle name="BM UF in Col E 2 3 2 16 3" xfId="6151"/>
    <cellStyle name="BM UF in Col E 2 3 2 17" xfId="6152"/>
    <cellStyle name="BM UF in Col E 2 3 2 17 2" xfId="6153"/>
    <cellStyle name="BM UF in Col E 2 3 2 17 2 2" xfId="6154"/>
    <cellStyle name="BM UF in Col E 2 3 2 17 3" xfId="6155"/>
    <cellStyle name="BM UF in Col E 2 3 2 18" xfId="6156"/>
    <cellStyle name="BM UF in Col E 2 3 2 18 2" xfId="6157"/>
    <cellStyle name="BM UF in Col E 2 3 2 18 2 2" xfId="6158"/>
    <cellStyle name="BM UF in Col E 2 3 2 18 3" xfId="6159"/>
    <cellStyle name="BM UF in Col E 2 3 2 19" xfId="6160"/>
    <cellStyle name="BM UF in Col E 2 3 2 19 2" xfId="6161"/>
    <cellStyle name="BM UF in Col E 2 3 2 19 2 2" xfId="6162"/>
    <cellStyle name="BM UF in Col E 2 3 2 19 3" xfId="6163"/>
    <cellStyle name="BM UF in Col E 2 3 2 2" xfId="6164"/>
    <cellStyle name="BM UF in Col E 2 3 2 2 2" xfId="6165"/>
    <cellStyle name="BM UF in Col E 2 3 2 2 2 2" xfId="6166"/>
    <cellStyle name="BM UF in Col E 2 3 2 2 3" xfId="6167"/>
    <cellStyle name="BM UF in Col E 2 3 2 20" xfId="6168"/>
    <cellStyle name="BM UF in Col E 2 3 2 20 2" xfId="6169"/>
    <cellStyle name="BM UF in Col E 2 3 2 20 2 2" xfId="6170"/>
    <cellStyle name="BM UF in Col E 2 3 2 20 3" xfId="6171"/>
    <cellStyle name="BM UF in Col E 2 3 2 21" xfId="6172"/>
    <cellStyle name="BM UF in Col E 2 3 2 21 2" xfId="6173"/>
    <cellStyle name="BM UF in Col E 2 3 2 22" xfId="6174"/>
    <cellStyle name="BM UF in Col E 2 3 2 3" xfId="6175"/>
    <cellStyle name="BM UF in Col E 2 3 2 3 2" xfId="6176"/>
    <cellStyle name="BM UF in Col E 2 3 2 3 2 2" xfId="6177"/>
    <cellStyle name="BM UF in Col E 2 3 2 3 3" xfId="6178"/>
    <cellStyle name="BM UF in Col E 2 3 2 4" xfId="6179"/>
    <cellStyle name="BM UF in Col E 2 3 2 4 2" xfId="6180"/>
    <cellStyle name="BM UF in Col E 2 3 2 4 2 2" xfId="6181"/>
    <cellStyle name="BM UF in Col E 2 3 2 4 3" xfId="6182"/>
    <cellStyle name="BM UF in Col E 2 3 2 5" xfId="6183"/>
    <cellStyle name="BM UF in Col E 2 3 2 5 2" xfId="6184"/>
    <cellStyle name="BM UF in Col E 2 3 2 5 2 2" xfId="6185"/>
    <cellStyle name="BM UF in Col E 2 3 2 5 3" xfId="6186"/>
    <cellStyle name="BM UF in Col E 2 3 2 6" xfId="6187"/>
    <cellStyle name="BM UF in Col E 2 3 2 6 2" xfId="6188"/>
    <cellStyle name="BM UF in Col E 2 3 2 6 2 2" xfId="6189"/>
    <cellStyle name="BM UF in Col E 2 3 2 6 3" xfId="6190"/>
    <cellStyle name="BM UF in Col E 2 3 2 7" xfId="6191"/>
    <cellStyle name="BM UF in Col E 2 3 2 7 2" xfId="6192"/>
    <cellStyle name="BM UF in Col E 2 3 2 7 2 2" xfId="6193"/>
    <cellStyle name="BM UF in Col E 2 3 2 7 3" xfId="6194"/>
    <cellStyle name="BM UF in Col E 2 3 2 8" xfId="6195"/>
    <cellStyle name="BM UF in Col E 2 3 2 8 2" xfId="6196"/>
    <cellStyle name="BM UF in Col E 2 3 2 8 2 2" xfId="6197"/>
    <cellStyle name="BM UF in Col E 2 3 2 8 3" xfId="6198"/>
    <cellStyle name="BM UF in Col E 2 3 2 9" xfId="6199"/>
    <cellStyle name="BM UF in Col E 2 3 2 9 2" xfId="6200"/>
    <cellStyle name="BM UF in Col E 2 3 2 9 2 2" xfId="6201"/>
    <cellStyle name="BM UF in Col E 2 3 2 9 3" xfId="6202"/>
    <cellStyle name="BM UF in Col E 2 3 3" xfId="6203"/>
    <cellStyle name="BM UF in Col E 2 3 3 2" xfId="6204"/>
    <cellStyle name="BM UF in Col E 2 3 3 2 2" xfId="6205"/>
    <cellStyle name="BM UF in Col E 2 3 3 3" xfId="6206"/>
    <cellStyle name="BM UF in Col E 2 3 4" xfId="6207"/>
    <cellStyle name="BM UF in Col E 2 3 4 2" xfId="6208"/>
    <cellStyle name="BM UF in Col E 2 3 4 2 2" xfId="6209"/>
    <cellStyle name="BM UF in Col E 2 3 4 3" xfId="6210"/>
    <cellStyle name="BM UF in Col E 2 3 5" xfId="6211"/>
    <cellStyle name="BM UF in Col E 2 3 5 2" xfId="6212"/>
    <cellStyle name="BM UF in Col E 2 3 5 2 2" xfId="6213"/>
    <cellStyle name="BM UF in Col E 2 3 5 3" xfId="6214"/>
    <cellStyle name="BM UF in Col E 2 3 6" xfId="6215"/>
    <cellStyle name="BM UF in Col E 2 3 6 2" xfId="6216"/>
    <cellStyle name="BM UF in Col E 2 3 6 2 2" xfId="6217"/>
    <cellStyle name="BM UF in Col E 2 3 6 3" xfId="6218"/>
    <cellStyle name="BM UF in Col E 2 3 7" xfId="6219"/>
    <cellStyle name="BM UF in Col E 2 3 7 2" xfId="6220"/>
    <cellStyle name="BM UF in Col E 2 3 7 2 2" xfId="6221"/>
    <cellStyle name="BM UF in Col E 2 3 7 3" xfId="6222"/>
    <cellStyle name="BM UF in Col E 2 3 8" xfId="6223"/>
    <cellStyle name="BM UF in Col E 2 3 8 2" xfId="6224"/>
    <cellStyle name="BM UF in Col E 2 3 8 2 2" xfId="6225"/>
    <cellStyle name="BM UF in Col E 2 3 8 3" xfId="6226"/>
    <cellStyle name="BM UF in Col E 2 3 9" xfId="6227"/>
    <cellStyle name="BM UF in Col E 2 3 9 2" xfId="6228"/>
    <cellStyle name="BM UF in Col E 2 3 9 2 2" xfId="6229"/>
    <cellStyle name="BM UF in Col E 2 3 9 3" xfId="6230"/>
    <cellStyle name="BM UF in Col E 2 4" xfId="222"/>
    <cellStyle name="BM UF in Col E 2 4 10" xfId="6231"/>
    <cellStyle name="BM UF in Col E 2 4 10 2" xfId="6232"/>
    <cellStyle name="BM UF in Col E 2 4 10 2 2" xfId="6233"/>
    <cellStyle name="BM UF in Col E 2 4 10 3" xfId="6234"/>
    <cellStyle name="BM UF in Col E 2 4 11" xfId="6235"/>
    <cellStyle name="BM UF in Col E 2 4 11 2" xfId="6236"/>
    <cellStyle name="BM UF in Col E 2 4 11 2 2" xfId="6237"/>
    <cellStyle name="BM UF in Col E 2 4 11 3" xfId="6238"/>
    <cellStyle name="BM UF in Col E 2 4 12" xfId="6239"/>
    <cellStyle name="BM UF in Col E 2 4 12 2" xfId="6240"/>
    <cellStyle name="BM UF in Col E 2 4 12 2 2" xfId="6241"/>
    <cellStyle name="BM UF in Col E 2 4 12 3" xfId="6242"/>
    <cellStyle name="BM UF in Col E 2 4 13" xfId="6243"/>
    <cellStyle name="BM UF in Col E 2 4 13 2" xfId="6244"/>
    <cellStyle name="BM UF in Col E 2 4 13 2 2" xfId="6245"/>
    <cellStyle name="BM UF in Col E 2 4 13 3" xfId="6246"/>
    <cellStyle name="BM UF in Col E 2 4 14" xfId="6247"/>
    <cellStyle name="BM UF in Col E 2 4 14 2" xfId="6248"/>
    <cellStyle name="BM UF in Col E 2 4 14 2 2" xfId="6249"/>
    <cellStyle name="BM UF in Col E 2 4 14 3" xfId="6250"/>
    <cellStyle name="BM UF in Col E 2 4 15" xfId="6251"/>
    <cellStyle name="BM UF in Col E 2 4 15 2" xfId="6252"/>
    <cellStyle name="BM UF in Col E 2 4 15 2 2" xfId="6253"/>
    <cellStyle name="BM UF in Col E 2 4 15 3" xfId="6254"/>
    <cellStyle name="BM UF in Col E 2 4 16" xfId="6255"/>
    <cellStyle name="BM UF in Col E 2 4 16 2" xfId="6256"/>
    <cellStyle name="BM UF in Col E 2 4 16 2 2" xfId="6257"/>
    <cellStyle name="BM UF in Col E 2 4 16 3" xfId="6258"/>
    <cellStyle name="BM UF in Col E 2 4 17" xfId="6259"/>
    <cellStyle name="BM UF in Col E 2 4 17 2" xfId="6260"/>
    <cellStyle name="BM UF in Col E 2 4 17 2 2" xfId="6261"/>
    <cellStyle name="BM UF in Col E 2 4 17 3" xfId="6262"/>
    <cellStyle name="BM UF in Col E 2 4 18" xfId="6263"/>
    <cellStyle name="BM UF in Col E 2 4 18 2" xfId="6264"/>
    <cellStyle name="BM UF in Col E 2 4 18 2 2" xfId="6265"/>
    <cellStyle name="BM UF in Col E 2 4 18 3" xfId="6266"/>
    <cellStyle name="BM UF in Col E 2 4 19" xfId="6267"/>
    <cellStyle name="BM UF in Col E 2 4 19 2" xfId="6268"/>
    <cellStyle name="BM UF in Col E 2 4 19 2 2" xfId="6269"/>
    <cellStyle name="BM UF in Col E 2 4 19 3" xfId="6270"/>
    <cellStyle name="BM UF in Col E 2 4 2" xfId="6271"/>
    <cellStyle name="BM UF in Col E 2 4 2 10" xfId="6272"/>
    <cellStyle name="BM UF in Col E 2 4 2 10 2" xfId="6273"/>
    <cellStyle name="BM UF in Col E 2 4 2 10 2 2" xfId="6274"/>
    <cellStyle name="BM UF in Col E 2 4 2 10 3" xfId="6275"/>
    <cellStyle name="BM UF in Col E 2 4 2 11" xfId="6276"/>
    <cellStyle name="BM UF in Col E 2 4 2 11 2" xfId="6277"/>
    <cellStyle name="BM UF in Col E 2 4 2 11 2 2" xfId="6278"/>
    <cellStyle name="BM UF in Col E 2 4 2 11 3" xfId="6279"/>
    <cellStyle name="BM UF in Col E 2 4 2 12" xfId="6280"/>
    <cellStyle name="BM UF in Col E 2 4 2 12 2" xfId="6281"/>
    <cellStyle name="BM UF in Col E 2 4 2 12 2 2" xfId="6282"/>
    <cellStyle name="BM UF in Col E 2 4 2 12 3" xfId="6283"/>
    <cellStyle name="BM UF in Col E 2 4 2 13" xfId="6284"/>
    <cellStyle name="BM UF in Col E 2 4 2 13 2" xfId="6285"/>
    <cellStyle name="BM UF in Col E 2 4 2 13 2 2" xfId="6286"/>
    <cellStyle name="BM UF in Col E 2 4 2 13 3" xfId="6287"/>
    <cellStyle name="BM UF in Col E 2 4 2 14" xfId="6288"/>
    <cellStyle name="BM UF in Col E 2 4 2 14 2" xfId="6289"/>
    <cellStyle name="BM UF in Col E 2 4 2 14 2 2" xfId="6290"/>
    <cellStyle name="BM UF in Col E 2 4 2 14 3" xfId="6291"/>
    <cellStyle name="BM UF in Col E 2 4 2 15" xfId="6292"/>
    <cellStyle name="BM UF in Col E 2 4 2 15 2" xfId="6293"/>
    <cellStyle name="BM UF in Col E 2 4 2 15 2 2" xfId="6294"/>
    <cellStyle name="BM UF in Col E 2 4 2 15 3" xfId="6295"/>
    <cellStyle name="BM UF in Col E 2 4 2 16" xfId="6296"/>
    <cellStyle name="BM UF in Col E 2 4 2 16 2" xfId="6297"/>
    <cellStyle name="BM UF in Col E 2 4 2 16 2 2" xfId="6298"/>
    <cellStyle name="BM UF in Col E 2 4 2 16 3" xfId="6299"/>
    <cellStyle name="BM UF in Col E 2 4 2 17" xfId="6300"/>
    <cellStyle name="BM UF in Col E 2 4 2 17 2" xfId="6301"/>
    <cellStyle name="BM UF in Col E 2 4 2 17 2 2" xfId="6302"/>
    <cellStyle name="BM UF in Col E 2 4 2 17 3" xfId="6303"/>
    <cellStyle name="BM UF in Col E 2 4 2 18" xfId="6304"/>
    <cellStyle name="BM UF in Col E 2 4 2 18 2" xfId="6305"/>
    <cellStyle name="BM UF in Col E 2 4 2 18 2 2" xfId="6306"/>
    <cellStyle name="BM UF in Col E 2 4 2 18 3" xfId="6307"/>
    <cellStyle name="BM UF in Col E 2 4 2 19" xfId="6308"/>
    <cellStyle name="BM UF in Col E 2 4 2 19 2" xfId="6309"/>
    <cellStyle name="BM UF in Col E 2 4 2 19 2 2" xfId="6310"/>
    <cellStyle name="BM UF in Col E 2 4 2 19 3" xfId="6311"/>
    <cellStyle name="BM UF in Col E 2 4 2 2" xfId="6312"/>
    <cellStyle name="BM UF in Col E 2 4 2 2 2" xfId="6313"/>
    <cellStyle name="BM UF in Col E 2 4 2 2 2 2" xfId="6314"/>
    <cellStyle name="BM UF in Col E 2 4 2 2 3" xfId="6315"/>
    <cellStyle name="BM UF in Col E 2 4 2 20" xfId="6316"/>
    <cellStyle name="BM UF in Col E 2 4 2 20 2" xfId="6317"/>
    <cellStyle name="BM UF in Col E 2 4 2 20 2 2" xfId="6318"/>
    <cellStyle name="BM UF in Col E 2 4 2 20 3" xfId="6319"/>
    <cellStyle name="BM UF in Col E 2 4 2 21" xfId="6320"/>
    <cellStyle name="BM UF in Col E 2 4 2 21 2" xfId="6321"/>
    <cellStyle name="BM UF in Col E 2 4 2 22" xfId="6322"/>
    <cellStyle name="BM UF in Col E 2 4 2 3" xfId="6323"/>
    <cellStyle name="BM UF in Col E 2 4 2 3 2" xfId="6324"/>
    <cellStyle name="BM UF in Col E 2 4 2 3 2 2" xfId="6325"/>
    <cellStyle name="BM UF in Col E 2 4 2 3 3" xfId="6326"/>
    <cellStyle name="BM UF in Col E 2 4 2 4" xfId="6327"/>
    <cellStyle name="BM UF in Col E 2 4 2 4 2" xfId="6328"/>
    <cellStyle name="BM UF in Col E 2 4 2 4 2 2" xfId="6329"/>
    <cellStyle name="BM UF in Col E 2 4 2 4 3" xfId="6330"/>
    <cellStyle name="BM UF in Col E 2 4 2 5" xfId="6331"/>
    <cellStyle name="BM UF in Col E 2 4 2 5 2" xfId="6332"/>
    <cellStyle name="BM UF in Col E 2 4 2 5 2 2" xfId="6333"/>
    <cellStyle name="BM UF in Col E 2 4 2 5 3" xfId="6334"/>
    <cellStyle name="BM UF in Col E 2 4 2 6" xfId="6335"/>
    <cellStyle name="BM UF in Col E 2 4 2 6 2" xfId="6336"/>
    <cellStyle name="BM UF in Col E 2 4 2 6 2 2" xfId="6337"/>
    <cellStyle name="BM UF in Col E 2 4 2 6 3" xfId="6338"/>
    <cellStyle name="BM UF in Col E 2 4 2 7" xfId="6339"/>
    <cellStyle name="BM UF in Col E 2 4 2 7 2" xfId="6340"/>
    <cellStyle name="BM UF in Col E 2 4 2 7 2 2" xfId="6341"/>
    <cellStyle name="BM UF in Col E 2 4 2 7 3" xfId="6342"/>
    <cellStyle name="BM UF in Col E 2 4 2 8" xfId="6343"/>
    <cellStyle name="BM UF in Col E 2 4 2 8 2" xfId="6344"/>
    <cellStyle name="BM UF in Col E 2 4 2 8 2 2" xfId="6345"/>
    <cellStyle name="BM UF in Col E 2 4 2 8 3" xfId="6346"/>
    <cellStyle name="BM UF in Col E 2 4 2 9" xfId="6347"/>
    <cellStyle name="BM UF in Col E 2 4 2 9 2" xfId="6348"/>
    <cellStyle name="BM UF in Col E 2 4 2 9 2 2" xfId="6349"/>
    <cellStyle name="BM UF in Col E 2 4 2 9 3" xfId="6350"/>
    <cellStyle name="BM UF in Col E 2 4 20" xfId="6351"/>
    <cellStyle name="BM UF in Col E 2 4 20 2" xfId="6352"/>
    <cellStyle name="BM UF in Col E 2 4 20 2 2" xfId="6353"/>
    <cellStyle name="BM UF in Col E 2 4 20 3" xfId="6354"/>
    <cellStyle name="BM UF in Col E 2 4 21" xfId="6355"/>
    <cellStyle name="BM UF in Col E 2 4 21 2" xfId="6356"/>
    <cellStyle name="BM UF in Col E 2 4 21 2 2" xfId="6357"/>
    <cellStyle name="BM UF in Col E 2 4 21 3" xfId="6358"/>
    <cellStyle name="BM UF in Col E 2 4 22" xfId="6359"/>
    <cellStyle name="BM UF in Col E 2 4 22 2" xfId="6360"/>
    <cellStyle name="BM UF in Col E 2 4 23" xfId="6361"/>
    <cellStyle name="BM UF in Col E 2 4 3" xfId="6362"/>
    <cellStyle name="BM UF in Col E 2 4 3 2" xfId="6363"/>
    <cellStyle name="BM UF in Col E 2 4 3 2 2" xfId="6364"/>
    <cellStyle name="BM UF in Col E 2 4 3 3" xfId="6365"/>
    <cellStyle name="BM UF in Col E 2 4 4" xfId="6366"/>
    <cellStyle name="BM UF in Col E 2 4 4 2" xfId="6367"/>
    <cellStyle name="BM UF in Col E 2 4 4 2 2" xfId="6368"/>
    <cellStyle name="BM UF in Col E 2 4 4 3" xfId="6369"/>
    <cellStyle name="BM UF in Col E 2 4 5" xfId="6370"/>
    <cellStyle name="BM UF in Col E 2 4 5 2" xfId="6371"/>
    <cellStyle name="BM UF in Col E 2 4 5 2 2" xfId="6372"/>
    <cellStyle name="BM UF in Col E 2 4 5 3" xfId="6373"/>
    <cellStyle name="BM UF in Col E 2 4 6" xfId="6374"/>
    <cellStyle name="BM UF in Col E 2 4 6 2" xfId="6375"/>
    <cellStyle name="BM UF in Col E 2 4 6 2 2" xfId="6376"/>
    <cellStyle name="BM UF in Col E 2 4 6 3" xfId="6377"/>
    <cellStyle name="BM UF in Col E 2 4 7" xfId="6378"/>
    <cellStyle name="BM UF in Col E 2 4 7 2" xfId="6379"/>
    <cellStyle name="BM UF in Col E 2 4 7 2 2" xfId="6380"/>
    <cellStyle name="BM UF in Col E 2 4 7 3" xfId="6381"/>
    <cellStyle name="BM UF in Col E 2 4 8" xfId="6382"/>
    <cellStyle name="BM UF in Col E 2 4 8 2" xfId="6383"/>
    <cellStyle name="BM UF in Col E 2 4 8 2 2" xfId="6384"/>
    <cellStyle name="BM UF in Col E 2 4 8 3" xfId="6385"/>
    <cellStyle name="BM UF in Col E 2 4 9" xfId="6386"/>
    <cellStyle name="BM UF in Col E 2 4 9 2" xfId="6387"/>
    <cellStyle name="BM UF in Col E 2 4 9 2 2" xfId="6388"/>
    <cellStyle name="BM UF in Col E 2 4 9 3" xfId="6389"/>
    <cellStyle name="BM UF in Col E 2 5" xfId="223"/>
    <cellStyle name="BM UF in Col E 2 5 10" xfId="6390"/>
    <cellStyle name="BM UF in Col E 2 5 10 2" xfId="6391"/>
    <cellStyle name="BM UF in Col E 2 5 10 2 2" xfId="6392"/>
    <cellStyle name="BM UF in Col E 2 5 10 3" xfId="6393"/>
    <cellStyle name="BM UF in Col E 2 5 11" xfId="6394"/>
    <cellStyle name="BM UF in Col E 2 5 11 2" xfId="6395"/>
    <cellStyle name="BM UF in Col E 2 5 11 2 2" xfId="6396"/>
    <cellStyle name="BM UF in Col E 2 5 11 3" xfId="6397"/>
    <cellStyle name="BM UF in Col E 2 5 12" xfId="6398"/>
    <cellStyle name="BM UF in Col E 2 5 12 2" xfId="6399"/>
    <cellStyle name="BM UF in Col E 2 5 12 2 2" xfId="6400"/>
    <cellStyle name="BM UF in Col E 2 5 12 3" xfId="6401"/>
    <cellStyle name="BM UF in Col E 2 5 13" xfId="6402"/>
    <cellStyle name="BM UF in Col E 2 5 13 2" xfId="6403"/>
    <cellStyle name="BM UF in Col E 2 5 13 2 2" xfId="6404"/>
    <cellStyle name="BM UF in Col E 2 5 13 3" xfId="6405"/>
    <cellStyle name="BM UF in Col E 2 5 14" xfId="6406"/>
    <cellStyle name="BM UF in Col E 2 5 14 2" xfId="6407"/>
    <cellStyle name="BM UF in Col E 2 5 14 2 2" xfId="6408"/>
    <cellStyle name="BM UF in Col E 2 5 14 3" xfId="6409"/>
    <cellStyle name="BM UF in Col E 2 5 15" xfId="6410"/>
    <cellStyle name="BM UF in Col E 2 5 15 2" xfId="6411"/>
    <cellStyle name="BM UF in Col E 2 5 15 2 2" xfId="6412"/>
    <cellStyle name="BM UF in Col E 2 5 15 3" xfId="6413"/>
    <cellStyle name="BM UF in Col E 2 5 16" xfId="6414"/>
    <cellStyle name="BM UF in Col E 2 5 16 2" xfId="6415"/>
    <cellStyle name="BM UF in Col E 2 5 16 2 2" xfId="6416"/>
    <cellStyle name="BM UF in Col E 2 5 16 3" xfId="6417"/>
    <cellStyle name="BM UF in Col E 2 5 17" xfId="6418"/>
    <cellStyle name="BM UF in Col E 2 5 17 2" xfId="6419"/>
    <cellStyle name="BM UF in Col E 2 5 17 2 2" xfId="6420"/>
    <cellStyle name="BM UF in Col E 2 5 17 3" xfId="6421"/>
    <cellStyle name="BM UF in Col E 2 5 18" xfId="6422"/>
    <cellStyle name="BM UF in Col E 2 5 18 2" xfId="6423"/>
    <cellStyle name="BM UF in Col E 2 5 18 2 2" xfId="6424"/>
    <cellStyle name="BM UF in Col E 2 5 18 3" xfId="6425"/>
    <cellStyle name="BM UF in Col E 2 5 19" xfId="6426"/>
    <cellStyle name="BM UF in Col E 2 5 19 2" xfId="6427"/>
    <cellStyle name="BM UF in Col E 2 5 19 2 2" xfId="6428"/>
    <cellStyle name="BM UF in Col E 2 5 19 3" xfId="6429"/>
    <cellStyle name="BM UF in Col E 2 5 2" xfId="6430"/>
    <cellStyle name="BM UF in Col E 2 5 2 2" xfId="6431"/>
    <cellStyle name="BM UF in Col E 2 5 2 2 2" xfId="6432"/>
    <cellStyle name="BM UF in Col E 2 5 2 3" xfId="6433"/>
    <cellStyle name="BM UF in Col E 2 5 20" xfId="6434"/>
    <cellStyle name="BM UF in Col E 2 5 20 2" xfId="6435"/>
    <cellStyle name="BM UF in Col E 2 5 20 2 2" xfId="6436"/>
    <cellStyle name="BM UF in Col E 2 5 20 3" xfId="6437"/>
    <cellStyle name="BM UF in Col E 2 5 21" xfId="6438"/>
    <cellStyle name="BM UF in Col E 2 5 21 2" xfId="6439"/>
    <cellStyle name="BM UF in Col E 2 5 22" xfId="6440"/>
    <cellStyle name="BM UF in Col E 2 5 3" xfId="6441"/>
    <cellStyle name="BM UF in Col E 2 5 3 2" xfId="6442"/>
    <cellStyle name="BM UF in Col E 2 5 3 2 2" xfId="6443"/>
    <cellStyle name="BM UF in Col E 2 5 3 3" xfId="6444"/>
    <cellStyle name="BM UF in Col E 2 5 4" xfId="6445"/>
    <cellStyle name="BM UF in Col E 2 5 4 2" xfId="6446"/>
    <cellStyle name="BM UF in Col E 2 5 4 2 2" xfId="6447"/>
    <cellStyle name="BM UF in Col E 2 5 4 3" xfId="6448"/>
    <cellStyle name="BM UF in Col E 2 5 5" xfId="6449"/>
    <cellStyle name="BM UF in Col E 2 5 5 2" xfId="6450"/>
    <cellStyle name="BM UF in Col E 2 5 5 2 2" xfId="6451"/>
    <cellStyle name="BM UF in Col E 2 5 5 3" xfId="6452"/>
    <cellStyle name="BM UF in Col E 2 5 6" xfId="6453"/>
    <cellStyle name="BM UF in Col E 2 5 6 2" xfId="6454"/>
    <cellStyle name="BM UF in Col E 2 5 6 2 2" xfId="6455"/>
    <cellStyle name="BM UF in Col E 2 5 6 3" xfId="6456"/>
    <cellStyle name="BM UF in Col E 2 5 7" xfId="6457"/>
    <cellStyle name="BM UF in Col E 2 5 7 2" xfId="6458"/>
    <cellStyle name="BM UF in Col E 2 5 7 2 2" xfId="6459"/>
    <cellStyle name="BM UF in Col E 2 5 7 3" xfId="6460"/>
    <cellStyle name="BM UF in Col E 2 5 8" xfId="6461"/>
    <cellStyle name="BM UF in Col E 2 5 8 2" xfId="6462"/>
    <cellStyle name="BM UF in Col E 2 5 8 2 2" xfId="6463"/>
    <cellStyle name="BM UF in Col E 2 5 8 3" xfId="6464"/>
    <cellStyle name="BM UF in Col E 2 5 9" xfId="6465"/>
    <cellStyle name="BM UF in Col E 2 5 9 2" xfId="6466"/>
    <cellStyle name="BM UF in Col E 2 5 9 2 2" xfId="6467"/>
    <cellStyle name="BM UF in Col E 2 5 9 3" xfId="6468"/>
    <cellStyle name="BM UF in Col E 2 6" xfId="6469"/>
    <cellStyle name="BM UF in Col E 2 6 2" xfId="6470"/>
    <cellStyle name="BM UF in Col E 2 6 2 2" xfId="6471"/>
    <cellStyle name="BM UF in Col E 2 6 3" xfId="6472"/>
    <cellStyle name="BM UF in Col E 2 7" xfId="6473"/>
    <cellStyle name="BM UF in Col E 2 7 2" xfId="6474"/>
    <cellStyle name="BM UF in Col E 2 7 2 2" xfId="6475"/>
    <cellStyle name="BM UF in Col E 2 7 3" xfId="6476"/>
    <cellStyle name="BM UF in Col E 2 8" xfId="6477"/>
    <cellStyle name="BM UF in Col E 2 8 2" xfId="6478"/>
    <cellStyle name="BM UF in Col E 2 8 2 2" xfId="6479"/>
    <cellStyle name="BM UF in Col E 2 8 3" xfId="6480"/>
    <cellStyle name="BM UF in Col E 2 9" xfId="6481"/>
    <cellStyle name="BM UF in Col E 2 9 2" xfId="6482"/>
    <cellStyle name="BM UF in Col E 2 9 2 2" xfId="6483"/>
    <cellStyle name="BM UF in Col E 2 9 3" xfId="6484"/>
    <cellStyle name="BM UF in Col E 20" xfId="6485"/>
    <cellStyle name="BM UF in Col E 20 2" xfId="6486"/>
    <cellStyle name="BM UF in Col E 20 2 2" xfId="6487"/>
    <cellStyle name="BM UF in Col E 20 3" xfId="6488"/>
    <cellStyle name="BM UF in Col E 21" xfId="6489"/>
    <cellStyle name="BM UF in Col E 21 2" xfId="6490"/>
    <cellStyle name="BM UF in Col E 21 2 2" xfId="6491"/>
    <cellStyle name="BM UF in Col E 21 3" xfId="6492"/>
    <cellStyle name="BM UF in Col E 22" xfId="6493"/>
    <cellStyle name="BM UF in Col E 22 2" xfId="6494"/>
    <cellStyle name="BM UF in Col E 23" xfId="6495"/>
    <cellStyle name="BM UF in Col E 24" xfId="6496"/>
    <cellStyle name="BM UF in Col E 25" xfId="6497"/>
    <cellStyle name="BM UF in Col E 26" xfId="6498"/>
    <cellStyle name="BM UF in Col E 3" xfId="224"/>
    <cellStyle name="BM UF in Col E 3 10" xfId="6499"/>
    <cellStyle name="BM UF in Col E 3 10 2" xfId="6500"/>
    <cellStyle name="BM UF in Col E 3 10 2 2" xfId="6501"/>
    <cellStyle name="BM UF in Col E 3 10 3" xfId="6502"/>
    <cellStyle name="BM UF in Col E 3 11" xfId="6503"/>
    <cellStyle name="BM UF in Col E 3 11 2" xfId="6504"/>
    <cellStyle name="BM UF in Col E 3 11 2 2" xfId="6505"/>
    <cellStyle name="BM UF in Col E 3 11 3" xfId="6506"/>
    <cellStyle name="BM UF in Col E 3 12" xfId="6507"/>
    <cellStyle name="BM UF in Col E 3 12 2" xfId="6508"/>
    <cellStyle name="BM UF in Col E 3 12 2 2" xfId="6509"/>
    <cellStyle name="BM UF in Col E 3 12 3" xfId="6510"/>
    <cellStyle name="BM UF in Col E 3 13" xfId="6511"/>
    <cellStyle name="BM UF in Col E 3 13 2" xfId="6512"/>
    <cellStyle name="BM UF in Col E 3 13 2 2" xfId="6513"/>
    <cellStyle name="BM UF in Col E 3 13 3" xfId="6514"/>
    <cellStyle name="BM UF in Col E 3 14" xfId="6515"/>
    <cellStyle name="BM UF in Col E 3 14 2" xfId="6516"/>
    <cellStyle name="BM UF in Col E 3 14 2 2" xfId="6517"/>
    <cellStyle name="BM UF in Col E 3 14 3" xfId="6518"/>
    <cellStyle name="BM UF in Col E 3 15" xfId="6519"/>
    <cellStyle name="BM UF in Col E 3 15 2" xfId="6520"/>
    <cellStyle name="BM UF in Col E 3 15 2 2" xfId="6521"/>
    <cellStyle name="BM UF in Col E 3 15 3" xfId="6522"/>
    <cellStyle name="BM UF in Col E 3 16" xfId="6523"/>
    <cellStyle name="BM UF in Col E 3 16 2" xfId="6524"/>
    <cellStyle name="BM UF in Col E 3 16 2 2" xfId="6525"/>
    <cellStyle name="BM UF in Col E 3 16 3" xfId="6526"/>
    <cellStyle name="BM UF in Col E 3 17" xfId="6527"/>
    <cellStyle name="BM UF in Col E 3 17 2" xfId="6528"/>
    <cellStyle name="BM UF in Col E 3 17 2 2" xfId="6529"/>
    <cellStyle name="BM UF in Col E 3 17 3" xfId="6530"/>
    <cellStyle name="BM UF in Col E 3 18" xfId="6531"/>
    <cellStyle name="BM UF in Col E 3 18 2" xfId="6532"/>
    <cellStyle name="BM UF in Col E 3 19" xfId="6533"/>
    <cellStyle name="BM UF in Col E 3 2" xfId="225"/>
    <cellStyle name="BM UF in Col E 3 2 10" xfId="6534"/>
    <cellStyle name="BM UF in Col E 3 2 10 2" xfId="6535"/>
    <cellStyle name="BM UF in Col E 3 2 10 2 2" xfId="6536"/>
    <cellStyle name="BM UF in Col E 3 2 10 3" xfId="6537"/>
    <cellStyle name="BM UF in Col E 3 2 11" xfId="6538"/>
    <cellStyle name="BM UF in Col E 3 2 11 2" xfId="6539"/>
    <cellStyle name="BM UF in Col E 3 2 11 2 2" xfId="6540"/>
    <cellStyle name="BM UF in Col E 3 2 11 3" xfId="6541"/>
    <cellStyle name="BM UF in Col E 3 2 12" xfId="6542"/>
    <cellStyle name="BM UF in Col E 3 2 12 2" xfId="6543"/>
    <cellStyle name="BM UF in Col E 3 2 12 2 2" xfId="6544"/>
    <cellStyle name="BM UF in Col E 3 2 12 3" xfId="6545"/>
    <cellStyle name="BM UF in Col E 3 2 13" xfId="6546"/>
    <cellStyle name="BM UF in Col E 3 2 13 2" xfId="6547"/>
    <cellStyle name="BM UF in Col E 3 2 13 2 2" xfId="6548"/>
    <cellStyle name="BM UF in Col E 3 2 13 3" xfId="6549"/>
    <cellStyle name="BM UF in Col E 3 2 14" xfId="6550"/>
    <cellStyle name="BM UF in Col E 3 2 14 2" xfId="6551"/>
    <cellStyle name="BM UF in Col E 3 2 14 2 2" xfId="6552"/>
    <cellStyle name="BM UF in Col E 3 2 14 3" xfId="6553"/>
    <cellStyle name="BM UF in Col E 3 2 15" xfId="6554"/>
    <cellStyle name="BM UF in Col E 3 2 15 2" xfId="6555"/>
    <cellStyle name="BM UF in Col E 3 2 15 2 2" xfId="6556"/>
    <cellStyle name="BM UF in Col E 3 2 15 3" xfId="6557"/>
    <cellStyle name="BM UF in Col E 3 2 16" xfId="6558"/>
    <cellStyle name="BM UF in Col E 3 2 16 2" xfId="6559"/>
    <cellStyle name="BM UF in Col E 3 2 16 2 2" xfId="6560"/>
    <cellStyle name="BM UF in Col E 3 2 16 3" xfId="6561"/>
    <cellStyle name="BM UF in Col E 3 2 17" xfId="6562"/>
    <cellStyle name="BM UF in Col E 3 2 17 2" xfId="6563"/>
    <cellStyle name="BM UF in Col E 3 2 17 2 2" xfId="6564"/>
    <cellStyle name="BM UF in Col E 3 2 17 3" xfId="6565"/>
    <cellStyle name="BM UF in Col E 3 2 18" xfId="6566"/>
    <cellStyle name="BM UF in Col E 3 2 18 2" xfId="6567"/>
    <cellStyle name="BM UF in Col E 3 2 18 2 2" xfId="6568"/>
    <cellStyle name="BM UF in Col E 3 2 18 3" xfId="6569"/>
    <cellStyle name="BM UF in Col E 3 2 19" xfId="6570"/>
    <cellStyle name="BM UF in Col E 3 2 19 2" xfId="6571"/>
    <cellStyle name="BM UF in Col E 3 2 19 2 2" xfId="6572"/>
    <cellStyle name="BM UF in Col E 3 2 19 3" xfId="6573"/>
    <cellStyle name="BM UF in Col E 3 2 2" xfId="6574"/>
    <cellStyle name="BM UF in Col E 3 2 2 2" xfId="6575"/>
    <cellStyle name="BM UF in Col E 3 2 2 2 2" xfId="6576"/>
    <cellStyle name="BM UF in Col E 3 2 2 3" xfId="6577"/>
    <cellStyle name="BM UF in Col E 3 2 20" xfId="6578"/>
    <cellStyle name="BM UF in Col E 3 2 20 2" xfId="6579"/>
    <cellStyle name="BM UF in Col E 3 2 20 2 2" xfId="6580"/>
    <cellStyle name="BM UF in Col E 3 2 20 3" xfId="6581"/>
    <cellStyle name="BM UF in Col E 3 2 21" xfId="6582"/>
    <cellStyle name="BM UF in Col E 3 2 21 2" xfId="6583"/>
    <cellStyle name="BM UF in Col E 3 2 22" xfId="6584"/>
    <cellStyle name="BM UF in Col E 3 2 3" xfId="6585"/>
    <cellStyle name="BM UF in Col E 3 2 3 2" xfId="6586"/>
    <cellStyle name="BM UF in Col E 3 2 3 2 2" xfId="6587"/>
    <cellStyle name="BM UF in Col E 3 2 3 3" xfId="6588"/>
    <cellStyle name="BM UF in Col E 3 2 4" xfId="6589"/>
    <cellStyle name="BM UF in Col E 3 2 4 2" xfId="6590"/>
    <cellStyle name="BM UF in Col E 3 2 4 2 2" xfId="6591"/>
    <cellStyle name="BM UF in Col E 3 2 4 3" xfId="6592"/>
    <cellStyle name="BM UF in Col E 3 2 5" xfId="6593"/>
    <cellStyle name="BM UF in Col E 3 2 5 2" xfId="6594"/>
    <cellStyle name="BM UF in Col E 3 2 5 2 2" xfId="6595"/>
    <cellStyle name="BM UF in Col E 3 2 5 3" xfId="6596"/>
    <cellStyle name="BM UF in Col E 3 2 6" xfId="6597"/>
    <cellStyle name="BM UF in Col E 3 2 6 2" xfId="6598"/>
    <cellStyle name="BM UF in Col E 3 2 6 2 2" xfId="6599"/>
    <cellStyle name="BM UF in Col E 3 2 6 3" xfId="6600"/>
    <cellStyle name="BM UF in Col E 3 2 7" xfId="6601"/>
    <cellStyle name="BM UF in Col E 3 2 7 2" xfId="6602"/>
    <cellStyle name="BM UF in Col E 3 2 7 2 2" xfId="6603"/>
    <cellStyle name="BM UF in Col E 3 2 7 3" xfId="6604"/>
    <cellStyle name="BM UF in Col E 3 2 8" xfId="6605"/>
    <cellStyle name="BM UF in Col E 3 2 8 2" xfId="6606"/>
    <cellStyle name="BM UF in Col E 3 2 8 2 2" xfId="6607"/>
    <cellStyle name="BM UF in Col E 3 2 8 3" xfId="6608"/>
    <cellStyle name="BM UF in Col E 3 2 9" xfId="6609"/>
    <cellStyle name="BM UF in Col E 3 2 9 2" xfId="6610"/>
    <cellStyle name="BM UF in Col E 3 2 9 2 2" xfId="6611"/>
    <cellStyle name="BM UF in Col E 3 2 9 3" xfId="6612"/>
    <cellStyle name="BM UF in Col E 3 3" xfId="226"/>
    <cellStyle name="BM UF in Col E 3 3 2" xfId="6613"/>
    <cellStyle name="BM UF in Col E 3 3 2 2" xfId="6614"/>
    <cellStyle name="BM UF in Col E 3 3 3" xfId="6615"/>
    <cellStyle name="BM UF in Col E 3 4" xfId="227"/>
    <cellStyle name="BM UF in Col E 3 4 2" xfId="6616"/>
    <cellStyle name="BM UF in Col E 3 4 2 2" xfId="6617"/>
    <cellStyle name="BM UF in Col E 3 4 3" xfId="6618"/>
    <cellStyle name="BM UF in Col E 3 5" xfId="228"/>
    <cellStyle name="BM UF in Col E 3 5 2" xfId="6619"/>
    <cellStyle name="BM UF in Col E 3 5 2 2" xfId="6620"/>
    <cellStyle name="BM UF in Col E 3 5 3" xfId="6621"/>
    <cellStyle name="BM UF in Col E 3 6" xfId="6622"/>
    <cellStyle name="BM UF in Col E 3 6 2" xfId="6623"/>
    <cellStyle name="BM UF in Col E 3 6 2 2" xfId="6624"/>
    <cellStyle name="BM UF in Col E 3 6 3" xfId="6625"/>
    <cellStyle name="BM UF in Col E 3 7" xfId="6626"/>
    <cellStyle name="BM UF in Col E 3 7 2" xfId="6627"/>
    <cellStyle name="BM UF in Col E 3 7 2 2" xfId="6628"/>
    <cellStyle name="BM UF in Col E 3 7 3" xfId="6629"/>
    <cellStyle name="BM UF in Col E 3 8" xfId="6630"/>
    <cellStyle name="BM UF in Col E 3 8 2" xfId="6631"/>
    <cellStyle name="BM UF in Col E 3 8 2 2" xfId="6632"/>
    <cellStyle name="BM UF in Col E 3 8 3" xfId="6633"/>
    <cellStyle name="BM UF in Col E 3 9" xfId="6634"/>
    <cellStyle name="BM UF in Col E 3 9 2" xfId="6635"/>
    <cellStyle name="BM UF in Col E 3 9 2 2" xfId="6636"/>
    <cellStyle name="BM UF in Col E 3 9 3" xfId="6637"/>
    <cellStyle name="BM UF in Col E 4" xfId="229"/>
    <cellStyle name="BM UF in Col E 4 10" xfId="6638"/>
    <cellStyle name="BM UF in Col E 4 10 2" xfId="6639"/>
    <cellStyle name="BM UF in Col E 4 10 2 2" xfId="6640"/>
    <cellStyle name="BM UF in Col E 4 10 3" xfId="6641"/>
    <cellStyle name="BM UF in Col E 4 11" xfId="6642"/>
    <cellStyle name="BM UF in Col E 4 11 2" xfId="6643"/>
    <cellStyle name="BM UF in Col E 4 11 2 2" xfId="6644"/>
    <cellStyle name="BM UF in Col E 4 11 3" xfId="6645"/>
    <cellStyle name="BM UF in Col E 4 12" xfId="6646"/>
    <cellStyle name="BM UF in Col E 4 12 2" xfId="6647"/>
    <cellStyle name="BM UF in Col E 4 12 2 2" xfId="6648"/>
    <cellStyle name="BM UF in Col E 4 12 3" xfId="6649"/>
    <cellStyle name="BM UF in Col E 4 13" xfId="6650"/>
    <cellStyle name="BM UF in Col E 4 13 2" xfId="6651"/>
    <cellStyle name="BM UF in Col E 4 13 2 2" xfId="6652"/>
    <cellStyle name="BM UF in Col E 4 13 3" xfId="6653"/>
    <cellStyle name="BM UF in Col E 4 14" xfId="6654"/>
    <cellStyle name="BM UF in Col E 4 14 2" xfId="6655"/>
    <cellStyle name="BM UF in Col E 4 14 2 2" xfId="6656"/>
    <cellStyle name="BM UF in Col E 4 14 3" xfId="6657"/>
    <cellStyle name="BM UF in Col E 4 15" xfId="6658"/>
    <cellStyle name="BM UF in Col E 4 15 2" xfId="6659"/>
    <cellStyle name="BM UF in Col E 4 15 2 2" xfId="6660"/>
    <cellStyle name="BM UF in Col E 4 15 3" xfId="6661"/>
    <cellStyle name="BM UF in Col E 4 16" xfId="6662"/>
    <cellStyle name="BM UF in Col E 4 16 2" xfId="6663"/>
    <cellStyle name="BM UF in Col E 4 16 2 2" xfId="6664"/>
    <cellStyle name="BM UF in Col E 4 16 3" xfId="6665"/>
    <cellStyle name="BM UF in Col E 4 17" xfId="6666"/>
    <cellStyle name="BM UF in Col E 4 17 2" xfId="6667"/>
    <cellStyle name="BM UF in Col E 4 17 2 2" xfId="6668"/>
    <cellStyle name="BM UF in Col E 4 17 3" xfId="6669"/>
    <cellStyle name="BM UF in Col E 4 18" xfId="6670"/>
    <cellStyle name="BM UF in Col E 4 18 2" xfId="6671"/>
    <cellStyle name="BM UF in Col E 4 19" xfId="6672"/>
    <cellStyle name="BM UF in Col E 4 2" xfId="230"/>
    <cellStyle name="BM UF in Col E 4 2 10" xfId="6673"/>
    <cellStyle name="BM UF in Col E 4 2 10 2" xfId="6674"/>
    <cellStyle name="BM UF in Col E 4 2 10 2 2" xfId="6675"/>
    <cellStyle name="BM UF in Col E 4 2 10 3" xfId="6676"/>
    <cellStyle name="BM UF in Col E 4 2 11" xfId="6677"/>
    <cellStyle name="BM UF in Col E 4 2 11 2" xfId="6678"/>
    <cellStyle name="BM UF in Col E 4 2 11 2 2" xfId="6679"/>
    <cellStyle name="BM UF in Col E 4 2 11 3" xfId="6680"/>
    <cellStyle name="BM UF in Col E 4 2 12" xfId="6681"/>
    <cellStyle name="BM UF in Col E 4 2 12 2" xfId="6682"/>
    <cellStyle name="BM UF in Col E 4 2 12 2 2" xfId="6683"/>
    <cellStyle name="BM UF in Col E 4 2 12 3" xfId="6684"/>
    <cellStyle name="BM UF in Col E 4 2 13" xfId="6685"/>
    <cellStyle name="BM UF in Col E 4 2 13 2" xfId="6686"/>
    <cellStyle name="BM UF in Col E 4 2 13 2 2" xfId="6687"/>
    <cellStyle name="BM UF in Col E 4 2 13 3" xfId="6688"/>
    <cellStyle name="BM UF in Col E 4 2 14" xfId="6689"/>
    <cellStyle name="BM UF in Col E 4 2 14 2" xfId="6690"/>
    <cellStyle name="BM UF in Col E 4 2 14 2 2" xfId="6691"/>
    <cellStyle name="BM UF in Col E 4 2 14 3" xfId="6692"/>
    <cellStyle name="BM UF in Col E 4 2 15" xfId="6693"/>
    <cellStyle name="BM UF in Col E 4 2 15 2" xfId="6694"/>
    <cellStyle name="BM UF in Col E 4 2 15 2 2" xfId="6695"/>
    <cellStyle name="BM UF in Col E 4 2 15 3" xfId="6696"/>
    <cellStyle name="BM UF in Col E 4 2 16" xfId="6697"/>
    <cellStyle name="BM UF in Col E 4 2 16 2" xfId="6698"/>
    <cellStyle name="BM UF in Col E 4 2 16 2 2" xfId="6699"/>
    <cellStyle name="BM UF in Col E 4 2 16 3" xfId="6700"/>
    <cellStyle name="BM UF in Col E 4 2 17" xfId="6701"/>
    <cellStyle name="BM UF in Col E 4 2 17 2" xfId="6702"/>
    <cellStyle name="BM UF in Col E 4 2 17 2 2" xfId="6703"/>
    <cellStyle name="BM UF in Col E 4 2 17 3" xfId="6704"/>
    <cellStyle name="BM UF in Col E 4 2 18" xfId="6705"/>
    <cellStyle name="BM UF in Col E 4 2 18 2" xfId="6706"/>
    <cellStyle name="BM UF in Col E 4 2 18 2 2" xfId="6707"/>
    <cellStyle name="BM UF in Col E 4 2 18 3" xfId="6708"/>
    <cellStyle name="BM UF in Col E 4 2 19" xfId="6709"/>
    <cellStyle name="BM UF in Col E 4 2 19 2" xfId="6710"/>
    <cellStyle name="BM UF in Col E 4 2 19 2 2" xfId="6711"/>
    <cellStyle name="BM UF in Col E 4 2 19 3" xfId="6712"/>
    <cellStyle name="BM UF in Col E 4 2 2" xfId="6713"/>
    <cellStyle name="BM UF in Col E 4 2 2 2" xfId="6714"/>
    <cellStyle name="BM UF in Col E 4 2 2 2 2" xfId="6715"/>
    <cellStyle name="BM UF in Col E 4 2 2 3" xfId="6716"/>
    <cellStyle name="BM UF in Col E 4 2 20" xfId="6717"/>
    <cellStyle name="BM UF in Col E 4 2 20 2" xfId="6718"/>
    <cellStyle name="BM UF in Col E 4 2 20 2 2" xfId="6719"/>
    <cellStyle name="BM UF in Col E 4 2 20 3" xfId="6720"/>
    <cellStyle name="BM UF in Col E 4 2 21" xfId="6721"/>
    <cellStyle name="BM UF in Col E 4 2 21 2" xfId="6722"/>
    <cellStyle name="BM UF in Col E 4 2 22" xfId="6723"/>
    <cellStyle name="BM UF in Col E 4 2 3" xfId="6724"/>
    <cellStyle name="BM UF in Col E 4 2 3 2" xfId="6725"/>
    <cellStyle name="BM UF in Col E 4 2 3 2 2" xfId="6726"/>
    <cellStyle name="BM UF in Col E 4 2 3 3" xfId="6727"/>
    <cellStyle name="BM UF in Col E 4 2 4" xfId="6728"/>
    <cellStyle name="BM UF in Col E 4 2 4 2" xfId="6729"/>
    <cellStyle name="BM UF in Col E 4 2 4 2 2" xfId="6730"/>
    <cellStyle name="BM UF in Col E 4 2 4 3" xfId="6731"/>
    <cellStyle name="BM UF in Col E 4 2 5" xfId="6732"/>
    <cellStyle name="BM UF in Col E 4 2 5 2" xfId="6733"/>
    <cellStyle name="BM UF in Col E 4 2 5 2 2" xfId="6734"/>
    <cellStyle name="BM UF in Col E 4 2 5 3" xfId="6735"/>
    <cellStyle name="BM UF in Col E 4 2 6" xfId="6736"/>
    <cellStyle name="BM UF in Col E 4 2 6 2" xfId="6737"/>
    <cellStyle name="BM UF in Col E 4 2 6 2 2" xfId="6738"/>
    <cellStyle name="BM UF in Col E 4 2 6 3" xfId="6739"/>
    <cellStyle name="BM UF in Col E 4 2 7" xfId="6740"/>
    <cellStyle name="BM UF in Col E 4 2 7 2" xfId="6741"/>
    <cellStyle name="BM UF in Col E 4 2 7 2 2" xfId="6742"/>
    <cellStyle name="BM UF in Col E 4 2 7 3" xfId="6743"/>
    <cellStyle name="BM UF in Col E 4 2 8" xfId="6744"/>
    <cellStyle name="BM UF in Col E 4 2 8 2" xfId="6745"/>
    <cellStyle name="BM UF in Col E 4 2 8 2 2" xfId="6746"/>
    <cellStyle name="BM UF in Col E 4 2 8 3" xfId="6747"/>
    <cellStyle name="BM UF in Col E 4 2 9" xfId="6748"/>
    <cellStyle name="BM UF in Col E 4 2 9 2" xfId="6749"/>
    <cellStyle name="BM UF in Col E 4 2 9 2 2" xfId="6750"/>
    <cellStyle name="BM UF in Col E 4 2 9 3" xfId="6751"/>
    <cellStyle name="BM UF in Col E 4 3" xfId="231"/>
    <cellStyle name="BM UF in Col E 4 3 2" xfId="6752"/>
    <cellStyle name="BM UF in Col E 4 3 2 2" xfId="6753"/>
    <cellStyle name="BM UF in Col E 4 3 3" xfId="6754"/>
    <cellStyle name="BM UF in Col E 4 4" xfId="232"/>
    <cellStyle name="BM UF in Col E 4 4 2" xfId="6755"/>
    <cellStyle name="BM UF in Col E 4 4 2 2" xfId="6756"/>
    <cellStyle name="BM UF in Col E 4 4 3" xfId="6757"/>
    <cellStyle name="BM UF in Col E 4 5" xfId="233"/>
    <cellStyle name="BM UF in Col E 4 5 2" xfId="6758"/>
    <cellStyle name="BM UF in Col E 4 5 2 2" xfId="6759"/>
    <cellStyle name="BM UF in Col E 4 5 3" xfId="6760"/>
    <cellStyle name="BM UF in Col E 4 6" xfId="6761"/>
    <cellStyle name="BM UF in Col E 4 6 2" xfId="6762"/>
    <cellStyle name="BM UF in Col E 4 6 2 2" xfId="6763"/>
    <cellStyle name="BM UF in Col E 4 6 3" xfId="6764"/>
    <cellStyle name="BM UF in Col E 4 7" xfId="6765"/>
    <cellStyle name="BM UF in Col E 4 7 2" xfId="6766"/>
    <cellStyle name="BM UF in Col E 4 7 2 2" xfId="6767"/>
    <cellStyle name="BM UF in Col E 4 7 3" xfId="6768"/>
    <cellStyle name="BM UF in Col E 4 8" xfId="6769"/>
    <cellStyle name="BM UF in Col E 4 8 2" xfId="6770"/>
    <cellStyle name="BM UF in Col E 4 8 2 2" xfId="6771"/>
    <cellStyle name="BM UF in Col E 4 8 3" xfId="6772"/>
    <cellStyle name="BM UF in Col E 4 9" xfId="6773"/>
    <cellStyle name="BM UF in Col E 4 9 2" xfId="6774"/>
    <cellStyle name="BM UF in Col E 4 9 2 2" xfId="6775"/>
    <cellStyle name="BM UF in Col E 4 9 3" xfId="6776"/>
    <cellStyle name="BM UF in Col E 5" xfId="234"/>
    <cellStyle name="BM UF in Col E 5 10" xfId="6777"/>
    <cellStyle name="BM UF in Col E 5 10 2" xfId="6778"/>
    <cellStyle name="BM UF in Col E 5 10 2 2" xfId="6779"/>
    <cellStyle name="BM UF in Col E 5 10 3" xfId="6780"/>
    <cellStyle name="BM UF in Col E 5 11" xfId="6781"/>
    <cellStyle name="BM UF in Col E 5 11 2" xfId="6782"/>
    <cellStyle name="BM UF in Col E 5 11 2 2" xfId="6783"/>
    <cellStyle name="BM UF in Col E 5 11 3" xfId="6784"/>
    <cellStyle name="BM UF in Col E 5 12" xfId="6785"/>
    <cellStyle name="BM UF in Col E 5 12 2" xfId="6786"/>
    <cellStyle name="BM UF in Col E 5 12 2 2" xfId="6787"/>
    <cellStyle name="BM UF in Col E 5 12 3" xfId="6788"/>
    <cellStyle name="BM UF in Col E 5 13" xfId="6789"/>
    <cellStyle name="BM UF in Col E 5 13 2" xfId="6790"/>
    <cellStyle name="BM UF in Col E 5 13 2 2" xfId="6791"/>
    <cellStyle name="BM UF in Col E 5 13 3" xfId="6792"/>
    <cellStyle name="BM UF in Col E 5 14" xfId="6793"/>
    <cellStyle name="BM UF in Col E 5 14 2" xfId="6794"/>
    <cellStyle name="BM UF in Col E 5 14 2 2" xfId="6795"/>
    <cellStyle name="BM UF in Col E 5 14 3" xfId="6796"/>
    <cellStyle name="BM UF in Col E 5 15" xfId="6797"/>
    <cellStyle name="BM UF in Col E 5 15 2" xfId="6798"/>
    <cellStyle name="BM UF in Col E 5 15 2 2" xfId="6799"/>
    <cellStyle name="BM UF in Col E 5 15 3" xfId="6800"/>
    <cellStyle name="BM UF in Col E 5 16" xfId="6801"/>
    <cellStyle name="BM UF in Col E 5 16 2" xfId="6802"/>
    <cellStyle name="BM UF in Col E 5 16 2 2" xfId="6803"/>
    <cellStyle name="BM UF in Col E 5 16 3" xfId="6804"/>
    <cellStyle name="BM UF in Col E 5 17" xfId="6805"/>
    <cellStyle name="BM UF in Col E 5 17 2" xfId="6806"/>
    <cellStyle name="BM UF in Col E 5 17 2 2" xfId="6807"/>
    <cellStyle name="BM UF in Col E 5 17 3" xfId="6808"/>
    <cellStyle name="BM UF in Col E 5 18" xfId="6809"/>
    <cellStyle name="BM UF in Col E 5 18 2" xfId="6810"/>
    <cellStyle name="BM UF in Col E 5 18 2 2" xfId="6811"/>
    <cellStyle name="BM UF in Col E 5 18 3" xfId="6812"/>
    <cellStyle name="BM UF in Col E 5 19" xfId="6813"/>
    <cellStyle name="BM UF in Col E 5 19 2" xfId="6814"/>
    <cellStyle name="BM UF in Col E 5 19 2 2" xfId="6815"/>
    <cellStyle name="BM UF in Col E 5 19 3" xfId="6816"/>
    <cellStyle name="BM UF in Col E 5 2" xfId="6817"/>
    <cellStyle name="BM UF in Col E 5 2 10" xfId="6818"/>
    <cellStyle name="BM UF in Col E 5 2 10 2" xfId="6819"/>
    <cellStyle name="BM UF in Col E 5 2 10 2 2" xfId="6820"/>
    <cellStyle name="BM UF in Col E 5 2 10 3" xfId="6821"/>
    <cellStyle name="BM UF in Col E 5 2 11" xfId="6822"/>
    <cellStyle name="BM UF in Col E 5 2 11 2" xfId="6823"/>
    <cellStyle name="BM UF in Col E 5 2 11 2 2" xfId="6824"/>
    <cellStyle name="BM UF in Col E 5 2 11 3" xfId="6825"/>
    <cellStyle name="BM UF in Col E 5 2 12" xfId="6826"/>
    <cellStyle name="BM UF in Col E 5 2 12 2" xfId="6827"/>
    <cellStyle name="BM UF in Col E 5 2 12 2 2" xfId="6828"/>
    <cellStyle name="BM UF in Col E 5 2 12 3" xfId="6829"/>
    <cellStyle name="BM UF in Col E 5 2 13" xfId="6830"/>
    <cellStyle name="BM UF in Col E 5 2 13 2" xfId="6831"/>
    <cellStyle name="BM UF in Col E 5 2 13 2 2" xfId="6832"/>
    <cellStyle name="BM UF in Col E 5 2 13 3" xfId="6833"/>
    <cellStyle name="BM UF in Col E 5 2 14" xfId="6834"/>
    <cellStyle name="BM UF in Col E 5 2 14 2" xfId="6835"/>
    <cellStyle name="BM UF in Col E 5 2 14 2 2" xfId="6836"/>
    <cellStyle name="BM UF in Col E 5 2 14 3" xfId="6837"/>
    <cellStyle name="BM UF in Col E 5 2 15" xfId="6838"/>
    <cellStyle name="BM UF in Col E 5 2 15 2" xfId="6839"/>
    <cellStyle name="BM UF in Col E 5 2 15 2 2" xfId="6840"/>
    <cellStyle name="BM UF in Col E 5 2 15 3" xfId="6841"/>
    <cellStyle name="BM UF in Col E 5 2 16" xfId="6842"/>
    <cellStyle name="BM UF in Col E 5 2 16 2" xfId="6843"/>
    <cellStyle name="BM UF in Col E 5 2 16 2 2" xfId="6844"/>
    <cellStyle name="BM UF in Col E 5 2 16 3" xfId="6845"/>
    <cellStyle name="BM UF in Col E 5 2 17" xfId="6846"/>
    <cellStyle name="BM UF in Col E 5 2 17 2" xfId="6847"/>
    <cellStyle name="BM UF in Col E 5 2 17 2 2" xfId="6848"/>
    <cellStyle name="BM UF in Col E 5 2 17 3" xfId="6849"/>
    <cellStyle name="BM UF in Col E 5 2 18" xfId="6850"/>
    <cellStyle name="BM UF in Col E 5 2 18 2" xfId="6851"/>
    <cellStyle name="BM UF in Col E 5 2 18 2 2" xfId="6852"/>
    <cellStyle name="BM UF in Col E 5 2 18 3" xfId="6853"/>
    <cellStyle name="BM UF in Col E 5 2 19" xfId="6854"/>
    <cellStyle name="BM UF in Col E 5 2 19 2" xfId="6855"/>
    <cellStyle name="BM UF in Col E 5 2 19 2 2" xfId="6856"/>
    <cellStyle name="BM UF in Col E 5 2 19 3" xfId="6857"/>
    <cellStyle name="BM UF in Col E 5 2 2" xfId="6858"/>
    <cellStyle name="BM UF in Col E 5 2 2 2" xfId="6859"/>
    <cellStyle name="BM UF in Col E 5 2 2 2 2" xfId="6860"/>
    <cellStyle name="BM UF in Col E 5 2 2 3" xfId="6861"/>
    <cellStyle name="BM UF in Col E 5 2 20" xfId="6862"/>
    <cellStyle name="BM UF in Col E 5 2 20 2" xfId="6863"/>
    <cellStyle name="BM UF in Col E 5 2 20 2 2" xfId="6864"/>
    <cellStyle name="BM UF in Col E 5 2 20 3" xfId="6865"/>
    <cellStyle name="BM UF in Col E 5 2 21" xfId="6866"/>
    <cellStyle name="BM UF in Col E 5 2 21 2" xfId="6867"/>
    <cellStyle name="BM UF in Col E 5 2 22" xfId="6868"/>
    <cellStyle name="BM UF in Col E 5 2 3" xfId="6869"/>
    <cellStyle name="BM UF in Col E 5 2 3 2" xfId="6870"/>
    <cellStyle name="BM UF in Col E 5 2 3 2 2" xfId="6871"/>
    <cellStyle name="BM UF in Col E 5 2 3 3" xfId="6872"/>
    <cellStyle name="BM UF in Col E 5 2 4" xfId="6873"/>
    <cellStyle name="BM UF in Col E 5 2 4 2" xfId="6874"/>
    <cellStyle name="BM UF in Col E 5 2 4 2 2" xfId="6875"/>
    <cellStyle name="BM UF in Col E 5 2 4 3" xfId="6876"/>
    <cellStyle name="BM UF in Col E 5 2 5" xfId="6877"/>
    <cellStyle name="BM UF in Col E 5 2 5 2" xfId="6878"/>
    <cellStyle name="BM UF in Col E 5 2 5 2 2" xfId="6879"/>
    <cellStyle name="BM UF in Col E 5 2 5 3" xfId="6880"/>
    <cellStyle name="BM UF in Col E 5 2 6" xfId="6881"/>
    <cellStyle name="BM UF in Col E 5 2 6 2" xfId="6882"/>
    <cellStyle name="BM UF in Col E 5 2 6 2 2" xfId="6883"/>
    <cellStyle name="BM UF in Col E 5 2 6 3" xfId="6884"/>
    <cellStyle name="BM UF in Col E 5 2 7" xfId="6885"/>
    <cellStyle name="BM UF in Col E 5 2 7 2" xfId="6886"/>
    <cellStyle name="BM UF in Col E 5 2 7 2 2" xfId="6887"/>
    <cellStyle name="BM UF in Col E 5 2 7 3" xfId="6888"/>
    <cellStyle name="BM UF in Col E 5 2 8" xfId="6889"/>
    <cellStyle name="BM UF in Col E 5 2 8 2" xfId="6890"/>
    <cellStyle name="BM UF in Col E 5 2 8 2 2" xfId="6891"/>
    <cellStyle name="BM UF in Col E 5 2 8 3" xfId="6892"/>
    <cellStyle name="BM UF in Col E 5 2 9" xfId="6893"/>
    <cellStyle name="BM UF in Col E 5 2 9 2" xfId="6894"/>
    <cellStyle name="BM UF in Col E 5 2 9 2 2" xfId="6895"/>
    <cellStyle name="BM UF in Col E 5 2 9 3" xfId="6896"/>
    <cellStyle name="BM UF in Col E 5 20" xfId="6897"/>
    <cellStyle name="BM UF in Col E 5 20 2" xfId="6898"/>
    <cellStyle name="BM UF in Col E 5 20 2 2" xfId="6899"/>
    <cellStyle name="BM UF in Col E 5 20 3" xfId="6900"/>
    <cellStyle name="BM UF in Col E 5 21" xfId="6901"/>
    <cellStyle name="BM UF in Col E 5 21 2" xfId="6902"/>
    <cellStyle name="BM UF in Col E 5 21 2 2" xfId="6903"/>
    <cellStyle name="BM UF in Col E 5 21 3" xfId="6904"/>
    <cellStyle name="BM UF in Col E 5 22" xfId="6905"/>
    <cellStyle name="BM UF in Col E 5 22 2" xfId="6906"/>
    <cellStyle name="BM UF in Col E 5 23" xfId="6907"/>
    <cellStyle name="BM UF in Col E 5 3" xfId="6908"/>
    <cellStyle name="BM UF in Col E 5 3 2" xfId="6909"/>
    <cellStyle name="BM UF in Col E 5 3 2 2" xfId="6910"/>
    <cellStyle name="BM UF in Col E 5 3 3" xfId="6911"/>
    <cellStyle name="BM UF in Col E 5 4" xfId="6912"/>
    <cellStyle name="BM UF in Col E 5 4 2" xfId="6913"/>
    <cellStyle name="BM UF in Col E 5 4 2 2" xfId="6914"/>
    <cellStyle name="BM UF in Col E 5 4 3" xfId="6915"/>
    <cellStyle name="BM UF in Col E 5 5" xfId="6916"/>
    <cellStyle name="BM UF in Col E 5 5 2" xfId="6917"/>
    <cellStyle name="BM UF in Col E 5 5 2 2" xfId="6918"/>
    <cellStyle name="BM UF in Col E 5 5 3" xfId="6919"/>
    <cellStyle name="BM UF in Col E 5 6" xfId="6920"/>
    <cellStyle name="BM UF in Col E 5 6 2" xfId="6921"/>
    <cellStyle name="BM UF in Col E 5 6 2 2" xfId="6922"/>
    <cellStyle name="BM UF in Col E 5 6 3" xfId="6923"/>
    <cellStyle name="BM UF in Col E 5 7" xfId="6924"/>
    <cellStyle name="BM UF in Col E 5 7 2" xfId="6925"/>
    <cellStyle name="BM UF in Col E 5 7 2 2" xfId="6926"/>
    <cellStyle name="BM UF in Col E 5 7 3" xfId="6927"/>
    <cellStyle name="BM UF in Col E 5 8" xfId="6928"/>
    <cellStyle name="BM UF in Col E 5 8 2" xfId="6929"/>
    <cellStyle name="BM UF in Col E 5 8 2 2" xfId="6930"/>
    <cellStyle name="BM UF in Col E 5 8 3" xfId="6931"/>
    <cellStyle name="BM UF in Col E 5 9" xfId="6932"/>
    <cellStyle name="BM UF in Col E 5 9 2" xfId="6933"/>
    <cellStyle name="BM UF in Col E 5 9 2 2" xfId="6934"/>
    <cellStyle name="BM UF in Col E 5 9 3" xfId="6935"/>
    <cellStyle name="BM UF in Col E 6" xfId="235"/>
    <cellStyle name="BM UF in Col E 6 10" xfId="6936"/>
    <cellStyle name="BM UF in Col E 6 10 2" xfId="6937"/>
    <cellStyle name="BM UF in Col E 6 10 2 2" xfId="6938"/>
    <cellStyle name="BM UF in Col E 6 10 3" xfId="6939"/>
    <cellStyle name="BM UF in Col E 6 11" xfId="6940"/>
    <cellStyle name="BM UF in Col E 6 11 2" xfId="6941"/>
    <cellStyle name="BM UF in Col E 6 11 2 2" xfId="6942"/>
    <cellStyle name="BM UF in Col E 6 11 3" xfId="6943"/>
    <cellStyle name="BM UF in Col E 6 12" xfId="6944"/>
    <cellStyle name="BM UF in Col E 6 12 2" xfId="6945"/>
    <cellStyle name="BM UF in Col E 6 12 2 2" xfId="6946"/>
    <cellStyle name="BM UF in Col E 6 12 3" xfId="6947"/>
    <cellStyle name="BM UF in Col E 6 13" xfId="6948"/>
    <cellStyle name="BM UF in Col E 6 13 2" xfId="6949"/>
    <cellStyle name="BM UF in Col E 6 13 2 2" xfId="6950"/>
    <cellStyle name="BM UF in Col E 6 13 3" xfId="6951"/>
    <cellStyle name="BM UF in Col E 6 14" xfId="6952"/>
    <cellStyle name="BM UF in Col E 6 14 2" xfId="6953"/>
    <cellStyle name="BM UF in Col E 6 14 2 2" xfId="6954"/>
    <cellStyle name="BM UF in Col E 6 14 3" xfId="6955"/>
    <cellStyle name="BM UF in Col E 6 15" xfId="6956"/>
    <cellStyle name="BM UF in Col E 6 15 2" xfId="6957"/>
    <cellStyle name="BM UF in Col E 6 15 2 2" xfId="6958"/>
    <cellStyle name="BM UF in Col E 6 15 3" xfId="6959"/>
    <cellStyle name="BM UF in Col E 6 16" xfId="6960"/>
    <cellStyle name="BM UF in Col E 6 16 2" xfId="6961"/>
    <cellStyle name="BM UF in Col E 6 16 2 2" xfId="6962"/>
    <cellStyle name="BM UF in Col E 6 16 3" xfId="6963"/>
    <cellStyle name="BM UF in Col E 6 17" xfId="6964"/>
    <cellStyle name="BM UF in Col E 6 17 2" xfId="6965"/>
    <cellStyle name="BM UF in Col E 6 17 2 2" xfId="6966"/>
    <cellStyle name="BM UF in Col E 6 17 3" xfId="6967"/>
    <cellStyle name="BM UF in Col E 6 18" xfId="6968"/>
    <cellStyle name="BM UF in Col E 6 18 2" xfId="6969"/>
    <cellStyle name="BM UF in Col E 6 18 2 2" xfId="6970"/>
    <cellStyle name="BM UF in Col E 6 18 3" xfId="6971"/>
    <cellStyle name="BM UF in Col E 6 19" xfId="6972"/>
    <cellStyle name="BM UF in Col E 6 19 2" xfId="6973"/>
    <cellStyle name="BM UF in Col E 6 19 2 2" xfId="6974"/>
    <cellStyle name="BM UF in Col E 6 19 3" xfId="6975"/>
    <cellStyle name="BM UF in Col E 6 2" xfId="6976"/>
    <cellStyle name="BM UF in Col E 6 2 2" xfId="6977"/>
    <cellStyle name="BM UF in Col E 6 2 2 2" xfId="6978"/>
    <cellStyle name="BM UF in Col E 6 2 3" xfId="6979"/>
    <cellStyle name="BM UF in Col E 6 20" xfId="6980"/>
    <cellStyle name="BM UF in Col E 6 20 2" xfId="6981"/>
    <cellStyle name="BM UF in Col E 6 20 2 2" xfId="6982"/>
    <cellStyle name="BM UF in Col E 6 20 3" xfId="6983"/>
    <cellStyle name="BM UF in Col E 6 21" xfId="6984"/>
    <cellStyle name="BM UF in Col E 6 21 2" xfId="6985"/>
    <cellStyle name="BM UF in Col E 6 22" xfId="6986"/>
    <cellStyle name="BM UF in Col E 6 3" xfId="6987"/>
    <cellStyle name="BM UF in Col E 6 3 2" xfId="6988"/>
    <cellStyle name="BM UF in Col E 6 3 2 2" xfId="6989"/>
    <cellStyle name="BM UF in Col E 6 3 3" xfId="6990"/>
    <cellStyle name="BM UF in Col E 6 4" xfId="6991"/>
    <cellStyle name="BM UF in Col E 6 4 2" xfId="6992"/>
    <cellStyle name="BM UF in Col E 6 4 2 2" xfId="6993"/>
    <cellStyle name="BM UF in Col E 6 4 3" xfId="6994"/>
    <cellStyle name="BM UF in Col E 6 5" xfId="6995"/>
    <cellStyle name="BM UF in Col E 6 5 2" xfId="6996"/>
    <cellStyle name="BM UF in Col E 6 5 2 2" xfId="6997"/>
    <cellStyle name="BM UF in Col E 6 5 3" xfId="6998"/>
    <cellStyle name="BM UF in Col E 6 6" xfId="6999"/>
    <cellStyle name="BM UF in Col E 6 6 2" xfId="7000"/>
    <cellStyle name="BM UF in Col E 6 6 2 2" xfId="7001"/>
    <cellStyle name="BM UF in Col E 6 6 3" xfId="7002"/>
    <cellStyle name="BM UF in Col E 6 7" xfId="7003"/>
    <cellStyle name="BM UF in Col E 6 7 2" xfId="7004"/>
    <cellStyle name="BM UF in Col E 6 7 2 2" xfId="7005"/>
    <cellStyle name="BM UF in Col E 6 7 3" xfId="7006"/>
    <cellStyle name="BM UF in Col E 6 8" xfId="7007"/>
    <cellStyle name="BM UF in Col E 6 8 2" xfId="7008"/>
    <cellStyle name="BM UF in Col E 6 8 2 2" xfId="7009"/>
    <cellStyle name="BM UF in Col E 6 8 3" xfId="7010"/>
    <cellStyle name="BM UF in Col E 6 9" xfId="7011"/>
    <cellStyle name="BM UF in Col E 6 9 2" xfId="7012"/>
    <cellStyle name="BM UF in Col E 6 9 2 2" xfId="7013"/>
    <cellStyle name="BM UF in Col E 6 9 3" xfId="7014"/>
    <cellStyle name="BM UF in Col E 7" xfId="236"/>
    <cellStyle name="BM UF in Col E 7 2" xfId="7015"/>
    <cellStyle name="BM UF in Col E 7 2 2" xfId="7016"/>
    <cellStyle name="BM UF in Col E 7 3" xfId="7017"/>
    <cellStyle name="BM UF in Col E 8" xfId="7018"/>
    <cellStyle name="BM UF in Col E 8 2" xfId="7019"/>
    <cellStyle name="BM UF in Col E 8 2 2" xfId="7020"/>
    <cellStyle name="BM UF in Col E 8 3" xfId="7021"/>
    <cellStyle name="BM UF in Col E 9" xfId="7022"/>
    <cellStyle name="BM UF in Col E 9 2" xfId="7023"/>
    <cellStyle name="BM UF in Col E 9 2 2" xfId="7024"/>
    <cellStyle name="BM UF in Col E 9 3" xfId="7025"/>
    <cellStyle name="Calc" xfId="237"/>
    <cellStyle name="Calc - Blue" xfId="238"/>
    <cellStyle name="Calc - Blue 2" xfId="239"/>
    <cellStyle name="Calc - Feed" xfId="240"/>
    <cellStyle name="Calc - Feed 2" xfId="241"/>
    <cellStyle name="Calc - Green" xfId="242"/>
    <cellStyle name="Calc - Green 2" xfId="243"/>
    <cellStyle name="Calc - Grey" xfId="244"/>
    <cellStyle name="Calc - Grey 2" xfId="245"/>
    <cellStyle name="Calc - White" xfId="246"/>
    <cellStyle name="Calc - White 2" xfId="247"/>
    <cellStyle name="Calc 2" xfId="248"/>
    <cellStyle name="Calculated Field" xfId="249"/>
    <cellStyle name="Calculated Field 2" xfId="250"/>
    <cellStyle name="Calculation 2" xfId="251"/>
    <cellStyle name="Calculation 2 10" xfId="7026"/>
    <cellStyle name="Calculation 2 10 2" xfId="7027"/>
    <cellStyle name="Calculation 2 10 2 2" xfId="7028"/>
    <cellStyle name="Calculation 2 10 3" xfId="7029"/>
    <cellStyle name="Calculation 2 11" xfId="7030"/>
    <cellStyle name="Calculation 2 11 2" xfId="7031"/>
    <cellStyle name="Calculation 2 11 2 2" xfId="7032"/>
    <cellStyle name="Calculation 2 11 3" xfId="7033"/>
    <cellStyle name="Calculation 2 12" xfId="7034"/>
    <cellStyle name="Calculation 2 12 2" xfId="7035"/>
    <cellStyle name="Calculation 2 12 2 2" xfId="7036"/>
    <cellStyle name="Calculation 2 12 3" xfId="7037"/>
    <cellStyle name="Calculation 2 13" xfId="7038"/>
    <cellStyle name="Calculation 2 13 2" xfId="7039"/>
    <cellStyle name="Calculation 2 13 2 2" xfId="7040"/>
    <cellStyle name="Calculation 2 13 3" xfId="7041"/>
    <cellStyle name="Calculation 2 14" xfId="7042"/>
    <cellStyle name="Calculation 2 14 2" xfId="7043"/>
    <cellStyle name="Calculation 2 14 2 2" xfId="7044"/>
    <cellStyle name="Calculation 2 14 3" xfId="7045"/>
    <cellStyle name="Calculation 2 15" xfId="7046"/>
    <cellStyle name="Calculation 2 15 2" xfId="7047"/>
    <cellStyle name="Calculation 2 15 2 2" xfId="7048"/>
    <cellStyle name="Calculation 2 15 3" xfId="7049"/>
    <cellStyle name="Calculation 2 16" xfId="7050"/>
    <cellStyle name="Calculation 2 16 2" xfId="7051"/>
    <cellStyle name="Calculation 2 16 2 2" xfId="7052"/>
    <cellStyle name="Calculation 2 16 3" xfId="7053"/>
    <cellStyle name="Calculation 2 17" xfId="7054"/>
    <cellStyle name="Calculation 2 17 2" xfId="7055"/>
    <cellStyle name="Calculation 2 17 2 2" xfId="7056"/>
    <cellStyle name="Calculation 2 17 3" xfId="7057"/>
    <cellStyle name="Calculation 2 18" xfId="7058"/>
    <cellStyle name="Calculation 2 18 2" xfId="7059"/>
    <cellStyle name="Calculation 2 18 2 2" xfId="7060"/>
    <cellStyle name="Calculation 2 18 3" xfId="7061"/>
    <cellStyle name="Calculation 2 19" xfId="7062"/>
    <cellStyle name="Calculation 2 19 2" xfId="7063"/>
    <cellStyle name="Calculation 2 19 2 2" xfId="7064"/>
    <cellStyle name="Calculation 2 19 3" xfId="7065"/>
    <cellStyle name="Calculation 2 2" xfId="252"/>
    <cellStyle name="Calculation 2 2 10" xfId="7066"/>
    <cellStyle name="Calculation 2 2 10 2" xfId="7067"/>
    <cellStyle name="Calculation 2 2 10 2 2" xfId="7068"/>
    <cellStyle name="Calculation 2 2 10 3" xfId="7069"/>
    <cellStyle name="Calculation 2 2 11" xfId="7070"/>
    <cellStyle name="Calculation 2 2 11 2" xfId="7071"/>
    <cellStyle name="Calculation 2 2 11 2 2" xfId="7072"/>
    <cellStyle name="Calculation 2 2 11 3" xfId="7073"/>
    <cellStyle name="Calculation 2 2 12" xfId="7074"/>
    <cellStyle name="Calculation 2 2 12 2" xfId="7075"/>
    <cellStyle name="Calculation 2 2 12 2 2" xfId="7076"/>
    <cellStyle name="Calculation 2 2 12 3" xfId="7077"/>
    <cellStyle name="Calculation 2 2 13" xfId="7078"/>
    <cellStyle name="Calculation 2 2 13 2" xfId="7079"/>
    <cellStyle name="Calculation 2 2 13 2 2" xfId="7080"/>
    <cellStyle name="Calculation 2 2 13 3" xfId="7081"/>
    <cellStyle name="Calculation 2 2 14" xfId="7082"/>
    <cellStyle name="Calculation 2 2 14 2" xfId="7083"/>
    <cellStyle name="Calculation 2 2 14 2 2" xfId="7084"/>
    <cellStyle name="Calculation 2 2 14 3" xfId="7085"/>
    <cellStyle name="Calculation 2 2 15" xfId="7086"/>
    <cellStyle name="Calculation 2 2 15 2" xfId="7087"/>
    <cellStyle name="Calculation 2 2 15 2 2" xfId="7088"/>
    <cellStyle name="Calculation 2 2 15 3" xfId="7089"/>
    <cellStyle name="Calculation 2 2 16" xfId="7090"/>
    <cellStyle name="Calculation 2 2 16 2" xfId="7091"/>
    <cellStyle name="Calculation 2 2 16 2 2" xfId="7092"/>
    <cellStyle name="Calculation 2 2 16 3" xfId="7093"/>
    <cellStyle name="Calculation 2 2 17" xfId="7094"/>
    <cellStyle name="Calculation 2 2 17 2" xfId="7095"/>
    <cellStyle name="Calculation 2 2 17 2 2" xfId="7096"/>
    <cellStyle name="Calculation 2 2 17 3" xfId="7097"/>
    <cellStyle name="Calculation 2 2 18" xfId="7098"/>
    <cellStyle name="Calculation 2 2 18 2" xfId="7099"/>
    <cellStyle name="Calculation 2 2 18 2 2" xfId="7100"/>
    <cellStyle name="Calculation 2 2 18 3" xfId="7101"/>
    <cellStyle name="Calculation 2 2 19" xfId="7102"/>
    <cellStyle name="Calculation 2 2 19 2" xfId="7103"/>
    <cellStyle name="Calculation 2 2 19 2 2" xfId="7104"/>
    <cellStyle name="Calculation 2 2 19 3" xfId="7105"/>
    <cellStyle name="Calculation 2 2 2" xfId="253"/>
    <cellStyle name="Calculation 2 2 2 10" xfId="7106"/>
    <cellStyle name="Calculation 2 2 2 10 2" xfId="7107"/>
    <cellStyle name="Calculation 2 2 2 10 2 2" xfId="7108"/>
    <cellStyle name="Calculation 2 2 2 10 3" xfId="7109"/>
    <cellStyle name="Calculation 2 2 2 11" xfId="7110"/>
    <cellStyle name="Calculation 2 2 2 11 2" xfId="7111"/>
    <cellStyle name="Calculation 2 2 2 11 2 2" xfId="7112"/>
    <cellStyle name="Calculation 2 2 2 11 3" xfId="7113"/>
    <cellStyle name="Calculation 2 2 2 12" xfId="7114"/>
    <cellStyle name="Calculation 2 2 2 12 2" xfId="7115"/>
    <cellStyle name="Calculation 2 2 2 12 2 2" xfId="7116"/>
    <cellStyle name="Calculation 2 2 2 12 3" xfId="7117"/>
    <cellStyle name="Calculation 2 2 2 13" xfId="7118"/>
    <cellStyle name="Calculation 2 2 2 13 2" xfId="7119"/>
    <cellStyle name="Calculation 2 2 2 13 2 2" xfId="7120"/>
    <cellStyle name="Calculation 2 2 2 13 3" xfId="7121"/>
    <cellStyle name="Calculation 2 2 2 14" xfId="7122"/>
    <cellStyle name="Calculation 2 2 2 14 2" xfId="7123"/>
    <cellStyle name="Calculation 2 2 2 14 2 2" xfId="7124"/>
    <cellStyle name="Calculation 2 2 2 14 3" xfId="7125"/>
    <cellStyle name="Calculation 2 2 2 15" xfId="7126"/>
    <cellStyle name="Calculation 2 2 2 15 2" xfId="7127"/>
    <cellStyle name="Calculation 2 2 2 15 2 2" xfId="7128"/>
    <cellStyle name="Calculation 2 2 2 15 3" xfId="7129"/>
    <cellStyle name="Calculation 2 2 2 16" xfId="7130"/>
    <cellStyle name="Calculation 2 2 2 16 2" xfId="7131"/>
    <cellStyle name="Calculation 2 2 2 16 2 2" xfId="7132"/>
    <cellStyle name="Calculation 2 2 2 16 3" xfId="7133"/>
    <cellStyle name="Calculation 2 2 2 17" xfId="7134"/>
    <cellStyle name="Calculation 2 2 2 17 2" xfId="7135"/>
    <cellStyle name="Calculation 2 2 2 17 2 2" xfId="7136"/>
    <cellStyle name="Calculation 2 2 2 17 3" xfId="7137"/>
    <cellStyle name="Calculation 2 2 2 18" xfId="7138"/>
    <cellStyle name="Calculation 2 2 2 18 2" xfId="7139"/>
    <cellStyle name="Calculation 2 2 2 19" xfId="7140"/>
    <cellStyle name="Calculation 2 2 2 2" xfId="7141"/>
    <cellStyle name="Calculation 2 2 2 2 10" xfId="7142"/>
    <cellStyle name="Calculation 2 2 2 2 10 2" xfId="7143"/>
    <cellStyle name="Calculation 2 2 2 2 10 2 2" xfId="7144"/>
    <cellStyle name="Calculation 2 2 2 2 10 3" xfId="7145"/>
    <cellStyle name="Calculation 2 2 2 2 11" xfId="7146"/>
    <cellStyle name="Calculation 2 2 2 2 11 2" xfId="7147"/>
    <cellStyle name="Calculation 2 2 2 2 11 2 2" xfId="7148"/>
    <cellStyle name="Calculation 2 2 2 2 11 3" xfId="7149"/>
    <cellStyle name="Calculation 2 2 2 2 12" xfId="7150"/>
    <cellStyle name="Calculation 2 2 2 2 12 2" xfId="7151"/>
    <cellStyle name="Calculation 2 2 2 2 12 2 2" xfId="7152"/>
    <cellStyle name="Calculation 2 2 2 2 12 3" xfId="7153"/>
    <cellStyle name="Calculation 2 2 2 2 13" xfId="7154"/>
    <cellStyle name="Calculation 2 2 2 2 13 2" xfId="7155"/>
    <cellStyle name="Calculation 2 2 2 2 13 2 2" xfId="7156"/>
    <cellStyle name="Calculation 2 2 2 2 13 3" xfId="7157"/>
    <cellStyle name="Calculation 2 2 2 2 14" xfId="7158"/>
    <cellStyle name="Calculation 2 2 2 2 14 2" xfId="7159"/>
    <cellStyle name="Calculation 2 2 2 2 14 2 2" xfId="7160"/>
    <cellStyle name="Calculation 2 2 2 2 14 3" xfId="7161"/>
    <cellStyle name="Calculation 2 2 2 2 15" xfId="7162"/>
    <cellStyle name="Calculation 2 2 2 2 15 2" xfId="7163"/>
    <cellStyle name="Calculation 2 2 2 2 15 2 2" xfId="7164"/>
    <cellStyle name="Calculation 2 2 2 2 15 3" xfId="7165"/>
    <cellStyle name="Calculation 2 2 2 2 16" xfId="7166"/>
    <cellStyle name="Calculation 2 2 2 2 16 2" xfId="7167"/>
    <cellStyle name="Calculation 2 2 2 2 16 2 2" xfId="7168"/>
    <cellStyle name="Calculation 2 2 2 2 16 3" xfId="7169"/>
    <cellStyle name="Calculation 2 2 2 2 17" xfId="7170"/>
    <cellStyle name="Calculation 2 2 2 2 17 2" xfId="7171"/>
    <cellStyle name="Calculation 2 2 2 2 17 2 2" xfId="7172"/>
    <cellStyle name="Calculation 2 2 2 2 17 3" xfId="7173"/>
    <cellStyle name="Calculation 2 2 2 2 18" xfId="7174"/>
    <cellStyle name="Calculation 2 2 2 2 18 2" xfId="7175"/>
    <cellStyle name="Calculation 2 2 2 2 18 2 2" xfId="7176"/>
    <cellStyle name="Calculation 2 2 2 2 18 3" xfId="7177"/>
    <cellStyle name="Calculation 2 2 2 2 19" xfId="7178"/>
    <cellStyle name="Calculation 2 2 2 2 19 2" xfId="7179"/>
    <cellStyle name="Calculation 2 2 2 2 19 2 2" xfId="7180"/>
    <cellStyle name="Calculation 2 2 2 2 19 3" xfId="7181"/>
    <cellStyle name="Calculation 2 2 2 2 2" xfId="7182"/>
    <cellStyle name="Calculation 2 2 2 2 2 2" xfId="7183"/>
    <cellStyle name="Calculation 2 2 2 2 2 2 2" xfId="7184"/>
    <cellStyle name="Calculation 2 2 2 2 2 3" xfId="7185"/>
    <cellStyle name="Calculation 2 2 2 2 20" xfId="7186"/>
    <cellStyle name="Calculation 2 2 2 2 20 2" xfId="7187"/>
    <cellStyle name="Calculation 2 2 2 2 20 2 2" xfId="7188"/>
    <cellStyle name="Calculation 2 2 2 2 20 3" xfId="7189"/>
    <cellStyle name="Calculation 2 2 2 2 21" xfId="7190"/>
    <cellStyle name="Calculation 2 2 2 2 21 2" xfId="7191"/>
    <cellStyle name="Calculation 2 2 2 2 22" xfId="7192"/>
    <cellStyle name="Calculation 2 2 2 2 3" xfId="7193"/>
    <cellStyle name="Calculation 2 2 2 2 3 2" xfId="7194"/>
    <cellStyle name="Calculation 2 2 2 2 3 2 2" xfId="7195"/>
    <cellStyle name="Calculation 2 2 2 2 3 3" xfId="7196"/>
    <cellStyle name="Calculation 2 2 2 2 4" xfId="7197"/>
    <cellStyle name="Calculation 2 2 2 2 4 2" xfId="7198"/>
    <cellStyle name="Calculation 2 2 2 2 4 2 2" xfId="7199"/>
    <cellStyle name="Calculation 2 2 2 2 4 3" xfId="7200"/>
    <cellStyle name="Calculation 2 2 2 2 5" xfId="7201"/>
    <cellStyle name="Calculation 2 2 2 2 5 2" xfId="7202"/>
    <cellStyle name="Calculation 2 2 2 2 5 2 2" xfId="7203"/>
    <cellStyle name="Calculation 2 2 2 2 5 3" xfId="7204"/>
    <cellStyle name="Calculation 2 2 2 2 6" xfId="7205"/>
    <cellStyle name="Calculation 2 2 2 2 6 2" xfId="7206"/>
    <cellStyle name="Calculation 2 2 2 2 6 2 2" xfId="7207"/>
    <cellStyle name="Calculation 2 2 2 2 6 3" xfId="7208"/>
    <cellStyle name="Calculation 2 2 2 2 7" xfId="7209"/>
    <cellStyle name="Calculation 2 2 2 2 7 2" xfId="7210"/>
    <cellStyle name="Calculation 2 2 2 2 7 2 2" xfId="7211"/>
    <cellStyle name="Calculation 2 2 2 2 7 3" xfId="7212"/>
    <cellStyle name="Calculation 2 2 2 2 8" xfId="7213"/>
    <cellStyle name="Calculation 2 2 2 2 8 2" xfId="7214"/>
    <cellStyle name="Calculation 2 2 2 2 8 2 2" xfId="7215"/>
    <cellStyle name="Calculation 2 2 2 2 8 3" xfId="7216"/>
    <cellStyle name="Calculation 2 2 2 2 9" xfId="7217"/>
    <cellStyle name="Calculation 2 2 2 2 9 2" xfId="7218"/>
    <cellStyle name="Calculation 2 2 2 2 9 2 2" xfId="7219"/>
    <cellStyle name="Calculation 2 2 2 2 9 3" xfId="7220"/>
    <cellStyle name="Calculation 2 2 2 3" xfId="7221"/>
    <cellStyle name="Calculation 2 2 2 3 2" xfId="7222"/>
    <cellStyle name="Calculation 2 2 2 3 2 2" xfId="7223"/>
    <cellStyle name="Calculation 2 2 2 3 3" xfId="7224"/>
    <cellStyle name="Calculation 2 2 2 4" xfId="7225"/>
    <cellStyle name="Calculation 2 2 2 4 2" xfId="7226"/>
    <cellStyle name="Calculation 2 2 2 4 2 2" xfId="7227"/>
    <cellStyle name="Calculation 2 2 2 4 3" xfId="7228"/>
    <cellStyle name="Calculation 2 2 2 5" xfId="7229"/>
    <cellStyle name="Calculation 2 2 2 5 2" xfId="7230"/>
    <cellStyle name="Calculation 2 2 2 5 2 2" xfId="7231"/>
    <cellStyle name="Calculation 2 2 2 5 3" xfId="7232"/>
    <cellStyle name="Calculation 2 2 2 6" xfId="7233"/>
    <cellStyle name="Calculation 2 2 2 6 2" xfId="7234"/>
    <cellStyle name="Calculation 2 2 2 6 2 2" xfId="7235"/>
    <cellStyle name="Calculation 2 2 2 6 3" xfId="7236"/>
    <cellStyle name="Calculation 2 2 2 7" xfId="7237"/>
    <cellStyle name="Calculation 2 2 2 7 2" xfId="7238"/>
    <cellStyle name="Calculation 2 2 2 7 2 2" xfId="7239"/>
    <cellStyle name="Calculation 2 2 2 7 3" xfId="7240"/>
    <cellStyle name="Calculation 2 2 2 8" xfId="7241"/>
    <cellStyle name="Calculation 2 2 2 8 2" xfId="7242"/>
    <cellStyle name="Calculation 2 2 2 8 2 2" xfId="7243"/>
    <cellStyle name="Calculation 2 2 2 8 3" xfId="7244"/>
    <cellStyle name="Calculation 2 2 2 9" xfId="7245"/>
    <cellStyle name="Calculation 2 2 2 9 2" xfId="7246"/>
    <cellStyle name="Calculation 2 2 2 9 2 2" xfId="7247"/>
    <cellStyle name="Calculation 2 2 2 9 3" xfId="7248"/>
    <cellStyle name="Calculation 2 2 20" xfId="7249"/>
    <cellStyle name="Calculation 2 2 20 2" xfId="7250"/>
    <cellStyle name="Calculation 2 2 20 2 2" xfId="7251"/>
    <cellStyle name="Calculation 2 2 20 3" xfId="7252"/>
    <cellStyle name="Calculation 2 2 21" xfId="7253"/>
    <cellStyle name="Calculation 2 2 21 2" xfId="7254"/>
    <cellStyle name="Calculation 2 2 22" xfId="7255"/>
    <cellStyle name="Calculation 2 2 3" xfId="254"/>
    <cellStyle name="Calculation 2 2 3 10" xfId="7256"/>
    <cellStyle name="Calculation 2 2 3 10 2" xfId="7257"/>
    <cellStyle name="Calculation 2 2 3 10 2 2" xfId="7258"/>
    <cellStyle name="Calculation 2 2 3 10 3" xfId="7259"/>
    <cellStyle name="Calculation 2 2 3 11" xfId="7260"/>
    <cellStyle name="Calculation 2 2 3 11 2" xfId="7261"/>
    <cellStyle name="Calculation 2 2 3 11 2 2" xfId="7262"/>
    <cellStyle name="Calculation 2 2 3 11 3" xfId="7263"/>
    <cellStyle name="Calculation 2 2 3 12" xfId="7264"/>
    <cellStyle name="Calculation 2 2 3 12 2" xfId="7265"/>
    <cellStyle name="Calculation 2 2 3 12 2 2" xfId="7266"/>
    <cellStyle name="Calculation 2 2 3 12 3" xfId="7267"/>
    <cellStyle name="Calculation 2 2 3 13" xfId="7268"/>
    <cellStyle name="Calculation 2 2 3 13 2" xfId="7269"/>
    <cellStyle name="Calculation 2 2 3 13 2 2" xfId="7270"/>
    <cellStyle name="Calculation 2 2 3 13 3" xfId="7271"/>
    <cellStyle name="Calculation 2 2 3 14" xfId="7272"/>
    <cellStyle name="Calculation 2 2 3 14 2" xfId="7273"/>
    <cellStyle name="Calculation 2 2 3 14 2 2" xfId="7274"/>
    <cellStyle name="Calculation 2 2 3 14 3" xfId="7275"/>
    <cellStyle name="Calculation 2 2 3 15" xfId="7276"/>
    <cellStyle name="Calculation 2 2 3 15 2" xfId="7277"/>
    <cellStyle name="Calculation 2 2 3 15 2 2" xfId="7278"/>
    <cellStyle name="Calculation 2 2 3 15 3" xfId="7279"/>
    <cellStyle name="Calculation 2 2 3 16" xfId="7280"/>
    <cellStyle name="Calculation 2 2 3 16 2" xfId="7281"/>
    <cellStyle name="Calculation 2 2 3 16 2 2" xfId="7282"/>
    <cellStyle name="Calculation 2 2 3 16 3" xfId="7283"/>
    <cellStyle name="Calculation 2 2 3 17" xfId="7284"/>
    <cellStyle name="Calculation 2 2 3 17 2" xfId="7285"/>
    <cellStyle name="Calculation 2 2 3 17 2 2" xfId="7286"/>
    <cellStyle name="Calculation 2 2 3 17 3" xfId="7287"/>
    <cellStyle name="Calculation 2 2 3 18" xfId="7288"/>
    <cellStyle name="Calculation 2 2 3 18 2" xfId="7289"/>
    <cellStyle name="Calculation 2 2 3 19" xfId="7290"/>
    <cellStyle name="Calculation 2 2 3 2" xfId="7291"/>
    <cellStyle name="Calculation 2 2 3 2 10" xfId="7292"/>
    <cellStyle name="Calculation 2 2 3 2 10 2" xfId="7293"/>
    <cellStyle name="Calculation 2 2 3 2 10 2 2" xfId="7294"/>
    <cellStyle name="Calculation 2 2 3 2 10 3" xfId="7295"/>
    <cellStyle name="Calculation 2 2 3 2 11" xfId="7296"/>
    <cellStyle name="Calculation 2 2 3 2 11 2" xfId="7297"/>
    <cellStyle name="Calculation 2 2 3 2 11 2 2" xfId="7298"/>
    <cellStyle name="Calculation 2 2 3 2 11 3" xfId="7299"/>
    <cellStyle name="Calculation 2 2 3 2 12" xfId="7300"/>
    <cellStyle name="Calculation 2 2 3 2 12 2" xfId="7301"/>
    <cellStyle name="Calculation 2 2 3 2 12 2 2" xfId="7302"/>
    <cellStyle name="Calculation 2 2 3 2 12 3" xfId="7303"/>
    <cellStyle name="Calculation 2 2 3 2 13" xfId="7304"/>
    <cellStyle name="Calculation 2 2 3 2 13 2" xfId="7305"/>
    <cellStyle name="Calculation 2 2 3 2 13 2 2" xfId="7306"/>
    <cellStyle name="Calculation 2 2 3 2 13 3" xfId="7307"/>
    <cellStyle name="Calculation 2 2 3 2 14" xfId="7308"/>
    <cellStyle name="Calculation 2 2 3 2 14 2" xfId="7309"/>
    <cellStyle name="Calculation 2 2 3 2 14 2 2" xfId="7310"/>
    <cellStyle name="Calculation 2 2 3 2 14 3" xfId="7311"/>
    <cellStyle name="Calculation 2 2 3 2 15" xfId="7312"/>
    <cellStyle name="Calculation 2 2 3 2 15 2" xfId="7313"/>
    <cellStyle name="Calculation 2 2 3 2 15 2 2" xfId="7314"/>
    <cellStyle name="Calculation 2 2 3 2 15 3" xfId="7315"/>
    <cellStyle name="Calculation 2 2 3 2 16" xfId="7316"/>
    <cellStyle name="Calculation 2 2 3 2 16 2" xfId="7317"/>
    <cellStyle name="Calculation 2 2 3 2 16 2 2" xfId="7318"/>
    <cellStyle name="Calculation 2 2 3 2 16 3" xfId="7319"/>
    <cellStyle name="Calculation 2 2 3 2 17" xfId="7320"/>
    <cellStyle name="Calculation 2 2 3 2 17 2" xfId="7321"/>
    <cellStyle name="Calculation 2 2 3 2 17 2 2" xfId="7322"/>
    <cellStyle name="Calculation 2 2 3 2 17 3" xfId="7323"/>
    <cellStyle name="Calculation 2 2 3 2 18" xfId="7324"/>
    <cellStyle name="Calculation 2 2 3 2 18 2" xfId="7325"/>
    <cellStyle name="Calculation 2 2 3 2 18 2 2" xfId="7326"/>
    <cellStyle name="Calculation 2 2 3 2 18 3" xfId="7327"/>
    <cellStyle name="Calculation 2 2 3 2 19" xfId="7328"/>
    <cellStyle name="Calculation 2 2 3 2 19 2" xfId="7329"/>
    <cellStyle name="Calculation 2 2 3 2 19 2 2" xfId="7330"/>
    <cellStyle name="Calculation 2 2 3 2 19 3" xfId="7331"/>
    <cellStyle name="Calculation 2 2 3 2 2" xfId="7332"/>
    <cellStyle name="Calculation 2 2 3 2 2 2" xfId="7333"/>
    <cellStyle name="Calculation 2 2 3 2 2 2 2" xfId="7334"/>
    <cellStyle name="Calculation 2 2 3 2 2 3" xfId="7335"/>
    <cellStyle name="Calculation 2 2 3 2 20" xfId="7336"/>
    <cellStyle name="Calculation 2 2 3 2 20 2" xfId="7337"/>
    <cellStyle name="Calculation 2 2 3 2 20 2 2" xfId="7338"/>
    <cellStyle name="Calculation 2 2 3 2 20 3" xfId="7339"/>
    <cellStyle name="Calculation 2 2 3 2 21" xfId="7340"/>
    <cellStyle name="Calculation 2 2 3 2 21 2" xfId="7341"/>
    <cellStyle name="Calculation 2 2 3 2 22" xfId="7342"/>
    <cellStyle name="Calculation 2 2 3 2 3" xfId="7343"/>
    <cellStyle name="Calculation 2 2 3 2 3 2" xfId="7344"/>
    <cellStyle name="Calculation 2 2 3 2 3 2 2" xfId="7345"/>
    <cellStyle name="Calculation 2 2 3 2 3 3" xfId="7346"/>
    <cellStyle name="Calculation 2 2 3 2 4" xfId="7347"/>
    <cellStyle name="Calculation 2 2 3 2 4 2" xfId="7348"/>
    <cellStyle name="Calculation 2 2 3 2 4 2 2" xfId="7349"/>
    <cellStyle name="Calculation 2 2 3 2 4 3" xfId="7350"/>
    <cellStyle name="Calculation 2 2 3 2 5" xfId="7351"/>
    <cellStyle name="Calculation 2 2 3 2 5 2" xfId="7352"/>
    <cellStyle name="Calculation 2 2 3 2 5 2 2" xfId="7353"/>
    <cellStyle name="Calculation 2 2 3 2 5 3" xfId="7354"/>
    <cellStyle name="Calculation 2 2 3 2 6" xfId="7355"/>
    <cellStyle name="Calculation 2 2 3 2 6 2" xfId="7356"/>
    <cellStyle name="Calculation 2 2 3 2 6 2 2" xfId="7357"/>
    <cellStyle name="Calculation 2 2 3 2 6 3" xfId="7358"/>
    <cellStyle name="Calculation 2 2 3 2 7" xfId="7359"/>
    <cellStyle name="Calculation 2 2 3 2 7 2" xfId="7360"/>
    <cellStyle name="Calculation 2 2 3 2 7 2 2" xfId="7361"/>
    <cellStyle name="Calculation 2 2 3 2 7 3" xfId="7362"/>
    <cellStyle name="Calculation 2 2 3 2 8" xfId="7363"/>
    <cellStyle name="Calculation 2 2 3 2 8 2" xfId="7364"/>
    <cellStyle name="Calculation 2 2 3 2 8 2 2" xfId="7365"/>
    <cellStyle name="Calculation 2 2 3 2 8 3" xfId="7366"/>
    <cellStyle name="Calculation 2 2 3 2 9" xfId="7367"/>
    <cellStyle name="Calculation 2 2 3 2 9 2" xfId="7368"/>
    <cellStyle name="Calculation 2 2 3 2 9 2 2" xfId="7369"/>
    <cellStyle name="Calculation 2 2 3 2 9 3" xfId="7370"/>
    <cellStyle name="Calculation 2 2 3 3" xfId="7371"/>
    <cellStyle name="Calculation 2 2 3 3 2" xfId="7372"/>
    <cellStyle name="Calculation 2 2 3 3 2 2" xfId="7373"/>
    <cellStyle name="Calculation 2 2 3 3 3" xfId="7374"/>
    <cellStyle name="Calculation 2 2 3 4" xfId="7375"/>
    <cellStyle name="Calculation 2 2 3 4 2" xfId="7376"/>
    <cellStyle name="Calculation 2 2 3 4 2 2" xfId="7377"/>
    <cellStyle name="Calculation 2 2 3 4 3" xfId="7378"/>
    <cellStyle name="Calculation 2 2 3 5" xfId="7379"/>
    <cellStyle name="Calculation 2 2 3 5 2" xfId="7380"/>
    <cellStyle name="Calculation 2 2 3 5 2 2" xfId="7381"/>
    <cellStyle name="Calculation 2 2 3 5 3" xfId="7382"/>
    <cellStyle name="Calculation 2 2 3 6" xfId="7383"/>
    <cellStyle name="Calculation 2 2 3 6 2" xfId="7384"/>
    <cellStyle name="Calculation 2 2 3 6 2 2" xfId="7385"/>
    <cellStyle name="Calculation 2 2 3 6 3" xfId="7386"/>
    <cellStyle name="Calculation 2 2 3 7" xfId="7387"/>
    <cellStyle name="Calculation 2 2 3 7 2" xfId="7388"/>
    <cellStyle name="Calculation 2 2 3 7 2 2" xfId="7389"/>
    <cellStyle name="Calculation 2 2 3 7 3" xfId="7390"/>
    <cellStyle name="Calculation 2 2 3 8" xfId="7391"/>
    <cellStyle name="Calculation 2 2 3 8 2" xfId="7392"/>
    <cellStyle name="Calculation 2 2 3 8 2 2" xfId="7393"/>
    <cellStyle name="Calculation 2 2 3 8 3" xfId="7394"/>
    <cellStyle name="Calculation 2 2 3 9" xfId="7395"/>
    <cellStyle name="Calculation 2 2 3 9 2" xfId="7396"/>
    <cellStyle name="Calculation 2 2 3 9 2 2" xfId="7397"/>
    <cellStyle name="Calculation 2 2 3 9 3" xfId="7398"/>
    <cellStyle name="Calculation 2 2 4" xfId="255"/>
    <cellStyle name="Calculation 2 2 4 10" xfId="7399"/>
    <cellStyle name="Calculation 2 2 4 10 2" xfId="7400"/>
    <cellStyle name="Calculation 2 2 4 10 2 2" xfId="7401"/>
    <cellStyle name="Calculation 2 2 4 10 3" xfId="7402"/>
    <cellStyle name="Calculation 2 2 4 11" xfId="7403"/>
    <cellStyle name="Calculation 2 2 4 11 2" xfId="7404"/>
    <cellStyle name="Calculation 2 2 4 11 2 2" xfId="7405"/>
    <cellStyle name="Calculation 2 2 4 11 3" xfId="7406"/>
    <cellStyle name="Calculation 2 2 4 12" xfId="7407"/>
    <cellStyle name="Calculation 2 2 4 12 2" xfId="7408"/>
    <cellStyle name="Calculation 2 2 4 12 2 2" xfId="7409"/>
    <cellStyle name="Calculation 2 2 4 12 3" xfId="7410"/>
    <cellStyle name="Calculation 2 2 4 13" xfId="7411"/>
    <cellStyle name="Calculation 2 2 4 13 2" xfId="7412"/>
    <cellStyle name="Calculation 2 2 4 13 2 2" xfId="7413"/>
    <cellStyle name="Calculation 2 2 4 13 3" xfId="7414"/>
    <cellStyle name="Calculation 2 2 4 14" xfId="7415"/>
    <cellStyle name="Calculation 2 2 4 14 2" xfId="7416"/>
    <cellStyle name="Calculation 2 2 4 14 2 2" xfId="7417"/>
    <cellStyle name="Calculation 2 2 4 14 3" xfId="7418"/>
    <cellStyle name="Calculation 2 2 4 15" xfId="7419"/>
    <cellStyle name="Calculation 2 2 4 15 2" xfId="7420"/>
    <cellStyle name="Calculation 2 2 4 15 2 2" xfId="7421"/>
    <cellStyle name="Calculation 2 2 4 15 3" xfId="7422"/>
    <cellStyle name="Calculation 2 2 4 16" xfId="7423"/>
    <cellStyle name="Calculation 2 2 4 16 2" xfId="7424"/>
    <cellStyle name="Calculation 2 2 4 16 2 2" xfId="7425"/>
    <cellStyle name="Calculation 2 2 4 16 3" xfId="7426"/>
    <cellStyle name="Calculation 2 2 4 17" xfId="7427"/>
    <cellStyle name="Calculation 2 2 4 17 2" xfId="7428"/>
    <cellStyle name="Calculation 2 2 4 17 2 2" xfId="7429"/>
    <cellStyle name="Calculation 2 2 4 17 3" xfId="7430"/>
    <cellStyle name="Calculation 2 2 4 18" xfId="7431"/>
    <cellStyle name="Calculation 2 2 4 18 2" xfId="7432"/>
    <cellStyle name="Calculation 2 2 4 18 2 2" xfId="7433"/>
    <cellStyle name="Calculation 2 2 4 18 3" xfId="7434"/>
    <cellStyle name="Calculation 2 2 4 19" xfId="7435"/>
    <cellStyle name="Calculation 2 2 4 19 2" xfId="7436"/>
    <cellStyle name="Calculation 2 2 4 19 2 2" xfId="7437"/>
    <cellStyle name="Calculation 2 2 4 19 3" xfId="7438"/>
    <cellStyle name="Calculation 2 2 4 2" xfId="7439"/>
    <cellStyle name="Calculation 2 2 4 2 10" xfId="7440"/>
    <cellStyle name="Calculation 2 2 4 2 10 2" xfId="7441"/>
    <cellStyle name="Calculation 2 2 4 2 10 2 2" xfId="7442"/>
    <cellStyle name="Calculation 2 2 4 2 10 3" xfId="7443"/>
    <cellStyle name="Calculation 2 2 4 2 11" xfId="7444"/>
    <cellStyle name="Calculation 2 2 4 2 11 2" xfId="7445"/>
    <cellStyle name="Calculation 2 2 4 2 11 2 2" xfId="7446"/>
    <cellStyle name="Calculation 2 2 4 2 11 3" xfId="7447"/>
    <cellStyle name="Calculation 2 2 4 2 12" xfId="7448"/>
    <cellStyle name="Calculation 2 2 4 2 12 2" xfId="7449"/>
    <cellStyle name="Calculation 2 2 4 2 12 2 2" xfId="7450"/>
    <cellStyle name="Calculation 2 2 4 2 12 3" xfId="7451"/>
    <cellStyle name="Calculation 2 2 4 2 13" xfId="7452"/>
    <cellStyle name="Calculation 2 2 4 2 13 2" xfId="7453"/>
    <cellStyle name="Calculation 2 2 4 2 13 2 2" xfId="7454"/>
    <cellStyle name="Calculation 2 2 4 2 13 3" xfId="7455"/>
    <cellStyle name="Calculation 2 2 4 2 14" xfId="7456"/>
    <cellStyle name="Calculation 2 2 4 2 14 2" xfId="7457"/>
    <cellStyle name="Calculation 2 2 4 2 14 2 2" xfId="7458"/>
    <cellStyle name="Calculation 2 2 4 2 14 3" xfId="7459"/>
    <cellStyle name="Calculation 2 2 4 2 15" xfId="7460"/>
    <cellStyle name="Calculation 2 2 4 2 15 2" xfId="7461"/>
    <cellStyle name="Calculation 2 2 4 2 15 2 2" xfId="7462"/>
    <cellStyle name="Calculation 2 2 4 2 15 3" xfId="7463"/>
    <cellStyle name="Calculation 2 2 4 2 16" xfId="7464"/>
    <cellStyle name="Calculation 2 2 4 2 16 2" xfId="7465"/>
    <cellStyle name="Calculation 2 2 4 2 16 2 2" xfId="7466"/>
    <cellStyle name="Calculation 2 2 4 2 16 3" xfId="7467"/>
    <cellStyle name="Calculation 2 2 4 2 17" xfId="7468"/>
    <cellStyle name="Calculation 2 2 4 2 17 2" xfId="7469"/>
    <cellStyle name="Calculation 2 2 4 2 17 2 2" xfId="7470"/>
    <cellStyle name="Calculation 2 2 4 2 17 3" xfId="7471"/>
    <cellStyle name="Calculation 2 2 4 2 18" xfId="7472"/>
    <cellStyle name="Calculation 2 2 4 2 18 2" xfId="7473"/>
    <cellStyle name="Calculation 2 2 4 2 18 2 2" xfId="7474"/>
    <cellStyle name="Calculation 2 2 4 2 18 3" xfId="7475"/>
    <cellStyle name="Calculation 2 2 4 2 19" xfId="7476"/>
    <cellStyle name="Calculation 2 2 4 2 19 2" xfId="7477"/>
    <cellStyle name="Calculation 2 2 4 2 19 2 2" xfId="7478"/>
    <cellStyle name="Calculation 2 2 4 2 19 3" xfId="7479"/>
    <cellStyle name="Calculation 2 2 4 2 2" xfId="7480"/>
    <cellStyle name="Calculation 2 2 4 2 2 2" xfId="7481"/>
    <cellStyle name="Calculation 2 2 4 2 2 2 2" xfId="7482"/>
    <cellStyle name="Calculation 2 2 4 2 2 3" xfId="7483"/>
    <cellStyle name="Calculation 2 2 4 2 20" xfId="7484"/>
    <cellStyle name="Calculation 2 2 4 2 20 2" xfId="7485"/>
    <cellStyle name="Calculation 2 2 4 2 20 2 2" xfId="7486"/>
    <cellStyle name="Calculation 2 2 4 2 20 3" xfId="7487"/>
    <cellStyle name="Calculation 2 2 4 2 21" xfId="7488"/>
    <cellStyle name="Calculation 2 2 4 2 21 2" xfId="7489"/>
    <cellStyle name="Calculation 2 2 4 2 22" xfId="7490"/>
    <cellStyle name="Calculation 2 2 4 2 3" xfId="7491"/>
    <cellStyle name="Calculation 2 2 4 2 3 2" xfId="7492"/>
    <cellStyle name="Calculation 2 2 4 2 3 2 2" xfId="7493"/>
    <cellStyle name="Calculation 2 2 4 2 3 3" xfId="7494"/>
    <cellStyle name="Calculation 2 2 4 2 4" xfId="7495"/>
    <cellStyle name="Calculation 2 2 4 2 4 2" xfId="7496"/>
    <cellStyle name="Calculation 2 2 4 2 4 2 2" xfId="7497"/>
    <cellStyle name="Calculation 2 2 4 2 4 3" xfId="7498"/>
    <cellStyle name="Calculation 2 2 4 2 5" xfId="7499"/>
    <cellStyle name="Calculation 2 2 4 2 5 2" xfId="7500"/>
    <cellStyle name="Calculation 2 2 4 2 5 2 2" xfId="7501"/>
    <cellStyle name="Calculation 2 2 4 2 5 3" xfId="7502"/>
    <cellStyle name="Calculation 2 2 4 2 6" xfId="7503"/>
    <cellStyle name="Calculation 2 2 4 2 6 2" xfId="7504"/>
    <cellStyle name="Calculation 2 2 4 2 6 2 2" xfId="7505"/>
    <cellStyle name="Calculation 2 2 4 2 6 3" xfId="7506"/>
    <cellStyle name="Calculation 2 2 4 2 7" xfId="7507"/>
    <cellStyle name="Calculation 2 2 4 2 7 2" xfId="7508"/>
    <cellStyle name="Calculation 2 2 4 2 7 2 2" xfId="7509"/>
    <cellStyle name="Calculation 2 2 4 2 7 3" xfId="7510"/>
    <cellStyle name="Calculation 2 2 4 2 8" xfId="7511"/>
    <cellStyle name="Calculation 2 2 4 2 8 2" xfId="7512"/>
    <cellStyle name="Calculation 2 2 4 2 8 2 2" xfId="7513"/>
    <cellStyle name="Calculation 2 2 4 2 8 3" xfId="7514"/>
    <cellStyle name="Calculation 2 2 4 2 9" xfId="7515"/>
    <cellStyle name="Calculation 2 2 4 2 9 2" xfId="7516"/>
    <cellStyle name="Calculation 2 2 4 2 9 2 2" xfId="7517"/>
    <cellStyle name="Calculation 2 2 4 2 9 3" xfId="7518"/>
    <cellStyle name="Calculation 2 2 4 20" xfId="7519"/>
    <cellStyle name="Calculation 2 2 4 20 2" xfId="7520"/>
    <cellStyle name="Calculation 2 2 4 20 2 2" xfId="7521"/>
    <cellStyle name="Calculation 2 2 4 20 3" xfId="7522"/>
    <cellStyle name="Calculation 2 2 4 21" xfId="7523"/>
    <cellStyle name="Calculation 2 2 4 21 2" xfId="7524"/>
    <cellStyle name="Calculation 2 2 4 21 2 2" xfId="7525"/>
    <cellStyle name="Calculation 2 2 4 21 3" xfId="7526"/>
    <cellStyle name="Calculation 2 2 4 22" xfId="7527"/>
    <cellStyle name="Calculation 2 2 4 22 2" xfId="7528"/>
    <cellStyle name="Calculation 2 2 4 23" xfId="7529"/>
    <cellStyle name="Calculation 2 2 4 3" xfId="7530"/>
    <cellStyle name="Calculation 2 2 4 3 2" xfId="7531"/>
    <cellStyle name="Calculation 2 2 4 3 2 2" xfId="7532"/>
    <cellStyle name="Calculation 2 2 4 3 3" xfId="7533"/>
    <cellStyle name="Calculation 2 2 4 4" xfId="7534"/>
    <cellStyle name="Calculation 2 2 4 4 2" xfId="7535"/>
    <cellStyle name="Calculation 2 2 4 4 2 2" xfId="7536"/>
    <cellStyle name="Calculation 2 2 4 4 3" xfId="7537"/>
    <cellStyle name="Calculation 2 2 4 5" xfId="7538"/>
    <cellStyle name="Calculation 2 2 4 5 2" xfId="7539"/>
    <cellStyle name="Calculation 2 2 4 5 2 2" xfId="7540"/>
    <cellStyle name="Calculation 2 2 4 5 3" xfId="7541"/>
    <cellStyle name="Calculation 2 2 4 6" xfId="7542"/>
    <cellStyle name="Calculation 2 2 4 6 2" xfId="7543"/>
    <cellStyle name="Calculation 2 2 4 6 2 2" xfId="7544"/>
    <cellStyle name="Calculation 2 2 4 6 3" xfId="7545"/>
    <cellStyle name="Calculation 2 2 4 7" xfId="7546"/>
    <cellStyle name="Calculation 2 2 4 7 2" xfId="7547"/>
    <cellStyle name="Calculation 2 2 4 7 2 2" xfId="7548"/>
    <cellStyle name="Calculation 2 2 4 7 3" xfId="7549"/>
    <cellStyle name="Calculation 2 2 4 8" xfId="7550"/>
    <cellStyle name="Calculation 2 2 4 8 2" xfId="7551"/>
    <cellStyle name="Calculation 2 2 4 8 2 2" xfId="7552"/>
    <cellStyle name="Calculation 2 2 4 8 3" xfId="7553"/>
    <cellStyle name="Calculation 2 2 4 9" xfId="7554"/>
    <cellStyle name="Calculation 2 2 4 9 2" xfId="7555"/>
    <cellStyle name="Calculation 2 2 4 9 2 2" xfId="7556"/>
    <cellStyle name="Calculation 2 2 4 9 3" xfId="7557"/>
    <cellStyle name="Calculation 2 2 5" xfId="256"/>
    <cellStyle name="Calculation 2 2 5 10" xfId="7558"/>
    <cellStyle name="Calculation 2 2 5 10 2" xfId="7559"/>
    <cellStyle name="Calculation 2 2 5 10 2 2" xfId="7560"/>
    <cellStyle name="Calculation 2 2 5 10 3" xfId="7561"/>
    <cellStyle name="Calculation 2 2 5 11" xfId="7562"/>
    <cellStyle name="Calculation 2 2 5 11 2" xfId="7563"/>
    <cellStyle name="Calculation 2 2 5 11 2 2" xfId="7564"/>
    <cellStyle name="Calculation 2 2 5 11 3" xfId="7565"/>
    <cellStyle name="Calculation 2 2 5 12" xfId="7566"/>
    <cellStyle name="Calculation 2 2 5 12 2" xfId="7567"/>
    <cellStyle name="Calculation 2 2 5 12 2 2" xfId="7568"/>
    <cellStyle name="Calculation 2 2 5 12 3" xfId="7569"/>
    <cellStyle name="Calculation 2 2 5 13" xfId="7570"/>
    <cellStyle name="Calculation 2 2 5 13 2" xfId="7571"/>
    <cellStyle name="Calculation 2 2 5 13 2 2" xfId="7572"/>
    <cellStyle name="Calculation 2 2 5 13 3" xfId="7573"/>
    <cellStyle name="Calculation 2 2 5 14" xfId="7574"/>
    <cellStyle name="Calculation 2 2 5 14 2" xfId="7575"/>
    <cellStyle name="Calculation 2 2 5 14 2 2" xfId="7576"/>
    <cellStyle name="Calculation 2 2 5 14 3" xfId="7577"/>
    <cellStyle name="Calculation 2 2 5 15" xfId="7578"/>
    <cellStyle name="Calculation 2 2 5 15 2" xfId="7579"/>
    <cellStyle name="Calculation 2 2 5 15 2 2" xfId="7580"/>
    <cellStyle name="Calculation 2 2 5 15 3" xfId="7581"/>
    <cellStyle name="Calculation 2 2 5 16" xfId="7582"/>
    <cellStyle name="Calculation 2 2 5 16 2" xfId="7583"/>
    <cellStyle name="Calculation 2 2 5 16 2 2" xfId="7584"/>
    <cellStyle name="Calculation 2 2 5 16 3" xfId="7585"/>
    <cellStyle name="Calculation 2 2 5 17" xfId="7586"/>
    <cellStyle name="Calculation 2 2 5 17 2" xfId="7587"/>
    <cellStyle name="Calculation 2 2 5 17 2 2" xfId="7588"/>
    <cellStyle name="Calculation 2 2 5 17 3" xfId="7589"/>
    <cellStyle name="Calculation 2 2 5 18" xfId="7590"/>
    <cellStyle name="Calculation 2 2 5 18 2" xfId="7591"/>
    <cellStyle name="Calculation 2 2 5 18 2 2" xfId="7592"/>
    <cellStyle name="Calculation 2 2 5 18 3" xfId="7593"/>
    <cellStyle name="Calculation 2 2 5 19" xfId="7594"/>
    <cellStyle name="Calculation 2 2 5 19 2" xfId="7595"/>
    <cellStyle name="Calculation 2 2 5 19 2 2" xfId="7596"/>
    <cellStyle name="Calculation 2 2 5 19 3" xfId="7597"/>
    <cellStyle name="Calculation 2 2 5 2" xfId="7598"/>
    <cellStyle name="Calculation 2 2 5 2 2" xfId="7599"/>
    <cellStyle name="Calculation 2 2 5 2 2 2" xfId="7600"/>
    <cellStyle name="Calculation 2 2 5 2 3" xfId="7601"/>
    <cellStyle name="Calculation 2 2 5 20" xfId="7602"/>
    <cellStyle name="Calculation 2 2 5 20 2" xfId="7603"/>
    <cellStyle name="Calculation 2 2 5 20 2 2" xfId="7604"/>
    <cellStyle name="Calculation 2 2 5 20 3" xfId="7605"/>
    <cellStyle name="Calculation 2 2 5 21" xfId="7606"/>
    <cellStyle name="Calculation 2 2 5 21 2" xfId="7607"/>
    <cellStyle name="Calculation 2 2 5 22" xfId="7608"/>
    <cellStyle name="Calculation 2 2 5 3" xfId="7609"/>
    <cellStyle name="Calculation 2 2 5 3 2" xfId="7610"/>
    <cellStyle name="Calculation 2 2 5 3 2 2" xfId="7611"/>
    <cellStyle name="Calculation 2 2 5 3 3" xfId="7612"/>
    <cellStyle name="Calculation 2 2 5 4" xfId="7613"/>
    <cellStyle name="Calculation 2 2 5 4 2" xfId="7614"/>
    <cellStyle name="Calculation 2 2 5 4 2 2" xfId="7615"/>
    <cellStyle name="Calculation 2 2 5 4 3" xfId="7616"/>
    <cellStyle name="Calculation 2 2 5 5" xfId="7617"/>
    <cellStyle name="Calculation 2 2 5 5 2" xfId="7618"/>
    <cellStyle name="Calculation 2 2 5 5 2 2" xfId="7619"/>
    <cellStyle name="Calculation 2 2 5 5 3" xfId="7620"/>
    <cellStyle name="Calculation 2 2 5 6" xfId="7621"/>
    <cellStyle name="Calculation 2 2 5 6 2" xfId="7622"/>
    <cellStyle name="Calculation 2 2 5 6 2 2" xfId="7623"/>
    <cellStyle name="Calculation 2 2 5 6 3" xfId="7624"/>
    <cellStyle name="Calculation 2 2 5 7" xfId="7625"/>
    <cellStyle name="Calculation 2 2 5 7 2" xfId="7626"/>
    <cellStyle name="Calculation 2 2 5 7 2 2" xfId="7627"/>
    <cellStyle name="Calculation 2 2 5 7 3" xfId="7628"/>
    <cellStyle name="Calculation 2 2 5 8" xfId="7629"/>
    <cellStyle name="Calculation 2 2 5 8 2" xfId="7630"/>
    <cellStyle name="Calculation 2 2 5 8 2 2" xfId="7631"/>
    <cellStyle name="Calculation 2 2 5 8 3" xfId="7632"/>
    <cellStyle name="Calculation 2 2 5 9" xfId="7633"/>
    <cellStyle name="Calculation 2 2 5 9 2" xfId="7634"/>
    <cellStyle name="Calculation 2 2 5 9 2 2" xfId="7635"/>
    <cellStyle name="Calculation 2 2 5 9 3" xfId="7636"/>
    <cellStyle name="Calculation 2 2 6" xfId="257"/>
    <cellStyle name="Calculation 2 2 6 2" xfId="7637"/>
    <cellStyle name="Calculation 2 2 6 2 2" xfId="7638"/>
    <cellStyle name="Calculation 2 2 6 3" xfId="7639"/>
    <cellStyle name="Calculation 2 2 7" xfId="7640"/>
    <cellStyle name="Calculation 2 2 7 2" xfId="7641"/>
    <cellStyle name="Calculation 2 2 7 2 2" xfId="7642"/>
    <cellStyle name="Calculation 2 2 7 3" xfId="7643"/>
    <cellStyle name="Calculation 2 2 8" xfId="7644"/>
    <cellStyle name="Calculation 2 2 8 2" xfId="7645"/>
    <cellStyle name="Calculation 2 2 8 2 2" xfId="7646"/>
    <cellStyle name="Calculation 2 2 8 3" xfId="7647"/>
    <cellStyle name="Calculation 2 2 9" xfId="7648"/>
    <cellStyle name="Calculation 2 2 9 2" xfId="7649"/>
    <cellStyle name="Calculation 2 2 9 2 2" xfId="7650"/>
    <cellStyle name="Calculation 2 2 9 3" xfId="7651"/>
    <cellStyle name="Calculation 2 20" xfId="7652"/>
    <cellStyle name="Calculation 2 20 2" xfId="7653"/>
    <cellStyle name="Calculation 2 20 2 2" xfId="7654"/>
    <cellStyle name="Calculation 2 20 3" xfId="7655"/>
    <cellStyle name="Calculation 2 21" xfId="7656"/>
    <cellStyle name="Calculation 2 21 2" xfId="7657"/>
    <cellStyle name="Calculation 2 21 2 2" xfId="7658"/>
    <cellStyle name="Calculation 2 21 3" xfId="7659"/>
    <cellStyle name="Calculation 2 22" xfId="7660"/>
    <cellStyle name="Calculation 2 22 2" xfId="7661"/>
    <cellStyle name="Calculation 2 23" xfId="7662"/>
    <cellStyle name="Calculation 2 24" xfId="7663"/>
    <cellStyle name="Calculation 2 25" xfId="7664"/>
    <cellStyle name="Calculation 2 26" xfId="7665"/>
    <cellStyle name="Calculation 2 27" xfId="42966"/>
    <cellStyle name="Calculation 2 3" xfId="258"/>
    <cellStyle name="Calculation 2 3 10" xfId="7666"/>
    <cellStyle name="Calculation 2 3 10 2" xfId="7667"/>
    <cellStyle name="Calculation 2 3 10 2 2" xfId="7668"/>
    <cellStyle name="Calculation 2 3 10 3" xfId="7669"/>
    <cellStyle name="Calculation 2 3 11" xfId="7670"/>
    <cellStyle name="Calculation 2 3 11 2" xfId="7671"/>
    <cellStyle name="Calculation 2 3 11 2 2" xfId="7672"/>
    <cellStyle name="Calculation 2 3 11 3" xfId="7673"/>
    <cellStyle name="Calculation 2 3 12" xfId="7674"/>
    <cellStyle name="Calculation 2 3 12 2" xfId="7675"/>
    <cellStyle name="Calculation 2 3 12 2 2" xfId="7676"/>
    <cellStyle name="Calculation 2 3 12 3" xfId="7677"/>
    <cellStyle name="Calculation 2 3 13" xfId="7678"/>
    <cellStyle name="Calculation 2 3 13 2" xfId="7679"/>
    <cellStyle name="Calculation 2 3 13 2 2" xfId="7680"/>
    <cellStyle name="Calculation 2 3 13 3" xfId="7681"/>
    <cellStyle name="Calculation 2 3 14" xfId="7682"/>
    <cellStyle name="Calculation 2 3 14 2" xfId="7683"/>
    <cellStyle name="Calculation 2 3 14 2 2" xfId="7684"/>
    <cellStyle name="Calculation 2 3 14 3" xfId="7685"/>
    <cellStyle name="Calculation 2 3 15" xfId="7686"/>
    <cellStyle name="Calculation 2 3 15 2" xfId="7687"/>
    <cellStyle name="Calculation 2 3 15 2 2" xfId="7688"/>
    <cellStyle name="Calculation 2 3 15 3" xfId="7689"/>
    <cellStyle name="Calculation 2 3 16" xfId="7690"/>
    <cellStyle name="Calculation 2 3 16 2" xfId="7691"/>
    <cellStyle name="Calculation 2 3 16 2 2" xfId="7692"/>
    <cellStyle name="Calculation 2 3 16 3" xfId="7693"/>
    <cellStyle name="Calculation 2 3 17" xfId="7694"/>
    <cellStyle name="Calculation 2 3 17 2" xfId="7695"/>
    <cellStyle name="Calculation 2 3 17 2 2" xfId="7696"/>
    <cellStyle name="Calculation 2 3 17 3" xfId="7697"/>
    <cellStyle name="Calculation 2 3 18" xfId="7698"/>
    <cellStyle name="Calculation 2 3 18 2" xfId="7699"/>
    <cellStyle name="Calculation 2 3 19" xfId="7700"/>
    <cellStyle name="Calculation 2 3 2" xfId="259"/>
    <cellStyle name="Calculation 2 3 2 10" xfId="7701"/>
    <cellStyle name="Calculation 2 3 2 10 2" xfId="7702"/>
    <cellStyle name="Calculation 2 3 2 10 2 2" xfId="7703"/>
    <cellStyle name="Calculation 2 3 2 10 3" xfId="7704"/>
    <cellStyle name="Calculation 2 3 2 11" xfId="7705"/>
    <cellStyle name="Calculation 2 3 2 11 2" xfId="7706"/>
    <cellStyle name="Calculation 2 3 2 11 2 2" xfId="7707"/>
    <cellStyle name="Calculation 2 3 2 11 3" xfId="7708"/>
    <cellStyle name="Calculation 2 3 2 12" xfId="7709"/>
    <cellStyle name="Calculation 2 3 2 12 2" xfId="7710"/>
    <cellStyle name="Calculation 2 3 2 12 2 2" xfId="7711"/>
    <cellStyle name="Calculation 2 3 2 12 3" xfId="7712"/>
    <cellStyle name="Calculation 2 3 2 13" xfId="7713"/>
    <cellStyle name="Calculation 2 3 2 13 2" xfId="7714"/>
    <cellStyle name="Calculation 2 3 2 13 2 2" xfId="7715"/>
    <cellStyle name="Calculation 2 3 2 13 3" xfId="7716"/>
    <cellStyle name="Calculation 2 3 2 14" xfId="7717"/>
    <cellStyle name="Calculation 2 3 2 14 2" xfId="7718"/>
    <cellStyle name="Calculation 2 3 2 14 2 2" xfId="7719"/>
    <cellStyle name="Calculation 2 3 2 14 3" xfId="7720"/>
    <cellStyle name="Calculation 2 3 2 15" xfId="7721"/>
    <cellStyle name="Calculation 2 3 2 15 2" xfId="7722"/>
    <cellStyle name="Calculation 2 3 2 15 2 2" xfId="7723"/>
    <cellStyle name="Calculation 2 3 2 15 3" xfId="7724"/>
    <cellStyle name="Calculation 2 3 2 16" xfId="7725"/>
    <cellStyle name="Calculation 2 3 2 16 2" xfId="7726"/>
    <cellStyle name="Calculation 2 3 2 16 2 2" xfId="7727"/>
    <cellStyle name="Calculation 2 3 2 16 3" xfId="7728"/>
    <cellStyle name="Calculation 2 3 2 17" xfId="7729"/>
    <cellStyle name="Calculation 2 3 2 17 2" xfId="7730"/>
    <cellStyle name="Calculation 2 3 2 17 2 2" xfId="7731"/>
    <cellStyle name="Calculation 2 3 2 17 3" xfId="7732"/>
    <cellStyle name="Calculation 2 3 2 18" xfId="7733"/>
    <cellStyle name="Calculation 2 3 2 18 2" xfId="7734"/>
    <cellStyle name="Calculation 2 3 2 18 2 2" xfId="7735"/>
    <cellStyle name="Calculation 2 3 2 18 3" xfId="7736"/>
    <cellStyle name="Calculation 2 3 2 19" xfId="7737"/>
    <cellStyle name="Calculation 2 3 2 19 2" xfId="7738"/>
    <cellStyle name="Calculation 2 3 2 19 2 2" xfId="7739"/>
    <cellStyle name="Calculation 2 3 2 19 3" xfId="7740"/>
    <cellStyle name="Calculation 2 3 2 2" xfId="7741"/>
    <cellStyle name="Calculation 2 3 2 2 2" xfId="7742"/>
    <cellStyle name="Calculation 2 3 2 2 2 2" xfId="7743"/>
    <cellStyle name="Calculation 2 3 2 2 3" xfId="7744"/>
    <cellStyle name="Calculation 2 3 2 20" xfId="7745"/>
    <cellStyle name="Calculation 2 3 2 20 2" xfId="7746"/>
    <cellStyle name="Calculation 2 3 2 20 2 2" xfId="7747"/>
    <cellStyle name="Calculation 2 3 2 20 3" xfId="7748"/>
    <cellStyle name="Calculation 2 3 2 21" xfId="7749"/>
    <cellStyle name="Calculation 2 3 2 21 2" xfId="7750"/>
    <cellStyle name="Calculation 2 3 2 22" xfId="7751"/>
    <cellStyle name="Calculation 2 3 2 3" xfId="7752"/>
    <cellStyle name="Calculation 2 3 2 3 2" xfId="7753"/>
    <cellStyle name="Calculation 2 3 2 3 2 2" xfId="7754"/>
    <cellStyle name="Calculation 2 3 2 3 3" xfId="7755"/>
    <cellStyle name="Calculation 2 3 2 4" xfId="7756"/>
    <cellStyle name="Calculation 2 3 2 4 2" xfId="7757"/>
    <cellStyle name="Calculation 2 3 2 4 2 2" xfId="7758"/>
    <cellStyle name="Calculation 2 3 2 4 3" xfId="7759"/>
    <cellStyle name="Calculation 2 3 2 5" xfId="7760"/>
    <cellStyle name="Calculation 2 3 2 5 2" xfId="7761"/>
    <cellStyle name="Calculation 2 3 2 5 2 2" xfId="7762"/>
    <cellStyle name="Calculation 2 3 2 5 3" xfId="7763"/>
    <cellStyle name="Calculation 2 3 2 6" xfId="7764"/>
    <cellStyle name="Calculation 2 3 2 6 2" xfId="7765"/>
    <cellStyle name="Calculation 2 3 2 6 2 2" xfId="7766"/>
    <cellStyle name="Calculation 2 3 2 6 3" xfId="7767"/>
    <cellStyle name="Calculation 2 3 2 7" xfId="7768"/>
    <cellStyle name="Calculation 2 3 2 7 2" xfId="7769"/>
    <cellStyle name="Calculation 2 3 2 7 2 2" xfId="7770"/>
    <cellStyle name="Calculation 2 3 2 7 3" xfId="7771"/>
    <cellStyle name="Calculation 2 3 2 8" xfId="7772"/>
    <cellStyle name="Calculation 2 3 2 8 2" xfId="7773"/>
    <cellStyle name="Calculation 2 3 2 8 2 2" xfId="7774"/>
    <cellStyle name="Calculation 2 3 2 8 3" xfId="7775"/>
    <cellStyle name="Calculation 2 3 2 9" xfId="7776"/>
    <cellStyle name="Calculation 2 3 2 9 2" xfId="7777"/>
    <cellStyle name="Calculation 2 3 2 9 2 2" xfId="7778"/>
    <cellStyle name="Calculation 2 3 2 9 3" xfId="7779"/>
    <cellStyle name="Calculation 2 3 3" xfId="260"/>
    <cellStyle name="Calculation 2 3 3 2" xfId="7780"/>
    <cellStyle name="Calculation 2 3 3 2 2" xfId="7781"/>
    <cellStyle name="Calculation 2 3 3 3" xfId="7782"/>
    <cellStyle name="Calculation 2 3 4" xfId="261"/>
    <cellStyle name="Calculation 2 3 4 2" xfId="7783"/>
    <cellStyle name="Calculation 2 3 4 2 2" xfId="7784"/>
    <cellStyle name="Calculation 2 3 4 3" xfId="7785"/>
    <cellStyle name="Calculation 2 3 5" xfId="262"/>
    <cellStyle name="Calculation 2 3 5 2" xfId="7786"/>
    <cellStyle name="Calculation 2 3 5 2 2" xfId="7787"/>
    <cellStyle name="Calculation 2 3 5 3" xfId="7788"/>
    <cellStyle name="Calculation 2 3 6" xfId="263"/>
    <cellStyle name="Calculation 2 3 6 2" xfId="7789"/>
    <cellStyle name="Calculation 2 3 6 2 2" xfId="7790"/>
    <cellStyle name="Calculation 2 3 6 3" xfId="7791"/>
    <cellStyle name="Calculation 2 3 7" xfId="7792"/>
    <cellStyle name="Calculation 2 3 7 2" xfId="7793"/>
    <cellStyle name="Calculation 2 3 7 2 2" xfId="7794"/>
    <cellStyle name="Calculation 2 3 7 3" xfId="7795"/>
    <cellStyle name="Calculation 2 3 8" xfId="7796"/>
    <cellStyle name="Calculation 2 3 8 2" xfId="7797"/>
    <cellStyle name="Calculation 2 3 8 2 2" xfId="7798"/>
    <cellStyle name="Calculation 2 3 8 3" xfId="7799"/>
    <cellStyle name="Calculation 2 3 9" xfId="7800"/>
    <cellStyle name="Calculation 2 3 9 2" xfId="7801"/>
    <cellStyle name="Calculation 2 3 9 2 2" xfId="7802"/>
    <cellStyle name="Calculation 2 3 9 3" xfId="7803"/>
    <cellStyle name="Calculation 2 4" xfId="264"/>
    <cellStyle name="Calculation 2 4 10" xfId="7804"/>
    <cellStyle name="Calculation 2 4 10 2" xfId="7805"/>
    <cellStyle name="Calculation 2 4 10 2 2" xfId="7806"/>
    <cellStyle name="Calculation 2 4 10 3" xfId="7807"/>
    <cellStyle name="Calculation 2 4 11" xfId="7808"/>
    <cellStyle name="Calculation 2 4 11 2" xfId="7809"/>
    <cellStyle name="Calculation 2 4 11 2 2" xfId="7810"/>
    <cellStyle name="Calculation 2 4 11 3" xfId="7811"/>
    <cellStyle name="Calculation 2 4 12" xfId="7812"/>
    <cellStyle name="Calculation 2 4 12 2" xfId="7813"/>
    <cellStyle name="Calculation 2 4 12 2 2" xfId="7814"/>
    <cellStyle name="Calculation 2 4 12 3" xfId="7815"/>
    <cellStyle name="Calculation 2 4 13" xfId="7816"/>
    <cellStyle name="Calculation 2 4 13 2" xfId="7817"/>
    <cellStyle name="Calculation 2 4 13 2 2" xfId="7818"/>
    <cellStyle name="Calculation 2 4 13 3" xfId="7819"/>
    <cellStyle name="Calculation 2 4 14" xfId="7820"/>
    <cellStyle name="Calculation 2 4 14 2" xfId="7821"/>
    <cellStyle name="Calculation 2 4 14 2 2" xfId="7822"/>
    <cellStyle name="Calculation 2 4 14 3" xfId="7823"/>
    <cellStyle name="Calculation 2 4 15" xfId="7824"/>
    <cellStyle name="Calculation 2 4 15 2" xfId="7825"/>
    <cellStyle name="Calculation 2 4 15 2 2" xfId="7826"/>
    <cellStyle name="Calculation 2 4 15 3" xfId="7827"/>
    <cellStyle name="Calculation 2 4 16" xfId="7828"/>
    <cellStyle name="Calculation 2 4 16 2" xfId="7829"/>
    <cellStyle name="Calculation 2 4 16 2 2" xfId="7830"/>
    <cellStyle name="Calculation 2 4 16 3" xfId="7831"/>
    <cellStyle name="Calculation 2 4 17" xfId="7832"/>
    <cellStyle name="Calculation 2 4 17 2" xfId="7833"/>
    <cellStyle name="Calculation 2 4 17 2 2" xfId="7834"/>
    <cellStyle name="Calculation 2 4 17 3" xfId="7835"/>
    <cellStyle name="Calculation 2 4 18" xfId="7836"/>
    <cellStyle name="Calculation 2 4 18 2" xfId="7837"/>
    <cellStyle name="Calculation 2 4 19" xfId="7838"/>
    <cellStyle name="Calculation 2 4 2" xfId="265"/>
    <cellStyle name="Calculation 2 4 2 10" xfId="7839"/>
    <cellStyle name="Calculation 2 4 2 10 2" xfId="7840"/>
    <cellStyle name="Calculation 2 4 2 10 2 2" xfId="7841"/>
    <cellStyle name="Calculation 2 4 2 10 3" xfId="7842"/>
    <cellStyle name="Calculation 2 4 2 11" xfId="7843"/>
    <cellStyle name="Calculation 2 4 2 11 2" xfId="7844"/>
    <cellStyle name="Calculation 2 4 2 11 2 2" xfId="7845"/>
    <cellStyle name="Calculation 2 4 2 11 3" xfId="7846"/>
    <cellStyle name="Calculation 2 4 2 12" xfId="7847"/>
    <cellStyle name="Calculation 2 4 2 12 2" xfId="7848"/>
    <cellStyle name="Calculation 2 4 2 12 2 2" xfId="7849"/>
    <cellStyle name="Calculation 2 4 2 12 3" xfId="7850"/>
    <cellStyle name="Calculation 2 4 2 13" xfId="7851"/>
    <cellStyle name="Calculation 2 4 2 13 2" xfId="7852"/>
    <cellStyle name="Calculation 2 4 2 13 2 2" xfId="7853"/>
    <cellStyle name="Calculation 2 4 2 13 3" xfId="7854"/>
    <cellStyle name="Calculation 2 4 2 14" xfId="7855"/>
    <cellStyle name="Calculation 2 4 2 14 2" xfId="7856"/>
    <cellStyle name="Calculation 2 4 2 14 2 2" xfId="7857"/>
    <cellStyle name="Calculation 2 4 2 14 3" xfId="7858"/>
    <cellStyle name="Calculation 2 4 2 15" xfId="7859"/>
    <cellStyle name="Calculation 2 4 2 15 2" xfId="7860"/>
    <cellStyle name="Calculation 2 4 2 15 2 2" xfId="7861"/>
    <cellStyle name="Calculation 2 4 2 15 3" xfId="7862"/>
    <cellStyle name="Calculation 2 4 2 16" xfId="7863"/>
    <cellStyle name="Calculation 2 4 2 16 2" xfId="7864"/>
    <cellStyle name="Calculation 2 4 2 16 2 2" xfId="7865"/>
    <cellStyle name="Calculation 2 4 2 16 3" xfId="7866"/>
    <cellStyle name="Calculation 2 4 2 17" xfId="7867"/>
    <cellStyle name="Calculation 2 4 2 17 2" xfId="7868"/>
    <cellStyle name="Calculation 2 4 2 17 2 2" xfId="7869"/>
    <cellStyle name="Calculation 2 4 2 17 3" xfId="7870"/>
    <cellStyle name="Calculation 2 4 2 18" xfId="7871"/>
    <cellStyle name="Calculation 2 4 2 18 2" xfId="7872"/>
    <cellStyle name="Calculation 2 4 2 18 2 2" xfId="7873"/>
    <cellStyle name="Calculation 2 4 2 18 3" xfId="7874"/>
    <cellStyle name="Calculation 2 4 2 19" xfId="7875"/>
    <cellStyle name="Calculation 2 4 2 19 2" xfId="7876"/>
    <cellStyle name="Calculation 2 4 2 19 2 2" xfId="7877"/>
    <cellStyle name="Calculation 2 4 2 19 3" xfId="7878"/>
    <cellStyle name="Calculation 2 4 2 2" xfId="7879"/>
    <cellStyle name="Calculation 2 4 2 2 2" xfId="7880"/>
    <cellStyle name="Calculation 2 4 2 2 2 2" xfId="7881"/>
    <cellStyle name="Calculation 2 4 2 2 3" xfId="7882"/>
    <cellStyle name="Calculation 2 4 2 20" xfId="7883"/>
    <cellStyle name="Calculation 2 4 2 20 2" xfId="7884"/>
    <cellStyle name="Calculation 2 4 2 20 2 2" xfId="7885"/>
    <cellStyle name="Calculation 2 4 2 20 3" xfId="7886"/>
    <cellStyle name="Calculation 2 4 2 21" xfId="7887"/>
    <cellStyle name="Calculation 2 4 2 21 2" xfId="7888"/>
    <cellStyle name="Calculation 2 4 2 22" xfId="7889"/>
    <cellStyle name="Calculation 2 4 2 3" xfId="7890"/>
    <cellStyle name="Calculation 2 4 2 3 2" xfId="7891"/>
    <cellStyle name="Calculation 2 4 2 3 2 2" xfId="7892"/>
    <cellStyle name="Calculation 2 4 2 3 3" xfId="7893"/>
    <cellStyle name="Calculation 2 4 2 4" xfId="7894"/>
    <cellStyle name="Calculation 2 4 2 4 2" xfId="7895"/>
    <cellStyle name="Calculation 2 4 2 4 2 2" xfId="7896"/>
    <cellStyle name="Calculation 2 4 2 4 3" xfId="7897"/>
    <cellStyle name="Calculation 2 4 2 5" xfId="7898"/>
    <cellStyle name="Calculation 2 4 2 5 2" xfId="7899"/>
    <cellStyle name="Calculation 2 4 2 5 2 2" xfId="7900"/>
    <cellStyle name="Calculation 2 4 2 5 3" xfId="7901"/>
    <cellStyle name="Calculation 2 4 2 6" xfId="7902"/>
    <cellStyle name="Calculation 2 4 2 6 2" xfId="7903"/>
    <cellStyle name="Calculation 2 4 2 6 2 2" xfId="7904"/>
    <cellStyle name="Calculation 2 4 2 6 3" xfId="7905"/>
    <cellStyle name="Calculation 2 4 2 7" xfId="7906"/>
    <cellStyle name="Calculation 2 4 2 7 2" xfId="7907"/>
    <cellStyle name="Calculation 2 4 2 7 2 2" xfId="7908"/>
    <cellStyle name="Calculation 2 4 2 7 3" xfId="7909"/>
    <cellStyle name="Calculation 2 4 2 8" xfId="7910"/>
    <cellStyle name="Calculation 2 4 2 8 2" xfId="7911"/>
    <cellStyle name="Calculation 2 4 2 8 2 2" xfId="7912"/>
    <cellStyle name="Calculation 2 4 2 8 3" xfId="7913"/>
    <cellStyle name="Calculation 2 4 2 9" xfId="7914"/>
    <cellStyle name="Calculation 2 4 2 9 2" xfId="7915"/>
    <cellStyle name="Calculation 2 4 2 9 2 2" xfId="7916"/>
    <cellStyle name="Calculation 2 4 2 9 3" xfId="7917"/>
    <cellStyle name="Calculation 2 4 3" xfId="266"/>
    <cellStyle name="Calculation 2 4 3 2" xfId="7918"/>
    <cellStyle name="Calculation 2 4 3 2 2" xfId="7919"/>
    <cellStyle name="Calculation 2 4 3 3" xfId="7920"/>
    <cellStyle name="Calculation 2 4 4" xfId="267"/>
    <cellStyle name="Calculation 2 4 4 2" xfId="7921"/>
    <cellStyle name="Calculation 2 4 4 2 2" xfId="7922"/>
    <cellStyle name="Calculation 2 4 4 3" xfId="7923"/>
    <cellStyle name="Calculation 2 4 5" xfId="268"/>
    <cellStyle name="Calculation 2 4 5 2" xfId="7924"/>
    <cellStyle name="Calculation 2 4 5 2 2" xfId="7925"/>
    <cellStyle name="Calculation 2 4 5 3" xfId="7926"/>
    <cellStyle name="Calculation 2 4 6" xfId="269"/>
    <cellStyle name="Calculation 2 4 6 2" xfId="7927"/>
    <cellStyle name="Calculation 2 4 6 2 2" xfId="7928"/>
    <cellStyle name="Calculation 2 4 6 3" xfId="7929"/>
    <cellStyle name="Calculation 2 4 7" xfId="7930"/>
    <cellStyle name="Calculation 2 4 7 2" xfId="7931"/>
    <cellStyle name="Calculation 2 4 7 2 2" xfId="7932"/>
    <cellStyle name="Calculation 2 4 7 3" xfId="7933"/>
    <cellStyle name="Calculation 2 4 8" xfId="7934"/>
    <cellStyle name="Calculation 2 4 8 2" xfId="7935"/>
    <cellStyle name="Calculation 2 4 8 2 2" xfId="7936"/>
    <cellStyle name="Calculation 2 4 8 3" xfId="7937"/>
    <cellStyle name="Calculation 2 4 9" xfId="7938"/>
    <cellStyle name="Calculation 2 4 9 2" xfId="7939"/>
    <cellStyle name="Calculation 2 4 9 2 2" xfId="7940"/>
    <cellStyle name="Calculation 2 4 9 3" xfId="7941"/>
    <cellStyle name="Calculation 2 5" xfId="270"/>
    <cellStyle name="Calculation 2 5 10" xfId="7942"/>
    <cellStyle name="Calculation 2 5 10 2" xfId="7943"/>
    <cellStyle name="Calculation 2 5 10 2 2" xfId="7944"/>
    <cellStyle name="Calculation 2 5 10 3" xfId="7945"/>
    <cellStyle name="Calculation 2 5 11" xfId="7946"/>
    <cellStyle name="Calculation 2 5 11 2" xfId="7947"/>
    <cellStyle name="Calculation 2 5 11 2 2" xfId="7948"/>
    <cellStyle name="Calculation 2 5 11 3" xfId="7949"/>
    <cellStyle name="Calculation 2 5 12" xfId="7950"/>
    <cellStyle name="Calculation 2 5 12 2" xfId="7951"/>
    <cellStyle name="Calculation 2 5 12 2 2" xfId="7952"/>
    <cellStyle name="Calculation 2 5 12 3" xfId="7953"/>
    <cellStyle name="Calculation 2 5 13" xfId="7954"/>
    <cellStyle name="Calculation 2 5 13 2" xfId="7955"/>
    <cellStyle name="Calculation 2 5 13 2 2" xfId="7956"/>
    <cellStyle name="Calculation 2 5 13 3" xfId="7957"/>
    <cellStyle name="Calculation 2 5 14" xfId="7958"/>
    <cellStyle name="Calculation 2 5 14 2" xfId="7959"/>
    <cellStyle name="Calculation 2 5 14 2 2" xfId="7960"/>
    <cellStyle name="Calculation 2 5 14 3" xfId="7961"/>
    <cellStyle name="Calculation 2 5 15" xfId="7962"/>
    <cellStyle name="Calculation 2 5 15 2" xfId="7963"/>
    <cellStyle name="Calculation 2 5 15 2 2" xfId="7964"/>
    <cellStyle name="Calculation 2 5 15 3" xfId="7965"/>
    <cellStyle name="Calculation 2 5 16" xfId="7966"/>
    <cellStyle name="Calculation 2 5 16 2" xfId="7967"/>
    <cellStyle name="Calculation 2 5 16 2 2" xfId="7968"/>
    <cellStyle name="Calculation 2 5 16 3" xfId="7969"/>
    <cellStyle name="Calculation 2 5 17" xfId="7970"/>
    <cellStyle name="Calculation 2 5 17 2" xfId="7971"/>
    <cellStyle name="Calculation 2 5 17 2 2" xfId="7972"/>
    <cellStyle name="Calculation 2 5 17 3" xfId="7973"/>
    <cellStyle name="Calculation 2 5 18" xfId="7974"/>
    <cellStyle name="Calculation 2 5 18 2" xfId="7975"/>
    <cellStyle name="Calculation 2 5 18 2 2" xfId="7976"/>
    <cellStyle name="Calculation 2 5 18 3" xfId="7977"/>
    <cellStyle name="Calculation 2 5 19" xfId="7978"/>
    <cellStyle name="Calculation 2 5 19 2" xfId="7979"/>
    <cellStyle name="Calculation 2 5 19 2 2" xfId="7980"/>
    <cellStyle name="Calculation 2 5 19 3" xfId="7981"/>
    <cellStyle name="Calculation 2 5 2" xfId="7982"/>
    <cellStyle name="Calculation 2 5 2 10" xfId="7983"/>
    <cellStyle name="Calculation 2 5 2 10 2" xfId="7984"/>
    <cellStyle name="Calculation 2 5 2 10 2 2" xfId="7985"/>
    <cellStyle name="Calculation 2 5 2 10 3" xfId="7986"/>
    <cellStyle name="Calculation 2 5 2 11" xfId="7987"/>
    <cellStyle name="Calculation 2 5 2 11 2" xfId="7988"/>
    <cellStyle name="Calculation 2 5 2 11 2 2" xfId="7989"/>
    <cellStyle name="Calculation 2 5 2 11 3" xfId="7990"/>
    <cellStyle name="Calculation 2 5 2 12" xfId="7991"/>
    <cellStyle name="Calculation 2 5 2 12 2" xfId="7992"/>
    <cellStyle name="Calculation 2 5 2 12 2 2" xfId="7993"/>
    <cellStyle name="Calculation 2 5 2 12 3" xfId="7994"/>
    <cellStyle name="Calculation 2 5 2 13" xfId="7995"/>
    <cellStyle name="Calculation 2 5 2 13 2" xfId="7996"/>
    <cellStyle name="Calculation 2 5 2 13 2 2" xfId="7997"/>
    <cellStyle name="Calculation 2 5 2 13 3" xfId="7998"/>
    <cellStyle name="Calculation 2 5 2 14" xfId="7999"/>
    <cellStyle name="Calculation 2 5 2 14 2" xfId="8000"/>
    <cellStyle name="Calculation 2 5 2 14 2 2" xfId="8001"/>
    <cellStyle name="Calculation 2 5 2 14 3" xfId="8002"/>
    <cellStyle name="Calculation 2 5 2 15" xfId="8003"/>
    <cellStyle name="Calculation 2 5 2 15 2" xfId="8004"/>
    <cellStyle name="Calculation 2 5 2 15 2 2" xfId="8005"/>
    <cellStyle name="Calculation 2 5 2 15 3" xfId="8006"/>
    <cellStyle name="Calculation 2 5 2 16" xfId="8007"/>
    <cellStyle name="Calculation 2 5 2 16 2" xfId="8008"/>
    <cellStyle name="Calculation 2 5 2 16 2 2" xfId="8009"/>
    <cellStyle name="Calculation 2 5 2 16 3" xfId="8010"/>
    <cellStyle name="Calculation 2 5 2 17" xfId="8011"/>
    <cellStyle name="Calculation 2 5 2 17 2" xfId="8012"/>
    <cellStyle name="Calculation 2 5 2 17 2 2" xfId="8013"/>
    <cellStyle name="Calculation 2 5 2 17 3" xfId="8014"/>
    <cellStyle name="Calculation 2 5 2 18" xfId="8015"/>
    <cellStyle name="Calculation 2 5 2 18 2" xfId="8016"/>
    <cellStyle name="Calculation 2 5 2 18 2 2" xfId="8017"/>
    <cellStyle name="Calculation 2 5 2 18 3" xfId="8018"/>
    <cellStyle name="Calculation 2 5 2 19" xfId="8019"/>
    <cellStyle name="Calculation 2 5 2 19 2" xfId="8020"/>
    <cellStyle name="Calculation 2 5 2 19 2 2" xfId="8021"/>
    <cellStyle name="Calculation 2 5 2 19 3" xfId="8022"/>
    <cellStyle name="Calculation 2 5 2 2" xfId="8023"/>
    <cellStyle name="Calculation 2 5 2 2 2" xfId="8024"/>
    <cellStyle name="Calculation 2 5 2 2 2 2" xfId="8025"/>
    <cellStyle name="Calculation 2 5 2 2 3" xfId="8026"/>
    <cellStyle name="Calculation 2 5 2 20" xfId="8027"/>
    <cellStyle name="Calculation 2 5 2 20 2" xfId="8028"/>
    <cellStyle name="Calculation 2 5 2 20 2 2" xfId="8029"/>
    <cellStyle name="Calculation 2 5 2 20 3" xfId="8030"/>
    <cellStyle name="Calculation 2 5 2 21" xfId="8031"/>
    <cellStyle name="Calculation 2 5 2 21 2" xfId="8032"/>
    <cellStyle name="Calculation 2 5 2 22" xfId="8033"/>
    <cellStyle name="Calculation 2 5 2 3" xfId="8034"/>
    <cellStyle name="Calculation 2 5 2 3 2" xfId="8035"/>
    <cellStyle name="Calculation 2 5 2 3 2 2" xfId="8036"/>
    <cellStyle name="Calculation 2 5 2 3 3" xfId="8037"/>
    <cellStyle name="Calculation 2 5 2 4" xfId="8038"/>
    <cellStyle name="Calculation 2 5 2 4 2" xfId="8039"/>
    <cellStyle name="Calculation 2 5 2 4 2 2" xfId="8040"/>
    <cellStyle name="Calculation 2 5 2 4 3" xfId="8041"/>
    <cellStyle name="Calculation 2 5 2 5" xfId="8042"/>
    <cellStyle name="Calculation 2 5 2 5 2" xfId="8043"/>
    <cellStyle name="Calculation 2 5 2 5 2 2" xfId="8044"/>
    <cellStyle name="Calculation 2 5 2 5 3" xfId="8045"/>
    <cellStyle name="Calculation 2 5 2 6" xfId="8046"/>
    <cellStyle name="Calculation 2 5 2 6 2" xfId="8047"/>
    <cellStyle name="Calculation 2 5 2 6 2 2" xfId="8048"/>
    <cellStyle name="Calculation 2 5 2 6 3" xfId="8049"/>
    <cellStyle name="Calculation 2 5 2 7" xfId="8050"/>
    <cellStyle name="Calculation 2 5 2 7 2" xfId="8051"/>
    <cellStyle name="Calculation 2 5 2 7 2 2" xfId="8052"/>
    <cellStyle name="Calculation 2 5 2 7 3" xfId="8053"/>
    <cellStyle name="Calculation 2 5 2 8" xfId="8054"/>
    <cellStyle name="Calculation 2 5 2 8 2" xfId="8055"/>
    <cellStyle name="Calculation 2 5 2 8 2 2" xfId="8056"/>
    <cellStyle name="Calculation 2 5 2 8 3" xfId="8057"/>
    <cellStyle name="Calculation 2 5 2 9" xfId="8058"/>
    <cellStyle name="Calculation 2 5 2 9 2" xfId="8059"/>
    <cellStyle name="Calculation 2 5 2 9 2 2" xfId="8060"/>
    <cellStyle name="Calculation 2 5 2 9 3" xfId="8061"/>
    <cellStyle name="Calculation 2 5 20" xfId="8062"/>
    <cellStyle name="Calculation 2 5 20 2" xfId="8063"/>
    <cellStyle name="Calculation 2 5 20 2 2" xfId="8064"/>
    <cellStyle name="Calculation 2 5 20 3" xfId="8065"/>
    <cellStyle name="Calculation 2 5 21" xfId="8066"/>
    <cellStyle name="Calculation 2 5 21 2" xfId="8067"/>
    <cellStyle name="Calculation 2 5 21 2 2" xfId="8068"/>
    <cellStyle name="Calculation 2 5 21 3" xfId="8069"/>
    <cellStyle name="Calculation 2 5 22" xfId="8070"/>
    <cellStyle name="Calculation 2 5 22 2" xfId="8071"/>
    <cellStyle name="Calculation 2 5 23" xfId="8072"/>
    <cellStyle name="Calculation 2 5 3" xfId="8073"/>
    <cellStyle name="Calculation 2 5 3 2" xfId="8074"/>
    <cellStyle name="Calculation 2 5 3 2 2" xfId="8075"/>
    <cellStyle name="Calculation 2 5 3 3" xfId="8076"/>
    <cellStyle name="Calculation 2 5 4" xfId="8077"/>
    <cellStyle name="Calculation 2 5 4 2" xfId="8078"/>
    <cellStyle name="Calculation 2 5 4 2 2" xfId="8079"/>
    <cellStyle name="Calculation 2 5 4 3" xfId="8080"/>
    <cellStyle name="Calculation 2 5 5" xfId="8081"/>
    <cellStyle name="Calculation 2 5 5 2" xfId="8082"/>
    <cellStyle name="Calculation 2 5 5 2 2" xfId="8083"/>
    <cellStyle name="Calculation 2 5 5 3" xfId="8084"/>
    <cellStyle name="Calculation 2 5 6" xfId="8085"/>
    <cellStyle name="Calculation 2 5 6 2" xfId="8086"/>
    <cellStyle name="Calculation 2 5 6 2 2" xfId="8087"/>
    <cellStyle name="Calculation 2 5 6 3" xfId="8088"/>
    <cellStyle name="Calculation 2 5 7" xfId="8089"/>
    <cellStyle name="Calculation 2 5 7 2" xfId="8090"/>
    <cellStyle name="Calculation 2 5 7 2 2" xfId="8091"/>
    <cellStyle name="Calculation 2 5 7 3" xfId="8092"/>
    <cellStyle name="Calculation 2 5 8" xfId="8093"/>
    <cellStyle name="Calculation 2 5 8 2" xfId="8094"/>
    <cellStyle name="Calculation 2 5 8 2 2" xfId="8095"/>
    <cellStyle name="Calculation 2 5 8 3" xfId="8096"/>
    <cellStyle name="Calculation 2 5 9" xfId="8097"/>
    <cellStyle name="Calculation 2 5 9 2" xfId="8098"/>
    <cellStyle name="Calculation 2 5 9 2 2" xfId="8099"/>
    <cellStyle name="Calculation 2 5 9 3" xfId="8100"/>
    <cellStyle name="Calculation 2 6" xfId="271"/>
    <cellStyle name="Calculation 2 6 10" xfId="8101"/>
    <cellStyle name="Calculation 2 6 10 2" xfId="8102"/>
    <cellStyle name="Calculation 2 6 10 2 2" xfId="8103"/>
    <cellStyle name="Calculation 2 6 10 3" xfId="8104"/>
    <cellStyle name="Calculation 2 6 11" xfId="8105"/>
    <cellStyle name="Calculation 2 6 11 2" xfId="8106"/>
    <cellStyle name="Calculation 2 6 11 2 2" xfId="8107"/>
    <cellStyle name="Calculation 2 6 11 3" xfId="8108"/>
    <cellStyle name="Calculation 2 6 12" xfId="8109"/>
    <cellStyle name="Calculation 2 6 12 2" xfId="8110"/>
    <cellStyle name="Calculation 2 6 12 2 2" xfId="8111"/>
    <cellStyle name="Calculation 2 6 12 3" xfId="8112"/>
    <cellStyle name="Calculation 2 6 13" xfId="8113"/>
    <cellStyle name="Calculation 2 6 13 2" xfId="8114"/>
    <cellStyle name="Calculation 2 6 13 2 2" xfId="8115"/>
    <cellStyle name="Calculation 2 6 13 3" xfId="8116"/>
    <cellStyle name="Calculation 2 6 14" xfId="8117"/>
    <cellStyle name="Calculation 2 6 14 2" xfId="8118"/>
    <cellStyle name="Calculation 2 6 14 2 2" xfId="8119"/>
    <cellStyle name="Calculation 2 6 14 3" xfId="8120"/>
    <cellStyle name="Calculation 2 6 15" xfId="8121"/>
    <cellStyle name="Calculation 2 6 15 2" xfId="8122"/>
    <cellStyle name="Calculation 2 6 15 2 2" xfId="8123"/>
    <cellStyle name="Calculation 2 6 15 3" xfId="8124"/>
    <cellStyle name="Calculation 2 6 16" xfId="8125"/>
    <cellStyle name="Calculation 2 6 16 2" xfId="8126"/>
    <cellStyle name="Calculation 2 6 16 2 2" xfId="8127"/>
    <cellStyle name="Calculation 2 6 16 3" xfId="8128"/>
    <cellStyle name="Calculation 2 6 17" xfId="8129"/>
    <cellStyle name="Calculation 2 6 17 2" xfId="8130"/>
    <cellStyle name="Calculation 2 6 17 2 2" xfId="8131"/>
    <cellStyle name="Calculation 2 6 17 3" xfId="8132"/>
    <cellStyle name="Calculation 2 6 18" xfId="8133"/>
    <cellStyle name="Calculation 2 6 18 2" xfId="8134"/>
    <cellStyle name="Calculation 2 6 18 2 2" xfId="8135"/>
    <cellStyle name="Calculation 2 6 18 3" xfId="8136"/>
    <cellStyle name="Calculation 2 6 19" xfId="8137"/>
    <cellStyle name="Calculation 2 6 19 2" xfId="8138"/>
    <cellStyle name="Calculation 2 6 19 2 2" xfId="8139"/>
    <cellStyle name="Calculation 2 6 19 3" xfId="8140"/>
    <cellStyle name="Calculation 2 6 2" xfId="8141"/>
    <cellStyle name="Calculation 2 6 2 2" xfId="8142"/>
    <cellStyle name="Calculation 2 6 2 2 2" xfId="8143"/>
    <cellStyle name="Calculation 2 6 2 3" xfId="8144"/>
    <cellStyle name="Calculation 2 6 20" xfId="8145"/>
    <cellStyle name="Calculation 2 6 20 2" xfId="8146"/>
    <cellStyle name="Calculation 2 6 20 2 2" xfId="8147"/>
    <cellStyle name="Calculation 2 6 20 3" xfId="8148"/>
    <cellStyle name="Calculation 2 6 21" xfId="8149"/>
    <cellStyle name="Calculation 2 6 21 2" xfId="8150"/>
    <cellStyle name="Calculation 2 6 22" xfId="8151"/>
    <cellStyle name="Calculation 2 6 3" xfId="8152"/>
    <cellStyle name="Calculation 2 6 3 2" xfId="8153"/>
    <cellStyle name="Calculation 2 6 3 2 2" xfId="8154"/>
    <cellStyle name="Calculation 2 6 3 3" xfId="8155"/>
    <cellStyle name="Calculation 2 6 4" xfId="8156"/>
    <cellStyle name="Calculation 2 6 4 2" xfId="8157"/>
    <cellStyle name="Calculation 2 6 4 2 2" xfId="8158"/>
    <cellStyle name="Calculation 2 6 4 3" xfId="8159"/>
    <cellStyle name="Calculation 2 6 5" xfId="8160"/>
    <cellStyle name="Calculation 2 6 5 2" xfId="8161"/>
    <cellStyle name="Calculation 2 6 5 2 2" xfId="8162"/>
    <cellStyle name="Calculation 2 6 5 3" xfId="8163"/>
    <cellStyle name="Calculation 2 6 6" xfId="8164"/>
    <cellStyle name="Calculation 2 6 6 2" xfId="8165"/>
    <cellStyle name="Calculation 2 6 6 2 2" xfId="8166"/>
    <cellStyle name="Calculation 2 6 6 3" xfId="8167"/>
    <cellStyle name="Calculation 2 6 7" xfId="8168"/>
    <cellStyle name="Calculation 2 6 7 2" xfId="8169"/>
    <cellStyle name="Calculation 2 6 7 2 2" xfId="8170"/>
    <cellStyle name="Calculation 2 6 7 3" xfId="8171"/>
    <cellStyle name="Calculation 2 6 8" xfId="8172"/>
    <cellStyle name="Calculation 2 6 8 2" xfId="8173"/>
    <cellStyle name="Calculation 2 6 8 2 2" xfId="8174"/>
    <cellStyle name="Calculation 2 6 8 3" xfId="8175"/>
    <cellStyle name="Calculation 2 6 9" xfId="8176"/>
    <cellStyle name="Calculation 2 6 9 2" xfId="8177"/>
    <cellStyle name="Calculation 2 6 9 2 2" xfId="8178"/>
    <cellStyle name="Calculation 2 6 9 3" xfId="8179"/>
    <cellStyle name="Calculation 2 7" xfId="272"/>
    <cellStyle name="Calculation 2 7 2" xfId="8180"/>
    <cellStyle name="Calculation 2 7 2 2" xfId="8181"/>
    <cellStyle name="Calculation 2 7 3" xfId="8182"/>
    <cellStyle name="Calculation 2 8" xfId="8183"/>
    <cellStyle name="Calculation 2 8 2" xfId="8184"/>
    <cellStyle name="Calculation 2 8 2 2" xfId="8185"/>
    <cellStyle name="Calculation 2 8 3" xfId="8186"/>
    <cellStyle name="Calculation 2 9" xfId="8187"/>
    <cellStyle name="Calculation 2 9 2" xfId="8188"/>
    <cellStyle name="Calculation 2 9 2 2" xfId="8189"/>
    <cellStyle name="Calculation 2 9 3" xfId="8190"/>
    <cellStyle name="Calculation 3" xfId="273"/>
    <cellStyle name="Calculation 3 10" xfId="8191"/>
    <cellStyle name="Calculation 3 10 2" xfId="8192"/>
    <cellStyle name="Calculation 3 10 2 2" xfId="8193"/>
    <cellStyle name="Calculation 3 10 3" xfId="8194"/>
    <cellStyle name="Calculation 3 11" xfId="8195"/>
    <cellStyle name="Calculation 3 11 2" xfId="8196"/>
    <cellStyle name="Calculation 3 11 2 2" xfId="8197"/>
    <cellStyle name="Calculation 3 11 3" xfId="8198"/>
    <cellStyle name="Calculation 3 12" xfId="8199"/>
    <cellStyle name="Calculation 3 12 2" xfId="8200"/>
    <cellStyle name="Calculation 3 12 2 2" xfId="8201"/>
    <cellStyle name="Calculation 3 12 3" xfId="8202"/>
    <cellStyle name="Calculation 3 13" xfId="8203"/>
    <cellStyle name="Calculation 3 13 2" xfId="8204"/>
    <cellStyle name="Calculation 3 13 2 2" xfId="8205"/>
    <cellStyle name="Calculation 3 13 3" xfId="8206"/>
    <cellStyle name="Calculation 3 14" xfId="8207"/>
    <cellStyle name="Calculation 3 14 2" xfId="8208"/>
    <cellStyle name="Calculation 3 14 2 2" xfId="8209"/>
    <cellStyle name="Calculation 3 14 3" xfId="8210"/>
    <cellStyle name="Calculation 3 15" xfId="8211"/>
    <cellStyle name="Calculation 3 15 2" xfId="8212"/>
    <cellStyle name="Calculation 3 15 2 2" xfId="8213"/>
    <cellStyle name="Calculation 3 15 3" xfId="8214"/>
    <cellStyle name="Calculation 3 16" xfId="8215"/>
    <cellStyle name="Calculation 3 16 2" xfId="8216"/>
    <cellStyle name="Calculation 3 16 2 2" xfId="8217"/>
    <cellStyle name="Calculation 3 16 3" xfId="8218"/>
    <cellStyle name="Calculation 3 17" xfId="8219"/>
    <cellStyle name="Calculation 3 17 2" xfId="8220"/>
    <cellStyle name="Calculation 3 17 2 2" xfId="8221"/>
    <cellStyle name="Calculation 3 17 3" xfId="8222"/>
    <cellStyle name="Calculation 3 18" xfId="8223"/>
    <cellStyle name="Calculation 3 18 2" xfId="8224"/>
    <cellStyle name="Calculation 3 18 2 2" xfId="8225"/>
    <cellStyle name="Calculation 3 18 3" xfId="8226"/>
    <cellStyle name="Calculation 3 19" xfId="8227"/>
    <cellStyle name="Calculation 3 19 2" xfId="8228"/>
    <cellStyle name="Calculation 3 19 2 2" xfId="8229"/>
    <cellStyle name="Calculation 3 19 3" xfId="8230"/>
    <cellStyle name="Calculation 3 2" xfId="274"/>
    <cellStyle name="Calculation 3 2 10" xfId="8231"/>
    <cellStyle name="Calculation 3 2 10 2" xfId="8232"/>
    <cellStyle name="Calculation 3 2 10 2 2" xfId="8233"/>
    <cellStyle name="Calculation 3 2 10 3" xfId="8234"/>
    <cellStyle name="Calculation 3 2 11" xfId="8235"/>
    <cellStyle name="Calculation 3 2 11 2" xfId="8236"/>
    <cellStyle name="Calculation 3 2 11 2 2" xfId="8237"/>
    <cellStyle name="Calculation 3 2 11 3" xfId="8238"/>
    <cellStyle name="Calculation 3 2 12" xfId="8239"/>
    <cellStyle name="Calculation 3 2 12 2" xfId="8240"/>
    <cellStyle name="Calculation 3 2 12 2 2" xfId="8241"/>
    <cellStyle name="Calculation 3 2 12 3" xfId="8242"/>
    <cellStyle name="Calculation 3 2 13" xfId="8243"/>
    <cellStyle name="Calculation 3 2 13 2" xfId="8244"/>
    <cellStyle name="Calculation 3 2 13 2 2" xfId="8245"/>
    <cellStyle name="Calculation 3 2 13 3" xfId="8246"/>
    <cellStyle name="Calculation 3 2 14" xfId="8247"/>
    <cellStyle name="Calculation 3 2 14 2" xfId="8248"/>
    <cellStyle name="Calculation 3 2 14 2 2" xfId="8249"/>
    <cellStyle name="Calculation 3 2 14 3" xfId="8250"/>
    <cellStyle name="Calculation 3 2 15" xfId="8251"/>
    <cellStyle name="Calculation 3 2 15 2" xfId="8252"/>
    <cellStyle name="Calculation 3 2 15 2 2" xfId="8253"/>
    <cellStyle name="Calculation 3 2 15 3" xfId="8254"/>
    <cellStyle name="Calculation 3 2 16" xfId="8255"/>
    <cellStyle name="Calculation 3 2 16 2" xfId="8256"/>
    <cellStyle name="Calculation 3 2 16 2 2" xfId="8257"/>
    <cellStyle name="Calculation 3 2 16 3" xfId="8258"/>
    <cellStyle name="Calculation 3 2 17" xfId="8259"/>
    <cellStyle name="Calculation 3 2 17 2" xfId="8260"/>
    <cellStyle name="Calculation 3 2 17 2 2" xfId="8261"/>
    <cellStyle name="Calculation 3 2 17 3" xfId="8262"/>
    <cellStyle name="Calculation 3 2 18" xfId="8263"/>
    <cellStyle name="Calculation 3 2 18 2" xfId="8264"/>
    <cellStyle name="Calculation 3 2 18 2 2" xfId="8265"/>
    <cellStyle name="Calculation 3 2 18 3" xfId="8266"/>
    <cellStyle name="Calculation 3 2 19" xfId="8267"/>
    <cellStyle name="Calculation 3 2 19 2" xfId="8268"/>
    <cellStyle name="Calculation 3 2 19 2 2" xfId="8269"/>
    <cellStyle name="Calculation 3 2 19 3" xfId="8270"/>
    <cellStyle name="Calculation 3 2 2" xfId="275"/>
    <cellStyle name="Calculation 3 2 2 10" xfId="8271"/>
    <cellStyle name="Calculation 3 2 2 10 2" xfId="8272"/>
    <cellStyle name="Calculation 3 2 2 10 2 2" xfId="8273"/>
    <cellStyle name="Calculation 3 2 2 10 3" xfId="8274"/>
    <cellStyle name="Calculation 3 2 2 11" xfId="8275"/>
    <cellStyle name="Calculation 3 2 2 11 2" xfId="8276"/>
    <cellStyle name="Calculation 3 2 2 11 2 2" xfId="8277"/>
    <cellStyle name="Calculation 3 2 2 11 3" xfId="8278"/>
    <cellStyle name="Calculation 3 2 2 12" xfId="8279"/>
    <cellStyle name="Calculation 3 2 2 12 2" xfId="8280"/>
    <cellStyle name="Calculation 3 2 2 12 2 2" xfId="8281"/>
    <cellStyle name="Calculation 3 2 2 12 3" xfId="8282"/>
    <cellStyle name="Calculation 3 2 2 13" xfId="8283"/>
    <cellStyle name="Calculation 3 2 2 13 2" xfId="8284"/>
    <cellStyle name="Calculation 3 2 2 13 2 2" xfId="8285"/>
    <cellStyle name="Calculation 3 2 2 13 3" xfId="8286"/>
    <cellStyle name="Calculation 3 2 2 14" xfId="8287"/>
    <cellStyle name="Calculation 3 2 2 14 2" xfId="8288"/>
    <cellStyle name="Calculation 3 2 2 14 2 2" xfId="8289"/>
    <cellStyle name="Calculation 3 2 2 14 3" xfId="8290"/>
    <cellStyle name="Calculation 3 2 2 15" xfId="8291"/>
    <cellStyle name="Calculation 3 2 2 15 2" xfId="8292"/>
    <cellStyle name="Calculation 3 2 2 15 2 2" xfId="8293"/>
    <cellStyle name="Calculation 3 2 2 15 3" xfId="8294"/>
    <cellStyle name="Calculation 3 2 2 16" xfId="8295"/>
    <cellStyle name="Calculation 3 2 2 16 2" xfId="8296"/>
    <cellStyle name="Calculation 3 2 2 16 2 2" xfId="8297"/>
    <cellStyle name="Calculation 3 2 2 16 3" xfId="8298"/>
    <cellStyle name="Calculation 3 2 2 17" xfId="8299"/>
    <cellStyle name="Calculation 3 2 2 17 2" xfId="8300"/>
    <cellStyle name="Calculation 3 2 2 17 2 2" xfId="8301"/>
    <cellStyle name="Calculation 3 2 2 17 3" xfId="8302"/>
    <cellStyle name="Calculation 3 2 2 18" xfId="8303"/>
    <cellStyle name="Calculation 3 2 2 18 2" xfId="8304"/>
    <cellStyle name="Calculation 3 2 2 19" xfId="8305"/>
    <cellStyle name="Calculation 3 2 2 2" xfId="8306"/>
    <cellStyle name="Calculation 3 2 2 2 10" xfId="8307"/>
    <cellStyle name="Calculation 3 2 2 2 10 2" xfId="8308"/>
    <cellStyle name="Calculation 3 2 2 2 10 2 2" xfId="8309"/>
    <cellStyle name="Calculation 3 2 2 2 10 3" xfId="8310"/>
    <cellStyle name="Calculation 3 2 2 2 11" xfId="8311"/>
    <cellStyle name="Calculation 3 2 2 2 11 2" xfId="8312"/>
    <cellStyle name="Calculation 3 2 2 2 11 2 2" xfId="8313"/>
    <cellStyle name="Calculation 3 2 2 2 11 3" xfId="8314"/>
    <cellStyle name="Calculation 3 2 2 2 12" xfId="8315"/>
    <cellStyle name="Calculation 3 2 2 2 12 2" xfId="8316"/>
    <cellStyle name="Calculation 3 2 2 2 12 2 2" xfId="8317"/>
    <cellStyle name="Calculation 3 2 2 2 12 3" xfId="8318"/>
    <cellStyle name="Calculation 3 2 2 2 13" xfId="8319"/>
    <cellStyle name="Calculation 3 2 2 2 13 2" xfId="8320"/>
    <cellStyle name="Calculation 3 2 2 2 13 2 2" xfId="8321"/>
    <cellStyle name="Calculation 3 2 2 2 13 3" xfId="8322"/>
    <cellStyle name="Calculation 3 2 2 2 14" xfId="8323"/>
    <cellStyle name="Calculation 3 2 2 2 14 2" xfId="8324"/>
    <cellStyle name="Calculation 3 2 2 2 14 2 2" xfId="8325"/>
    <cellStyle name="Calculation 3 2 2 2 14 3" xfId="8326"/>
    <cellStyle name="Calculation 3 2 2 2 15" xfId="8327"/>
    <cellStyle name="Calculation 3 2 2 2 15 2" xfId="8328"/>
    <cellStyle name="Calculation 3 2 2 2 15 2 2" xfId="8329"/>
    <cellStyle name="Calculation 3 2 2 2 15 3" xfId="8330"/>
    <cellStyle name="Calculation 3 2 2 2 16" xfId="8331"/>
    <cellStyle name="Calculation 3 2 2 2 16 2" xfId="8332"/>
    <cellStyle name="Calculation 3 2 2 2 16 2 2" xfId="8333"/>
    <cellStyle name="Calculation 3 2 2 2 16 3" xfId="8334"/>
    <cellStyle name="Calculation 3 2 2 2 17" xfId="8335"/>
    <cellStyle name="Calculation 3 2 2 2 17 2" xfId="8336"/>
    <cellStyle name="Calculation 3 2 2 2 17 2 2" xfId="8337"/>
    <cellStyle name="Calculation 3 2 2 2 17 3" xfId="8338"/>
    <cellStyle name="Calculation 3 2 2 2 18" xfId="8339"/>
    <cellStyle name="Calculation 3 2 2 2 18 2" xfId="8340"/>
    <cellStyle name="Calculation 3 2 2 2 18 2 2" xfId="8341"/>
    <cellStyle name="Calculation 3 2 2 2 18 3" xfId="8342"/>
    <cellStyle name="Calculation 3 2 2 2 19" xfId="8343"/>
    <cellStyle name="Calculation 3 2 2 2 19 2" xfId="8344"/>
    <cellStyle name="Calculation 3 2 2 2 19 2 2" xfId="8345"/>
    <cellStyle name="Calculation 3 2 2 2 19 3" xfId="8346"/>
    <cellStyle name="Calculation 3 2 2 2 2" xfId="8347"/>
    <cellStyle name="Calculation 3 2 2 2 2 2" xfId="8348"/>
    <cellStyle name="Calculation 3 2 2 2 2 2 2" xfId="8349"/>
    <cellStyle name="Calculation 3 2 2 2 2 3" xfId="8350"/>
    <cellStyle name="Calculation 3 2 2 2 20" xfId="8351"/>
    <cellStyle name="Calculation 3 2 2 2 20 2" xfId="8352"/>
    <cellStyle name="Calculation 3 2 2 2 20 2 2" xfId="8353"/>
    <cellStyle name="Calculation 3 2 2 2 20 3" xfId="8354"/>
    <cellStyle name="Calculation 3 2 2 2 21" xfId="8355"/>
    <cellStyle name="Calculation 3 2 2 2 21 2" xfId="8356"/>
    <cellStyle name="Calculation 3 2 2 2 22" xfId="8357"/>
    <cellStyle name="Calculation 3 2 2 2 3" xfId="8358"/>
    <cellStyle name="Calculation 3 2 2 2 3 2" xfId="8359"/>
    <cellStyle name="Calculation 3 2 2 2 3 2 2" xfId="8360"/>
    <cellStyle name="Calculation 3 2 2 2 3 3" xfId="8361"/>
    <cellStyle name="Calculation 3 2 2 2 4" xfId="8362"/>
    <cellStyle name="Calculation 3 2 2 2 4 2" xfId="8363"/>
    <cellStyle name="Calculation 3 2 2 2 4 2 2" xfId="8364"/>
    <cellStyle name="Calculation 3 2 2 2 4 3" xfId="8365"/>
    <cellStyle name="Calculation 3 2 2 2 5" xfId="8366"/>
    <cellStyle name="Calculation 3 2 2 2 5 2" xfId="8367"/>
    <cellStyle name="Calculation 3 2 2 2 5 2 2" xfId="8368"/>
    <cellStyle name="Calculation 3 2 2 2 5 3" xfId="8369"/>
    <cellStyle name="Calculation 3 2 2 2 6" xfId="8370"/>
    <cellStyle name="Calculation 3 2 2 2 6 2" xfId="8371"/>
    <cellStyle name="Calculation 3 2 2 2 6 2 2" xfId="8372"/>
    <cellStyle name="Calculation 3 2 2 2 6 3" xfId="8373"/>
    <cellStyle name="Calculation 3 2 2 2 7" xfId="8374"/>
    <cellStyle name="Calculation 3 2 2 2 7 2" xfId="8375"/>
    <cellStyle name="Calculation 3 2 2 2 7 2 2" xfId="8376"/>
    <cellStyle name="Calculation 3 2 2 2 7 3" xfId="8377"/>
    <cellStyle name="Calculation 3 2 2 2 8" xfId="8378"/>
    <cellStyle name="Calculation 3 2 2 2 8 2" xfId="8379"/>
    <cellStyle name="Calculation 3 2 2 2 8 2 2" xfId="8380"/>
    <cellStyle name="Calculation 3 2 2 2 8 3" xfId="8381"/>
    <cellStyle name="Calculation 3 2 2 2 9" xfId="8382"/>
    <cellStyle name="Calculation 3 2 2 2 9 2" xfId="8383"/>
    <cellStyle name="Calculation 3 2 2 2 9 2 2" xfId="8384"/>
    <cellStyle name="Calculation 3 2 2 2 9 3" xfId="8385"/>
    <cellStyle name="Calculation 3 2 2 3" xfId="8386"/>
    <cellStyle name="Calculation 3 2 2 3 2" xfId="8387"/>
    <cellStyle name="Calculation 3 2 2 3 2 2" xfId="8388"/>
    <cellStyle name="Calculation 3 2 2 3 3" xfId="8389"/>
    <cellStyle name="Calculation 3 2 2 4" xfId="8390"/>
    <cellStyle name="Calculation 3 2 2 4 2" xfId="8391"/>
    <cellStyle name="Calculation 3 2 2 4 2 2" xfId="8392"/>
    <cellStyle name="Calculation 3 2 2 4 3" xfId="8393"/>
    <cellStyle name="Calculation 3 2 2 5" xfId="8394"/>
    <cellStyle name="Calculation 3 2 2 5 2" xfId="8395"/>
    <cellStyle name="Calculation 3 2 2 5 2 2" xfId="8396"/>
    <cellStyle name="Calculation 3 2 2 5 3" xfId="8397"/>
    <cellStyle name="Calculation 3 2 2 6" xfId="8398"/>
    <cellStyle name="Calculation 3 2 2 6 2" xfId="8399"/>
    <cellStyle name="Calculation 3 2 2 6 2 2" xfId="8400"/>
    <cellStyle name="Calculation 3 2 2 6 3" xfId="8401"/>
    <cellStyle name="Calculation 3 2 2 7" xfId="8402"/>
    <cellStyle name="Calculation 3 2 2 7 2" xfId="8403"/>
    <cellStyle name="Calculation 3 2 2 7 2 2" xfId="8404"/>
    <cellStyle name="Calculation 3 2 2 7 3" xfId="8405"/>
    <cellStyle name="Calculation 3 2 2 8" xfId="8406"/>
    <cellStyle name="Calculation 3 2 2 8 2" xfId="8407"/>
    <cellStyle name="Calculation 3 2 2 8 2 2" xfId="8408"/>
    <cellStyle name="Calculation 3 2 2 8 3" xfId="8409"/>
    <cellStyle name="Calculation 3 2 2 9" xfId="8410"/>
    <cellStyle name="Calculation 3 2 2 9 2" xfId="8411"/>
    <cellStyle name="Calculation 3 2 2 9 2 2" xfId="8412"/>
    <cellStyle name="Calculation 3 2 2 9 3" xfId="8413"/>
    <cellStyle name="Calculation 3 2 20" xfId="8414"/>
    <cellStyle name="Calculation 3 2 20 2" xfId="8415"/>
    <cellStyle name="Calculation 3 2 20 2 2" xfId="8416"/>
    <cellStyle name="Calculation 3 2 20 3" xfId="8417"/>
    <cellStyle name="Calculation 3 2 21" xfId="8418"/>
    <cellStyle name="Calculation 3 2 21 2" xfId="8419"/>
    <cellStyle name="Calculation 3 2 22" xfId="8420"/>
    <cellStyle name="Calculation 3 2 3" xfId="276"/>
    <cellStyle name="Calculation 3 2 3 10" xfId="8421"/>
    <cellStyle name="Calculation 3 2 3 10 2" xfId="8422"/>
    <cellStyle name="Calculation 3 2 3 10 2 2" xfId="8423"/>
    <cellStyle name="Calculation 3 2 3 10 3" xfId="8424"/>
    <cellStyle name="Calculation 3 2 3 11" xfId="8425"/>
    <cellStyle name="Calculation 3 2 3 11 2" xfId="8426"/>
    <cellStyle name="Calculation 3 2 3 11 2 2" xfId="8427"/>
    <cellStyle name="Calculation 3 2 3 11 3" xfId="8428"/>
    <cellStyle name="Calculation 3 2 3 12" xfId="8429"/>
    <cellStyle name="Calculation 3 2 3 12 2" xfId="8430"/>
    <cellStyle name="Calculation 3 2 3 12 2 2" xfId="8431"/>
    <cellStyle name="Calculation 3 2 3 12 3" xfId="8432"/>
    <cellStyle name="Calculation 3 2 3 13" xfId="8433"/>
    <cellStyle name="Calculation 3 2 3 13 2" xfId="8434"/>
    <cellStyle name="Calculation 3 2 3 13 2 2" xfId="8435"/>
    <cellStyle name="Calculation 3 2 3 13 3" xfId="8436"/>
    <cellStyle name="Calculation 3 2 3 14" xfId="8437"/>
    <cellStyle name="Calculation 3 2 3 14 2" xfId="8438"/>
    <cellStyle name="Calculation 3 2 3 14 2 2" xfId="8439"/>
    <cellStyle name="Calculation 3 2 3 14 3" xfId="8440"/>
    <cellStyle name="Calculation 3 2 3 15" xfId="8441"/>
    <cellStyle name="Calculation 3 2 3 15 2" xfId="8442"/>
    <cellStyle name="Calculation 3 2 3 15 2 2" xfId="8443"/>
    <cellStyle name="Calculation 3 2 3 15 3" xfId="8444"/>
    <cellStyle name="Calculation 3 2 3 16" xfId="8445"/>
    <cellStyle name="Calculation 3 2 3 16 2" xfId="8446"/>
    <cellStyle name="Calculation 3 2 3 16 2 2" xfId="8447"/>
    <cellStyle name="Calculation 3 2 3 16 3" xfId="8448"/>
    <cellStyle name="Calculation 3 2 3 17" xfId="8449"/>
    <cellStyle name="Calculation 3 2 3 17 2" xfId="8450"/>
    <cellStyle name="Calculation 3 2 3 17 2 2" xfId="8451"/>
    <cellStyle name="Calculation 3 2 3 17 3" xfId="8452"/>
    <cellStyle name="Calculation 3 2 3 18" xfId="8453"/>
    <cellStyle name="Calculation 3 2 3 18 2" xfId="8454"/>
    <cellStyle name="Calculation 3 2 3 19" xfId="8455"/>
    <cellStyle name="Calculation 3 2 3 2" xfId="8456"/>
    <cellStyle name="Calculation 3 2 3 2 10" xfId="8457"/>
    <cellStyle name="Calculation 3 2 3 2 10 2" xfId="8458"/>
    <cellStyle name="Calculation 3 2 3 2 10 2 2" xfId="8459"/>
    <cellStyle name="Calculation 3 2 3 2 10 3" xfId="8460"/>
    <cellStyle name="Calculation 3 2 3 2 11" xfId="8461"/>
    <cellStyle name="Calculation 3 2 3 2 11 2" xfId="8462"/>
    <cellStyle name="Calculation 3 2 3 2 11 2 2" xfId="8463"/>
    <cellStyle name="Calculation 3 2 3 2 11 3" xfId="8464"/>
    <cellStyle name="Calculation 3 2 3 2 12" xfId="8465"/>
    <cellStyle name="Calculation 3 2 3 2 12 2" xfId="8466"/>
    <cellStyle name="Calculation 3 2 3 2 12 2 2" xfId="8467"/>
    <cellStyle name="Calculation 3 2 3 2 12 3" xfId="8468"/>
    <cellStyle name="Calculation 3 2 3 2 13" xfId="8469"/>
    <cellStyle name="Calculation 3 2 3 2 13 2" xfId="8470"/>
    <cellStyle name="Calculation 3 2 3 2 13 2 2" xfId="8471"/>
    <cellStyle name="Calculation 3 2 3 2 13 3" xfId="8472"/>
    <cellStyle name="Calculation 3 2 3 2 14" xfId="8473"/>
    <cellStyle name="Calculation 3 2 3 2 14 2" xfId="8474"/>
    <cellStyle name="Calculation 3 2 3 2 14 2 2" xfId="8475"/>
    <cellStyle name="Calculation 3 2 3 2 14 3" xfId="8476"/>
    <cellStyle name="Calculation 3 2 3 2 15" xfId="8477"/>
    <cellStyle name="Calculation 3 2 3 2 15 2" xfId="8478"/>
    <cellStyle name="Calculation 3 2 3 2 15 2 2" xfId="8479"/>
    <cellStyle name="Calculation 3 2 3 2 15 3" xfId="8480"/>
    <cellStyle name="Calculation 3 2 3 2 16" xfId="8481"/>
    <cellStyle name="Calculation 3 2 3 2 16 2" xfId="8482"/>
    <cellStyle name="Calculation 3 2 3 2 16 2 2" xfId="8483"/>
    <cellStyle name="Calculation 3 2 3 2 16 3" xfId="8484"/>
    <cellStyle name="Calculation 3 2 3 2 17" xfId="8485"/>
    <cellStyle name="Calculation 3 2 3 2 17 2" xfId="8486"/>
    <cellStyle name="Calculation 3 2 3 2 17 2 2" xfId="8487"/>
    <cellStyle name="Calculation 3 2 3 2 17 3" xfId="8488"/>
    <cellStyle name="Calculation 3 2 3 2 18" xfId="8489"/>
    <cellStyle name="Calculation 3 2 3 2 18 2" xfId="8490"/>
    <cellStyle name="Calculation 3 2 3 2 18 2 2" xfId="8491"/>
    <cellStyle name="Calculation 3 2 3 2 18 3" xfId="8492"/>
    <cellStyle name="Calculation 3 2 3 2 19" xfId="8493"/>
    <cellStyle name="Calculation 3 2 3 2 19 2" xfId="8494"/>
    <cellStyle name="Calculation 3 2 3 2 19 2 2" xfId="8495"/>
    <cellStyle name="Calculation 3 2 3 2 19 3" xfId="8496"/>
    <cellStyle name="Calculation 3 2 3 2 2" xfId="8497"/>
    <cellStyle name="Calculation 3 2 3 2 2 2" xfId="8498"/>
    <cellStyle name="Calculation 3 2 3 2 2 2 2" xfId="8499"/>
    <cellStyle name="Calculation 3 2 3 2 2 3" xfId="8500"/>
    <cellStyle name="Calculation 3 2 3 2 20" xfId="8501"/>
    <cellStyle name="Calculation 3 2 3 2 20 2" xfId="8502"/>
    <cellStyle name="Calculation 3 2 3 2 20 2 2" xfId="8503"/>
    <cellStyle name="Calculation 3 2 3 2 20 3" xfId="8504"/>
    <cellStyle name="Calculation 3 2 3 2 21" xfId="8505"/>
    <cellStyle name="Calculation 3 2 3 2 21 2" xfId="8506"/>
    <cellStyle name="Calculation 3 2 3 2 22" xfId="8507"/>
    <cellStyle name="Calculation 3 2 3 2 3" xfId="8508"/>
    <cellStyle name="Calculation 3 2 3 2 3 2" xfId="8509"/>
    <cellStyle name="Calculation 3 2 3 2 3 2 2" xfId="8510"/>
    <cellStyle name="Calculation 3 2 3 2 3 3" xfId="8511"/>
    <cellStyle name="Calculation 3 2 3 2 4" xfId="8512"/>
    <cellStyle name="Calculation 3 2 3 2 4 2" xfId="8513"/>
    <cellStyle name="Calculation 3 2 3 2 4 2 2" xfId="8514"/>
    <cellStyle name="Calculation 3 2 3 2 4 3" xfId="8515"/>
    <cellStyle name="Calculation 3 2 3 2 5" xfId="8516"/>
    <cellStyle name="Calculation 3 2 3 2 5 2" xfId="8517"/>
    <cellStyle name="Calculation 3 2 3 2 5 2 2" xfId="8518"/>
    <cellStyle name="Calculation 3 2 3 2 5 3" xfId="8519"/>
    <cellStyle name="Calculation 3 2 3 2 6" xfId="8520"/>
    <cellStyle name="Calculation 3 2 3 2 6 2" xfId="8521"/>
    <cellStyle name="Calculation 3 2 3 2 6 2 2" xfId="8522"/>
    <cellStyle name="Calculation 3 2 3 2 6 3" xfId="8523"/>
    <cellStyle name="Calculation 3 2 3 2 7" xfId="8524"/>
    <cellStyle name="Calculation 3 2 3 2 7 2" xfId="8525"/>
    <cellStyle name="Calculation 3 2 3 2 7 2 2" xfId="8526"/>
    <cellStyle name="Calculation 3 2 3 2 7 3" xfId="8527"/>
    <cellStyle name="Calculation 3 2 3 2 8" xfId="8528"/>
    <cellStyle name="Calculation 3 2 3 2 8 2" xfId="8529"/>
    <cellStyle name="Calculation 3 2 3 2 8 2 2" xfId="8530"/>
    <cellStyle name="Calculation 3 2 3 2 8 3" xfId="8531"/>
    <cellStyle name="Calculation 3 2 3 2 9" xfId="8532"/>
    <cellStyle name="Calculation 3 2 3 2 9 2" xfId="8533"/>
    <cellStyle name="Calculation 3 2 3 2 9 2 2" xfId="8534"/>
    <cellStyle name="Calculation 3 2 3 2 9 3" xfId="8535"/>
    <cellStyle name="Calculation 3 2 3 3" xfId="8536"/>
    <cellStyle name="Calculation 3 2 3 3 2" xfId="8537"/>
    <cellStyle name="Calculation 3 2 3 3 2 2" xfId="8538"/>
    <cellStyle name="Calculation 3 2 3 3 3" xfId="8539"/>
    <cellStyle name="Calculation 3 2 3 4" xfId="8540"/>
    <cellStyle name="Calculation 3 2 3 4 2" xfId="8541"/>
    <cellStyle name="Calculation 3 2 3 4 2 2" xfId="8542"/>
    <cellStyle name="Calculation 3 2 3 4 3" xfId="8543"/>
    <cellStyle name="Calculation 3 2 3 5" xfId="8544"/>
    <cellStyle name="Calculation 3 2 3 5 2" xfId="8545"/>
    <cellStyle name="Calculation 3 2 3 5 2 2" xfId="8546"/>
    <cellStyle name="Calculation 3 2 3 5 3" xfId="8547"/>
    <cellStyle name="Calculation 3 2 3 6" xfId="8548"/>
    <cellStyle name="Calculation 3 2 3 6 2" xfId="8549"/>
    <cellStyle name="Calculation 3 2 3 6 2 2" xfId="8550"/>
    <cellStyle name="Calculation 3 2 3 6 3" xfId="8551"/>
    <cellStyle name="Calculation 3 2 3 7" xfId="8552"/>
    <cellStyle name="Calculation 3 2 3 7 2" xfId="8553"/>
    <cellStyle name="Calculation 3 2 3 7 2 2" xfId="8554"/>
    <cellStyle name="Calculation 3 2 3 7 3" xfId="8555"/>
    <cellStyle name="Calculation 3 2 3 8" xfId="8556"/>
    <cellStyle name="Calculation 3 2 3 8 2" xfId="8557"/>
    <cellStyle name="Calculation 3 2 3 8 2 2" xfId="8558"/>
    <cellStyle name="Calculation 3 2 3 8 3" xfId="8559"/>
    <cellStyle name="Calculation 3 2 3 9" xfId="8560"/>
    <cellStyle name="Calculation 3 2 3 9 2" xfId="8561"/>
    <cellStyle name="Calculation 3 2 3 9 2 2" xfId="8562"/>
    <cellStyle name="Calculation 3 2 3 9 3" xfId="8563"/>
    <cellStyle name="Calculation 3 2 4" xfId="277"/>
    <cellStyle name="Calculation 3 2 4 10" xfId="8564"/>
    <cellStyle name="Calculation 3 2 4 10 2" xfId="8565"/>
    <cellStyle name="Calculation 3 2 4 10 2 2" xfId="8566"/>
    <cellStyle name="Calculation 3 2 4 10 3" xfId="8567"/>
    <cellStyle name="Calculation 3 2 4 11" xfId="8568"/>
    <cellStyle name="Calculation 3 2 4 11 2" xfId="8569"/>
    <cellStyle name="Calculation 3 2 4 11 2 2" xfId="8570"/>
    <cellStyle name="Calculation 3 2 4 11 3" xfId="8571"/>
    <cellStyle name="Calculation 3 2 4 12" xfId="8572"/>
    <cellStyle name="Calculation 3 2 4 12 2" xfId="8573"/>
    <cellStyle name="Calculation 3 2 4 12 2 2" xfId="8574"/>
    <cellStyle name="Calculation 3 2 4 12 3" xfId="8575"/>
    <cellStyle name="Calculation 3 2 4 13" xfId="8576"/>
    <cellStyle name="Calculation 3 2 4 13 2" xfId="8577"/>
    <cellStyle name="Calculation 3 2 4 13 2 2" xfId="8578"/>
    <cellStyle name="Calculation 3 2 4 13 3" xfId="8579"/>
    <cellStyle name="Calculation 3 2 4 14" xfId="8580"/>
    <cellStyle name="Calculation 3 2 4 14 2" xfId="8581"/>
    <cellStyle name="Calculation 3 2 4 14 2 2" xfId="8582"/>
    <cellStyle name="Calculation 3 2 4 14 3" xfId="8583"/>
    <cellStyle name="Calculation 3 2 4 15" xfId="8584"/>
    <cellStyle name="Calculation 3 2 4 15 2" xfId="8585"/>
    <cellStyle name="Calculation 3 2 4 15 2 2" xfId="8586"/>
    <cellStyle name="Calculation 3 2 4 15 3" xfId="8587"/>
    <cellStyle name="Calculation 3 2 4 16" xfId="8588"/>
    <cellStyle name="Calculation 3 2 4 16 2" xfId="8589"/>
    <cellStyle name="Calculation 3 2 4 16 2 2" xfId="8590"/>
    <cellStyle name="Calculation 3 2 4 16 3" xfId="8591"/>
    <cellStyle name="Calculation 3 2 4 17" xfId="8592"/>
    <cellStyle name="Calculation 3 2 4 17 2" xfId="8593"/>
    <cellStyle name="Calculation 3 2 4 17 2 2" xfId="8594"/>
    <cellStyle name="Calculation 3 2 4 17 3" xfId="8595"/>
    <cellStyle name="Calculation 3 2 4 18" xfId="8596"/>
    <cellStyle name="Calculation 3 2 4 18 2" xfId="8597"/>
    <cellStyle name="Calculation 3 2 4 18 2 2" xfId="8598"/>
    <cellStyle name="Calculation 3 2 4 18 3" xfId="8599"/>
    <cellStyle name="Calculation 3 2 4 19" xfId="8600"/>
    <cellStyle name="Calculation 3 2 4 19 2" xfId="8601"/>
    <cellStyle name="Calculation 3 2 4 19 2 2" xfId="8602"/>
    <cellStyle name="Calculation 3 2 4 19 3" xfId="8603"/>
    <cellStyle name="Calculation 3 2 4 2" xfId="8604"/>
    <cellStyle name="Calculation 3 2 4 2 10" xfId="8605"/>
    <cellStyle name="Calculation 3 2 4 2 10 2" xfId="8606"/>
    <cellStyle name="Calculation 3 2 4 2 10 2 2" xfId="8607"/>
    <cellStyle name="Calculation 3 2 4 2 10 3" xfId="8608"/>
    <cellStyle name="Calculation 3 2 4 2 11" xfId="8609"/>
    <cellStyle name="Calculation 3 2 4 2 11 2" xfId="8610"/>
    <cellStyle name="Calculation 3 2 4 2 11 2 2" xfId="8611"/>
    <cellStyle name="Calculation 3 2 4 2 11 3" xfId="8612"/>
    <cellStyle name="Calculation 3 2 4 2 12" xfId="8613"/>
    <cellStyle name="Calculation 3 2 4 2 12 2" xfId="8614"/>
    <cellStyle name="Calculation 3 2 4 2 12 2 2" xfId="8615"/>
    <cellStyle name="Calculation 3 2 4 2 12 3" xfId="8616"/>
    <cellStyle name="Calculation 3 2 4 2 13" xfId="8617"/>
    <cellStyle name="Calculation 3 2 4 2 13 2" xfId="8618"/>
    <cellStyle name="Calculation 3 2 4 2 13 2 2" xfId="8619"/>
    <cellStyle name="Calculation 3 2 4 2 13 3" xfId="8620"/>
    <cellStyle name="Calculation 3 2 4 2 14" xfId="8621"/>
    <cellStyle name="Calculation 3 2 4 2 14 2" xfId="8622"/>
    <cellStyle name="Calculation 3 2 4 2 14 2 2" xfId="8623"/>
    <cellStyle name="Calculation 3 2 4 2 14 3" xfId="8624"/>
    <cellStyle name="Calculation 3 2 4 2 15" xfId="8625"/>
    <cellStyle name="Calculation 3 2 4 2 15 2" xfId="8626"/>
    <cellStyle name="Calculation 3 2 4 2 15 2 2" xfId="8627"/>
    <cellStyle name="Calculation 3 2 4 2 15 3" xfId="8628"/>
    <cellStyle name="Calculation 3 2 4 2 16" xfId="8629"/>
    <cellStyle name="Calculation 3 2 4 2 16 2" xfId="8630"/>
    <cellStyle name="Calculation 3 2 4 2 16 2 2" xfId="8631"/>
    <cellStyle name="Calculation 3 2 4 2 16 3" xfId="8632"/>
    <cellStyle name="Calculation 3 2 4 2 17" xfId="8633"/>
    <cellStyle name="Calculation 3 2 4 2 17 2" xfId="8634"/>
    <cellStyle name="Calculation 3 2 4 2 17 2 2" xfId="8635"/>
    <cellStyle name="Calculation 3 2 4 2 17 3" xfId="8636"/>
    <cellStyle name="Calculation 3 2 4 2 18" xfId="8637"/>
    <cellStyle name="Calculation 3 2 4 2 18 2" xfId="8638"/>
    <cellStyle name="Calculation 3 2 4 2 18 2 2" xfId="8639"/>
    <cellStyle name="Calculation 3 2 4 2 18 3" xfId="8640"/>
    <cellStyle name="Calculation 3 2 4 2 19" xfId="8641"/>
    <cellStyle name="Calculation 3 2 4 2 19 2" xfId="8642"/>
    <cellStyle name="Calculation 3 2 4 2 19 2 2" xfId="8643"/>
    <cellStyle name="Calculation 3 2 4 2 19 3" xfId="8644"/>
    <cellStyle name="Calculation 3 2 4 2 2" xfId="8645"/>
    <cellStyle name="Calculation 3 2 4 2 2 2" xfId="8646"/>
    <cellStyle name="Calculation 3 2 4 2 2 2 2" xfId="8647"/>
    <cellStyle name="Calculation 3 2 4 2 2 3" xfId="8648"/>
    <cellStyle name="Calculation 3 2 4 2 20" xfId="8649"/>
    <cellStyle name="Calculation 3 2 4 2 20 2" xfId="8650"/>
    <cellStyle name="Calculation 3 2 4 2 20 2 2" xfId="8651"/>
    <cellStyle name="Calculation 3 2 4 2 20 3" xfId="8652"/>
    <cellStyle name="Calculation 3 2 4 2 21" xfId="8653"/>
    <cellStyle name="Calculation 3 2 4 2 21 2" xfId="8654"/>
    <cellStyle name="Calculation 3 2 4 2 22" xfId="8655"/>
    <cellStyle name="Calculation 3 2 4 2 3" xfId="8656"/>
    <cellStyle name="Calculation 3 2 4 2 3 2" xfId="8657"/>
    <cellStyle name="Calculation 3 2 4 2 3 2 2" xfId="8658"/>
    <cellStyle name="Calculation 3 2 4 2 3 3" xfId="8659"/>
    <cellStyle name="Calculation 3 2 4 2 4" xfId="8660"/>
    <cellStyle name="Calculation 3 2 4 2 4 2" xfId="8661"/>
    <cellStyle name="Calculation 3 2 4 2 4 2 2" xfId="8662"/>
    <cellStyle name="Calculation 3 2 4 2 4 3" xfId="8663"/>
    <cellStyle name="Calculation 3 2 4 2 5" xfId="8664"/>
    <cellStyle name="Calculation 3 2 4 2 5 2" xfId="8665"/>
    <cellStyle name="Calculation 3 2 4 2 5 2 2" xfId="8666"/>
    <cellStyle name="Calculation 3 2 4 2 5 3" xfId="8667"/>
    <cellStyle name="Calculation 3 2 4 2 6" xfId="8668"/>
    <cellStyle name="Calculation 3 2 4 2 6 2" xfId="8669"/>
    <cellStyle name="Calculation 3 2 4 2 6 2 2" xfId="8670"/>
    <cellStyle name="Calculation 3 2 4 2 6 3" xfId="8671"/>
    <cellStyle name="Calculation 3 2 4 2 7" xfId="8672"/>
    <cellStyle name="Calculation 3 2 4 2 7 2" xfId="8673"/>
    <cellStyle name="Calculation 3 2 4 2 7 2 2" xfId="8674"/>
    <cellStyle name="Calculation 3 2 4 2 7 3" xfId="8675"/>
    <cellStyle name="Calculation 3 2 4 2 8" xfId="8676"/>
    <cellStyle name="Calculation 3 2 4 2 8 2" xfId="8677"/>
    <cellStyle name="Calculation 3 2 4 2 8 2 2" xfId="8678"/>
    <cellStyle name="Calculation 3 2 4 2 8 3" xfId="8679"/>
    <cellStyle name="Calculation 3 2 4 2 9" xfId="8680"/>
    <cellStyle name="Calculation 3 2 4 2 9 2" xfId="8681"/>
    <cellStyle name="Calculation 3 2 4 2 9 2 2" xfId="8682"/>
    <cellStyle name="Calculation 3 2 4 2 9 3" xfId="8683"/>
    <cellStyle name="Calculation 3 2 4 20" xfId="8684"/>
    <cellStyle name="Calculation 3 2 4 20 2" xfId="8685"/>
    <cellStyle name="Calculation 3 2 4 20 2 2" xfId="8686"/>
    <cellStyle name="Calculation 3 2 4 20 3" xfId="8687"/>
    <cellStyle name="Calculation 3 2 4 21" xfId="8688"/>
    <cellStyle name="Calculation 3 2 4 21 2" xfId="8689"/>
    <cellStyle name="Calculation 3 2 4 21 2 2" xfId="8690"/>
    <cellStyle name="Calculation 3 2 4 21 3" xfId="8691"/>
    <cellStyle name="Calculation 3 2 4 22" xfId="8692"/>
    <cellStyle name="Calculation 3 2 4 22 2" xfId="8693"/>
    <cellStyle name="Calculation 3 2 4 23" xfId="8694"/>
    <cellStyle name="Calculation 3 2 4 3" xfId="8695"/>
    <cellStyle name="Calculation 3 2 4 3 2" xfId="8696"/>
    <cellStyle name="Calculation 3 2 4 3 2 2" xfId="8697"/>
    <cellStyle name="Calculation 3 2 4 3 3" xfId="8698"/>
    <cellStyle name="Calculation 3 2 4 4" xfId="8699"/>
    <cellStyle name="Calculation 3 2 4 4 2" xfId="8700"/>
    <cellStyle name="Calculation 3 2 4 4 2 2" xfId="8701"/>
    <cellStyle name="Calculation 3 2 4 4 3" xfId="8702"/>
    <cellStyle name="Calculation 3 2 4 5" xfId="8703"/>
    <cellStyle name="Calculation 3 2 4 5 2" xfId="8704"/>
    <cellStyle name="Calculation 3 2 4 5 2 2" xfId="8705"/>
    <cellStyle name="Calculation 3 2 4 5 3" xfId="8706"/>
    <cellStyle name="Calculation 3 2 4 6" xfId="8707"/>
    <cellStyle name="Calculation 3 2 4 6 2" xfId="8708"/>
    <cellStyle name="Calculation 3 2 4 6 2 2" xfId="8709"/>
    <cellStyle name="Calculation 3 2 4 6 3" xfId="8710"/>
    <cellStyle name="Calculation 3 2 4 7" xfId="8711"/>
    <cellStyle name="Calculation 3 2 4 7 2" xfId="8712"/>
    <cellStyle name="Calculation 3 2 4 7 2 2" xfId="8713"/>
    <cellStyle name="Calculation 3 2 4 7 3" xfId="8714"/>
    <cellStyle name="Calculation 3 2 4 8" xfId="8715"/>
    <cellStyle name="Calculation 3 2 4 8 2" xfId="8716"/>
    <cellStyle name="Calculation 3 2 4 8 2 2" xfId="8717"/>
    <cellStyle name="Calculation 3 2 4 8 3" xfId="8718"/>
    <cellStyle name="Calculation 3 2 4 9" xfId="8719"/>
    <cellStyle name="Calculation 3 2 4 9 2" xfId="8720"/>
    <cellStyle name="Calculation 3 2 4 9 2 2" xfId="8721"/>
    <cellStyle name="Calculation 3 2 4 9 3" xfId="8722"/>
    <cellStyle name="Calculation 3 2 5" xfId="278"/>
    <cellStyle name="Calculation 3 2 5 10" xfId="8723"/>
    <cellStyle name="Calculation 3 2 5 10 2" xfId="8724"/>
    <cellStyle name="Calculation 3 2 5 10 2 2" xfId="8725"/>
    <cellStyle name="Calculation 3 2 5 10 3" xfId="8726"/>
    <cellStyle name="Calculation 3 2 5 11" xfId="8727"/>
    <cellStyle name="Calculation 3 2 5 11 2" xfId="8728"/>
    <cellStyle name="Calculation 3 2 5 11 2 2" xfId="8729"/>
    <cellStyle name="Calculation 3 2 5 11 3" xfId="8730"/>
    <cellStyle name="Calculation 3 2 5 12" xfId="8731"/>
    <cellStyle name="Calculation 3 2 5 12 2" xfId="8732"/>
    <cellStyle name="Calculation 3 2 5 12 2 2" xfId="8733"/>
    <cellStyle name="Calculation 3 2 5 12 3" xfId="8734"/>
    <cellStyle name="Calculation 3 2 5 13" xfId="8735"/>
    <cellStyle name="Calculation 3 2 5 13 2" xfId="8736"/>
    <cellStyle name="Calculation 3 2 5 13 2 2" xfId="8737"/>
    <cellStyle name="Calculation 3 2 5 13 3" xfId="8738"/>
    <cellStyle name="Calculation 3 2 5 14" xfId="8739"/>
    <cellStyle name="Calculation 3 2 5 14 2" xfId="8740"/>
    <cellStyle name="Calculation 3 2 5 14 2 2" xfId="8741"/>
    <cellStyle name="Calculation 3 2 5 14 3" xfId="8742"/>
    <cellStyle name="Calculation 3 2 5 15" xfId="8743"/>
    <cellStyle name="Calculation 3 2 5 15 2" xfId="8744"/>
    <cellStyle name="Calculation 3 2 5 15 2 2" xfId="8745"/>
    <cellStyle name="Calculation 3 2 5 15 3" xfId="8746"/>
    <cellStyle name="Calculation 3 2 5 16" xfId="8747"/>
    <cellStyle name="Calculation 3 2 5 16 2" xfId="8748"/>
    <cellStyle name="Calculation 3 2 5 16 2 2" xfId="8749"/>
    <cellStyle name="Calculation 3 2 5 16 3" xfId="8750"/>
    <cellStyle name="Calculation 3 2 5 17" xfId="8751"/>
    <cellStyle name="Calculation 3 2 5 17 2" xfId="8752"/>
    <cellStyle name="Calculation 3 2 5 17 2 2" xfId="8753"/>
    <cellStyle name="Calculation 3 2 5 17 3" xfId="8754"/>
    <cellStyle name="Calculation 3 2 5 18" xfId="8755"/>
    <cellStyle name="Calculation 3 2 5 18 2" xfId="8756"/>
    <cellStyle name="Calculation 3 2 5 18 2 2" xfId="8757"/>
    <cellStyle name="Calculation 3 2 5 18 3" xfId="8758"/>
    <cellStyle name="Calculation 3 2 5 19" xfId="8759"/>
    <cellStyle name="Calculation 3 2 5 19 2" xfId="8760"/>
    <cellStyle name="Calculation 3 2 5 19 2 2" xfId="8761"/>
    <cellStyle name="Calculation 3 2 5 19 3" xfId="8762"/>
    <cellStyle name="Calculation 3 2 5 2" xfId="8763"/>
    <cellStyle name="Calculation 3 2 5 2 2" xfId="8764"/>
    <cellStyle name="Calculation 3 2 5 2 2 2" xfId="8765"/>
    <cellStyle name="Calculation 3 2 5 2 3" xfId="8766"/>
    <cellStyle name="Calculation 3 2 5 20" xfId="8767"/>
    <cellStyle name="Calculation 3 2 5 20 2" xfId="8768"/>
    <cellStyle name="Calculation 3 2 5 20 2 2" xfId="8769"/>
    <cellStyle name="Calculation 3 2 5 20 3" xfId="8770"/>
    <cellStyle name="Calculation 3 2 5 21" xfId="8771"/>
    <cellStyle name="Calculation 3 2 5 21 2" xfId="8772"/>
    <cellStyle name="Calculation 3 2 5 22" xfId="8773"/>
    <cellStyle name="Calculation 3 2 5 3" xfId="8774"/>
    <cellStyle name="Calculation 3 2 5 3 2" xfId="8775"/>
    <cellStyle name="Calculation 3 2 5 3 2 2" xfId="8776"/>
    <cellStyle name="Calculation 3 2 5 3 3" xfId="8777"/>
    <cellStyle name="Calculation 3 2 5 4" xfId="8778"/>
    <cellStyle name="Calculation 3 2 5 4 2" xfId="8779"/>
    <cellStyle name="Calculation 3 2 5 4 2 2" xfId="8780"/>
    <cellStyle name="Calculation 3 2 5 4 3" xfId="8781"/>
    <cellStyle name="Calculation 3 2 5 5" xfId="8782"/>
    <cellStyle name="Calculation 3 2 5 5 2" xfId="8783"/>
    <cellStyle name="Calculation 3 2 5 5 2 2" xfId="8784"/>
    <cellStyle name="Calculation 3 2 5 5 3" xfId="8785"/>
    <cellStyle name="Calculation 3 2 5 6" xfId="8786"/>
    <cellStyle name="Calculation 3 2 5 6 2" xfId="8787"/>
    <cellStyle name="Calculation 3 2 5 6 2 2" xfId="8788"/>
    <cellStyle name="Calculation 3 2 5 6 3" xfId="8789"/>
    <cellStyle name="Calculation 3 2 5 7" xfId="8790"/>
    <cellStyle name="Calculation 3 2 5 7 2" xfId="8791"/>
    <cellStyle name="Calculation 3 2 5 7 2 2" xfId="8792"/>
    <cellStyle name="Calculation 3 2 5 7 3" xfId="8793"/>
    <cellStyle name="Calculation 3 2 5 8" xfId="8794"/>
    <cellStyle name="Calculation 3 2 5 8 2" xfId="8795"/>
    <cellStyle name="Calculation 3 2 5 8 2 2" xfId="8796"/>
    <cellStyle name="Calculation 3 2 5 8 3" xfId="8797"/>
    <cellStyle name="Calculation 3 2 5 9" xfId="8798"/>
    <cellStyle name="Calculation 3 2 5 9 2" xfId="8799"/>
    <cellStyle name="Calculation 3 2 5 9 2 2" xfId="8800"/>
    <cellStyle name="Calculation 3 2 5 9 3" xfId="8801"/>
    <cellStyle name="Calculation 3 2 6" xfId="279"/>
    <cellStyle name="Calculation 3 2 6 2" xfId="8802"/>
    <cellStyle name="Calculation 3 2 6 2 2" xfId="8803"/>
    <cellStyle name="Calculation 3 2 6 3" xfId="8804"/>
    <cellStyle name="Calculation 3 2 7" xfId="8805"/>
    <cellStyle name="Calculation 3 2 7 2" xfId="8806"/>
    <cellStyle name="Calculation 3 2 7 2 2" xfId="8807"/>
    <cellStyle name="Calculation 3 2 7 3" xfId="8808"/>
    <cellStyle name="Calculation 3 2 8" xfId="8809"/>
    <cellStyle name="Calculation 3 2 8 2" xfId="8810"/>
    <cellStyle name="Calculation 3 2 8 2 2" xfId="8811"/>
    <cellStyle name="Calculation 3 2 8 3" xfId="8812"/>
    <cellStyle name="Calculation 3 2 9" xfId="8813"/>
    <cellStyle name="Calculation 3 2 9 2" xfId="8814"/>
    <cellStyle name="Calculation 3 2 9 2 2" xfId="8815"/>
    <cellStyle name="Calculation 3 2 9 3" xfId="8816"/>
    <cellStyle name="Calculation 3 20" xfId="8817"/>
    <cellStyle name="Calculation 3 20 2" xfId="8818"/>
    <cellStyle name="Calculation 3 20 2 2" xfId="8819"/>
    <cellStyle name="Calculation 3 20 3" xfId="8820"/>
    <cellStyle name="Calculation 3 21" xfId="8821"/>
    <cellStyle name="Calculation 3 21 2" xfId="8822"/>
    <cellStyle name="Calculation 3 21 2 2" xfId="8823"/>
    <cellStyle name="Calculation 3 21 3" xfId="8824"/>
    <cellStyle name="Calculation 3 22" xfId="8825"/>
    <cellStyle name="Calculation 3 22 2" xfId="8826"/>
    <cellStyle name="Calculation 3 23" xfId="8827"/>
    <cellStyle name="Calculation 3 24" xfId="8828"/>
    <cellStyle name="Calculation 3 25" xfId="8829"/>
    <cellStyle name="Calculation 3 26" xfId="8830"/>
    <cellStyle name="Calculation 3 3" xfId="280"/>
    <cellStyle name="Calculation 3 3 10" xfId="8831"/>
    <cellStyle name="Calculation 3 3 10 2" xfId="8832"/>
    <cellStyle name="Calculation 3 3 10 2 2" xfId="8833"/>
    <cellStyle name="Calculation 3 3 10 3" xfId="8834"/>
    <cellStyle name="Calculation 3 3 11" xfId="8835"/>
    <cellStyle name="Calculation 3 3 11 2" xfId="8836"/>
    <cellStyle name="Calculation 3 3 11 2 2" xfId="8837"/>
    <cellStyle name="Calculation 3 3 11 3" xfId="8838"/>
    <cellStyle name="Calculation 3 3 12" xfId="8839"/>
    <cellStyle name="Calculation 3 3 12 2" xfId="8840"/>
    <cellStyle name="Calculation 3 3 12 2 2" xfId="8841"/>
    <cellStyle name="Calculation 3 3 12 3" xfId="8842"/>
    <cellStyle name="Calculation 3 3 13" xfId="8843"/>
    <cellStyle name="Calculation 3 3 13 2" xfId="8844"/>
    <cellStyle name="Calculation 3 3 13 2 2" xfId="8845"/>
    <cellStyle name="Calculation 3 3 13 3" xfId="8846"/>
    <cellStyle name="Calculation 3 3 14" xfId="8847"/>
    <cellStyle name="Calculation 3 3 14 2" xfId="8848"/>
    <cellStyle name="Calculation 3 3 14 2 2" xfId="8849"/>
    <cellStyle name="Calculation 3 3 14 3" xfId="8850"/>
    <cellStyle name="Calculation 3 3 15" xfId="8851"/>
    <cellStyle name="Calculation 3 3 15 2" xfId="8852"/>
    <cellStyle name="Calculation 3 3 15 2 2" xfId="8853"/>
    <cellStyle name="Calculation 3 3 15 3" xfId="8854"/>
    <cellStyle name="Calculation 3 3 16" xfId="8855"/>
    <cellStyle name="Calculation 3 3 16 2" xfId="8856"/>
    <cellStyle name="Calculation 3 3 16 2 2" xfId="8857"/>
    <cellStyle name="Calculation 3 3 16 3" xfId="8858"/>
    <cellStyle name="Calculation 3 3 17" xfId="8859"/>
    <cellStyle name="Calculation 3 3 17 2" xfId="8860"/>
    <cellStyle name="Calculation 3 3 17 2 2" xfId="8861"/>
    <cellStyle name="Calculation 3 3 17 3" xfId="8862"/>
    <cellStyle name="Calculation 3 3 18" xfId="8863"/>
    <cellStyle name="Calculation 3 3 18 2" xfId="8864"/>
    <cellStyle name="Calculation 3 3 19" xfId="8865"/>
    <cellStyle name="Calculation 3 3 2" xfId="281"/>
    <cellStyle name="Calculation 3 3 2 10" xfId="8866"/>
    <cellStyle name="Calculation 3 3 2 10 2" xfId="8867"/>
    <cellStyle name="Calculation 3 3 2 10 2 2" xfId="8868"/>
    <cellStyle name="Calculation 3 3 2 10 3" xfId="8869"/>
    <cellStyle name="Calculation 3 3 2 11" xfId="8870"/>
    <cellStyle name="Calculation 3 3 2 11 2" xfId="8871"/>
    <cellStyle name="Calculation 3 3 2 11 2 2" xfId="8872"/>
    <cellStyle name="Calculation 3 3 2 11 3" xfId="8873"/>
    <cellStyle name="Calculation 3 3 2 12" xfId="8874"/>
    <cellStyle name="Calculation 3 3 2 12 2" xfId="8875"/>
    <cellStyle name="Calculation 3 3 2 12 2 2" xfId="8876"/>
    <cellStyle name="Calculation 3 3 2 12 3" xfId="8877"/>
    <cellStyle name="Calculation 3 3 2 13" xfId="8878"/>
    <cellStyle name="Calculation 3 3 2 13 2" xfId="8879"/>
    <cellStyle name="Calculation 3 3 2 13 2 2" xfId="8880"/>
    <cellStyle name="Calculation 3 3 2 13 3" xfId="8881"/>
    <cellStyle name="Calculation 3 3 2 14" xfId="8882"/>
    <cellStyle name="Calculation 3 3 2 14 2" xfId="8883"/>
    <cellStyle name="Calculation 3 3 2 14 2 2" xfId="8884"/>
    <cellStyle name="Calculation 3 3 2 14 3" xfId="8885"/>
    <cellStyle name="Calculation 3 3 2 15" xfId="8886"/>
    <cellStyle name="Calculation 3 3 2 15 2" xfId="8887"/>
    <cellStyle name="Calculation 3 3 2 15 2 2" xfId="8888"/>
    <cellStyle name="Calculation 3 3 2 15 3" xfId="8889"/>
    <cellStyle name="Calculation 3 3 2 16" xfId="8890"/>
    <cellStyle name="Calculation 3 3 2 16 2" xfId="8891"/>
    <cellStyle name="Calculation 3 3 2 16 2 2" xfId="8892"/>
    <cellStyle name="Calculation 3 3 2 16 3" xfId="8893"/>
    <cellStyle name="Calculation 3 3 2 17" xfId="8894"/>
    <cellStyle name="Calculation 3 3 2 17 2" xfId="8895"/>
    <cellStyle name="Calculation 3 3 2 17 2 2" xfId="8896"/>
    <cellStyle name="Calculation 3 3 2 17 3" xfId="8897"/>
    <cellStyle name="Calculation 3 3 2 18" xfId="8898"/>
    <cellStyle name="Calculation 3 3 2 18 2" xfId="8899"/>
    <cellStyle name="Calculation 3 3 2 18 2 2" xfId="8900"/>
    <cellStyle name="Calculation 3 3 2 18 3" xfId="8901"/>
    <cellStyle name="Calculation 3 3 2 19" xfId="8902"/>
    <cellStyle name="Calculation 3 3 2 19 2" xfId="8903"/>
    <cellStyle name="Calculation 3 3 2 19 2 2" xfId="8904"/>
    <cellStyle name="Calculation 3 3 2 19 3" xfId="8905"/>
    <cellStyle name="Calculation 3 3 2 2" xfId="8906"/>
    <cellStyle name="Calculation 3 3 2 2 2" xfId="8907"/>
    <cellStyle name="Calculation 3 3 2 2 2 2" xfId="8908"/>
    <cellStyle name="Calculation 3 3 2 2 3" xfId="8909"/>
    <cellStyle name="Calculation 3 3 2 20" xfId="8910"/>
    <cellStyle name="Calculation 3 3 2 20 2" xfId="8911"/>
    <cellStyle name="Calculation 3 3 2 20 2 2" xfId="8912"/>
    <cellStyle name="Calculation 3 3 2 20 3" xfId="8913"/>
    <cellStyle name="Calculation 3 3 2 21" xfId="8914"/>
    <cellStyle name="Calculation 3 3 2 21 2" xfId="8915"/>
    <cellStyle name="Calculation 3 3 2 22" xfId="8916"/>
    <cellStyle name="Calculation 3 3 2 3" xfId="8917"/>
    <cellStyle name="Calculation 3 3 2 3 2" xfId="8918"/>
    <cellStyle name="Calculation 3 3 2 3 2 2" xfId="8919"/>
    <cellStyle name="Calculation 3 3 2 3 3" xfId="8920"/>
    <cellStyle name="Calculation 3 3 2 4" xfId="8921"/>
    <cellStyle name="Calculation 3 3 2 4 2" xfId="8922"/>
    <cellStyle name="Calculation 3 3 2 4 2 2" xfId="8923"/>
    <cellStyle name="Calculation 3 3 2 4 3" xfId="8924"/>
    <cellStyle name="Calculation 3 3 2 5" xfId="8925"/>
    <cellStyle name="Calculation 3 3 2 5 2" xfId="8926"/>
    <cellStyle name="Calculation 3 3 2 5 2 2" xfId="8927"/>
    <cellStyle name="Calculation 3 3 2 5 3" xfId="8928"/>
    <cellStyle name="Calculation 3 3 2 6" xfId="8929"/>
    <cellStyle name="Calculation 3 3 2 6 2" xfId="8930"/>
    <cellStyle name="Calculation 3 3 2 6 2 2" xfId="8931"/>
    <cellStyle name="Calculation 3 3 2 6 3" xfId="8932"/>
    <cellStyle name="Calculation 3 3 2 7" xfId="8933"/>
    <cellStyle name="Calculation 3 3 2 7 2" xfId="8934"/>
    <cellStyle name="Calculation 3 3 2 7 2 2" xfId="8935"/>
    <cellStyle name="Calculation 3 3 2 7 3" xfId="8936"/>
    <cellStyle name="Calculation 3 3 2 8" xfId="8937"/>
    <cellStyle name="Calculation 3 3 2 8 2" xfId="8938"/>
    <cellStyle name="Calculation 3 3 2 8 2 2" xfId="8939"/>
    <cellStyle name="Calculation 3 3 2 8 3" xfId="8940"/>
    <cellStyle name="Calculation 3 3 2 9" xfId="8941"/>
    <cellStyle name="Calculation 3 3 2 9 2" xfId="8942"/>
    <cellStyle name="Calculation 3 3 2 9 2 2" xfId="8943"/>
    <cellStyle name="Calculation 3 3 2 9 3" xfId="8944"/>
    <cellStyle name="Calculation 3 3 3" xfId="282"/>
    <cellStyle name="Calculation 3 3 3 2" xfId="8945"/>
    <cellStyle name="Calculation 3 3 3 2 2" xfId="8946"/>
    <cellStyle name="Calculation 3 3 3 3" xfId="8947"/>
    <cellStyle name="Calculation 3 3 4" xfId="283"/>
    <cellStyle name="Calculation 3 3 4 2" xfId="8948"/>
    <cellStyle name="Calculation 3 3 4 2 2" xfId="8949"/>
    <cellStyle name="Calculation 3 3 4 3" xfId="8950"/>
    <cellStyle name="Calculation 3 3 5" xfId="284"/>
    <cellStyle name="Calculation 3 3 5 2" xfId="8951"/>
    <cellStyle name="Calculation 3 3 5 2 2" xfId="8952"/>
    <cellStyle name="Calculation 3 3 5 3" xfId="8953"/>
    <cellStyle name="Calculation 3 3 6" xfId="285"/>
    <cellStyle name="Calculation 3 3 6 2" xfId="8954"/>
    <cellStyle name="Calculation 3 3 6 2 2" xfId="8955"/>
    <cellStyle name="Calculation 3 3 6 3" xfId="8956"/>
    <cellStyle name="Calculation 3 3 7" xfId="8957"/>
    <cellStyle name="Calculation 3 3 7 2" xfId="8958"/>
    <cellStyle name="Calculation 3 3 7 2 2" xfId="8959"/>
    <cellStyle name="Calculation 3 3 7 3" xfId="8960"/>
    <cellStyle name="Calculation 3 3 8" xfId="8961"/>
    <cellStyle name="Calculation 3 3 8 2" xfId="8962"/>
    <cellStyle name="Calculation 3 3 8 2 2" xfId="8963"/>
    <cellStyle name="Calculation 3 3 8 3" xfId="8964"/>
    <cellStyle name="Calculation 3 3 9" xfId="8965"/>
    <cellStyle name="Calculation 3 3 9 2" xfId="8966"/>
    <cellStyle name="Calculation 3 3 9 2 2" xfId="8967"/>
    <cellStyle name="Calculation 3 3 9 3" xfId="8968"/>
    <cellStyle name="Calculation 3 4" xfId="286"/>
    <cellStyle name="Calculation 3 4 10" xfId="8969"/>
    <cellStyle name="Calculation 3 4 10 2" xfId="8970"/>
    <cellStyle name="Calculation 3 4 10 2 2" xfId="8971"/>
    <cellStyle name="Calculation 3 4 10 3" xfId="8972"/>
    <cellStyle name="Calculation 3 4 11" xfId="8973"/>
    <cellStyle name="Calculation 3 4 11 2" xfId="8974"/>
    <cellStyle name="Calculation 3 4 11 2 2" xfId="8975"/>
    <cellStyle name="Calculation 3 4 11 3" xfId="8976"/>
    <cellStyle name="Calculation 3 4 12" xfId="8977"/>
    <cellStyle name="Calculation 3 4 12 2" xfId="8978"/>
    <cellStyle name="Calculation 3 4 12 2 2" xfId="8979"/>
    <cellStyle name="Calculation 3 4 12 3" xfId="8980"/>
    <cellStyle name="Calculation 3 4 13" xfId="8981"/>
    <cellStyle name="Calculation 3 4 13 2" xfId="8982"/>
    <cellStyle name="Calculation 3 4 13 2 2" xfId="8983"/>
    <cellStyle name="Calculation 3 4 13 3" xfId="8984"/>
    <cellStyle name="Calculation 3 4 14" xfId="8985"/>
    <cellStyle name="Calculation 3 4 14 2" xfId="8986"/>
    <cellStyle name="Calculation 3 4 14 2 2" xfId="8987"/>
    <cellStyle name="Calculation 3 4 14 3" xfId="8988"/>
    <cellStyle name="Calculation 3 4 15" xfId="8989"/>
    <cellStyle name="Calculation 3 4 15 2" xfId="8990"/>
    <cellStyle name="Calculation 3 4 15 2 2" xfId="8991"/>
    <cellStyle name="Calculation 3 4 15 3" xfId="8992"/>
    <cellStyle name="Calculation 3 4 16" xfId="8993"/>
    <cellStyle name="Calculation 3 4 16 2" xfId="8994"/>
    <cellStyle name="Calculation 3 4 16 2 2" xfId="8995"/>
    <cellStyle name="Calculation 3 4 16 3" xfId="8996"/>
    <cellStyle name="Calculation 3 4 17" xfId="8997"/>
    <cellStyle name="Calculation 3 4 17 2" xfId="8998"/>
    <cellStyle name="Calculation 3 4 17 2 2" xfId="8999"/>
    <cellStyle name="Calculation 3 4 17 3" xfId="9000"/>
    <cellStyle name="Calculation 3 4 18" xfId="9001"/>
    <cellStyle name="Calculation 3 4 18 2" xfId="9002"/>
    <cellStyle name="Calculation 3 4 19" xfId="9003"/>
    <cellStyle name="Calculation 3 4 2" xfId="287"/>
    <cellStyle name="Calculation 3 4 2 10" xfId="9004"/>
    <cellStyle name="Calculation 3 4 2 10 2" xfId="9005"/>
    <cellStyle name="Calculation 3 4 2 10 2 2" xfId="9006"/>
    <cellStyle name="Calculation 3 4 2 10 3" xfId="9007"/>
    <cellStyle name="Calculation 3 4 2 11" xfId="9008"/>
    <cellStyle name="Calculation 3 4 2 11 2" xfId="9009"/>
    <cellStyle name="Calculation 3 4 2 11 2 2" xfId="9010"/>
    <cellStyle name="Calculation 3 4 2 11 3" xfId="9011"/>
    <cellStyle name="Calculation 3 4 2 12" xfId="9012"/>
    <cellStyle name="Calculation 3 4 2 12 2" xfId="9013"/>
    <cellStyle name="Calculation 3 4 2 12 2 2" xfId="9014"/>
    <cellStyle name="Calculation 3 4 2 12 3" xfId="9015"/>
    <cellStyle name="Calculation 3 4 2 13" xfId="9016"/>
    <cellStyle name="Calculation 3 4 2 13 2" xfId="9017"/>
    <cellStyle name="Calculation 3 4 2 13 2 2" xfId="9018"/>
    <cellStyle name="Calculation 3 4 2 13 3" xfId="9019"/>
    <cellStyle name="Calculation 3 4 2 14" xfId="9020"/>
    <cellStyle name="Calculation 3 4 2 14 2" xfId="9021"/>
    <cellStyle name="Calculation 3 4 2 14 2 2" xfId="9022"/>
    <cellStyle name="Calculation 3 4 2 14 3" xfId="9023"/>
    <cellStyle name="Calculation 3 4 2 15" xfId="9024"/>
    <cellStyle name="Calculation 3 4 2 15 2" xfId="9025"/>
    <cellStyle name="Calculation 3 4 2 15 2 2" xfId="9026"/>
    <cellStyle name="Calculation 3 4 2 15 3" xfId="9027"/>
    <cellStyle name="Calculation 3 4 2 16" xfId="9028"/>
    <cellStyle name="Calculation 3 4 2 16 2" xfId="9029"/>
    <cellStyle name="Calculation 3 4 2 16 2 2" xfId="9030"/>
    <cellStyle name="Calculation 3 4 2 16 3" xfId="9031"/>
    <cellStyle name="Calculation 3 4 2 17" xfId="9032"/>
    <cellStyle name="Calculation 3 4 2 17 2" xfId="9033"/>
    <cellStyle name="Calculation 3 4 2 17 2 2" xfId="9034"/>
    <cellStyle name="Calculation 3 4 2 17 3" xfId="9035"/>
    <cellStyle name="Calculation 3 4 2 18" xfId="9036"/>
    <cellStyle name="Calculation 3 4 2 18 2" xfId="9037"/>
    <cellStyle name="Calculation 3 4 2 18 2 2" xfId="9038"/>
    <cellStyle name="Calculation 3 4 2 18 3" xfId="9039"/>
    <cellStyle name="Calculation 3 4 2 19" xfId="9040"/>
    <cellStyle name="Calculation 3 4 2 19 2" xfId="9041"/>
    <cellStyle name="Calculation 3 4 2 19 2 2" xfId="9042"/>
    <cellStyle name="Calculation 3 4 2 19 3" xfId="9043"/>
    <cellStyle name="Calculation 3 4 2 2" xfId="9044"/>
    <cellStyle name="Calculation 3 4 2 2 2" xfId="9045"/>
    <cellStyle name="Calculation 3 4 2 2 2 2" xfId="9046"/>
    <cellStyle name="Calculation 3 4 2 2 3" xfId="9047"/>
    <cellStyle name="Calculation 3 4 2 20" xfId="9048"/>
    <cellStyle name="Calculation 3 4 2 20 2" xfId="9049"/>
    <cellStyle name="Calculation 3 4 2 20 2 2" xfId="9050"/>
    <cellStyle name="Calculation 3 4 2 20 3" xfId="9051"/>
    <cellStyle name="Calculation 3 4 2 21" xfId="9052"/>
    <cellStyle name="Calculation 3 4 2 21 2" xfId="9053"/>
    <cellStyle name="Calculation 3 4 2 22" xfId="9054"/>
    <cellStyle name="Calculation 3 4 2 3" xfId="9055"/>
    <cellStyle name="Calculation 3 4 2 3 2" xfId="9056"/>
    <cellStyle name="Calculation 3 4 2 3 2 2" xfId="9057"/>
    <cellStyle name="Calculation 3 4 2 3 3" xfId="9058"/>
    <cellStyle name="Calculation 3 4 2 4" xfId="9059"/>
    <cellStyle name="Calculation 3 4 2 4 2" xfId="9060"/>
    <cellStyle name="Calculation 3 4 2 4 2 2" xfId="9061"/>
    <cellStyle name="Calculation 3 4 2 4 3" xfId="9062"/>
    <cellStyle name="Calculation 3 4 2 5" xfId="9063"/>
    <cellStyle name="Calculation 3 4 2 5 2" xfId="9064"/>
    <cellStyle name="Calculation 3 4 2 5 2 2" xfId="9065"/>
    <cellStyle name="Calculation 3 4 2 5 3" xfId="9066"/>
    <cellStyle name="Calculation 3 4 2 6" xfId="9067"/>
    <cellStyle name="Calculation 3 4 2 6 2" xfId="9068"/>
    <cellStyle name="Calculation 3 4 2 6 2 2" xfId="9069"/>
    <cellStyle name="Calculation 3 4 2 6 3" xfId="9070"/>
    <cellStyle name="Calculation 3 4 2 7" xfId="9071"/>
    <cellStyle name="Calculation 3 4 2 7 2" xfId="9072"/>
    <cellStyle name="Calculation 3 4 2 7 2 2" xfId="9073"/>
    <cellStyle name="Calculation 3 4 2 7 3" xfId="9074"/>
    <cellStyle name="Calculation 3 4 2 8" xfId="9075"/>
    <cellStyle name="Calculation 3 4 2 8 2" xfId="9076"/>
    <cellStyle name="Calculation 3 4 2 8 2 2" xfId="9077"/>
    <cellStyle name="Calculation 3 4 2 8 3" xfId="9078"/>
    <cellStyle name="Calculation 3 4 2 9" xfId="9079"/>
    <cellStyle name="Calculation 3 4 2 9 2" xfId="9080"/>
    <cellStyle name="Calculation 3 4 2 9 2 2" xfId="9081"/>
    <cellStyle name="Calculation 3 4 2 9 3" xfId="9082"/>
    <cellStyle name="Calculation 3 4 3" xfId="288"/>
    <cellStyle name="Calculation 3 4 3 2" xfId="9083"/>
    <cellStyle name="Calculation 3 4 3 2 2" xfId="9084"/>
    <cellStyle name="Calculation 3 4 3 3" xfId="9085"/>
    <cellStyle name="Calculation 3 4 4" xfId="289"/>
    <cellStyle name="Calculation 3 4 4 2" xfId="9086"/>
    <cellStyle name="Calculation 3 4 4 2 2" xfId="9087"/>
    <cellStyle name="Calculation 3 4 4 3" xfId="9088"/>
    <cellStyle name="Calculation 3 4 5" xfId="290"/>
    <cellStyle name="Calculation 3 4 5 2" xfId="9089"/>
    <cellStyle name="Calculation 3 4 5 2 2" xfId="9090"/>
    <cellStyle name="Calculation 3 4 5 3" xfId="9091"/>
    <cellStyle name="Calculation 3 4 6" xfId="291"/>
    <cellStyle name="Calculation 3 4 6 2" xfId="9092"/>
    <cellStyle name="Calculation 3 4 6 2 2" xfId="9093"/>
    <cellStyle name="Calculation 3 4 6 3" xfId="9094"/>
    <cellStyle name="Calculation 3 4 7" xfId="9095"/>
    <cellStyle name="Calculation 3 4 7 2" xfId="9096"/>
    <cellStyle name="Calculation 3 4 7 2 2" xfId="9097"/>
    <cellStyle name="Calculation 3 4 7 3" xfId="9098"/>
    <cellStyle name="Calculation 3 4 8" xfId="9099"/>
    <cellStyle name="Calculation 3 4 8 2" xfId="9100"/>
    <cellStyle name="Calculation 3 4 8 2 2" xfId="9101"/>
    <cellStyle name="Calculation 3 4 8 3" xfId="9102"/>
    <cellStyle name="Calculation 3 4 9" xfId="9103"/>
    <cellStyle name="Calculation 3 4 9 2" xfId="9104"/>
    <cellStyle name="Calculation 3 4 9 2 2" xfId="9105"/>
    <cellStyle name="Calculation 3 4 9 3" xfId="9106"/>
    <cellStyle name="Calculation 3 5" xfId="292"/>
    <cellStyle name="Calculation 3 5 10" xfId="9107"/>
    <cellStyle name="Calculation 3 5 10 2" xfId="9108"/>
    <cellStyle name="Calculation 3 5 10 2 2" xfId="9109"/>
    <cellStyle name="Calculation 3 5 10 3" xfId="9110"/>
    <cellStyle name="Calculation 3 5 11" xfId="9111"/>
    <cellStyle name="Calculation 3 5 11 2" xfId="9112"/>
    <cellStyle name="Calculation 3 5 11 2 2" xfId="9113"/>
    <cellStyle name="Calculation 3 5 11 3" xfId="9114"/>
    <cellStyle name="Calculation 3 5 12" xfId="9115"/>
    <cellStyle name="Calculation 3 5 12 2" xfId="9116"/>
    <cellStyle name="Calculation 3 5 12 2 2" xfId="9117"/>
    <cellStyle name="Calculation 3 5 12 3" xfId="9118"/>
    <cellStyle name="Calculation 3 5 13" xfId="9119"/>
    <cellStyle name="Calculation 3 5 13 2" xfId="9120"/>
    <cellStyle name="Calculation 3 5 13 2 2" xfId="9121"/>
    <cellStyle name="Calculation 3 5 13 3" xfId="9122"/>
    <cellStyle name="Calculation 3 5 14" xfId="9123"/>
    <cellStyle name="Calculation 3 5 14 2" xfId="9124"/>
    <cellStyle name="Calculation 3 5 14 2 2" xfId="9125"/>
    <cellStyle name="Calculation 3 5 14 3" xfId="9126"/>
    <cellStyle name="Calculation 3 5 15" xfId="9127"/>
    <cellStyle name="Calculation 3 5 15 2" xfId="9128"/>
    <cellStyle name="Calculation 3 5 15 2 2" xfId="9129"/>
    <cellStyle name="Calculation 3 5 15 3" xfId="9130"/>
    <cellStyle name="Calculation 3 5 16" xfId="9131"/>
    <cellStyle name="Calculation 3 5 16 2" xfId="9132"/>
    <cellStyle name="Calculation 3 5 16 2 2" xfId="9133"/>
    <cellStyle name="Calculation 3 5 16 3" xfId="9134"/>
    <cellStyle name="Calculation 3 5 17" xfId="9135"/>
    <cellStyle name="Calculation 3 5 17 2" xfId="9136"/>
    <cellStyle name="Calculation 3 5 17 2 2" xfId="9137"/>
    <cellStyle name="Calculation 3 5 17 3" xfId="9138"/>
    <cellStyle name="Calculation 3 5 18" xfId="9139"/>
    <cellStyle name="Calculation 3 5 18 2" xfId="9140"/>
    <cellStyle name="Calculation 3 5 18 2 2" xfId="9141"/>
    <cellStyle name="Calculation 3 5 18 3" xfId="9142"/>
    <cellStyle name="Calculation 3 5 19" xfId="9143"/>
    <cellStyle name="Calculation 3 5 19 2" xfId="9144"/>
    <cellStyle name="Calculation 3 5 19 2 2" xfId="9145"/>
    <cellStyle name="Calculation 3 5 19 3" xfId="9146"/>
    <cellStyle name="Calculation 3 5 2" xfId="9147"/>
    <cellStyle name="Calculation 3 5 2 10" xfId="9148"/>
    <cellStyle name="Calculation 3 5 2 10 2" xfId="9149"/>
    <cellStyle name="Calculation 3 5 2 10 2 2" xfId="9150"/>
    <cellStyle name="Calculation 3 5 2 10 3" xfId="9151"/>
    <cellStyle name="Calculation 3 5 2 11" xfId="9152"/>
    <cellStyle name="Calculation 3 5 2 11 2" xfId="9153"/>
    <cellStyle name="Calculation 3 5 2 11 2 2" xfId="9154"/>
    <cellStyle name="Calculation 3 5 2 11 3" xfId="9155"/>
    <cellStyle name="Calculation 3 5 2 12" xfId="9156"/>
    <cellStyle name="Calculation 3 5 2 12 2" xfId="9157"/>
    <cellStyle name="Calculation 3 5 2 12 2 2" xfId="9158"/>
    <cellStyle name="Calculation 3 5 2 12 3" xfId="9159"/>
    <cellStyle name="Calculation 3 5 2 13" xfId="9160"/>
    <cellStyle name="Calculation 3 5 2 13 2" xfId="9161"/>
    <cellStyle name="Calculation 3 5 2 13 2 2" xfId="9162"/>
    <cellStyle name="Calculation 3 5 2 13 3" xfId="9163"/>
    <cellStyle name="Calculation 3 5 2 14" xfId="9164"/>
    <cellStyle name="Calculation 3 5 2 14 2" xfId="9165"/>
    <cellStyle name="Calculation 3 5 2 14 2 2" xfId="9166"/>
    <cellStyle name="Calculation 3 5 2 14 3" xfId="9167"/>
    <cellStyle name="Calculation 3 5 2 15" xfId="9168"/>
    <cellStyle name="Calculation 3 5 2 15 2" xfId="9169"/>
    <cellStyle name="Calculation 3 5 2 15 2 2" xfId="9170"/>
    <cellStyle name="Calculation 3 5 2 15 3" xfId="9171"/>
    <cellStyle name="Calculation 3 5 2 16" xfId="9172"/>
    <cellStyle name="Calculation 3 5 2 16 2" xfId="9173"/>
    <cellStyle name="Calculation 3 5 2 16 2 2" xfId="9174"/>
    <cellStyle name="Calculation 3 5 2 16 3" xfId="9175"/>
    <cellStyle name="Calculation 3 5 2 17" xfId="9176"/>
    <cellStyle name="Calculation 3 5 2 17 2" xfId="9177"/>
    <cellStyle name="Calculation 3 5 2 17 2 2" xfId="9178"/>
    <cellStyle name="Calculation 3 5 2 17 3" xfId="9179"/>
    <cellStyle name="Calculation 3 5 2 18" xfId="9180"/>
    <cellStyle name="Calculation 3 5 2 18 2" xfId="9181"/>
    <cellStyle name="Calculation 3 5 2 18 2 2" xfId="9182"/>
    <cellStyle name="Calculation 3 5 2 18 3" xfId="9183"/>
    <cellStyle name="Calculation 3 5 2 19" xfId="9184"/>
    <cellStyle name="Calculation 3 5 2 19 2" xfId="9185"/>
    <cellStyle name="Calculation 3 5 2 19 2 2" xfId="9186"/>
    <cellStyle name="Calculation 3 5 2 19 3" xfId="9187"/>
    <cellStyle name="Calculation 3 5 2 2" xfId="9188"/>
    <cellStyle name="Calculation 3 5 2 2 2" xfId="9189"/>
    <cellStyle name="Calculation 3 5 2 2 2 2" xfId="9190"/>
    <cellStyle name="Calculation 3 5 2 2 3" xfId="9191"/>
    <cellStyle name="Calculation 3 5 2 20" xfId="9192"/>
    <cellStyle name="Calculation 3 5 2 20 2" xfId="9193"/>
    <cellStyle name="Calculation 3 5 2 20 2 2" xfId="9194"/>
    <cellStyle name="Calculation 3 5 2 20 3" xfId="9195"/>
    <cellStyle name="Calculation 3 5 2 21" xfId="9196"/>
    <cellStyle name="Calculation 3 5 2 21 2" xfId="9197"/>
    <cellStyle name="Calculation 3 5 2 22" xfId="9198"/>
    <cellStyle name="Calculation 3 5 2 3" xfId="9199"/>
    <cellStyle name="Calculation 3 5 2 3 2" xfId="9200"/>
    <cellStyle name="Calculation 3 5 2 3 2 2" xfId="9201"/>
    <cellStyle name="Calculation 3 5 2 3 3" xfId="9202"/>
    <cellStyle name="Calculation 3 5 2 4" xfId="9203"/>
    <cellStyle name="Calculation 3 5 2 4 2" xfId="9204"/>
    <cellStyle name="Calculation 3 5 2 4 2 2" xfId="9205"/>
    <cellStyle name="Calculation 3 5 2 4 3" xfId="9206"/>
    <cellStyle name="Calculation 3 5 2 5" xfId="9207"/>
    <cellStyle name="Calculation 3 5 2 5 2" xfId="9208"/>
    <cellStyle name="Calculation 3 5 2 5 2 2" xfId="9209"/>
    <cellStyle name="Calculation 3 5 2 5 3" xfId="9210"/>
    <cellStyle name="Calculation 3 5 2 6" xfId="9211"/>
    <cellStyle name="Calculation 3 5 2 6 2" xfId="9212"/>
    <cellStyle name="Calculation 3 5 2 6 2 2" xfId="9213"/>
    <cellStyle name="Calculation 3 5 2 6 3" xfId="9214"/>
    <cellStyle name="Calculation 3 5 2 7" xfId="9215"/>
    <cellStyle name="Calculation 3 5 2 7 2" xfId="9216"/>
    <cellStyle name="Calculation 3 5 2 7 2 2" xfId="9217"/>
    <cellStyle name="Calculation 3 5 2 7 3" xfId="9218"/>
    <cellStyle name="Calculation 3 5 2 8" xfId="9219"/>
    <cellStyle name="Calculation 3 5 2 8 2" xfId="9220"/>
    <cellStyle name="Calculation 3 5 2 8 2 2" xfId="9221"/>
    <cellStyle name="Calculation 3 5 2 8 3" xfId="9222"/>
    <cellStyle name="Calculation 3 5 2 9" xfId="9223"/>
    <cellStyle name="Calculation 3 5 2 9 2" xfId="9224"/>
    <cellStyle name="Calculation 3 5 2 9 2 2" xfId="9225"/>
    <cellStyle name="Calculation 3 5 2 9 3" xfId="9226"/>
    <cellStyle name="Calculation 3 5 20" xfId="9227"/>
    <cellStyle name="Calculation 3 5 20 2" xfId="9228"/>
    <cellStyle name="Calculation 3 5 20 2 2" xfId="9229"/>
    <cellStyle name="Calculation 3 5 20 3" xfId="9230"/>
    <cellStyle name="Calculation 3 5 21" xfId="9231"/>
    <cellStyle name="Calculation 3 5 21 2" xfId="9232"/>
    <cellStyle name="Calculation 3 5 21 2 2" xfId="9233"/>
    <cellStyle name="Calculation 3 5 21 3" xfId="9234"/>
    <cellStyle name="Calculation 3 5 22" xfId="9235"/>
    <cellStyle name="Calculation 3 5 22 2" xfId="9236"/>
    <cellStyle name="Calculation 3 5 23" xfId="9237"/>
    <cellStyle name="Calculation 3 5 3" xfId="9238"/>
    <cellStyle name="Calculation 3 5 3 2" xfId="9239"/>
    <cellStyle name="Calculation 3 5 3 2 2" xfId="9240"/>
    <cellStyle name="Calculation 3 5 3 3" xfId="9241"/>
    <cellStyle name="Calculation 3 5 4" xfId="9242"/>
    <cellStyle name="Calculation 3 5 4 2" xfId="9243"/>
    <cellStyle name="Calculation 3 5 4 2 2" xfId="9244"/>
    <cellStyle name="Calculation 3 5 4 3" xfId="9245"/>
    <cellStyle name="Calculation 3 5 5" xfId="9246"/>
    <cellStyle name="Calculation 3 5 5 2" xfId="9247"/>
    <cellStyle name="Calculation 3 5 5 2 2" xfId="9248"/>
    <cellStyle name="Calculation 3 5 5 3" xfId="9249"/>
    <cellStyle name="Calculation 3 5 6" xfId="9250"/>
    <cellStyle name="Calculation 3 5 6 2" xfId="9251"/>
    <cellStyle name="Calculation 3 5 6 2 2" xfId="9252"/>
    <cellStyle name="Calculation 3 5 6 3" xfId="9253"/>
    <cellStyle name="Calculation 3 5 7" xfId="9254"/>
    <cellStyle name="Calculation 3 5 7 2" xfId="9255"/>
    <cellStyle name="Calculation 3 5 7 2 2" xfId="9256"/>
    <cellStyle name="Calculation 3 5 7 3" xfId="9257"/>
    <cellStyle name="Calculation 3 5 8" xfId="9258"/>
    <cellStyle name="Calculation 3 5 8 2" xfId="9259"/>
    <cellStyle name="Calculation 3 5 8 2 2" xfId="9260"/>
    <cellStyle name="Calculation 3 5 8 3" xfId="9261"/>
    <cellStyle name="Calculation 3 5 9" xfId="9262"/>
    <cellStyle name="Calculation 3 5 9 2" xfId="9263"/>
    <cellStyle name="Calculation 3 5 9 2 2" xfId="9264"/>
    <cellStyle name="Calculation 3 5 9 3" xfId="9265"/>
    <cellStyle name="Calculation 3 6" xfId="293"/>
    <cellStyle name="Calculation 3 6 10" xfId="9266"/>
    <cellStyle name="Calculation 3 6 10 2" xfId="9267"/>
    <cellStyle name="Calculation 3 6 10 2 2" xfId="9268"/>
    <cellStyle name="Calculation 3 6 10 3" xfId="9269"/>
    <cellStyle name="Calculation 3 6 11" xfId="9270"/>
    <cellStyle name="Calculation 3 6 11 2" xfId="9271"/>
    <cellStyle name="Calculation 3 6 11 2 2" xfId="9272"/>
    <cellStyle name="Calculation 3 6 11 3" xfId="9273"/>
    <cellStyle name="Calculation 3 6 12" xfId="9274"/>
    <cellStyle name="Calculation 3 6 12 2" xfId="9275"/>
    <cellStyle name="Calculation 3 6 12 2 2" xfId="9276"/>
    <cellStyle name="Calculation 3 6 12 3" xfId="9277"/>
    <cellStyle name="Calculation 3 6 13" xfId="9278"/>
    <cellStyle name="Calculation 3 6 13 2" xfId="9279"/>
    <cellStyle name="Calculation 3 6 13 2 2" xfId="9280"/>
    <cellStyle name="Calculation 3 6 13 3" xfId="9281"/>
    <cellStyle name="Calculation 3 6 14" xfId="9282"/>
    <cellStyle name="Calculation 3 6 14 2" xfId="9283"/>
    <cellStyle name="Calculation 3 6 14 2 2" xfId="9284"/>
    <cellStyle name="Calculation 3 6 14 3" xfId="9285"/>
    <cellStyle name="Calculation 3 6 15" xfId="9286"/>
    <cellStyle name="Calculation 3 6 15 2" xfId="9287"/>
    <cellStyle name="Calculation 3 6 15 2 2" xfId="9288"/>
    <cellStyle name="Calculation 3 6 15 3" xfId="9289"/>
    <cellStyle name="Calculation 3 6 16" xfId="9290"/>
    <cellStyle name="Calculation 3 6 16 2" xfId="9291"/>
    <cellStyle name="Calculation 3 6 16 2 2" xfId="9292"/>
    <cellStyle name="Calculation 3 6 16 3" xfId="9293"/>
    <cellStyle name="Calculation 3 6 17" xfId="9294"/>
    <cellStyle name="Calculation 3 6 17 2" xfId="9295"/>
    <cellStyle name="Calculation 3 6 17 2 2" xfId="9296"/>
    <cellStyle name="Calculation 3 6 17 3" xfId="9297"/>
    <cellStyle name="Calculation 3 6 18" xfId="9298"/>
    <cellStyle name="Calculation 3 6 18 2" xfId="9299"/>
    <cellStyle name="Calculation 3 6 18 2 2" xfId="9300"/>
    <cellStyle name="Calculation 3 6 18 3" xfId="9301"/>
    <cellStyle name="Calculation 3 6 19" xfId="9302"/>
    <cellStyle name="Calculation 3 6 19 2" xfId="9303"/>
    <cellStyle name="Calculation 3 6 19 2 2" xfId="9304"/>
    <cellStyle name="Calculation 3 6 19 3" xfId="9305"/>
    <cellStyle name="Calculation 3 6 2" xfId="9306"/>
    <cellStyle name="Calculation 3 6 2 2" xfId="9307"/>
    <cellStyle name="Calculation 3 6 2 2 2" xfId="9308"/>
    <cellStyle name="Calculation 3 6 2 3" xfId="9309"/>
    <cellStyle name="Calculation 3 6 20" xfId="9310"/>
    <cellStyle name="Calculation 3 6 20 2" xfId="9311"/>
    <cellStyle name="Calculation 3 6 20 2 2" xfId="9312"/>
    <cellStyle name="Calculation 3 6 20 3" xfId="9313"/>
    <cellStyle name="Calculation 3 6 21" xfId="9314"/>
    <cellStyle name="Calculation 3 6 21 2" xfId="9315"/>
    <cellStyle name="Calculation 3 6 22" xfId="9316"/>
    <cellStyle name="Calculation 3 6 3" xfId="9317"/>
    <cellStyle name="Calculation 3 6 3 2" xfId="9318"/>
    <cellStyle name="Calculation 3 6 3 2 2" xfId="9319"/>
    <cellStyle name="Calculation 3 6 3 3" xfId="9320"/>
    <cellStyle name="Calculation 3 6 4" xfId="9321"/>
    <cellStyle name="Calculation 3 6 4 2" xfId="9322"/>
    <cellStyle name="Calculation 3 6 4 2 2" xfId="9323"/>
    <cellStyle name="Calculation 3 6 4 3" xfId="9324"/>
    <cellStyle name="Calculation 3 6 5" xfId="9325"/>
    <cellStyle name="Calculation 3 6 5 2" xfId="9326"/>
    <cellStyle name="Calculation 3 6 5 2 2" xfId="9327"/>
    <cellStyle name="Calculation 3 6 5 3" xfId="9328"/>
    <cellStyle name="Calculation 3 6 6" xfId="9329"/>
    <cellStyle name="Calculation 3 6 6 2" xfId="9330"/>
    <cellStyle name="Calculation 3 6 6 2 2" xfId="9331"/>
    <cellStyle name="Calculation 3 6 6 3" xfId="9332"/>
    <cellStyle name="Calculation 3 6 7" xfId="9333"/>
    <cellStyle name="Calculation 3 6 7 2" xfId="9334"/>
    <cellStyle name="Calculation 3 6 7 2 2" xfId="9335"/>
    <cellStyle name="Calculation 3 6 7 3" xfId="9336"/>
    <cellStyle name="Calculation 3 6 8" xfId="9337"/>
    <cellStyle name="Calculation 3 6 8 2" xfId="9338"/>
    <cellStyle name="Calculation 3 6 8 2 2" xfId="9339"/>
    <cellStyle name="Calculation 3 6 8 3" xfId="9340"/>
    <cellStyle name="Calculation 3 6 9" xfId="9341"/>
    <cellStyle name="Calculation 3 6 9 2" xfId="9342"/>
    <cellStyle name="Calculation 3 6 9 2 2" xfId="9343"/>
    <cellStyle name="Calculation 3 6 9 3" xfId="9344"/>
    <cellStyle name="Calculation 3 7" xfId="294"/>
    <cellStyle name="Calculation 3 7 2" xfId="9345"/>
    <cellStyle name="Calculation 3 7 2 2" xfId="9346"/>
    <cellStyle name="Calculation 3 7 3" xfId="9347"/>
    <cellStyle name="Calculation 3 8" xfId="9348"/>
    <cellStyle name="Calculation 3 8 2" xfId="9349"/>
    <cellStyle name="Calculation 3 8 2 2" xfId="9350"/>
    <cellStyle name="Calculation 3 8 3" xfId="9351"/>
    <cellStyle name="Calculation 3 9" xfId="9352"/>
    <cellStyle name="Calculation 3 9 2" xfId="9353"/>
    <cellStyle name="Calculation 3 9 2 2" xfId="9354"/>
    <cellStyle name="Calculation 3 9 3" xfId="9355"/>
    <cellStyle name="Calculation 4" xfId="295"/>
    <cellStyle name="Calculation 4 10" xfId="9356"/>
    <cellStyle name="Calculation 4 10 2" xfId="9357"/>
    <cellStyle name="Calculation 4 10 2 2" xfId="9358"/>
    <cellStyle name="Calculation 4 10 3" xfId="9359"/>
    <cellStyle name="Calculation 4 11" xfId="9360"/>
    <cellStyle name="Calculation 4 11 2" xfId="9361"/>
    <cellStyle name="Calculation 4 11 2 2" xfId="9362"/>
    <cellStyle name="Calculation 4 11 3" xfId="9363"/>
    <cellStyle name="Calculation 4 12" xfId="9364"/>
    <cellStyle name="Calculation 4 12 2" xfId="9365"/>
    <cellStyle name="Calculation 4 12 2 2" xfId="9366"/>
    <cellStyle name="Calculation 4 12 3" xfId="9367"/>
    <cellStyle name="Calculation 4 13" xfId="9368"/>
    <cellStyle name="Calculation 4 13 2" xfId="9369"/>
    <cellStyle name="Calculation 4 13 2 2" xfId="9370"/>
    <cellStyle name="Calculation 4 13 3" xfId="9371"/>
    <cellStyle name="Calculation 4 14" xfId="9372"/>
    <cellStyle name="Calculation 4 14 2" xfId="9373"/>
    <cellStyle name="Calculation 4 14 2 2" xfId="9374"/>
    <cellStyle name="Calculation 4 14 3" xfId="9375"/>
    <cellStyle name="Calculation 4 15" xfId="9376"/>
    <cellStyle name="Calculation 4 15 2" xfId="9377"/>
    <cellStyle name="Calculation 4 15 2 2" xfId="9378"/>
    <cellStyle name="Calculation 4 15 3" xfId="9379"/>
    <cellStyle name="Calculation 4 16" xfId="9380"/>
    <cellStyle name="Calculation 4 16 2" xfId="9381"/>
    <cellStyle name="Calculation 4 16 2 2" xfId="9382"/>
    <cellStyle name="Calculation 4 16 3" xfId="9383"/>
    <cellStyle name="Calculation 4 17" xfId="9384"/>
    <cellStyle name="Calculation 4 17 2" xfId="9385"/>
    <cellStyle name="Calculation 4 17 2 2" xfId="9386"/>
    <cellStyle name="Calculation 4 17 3" xfId="9387"/>
    <cellStyle name="Calculation 4 18" xfId="9388"/>
    <cellStyle name="Calculation 4 18 2" xfId="9389"/>
    <cellStyle name="Calculation 4 18 2 2" xfId="9390"/>
    <cellStyle name="Calculation 4 18 3" xfId="9391"/>
    <cellStyle name="Calculation 4 19" xfId="9392"/>
    <cellStyle name="Calculation 4 19 2" xfId="9393"/>
    <cellStyle name="Calculation 4 19 2 2" xfId="9394"/>
    <cellStyle name="Calculation 4 19 3" xfId="9395"/>
    <cellStyle name="Calculation 4 2" xfId="296"/>
    <cellStyle name="Calculation 4 2 10" xfId="9396"/>
    <cellStyle name="Calculation 4 2 10 2" xfId="9397"/>
    <cellStyle name="Calculation 4 2 10 2 2" xfId="9398"/>
    <cellStyle name="Calculation 4 2 10 3" xfId="9399"/>
    <cellStyle name="Calculation 4 2 11" xfId="9400"/>
    <cellStyle name="Calculation 4 2 11 2" xfId="9401"/>
    <cellStyle name="Calculation 4 2 11 2 2" xfId="9402"/>
    <cellStyle name="Calculation 4 2 11 3" xfId="9403"/>
    <cellStyle name="Calculation 4 2 12" xfId="9404"/>
    <cellStyle name="Calculation 4 2 12 2" xfId="9405"/>
    <cellStyle name="Calculation 4 2 12 2 2" xfId="9406"/>
    <cellStyle name="Calculation 4 2 12 3" xfId="9407"/>
    <cellStyle name="Calculation 4 2 13" xfId="9408"/>
    <cellStyle name="Calculation 4 2 13 2" xfId="9409"/>
    <cellStyle name="Calculation 4 2 13 2 2" xfId="9410"/>
    <cellStyle name="Calculation 4 2 13 3" xfId="9411"/>
    <cellStyle name="Calculation 4 2 14" xfId="9412"/>
    <cellStyle name="Calculation 4 2 14 2" xfId="9413"/>
    <cellStyle name="Calculation 4 2 14 2 2" xfId="9414"/>
    <cellStyle name="Calculation 4 2 14 3" xfId="9415"/>
    <cellStyle name="Calculation 4 2 15" xfId="9416"/>
    <cellStyle name="Calculation 4 2 15 2" xfId="9417"/>
    <cellStyle name="Calculation 4 2 15 2 2" xfId="9418"/>
    <cellStyle name="Calculation 4 2 15 3" xfId="9419"/>
    <cellStyle name="Calculation 4 2 16" xfId="9420"/>
    <cellStyle name="Calculation 4 2 16 2" xfId="9421"/>
    <cellStyle name="Calculation 4 2 16 2 2" xfId="9422"/>
    <cellStyle name="Calculation 4 2 16 3" xfId="9423"/>
    <cellStyle name="Calculation 4 2 17" xfId="9424"/>
    <cellStyle name="Calculation 4 2 17 2" xfId="9425"/>
    <cellStyle name="Calculation 4 2 17 2 2" xfId="9426"/>
    <cellStyle name="Calculation 4 2 17 3" xfId="9427"/>
    <cellStyle name="Calculation 4 2 18" xfId="9428"/>
    <cellStyle name="Calculation 4 2 18 2" xfId="9429"/>
    <cellStyle name="Calculation 4 2 18 2 2" xfId="9430"/>
    <cellStyle name="Calculation 4 2 18 3" xfId="9431"/>
    <cellStyle name="Calculation 4 2 19" xfId="9432"/>
    <cellStyle name="Calculation 4 2 19 2" xfId="9433"/>
    <cellStyle name="Calculation 4 2 19 2 2" xfId="9434"/>
    <cellStyle name="Calculation 4 2 19 3" xfId="9435"/>
    <cellStyle name="Calculation 4 2 2" xfId="297"/>
    <cellStyle name="Calculation 4 2 2 10" xfId="9436"/>
    <cellStyle name="Calculation 4 2 2 10 2" xfId="9437"/>
    <cellStyle name="Calculation 4 2 2 10 2 2" xfId="9438"/>
    <cellStyle name="Calculation 4 2 2 10 3" xfId="9439"/>
    <cellStyle name="Calculation 4 2 2 11" xfId="9440"/>
    <cellStyle name="Calculation 4 2 2 11 2" xfId="9441"/>
    <cellStyle name="Calculation 4 2 2 11 2 2" xfId="9442"/>
    <cellStyle name="Calculation 4 2 2 11 3" xfId="9443"/>
    <cellStyle name="Calculation 4 2 2 12" xfId="9444"/>
    <cellStyle name="Calculation 4 2 2 12 2" xfId="9445"/>
    <cellStyle name="Calculation 4 2 2 12 2 2" xfId="9446"/>
    <cellStyle name="Calculation 4 2 2 12 3" xfId="9447"/>
    <cellStyle name="Calculation 4 2 2 13" xfId="9448"/>
    <cellStyle name="Calculation 4 2 2 13 2" xfId="9449"/>
    <cellStyle name="Calculation 4 2 2 13 2 2" xfId="9450"/>
    <cellStyle name="Calculation 4 2 2 13 3" xfId="9451"/>
    <cellStyle name="Calculation 4 2 2 14" xfId="9452"/>
    <cellStyle name="Calculation 4 2 2 14 2" xfId="9453"/>
    <cellStyle name="Calculation 4 2 2 14 2 2" xfId="9454"/>
    <cellStyle name="Calculation 4 2 2 14 3" xfId="9455"/>
    <cellStyle name="Calculation 4 2 2 15" xfId="9456"/>
    <cellStyle name="Calculation 4 2 2 15 2" xfId="9457"/>
    <cellStyle name="Calculation 4 2 2 15 2 2" xfId="9458"/>
    <cellStyle name="Calculation 4 2 2 15 3" xfId="9459"/>
    <cellStyle name="Calculation 4 2 2 16" xfId="9460"/>
    <cellStyle name="Calculation 4 2 2 16 2" xfId="9461"/>
    <cellStyle name="Calculation 4 2 2 16 2 2" xfId="9462"/>
    <cellStyle name="Calculation 4 2 2 16 3" xfId="9463"/>
    <cellStyle name="Calculation 4 2 2 17" xfId="9464"/>
    <cellStyle name="Calculation 4 2 2 17 2" xfId="9465"/>
    <cellStyle name="Calculation 4 2 2 17 2 2" xfId="9466"/>
    <cellStyle name="Calculation 4 2 2 17 3" xfId="9467"/>
    <cellStyle name="Calculation 4 2 2 18" xfId="9468"/>
    <cellStyle name="Calculation 4 2 2 18 2" xfId="9469"/>
    <cellStyle name="Calculation 4 2 2 19" xfId="9470"/>
    <cellStyle name="Calculation 4 2 2 2" xfId="9471"/>
    <cellStyle name="Calculation 4 2 2 2 10" xfId="9472"/>
    <cellStyle name="Calculation 4 2 2 2 10 2" xfId="9473"/>
    <cellStyle name="Calculation 4 2 2 2 10 2 2" xfId="9474"/>
    <cellStyle name="Calculation 4 2 2 2 10 3" xfId="9475"/>
    <cellStyle name="Calculation 4 2 2 2 11" xfId="9476"/>
    <cellStyle name="Calculation 4 2 2 2 11 2" xfId="9477"/>
    <cellStyle name="Calculation 4 2 2 2 11 2 2" xfId="9478"/>
    <cellStyle name="Calculation 4 2 2 2 11 3" xfId="9479"/>
    <cellStyle name="Calculation 4 2 2 2 12" xfId="9480"/>
    <cellStyle name="Calculation 4 2 2 2 12 2" xfId="9481"/>
    <cellStyle name="Calculation 4 2 2 2 12 2 2" xfId="9482"/>
    <cellStyle name="Calculation 4 2 2 2 12 3" xfId="9483"/>
    <cellStyle name="Calculation 4 2 2 2 13" xfId="9484"/>
    <cellStyle name="Calculation 4 2 2 2 13 2" xfId="9485"/>
    <cellStyle name="Calculation 4 2 2 2 13 2 2" xfId="9486"/>
    <cellStyle name="Calculation 4 2 2 2 13 3" xfId="9487"/>
    <cellStyle name="Calculation 4 2 2 2 14" xfId="9488"/>
    <cellStyle name="Calculation 4 2 2 2 14 2" xfId="9489"/>
    <cellStyle name="Calculation 4 2 2 2 14 2 2" xfId="9490"/>
    <cellStyle name="Calculation 4 2 2 2 14 3" xfId="9491"/>
    <cellStyle name="Calculation 4 2 2 2 15" xfId="9492"/>
    <cellStyle name="Calculation 4 2 2 2 15 2" xfId="9493"/>
    <cellStyle name="Calculation 4 2 2 2 15 2 2" xfId="9494"/>
    <cellStyle name="Calculation 4 2 2 2 15 3" xfId="9495"/>
    <cellStyle name="Calculation 4 2 2 2 16" xfId="9496"/>
    <cellStyle name="Calculation 4 2 2 2 16 2" xfId="9497"/>
    <cellStyle name="Calculation 4 2 2 2 16 2 2" xfId="9498"/>
    <cellStyle name="Calculation 4 2 2 2 16 3" xfId="9499"/>
    <cellStyle name="Calculation 4 2 2 2 17" xfId="9500"/>
    <cellStyle name="Calculation 4 2 2 2 17 2" xfId="9501"/>
    <cellStyle name="Calculation 4 2 2 2 17 2 2" xfId="9502"/>
    <cellStyle name="Calculation 4 2 2 2 17 3" xfId="9503"/>
    <cellStyle name="Calculation 4 2 2 2 18" xfId="9504"/>
    <cellStyle name="Calculation 4 2 2 2 18 2" xfId="9505"/>
    <cellStyle name="Calculation 4 2 2 2 18 2 2" xfId="9506"/>
    <cellStyle name="Calculation 4 2 2 2 18 3" xfId="9507"/>
    <cellStyle name="Calculation 4 2 2 2 19" xfId="9508"/>
    <cellStyle name="Calculation 4 2 2 2 19 2" xfId="9509"/>
    <cellStyle name="Calculation 4 2 2 2 19 2 2" xfId="9510"/>
    <cellStyle name="Calculation 4 2 2 2 19 3" xfId="9511"/>
    <cellStyle name="Calculation 4 2 2 2 2" xfId="9512"/>
    <cellStyle name="Calculation 4 2 2 2 2 2" xfId="9513"/>
    <cellStyle name="Calculation 4 2 2 2 2 2 2" xfId="9514"/>
    <cellStyle name="Calculation 4 2 2 2 2 3" xfId="9515"/>
    <cellStyle name="Calculation 4 2 2 2 20" xfId="9516"/>
    <cellStyle name="Calculation 4 2 2 2 20 2" xfId="9517"/>
    <cellStyle name="Calculation 4 2 2 2 20 2 2" xfId="9518"/>
    <cellStyle name="Calculation 4 2 2 2 20 3" xfId="9519"/>
    <cellStyle name="Calculation 4 2 2 2 21" xfId="9520"/>
    <cellStyle name="Calculation 4 2 2 2 21 2" xfId="9521"/>
    <cellStyle name="Calculation 4 2 2 2 22" xfId="9522"/>
    <cellStyle name="Calculation 4 2 2 2 3" xfId="9523"/>
    <cellStyle name="Calculation 4 2 2 2 3 2" xfId="9524"/>
    <cellStyle name="Calculation 4 2 2 2 3 2 2" xfId="9525"/>
    <cellStyle name="Calculation 4 2 2 2 3 3" xfId="9526"/>
    <cellStyle name="Calculation 4 2 2 2 4" xfId="9527"/>
    <cellStyle name="Calculation 4 2 2 2 4 2" xfId="9528"/>
    <cellStyle name="Calculation 4 2 2 2 4 2 2" xfId="9529"/>
    <cellStyle name="Calculation 4 2 2 2 4 3" xfId="9530"/>
    <cellStyle name="Calculation 4 2 2 2 5" xfId="9531"/>
    <cellStyle name="Calculation 4 2 2 2 5 2" xfId="9532"/>
    <cellStyle name="Calculation 4 2 2 2 5 2 2" xfId="9533"/>
    <cellStyle name="Calculation 4 2 2 2 5 3" xfId="9534"/>
    <cellStyle name="Calculation 4 2 2 2 6" xfId="9535"/>
    <cellStyle name="Calculation 4 2 2 2 6 2" xfId="9536"/>
    <cellStyle name="Calculation 4 2 2 2 6 2 2" xfId="9537"/>
    <cellStyle name="Calculation 4 2 2 2 6 3" xfId="9538"/>
    <cellStyle name="Calculation 4 2 2 2 7" xfId="9539"/>
    <cellStyle name="Calculation 4 2 2 2 7 2" xfId="9540"/>
    <cellStyle name="Calculation 4 2 2 2 7 2 2" xfId="9541"/>
    <cellStyle name="Calculation 4 2 2 2 7 3" xfId="9542"/>
    <cellStyle name="Calculation 4 2 2 2 8" xfId="9543"/>
    <cellStyle name="Calculation 4 2 2 2 8 2" xfId="9544"/>
    <cellStyle name="Calculation 4 2 2 2 8 2 2" xfId="9545"/>
    <cellStyle name="Calculation 4 2 2 2 8 3" xfId="9546"/>
    <cellStyle name="Calculation 4 2 2 2 9" xfId="9547"/>
    <cellStyle name="Calculation 4 2 2 2 9 2" xfId="9548"/>
    <cellStyle name="Calculation 4 2 2 2 9 2 2" xfId="9549"/>
    <cellStyle name="Calculation 4 2 2 2 9 3" xfId="9550"/>
    <cellStyle name="Calculation 4 2 2 3" xfId="9551"/>
    <cellStyle name="Calculation 4 2 2 3 2" xfId="9552"/>
    <cellStyle name="Calculation 4 2 2 3 2 2" xfId="9553"/>
    <cellStyle name="Calculation 4 2 2 3 3" xfId="9554"/>
    <cellStyle name="Calculation 4 2 2 4" xfId="9555"/>
    <cellStyle name="Calculation 4 2 2 4 2" xfId="9556"/>
    <cellStyle name="Calculation 4 2 2 4 2 2" xfId="9557"/>
    <cellStyle name="Calculation 4 2 2 4 3" xfId="9558"/>
    <cellStyle name="Calculation 4 2 2 5" xfId="9559"/>
    <cellStyle name="Calculation 4 2 2 5 2" xfId="9560"/>
    <cellStyle name="Calculation 4 2 2 5 2 2" xfId="9561"/>
    <cellStyle name="Calculation 4 2 2 5 3" xfId="9562"/>
    <cellStyle name="Calculation 4 2 2 6" xfId="9563"/>
    <cellStyle name="Calculation 4 2 2 6 2" xfId="9564"/>
    <cellStyle name="Calculation 4 2 2 6 2 2" xfId="9565"/>
    <cellStyle name="Calculation 4 2 2 6 3" xfId="9566"/>
    <cellStyle name="Calculation 4 2 2 7" xfId="9567"/>
    <cellStyle name="Calculation 4 2 2 7 2" xfId="9568"/>
    <cellStyle name="Calculation 4 2 2 7 2 2" xfId="9569"/>
    <cellStyle name="Calculation 4 2 2 7 3" xfId="9570"/>
    <cellStyle name="Calculation 4 2 2 8" xfId="9571"/>
    <cellStyle name="Calculation 4 2 2 8 2" xfId="9572"/>
    <cellStyle name="Calculation 4 2 2 8 2 2" xfId="9573"/>
    <cellStyle name="Calculation 4 2 2 8 3" xfId="9574"/>
    <cellStyle name="Calculation 4 2 2 9" xfId="9575"/>
    <cellStyle name="Calculation 4 2 2 9 2" xfId="9576"/>
    <cellStyle name="Calculation 4 2 2 9 2 2" xfId="9577"/>
    <cellStyle name="Calculation 4 2 2 9 3" xfId="9578"/>
    <cellStyle name="Calculation 4 2 20" xfId="9579"/>
    <cellStyle name="Calculation 4 2 20 2" xfId="9580"/>
    <cellStyle name="Calculation 4 2 20 2 2" xfId="9581"/>
    <cellStyle name="Calculation 4 2 20 3" xfId="9582"/>
    <cellStyle name="Calculation 4 2 21" xfId="9583"/>
    <cellStyle name="Calculation 4 2 21 2" xfId="9584"/>
    <cellStyle name="Calculation 4 2 22" xfId="9585"/>
    <cellStyle name="Calculation 4 2 3" xfId="298"/>
    <cellStyle name="Calculation 4 2 3 10" xfId="9586"/>
    <cellStyle name="Calculation 4 2 3 10 2" xfId="9587"/>
    <cellStyle name="Calculation 4 2 3 10 2 2" xfId="9588"/>
    <cellStyle name="Calculation 4 2 3 10 3" xfId="9589"/>
    <cellStyle name="Calculation 4 2 3 11" xfId="9590"/>
    <cellStyle name="Calculation 4 2 3 11 2" xfId="9591"/>
    <cellStyle name="Calculation 4 2 3 11 2 2" xfId="9592"/>
    <cellStyle name="Calculation 4 2 3 11 3" xfId="9593"/>
    <cellStyle name="Calculation 4 2 3 12" xfId="9594"/>
    <cellStyle name="Calculation 4 2 3 12 2" xfId="9595"/>
    <cellStyle name="Calculation 4 2 3 12 2 2" xfId="9596"/>
    <cellStyle name="Calculation 4 2 3 12 3" xfId="9597"/>
    <cellStyle name="Calculation 4 2 3 13" xfId="9598"/>
    <cellStyle name="Calculation 4 2 3 13 2" xfId="9599"/>
    <cellStyle name="Calculation 4 2 3 13 2 2" xfId="9600"/>
    <cellStyle name="Calculation 4 2 3 13 3" xfId="9601"/>
    <cellStyle name="Calculation 4 2 3 14" xfId="9602"/>
    <cellStyle name="Calculation 4 2 3 14 2" xfId="9603"/>
    <cellStyle name="Calculation 4 2 3 14 2 2" xfId="9604"/>
    <cellStyle name="Calculation 4 2 3 14 3" xfId="9605"/>
    <cellStyle name="Calculation 4 2 3 15" xfId="9606"/>
    <cellStyle name="Calculation 4 2 3 15 2" xfId="9607"/>
    <cellStyle name="Calculation 4 2 3 15 2 2" xfId="9608"/>
    <cellStyle name="Calculation 4 2 3 15 3" xfId="9609"/>
    <cellStyle name="Calculation 4 2 3 16" xfId="9610"/>
    <cellStyle name="Calculation 4 2 3 16 2" xfId="9611"/>
    <cellStyle name="Calculation 4 2 3 16 2 2" xfId="9612"/>
    <cellStyle name="Calculation 4 2 3 16 3" xfId="9613"/>
    <cellStyle name="Calculation 4 2 3 17" xfId="9614"/>
    <cellStyle name="Calculation 4 2 3 17 2" xfId="9615"/>
    <cellStyle name="Calculation 4 2 3 17 2 2" xfId="9616"/>
    <cellStyle name="Calculation 4 2 3 17 3" xfId="9617"/>
    <cellStyle name="Calculation 4 2 3 18" xfId="9618"/>
    <cellStyle name="Calculation 4 2 3 18 2" xfId="9619"/>
    <cellStyle name="Calculation 4 2 3 19" xfId="9620"/>
    <cellStyle name="Calculation 4 2 3 2" xfId="9621"/>
    <cellStyle name="Calculation 4 2 3 2 10" xfId="9622"/>
    <cellStyle name="Calculation 4 2 3 2 10 2" xfId="9623"/>
    <cellStyle name="Calculation 4 2 3 2 10 2 2" xfId="9624"/>
    <cellStyle name="Calculation 4 2 3 2 10 3" xfId="9625"/>
    <cellStyle name="Calculation 4 2 3 2 11" xfId="9626"/>
    <cellStyle name="Calculation 4 2 3 2 11 2" xfId="9627"/>
    <cellStyle name="Calculation 4 2 3 2 11 2 2" xfId="9628"/>
    <cellStyle name="Calculation 4 2 3 2 11 3" xfId="9629"/>
    <cellStyle name="Calculation 4 2 3 2 12" xfId="9630"/>
    <cellStyle name="Calculation 4 2 3 2 12 2" xfId="9631"/>
    <cellStyle name="Calculation 4 2 3 2 12 2 2" xfId="9632"/>
    <cellStyle name="Calculation 4 2 3 2 12 3" xfId="9633"/>
    <cellStyle name="Calculation 4 2 3 2 13" xfId="9634"/>
    <cellStyle name="Calculation 4 2 3 2 13 2" xfId="9635"/>
    <cellStyle name="Calculation 4 2 3 2 13 2 2" xfId="9636"/>
    <cellStyle name="Calculation 4 2 3 2 13 3" xfId="9637"/>
    <cellStyle name="Calculation 4 2 3 2 14" xfId="9638"/>
    <cellStyle name="Calculation 4 2 3 2 14 2" xfId="9639"/>
    <cellStyle name="Calculation 4 2 3 2 14 2 2" xfId="9640"/>
    <cellStyle name="Calculation 4 2 3 2 14 3" xfId="9641"/>
    <cellStyle name="Calculation 4 2 3 2 15" xfId="9642"/>
    <cellStyle name="Calculation 4 2 3 2 15 2" xfId="9643"/>
    <cellStyle name="Calculation 4 2 3 2 15 2 2" xfId="9644"/>
    <cellStyle name="Calculation 4 2 3 2 15 3" xfId="9645"/>
    <cellStyle name="Calculation 4 2 3 2 16" xfId="9646"/>
    <cellStyle name="Calculation 4 2 3 2 16 2" xfId="9647"/>
    <cellStyle name="Calculation 4 2 3 2 16 2 2" xfId="9648"/>
    <cellStyle name="Calculation 4 2 3 2 16 3" xfId="9649"/>
    <cellStyle name="Calculation 4 2 3 2 17" xfId="9650"/>
    <cellStyle name="Calculation 4 2 3 2 17 2" xfId="9651"/>
    <cellStyle name="Calculation 4 2 3 2 17 2 2" xfId="9652"/>
    <cellStyle name="Calculation 4 2 3 2 17 3" xfId="9653"/>
    <cellStyle name="Calculation 4 2 3 2 18" xfId="9654"/>
    <cellStyle name="Calculation 4 2 3 2 18 2" xfId="9655"/>
    <cellStyle name="Calculation 4 2 3 2 18 2 2" xfId="9656"/>
    <cellStyle name="Calculation 4 2 3 2 18 3" xfId="9657"/>
    <cellStyle name="Calculation 4 2 3 2 19" xfId="9658"/>
    <cellStyle name="Calculation 4 2 3 2 19 2" xfId="9659"/>
    <cellStyle name="Calculation 4 2 3 2 19 2 2" xfId="9660"/>
    <cellStyle name="Calculation 4 2 3 2 19 3" xfId="9661"/>
    <cellStyle name="Calculation 4 2 3 2 2" xfId="9662"/>
    <cellStyle name="Calculation 4 2 3 2 2 2" xfId="9663"/>
    <cellStyle name="Calculation 4 2 3 2 2 2 2" xfId="9664"/>
    <cellStyle name="Calculation 4 2 3 2 2 3" xfId="9665"/>
    <cellStyle name="Calculation 4 2 3 2 20" xfId="9666"/>
    <cellStyle name="Calculation 4 2 3 2 20 2" xfId="9667"/>
    <cellStyle name="Calculation 4 2 3 2 20 2 2" xfId="9668"/>
    <cellStyle name="Calculation 4 2 3 2 20 3" xfId="9669"/>
    <cellStyle name="Calculation 4 2 3 2 21" xfId="9670"/>
    <cellStyle name="Calculation 4 2 3 2 21 2" xfId="9671"/>
    <cellStyle name="Calculation 4 2 3 2 22" xfId="9672"/>
    <cellStyle name="Calculation 4 2 3 2 3" xfId="9673"/>
    <cellStyle name="Calculation 4 2 3 2 3 2" xfId="9674"/>
    <cellStyle name="Calculation 4 2 3 2 3 2 2" xfId="9675"/>
    <cellStyle name="Calculation 4 2 3 2 3 3" xfId="9676"/>
    <cellStyle name="Calculation 4 2 3 2 4" xfId="9677"/>
    <cellStyle name="Calculation 4 2 3 2 4 2" xfId="9678"/>
    <cellStyle name="Calculation 4 2 3 2 4 2 2" xfId="9679"/>
    <cellStyle name="Calculation 4 2 3 2 4 3" xfId="9680"/>
    <cellStyle name="Calculation 4 2 3 2 5" xfId="9681"/>
    <cellStyle name="Calculation 4 2 3 2 5 2" xfId="9682"/>
    <cellStyle name="Calculation 4 2 3 2 5 2 2" xfId="9683"/>
    <cellStyle name="Calculation 4 2 3 2 5 3" xfId="9684"/>
    <cellStyle name="Calculation 4 2 3 2 6" xfId="9685"/>
    <cellStyle name="Calculation 4 2 3 2 6 2" xfId="9686"/>
    <cellStyle name="Calculation 4 2 3 2 6 2 2" xfId="9687"/>
    <cellStyle name="Calculation 4 2 3 2 6 3" xfId="9688"/>
    <cellStyle name="Calculation 4 2 3 2 7" xfId="9689"/>
    <cellStyle name="Calculation 4 2 3 2 7 2" xfId="9690"/>
    <cellStyle name="Calculation 4 2 3 2 7 2 2" xfId="9691"/>
    <cellStyle name="Calculation 4 2 3 2 7 3" xfId="9692"/>
    <cellStyle name="Calculation 4 2 3 2 8" xfId="9693"/>
    <cellStyle name="Calculation 4 2 3 2 8 2" xfId="9694"/>
    <cellStyle name="Calculation 4 2 3 2 8 2 2" xfId="9695"/>
    <cellStyle name="Calculation 4 2 3 2 8 3" xfId="9696"/>
    <cellStyle name="Calculation 4 2 3 2 9" xfId="9697"/>
    <cellStyle name="Calculation 4 2 3 2 9 2" xfId="9698"/>
    <cellStyle name="Calculation 4 2 3 2 9 2 2" xfId="9699"/>
    <cellStyle name="Calculation 4 2 3 2 9 3" xfId="9700"/>
    <cellStyle name="Calculation 4 2 3 3" xfId="9701"/>
    <cellStyle name="Calculation 4 2 3 3 2" xfId="9702"/>
    <cellStyle name="Calculation 4 2 3 3 2 2" xfId="9703"/>
    <cellStyle name="Calculation 4 2 3 3 3" xfId="9704"/>
    <cellStyle name="Calculation 4 2 3 4" xfId="9705"/>
    <cellStyle name="Calculation 4 2 3 4 2" xfId="9706"/>
    <cellStyle name="Calculation 4 2 3 4 2 2" xfId="9707"/>
    <cellStyle name="Calculation 4 2 3 4 3" xfId="9708"/>
    <cellStyle name="Calculation 4 2 3 5" xfId="9709"/>
    <cellStyle name="Calculation 4 2 3 5 2" xfId="9710"/>
    <cellStyle name="Calculation 4 2 3 5 2 2" xfId="9711"/>
    <cellStyle name="Calculation 4 2 3 5 3" xfId="9712"/>
    <cellStyle name="Calculation 4 2 3 6" xfId="9713"/>
    <cellStyle name="Calculation 4 2 3 6 2" xfId="9714"/>
    <cellStyle name="Calculation 4 2 3 6 2 2" xfId="9715"/>
    <cellStyle name="Calculation 4 2 3 6 3" xfId="9716"/>
    <cellStyle name="Calculation 4 2 3 7" xfId="9717"/>
    <cellStyle name="Calculation 4 2 3 7 2" xfId="9718"/>
    <cellStyle name="Calculation 4 2 3 7 2 2" xfId="9719"/>
    <cellStyle name="Calculation 4 2 3 7 3" xfId="9720"/>
    <cellStyle name="Calculation 4 2 3 8" xfId="9721"/>
    <cellStyle name="Calculation 4 2 3 8 2" xfId="9722"/>
    <cellStyle name="Calculation 4 2 3 8 2 2" xfId="9723"/>
    <cellStyle name="Calculation 4 2 3 8 3" xfId="9724"/>
    <cellStyle name="Calculation 4 2 3 9" xfId="9725"/>
    <cellStyle name="Calculation 4 2 3 9 2" xfId="9726"/>
    <cellStyle name="Calculation 4 2 3 9 2 2" xfId="9727"/>
    <cellStyle name="Calculation 4 2 3 9 3" xfId="9728"/>
    <cellStyle name="Calculation 4 2 4" xfId="299"/>
    <cellStyle name="Calculation 4 2 4 10" xfId="9729"/>
    <cellStyle name="Calculation 4 2 4 10 2" xfId="9730"/>
    <cellStyle name="Calculation 4 2 4 10 2 2" xfId="9731"/>
    <cellStyle name="Calculation 4 2 4 10 3" xfId="9732"/>
    <cellStyle name="Calculation 4 2 4 11" xfId="9733"/>
    <cellStyle name="Calculation 4 2 4 11 2" xfId="9734"/>
    <cellStyle name="Calculation 4 2 4 11 2 2" xfId="9735"/>
    <cellStyle name="Calculation 4 2 4 11 3" xfId="9736"/>
    <cellStyle name="Calculation 4 2 4 12" xfId="9737"/>
    <cellStyle name="Calculation 4 2 4 12 2" xfId="9738"/>
    <cellStyle name="Calculation 4 2 4 12 2 2" xfId="9739"/>
    <cellStyle name="Calculation 4 2 4 12 3" xfId="9740"/>
    <cellStyle name="Calculation 4 2 4 13" xfId="9741"/>
    <cellStyle name="Calculation 4 2 4 13 2" xfId="9742"/>
    <cellStyle name="Calculation 4 2 4 13 2 2" xfId="9743"/>
    <cellStyle name="Calculation 4 2 4 13 3" xfId="9744"/>
    <cellStyle name="Calculation 4 2 4 14" xfId="9745"/>
    <cellStyle name="Calculation 4 2 4 14 2" xfId="9746"/>
    <cellStyle name="Calculation 4 2 4 14 2 2" xfId="9747"/>
    <cellStyle name="Calculation 4 2 4 14 3" xfId="9748"/>
    <cellStyle name="Calculation 4 2 4 15" xfId="9749"/>
    <cellStyle name="Calculation 4 2 4 15 2" xfId="9750"/>
    <cellStyle name="Calculation 4 2 4 15 2 2" xfId="9751"/>
    <cellStyle name="Calculation 4 2 4 15 3" xfId="9752"/>
    <cellStyle name="Calculation 4 2 4 16" xfId="9753"/>
    <cellStyle name="Calculation 4 2 4 16 2" xfId="9754"/>
    <cellStyle name="Calculation 4 2 4 16 2 2" xfId="9755"/>
    <cellStyle name="Calculation 4 2 4 16 3" xfId="9756"/>
    <cellStyle name="Calculation 4 2 4 17" xfId="9757"/>
    <cellStyle name="Calculation 4 2 4 17 2" xfId="9758"/>
    <cellStyle name="Calculation 4 2 4 17 2 2" xfId="9759"/>
    <cellStyle name="Calculation 4 2 4 17 3" xfId="9760"/>
    <cellStyle name="Calculation 4 2 4 18" xfId="9761"/>
    <cellStyle name="Calculation 4 2 4 18 2" xfId="9762"/>
    <cellStyle name="Calculation 4 2 4 18 2 2" xfId="9763"/>
    <cellStyle name="Calculation 4 2 4 18 3" xfId="9764"/>
    <cellStyle name="Calculation 4 2 4 19" xfId="9765"/>
    <cellStyle name="Calculation 4 2 4 19 2" xfId="9766"/>
    <cellStyle name="Calculation 4 2 4 19 2 2" xfId="9767"/>
    <cellStyle name="Calculation 4 2 4 19 3" xfId="9768"/>
    <cellStyle name="Calculation 4 2 4 2" xfId="9769"/>
    <cellStyle name="Calculation 4 2 4 2 10" xfId="9770"/>
    <cellStyle name="Calculation 4 2 4 2 10 2" xfId="9771"/>
    <cellStyle name="Calculation 4 2 4 2 10 2 2" xfId="9772"/>
    <cellStyle name="Calculation 4 2 4 2 10 3" xfId="9773"/>
    <cellStyle name="Calculation 4 2 4 2 11" xfId="9774"/>
    <cellStyle name="Calculation 4 2 4 2 11 2" xfId="9775"/>
    <cellStyle name="Calculation 4 2 4 2 11 2 2" xfId="9776"/>
    <cellStyle name="Calculation 4 2 4 2 11 3" xfId="9777"/>
    <cellStyle name="Calculation 4 2 4 2 12" xfId="9778"/>
    <cellStyle name="Calculation 4 2 4 2 12 2" xfId="9779"/>
    <cellStyle name="Calculation 4 2 4 2 12 2 2" xfId="9780"/>
    <cellStyle name="Calculation 4 2 4 2 12 3" xfId="9781"/>
    <cellStyle name="Calculation 4 2 4 2 13" xfId="9782"/>
    <cellStyle name="Calculation 4 2 4 2 13 2" xfId="9783"/>
    <cellStyle name="Calculation 4 2 4 2 13 2 2" xfId="9784"/>
    <cellStyle name="Calculation 4 2 4 2 13 3" xfId="9785"/>
    <cellStyle name="Calculation 4 2 4 2 14" xfId="9786"/>
    <cellStyle name="Calculation 4 2 4 2 14 2" xfId="9787"/>
    <cellStyle name="Calculation 4 2 4 2 14 2 2" xfId="9788"/>
    <cellStyle name="Calculation 4 2 4 2 14 3" xfId="9789"/>
    <cellStyle name="Calculation 4 2 4 2 15" xfId="9790"/>
    <cellStyle name="Calculation 4 2 4 2 15 2" xfId="9791"/>
    <cellStyle name="Calculation 4 2 4 2 15 2 2" xfId="9792"/>
    <cellStyle name="Calculation 4 2 4 2 15 3" xfId="9793"/>
    <cellStyle name="Calculation 4 2 4 2 16" xfId="9794"/>
    <cellStyle name="Calculation 4 2 4 2 16 2" xfId="9795"/>
    <cellStyle name="Calculation 4 2 4 2 16 2 2" xfId="9796"/>
    <cellStyle name="Calculation 4 2 4 2 16 3" xfId="9797"/>
    <cellStyle name="Calculation 4 2 4 2 17" xfId="9798"/>
    <cellStyle name="Calculation 4 2 4 2 17 2" xfId="9799"/>
    <cellStyle name="Calculation 4 2 4 2 17 2 2" xfId="9800"/>
    <cellStyle name="Calculation 4 2 4 2 17 3" xfId="9801"/>
    <cellStyle name="Calculation 4 2 4 2 18" xfId="9802"/>
    <cellStyle name="Calculation 4 2 4 2 18 2" xfId="9803"/>
    <cellStyle name="Calculation 4 2 4 2 18 2 2" xfId="9804"/>
    <cellStyle name="Calculation 4 2 4 2 18 3" xfId="9805"/>
    <cellStyle name="Calculation 4 2 4 2 19" xfId="9806"/>
    <cellStyle name="Calculation 4 2 4 2 19 2" xfId="9807"/>
    <cellStyle name="Calculation 4 2 4 2 19 2 2" xfId="9808"/>
    <cellStyle name="Calculation 4 2 4 2 19 3" xfId="9809"/>
    <cellStyle name="Calculation 4 2 4 2 2" xfId="9810"/>
    <cellStyle name="Calculation 4 2 4 2 2 2" xfId="9811"/>
    <cellStyle name="Calculation 4 2 4 2 2 2 2" xfId="9812"/>
    <cellStyle name="Calculation 4 2 4 2 2 3" xfId="9813"/>
    <cellStyle name="Calculation 4 2 4 2 20" xfId="9814"/>
    <cellStyle name="Calculation 4 2 4 2 20 2" xfId="9815"/>
    <cellStyle name="Calculation 4 2 4 2 20 2 2" xfId="9816"/>
    <cellStyle name="Calculation 4 2 4 2 20 3" xfId="9817"/>
    <cellStyle name="Calculation 4 2 4 2 21" xfId="9818"/>
    <cellStyle name="Calculation 4 2 4 2 21 2" xfId="9819"/>
    <cellStyle name="Calculation 4 2 4 2 22" xfId="9820"/>
    <cellStyle name="Calculation 4 2 4 2 3" xfId="9821"/>
    <cellStyle name="Calculation 4 2 4 2 3 2" xfId="9822"/>
    <cellStyle name="Calculation 4 2 4 2 3 2 2" xfId="9823"/>
    <cellStyle name="Calculation 4 2 4 2 3 3" xfId="9824"/>
    <cellStyle name="Calculation 4 2 4 2 4" xfId="9825"/>
    <cellStyle name="Calculation 4 2 4 2 4 2" xfId="9826"/>
    <cellStyle name="Calculation 4 2 4 2 4 2 2" xfId="9827"/>
    <cellStyle name="Calculation 4 2 4 2 4 3" xfId="9828"/>
    <cellStyle name="Calculation 4 2 4 2 5" xfId="9829"/>
    <cellStyle name="Calculation 4 2 4 2 5 2" xfId="9830"/>
    <cellStyle name="Calculation 4 2 4 2 5 2 2" xfId="9831"/>
    <cellStyle name="Calculation 4 2 4 2 5 3" xfId="9832"/>
    <cellStyle name="Calculation 4 2 4 2 6" xfId="9833"/>
    <cellStyle name="Calculation 4 2 4 2 6 2" xfId="9834"/>
    <cellStyle name="Calculation 4 2 4 2 6 2 2" xfId="9835"/>
    <cellStyle name="Calculation 4 2 4 2 6 3" xfId="9836"/>
    <cellStyle name="Calculation 4 2 4 2 7" xfId="9837"/>
    <cellStyle name="Calculation 4 2 4 2 7 2" xfId="9838"/>
    <cellStyle name="Calculation 4 2 4 2 7 2 2" xfId="9839"/>
    <cellStyle name="Calculation 4 2 4 2 7 3" xfId="9840"/>
    <cellStyle name="Calculation 4 2 4 2 8" xfId="9841"/>
    <cellStyle name="Calculation 4 2 4 2 8 2" xfId="9842"/>
    <cellStyle name="Calculation 4 2 4 2 8 2 2" xfId="9843"/>
    <cellStyle name="Calculation 4 2 4 2 8 3" xfId="9844"/>
    <cellStyle name="Calculation 4 2 4 2 9" xfId="9845"/>
    <cellStyle name="Calculation 4 2 4 2 9 2" xfId="9846"/>
    <cellStyle name="Calculation 4 2 4 2 9 2 2" xfId="9847"/>
    <cellStyle name="Calculation 4 2 4 2 9 3" xfId="9848"/>
    <cellStyle name="Calculation 4 2 4 20" xfId="9849"/>
    <cellStyle name="Calculation 4 2 4 20 2" xfId="9850"/>
    <cellStyle name="Calculation 4 2 4 20 2 2" xfId="9851"/>
    <cellStyle name="Calculation 4 2 4 20 3" xfId="9852"/>
    <cellStyle name="Calculation 4 2 4 21" xfId="9853"/>
    <cellStyle name="Calculation 4 2 4 21 2" xfId="9854"/>
    <cellStyle name="Calculation 4 2 4 21 2 2" xfId="9855"/>
    <cellStyle name="Calculation 4 2 4 21 3" xfId="9856"/>
    <cellStyle name="Calculation 4 2 4 22" xfId="9857"/>
    <cellStyle name="Calculation 4 2 4 22 2" xfId="9858"/>
    <cellStyle name="Calculation 4 2 4 23" xfId="9859"/>
    <cellStyle name="Calculation 4 2 4 3" xfId="9860"/>
    <cellStyle name="Calculation 4 2 4 3 2" xfId="9861"/>
    <cellStyle name="Calculation 4 2 4 3 2 2" xfId="9862"/>
    <cellStyle name="Calculation 4 2 4 3 3" xfId="9863"/>
    <cellStyle name="Calculation 4 2 4 4" xfId="9864"/>
    <cellStyle name="Calculation 4 2 4 4 2" xfId="9865"/>
    <cellStyle name="Calculation 4 2 4 4 2 2" xfId="9866"/>
    <cellStyle name="Calculation 4 2 4 4 3" xfId="9867"/>
    <cellStyle name="Calculation 4 2 4 5" xfId="9868"/>
    <cellStyle name="Calculation 4 2 4 5 2" xfId="9869"/>
    <cellStyle name="Calculation 4 2 4 5 2 2" xfId="9870"/>
    <cellStyle name="Calculation 4 2 4 5 3" xfId="9871"/>
    <cellStyle name="Calculation 4 2 4 6" xfId="9872"/>
    <cellStyle name="Calculation 4 2 4 6 2" xfId="9873"/>
    <cellStyle name="Calculation 4 2 4 6 2 2" xfId="9874"/>
    <cellStyle name="Calculation 4 2 4 6 3" xfId="9875"/>
    <cellStyle name="Calculation 4 2 4 7" xfId="9876"/>
    <cellStyle name="Calculation 4 2 4 7 2" xfId="9877"/>
    <cellStyle name="Calculation 4 2 4 7 2 2" xfId="9878"/>
    <cellStyle name="Calculation 4 2 4 7 3" xfId="9879"/>
    <cellStyle name="Calculation 4 2 4 8" xfId="9880"/>
    <cellStyle name="Calculation 4 2 4 8 2" xfId="9881"/>
    <cellStyle name="Calculation 4 2 4 8 2 2" xfId="9882"/>
    <cellStyle name="Calculation 4 2 4 8 3" xfId="9883"/>
    <cellStyle name="Calculation 4 2 4 9" xfId="9884"/>
    <cellStyle name="Calculation 4 2 4 9 2" xfId="9885"/>
    <cellStyle name="Calculation 4 2 4 9 2 2" xfId="9886"/>
    <cellStyle name="Calculation 4 2 4 9 3" xfId="9887"/>
    <cellStyle name="Calculation 4 2 5" xfId="300"/>
    <cellStyle name="Calculation 4 2 5 10" xfId="9888"/>
    <cellStyle name="Calculation 4 2 5 10 2" xfId="9889"/>
    <cellStyle name="Calculation 4 2 5 10 2 2" xfId="9890"/>
    <cellStyle name="Calculation 4 2 5 10 3" xfId="9891"/>
    <cellStyle name="Calculation 4 2 5 11" xfId="9892"/>
    <cellStyle name="Calculation 4 2 5 11 2" xfId="9893"/>
    <cellStyle name="Calculation 4 2 5 11 2 2" xfId="9894"/>
    <cellStyle name="Calculation 4 2 5 11 3" xfId="9895"/>
    <cellStyle name="Calculation 4 2 5 12" xfId="9896"/>
    <cellStyle name="Calculation 4 2 5 12 2" xfId="9897"/>
    <cellStyle name="Calculation 4 2 5 12 2 2" xfId="9898"/>
    <cellStyle name="Calculation 4 2 5 12 3" xfId="9899"/>
    <cellStyle name="Calculation 4 2 5 13" xfId="9900"/>
    <cellStyle name="Calculation 4 2 5 13 2" xfId="9901"/>
    <cellStyle name="Calculation 4 2 5 13 2 2" xfId="9902"/>
    <cellStyle name="Calculation 4 2 5 13 3" xfId="9903"/>
    <cellStyle name="Calculation 4 2 5 14" xfId="9904"/>
    <cellStyle name="Calculation 4 2 5 14 2" xfId="9905"/>
    <cellStyle name="Calculation 4 2 5 14 2 2" xfId="9906"/>
    <cellStyle name="Calculation 4 2 5 14 3" xfId="9907"/>
    <cellStyle name="Calculation 4 2 5 15" xfId="9908"/>
    <cellStyle name="Calculation 4 2 5 15 2" xfId="9909"/>
    <cellStyle name="Calculation 4 2 5 15 2 2" xfId="9910"/>
    <cellStyle name="Calculation 4 2 5 15 3" xfId="9911"/>
    <cellStyle name="Calculation 4 2 5 16" xfId="9912"/>
    <cellStyle name="Calculation 4 2 5 16 2" xfId="9913"/>
    <cellStyle name="Calculation 4 2 5 16 2 2" xfId="9914"/>
    <cellStyle name="Calculation 4 2 5 16 3" xfId="9915"/>
    <cellStyle name="Calculation 4 2 5 17" xfId="9916"/>
    <cellStyle name="Calculation 4 2 5 17 2" xfId="9917"/>
    <cellStyle name="Calculation 4 2 5 17 2 2" xfId="9918"/>
    <cellStyle name="Calculation 4 2 5 17 3" xfId="9919"/>
    <cellStyle name="Calculation 4 2 5 18" xfId="9920"/>
    <cellStyle name="Calculation 4 2 5 18 2" xfId="9921"/>
    <cellStyle name="Calculation 4 2 5 18 2 2" xfId="9922"/>
    <cellStyle name="Calculation 4 2 5 18 3" xfId="9923"/>
    <cellStyle name="Calculation 4 2 5 19" xfId="9924"/>
    <cellStyle name="Calculation 4 2 5 19 2" xfId="9925"/>
    <cellStyle name="Calculation 4 2 5 19 2 2" xfId="9926"/>
    <cellStyle name="Calculation 4 2 5 19 3" xfId="9927"/>
    <cellStyle name="Calculation 4 2 5 2" xfId="9928"/>
    <cellStyle name="Calculation 4 2 5 2 2" xfId="9929"/>
    <cellStyle name="Calculation 4 2 5 2 2 2" xfId="9930"/>
    <cellStyle name="Calculation 4 2 5 2 3" xfId="9931"/>
    <cellStyle name="Calculation 4 2 5 20" xfId="9932"/>
    <cellStyle name="Calculation 4 2 5 20 2" xfId="9933"/>
    <cellStyle name="Calculation 4 2 5 20 2 2" xfId="9934"/>
    <cellStyle name="Calculation 4 2 5 20 3" xfId="9935"/>
    <cellStyle name="Calculation 4 2 5 21" xfId="9936"/>
    <cellStyle name="Calculation 4 2 5 21 2" xfId="9937"/>
    <cellStyle name="Calculation 4 2 5 22" xfId="9938"/>
    <cellStyle name="Calculation 4 2 5 3" xfId="9939"/>
    <cellStyle name="Calculation 4 2 5 3 2" xfId="9940"/>
    <cellStyle name="Calculation 4 2 5 3 2 2" xfId="9941"/>
    <cellStyle name="Calculation 4 2 5 3 3" xfId="9942"/>
    <cellStyle name="Calculation 4 2 5 4" xfId="9943"/>
    <cellStyle name="Calculation 4 2 5 4 2" xfId="9944"/>
    <cellStyle name="Calculation 4 2 5 4 2 2" xfId="9945"/>
    <cellStyle name="Calculation 4 2 5 4 3" xfId="9946"/>
    <cellStyle name="Calculation 4 2 5 5" xfId="9947"/>
    <cellStyle name="Calculation 4 2 5 5 2" xfId="9948"/>
    <cellStyle name="Calculation 4 2 5 5 2 2" xfId="9949"/>
    <cellStyle name="Calculation 4 2 5 5 3" xfId="9950"/>
    <cellStyle name="Calculation 4 2 5 6" xfId="9951"/>
    <cellStyle name="Calculation 4 2 5 6 2" xfId="9952"/>
    <cellStyle name="Calculation 4 2 5 6 2 2" xfId="9953"/>
    <cellStyle name="Calculation 4 2 5 6 3" xfId="9954"/>
    <cellStyle name="Calculation 4 2 5 7" xfId="9955"/>
    <cellStyle name="Calculation 4 2 5 7 2" xfId="9956"/>
    <cellStyle name="Calculation 4 2 5 7 2 2" xfId="9957"/>
    <cellStyle name="Calculation 4 2 5 7 3" xfId="9958"/>
    <cellStyle name="Calculation 4 2 5 8" xfId="9959"/>
    <cellStyle name="Calculation 4 2 5 8 2" xfId="9960"/>
    <cellStyle name="Calculation 4 2 5 8 2 2" xfId="9961"/>
    <cellStyle name="Calculation 4 2 5 8 3" xfId="9962"/>
    <cellStyle name="Calculation 4 2 5 9" xfId="9963"/>
    <cellStyle name="Calculation 4 2 5 9 2" xfId="9964"/>
    <cellStyle name="Calculation 4 2 5 9 2 2" xfId="9965"/>
    <cellStyle name="Calculation 4 2 5 9 3" xfId="9966"/>
    <cellStyle name="Calculation 4 2 6" xfId="301"/>
    <cellStyle name="Calculation 4 2 6 2" xfId="9967"/>
    <cellStyle name="Calculation 4 2 6 2 2" xfId="9968"/>
    <cellStyle name="Calculation 4 2 6 3" xfId="9969"/>
    <cellStyle name="Calculation 4 2 7" xfId="9970"/>
    <cellStyle name="Calculation 4 2 7 2" xfId="9971"/>
    <cellStyle name="Calculation 4 2 7 2 2" xfId="9972"/>
    <cellStyle name="Calculation 4 2 7 3" xfId="9973"/>
    <cellStyle name="Calculation 4 2 8" xfId="9974"/>
    <cellStyle name="Calculation 4 2 8 2" xfId="9975"/>
    <cellStyle name="Calculation 4 2 8 2 2" xfId="9976"/>
    <cellStyle name="Calculation 4 2 8 3" xfId="9977"/>
    <cellStyle name="Calculation 4 2 9" xfId="9978"/>
    <cellStyle name="Calculation 4 2 9 2" xfId="9979"/>
    <cellStyle name="Calculation 4 2 9 2 2" xfId="9980"/>
    <cellStyle name="Calculation 4 2 9 3" xfId="9981"/>
    <cellStyle name="Calculation 4 20" xfId="9982"/>
    <cellStyle name="Calculation 4 20 2" xfId="9983"/>
    <cellStyle name="Calculation 4 20 2 2" xfId="9984"/>
    <cellStyle name="Calculation 4 20 3" xfId="9985"/>
    <cellStyle name="Calculation 4 21" xfId="9986"/>
    <cellStyle name="Calculation 4 21 2" xfId="9987"/>
    <cellStyle name="Calculation 4 21 2 2" xfId="9988"/>
    <cellStyle name="Calculation 4 21 3" xfId="9989"/>
    <cellStyle name="Calculation 4 22" xfId="9990"/>
    <cellStyle name="Calculation 4 22 2" xfId="9991"/>
    <cellStyle name="Calculation 4 23" xfId="9992"/>
    <cellStyle name="Calculation 4 24" xfId="9993"/>
    <cellStyle name="Calculation 4 25" xfId="9994"/>
    <cellStyle name="Calculation 4 26" xfId="9995"/>
    <cellStyle name="Calculation 4 3" xfId="302"/>
    <cellStyle name="Calculation 4 3 10" xfId="9996"/>
    <cellStyle name="Calculation 4 3 10 2" xfId="9997"/>
    <cellStyle name="Calculation 4 3 10 2 2" xfId="9998"/>
    <cellStyle name="Calculation 4 3 10 3" xfId="9999"/>
    <cellStyle name="Calculation 4 3 11" xfId="10000"/>
    <cellStyle name="Calculation 4 3 11 2" xfId="10001"/>
    <cellStyle name="Calculation 4 3 11 2 2" xfId="10002"/>
    <cellStyle name="Calculation 4 3 11 3" xfId="10003"/>
    <cellStyle name="Calculation 4 3 12" xfId="10004"/>
    <cellStyle name="Calculation 4 3 12 2" xfId="10005"/>
    <cellStyle name="Calculation 4 3 12 2 2" xfId="10006"/>
    <cellStyle name="Calculation 4 3 12 3" xfId="10007"/>
    <cellStyle name="Calculation 4 3 13" xfId="10008"/>
    <cellStyle name="Calculation 4 3 13 2" xfId="10009"/>
    <cellStyle name="Calculation 4 3 13 2 2" xfId="10010"/>
    <cellStyle name="Calculation 4 3 13 3" xfId="10011"/>
    <cellStyle name="Calculation 4 3 14" xfId="10012"/>
    <cellStyle name="Calculation 4 3 14 2" xfId="10013"/>
    <cellStyle name="Calculation 4 3 14 2 2" xfId="10014"/>
    <cellStyle name="Calculation 4 3 14 3" xfId="10015"/>
    <cellStyle name="Calculation 4 3 15" xfId="10016"/>
    <cellStyle name="Calculation 4 3 15 2" xfId="10017"/>
    <cellStyle name="Calculation 4 3 15 2 2" xfId="10018"/>
    <cellStyle name="Calculation 4 3 15 3" xfId="10019"/>
    <cellStyle name="Calculation 4 3 16" xfId="10020"/>
    <cellStyle name="Calculation 4 3 16 2" xfId="10021"/>
    <cellStyle name="Calculation 4 3 16 2 2" xfId="10022"/>
    <cellStyle name="Calculation 4 3 16 3" xfId="10023"/>
    <cellStyle name="Calculation 4 3 17" xfId="10024"/>
    <cellStyle name="Calculation 4 3 17 2" xfId="10025"/>
    <cellStyle name="Calculation 4 3 17 2 2" xfId="10026"/>
    <cellStyle name="Calculation 4 3 17 3" xfId="10027"/>
    <cellStyle name="Calculation 4 3 18" xfId="10028"/>
    <cellStyle name="Calculation 4 3 18 2" xfId="10029"/>
    <cellStyle name="Calculation 4 3 19" xfId="10030"/>
    <cellStyle name="Calculation 4 3 2" xfId="303"/>
    <cellStyle name="Calculation 4 3 2 10" xfId="10031"/>
    <cellStyle name="Calculation 4 3 2 10 2" xfId="10032"/>
    <cellStyle name="Calculation 4 3 2 10 2 2" xfId="10033"/>
    <cellStyle name="Calculation 4 3 2 10 3" xfId="10034"/>
    <cellStyle name="Calculation 4 3 2 11" xfId="10035"/>
    <cellStyle name="Calculation 4 3 2 11 2" xfId="10036"/>
    <cellStyle name="Calculation 4 3 2 11 2 2" xfId="10037"/>
    <cellStyle name="Calculation 4 3 2 11 3" xfId="10038"/>
    <cellStyle name="Calculation 4 3 2 12" xfId="10039"/>
    <cellStyle name="Calculation 4 3 2 12 2" xfId="10040"/>
    <cellStyle name="Calculation 4 3 2 12 2 2" xfId="10041"/>
    <cellStyle name="Calculation 4 3 2 12 3" xfId="10042"/>
    <cellStyle name="Calculation 4 3 2 13" xfId="10043"/>
    <cellStyle name="Calculation 4 3 2 13 2" xfId="10044"/>
    <cellStyle name="Calculation 4 3 2 13 2 2" xfId="10045"/>
    <cellStyle name="Calculation 4 3 2 13 3" xfId="10046"/>
    <cellStyle name="Calculation 4 3 2 14" xfId="10047"/>
    <cellStyle name="Calculation 4 3 2 14 2" xfId="10048"/>
    <cellStyle name="Calculation 4 3 2 14 2 2" xfId="10049"/>
    <cellStyle name="Calculation 4 3 2 14 3" xfId="10050"/>
    <cellStyle name="Calculation 4 3 2 15" xfId="10051"/>
    <cellStyle name="Calculation 4 3 2 15 2" xfId="10052"/>
    <cellStyle name="Calculation 4 3 2 15 2 2" xfId="10053"/>
    <cellStyle name="Calculation 4 3 2 15 3" xfId="10054"/>
    <cellStyle name="Calculation 4 3 2 16" xfId="10055"/>
    <cellStyle name="Calculation 4 3 2 16 2" xfId="10056"/>
    <cellStyle name="Calculation 4 3 2 16 2 2" xfId="10057"/>
    <cellStyle name="Calculation 4 3 2 16 3" xfId="10058"/>
    <cellStyle name="Calculation 4 3 2 17" xfId="10059"/>
    <cellStyle name="Calculation 4 3 2 17 2" xfId="10060"/>
    <cellStyle name="Calculation 4 3 2 17 2 2" xfId="10061"/>
    <cellStyle name="Calculation 4 3 2 17 3" xfId="10062"/>
    <cellStyle name="Calculation 4 3 2 18" xfId="10063"/>
    <cellStyle name="Calculation 4 3 2 18 2" xfId="10064"/>
    <cellStyle name="Calculation 4 3 2 18 2 2" xfId="10065"/>
    <cellStyle name="Calculation 4 3 2 18 3" xfId="10066"/>
    <cellStyle name="Calculation 4 3 2 19" xfId="10067"/>
    <cellStyle name="Calculation 4 3 2 19 2" xfId="10068"/>
    <cellStyle name="Calculation 4 3 2 19 2 2" xfId="10069"/>
    <cellStyle name="Calculation 4 3 2 19 3" xfId="10070"/>
    <cellStyle name="Calculation 4 3 2 2" xfId="10071"/>
    <cellStyle name="Calculation 4 3 2 2 2" xfId="10072"/>
    <cellStyle name="Calculation 4 3 2 2 2 2" xfId="10073"/>
    <cellStyle name="Calculation 4 3 2 2 3" xfId="10074"/>
    <cellStyle name="Calculation 4 3 2 20" xfId="10075"/>
    <cellStyle name="Calculation 4 3 2 20 2" xfId="10076"/>
    <cellStyle name="Calculation 4 3 2 20 2 2" xfId="10077"/>
    <cellStyle name="Calculation 4 3 2 20 3" xfId="10078"/>
    <cellStyle name="Calculation 4 3 2 21" xfId="10079"/>
    <cellStyle name="Calculation 4 3 2 21 2" xfId="10080"/>
    <cellStyle name="Calculation 4 3 2 22" xfId="10081"/>
    <cellStyle name="Calculation 4 3 2 3" xfId="10082"/>
    <cellStyle name="Calculation 4 3 2 3 2" xfId="10083"/>
    <cellStyle name="Calculation 4 3 2 3 2 2" xfId="10084"/>
    <cellStyle name="Calculation 4 3 2 3 3" xfId="10085"/>
    <cellStyle name="Calculation 4 3 2 4" xfId="10086"/>
    <cellStyle name="Calculation 4 3 2 4 2" xfId="10087"/>
    <cellStyle name="Calculation 4 3 2 4 2 2" xfId="10088"/>
    <cellStyle name="Calculation 4 3 2 4 3" xfId="10089"/>
    <cellStyle name="Calculation 4 3 2 5" xfId="10090"/>
    <cellStyle name="Calculation 4 3 2 5 2" xfId="10091"/>
    <cellStyle name="Calculation 4 3 2 5 2 2" xfId="10092"/>
    <cellStyle name="Calculation 4 3 2 5 3" xfId="10093"/>
    <cellStyle name="Calculation 4 3 2 6" xfId="10094"/>
    <cellStyle name="Calculation 4 3 2 6 2" xfId="10095"/>
    <cellStyle name="Calculation 4 3 2 6 2 2" xfId="10096"/>
    <cellStyle name="Calculation 4 3 2 6 3" xfId="10097"/>
    <cellStyle name="Calculation 4 3 2 7" xfId="10098"/>
    <cellStyle name="Calculation 4 3 2 7 2" xfId="10099"/>
    <cellStyle name="Calculation 4 3 2 7 2 2" xfId="10100"/>
    <cellStyle name="Calculation 4 3 2 7 3" xfId="10101"/>
    <cellStyle name="Calculation 4 3 2 8" xfId="10102"/>
    <cellStyle name="Calculation 4 3 2 8 2" xfId="10103"/>
    <cellStyle name="Calculation 4 3 2 8 2 2" xfId="10104"/>
    <cellStyle name="Calculation 4 3 2 8 3" xfId="10105"/>
    <cellStyle name="Calculation 4 3 2 9" xfId="10106"/>
    <cellStyle name="Calculation 4 3 2 9 2" xfId="10107"/>
    <cellStyle name="Calculation 4 3 2 9 2 2" xfId="10108"/>
    <cellStyle name="Calculation 4 3 2 9 3" xfId="10109"/>
    <cellStyle name="Calculation 4 3 3" xfId="304"/>
    <cellStyle name="Calculation 4 3 3 2" xfId="10110"/>
    <cellStyle name="Calculation 4 3 3 2 2" xfId="10111"/>
    <cellStyle name="Calculation 4 3 3 3" xfId="10112"/>
    <cellStyle name="Calculation 4 3 4" xfId="305"/>
    <cellStyle name="Calculation 4 3 4 2" xfId="10113"/>
    <cellStyle name="Calculation 4 3 4 2 2" xfId="10114"/>
    <cellStyle name="Calculation 4 3 4 3" xfId="10115"/>
    <cellStyle name="Calculation 4 3 5" xfId="306"/>
    <cellStyle name="Calculation 4 3 5 2" xfId="10116"/>
    <cellStyle name="Calculation 4 3 5 2 2" xfId="10117"/>
    <cellStyle name="Calculation 4 3 5 3" xfId="10118"/>
    <cellStyle name="Calculation 4 3 6" xfId="307"/>
    <cellStyle name="Calculation 4 3 6 2" xfId="10119"/>
    <cellStyle name="Calculation 4 3 6 2 2" xfId="10120"/>
    <cellStyle name="Calculation 4 3 6 3" xfId="10121"/>
    <cellStyle name="Calculation 4 3 7" xfId="10122"/>
    <cellStyle name="Calculation 4 3 7 2" xfId="10123"/>
    <cellStyle name="Calculation 4 3 7 2 2" xfId="10124"/>
    <cellStyle name="Calculation 4 3 7 3" xfId="10125"/>
    <cellStyle name="Calculation 4 3 8" xfId="10126"/>
    <cellStyle name="Calculation 4 3 8 2" xfId="10127"/>
    <cellStyle name="Calculation 4 3 8 2 2" xfId="10128"/>
    <cellStyle name="Calculation 4 3 8 3" xfId="10129"/>
    <cellStyle name="Calculation 4 3 9" xfId="10130"/>
    <cellStyle name="Calculation 4 3 9 2" xfId="10131"/>
    <cellStyle name="Calculation 4 3 9 2 2" xfId="10132"/>
    <cellStyle name="Calculation 4 3 9 3" xfId="10133"/>
    <cellStyle name="Calculation 4 4" xfId="308"/>
    <cellStyle name="Calculation 4 4 10" xfId="10134"/>
    <cellStyle name="Calculation 4 4 10 2" xfId="10135"/>
    <cellStyle name="Calculation 4 4 10 2 2" xfId="10136"/>
    <cellStyle name="Calculation 4 4 10 3" xfId="10137"/>
    <cellStyle name="Calculation 4 4 11" xfId="10138"/>
    <cellStyle name="Calculation 4 4 11 2" xfId="10139"/>
    <cellStyle name="Calculation 4 4 11 2 2" xfId="10140"/>
    <cellStyle name="Calculation 4 4 11 3" xfId="10141"/>
    <cellStyle name="Calculation 4 4 12" xfId="10142"/>
    <cellStyle name="Calculation 4 4 12 2" xfId="10143"/>
    <cellStyle name="Calculation 4 4 12 2 2" xfId="10144"/>
    <cellStyle name="Calculation 4 4 12 3" xfId="10145"/>
    <cellStyle name="Calculation 4 4 13" xfId="10146"/>
    <cellStyle name="Calculation 4 4 13 2" xfId="10147"/>
    <cellStyle name="Calculation 4 4 13 2 2" xfId="10148"/>
    <cellStyle name="Calculation 4 4 13 3" xfId="10149"/>
    <cellStyle name="Calculation 4 4 14" xfId="10150"/>
    <cellStyle name="Calculation 4 4 14 2" xfId="10151"/>
    <cellStyle name="Calculation 4 4 14 2 2" xfId="10152"/>
    <cellStyle name="Calculation 4 4 14 3" xfId="10153"/>
    <cellStyle name="Calculation 4 4 15" xfId="10154"/>
    <cellStyle name="Calculation 4 4 15 2" xfId="10155"/>
    <cellStyle name="Calculation 4 4 15 2 2" xfId="10156"/>
    <cellStyle name="Calculation 4 4 15 3" xfId="10157"/>
    <cellStyle name="Calculation 4 4 16" xfId="10158"/>
    <cellStyle name="Calculation 4 4 16 2" xfId="10159"/>
    <cellStyle name="Calculation 4 4 16 2 2" xfId="10160"/>
    <cellStyle name="Calculation 4 4 16 3" xfId="10161"/>
    <cellStyle name="Calculation 4 4 17" xfId="10162"/>
    <cellStyle name="Calculation 4 4 17 2" xfId="10163"/>
    <cellStyle name="Calculation 4 4 17 2 2" xfId="10164"/>
    <cellStyle name="Calculation 4 4 17 3" xfId="10165"/>
    <cellStyle name="Calculation 4 4 18" xfId="10166"/>
    <cellStyle name="Calculation 4 4 18 2" xfId="10167"/>
    <cellStyle name="Calculation 4 4 19" xfId="10168"/>
    <cellStyle name="Calculation 4 4 2" xfId="309"/>
    <cellStyle name="Calculation 4 4 2 10" xfId="10169"/>
    <cellStyle name="Calculation 4 4 2 10 2" xfId="10170"/>
    <cellStyle name="Calculation 4 4 2 10 2 2" xfId="10171"/>
    <cellStyle name="Calculation 4 4 2 10 3" xfId="10172"/>
    <cellStyle name="Calculation 4 4 2 11" xfId="10173"/>
    <cellStyle name="Calculation 4 4 2 11 2" xfId="10174"/>
    <cellStyle name="Calculation 4 4 2 11 2 2" xfId="10175"/>
    <cellStyle name="Calculation 4 4 2 11 3" xfId="10176"/>
    <cellStyle name="Calculation 4 4 2 12" xfId="10177"/>
    <cellStyle name="Calculation 4 4 2 12 2" xfId="10178"/>
    <cellStyle name="Calculation 4 4 2 12 2 2" xfId="10179"/>
    <cellStyle name="Calculation 4 4 2 12 3" xfId="10180"/>
    <cellStyle name="Calculation 4 4 2 13" xfId="10181"/>
    <cellStyle name="Calculation 4 4 2 13 2" xfId="10182"/>
    <cellStyle name="Calculation 4 4 2 13 2 2" xfId="10183"/>
    <cellStyle name="Calculation 4 4 2 13 3" xfId="10184"/>
    <cellStyle name="Calculation 4 4 2 14" xfId="10185"/>
    <cellStyle name="Calculation 4 4 2 14 2" xfId="10186"/>
    <cellStyle name="Calculation 4 4 2 14 2 2" xfId="10187"/>
    <cellStyle name="Calculation 4 4 2 14 3" xfId="10188"/>
    <cellStyle name="Calculation 4 4 2 15" xfId="10189"/>
    <cellStyle name="Calculation 4 4 2 15 2" xfId="10190"/>
    <cellStyle name="Calculation 4 4 2 15 2 2" xfId="10191"/>
    <cellStyle name="Calculation 4 4 2 15 3" xfId="10192"/>
    <cellStyle name="Calculation 4 4 2 16" xfId="10193"/>
    <cellStyle name="Calculation 4 4 2 16 2" xfId="10194"/>
    <cellStyle name="Calculation 4 4 2 16 2 2" xfId="10195"/>
    <cellStyle name="Calculation 4 4 2 16 3" xfId="10196"/>
    <cellStyle name="Calculation 4 4 2 17" xfId="10197"/>
    <cellStyle name="Calculation 4 4 2 17 2" xfId="10198"/>
    <cellStyle name="Calculation 4 4 2 17 2 2" xfId="10199"/>
    <cellStyle name="Calculation 4 4 2 17 3" xfId="10200"/>
    <cellStyle name="Calculation 4 4 2 18" xfId="10201"/>
    <cellStyle name="Calculation 4 4 2 18 2" xfId="10202"/>
    <cellStyle name="Calculation 4 4 2 18 2 2" xfId="10203"/>
    <cellStyle name="Calculation 4 4 2 18 3" xfId="10204"/>
    <cellStyle name="Calculation 4 4 2 19" xfId="10205"/>
    <cellStyle name="Calculation 4 4 2 19 2" xfId="10206"/>
    <cellStyle name="Calculation 4 4 2 19 2 2" xfId="10207"/>
    <cellStyle name="Calculation 4 4 2 19 3" xfId="10208"/>
    <cellStyle name="Calculation 4 4 2 2" xfId="10209"/>
    <cellStyle name="Calculation 4 4 2 2 2" xfId="10210"/>
    <cellStyle name="Calculation 4 4 2 2 2 2" xfId="10211"/>
    <cellStyle name="Calculation 4 4 2 2 3" xfId="10212"/>
    <cellStyle name="Calculation 4 4 2 20" xfId="10213"/>
    <cellStyle name="Calculation 4 4 2 20 2" xfId="10214"/>
    <cellStyle name="Calculation 4 4 2 20 2 2" xfId="10215"/>
    <cellStyle name="Calculation 4 4 2 20 3" xfId="10216"/>
    <cellStyle name="Calculation 4 4 2 21" xfId="10217"/>
    <cellStyle name="Calculation 4 4 2 21 2" xfId="10218"/>
    <cellStyle name="Calculation 4 4 2 22" xfId="10219"/>
    <cellStyle name="Calculation 4 4 2 3" xfId="10220"/>
    <cellStyle name="Calculation 4 4 2 3 2" xfId="10221"/>
    <cellStyle name="Calculation 4 4 2 3 2 2" xfId="10222"/>
    <cellStyle name="Calculation 4 4 2 3 3" xfId="10223"/>
    <cellStyle name="Calculation 4 4 2 4" xfId="10224"/>
    <cellStyle name="Calculation 4 4 2 4 2" xfId="10225"/>
    <cellStyle name="Calculation 4 4 2 4 2 2" xfId="10226"/>
    <cellStyle name="Calculation 4 4 2 4 3" xfId="10227"/>
    <cellStyle name="Calculation 4 4 2 5" xfId="10228"/>
    <cellStyle name="Calculation 4 4 2 5 2" xfId="10229"/>
    <cellStyle name="Calculation 4 4 2 5 2 2" xfId="10230"/>
    <cellStyle name="Calculation 4 4 2 5 3" xfId="10231"/>
    <cellStyle name="Calculation 4 4 2 6" xfId="10232"/>
    <cellStyle name="Calculation 4 4 2 6 2" xfId="10233"/>
    <cellStyle name="Calculation 4 4 2 6 2 2" xfId="10234"/>
    <cellStyle name="Calculation 4 4 2 6 3" xfId="10235"/>
    <cellStyle name="Calculation 4 4 2 7" xfId="10236"/>
    <cellStyle name="Calculation 4 4 2 7 2" xfId="10237"/>
    <cellStyle name="Calculation 4 4 2 7 2 2" xfId="10238"/>
    <cellStyle name="Calculation 4 4 2 7 3" xfId="10239"/>
    <cellStyle name="Calculation 4 4 2 8" xfId="10240"/>
    <cellStyle name="Calculation 4 4 2 8 2" xfId="10241"/>
    <cellStyle name="Calculation 4 4 2 8 2 2" xfId="10242"/>
    <cellStyle name="Calculation 4 4 2 8 3" xfId="10243"/>
    <cellStyle name="Calculation 4 4 2 9" xfId="10244"/>
    <cellStyle name="Calculation 4 4 2 9 2" xfId="10245"/>
    <cellStyle name="Calculation 4 4 2 9 2 2" xfId="10246"/>
    <cellStyle name="Calculation 4 4 2 9 3" xfId="10247"/>
    <cellStyle name="Calculation 4 4 3" xfId="310"/>
    <cellStyle name="Calculation 4 4 3 2" xfId="10248"/>
    <cellStyle name="Calculation 4 4 3 2 2" xfId="10249"/>
    <cellStyle name="Calculation 4 4 3 3" xfId="10250"/>
    <cellStyle name="Calculation 4 4 4" xfId="311"/>
    <cellStyle name="Calculation 4 4 4 2" xfId="10251"/>
    <cellStyle name="Calculation 4 4 4 2 2" xfId="10252"/>
    <cellStyle name="Calculation 4 4 4 3" xfId="10253"/>
    <cellStyle name="Calculation 4 4 5" xfId="312"/>
    <cellStyle name="Calculation 4 4 5 2" xfId="10254"/>
    <cellStyle name="Calculation 4 4 5 2 2" xfId="10255"/>
    <cellStyle name="Calculation 4 4 5 3" xfId="10256"/>
    <cellStyle name="Calculation 4 4 6" xfId="313"/>
    <cellStyle name="Calculation 4 4 6 2" xfId="10257"/>
    <cellStyle name="Calculation 4 4 6 2 2" xfId="10258"/>
    <cellStyle name="Calculation 4 4 6 3" xfId="10259"/>
    <cellStyle name="Calculation 4 4 7" xfId="10260"/>
    <cellStyle name="Calculation 4 4 7 2" xfId="10261"/>
    <cellStyle name="Calculation 4 4 7 2 2" xfId="10262"/>
    <cellStyle name="Calculation 4 4 7 3" xfId="10263"/>
    <cellStyle name="Calculation 4 4 8" xfId="10264"/>
    <cellStyle name="Calculation 4 4 8 2" xfId="10265"/>
    <cellStyle name="Calculation 4 4 8 2 2" xfId="10266"/>
    <cellStyle name="Calculation 4 4 8 3" xfId="10267"/>
    <cellStyle name="Calculation 4 4 9" xfId="10268"/>
    <cellStyle name="Calculation 4 4 9 2" xfId="10269"/>
    <cellStyle name="Calculation 4 4 9 2 2" xfId="10270"/>
    <cellStyle name="Calculation 4 4 9 3" xfId="10271"/>
    <cellStyle name="Calculation 4 5" xfId="314"/>
    <cellStyle name="Calculation 4 5 10" xfId="10272"/>
    <cellStyle name="Calculation 4 5 10 2" xfId="10273"/>
    <cellStyle name="Calculation 4 5 10 2 2" xfId="10274"/>
    <cellStyle name="Calculation 4 5 10 3" xfId="10275"/>
    <cellStyle name="Calculation 4 5 11" xfId="10276"/>
    <cellStyle name="Calculation 4 5 11 2" xfId="10277"/>
    <cellStyle name="Calculation 4 5 11 2 2" xfId="10278"/>
    <cellStyle name="Calculation 4 5 11 3" xfId="10279"/>
    <cellStyle name="Calculation 4 5 12" xfId="10280"/>
    <cellStyle name="Calculation 4 5 12 2" xfId="10281"/>
    <cellStyle name="Calculation 4 5 12 2 2" xfId="10282"/>
    <cellStyle name="Calculation 4 5 12 3" xfId="10283"/>
    <cellStyle name="Calculation 4 5 13" xfId="10284"/>
    <cellStyle name="Calculation 4 5 13 2" xfId="10285"/>
    <cellStyle name="Calculation 4 5 13 2 2" xfId="10286"/>
    <cellStyle name="Calculation 4 5 13 3" xfId="10287"/>
    <cellStyle name="Calculation 4 5 14" xfId="10288"/>
    <cellStyle name="Calculation 4 5 14 2" xfId="10289"/>
    <cellStyle name="Calculation 4 5 14 2 2" xfId="10290"/>
    <cellStyle name="Calculation 4 5 14 3" xfId="10291"/>
    <cellStyle name="Calculation 4 5 15" xfId="10292"/>
    <cellStyle name="Calculation 4 5 15 2" xfId="10293"/>
    <cellStyle name="Calculation 4 5 15 2 2" xfId="10294"/>
    <cellStyle name="Calculation 4 5 15 3" xfId="10295"/>
    <cellStyle name="Calculation 4 5 16" xfId="10296"/>
    <cellStyle name="Calculation 4 5 16 2" xfId="10297"/>
    <cellStyle name="Calculation 4 5 16 2 2" xfId="10298"/>
    <cellStyle name="Calculation 4 5 16 3" xfId="10299"/>
    <cellStyle name="Calculation 4 5 17" xfId="10300"/>
    <cellStyle name="Calculation 4 5 17 2" xfId="10301"/>
    <cellStyle name="Calculation 4 5 17 2 2" xfId="10302"/>
    <cellStyle name="Calculation 4 5 17 3" xfId="10303"/>
    <cellStyle name="Calculation 4 5 18" xfId="10304"/>
    <cellStyle name="Calculation 4 5 18 2" xfId="10305"/>
    <cellStyle name="Calculation 4 5 18 2 2" xfId="10306"/>
    <cellStyle name="Calculation 4 5 18 3" xfId="10307"/>
    <cellStyle name="Calculation 4 5 19" xfId="10308"/>
    <cellStyle name="Calculation 4 5 19 2" xfId="10309"/>
    <cellStyle name="Calculation 4 5 19 2 2" xfId="10310"/>
    <cellStyle name="Calculation 4 5 19 3" xfId="10311"/>
    <cellStyle name="Calculation 4 5 2" xfId="10312"/>
    <cellStyle name="Calculation 4 5 2 10" xfId="10313"/>
    <cellStyle name="Calculation 4 5 2 10 2" xfId="10314"/>
    <cellStyle name="Calculation 4 5 2 10 2 2" xfId="10315"/>
    <cellStyle name="Calculation 4 5 2 10 3" xfId="10316"/>
    <cellStyle name="Calculation 4 5 2 11" xfId="10317"/>
    <cellStyle name="Calculation 4 5 2 11 2" xfId="10318"/>
    <cellStyle name="Calculation 4 5 2 11 2 2" xfId="10319"/>
    <cellStyle name="Calculation 4 5 2 11 3" xfId="10320"/>
    <cellStyle name="Calculation 4 5 2 12" xfId="10321"/>
    <cellStyle name="Calculation 4 5 2 12 2" xfId="10322"/>
    <cellStyle name="Calculation 4 5 2 12 2 2" xfId="10323"/>
    <cellStyle name="Calculation 4 5 2 12 3" xfId="10324"/>
    <cellStyle name="Calculation 4 5 2 13" xfId="10325"/>
    <cellStyle name="Calculation 4 5 2 13 2" xfId="10326"/>
    <cellStyle name="Calculation 4 5 2 13 2 2" xfId="10327"/>
    <cellStyle name="Calculation 4 5 2 13 3" xfId="10328"/>
    <cellStyle name="Calculation 4 5 2 14" xfId="10329"/>
    <cellStyle name="Calculation 4 5 2 14 2" xfId="10330"/>
    <cellStyle name="Calculation 4 5 2 14 2 2" xfId="10331"/>
    <cellStyle name="Calculation 4 5 2 14 3" xfId="10332"/>
    <cellStyle name="Calculation 4 5 2 15" xfId="10333"/>
    <cellStyle name="Calculation 4 5 2 15 2" xfId="10334"/>
    <cellStyle name="Calculation 4 5 2 15 2 2" xfId="10335"/>
    <cellStyle name="Calculation 4 5 2 15 3" xfId="10336"/>
    <cellStyle name="Calculation 4 5 2 16" xfId="10337"/>
    <cellStyle name="Calculation 4 5 2 16 2" xfId="10338"/>
    <cellStyle name="Calculation 4 5 2 16 2 2" xfId="10339"/>
    <cellStyle name="Calculation 4 5 2 16 3" xfId="10340"/>
    <cellStyle name="Calculation 4 5 2 17" xfId="10341"/>
    <cellStyle name="Calculation 4 5 2 17 2" xfId="10342"/>
    <cellStyle name="Calculation 4 5 2 17 2 2" xfId="10343"/>
    <cellStyle name="Calculation 4 5 2 17 3" xfId="10344"/>
    <cellStyle name="Calculation 4 5 2 18" xfId="10345"/>
    <cellStyle name="Calculation 4 5 2 18 2" xfId="10346"/>
    <cellStyle name="Calculation 4 5 2 18 2 2" xfId="10347"/>
    <cellStyle name="Calculation 4 5 2 18 3" xfId="10348"/>
    <cellStyle name="Calculation 4 5 2 19" xfId="10349"/>
    <cellStyle name="Calculation 4 5 2 19 2" xfId="10350"/>
    <cellStyle name="Calculation 4 5 2 19 2 2" xfId="10351"/>
    <cellStyle name="Calculation 4 5 2 19 3" xfId="10352"/>
    <cellStyle name="Calculation 4 5 2 2" xfId="10353"/>
    <cellStyle name="Calculation 4 5 2 2 2" xfId="10354"/>
    <cellStyle name="Calculation 4 5 2 2 2 2" xfId="10355"/>
    <cellStyle name="Calculation 4 5 2 2 3" xfId="10356"/>
    <cellStyle name="Calculation 4 5 2 20" xfId="10357"/>
    <cellStyle name="Calculation 4 5 2 20 2" xfId="10358"/>
    <cellStyle name="Calculation 4 5 2 20 2 2" xfId="10359"/>
    <cellStyle name="Calculation 4 5 2 20 3" xfId="10360"/>
    <cellStyle name="Calculation 4 5 2 21" xfId="10361"/>
    <cellStyle name="Calculation 4 5 2 21 2" xfId="10362"/>
    <cellStyle name="Calculation 4 5 2 22" xfId="10363"/>
    <cellStyle name="Calculation 4 5 2 3" xfId="10364"/>
    <cellStyle name="Calculation 4 5 2 3 2" xfId="10365"/>
    <cellStyle name="Calculation 4 5 2 3 2 2" xfId="10366"/>
    <cellStyle name="Calculation 4 5 2 3 3" xfId="10367"/>
    <cellStyle name="Calculation 4 5 2 4" xfId="10368"/>
    <cellStyle name="Calculation 4 5 2 4 2" xfId="10369"/>
    <cellStyle name="Calculation 4 5 2 4 2 2" xfId="10370"/>
    <cellStyle name="Calculation 4 5 2 4 3" xfId="10371"/>
    <cellStyle name="Calculation 4 5 2 5" xfId="10372"/>
    <cellStyle name="Calculation 4 5 2 5 2" xfId="10373"/>
    <cellStyle name="Calculation 4 5 2 5 2 2" xfId="10374"/>
    <cellStyle name="Calculation 4 5 2 5 3" xfId="10375"/>
    <cellStyle name="Calculation 4 5 2 6" xfId="10376"/>
    <cellStyle name="Calculation 4 5 2 6 2" xfId="10377"/>
    <cellStyle name="Calculation 4 5 2 6 2 2" xfId="10378"/>
    <cellStyle name="Calculation 4 5 2 6 3" xfId="10379"/>
    <cellStyle name="Calculation 4 5 2 7" xfId="10380"/>
    <cellStyle name="Calculation 4 5 2 7 2" xfId="10381"/>
    <cellStyle name="Calculation 4 5 2 7 2 2" xfId="10382"/>
    <cellStyle name="Calculation 4 5 2 7 3" xfId="10383"/>
    <cellStyle name="Calculation 4 5 2 8" xfId="10384"/>
    <cellStyle name="Calculation 4 5 2 8 2" xfId="10385"/>
    <cellStyle name="Calculation 4 5 2 8 2 2" xfId="10386"/>
    <cellStyle name="Calculation 4 5 2 8 3" xfId="10387"/>
    <cellStyle name="Calculation 4 5 2 9" xfId="10388"/>
    <cellStyle name="Calculation 4 5 2 9 2" xfId="10389"/>
    <cellStyle name="Calculation 4 5 2 9 2 2" xfId="10390"/>
    <cellStyle name="Calculation 4 5 2 9 3" xfId="10391"/>
    <cellStyle name="Calculation 4 5 20" xfId="10392"/>
    <cellStyle name="Calculation 4 5 20 2" xfId="10393"/>
    <cellStyle name="Calculation 4 5 20 2 2" xfId="10394"/>
    <cellStyle name="Calculation 4 5 20 3" xfId="10395"/>
    <cellStyle name="Calculation 4 5 21" xfId="10396"/>
    <cellStyle name="Calculation 4 5 21 2" xfId="10397"/>
    <cellStyle name="Calculation 4 5 21 2 2" xfId="10398"/>
    <cellStyle name="Calculation 4 5 21 3" xfId="10399"/>
    <cellStyle name="Calculation 4 5 22" xfId="10400"/>
    <cellStyle name="Calculation 4 5 22 2" xfId="10401"/>
    <cellStyle name="Calculation 4 5 23" xfId="10402"/>
    <cellStyle name="Calculation 4 5 3" xfId="10403"/>
    <cellStyle name="Calculation 4 5 3 2" xfId="10404"/>
    <cellStyle name="Calculation 4 5 3 2 2" xfId="10405"/>
    <cellStyle name="Calculation 4 5 3 3" xfId="10406"/>
    <cellStyle name="Calculation 4 5 4" xfId="10407"/>
    <cellStyle name="Calculation 4 5 4 2" xfId="10408"/>
    <cellStyle name="Calculation 4 5 4 2 2" xfId="10409"/>
    <cellStyle name="Calculation 4 5 4 3" xfId="10410"/>
    <cellStyle name="Calculation 4 5 5" xfId="10411"/>
    <cellStyle name="Calculation 4 5 5 2" xfId="10412"/>
    <cellStyle name="Calculation 4 5 5 2 2" xfId="10413"/>
    <cellStyle name="Calculation 4 5 5 3" xfId="10414"/>
    <cellStyle name="Calculation 4 5 6" xfId="10415"/>
    <cellStyle name="Calculation 4 5 6 2" xfId="10416"/>
    <cellStyle name="Calculation 4 5 6 2 2" xfId="10417"/>
    <cellStyle name="Calculation 4 5 6 3" xfId="10418"/>
    <cellStyle name="Calculation 4 5 7" xfId="10419"/>
    <cellStyle name="Calculation 4 5 7 2" xfId="10420"/>
    <cellStyle name="Calculation 4 5 7 2 2" xfId="10421"/>
    <cellStyle name="Calculation 4 5 7 3" xfId="10422"/>
    <cellStyle name="Calculation 4 5 8" xfId="10423"/>
    <cellStyle name="Calculation 4 5 8 2" xfId="10424"/>
    <cellStyle name="Calculation 4 5 8 2 2" xfId="10425"/>
    <cellStyle name="Calculation 4 5 8 3" xfId="10426"/>
    <cellStyle name="Calculation 4 5 9" xfId="10427"/>
    <cellStyle name="Calculation 4 5 9 2" xfId="10428"/>
    <cellStyle name="Calculation 4 5 9 2 2" xfId="10429"/>
    <cellStyle name="Calculation 4 5 9 3" xfId="10430"/>
    <cellStyle name="Calculation 4 6" xfId="315"/>
    <cellStyle name="Calculation 4 6 10" xfId="10431"/>
    <cellStyle name="Calculation 4 6 10 2" xfId="10432"/>
    <cellStyle name="Calculation 4 6 10 2 2" xfId="10433"/>
    <cellStyle name="Calculation 4 6 10 3" xfId="10434"/>
    <cellStyle name="Calculation 4 6 11" xfId="10435"/>
    <cellStyle name="Calculation 4 6 11 2" xfId="10436"/>
    <cellStyle name="Calculation 4 6 11 2 2" xfId="10437"/>
    <cellStyle name="Calculation 4 6 11 3" xfId="10438"/>
    <cellStyle name="Calculation 4 6 12" xfId="10439"/>
    <cellStyle name="Calculation 4 6 12 2" xfId="10440"/>
    <cellStyle name="Calculation 4 6 12 2 2" xfId="10441"/>
    <cellStyle name="Calculation 4 6 12 3" xfId="10442"/>
    <cellStyle name="Calculation 4 6 13" xfId="10443"/>
    <cellStyle name="Calculation 4 6 13 2" xfId="10444"/>
    <cellStyle name="Calculation 4 6 13 2 2" xfId="10445"/>
    <cellStyle name="Calculation 4 6 13 3" xfId="10446"/>
    <cellStyle name="Calculation 4 6 14" xfId="10447"/>
    <cellStyle name="Calculation 4 6 14 2" xfId="10448"/>
    <cellStyle name="Calculation 4 6 14 2 2" xfId="10449"/>
    <cellStyle name="Calculation 4 6 14 3" xfId="10450"/>
    <cellStyle name="Calculation 4 6 15" xfId="10451"/>
    <cellStyle name="Calculation 4 6 15 2" xfId="10452"/>
    <cellStyle name="Calculation 4 6 15 2 2" xfId="10453"/>
    <cellStyle name="Calculation 4 6 15 3" xfId="10454"/>
    <cellStyle name="Calculation 4 6 16" xfId="10455"/>
    <cellStyle name="Calculation 4 6 16 2" xfId="10456"/>
    <cellStyle name="Calculation 4 6 16 2 2" xfId="10457"/>
    <cellStyle name="Calculation 4 6 16 3" xfId="10458"/>
    <cellStyle name="Calculation 4 6 17" xfId="10459"/>
    <cellStyle name="Calculation 4 6 17 2" xfId="10460"/>
    <cellStyle name="Calculation 4 6 17 2 2" xfId="10461"/>
    <cellStyle name="Calculation 4 6 17 3" xfId="10462"/>
    <cellStyle name="Calculation 4 6 18" xfId="10463"/>
    <cellStyle name="Calculation 4 6 18 2" xfId="10464"/>
    <cellStyle name="Calculation 4 6 18 2 2" xfId="10465"/>
    <cellStyle name="Calculation 4 6 18 3" xfId="10466"/>
    <cellStyle name="Calculation 4 6 19" xfId="10467"/>
    <cellStyle name="Calculation 4 6 19 2" xfId="10468"/>
    <cellStyle name="Calculation 4 6 19 2 2" xfId="10469"/>
    <cellStyle name="Calculation 4 6 19 3" xfId="10470"/>
    <cellStyle name="Calculation 4 6 2" xfId="10471"/>
    <cellStyle name="Calculation 4 6 2 2" xfId="10472"/>
    <cellStyle name="Calculation 4 6 2 2 2" xfId="10473"/>
    <cellStyle name="Calculation 4 6 2 3" xfId="10474"/>
    <cellStyle name="Calculation 4 6 20" xfId="10475"/>
    <cellStyle name="Calculation 4 6 20 2" xfId="10476"/>
    <cellStyle name="Calculation 4 6 20 2 2" xfId="10477"/>
    <cellStyle name="Calculation 4 6 20 3" xfId="10478"/>
    <cellStyle name="Calculation 4 6 21" xfId="10479"/>
    <cellStyle name="Calculation 4 6 21 2" xfId="10480"/>
    <cellStyle name="Calculation 4 6 22" xfId="10481"/>
    <cellStyle name="Calculation 4 6 3" xfId="10482"/>
    <cellStyle name="Calculation 4 6 3 2" xfId="10483"/>
    <cellStyle name="Calculation 4 6 3 2 2" xfId="10484"/>
    <cellStyle name="Calculation 4 6 3 3" xfId="10485"/>
    <cellStyle name="Calculation 4 6 4" xfId="10486"/>
    <cellStyle name="Calculation 4 6 4 2" xfId="10487"/>
    <cellStyle name="Calculation 4 6 4 2 2" xfId="10488"/>
    <cellStyle name="Calculation 4 6 4 3" xfId="10489"/>
    <cellStyle name="Calculation 4 6 5" xfId="10490"/>
    <cellStyle name="Calculation 4 6 5 2" xfId="10491"/>
    <cellStyle name="Calculation 4 6 5 2 2" xfId="10492"/>
    <cellStyle name="Calculation 4 6 5 3" xfId="10493"/>
    <cellStyle name="Calculation 4 6 6" xfId="10494"/>
    <cellStyle name="Calculation 4 6 6 2" xfId="10495"/>
    <cellStyle name="Calculation 4 6 6 2 2" xfId="10496"/>
    <cellStyle name="Calculation 4 6 6 3" xfId="10497"/>
    <cellStyle name="Calculation 4 6 7" xfId="10498"/>
    <cellStyle name="Calculation 4 6 7 2" xfId="10499"/>
    <cellStyle name="Calculation 4 6 7 2 2" xfId="10500"/>
    <cellStyle name="Calculation 4 6 7 3" xfId="10501"/>
    <cellStyle name="Calculation 4 6 8" xfId="10502"/>
    <cellStyle name="Calculation 4 6 8 2" xfId="10503"/>
    <cellStyle name="Calculation 4 6 8 2 2" xfId="10504"/>
    <cellStyle name="Calculation 4 6 8 3" xfId="10505"/>
    <cellStyle name="Calculation 4 6 9" xfId="10506"/>
    <cellStyle name="Calculation 4 6 9 2" xfId="10507"/>
    <cellStyle name="Calculation 4 6 9 2 2" xfId="10508"/>
    <cellStyle name="Calculation 4 6 9 3" xfId="10509"/>
    <cellStyle name="Calculation 4 7" xfId="316"/>
    <cellStyle name="Calculation 4 7 2" xfId="10510"/>
    <cellStyle name="Calculation 4 7 2 2" xfId="10511"/>
    <cellStyle name="Calculation 4 7 3" xfId="10512"/>
    <cellStyle name="Calculation 4 8" xfId="10513"/>
    <cellStyle name="Calculation 4 8 2" xfId="10514"/>
    <cellStyle name="Calculation 4 8 2 2" xfId="10515"/>
    <cellStyle name="Calculation 4 8 3" xfId="10516"/>
    <cellStyle name="Calculation 4 9" xfId="10517"/>
    <cellStyle name="Calculation 4 9 2" xfId="10518"/>
    <cellStyle name="Calculation 4 9 2 2" xfId="10519"/>
    <cellStyle name="Calculation 4 9 3" xfId="10520"/>
    <cellStyle name="Calculation 5" xfId="317"/>
    <cellStyle name="Calculation 5 10" xfId="10521"/>
    <cellStyle name="Calculation 5 10 2" xfId="10522"/>
    <cellStyle name="Calculation 5 10 2 2" xfId="10523"/>
    <cellStyle name="Calculation 5 10 3" xfId="10524"/>
    <cellStyle name="Calculation 5 11" xfId="10525"/>
    <cellStyle name="Calculation 5 11 2" xfId="10526"/>
    <cellStyle name="Calculation 5 11 2 2" xfId="10527"/>
    <cellStyle name="Calculation 5 11 3" xfId="10528"/>
    <cellStyle name="Calculation 5 12" xfId="10529"/>
    <cellStyle name="Calculation 5 12 2" xfId="10530"/>
    <cellStyle name="Calculation 5 12 2 2" xfId="10531"/>
    <cellStyle name="Calculation 5 12 3" xfId="10532"/>
    <cellStyle name="Calculation 5 13" xfId="10533"/>
    <cellStyle name="Calculation 5 13 2" xfId="10534"/>
    <cellStyle name="Calculation 5 13 2 2" xfId="10535"/>
    <cellStyle name="Calculation 5 13 3" xfId="10536"/>
    <cellStyle name="Calculation 5 14" xfId="10537"/>
    <cellStyle name="Calculation 5 14 2" xfId="10538"/>
    <cellStyle name="Calculation 5 14 2 2" xfId="10539"/>
    <cellStyle name="Calculation 5 14 3" xfId="10540"/>
    <cellStyle name="Calculation 5 15" xfId="10541"/>
    <cellStyle name="Calculation 5 15 2" xfId="10542"/>
    <cellStyle name="Calculation 5 15 2 2" xfId="10543"/>
    <cellStyle name="Calculation 5 15 3" xfId="10544"/>
    <cellStyle name="Calculation 5 16" xfId="10545"/>
    <cellStyle name="Calculation 5 16 2" xfId="10546"/>
    <cellStyle name="Calculation 5 16 2 2" xfId="10547"/>
    <cellStyle name="Calculation 5 16 3" xfId="10548"/>
    <cellStyle name="Calculation 5 17" xfId="10549"/>
    <cellStyle name="Calculation 5 17 2" xfId="10550"/>
    <cellStyle name="Calculation 5 17 2 2" xfId="10551"/>
    <cellStyle name="Calculation 5 17 3" xfId="10552"/>
    <cellStyle name="Calculation 5 18" xfId="10553"/>
    <cellStyle name="Calculation 5 18 2" xfId="10554"/>
    <cellStyle name="Calculation 5 18 2 2" xfId="10555"/>
    <cellStyle name="Calculation 5 18 3" xfId="10556"/>
    <cellStyle name="Calculation 5 19" xfId="10557"/>
    <cellStyle name="Calculation 5 19 2" xfId="10558"/>
    <cellStyle name="Calculation 5 19 2 2" xfId="10559"/>
    <cellStyle name="Calculation 5 19 3" xfId="10560"/>
    <cellStyle name="Calculation 5 2" xfId="318"/>
    <cellStyle name="Calculation 5 2 10" xfId="10561"/>
    <cellStyle name="Calculation 5 2 10 2" xfId="10562"/>
    <cellStyle name="Calculation 5 2 10 2 2" xfId="10563"/>
    <cellStyle name="Calculation 5 2 10 3" xfId="10564"/>
    <cellStyle name="Calculation 5 2 11" xfId="10565"/>
    <cellStyle name="Calculation 5 2 11 2" xfId="10566"/>
    <cellStyle name="Calculation 5 2 11 2 2" xfId="10567"/>
    <cellStyle name="Calculation 5 2 11 3" xfId="10568"/>
    <cellStyle name="Calculation 5 2 12" xfId="10569"/>
    <cellStyle name="Calculation 5 2 12 2" xfId="10570"/>
    <cellStyle name="Calculation 5 2 12 2 2" xfId="10571"/>
    <cellStyle name="Calculation 5 2 12 3" xfId="10572"/>
    <cellStyle name="Calculation 5 2 13" xfId="10573"/>
    <cellStyle name="Calculation 5 2 13 2" xfId="10574"/>
    <cellStyle name="Calculation 5 2 13 2 2" xfId="10575"/>
    <cellStyle name="Calculation 5 2 13 3" xfId="10576"/>
    <cellStyle name="Calculation 5 2 14" xfId="10577"/>
    <cellStyle name="Calculation 5 2 14 2" xfId="10578"/>
    <cellStyle name="Calculation 5 2 14 2 2" xfId="10579"/>
    <cellStyle name="Calculation 5 2 14 3" xfId="10580"/>
    <cellStyle name="Calculation 5 2 15" xfId="10581"/>
    <cellStyle name="Calculation 5 2 15 2" xfId="10582"/>
    <cellStyle name="Calculation 5 2 15 2 2" xfId="10583"/>
    <cellStyle name="Calculation 5 2 15 3" xfId="10584"/>
    <cellStyle name="Calculation 5 2 16" xfId="10585"/>
    <cellStyle name="Calculation 5 2 16 2" xfId="10586"/>
    <cellStyle name="Calculation 5 2 16 2 2" xfId="10587"/>
    <cellStyle name="Calculation 5 2 16 3" xfId="10588"/>
    <cellStyle name="Calculation 5 2 17" xfId="10589"/>
    <cellStyle name="Calculation 5 2 17 2" xfId="10590"/>
    <cellStyle name="Calculation 5 2 17 2 2" xfId="10591"/>
    <cellStyle name="Calculation 5 2 17 3" xfId="10592"/>
    <cellStyle name="Calculation 5 2 18" xfId="10593"/>
    <cellStyle name="Calculation 5 2 18 2" xfId="10594"/>
    <cellStyle name="Calculation 5 2 18 2 2" xfId="10595"/>
    <cellStyle name="Calculation 5 2 18 3" xfId="10596"/>
    <cellStyle name="Calculation 5 2 19" xfId="10597"/>
    <cellStyle name="Calculation 5 2 19 2" xfId="10598"/>
    <cellStyle name="Calculation 5 2 19 2 2" xfId="10599"/>
    <cellStyle name="Calculation 5 2 19 3" xfId="10600"/>
    <cellStyle name="Calculation 5 2 2" xfId="319"/>
    <cellStyle name="Calculation 5 2 2 10" xfId="10601"/>
    <cellStyle name="Calculation 5 2 2 10 2" xfId="10602"/>
    <cellStyle name="Calculation 5 2 2 10 2 2" xfId="10603"/>
    <cellStyle name="Calculation 5 2 2 10 3" xfId="10604"/>
    <cellStyle name="Calculation 5 2 2 11" xfId="10605"/>
    <cellStyle name="Calculation 5 2 2 11 2" xfId="10606"/>
    <cellStyle name="Calculation 5 2 2 11 2 2" xfId="10607"/>
    <cellStyle name="Calculation 5 2 2 11 3" xfId="10608"/>
    <cellStyle name="Calculation 5 2 2 12" xfId="10609"/>
    <cellStyle name="Calculation 5 2 2 12 2" xfId="10610"/>
    <cellStyle name="Calculation 5 2 2 12 2 2" xfId="10611"/>
    <cellStyle name="Calculation 5 2 2 12 3" xfId="10612"/>
    <cellStyle name="Calculation 5 2 2 13" xfId="10613"/>
    <cellStyle name="Calculation 5 2 2 13 2" xfId="10614"/>
    <cellStyle name="Calculation 5 2 2 13 2 2" xfId="10615"/>
    <cellStyle name="Calculation 5 2 2 13 3" xfId="10616"/>
    <cellStyle name="Calculation 5 2 2 14" xfId="10617"/>
    <cellStyle name="Calculation 5 2 2 14 2" xfId="10618"/>
    <cellStyle name="Calculation 5 2 2 14 2 2" xfId="10619"/>
    <cellStyle name="Calculation 5 2 2 14 3" xfId="10620"/>
    <cellStyle name="Calculation 5 2 2 15" xfId="10621"/>
    <cellStyle name="Calculation 5 2 2 15 2" xfId="10622"/>
    <cellStyle name="Calculation 5 2 2 15 2 2" xfId="10623"/>
    <cellStyle name="Calculation 5 2 2 15 3" xfId="10624"/>
    <cellStyle name="Calculation 5 2 2 16" xfId="10625"/>
    <cellStyle name="Calculation 5 2 2 16 2" xfId="10626"/>
    <cellStyle name="Calculation 5 2 2 16 2 2" xfId="10627"/>
    <cellStyle name="Calculation 5 2 2 16 3" xfId="10628"/>
    <cellStyle name="Calculation 5 2 2 17" xfId="10629"/>
    <cellStyle name="Calculation 5 2 2 17 2" xfId="10630"/>
    <cellStyle name="Calculation 5 2 2 17 2 2" xfId="10631"/>
    <cellStyle name="Calculation 5 2 2 17 3" xfId="10632"/>
    <cellStyle name="Calculation 5 2 2 18" xfId="10633"/>
    <cellStyle name="Calculation 5 2 2 18 2" xfId="10634"/>
    <cellStyle name="Calculation 5 2 2 19" xfId="10635"/>
    <cellStyle name="Calculation 5 2 2 2" xfId="10636"/>
    <cellStyle name="Calculation 5 2 2 2 10" xfId="10637"/>
    <cellStyle name="Calculation 5 2 2 2 10 2" xfId="10638"/>
    <cellStyle name="Calculation 5 2 2 2 10 2 2" xfId="10639"/>
    <cellStyle name="Calculation 5 2 2 2 10 3" xfId="10640"/>
    <cellStyle name="Calculation 5 2 2 2 11" xfId="10641"/>
    <cellStyle name="Calculation 5 2 2 2 11 2" xfId="10642"/>
    <cellStyle name="Calculation 5 2 2 2 11 2 2" xfId="10643"/>
    <cellStyle name="Calculation 5 2 2 2 11 3" xfId="10644"/>
    <cellStyle name="Calculation 5 2 2 2 12" xfId="10645"/>
    <cellStyle name="Calculation 5 2 2 2 12 2" xfId="10646"/>
    <cellStyle name="Calculation 5 2 2 2 12 2 2" xfId="10647"/>
    <cellStyle name="Calculation 5 2 2 2 12 3" xfId="10648"/>
    <cellStyle name="Calculation 5 2 2 2 13" xfId="10649"/>
    <cellStyle name="Calculation 5 2 2 2 13 2" xfId="10650"/>
    <cellStyle name="Calculation 5 2 2 2 13 2 2" xfId="10651"/>
    <cellStyle name="Calculation 5 2 2 2 13 3" xfId="10652"/>
    <cellStyle name="Calculation 5 2 2 2 14" xfId="10653"/>
    <cellStyle name="Calculation 5 2 2 2 14 2" xfId="10654"/>
    <cellStyle name="Calculation 5 2 2 2 14 2 2" xfId="10655"/>
    <cellStyle name="Calculation 5 2 2 2 14 3" xfId="10656"/>
    <cellStyle name="Calculation 5 2 2 2 15" xfId="10657"/>
    <cellStyle name="Calculation 5 2 2 2 15 2" xfId="10658"/>
    <cellStyle name="Calculation 5 2 2 2 15 2 2" xfId="10659"/>
    <cellStyle name="Calculation 5 2 2 2 15 3" xfId="10660"/>
    <cellStyle name="Calculation 5 2 2 2 16" xfId="10661"/>
    <cellStyle name="Calculation 5 2 2 2 16 2" xfId="10662"/>
    <cellStyle name="Calculation 5 2 2 2 16 2 2" xfId="10663"/>
    <cellStyle name="Calculation 5 2 2 2 16 3" xfId="10664"/>
    <cellStyle name="Calculation 5 2 2 2 17" xfId="10665"/>
    <cellStyle name="Calculation 5 2 2 2 17 2" xfId="10666"/>
    <cellStyle name="Calculation 5 2 2 2 17 2 2" xfId="10667"/>
    <cellStyle name="Calculation 5 2 2 2 17 3" xfId="10668"/>
    <cellStyle name="Calculation 5 2 2 2 18" xfId="10669"/>
    <cellStyle name="Calculation 5 2 2 2 18 2" xfId="10670"/>
    <cellStyle name="Calculation 5 2 2 2 18 2 2" xfId="10671"/>
    <cellStyle name="Calculation 5 2 2 2 18 3" xfId="10672"/>
    <cellStyle name="Calculation 5 2 2 2 19" xfId="10673"/>
    <cellStyle name="Calculation 5 2 2 2 19 2" xfId="10674"/>
    <cellStyle name="Calculation 5 2 2 2 19 2 2" xfId="10675"/>
    <cellStyle name="Calculation 5 2 2 2 19 3" xfId="10676"/>
    <cellStyle name="Calculation 5 2 2 2 2" xfId="10677"/>
    <cellStyle name="Calculation 5 2 2 2 2 2" xfId="10678"/>
    <cellStyle name="Calculation 5 2 2 2 2 2 2" xfId="10679"/>
    <cellStyle name="Calculation 5 2 2 2 2 3" xfId="10680"/>
    <cellStyle name="Calculation 5 2 2 2 20" xfId="10681"/>
    <cellStyle name="Calculation 5 2 2 2 20 2" xfId="10682"/>
    <cellStyle name="Calculation 5 2 2 2 20 2 2" xfId="10683"/>
    <cellStyle name="Calculation 5 2 2 2 20 3" xfId="10684"/>
    <cellStyle name="Calculation 5 2 2 2 21" xfId="10685"/>
    <cellStyle name="Calculation 5 2 2 2 21 2" xfId="10686"/>
    <cellStyle name="Calculation 5 2 2 2 22" xfId="10687"/>
    <cellStyle name="Calculation 5 2 2 2 3" xfId="10688"/>
    <cellStyle name="Calculation 5 2 2 2 3 2" xfId="10689"/>
    <cellStyle name="Calculation 5 2 2 2 3 2 2" xfId="10690"/>
    <cellStyle name="Calculation 5 2 2 2 3 3" xfId="10691"/>
    <cellStyle name="Calculation 5 2 2 2 4" xfId="10692"/>
    <cellStyle name="Calculation 5 2 2 2 4 2" xfId="10693"/>
    <cellStyle name="Calculation 5 2 2 2 4 2 2" xfId="10694"/>
    <cellStyle name="Calculation 5 2 2 2 4 3" xfId="10695"/>
    <cellStyle name="Calculation 5 2 2 2 5" xfId="10696"/>
    <cellStyle name="Calculation 5 2 2 2 5 2" xfId="10697"/>
    <cellStyle name="Calculation 5 2 2 2 5 2 2" xfId="10698"/>
    <cellStyle name="Calculation 5 2 2 2 5 3" xfId="10699"/>
    <cellStyle name="Calculation 5 2 2 2 6" xfId="10700"/>
    <cellStyle name="Calculation 5 2 2 2 6 2" xfId="10701"/>
    <cellStyle name="Calculation 5 2 2 2 6 2 2" xfId="10702"/>
    <cellStyle name="Calculation 5 2 2 2 6 3" xfId="10703"/>
    <cellStyle name="Calculation 5 2 2 2 7" xfId="10704"/>
    <cellStyle name="Calculation 5 2 2 2 7 2" xfId="10705"/>
    <cellStyle name="Calculation 5 2 2 2 7 2 2" xfId="10706"/>
    <cellStyle name="Calculation 5 2 2 2 7 3" xfId="10707"/>
    <cellStyle name="Calculation 5 2 2 2 8" xfId="10708"/>
    <cellStyle name="Calculation 5 2 2 2 8 2" xfId="10709"/>
    <cellStyle name="Calculation 5 2 2 2 8 2 2" xfId="10710"/>
    <cellStyle name="Calculation 5 2 2 2 8 3" xfId="10711"/>
    <cellStyle name="Calculation 5 2 2 2 9" xfId="10712"/>
    <cellStyle name="Calculation 5 2 2 2 9 2" xfId="10713"/>
    <cellStyle name="Calculation 5 2 2 2 9 2 2" xfId="10714"/>
    <cellStyle name="Calculation 5 2 2 2 9 3" xfId="10715"/>
    <cellStyle name="Calculation 5 2 2 3" xfId="10716"/>
    <cellStyle name="Calculation 5 2 2 3 2" xfId="10717"/>
    <cellStyle name="Calculation 5 2 2 3 2 2" xfId="10718"/>
    <cellStyle name="Calculation 5 2 2 3 3" xfId="10719"/>
    <cellStyle name="Calculation 5 2 2 4" xfId="10720"/>
    <cellStyle name="Calculation 5 2 2 4 2" xfId="10721"/>
    <cellStyle name="Calculation 5 2 2 4 2 2" xfId="10722"/>
    <cellStyle name="Calculation 5 2 2 4 3" xfId="10723"/>
    <cellStyle name="Calculation 5 2 2 5" xfId="10724"/>
    <cellStyle name="Calculation 5 2 2 5 2" xfId="10725"/>
    <cellStyle name="Calculation 5 2 2 5 2 2" xfId="10726"/>
    <cellStyle name="Calculation 5 2 2 5 3" xfId="10727"/>
    <cellStyle name="Calculation 5 2 2 6" xfId="10728"/>
    <cellStyle name="Calculation 5 2 2 6 2" xfId="10729"/>
    <cellStyle name="Calculation 5 2 2 6 2 2" xfId="10730"/>
    <cellStyle name="Calculation 5 2 2 6 3" xfId="10731"/>
    <cellStyle name="Calculation 5 2 2 7" xfId="10732"/>
    <cellStyle name="Calculation 5 2 2 7 2" xfId="10733"/>
    <cellStyle name="Calculation 5 2 2 7 2 2" xfId="10734"/>
    <cellStyle name="Calculation 5 2 2 7 3" xfId="10735"/>
    <cellStyle name="Calculation 5 2 2 8" xfId="10736"/>
    <cellStyle name="Calculation 5 2 2 8 2" xfId="10737"/>
    <cellStyle name="Calculation 5 2 2 8 2 2" xfId="10738"/>
    <cellStyle name="Calculation 5 2 2 8 3" xfId="10739"/>
    <cellStyle name="Calculation 5 2 2 9" xfId="10740"/>
    <cellStyle name="Calculation 5 2 2 9 2" xfId="10741"/>
    <cellStyle name="Calculation 5 2 2 9 2 2" xfId="10742"/>
    <cellStyle name="Calculation 5 2 2 9 3" xfId="10743"/>
    <cellStyle name="Calculation 5 2 20" xfId="10744"/>
    <cellStyle name="Calculation 5 2 20 2" xfId="10745"/>
    <cellStyle name="Calculation 5 2 20 2 2" xfId="10746"/>
    <cellStyle name="Calculation 5 2 20 3" xfId="10747"/>
    <cellStyle name="Calculation 5 2 21" xfId="10748"/>
    <cellStyle name="Calculation 5 2 21 2" xfId="10749"/>
    <cellStyle name="Calculation 5 2 22" xfId="10750"/>
    <cellStyle name="Calculation 5 2 3" xfId="320"/>
    <cellStyle name="Calculation 5 2 3 10" xfId="10751"/>
    <cellStyle name="Calculation 5 2 3 10 2" xfId="10752"/>
    <cellStyle name="Calculation 5 2 3 10 2 2" xfId="10753"/>
    <cellStyle name="Calculation 5 2 3 10 3" xfId="10754"/>
    <cellStyle name="Calculation 5 2 3 11" xfId="10755"/>
    <cellStyle name="Calculation 5 2 3 11 2" xfId="10756"/>
    <cellStyle name="Calculation 5 2 3 11 2 2" xfId="10757"/>
    <cellStyle name="Calculation 5 2 3 11 3" xfId="10758"/>
    <cellStyle name="Calculation 5 2 3 12" xfId="10759"/>
    <cellStyle name="Calculation 5 2 3 12 2" xfId="10760"/>
    <cellStyle name="Calculation 5 2 3 12 2 2" xfId="10761"/>
    <cellStyle name="Calculation 5 2 3 12 3" xfId="10762"/>
    <cellStyle name="Calculation 5 2 3 13" xfId="10763"/>
    <cellStyle name="Calculation 5 2 3 13 2" xfId="10764"/>
    <cellStyle name="Calculation 5 2 3 13 2 2" xfId="10765"/>
    <cellStyle name="Calculation 5 2 3 13 3" xfId="10766"/>
    <cellStyle name="Calculation 5 2 3 14" xfId="10767"/>
    <cellStyle name="Calculation 5 2 3 14 2" xfId="10768"/>
    <cellStyle name="Calculation 5 2 3 14 2 2" xfId="10769"/>
    <cellStyle name="Calculation 5 2 3 14 3" xfId="10770"/>
    <cellStyle name="Calculation 5 2 3 15" xfId="10771"/>
    <cellStyle name="Calculation 5 2 3 15 2" xfId="10772"/>
    <cellStyle name="Calculation 5 2 3 15 2 2" xfId="10773"/>
    <cellStyle name="Calculation 5 2 3 15 3" xfId="10774"/>
    <cellStyle name="Calculation 5 2 3 16" xfId="10775"/>
    <cellStyle name="Calculation 5 2 3 16 2" xfId="10776"/>
    <cellStyle name="Calculation 5 2 3 16 2 2" xfId="10777"/>
    <cellStyle name="Calculation 5 2 3 16 3" xfId="10778"/>
    <cellStyle name="Calculation 5 2 3 17" xfId="10779"/>
    <cellStyle name="Calculation 5 2 3 17 2" xfId="10780"/>
    <cellStyle name="Calculation 5 2 3 17 2 2" xfId="10781"/>
    <cellStyle name="Calculation 5 2 3 17 3" xfId="10782"/>
    <cellStyle name="Calculation 5 2 3 18" xfId="10783"/>
    <cellStyle name="Calculation 5 2 3 18 2" xfId="10784"/>
    <cellStyle name="Calculation 5 2 3 19" xfId="10785"/>
    <cellStyle name="Calculation 5 2 3 2" xfId="10786"/>
    <cellStyle name="Calculation 5 2 3 2 10" xfId="10787"/>
    <cellStyle name="Calculation 5 2 3 2 10 2" xfId="10788"/>
    <cellStyle name="Calculation 5 2 3 2 10 2 2" xfId="10789"/>
    <cellStyle name="Calculation 5 2 3 2 10 3" xfId="10790"/>
    <cellStyle name="Calculation 5 2 3 2 11" xfId="10791"/>
    <cellStyle name="Calculation 5 2 3 2 11 2" xfId="10792"/>
    <cellStyle name="Calculation 5 2 3 2 11 2 2" xfId="10793"/>
    <cellStyle name="Calculation 5 2 3 2 11 3" xfId="10794"/>
    <cellStyle name="Calculation 5 2 3 2 12" xfId="10795"/>
    <cellStyle name="Calculation 5 2 3 2 12 2" xfId="10796"/>
    <cellStyle name="Calculation 5 2 3 2 12 2 2" xfId="10797"/>
    <cellStyle name="Calculation 5 2 3 2 12 3" xfId="10798"/>
    <cellStyle name="Calculation 5 2 3 2 13" xfId="10799"/>
    <cellStyle name="Calculation 5 2 3 2 13 2" xfId="10800"/>
    <cellStyle name="Calculation 5 2 3 2 13 2 2" xfId="10801"/>
    <cellStyle name="Calculation 5 2 3 2 13 3" xfId="10802"/>
    <cellStyle name="Calculation 5 2 3 2 14" xfId="10803"/>
    <cellStyle name="Calculation 5 2 3 2 14 2" xfId="10804"/>
    <cellStyle name="Calculation 5 2 3 2 14 2 2" xfId="10805"/>
    <cellStyle name="Calculation 5 2 3 2 14 3" xfId="10806"/>
    <cellStyle name="Calculation 5 2 3 2 15" xfId="10807"/>
    <cellStyle name="Calculation 5 2 3 2 15 2" xfId="10808"/>
    <cellStyle name="Calculation 5 2 3 2 15 2 2" xfId="10809"/>
    <cellStyle name="Calculation 5 2 3 2 15 3" xfId="10810"/>
    <cellStyle name="Calculation 5 2 3 2 16" xfId="10811"/>
    <cellStyle name="Calculation 5 2 3 2 16 2" xfId="10812"/>
    <cellStyle name="Calculation 5 2 3 2 16 2 2" xfId="10813"/>
    <cellStyle name="Calculation 5 2 3 2 16 3" xfId="10814"/>
    <cellStyle name="Calculation 5 2 3 2 17" xfId="10815"/>
    <cellStyle name="Calculation 5 2 3 2 17 2" xfId="10816"/>
    <cellStyle name="Calculation 5 2 3 2 17 2 2" xfId="10817"/>
    <cellStyle name="Calculation 5 2 3 2 17 3" xfId="10818"/>
    <cellStyle name="Calculation 5 2 3 2 18" xfId="10819"/>
    <cellStyle name="Calculation 5 2 3 2 18 2" xfId="10820"/>
    <cellStyle name="Calculation 5 2 3 2 18 2 2" xfId="10821"/>
    <cellStyle name="Calculation 5 2 3 2 18 3" xfId="10822"/>
    <cellStyle name="Calculation 5 2 3 2 19" xfId="10823"/>
    <cellStyle name="Calculation 5 2 3 2 19 2" xfId="10824"/>
    <cellStyle name="Calculation 5 2 3 2 19 2 2" xfId="10825"/>
    <cellStyle name="Calculation 5 2 3 2 19 3" xfId="10826"/>
    <cellStyle name="Calculation 5 2 3 2 2" xfId="10827"/>
    <cellStyle name="Calculation 5 2 3 2 2 2" xfId="10828"/>
    <cellStyle name="Calculation 5 2 3 2 2 2 2" xfId="10829"/>
    <cellStyle name="Calculation 5 2 3 2 2 3" xfId="10830"/>
    <cellStyle name="Calculation 5 2 3 2 20" xfId="10831"/>
    <cellStyle name="Calculation 5 2 3 2 20 2" xfId="10832"/>
    <cellStyle name="Calculation 5 2 3 2 20 2 2" xfId="10833"/>
    <cellStyle name="Calculation 5 2 3 2 20 3" xfId="10834"/>
    <cellStyle name="Calculation 5 2 3 2 21" xfId="10835"/>
    <cellStyle name="Calculation 5 2 3 2 21 2" xfId="10836"/>
    <cellStyle name="Calculation 5 2 3 2 22" xfId="10837"/>
    <cellStyle name="Calculation 5 2 3 2 3" xfId="10838"/>
    <cellStyle name="Calculation 5 2 3 2 3 2" xfId="10839"/>
    <cellStyle name="Calculation 5 2 3 2 3 2 2" xfId="10840"/>
    <cellStyle name="Calculation 5 2 3 2 3 3" xfId="10841"/>
    <cellStyle name="Calculation 5 2 3 2 4" xfId="10842"/>
    <cellStyle name="Calculation 5 2 3 2 4 2" xfId="10843"/>
    <cellStyle name="Calculation 5 2 3 2 4 2 2" xfId="10844"/>
    <cellStyle name="Calculation 5 2 3 2 4 3" xfId="10845"/>
    <cellStyle name="Calculation 5 2 3 2 5" xfId="10846"/>
    <cellStyle name="Calculation 5 2 3 2 5 2" xfId="10847"/>
    <cellStyle name="Calculation 5 2 3 2 5 2 2" xfId="10848"/>
    <cellStyle name="Calculation 5 2 3 2 5 3" xfId="10849"/>
    <cellStyle name="Calculation 5 2 3 2 6" xfId="10850"/>
    <cellStyle name="Calculation 5 2 3 2 6 2" xfId="10851"/>
    <cellStyle name="Calculation 5 2 3 2 6 2 2" xfId="10852"/>
    <cellStyle name="Calculation 5 2 3 2 6 3" xfId="10853"/>
    <cellStyle name="Calculation 5 2 3 2 7" xfId="10854"/>
    <cellStyle name="Calculation 5 2 3 2 7 2" xfId="10855"/>
    <cellStyle name="Calculation 5 2 3 2 7 2 2" xfId="10856"/>
    <cellStyle name="Calculation 5 2 3 2 7 3" xfId="10857"/>
    <cellStyle name="Calculation 5 2 3 2 8" xfId="10858"/>
    <cellStyle name="Calculation 5 2 3 2 8 2" xfId="10859"/>
    <cellStyle name="Calculation 5 2 3 2 8 2 2" xfId="10860"/>
    <cellStyle name="Calculation 5 2 3 2 8 3" xfId="10861"/>
    <cellStyle name="Calculation 5 2 3 2 9" xfId="10862"/>
    <cellStyle name="Calculation 5 2 3 2 9 2" xfId="10863"/>
    <cellStyle name="Calculation 5 2 3 2 9 2 2" xfId="10864"/>
    <cellStyle name="Calculation 5 2 3 2 9 3" xfId="10865"/>
    <cellStyle name="Calculation 5 2 3 3" xfId="10866"/>
    <cellStyle name="Calculation 5 2 3 3 2" xfId="10867"/>
    <cellStyle name="Calculation 5 2 3 3 2 2" xfId="10868"/>
    <cellStyle name="Calculation 5 2 3 3 3" xfId="10869"/>
    <cellStyle name="Calculation 5 2 3 4" xfId="10870"/>
    <cellStyle name="Calculation 5 2 3 4 2" xfId="10871"/>
    <cellStyle name="Calculation 5 2 3 4 2 2" xfId="10872"/>
    <cellStyle name="Calculation 5 2 3 4 3" xfId="10873"/>
    <cellStyle name="Calculation 5 2 3 5" xfId="10874"/>
    <cellStyle name="Calculation 5 2 3 5 2" xfId="10875"/>
    <cellStyle name="Calculation 5 2 3 5 2 2" xfId="10876"/>
    <cellStyle name="Calculation 5 2 3 5 3" xfId="10877"/>
    <cellStyle name="Calculation 5 2 3 6" xfId="10878"/>
    <cellStyle name="Calculation 5 2 3 6 2" xfId="10879"/>
    <cellStyle name="Calculation 5 2 3 6 2 2" xfId="10880"/>
    <cellStyle name="Calculation 5 2 3 6 3" xfId="10881"/>
    <cellStyle name="Calculation 5 2 3 7" xfId="10882"/>
    <cellStyle name="Calculation 5 2 3 7 2" xfId="10883"/>
    <cellStyle name="Calculation 5 2 3 7 2 2" xfId="10884"/>
    <cellStyle name="Calculation 5 2 3 7 3" xfId="10885"/>
    <cellStyle name="Calculation 5 2 3 8" xfId="10886"/>
    <cellStyle name="Calculation 5 2 3 8 2" xfId="10887"/>
    <cellStyle name="Calculation 5 2 3 8 2 2" xfId="10888"/>
    <cellStyle name="Calculation 5 2 3 8 3" xfId="10889"/>
    <cellStyle name="Calculation 5 2 3 9" xfId="10890"/>
    <cellStyle name="Calculation 5 2 3 9 2" xfId="10891"/>
    <cellStyle name="Calculation 5 2 3 9 2 2" xfId="10892"/>
    <cellStyle name="Calculation 5 2 3 9 3" xfId="10893"/>
    <cellStyle name="Calculation 5 2 4" xfId="321"/>
    <cellStyle name="Calculation 5 2 4 10" xfId="10894"/>
    <cellStyle name="Calculation 5 2 4 10 2" xfId="10895"/>
    <cellStyle name="Calculation 5 2 4 10 2 2" xfId="10896"/>
    <cellStyle name="Calculation 5 2 4 10 3" xfId="10897"/>
    <cellStyle name="Calculation 5 2 4 11" xfId="10898"/>
    <cellStyle name="Calculation 5 2 4 11 2" xfId="10899"/>
    <cellStyle name="Calculation 5 2 4 11 2 2" xfId="10900"/>
    <cellStyle name="Calculation 5 2 4 11 3" xfId="10901"/>
    <cellStyle name="Calculation 5 2 4 12" xfId="10902"/>
    <cellStyle name="Calculation 5 2 4 12 2" xfId="10903"/>
    <cellStyle name="Calculation 5 2 4 12 2 2" xfId="10904"/>
    <cellStyle name="Calculation 5 2 4 12 3" xfId="10905"/>
    <cellStyle name="Calculation 5 2 4 13" xfId="10906"/>
    <cellStyle name="Calculation 5 2 4 13 2" xfId="10907"/>
    <cellStyle name="Calculation 5 2 4 13 2 2" xfId="10908"/>
    <cellStyle name="Calculation 5 2 4 13 3" xfId="10909"/>
    <cellStyle name="Calculation 5 2 4 14" xfId="10910"/>
    <cellStyle name="Calculation 5 2 4 14 2" xfId="10911"/>
    <cellStyle name="Calculation 5 2 4 14 2 2" xfId="10912"/>
    <cellStyle name="Calculation 5 2 4 14 3" xfId="10913"/>
    <cellStyle name="Calculation 5 2 4 15" xfId="10914"/>
    <cellStyle name="Calculation 5 2 4 15 2" xfId="10915"/>
    <cellStyle name="Calculation 5 2 4 15 2 2" xfId="10916"/>
    <cellStyle name="Calculation 5 2 4 15 3" xfId="10917"/>
    <cellStyle name="Calculation 5 2 4 16" xfId="10918"/>
    <cellStyle name="Calculation 5 2 4 16 2" xfId="10919"/>
    <cellStyle name="Calculation 5 2 4 16 2 2" xfId="10920"/>
    <cellStyle name="Calculation 5 2 4 16 3" xfId="10921"/>
    <cellStyle name="Calculation 5 2 4 17" xfId="10922"/>
    <cellStyle name="Calculation 5 2 4 17 2" xfId="10923"/>
    <cellStyle name="Calculation 5 2 4 17 2 2" xfId="10924"/>
    <cellStyle name="Calculation 5 2 4 17 3" xfId="10925"/>
    <cellStyle name="Calculation 5 2 4 18" xfId="10926"/>
    <cellStyle name="Calculation 5 2 4 18 2" xfId="10927"/>
    <cellStyle name="Calculation 5 2 4 18 2 2" xfId="10928"/>
    <cellStyle name="Calculation 5 2 4 18 3" xfId="10929"/>
    <cellStyle name="Calculation 5 2 4 19" xfId="10930"/>
    <cellStyle name="Calculation 5 2 4 19 2" xfId="10931"/>
    <cellStyle name="Calculation 5 2 4 19 2 2" xfId="10932"/>
    <cellStyle name="Calculation 5 2 4 19 3" xfId="10933"/>
    <cellStyle name="Calculation 5 2 4 2" xfId="10934"/>
    <cellStyle name="Calculation 5 2 4 2 10" xfId="10935"/>
    <cellStyle name="Calculation 5 2 4 2 10 2" xfId="10936"/>
    <cellStyle name="Calculation 5 2 4 2 10 2 2" xfId="10937"/>
    <cellStyle name="Calculation 5 2 4 2 10 3" xfId="10938"/>
    <cellStyle name="Calculation 5 2 4 2 11" xfId="10939"/>
    <cellStyle name="Calculation 5 2 4 2 11 2" xfId="10940"/>
    <cellStyle name="Calculation 5 2 4 2 11 2 2" xfId="10941"/>
    <cellStyle name="Calculation 5 2 4 2 11 3" xfId="10942"/>
    <cellStyle name="Calculation 5 2 4 2 12" xfId="10943"/>
    <cellStyle name="Calculation 5 2 4 2 12 2" xfId="10944"/>
    <cellStyle name="Calculation 5 2 4 2 12 2 2" xfId="10945"/>
    <cellStyle name="Calculation 5 2 4 2 12 3" xfId="10946"/>
    <cellStyle name="Calculation 5 2 4 2 13" xfId="10947"/>
    <cellStyle name="Calculation 5 2 4 2 13 2" xfId="10948"/>
    <cellStyle name="Calculation 5 2 4 2 13 2 2" xfId="10949"/>
    <cellStyle name="Calculation 5 2 4 2 13 3" xfId="10950"/>
    <cellStyle name="Calculation 5 2 4 2 14" xfId="10951"/>
    <cellStyle name="Calculation 5 2 4 2 14 2" xfId="10952"/>
    <cellStyle name="Calculation 5 2 4 2 14 2 2" xfId="10953"/>
    <cellStyle name="Calculation 5 2 4 2 14 3" xfId="10954"/>
    <cellStyle name="Calculation 5 2 4 2 15" xfId="10955"/>
    <cellStyle name="Calculation 5 2 4 2 15 2" xfId="10956"/>
    <cellStyle name="Calculation 5 2 4 2 15 2 2" xfId="10957"/>
    <cellStyle name="Calculation 5 2 4 2 15 3" xfId="10958"/>
    <cellStyle name="Calculation 5 2 4 2 16" xfId="10959"/>
    <cellStyle name="Calculation 5 2 4 2 16 2" xfId="10960"/>
    <cellStyle name="Calculation 5 2 4 2 16 2 2" xfId="10961"/>
    <cellStyle name="Calculation 5 2 4 2 16 3" xfId="10962"/>
    <cellStyle name="Calculation 5 2 4 2 17" xfId="10963"/>
    <cellStyle name="Calculation 5 2 4 2 17 2" xfId="10964"/>
    <cellStyle name="Calculation 5 2 4 2 17 2 2" xfId="10965"/>
    <cellStyle name="Calculation 5 2 4 2 17 3" xfId="10966"/>
    <cellStyle name="Calculation 5 2 4 2 18" xfId="10967"/>
    <cellStyle name="Calculation 5 2 4 2 18 2" xfId="10968"/>
    <cellStyle name="Calculation 5 2 4 2 18 2 2" xfId="10969"/>
    <cellStyle name="Calculation 5 2 4 2 18 3" xfId="10970"/>
    <cellStyle name="Calculation 5 2 4 2 19" xfId="10971"/>
    <cellStyle name="Calculation 5 2 4 2 19 2" xfId="10972"/>
    <cellStyle name="Calculation 5 2 4 2 19 2 2" xfId="10973"/>
    <cellStyle name="Calculation 5 2 4 2 19 3" xfId="10974"/>
    <cellStyle name="Calculation 5 2 4 2 2" xfId="10975"/>
    <cellStyle name="Calculation 5 2 4 2 2 2" xfId="10976"/>
    <cellStyle name="Calculation 5 2 4 2 2 2 2" xfId="10977"/>
    <cellStyle name="Calculation 5 2 4 2 2 3" xfId="10978"/>
    <cellStyle name="Calculation 5 2 4 2 20" xfId="10979"/>
    <cellStyle name="Calculation 5 2 4 2 20 2" xfId="10980"/>
    <cellStyle name="Calculation 5 2 4 2 20 2 2" xfId="10981"/>
    <cellStyle name="Calculation 5 2 4 2 20 3" xfId="10982"/>
    <cellStyle name="Calculation 5 2 4 2 21" xfId="10983"/>
    <cellStyle name="Calculation 5 2 4 2 21 2" xfId="10984"/>
    <cellStyle name="Calculation 5 2 4 2 22" xfId="10985"/>
    <cellStyle name="Calculation 5 2 4 2 3" xfId="10986"/>
    <cellStyle name="Calculation 5 2 4 2 3 2" xfId="10987"/>
    <cellStyle name="Calculation 5 2 4 2 3 2 2" xfId="10988"/>
    <cellStyle name="Calculation 5 2 4 2 3 3" xfId="10989"/>
    <cellStyle name="Calculation 5 2 4 2 4" xfId="10990"/>
    <cellStyle name="Calculation 5 2 4 2 4 2" xfId="10991"/>
    <cellStyle name="Calculation 5 2 4 2 4 2 2" xfId="10992"/>
    <cellStyle name="Calculation 5 2 4 2 4 3" xfId="10993"/>
    <cellStyle name="Calculation 5 2 4 2 5" xfId="10994"/>
    <cellStyle name="Calculation 5 2 4 2 5 2" xfId="10995"/>
    <cellStyle name="Calculation 5 2 4 2 5 2 2" xfId="10996"/>
    <cellStyle name="Calculation 5 2 4 2 5 3" xfId="10997"/>
    <cellStyle name="Calculation 5 2 4 2 6" xfId="10998"/>
    <cellStyle name="Calculation 5 2 4 2 6 2" xfId="10999"/>
    <cellStyle name="Calculation 5 2 4 2 6 2 2" xfId="11000"/>
    <cellStyle name="Calculation 5 2 4 2 6 3" xfId="11001"/>
    <cellStyle name="Calculation 5 2 4 2 7" xfId="11002"/>
    <cellStyle name="Calculation 5 2 4 2 7 2" xfId="11003"/>
    <cellStyle name="Calculation 5 2 4 2 7 2 2" xfId="11004"/>
    <cellStyle name="Calculation 5 2 4 2 7 3" xfId="11005"/>
    <cellStyle name="Calculation 5 2 4 2 8" xfId="11006"/>
    <cellStyle name="Calculation 5 2 4 2 8 2" xfId="11007"/>
    <cellStyle name="Calculation 5 2 4 2 8 2 2" xfId="11008"/>
    <cellStyle name="Calculation 5 2 4 2 8 3" xfId="11009"/>
    <cellStyle name="Calculation 5 2 4 2 9" xfId="11010"/>
    <cellStyle name="Calculation 5 2 4 2 9 2" xfId="11011"/>
    <cellStyle name="Calculation 5 2 4 2 9 2 2" xfId="11012"/>
    <cellStyle name="Calculation 5 2 4 2 9 3" xfId="11013"/>
    <cellStyle name="Calculation 5 2 4 20" xfId="11014"/>
    <cellStyle name="Calculation 5 2 4 20 2" xfId="11015"/>
    <cellStyle name="Calculation 5 2 4 20 2 2" xfId="11016"/>
    <cellStyle name="Calculation 5 2 4 20 3" xfId="11017"/>
    <cellStyle name="Calculation 5 2 4 21" xfId="11018"/>
    <cellStyle name="Calculation 5 2 4 21 2" xfId="11019"/>
    <cellStyle name="Calculation 5 2 4 21 2 2" xfId="11020"/>
    <cellStyle name="Calculation 5 2 4 21 3" xfId="11021"/>
    <cellStyle name="Calculation 5 2 4 22" xfId="11022"/>
    <cellStyle name="Calculation 5 2 4 22 2" xfId="11023"/>
    <cellStyle name="Calculation 5 2 4 23" xfId="11024"/>
    <cellStyle name="Calculation 5 2 4 3" xfId="11025"/>
    <cellStyle name="Calculation 5 2 4 3 2" xfId="11026"/>
    <cellStyle name="Calculation 5 2 4 3 2 2" xfId="11027"/>
    <cellStyle name="Calculation 5 2 4 3 3" xfId="11028"/>
    <cellStyle name="Calculation 5 2 4 4" xfId="11029"/>
    <cellStyle name="Calculation 5 2 4 4 2" xfId="11030"/>
    <cellStyle name="Calculation 5 2 4 4 2 2" xfId="11031"/>
    <cellStyle name="Calculation 5 2 4 4 3" xfId="11032"/>
    <cellStyle name="Calculation 5 2 4 5" xfId="11033"/>
    <cellStyle name="Calculation 5 2 4 5 2" xfId="11034"/>
    <cellStyle name="Calculation 5 2 4 5 2 2" xfId="11035"/>
    <cellStyle name="Calculation 5 2 4 5 3" xfId="11036"/>
    <cellStyle name="Calculation 5 2 4 6" xfId="11037"/>
    <cellStyle name="Calculation 5 2 4 6 2" xfId="11038"/>
    <cellStyle name="Calculation 5 2 4 6 2 2" xfId="11039"/>
    <cellStyle name="Calculation 5 2 4 6 3" xfId="11040"/>
    <cellStyle name="Calculation 5 2 4 7" xfId="11041"/>
    <cellStyle name="Calculation 5 2 4 7 2" xfId="11042"/>
    <cellStyle name="Calculation 5 2 4 7 2 2" xfId="11043"/>
    <cellStyle name="Calculation 5 2 4 7 3" xfId="11044"/>
    <cellStyle name="Calculation 5 2 4 8" xfId="11045"/>
    <cellStyle name="Calculation 5 2 4 8 2" xfId="11046"/>
    <cellStyle name="Calculation 5 2 4 8 2 2" xfId="11047"/>
    <cellStyle name="Calculation 5 2 4 8 3" xfId="11048"/>
    <cellStyle name="Calculation 5 2 4 9" xfId="11049"/>
    <cellStyle name="Calculation 5 2 4 9 2" xfId="11050"/>
    <cellStyle name="Calculation 5 2 4 9 2 2" xfId="11051"/>
    <cellStyle name="Calculation 5 2 4 9 3" xfId="11052"/>
    <cellStyle name="Calculation 5 2 5" xfId="322"/>
    <cellStyle name="Calculation 5 2 5 10" xfId="11053"/>
    <cellStyle name="Calculation 5 2 5 10 2" xfId="11054"/>
    <cellStyle name="Calculation 5 2 5 10 2 2" xfId="11055"/>
    <cellStyle name="Calculation 5 2 5 10 3" xfId="11056"/>
    <cellStyle name="Calculation 5 2 5 11" xfId="11057"/>
    <cellStyle name="Calculation 5 2 5 11 2" xfId="11058"/>
    <cellStyle name="Calculation 5 2 5 11 2 2" xfId="11059"/>
    <cellStyle name="Calculation 5 2 5 11 3" xfId="11060"/>
    <cellStyle name="Calculation 5 2 5 12" xfId="11061"/>
    <cellStyle name="Calculation 5 2 5 12 2" xfId="11062"/>
    <cellStyle name="Calculation 5 2 5 12 2 2" xfId="11063"/>
    <cellStyle name="Calculation 5 2 5 12 3" xfId="11064"/>
    <cellStyle name="Calculation 5 2 5 13" xfId="11065"/>
    <cellStyle name="Calculation 5 2 5 13 2" xfId="11066"/>
    <cellStyle name="Calculation 5 2 5 13 2 2" xfId="11067"/>
    <cellStyle name="Calculation 5 2 5 13 3" xfId="11068"/>
    <cellStyle name="Calculation 5 2 5 14" xfId="11069"/>
    <cellStyle name="Calculation 5 2 5 14 2" xfId="11070"/>
    <cellStyle name="Calculation 5 2 5 14 2 2" xfId="11071"/>
    <cellStyle name="Calculation 5 2 5 14 3" xfId="11072"/>
    <cellStyle name="Calculation 5 2 5 15" xfId="11073"/>
    <cellStyle name="Calculation 5 2 5 15 2" xfId="11074"/>
    <cellStyle name="Calculation 5 2 5 15 2 2" xfId="11075"/>
    <cellStyle name="Calculation 5 2 5 15 3" xfId="11076"/>
    <cellStyle name="Calculation 5 2 5 16" xfId="11077"/>
    <cellStyle name="Calculation 5 2 5 16 2" xfId="11078"/>
    <cellStyle name="Calculation 5 2 5 16 2 2" xfId="11079"/>
    <cellStyle name="Calculation 5 2 5 16 3" xfId="11080"/>
    <cellStyle name="Calculation 5 2 5 17" xfId="11081"/>
    <cellStyle name="Calculation 5 2 5 17 2" xfId="11082"/>
    <cellStyle name="Calculation 5 2 5 17 2 2" xfId="11083"/>
    <cellStyle name="Calculation 5 2 5 17 3" xfId="11084"/>
    <cellStyle name="Calculation 5 2 5 18" xfId="11085"/>
    <cellStyle name="Calculation 5 2 5 18 2" xfId="11086"/>
    <cellStyle name="Calculation 5 2 5 18 2 2" xfId="11087"/>
    <cellStyle name="Calculation 5 2 5 18 3" xfId="11088"/>
    <cellStyle name="Calculation 5 2 5 19" xfId="11089"/>
    <cellStyle name="Calculation 5 2 5 19 2" xfId="11090"/>
    <cellStyle name="Calculation 5 2 5 19 2 2" xfId="11091"/>
    <cellStyle name="Calculation 5 2 5 19 3" xfId="11092"/>
    <cellStyle name="Calculation 5 2 5 2" xfId="11093"/>
    <cellStyle name="Calculation 5 2 5 2 2" xfId="11094"/>
    <cellStyle name="Calculation 5 2 5 2 2 2" xfId="11095"/>
    <cellStyle name="Calculation 5 2 5 2 3" xfId="11096"/>
    <cellStyle name="Calculation 5 2 5 20" xfId="11097"/>
    <cellStyle name="Calculation 5 2 5 20 2" xfId="11098"/>
    <cellStyle name="Calculation 5 2 5 20 2 2" xfId="11099"/>
    <cellStyle name="Calculation 5 2 5 20 3" xfId="11100"/>
    <cellStyle name="Calculation 5 2 5 21" xfId="11101"/>
    <cellStyle name="Calculation 5 2 5 21 2" xfId="11102"/>
    <cellStyle name="Calculation 5 2 5 22" xfId="11103"/>
    <cellStyle name="Calculation 5 2 5 3" xfId="11104"/>
    <cellStyle name="Calculation 5 2 5 3 2" xfId="11105"/>
    <cellStyle name="Calculation 5 2 5 3 2 2" xfId="11106"/>
    <cellStyle name="Calculation 5 2 5 3 3" xfId="11107"/>
    <cellStyle name="Calculation 5 2 5 4" xfId="11108"/>
    <cellStyle name="Calculation 5 2 5 4 2" xfId="11109"/>
    <cellStyle name="Calculation 5 2 5 4 2 2" xfId="11110"/>
    <cellStyle name="Calculation 5 2 5 4 3" xfId="11111"/>
    <cellStyle name="Calculation 5 2 5 5" xfId="11112"/>
    <cellStyle name="Calculation 5 2 5 5 2" xfId="11113"/>
    <cellStyle name="Calculation 5 2 5 5 2 2" xfId="11114"/>
    <cellStyle name="Calculation 5 2 5 5 3" xfId="11115"/>
    <cellStyle name="Calculation 5 2 5 6" xfId="11116"/>
    <cellStyle name="Calculation 5 2 5 6 2" xfId="11117"/>
    <cellStyle name="Calculation 5 2 5 6 2 2" xfId="11118"/>
    <cellStyle name="Calculation 5 2 5 6 3" xfId="11119"/>
    <cellStyle name="Calculation 5 2 5 7" xfId="11120"/>
    <cellStyle name="Calculation 5 2 5 7 2" xfId="11121"/>
    <cellStyle name="Calculation 5 2 5 7 2 2" xfId="11122"/>
    <cellStyle name="Calculation 5 2 5 7 3" xfId="11123"/>
    <cellStyle name="Calculation 5 2 5 8" xfId="11124"/>
    <cellStyle name="Calculation 5 2 5 8 2" xfId="11125"/>
    <cellStyle name="Calculation 5 2 5 8 2 2" xfId="11126"/>
    <cellStyle name="Calculation 5 2 5 8 3" xfId="11127"/>
    <cellStyle name="Calculation 5 2 5 9" xfId="11128"/>
    <cellStyle name="Calculation 5 2 5 9 2" xfId="11129"/>
    <cellStyle name="Calculation 5 2 5 9 2 2" xfId="11130"/>
    <cellStyle name="Calculation 5 2 5 9 3" xfId="11131"/>
    <cellStyle name="Calculation 5 2 6" xfId="323"/>
    <cellStyle name="Calculation 5 2 6 2" xfId="11132"/>
    <cellStyle name="Calculation 5 2 6 2 2" xfId="11133"/>
    <cellStyle name="Calculation 5 2 6 3" xfId="11134"/>
    <cellStyle name="Calculation 5 2 7" xfId="11135"/>
    <cellStyle name="Calculation 5 2 7 2" xfId="11136"/>
    <cellStyle name="Calculation 5 2 7 2 2" xfId="11137"/>
    <cellStyle name="Calculation 5 2 7 3" xfId="11138"/>
    <cellStyle name="Calculation 5 2 8" xfId="11139"/>
    <cellStyle name="Calculation 5 2 8 2" xfId="11140"/>
    <cellStyle name="Calculation 5 2 8 2 2" xfId="11141"/>
    <cellStyle name="Calculation 5 2 8 3" xfId="11142"/>
    <cellStyle name="Calculation 5 2 9" xfId="11143"/>
    <cellStyle name="Calculation 5 2 9 2" xfId="11144"/>
    <cellStyle name="Calculation 5 2 9 2 2" xfId="11145"/>
    <cellStyle name="Calculation 5 2 9 3" xfId="11146"/>
    <cellStyle name="Calculation 5 20" xfId="11147"/>
    <cellStyle name="Calculation 5 20 2" xfId="11148"/>
    <cellStyle name="Calculation 5 20 2 2" xfId="11149"/>
    <cellStyle name="Calculation 5 20 3" xfId="11150"/>
    <cellStyle name="Calculation 5 21" xfId="11151"/>
    <cellStyle name="Calculation 5 21 2" xfId="11152"/>
    <cellStyle name="Calculation 5 21 2 2" xfId="11153"/>
    <cellStyle name="Calculation 5 21 3" xfId="11154"/>
    <cellStyle name="Calculation 5 22" xfId="11155"/>
    <cellStyle name="Calculation 5 22 2" xfId="11156"/>
    <cellStyle name="Calculation 5 23" xfId="11157"/>
    <cellStyle name="Calculation 5 24" xfId="11158"/>
    <cellStyle name="Calculation 5 25" xfId="11159"/>
    <cellStyle name="Calculation 5 26" xfId="11160"/>
    <cellStyle name="Calculation 5 3" xfId="324"/>
    <cellStyle name="Calculation 5 3 10" xfId="11161"/>
    <cellStyle name="Calculation 5 3 10 2" xfId="11162"/>
    <cellStyle name="Calculation 5 3 10 2 2" xfId="11163"/>
    <cellStyle name="Calculation 5 3 10 3" xfId="11164"/>
    <cellStyle name="Calculation 5 3 11" xfId="11165"/>
    <cellStyle name="Calculation 5 3 11 2" xfId="11166"/>
    <cellStyle name="Calculation 5 3 11 2 2" xfId="11167"/>
    <cellStyle name="Calculation 5 3 11 3" xfId="11168"/>
    <cellStyle name="Calculation 5 3 12" xfId="11169"/>
    <cellStyle name="Calculation 5 3 12 2" xfId="11170"/>
    <cellStyle name="Calculation 5 3 12 2 2" xfId="11171"/>
    <cellStyle name="Calculation 5 3 12 3" xfId="11172"/>
    <cellStyle name="Calculation 5 3 13" xfId="11173"/>
    <cellStyle name="Calculation 5 3 13 2" xfId="11174"/>
    <cellStyle name="Calculation 5 3 13 2 2" xfId="11175"/>
    <cellStyle name="Calculation 5 3 13 3" xfId="11176"/>
    <cellStyle name="Calculation 5 3 14" xfId="11177"/>
    <cellStyle name="Calculation 5 3 14 2" xfId="11178"/>
    <cellStyle name="Calculation 5 3 14 2 2" xfId="11179"/>
    <cellStyle name="Calculation 5 3 14 3" xfId="11180"/>
    <cellStyle name="Calculation 5 3 15" xfId="11181"/>
    <cellStyle name="Calculation 5 3 15 2" xfId="11182"/>
    <cellStyle name="Calculation 5 3 15 2 2" xfId="11183"/>
    <cellStyle name="Calculation 5 3 15 3" xfId="11184"/>
    <cellStyle name="Calculation 5 3 16" xfId="11185"/>
    <cellStyle name="Calculation 5 3 16 2" xfId="11186"/>
    <cellStyle name="Calculation 5 3 16 2 2" xfId="11187"/>
    <cellStyle name="Calculation 5 3 16 3" xfId="11188"/>
    <cellStyle name="Calculation 5 3 17" xfId="11189"/>
    <cellStyle name="Calculation 5 3 17 2" xfId="11190"/>
    <cellStyle name="Calculation 5 3 17 2 2" xfId="11191"/>
    <cellStyle name="Calculation 5 3 17 3" xfId="11192"/>
    <cellStyle name="Calculation 5 3 18" xfId="11193"/>
    <cellStyle name="Calculation 5 3 18 2" xfId="11194"/>
    <cellStyle name="Calculation 5 3 19" xfId="11195"/>
    <cellStyle name="Calculation 5 3 2" xfId="325"/>
    <cellStyle name="Calculation 5 3 2 10" xfId="11196"/>
    <cellStyle name="Calculation 5 3 2 10 2" xfId="11197"/>
    <cellStyle name="Calculation 5 3 2 10 2 2" xfId="11198"/>
    <cellStyle name="Calculation 5 3 2 10 3" xfId="11199"/>
    <cellStyle name="Calculation 5 3 2 11" xfId="11200"/>
    <cellStyle name="Calculation 5 3 2 11 2" xfId="11201"/>
    <cellStyle name="Calculation 5 3 2 11 2 2" xfId="11202"/>
    <cellStyle name="Calculation 5 3 2 11 3" xfId="11203"/>
    <cellStyle name="Calculation 5 3 2 12" xfId="11204"/>
    <cellStyle name="Calculation 5 3 2 12 2" xfId="11205"/>
    <cellStyle name="Calculation 5 3 2 12 2 2" xfId="11206"/>
    <cellStyle name="Calculation 5 3 2 12 3" xfId="11207"/>
    <cellStyle name="Calculation 5 3 2 13" xfId="11208"/>
    <cellStyle name="Calculation 5 3 2 13 2" xfId="11209"/>
    <cellStyle name="Calculation 5 3 2 13 2 2" xfId="11210"/>
    <cellStyle name="Calculation 5 3 2 13 3" xfId="11211"/>
    <cellStyle name="Calculation 5 3 2 14" xfId="11212"/>
    <cellStyle name="Calculation 5 3 2 14 2" xfId="11213"/>
    <cellStyle name="Calculation 5 3 2 14 2 2" xfId="11214"/>
    <cellStyle name="Calculation 5 3 2 14 3" xfId="11215"/>
    <cellStyle name="Calculation 5 3 2 15" xfId="11216"/>
    <cellStyle name="Calculation 5 3 2 15 2" xfId="11217"/>
    <cellStyle name="Calculation 5 3 2 15 2 2" xfId="11218"/>
    <cellStyle name="Calculation 5 3 2 15 3" xfId="11219"/>
    <cellStyle name="Calculation 5 3 2 16" xfId="11220"/>
    <cellStyle name="Calculation 5 3 2 16 2" xfId="11221"/>
    <cellStyle name="Calculation 5 3 2 16 2 2" xfId="11222"/>
    <cellStyle name="Calculation 5 3 2 16 3" xfId="11223"/>
    <cellStyle name="Calculation 5 3 2 17" xfId="11224"/>
    <cellStyle name="Calculation 5 3 2 17 2" xfId="11225"/>
    <cellStyle name="Calculation 5 3 2 17 2 2" xfId="11226"/>
    <cellStyle name="Calculation 5 3 2 17 3" xfId="11227"/>
    <cellStyle name="Calculation 5 3 2 18" xfId="11228"/>
    <cellStyle name="Calculation 5 3 2 18 2" xfId="11229"/>
    <cellStyle name="Calculation 5 3 2 18 2 2" xfId="11230"/>
    <cellStyle name="Calculation 5 3 2 18 3" xfId="11231"/>
    <cellStyle name="Calculation 5 3 2 19" xfId="11232"/>
    <cellStyle name="Calculation 5 3 2 19 2" xfId="11233"/>
    <cellStyle name="Calculation 5 3 2 19 2 2" xfId="11234"/>
    <cellStyle name="Calculation 5 3 2 19 3" xfId="11235"/>
    <cellStyle name="Calculation 5 3 2 2" xfId="11236"/>
    <cellStyle name="Calculation 5 3 2 2 2" xfId="11237"/>
    <cellStyle name="Calculation 5 3 2 2 2 2" xfId="11238"/>
    <cellStyle name="Calculation 5 3 2 2 3" xfId="11239"/>
    <cellStyle name="Calculation 5 3 2 20" xfId="11240"/>
    <cellStyle name="Calculation 5 3 2 20 2" xfId="11241"/>
    <cellStyle name="Calculation 5 3 2 20 2 2" xfId="11242"/>
    <cellStyle name="Calculation 5 3 2 20 3" xfId="11243"/>
    <cellStyle name="Calculation 5 3 2 21" xfId="11244"/>
    <cellStyle name="Calculation 5 3 2 21 2" xfId="11245"/>
    <cellStyle name="Calculation 5 3 2 22" xfId="11246"/>
    <cellStyle name="Calculation 5 3 2 3" xfId="11247"/>
    <cellStyle name="Calculation 5 3 2 3 2" xfId="11248"/>
    <cellStyle name="Calculation 5 3 2 3 2 2" xfId="11249"/>
    <cellStyle name="Calculation 5 3 2 3 3" xfId="11250"/>
    <cellStyle name="Calculation 5 3 2 4" xfId="11251"/>
    <cellStyle name="Calculation 5 3 2 4 2" xfId="11252"/>
    <cellStyle name="Calculation 5 3 2 4 2 2" xfId="11253"/>
    <cellStyle name="Calculation 5 3 2 4 3" xfId="11254"/>
    <cellStyle name="Calculation 5 3 2 5" xfId="11255"/>
    <cellStyle name="Calculation 5 3 2 5 2" xfId="11256"/>
    <cellStyle name="Calculation 5 3 2 5 2 2" xfId="11257"/>
    <cellStyle name="Calculation 5 3 2 5 3" xfId="11258"/>
    <cellStyle name="Calculation 5 3 2 6" xfId="11259"/>
    <cellStyle name="Calculation 5 3 2 6 2" xfId="11260"/>
    <cellStyle name="Calculation 5 3 2 6 2 2" xfId="11261"/>
    <cellStyle name="Calculation 5 3 2 6 3" xfId="11262"/>
    <cellStyle name="Calculation 5 3 2 7" xfId="11263"/>
    <cellStyle name="Calculation 5 3 2 7 2" xfId="11264"/>
    <cellStyle name="Calculation 5 3 2 7 2 2" xfId="11265"/>
    <cellStyle name="Calculation 5 3 2 7 3" xfId="11266"/>
    <cellStyle name="Calculation 5 3 2 8" xfId="11267"/>
    <cellStyle name="Calculation 5 3 2 8 2" xfId="11268"/>
    <cellStyle name="Calculation 5 3 2 8 2 2" xfId="11269"/>
    <cellStyle name="Calculation 5 3 2 8 3" xfId="11270"/>
    <cellStyle name="Calculation 5 3 2 9" xfId="11271"/>
    <cellStyle name="Calculation 5 3 2 9 2" xfId="11272"/>
    <cellStyle name="Calculation 5 3 2 9 2 2" xfId="11273"/>
    <cellStyle name="Calculation 5 3 2 9 3" xfId="11274"/>
    <cellStyle name="Calculation 5 3 3" xfId="326"/>
    <cellStyle name="Calculation 5 3 3 2" xfId="11275"/>
    <cellStyle name="Calculation 5 3 3 2 2" xfId="11276"/>
    <cellStyle name="Calculation 5 3 3 3" xfId="11277"/>
    <cellStyle name="Calculation 5 3 4" xfId="327"/>
    <cellStyle name="Calculation 5 3 4 2" xfId="11278"/>
    <cellStyle name="Calculation 5 3 4 2 2" xfId="11279"/>
    <cellStyle name="Calculation 5 3 4 3" xfId="11280"/>
    <cellStyle name="Calculation 5 3 5" xfId="328"/>
    <cellStyle name="Calculation 5 3 5 2" xfId="11281"/>
    <cellStyle name="Calculation 5 3 5 2 2" xfId="11282"/>
    <cellStyle name="Calculation 5 3 5 3" xfId="11283"/>
    <cellStyle name="Calculation 5 3 6" xfId="329"/>
    <cellStyle name="Calculation 5 3 6 2" xfId="11284"/>
    <cellStyle name="Calculation 5 3 6 2 2" xfId="11285"/>
    <cellStyle name="Calculation 5 3 6 3" xfId="11286"/>
    <cellStyle name="Calculation 5 3 7" xfId="11287"/>
    <cellStyle name="Calculation 5 3 7 2" xfId="11288"/>
    <cellStyle name="Calculation 5 3 7 2 2" xfId="11289"/>
    <cellStyle name="Calculation 5 3 7 3" xfId="11290"/>
    <cellStyle name="Calculation 5 3 8" xfId="11291"/>
    <cellStyle name="Calculation 5 3 8 2" xfId="11292"/>
    <cellStyle name="Calculation 5 3 8 2 2" xfId="11293"/>
    <cellStyle name="Calculation 5 3 8 3" xfId="11294"/>
    <cellStyle name="Calculation 5 3 9" xfId="11295"/>
    <cellStyle name="Calculation 5 3 9 2" xfId="11296"/>
    <cellStyle name="Calculation 5 3 9 2 2" xfId="11297"/>
    <cellStyle name="Calculation 5 3 9 3" xfId="11298"/>
    <cellStyle name="Calculation 5 4" xfId="330"/>
    <cellStyle name="Calculation 5 4 10" xfId="11299"/>
    <cellStyle name="Calculation 5 4 10 2" xfId="11300"/>
    <cellStyle name="Calculation 5 4 10 2 2" xfId="11301"/>
    <cellStyle name="Calculation 5 4 10 3" xfId="11302"/>
    <cellStyle name="Calculation 5 4 11" xfId="11303"/>
    <cellStyle name="Calculation 5 4 11 2" xfId="11304"/>
    <cellStyle name="Calculation 5 4 11 2 2" xfId="11305"/>
    <cellStyle name="Calculation 5 4 11 3" xfId="11306"/>
    <cellStyle name="Calculation 5 4 12" xfId="11307"/>
    <cellStyle name="Calculation 5 4 12 2" xfId="11308"/>
    <cellStyle name="Calculation 5 4 12 2 2" xfId="11309"/>
    <cellStyle name="Calculation 5 4 12 3" xfId="11310"/>
    <cellStyle name="Calculation 5 4 13" xfId="11311"/>
    <cellStyle name="Calculation 5 4 13 2" xfId="11312"/>
    <cellStyle name="Calculation 5 4 13 2 2" xfId="11313"/>
    <cellStyle name="Calculation 5 4 13 3" xfId="11314"/>
    <cellStyle name="Calculation 5 4 14" xfId="11315"/>
    <cellStyle name="Calculation 5 4 14 2" xfId="11316"/>
    <cellStyle name="Calculation 5 4 14 2 2" xfId="11317"/>
    <cellStyle name="Calculation 5 4 14 3" xfId="11318"/>
    <cellStyle name="Calculation 5 4 15" xfId="11319"/>
    <cellStyle name="Calculation 5 4 15 2" xfId="11320"/>
    <cellStyle name="Calculation 5 4 15 2 2" xfId="11321"/>
    <cellStyle name="Calculation 5 4 15 3" xfId="11322"/>
    <cellStyle name="Calculation 5 4 16" xfId="11323"/>
    <cellStyle name="Calculation 5 4 16 2" xfId="11324"/>
    <cellStyle name="Calculation 5 4 16 2 2" xfId="11325"/>
    <cellStyle name="Calculation 5 4 16 3" xfId="11326"/>
    <cellStyle name="Calculation 5 4 17" xfId="11327"/>
    <cellStyle name="Calculation 5 4 17 2" xfId="11328"/>
    <cellStyle name="Calculation 5 4 17 2 2" xfId="11329"/>
    <cellStyle name="Calculation 5 4 17 3" xfId="11330"/>
    <cellStyle name="Calculation 5 4 18" xfId="11331"/>
    <cellStyle name="Calculation 5 4 18 2" xfId="11332"/>
    <cellStyle name="Calculation 5 4 19" xfId="11333"/>
    <cellStyle name="Calculation 5 4 2" xfId="331"/>
    <cellStyle name="Calculation 5 4 2 10" xfId="11334"/>
    <cellStyle name="Calculation 5 4 2 10 2" xfId="11335"/>
    <cellStyle name="Calculation 5 4 2 10 2 2" xfId="11336"/>
    <cellStyle name="Calculation 5 4 2 10 3" xfId="11337"/>
    <cellStyle name="Calculation 5 4 2 11" xfId="11338"/>
    <cellStyle name="Calculation 5 4 2 11 2" xfId="11339"/>
    <cellStyle name="Calculation 5 4 2 11 2 2" xfId="11340"/>
    <cellStyle name="Calculation 5 4 2 11 3" xfId="11341"/>
    <cellStyle name="Calculation 5 4 2 12" xfId="11342"/>
    <cellStyle name="Calculation 5 4 2 12 2" xfId="11343"/>
    <cellStyle name="Calculation 5 4 2 12 2 2" xfId="11344"/>
    <cellStyle name="Calculation 5 4 2 12 3" xfId="11345"/>
    <cellStyle name="Calculation 5 4 2 13" xfId="11346"/>
    <cellStyle name="Calculation 5 4 2 13 2" xfId="11347"/>
    <cellStyle name="Calculation 5 4 2 13 2 2" xfId="11348"/>
    <cellStyle name="Calculation 5 4 2 13 3" xfId="11349"/>
    <cellStyle name="Calculation 5 4 2 14" xfId="11350"/>
    <cellStyle name="Calculation 5 4 2 14 2" xfId="11351"/>
    <cellStyle name="Calculation 5 4 2 14 2 2" xfId="11352"/>
    <cellStyle name="Calculation 5 4 2 14 3" xfId="11353"/>
    <cellStyle name="Calculation 5 4 2 15" xfId="11354"/>
    <cellStyle name="Calculation 5 4 2 15 2" xfId="11355"/>
    <cellStyle name="Calculation 5 4 2 15 2 2" xfId="11356"/>
    <cellStyle name="Calculation 5 4 2 15 3" xfId="11357"/>
    <cellStyle name="Calculation 5 4 2 16" xfId="11358"/>
    <cellStyle name="Calculation 5 4 2 16 2" xfId="11359"/>
    <cellStyle name="Calculation 5 4 2 16 2 2" xfId="11360"/>
    <cellStyle name="Calculation 5 4 2 16 3" xfId="11361"/>
    <cellStyle name="Calculation 5 4 2 17" xfId="11362"/>
    <cellStyle name="Calculation 5 4 2 17 2" xfId="11363"/>
    <cellStyle name="Calculation 5 4 2 17 2 2" xfId="11364"/>
    <cellStyle name="Calculation 5 4 2 17 3" xfId="11365"/>
    <cellStyle name="Calculation 5 4 2 18" xfId="11366"/>
    <cellStyle name="Calculation 5 4 2 18 2" xfId="11367"/>
    <cellStyle name="Calculation 5 4 2 18 2 2" xfId="11368"/>
    <cellStyle name="Calculation 5 4 2 18 3" xfId="11369"/>
    <cellStyle name="Calculation 5 4 2 19" xfId="11370"/>
    <cellStyle name="Calculation 5 4 2 19 2" xfId="11371"/>
    <cellStyle name="Calculation 5 4 2 19 2 2" xfId="11372"/>
    <cellStyle name="Calculation 5 4 2 19 3" xfId="11373"/>
    <cellStyle name="Calculation 5 4 2 2" xfId="11374"/>
    <cellStyle name="Calculation 5 4 2 2 2" xfId="11375"/>
    <cellStyle name="Calculation 5 4 2 2 2 2" xfId="11376"/>
    <cellStyle name="Calculation 5 4 2 2 3" xfId="11377"/>
    <cellStyle name="Calculation 5 4 2 20" xfId="11378"/>
    <cellStyle name="Calculation 5 4 2 20 2" xfId="11379"/>
    <cellStyle name="Calculation 5 4 2 20 2 2" xfId="11380"/>
    <cellStyle name="Calculation 5 4 2 20 3" xfId="11381"/>
    <cellStyle name="Calculation 5 4 2 21" xfId="11382"/>
    <cellStyle name="Calculation 5 4 2 21 2" xfId="11383"/>
    <cellStyle name="Calculation 5 4 2 22" xfId="11384"/>
    <cellStyle name="Calculation 5 4 2 3" xfId="11385"/>
    <cellStyle name="Calculation 5 4 2 3 2" xfId="11386"/>
    <cellStyle name="Calculation 5 4 2 3 2 2" xfId="11387"/>
    <cellStyle name="Calculation 5 4 2 3 3" xfId="11388"/>
    <cellStyle name="Calculation 5 4 2 4" xfId="11389"/>
    <cellStyle name="Calculation 5 4 2 4 2" xfId="11390"/>
    <cellStyle name="Calculation 5 4 2 4 2 2" xfId="11391"/>
    <cellStyle name="Calculation 5 4 2 4 3" xfId="11392"/>
    <cellStyle name="Calculation 5 4 2 5" xfId="11393"/>
    <cellStyle name="Calculation 5 4 2 5 2" xfId="11394"/>
    <cellStyle name="Calculation 5 4 2 5 2 2" xfId="11395"/>
    <cellStyle name="Calculation 5 4 2 5 3" xfId="11396"/>
    <cellStyle name="Calculation 5 4 2 6" xfId="11397"/>
    <cellStyle name="Calculation 5 4 2 6 2" xfId="11398"/>
    <cellStyle name="Calculation 5 4 2 6 2 2" xfId="11399"/>
    <cellStyle name="Calculation 5 4 2 6 3" xfId="11400"/>
    <cellStyle name="Calculation 5 4 2 7" xfId="11401"/>
    <cellStyle name="Calculation 5 4 2 7 2" xfId="11402"/>
    <cellStyle name="Calculation 5 4 2 7 2 2" xfId="11403"/>
    <cellStyle name="Calculation 5 4 2 7 3" xfId="11404"/>
    <cellStyle name="Calculation 5 4 2 8" xfId="11405"/>
    <cellStyle name="Calculation 5 4 2 8 2" xfId="11406"/>
    <cellStyle name="Calculation 5 4 2 8 2 2" xfId="11407"/>
    <cellStyle name="Calculation 5 4 2 8 3" xfId="11408"/>
    <cellStyle name="Calculation 5 4 2 9" xfId="11409"/>
    <cellStyle name="Calculation 5 4 2 9 2" xfId="11410"/>
    <cellStyle name="Calculation 5 4 2 9 2 2" xfId="11411"/>
    <cellStyle name="Calculation 5 4 2 9 3" xfId="11412"/>
    <cellStyle name="Calculation 5 4 3" xfId="332"/>
    <cellStyle name="Calculation 5 4 3 2" xfId="11413"/>
    <cellStyle name="Calculation 5 4 3 2 2" xfId="11414"/>
    <cellStyle name="Calculation 5 4 3 3" xfId="11415"/>
    <cellStyle name="Calculation 5 4 4" xfId="333"/>
    <cellStyle name="Calculation 5 4 4 2" xfId="11416"/>
    <cellStyle name="Calculation 5 4 4 2 2" xfId="11417"/>
    <cellStyle name="Calculation 5 4 4 3" xfId="11418"/>
    <cellStyle name="Calculation 5 4 5" xfId="334"/>
    <cellStyle name="Calculation 5 4 5 2" xfId="11419"/>
    <cellStyle name="Calculation 5 4 5 2 2" xfId="11420"/>
    <cellStyle name="Calculation 5 4 5 3" xfId="11421"/>
    <cellStyle name="Calculation 5 4 6" xfId="335"/>
    <cellStyle name="Calculation 5 4 6 2" xfId="11422"/>
    <cellStyle name="Calculation 5 4 6 2 2" xfId="11423"/>
    <cellStyle name="Calculation 5 4 6 3" xfId="11424"/>
    <cellStyle name="Calculation 5 4 7" xfId="11425"/>
    <cellStyle name="Calculation 5 4 7 2" xfId="11426"/>
    <cellStyle name="Calculation 5 4 7 2 2" xfId="11427"/>
    <cellStyle name="Calculation 5 4 7 3" xfId="11428"/>
    <cellStyle name="Calculation 5 4 8" xfId="11429"/>
    <cellStyle name="Calculation 5 4 8 2" xfId="11430"/>
    <cellStyle name="Calculation 5 4 8 2 2" xfId="11431"/>
    <cellStyle name="Calculation 5 4 8 3" xfId="11432"/>
    <cellStyle name="Calculation 5 4 9" xfId="11433"/>
    <cellStyle name="Calculation 5 4 9 2" xfId="11434"/>
    <cellStyle name="Calculation 5 4 9 2 2" xfId="11435"/>
    <cellStyle name="Calculation 5 4 9 3" xfId="11436"/>
    <cellStyle name="Calculation 5 5" xfId="336"/>
    <cellStyle name="Calculation 5 5 10" xfId="11437"/>
    <cellStyle name="Calculation 5 5 10 2" xfId="11438"/>
    <cellStyle name="Calculation 5 5 10 2 2" xfId="11439"/>
    <cellStyle name="Calculation 5 5 10 3" xfId="11440"/>
    <cellStyle name="Calculation 5 5 11" xfId="11441"/>
    <cellStyle name="Calculation 5 5 11 2" xfId="11442"/>
    <cellStyle name="Calculation 5 5 11 2 2" xfId="11443"/>
    <cellStyle name="Calculation 5 5 11 3" xfId="11444"/>
    <cellStyle name="Calculation 5 5 12" xfId="11445"/>
    <cellStyle name="Calculation 5 5 12 2" xfId="11446"/>
    <cellStyle name="Calculation 5 5 12 2 2" xfId="11447"/>
    <cellStyle name="Calculation 5 5 12 3" xfId="11448"/>
    <cellStyle name="Calculation 5 5 13" xfId="11449"/>
    <cellStyle name="Calculation 5 5 13 2" xfId="11450"/>
    <cellStyle name="Calculation 5 5 13 2 2" xfId="11451"/>
    <cellStyle name="Calculation 5 5 13 3" xfId="11452"/>
    <cellStyle name="Calculation 5 5 14" xfId="11453"/>
    <cellStyle name="Calculation 5 5 14 2" xfId="11454"/>
    <cellStyle name="Calculation 5 5 14 2 2" xfId="11455"/>
    <cellStyle name="Calculation 5 5 14 3" xfId="11456"/>
    <cellStyle name="Calculation 5 5 15" xfId="11457"/>
    <cellStyle name="Calculation 5 5 15 2" xfId="11458"/>
    <cellStyle name="Calculation 5 5 15 2 2" xfId="11459"/>
    <cellStyle name="Calculation 5 5 15 3" xfId="11460"/>
    <cellStyle name="Calculation 5 5 16" xfId="11461"/>
    <cellStyle name="Calculation 5 5 16 2" xfId="11462"/>
    <cellStyle name="Calculation 5 5 16 2 2" xfId="11463"/>
    <cellStyle name="Calculation 5 5 16 3" xfId="11464"/>
    <cellStyle name="Calculation 5 5 17" xfId="11465"/>
    <cellStyle name="Calculation 5 5 17 2" xfId="11466"/>
    <cellStyle name="Calculation 5 5 17 2 2" xfId="11467"/>
    <cellStyle name="Calculation 5 5 17 3" xfId="11468"/>
    <cellStyle name="Calculation 5 5 18" xfId="11469"/>
    <cellStyle name="Calculation 5 5 18 2" xfId="11470"/>
    <cellStyle name="Calculation 5 5 18 2 2" xfId="11471"/>
    <cellStyle name="Calculation 5 5 18 3" xfId="11472"/>
    <cellStyle name="Calculation 5 5 19" xfId="11473"/>
    <cellStyle name="Calculation 5 5 19 2" xfId="11474"/>
    <cellStyle name="Calculation 5 5 19 2 2" xfId="11475"/>
    <cellStyle name="Calculation 5 5 19 3" xfId="11476"/>
    <cellStyle name="Calculation 5 5 2" xfId="11477"/>
    <cellStyle name="Calculation 5 5 2 10" xfId="11478"/>
    <cellStyle name="Calculation 5 5 2 10 2" xfId="11479"/>
    <cellStyle name="Calculation 5 5 2 10 2 2" xfId="11480"/>
    <cellStyle name="Calculation 5 5 2 10 3" xfId="11481"/>
    <cellStyle name="Calculation 5 5 2 11" xfId="11482"/>
    <cellStyle name="Calculation 5 5 2 11 2" xfId="11483"/>
    <cellStyle name="Calculation 5 5 2 11 2 2" xfId="11484"/>
    <cellStyle name="Calculation 5 5 2 11 3" xfId="11485"/>
    <cellStyle name="Calculation 5 5 2 12" xfId="11486"/>
    <cellStyle name="Calculation 5 5 2 12 2" xfId="11487"/>
    <cellStyle name="Calculation 5 5 2 12 2 2" xfId="11488"/>
    <cellStyle name="Calculation 5 5 2 12 3" xfId="11489"/>
    <cellStyle name="Calculation 5 5 2 13" xfId="11490"/>
    <cellStyle name="Calculation 5 5 2 13 2" xfId="11491"/>
    <cellStyle name="Calculation 5 5 2 13 2 2" xfId="11492"/>
    <cellStyle name="Calculation 5 5 2 13 3" xfId="11493"/>
    <cellStyle name="Calculation 5 5 2 14" xfId="11494"/>
    <cellStyle name="Calculation 5 5 2 14 2" xfId="11495"/>
    <cellStyle name="Calculation 5 5 2 14 2 2" xfId="11496"/>
    <cellStyle name="Calculation 5 5 2 14 3" xfId="11497"/>
    <cellStyle name="Calculation 5 5 2 15" xfId="11498"/>
    <cellStyle name="Calculation 5 5 2 15 2" xfId="11499"/>
    <cellStyle name="Calculation 5 5 2 15 2 2" xfId="11500"/>
    <cellStyle name="Calculation 5 5 2 15 3" xfId="11501"/>
    <cellStyle name="Calculation 5 5 2 16" xfId="11502"/>
    <cellStyle name="Calculation 5 5 2 16 2" xfId="11503"/>
    <cellStyle name="Calculation 5 5 2 16 2 2" xfId="11504"/>
    <cellStyle name="Calculation 5 5 2 16 3" xfId="11505"/>
    <cellStyle name="Calculation 5 5 2 17" xfId="11506"/>
    <cellStyle name="Calculation 5 5 2 17 2" xfId="11507"/>
    <cellStyle name="Calculation 5 5 2 17 2 2" xfId="11508"/>
    <cellStyle name="Calculation 5 5 2 17 3" xfId="11509"/>
    <cellStyle name="Calculation 5 5 2 18" xfId="11510"/>
    <cellStyle name="Calculation 5 5 2 18 2" xfId="11511"/>
    <cellStyle name="Calculation 5 5 2 18 2 2" xfId="11512"/>
    <cellStyle name="Calculation 5 5 2 18 3" xfId="11513"/>
    <cellStyle name="Calculation 5 5 2 19" xfId="11514"/>
    <cellStyle name="Calculation 5 5 2 19 2" xfId="11515"/>
    <cellStyle name="Calculation 5 5 2 19 2 2" xfId="11516"/>
    <cellStyle name="Calculation 5 5 2 19 3" xfId="11517"/>
    <cellStyle name="Calculation 5 5 2 2" xfId="11518"/>
    <cellStyle name="Calculation 5 5 2 2 2" xfId="11519"/>
    <cellStyle name="Calculation 5 5 2 2 2 2" xfId="11520"/>
    <cellStyle name="Calculation 5 5 2 2 3" xfId="11521"/>
    <cellStyle name="Calculation 5 5 2 20" xfId="11522"/>
    <cellStyle name="Calculation 5 5 2 20 2" xfId="11523"/>
    <cellStyle name="Calculation 5 5 2 20 2 2" xfId="11524"/>
    <cellStyle name="Calculation 5 5 2 20 3" xfId="11525"/>
    <cellStyle name="Calculation 5 5 2 21" xfId="11526"/>
    <cellStyle name="Calculation 5 5 2 21 2" xfId="11527"/>
    <cellStyle name="Calculation 5 5 2 22" xfId="11528"/>
    <cellStyle name="Calculation 5 5 2 3" xfId="11529"/>
    <cellStyle name="Calculation 5 5 2 3 2" xfId="11530"/>
    <cellStyle name="Calculation 5 5 2 3 2 2" xfId="11531"/>
    <cellStyle name="Calculation 5 5 2 3 3" xfId="11532"/>
    <cellStyle name="Calculation 5 5 2 4" xfId="11533"/>
    <cellStyle name="Calculation 5 5 2 4 2" xfId="11534"/>
    <cellStyle name="Calculation 5 5 2 4 2 2" xfId="11535"/>
    <cellStyle name="Calculation 5 5 2 4 3" xfId="11536"/>
    <cellStyle name="Calculation 5 5 2 5" xfId="11537"/>
    <cellStyle name="Calculation 5 5 2 5 2" xfId="11538"/>
    <cellStyle name="Calculation 5 5 2 5 2 2" xfId="11539"/>
    <cellStyle name="Calculation 5 5 2 5 3" xfId="11540"/>
    <cellStyle name="Calculation 5 5 2 6" xfId="11541"/>
    <cellStyle name="Calculation 5 5 2 6 2" xfId="11542"/>
    <cellStyle name="Calculation 5 5 2 6 2 2" xfId="11543"/>
    <cellStyle name="Calculation 5 5 2 6 3" xfId="11544"/>
    <cellStyle name="Calculation 5 5 2 7" xfId="11545"/>
    <cellStyle name="Calculation 5 5 2 7 2" xfId="11546"/>
    <cellStyle name="Calculation 5 5 2 7 2 2" xfId="11547"/>
    <cellStyle name="Calculation 5 5 2 7 3" xfId="11548"/>
    <cellStyle name="Calculation 5 5 2 8" xfId="11549"/>
    <cellStyle name="Calculation 5 5 2 8 2" xfId="11550"/>
    <cellStyle name="Calculation 5 5 2 8 2 2" xfId="11551"/>
    <cellStyle name="Calculation 5 5 2 8 3" xfId="11552"/>
    <cellStyle name="Calculation 5 5 2 9" xfId="11553"/>
    <cellStyle name="Calculation 5 5 2 9 2" xfId="11554"/>
    <cellStyle name="Calculation 5 5 2 9 2 2" xfId="11555"/>
    <cellStyle name="Calculation 5 5 2 9 3" xfId="11556"/>
    <cellStyle name="Calculation 5 5 20" xfId="11557"/>
    <cellStyle name="Calculation 5 5 20 2" xfId="11558"/>
    <cellStyle name="Calculation 5 5 20 2 2" xfId="11559"/>
    <cellStyle name="Calculation 5 5 20 3" xfId="11560"/>
    <cellStyle name="Calculation 5 5 21" xfId="11561"/>
    <cellStyle name="Calculation 5 5 21 2" xfId="11562"/>
    <cellStyle name="Calculation 5 5 21 2 2" xfId="11563"/>
    <cellStyle name="Calculation 5 5 21 3" xfId="11564"/>
    <cellStyle name="Calculation 5 5 22" xfId="11565"/>
    <cellStyle name="Calculation 5 5 22 2" xfId="11566"/>
    <cellStyle name="Calculation 5 5 23" xfId="11567"/>
    <cellStyle name="Calculation 5 5 3" xfId="11568"/>
    <cellStyle name="Calculation 5 5 3 2" xfId="11569"/>
    <cellStyle name="Calculation 5 5 3 2 2" xfId="11570"/>
    <cellStyle name="Calculation 5 5 3 3" xfId="11571"/>
    <cellStyle name="Calculation 5 5 4" xfId="11572"/>
    <cellStyle name="Calculation 5 5 4 2" xfId="11573"/>
    <cellStyle name="Calculation 5 5 4 2 2" xfId="11574"/>
    <cellStyle name="Calculation 5 5 4 3" xfId="11575"/>
    <cellStyle name="Calculation 5 5 5" xfId="11576"/>
    <cellStyle name="Calculation 5 5 5 2" xfId="11577"/>
    <cellStyle name="Calculation 5 5 5 2 2" xfId="11578"/>
    <cellStyle name="Calculation 5 5 5 3" xfId="11579"/>
    <cellStyle name="Calculation 5 5 6" xfId="11580"/>
    <cellStyle name="Calculation 5 5 6 2" xfId="11581"/>
    <cellStyle name="Calculation 5 5 6 2 2" xfId="11582"/>
    <cellStyle name="Calculation 5 5 6 3" xfId="11583"/>
    <cellStyle name="Calculation 5 5 7" xfId="11584"/>
    <cellStyle name="Calculation 5 5 7 2" xfId="11585"/>
    <cellStyle name="Calculation 5 5 7 2 2" xfId="11586"/>
    <cellStyle name="Calculation 5 5 7 3" xfId="11587"/>
    <cellStyle name="Calculation 5 5 8" xfId="11588"/>
    <cellStyle name="Calculation 5 5 8 2" xfId="11589"/>
    <cellStyle name="Calculation 5 5 8 2 2" xfId="11590"/>
    <cellStyle name="Calculation 5 5 8 3" xfId="11591"/>
    <cellStyle name="Calculation 5 5 9" xfId="11592"/>
    <cellStyle name="Calculation 5 5 9 2" xfId="11593"/>
    <cellStyle name="Calculation 5 5 9 2 2" xfId="11594"/>
    <cellStyle name="Calculation 5 5 9 3" xfId="11595"/>
    <cellStyle name="Calculation 5 6" xfId="337"/>
    <cellStyle name="Calculation 5 6 10" xfId="11596"/>
    <cellStyle name="Calculation 5 6 10 2" xfId="11597"/>
    <cellStyle name="Calculation 5 6 10 2 2" xfId="11598"/>
    <cellStyle name="Calculation 5 6 10 3" xfId="11599"/>
    <cellStyle name="Calculation 5 6 11" xfId="11600"/>
    <cellStyle name="Calculation 5 6 11 2" xfId="11601"/>
    <cellStyle name="Calculation 5 6 11 2 2" xfId="11602"/>
    <cellStyle name="Calculation 5 6 11 3" xfId="11603"/>
    <cellStyle name="Calculation 5 6 12" xfId="11604"/>
    <cellStyle name="Calculation 5 6 12 2" xfId="11605"/>
    <cellStyle name="Calculation 5 6 12 2 2" xfId="11606"/>
    <cellStyle name="Calculation 5 6 12 3" xfId="11607"/>
    <cellStyle name="Calculation 5 6 13" xfId="11608"/>
    <cellStyle name="Calculation 5 6 13 2" xfId="11609"/>
    <cellStyle name="Calculation 5 6 13 2 2" xfId="11610"/>
    <cellStyle name="Calculation 5 6 13 3" xfId="11611"/>
    <cellStyle name="Calculation 5 6 14" xfId="11612"/>
    <cellStyle name="Calculation 5 6 14 2" xfId="11613"/>
    <cellStyle name="Calculation 5 6 14 2 2" xfId="11614"/>
    <cellStyle name="Calculation 5 6 14 3" xfId="11615"/>
    <cellStyle name="Calculation 5 6 15" xfId="11616"/>
    <cellStyle name="Calculation 5 6 15 2" xfId="11617"/>
    <cellStyle name="Calculation 5 6 15 2 2" xfId="11618"/>
    <cellStyle name="Calculation 5 6 15 3" xfId="11619"/>
    <cellStyle name="Calculation 5 6 16" xfId="11620"/>
    <cellStyle name="Calculation 5 6 16 2" xfId="11621"/>
    <cellStyle name="Calculation 5 6 16 2 2" xfId="11622"/>
    <cellStyle name="Calculation 5 6 16 3" xfId="11623"/>
    <cellStyle name="Calculation 5 6 17" xfId="11624"/>
    <cellStyle name="Calculation 5 6 17 2" xfId="11625"/>
    <cellStyle name="Calculation 5 6 17 2 2" xfId="11626"/>
    <cellStyle name="Calculation 5 6 17 3" xfId="11627"/>
    <cellStyle name="Calculation 5 6 18" xfId="11628"/>
    <cellStyle name="Calculation 5 6 18 2" xfId="11629"/>
    <cellStyle name="Calculation 5 6 18 2 2" xfId="11630"/>
    <cellStyle name="Calculation 5 6 18 3" xfId="11631"/>
    <cellStyle name="Calculation 5 6 19" xfId="11632"/>
    <cellStyle name="Calculation 5 6 19 2" xfId="11633"/>
    <cellStyle name="Calculation 5 6 19 2 2" xfId="11634"/>
    <cellStyle name="Calculation 5 6 19 3" xfId="11635"/>
    <cellStyle name="Calculation 5 6 2" xfId="11636"/>
    <cellStyle name="Calculation 5 6 2 2" xfId="11637"/>
    <cellStyle name="Calculation 5 6 2 2 2" xfId="11638"/>
    <cellStyle name="Calculation 5 6 2 3" xfId="11639"/>
    <cellStyle name="Calculation 5 6 20" xfId="11640"/>
    <cellStyle name="Calculation 5 6 20 2" xfId="11641"/>
    <cellStyle name="Calculation 5 6 20 2 2" xfId="11642"/>
    <cellStyle name="Calculation 5 6 20 3" xfId="11643"/>
    <cellStyle name="Calculation 5 6 21" xfId="11644"/>
    <cellStyle name="Calculation 5 6 21 2" xfId="11645"/>
    <cellStyle name="Calculation 5 6 22" xfId="11646"/>
    <cellStyle name="Calculation 5 6 3" xfId="11647"/>
    <cellStyle name="Calculation 5 6 3 2" xfId="11648"/>
    <cellStyle name="Calculation 5 6 3 2 2" xfId="11649"/>
    <cellStyle name="Calculation 5 6 3 3" xfId="11650"/>
    <cellStyle name="Calculation 5 6 4" xfId="11651"/>
    <cellStyle name="Calculation 5 6 4 2" xfId="11652"/>
    <cellStyle name="Calculation 5 6 4 2 2" xfId="11653"/>
    <cellStyle name="Calculation 5 6 4 3" xfId="11654"/>
    <cellStyle name="Calculation 5 6 5" xfId="11655"/>
    <cellStyle name="Calculation 5 6 5 2" xfId="11656"/>
    <cellStyle name="Calculation 5 6 5 2 2" xfId="11657"/>
    <cellStyle name="Calculation 5 6 5 3" xfId="11658"/>
    <cellStyle name="Calculation 5 6 6" xfId="11659"/>
    <cellStyle name="Calculation 5 6 6 2" xfId="11660"/>
    <cellStyle name="Calculation 5 6 6 2 2" xfId="11661"/>
    <cellStyle name="Calculation 5 6 6 3" xfId="11662"/>
    <cellStyle name="Calculation 5 6 7" xfId="11663"/>
    <cellStyle name="Calculation 5 6 7 2" xfId="11664"/>
    <cellStyle name="Calculation 5 6 7 2 2" xfId="11665"/>
    <cellStyle name="Calculation 5 6 7 3" xfId="11666"/>
    <cellStyle name="Calculation 5 6 8" xfId="11667"/>
    <cellStyle name="Calculation 5 6 8 2" xfId="11668"/>
    <cellStyle name="Calculation 5 6 8 2 2" xfId="11669"/>
    <cellStyle name="Calculation 5 6 8 3" xfId="11670"/>
    <cellStyle name="Calculation 5 6 9" xfId="11671"/>
    <cellStyle name="Calculation 5 6 9 2" xfId="11672"/>
    <cellStyle name="Calculation 5 6 9 2 2" xfId="11673"/>
    <cellStyle name="Calculation 5 6 9 3" xfId="11674"/>
    <cellStyle name="Calculation 5 7" xfId="338"/>
    <cellStyle name="Calculation 5 7 2" xfId="11675"/>
    <cellStyle name="Calculation 5 7 2 2" xfId="11676"/>
    <cellStyle name="Calculation 5 7 3" xfId="11677"/>
    <cellStyle name="Calculation 5 8" xfId="11678"/>
    <cellStyle name="Calculation 5 8 2" xfId="11679"/>
    <cellStyle name="Calculation 5 8 2 2" xfId="11680"/>
    <cellStyle name="Calculation 5 8 3" xfId="11681"/>
    <cellStyle name="Calculation 5 9" xfId="11682"/>
    <cellStyle name="Calculation 5 9 2" xfId="11683"/>
    <cellStyle name="Calculation 5 9 2 2" xfId="11684"/>
    <cellStyle name="Calculation 5 9 3" xfId="11685"/>
    <cellStyle name="Calculation 6" xfId="339"/>
    <cellStyle name="Calculation 6 10" xfId="11686"/>
    <cellStyle name="Calculation 6 10 2" xfId="11687"/>
    <cellStyle name="Calculation 6 10 2 2" xfId="11688"/>
    <cellStyle name="Calculation 6 10 3" xfId="11689"/>
    <cellStyle name="Calculation 6 11" xfId="11690"/>
    <cellStyle name="Calculation 6 11 2" xfId="11691"/>
    <cellStyle name="Calculation 6 11 2 2" xfId="11692"/>
    <cellStyle name="Calculation 6 11 3" xfId="11693"/>
    <cellStyle name="Calculation 6 12" xfId="11694"/>
    <cellStyle name="Calculation 6 12 2" xfId="11695"/>
    <cellStyle name="Calculation 6 12 2 2" xfId="11696"/>
    <cellStyle name="Calculation 6 12 3" xfId="11697"/>
    <cellStyle name="Calculation 6 13" xfId="11698"/>
    <cellStyle name="Calculation 6 13 2" xfId="11699"/>
    <cellStyle name="Calculation 6 13 2 2" xfId="11700"/>
    <cellStyle name="Calculation 6 13 3" xfId="11701"/>
    <cellStyle name="Calculation 6 14" xfId="11702"/>
    <cellStyle name="Calculation 6 14 2" xfId="11703"/>
    <cellStyle name="Calculation 6 14 2 2" xfId="11704"/>
    <cellStyle name="Calculation 6 14 3" xfId="11705"/>
    <cellStyle name="Calculation 6 15" xfId="11706"/>
    <cellStyle name="Calculation 6 15 2" xfId="11707"/>
    <cellStyle name="Calculation 6 15 2 2" xfId="11708"/>
    <cellStyle name="Calculation 6 15 3" xfId="11709"/>
    <cellStyle name="Calculation 6 16" xfId="11710"/>
    <cellStyle name="Calculation 6 16 2" xfId="11711"/>
    <cellStyle name="Calculation 6 16 2 2" xfId="11712"/>
    <cellStyle name="Calculation 6 16 3" xfId="11713"/>
    <cellStyle name="Calculation 6 17" xfId="11714"/>
    <cellStyle name="Calculation 6 17 2" xfId="11715"/>
    <cellStyle name="Calculation 6 17 2 2" xfId="11716"/>
    <cellStyle name="Calculation 6 17 3" xfId="11717"/>
    <cellStyle name="Calculation 6 18" xfId="11718"/>
    <cellStyle name="Calculation 6 18 2" xfId="11719"/>
    <cellStyle name="Calculation 6 18 2 2" xfId="11720"/>
    <cellStyle name="Calculation 6 18 3" xfId="11721"/>
    <cellStyle name="Calculation 6 19" xfId="11722"/>
    <cellStyle name="Calculation 6 19 2" xfId="11723"/>
    <cellStyle name="Calculation 6 19 2 2" xfId="11724"/>
    <cellStyle name="Calculation 6 19 3" xfId="11725"/>
    <cellStyle name="Calculation 6 2" xfId="340"/>
    <cellStyle name="Calculation 6 2 10" xfId="11726"/>
    <cellStyle name="Calculation 6 2 10 2" xfId="11727"/>
    <cellStyle name="Calculation 6 2 10 2 2" xfId="11728"/>
    <cellStyle name="Calculation 6 2 10 3" xfId="11729"/>
    <cellStyle name="Calculation 6 2 11" xfId="11730"/>
    <cellStyle name="Calculation 6 2 11 2" xfId="11731"/>
    <cellStyle name="Calculation 6 2 11 2 2" xfId="11732"/>
    <cellStyle name="Calculation 6 2 11 3" xfId="11733"/>
    <cellStyle name="Calculation 6 2 12" xfId="11734"/>
    <cellStyle name="Calculation 6 2 12 2" xfId="11735"/>
    <cellStyle name="Calculation 6 2 12 2 2" xfId="11736"/>
    <cellStyle name="Calculation 6 2 12 3" xfId="11737"/>
    <cellStyle name="Calculation 6 2 13" xfId="11738"/>
    <cellStyle name="Calculation 6 2 13 2" xfId="11739"/>
    <cellStyle name="Calculation 6 2 13 2 2" xfId="11740"/>
    <cellStyle name="Calculation 6 2 13 3" xfId="11741"/>
    <cellStyle name="Calculation 6 2 14" xfId="11742"/>
    <cellStyle name="Calculation 6 2 14 2" xfId="11743"/>
    <cellStyle name="Calculation 6 2 14 2 2" xfId="11744"/>
    <cellStyle name="Calculation 6 2 14 3" xfId="11745"/>
    <cellStyle name="Calculation 6 2 15" xfId="11746"/>
    <cellStyle name="Calculation 6 2 15 2" xfId="11747"/>
    <cellStyle name="Calculation 6 2 15 2 2" xfId="11748"/>
    <cellStyle name="Calculation 6 2 15 3" xfId="11749"/>
    <cellStyle name="Calculation 6 2 16" xfId="11750"/>
    <cellStyle name="Calculation 6 2 16 2" xfId="11751"/>
    <cellStyle name="Calculation 6 2 16 2 2" xfId="11752"/>
    <cellStyle name="Calculation 6 2 16 3" xfId="11753"/>
    <cellStyle name="Calculation 6 2 17" xfId="11754"/>
    <cellStyle name="Calculation 6 2 17 2" xfId="11755"/>
    <cellStyle name="Calculation 6 2 17 2 2" xfId="11756"/>
    <cellStyle name="Calculation 6 2 17 3" xfId="11757"/>
    <cellStyle name="Calculation 6 2 18" xfId="11758"/>
    <cellStyle name="Calculation 6 2 18 2" xfId="11759"/>
    <cellStyle name="Calculation 6 2 18 2 2" xfId="11760"/>
    <cellStyle name="Calculation 6 2 18 3" xfId="11761"/>
    <cellStyle name="Calculation 6 2 19" xfId="11762"/>
    <cellStyle name="Calculation 6 2 19 2" xfId="11763"/>
    <cellStyle name="Calculation 6 2 19 2 2" xfId="11764"/>
    <cellStyle name="Calculation 6 2 19 3" xfId="11765"/>
    <cellStyle name="Calculation 6 2 2" xfId="341"/>
    <cellStyle name="Calculation 6 2 2 10" xfId="11766"/>
    <cellStyle name="Calculation 6 2 2 10 2" xfId="11767"/>
    <cellStyle name="Calculation 6 2 2 10 2 2" xfId="11768"/>
    <cellStyle name="Calculation 6 2 2 10 3" xfId="11769"/>
    <cellStyle name="Calculation 6 2 2 11" xfId="11770"/>
    <cellStyle name="Calculation 6 2 2 11 2" xfId="11771"/>
    <cellStyle name="Calculation 6 2 2 11 2 2" xfId="11772"/>
    <cellStyle name="Calculation 6 2 2 11 3" xfId="11773"/>
    <cellStyle name="Calculation 6 2 2 12" xfId="11774"/>
    <cellStyle name="Calculation 6 2 2 12 2" xfId="11775"/>
    <cellStyle name="Calculation 6 2 2 12 2 2" xfId="11776"/>
    <cellStyle name="Calculation 6 2 2 12 3" xfId="11777"/>
    <cellStyle name="Calculation 6 2 2 13" xfId="11778"/>
    <cellStyle name="Calculation 6 2 2 13 2" xfId="11779"/>
    <cellStyle name="Calculation 6 2 2 13 2 2" xfId="11780"/>
    <cellStyle name="Calculation 6 2 2 13 3" xfId="11781"/>
    <cellStyle name="Calculation 6 2 2 14" xfId="11782"/>
    <cellStyle name="Calculation 6 2 2 14 2" xfId="11783"/>
    <cellStyle name="Calculation 6 2 2 14 2 2" xfId="11784"/>
    <cellStyle name="Calculation 6 2 2 14 3" xfId="11785"/>
    <cellStyle name="Calculation 6 2 2 15" xfId="11786"/>
    <cellStyle name="Calculation 6 2 2 15 2" xfId="11787"/>
    <cellStyle name="Calculation 6 2 2 15 2 2" xfId="11788"/>
    <cellStyle name="Calculation 6 2 2 15 3" xfId="11789"/>
    <cellStyle name="Calculation 6 2 2 16" xfId="11790"/>
    <cellStyle name="Calculation 6 2 2 16 2" xfId="11791"/>
    <cellStyle name="Calculation 6 2 2 16 2 2" xfId="11792"/>
    <cellStyle name="Calculation 6 2 2 16 3" xfId="11793"/>
    <cellStyle name="Calculation 6 2 2 17" xfId="11794"/>
    <cellStyle name="Calculation 6 2 2 17 2" xfId="11795"/>
    <cellStyle name="Calculation 6 2 2 17 2 2" xfId="11796"/>
    <cellStyle name="Calculation 6 2 2 17 3" xfId="11797"/>
    <cellStyle name="Calculation 6 2 2 18" xfId="11798"/>
    <cellStyle name="Calculation 6 2 2 18 2" xfId="11799"/>
    <cellStyle name="Calculation 6 2 2 19" xfId="11800"/>
    <cellStyle name="Calculation 6 2 2 2" xfId="11801"/>
    <cellStyle name="Calculation 6 2 2 2 10" xfId="11802"/>
    <cellStyle name="Calculation 6 2 2 2 10 2" xfId="11803"/>
    <cellStyle name="Calculation 6 2 2 2 10 2 2" xfId="11804"/>
    <cellStyle name="Calculation 6 2 2 2 10 3" xfId="11805"/>
    <cellStyle name="Calculation 6 2 2 2 11" xfId="11806"/>
    <cellStyle name="Calculation 6 2 2 2 11 2" xfId="11807"/>
    <cellStyle name="Calculation 6 2 2 2 11 2 2" xfId="11808"/>
    <cellStyle name="Calculation 6 2 2 2 11 3" xfId="11809"/>
    <cellStyle name="Calculation 6 2 2 2 12" xfId="11810"/>
    <cellStyle name="Calculation 6 2 2 2 12 2" xfId="11811"/>
    <cellStyle name="Calculation 6 2 2 2 12 2 2" xfId="11812"/>
    <cellStyle name="Calculation 6 2 2 2 12 3" xfId="11813"/>
    <cellStyle name="Calculation 6 2 2 2 13" xfId="11814"/>
    <cellStyle name="Calculation 6 2 2 2 13 2" xfId="11815"/>
    <cellStyle name="Calculation 6 2 2 2 13 2 2" xfId="11816"/>
    <cellStyle name="Calculation 6 2 2 2 13 3" xfId="11817"/>
    <cellStyle name="Calculation 6 2 2 2 14" xfId="11818"/>
    <cellStyle name="Calculation 6 2 2 2 14 2" xfId="11819"/>
    <cellStyle name="Calculation 6 2 2 2 14 2 2" xfId="11820"/>
    <cellStyle name="Calculation 6 2 2 2 14 3" xfId="11821"/>
    <cellStyle name="Calculation 6 2 2 2 15" xfId="11822"/>
    <cellStyle name="Calculation 6 2 2 2 15 2" xfId="11823"/>
    <cellStyle name="Calculation 6 2 2 2 15 2 2" xfId="11824"/>
    <cellStyle name="Calculation 6 2 2 2 15 3" xfId="11825"/>
    <cellStyle name="Calculation 6 2 2 2 16" xfId="11826"/>
    <cellStyle name="Calculation 6 2 2 2 16 2" xfId="11827"/>
    <cellStyle name="Calculation 6 2 2 2 16 2 2" xfId="11828"/>
    <cellStyle name="Calculation 6 2 2 2 16 3" xfId="11829"/>
    <cellStyle name="Calculation 6 2 2 2 17" xfId="11830"/>
    <cellStyle name="Calculation 6 2 2 2 17 2" xfId="11831"/>
    <cellStyle name="Calculation 6 2 2 2 17 2 2" xfId="11832"/>
    <cellStyle name="Calculation 6 2 2 2 17 3" xfId="11833"/>
    <cellStyle name="Calculation 6 2 2 2 18" xfId="11834"/>
    <cellStyle name="Calculation 6 2 2 2 18 2" xfId="11835"/>
    <cellStyle name="Calculation 6 2 2 2 18 2 2" xfId="11836"/>
    <cellStyle name="Calculation 6 2 2 2 18 3" xfId="11837"/>
    <cellStyle name="Calculation 6 2 2 2 19" xfId="11838"/>
    <cellStyle name="Calculation 6 2 2 2 19 2" xfId="11839"/>
    <cellStyle name="Calculation 6 2 2 2 19 2 2" xfId="11840"/>
    <cellStyle name="Calculation 6 2 2 2 19 3" xfId="11841"/>
    <cellStyle name="Calculation 6 2 2 2 2" xfId="11842"/>
    <cellStyle name="Calculation 6 2 2 2 2 2" xfId="11843"/>
    <cellStyle name="Calculation 6 2 2 2 2 2 2" xfId="11844"/>
    <cellStyle name="Calculation 6 2 2 2 2 3" xfId="11845"/>
    <cellStyle name="Calculation 6 2 2 2 20" xfId="11846"/>
    <cellStyle name="Calculation 6 2 2 2 20 2" xfId="11847"/>
    <cellStyle name="Calculation 6 2 2 2 20 2 2" xfId="11848"/>
    <cellStyle name="Calculation 6 2 2 2 20 3" xfId="11849"/>
    <cellStyle name="Calculation 6 2 2 2 21" xfId="11850"/>
    <cellStyle name="Calculation 6 2 2 2 21 2" xfId="11851"/>
    <cellStyle name="Calculation 6 2 2 2 22" xfId="11852"/>
    <cellStyle name="Calculation 6 2 2 2 3" xfId="11853"/>
    <cellStyle name="Calculation 6 2 2 2 3 2" xfId="11854"/>
    <cellStyle name="Calculation 6 2 2 2 3 2 2" xfId="11855"/>
    <cellStyle name="Calculation 6 2 2 2 3 3" xfId="11856"/>
    <cellStyle name="Calculation 6 2 2 2 4" xfId="11857"/>
    <cellStyle name="Calculation 6 2 2 2 4 2" xfId="11858"/>
    <cellStyle name="Calculation 6 2 2 2 4 2 2" xfId="11859"/>
    <cellStyle name="Calculation 6 2 2 2 4 3" xfId="11860"/>
    <cellStyle name="Calculation 6 2 2 2 5" xfId="11861"/>
    <cellStyle name="Calculation 6 2 2 2 5 2" xfId="11862"/>
    <cellStyle name="Calculation 6 2 2 2 5 2 2" xfId="11863"/>
    <cellStyle name="Calculation 6 2 2 2 5 3" xfId="11864"/>
    <cellStyle name="Calculation 6 2 2 2 6" xfId="11865"/>
    <cellStyle name="Calculation 6 2 2 2 6 2" xfId="11866"/>
    <cellStyle name="Calculation 6 2 2 2 6 2 2" xfId="11867"/>
    <cellStyle name="Calculation 6 2 2 2 6 3" xfId="11868"/>
    <cellStyle name="Calculation 6 2 2 2 7" xfId="11869"/>
    <cellStyle name="Calculation 6 2 2 2 7 2" xfId="11870"/>
    <cellStyle name="Calculation 6 2 2 2 7 2 2" xfId="11871"/>
    <cellStyle name="Calculation 6 2 2 2 7 3" xfId="11872"/>
    <cellStyle name="Calculation 6 2 2 2 8" xfId="11873"/>
    <cellStyle name="Calculation 6 2 2 2 8 2" xfId="11874"/>
    <cellStyle name="Calculation 6 2 2 2 8 2 2" xfId="11875"/>
    <cellStyle name="Calculation 6 2 2 2 8 3" xfId="11876"/>
    <cellStyle name="Calculation 6 2 2 2 9" xfId="11877"/>
    <cellStyle name="Calculation 6 2 2 2 9 2" xfId="11878"/>
    <cellStyle name="Calculation 6 2 2 2 9 2 2" xfId="11879"/>
    <cellStyle name="Calculation 6 2 2 2 9 3" xfId="11880"/>
    <cellStyle name="Calculation 6 2 2 3" xfId="11881"/>
    <cellStyle name="Calculation 6 2 2 3 2" xfId="11882"/>
    <cellStyle name="Calculation 6 2 2 3 2 2" xfId="11883"/>
    <cellStyle name="Calculation 6 2 2 3 3" xfId="11884"/>
    <cellStyle name="Calculation 6 2 2 4" xfId="11885"/>
    <cellStyle name="Calculation 6 2 2 4 2" xfId="11886"/>
    <cellStyle name="Calculation 6 2 2 4 2 2" xfId="11887"/>
    <cellStyle name="Calculation 6 2 2 4 3" xfId="11888"/>
    <cellStyle name="Calculation 6 2 2 5" xfId="11889"/>
    <cellStyle name="Calculation 6 2 2 5 2" xfId="11890"/>
    <cellStyle name="Calculation 6 2 2 5 2 2" xfId="11891"/>
    <cellStyle name="Calculation 6 2 2 5 3" xfId="11892"/>
    <cellStyle name="Calculation 6 2 2 6" xfId="11893"/>
    <cellStyle name="Calculation 6 2 2 6 2" xfId="11894"/>
    <cellStyle name="Calculation 6 2 2 6 2 2" xfId="11895"/>
    <cellStyle name="Calculation 6 2 2 6 3" xfId="11896"/>
    <cellStyle name="Calculation 6 2 2 7" xfId="11897"/>
    <cellStyle name="Calculation 6 2 2 7 2" xfId="11898"/>
    <cellStyle name="Calculation 6 2 2 7 2 2" xfId="11899"/>
    <cellStyle name="Calculation 6 2 2 7 3" xfId="11900"/>
    <cellStyle name="Calculation 6 2 2 8" xfId="11901"/>
    <cellStyle name="Calculation 6 2 2 8 2" xfId="11902"/>
    <cellStyle name="Calculation 6 2 2 8 2 2" xfId="11903"/>
    <cellStyle name="Calculation 6 2 2 8 3" xfId="11904"/>
    <cellStyle name="Calculation 6 2 2 9" xfId="11905"/>
    <cellStyle name="Calculation 6 2 2 9 2" xfId="11906"/>
    <cellStyle name="Calculation 6 2 2 9 2 2" xfId="11907"/>
    <cellStyle name="Calculation 6 2 2 9 3" xfId="11908"/>
    <cellStyle name="Calculation 6 2 20" xfId="11909"/>
    <cellStyle name="Calculation 6 2 20 2" xfId="11910"/>
    <cellStyle name="Calculation 6 2 20 2 2" xfId="11911"/>
    <cellStyle name="Calculation 6 2 20 3" xfId="11912"/>
    <cellStyle name="Calculation 6 2 21" xfId="11913"/>
    <cellStyle name="Calculation 6 2 21 2" xfId="11914"/>
    <cellStyle name="Calculation 6 2 22" xfId="11915"/>
    <cellStyle name="Calculation 6 2 3" xfId="342"/>
    <cellStyle name="Calculation 6 2 3 10" xfId="11916"/>
    <cellStyle name="Calculation 6 2 3 10 2" xfId="11917"/>
    <cellStyle name="Calculation 6 2 3 10 2 2" xfId="11918"/>
    <cellStyle name="Calculation 6 2 3 10 3" xfId="11919"/>
    <cellStyle name="Calculation 6 2 3 11" xfId="11920"/>
    <cellStyle name="Calculation 6 2 3 11 2" xfId="11921"/>
    <cellStyle name="Calculation 6 2 3 11 2 2" xfId="11922"/>
    <cellStyle name="Calculation 6 2 3 11 3" xfId="11923"/>
    <cellStyle name="Calculation 6 2 3 12" xfId="11924"/>
    <cellStyle name="Calculation 6 2 3 12 2" xfId="11925"/>
    <cellStyle name="Calculation 6 2 3 12 2 2" xfId="11926"/>
    <cellStyle name="Calculation 6 2 3 12 3" xfId="11927"/>
    <cellStyle name="Calculation 6 2 3 13" xfId="11928"/>
    <cellStyle name="Calculation 6 2 3 13 2" xfId="11929"/>
    <cellStyle name="Calculation 6 2 3 13 2 2" xfId="11930"/>
    <cellStyle name="Calculation 6 2 3 13 3" xfId="11931"/>
    <cellStyle name="Calculation 6 2 3 14" xfId="11932"/>
    <cellStyle name="Calculation 6 2 3 14 2" xfId="11933"/>
    <cellStyle name="Calculation 6 2 3 14 2 2" xfId="11934"/>
    <cellStyle name="Calculation 6 2 3 14 3" xfId="11935"/>
    <cellStyle name="Calculation 6 2 3 15" xfId="11936"/>
    <cellStyle name="Calculation 6 2 3 15 2" xfId="11937"/>
    <cellStyle name="Calculation 6 2 3 15 2 2" xfId="11938"/>
    <cellStyle name="Calculation 6 2 3 15 3" xfId="11939"/>
    <cellStyle name="Calculation 6 2 3 16" xfId="11940"/>
    <cellStyle name="Calculation 6 2 3 16 2" xfId="11941"/>
    <cellStyle name="Calculation 6 2 3 16 2 2" xfId="11942"/>
    <cellStyle name="Calculation 6 2 3 16 3" xfId="11943"/>
    <cellStyle name="Calculation 6 2 3 17" xfId="11944"/>
    <cellStyle name="Calculation 6 2 3 17 2" xfId="11945"/>
    <cellStyle name="Calculation 6 2 3 17 2 2" xfId="11946"/>
    <cellStyle name="Calculation 6 2 3 17 3" xfId="11947"/>
    <cellStyle name="Calculation 6 2 3 18" xfId="11948"/>
    <cellStyle name="Calculation 6 2 3 18 2" xfId="11949"/>
    <cellStyle name="Calculation 6 2 3 19" xfId="11950"/>
    <cellStyle name="Calculation 6 2 3 2" xfId="11951"/>
    <cellStyle name="Calculation 6 2 3 2 10" xfId="11952"/>
    <cellStyle name="Calculation 6 2 3 2 10 2" xfId="11953"/>
    <cellStyle name="Calculation 6 2 3 2 10 2 2" xfId="11954"/>
    <cellStyle name="Calculation 6 2 3 2 10 3" xfId="11955"/>
    <cellStyle name="Calculation 6 2 3 2 11" xfId="11956"/>
    <cellStyle name="Calculation 6 2 3 2 11 2" xfId="11957"/>
    <cellStyle name="Calculation 6 2 3 2 11 2 2" xfId="11958"/>
    <cellStyle name="Calculation 6 2 3 2 11 3" xfId="11959"/>
    <cellStyle name="Calculation 6 2 3 2 12" xfId="11960"/>
    <cellStyle name="Calculation 6 2 3 2 12 2" xfId="11961"/>
    <cellStyle name="Calculation 6 2 3 2 12 2 2" xfId="11962"/>
    <cellStyle name="Calculation 6 2 3 2 12 3" xfId="11963"/>
    <cellStyle name="Calculation 6 2 3 2 13" xfId="11964"/>
    <cellStyle name="Calculation 6 2 3 2 13 2" xfId="11965"/>
    <cellStyle name="Calculation 6 2 3 2 13 2 2" xfId="11966"/>
    <cellStyle name="Calculation 6 2 3 2 13 3" xfId="11967"/>
    <cellStyle name="Calculation 6 2 3 2 14" xfId="11968"/>
    <cellStyle name="Calculation 6 2 3 2 14 2" xfId="11969"/>
    <cellStyle name="Calculation 6 2 3 2 14 2 2" xfId="11970"/>
    <cellStyle name="Calculation 6 2 3 2 14 3" xfId="11971"/>
    <cellStyle name="Calculation 6 2 3 2 15" xfId="11972"/>
    <cellStyle name="Calculation 6 2 3 2 15 2" xfId="11973"/>
    <cellStyle name="Calculation 6 2 3 2 15 2 2" xfId="11974"/>
    <cellStyle name="Calculation 6 2 3 2 15 3" xfId="11975"/>
    <cellStyle name="Calculation 6 2 3 2 16" xfId="11976"/>
    <cellStyle name="Calculation 6 2 3 2 16 2" xfId="11977"/>
    <cellStyle name="Calculation 6 2 3 2 16 2 2" xfId="11978"/>
    <cellStyle name="Calculation 6 2 3 2 16 3" xfId="11979"/>
    <cellStyle name="Calculation 6 2 3 2 17" xfId="11980"/>
    <cellStyle name="Calculation 6 2 3 2 17 2" xfId="11981"/>
    <cellStyle name="Calculation 6 2 3 2 17 2 2" xfId="11982"/>
    <cellStyle name="Calculation 6 2 3 2 17 3" xfId="11983"/>
    <cellStyle name="Calculation 6 2 3 2 18" xfId="11984"/>
    <cellStyle name="Calculation 6 2 3 2 18 2" xfId="11985"/>
    <cellStyle name="Calculation 6 2 3 2 18 2 2" xfId="11986"/>
    <cellStyle name="Calculation 6 2 3 2 18 3" xfId="11987"/>
    <cellStyle name="Calculation 6 2 3 2 19" xfId="11988"/>
    <cellStyle name="Calculation 6 2 3 2 19 2" xfId="11989"/>
    <cellStyle name="Calculation 6 2 3 2 19 2 2" xfId="11990"/>
    <cellStyle name="Calculation 6 2 3 2 19 3" xfId="11991"/>
    <cellStyle name="Calculation 6 2 3 2 2" xfId="11992"/>
    <cellStyle name="Calculation 6 2 3 2 2 2" xfId="11993"/>
    <cellStyle name="Calculation 6 2 3 2 2 2 2" xfId="11994"/>
    <cellStyle name="Calculation 6 2 3 2 2 3" xfId="11995"/>
    <cellStyle name="Calculation 6 2 3 2 20" xfId="11996"/>
    <cellStyle name="Calculation 6 2 3 2 20 2" xfId="11997"/>
    <cellStyle name="Calculation 6 2 3 2 20 2 2" xfId="11998"/>
    <cellStyle name="Calculation 6 2 3 2 20 3" xfId="11999"/>
    <cellStyle name="Calculation 6 2 3 2 21" xfId="12000"/>
    <cellStyle name="Calculation 6 2 3 2 21 2" xfId="12001"/>
    <cellStyle name="Calculation 6 2 3 2 22" xfId="12002"/>
    <cellStyle name="Calculation 6 2 3 2 3" xfId="12003"/>
    <cellStyle name="Calculation 6 2 3 2 3 2" xfId="12004"/>
    <cellStyle name="Calculation 6 2 3 2 3 2 2" xfId="12005"/>
    <cellStyle name="Calculation 6 2 3 2 3 3" xfId="12006"/>
    <cellStyle name="Calculation 6 2 3 2 4" xfId="12007"/>
    <cellStyle name="Calculation 6 2 3 2 4 2" xfId="12008"/>
    <cellStyle name="Calculation 6 2 3 2 4 2 2" xfId="12009"/>
    <cellStyle name="Calculation 6 2 3 2 4 3" xfId="12010"/>
    <cellStyle name="Calculation 6 2 3 2 5" xfId="12011"/>
    <cellStyle name="Calculation 6 2 3 2 5 2" xfId="12012"/>
    <cellStyle name="Calculation 6 2 3 2 5 2 2" xfId="12013"/>
    <cellStyle name="Calculation 6 2 3 2 5 3" xfId="12014"/>
    <cellStyle name="Calculation 6 2 3 2 6" xfId="12015"/>
    <cellStyle name="Calculation 6 2 3 2 6 2" xfId="12016"/>
    <cellStyle name="Calculation 6 2 3 2 6 2 2" xfId="12017"/>
    <cellStyle name="Calculation 6 2 3 2 6 3" xfId="12018"/>
    <cellStyle name="Calculation 6 2 3 2 7" xfId="12019"/>
    <cellStyle name="Calculation 6 2 3 2 7 2" xfId="12020"/>
    <cellStyle name="Calculation 6 2 3 2 7 2 2" xfId="12021"/>
    <cellStyle name="Calculation 6 2 3 2 7 3" xfId="12022"/>
    <cellStyle name="Calculation 6 2 3 2 8" xfId="12023"/>
    <cellStyle name="Calculation 6 2 3 2 8 2" xfId="12024"/>
    <cellStyle name="Calculation 6 2 3 2 8 2 2" xfId="12025"/>
    <cellStyle name="Calculation 6 2 3 2 8 3" xfId="12026"/>
    <cellStyle name="Calculation 6 2 3 2 9" xfId="12027"/>
    <cellStyle name="Calculation 6 2 3 2 9 2" xfId="12028"/>
    <cellStyle name="Calculation 6 2 3 2 9 2 2" xfId="12029"/>
    <cellStyle name="Calculation 6 2 3 2 9 3" xfId="12030"/>
    <cellStyle name="Calculation 6 2 3 3" xfId="12031"/>
    <cellStyle name="Calculation 6 2 3 3 2" xfId="12032"/>
    <cellStyle name="Calculation 6 2 3 3 2 2" xfId="12033"/>
    <cellStyle name="Calculation 6 2 3 3 3" xfId="12034"/>
    <cellStyle name="Calculation 6 2 3 4" xfId="12035"/>
    <cellStyle name="Calculation 6 2 3 4 2" xfId="12036"/>
    <cellStyle name="Calculation 6 2 3 4 2 2" xfId="12037"/>
    <cellStyle name="Calculation 6 2 3 4 3" xfId="12038"/>
    <cellStyle name="Calculation 6 2 3 5" xfId="12039"/>
    <cellStyle name="Calculation 6 2 3 5 2" xfId="12040"/>
    <cellStyle name="Calculation 6 2 3 5 2 2" xfId="12041"/>
    <cellStyle name="Calculation 6 2 3 5 3" xfId="12042"/>
    <cellStyle name="Calculation 6 2 3 6" xfId="12043"/>
    <cellStyle name="Calculation 6 2 3 6 2" xfId="12044"/>
    <cellStyle name="Calculation 6 2 3 6 2 2" xfId="12045"/>
    <cellStyle name="Calculation 6 2 3 6 3" xfId="12046"/>
    <cellStyle name="Calculation 6 2 3 7" xfId="12047"/>
    <cellStyle name="Calculation 6 2 3 7 2" xfId="12048"/>
    <cellStyle name="Calculation 6 2 3 7 2 2" xfId="12049"/>
    <cellStyle name="Calculation 6 2 3 7 3" xfId="12050"/>
    <cellStyle name="Calculation 6 2 3 8" xfId="12051"/>
    <cellStyle name="Calculation 6 2 3 8 2" xfId="12052"/>
    <cellStyle name="Calculation 6 2 3 8 2 2" xfId="12053"/>
    <cellStyle name="Calculation 6 2 3 8 3" xfId="12054"/>
    <cellStyle name="Calculation 6 2 3 9" xfId="12055"/>
    <cellStyle name="Calculation 6 2 3 9 2" xfId="12056"/>
    <cellStyle name="Calculation 6 2 3 9 2 2" xfId="12057"/>
    <cellStyle name="Calculation 6 2 3 9 3" xfId="12058"/>
    <cellStyle name="Calculation 6 2 4" xfId="343"/>
    <cellStyle name="Calculation 6 2 4 10" xfId="12059"/>
    <cellStyle name="Calculation 6 2 4 10 2" xfId="12060"/>
    <cellStyle name="Calculation 6 2 4 10 2 2" xfId="12061"/>
    <cellStyle name="Calculation 6 2 4 10 3" xfId="12062"/>
    <cellStyle name="Calculation 6 2 4 11" xfId="12063"/>
    <cellStyle name="Calculation 6 2 4 11 2" xfId="12064"/>
    <cellStyle name="Calculation 6 2 4 11 2 2" xfId="12065"/>
    <cellStyle name="Calculation 6 2 4 11 3" xfId="12066"/>
    <cellStyle name="Calculation 6 2 4 12" xfId="12067"/>
    <cellStyle name="Calculation 6 2 4 12 2" xfId="12068"/>
    <cellStyle name="Calculation 6 2 4 12 2 2" xfId="12069"/>
    <cellStyle name="Calculation 6 2 4 12 3" xfId="12070"/>
    <cellStyle name="Calculation 6 2 4 13" xfId="12071"/>
    <cellStyle name="Calculation 6 2 4 13 2" xfId="12072"/>
    <cellStyle name="Calculation 6 2 4 13 2 2" xfId="12073"/>
    <cellStyle name="Calculation 6 2 4 13 3" xfId="12074"/>
    <cellStyle name="Calculation 6 2 4 14" xfId="12075"/>
    <cellStyle name="Calculation 6 2 4 14 2" xfId="12076"/>
    <cellStyle name="Calculation 6 2 4 14 2 2" xfId="12077"/>
    <cellStyle name="Calculation 6 2 4 14 3" xfId="12078"/>
    <cellStyle name="Calculation 6 2 4 15" xfId="12079"/>
    <cellStyle name="Calculation 6 2 4 15 2" xfId="12080"/>
    <cellStyle name="Calculation 6 2 4 15 2 2" xfId="12081"/>
    <cellStyle name="Calculation 6 2 4 15 3" xfId="12082"/>
    <cellStyle name="Calculation 6 2 4 16" xfId="12083"/>
    <cellStyle name="Calculation 6 2 4 16 2" xfId="12084"/>
    <cellStyle name="Calculation 6 2 4 16 2 2" xfId="12085"/>
    <cellStyle name="Calculation 6 2 4 16 3" xfId="12086"/>
    <cellStyle name="Calculation 6 2 4 17" xfId="12087"/>
    <cellStyle name="Calculation 6 2 4 17 2" xfId="12088"/>
    <cellStyle name="Calculation 6 2 4 17 2 2" xfId="12089"/>
    <cellStyle name="Calculation 6 2 4 17 3" xfId="12090"/>
    <cellStyle name="Calculation 6 2 4 18" xfId="12091"/>
    <cellStyle name="Calculation 6 2 4 18 2" xfId="12092"/>
    <cellStyle name="Calculation 6 2 4 18 2 2" xfId="12093"/>
    <cellStyle name="Calculation 6 2 4 18 3" xfId="12094"/>
    <cellStyle name="Calculation 6 2 4 19" xfId="12095"/>
    <cellStyle name="Calculation 6 2 4 19 2" xfId="12096"/>
    <cellStyle name="Calculation 6 2 4 19 2 2" xfId="12097"/>
    <cellStyle name="Calculation 6 2 4 19 3" xfId="12098"/>
    <cellStyle name="Calculation 6 2 4 2" xfId="12099"/>
    <cellStyle name="Calculation 6 2 4 2 10" xfId="12100"/>
    <cellStyle name="Calculation 6 2 4 2 10 2" xfId="12101"/>
    <cellStyle name="Calculation 6 2 4 2 10 2 2" xfId="12102"/>
    <cellStyle name="Calculation 6 2 4 2 10 3" xfId="12103"/>
    <cellStyle name="Calculation 6 2 4 2 11" xfId="12104"/>
    <cellStyle name="Calculation 6 2 4 2 11 2" xfId="12105"/>
    <cellStyle name="Calculation 6 2 4 2 11 2 2" xfId="12106"/>
    <cellStyle name="Calculation 6 2 4 2 11 3" xfId="12107"/>
    <cellStyle name="Calculation 6 2 4 2 12" xfId="12108"/>
    <cellStyle name="Calculation 6 2 4 2 12 2" xfId="12109"/>
    <cellStyle name="Calculation 6 2 4 2 12 2 2" xfId="12110"/>
    <cellStyle name="Calculation 6 2 4 2 12 3" xfId="12111"/>
    <cellStyle name="Calculation 6 2 4 2 13" xfId="12112"/>
    <cellStyle name="Calculation 6 2 4 2 13 2" xfId="12113"/>
    <cellStyle name="Calculation 6 2 4 2 13 2 2" xfId="12114"/>
    <cellStyle name="Calculation 6 2 4 2 13 3" xfId="12115"/>
    <cellStyle name="Calculation 6 2 4 2 14" xfId="12116"/>
    <cellStyle name="Calculation 6 2 4 2 14 2" xfId="12117"/>
    <cellStyle name="Calculation 6 2 4 2 14 2 2" xfId="12118"/>
    <cellStyle name="Calculation 6 2 4 2 14 3" xfId="12119"/>
    <cellStyle name="Calculation 6 2 4 2 15" xfId="12120"/>
    <cellStyle name="Calculation 6 2 4 2 15 2" xfId="12121"/>
    <cellStyle name="Calculation 6 2 4 2 15 2 2" xfId="12122"/>
    <cellStyle name="Calculation 6 2 4 2 15 3" xfId="12123"/>
    <cellStyle name="Calculation 6 2 4 2 16" xfId="12124"/>
    <cellStyle name="Calculation 6 2 4 2 16 2" xfId="12125"/>
    <cellStyle name="Calculation 6 2 4 2 16 2 2" xfId="12126"/>
    <cellStyle name="Calculation 6 2 4 2 16 3" xfId="12127"/>
    <cellStyle name="Calculation 6 2 4 2 17" xfId="12128"/>
    <cellStyle name="Calculation 6 2 4 2 17 2" xfId="12129"/>
    <cellStyle name="Calculation 6 2 4 2 17 2 2" xfId="12130"/>
    <cellStyle name="Calculation 6 2 4 2 17 3" xfId="12131"/>
    <cellStyle name="Calculation 6 2 4 2 18" xfId="12132"/>
    <cellStyle name="Calculation 6 2 4 2 18 2" xfId="12133"/>
    <cellStyle name="Calculation 6 2 4 2 18 2 2" xfId="12134"/>
    <cellStyle name="Calculation 6 2 4 2 18 3" xfId="12135"/>
    <cellStyle name="Calculation 6 2 4 2 19" xfId="12136"/>
    <cellStyle name="Calculation 6 2 4 2 19 2" xfId="12137"/>
    <cellStyle name="Calculation 6 2 4 2 19 2 2" xfId="12138"/>
    <cellStyle name="Calculation 6 2 4 2 19 3" xfId="12139"/>
    <cellStyle name="Calculation 6 2 4 2 2" xfId="12140"/>
    <cellStyle name="Calculation 6 2 4 2 2 2" xfId="12141"/>
    <cellStyle name="Calculation 6 2 4 2 2 2 2" xfId="12142"/>
    <cellStyle name="Calculation 6 2 4 2 2 3" xfId="12143"/>
    <cellStyle name="Calculation 6 2 4 2 20" xfId="12144"/>
    <cellStyle name="Calculation 6 2 4 2 20 2" xfId="12145"/>
    <cellStyle name="Calculation 6 2 4 2 20 2 2" xfId="12146"/>
    <cellStyle name="Calculation 6 2 4 2 20 3" xfId="12147"/>
    <cellStyle name="Calculation 6 2 4 2 21" xfId="12148"/>
    <cellStyle name="Calculation 6 2 4 2 21 2" xfId="12149"/>
    <cellStyle name="Calculation 6 2 4 2 22" xfId="12150"/>
    <cellStyle name="Calculation 6 2 4 2 3" xfId="12151"/>
    <cellStyle name="Calculation 6 2 4 2 3 2" xfId="12152"/>
    <cellStyle name="Calculation 6 2 4 2 3 2 2" xfId="12153"/>
    <cellStyle name="Calculation 6 2 4 2 3 3" xfId="12154"/>
    <cellStyle name="Calculation 6 2 4 2 4" xfId="12155"/>
    <cellStyle name="Calculation 6 2 4 2 4 2" xfId="12156"/>
    <cellStyle name="Calculation 6 2 4 2 4 2 2" xfId="12157"/>
    <cellStyle name="Calculation 6 2 4 2 4 3" xfId="12158"/>
    <cellStyle name="Calculation 6 2 4 2 5" xfId="12159"/>
    <cellStyle name="Calculation 6 2 4 2 5 2" xfId="12160"/>
    <cellStyle name="Calculation 6 2 4 2 5 2 2" xfId="12161"/>
    <cellStyle name="Calculation 6 2 4 2 5 3" xfId="12162"/>
    <cellStyle name="Calculation 6 2 4 2 6" xfId="12163"/>
    <cellStyle name="Calculation 6 2 4 2 6 2" xfId="12164"/>
    <cellStyle name="Calculation 6 2 4 2 6 2 2" xfId="12165"/>
    <cellStyle name="Calculation 6 2 4 2 6 3" xfId="12166"/>
    <cellStyle name="Calculation 6 2 4 2 7" xfId="12167"/>
    <cellStyle name="Calculation 6 2 4 2 7 2" xfId="12168"/>
    <cellStyle name="Calculation 6 2 4 2 7 2 2" xfId="12169"/>
    <cellStyle name="Calculation 6 2 4 2 7 3" xfId="12170"/>
    <cellStyle name="Calculation 6 2 4 2 8" xfId="12171"/>
    <cellStyle name="Calculation 6 2 4 2 8 2" xfId="12172"/>
    <cellStyle name="Calculation 6 2 4 2 8 2 2" xfId="12173"/>
    <cellStyle name="Calculation 6 2 4 2 8 3" xfId="12174"/>
    <cellStyle name="Calculation 6 2 4 2 9" xfId="12175"/>
    <cellStyle name="Calculation 6 2 4 2 9 2" xfId="12176"/>
    <cellStyle name="Calculation 6 2 4 2 9 2 2" xfId="12177"/>
    <cellStyle name="Calculation 6 2 4 2 9 3" xfId="12178"/>
    <cellStyle name="Calculation 6 2 4 20" xfId="12179"/>
    <cellStyle name="Calculation 6 2 4 20 2" xfId="12180"/>
    <cellStyle name="Calculation 6 2 4 20 2 2" xfId="12181"/>
    <cellStyle name="Calculation 6 2 4 20 3" xfId="12182"/>
    <cellStyle name="Calculation 6 2 4 21" xfId="12183"/>
    <cellStyle name="Calculation 6 2 4 21 2" xfId="12184"/>
    <cellStyle name="Calculation 6 2 4 21 2 2" xfId="12185"/>
    <cellStyle name="Calculation 6 2 4 21 3" xfId="12186"/>
    <cellStyle name="Calculation 6 2 4 22" xfId="12187"/>
    <cellStyle name="Calculation 6 2 4 22 2" xfId="12188"/>
    <cellStyle name="Calculation 6 2 4 23" xfId="12189"/>
    <cellStyle name="Calculation 6 2 4 3" xfId="12190"/>
    <cellStyle name="Calculation 6 2 4 3 2" xfId="12191"/>
    <cellStyle name="Calculation 6 2 4 3 2 2" xfId="12192"/>
    <cellStyle name="Calculation 6 2 4 3 3" xfId="12193"/>
    <cellStyle name="Calculation 6 2 4 4" xfId="12194"/>
    <cellStyle name="Calculation 6 2 4 4 2" xfId="12195"/>
    <cellStyle name="Calculation 6 2 4 4 2 2" xfId="12196"/>
    <cellStyle name="Calculation 6 2 4 4 3" xfId="12197"/>
    <cellStyle name="Calculation 6 2 4 5" xfId="12198"/>
    <cellStyle name="Calculation 6 2 4 5 2" xfId="12199"/>
    <cellStyle name="Calculation 6 2 4 5 2 2" xfId="12200"/>
    <cellStyle name="Calculation 6 2 4 5 3" xfId="12201"/>
    <cellStyle name="Calculation 6 2 4 6" xfId="12202"/>
    <cellStyle name="Calculation 6 2 4 6 2" xfId="12203"/>
    <cellStyle name="Calculation 6 2 4 6 2 2" xfId="12204"/>
    <cellStyle name="Calculation 6 2 4 6 3" xfId="12205"/>
    <cellStyle name="Calculation 6 2 4 7" xfId="12206"/>
    <cellStyle name="Calculation 6 2 4 7 2" xfId="12207"/>
    <cellStyle name="Calculation 6 2 4 7 2 2" xfId="12208"/>
    <cellStyle name="Calculation 6 2 4 7 3" xfId="12209"/>
    <cellStyle name="Calculation 6 2 4 8" xfId="12210"/>
    <cellStyle name="Calculation 6 2 4 8 2" xfId="12211"/>
    <cellStyle name="Calculation 6 2 4 8 2 2" xfId="12212"/>
    <cellStyle name="Calculation 6 2 4 8 3" xfId="12213"/>
    <cellStyle name="Calculation 6 2 4 9" xfId="12214"/>
    <cellStyle name="Calculation 6 2 4 9 2" xfId="12215"/>
    <cellStyle name="Calculation 6 2 4 9 2 2" xfId="12216"/>
    <cellStyle name="Calculation 6 2 4 9 3" xfId="12217"/>
    <cellStyle name="Calculation 6 2 5" xfId="344"/>
    <cellStyle name="Calculation 6 2 5 10" xfId="12218"/>
    <cellStyle name="Calculation 6 2 5 10 2" xfId="12219"/>
    <cellStyle name="Calculation 6 2 5 10 2 2" xfId="12220"/>
    <cellStyle name="Calculation 6 2 5 10 3" xfId="12221"/>
    <cellStyle name="Calculation 6 2 5 11" xfId="12222"/>
    <cellStyle name="Calculation 6 2 5 11 2" xfId="12223"/>
    <cellStyle name="Calculation 6 2 5 11 2 2" xfId="12224"/>
    <cellStyle name="Calculation 6 2 5 11 3" xfId="12225"/>
    <cellStyle name="Calculation 6 2 5 12" xfId="12226"/>
    <cellStyle name="Calculation 6 2 5 12 2" xfId="12227"/>
    <cellStyle name="Calculation 6 2 5 12 2 2" xfId="12228"/>
    <cellStyle name="Calculation 6 2 5 12 3" xfId="12229"/>
    <cellStyle name="Calculation 6 2 5 13" xfId="12230"/>
    <cellStyle name="Calculation 6 2 5 13 2" xfId="12231"/>
    <cellStyle name="Calculation 6 2 5 13 2 2" xfId="12232"/>
    <cellStyle name="Calculation 6 2 5 13 3" xfId="12233"/>
    <cellStyle name="Calculation 6 2 5 14" xfId="12234"/>
    <cellStyle name="Calculation 6 2 5 14 2" xfId="12235"/>
    <cellStyle name="Calculation 6 2 5 14 2 2" xfId="12236"/>
    <cellStyle name="Calculation 6 2 5 14 3" xfId="12237"/>
    <cellStyle name="Calculation 6 2 5 15" xfId="12238"/>
    <cellStyle name="Calculation 6 2 5 15 2" xfId="12239"/>
    <cellStyle name="Calculation 6 2 5 15 2 2" xfId="12240"/>
    <cellStyle name="Calculation 6 2 5 15 3" xfId="12241"/>
    <cellStyle name="Calculation 6 2 5 16" xfId="12242"/>
    <cellStyle name="Calculation 6 2 5 16 2" xfId="12243"/>
    <cellStyle name="Calculation 6 2 5 16 2 2" xfId="12244"/>
    <cellStyle name="Calculation 6 2 5 16 3" xfId="12245"/>
    <cellStyle name="Calculation 6 2 5 17" xfId="12246"/>
    <cellStyle name="Calculation 6 2 5 17 2" xfId="12247"/>
    <cellStyle name="Calculation 6 2 5 17 2 2" xfId="12248"/>
    <cellStyle name="Calculation 6 2 5 17 3" xfId="12249"/>
    <cellStyle name="Calculation 6 2 5 18" xfId="12250"/>
    <cellStyle name="Calculation 6 2 5 18 2" xfId="12251"/>
    <cellStyle name="Calculation 6 2 5 18 2 2" xfId="12252"/>
    <cellStyle name="Calculation 6 2 5 18 3" xfId="12253"/>
    <cellStyle name="Calculation 6 2 5 19" xfId="12254"/>
    <cellStyle name="Calculation 6 2 5 19 2" xfId="12255"/>
    <cellStyle name="Calculation 6 2 5 19 2 2" xfId="12256"/>
    <cellStyle name="Calculation 6 2 5 19 3" xfId="12257"/>
    <cellStyle name="Calculation 6 2 5 2" xfId="12258"/>
    <cellStyle name="Calculation 6 2 5 2 2" xfId="12259"/>
    <cellStyle name="Calculation 6 2 5 2 2 2" xfId="12260"/>
    <cellStyle name="Calculation 6 2 5 2 3" xfId="12261"/>
    <cellStyle name="Calculation 6 2 5 20" xfId="12262"/>
    <cellStyle name="Calculation 6 2 5 20 2" xfId="12263"/>
    <cellStyle name="Calculation 6 2 5 20 2 2" xfId="12264"/>
    <cellStyle name="Calculation 6 2 5 20 3" xfId="12265"/>
    <cellStyle name="Calculation 6 2 5 21" xfId="12266"/>
    <cellStyle name="Calculation 6 2 5 21 2" xfId="12267"/>
    <cellStyle name="Calculation 6 2 5 22" xfId="12268"/>
    <cellStyle name="Calculation 6 2 5 3" xfId="12269"/>
    <cellStyle name="Calculation 6 2 5 3 2" xfId="12270"/>
    <cellStyle name="Calculation 6 2 5 3 2 2" xfId="12271"/>
    <cellStyle name="Calculation 6 2 5 3 3" xfId="12272"/>
    <cellStyle name="Calculation 6 2 5 4" xfId="12273"/>
    <cellStyle name="Calculation 6 2 5 4 2" xfId="12274"/>
    <cellStyle name="Calculation 6 2 5 4 2 2" xfId="12275"/>
    <cellStyle name="Calculation 6 2 5 4 3" xfId="12276"/>
    <cellStyle name="Calculation 6 2 5 5" xfId="12277"/>
    <cellStyle name="Calculation 6 2 5 5 2" xfId="12278"/>
    <cellStyle name="Calculation 6 2 5 5 2 2" xfId="12279"/>
    <cellStyle name="Calculation 6 2 5 5 3" xfId="12280"/>
    <cellStyle name="Calculation 6 2 5 6" xfId="12281"/>
    <cellStyle name="Calculation 6 2 5 6 2" xfId="12282"/>
    <cellStyle name="Calculation 6 2 5 6 2 2" xfId="12283"/>
    <cellStyle name="Calculation 6 2 5 6 3" xfId="12284"/>
    <cellStyle name="Calculation 6 2 5 7" xfId="12285"/>
    <cellStyle name="Calculation 6 2 5 7 2" xfId="12286"/>
    <cellStyle name="Calculation 6 2 5 7 2 2" xfId="12287"/>
    <cellStyle name="Calculation 6 2 5 7 3" xfId="12288"/>
    <cellStyle name="Calculation 6 2 5 8" xfId="12289"/>
    <cellStyle name="Calculation 6 2 5 8 2" xfId="12290"/>
    <cellStyle name="Calculation 6 2 5 8 2 2" xfId="12291"/>
    <cellStyle name="Calculation 6 2 5 8 3" xfId="12292"/>
    <cellStyle name="Calculation 6 2 5 9" xfId="12293"/>
    <cellStyle name="Calculation 6 2 5 9 2" xfId="12294"/>
    <cellStyle name="Calculation 6 2 5 9 2 2" xfId="12295"/>
    <cellStyle name="Calculation 6 2 5 9 3" xfId="12296"/>
    <cellStyle name="Calculation 6 2 6" xfId="345"/>
    <cellStyle name="Calculation 6 2 6 2" xfId="12297"/>
    <cellStyle name="Calculation 6 2 6 2 2" xfId="12298"/>
    <cellStyle name="Calculation 6 2 6 3" xfId="12299"/>
    <cellStyle name="Calculation 6 2 7" xfId="12300"/>
    <cellStyle name="Calculation 6 2 7 2" xfId="12301"/>
    <cellStyle name="Calculation 6 2 7 2 2" xfId="12302"/>
    <cellStyle name="Calculation 6 2 7 3" xfId="12303"/>
    <cellStyle name="Calculation 6 2 8" xfId="12304"/>
    <cellStyle name="Calculation 6 2 8 2" xfId="12305"/>
    <cellStyle name="Calculation 6 2 8 2 2" xfId="12306"/>
    <cellStyle name="Calculation 6 2 8 3" xfId="12307"/>
    <cellStyle name="Calculation 6 2 9" xfId="12308"/>
    <cellStyle name="Calculation 6 2 9 2" xfId="12309"/>
    <cellStyle name="Calculation 6 2 9 2 2" xfId="12310"/>
    <cellStyle name="Calculation 6 2 9 3" xfId="12311"/>
    <cellStyle name="Calculation 6 20" xfId="12312"/>
    <cellStyle name="Calculation 6 20 2" xfId="12313"/>
    <cellStyle name="Calculation 6 20 2 2" xfId="12314"/>
    <cellStyle name="Calculation 6 20 3" xfId="12315"/>
    <cellStyle name="Calculation 6 21" xfId="12316"/>
    <cellStyle name="Calculation 6 21 2" xfId="12317"/>
    <cellStyle name="Calculation 6 21 2 2" xfId="12318"/>
    <cellStyle name="Calculation 6 21 3" xfId="12319"/>
    <cellStyle name="Calculation 6 22" xfId="12320"/>
    <cellStyle name="Calculation 6 22 2" xfId="12321"/>
    <cellStyle name="Calculation 6 23" xfId="12322"/>
    <cellStyle name="Calculation 6 24" xfId="12323"/>
    <cellStyle name="Calculation 6 25" xfId="12324"/>
    <cellStyle name="Calculation 6 26" xfId="12325"/>
    <cellStyle name="Calculation 6 3" xfId="346"/>
    <cellStyle name="Calculation 6 3 10" xfId="12326"/>
    <cellStyle name="Calculation 6 3 10 2" xfId="12327"/>
    <cellStyle name="Calculation 6 3 10 2 2" xfId="12328"/>
    <cellStyle name="Calculation 6 3 10 3" xfId="12329"/>
    <cellStyle name="Calculation 6 3 11" xfId="12330"/>
    <cellStyle name="Calculation 6 3 11 2" xfId="12331"/>
    <cellStyle name="Calculation 6 3 11 2 2" xfId="12332"/>
    <cellStyle name="Calculation 6 3 11 3" xfId="12333"/>
    <cellStyle name="Calculation 6 3 12" xfId="12334"/>
    <cellStyle name="Calculation 6 3 12 2" xfId="12335"/>
    <cellStyle name="Calculation 6 3 12 2 2" xfId="12336"/>
    <cellStyle name="Calculation 6 3 12 3" xfId="12337"/>
    <cellStyle name="Calculation 6 3 13" xfId="12338"/>
    <cellStyle name="Calculation 6 3 13 2" xfId="12339"/>
    <cellStyle name="Calculation 6 3 13 2 2" xfId="12340"/>
    <cellStyle name="Calculation 6 3 13 3" xfId="12341"/>
    <cellStyle name="Calculation 6 3 14" xfId="12342"/>
    <cellStyle name="Calculation 6 3 14 2" xfId="12343"/>
    <cellStyle name="Calculation 6 3 14 2 2" xfId="12344"/>
    <cellStyle name="Calculation 6 3 14 3" xfId="12345"/>
    <cellStyle name="Calculation 6 3 15" xfId="12346"/>
    <cellStyle name="Calculation 6 3 15 2" xfId="12347"/>
    <cellStyle name="Calculation 6 3 15 2 2" xfId="12348"/>
    <cellStyle name="Calculation 6 3 15 3" xfId="12349"/>
    <cellStyle name="Calculation 6 3 16" xfId="12350"/>
    <cellStyle name="Calculation 6 3 16 2" xfId="12351"/>
    <cellStyle name="Calculation 6 3 16 2 2" xfId="12352"/>
    <cellStyle name="Calculation 6 3 16 3" xfId="12353"/>
    <cellStyle name="Calculation 6 3 17" xfId="12354"/>
    <cellStyle name="Calculation 6 3 17 2" xfId="12355"/>
    <cellStyle name="Calculation 6 3 17 2 2" xfId="12356"/>
    <cellStyle name="Calculation 6 3 17 3" xfId="12357"/>
    <cellStyle name="Calculation 6 3 18" xfId="12358"/>
    <cellStyle name="Calculation 6 3 18 2" xfId="12359"/>
    <cellStyle name="Calculation 6 3 19" xfId="12360"/>
    <cellStyle name="Calculation 6 3 2" xfId="347"/>
    <cellStyle name="Calculation 6 3 2 10" xfId="12361"/>
    <cellStyle name="Calculation 6 3 2 10 2" xfId="12362"/>
    <cellStyle name="Calculation 6 3 2 10 2 2" xfId="12363"/>
    <cellStyle name="Calculation 6 3 2 10 3" xfId="12364"/>
    <cellStyle name="Calculation 6 3 2 11" xfId="12365"/>
    <cellStyle name="Calculation 6 3 2 11 2" xfId="12366"/>
    <cellStyle name="Calculation 6 3 2 11 2 2" xfId="12367"/>
    <cellStyle name="Calculation 6 3 2 11 3" xfId="12368"/>
    <cellStyle name="Calculation 6 3 2 12" xfId="12369"/>
    <cellStyle name="Calculation 6 3 2 12 2" xfId="12370"/>
    <cellStyle name="Calculation 6 3 2 12 2 2" xfId="12371"/>
    <cellStyle name="Calculation 6 3 2 12 3" xfId="12372"/>
    <cellStyle name="Calculation 6 3 2 13" xfId="12373"/>
    <cellStyle name="Calculation 6 3 2 13 2" xfId="12374"/>
    <cellStyle name="Calculation 6 3 2 13 2 2" xfId="12375"/>
    <cellStyle name="Calculation 6 3 2 13 3" xfId="12376"/>
    <cellStyle name="Calculation 6 3 2 14" xfId="12377"/>
    <cellStyle name="Calculation 6 3 2 14 2" xfId="12378"/>
    <cellStyle name="Calculation 6 3 2 14 2 2" xfId="12379"/>
    <cellStyle name="Calculation 6 3 2 14 3" xfId="12380"/>
    <cellStyle name="Calculation 6 3 2 15" xfId="12381"/>
    <cellStyle name="Calculation 6 3 2 15 2" xfId="12382"/>
    <cellStyle name="Calculation 6 3 2 15 2 2" xfId="12383"/>
    <cellStyle name="Calculation 6 3 2 15 3" xfId="12384"/>
    <cellStyle name="Calculation 6 3 2 16" xfId="12385"/>
    <cellStyle name="Calculation 6 3 2 16 2" xfId="12386"/>
    <cellStyle name="Calculation 6 3 2 16 2 2" xfId="12387"/>
    <cellStyle name="Calculation 6 3 2 16 3" xfId="12388"/>
    <cellStyle name="Calculation 6 3 2 17" xfId="12389"/>
    <cellStyle name="Calculation 6 3 2 17 2" xfId="12390"/>
    <cellStyle name="Calculation 6 3 2 17 2 2" xfId="12391"/>
    <cellStyle name="Calculation 6 3 2 17 3" xfId="12392"/>
    <cellStyle name="Calculation 6 3 2 18" xfId="12393"/>
    <cellStyle name="Calculation 6 3 2 18 2" xfId="12394"/>
    <cellStyle name="Calculation 6 3 2 18 2 2" xfId="12395"/>
    <cellStyle name="Calculation 6 3 2 18 3" xfId="12396"/>
    <cellStyle name="Calculation 6 3 2 19" xfId="12397"/>
    <cellStyle name="Calculation 6 3 2 19 2" xfId="12398"/>
    <cellStyle name="Calculation 6 3 2 19 2 2" xfId="12399"/>
    <cellStyle name="Calculation 6 3 2 19 3" xfId="12400"/>
    <cellStyle name="Calculation 6 3 2 2" xfId="12401"/>
    <cellStyle name="Calculation 6 3 2 2 2" xfId="12402"/>
    <cellStyle name="Calculation 6 3 2 2 2 2" xfId="12403"/>
    <cellStyle name="Calculation 6 3 2 2 3" xfId="12404"/>
    <cellStyle name="Calculation 6 3 2 20" xfId="12405"/>
    <cellStyle name="Calculation 6 3 2 20 2" xfId="12406"/>
    <cellStyle name="Calculation 6 3 2 20 2 2" xfId="12407"/>
    <cellStyle name="Calculation 6 3 2 20 3" xfId="12408"/>
    <cellStyle name="Calculation 6 3 2 21" xfId="12409"/>
    <cellStyle name="Calculation 6 3 2 21 2" xfId="12410"/>
    <cellStyle name="Calculation 6 3 2 22" xfId="12411"/>
    <cellStyle name="Calculation 6 3 2 3" xfId="12412"/>
    <cellStyle name="Calculation 6 3 2 3 2" xfId="12413"/>
    <cellStyle name="Calculation 6 3 2 3 2 2" xfId="12414"/>
    <cellStyle name="Calculation 6 3 2 3 3" xfId="12415"/>
    <cellStyle name="Calculation 6 3 2 4" xfId="12416"/>
    <cellStyle name="Calculation 6 3 2 4 2" xfId="12417"/>
    <cellStyle name="Calculation 6 3 2 4 2 2" xfId="12418"/>
    <cellStyle name="Calculation 6 3 2 4 3" xfId="12419"/>
    <cellStyle name="Calculation 6 3 2 5" xfId="12420"/>
    <cellStyle name="Calculation 6 3 2 5 2" xfId="12421"/>
    <cellStyle name="Calculation 6 3 2 5 2 2" xfId="12422"/>
    <cellStyle name="Calculation 6 3 2 5 3" xfId="12423"/>
    <cellStyle name="Calculation 6 3 2 6" xfId="12424"/>
    <cellStyle name="Calculation 6 3 2 6 2" xfId="12425"/>
    <cellStyle name="Calculation 6 3 2 6 2 2" xfId="12426"/>
    <cellStyle name="Calculation 6 3 2 6 3" xfId="12427"/>
    <cellStyle name="Calculation 6 3 2 7" xfId="12428"/>
    <cellStyle name="Calculation 6 3 2 7 2" xfId="12429"/>
    <cellStyle name="Calculation 6 3 2 7 2 2" xfId="12430"/>
    <cellStyle name="Calculation 6 3 2 7 3" xfId="12431"/>
    <cellStyle name="Calculation 6 3 2 8" xfId="12432"/>
    <cellStyle name="Calculation 6 3 2 8 2" xfId="12433"/>
    <cellStyle name="Calculation 6 3 2 8 2 2" xfId="12434"/>
    <cellStyle name="Calculation 6 3 2 8 3" xfId="12435"/>
    <cellStyle name="Calculation 6 3 2 9" xfId="12436"/>
    <cellStyle name="Calculation 6 3 2 9 2" xfId="12437"/>
    <cellStyle name="Calculation 6 3 2 9 2 2" xfId="12438"/>
    <cellStyle name="Calculation 6 3 2 9 3" xfId="12439"/>
    <cellStyle name="Calculation 6 3 3" xfId="348"/>
    <cellStyle name="Calculation 6 3 3 2" xfId="12440"/>
    <cellStyle name="Calculation 6 3 3 2 2" xfId="12441"/>
    <cellStyle name="Calculation 6 3 3 3" xfId="12442"/>
    <cellStyle name="Calculation 6 3 4" xfId="349"/>
    <cellStyle name="Calculation 6 3 4 2" xfId="12443"/>
    <cellStyle name="Calculation 6 3 4 2 2" xfId="12444"/>
    <cellStyle name="Calculation 6 3 4 3" xfId="12445"/>
    <cellStyle name="Calculation 6 3 5" xfId="350"/>
    <cellStyle name="Calculation 6 3 5 2" xfId="12446"/>
    <cellStyle name="Calculation 6 3 5 2 2" xfId="12447"/>
    <cellStyle name="Calculation 6 3 5 3" xfId="12448"/>
    <cellStyle name="Calculation 6 3 6" xfId="351"/>
    <cellStyle name="Calculation 6 3 6 2" xfId="12449"/>
    <cellStyle name="Calculation 6 3 6 2 2" xfId="12450"/>
    <cellStyle name="Calculation 6 3 6 3" xfId="12451"/>
    <cellStyle name="Calculation 6 3 7" xfId="12452"/>
    <cellStyle name="Calculation 6 3 7 2" xfId="12453"/>
    <cellStyle name="Calculation 6 3 7 2 2" xfId="12454"/>
    <cellStyle name="Calculation 6 3 7 3" xfId="12455"/>
    <cellStyle name="Calculation 6 3 8" xfId="12456"/>
    <cellStyle name="Calculation 6 3 8 2" xfId="12457"/>
    <cellStyle name="Calculation 6 3 8 2 2" xfId="12458"/>
    <cellStyle name="Calculation 6 3 8 3" xfId="12459"/>
    <cellStyle name="Calculation 6 3 9" xfId="12460"/>
    <cellStyle name="Calculation 6 3 9 2" xfId="12461"/>
    <cellStyle name="Calculation 6 3 9 2 2" xfId="12462"/>
    <cellStyle name="Calculation 6 3 9 3" xfId="12463"/>
    <cellStyle name="Calculation 6 4" xfId="352"/>
    <cellStyle name="Calculation 6 4 10" xfId="12464"/>
    <cellStyle name="Calculation 6 4 10 2" xfId="12465"/>
    <cellStyle name="Calculation 6 4 10 2 2" xfId="12466"/>
    <cellStyle name="Calculation 6 4 10 3" xfId="12467"/>
    <cellStyle name="Calculation 6 4 11" xfId="12468"/>
    <cellStyle name="Calculation 6 4 11 2" xfId="12469"/>
    <cellStyle name="Calculation 6 4 11 2 2" xfId="12470"/>
    <cellStyle name="Calculation 6 4 11 3" xfId="12471"/>
    <cellStyle name="Calculation 6 4 12" xfId="12472"/>
    <cellStyle name="Calculation 6 4 12 2" xfId="12473"/>
    <cellStyle name="Calculation 6 4 12 2 2" xfId="12474"/>
    <cellStyle name="Calculation 6 4 12 3" xfId="12475"/>
    <cellStyle name="Calculation 6 4 13" xfId="12476"/>
    <cellStyle name="Calculation 6 4 13 2" xfId="12477"/>
    <cellStyle name="Calculation 6 4 13 2 2" xfId="12478"/>
    <cellStyle name="Calculation 6 4 13 3" xfId="12479"/>
    <cellStyle name="Calculation 6 4 14" xfId="12480"/>
    <cellStyle name="Calculation 6 4 14 2" xfId="12481"/>
    <cellStyle name="Calculation 6 4 14 2 2" xfId="12482"/>
    <cellStyle name="Calculation 6 4 14 3" xfId="12483"/>
    <cellStyle name="Calculation 6 4 15" xfId="12484"/>
    <cellStyle name="Calculation 6 4 15 2" xfId="12485"/>
    <cellStyle name="Calculation 6 4 15 2 2" xfId="12486"/>
    <cellStyle name="Calculation 6 4 15 3" xfId="12487"/>
    <cellStyle name="Calculation 6 4 16" xfId="12488"/>
    <cellStyle name="Calculation 6 4 16 2" xfId="12489"/>
    <cellStyle name="Calculation 6 4 16 2 2" xfId="12490"/>
    <cellStyle name="Calculation 6 4 16 3" xfId="12491"/>
    <cellStyle name="Calculation 6 4 17" xfId="12492"/>
    <cellStyle name="Calculation 6 4 17 2" xfId="12493"/>
    <cellStyle name="Calculation 6 4 17 2 2" xfId="12494"/>
    <cellStyle name="Calculation 6 4 17 3" xfId="12495"/>
    <cellStyle name="Calculation 6 4 18" xfId="12496"/>
    <cellStyle name="Calculation 6 4 18 2" xfId="12497"/>
    <cellStyle name="Calculation 6 4 19" xfId="12498"/>
    <cellStyle name="Calculation 6 4 2" xfId="353"/>
    <cellStyle name="Calculation 6 4 2 10" xfId="12499"/>
    <cellStyle name="Calculation 6 4 2 10 2" xfId="12500"/>
    <cellStyle name="Calculation 6 4 2 10 2 2" xfId="12501"/>
    <cellStyle name="Calculation 6 4 2 10 3" xfId="12502"/>
    <cellStyle name="Calculation 6 4 2 11" xfId="12503"/>
    <cellStyle name="Calculation 6 4 2 11 2" xfId="12504"/>
    <cellStyle name="Calculation 6 4 2 11 2 2" xfId="12505"/>
    <cellStyle name="Calculation 6 4 2 11 3" xfId="12506"/>
    <cellStyle name="Calculation 6 4 2 12" xfId="12507"/>
    <cellStyle name="Calculation 6 4 2 12 2" xfId="12508"/>
    <cellStyle name="Calculation 6 4 2 12 2 2" xfId="12509"/>
    <cellStyle name="Calculation 6 4 2 12 3" xfId="12510"/>
    <cellStyle name="Calculation 6 4 2 13" xfId="12511"/>
    <cellStyle name="Calculation 6 4 2 13 2" xfId="12512"/>
    <cellStyle name="Calculation 6 4 2 13 2 2" xfId="12513"/>
    <cellStyle name="Calculation 6 4 2 13 3" xfId="12514"/>
    <cellStyle name="Calculation 6 4 2 14" xfId="12515"/>
    <cellStyle name="Calculation 6 4 2 14 2" xfId="12516"/>
    <cellStyle name="Calculation 6 4 2 14 2 2" xfId="12517"/>
    <cellStyle name="Calculation 6 4 2 14 3" xfId="12518"/>
    <cellStyle name="Calculation 6 4 2 15" xfId="12519"/>
    <cellStyle name="Calculation 6 4 2 15 2" xfId="12520"/>
    <cellStyle name="Calculation 6 4 2 15 2 2" xfId="12521"/>
    <cellStyle name="Calculation 6 4 2 15 3" xfId="12522"/>
    <cellStyle name="Calculation 6 4 2 16" xfId="12523"/>
    <cellStyle name="Calculation 6 4 2 16 2" xfId="12524"/>
    <cellStyle name="Calculation 6 4 2 16 2 2" xfId="12525"/>
    <cellStyle name="Calculation 6 4 2 16 3" xfId="12526"/>
    <cellStyle name="Calculation 6 4 2 17" xfId="12527"/>
    <cellStyle name="Calculation 6 4 2 17 2" xfId="12528"/>
    <cellStyle name="Calculation 6 4 2 17 2 2" xfId="12529"/>
    <cellStyle name="Calculation 6 4 2 17 3" xfId="12530"/>
    <cellStyle name="Calculation 6 4 2 18" xfId="12531"/>
    <cellStyle name="Calculation 6 4 2 18 2" xfId="12532"/>
    <cellStyle name="Calculation 6 4 2 18 2 2" xfId="12533"/>
    <cellStyle name="Calculation 6 4 2 18 3" xfId="12534"/>
    <cellStyle name="Calculation 6 4 2 19" xfId="12535"/>
    <cellStyle name="Calculation 6 4 2 19 2" xfId="12536"/>
    <cellStyle name="Calculation 6 4 2 19 2 2" xfId="12537"/>
    <cellStyle name="Calculation 6 4 2 19 3" xfId="12538"/>
    <cellStyle name="Calculation 6 4 2 2" xfId="12539"/>
    <cellStyle name="Calculation 6 4 2 2 2" xfId="12540"/>
    <cellStyle name="Calculation 6 4 2 2 2 2" xfId="12541"/>
    <cellStyle name="Calculation 6 4 2 2 3" xfId="12542"/>
    <cellStyle name="Calculation 6 4 2 20" xfId="12543"/>
    <cellStyle name="Calculation 6 4 2 20 2" xfId="12544"/>
    <cellStyle name="Calculation 6 4 2 20 2 2" xfId="12545"/>
    <cellStyle name="Calculation 6 4 2 20 3" xfId="12546"/>
    <cellStyle name="Calculation 6 4 2 21" xfId="12547"/>
    <cellStyle name="Calculation 6 4 2 21 2" xfId="12548"/>
    <cellStyle name="Calculation 6 4 2 22" xfId="12549"/>
    <cellStyle name="Calculation 6 4 2 3" xfId="12550"/>
    <cellStyle name="Calculation 6 4 2 3 2" xfId="12551"/>
    <cellStyle name="Calculation 6 4 2 3 2 2" xfId="12552"/>
    <cellStyle name="Calculation 6 4 2 3 3" xfId="12553"/>
    <cellStyle name="Calculation 6 4 2 4" xfId="12554"/>
    <cellStyle name="Calculation 6 4 2 4 2" xfId="12555"/>
    <cellStyle name="Calculation 6 4 2 4 2 2" xfId="12556"/>
    <cellStyle name="Calculation 6 4 2 4 3" xfId="12557"/>
    <cellStyle name="Calculation 6 4 2 5" xfId="12558"/>
    <cellStyle name="Calculation 6 4 2 5 2" xfId="12559"/>
    <cellStyle name="Calculation 6 4 2 5 2 2" xfId="12560"/>
    <cellStyle name="Calculation 6 4 2 5 3" xfId="12561"/>
    <cellStyle name="Calculation 6 4 2 6" xfId="12562"/>
    <cellStyle name="Calculation 6 4 2 6 2" xfId="12563"/>
    <cellStyle name="Calculation 6 4 2 6 2 2" xfId="12564"/>
    <cellStyle name="Calculation 6 4 2 6 3" xfId="12565"/>
    <cellStyle name="Calculation 6 4 2 7" xfId="12566"/>
    <cellStyle name="Calculation 6 4 2 7 2" xfId="12567"/>
    <cellStyle name="Calculation 6 4 2 7 2 2" xfId="12568"/>
    <cellStyle name="Calculation 6 4 2 7 3" xfId="12569"/>
    <cellStyle name="Calculation 6 4 2 8" xfId="12570"/>
    <cellStyle name="Calculation 6 4 2 8 2" xfId="12571"/>
    <cellStyle name="Calculation 6 4 2 8 2 2" xfId="12572"/>
    <cellStyle name="Calculation 6 4 2 8 3" xfId="12573"/>
    <cellStyle name="Calculation 6 4 2 9" xfId="12574"/>
    <cellStyle name="Calculation 6 4 2 9 2" xfId="12575"/>
    <cellStyle name="Calculation 6 4 2 9 2 2" xfId="12576"/>
    <cellStyle name="Calculation 6 4 2 9 3" xfId="12577"/>
    <cellStyle name="Calculation 6 4 3" xfId="354"/>
    <cellStyle name="Calculation 6 4 3 2" xfId="12578"/>
    <cellStyle name="Calculation 6 4 3 2 2" xfId="12579"/>
    <cellStyle name="Calculation 6 4 3 3" xfId="12580"/>
    <cellStyle name="Calculation 6 4 4" xfId="355"/>
    <cellStyle name="Calculation 6 4 4 2" xfId="12581"/>
    <cellStyle name="Calculation 6 4 4 2 2" xfId="12582"/>
    <cellStyle name="Calculation 6 4 4 3" xfId="12583"/>
    <cellStyle name="Calculation 6 4 5" xfId="356"/>
    <cellStyle name="Calculation 6 4 5 2" xfId="12584"/>
    <cellStyle name="Calculation 6 4 5 2 2" xfId="12585"/>
    <cellStyle name="Calculation 6 4 5 3" xfId="12586"/>
    <cellStyle name="Calculation 6 4 6" xfId="357"/>
    <cellStyle name="Calculation 6 4 6 2" xfId="12587"/>
    <cellStyle name="Calculation 6 4 6 2 2" xfId="12588"/>
    <cellStyle name="Calculation 6 4 6 3" xfId="12589"/>
    <cellStyle name="Calculation 6 4 7" xfId="12590"/>
    <cellStyle name="Calculation 6 4 7 2" xfId="12591"/>
    <cellStyle name="Calculation 6 4 7 2 2" xfId="12592"/>
    <cellStyle name="Calculation 6 4 7 3" xfId="12593"/>
    <cellStyle name="Calculation 6 4 8" xfId="12594"/>
    <cellStyle name="Calculation 6 4 8 2" xfId="12595"/>
    <cellStyle name="Calculation 6 4 8 2 2" xfId="12596"/>
    <cellStyle name="Calculation 6 4 8 3" xfId="12597"/>
    <cellStyle name="Calculation 6 4 9" xfId="12598"/>
    <cellStyle name="Calculation 6 4 9 2" xfId="12599"/>
    <cellStyle name="Calculation 6 4 9 2 2" xfId="12600"/>
    <cellStyle name="Calculation 6 4 9 3" xfId="12601"/>
    <cellStyle name="Calculation 6 5" xfId="358"/>
    <cellStyle name="Calculation 6 5 10" xfId="12602"/>
    <cellStyle name="Calculation 6 5 10 2" xfId="12603"/>
    <cellStyle name="Calculation 6 5 10 2 2" xfId="12604"/>
    <cellStyle name="Calculation 6 5 10 3" xfId="12605"/>
    <cellStyle name="Calculation 6 5 11" xfId="12606"/>
    <cellStyle name="Calculation 6 5 11 2" xfId="12607"/>
    <cellStyle name="Calculation 6 5 11 2 2" xfId="12608"/>
    <cellStyle name="Calculation 6 5 11 3" xfId="12609"/>
    <cellStyle name="Calculation 6 5 12" xfId="12610"/>
    <cellStyle name="Calculation 6 5 12 2" xfId="12611"/>
    <cellStyle name="Calculation 6 5 12 2 2" xfId="12612"/>
    <cellStyle name="Calculation 6 5 12 3" xfId="12613"/>
    <cellStyle name="Calculation 6 5 13" xfId="12614"/>
    <cellStyle name="Calculation 6 5 13 2" xfId="12615"/>
    <cellStyle name="Calculation 6 5 13 2 2" xfId="12616"/>
    <cellStyle name="Calculation 6 5 13 3" xfId="12617"/>
    <cellStyle name="Calculation 6 5 14" xfId="12618"/>
    <cellStyle name="Calculation 6 5 14 2" xfId="12619"/>
    <cellStyle name="Calculation 6 5 14 2 2" xfId="12620"/>
    <cellStyle name="Calculation 6 5 14 3" xfId="12621"/>
    <cellStyle name="Calculation 6 5 15" xfId="12622"/>
    <cellStyle name="Calculation 6 5 15 2" xfId="12623"/>
    <cellStyle name="Calculation 6 5 15 2 2" xfId="12624"/>
    <cellStyle name="Calculation 6 5 15 3" xfId="12625"/>
    <cellStyle name="Calculation 6 5 16" xfId="12626"/>
    <cellStyle name="Calculation 6 5 16 2" xfId="12627"/>
    <cellStyle name="Calculation 6 5 16 2 2" xfId="12628"/>
    <cellStyle name="Calculation 6 5 16 3" xfId="12629"/>
    <cellStyle name="Calculation 6 5 17" xfId="12630"/>
    <cellStyle name="Calculation 6 5 17 2" xfId="12631"/>
    <cellStyle name="Calculation 6 5 17 2 2" xfId="12632"/>
    <cellStyle name="Calculation 6 5 17 3" xfId="12633"/>
    <cellStyle name="Calculation 6 5 18" xfId="12634"/>
    <cellStyle name="Calculation 6 5 18 2" xfId="12635"/>
    <cellStyle name="Calculation 6 5 18 2 2" xfId="12636"/>
    <cellStyle name="Calculation 6 5 18 3" xfId="12637"/>
    <cellStyle name="Calculation 6 5 19" xfId="12638"/>
    <cellStyle name="Calculation 6 5 19 2" xfId="12639"/>
    <cellStyle name="Calculation 6 5 19 2 2" xfId="12640"/>
    <cellStyle name="Calculation 6 5 19 3" xfId="12641"/>
    <cellStyle name="Calculation 6 5 2" xfId="12642"/>
    <cellStyle name="Calculation 6 5 2 10" xfId="12643"/>
    <cellStyle name="Calculation 6 5 2 10 2" xfId="12644"/>
    <cellStyle name="Calculation 6 5 2 10 2 2" xfId="12645"/>
    <cellStyle name="Calculation 6 5 2 10 3" xfId="12646"/>
    <cellStyle name="Calculation 6 5 2 11" xfId="12647"/>
    <cellStyle name="Calculation 6 5 2 11 2" xfId="12648"/>
    <cellStyle name="Calculation 6 5 2 11 2 2" xfId="12649"/>
    <cellStyle name="Calculation 6 5 2 11 3" xfId="12650"/>
    <cellStyle name="Calculation 6 5 2 12" xfId="12651"/>
    <cellStyle name="Calculation 6 5 2 12 2" xfId="12652"/>
    <cellStyle name="Calculation 6 5 2 12 2 2" xfId="12653"/>
    <cellStyle name="Calculation 6 5 2 12 3" xfId="12654"/>
    <cellStyle name="Calculation 6 5 2 13" xfId="12655"/>
    <cellStyle name="Calculation 6 5 2 13 2" xfId="12656"/>
    <cellStyle name="Calculation 6 5 2 13 2 2" xfId="12657"/>
    <cellStyle name="Calculation 6 5 2 13 3" xfId="12658"/>
    <cellStyle name="Calculation 6 5 2 14" xfId="12659"/>
    <cellStyle name="Calculation 6 5 2 14 2" xfId="12660"/>
    <cellStyle name="Calculation 6 5 2 14 2 2" xfId="12661"/>
    <cellStyle name="Calculation 6 5 2 14 3" xfId="12662"/>
    <cellStyle name="Calculation 6 5 2 15" xfId="12663"/>
    <cellStyle name="Calculation 6 5 2 15 2" xfId="12664"/>
    <cellStyle name="Calculation 6 5 2 15 2 2" xfId="12665"/>
    <cellStyle name="Calculation 6 5 2 15 3" xfId="12666"/>
    <cellStyle name="Calculation 6 5 2 16" xfId="12667"/>
    <cellStyle name="Calculation 6 5 2 16 2" xfId="12668"/>
    <cellStyle name="Calculation 6 5 2 16 2 2" xfId="12669"/>
    <cellStyle name="Calculation 6 5 2 16 3" xfId="12670"/>
    <cellStyle name="Calculation 6 5 2 17" xfId="12671"/>
    <cellStyle name="Calculation 6 5 2 17 2" xfId="12672"/>
    <cellStyle name="Calculation 6 5 2 17 2 2" xfId="12673"/>
    <cellStyle name="Calculation 6 5 2 17 3" xfId="12674"/>
    <cellStyle name="Calculation 6 5 2 18" xfId="12675"/>
    <cellStyle name="Calculation 6 5 2 18 2" xfId="12676"/>
    <cellStyle name="Calculation 6 5 2 18 2 2" xfId="12677"/>
    <cellStyle name="Calculation 6 5 2 18 3" xfId="12678"/>
    <cellStyle name="Calculation 6 5 2 19" xfId="12679"/>
    <cellStyle name="Calculation 6 5 2 19 2" xfId="12680"/>
    <cellStyle name="Calculation 6 5 2 19 2 2" xfId="12681"/>
    <cellStyle name="Calculation 6 5 2 19 3" xfId="12682"/>
    <cellStyle name="Calculation 6 5 2 2" xfId="12683"/>
    <cellStyle name="Calculation 6 5 2 2 2" xfId="12684"/>
    <cellStyle name="Calculation 6 5 2 2 2 2" xfId="12685"/>
    <cellStyle name="Calculation 6 5 2 2 3" xfId="12686"/>
    <cellStyle name="Calculation 6 5 2 20" xfId="12687"/>
    <cellStyle name="Calculation 6 5 2 20 2" xfId="12688"/>
    <cellStyle name="Calculation 6 5 2 20 2 2" xfId="12689"/>
    <cellStyle name="Calculation 6 5 2 20 3" xfId="12690"/>
    <cellStyle name="Calculation 6 5 2 21" xfId="12691"/>
    <cellStyle name="Calculation 6 5 2 21 2" xfId="12692"/>
    <cellStyle name="Calculation 6 5 2 22" xfId="12693"/>
    <cellStyle name="Calculation 6 5 2 3" xfId="12694"/>
    <cellStyle name="Calculation 6 5 2 3 2" xfId="12695"/>
    <cellStyle name="Calculation 6 5 2 3 2 2" xfId="12696"/>
    <cellStyle name="Calculation 6 5 2 3 3" xfId="12697"/>
    <cellStyle name="Calculation 6 5 2 4" xfId="12698"/>
    <cellStyle name="Calculation 6 5 2 4 2" xfId="12699"/>
    <cellStyle name="Calculation 6 5 2 4 2 2" xfId="12700"/>
    <cellStyle name="Calculation 6 5 2 4 3" xfId="12701"/>
    <cellStyle name="Calculation 6 5 2 5" xfId="12702"/>
    <cellStyle name="Calculation 6 5 2 5 2" xfId="12703"/>
    <cellStyle name="Calculation 6 5 2 5 2 2" xfId="12704"/>
    <cellStyle name="Calculation 6 5 2 5 3" xfId="12705"/>
    <cellStyle name="Calculation 6 5 2 6" xfId="12706"/>
    <cellStyle name="Calculation 6 5 2 6 2" xfId="12707"/>
    <cellStyle name="Calculation 6 5 2 6 2 2" xfId="12708"/>
    <cellStyle name="Calculation 6 5 2 6 3" xfId="12709"/>
    <cellStyle name="Calculation 6 5 2 7" xfId="12710"/>
    <cellStyle name="Calculation 6 5 2 7 2" xfId="12711"/>
    <cellStyle name="Calculation 6 5 2 7 2 2" xfId="12712"/>
    <cellStyle name="Calculation 6 5 2 7 3" xfId="12713"/>
    <cellStyle name="Calculation 6 5 2 8" xfId="12714"/>
    <cellStyle name="Calculation 6 5 2 8 2" xfId="12715"/>
    <cellStyle name="Calculation 6 5 2 8 2 2" xfId="12716"/>
    <cellStyle name="Calculation 6 5 2 8 3" xfId="12717"/>
    <cellStyle name="Calculation 6 5 2 9" xfId="12718"/>
    <cellStyle name="Calculation 6 5 2 9 2" xfId="12719"/>
    <cellStyle name="Calculation 6 5 2 9 2 2" xfId="12720"/>
    <cellStyle name="Calculation 6 5 2 9 3" xfId="12721"/>
    <cellStyle name="Calculation 6 5 20" xfId="12722"/>
    <cellStyle name="Calculation 6 5 20 2" xfId="12723"/>
    <cellStyle name="Calculation 6 5 20 2 2" xfId="12724"/>
    <cellStyle name="Calculation 6 5 20 3" xfId="12725"/>
    <cellStyle name="Calculation 6 5 21" xfId="12726"/>
    <cellStyle name="Calculation 6 5 21 2" xfId="12727"/>
    <cellStyle name="Calculation 6 5 21 2 2" xfId="12728"/>
    <cellStyle name="Calculation 6 5 21 3" xfId="12729"/>
    <cellStyle name="Calculation 6 5 22" xfId="12730"/>
    <cellStyle name="Calculation 6 5 22 2" xfId="12731"/>
    <cellStyle name="Calculation 6 5 23" xfId="12732"/>
    <cellStyle name="Calculation 6 5 3" xfId="12733"/>
    <cellStyle name="Calculation 6 5 3 2" xfId="12734"/>
    <cellStyle name="Calculation 6 5 3 2 2" xfId="12735"/>
    <cellStyle name="Calculation 6 5 3 3" xfId="12736"/>
    <cellStyle name="Calculation 6 5 4" xfId="12737"/>
    <cellStyle name="Calculation 6 5 4 2" xfId="12738"/>
    <cellStyle name="Calculation 6 5 4 2 2" xfId="12739"/>
    <cellStyle name="Calculation 6 5 4 3" xfId="12740"/>
    <cellStyle name="Calculation 6 5 5" xfId="12741"/>
    <cellStyle name="Calculation 6 5 5 2" xfId="12742"/>
    <cellStyle name="Calculation 6 5 5 2 2" xfId="12743"/>
    <cellStyle name="Calculation 6 5 5 3" xfId="12744"/>
    <cellStyle name="Calculation 6 5 6" xfId="12745"/>
    <cellStyle name="Calculation 6 5 6 2" xfId="12746"/>
    <cellStyle name="Calculation 6 5 6 2 2" xfId="12747"/>
    <cellStyle name="Calculation 6 5 6 3" xfId="12748"/>
    <cellStyle name="Calculation 6 5 7" xfId="12749"/>
    <cellStyle name="Calculation 6 5 7 2" xfId="12750"/>
    <cellStyle name="Calculation 6 5 7 2 2" xfId="12751"/>
    <cellStyle name="Calculation 6 5 7 3" xfId="12752"/>
    <cellStyle name="Calculation 6 5 8" xfId="12753"/>
    <cellStyle name="Calculation 6 5 8 2" xfId="12754"/>
    <cellStyle name="Calculation 6 5 8 2 2" xfId="12755"/>
    <cellStyle name="Calculation 6 5 8 3" xfId="12756"/>
    <cellStyle name="Calculation 6 5 9" xfId="12757"/>
    <cellStyle name="Calculation 6 5 9 2" xfId="12758"/>
    <cellStyle name="Calculation 6 5 9 2 2" xfId="12759"/>
    <cellStyle name="Calculation 6 5 9 3" xfId="12760"/>
    <cellStyle name="Calculation 6 6" xfId="359"/>
    <cellStyle name="Calculation 6 6 10" xfId="12761"/>
    <cellStyle name="Calculation 6 6 10 2" xfId="12762"/>
    <cellStyle name="Calculation 6 6 10 2 2" xfId="12763"/>
    <cellStyle name="Calculation 6 6 10 3" xfId="12764"/>
    <cellStyle name="Calculation 6 6 11" xfId="12765"/>
    <cellStyle name="Calculation 6 6 11 2" xfId="12766"/>
    <cellStyle name="Calculation 6 6 11 2 2" xfId="12767"/>
    <cellStyle name="Calculation 6 6 11 3" xfId="12768"/>
    <cellStyle name="Calculation 6 6 12" xfId="12769"/>
    <cellStyle name="Calculation 6 6 12 2" xfId="12770"/>
    <cellStyle name="Calculation 6 6 12 2 2" xfId="12771"/>
    <cellStyle name="Calculation 6 6 12 3" xfId="12772"/>
    <cellStyle name="Calculation 6 6 13" xfId="12773"/>
    <cellStyle name="Calculation 6 6 13 2" xfId="12774"/>
    <cellStyle name="Calculation 6 6 13 2 2" xfId="12775"/>
    <cellStyle name="Calculation 6 6 13 3" xfId="12776"/>
    <cellStyle name="Calculation 6 6 14" xfId="12777"/>
    <cellStyle name="Calculation 6 6 14 2" xfId="12778"/>
    <cellStyle name="Calculation 6 6 14 2 2" xfId="12779"/>
    <cellStyle name="Calculation 6 6 14 3" xfId="12780"/>
    <cellStyle name="Calculation 6 6 15" xfId="12781"/>
    <cellStyle name="Calculation 6 6 15 2" xfId="12782"/>
    <cellStyle name="Calculation 6 6 15 2 2" xfId="12783"/>
    <cellStyle name="Calculation 6 6 15 3" xfId="12784"/>
    <cellStyle name="Calculation 6 6 16" xfId="12785"/>
    <cellStyle name="Calculation 6 6 16 2" xfId="12786"/>
    <cellStyle name="Calculation 6 6 16 2 2" xfId="12787"/>
    <cellStyle name="Calculation 6 6 16 3" xfId="12788"/>
    <cellStyle name="Calculation 6 6 17" xfId="12789"/>
    <cellStyle name="Calculation 6 6 17 2" xfId="12790"/>
    <cellStyle name="Calculation 6 6 17 2 2" xfId="12791"/>
    <cellStyle name="Calculation 6 6 17 3" xfId="12792"/>
    <cellStyle name="Calculation 6 6 18" xfId="12793"/>
    <cellStyle name="Calculation 6 6 18 2" xfId="12794"/>
    <cellStyle name="Calculation 6 6 18 2 2" xfId="12795"/>
    <cellStyle name="Calculation 6 6 18 3" xfId="12796"/>
    <cellStyle name="Calculation 6 6 19" xfId="12797"/>
    <cellStyle name="Calculation 6 6 19 2" xfId="12798"/>
    <cellStyle name="Calculation 6 6 19 2 2" xfId="12799"/>
    <cellStyle name="Calculation 6 6 19 3" xfId="12800"/>
    <cellStyle name="Calculation 6 6 2" xfId="12801"/>
    <cellStyle name="Calculation 6 6 2 2" xfId="12802"/>
    <cellStyle name="Calculation 6 6 2 2 2" xfId="12803"/>
    <cellStyle name="Calculation 6 6 2 3" xfId="12804"/>
    <cellStyle name="Calculation 6 6 20" xfId="12805"/>
    <cellStyle name="Calculation 6 6 20 2" xfId="12806"/>
    <cellStyle name="Calculation 6 6 20 2 2" xfId="12807"/>
    <cellStyle name="Calculation 6 6 20 3" xfId="12808"/>
    <cellStyle name="Calculation 6 6 21" xfId="12809"/>
    <cellStyle name="Calculation 6 6 21 2" xfId="12810"/>
    <cellStyle name="Calculation 6 6 22" xfId="12811"/>
    <cellStyle name="Calculation 6 6 3" xfId="12812"/>
    <cellStyle name="Calculation 6 6 3 2" xfId="12813"/>
    <cellStyle name="Calculation 6 6 3 2 2" xfId="12814"/>
    <cellStyle name="Calculation 6 6 3 3" xfId="12815"/>
    <cellStyle name="Calculation 6 6 4" xfId="12816"/>
    <cellStyle name="Calculation 6 6 4 2" xfId="12817"/>
    <cellStyle name="Calculation 6 6 4 2 2" xfId="12818"/>
    <cellStyle name="Calculation 6 6 4 3" xfId="12819"/>
    <cellStyle name="Calculation 6 6 5" xfId="12820"/>
    <cellStyle name="Calculation 6 6 5 2" xfId="12821"/>
    <cellStyle name="Calculation 6 6 5 2 2" xfId="12822"/>
    <cellStyle name="Calculation 6 6 5 3" xfId="12823"/>
    <cellStyle name="Calculation 6 6 6" xfId="12824"/>
    <cellStyle name="Calculation 6 6 6 2" xfId="12825"/>
    <cellStyle name="Calculation 6 6 6 2 2" xfId="12826"/>
    <cellStyle name="Calculation 6 6 6 3" xfId="12827"/>
    <cellStyle name="Calculation 6 6 7" xfId="12828"/>
    <cellStyle name="Calculation 6 6 7 2" xfId="12829"/>
    <cellStyle name="Calculation 6 6 7 2 2" xfId="12830"/>
    <cellStyle name="Calculation 6 6 7 3" xfId="12831"/>
    <cellStyle name="Calculation 6 6 8" xfId="12832"/>
    <cellStyle name="Calculation 6 6 8 2" xfId="12833"/>
    <cellStyle name="Calculation 6 6 8 2 2" xfId="12834"/>
    <cellStyle name="Calculation 6 6 8 3" xfId="12835"/>
    <cellStyle name="Calculation 6 6 9" xfId="12836"/>
    <cellStyle name="Calculation 6 6 9 2" xfId="12837"/>
    <cellStyle name="Calculation 6 6 9 2 2" xfId="12838"/>
    <cellStyle name="Calculation 6 6 9 3" xfId="12839"/>
    <cellStyle name="Calculation 6 7" xfId="360"/>
    <cellStyle name="Calculation 6 7 2" xfId="12840"/>
    <cellStyle name="Calculation 6 7 2 2" xfId="12841"/>
    <cellStyle name="Calculation 6 7 3" xfId="12842"/>
    <cellStyle name="Calculation 6 8" xfId="12843"/>
    <cellStyle name="Calculation 6 8 2" xfId="12844"/>
    <cellStyle name="Calculation 6 8 2 2" xfId="12845"/>
    <cellStyle name="Calculation 6 8 3" xfId="12846"/>
    <cellStyle name="Calculation 6 9" xfId="12847"/>
    <cellStyle name="Calculation 6 9 2" xfId="12848"/>
    <cellStyle name="Calculation 6 9 2 2" xfId="12849"/>
    <cellStyle name="Calculation 6 9 3" xfId="12850"/>
    <cellStyle name="Check Cell 2" xfId="361"/>
    <cellStyle name="Check Cell 2 10" xfId="12851"/>
    <cellStyle name="Check Cell 2 11" xfId="12852"/>
    <cellStyle name="Check Cell 2 12" xfId="12853"/>
    <cellStyle name="Check Cell 2 13" xfId="12854"/>
    <cellStyle name="Check Cell 2 14" xfId="42967"/>
    <cellStyle name="Check Cell 2 2" xfId="12855"/>
    <cellStyle name="Check Cell 2 3" xfId="12856"/>
    <cellStyle name="Check Cell 2 4" xfId="12857"/>
    <cellStyle name="Check Cell 2 5" xfId="12858"/>
    <cellStyle name="Check Cell 2 6" xfId="12859"/>
    <cellStyle name="Check Cell 2 7" xfId="12860"/>
    <cellStyle name="Check Cell 2 8" xfId="12861"/>
    <cellStyle name="Check Cell 2 9" xfId="12862"/>
    <cellStyle name="Check Cell 3" xfId="362"/>
    <cellStyle name="Check Cell 3 10" xfId="12863"/>
    <cellStyle name="Check Cell 3 11" xfId="12864"/>
    <cellStyle name="Check Cell 3 12" xfId="12865"/>
    <cellStyle name="Check Cell 3 13" xfId="12866"/>
    <cellStyle name="Check Cell 3 2" xfId="12867"/>
    <cellStyle name="Check Cell 3 3" xfId="12868"/>
    <cellStyle name="Check Cell 3 4" xfId="12869"/>
    <cellStyle name="Check Cell 3 5" xfId="12870"/>
    <cellStyle name="Check Cell 3 6" xfId="12871"/>
    <cellStyle name="Check Cell 3 7" xfId="12872"/>
    <cellStyle name="Check Cell 3 8" xfId="12873"/>
    <cellStyle name="Check Cell 3 9" xfId="12874"/>
    <cellStyle name="Check Cell 4" xfId="363"/>
    <cellStyle name="Check Cell 4 10" xfId="12875"/>
    <cellStyle name="Check Cell 4 11" xfId="12876"/>
    <cellStyle name="Check Cell 4 12" xfId="12877"/>
    <cellStyle name="Check Cell 4 13" xfId="12878"/>
    <cellStyle name="Check Cell 4 2" xfId="12879"/>
    <cellStyle name="Check Cell 4 3" xfId="12880"/>
    <cellStyle name="Check Cell 4 4" xfId="12881"/>
    <cellStyle name="Check Cell 4 5" xfId="12882"/>
    <cellStyle name="Check Cell 4 6" xfId="12883"/>
    <cellStyle name="Check Cell 4 7" xfId="12884"/>
    <cellStyle name="Check Cell 4 8" xfId="12885"/>
    <cellStyle name="Check Cell 4 9" xfId="12886"/>
    <cellStyle name="Check Cell 5" xfId="364"/>
    <cellStyle name="Check Cell 5 10" xfId="12887"/>
    <cellStyle name="Check Cell 5 11" xfId="12888"/>
    <cellStyle name="Check Cell 5 12" xfId="12889"/>
    <cellStyle name="Check Cell 5 13" xfId="12890"/>
    <cellStyle name="Check Cell 5 2" xfId="12891"/>
    <cellStyle name="Check Cell 5 3" xfId="12892"/>
    <cellStyle name="Check Cell 5 4" xfId="12893"/>
    <cellStyle name="Check Cell 5 5" xfId="12894"/>
    <cellStyle name="Check Cell 5 6" xfId="12895"/>
    <cellStyle name="Check Cell 5 7" xfId="12896"/>
    <cellStyle name="Check Cell 5 8" xfId="12897"/>
    <cellStyle name="Check Cell 5 9" xfId="12898"/>
    <cellStyle name="Check Cell 6" xfId="365"/>
    <cellStyle name="Check Cell 6 10" xfId="12899"/>
    <cellStyle name="Check Cell 6 11" xfId="12900"/>
    <cellStyle name="Check Cell 6 12" xfId="12901"/>
    <cellStyle name="Check Cell 6 13" xfId="12902"/>
    <cellStyle name="Check Cell 6 2" xfId="12903"/>
    <cellStyle name="Check Cell 6 3" xfId="12904"/>
    <cellStyle name="Check Cell 6 4" xfId="12905"/>
    <cellStyle name="Check Cell 6 5" xfId="12906"/>
    <cellStyle name="Check Cell 6 6" xfId="12907"/>
    <cellStyle name="Check Cell 6 7" xfId="12908"/>
    <cellStyle name="Check Cell 6 8" xfId="12909"/>
    <cellStyle name="Check Cell 6 9" xfId="12910"/>
    <cellStyle name="CodeHeading" xfId="366"/>
    <cellStyle name="CodeHeading 2" xfId="367"/>
    <cellStyle name="CodeHeading 3" xfId="368"/>
    <cellStyle name="CodeHeading 4" xfId="369"/>
    <cellStyle name="CodeHeading 5" xfId="370"/>
    <cellStyle name="CodeHeading 6" xfId="371"/>
    <cellStyle name="CodeHeading_5A4 PCT Slides 2010-11" xfId="372"/>
    <cellStyle name="Comma" xfId="1" builtinId="3"/>
    <cellStyle name="Comma 2" xfId="373"/>
    <cellStyle name="Comma 2 2" xfId="374"/>
    <cellStyle name="Comma 2 2 2" xfId="12911"/>
    <cellStyle name="Comma 2 2 3" xfId="12912"/>
    <cellStyle name="Comma 2 3" xfId="12913"/>
    <cellStyle name="Comma 2 3 2" xfId="12914"/>
    <cellStyle name="Comma 2 3 3" xfId="12915"/>
    <cellStyle name="Comma 2 3 4" xfId="12916"/>
    <cellStyle name="Comma 2 4" xfId="12917"/>
    <cellStyle name="Comma 2 5" xfId="12918"/>
    <cellStyle name="Comma 3" xfId="375"/>
    <cellStyle name="Comma 3 2" xfId="376"/>
    <cellStyle name="Comma 3 2 2" xfId="12919"/>
    <cellStyle name="Comma 3 2 3" xfId="12920"/>
    <cellStyle name="Comma 3 3" xfId="12921"/>
    <cellStyle name="Comma 3 4" xfId="12922"/>
    <cellStyle name="Comma 4" xfId="377"/>
    <cellStyle name="Comma 4 2" xfId="378"/>
    <cellStyle name="Comma 4 2 2" xfId="12923"/>
    <cellStyle name="Comma 4 2 3" xfId="12924"/>
    <cellStyle name="Comma 4 3" xfId="12925"/>
    <cellStyle name="Comma 4 4" xfId="12926"/>
    <cellStyle name="Comma 5" xfId="379"/>
    <cellStyle name="Comma 7" xfId="380"/>
    <cellStyle name="Date Feeder Field" xfId="381"/>
    <cellStyle name="Date Feeder Field 10" xfId="12927"/>
    <cellStyle name="Date Feeder Field 10 2" xfId="12928"/>
    <cellStyle name="Date Feeder Field 10 2 2" xfId="12929"/>
    <cellStyle name="Date Feeder Field 10 3" xfId="12930"/>
    <cellStyle name="Date Feeder Field 11" xfId="12931"/>
    <cellStyle name="Date Feeder Field 11 2" xfId="12932"/>
    <cellStyle name="Date Feeder Field 11 2 2" xfId="12933"/>
    <cellStyle name="Date Feeder Field 11 3" xfId="12934"/>
    <cellStyle name="Date Feeder Field 12" xfId="12935"/>
    <cellStyle name="Date Feeder Field 12 2" xfId="12936"/>
    <cellStyle name="Date Feeder Field 12 2 2" xfId="12937"/>
    <cellStyle name="Date Feeder Field 12 3" xfId="12938"/>
    <cellStyle name="Date Feeder Field 13" xfId="12939"/>
    <cellStyle name="Date Feeder Field 13 2" xfId="12940"/>
    <cellStyle name="Date Feeder Field 13 2 2" xfId="12941"/>
    <cellStyle name="Date Feeder Field 13 3" xfId="12942"/>
    <cellStyle name="Date Feeder Field 14" xfId="12943"/>
    <cellStyle name="Date Feeder Field 14 2" xfId="12944"/>
    <cellStyle name="Date Feeder Field 14 2 2" xfId="12945"/>
    <cellStyle name="Date Feeder Field 14 3" xfId="12946"/>
    <cellStyle name="Date Feeder Field 15" xfId="12947"/>
    <cellStyle name="Date Feeder Field 15 2" xfId="12948"/>
    <cellStyle name="Date Feeder Field 15 2 2" xfId="12949"/>
    <cellStyle name="Date Feeder Field 15 3" xfId="12950"/>
    <cellStyle name="Date Feeder Field 16" xfId="12951"/>
    <cellStyle name="Date Feeder Field 16 2" xfId="12952"/>
    <cellStyle name="Date Feeder Field 16 2 2" xfId="12953"/>
    <cellStyle name="Date Feeder Field 16 3" xfId="12954"/>
    <cellStyle name="Date Feeder Field 17" xfId="12955"/>
    <cellStyle name="Date Feeder Field 17 2" xfId="12956"/>
    <cellStyle name="Date Feeder Field 17 2 2" xfId="12957"/>
    <cellStyle name="Date Feeder Field 17 3" xfId="12958"/>
    <cellStyle name="Date Feeder Field 18" xfId="12959"/>
    <cellStyle name="Date Feeder Field 18 2" xfId="12960"/>
    <cellStyle name="Date Feeder Field 18 2 2" xfId="12961"/>
    <cellStyle name="Date Feeder Field 18 3" xfId="12962"/>
    <cellStyle name="Date Feeder Field 19" xfId="12963"/>
    <cellStyle name="Date Feeder Field 19 2" xfId="12964"/>
    <cellStyle name="Date Feeder Field 19 2 2" xfId="12965"/>
    <cellStyle name="Date Feeder Field 19 3" xfId="12966"/>
    <cellStyle name="Date Feeder Field 2" xfId="382"/>
    <cellStyle name="Date Feeder Field 2 10" xfId="12967"/>
    <cellStyle name="Date Feeder Field 2 10 2" xfId="12968"/>
    <cellStyle name="Date Feeder Field 2 10 2 2" xfId="12969"/>
    <cellStyle name="Date Feeder Field 2 10 3" xfId="12970"/>
    <cellStyle name="Date Feeder Field 2 11" xfId="12971"/>
    <cellStyle name="Date Feeder Field 2 11 2" xfId="12972"/>
    <cellStyle name="Date Feeder Field 2 11 2 2" xfId="12973"/>
    <cellStyle name="Date Feeder Field 2 11 3" xfId="12974"/>
    <cellStyle name="Date Feeder Field 2 12" xfId="12975"/>
    <cellStyle name="Date Feeder Field 2 12 2" xfId="12976"/>
    <cellStyle name="Date Feeder Field 2 12 2 2" xfId="12977"/>
    <cellStyle name="Date Feeder Field 2 12 3" xfId="12978"/>
    <cellStyle name="Date Feeder Field 2 13" xfId="12979"/>
    <cellStyle name="Date Feeder Field 2 13 2" xfId="12980"/>
    <cellStyle name="Date Feeder Field 2 13 2 2" xfId="12981"/>
    <cellStyle name="Date Feeder Field 2 13 3" xfId="12982"/>
    <cellStyle name="Date Feeder Field 2 14" xfId="12983"/>
    <cellStyle name="Date Feeder Field 2 14 2" xfId="12984"/>
    <cellStyle name="Date Feeder Field 2 14 2 2" xfId="12985"/>
    <cellStyle name="Date Feeder Field 2 14 3" xfId="12986"/>
    <cellStyle name="Date Feeder Field 2 15" xfId="12987"/>
    <cellStyle name="Date Feeder Field 2 15 2" xfId="12988"/>
    <cellStyle name="Date Feeder Field 2 15 2 2" xfId="12989"/>
    <cellStyle name="Date Feeder Field 2 15 3" xfId="12990"/>
    <cellStyle name="Date Feeder Field 2 16" xfId="12991"/>
    <cellStyle name="Date Feeder Field 2 16 2" xfId="12992"/>
    <cellStyle name="Date Feeder Field 2 16 2 2" xfId="12993"/>
    <cellStyle name="Date Feeder Field 2 16 3" xfId="12994"/>
    <cellStyle name="Date Feeder Field 2 17" xfId="12995"/>
    <cellStyle name="Date Feeder Field 2 17 2" xfId="12996"/>
    <cellStyle name="Date Feeder Field 2 17 2 2" xfId="12997"/>
    <cellStyle name="Date Feeder Field 2 17 3" xfId="12998"/>
    <cellStyle name="Date Feeder Field 2 18" xfId="12999"/>
    <cellStyle name="Date Feeder Field 2 18 2" xfId="13000"/>
    <cellStyle name="Date Feeder Field 2 18 2 2" xfId="13001"/>
    <cellStyle name="Date Feeder Field 2 18 3" xfId="13002"/>
    <cellStyle name="Date Feeder Field 2 19" xfId="13003"/>
    <cellStyle name="Date Feeder Field 2 19 2" xfId="13004"/>
    <cellStyle name="Date Feeder Field 2 19 2 2" xfId="13005"/>
    <cellStyle name="Date Feeder Field 2 19 3" xfId="13006"/>
    <cellStyle name="Date Feeder Field 2 2" xfId="383"/>
    <cellStyle name="Date Feeder Field 2 2 10" xfId="13007"/>
    <cellStyle name="Date Feeder Field 2 2 10 2" xfId="13008"/>
    <cellStyle name="Date Feeder Field 2 2 10 2 2" xfId="13009"/>
    <cellStyle name="Date Feeder Field 2 2 10 3" xfId="13010"/>
    <cellStyle name="Date Feeder Field 2 2 11" xfId="13011"/>
    <cellStyle name="Date Feeder Field 2 2 11 2" xfId="13012"/>
    <cellStyle name="Date Feeder Field 2 2 11 2 2" xfId="13013"/>
    <cellStyle name="Date Feeder Field 2 2 11 3" xfId="13014"/>
    <cellStyle name="Date Feeder Field 2 2 12" xfId="13015"/>
    <cellStyle name="Date Feeder Field 2 2 12 2" xfId="13016"/>
    <cellStyle name="Date Feeder Field 2 2 12 2 2" xfId="13017"/>
    <cellStyle name="Date Feeder Field 2 2 12 3" xfId="13018"/>
    <cellStyle name="Date Feeder Field 2 2 13" xfId="13019"/>
    <cellStyle name="Date Feeder Field 2 2 13 2" xfId="13020"/>
    <cellStyle name="Date Feeder Field 2 2 13 2 2" xfId="13021"/>
    <cellStyle name="Date Feeder Field 2 2 13 3" xfId="13022"/>
    <cellStyle name="Date Feeder Field 2 2 14" xfId="13023"/>
    <cellStyle name="Date Feeder Field 2 2 14 2" xfId="13024"/>
    <cellStyle name="Date Feeder Field 2 2 14 2 2" xfId="13025"/>
    <cellStyle name="Date Feeder Field 2 2 14 3" xfId="13026"/>
    <cellStyle name="Date Feeder Field 2 2 15" xfId="13027"/>
    <cellStyle name="Date Feeder Field 2 2 15 2" xfId="13028"/>
    <cellStyle name="Date Feeder Field 2 2 15 2 2" xfId="13029"/>
    <cellStyle name="Date Feeder Field 2 2 15 3" xfId="13030"/>
    <cellStyle name="Date Feeder Field 2 2 16" xfId="13031"/>
    <cellStyle name="Date Feeder Field 2 2 16 2" xfId="13032"/>
    <cellStyle name="Date Feeder Field 2 2 16 2 2" xfId="13033"/>
    <cellStyle name="Date Feeder Field 2 2 16 3" xfId="13034"/>
    <cellStyle name="Date Feeder Field 2 2 17" xfId="13035"/>
    <cellStyle name="Date Feeder Field 2 2 17 2" xfId="13036"/>
    <cellStyle name="Date Feeder Field 2 2 17 2 2" xfId="13037"/>
    <cellStyle name="Date Feeder Field 2 2 17 3" xfId="13038"/>
    <cellStyle name="Date Feeder Field 2 2 18" xfId="13039"/>
    <cellStyle name="Date Feeder Field 2 2 18 2" xfId="13040"/>
    <cellStyle name="Date Feeder Field 2 2 19" xfId="13041"/>
    <cellStyle name="Date Feeder Field 2 2 2" xfId="13042"/>
    <cellStyle name="Date Feeder Field 2 2 2 10" xfId="13043"/>
    <cellStyle name="Date Feeder Field 2 2 2 10 2" xfId="13044"/>
    <cellStyle name="Date Feeder Field 2 2 2 10 2 2" xfId="13045"/>
    <cellStyle name="Date Feeder Field 2 2 2 10 3" xfId="13046"/>
    <cellStyle name="Date Feeder Field 2 2 2 11" xfId="13047"/>
    <cellStyle name="Date Feeder Field 2 2 2 11 2" xfId="13048"/>
    <cellStyle name="Date Feeder Field 2 2 2 11 2 2" xfId="13049"/>
    <cellStyle name="Date Feeder Field 2 2 2 11 3" xfId="13050"/>
    <cellStyle name="Date Feeder Field 2 2 2 12" xfId="13051"/>
    <cellStyle name="Date Feeder Field 2 2 2 12 2" xfId="13052"/>
    <cellStyle name="Date Feeder Field 2 2 2 12 2 2" xfId="13053"/>
    <cellStyle name="Date Feeder Field 2 2 2 12 3" xfId="13054"/>
    <cellStyle name="Date Feeder Field 2 2 2 13" xfId="13055"/>
    <cellStyle name="Date Feeder Field 2 2 2 13 2" xfId="13056"/>
    <cellStyle name="Date Feeder Field 2 2 2 13 2 2" xfId="13057"/>
    <cellStyle name="Date Feeder Field 2 2 2 13 3" xfId="13058"/>
    <cellStyle name="Date Feeder Field 2 2 2 14" xfId="13059"/>
    <cellStyle name="Date Feeder Field 2 2 2 14 2" xfId="13060"/>
    <cellStyle name="Date Feeder Field 2 2 2 14 2 2" xfId="13061"/>
    <cellStyle name="Date Feeder Field 2 2 2 14 3" xfId="13062"/>
    <cellStyle name="Date Feeder Field 2 2 2 15" xfId="13063"/>
    <cellStyle name="Date Feeder Field 2 2 2 15 2" xfId="13064"/>
    <cellStyle name="Date Feeder Field 2 2 2 15 2 2" xfId="13065"/>
    <cellStyle name="Date Feeder Field 2 2 2 15 3" xfId="13066"/>
    <cellStyle name="Date Feeder Field 2 2 2 16" xfId="13067"/>
    <cellStyle name="Date Feeder Field 2 2 2 16 2" xfId="13068"/>
    <cellStyle name="Date Feeder Field 2 2 2 16 2 2" xfId="13069"/>
    <cellStyle name="Date Feeder Field 2 2 2 16 3" xfId="13070"/>
    <cellStyle name="Date Feeder Field 2 2 2 17" xfId="13071"/>
    <cellStyle name="Date Feeder Field 2 2 2 17 2" xfId="13072"/>
    <cellStyle name="Date Feeder Field 2 2 2 17 2 2" xfId="13073"/>
    <cellStyle name="Date Feeder Field 2 2 2 17 3" xfId="13074"/>
    <cellStyle name="Date Feeder Field 2 2 2 18" xfId="13075"/>
    <cellStyle name="Date Feeder Field 2 2 2 18 2" xfId="13076"/>
    <cellStyle name="Date Feeder Field 2 2 2 18 2 2" xfId="13077"/>
    <cellStyle name="Date Feeder Field 2 2 2 18 3" xfId="13078"/>
    <cellStyle name="Date Feeder Field 2 2 2 19" xfId="13079"/>
    <cellStyle name="Date Feeder Field 2 2 2 19 2" xfId="13080"/>
    <cellStyle name="Date Feeder Field 2 2 2 19 2 2" xfId="13081"/>
    <cellStyle name="Date Feeder Field 2 2 2 19 3" xfId="13082"/>
    <cellStyle name="Date Feeder Field 2 2 2 2" xfId="13083"/>
    <cellStyle name="Date Feeder Field 2 2 2 2 2" xfId="13084"/>
    <cellStyle name="Date Feeder Field 2 2 2 2 2 2" xfId="13085"/>
    <cellStyle name="Date Feeder Field 2 2 2 2 3" xfId="13086"/>
    <cellStyle name="Date Feeder Field 2 2 2 20" xfId="13087"/>
    <cellStyle name="Date Feeder Field 2 2 2 20 2" xfId="13088"/>
    <cellStyle name="Date Feeder Field 2 2 2 20 2 2" xfId="13089"/>
    <cellStyle name="Date Feeder Field 2 2 2 20 3" xfId="13090"/>
    <cellStyle name="Date Feeder Field 2 2 2 21" xfId="13091"/>
    <cellStyle name="Date Feeder Field 2 2 2 21 2" xfId="13092"/>
    <cellStyle name="Date Feeder Field 2 2 2 22" xfId="13093"/>
    <cellStyle name="Date Feeder Field 2 2 2 3" xfId="13094"/>
    <cellStyle name="Date Feeder Field 2 2 2 3 2" xfId="13095"/>
    <cellStyle name="Date Feeder Field 2 2 2 3 2 2" xfId="13096"/>
    <cellStyle name="Date Feeder Field 2 2 2 3 3" xfId="13097"/>
    <cellStyle name="Date Feeder Field 2 2 2 4" xfId="13098"/>
    <cellStyle name="Date Feeder Field 2 2 2 4 2" xfId="13099"/>
    <cellStyle name="Date Feeder Field 2 2 2 4 2 2" xfId="13100"/>
    <cellStyle name="Date Feeder Field 2 2 2 4 3" xfId="13101"/>
    <cellStyle name="Date Feeder Field 2 2 2 5" xfId="13102"/>
    <cellStyle name="Date Feeder Field 2 2 2 5 2" xfId="13103"/>
    <cellStyle name="Date Feeder Field 2 2 2 5 2 2" xfId="13104"/>
    <cellStyle name="Date Feeder Field 2 2 2 5 3" xfId="13105"/>
    <cellStyle name="Date Feeder Field 2 2 2 6" xfId="13106"/>
    <cellStyle name="Date Feeder Field 2 2 2 6 2" xfId="13107"/>
    <cellStyle name="Date Feeder Field 2 2 2 6 2 2" xfId="13108"/>
    <cellStyle name="Date Feeder Field 2 2 2 6 3" xfId="13109"/>
    <cellStyle name="Date Feeder Field 2 2 2 7" xfId="13110"/>
    <cellStyle name="Date Feeder Field 2 2 2 7 2" xfId="13111"/>
    <cellStyle name="Date Feeder Field 2 2 2 7 2 2" xfId="13112"/>
    <cellStyle name="Date Feeder Field 2 2 2 7 3" xfId="13113"/>
    <cellStyle name="Date Feeder Field 2 2 2 8" xfId="13114"/>
    <cellStyle name="Date Feeder Field 2 2 2 8 2" xfId="13115"/>
    <cellStyle name="Date Feeder Field 2 2 2 8 2 2" xfId="13116"/>
    <cellStyle name="Date Feeder Field 2 2 2 8 3" xfId="13117"/>
    <cellStyle name="Date Feeder Field 2 2 2 9" xfId="13118"/>
    <cellStyle name="Date Feeder Field 2 2 2 9 2" xfId="13119"/>
    <cellStyle name="Date Feeder Field 2 2 2 9 2 2" xfId="13120"/>
    <cellStyle name="Date Feeder Field 2 2 2 9 3" xfId="13121"/>
    <cellStyle name="Date Feeder Field 2 2 3" xfId="13122"/>
    <cellStyle name="Date Feeder Field 2 2 3 2" xfId="13123"/>
    <cellStyle name="Date Feeder Field 2 2 3 2 2" xfId="13124"/>
    <cellStyle name="Date Feeder Field 2 2 3 3" xfId="13125"/>
    <cellStyle name="Date Feeder Field 2 2 4" xfId="13126"/>
    <cellStyle name="Date Feeder Field 2 2 4 2" xfId="13127"/>
    <cellStyle name="Date Feeder Field 2 2 4 2 2" xfId="13128"/>
    <cellStyle name="Date Feeder Field 2 2 4 3" xfId="13129"/>
    <cellStyle name="Date Feeder Field 2 2 5" xfId="13130"/>
    <cellStyle name="Date Feeder Field 2 2 5 2" xfId="13131"/>
    <cellStyle name="Date Feeder Field 2 2 5 2 2" xfId="13132"/>
    <cellStyle name="Date Feeder Field 2 2 5 3" xfId="13133"/>
    <cellStyle name="Date Feeder Field 2 2 6" xfId="13134"/>
    <cellStyle name="Date Feeder Field 2 2 6 2" xfId="13135"/>
    <cellStyle name="Date Feeder Field 2 2 6 2 2" xfId="13136"/>
    <cellStyle name="Date Feeder Field 2 2 6 3" xfId="13137"/>
    <cellStyle name="Date Feeder Field 2 2 7" xfId="13138"/>
    <cellStyle name="Date Feeder Field 2 2 7 2" xfId="13139"/>
    <cellStyle name="Date Feeder Field 2 2 7 2 2" xfId="13140"/>
    <cellStyle name="Date Feeder Field 2 2 7 3" xfId="13141"/>
    <cellStyle name="Date Feeder Field 2 2 8" xfId="13142"/>
    <cellStyle name="Date Feeder Field 2 2 8 2" xfId="13143"/>
    <cellStyle name="Date Feeder Field 2 2 8 2 2" xfId="13144"/>
    <cellStyle name="Date Feeder Field 2 2 8 3" xfId="13145"/>
    <cellStyle name="Date Feeder Field 2 2 9" xfId="13146"/>
    <cellStyle name="Date Feeder Field 2 2 9 2" xfId="13147"/>
    <cellStyle name="Date Feeder Field 2 2 9 2 2" xfId="13148"/>
    <cellStyle name="Date Feeder Field 2 2 9 3" xfId="13149"/>
    <cellStyle name="Date Feeder Field 2 20" xfId="13150"/>
    <cellStyle name="Date Feeder Field 2 20 2" xfId="13151"/>
    <cellStyle name="Date Feeder Field 2 20 2 2" xfId="13152"/>
    <cellStyle name="Date Feeder Field 2 20 3" xfId="13153"/>
    <cellStyle name="Date Feeder Field 2 21" xfId="13154"/>
    <cellStyle name="Date Feeder Field 2 21 2" xfId="13155"/>
    <cellStyle name="Date Feeder Field 2 22" xfId="13156"/>
    <cellStyle name="Date Feeder Field 2 3" xfId="384"/>
    <cellStyle name="Date Feeder Field 2 3 10" xfId="13157"/>
    <cellStyle name="Date Feeder Field 2 3 10 2" xfId="13158"/>
    <cellStyle name="Date Feeder Field 2 3 10 2 2" xfId="13159"/>
    <cellStyle name="Date Feeder Field 2 3 10 3" xfId="13160"/>
    <cellStyle name="Date Feeder Field 2 3 11" xfId="13161"/>
    <cellStyle name="Date Feeder Field 2 3 11 2" xfId="13162"/>
    <cellStyle name="Date Feeder Field 2 3 11 2 2" xfId="13163"/>
    <cellStyle name="Date Feeder Field 2 3 11 3" xfId="13164"/>
    <cellStyle name="Date Feeder Field 2 3 12" xfId="13165"/>
    <cellStyle name="Date Feeder Field 2 3 12 2" xfId="13166"/>
    <cellStyle name="Date Feeder Field 2 3 12 2 2" xfId="13167"/>
    <cellStyle name="Date Feeder Field 2 3 12 3" xfId="13168"/>
    <cellStyle name="Date Feeder Field 2 3 13" xfId="13169"/>
    <cellStyle name="Date Feeder Field 2 3 13 2" xfId="13170"/>
    <cellStyle name="Date Feeder Field 2 3 13 2 2" xfId="13171"/>
    <cellStyle name="Date Feeder Field 2 3 13 3" xfId="13172"/>
    <cellStyle name="Date Feeder Field 2 3 14" xfId="13173"/>
    <cellStyle name="Date Feeder Field 2 3 14 2" xfId="13174"/>
    <cellStyle name="Date Feeder Field 2 3 14 2 2" xfId="13175"/>
    <cellStyle name="Date Feeder Field 2 3 14 3" xfId="13176"/>
    <cellStyle name="Date Feeder Field 2 3 15" xfId="13177"/>
    <cellStyle name="Date Feeder Field 2 3 15 2" xfId="13178"/>
    <cellStyle name="Date Feeder Field 2 3 15 2 2" xfId="13179"/>
    <cellStyle name="Date Feeder Field 2 3 15 3" xfId="13180"/>
    <cellStyle name="Date Feeder Field 2 3 16" xfId="13181"/>
    <cellStyle name="Date Feeder Field 2 3 16 2" xfId="13182"/>
    <cellStyle name="Date Feeder Field 2 3 16 2 2" xfId="13183"/>
    <cellStyle name="Date Feeder Field 2 3 16 3" xfId="13184"/>
    <cellStyle name="Date Feeder Field 2 3 17" xfId="13185"/>
    <cellStyle name="Date Feeder Field 2 3 17 2" xfId="13186"/>
    <cellStyle name="Date Feeder Field 2 3 17 2 2" xfId="13187"/>
    <cellStyle name="Date Feeder Field 2 3 17 3" xfId="13188"/>
    <cellStyle name="Date Feeder Field 2 3 18" xfId="13189"/>
    <cellStyle name="Date Feeder Field 2 3 18 2" xfId="13190"/>
    <cellStyle name="Date Feeder Field 2 3 19" xfId="13191"/>
    <cellStyle name="Date Feeder Field 2 3 2" xfId="13192"/>
    <cellStyle name="Date Feeder Field 2 3 2 10" xfId="13193"/>
    <cellStyle name="Date Feeder Field 2 3 2 10 2" xfId="13194"/>
    <cellStyle name="Date Feeder Field 2 3 2 10 2 2" xfId="13195"/>
    <cellStyle name="Date Feeder Field 2 3 2 10 3" xfId="13196"/>
    <cellStyle name="Date Feeder Field 2 3 2 11" xfId="13197"/>
    <cellStyle name="Date Feeder Field 2 3 2 11 2" xfId="13198"/>
    <cellStyle name="Date Feeder Field 2 3 2 11 2 2" xfId="13199"/>
    <cellStyle name="Date Feeder Field 2 3 2 11 3" xfId="13200"/>
    <cellStyle name="Date Feeder Field 2 3 2 12" xfId="13201"/>
    <cellStyle name="Date Feeder Field 2 3 2 12 2" xfId="13202"/>
    <cellStyle name="Date Feeder Field 2 3 2 12 2 2" xfId="13203"/>
    <cellStyle name="Date Feeder Field 2 3 2 12 3" xfId="13204"/>
    <cellStyle name="Date Feeder Field 2 3 2 13" xfId="13205"/>
    <cellStyle name="Date Feeder Field 2 3 2 13 2" xfId="13206"/>
    <cellStyle name="Date Feeder Field 2 3 2 13 2 2" xfId="13207"/>
    <cellStyle name="Date Feeder Field 2 3 2 13 3" xfId="13208"/>
    <cellStyle name="Date Feeder Field 2 3 2 14" xfId="13209"/>
    <cellStyle name="Date Feeder Field 2 3 2 14 2" xfId="13210"/>
    <cellStyle name="Date Feeder Field 2 3 2 14 2 2" xfId="13211"/>
    <cellStyle name="Date Feeder Field 2 3 2 14 3" xfId="13212"/>
    <cellStyle name="Date Feeder Field 2 3 2 15" xfId="13213"/>
    <cellStyle name="Date Feeder Field 2 3 2 15 2" xfId="13214"/>
    <cellStyle name="Date Feeder Field 2 3 2 15 2 2" xfId="13215"/>
    <cellStyle name="Date Feeder Field 2 3 2 15 3" xfId="13216"/>
    <cellStyle name="Date Feeder Field 2 3 2 16" xfId="13217"/>
    <cellStyle name="Date Feeder Field 2 3 2 16 2" xfId="13218"/>
    <cellStyle name="Date Feeder Field 2 3 2 16 2 2" xfId="13219"/>
    <cellStyle name="Date Feeder Field 2 3 2 16 3" xfId="13220"/>
    <cellStyle name="Date Feeder Field 2 3 2 17" xfId="13221"/>
    <cellStyle name="Date Feeder Field 2 3 2 17 2" xfId="13222"/>
    <cellStyle name="Date Feeder Field 2 3 2 17 2 2" xfId="13223"/>
    <cellStyle name="Date Feeder Field 2 3 2 17 3" xfId="13224"/>
    <cellStyle name="Date Feeder Field 2 3 2 18" xfId="13225"/>
    <cellStyle name="Date Feeder Field 2 3 2 18 2" xfId="13226"/>
    <cellStyle name="Date Feeder Field 2 3 2 18 2 2" xfId="13227"/>
    <cellStyle name="Date Feeder Field 2 3 2 18 3" xfId="13228"/>
    <cellStyle name="Date Feeder Field 2 3 2 19" xfId="13229"/>
    <cellStyle name="Date Feeder Field 2 3 2 19 2" xfId="13230"/>
    <cellStyle name="Date Feeder Field 2 3 2 19 2 2" xfId="13231"/>
    <cellStyle name="Date Feeder Field 2 3 2 19 3" xfId="13232"/>
    <cellStyle name="Date Feeder Field 2 3 2 2" xfId="13233"/>
    <cellStyle name="Date Feeder Field 2 3 2 2 2" xfId="13234"/>
    <cellStyle name="Date Feeder Field 2 3 2 2 2 2" xfId="13235"/>
    <cellStyle name="Date Feeder Field 2 3 2 2 3" xfId="13236"/>
    <cellStyle name="Date Feeder Field 2 3 2 20" xfId="13237"/>
    <cellStyle name="Date Feeder Field 2 3 2 20 2" xfId="13238"/>
    <cellStyle name="Date Feeder Field 2 3 2 20 2 2" xfId="13239"/>
    <cellStyle name="Date Feeder Field 2 3 2 20 3" xfId="13240"/>
    <cellStyle name="Date Feeder Field 2 3 2 21" xfId="13241"/>
    <cellStyle name="Date Feeder Field 2 3 2 21 2" xfId="13242"/>
    <cellStyle name="Date Feeder Field 2 3 2 22" xfId="13243"/>
    <cellStyle name="Date Feeder Field 2 3 2 3" xfId="13244"/>
    <cellStyle name="Date Feeder Field 2 3 2 3 2" xfId="13245"/>
    <cellStyle name="Date Feeder Field 2 3 2 3 2 2" xfId="13246"/>
    <cellStyle name="Date Feeder Field 2 3 2 3 3" xfId="13247"/>
    <cellStyle name="Date Feeder Field 2 3 2 4" xfId="13248"/>
    <cellStyle name="Date Feeder Field 2 3 2 4 2" xfId="13249"/>
    <cellStyle name="Date Feeder Field 2 3 2 4 2 2" xfId="13250"/>
    <cellStyle name="Date Feeder Field 2 3 2 4 3" xfId="13251"/>
    <cellStyle name="Date Feeder Field 2 3 2 5" xfId="13252"/>
    <cellStyle name="Date Feeder Field 2 3 2 5 2" xfId="13253"/>
    <cellStyle name="Date Feeder Field 2 3 2 5 2 2" xfId="13254"/>
    <cellStyle name="Date Feeder Field 2 3 2 5 3" xfId="13255"/>
    <cellStyle name="Date Feeder Field 2 3 2 6" xfId="13256"/>
    <cellStyle name="Date Feeder Field 2 3 2 6 2" xfId="13257"/>
    <cellStyle name="Date Feeder Field 2 3 2 6 2 2" xfId="13258"/>
    <cellStyle name="Date Feeder Field 2 3 2 6 3" xfId="13259"/>
    <cellStyle name="Date Feeder Field 2 3 2 7" xfId="13260"/>
    <cellStyle name="Date Feeder Field 2 3 2 7 2" xfId="13261"/>
    <cellStyle name="Date Feeder Field 2 3 2 7 2 2" xfId="13262"/>
    <cellStyle name="Date Feeder Field 2 3 2 7 3" xfId="13263"/>
    <cellStyle name="Date Feeder Field 2 3 2 8" xfId="13264"/>
    <cellStyle name="Date Feeder Field 2 3 2 8 2" xfId="13265"/>
    <cellStyle name="Date Feeder Field 2 3 2 8 2 2" xfId="13266"/>
    <cellStyle name="Date Feeder Field 2 3 2 8 3" xfId="13267"/>
    <cellStyle name="Date Feeder Field 2 3 2 9" xfId="13268"/>
    <cellStyle name="Date Feeder Field 2 3 2 9 2" xfId="13269"/>
    <cellStyle name="Date Feeder Field 2 3 2 9 2 2" xfId="13270"/>
    <cellStyle name="Date Feeder Field 2 3 2 9 3" xfId="13271"/>
    <cellStyle name="Date Feeder Field 2 3 3" xfId="13272"/>
    <cellStyle name="Date Feeder Field 2 3 3 2" xfId="13273"/>
    <cellStyle name="Date Feeder Field 2 3 3 2 2" xfId="13274"/>
    <cellStyle name="Date Feeder Field 2 3 3 3" xfId="13275"/>
    <cellStyle name="Date Feeder Field 2 3 4" xfId="13276"/>
    <cellStyle name="Date Feeder Field 2 3 4 2" xfId="13277"/>
    <cellStyle name="Date Feeder Field 2 3 4 2 2" xfId="13278"/>
    <cellStyle name="Date Feeder Field 2 3 4 3" xfId="13279"/>
    <cellStyle name="Date Feeder Field 2 3 5" xfId="13280"/>
    <cellStyle name="Date Feeder Field 2 3 5 2" xfId="13281"/>
    <cellStyle name="Date Feeder Field 2 3 5 2 2" xfId="13282"/>
    <cellStyle name="Date Feeder Field 2 3 5 3" xfId="13283"/>
    <cellStyle name="Date Feeder Field 2 3 6" xfId="13284"/>
    <cellStyle name="Date Feeder Field 2 3 6 2" xfId="13285"/>
    <cellStyle name="Date Feeder Field 2 3 6 2 2" xfId="13286"/>
    <cellStyle name="Date Feeder Field 2 3 6 3" xfId="13287"/>
    <cellStyle name="Date Feeder Field 2 3 7" xfId="13288"/>
    <cellStyle name="Date Feeder Field 2 3 7 2" xfId="13289"/>
    <cellStyle name="Date Feeder Field 2 3 7 2 2" xfId="13290"/>
    <cellStyle name="Date Feeder Field 2 3 7 3" xfId="13291"/>
    <cellStyle name="Date Feeder Field 2 3 8" xfId="13292"/>
    <cellStyle name="Date Feeder Field 2 3 8 2" xfId="13293"/>
    <cellStyle name="Date Feeder Field 2 3 8 2 2" xfId="13294"/>
    <cellStyle name="Date Feeder Field 2 3 8 3" xfId="13295"/>
    <cellStyle name="Date Feeder Field 2 3 9" xfId="13296"/>
    <cellStyle name="Date Feeder Field 2 3 9 2" xfId="13297"/>
    <cellStyle name="Date Feeder Field 2 3 9 2 2" xfId="13298"/>
    <cellStyle name="Date Feeder Field 2 3 9 3" xfId="13299"/>
    <cellStyle name="Date Feeder Field 2 4" xfId="385"/>
    <cellStyle name="Date Feeder Field 2 4 10" xfId="13300"/>
    <cellStyle name="Date Feeder Field 2 4 10 2" xfId="13301"/>
    <cellStyle name="Date Feeder Field 2 4 10 2 2" xfId="13302"/>
    <cellStyle name="Date Feeder Field 2 4 10 3" xfId="13303"/>
    <cellStyle name="Date Feeder Field 2 4 11" xfId="13304"/>
    <cellStyle name="Date Feeder Field 2 4 11 2" xfId="13305"/>
    <cellStyle name="Date Feeder Field 2 4 11 2 2" xfId="13306"/>
    <cellStyle name="Date Feeder Field 2 4 11 3" xfId="13307"/>
    <cellStyle name="Date Feeder Field 2 4 12" xfId="13308"/>
    <cellStyle name="Date Feeder Field 2 4 12 2" xfId="13309"/>
    <cellStyle name="Date Feeder Field 2 4 12 2 2" xfId="13310"/>
    <cellStyle name="Date Feeder Field 2 4 12 3" xfId="13311"/>
    <cellStyle name="Date Feeder Field 2 4 13" xfId="13312"/>
    <cellStyle name="Date Feeder Field 2 4 13 2" xfId="13313"/>
    <cellStyle name="Date Feeder Field 2 4 13 2 2" xfId="13314"/>
    <cellStyle name="Date Feeder Field 2 4 13 3" xfId="13315"/>
    <cellStyle name="Date Feeder Field 2 4 14" xfId="13316"/>
    <cellStyle name="Date Feeder Field 2 4 14 2" xfId="13317"/>
    <cellStyle name="Date Feeder Field 2 4 14 2 2" xfId="13318"/>
    <cellStyle name="Date Feeder Field 2 4 14 3" xfId="13319"/>
    <cellStyle name="Date Feeder Field 2 4 15" xfId="13320"/>
    <cellStyle name="Date Feeder Field 2 4 15 2" xfId="13321"/>
    <cellStyle name="Date Feeder Field 2 4 15 2 2" xfId="13322"/>
    <cellStyle name="Date Feeder Field 2 4 15 3" xfId="13323"/>
    <cellStyle name="Date Feeder Field 2 4 16" xfId="13324"/>
    <cellStyle name="Date Feeder Field 2 4 16 2" xfId="13325"/>
    <cellStyle name="Date Feeder Field 2 4 16 2 2" xfId="13326"/>
    <cellStyle name="Date Feeder Field 2 4 16 3" xfId="13327"/>
    <cellStyle name="Date Feeder Field 2 4 17" xfId="13328"/>
    <cellStyle name="Date Feeder Field 2 4 17 2" xfId="13329"/>
    <cellStyle name="Date Feeder Field 2 4 17 2 2" xfId="13330"/>
    <cellStyle name="Date Feeder Field 2 4 17 3" xfId="13331"/>
    <cellStyle name="Date Feeder Field 2 4 18" xfId="13332"/>
    <cellStyle name="Date Feeder Field 2 4 18 2" xfId="13333"/>
    <cellStyle name="Date Feeder Field 2 4 18 2 2" xfId="13334"/>
    <cellStyle name="Date Feeder Field 2 4 18 3" xfId="13335"/>
    <cellStyle name="Date Feeder Field 2 4 19" xfId="13336"/>
    <cellStyle name="Date Feeder Field 2 4 19 2" xfId="13337"/>
    <cellStyle name="Date Feeder Field 2 4 19 2 2" xfId="13338"/>
    <cellStyle name="Date Feeder Field 2 4 19 3" xfId="13339"/>
    <cellStyle name="Date Feeder Field 2 4 2" xfId="13340"/>
    <cellStyle name="Date Feeder Field 2 4 2 10" xfId="13341"/>
    <cellStyle name="Date Feeder Field 2 4 2 10 2" xfId="13342"/>
    <cellStyle name="Date Feeder Field 2 4 2 10 2 2" xfId="13343"/>
    <cellStyle name="Date Feeder Field 2 4 2 10 3" xfId="13344"/>
    <cellStyle name="Date Feeder Field 2 4 2 11" xfId="13345"/>
    <cellStyle name="Date Feeder Field 2 4 2 11 2" xfId="13346"/>
    <cellStyle name="Date Feeder Field 2 4 2 11 2 2" xfId="13347"/>
    <cellStyle name="Date Feeder Field 2 4 2 11 3" xfId="13348"/>
    <cellStyle name="Date Feeder Field 2 4 2 12" xfId="13349"/>
    <cellStyle name="Date Feeder Field 2 4 2 12 2" xfId="13350"/>
    <cellStyle name="Date Feeder Field 2 4 2 12 2 2" xfId="13351"/>
    <cellStyle name="Date Feeder Field 2 4 2 12 3" xfId="13352"/>
    <cellStyle name="Date Feeder Field 2 4 2 13" xfId="13353"/>
    <cellStyle name="Date Feeder Field 2 4 2 13 2" xfId="13354"/>
    <cellStyle name="Date Feeder Field 2 4 2 13 2 2" xfId="13355"/>
    <cellStyle name="Date Feeder Field 2 4 2 13 3" xfId="13356"/>
    <cellStyle name="Date Feeder Field 2 4 2 14" xfId="13357"/>
    <cellStyle name="Date Feeder Field 2 4 2 14 2" xfId="13358"/>
    <cellStyle name="Date Feeder Field 2 4 2 14 2 2" xfId="13359"/>
    <cellStyle name="Date Feeder Field 2 4 2 14 3" xfId="13360"/>
    <cellStyle name="Date Feeder Field 2 4 2 15" xfId="13361"/>
    <cellStyle name="Date Feeder Field 2 4 2 15 2" xfId="13362"/>
    <cellStyle name="Date Feeder Field 2 4 2 15 2 2" xfId="13363"/>
    <cellStyle name="Date Feeder Field 2 4 2 15 3" xfId="13364"/>
    <cellStyle name="Date Feeder Field 2 4 2 16" xfId="13365"/>
    <cellStyle name="Date Feeder Field 2 4 2 16 2" xfId="13366"/>
    <cellStyle name="Date Feeder Field 2 4 2 16 2 2" xfId="13367"/>
    <cellStyle name="Date Feeder Field 2 4 2 16 3" xfId="13368"/>
    <cellStyle name="Date Feeder Field 2 4 2 17" xfId="13369"/>
    <cellStyle name="Date Feeder Field 2 4 2 17 2" xfId="13370"/>
    <cellStyle name="Date Feeder Field 2 4 2 17 2 2" xfId="13371"/>
    <cellStyle name="Date Feeder Field 2 4 2 17 3" xfId="13372"/>
    <cellStyle name="Date Feeder Field 2 4 2 18" xfId="13373"/>
    <cellStyle name="Date Feeder Field 2 4 2 18 2" xfId="13374"/>
    <cellStyle name="Date Feeder Field 2 4 2 18 2 2" xfId="13375"/>
    <cellStyle name="Date Feeder Field 2 4 2 18 3" xfId="13376"/>
    <cellStyle name="Date Feeder Field 2 4 2 19" xfId="13377"/>
    <cellStyle name="Date Feeder Field 2 4 2 19 2" xfId="13378"/>
    <cellStyle name="Date Feeder Field 2 4 2 19 2 2" xfId="13379"/>
    <cellStyle name="Date Feeder Field 2 4 2 19 3" xfId="13380"/>
    <cellStyle name="Date Feeder Field 2 4 2 2" xfId="13381"/>
    <cellStyle name="Date Feeder Field 2 4 2 2 2" xfId="13382"/>
    <cellStyle name="Date Feeder Field 2 4 2 2 2 2" xfId="13383"/>
    <cellStyle name="Date Feeder Field 2 4 2 2 3" xfId="13384"/>
    <cellStyle name="Date Feeder Field 2 4 2 20" xfId="13385"/>
    <cellStyle name="Date Feeder Field 2 4 2 20 2" xfId="13386"/>
    <cellStyle name="Date Feeder Field 2 4 2 20 2 2" xfId="13387"/>
    <cellStyle name="Date Feeder Field 2 4 2 20 3" xfId="13388"/>
    <cellStyle name="Date Feeder Field 2 4 2 21" xfId="13389"/>
    <cellStyle name="Date Feeder Field 2 4 2 21 2" xfId="13390"/>
    <cellStyle name="Date Feeder Field 2 4 2 22" xfId="13391"/>
    <cellStyle name="Date Feeder Field 2 4 2 3" xfId="13392"/>
    <cellStyle name="Date Feeder Field 2 4 2 3 2" xfId="13393"/>
    <cellStyle name="Date Feeder Field 2 4 2 3 2 2" xfId="13394"/>
    <cellStyle name="Date Feeder Field 2 4 2 3 3" xfId="13395"/>
    <cellStyle name="Date Feeder Field 2 4 2 4" xfId="13396"/>
    <cellStyle name="Date Feeder Field 2 4 2 4 2" xfId="13397"/>
    <cellStyle name="Date Feeder Field 2 4 2 4 2 2" xfId="13398"/>
    <cellStyle name="Date Feeder Field 2 4 2 4 3" xfId="13399"/>
    <cellStyle name="Date Feeder Field 2 4 2 5" xfId="13400"/>
    <cellStyle name="Date Feeder Field 2 4 2 5 2" xfId="13401"/>
    <cellStyle name="Date Feeder Field 2 4 2 5 2 2" xfId="13402"/>
    <cellStyle name="Date Feeder Field 2 4 2 5 3" xfId="13403"/>
    <cellStyle name="Date Feeder Field 2 4 2 6" xfId="13404"/>
    <cellStyle name="Date Feeder Field 2 4 2 6 2" xfId="13405"/>
    <cellStyle name="Date Feeder Field 2 4 2 6 2 2" xfId="13406"/>
    <cellStyle name="Date Feeder Field 2 4 2 6 3" xfId="13407"/>
    <cellStyle name="Date Feeder Field 2 4 2 7" xfId="13408"/>
    <cellStyle name="Date Feeder Field 2 4 2 7 2" xfId="13409"/>
    <cellStyle name="Date Feeder Field 2 4 2 7 2 2" xfId="13410"/>
    <cellStyle name="Date Feeder Field 2 4 2 7 3" xfId="13411"/>
    <cellStyle name="Date Feeder Field 2 4 2 8" xfId="13412"/>
    <cellStyle name="Date Feeder Field 2 4 2 8 2" xfId="13413"/>
    <cellStyle name="Date Feeder Field 2 4 2 8 2 2" xfId="13414"/>
    <cellStyle name="Date Feeder Field 2 4 2 8 3" xfId="13415"/>
    <cellStyle name="Date Feeder Field 2 4 2 9" xfId="13416"/>
    <cellStyle name="Date Feeder Field 2 4 2 9 2" xfId="13417"/>
    <cellStyle name="Date Feeder Field 2 4 2 9 2 2" xfId="13418"/>
    <cellStyle name="Date Feeder Field 2 4 2 9 3" xfId="13419"/>
    <cellStyle name="Date Feeder Field 2 4 20" xfId="13420"/>
    <cellStyle name="Date Feeder Field 2 4 20 2" xfId="13421"/>
    <cellStyle name="Date Feeder Field 2 4 20 2 2" xfId="13422"/>
    <cellStyle name="Date Feeder Field 2 4 20 3" xfId="13423"/>
    <cellStyle name="Date Feeder Field 2 4 21" xfId="13424"/>
    <cellStyle name="Date Feeder Field 2 4 21 2" xfId="13425"/>
    <cellStyle name="Date Feeder Field 2 4 21 2 2" xfId="13426"/>
    <cellStyle name="Date Feeder Field 2 4 21 3" xfId="13427"/>
    <cellStyle name="Date Feeder Field 2 4 22" xfId="13428"/>
    <cellStyle name="Date Feeder Field 2 4 22 2" xfId="13429"/>
    <cellStyle name="Date Feeder Field 2 4 23" xfId="13430"/>
    <cellStyle name="Date Feeder Field 2 4 3" xfId="13431"/>
    <cellStyle name="Date Feeder Field 2 4 3 2" xfId="13432"/>
    <cellStyle name="Date Feeder Field 2 4 3 2 2" xfId="13433"/>
    <cellStyle name="Date Feeder Field 2 4 3 3" xfId="13434"/>
    <cellStyle name="Date Feeder Field 2 4 4" xfId="13435"/>
    <cellStyle name="Date Feeder Field 2 4 4 2" xfId="13436"/>
    <cellStyle name="Date Feeder Field 2 4 4 2 2" xfId="13437"/>
    <cellStyle name="Date Feeder Field 2 4 4 3" xfId="13438"/>
    <cellStyle name="Date Feeder Field 2 4 5" xfId="13439"/>
    <cellStyle name="Date Feeder Field 2 4 5 2" xfId="13440"/>
    <cellStyle name="Date Feeder Field 2 4 5 2 2" xfId="13441"/>
    <cellStyle name="Date Feeder Field 2 4 5 3" xfId="13442"/>
    <cellStyle name="Date Feeder Field 2 4 6" xfId="13443"/>
    <cellStyle name="Date Feeder Field 2 4 6 2" xfId="13444"/>
    <cellStyle name="Date Feeder Field 2 4 6 2 2" xfId="13445"/>
    <cellStyle name="Date Feeder Field 2 4 6 3" xfId="13446"/>
    <cellStyle name="Date Feeder Field 2 4 7" xfId="13447"/>
    <cellStyle name="Date Feeder Field 2 4 7 2" xfId="13448"/>
    <cellStyle name="Date Feeder Field 2 4 7 2 2" xfId="13449"/>
    <cellStyle name="Date Feeder Field 2 4 7 3" xfId="13450"/>
    <cellStyle name="Date Feeder Field 2 4 8" xfId="13451"/>
    <cellStyle name="Date Feeder Field 2 4 8 2" xfId="13452"/>
    <cellStyle name="Date Feeder Field 2 4 8 2 2" xfId="13453"/>
    <cellStyle name="Date Feeder Field 2 4 8 3" xfId="13454"/>
    <cellStyle name="Date Feeder Field 2 4 9" xfId="13455"/>
    <cellStyle name="Date Feeder Field 2 4 9 2" xfId="13456"/>
    <cellStyle name="Date Feeder Field 2 4 9 2 2" xfId="13457"/>
    <cellStyle name="Date Feeder Field 2 4 9 3" xfId="13458"/>
    <cellStyle name="Date Feeder Field 2 5" xfId="386"/>
    <cellStyle name="Date Feeder Field 2 5 10" xfId="13459"/>
    <cellStyle name="Date Feeder Field 2 5 10 2" xfId="13460"/>
    <cellStyle name="Date Feeder Field 2 5 10 2 2" xfId="13461"/>
    <cellStyle name="Date Feeder Field 2 5 10 3" xfId="13462"/>
    <cellStyle name="Date Feeder Field 2 5 11" xfId="13463"/>
    <cellStyle name="Date Feeder Field 2 5 11 2" xfId="13464"/>
    <cellStyle name="Date Feeder Field 2 5 11 2 2" xfId="13465"/>
    <cellStyle name="Date Feeder Field 2 5 11 3" xfId="13466"/>
    <cellStyle name="Date Feeder Field 2 5 12" xfId="13467"/>
    <cellStyle name="Date Feeder Field 2 5 12 2" xfId="13468"/>
    <cellStyle name="Date Feeder Field 2 5 12 2 2" xfId="13469"/>
    <cellStyle name="Date Feeder Field 2 5 12 3" xfId="13470"/>
    <cellStyle name="Date Feeder Field 2 5 13" xfId="13471"/>
    <cellStyle name="Date Feeder Field 2 5 13 2" xfId="13472"/>
    <cellStyle name="Date Feeder Field 2 5 13 2 2" xfId="13473"/>
    <cellStyle name="Date Feeder Field 2 5 13 3" xfId="13474"/>
    <cellStyle name="Date Feeder Field 2 5 14" xfId="13475"/>
    <cellStyle name="Date Feeder Field 2 5 14 2" xfId="13476"/>
    <cellStyle name="Date Feeder Field 2 5 14 2 2" xfId="13477"/>
    <cellStyle name="Date Feeder Field 2 5 14 3" xfId="13478"/>
    <cellStyle name="Date Feeder Field 2 5 15" xfId="13479"/>
    <cellStyle name="Date Feeder Field 2 5 15 2" xfId="13480"/>
    <cellStyle name="Date Feeder Field 2 5 15 2 2" xfId="13481"/>
    <cellStyle name="Date Feeder Field 2 5 15 3" xfId="13482"/>
    <cellStyle name="Date Feeder Field 2 5 16" xfId="13483"/>
    <cellStyle name="Date Feeder Field 2 5 16 2" xfId="13484"/>
    <cellStyle name="Date Feeder Field 2 5 16 2 2" xfId="13485"/>
    <cellStyle name="Date Feeder Field 2 5 16 3" xfId="13486"/>
    <cellStyle name="Date Feeder Field 2 5 17" xfId="13487"/>
    <cellStyle name="Date Feeder Field 2 5 17 2" xfId="13488"/>
    <cellStyle name="Date Feeder Field 2 5 17 2 2" xfId="13489"/>
    <cellStyle name="Date Feeder Field 2 5 17 3" xfId="13490"/>
    <cellStyle name="Date Feeder Field 2 5 18" xfId="13491"/>
    <cellStyle name="Date Feeder Field 2 5 18 2" xfId="13492"/>
    <cellStyle name="Date Feeder Field 2 5 18 2 2" xfId="13493"/>
    <cellStyle name="Date Feeder Field 2 5 18 3" xfId="13494"/>
    <cellStyle name="Date Feeder Field 2 5 19" xfId="13495"/>
    <cellStyle name="Date Feeder Field 2 5 19 2" xfId="13496"/>
    <cellStyle name="Date Feeder Field 2 5 19 2 2" xfId="13497"/>
    <cellStyle name="Date Feeder Field 2 5 19 3" xfId="13498"/>
    <cellStyle name="Date Feeder Field 2 5 2" xfId="13499"/>
    <cellStyle name="Date Feeder Field 2 5 2 2" xfId="13500"/>
    <cellStyle name="Date Feeder Field 2 5 2 2 2" xfId="13501"/>
    <cellStyle name="Date Feeder Field 2 5 2 3" xfId="13502"/>
    <cellStyle name="Date Feeder Field 2 5 20" xfId="13503"/>
    <cellStyle name="Date Feeder Field 2 5 20 2" xfId="13504"/>
    <cellStyle name="Date Feeder Field 2 5 20 2 2" xfId="13505"/>
    <cellStyle name="Date Feeder Field 2 5 20 3" xfId="13506"/>
    <cellStyle name="Date Feeder Field 2 5 21" xfId="13507"/>
    <cellStyle name="Date Feeder Field 2 5 21 2" xfId="13508"/>
    <cellStyle name="Date Feeder Field 2 5 22" xfId="13509"/>
    <cellStyle name="Date Feeder Field 2 5 3" xfId="13510"/>
    <cellStyle name="Date Feeder Field 2 5 3 2" xfId="13511"/>
    <cellStyle name="Date Feeder Field 2 5 3 2 2" xfId="13512"/>
    <cellStyle name="Date Feeder Field 2 5 3 3" xfId="13513"/>
    <cellStyle name="Date Feeder Field 2 5 4" xfId="13514"/>
    <cellStyle name="Date Feeder Field 2 5 4 2" xfId="13515"/>
    <cellStyle name="Date Feeder Field 2 5 4 2 2" xfId="13516"/>
    <cellStyle name="Date Feeder Field 2 5 4 3" xfId="13517"/>
    <cellStyle name="Date Feeder Field 2 5 5" xfId="13518"/>
    <cellStyle name="Date Feeder Field 2 5 5 2" xfId="13519"/>
    <cellStyle name="Date Feeder Field 2 5 5 2 2" xfId="13520"/>
    <cellStyle name="Date Feeder Field 2 5 5 3" xfId="13521"/>
    <cellStyle name="Date Feeder Field 2 5 6" xfId="13522"/>
    <cellStyle name="Date Feeder Field 2 5 6 2" xfId="13523"/>
    <cellStyle name="Date Feeder Field 2 5 6 2 2" xfId="13524"/>
    <cellStyle name="Date Feeder Field 2 5 6 3" xfId="13525"/>
    <cellStyle name="Date Feeder Field 2 5 7" xfId="13526"/>
    <cellStyle name="Date Feeder Field 2 5 7 2" xfId="13527"/>
    <cellStyle name="Date Feeder Field 2 5 7 2 2" xfId="13528"/>
    <cellStyle name="Date Feeder Field 2 5 7 3" xfId="13529"/>
    <cellStyle name="Date Feeder Field 2 5 8" xfId="13530"/>
    <cellStyle name="Date Feeder Field 2 5 8 2" xfId="13531"/>
    <cellStyle name="Date Feeder Field 2 5 8 2 2" xfId="13532"/>
    <cellStyle name="Date Feeder Field 2 5 8 3" xfId="13533"/>
    <cellStyle name="Date Feeder Field 2 5 9" xfId="13534"/>
    <cellStyle name="Date Feeder Field 2 5 9 2" xfId="13535"/>
    <cellStyle name="Date Feeder Field 2 5 9 2 2" xfId="13536"/>
    <cellStyle name="Date Feeder Field 2 5 9 3" xfId="13537"/>
    <cellStyle name="Date Feeder Field 2 6" xfId="387"/>
    <cellStyle name="Date Feeder Field 2 6 2" xfId="13538"/>
    <cellStyle name="Date Feeder Field 2 6 2 2" xfId="13539"/>
    <cellStyle name="Date Feeder Field 2 6 3" xfId="13540"/>
    <cellStyle name="Date Feeder Field 2 7" xfId="13541"/>
    <cellStyle name="Date Feeder Field 2 7 2" xfId="13542"/>
    <cellStyle name="Date Feeder Field 2 7 2 2" xfId="13543"/>
    <cellStyle name="Date Feeder Field 2 7 3" xfId="13544"/>
    <cellStyle name="Date Feeder Field 2 8" xfId="13545"/>
    <cellStyle name="Date Feeder Field 2 8 2" xfId="13546"/>
    <cellStyle name="Date Feeder Field 2 8 2 2" xfId="13547"/>
    <cellStyle name="Date Feeder Field 2 8 3" xfId="13548"/>
    <cellStyle name="Date Feeder Field 2 9" xfId="13549"/>
    <cellStyle name="Date Feeder Field 2 9 2" xfId="13550"/>
    <cellStyle name="Date Feeder Field 2 9 2 2" xfId="13551"/>
    <cellStyle name="Date Feeder Field 2 9 3" xfId="13552"/>
    <cellStyle name="Date Feeder Field 20" xfId="13553"/>
    <cellStyle name="Date Feeder Field 20 2" xfId="13554"/>
    <cellStyle name="Date Feeder Field 20 2 2" xfId="13555"/>
    <cellStyle name="Date Feeder Field 20 3" xfId="13556"/>
    <cellStyle name="Date Feeder Field 21" xfId="13557"/>
    <cellStyle name="Date Feeder Field 21 2" xfId="13558"/>
    <cellStyle name="Date Feeder Field 21 2 2" xfId="13559"/>
    <cellStyle name="Date Feeder Field 21 3" xfId="13560"/>
    <cellStyle name="Date Feeder Field 22" xfId="13561"/>
    <cellStyle name="Date Feeder Field 22 2" xfId="13562"/>
    <cellStyle name="Date Feeder Field 23" xfId="13563"/>
    <cellStyle name="Date Feeder Field 24" xfId="13564"/>
    <cellStyle name="Date Feeder Field 25" xfId="13565"/>
    <cellStyle name="Date Feeder Field 26" xfId="13566"/>
    <cellStyle name="Date Feeder Field 3" xfId="388"/>
    <cellStyle name="Date Feeder Field 3 10" xfId="13567"/>
    <cellStyle name="Date Feeder Field 3 10 2" xfId="13568"/>
    <cellStyle name="Date Feeder Field 3 10 2 2" xfId="13569"/>
    <cellStyle name="Date Feeder Field 3 10 3" xfId="13570"/>
    <cellStyle name="Date Feeder Field 3 11" xfId="13571"/>
    <cellStyle name="Date Feeder Field 3 11 2" xfId="13572"/>
    <cellStyle name="Date Feeder Field 3 11 2 2" xfId="13573"/>
    <cellStyle name="Date Feeder Field 3 11 3" xfId="13574"/>
    <cellStyle name="Date Feeder Field 3 12" xfId="13575"/>
    <cellStyle name="Date Feeder Field 3 12 2" xfId="13576"/>
    <cellStyle name="Date Feeder Field 3 12 2 2" xfId="13577"/>
    <cellStyle name="Date Feeder Field 3 12 3" xfId="13578"/>
    <cellStyle name="Date Feeder Field 3 13" xfId="13579"/>
    <cellStyle name="Date Feeder Field 3 13 2" xfId="13580"/>
    <cellStyle name="Date Feeder Field 3 13 2 2" xfId="13581"/>
    <cellStyle name="Date Feeder Field 3 13 3" xfId="13582"/>
    <cellStyle name="Date Feeder Field 3 14" xfId="13583"/>
    <cellStyle name="Date Feeder Field 3 14 2" xfId="13584"/>
    <cellStyle name="Date Feeder Field 3 14 2 2" xfId="13585"/>
    <cellStyle name="Date Feeder Field 3 14 3" xfId="13586"/>
    <cellStyle name="Date Feeder Field 3 15" xfId="13587"/>
    <cellStyle name="Date Feeder Field 3 15 2" xfId="13588"/>
    <cellStyle name="Date Feeder Field 3 15 2 2" xfId="13589"/>
    <cellStyle name="Date Feeder Field 3 15 3" xfId="13590"/>
    <cellStyle name="Date Feeder Field 3 16" xfId="13591"/>
    <cellStyle name="Date Feeder Field 3 16 2" xfId="13592"/>
    <cellStyle name="Date Feeder Field 3 16 2 2" xfId="13593"/>
    <cellStyle name="Date Feeder Field 3 16 3" xfId="13594"/>
    <cellStyle name="Date Feeder Field 3 17" xfId="13595"/>
    <cellStyle name="Date Feeder Field 3 17 2" xfId="13596"/>
    <cellStyle name="Date Feeder Field 3 17 2 2" xfId="13597"/>
    <cellStyle name="Date Feeder Field 3 17 3" xfId="13598"/>
    <cellStyle name="Date Feeder Field 3 18" xfId="13599"/>
    <cellStyle name="Date Feeder Field 3 18 2" xfId="13600"/>
    <cellStyle name="Date Feeder Field 3 19" xfId="13601"/>
    <cellStyle name="Date Feeder Field 3 2" xfId="389"/>
    <cellStyle name="Date Feeder Field 3 2 10" xfId="13602"/>
    <cellStyle name="Date Feeder Field 3 2 10 2" xfId="13603"/>
    <cellStyle name="Date Feeder Field 3 2 10 2 2" xfId="13604"/>
    <cellStyle name="Date Feeder Field 3 2 10 3" xfId="13605"/>
    <cellStyle name="Date Feeder Field 3 2 11" xfId="13606"/>
    <cellStyle name="Date Feeder Field 3 2 11 2" xfId="13607"/>
    <cellStyle name="Date Feeder Field 3 2 11 2 2" xfId="13608"/>
    <cellStyle name="Date Feeder Field 3 2 11 3" xfId="13609"/>
    <cellStyle name="Date Feeder Field 3 2 12" xfId="13610"/>
    <cellStyle name="Date Feeder Field 3 2 12 2" xfId="13611"/>
    <cellStyle name="Date Feeder Field 3 2 12 2 2" xfId="13612"/>
    <cellStyle name="Date Feeder Field 3 2 12 3" xfId="13613"/>
    <cellStyle name="Date Feeder Field 3 2 13" xfId="13614"/>
    <cellStyle name="Date Feeder Field 3 2 13 2" xfId="13615"/>
    <cellStyle name="Date Feeder Field 3 2 13 2 2" xfId="13616"/>
    <cellStyle name="Date Feeder Field 3 2 13 3" xfId="13617"/>
    <cellStyle name="Date Feeder Field 3 2 14" xfId="13618"/>
    <cellStyle name="Date Feeder Field 3 2 14 2" xfId="13619"/>
    <cellStyle name="Date Feeder Field 3 2 14 2 2" xfId="13620"/>
    <cellStyle name="Date Feeder Field 3 2 14 3" xfId="13621"/>
    <cellStyle name="Date Feeder Field 3 2 15" xfId="13622"/>
    <cellStyle name="Date Feeder Field 3 2 15 2" xfId="13623"/>
    <cellStyle name="Date Feeder Field 3 2 15 2 2" xfId="13624"/>
    <cellStyle name="Date Feeder Field 3 2 15 3" xfId="13625"/>
    <cellStyle name="Date Feeder Field 3 2 16" xfId="13626"/>
    <cellStyle name="Date Feeder Field 3 2 16 2" xfId="13627"/>
    <cellStyle name="Date Feeder Field 3 2 16 2 2" xfId="13628"/>
    <cellStyle name="Date Feeder Field 3 2 16 3" xfId="13629"/>
    <cellStyle name="Date Feeder Field 3 2 17" xfId="13630"/>
    <cellStyle name="Date Feeder Field 3 2 17 2" xfId="13631"/>
    <cellStyle name="Date Feeder Field 3 2 17 2 2" xfId="13632"/>
    <cellStyle name="Date Feeder Field 3 2 17 3" xfId="13633"/>
    <cellStyle name="Date Feeder Field 3 2 18" xfId="13634"/>
    <cellStyle name="Date Feeder Field 3 2 18 2" xfId="13635"/>
    <cellStyle name="Date Feeder Field 3 2 18 2 2" xfId="13636"/>
    <cellStyle name="Date Feeder Field 3 2 18 3" xfId="13637"/>
    <cellStyle name="Date Feeder Field 3 2 19" xfId="13638"/>
    <cellStyle name="Date Feeder Field 3 2 19 2" xfId="13639"/>
    <cellStyle name="Date Feeder Field 3 2 19 2 2" xfId="13640"/>
    <cellStyle name="Date Feeder Field 3 2 19 3" xfId="13641"/>
    <cellStyle name="Date Feeder Field 3 2 2" xfId="13642"/>
    <cellStyle name="Date Feeder Field 3 2 2 2" xfId="13643"/>
    <cellStyle name="Date Feeder Field 3 2 2 2 2" xfId="13644"/>
    <cellStyle name="Date Feeder Field 3 2 2 3" xfId="13645"/>
    <cellStyle name="Date Feeder Field 3 2 20" xfId="13646"/>
    <cellStyle name="Date Feeder Field 3 2 20 2" xfId="13647"/>
    <cellStyle name="Date Feeder Field 3 2 20 2 2" xfId="13648"/>
    <cellStyle name="Date Feeder Field 3 2 20 3" xfId="13649"/>
    <cellStyle name="Date Feeder Field 3 2 21" xfId="13650"/>
    <cellStyle name="Date Feeder Field 3 2 21 2" xfId="13651"/>
    <cellStyle name="Date Feeder Field 3 2 22" xfId="13652"/>
    <cellStyle name="Date Feeder Field 3 2 3" xfId="13653"/>
    <cellStyle name="Date Feeder Field 3 2 3 2" xfId="13654"/>
    <cellStyle name="Date Feeder Field 3 2 3 2 2" xfId="13655"/>
    <cellStyle name="Date Feeder Field 3 2 3 3" xfId="13656"/>
    <cellStyle name="Date Feeder Field 3 2 4" xfId="13657"/>
    <cellStyle name="Date Feeder Field 3 2 4 2" xfId="13658"/>
    <cellStyle name="Date Feeder Field 3 2 4 2 2" xfId="13659"/>
    <cellStyle name="Date Feeder Field 3 2 4 3" xfId="13660"/>
    <cellStyle name="Date Feeder Field 3 2 5" xfId="13661"/>
    <cellStyle name="Date Feeder Field 3 2 5 2" xfId="13662"/>
    <cellStyle name="Date Feeder Field 3 2 5 2 2" xfId="13663"/>
    <cellStyle name="Date Feeder Field 3 2 5 3" xfId="13664"/>
    <cellStyle name="Date Feeder Field 3 2 6" xfId="13665"/>
    <cellStyle name="Date Feeder Field 3 2 6 2" xfId="13666"/>
    <cellStyle name="Date Feeder Field 3 2 6 2 2" xfId="13667"/>
    <cellStyle name="Date Feeder Field 3 2 6 3" xfId="13668"/>
    <cellStyle name="Date Feeder Field 3 2 7" xfId="13669"/>
    <cellStyle name="Date Feeder Field 3 2 7 2" xfId="13670"/>
    <cellStyle name="Date Feeder Field 3 2 7 2 2" xfId="13671"/>
    <cellStyle name="Date Feeder Field 3 2 7 3" xfId="13672"/>
    <cellStyle name="Date Feeder Field 3 2 8" xfId="13673"/>
    <cellStyle name="Date Feeder Field 3 2 8 2" xfId="13674"/>
    <cellStyle name="Date Feeder Field 3 2 8 2 2" xfId="13675"/>
    <cellStyle name="Date Feeder Field 3 2 8 3" xfId="13676"/>
    <cellStyle name="Date Feeder Field 3 2 9" xfId="13677"/>
    <cellStyle name="Date Feeder Field 3 2 9 2" xfId="13678"/>
    <cellStyle name="Date Feeder Field 3 2 9 2 2" xfId="13679"/>
    <cellStyle name="Date Feeder Field 3 2 9 3" xfId="13680"/>
    <cellStyle name="Date Feeder Field 3 3" xfId="390"/>
    <cellStyle name="Date Feeder Field 3 3 2" xfId="13681"/>
    <cellStyle name="Date Feeder Field 3 3 2 2" xfId="13682"/>
    <cellStyle name="Date Feeder Field 3 3 3" xfId="13683"/>
    <cellStyle name="Date Feeder Field 3 4" xfId="391"/>
    <cellStyle name="Date Feeder Field 3 4 2" xfId="13684"/>
    <cellStyle name="Date Feeder Field 3 4 2 2" xfId="13685"/>
    <cellStyle name="Date Feeder Field 3 4 3" xfId="13686"/>
    <cellStyle name="Date Feeder Field 3 5" xfId="392"/>
    <cellStyle name="Date Feeder Field 3 5 2" xfId="13687"/>
    <cellStyle name="Date Feeder Field 3 5 2 2" xfId="13688"/>
    <cellStyle name="Date Feeder Field 3 5 3" xfId="13689"/>
    <cellStyle name="Date Feeder Field 3 6" xfId="393"/>
    <cellStyle name="Date Feeder Field 3 6 2" xfId="13690"/>
    <cellStyle name="Date Feeder Field 3 6 2 2" xfId="13691"/>
    <cellStyle name="Date Feeder Field 3 6 3" xfId="13692"/>
    <cellStyle name="Date Feeder Field 3 7" xfId="13693"/>
    <cellStyle name="Date Feeder Field 3 7 2" xfId="13694"/>
    <cellStyle name="Date Feeder Field 3 7 2 2" xfId="13695"/>
    <cellStyle name="Date Feeder Field 3 7 3" xfId="13696"/>
    <cellStyle name="Date Feeder Field 3 8" xfId="13697"/>
    <cellStyle name="Date Feeder Field 3 8 2" xfId="13698"/>
    <cellStyle name="Date Feeder Field 3 8 2 2" xfId="13699"/>
    <cellStyle name="Date Feeder Field 3 8 3" xfId="13700"/>
    <cellStyle name="Date Feeder Field 3 9" xfId="13701"/>
    <cellStyle name="Date Feeder Field 3 9 2" xfId="13702"/>
    <cellStyle name="Date Feeder Field 3 9 2 2" xfId="13703"/>
    <cellStyle name="Date Feeder Field 3 9 3" xfId="13704"/>
    <cellStyle name="Date Feeder Field 4" xfId="394"/>
    <cellStyle name="Date Feeder Field 4 10" xfId="13705"/>
    <cellStyle name="Date Feeder Field 4 10 2" xfId="13706"/>
    <cellStyle name="Date Feeder Field 4 10 2 2" xfId="13707"/>
    <cellStyle name="Date Feeder Field 4 10 3" xfId="13708"/>
    <cellStyle name="Date Feeder Field 4 11" xfId="13709"/>
    <cellStyle name="Date Feeder Field 4 11 2" xfId="13710"/>
    <cellStyle name="Date Feeder Field 4 11 2 2" xfId="13711"/>
    <cellStyle name="Date Feeder Field 4 11 3" xfId="13712"/>
    <cellStyle name="Date Feeder Field 4 12" xfId="13713"/>
    <cellStyle name="Date Feeder Field 4 12 2" xfId="13714"/>
    <cellStyle name="Date Feeder Field 4 12 2 2" xfId="13715"/>
    <cellStyle name="Date Feeder Field 4 12 3" xfId="13716"/>
    <cellStyle name="Date Feeder Field 4 13" xfId="13717"/>
    <cellStyle name="Date Feeder Field 4 13 2" xfId="13718"/>
    <cellStyle name="Date Feeder Field 4 13 2 2" xfId="13719"/>
    <cellStyle name="Date Feeder Field 4 13 3" xfId="13720"/>
    <cellStyle name="Date Feeder Field 4 14" xfId="13721"/>
    <cellStyle name="Date Feeder Field 4 14 2" xfId="13722"/>
    <cellStyle name="Date Feeder Field 4 14 2 2" xfId="13723"/>
    <cellStyle name="Date Feeder Field 4 14 3" xfId="13724"/>
    <cellStyle name="Date Feeder Field 4 15" xfId="13725"/>
    <cellStyle name="Date Feeder Field 4 15 2" xfId="13726"/>
    <cellStyle name="Date Feeder Field 4 15 2 2" xfId="13727"/>
    <cellStyle name="Date Feeder Field 4 15 3" xfId="13728"/>
    <cellStyle name="Date Feeder Field 4 16" xfId="13729"/>
    <cellStyle name="Date Feeder Field 4 16 2" xfId="13730"/>
    <cellStyle name="Date Feeder Field 4 16 2 2" xfId="13731"/>
    <cellStyle name="Date Feeder Field 4 16 3" xfId="13732"/>
    <cellStyle name="Date Feeder Field 4 17" xfId="13733"/>
    <cellStyle name="Date Feeder Field 4 17 2" xfId="13734"/>
    <cellStyle name="Date Feeder Field 4 17 2 2" xfId="13735"/>
    <cellStyle name="Date Feeder Field 4 17 3" xfId="13736"/>
    <cellStyle name="Date Feeder Field 4 18" xfId="13737"/>
    <cellStyle name="Date Feeder Field 4 18 2" xfId="13738"/>
    <cellStyle name="Date Feeder Field 4 19" xfId="13739"/>
    <cellStyle name="Date Feeder Field 4 2" xfId="395"/>
    <cellStyle name="Date Feeder Field 4 2 10" xfId="13740"/>
    <cellStyle name="Date Feeder Field 4 2 10 2" xfId="13741"/>
    <cellStyle name="Date Feeder Field 4 2 10 2 2" xfId="13742"/>
    <cellStyle name="Date Feeder Field 4 2 10 3" xfId="13743"/>
    <cellStyle name="Date Feeder Field 4 2 11" xfId="13744"/>
    <cellStyle name="Date Feeder Field 4 2 11 2" xfId="13745"/>
    <cellStyle name="Date Feeder Field 4 2 11 2 2" xfId="13746"/>
    <cellStyle name="Date Feeder Field 4 2 11 3" xfId="13747"/>
    <cellStyle name="Date Feeder Field 4 2 12" xfId="13748"/>
    <cellStyle name="Date Feeder Field 4 2 12 2" xfId="13749"/>
    <cellStyle name="Date Feeder Field 4 2 12 2 2" xfId="13750"/>
    <cellStyle name="Date Feeder Field 4 2 12 3" xfId="13751"/>
    <cellStyle name="Date Feeder Field 4 2 13" xfId="13752"/>
    <cellStyle name="Date Feeder Field 4 2 13 2" xfId="13753"/>
    <cellStyle name="Date Feeder Field 4 2 13 2 2" xfId="13754"/>
    <cellStyle name="Date Feeder Field 4 2 13 3" xfId="13755"/>
    <cellStyle name="Date Feeder Field 4 2 14" xfId="13756"/>
    <cellStyle name="Date Feeder Field 4 2 14 2" xfId="13757"/>
    <cellStyle name="Date Feeder Field 4 2 14 2 2" xfId="13758"/>
    <cellStyle name="Date Feeder Field 4 2 14 3" xfId="13759"/>
    <cellStyle name="Date Feeder Field 4 2 15" xfId="13760"/>
    <cellStyle name="Date Feeder Field 4 2 15 2" xfId="13761"/>
    <cellStyle name="Date Feeder Field 4 2 15 2 2" xfId="13762"/>
    <cellStyle name="Date Feeder Field 4 2 15 3" xfId="13763"/>
    <cellStyle name="Date Feeder Field 4 2 16" xfId="13764"/>
    <cellStyle name="Date Feeder Field 4 2 16 2" xfId="13765"/>
    <cellStyle name="Date Feeder Field 4 2 16 2 2" xfId="13766"/>
    <cellStyle name="Date Feeder Field 4 2 16 3" xfId="13767"/>
    <cellStyle name="Date Feeder Field 4 2 17" xfId="13768"/>
    <cellStyle name="Date Feeder Field 4 2 17 2" xfId="13769"/>
    <cellStyle name="Date Feeder Field 4 2 17 2 2" xfId="13770"/>
    <cellStyle name="Date Feeder Field 4 2 17 3" xfId="13771"/>
    <cellStyle name="Date Feeder Field 4 2 18" xfId="13772"/>
    <cellStyle name="Date Feeder Field 4 2 18 2" xfId="13773"/>
    <cellStyle name="Date Feeder Field 4 2 18 2 2" xfId="13774"/>
    <cellStyle name="Date Feeder Field 4 2 18 3" xfId="13775"/>
    <cellStyle name="Date Feeder Field 4 2 19" xfId="13776"/>
    <cellStyle name="Date Feeder Field 4 2 19 2" xfId="13777"/>
    <cellStyle name="Date Feeder Field 4 2 19 2 2" xfId="13778"/>
    <cellStyle name="Date Feeder Field 4 2 19 3" xfId="13779"/>
    <cellStyle name="Date Feeder Field 4 2 2" xfId="13780"/>
    <cellStyle name="Date Feeder Field 4 2 2 2" xfId="13781"/>
    <cellStyle name="Date Feeder Field 4 2 2 2 2" xfId="13782"/>
    <cellStyle name="Date Feeder Field 4 2 2 3" xfId="13783"/>
    <cellStyle name="Date Feeder Field 4 2 20" xfId="13784"/>
    <cellStyle name="Date Feeder Field 4 2 20 2" xfId="13785"/>
    <cellStyle name="Date Feeder Field 4 2 20 2 2" xfId="13786"/>
    <cellStyle name="Date Feeder Field 4 2 20 3" xfId="13787"/>
    <cellStyle name="Date Feeder Field 4 2 21" xfId="13788"/>
    <cellStyle name="Date Feeder Field 4 2 21 2" xfId="13789"/>
    <cellStyle name="Date Feeder Field 4 2 22" xfId="13790"/>
    <cellStyle name="Date Feeder Field 4 2 3" xfId="13791"/>
    <cellStyle name="Date Feeder Field 4 2 3 2" xfId="13792"/>
    <cellStyle name="Date Feeder Field 4 2 3 2 2" xfId="13793"/>
    <cellStyle name="Date Feeder Field 4 2 3 3" xfId="13794"/>
    <cellStyle name="Date Feeder Field 4 2 4" xfId="13795"/>
    <cellStyle name="Date Feeder Field 4 2 4 2" xfId="13796"/>
    <cellStyle name="Date Feeder Field 4 2 4 2 2" xfId="13797"/>
    <cellStyle name="Date Feeder Field 4 2 4 3" xfId="13798"/>
    <cellStyle name="Date Feeder Field 4 2 5" xfId="13799"/>
    <cellStyle name="Date Feeder Field 4 2 5 2" xfId="13800"/>
    <cellStyle name="Date Feeder Field 4 2 5 2 2" xfId="13801"/>
    <cellStyle name="Date Feeder Field 4 2 5 3" xfId="13802"/>
    <cellStyle name="Date Feeder Field 4 2 6" xfId="13803"/>
    <cellStyle name="Date Feeder Field 4 2 6 2" xfId="13804"/>
    <cellStyle name="Date Feeder Field 4 2 6 2 2" xfId="13805"/>
    <cellStyle name="Date Feeder Field 4 2 6 3" xfId="13806"/>
    <cellStyle name="Date Feeder Field 4 2 7" xfId="13807"/>
    <cellStyle name="Date Feeder Field 4 2 7 2" xfId="13808"/>
    <cellStyle name="Date Feeder Field 4 2 7 2 2" xfId="13809"/>
    <cellStyle name="Date Feeder Field 4 2 7 3" xfId="13810"/>
    <cellStyle name="Date Feeder Field 4 2 8" xfId="13811"/>
    <cellStyle name="Date Feeder Field 4 2 8 2" xfId="13812"/>
    <cellStyle name="Date Feeder Field 4 2 8 2 2" xfId="13813"/>
    <cellStyle name="Date Feeder Field 4 2 8 3" xfId="13814"/>
    <cellStyle name="Date Feeder Field 4 2 9" xfId="13815"/>
    <cellStyle name="Date Feeder Field 4 2 9 2" xfId="13816"/>
    <cellStyle name="Date Feeder Field 4 2 9 2 2" xfId="13817"/>
    <cellStyle name="Date Feeder Field 4 2 9 3" xfId="13818"/>
    <cellStyle name="Date Feeder Field 4 3" xfId="396"/>
    <cellStyle name="Date Feeder Field 4 3 2" xfId="13819"/>
    <cellStyle name="Date Feeder Field 4 3 2 2" xfId="13820"/>
    <cellStyle name="Date Feeder Field 4 3 3" xfId="13821"/>
    <cellStyle name="Date Feeder Field 4 4" xfId="397"/>
    <cellStyle name="Date Feeder Field 4 4 2" xfId="13822"/>
    <cellStyle name="Date Feeder Field 4 4 2 2" xfId="13823"/>
    <cellStyle name="Date Feeder Field 4 4 3" xfId="13824"/>
    <cellStyle name="Date Feeder Field 4 5" xfId="398"/>
    <cellStyle name="Date Feeder Field 4 5 2" xfId="13825"/>
    <cellStyle name="Date Feeder Field 4 5 2 2" xfId="13826"/>
    <cellStyle name="Date Feeder Field 4 5 3" xfId="13827"/>
    <cellStyle name="Date Feeder Field 4 6" xfId="399"/>
    <cellStyle name="Date Feeder Field 4 6 2" xfId="13828"/>
    <cellStyle name="Date Feeder Field 4 6 2 2" xfId="13829"/>
    <cellStyle name="Date Feeder Field 4 6 3" xfId="13830"/>
    <cellStyle name="Date Feeder Field 4 7" xfId="13831"/>
    <cellStyle name="Date Feeder Field 4 7 2" xfId="13832"/>
    <cellStyle name="Date Feeder Field 4 7 2 2" xfId="13833"/>
    <cellStyle name="Date Feeder Field 4 7 3" xfId="13834"/>
    <cellStyle name="Date Feeder Field 4 8" xfId="13835"/>
    <cellStyle name="Date Feeder Field 4 8 2" xfId="13836"/>
    <cellStyle name="Date Feeder Field 4 8 2 2" xfId="13837"/>
    <cellStyle name="Date Feeder Field 4 8 3" xfId="13838"/>
    <cellStyle name="Date Feeder Field 4 9" xfId="13839"/>
    <cellStyle name="Date Feeder Field 4 9 2" xfId="13840"/>
    <cellStyle name="Date Feeder Field 4 9 2 2" xfId="13841"/>
    <cellStyle name="Date Feeder Field 4 9 3" xfId="13842"/>
    <cellStyle name="Date Feeder Field 5" xfId="400"/>
    <cellStyle name="Date Feeder Field 5 10" xfId="13843"/>
    <cellStyle name="Date Feeder Field 5 10 2" xfId="13844"/>
    <cellStyle name="Date Feeder Field 5 10 2 2" xfId="13845"/>
    <cellStyle name="Date Feeder Field 5 10 3" xfId="13846"/>
    <cellStyle name="Date Feeder Field 5 11" xfId="13847"/>
    <cellStyle name="Date Feeder Field 5 11 2" xfId="13848"/>
    <cellStyle name="Date Feeder Field 5 11 2 2" xfId="13849"/>
    <cellStyle name="Date Feeder Field 5 11 3" xfId="13850"/>
    <cellStyle name="Date Feeder Field 5 12" xfId="13851"/>
    <cellStyle name="Date Feeder Field 5 12 2" xfId="13852"/>
    <cellStyle name="Date Feeder Field 5 12 2 2" xfId="13853"/>
    <cellStyle name="Date Feeder Field 5 12 3" xfId="13854"/>
    <cellStyle name="Date Feeder Field 5 13" xfId="13855"/>
    <cellStyle name="Date Feeder Field 5 13 2" xfId="13856"/>
    <cellStyle name="Date Feeder Field 5 13 2 2" xfId="13857"/>
    <cellStyle name="Date Feeder Field 5 13 3" xfId="13858"/>
    <cellStyle name="Date Feeder Field 5 14" xfId="13859"/>
    <cellStyle name="Date Feeder Field 5 14 2" xfId="13860"/>
    <cellStyle name="Date Feeder Field 5 14 2 2" xfId="13861"/>
    <cellStyle name="Date Feeder Field 5 14 3" xfId="13862"/>
    <cellStyle name="Date Feeder Field 5 15" xfId="13863"/>
    <cellStyle name="Date Feeder Field 5 15 2" xfId="13864"/>
    <cellStyle name="Date Feeder Field 5 15 2 2" xfId="13865"/>
    <cellStyle name="Date Feeder Field 5 15 3" xfId="13866"/>
    <cellStyle name="Date Feeder Field 5 16" xfId="13867"/>
    <cellStyle name="Date Feeder Field 5 16 2" xfId="13868"/>
    <cellStyle name="Date Feeder Field 5 16 2 2" xfId="13869"/>
    <cellStyle name="Date Feeder Field 5 16 3" xfId="13870"/>
    <cellStyle name="Date Feeder Field 5 17" xfId="13871"/>
    <cellStyle name="Date Feeder Field 5 17 2" xfId="13872"/>
    <cellStyle name="Date Feeder Field 5 17 2 2" xfId="13873"/>
    <cellStyle name="Date Feeder Field 5 17 3" xfId="13874"/>
    <cellStyle name="Date Feeder Field 5 18" xfId="13875"/>
    <cellStyle name="Date Feeder Field 5 18 2" xfId="13876"/>
    <cellStyle name="Date Feeder Field 5 18 2 2" xfId="13877"/>
    <cellStyle name="Date Feeder Field 5 18 3" xfId="13878"/>
    <cellStyle name="Date Feeder Field 5 19" xfId="13879"/>
    <cellStyle name="Date Feeder Field 5 19 2" xfId="13880"/>
    <cellStyle name="Date Feeder Field 5 19 2 2" xfId="13881"/>
    <cellStyle name="Date Feeder Field 5 19 3" xfId="13882"/>
    <cellStyle name="Date Feeder Field 5 2" xfId="13883"/>
    <cellStyle name="Date Feeder Field 5 2 10" xfId="13884"/>
    <cellStyle name="Date Feeder Field 5 2 10 2" xfId="13885"/>
    <cellStyle name="Date Feeder Field 5 2 10 2 2" xfId="13886"/>
    <cellStyle name="Date Feeder Field 5 2 10 3" xfId="13887"/>
    <cellStyle name="Date Feeder Field 5 2 11" xfId="13888"/>
    <cellStyle name="Date Feeder Field 5 2 11 2" xfId="13889"/>
    <cellStyle name="Date Feeder Field 5 2 11 2 2" xfId="13890"/>
    <cellStyle name="Date Feeder Field 5 2 11 3" xfId="13891"/>
    <cellStyle name="Date Feeder Field 5 2 12" xfId="13892"/>
    <cellStyle name="Date Feeder Field 5 2 12 2" xfId="13893"/>
    <cellStyle name="Date Feeder Field 5 2 12 2 2" xfId="13894"/>
    <cellStyle name="Date Feeder Field 5 2 12 3" xfId="13895"/>
    <cellStyle name="Date Feeder Field 5 2 13" xfId="13896"/>
    <cellStyle name="Date Feeder Field 5 2 13 2" xfId="13897"/>
    <cellStyle name="Date Feeder Field 5 2 13 2 2" xfId="13898"/>
    <cellStyle name="Date Feeder Field 5 2 13 3" xfId="13899"/>
    <cellStyle name="Date Feeder Field 5 2 14" xfId="13900"/>
    <cellStyle name="Date Feeder Field 5 2 14 2" xfId="13901"/>
    <cellStyle name="Date Feeder Field 5 2 14 2 2" xfId="13902"/>
    <cellStyle name="Date Feeder Field 5 2 14 3" xfId="13903"/>
    <cellStyle name="Date Feeder Field 5 2 15" xfId="13904"/>
    <cellStyle name="Date Feeder Field 5 2 15 2" xfId="13905"/>
    <cellStyle name="Date Feeder Field 5 2 15 2 2" xfId="13906"/>
    <cellStyle name="Date Feeder Field 5 2 15 3" xfId="13907"/>
    <cellStyle name="Date Feeder Field 5 2 16" xfId="13908"/>
    <cellStyle name="Date Feeder Field 5 2 16 2" xfId="13909"/>
    <cellStyle name="Date Feeder Field 5 2 16 2 2" xfId="13910"/>
    <cellStyle name="Date Feeder Field 5 2 16 3" xfId="13911"/>
    <cellStyle name="Date Feeder Field 5 2 17" xfId="13912"/>
    <cellStyle name="Date Feeder Field 5 2 17 2" xfId="13913"/>
    <cellStyle name="Date Feeder Field 5 2 17 2 2" xfId="13914"/>
    <cellStyle name="Date Feeder Field 5 2 17 3" xfId="13915"/>
    <cellStyle name="Date Feeder Field 5 2 18" xfId="13916"/>
    <cellStyle name="Date Feeder Field 5 2 18 2" xfId="13917"/>
    <cellStyle name="Date Feeder Field 5 2 18 2 2" xfId="13918"/>
    <cellStyle name="Date Feeder Field 5 2 18 3" xfId="13919"/>
    <cellStyle name="Date Feeder Field 5 2 19" xfId="13920"/>
    <cellStyle name="Date Feeder Field 5 2 19 2" xfId="13921"/>
    <cellStyle name="Date Feeder Field 5 2 19 2 2" xfId="13922"/>
    <cellStyle name="Date Feeder Field 5 2 19 3" xfId="13923"/>
    <cellStyle name="Date Feeder Field 5 2 2" xfId="13924"/>
    <cellStyle name="Date Feeder Field 5 2 2 2" xfId="13925"/>
    <cellStyle name="Date Feeder Field 5 2 2 2 2" xfId="13926"/>
    <cellStyle name="Date Feeder Field 5 2 2 3" xfId="13927"/>
    <cellStyle name="Date Feeder Field 5 2 20" xfId="13928"/>
    <cellStyle name="Date Feeder Field 5 2 20 2" xfId="13929"/>
    <cellStyle name="Date Feeder Field 5 2 20 2 2" xfId="13930"/>
    <cellStyle name="Date Feeder Field 5 2 20 3" xfId="13931"/>
    <cellStyle name="Date Feeder Field 5 2 21" xfId="13932"/>
    <cellStyle name="Date Feeder Field 5 2 21 2" xfId="13933"/>
    <cellStyle name="Date Feeder Field 5 2 22" xfId="13934"/>
    <cellStyle name="Date Feeder Field 5 2 3" xfId="13935"/>
    <cellStyle name="Date Feeder Field 5 2 3 2" xfId="13936"/>
    <cellStyle name="Date Feeder Field 5 2 3 2 2" xfId="13937"/>
    <cellStyle name="Date Feeder Field 5 2 3 3" xfId="13938"/>
    <cellStyle name="Date Feeder Field 5 2 4" xfId="13939"/>
    <cellStyle name="Date Feeder Field 5 2 4 2" xfId="13940"/>
    <cellStyle name="Date Feeder Field 5 2 4 2 2" xfId="13941"/>
    <cellStyle name="Date Feeder Field 5 2 4 3" xfId="13942"/>
    <cellStyle name="Date Feeder Field 5 2 5" xfId="13943"/>
    <cellStyle name="Date Feeder Field 5 2 5 2" xfId="13944"/>
    <cellStyle name="Date Feeder Field 5 2 5 2 2" xfId="13945"/>
    <cellStyle name="Date Feeder Field 5 2 5 3" xfId="13946"/>
    <cellStyle name="Date Feeder Field 5 2 6" xfId="13947"/>
    <cellStyle name="Date Feeder Field 5 2 6 2" xfId="13948"/>
    <cellStyle name="Date Feeder Field 5 2 6 2 2" xfId="13949"/>
    <cellStyle name="Date Feeder Field 5 2 6 3" xfId="13950"/>
    <cellStyle name="Date Feeder Field 5 2 7" xfId="13951"/>
    <cellStyle name="Date Feeder Field 5 2 7 2" xfId="13952"/>
    <cellStyle name="Date Feeder Field 5 2 7 2 2" xfId="13953"/>
    <cellStyle name="Date Feeder Field 5 2 7 3" xfId="13954"/>
    <cellStyle name="Date Feeder Field 5 2 8" xfId="13955"/>
    <cellStyle name="Date Feeder Field 5 2 8 2" xfId="13956"/>
    <cellStyle name="Date Feeder Field 5 2 8 2 2" xfId="13957"/>
    <cellStyle name="Date Feeder Field 5 2 8 3" xfId="13958"/>
    <cellStyle name="Date Feeder Field 5 2 9" xfId="13959"/>
    <cellStyle name="Date Feeder Field 5 2 9 2" xfId="13960"/>
    <cellStyle name="Date Feeder Field 5 2 9 2 2" xfId="13961"/>
    <cellStyle name="Date Feeder Field 5 2 9 3" xfId="13962"/>
    <cellStyle name="Date Feeder Field 5 20" xfId="13963"/>
    <cellStyle name="Date Feeder Field 5 20 2" xfId="13964"/>
    <cellStyle name="Date Feeder Field 5 20 2 2" xfId="13965"/>
    <cellStyle name="Date Feeder Field 5 20 3" xfId="13966"/>
    <cellStyle name="Date Feeder Field 5 21" xfId="13967"/>
    <cellStyle name="Date Feeder Field 5 21 2" xfId="13968"/>
    <cellStyle name="Date Feeder Field 5 21 2 2" xfId="13969"/>
    <cellStyle name="Date Feeder Field 5 21 3" xfId="13970"/>
    <cellStyle name="Date Feeder Field 5 22" xfId="13971"/>
    <cellStyle name="Date Feeder Field 5 22 2" xfId="13972"/>
    <cellStyle name="Date Feeder Field 5 23" xfId="13973"/>
    <cellStyle name="Date Feeder Field 5 3" xfId="13974"/>
    <cellStyle name="Date Feeder Field 5 3 2" xfId="13975"/>
    <cellStyle name="Date Feeder Field 5 3 2 2" xfId="13976"/>
    <cellStyle name="Date Feeder Field 5 3 3" xfId="13977"/>
    <cellStyle name="Date Feeder Field 5 4" xfId="13978"/>
    <cellStyle name="Date Feeder Field 5 4 2" xfId="13979"/>
    <cellStyle name="Date Feeder Field 5 4 2 2" xfId="13980"/>
    <cellStyle name="Date Feeder Field 5 4 3" xfId="13981"/>
    <cellStyle name="Date Feeder Field 5 5" xfId="13982"/>
    <cellStyle name="Date Feeder Field 5 5 2" xfId="13983"/>
    <cellStyle name="Date Feeder Field 5 5 2 2" xfId="13984"/>
    <cellStyle name="Date Feeder Field 5 5 3" xfId="13985"/>
    <cellStyle name="Date Feeder Field 5 6" xfId="13986"/>
    <cellStyle name="Date Feeder Field 5 6 2" xfId="13987"/>
    <cellStyle name="Date Feeder Field 5 6 2 2" xfId="13988"/>
    <cellStyle name="Date Feeder Field 5 6 3" xfId="13989"/>
    <cellStyle name="Date Feeder Field 5 7" xfId="13990"/>
    <cellStyle name="Date Feeder Field 5 7 2" xfId="13991"/>
    <cellStyle name="Date Feeder Field 5 7 2 2" xfId="13992"/>
    <cellStyle name="Date Feeder Field 5 7 3" xfId="13993"/>
    <cellStyle name="Date Feeder Field 5 8" xfId="13994"/>
    <cellStyle name="Date Feeder Field 5 8 2" xfId="13995"/>
    <cellStyle name="Date Feeder Field 5 8 2 2" xfId="13996"/>
    <cellStyle name="Date Feeder Field 5 8 3" xfId="13997"/>
    <cellStyle name="Date Feeder Field 5 9" xfId="13998"/>
    <cellStyle name="Date Feeder Field 5 9 2" xfId="13999"/>
    <cellStyle name="Date Feeder Field 5 9 2 2" xfId="14000"/>
    <cellStyle name="Date Feeder Field 5 9 3" xfId="14001"/>
    <cellStyle name="Date Feeder Field 6" xfId="401"/>
    <cellStyle name="Date Feeder Field 6 10" xfId="14002"/>
    <cellStyle name="Date Feeder Field 6 10 2" xfId="14003"/>
    <cellStyle name="Date Feeder Field 6 10 2 2" xfId="14004"/>
    <cellStyle name="Date Feeder Field 6 10 3" xfId="14005"/>
    <cellStyle name="Date Feeder Field 6 11" xfId="14006"/>
    <cellStyle name="Date Feeder Field 6 11 2" xfId="14007"/>
    <cellStyle name="Date Feeder Field 6 11 2 2" xfId="14008"/>
    <cellStyle name="Date Feeder Field 6 11 3" xfId="14009"/>
    <cellStyle name="Date Feeder Field 6 12" xfId="14010"/>
    <cellStyle name="Date Feeder Field 6 12 2" xfId="14011"/>
    <cellStyle name="Date Feeder Field 6 12 2 2" xfId="14012"/>
    <cellStyle name="Date Feeder Field 6 12 3" xfId="14013"/>
    <cellStyle name="Date Feeder Field 6 13" xfId="14014"/>
    <cellStyle name="Date Feeder Field 6 13 2" xfId="14015"/>
    <cellStyle name="Date Feeder Field 6 13 2 2" xfId="14016"/>
    <cellStyle name="Date Feeder Field 6 13 3" xfId="14017"/>
    <cellStyle name="Date Feeder Field 6 14" xfId="14018"/>
    <cellStyle name="Date Feeder Field 6 14 2" xfId="14019"/>
    <cellStyle name="Date Feeder Field 6 14 2 2" xfId="14020"/>
    <cellStyle name="Date Feeder Field 6 14 3" xfId="14021"/>
    <cellStyle name="Date Feeder Field 6 15" xfId="14022"/>
    <cellStyle name="Date Feeder Field 6 15 2" xfId="14023"/>
    <cellStyle name="Date Feeder Field 6 15 2 2" xfId="14024"/>
    <cellStyle name="Date Feeder Field 6 15 3" xfId="14025"/>
    <cellStyle name="Date Feeder Field 6 16" xfId="14026"/>
    <cellStyle name="Date Feeder Field 6 16 2" xfId="14027"/>
    <cellStyle name="Date Feeder Field 6 16 2 2" xfId="14028"/>
    <cellStyle name="Date Feeder Field 6 16 3" xfId="14029"/>
    <cellStyle name="Date Feeder Field 6 17" xfId="14030"/>
    <cellStyle name="Date Feeder Field 6 17 2" xfId="14031"/>
    <cellStyle name="Date Feeder Field 6 17 2 2" xfId="14032"/>
    <cellStyle name="Date Feeder Field 6 17 3" xfId="14033"/>
    <cellStyle name="Date Feeder Field 6 18" xfId="14034"/>
    <cellStyle name="Date Feeder Field 6 18 2" xfId="14035"/>
    <cellStyle name="Date Feeder Field 6 18 2 2" xfId="14036"/>
    <cellStyle name="Date Feeder Field 6 18 3" xfId="14037"/>
    <cellStyle name="Date Feeder Field 6 19" xfId="14038"/>
    <cellStyle name="Date Feeder Field 6 19 2" xfId="14039"/>
    <cellStyle name="Date Feeder Field 6 19 2 2" xfId="14040"/>
    <cellStyle name="Date Feeder Field 6 19 3" xfId="14041"/>
    <cellStyle name="Date Feeder Field 6 2" xfId="14042"/>
    <cellStyle name="Date Feeder Field 6 2 2" xfId="14043"/>
    <cellStyle name="Date Feeder Field 6 2 2 2" xfId="14044"/>
    <cellStyle name="Date Feeder Field 6 2 3" xfId="14045"/>
    <cellStyle name="Date Feeder Field 6 20" xfId="14046"/>
    <cellStyle name="Date Feeder Field 6 20 2" xfId="14047"/>
    <cellStyle name="Date Feeder Field 6 20 2 2" xfId="14048"/>
    <cellStyle name="Date Feeder Field 6 20 3" xfId="14049"/>
    <cellStyle name="Date Feeder Field 6 21" xfId="14050"/>
    <cellStyle name="Date Feeder Field 6 21 2" xfId="14051"/>
    <cellStyle name="Date Feeder Field 6 22" xfId="14052"/>
    <cellStyle name="Date Feeder Field 6 3" xfId="14053"/>
    <cellStyle name="Date Feeder Field 6 3 2" xfId="14054"/>
    <cellStyle name="Date Feeder Field 6 3 2 2" xfId="14055"/>
    <cellStyle name="Date Feeder Field 6 3 3" xfId="14056"/>
    <cellStyle name="Date Feeder Field 6 4" xfId="14057"/>
    <cellStyle name="Date Feeder Field 6 4 2" xfId="14058"/>
    <cellStyle name="Date Feeder Field 6 4 2 2" xfId="14059"/>
    <cellStyle name="Date Feeder Field 6 4 3" xfId="14060"/>
    <cellStyle name="Date Feeder Field 6 5" xfId="14061"/>
    <cellStyle name="Date Feeder Field 6 5 2" xfId="14062"/>
    <cellStyle name="Date Feeder Field 6 5 2 2" xfId="14063"/>
    <cellStyle name="Date Feeder Field 6 5 3" xfId="14064"/>
    <cellStyle name="Date Feeder Field 6 6" xfId="14065"/>
    <cellStyle name="Date Feeder Field 6 6 2" xfId="14066"/>
    <cellStyle name="Date Feeder Field 6 6 2 2" xfId="14067"/>
    <cellStyle name="Date Feeder Field 6 6 3" xfId="14068"/>
    <cellStyle name="Date Feeder Field 6 7" xfId="14069"/>
    <cellStyle name="Date Feeder Field 6 7 2" xfId="14070"/>
    <cellStyle name="Date Feeder Field 6 7 2 2" xfId="14071"/>
    <cellStyle name="Date Feeder Field 6 7 3" xfId="14072"/>
    <cellStyle name="Date Feeder Field 6 8" xfId="14073"/>
    <cellStyle name="Date Feeder Field 6 8 2" xfId="14074"/>
    <cellStyle name="Date Feeder Field 6 8 2 2" xfId="14075"/>
    <cellStyle name="Date Feeder Field 6 8 3" xfId="14076"/>
    <cellStyle name="Date Feeder Field 6 9" xfId="14077"/>
    <cellStyle name="Date Feeder Field 6 9 2" xfId="14078"/>
    <cellStyle name="Date Feeder Field 6 9 2 2" xfId="14079"/>
    <cellStyle name="Date Feeder Field 6 9 3" xfId="14080"/>
    <cellStyle name="Date Feeder Field 7" xfId="402"/>
    <cellStyle name="Date Feeder Field 7 2" xfId="14081"/>
    <cellStyle name="Date Feeder Field 7 2 2" xfId="14082"/>
    <cellStyle name="Date Feeder Field 7 3" xfId="14083"/>
    <cellStyle name="Date Feeder Field 8" xfId="14084"/>
    <cellStyle name="Date Feeder Field 8 2" xfId="14085"/>
    <cellStyle name="Date Feeder Field 8 2 2" xfId="14086"/>
    <cellStyle name="Date Feeder Field 8 3" xfId="14087"/>
    <cellStyle name="Date Feeder Field 9" xfId="14088"/>
    <cellStyle name="Date Feeder Field 9 2" xfId="14089"/>
    <cellStyle name="Date Feeder Field 9 2 2" xfId="14090"/>
    <cellStyle name="Date Feeder Field 9 3" xfId="14091"/>
    <cellStyle name="Excel Built-in Normal" xfId="403"/>
    <cellStyle name="Exception" xfId="404"/>
    <cellStyle name="Explanation" xfId="405"/>
    <cellStyle name="Explanatory Text 2" xfId="406"/>
    <cellStyle name="Explanatory Text 2 2" xfId="42968"/>
    <cellStyle name="Explanatory Text 3" xfId="407"/>
    <cellStyle name="Explanatory Text 4" xfId="408"/>
    <cellStyle name="Explanatory Text 5" xfId="409"/>
    <cellStyle name="Explanatory Text 6" xfId="410"/>
    <cellStyle name="EYCheck" xfId="411"/>
    <cellStyle name="EYDate" xfId="412"/>
    <cellStyle name="EYHeader1" xfId="413"/>
    <cellStyle name="EYHeader1 10" xfId="14092"/>
    <cellStyle name="EYHeader1 10 2" xfId="14093"/>
    <cellStyle name="EYHeader1 10 2 2" xfId="14094"/>
    <cellStyle name="EYHeader1 10 3" xfId="14095"/>
    <cellStyle name="EYHeader1 11" xfId="14096"/>
    <cellStyle name="EYHeader1 11 2" xfId="14097"/>
    <cellStyle name="EYHeader1 2" xfId="414"/>
    <cellStyle name="EYHeader1 2 10" xfId="14098"/>
    <cellStyle name="EYHeader1 2 10 2" xfId="14099"/>
    <cellStyle name="EYHeader1 2 10 2 2" xfId="14100"/>
    <cellStyle name="EYHeader1 2 10 3" xfId="14101"/>
    <cellStyle name="EYHeader1 2 11" xfId="14102"/>
    <cellStyle name="EYHeader1 2 11 2" xfId="14103"/>
    <cellStyle name="EYHeader1 2 12" xfId="14104"/>
    <cellStyle name="EYHeader1 2 2" xfId="415"/>
    <cellStyle name="EYHeader1 2 2 10" xfId="14105"/>
    <cellStyle name="EYHeader1 2 2 2" xfId="14106"/>
    <cellStyle name="EYHeader1 2 2 2 10" xfId="14107"/>
    <cellStyle name="EYHeader1 2 2 2 10 2" xfId="14108"/>
    <cellStyle name="EYHeader1 2 2 2 10 2 2" xfId="14109"/>
    <cellStyle name="EYHeader1 2 2 2 10 3" xfId="14110"/>
    <cellStyle name="EYHeader1 2 2 2 11" xfId="14111"/>
    <cellStyle name="EYHeader1 2 2 2 11 2" xfId="14112"/>
    <cellStyle name="EYHeader1 2 2 2 11 2 2" xfId="14113"/>
    <cellStyle name="EYHeader1 2 2 2 11 3" xfId="14114"/>
    <cellStyle name="EYHeader1 2 2 2 12" xfId="14115"/>
    <cellStyle name="EYHeader1 2 2 2 12 2" xfId="14116"/>
    <cellStyle name="EYHeader1 2 2 2 12 2 2" xfId="14117"/>
    <cellStyle name="EYHeader1 2 2 2 12 3" xfId="14118"/>
    <cellStyle name="EYHeader1 2 2 2 13" xfId="14119"/>
    <cellStyle name="EYHeader1 2 2 2 13 2" xfId="14120"/>
    <cellStyle name="EYHeader1 2 2 2 13 2 2" xfId="14121"/>
    <cellStyle name="EYHeader1 2 2 2 13 3" xfId="14122"/>
    <cellStyle name="EYHeader1 2 2 2 14" xfId="14123"/>
    <cellStyle name="EYHeader1 2 2 2 14 2" xfId="14124"/>
    <cellStyle name="EYHeader1 2 2 2 14 2 2" xfId="14125"/>
    <cellStyle name="EYHeader1 2 2 2 14 3" xfId="14126"/>
    <cellStyle name="EYHeader1 2 2 2 15" xfId="14127"/>
    <cellStyle name="EYHeader1 2 2 2 15 2" xfId="14128"/>
    <cellStyle name="EYHeader1 2 2 2 15 2 2" xfId="14129"/>
    <cellStyle name="EYHeader1 2 2 2 15 3" xfId="14130"/>
    <cellStyle name="EYHeader1 2 2 2 16" xfId="14131"/>
    <cellStyle name="EYHeader1 2 2 2 16 2" xfId="14132"/>
    <cellStyle name="EYHeader1 2 2 2 16 2 2" xfId="14133"/>
    <cellStyle name="EYHeader1 2 2 2 16 3" xfId="14134"/>
    <cellStyle name="EYHeader1 2 2 2 17" xfId="14135"/>
    <cellStyle name="EYHeader1 2 2 2 17 2" xfId="14136"/>
    <cellStyle name="EYHeader1 2 2 2 17 2 2" xfId="14137"/>
    <cellStyle name="EYHeader1 2 2 2 17 3" xfId="14138"/>
    <cellStyle name="EYHeader1 2 2 2 18" xfId="14139"/>
    <cellStyle name="EYHeader1 2 2 2 18 2" xfId="14140"/>
    <cellStyle name="EYHeader1 2 2 2 18 2 2" xfId="14141"/>
    <cellStyle name="EYHeader1 2 2 2 18 3" xfId="14142"/>
    <cellStyle name="EYHeader1 2 2 2 19" xfId="14143"/>
    <cellStyle name="EYHeader1 2 2 2 19 2" xfId="14144"/>
    <cellStyle name="EYHeader1 2 2 2 19 2 2" xfId="14145"/>
    <cellStyle name="EYHeader1 2 2 2 19 3" xfId="14146"/>
    <cellStyle name="EYHeader1 2 2 2 2" xfId="14147"/>
    <cellStyle name="EYHeader1 2 2 2 2 2" xfId="14148"/>
    <cellStyle name="EYHeader1 2 2 2 2 2 2" xfId="14149"/>
    <cellStyle name="EYHeader1 2 2 2 2 3" xfId="14150"/>
    <cellStyle name="EYHeader1 2 2 2 20" xfId="14151"/>
    <cellStyle name="EYHeader1 2 2 2 20 2" xfId="14152"/>
    <cellStyle name="EYHeader1 2 2 2 21" xfId="14153"/>
    <cellStyle name="EYHeader1 2 2 2 3" xfId="14154"/>
    <cellStyle name="EYHeader1 2 2 2 3 2" xfId="14155"/>
    <cellStyle name="EYHeader1 2 2 2 3 2 2" xfId="14156"/>
    <cellStyle name="EYHeader1 2 2 2 3 3" xfId="14157"/>
    <cellStyle name="EYHeader1 2 2 2 4" xfId="14158"/>
    <cellStyle name="EYHeader1 2 2 2 4 2" xfId="14159"/>
    <cellStyle name="EYHeader1 2 2 2 4 2 2" xfId="14160"/>
    <cellStyle name="EYHeader1 2 2 2 4 3" xfId="14161"/>
    <cellStyle name="EYHeader1 2 2 2 5" xfId="14162"/>
    <cellStyle name="EYHeader1 2 2 2 5 2" xfId="14163"/>
    <cellStyle name="EYHeader1 2 2 2 5 2 2" xfId="14164"/>
    <cellStyle name="EYHeader1 2 2 2 5 3" xfId="14165"/>
    <cellStyle name="EYHeader1 2 2 2 6" xfId="14166"/>
    <cellStyle name="EYHeader1 2 2 2 6 2" xfId="14167"/>
    <cellStyle name="EYHeader1 2 2 2 6 2 2" xfId="14168"/>
    <cellStyle name="EYHeader1 2 2 2 6 3" xfId="14169"/>
    <cellStyle name="EYHeader1 2 2 2 7" xfId="14170"/>
    <cellStyle name="EYHeader1 2 2 2 7 2" xfId="14171"/>
    <cellStyle name="EYHeader1 2 2 2 7 2 2" xfId="14172"/>
    <cellStyle name="EYHeader1 2 2 2 7 3" xfId="14173"/>
    <cellStyle name="EYHeader1 2 2 2 8" xfId="14174"/>
    <cellStyle name="EYHeader1 2 2 2 8 2" xfId="14175"/>
    <cellStyle name="EYHeader1 2 2 2 8 2 2" xfId="14176"/>
    <cellStyle name="EYHeader1 2 2 2 8 3" xfId="14177"/>
    <cellStyle name="EYHeader1 2 2 2 9" xfId="14178"/>
    <cellStyle name="EYHeader1 2 2 2 9 2" xfId="14179"/>
    <cellStyle name="EYHeader1 2 2 2 9 2 2" xfId="14180"/>
    <cellStyle name="EYHeader1 2 2 2 9 3" xfId="14181"/>
    <cellStyle name="EYHeader1 2 2 3" xfId="14182"/>
    <cellStyle name="EYHeader1 2 2 3 2" xfId="14183"/>
    <cellStyle name="EYHeader1 2 2 3 2 2" xfId="14184"/>
    <cellStyle name="EYHeader1 2 2 3 3" xfId="14185"/>
    <cellStyle name="EYHeader1 2 2 4" xfId="14186"/>
    <cellStyle name="EYHeader1 2 2 4 2" xfId="14187"/>
    <cellStyle name="EYHeader1 2 2 4 2 2" xfId="14188"/>
    <cellStyle name="EYHeader1 2 2 4 3" xfId="14189"/>
    <cellStyle name="EYHeader1 2 2 5" xfId="14190"/>
    <cellStyle name="EYHeader1 2 2 5 2" xfId="14191"/>
    <cellStyle name="EYHeader1 2 2 5 2 2" xfId="14192"/>
    <cellStyle name="EYHeader1 2 2 5 3" xfId="14193"/>
    <cellStyle name="EYHeader1 2 2 6" xfId="14194"/>
    <cellStyle name="EYHeader1 2 2 6 2" xfId="14195"/>
    <cellStyle name="EYHeader1 2 2 6 2 2" xfId="14196"/>
    <cellStyle name="EYHeader1 2 2 6 3" xfId="14197"/>
    <cellStyle name="EYHeader1 2 2 7" xfId="14198"/>
    <cellStyle name="EYHeader1 2 2 7 2" xfId="14199"/>
    <cellStyle name="EYHeader1 2 2 7 2 2" xfId="14200"/>
    <cellStyle name="EYHeader1 2 2 7 3" xfId="14201"/>
    <cellStyle name="EYHeader1 2 2 8" xfId="14202"/>
    <cellStyle name="EYHeader1 2 2 8 2" xfId="14203"/>
    <cellStyle name="EYHeader1 2 2 9" xfId="14204"/>
    <cellStyle name="EYHeader1 2 2 9 2" xfId="14205"/>
    <cellStyle name="EYHeader1 2 3" xfId="416"/>
    <cellStyle name="EYHeader1 2 3 2" xfId="14206"/>
    <cellStyle name="EYHeader1 2 3 2 10" xfId="14207"/>
    <cellStyle name="EYHeader1 2 3 2 10 2" xfId="14208"/>
    <cellStyle name="EYHeader1 2 3 2 10 2 2" xfId="14209"/>
    <cellStyle name="EYHeader1 2 3 2 10 3" xfId="14210"/>
    <cellStyle name="EYHeader1 2 3 2 11" xfId="14211"/>
    <cellStyle name="EYHeader1 2 3 2 11 2" xfId="14212"/>
    <cellStyle name="EYHeader1 2 3 2 11 2 2" xfId="14213"/>
    <cellStyle name="EYHeader1 2 3 2 11 3" xfId="14214"/>
    <cellStyle name="EYHeader1 2 3 2 12" xfId="14215"/>
    <cellStyle name="EYHeader1 2 3 2 12 2" xfId="14216"/>
    <cellStyle name="EYHeader1 2 3 2 12 2 2" xfId="14217"/>
    <cellStyle name="EYHeader1 2 3 2 12 3" xfId="14218"/>
    <cellStyle name="EYHeader1 2 3 2 13" xfId="14219"/>
    <cellStyle name="EYHeader1 2 3 2 13 2" xfId="14220"/>
    <cellStyle name="EYHeader1 2 3 2 13 2 2" xfId="14221"/>
    <cellStyle name="EYHeader1 2 3 2 13 3" xfId="14222"/>
    <cellStyle name="EYHeader1 2 3 2 14" xfId="14223"/>
    <cellStyle name="EYHeader1 2 3 2 14 2" xfId="14224"/>
    <cellStyle name="EYHeader1 2 3 2 14 2 2" xfId="14225"/>
    <cellStyle name="EYHeader1 2 3 2 14 3" xfId="14226"/>
    <cellStyle name="EYHeader1 2 3 2 15" xfId="14227"/>
    <cellStyle name="EYHeader1 2 3 2 15 2" xfId="14228"/>
    <cellStyle name="EYHeader1 2 3 2 15 2 2" xfId="14229"/>
    <cellStyle name="EYHeader1 2 3 2 15 3" xfId="14230"/>
    <cellStyle name="EYHeader1 2 3 2 16" xfId="14231"/>
    <cellStyle name="EYHeader1 2 3 2 16 2" xfId="14232"/>
    <cellStyle name="EYHeader1 2 3 2 16 2 2" xfId="14233"/>
    <cellStyle name="EYHeader1 2 3 2 16 3" xfId="14234"/>
    <cellStyle name="EYHeader1 2 3 2 17" xfId="14235"/>
    <cellStyle name="EYHeader1 2 3 2 17 2" xfId="14236"/>
    <cellStyle name="EYHeader1 2 3 2 17 2 2" xfId="14237"/>
    <cellStyle name="EYHeader1 2 3 2 17 3" xfId="14238"/>
    <cellStyle name="EYHeader1 2 3 2 18" xfId="14239"/>
    <cellStyle name="EYHeader1 2 3 2 18 2" xfId="14240"/>
    <cellStyle name="EYHeader1 2 3 2 18 2 2" xfId="14241"/>
    <cellStyle name="EYHeader1 2 3 2 18 3" xfId="14242"/>
    <cellStyle name="EYHeader1 2 3 2 19" xfId="14243"/>
    <cellStyle name="EYHeader1 2 3 2 19 2" xfId="14244"/>
    <cellStyle name="EYHeader1 2 3 2 19 2 2" xfId="14245"/>
    <cellStyle name="EYHeader1 2 3 2 19 3" xfId="14246"/>
    <cellStyle name="EYHeader1 2 3 2 2" xfId="14247"/>
    <cellStyle name="EYHeader1 2 3 2 2 2" xfId="14248"/>
    <cellStyle name="EYHeader1 2 3 2 2 2 2" xfId="14249"/>
    <cellStyle name="EYHeader1 2 3 2 2 3" xfId="14250"/>
    <cellStyle name="EYHeader1 2 3 2 20" xfId="14251"/>
    <cellStyle name="EYHeader1 2 3 2 20 2" xfId="14252"/>
    <cellStyle name="EYHeader1 2 3 2 21" xfId="14253"/>
    <cellStyle name="EYHeader1 2 3 2 3" xfId="14254"/>
    <cellStyle name="EYHeader1 2 3 2 3 2" xfId="14255"/>
    <cellStyle name="EYHeader1 2 3 2 3 2 2" xfId="14256"/>
    <cellStyle name="EYHeader1 2 3 2 3 3" xfId="14257"/>
    <cellStyle name="EYHeader1 2 3 2 4" xfId="14258"/>
    <cellStyle name="EYHeader1 2 3 2 4 2" xfId="14259"/>
    <cellStyle name="EYHeader1 2 3 2 4 2 2" xfId="14260"/>
    <cellStyle name="EYHeader1 2 3 2 4 3" xfId="14261"/>
    <cellStyle name="EYHeader1 2 3 2 5" xfId="14262"/>
    <cellStyle name="EYHeader1 2 3 2 5 2" xfId="14263"/>
    <cellStyle name="EYHeader1 2 3 2 5 2 2" xfId="14264"/>
    <cellStyle name="EYHeader1 2 3 2 5 3" xfId="14265"/>
    <cellStyle name="EYHeader1 2 3 2 6" xfId="14266"/>
    <cellStyle name="EYHeader1 2 3 2 6 2" xfId="14267"/>
    <cellStyle name="EYHeader1 2 3 2 6 2 2" xfId="14268"/>
    <cellStyle name="EYHeader1 2 3 2 6 3" xfId="14269"/>
    <cellStyle name="EYHeader1 2 3 2 7" xfId="14270"/>
    <cellStyle name="EYHeader1 2 3 2 7 2" xfId="14271"/>
    <cellStyle name="EYHeader1 2 3 2 7 2 2" xfId="14272"/>
    <cellStyle name="EYHeader1 2 3 2 7 3" xfId="14273"/>
    <cellStyle name="EYHeader1 2 3 2 8" xfId="14274"/>
    <cellStyle name="EYHeader1 2 3 2 8 2" xfId="14275"/>
    <cellStyle name="EYHeader1 2 3 2 8 2 2" xfId="14276"/>
    <cellStyle name="EYHeader1 2 3 2 8 3" xfId="14277"/>
    <cellStyle name="EYHeader1 2 3 2 9" xfId="14278"/>
    <cellStyle name="EYHeader1 2 3 2 9 2" xfId="14279"/>
    <cellStyle name="EYHeader1 2 3 2 9 2 2" xfId="14280"/>
    <cellStyle name="EYHeader1 2 3 2 9 3" xfId="14281"/>
    <cellStyle name="EYHeader1 2 3 3" xfId="14282"/>
    <cellStyle name="EYHeader1 2 3 3 2" xfId="14283"/>
    <cellStyle name="EYHeader1 2 3 3 2 2" xfId="14284"/>
    <cellStyle name="EYHeader1 2 3 3 3" xfId="14285"/>
    <cellStyle name="EYHeader1 2 3 4" xfId="14286"/>
    <cellStyle name="EYHeader1 2 3 4 2" xfId="14287"/>
    <cellStyle name="EYHeader1 2 3 4 2 2" xfId="14288"/>
    <cellStyle name="EYHeader1 2 3 4 3" xfId="14289"/>
    <cellStyle name="EYHeader1 2 3 5" xfId="14290"/>
    <cellStyle name="EYHeader1 2 3 5 2" xfId="14291"/>
    <cellStyle name="EYHeader1 2 3 5 2 2" xfId="14292"/>
    <cellStyle name="EYHeader1 2 3 5 3" xfId="14293"/>
    <cellStyle name="EYHeader1 2 3 6" xfId="14294"/>
    <cellStyle name="EYHeader1 2 3 6 2" xfId="14295"/>
    <cellStyle name="EYHeader1 2 3 6 2 2" xfId="14296"/>
    <cellStyle name="EYHeader1 2 3 6 3" xfId="14297"/>
    <cellStyle name="EYHeader1 2 3 7" xfId="14298"/>
    <cellStyle name="EYHeader1 2 3 7 2" xfId="14299"/>
    <cellStyle name="EYHeader1 2 3 7 2 2" xfId="14300"/>
    <cellStyle name="EYHeader1 2 3 7 3" xfId="14301"/>
    <cellStyle name="EYHeader1 2 3 8" xfId="14302"/>
    <cellStyle name="EYHeader1 2 3 8 2" xfId="14303"/>
    <cellStyle name="EYHeader1 2 3 9" xfId="14304"/>
    <cellStyle name="EYHeader1 2 4" xfId="417"/>
    <cellStyle name="EYHeader1 2 4 10" xfId="14305"/>
    <cellStyle name="EYHeader1 2 4 10 2" xfId="14306"/>
    <cellStyle name="EYHeader1 2 4 10 2 2" xfId="14307"/>
    <cellStyle name="EYHeader1 2 4 10 3" xfId="14308"/>
    <cellStyle name="EYHeader1 2 4 11" xfId="14309"/>
    <cellStyle name="EYHeader1 2 4 11 2" xfId="14310"/>
    <cellStyle name="EYHeader1 2 4 11 2 2" xfId="14311"/>
    <cellStyle name="EYHeader1 2 4 11 3" xfId="14312"/>
    <cellStyle name="EYHeader1 2 4 12" xfId="14313"/>
    <cellStyle name="EYHeader1 2 4 12 2" xfId="14314"/>
    <cellStyle name="EYHeader1 2 4 12 2 2" xfId="14315"/>
    <cellStyle name="EYHeader1 2 4 12 3" xfId="14316"/>
    <cellStyle name="EYHeader1 2 4 13" xfId="14317"/>
    <cellStyle name="EYHeader1 2 4 13 2" xfId="14318"/>
    <cellStyle name="EYHeader1 2 4 13 2 2" xfId="14319"/>
    <cellStyle name="EYHeader1 2 4 13 3" xfId="14320"/>
    <cellStyle name="EYHeader1 2 4 14" xfId="14321"/>
    <cellStyle name="EYHeader1 2 4 14 2" xfId="14322"/>
    <cellStyle name="EYHeader1 2 4 14 2 2" xfId="14323"/>
    <cellStyle name="EYHeader1 2 4 14 3" xfId="14324"/>
    <cellStyle name="EYHeader1 2 4 15" xfId="14325"/>
    <cellStyle name="EYHeader1 2 4 15 2" xfId="14326"/>
    <cellStyle name="EYHeader1 2 4 15 2 2" xfId="14327"/>
    <cellStyle name="EYHeader1 2 4 15 3" xfId="14328"/>
    <cellStyle name="EYHeader1 2 4 16" xfId="14329"/>
    <cellStyle name="EYHeader1 2 4 16 2" xfId="14330"/>
    <cellStyle name="EYHeader1 2 4 16 2 2" xfId="14331"/>
    <cellStyle name="EYHeader1 2 4 16 3" xfId="14332"/>
    <cellStyle name="EYHeader1 2 4 17" xfId="14333"/>
    <cellStyle name="EYHeader1 2 4 17 2" xfId="14334"/>
    <cellStyle name="EYHeader1 2 4 17 2 2" xfId="14335"/>
    <cellStyle name="EYHeader1 2 4 17 3" xfId="14336"/>
    <cellStyle name="EYHeader1 2 4 18" xfId="14337"/>
    <cellStyle name="EYHeader1 2 4 18 2" xfId="14338"/>
    <cellStyle name="EYHeader1 2 4 18 2 2" xfId="14339"/>
    <cellStyle name="EYHeader1 2 4 18 3" xfId="14340"/>
    <cellStyle name="EYHeader1 2 4 19" xfId="14341"/>
    <cellStyle name="EYHeader1 2 4 19 2" xfId="14342"/>
    <cellStyle name="EYHeader1 2 4 19 2 2" xfId="14343"/>
    <cellStyle name="EYHeader1 2 4 19 3" xfId="14344"/>
    <cellStyle name="EYHeader1 2 4 2" xfId="14345"/>
    <cellStyle name="EYHeader1 2 4 2 10" xfId="14346"/>
    <cellStyle name="EYHeader1 2 4 2 10 2" xfId="14347"/>
    <cellStyle name="EYHeader1 2 4 2 10 2 2" xfId="14348"/>
    <cellStyle name="EYHeader1 2 4 2 10 3" xfId="14349"/>
    <cellStyle name="EYHeader1 2 4 2 11" xfId="14350"/>
    <cellStyle name="EYHeader1 2 4 2 11 2" xfId="14351"/>
    <cellStyle name="EYHeader1 2 4 2 11 2 2" xfId="14352"/>
    <cellStyle name="EYHeader1 2 4 2 11 3" xfId="14353"/>
    <cellStyle name="EYHeader1 2 4 2 12" xfId="14354"/>
    <cellStyle name="EYHeader1 2 4 2 12 2" xfId="14355"/>
    <cellStyle name="EYHeader1 2 4 2 12 2 2" xfId="14356"/>
    <cellStyle name="EYHeader1 2 4 2 12 3" xfId="14357"/>
    <cellStyle name="EYHeader1 2 4 2 13" xfId="14358"/>
    <cellStyle name="EYHeader1 2 4 2 13 2" xfId="14359"/>
    <cellStyle name="EYHeader1 2 4 2 13 2 2" xfId="14360"/>
    <cellStyle name="EYHeader1 2 4 2 13 3" xfId="14361"/>
    <cellStyle name="EYHeader1 2 4 2 14" xfId="14362"/>
    <cellStyle name="EYHeader1 2 4 2 14 2" xfId="14363"/>
    <cellStyle name="EYHeader1 2 4 2 14 2 2" xfId="14364"/>
    <cellStyle name="EYHeader1 2 4 2 14 3" xfId="14365"/>
    <cellStyle name="EYHeader1 2 4 2 15" xfId="14366"/>
    <cellStyle name="EYHeader1 2 4 2 15 2" xfId="14367"/>
    <cellStyle name="EYHeader1 2 4 2 15 2 2" xfId="14368"/>
    <cellStyle name="EYHeader1 2 4 2 15 3" xfId="14369"/>
    <cellStyle name="EYHeader1 2 4 2 16" xfId="14370"/>
    <cellStyle name="EYHeader1 2 4 2 16 2" xfId="14371"/>
    <cellStyle name="EYHeader1 2 4 2 16 2 2" xfId="14372"/>
    <cellStyle name="EYHeader1 2 4 2 16 3" xfId="14373"/>
    <cellStyle name="EYHeader1 2 4 2 17" xfId="14374"/>
    <cellStyle name="EYHeader1 2 4 2 17 2" xfId="14375"/>
    <cellStyle name="EYHeader1 2 4 2 17 2 2" xfId="14376"/>
    <cellStyle name="EYHeader1 2 4 2 17 3" xfId="14377"/>
    <cellStyle name="EYHeader1 2 4 2 18" xfId="14378"/>
    <cellStyle name="EYHeader1 2 4 2 18 2" xfId="14379"/>
    <cellStyle name="EYHeader1 2 4 2 18 2 2" xfId="14380"/>
    <cellStyle name="EYHeader1 2 4 2 18 3" xfId="14381"/>
    <cellStyle name="EYHeader1 2 4 2 19" xfId="14382"/>
    <cellStyle name="EYHeader1 2 4 2 19 2" xfId="14383"/>
    <cellStyle name="EYHeader1 2 4 2 19 2 2" xfId="14384"/>
    <cellStyle name="EYHeader1 2 4 2 19 3" xfId="14385"/>
    <cellStyle name="EYHeader1 2 4 2 2" xfId="14386"/>
    <cellStyle name="EYHeader1 2 4 2 2 2" xfId="14387"/>
    <cellStyle name="EYHeader1 2 4 2 2 2 2" xfId="14388"/>
    <cellStyle name="EYHeader1 2 4 2 2 3" xfId="14389"/>
    <cellStyle name="EYHeader1 2 4 2 20" xfId="14390"/>
    <cellStyle name="EYHeader1 2 4 2 20 2" xfId="14391"/>
    <cellStyle name="EYHeader1 2 4 2 21" xfId="14392"/>
    <cellStyle name="EYHeader1 2 4 2 3" xfId="14393"/>
    <cellStyle name="EYHeader1 2 4 2 3 2" xfId="14394"/>
    <cellStyle name="EYHeader1 2 4 2 3 2 2" xfId="14395"/>
    <cellStyle name="EYHeader1 2 4 2 3 3" xfId="14396"/>
    <cellStyle name="EYHeader1 2 4 2 4" xfId="14397"/>
    <cellStyle name="EYHeader1 2 4 2 4 2" xfId="14398"/>
    <cellStyle name="EYHeader1 2 4 2 4 2 2" xfId="14399"/>
    <cellStyle name="EYHeader1 2 4 2 4 3" xfId="14400"/>
    <cellStyle name="EYHeader1 2 4 2 5" xfId="14401"/>
    <cellStyle name="EYHeader1 2 4 2 5 2" xfId="14402"/>
    <cellStyle name="EYHeader1 2 4 2 5 2 2" xfId="14403"/>
    <cellStyle name="EYHeader1 2 4 2 5 3" xfId="14404"/>
    <cellStyle name="EYHeader1 2 4 2 6" xfId="14405"/>
    <cellStyle name="EYHeader1 2 4 2 6 2" xfId="14406"/>
    <cellStyle name="EYHeader1 2 4 2 6 2 2" xfId="14407"/>
    <cellStyle name="EYHeader1 2 4 2 6 3" xfId="14408"/>
    <cellStyle name="EYHeader1 2 4 2 7" xfId="14409"/>
    <cellStyle name="EYHeader1 2 4 2 7 2" xfId="14410"/>
    <cellStyle name="EYHeader1 2 4 2 7 2 2" xfId="14411"/>
    <cellStyle name="EYHeader1 2 4 2 7 3" xfId="14412"/>
    <cellStyle name="EYHeader1 2 4 2 8" xfId="14413"/>
    <cellStyle name="EYHeader1 2 4 2 8 2" xfId="14414"/>
    <cellStyle name="EYHeader1 2 4 2 8 2 2" xfId="14415"/>
    <cellStyle name="EYHeader1 2 4 2 8 3" xfId="14416"/>
    <cellStyle name="EYHeader1 2 4 2 9" xfId="14417"/>
    <cellStyle name="EYHeader1 2 4 2 9 2" xfId="14418"/>
    <cellStyle name="EYHeader1 2 4 2 9 2 2" xfId="14419"/>
    <cellStyle name="EYHeader1 2 4 2 9 3" xfId="14420"/>
    <cellStyle name="EYHeader1 2 4 20" xfId="14421"/>
    <cellStyle name="EYHeader1 2 4 20 2" xfId="14422"/>
    <cellStyle name="EYHeader1 2 4 20 2 2" xfId="14423"/>
    <cellStyle name="EYHeader1 2 4 20 3" xfId="14424"/>
    <cellStyle name="EYHeader1 2 4 21" xfId="14425"/>
    <cellStyle name="EYHeader1 2 4 21 2" xfId="14426"/>
    <cellStyle name="EYHeader1 2 4 22" xfId="14427"/>
    <cellStyle name="EYHeader1 2 4 3" xfId="14428"/>
    <cellStyle name="EYHeader1 2 4 3 2" xfId="14429"/>
    <cellStyle name="EYHeader1 2 4 3 2 2" xfId="14430"/>
    <cellStyle name="EYHeader1 2 4 3 3" xfId="14431"/>
    <cellStyle name="EYHeader1 2 4 4" xfId="14432"/>
    <cellStyle name="EYHeader1 2 4 4 2" xfId="14433"/>
    <cellStyle name="EYHeader1 2 4 4 2 2" xfId="14434"/>
    <cellStyle name="EYHeader1 2 4 4 3" xfId="14435"/>
    <cellStyle name="EYHeader1 2 4 5" xfId="14436"/>
    <cellStyle name="EYHeader1 2 4 5 2" xfId="14437"/>
    <cellStyle name="EYHeader1 2 4 5 2 2" xfId="14438"/>
    <cellStyle name="EYHeader1 2 4 5 3" xfId="14439"/>
    <cellStyle name="EYHeader1 2 4 6" xfId="14440"/>
    <cellStyle name="EYHeader1 2 4 6 2" xfId="14441"/>
    <cellStyle name="EYHeader1 2 4 6 2 2" xfId="14442"/>
    <cellStyle name="EYHeader1 2 4 6 3" xfId="14443"/>
    <cellStyle name="EYHeader1 2 4 7" xfId="14444"/>
    <cellStyle name="EYHeader1 2 4 7 2" xfId="14445"/>
    <cellStyle name="EYHeader1 2 4 7 2 2" xfId="14446"/>
    <cellStyle name="EYHeader1 2 4 7 3" xfId="14447"/>
    <cellStyle name="EYHeader1 2 4 8" xfId="14448"/>
    <cellStyle name="EYHeader1 2 4 8 2" xfId="14449"/>
    <cellStyle name="EYHeader1 2 4 8 2 2" xfId="14450"/>
    <cellStyle name="EYHeader1 2 4 8 3" xfId="14451"/>
    <cellStyle name="EYHeader1 2 4 9" xfId="14452"/>
    <cellStyle name="EYHeader1 2 4 9 2" xfId="14453"/>
    <cellStyle name="EYHeader1 2 4 9 2 2" xfId="14454"/>
    <cellStyle name="EYHeader1 2 4 9 3" xfId="14455"/>
    <cellStyle name="EYHeader1 2 5" xfId="418"/>
    <cellStyle name="EYHeader1 2 5 10" xfId="14456"/>
    <cellStyle name="EYHeader1 2 5 10 2" xfId="14457"/>
    <cellStyle name="EYHeader1 2 5 10 2 2" xfId="14458"/>
    <cellStyle name="EYHeader1 2 5 10 3" xfId="14459"/>
    <cellStyle name="EYHeader1 2 5 11" xfId="14460"/>
    <cellStyle name="EYHeader1 2 5 11 2" xfId="14461"/>
    <cellStyle name="EYHeader1 2 5 11 2 2" xfId="14462"/>
    <cellStyle name="EYHeader1 2 5 11 3" xfId="14463"/>
    <cellStyle name="EYHeader1 2 5 12" xfId="14464"/>
    <cellStyle name="EYHeader1 2 5 12 2" xfId="14465"/>
    <cellStyle name="EYHeader1 2 5 12 2 2" xfId="14466"/>
    <cellStyle name="EYHeader1 2 5 12 3" xfId="14467"/>
    <cellStyle name="EYHeader1 2 5 13" xfId="14468"/>
    <cellStyle name="EYHeader1 2 5 13 2" xfId="14469"/>
    <cellStyle name="EYHeader1 2 5 13 2 2" xfId="14470"/>
    <cellStyle name="EYHeader1 2 5 13 3" xfId="14471"/>
    <cellStyle name="EYHeader1 2 5 14" xfId="14472"/>
    <cellStyle name="EYHeader1 2 5 14 2" xfId="14473"/>
    <cellStyle name="EYHeader1 2 5 14 2 2" xfId="14474"/>
    <cellStyle name="EYHeader1 2 5 14 3" xfId="14475"/>
    <cellStyle name="EYHeader1 2 5 15" xfId="14476"/>
    <cellStyle name="EYHeader1 2 5 15 2" xfId="14477"/>
    <cellStyle name="EYHeader1 2 5 15 2 2" xfId="14478"/>
    <cellStyle name="EYHeader1 2 5 15 3" xfId="14479"/>
    <cellStyle name="EYHeader1 2 5 16" xfId="14480"/>
    <cellStyle name="EYHeader1 2 5 16 2" xfId="14481"/>
    <cellStyle name="EYHeader1 2 5 16 2 2" xfId="14482"/>
    <cellStyle name="EYHeader1 2 5 16 3" xfId="14483"/>
    <cellStyle name="EYHeader1 2 5 17" xfId="14484"/>
    <cellStyle name="EYHeader1 2 5 17 2" xfId="14485"/>
    <cellStyle name="EYHeader1 2 5 17 2 2" xfId="14486"/>
    <cellStyle name="EYHeader1 2 5 17 3" xfId="14487"/>
    <cellStyle name="EYHeader1 2 5 18" xfId="14488"/>
    <cellStyle name="EYHeader1 2 5 18 2" xfId="14489"/>
    <cellStyle name="EYHeader1 2 5 18 2 2" xfId="14490"/>
    <cellStyle name="EYHeader1 2 5 18 3" xfId="14491"/>
    <cellStyle name="EYHeader1 2 5 19" xfId="14492"/>
    <cellStyle name="EYHeader1 2 5 19 2" xfId="14493"/>
    <cellStyle name="EYHeader1 2 5 19 2 2" xfId="14494"/>
    <cellStyle name="EYHeader1 2 5 19 3" xfId="14495"/>
    <cellStyle name="EYHeader1 2 5 2" xfId="14496"/>
    <cellStyle name="EYHeader1 2 5 2 2" xfId="14497"/>
    <cellStyle name="EYHeader1 2 5 2 2 2" xfId="14498"/>
    <cellStyle name="EYHeader1 2 5 2 3" xfId="14499"/>
    <cellStyle name="EYHeader1 2 5 20" xfId="14500"/>
    <cellStyle name="EYHeader1 2 5 20 2" xfId="14501"/>
    <cellStyle name="EYHeader1 2 5 21" xfId="14502"/>
    <cellStyle name="EYHeader1 2 5 3" xfId="14503"/>
    <cellStyle name="EYHeader1 2 5 3 2" xfId="14504"/>
    <cellStyle name="EYHeader1 2 5 3 2 2" xfId="14505"/>
    <cellStyle name="EYHeader1 2 5 3 3" xfId="14506"/>
    <cellStyle name="EYHeader1 2 5 4" xfId="14507"/>
    <cellStyle name="EYHeader1 2 5 4 2" xfId="14508"/>
    <cellStyle name="EYHeader1 2 5 4 2 2" xfId="14509"/>
    <cellStyle name="EYHeader1 2 5 4 3" xfId="14510"/>
    <cellStyle name="EYHeader1 2 5 5" xfId="14511"/>
    <cellStyle name="EYHeader1 2 5 5 2" xfId="14512"/>
    <cellStyle name="EYHeader1 2 5 5 2 2" xfId="14513"/>
    <cellStyle name="EYHeader1 2 5 5 3" xfId="14514"/>
    <cellStyle name="EYHeader1 2 5 6" xfId="14515"/>
    <cellStyle name="EYHeader1 2 5 6 2" xfId="14516"/>
    <cellStyle name="EYHeader1 2 5 6 2 2" xfId="14517"/>
    <cellStyle name="EYHeader1 2 5 6 3" xfId="14518"/>
    <cellStyle name="EYHeader1 2 5 7" xfId="14519"/>
    <cellStyle name="EYHeader1 2 5 7 2" xfId="14520"/>
    <cellStyle name="EYHeader1 2 5 7 2 2" xfId="14521"/>
    <cellStyle name="EYHeader1 2 5 7 3" xfId="14522"/>
    <cellStyle name="EYHeader1 2 5 8" xfId="14523"/>
    <cellStyle name="EYHeader1 2 5 8 2" xfId="14524"/>
    <cellStyle name="EYHeader1 2 5 8 2 2" xfId="14525"/>
    <cellStyle name="EYHeader1 2 5 8 3" xfId="14526"/>
    <cellStyle name="EYHeader1 2 5 9" xfId="14527"/>
    <cellStyle name="EYHeader1 2 5 9 2" xfId="14528"/>
    <cellStyle name="EYHeader1 2 5 9 2 2" xfId="14529"/>
    <cellStyle name="EYHeader1 2 5 9 3" xfId="14530"/>
    <cellStyle name="EYHeader1 2 6" xfId="14531"/>
    <cellStyle name="EYHeader1 2 6 2" xfId="14532"/>
    <cellStyle name="EYHeader1 2 6 2 2" xfId="14533"/>
    <cellStyle name="EYHeader1 2 6 3" xfId="14534"/>
    <cellStyle name="EYHeader1 2 7" xfId="14535"/>
    <cellStyle name="EYHeader1 2 7 2" xfId="14536"/>
    <cellStyle name="EYHeader1 2 7 2 2" xfId="14537"/>
    <cellStyle name="EYHeader1 2 7 3" xfId="14538"/>
    <cellStyle name="EYHeader1 2 8" xfId="14539"/>
    <cellStyle name="EYHeader1 2 8 2" xfId="14540"/>
    <cellStyle name="EYHeader1 2 8 2 2" xfId="14541"/>
    <cellStyle name="EYHeader1 2 8 3" xfId="14542"/>
    <cellStyle name="EYHeader1 2 9" xfId="14543"/>
    <cellStyle name="EYHeader1 2 9 2" xfId="14544"/>
    <cellStyle name="EYHeader1 2 9 2 2" xfId="14545"/>
    <cellStyle name="EYHeader1 2 9 3" xfId="14546"/>
    <cellStyle name="EYHeader1 3" xfId="419"/>
    <cellStyle name="EYHeader1 3 2" xfId="420"/>
    <cellStyle name="EYHeader1 3 2 10" xfId="14547"/>
    <cellStyle name="EYHeader1 3 2 10 2" xfId="14548"/>
    <cellStyle name="EYHeader1 3 2 10 2 2" xfId="14549"/>
    <cellStyle name="EYHeader1 3 2 10 3" xfId="14550"/>
    <cellStyle name="EYHeader1 3 2 11" xfId="14551"/>
    <cellStyle name="EYHeader1 3 2 11 2" xfId="14552"/>
    <cellStyle name="EYHeader1 3 2 11 2 2" xfId="14553"/>
    <cellStyle name="EYHeader1 3 2 11 3" xfId="14554"/>
    <cellStyle name="EYHeader1 3 2 12" xfId="14555"/>
    <cellStyle name="EYHeader1 3 2 12 2" xfId="14556"/>
    <cellStyle name="EYHeader1 3 2 12 2 2" xfId="14557"/>
    <cellStyle name="EYHeader1 3 2 12 3" xfId="14558"/>
    <cellStyle name="EYHeader1 3 2 13" xfId="14559"/>
    <cellStyle name="EYHeader1 3 2 13 2" xfId="14560"/>
    <cellStyle name="EYHeader1 3 2 13 2 2" xfId="14561"/>
    <cellStyle name="EYHeader1 3 2 13 3" xfId="14562"/>
    <cellStyle name="EYHeader1 3 2 14" xfId="14563"/>
    <cellStyle name="EYHeader1 3 2 14 2" xfId="14564"/>
    <cellStyle name="EYHeader1 3 2 14 2 2" xfId="14565"/>
    <cellStyle name="EYHeader1 3 2 14 3" xfId="14566"/>
    <cellStyle name="EYHeader1 3 2 15" xfId="14567"/>
    <cellStyle name="EYHeader1 3 2 15 2" xfId="14568"/>
    <cellStyle name="EYHeader1 3 2 15 2 2" xfId="14569"/>
    <cellStyle name="EYHeader1 3 2 15 3" xfId="14570"/>
    <cellStyle name="EYHeader1 3 2 16" xfId="14571"/>
    <cellStyle name="EYHeader1 3 2 16 2" xfId="14572"/>
    <cellStyle name="EYHeader1 3 2 16 2 2" xfId="14573"/>
    <cellStyle name="EYHeader1 3 2 16 3" xfId="14574"/>
    <cellStyle name="EYHeader1 3 2 17" xfId="14575"/>
    <cellStyle name="EYHeader1 3 2 17 2" xfId="14576"/>
    <cellStyle name="EYHeader1 3 2 17 2 2" xfId="14577"/>
    <cellStyle name="EYHeader1 3 2 17 3" xfId="14578"/>
    <cellStyle name="EYHeader1 3 2 18" xfId="14579"/>
    <cellStyle name="EYHeader1 3 2 18 2" xfId="14580"/>
    <cellStyle name="EYHeader1 3 2 18 2 2" xfId="14581"/>
    <cellStyle name="EYHeader1 3 2 18 3" xfId="14582"/>
    <cellStyle name="EYHeader1 3 2 19" xfId="14583"/>
    <cellStyle name="EYHeader1 3 2 19 2" xfId="14584"/>
    <cellStyle name="EYHeader1 3 2 19 2 2" xfId="14585"/>
    <cellStyle name="EYHeader1 3 2 19 3" xfId="14586"/>
    <cellStyle name="EYHeader1 3 2 2" xfId="14587"/>
    <cellStyle name="EYHeader1 3 2 2 2" xfId="14588"/>
    <cellStyle name="EYHeader1 3 2 2 2 2" xfId="14589"/>
    <cellStyle name="EYHeader1 3 2 2 3" xfId="14590"/>
    <cellStyle name="EYHeader1 3 2 20" xfId="14591"/>
    <cellStyle name="EYHeader1 3 2 20 2" xfId="14592"/>
    <cellStyle name="EYHeader1 3 2 21" xfId="14593"/>
    <cellStyle name="EYHeader1 3 2 21 2" xfId="14594"/>
    <cellStyle name="EYHeader1 3 2 22" xfId="14595"/>
    <cellStyle name="EYHeader1 3 2 3" xfId="14596"/>
    <cellStyle name="EYHeader1 3 2 3 2" xfId="14597"/>
    <cellStyle name="EYHeader1 3 2 3 2 2" xfId="14598"/>
    <cellStyle name="EYHeader1 3 2 3 3" xfId="14599"/>
    <cellStyle name="EYHeader1 3 2 4" xfId="14600"/>
    <cellStyle name="EYHeader1 3 2 4 2" xfId="14601"/>
    <cellStyle name="EYHeader1 3 2 4 2 2" xfId="14602"/>
    <cellStyle name="EYHeader1 3 2 4 3" xfId="14603"/>
    <cellStyle name="EYHeader1 3 2 5" xfId="14604"/>
    <cellStyle name="EYHeader1 3 2 5 2" xfId="14605"/>
    <cellStyle name="EYHeader1 3 2 5 2 2" xfId="14606"/>
    <cellStyle name="EYHeader1 3 2 5 3" xfId="14607"/>
    <cellStyle name="EYHeader1 3 2 6" xfId="14608"/>
    <cellStyle name="EYHeader1 3 2 6 2" xfId="14609"/>
    <cellStyle name="EYHeader1 3 2 6 2 2" xfId="14610"/>
    <cellStyle name="EYHeader1 3 2 6 3" xfId="14611"/>
    <cellStyle name="EYHeader1 3 2 7" xfId="14612"/>
    <cellStyle name="EYHeader1 3 2 7 2" xfId="14613"/>
    <cellStyle name="EYHeader1 3 2 7 2 2" xfId="14614"/>
    <cellStyle name="EYHeader1 3 2 7 3" xfId="14615"/>
    <cellStyle name="EYHeader1 3 2 8" xfId="14616"/>
    <cellStyle name="EYHeader1 3 2 8 2" xfId="14617"/>
    <cellStyle name="EYHeader1 3 2 8 2 2" xfId="14618"/>
    <cellStyle name="EYHeader1 3 2 8 3" xfId="14619"/>
    <cellStyle name="EYHeader1 3 2 9" xfId="14620"/>
    <cellStyle name="EYHeader1 3 2 9 2" xfId="14621"/>
    <cellStyle name="EYHeader1 3 2 9 2 2" xfId="14622"/>
    <cellStyle name="EYHeader1 3 2 9 3" xfId="14623"/>
    <cellStyle name="EYHeader1 3 3" xfId="421"/>
    <cellStyle name="EYHeader1 3 3 2" xfId="14624"/>
    <cellStyle name="EYHeader1 3 3 2 2" xfId="14625"/>
    <cellStyle name="EYHeader1 3 3 3" xfId="14626"/>
    <cellStyle name="EYHeader1 3 4" xfId="422"/>
    <cellStyle name="EYHeader1 3 4 2" xfId="14627"/>
    <cellStyle name="EYHeader1 3 4 2 2" xfId="14628"/>
    <cellStyle name="EYHeader1 3 4 3" xfId="14629"/>
    <cellStyle name="EYHeader1 3 5" xfId="423"/>
    <cellStyle name="EYHeader1 3 5 2" xfId="14630"/>
    <cellStyle name="EYHeader1 3 5 2 2" xfId="14631"/>
    <cellStyle name="EYHeader1 3 5 3" xfId="14632"/>
    <cellStyle name="EYHeader1 3 6" xfId="14633"/>
    <cellStyle name="EYHeader1 3 6 2" xfId="14634"/>
    <cellStyle name="EYHeader1 3 6 2 2" xfId="14635"/>
    <cellStyle name="EYHeader1 3 6 3" xfId="14636"/>
    <cellStyle name="EYHeader1 3 7" xfId="14637"/>
    <cellStyle name="EYHeader1 3 7 2" xfId="14638"/>
    <cellStyle name="EYHeader1 3 7 2 2" xfId="14639"/>
    <cellStyle name="EYHeader1 3 7 3" xfId="14640"/>
    <cellStyle name="EYHeader1 3 8" xfId="14641"/>
    <cellStyle name="EYHeader1 3 8 2" xfId="14642"/>
    <cellStyle name="EYHeader1 3 9" xfId="14643"/>
    <cellStyle name="EYHeader1 4" xfId="424"/>
    <cellStyle name="EYHeader1 4 2" xfId="14644"/>
    <cellStyle name="EYHeader1 4 2 10" xfId="14645"/>
    <cellStyle name="EYHeader1 4 2 10 2" xfId="14646"/>
    <cellStyle name="EYHeader1 4 2 10 2 2" xfId="14647"/>
    <cellStyle name="EYHeader1 4 2 10 3" xfId="14648"/>
    <cellStyle name="EYHeader1 4 2 11" xfId="14649"/>
    <cellStyle name="EYHeader1 4 2 11 2" xfId="14650"/>
    <cellStyle name="EYHeader1 4 2 11 2 2" xfId="14651"/>
    <cellStyle name="EYHeader1 4 2 11 3" xfId="14652"/>
    <cellStyle name="EYHeader1 4 2 12" xfId="14653"/>
    <cellStyle name="EYHeader1 4 2 12 2" xfId="14654"/>
    <cellStyle name="EYHeader1 4 2 12 2 2" xfId="14655"/>
    <cellStyle name="EYHeader1 4 2 12 3" xfId="14656"/>
    <cellStyle name="EYHeader1 4 2 13" xfId="14657"/>
    <cellStyle name="EYHeader1 4 2 13 2" xfId="14658"/>
    <cellStyle name="EYHeader1 4 2 13 2 2" xfId="14659"/>
    <cellStyle name="EYHeader1 4 2 13 3" xfId="14660"/>
    <cellStyle name="EYHeader1 4 2 14" xfId="14661"/>
    <cellStyle name="EYHeader1 4 2 14 2" xfId="14662"/>
    <cellStyle name="EYHeader1 4 2 14 2 2" xfId="14663"/>
    <cellStyle name="EYHeader1 4 2 14 3" xfId="14664"/>
    <cellStyle name="EYHeader1 4 2 15" xfId="14665"/>
    <cellStyle name="EYHeader1 4 2 15 2" xfId="14666"/>
    <cellStyle name="EYHeader1 4 2 15 2 2" xfId="14667"/>
    <cellStyle name="EYHeader1 4 2 15 3" xfId="14668"/>
    <cellStyle name="EYHeader1 4 2 16" xfId="14669"/>
    <cellStyle name="EYHeader1 4 2 16 2" xfId="14670"/>
    <cellStyle name="EYHeader1 4 2 16 2 2" xfId="14671"/>
    <cellStyle name="EYHeader1 4 2 16 3" xfId="14672"/>
    <cellStyle name="EYHeader1 4 2 17" xfId="14673"/>
    <cellStyle name="EYHeader1 4 2 17 2" xfId="14674"/>
    <cellStyle name="EYHeader1 4 2 17 2 2" xfId="14675"/>
    <cellStyle name="EYHeader1 4 2 17 3" xfId="14676"/>
    <cellStyle name="EYHeader1 4 2 18" xfId="14677"/>
    <cellStyle name="EYHeader1 4 2 18 2" xfId="14678"/>
    <cellStyle name="EYHeader1 4 2 18 2 2" xfId="14679"/>
    <cellStyle name="EYHeader1 4 2 18 3" xfId="14680"/>
    <cellStyle name="EYHeader1 4 2 19" xfId="14681"/>
    <cellStyle name="EYHeader1 4 2 19 2" xfId="14682"/>
    <cellStyle name="EYHeader1 4 2 19 2 2" xfId="14683"/>
    <cellStyle name="EYHeader1 4 2 19 3" xfId="14684"/>
    <cellStyle name="EYHeader1 4 2 2" xfId="14685"/>
    <cellStyle name="EYHeader1 4 2 2 2" xfId="14686"/>
    <cellStyle name="EYHeader1 4 2 2 2 2" xfId="14687"/>
    <cellStyle name="EYHeader1 4 2 2 3" xfId="14688"/>
    <cellStyle name="EYHeader1 4 2 20" xfId="14689"/>
    <cellStyle name="EYHeader1 4 2 20 2" xfId="14690"/>
    <cellStyle name="EYHeader1 4 2 21" xfId="14691"/>
    <cellStyle name="EYHeader1 4 2 3" xfId="14692"/>
    <cellStyle name="EYHeader1 4 2 3 2" xfId="14693"/>
    <cellStyle name="EYHeader1 4 2 3 2 2" xfId="14694"/>
    <cellStyle name="EYHeader1 4 2 3 3" xfId="14695"/>
    <cellStyle name="EYHeader1 4 2 4" xfId="14696"/>
    <cellStyle name="EYHeader1 4 2 4 2" xfId="14697"/>
    <cellStyle name="EYHeader1 4 2 4 2 2" xfId="14698"/>
    <cellStyle name="EYHeader1 4 2 4 3" xfId="14699"/>
    <cellStyle name="EYHeader1 4 2 5" xfId="14700"/>
    <cellStyle name="EYHeader1 4 2 5 2" xfId="14701"/>
    <cellStyle name="EYHeader1 4 2 5 2 2" xfId="14702"/>
    <cellStyle name="EYHeader1 4 2 5 3" xfId="14703"/>
    <cellStyle name="EYHeader1 4 2 6" xfId="14704"/>
    <cellStyle name="EYHeader1 4 2 6 2" xfId="14705"/>
    <cellStyle name="EYHeader1 4 2 6 2 2" xfId="14706"/>
    <cellStyle name="EYHeader1 4 2 6 3" xfId="14707"/>
    <cellStyle name="EYHeader1 4 2 7" xfId="14708"/>
    <cellStyle name="EYHeader1 4 2 7 2" xfId="14709"/>
    <cellStyle name="EYHeader1 4 2 7 2 2" xfId="14710"/>
    <cellStyle name="EYHeader1 4 2 7 3" xfId="14711"/>
    <cellStyle name="EYHeader1 4 2 8" xfId="14712"/>
    <cellStyle name="EYHeader1 4 2 8 2" xfId="14713"/>
    <cellStyle name="EYHeader1 4 2 8 2 2" xfId="14714"/>
    <cellStyle name="EYHeader1 4 2 8 3" xfId="14715"/>
    <cellStyle name="EYHeader1 4 2 9" xfId="14716"/>
    <cellStyle name="EYHeader1 4 2 9 2" xfId="14717"/>
    <cellStyle name="EYHeader1 4 2 9 2 2" xfId="14718"/>
    <cellStyle name="EYHeader1 4 2 9 3" xfId="14719"/>
    <cellStyle name="EYHeader1 4 3" xfId="14720"/>
    <cellStyle name="EYHeader1 4 3 2" xfId="14721"/>
    <cellStyle name="EYHeader1 4 3 2 2" xfId="14722"/>
    <cellStyle name="EYHeader1 4 3 3" xfId="14723"/>
    <cellStyle name="EYHeader1 4 4" xfId="14724"/>
    <cellStyle name="EYHeader1 4 4 2" xfId="14725"/>
    <cellStyle name="EYHeader1 4 4 2 2" xfId="14726"/>
    <cellStyle name="EYHeader1 4 4 3" xfId="14727"/>
    <cellStyle name="EYHeader1 4 5" xfId="14728"/>
    <cellStyle name="EYHeader1 4 5 2" xfId="14729"/>
    <cellStyle name="EYHeader1 4 5 2 2" xfId="14730"/>
    <cellStyle name="EYHeader1 4 5 3" xfId="14731"/>
    <cellStyle name="EYHeader1 4 6" xfId="14732"/>
    <cellStyle name="EYHeader1 4 6 2" xfId="14733"/>
    <cellStyle name="EYHeader1 4 6 2 2" xfId="14734"/>
    <cellStyle name="EYHeader1 4 6 3" xfId="14735"/>
    <cellStyle name="EYHeader1 4 7" xfId="14736"/>
    <cellStyle name="EYHeader1 4 7 2" xfId="14737"/>
    <cellStyle name="EYHeader1 4 7 2 2" xfId="14738"/>
    <cellStyle name="EYHeader1 4 7 3" xfId="14739"/>
    <cellStyle name="EYHeader1 4 8" xfId="14740"/>
    <cellStyle name="EYHeader1 4 8 2" xfId="14741"/>
    <cellStyle name="EYHeader1 4 9" xfId="14742"/>
    <cellStyle name="EYHeader1 5" xfId="14743"/>
    <cellStyle name="EYHeader1 5 10" xfId="14744"/>
    <cellStyle name="EYHeader1 5 10 2" xfId="14745"/>
    <cellStyle name="EYHeader1 5 10 2 2" xfId="14746"/>
    <cellStyle name="EYHeader1 5 10 3" xfId="14747"/>
    <cellStyle name="EYHeader1 5 11" xfId="14748"/>
    <cellStyle name="EYHeader1 5 11 2" xfId="14749"/>
    <cellStyle name="EYHeader1 5 11 2 2" xfId="14750"/>
    <cellStyle name="EYHeader1 5 11 3" xfId="14751"/>
    <cellStyle name="EYHeader1 5 12" xfId="14752"/>
    <cellStyle name="EYHeader1 5 12 2" xfId="14753"/>
    <cellStyle name="EYHeader1 5 12 2 2" xfId="14754"/>
    <cellStyle name="EYHeader1 5 12 3" xfId="14755"/>
    <cellStyle name="EYHeader1 5 13" xfId="14756"/>
    <cellStyle name="EYHeader1 5 13 2" xfId="14757"/>
    <cellStyle name="EYHeader1 5 13 2 2" xfId="14758"/>
    <cellStyle name="EYHeader1 5 13 3" xfId="14759"/>
    <cellStyle name="EYHeader1 5 14" xfId="14760"/>
    <cellStyle name="EYHeader1 5 14 2" xfId="14761"/>
    <cellStyle name="EYHeader1 5 14 2 2" xfId="14762"/>
    <cellStyle name="EYHeader1 5 14 3" xfId="14763"/>
    <cellStyle name="EYHeader1 5 15" xfId="14764"/>
    <cellStyle name="EYHeader1 5 15 2" xfId="14765"/>
    <cellStyle name="EYHeader1 5 15 2 2" xfId="14766"/>
    <cellStyle name="EYHeader1 5 15 3" xfId="14767"/>
    <cellStyle name="EYHeader1 5 16" xfId="14768"/>
    <cellStyle name="EYHeader1 5 16 2" xfId="14769"/>
    <cellStyle name="EYHeader1 5 16 2 2" xfId="14770"/>
    <cellStyle name="EYHeader1 5 16 3" xfId="14771"/>
    <cellStyle name="EYHeader1 5 17" xfId="14772"/>
    <cellStyle name="EYHeader1 5 17 2" xfId="14773"/>
    <cellStyle name="EYHeader1 5 17 2 2" xfId="14774"/>
    <cellStyle name="EYHeader1 5 17 3" xfId="14775"/>
    <cellStyle name="EYHeader1 5 18" xfId="14776"/>
    <cellStyle name="EYHeader1 5 18 2" xfId="14777"/>
    <cellStyle name="EYHeader1 5 18 2 2" xfId="14778"/>
    <cellStyle name="EYHeader1 5 18 3" xfId="14779"/>
    <cellStyle name="EYHeader1 5 19" xfId="14780"/>
    <cellStyle name="EYHeader1 5 19 2" xfId="14781"/>
    <cellStyle name="EYHeader1 5 19 2 2" xfId="14782"/>
    <cellStyle name="EYHeader1 5 19 3" xfId="14783"/>
    <cellStyle name="EYHeader1 5 2" xfId="14784"/>
    <cellStyle name="EYHeader1 5 2 10" xfId="14785"/>
    <cellStyle name="EYHeader1 5 2 10 2" xfId="14786"/>
    <cellStyle name="EYHeader1 5 2 10 2 2" xfId="14787"/>
    <cellStyle name="EYHeader1 5 2 10 3" xfId="14788"/>
    <cellStyle name="EYHeader1 5 2 11" xfId="14789"/>
    <cellStyle name="EYHeader1 5 2 11 2" xfId="14790"/>
    <cellStyle name="EYHeader1 5 2 11 2 2" xfId="14791"/>
    <cellStyle name="EYHeader1 5 2 11 3" xfId="14792"/>
    <cellStyle name="EYHeader1 5 2 12" xfId="14793"/>
    <cellStyle name="EYHeader1 5 2 12 2" xfId="14794"/>
    <cellStyle name="EYHeader1 5 2 12 2 2" xfId="14795"/>
    <cellStyle name="EYHeader1 5 2 12 3" xfId="14796"/>
    <cellStyle name="EYHeader1 5 2 13" xfId="14797"/>
    <cellStyle name="EYHeader1 5 2 13 2" xfId="14798"/>
    <cellStyle name="EYHeader1 5 2 13 2 2" xfId="14799"/>
    <cellStyle name="EYHeader1 5 2 13 3" xfId="14800"/>
    <cellStyle name="EYHeader1 5 2 14" xfId="14801"/>
    <cellStyle name="EYHeader1 5 2 14 2" xfId="14802"/>
    <cellStyle name="EYHeader1 5 2 14 2 2" xfId="14803"/>
    <cellStyle name="EYHeader1 5 2 14 3" xfId="14804"/>
    <cellStyle name="EYHeader1 5 2 15" xfId="14805"/>
    <cellStyle name="EYHeader1 5 2 15 2" xfId="14806"/>
    <cellStyle name="EYHeader1 5 2 15 2 2" xfId="14807"/>
    <cellStyle name="EYHeader1 5 2 15 3" xfId="14808"/>
    <cellStyle name="EYHeader1 5 2 16" xfId="14809"/>
    <cellStyle name="EYHeader1 5 2 16 2" xfId="14810"/>
    <cellStyle name="EYHeader1 5 2 16 2 2" xfId="14811"/>
    <cellStyle name="EYHeader1 5 2 16 3" xfId="14812"/>
    <cellStyle name="EYHeader1 5 2 17" xfId="14813"/>
    <cellStyle name="EYHeader1 5 2 17 2" xfId="14814"/>
    <cellStyle name="EYHeader1 5 2 17 2 2" xfId="14815"/>
    <cellStyle name="EYHeader1 5 2 17 3" xfId="14816"/>
    <cellStyle name="EYHeader1 5 2 18" xfId="14817"/>
    <cellStyle name="EYHeader1 5 2 18 2" xfId="14818"/>
    <cellStyle name="EYHeader1 5 2 18 2 2" xfId="14819"/>
    <cellStyle name="EYHeader1 5 2 18 3" xfId="14820"/>
    <cellStyle name="EYHeader1 5 2 19" xfId="14821"/>
    <cellStyle name="EYHeader1 5 2 19 2" xfId="14822"/>
    <cellStyle name="EYHeader1 5 2 19 2 2" xfId="14823"/>
    <cellStyle name="EYHeader1 5 2 19 3" xfId="14824"/>
    <cellStyle name="EYHeader1 5 2 2" xfId="14825"/>
    <cellStyle name="EYHeader1 5 2 2 2" xfId="14826"/>
    <cellStyle name="EYHeader1 5 2 2 2 2" xfId="14827"/>
    <cellStyle name="EYHeader1 5 2 2 3" xfId="14828"/>
    <cellStyle name="EYHeader1 5 2 20" xfId="14829"/>
    <cellStyle name="EYHeader1 5 2 20 2" xfId="14830"/>
    <cellStyle name="EYHeader1 5 2 21" xfId="14831"/>
    <cellStyle name="EYHeader1 5 2 3" xfId="14832"/>
    <cellStyle name="EYHeader1 5 2 3 2" xfId="14833"/>
    <cellStyle name="EYHeader1 5 2 3 2 2" xfId="14834"/>
    <cellStyle name="EYHeader1 5 2 3 3" xfId="14835"/>
    <cellStyle name="EYHeader1 5 2 4" xfId="14836"/>
    <cellStyle name="EYHeader1 5 2 4 2" xfId="14837"/>
    <cellStyle name="EYHeader1 5 2 4 2 2" xfId="14838"/>
    <cellStyle name="EYHeader1 5 2 4 3" xfId="14839"/>
    <cellStyle name="EYHeader1 5 2 5" xfId="14840"/>
    <cellStyle name="EYHeader1 5 2 5 2" xfId="14841"/>
    <cellStyle name="EYHeader1 5 2 5 2 2" xfId="14842"/>
    <cellStyle name="EYHeader1 5 2 5 3" xfId="14843"/>
    <cellStyle name="EYHeader1 5 2 6" xfId="14844"/>
    <cellStyle name="EYHeader1 5 2 6 2" xfId="14845"/>
    <cellStyle name="EYHeader1 5 2 6 2 2" xfId="14846"/>
    <cellStyle name="EYHeader1 5 2 6 3" xfId="14847"/>
    <cellStyle name="EYHeader1 5 2 7" xfId="14848"/>
    <cellStyle name="EYHeader1 5 2 7 2" xfId="14849"/>
    <cellStyle name="EYHeader1 5 2 7 2 2" xfId="14850"/>
    <cellStyle name="EYHeader1 5 2 7 3" xfId="14851"/>
    <cellStyle name="EYHeader1 5 2 8" xfId="14852"/>
    <cellStyle name="EYHeader1 5 2 8 2" xfId="14853"/>
    <cellStyle name="EYHeader1 5 2 8 2 2" xfId="14854"/>
    <cellStyle name="EYHeader1 5 2 8 3" xfId="14855"/>
    <cellStyle name="EYHeader1 5 2 9" xfId="14856"/>
    <cellStyle name="EYHeader1 5 2 9 2" xfId="14857"/>
    <cellStyle name="EYHeader1 5 2 9 2 2" xfId="14858"/>
    <cellStyle name="EYHeader1 5 2 9 3" xfId="14859"/>
    <cellStyle name="EYHeader1 5 20" xfId="14860"/>
    <cellStyle name="EYHeader1 5 20 2" xfId="14861"/>
    <cellStyle name="EYHeader1 5 20 2 2" xfId="14862"/>
    <cellStyle name="EYHeader1 5 20 3" xfId="14863"/>
    <cellStyle name="EYHeader1 5 21" xfId="14864"/>
    <cellStyle name="EYHeader1 5 21 2" xfId="14865"/>
    <cellStyle name="EYHeader1 5 22" xfId="14866"/>
    <cellStyle name="EYHeader1 5 3" xfId="14867"/>
    <cellStyle name="EYHeader1 5 3 2" xfId="14868"/>
    <cellStyle name="EYHeader1 5 3 2 2" xfId="14869"/>
    <cellStyle name="EYHeader1 5 3 3" xfId="14870"/>
    <cellStyle name="EYHeader1 5 4" xfId="14871"/>
    <cellStyle name="EYHeader1 5 4 2" xfId="14872"/>
    <cellStyle name="EYHeader1 5 4 2 2" xfId="14873"/>
    <cellStyle name="EYHeader1 5 4 3" xfId="14874"/>
    <cellStyle name="EYHeader1 5 5" xfId="14875"/>
    <cellStyle name="EYHeader1 5 5 2" xfId="14876"/>
    <cellStyle name="EYHeader1 5 5 2 2" xfId="14877"/>
    <cellStyle name="EYHeader1 5 5 3" xfId="14878"/>
    <cellStyle name="EYHeader1 5 6" xfId="14879"/>
    <cellStyle name="EYHeader1 5 6 2" xfId="14880"/>
    <cellStyle name="EYHeader1 5 6 2 2" xfId="14881"/>
    <cellStyle name="EYHeader1 5 6 3" xfId="14882"/>
    <cellStyle name="EYHeader1 5 7" xfId="14883"/>
    <cellStyle name="EYHeader1 5 7 2" xfId="14884"/>
    <cellStyle name="EYHeader1 5 7 2 2" xfId="14885"/>
    <cellStyle name="EYHeader1 5 7 3" xfId="14886"/>
    <cellStyle name="EYHeader1 5 8" xfId="14887"/>
    <cellStyle name="EYHeader1 5 8 2" xfId="14888"/>
    <cellStyle name="EYHeader1 5 8 2 2" xfId="14889"/>
    <cellStyle name="EYHeader1 5 8 3" xfId="14890"/>
    <cellStyle name="EYHeader1 5 9" xfId="14891"/>
    <cellStyle name="EYHeader1 5 9 2" xfId="14892"/>
    <cellStyle name="EYHeader1 5 9 2 2" xfId="14893"/>
    <cellStyle name="EYHeader1 5 9 3" xfId="14894"/>
    <cellStyle name="EYHeader1 6" xfId="14895"/>
    <cellStyle name="EYHeader1 6 2" xfId="14896"/>
    <cellStyle name="EYHeader1 6 2 2" xfId="14897"/>
    <cellStyle name="EYHeader1 6 3" xfId="14898"/>
    <cellStyle name="EYHeader1 7" xfId="14899"/>
    <cellStyle name="EYHeader1 7 2" xfId="14900"/>
    <cellStyle name="EYHeader1 7 2 2" xfId="14901"/>
    <cellStyle name="EYHeader1 7 3" xfId="14902"/>
    <cellStyle name="EYHeader1 8" xfId="14903"/>
    <cellStyle name="EYHeader1 8 2" xfId="14904"/>
    <cellStyle name="EYHeader1 8 2 2" xfId="14905"/>
    <cellStyle name="EYHeader1 8 3" xfId="14906"/>
    <cellStyle name="EYHeader1 9" xfId="14907"/>
    <cellStyle name="EYHeader1 9 2" xfId="14908"/>
    <cellStyle name="EYHeader1 9 2 2" xfId="14909"/>
    <cellStyle name="EYHeader1 9 3" xfId="14910"/>
    <cellStyle name="EYHeader2" xfId="425"/>
    <cellStyle name="EYInputValue" xfId="426"/>
    <cellStyle name="EYPercent" xfId="427"/>
    <cellStyle name="Feeder Field" xfId="428"/>
    <cellStyle name="Feeder Field 10" xfId="14911"/>
    <cellStyle name="Feeder Field 10 2" xfId="14912"/>
    <cellStyle name="Feeder Field 10 2 2" xfId="14913"/>
    <cellStyle name="Feeder Field 10 3" xfId="14914"/>
    <cellStyle name="Feeder Field 11" xfId="14915"/>
    <cellStyle name="Feeder Field 11 2" xfId="14916"/>
    <cellStyle name="Feeder Field 11 2 2" xfId="14917"/>
    <cellStyle name="Feeder Field 11 3" xfId="14918"/>
    <cellStyle name="Feeder Field 12" xfId="14919"/>
    <cellStyle name="Feeder Field 12 2" xfId="14920"/>
    <cellStyle name="Feeder Field 12 2 2" xfId="14921"/>
    <cellStyle name="Feeder Field 12 3" xfId="14922"/>
    <cellStyle name="Feeder Field 13" xfId="14923"/>
    <cellStyle name="Feeder Field 13 2" xfId="14924"/>
    <cellStyle name="Feeder Field 13 2 2" xfId="14925"/>
    <cellStyle name="Feeder Field 13 3" xfId="14926"/>
    <cellStyle name="Feeder Field 14" xfId="14927"/>
    <cellStyle name="Feeder Field 14 2" xfId="14928"/>
    <cellStyle name="Feeder Field 14 2 2" xfId="14929"/>
    <cellStyle name="Feeder Field 14 3" xfId="14930"/>
    <cellStyle name="Feeder Field 15" xfId="14931"/>
    <cellStyle name="Feeder Field 15 2" xfId="14932"/>
    <cellStyle name="Feeder Field 15 2 2" xfId="14933"/>
    <cellStyle name="Feeder Field 15 3" xfId="14934"/>
    <cellStyle name="Feeder Field 16" xfId="14935"/>
    <cellStyle name="Feeder Field 16 2" xfId="14936"/>
    <cellStyle name="Feeder Field 16 2 2" xfId="14937"/>
    <cellStyle name="Feeder Field 16 3" xfId="14938"/>
    <cellStyle name="Feeder Field 17" xfId="14939"/>
    <cellStyle name="Feeder Field 17 2" xfId="14940"/>
    <cellStyle name="Feeder Field 17 2 2" xfId="14941"/>
    <cellStyle name="Feeder Field 17 3" xfId="14942"/>
    <cellStyle name="Feeder Field 18" xfId="14943"/>
    <cellStyle name="Feeder Field 18 2" xfId="14944"/>
    <cellStyle name="Feeder Field 18 2 2" xfId="14945"/>
    <cellStyle name="Feeder Field 18 3" xfId="14946"/>
    <cellStyle name="Feeder Field 19" xfId="14947"/>
    <cellStyle name="Feeder Field 19 2" xfId="14948"/>
    <cellStyle name="Feeder Field 19 2 2" xfId="14949"/>
    <cellStyle name="Feeder Field 19 3" xfId="14950"/>
    <cellStyle name="Feeder Field 2" xfId="429"/>
    <cellStyle name="Feeder Field 2 10" xfId="14951"/>
    <cellStyle name="Feeder Field 2 10 2" xfId="14952"/>
    <cellStyle name="Feeder Field 2 10 2 2" xfId="14953"/>
    <cellStyle name="Feeder Field 2 10 3" xfId="14954"/>
    <cellStyle name="Feeder Field 2 11" xfId="14955"/>
    <cellStyle name="Feeder Field 2 11 2" xfId="14956"/>
    <cellStyle name="Feeder Field 2 11 2 2" xfId="14957"/>
    <cellStyle name="Feeder Field 2 11 3" xfId="14958"/>
    <cellStyle name="Feeder Field 2 12" xfId="14959"/>
    <cellStyle name="Feeder Field 2 12 2" xfId="14960"/>
    <cellStyle name="Feeder Field 2 12 2 2" xfId="14961"/>
    <cellStyle name="Feeder Field 2 12 3" xfId="14962"/>
    <cellStyle name="Feeder Field 2 13" xfId="14963"/>
    <cellStyle name="Feeder Field 2 13 2" xfId="14964"/>
    <cellStyle name="Feeder Field 2 13 2 2" xfId="14965"/>
    <cellStyle name="Feeder Field 2 13 3" xfId="14966"/>
    <cellStyle name="Feeder Field 2 14" xfId="14967"/>
    <cellStyle name="Feeder Field 2 14 2" xfId="14968"/>
    <cellStyle name="Feeder Field 2 14 2 2" xfId="14969"/>
    <cellStyle name="Feeder Field 2 14 3" xfId="14970"/>
    <cellStyle name="Feeder Field 2 15" xfId="14971"/>
    <cellStyle name="Feeder Field 2 15 2" xfId="14972"/>
    <cellStyle name="Feeder Field 2 15 2 2" xfId="14973"/>
    <cellStyle name="Feeder Field 2 15 3" xfId="14974"/>
    <cellStyle name="Feeder Field 2 16" xfId="14975"/>
    <cellStyle name="Feeder Field 2 16 2" xfId="14976"/>
    <cellStyle name="Feeder Field 2 16 2 2" xfId="14977"/>
    <cellStyle name="Feeder Field 2 16 3" xfId="14978"/>
    <cellStyle name="Feeder Field 2 17" xfId="14979"/>
    <cellStyle name="Feeder Field 2 17 2" xfId="14980"/>
    <cellStyle name="Feeder Field 2 17 2 2" xfId="14981"/>
    <cellStyle name="Feeder Field 2 17 3" xfId="14982"/>
    <cellStyle name="Feeder Field 2 18" xfId="14983"/>
    <cellStyle name="Feeder Field 2 18 2" xfId="14984"/>
    <cellStyle name="Feeder Field 2 18 2 2" xfId="14985"/>
    <cellStyle name="Feeder Field 2 18 3" xfId="14986"/>
    <cellStyle name="Feeder Field 2 19" xfId="14987"/>
    <cellStyle name="Feeder Field 2 19 2" xfId="14988"/>
    <cellStyle name="Feeder Field 2 19 2 2" xfId="14989"/>
    <cellStyle name="Feeder Field 2 19 3" xfId="14990"/>
    <cellStyle name="Feeder Field 2 2" xfId="430"/>
    <cellStyle name="Feeder Field 2 2 10" xfId="14991"/>
    <cellStyle name="Feeder Field 2 2 10 2" xfId="14992"/>
    <cellStyle name="Feeder Field 2 2 10 2 2" xfId="14993"/>
    <cellStyle name="Feeder Field 2 2 10 3" xfId="14994"/>
    <cellStyle name="Feeder Field 2 2 11" xfId="14995"/>
    <cellStyle name="Feeder Field 2 2 11 2" xfId="14996"/>
    <cellStyle name="Feeder Field 2 2 11 2 2" xfId="14997"/>
    <cellStyle name="Feeder Field 2 2 11 3" xfId="14998"/>
    <cellStyle name="Feeder Field 2 2 12" xfId="14999"/>
    <cellStyle name="Feeder Field 2 2 12 2" xfId="15000"/>
    <cellStyle name="Feeder Field 2 2 12 2 2" xfId="15001"/>
    <cellStyle name="Feeder Field 2 2 12 3" xfId="15002"/>
    <cellStyle name="Feeder Field 2 2 13" xfId="15003"/>
    <cellStyle name="Feeder Field 2 2 13 2" xfId="15004"/>
    <cellStyle name="Feeder Field 2 2 13 2 2" xfId="15005"/>
    <cellStyle name="Feeder Field 2 2 13 3" xfId="15006"/>
    <cellStyle name="Feeder Field 2 2 14" xfId="15007"/>
    <cellStyle name="Feeder Field 2 2 14 2" xfId="15008"/>
    <cellStyle name="Feeder Field 2 2 14 2 2" xfId="15009"/>
    <cellStyle name="Feeder Field 2 2 14 3" xfId="15010"/>
    <cellStyle name="Feeder Field 2 2 15" xfId="15011"/>
    <cellStyle name="Feeder Field 2 2 15 2" xfId="15012"/>
    <cellStyle name="Feeder Field 2 2 15 2 2" xfId="15013"/>
    <cellStyle name="Feeder Field 2 2 15 3" xfId="15014"/>
    <cellStyle name="Feeder Field 2 2 16" xfId="15015"/>
    <cellStyle name="Feeder Field 2 2 16 2" xfId="15016"/>
    <cellStyle name="Feeder Field 2 2 16 2 2" xfId="15017"/>
    <cellStyle name="Feeder Field 2 2 16 3" xfId="15018"/>
    <cellStyle name="Feeder Field 2 2 17" xfId="15019"/>
    <cellStyle name="Feeder Field 2 2 17 2" xfId="15020"/>
    <cellStyle name="Feeder Field 2 2 17 2 2" xfId="15021"/>
    <cellStyle name="Feeder Field 2 2 17 3" xfId="15022"/>
    <cellStyle name="Feeder Field 2 2 18" xfId="15023"/>
    <cellStyle name="Feeder Field 2 2 18 2" xfId="15024"/>
    <cellStyle name="Feeder Field 2 2 19" xfId="15025"/>
    <cellStyle name="Feeder Field 2 2 2" xfId="15026"/>
    <cellStyle name="Feeder Field 2 2 2 10" xfId="15027"/>
    <cellStyle name="Feeder Field 2 2 2 10 2" xfId="15028"/>
    <cellStyle name="Feeder Field 2 2 2 10 2 2" xfId="15029"/>
    <cellStyle name="Feeder Field 2 2 2 10 3" xfId="15030"/>
    <cellStyle name="Feeder Field 2 2 2 11" xfId="15031"/>
    <cellStyle name="Feeder Field 2 2 2 11 2" xfId="15032"/>
    <cellStyle name="Feeder Field 2 2 2 11 2 2" xfId="15033"/>
    <cellStyle name="Feeder Field 2 2 2 11 3" xfId="15034"/>
    <cellStyle name="Feeder Field 2 2 2 12" xfId="15035"/>
    <cellStyle name="Feeder Field 2 2 2 12 2" xfId="15036"/>
    <cellStyle name="Feeder Field 2 2 2 12 2 2" xfId="15037"/>
    <cellStyle name="Feeder Field 2 2 2 12 3" xfId="15038"/>
    <cellStyle name="Feeder Field 2 2 2 13" xfId="15039"/>
    <cellStyle name="Feeder Field 2 2 2 13 2" xfId="15040"/>
    <cellStyle name="Feeder Field 2 2 2 13 2 2" xfId="15041"/>
    <cellStyle name="Feeder Field 2 2 2 13 3" xfId="15042"/>
    <cellStyle name="Feeder Field 2 2 2 14" xfId="15043"/>
    <cellStyle name="Feeder Field 2 2 2 14 2" xfId="15044"/>
    <cellStyle name="Feeder Field 2 2 2 14 2 2" xfId="15045"/>
    <cellStyle name="Feeder Field 2 2 2 14 3" xfId="15046"/>
    <cellStyle name="Feeder Field 2 2 2 15" xfId="15047"/>
    <cellStyle name="Feeder Field 2 2 2 15 2" xfId="15048"/>
    <cellStyle name="Feeder Field 2 2 2 15 2 2" xfId="15049"/>
    <cellStyle name="Feeder Field 2 2 2 15 3" xfId="15050"/>
    <cellStyle name="Feeder Field 2 2 2 16" xfId="15051"/>
    <cellStyle name="Feeder Field 2 2 2 16 2" xfId="15052"/>
    <cellStyle name="Feeder Field 2 2 2 16 2 2" xfId="15053"/>
    <cellStyle name="Feeder Field 2 2 2 16 3" xfId="15054"/>
    <cellStyle name="Feeder Field 2 2 2 17" xfId="15055"/>
    <cellStyle name="Feeder Field 2 2 2 17 2" xfId="15056"/>
    <cellStyle name="Feeder Field 2 2 2 17 2 2" xfId="15057"/>
    <cellStyle name="Feeder Field 2 2 2 17 3" xfId="15058"/>
    <cellStyle name="Feeder Field 2 2 2 18" xfId="15059"/>
    <cellStyle name="Feeder Field 2 2 2 18 2" xfId="15060"/>
    <cellStyle name="Feeder Field 2 2 2 18 2 2" xfId="15061"/>
    <cellStyle name="Feeder Field 2 2 2 18 3" xfId="15062"/>
    <cellStyle name="Feeder Field 2 2 2 19" xfId="15063"/>
    <cellStyle name="Feeder Field 2 2 2 19 2" xfId="15064"/>
    <cellStyle name="Feeder Field 2 2 2 19 2 2" xfId="15065"/>
    <cellStyle name="Feeder Field 2 2 2 19 3" xfId="15066"/>
    <cellStyle name="Feeder Field 2 2 2 2" xfId="15067"/>
    <cellStyle name="Feeder Field 2 2 2 2 2" xfId="15068"/>
    <cellStyle name="Feeder Field 2 2 2 2 2 2" xfId="15069"/>
    <cellStyle name="Feeder Field 2 2 2 2 3" xfId="15070"/>
    <cellStyle name="Feeder Field 2 2 2 20" xfId="15071"/>
    <cellStyle name="Feeder Field 2 2 2 20 2" xfId="15072"/>
    <cellStyle name="Feeder Field 2 2 2 20 2 2" xfId="15073"/>
    <cellStyle name="Feeder Field 2 2 2 20 3" xfId="15074"/>
    <cellStyle name="Feeder Field 2 2 2 21" xfId="15075"/>
    <cellStyle name="Feeder Field 2 2 2 21 2" xfId="15076"/>
    <cellStyle name="Feeder Field 2 2 2 22" xfId="15077"/>
    <cellStyle name="Feeder Field 2 2 2 3" xfId="15078"/>
    <cellStyle name="Feeder Field 2 2 2 3 2" xfId="15079"/>
    <cellStyle name="Feeder Field 2 2 2 3 2 2" xfId="15080"/>
    <cellStyle name="Feeder Field 2 2 2 3 3" xfId="15081"/>
    <cellStyle name="Feeder Field 2 2 2 4" xfId="15082"/>
    <cellStyle name="Feeder Field 2 2 2 4 2" xfId="15083"/>
    <cellStyle name="Feeder Field 2 2 2 4 2 2" xfId="15084"/>
    <cellStyle name="Feeder Field 2 2 2 4 3" xfId="15085"/>
    <cellStyle name="Feeder Field 2 2 2 5" xfId="15086"/>
    <cellStyle name="Feeder Field 2 2 2 5 2" xfId="15087"/>
    <cellStyle name="Feeder Field 2 2 2 5 2 2" xfId="15088"/>
    <cellStyle name="Feeder Field 2 2 2 5 3" xfId="15089"/>
    <cellStyle name="Feeder Field 2 2 2 6" xfId="15090"/>
    <cellStyle name="Feeder Field 2 2 2 6 2" xfId="15091"/>
    <cellStyle name="Feeder Field 2 2 2 6 2 2" xfId="15092"/>
    <cellStyle name="Feeder Field 2 2 2 6 3" xfId="15093"/>
    <cellStyle name="Feeder Field 2 2 2 7" xfId="15094"/>
    <cellStyle name="Feeder Field 2 2 2 7 2" xfId="15095"/>
    <cellStyle name="Feeder Field 2 2 2 7 2 2" xfId="15096"/>
    <cellStyle name="Feeder Field 2 2 2 7 3" xfId="15097"/>
    <cellStyle name="Feeder Field 2 2 2 8" xfId="15098"/>
    <cellStyle name="Feeder Field 2 2 2 8 2" xfId="15099"/>
    <cellStyle name="Feeder Field 2 2 2 8 2 2" xfId="15100"/>
    <cellStyle name="Feeder Field 2 2 2 8 3" xfId="15101"/>
    <cellStyle name="Feeder Field 2 2 2 9" xfId="15102"/>
    <cellStyle name="Feeder Field 2 2 2 9 2" xfId="15103"/>
    <cellStyle name="Feeder Field 2 2 2 9 2 2" xfId="15104"/>
    <cellStyle name="Feeder Field 2 2 2 9 3" xfId="15105"/>
    <cellStyle name="Feeder Field 2 2 3" xfId="15106"/>
    <cellStyle name="Feeder Field 2 2 3 2" xfId="15107"/>
    <cellStyle name="Feeder Field 2 2 3 2 2" xfId="15108"/>
    <cellStyle name="Feeder Field 2 2 3 3" xfId="15109"/>
    <cellStyle name="Feeder Field 2 2 4" xfId="15110"/>
    <cellStyle name="Feeder Field 2 2 4 2" xfId="15111"/>
    <cellStyle name="Feeder Field 2 2 4 2 2" xfId="15112"/>
    <cellStyle name="Feeder Field 2 2 4 3" xfId="15113"/>
    <cellStyle name="Feeder Field 2 2 5" xfId="15114"/>
    <cellStyle name="Feeder Field 2 2 5 2" xfId="15115"/>
    <cellStyle name="Feeder Field 2 2 5 2 2" xfId="15116"/>
    <cellStyle name="Feeder Field 2 2 5 3" xfId="15117"/>
    <cellStyle name="Feeder Field 2 2 6" xfId="15118"/>
    <cellStyle name="Feeder Field 2 2 6 2" xfId="15119"/>
    <cellStyle name="Feeder Field 2 2 6 2 2" xfId="15120"/>
    <cellStyle name="Feeder Field 2 2 6 3" xfId="15121"/>
    <cellStyle name="Feeder Field 2 2 7" xfId="15122"/>
    <cellStyle name="Feeder Field 2 2 7 2" xfId="15123"/>
    <cellStyle name="Feeder Field 2 2 7 2 2" xfId="15124"/>
    <cellStyle name="Feeder Field 2 2 7 3" xfId="15125"/>
    <cellStyle name="Feeder Field 2 2 8" xfId="15126"/>
    <cellStyle name="Feeder Field 2 2 8 2" xfId="15127"/>
    <cellStyle name="Feeder Field 2 2 8 2 2" xfId="15128"/>
    <cellStyle name="Feeder Field 2 2 8 3" xfId="15129"/>
    <cellStyle name="Feeder Field 2 2 9" xfId="15130"/>
    <cellStyle name="Feeder Field 2 2 9 2" xfId="15131"/>
    <cellStyle name="Feeder Field 2 2 9 2 2" xfId="15132"/>
    <cellStyle name="Feeder Field 2 2 9 3" xfId="15133"/>
    <cellStyle name="Feeder Field 2 20" xfId="15134"/>
    <cellStyle name="Feeder Field 2 20 2" xfId="15135"/>
    <cellStyle name="Feeder Field 2 20 2 2" xfId="15136"/>
    <cellStyle name="Feeder Field 2 20 3" xfId="15137"/>
    <cellStyle name="Feeder Field 2 21" xfId="15138"/>
    <cellStyle name="Feeder Field 2 21 2" xfId="15139"/>
    <cellStyle name="Feeder Field 2 22" xfId="15140"/>
    <cellStyle name="Feeder Field 2 3" xfId="431"/>
    <cellStyle name="Feeder Field 2 3 10" xfId="15141"/>
    <cellStyle name="Feeder Field 2 3 10 2" xfId="15142"/>
    <cellStyle name="Feeder Field 2 3 10 2 2" xfId="15143"/>
    <cellStyle name="Feeder Field 2 3 10 3" xfId="15144"/>
    <cellStyle name="Feeder Field 2 3 11" xfId="15145"/>
    <cellStyle name="Feeder Field 2 3 11 2" xfId="15146"/>
    <cellStyle name="Feeder Field 2 3 11 2 2" xfId="15147"/>
    <cellStyle name="Feeder Field 2 3 11 3" xfId="15148"/>
    <cellStyle name="Feeder Field 2 3 12" xfId="15149"/>
    <cellStyle name="Feeder Field 2 3 12 2" xfId="15150"/>
    <cellStyle name="Feeder Field 2 3 12 2 2" xfId="15151"/>
    <cellStyle name="Feeder Field 2 3 12 3" xfId="15152"/>
    <cellStyle name="Feeder Field 2 3 13" xfId="15153"/>
    <cellStyle name="Feeder Field 2 3 13 2" xfId="15154"/>
    <cellStyle name="Feeder Field 2 3 13 2 2" xfId="15155"/>
    <cellStyle name="Feeder Field 2 3 13 3" xfId="15156"/>
    <cellStyle name="Feeder Field 2 3 14" xfId="15157"/>
    <cellStyle name="Feeder Field 2 3 14 2" xfId="15158"/>
    <cellStyle name="Feeder Field 2 3 14 2 2" xfId="15159"/>
    <cellStyle name="Feeder Field 2 3 14 3" xfId="15160"/>
    <cellStyle name="Feeder Field 2 3 15" xfId="15161"/>
    <cellStyle name="Feeder Field 2 3 15 2" xfId="15162"/>
    <cellStyle name="Feeder Field 2 3 15 2 2" xfId="15163"/>
    <cellStyle name="Feeder Field 2 3 15 3" xfId="15164"/>
    <cellStyle name="Feeder Field 2 3 16" xfId="15165"/>
    <cellStyle name="Feeder Field 2 3 16 2" xfId="15166"/>
    <cellStyle name="Feeder Field 2 3 16 2 2" xfId="15167"/>
    <cellStyle name="Feeder Field 2 3 16 3" xfId="15168"/>
    <cellStyle name="Feeder Field 2 3 17" xfId="15169"/>
    <cellStyle name="Feeder Field 2 3 17 2" xfId="15170"/>
    <cellStyle name="Feeder Field 2 3 17 2 2" xfId="15171"/>
    <cellStyle name="Feeder Field 2 3 17 3" xfId="15172"/>
    <cellStyle name="Feeder Field 2 3 18" xfId="15173"/>
    <cellStyle name="Feeder Field 2 3 18 2" xfId="15174"/>
    <cellStyle name="Feeder Field 2 3 19" xfId="15175"/>
    <cellStyle name="Feeder Field 2 3 2" xfId="15176"/>
    <cellStyle name="Feeder Field 2 3 2 10" xfId="15177"/>
    <cellStyle name="Feeder Field 2 3 2 10 2" xfId="15178"/>
    <cellStyle name="Feeder Field 2 3 2 10 2 2" xfId="15179"/>
    <cellStyle name="Feeder Field 2 3 2 10 3" xfId="15180"/>
    <cellStyle name="Feeder Field 2 3 2 11" xfId="15181"/>
    <cellStyle name="Feeder Field 2 3 2 11 2" xfId="15182"/>
    <cellStyle name="Feeder Field 2 3 2 11 2 2" xfId="15183"/>
    <cellStyle name="Feeder Field 2 3 2 11 3" xfId="15184"/>
    <cellStyle name="Feeder Field 2 3 2 12" xfId="15185"/>
    <cellStyle name="Feeder Field 2 3 2 12 2" xfId="15186"/>
    <cellStyle name="Feeder Field 2 3 2 12 2 2" xfId="15187"/>
    <cellStyle name="Feeder Field 2 3 2 12 3" xfId="15188"/>
    <cellStyle name="Feeder Field 2 3 2 13" xfId="15189"/>
    <cellStyle name="Feeder Field 2 3 2 13 2" xfId="15190"/>
    <cellStyle name="Feeder Field 2 3 2 13 2 2" xfId="15191"/>
    <cellStyle name="Feeder Field 2 3 2 13 3" xfId="15192"/>
    <cellStyle name="Feeder Field 2 3 2 14" xfId="15193"/>
    <cellStyle name="Feeder Field 2 3 2 14 2" xfId="15194"/>
    <cellStyle name="Feeder Field 2 3 2 14 2 2" xfId="15195"/>
    <cellStyle name="Feeder Field 2 3 2 14 3" xfId="15196"/>
    <cellStyle name="Feeder Field 2 3 2 15" xfId="15197"/>
    <cellStyle name="Feeder Field 2 3 2 15 2" xfId="15198"/>
    <cellStyle name="Feeder Field 2 3 2 15 2 2" xfId="15199"/>
    <cellStyle name="Feeder Field 2 3 2 15 3" xfId="15200"/>
    <cellStyle name="Feeder Field 2 3 2 16" xfId="15201"/>
    <cellStyle name="Feeder Field 2 3 2 16 2" xfId="15202"/>
    <cellStyle name="Feeder Field 2 3 2 16 2 2" xfId="15203"/>
    <cellStyle name="Feeder Field 2 3 2 16 3" xfId="15204"/>
    <cellStyle name="Feeder Field 2 3 2 17" xfId="15205"/>
    <cellStyle name="Feeder Field 2 3 2 17 2" xfId="15206"/>
    <cellStyle name="Feeder Field 2 3 2 17 2 2" xfId="15207"/>
    <cellStyle name="Feeder Field 2 3 2 17 3" xfId="15208"/>
    <cellStyle name="Feeder Field 2 3 2 18" xfId="15209"/>
    <cellStyle name="Feeder Field 2 3 2 18 2" xfId="15210"/>
    <cellStyle name="Feeder Field 2 3 2 18 2 2" xfId="15211"/>
    <cellStyle name="Feeder Field 2 3 2 18 3" xfId="15212"/>
    <cellStyle name="Feeder Field 2 3 2 19" xfId="15213"/>
    <cellStyle name="Feeder Field 2 3 2 19 2" xfId="15214"/>
    <cellStyle name="Feeder Field 2 3 2 19 2 2" xfId="15215"/>
    <cellStyle name="Feeder Field 2 3 2 19 3" xfId="15216"/>
    <cellStyle name="Feeder Field 2 3 2 2" xfId="15217"/>
    <cellStyle name="Feeder Field 2 3 2 2 2" xfId="15218"/>
    <cellStyle name="Feeder Field 2 3 2 2 2 2" xfId="15219"/>
    <cellStyle name="Feeder Field 2 3 2 2 3" xfId="15220"/>
    <cellStyle name="Feeder Field 2 3 2 20" xfId="15221"/>
    <cellStyle name="Feeder Field 2 3 2 20 2" xfId="15222"/>
    <cellStyle name="Feeder Field 2 3 2 20 2 2" xfId="15223"/>
    <cellStyle name="Feeder Field 2 3 2 20 3" xfId="15224"/>
    <cellStyle name="Feeder Field 2 3 2 21" xfId="15225"/>
    <cellStyle name="Feeder Field 2 3 2 21 2" xfId="15226"/>
    <cellStyle name="Feeder Field 2 3 2 22" xfId="15227"/>
    <cellStyle name="Feeder Field 2 3 2 3" xfId="15228"/>
    <cellStyle name="Feeder Field 2 3 2 3 2" xfId="15229"/>
    <cellStyle name="Feeder Field 2 3 2 3 2 2" xfId="15230"/>
    <cellStyle name="Feeder Field 2 3 2 3 3" xfId="15231"/>
    <cellStyle name="Feeder Field 2 3 2 4" xfId="15232"/>
    <cellStyle name="Feeder Field 2 3 2 4 2" xfId="15233"/>
    <cellStyle name="Feeder Field 2 3 2 4 2 2" xfId="15234"/>
    <cellStyle name="Feeder Field 2 3 2 4 3" xfId="15235"/>
    <cellStyle name="Feeder Field 2 3 2 5" xfId="15236"/>
    <cellStyle name="Feeder Field 2 3 2 5 2" xfId="15237"/>
    <cellStyle name="Feeder Field 2 3 2 5 2 2" xfId="15238"/>
    <cellStyle name="Feeder Field 2 3 2 5 3" xfId="15239"/>
    <cellStyle name="Feeder Field 2 3 2 6" xfId="15240"/>
    <cellStyle name="Feeder Field 2 3 2 6 2" xfId="15241"/>
    <cellStyle name="Feeder Field 2 3 2 6 2 2" xfId="15242"/>
    <cellStyle name="Feeder Field 2 3 2 6 3" xfId="15243"/>
    <cellStyle name="Feeder Field 2 3 2 7" xfId="15244"/>
    <cellStyle name="Feeder Field 2 3 2 7 2" xfId="15245"/>
    <cellStyle name="Feeder Field 2 3 2 7 2 2" xfId="15246"/>
    <cellStyle name="Feeder Field 2 3 2 7 3" xfId="15247"/>
    <cellStyle name="Feeder Field 2 3 2 8" xfId="15248"/>
    <cellStyle name="Feeder Field 2 3 2 8 2" xfId="15249"/>
    <cellStyle name="Feeder Field 2 3 2 8 2 2" xfId="15250"/>
    <cellStyle name="Feeder Field 2 3 2 8 3" xfId="15251"/>
    <cellStyle name="Feeder Field 2 3 2 9" xfId="15252"/>
    <cellStyle name="Feeder Field 2 3 2 9 2" xfId="15253"/>
    <cellStyle name="Feeder Field 2 3 2 9 2 2" xfId="15254"/>
    <cellStyle name="Feeder Field 2 3 2 9 3" xfId="15255"/>
    <cellStyle name="Feeder Field 2 3 3" xfId="15256"/>
    <cellStyle name="Feeder Field 2 3 3 2" xfId="15257"/>
    <cellStyle name="Feeder Field 2 3 3 2 2" xfId="15258"/>
    <cellStyle name="Feeder Field 2 3 3 3" xfId="15259"/>
    <cellStyle name="Feeder Field 2 3 4" xfId="15260"/>
    <cellStyle name="Feeder Field 2 3 4 2" xfId="15261"/>
    <cellStyle name="Feeder Field 2 3 4 2 2" xfId="15262"/>
    <cellStyle name="Feeder Field 2 3 4 3" xfId="15263"/>
    <cellStyle name="Feeder Field 2 3 5" xfId="15264"/>
    <cellStyle name="Feeder Field 2 3 5 2" xfId="15265"/>
    <cellStyle name="Feeder Field 2 3 5 2 2" xfId="15266"/>
    <cellStyle name="Feeder Field 2 3 5 3" xfId="15267"/>
    <cellStyle name="Feeder Field 2 3 6" xfId="15268"/>
    <cellStyle name="Feeder Field 2 3 6 2" xfId="15269"/>
    <cellStyle name="Feeder Field 2 3 6 2 2" xfId="15270"/>
    <cellStyle name="Feeder Field 2 3 6 3" xfId="15271"/>
    <cellStyle name="Feeder Field 2 3 7" xfId="15272"/>
    <cellStyle name="Feeder Field 2 3 7 2" xfId="15273"/>
    <cellStyle name="Feeder Field 2 3 7 2 2" xfId="15274"/>
    <cellStyle name="Feeder Field 2 3 7 3" xfId="15275"/>
    <cellStyle name="Feeder Field 2 3 8" xfId="15276"/>
    <cellStyle name="Feeder Field 2 3 8 2" xfId="15277"/>
    <cellStyle name="Feeder Field 2 3 8 2 2" xfId="15278"/>
    <cellStyle name="Feeder Field 2 3 8 3" xfId="15279"/>
    <cellStyle name="Feeder Field 2 3 9" xfId="15280"/>
    <cellStyle name="Feeder Field 2 3 9 2" xfId="15281"/>
    <cellStyle name="Feeder Field 2 3 9 2 2" xfId="15282"/>
    <cellStyle name="Feeder Field 2 3 9 3" xfId="15283"/>
    <cellStyle name="Feeder Field 2 4" xfId="432"/>
    <cellStyle name="Feeder Field 2 4 10" xfId="15284"/>
    <cellStyle name="Feeder Field 2 4 10 2" xfId="15285"/>
    <cellStyle name="Feeder Field 2 4 10 2 2" xfId="15286"/>
    <cellStyle name="Feeder Field 2 4 10 3" xfId="15287"/>
    <cellStyle name="Feeder Field 2 4 11" xfId="15288"/>
    <cellStyle name="Feeder Field 2 4 11 2" xfId="15289"/>
    <cellStyle name="Feeder Field 2 4 11 2 2" xfId="15290"/>
    <cellStyle name="Feeder Field 2 4 11 3" xfId="15291"/>
    <cellStyle name="Feeder Field 2 4 12" xfId="15292"/>
    <cellStyle name="Feeder Field 2 4 12 2" xfId="15293"/>
    <cellStyle name="Feeder Field 2 4 12 2 2" xfId="15294"/>
    <cellStyle name="Feeder Field 2 4 12 3" xfId="15295"/>
    <cellStyle name="Feeder Field 2 4 13" xfId="15296"/>
    <cellStyle name="Feeder Field 2 4 13 2" xfId="15297"/>
    <cellStyle name="Feeder Field 2 4 13 2 2" xfId="15298"/>
    <cellStyle name="Feeder Field 2 4 13 3" xfId="15299"/>
    <cellStyle name="Feeder Field 2 4 14" xfId="15300"/>
    <cellStyle name="Feeder Field 2 4 14 2" xfId="15301"/>
    <cellStyle name="Feeder Field 2 4 14 2 2" xfId="15302"/>
    <cellStyle name="Feeder Field 2 4 14 3" xfId="15303"/>
    <cellStyle name="Feeder Field 2 4 15" xfId="15304"/>
    <cellStyle name="Feeder Field 2 4 15 2" xfId="15305"/>
    <cellStyle name="Feeder Field 2 4 15 2 2" xfId="15306"/>
    <cellStyle name="Feeder Field 2 4 15 3" xfId="15307"/>
    <cellStyle name="Feeder Field 2 4 16" xfId="15308"/>
    <cellStyle name="Feeder Field 2 4 16 2" xfId="15309"/>
    <cellStyle name="Feeder Field 2 4 16 2 2" xfId="15310"/>
    <cellStyle name="Feeder Field 2 4 16 3" xfId="15311"/>
    <cellStyle name="Feeder Field 2 4 17" xfId="15312"/>
    <cellStyle name="Feeder Field 2 4 17 2" xfId="15313"/>
    <cellStyle name="Feeder Field 2 4 17 2 2" xfId="15314"/>
    <cellStyle name="Feeder Field 2 4 17 3" xfId="15315"/>
    <cellStyle name="Feeder Field 2 4 18" xfId="15316"/>
    <cellStyle name="Feeder Field 2 4 18 2" xfId="15317"/>
    <cellStyle name="Feeder Field 2 4 18 2 2" xfId="15318"/>
    <cellStyle name="Feeder Field 2 4 18 3" xfId="15319"/>
    <cellStyle name="Feeder Field 2 4 19" xfId="15320"/>
    <cellStyle name="Feeder Field 2 4 19 2" xfId="15321"/>
    <cellStyle name="Feeder Field 2 4 19 2 2" xfId="15322"/>
    <cellStyle name="Feeder Field 2 4 19 3" xfId="15323"/>
    <cellStyle name="Feeder Field 2 4 2" xfId="15324"/>
    <cellStyle name="Feeder Field 2 4 2 10" xfId="15325"/>
    <cellStyle name="Feeder Field 2 4 2 10 2" xfId="15326"/>
    <cellStyle name="Feeder Field 2 4 2 10 2 2" xfId="15327"/>
    <cellStyle name="Feeder Field 2 4 2 10 3" xfId="15328"/>
    <cellStyle name="Feeder Field 2 4 2 11" xfId="15329"/>
    <cellStyle name="Feeder Field 2 4 2 11 2" xfId="15330"/>
    <cellStyle name="Feeder Field 2 4 2 11 2 2" xfId="15331"/>
    <cellStyle name="Feeder Field 2 4 2 11 3" xfId="15332"/>
    <cellStyle name="Feeder Field 2 4 2 12" xfId="15333"/>
    <cellStyle name="Feeder Field 2 4 2 12 2" xfId="15334"/>
    <cellStyle name="Feeder Field 2 4 2 12 2 2" xfId="15335"/>
    <cellStyle name="Feeder Field 2 4 2 12 3" xfId="15336"/>
    <cellStyle name="Feeder Field 2 4 2 13" xfId="15337"/>
    <cellStyle name="Feeder Field 2 4 2 13 2" xfId="15338"/>
    <cellStyle name="Feeder Field 2 4 2 13 2 2" xfId="15339"/>
    <cellStyle name="Feeder Field 2 4 2 13 3" xfId="15340"/>
    <cellStyle name="Feeder Field 2 4 2 14" xfId="15341"/>
    <cellStyle name="Feeder Field 2 4 2 14 2" xfId="15342"/>
    <cellStyle name="Feeder Field 2 4 2 14 2 2" xfId="15343"/>
    <cellStyle name="Feeder Field 2 4 2 14 3" xfId="15344"/>
    <cellStyle name="Feeder Field 2 4 2 15" xfId="15345"/>
    <cellStyle name="Feeder Field 2 4 2 15 2" xfId="15346"/>
    <cellStyle name="Feeder Field 2 4 2 15 2 2" xfId="15347"/>
    <cellStyle name="Feeder Field 2 4 2 15 3" xfId="15348"/>
    <cellStyle name="Feeder Field 2 4 2 16" xfId="15349"/>
    <cellStyle name="Feeder Field 2 4 2 16 2" xfId="15350"/>
    <cellStyle name="Feeder Field 2 4 2 16 2 2" xfId="15351"/>
    <cellStyle name="Feeder Field 2 4 2 16 3" xfId="15352"/>
    <cellStyle name="Feeder Field 2 4 2 17" xfId="15353"/>
    <cellStyle name="Feeder Field 2 4 2 17 2" xfId="15354"/>
    <cellStyle name="Feeder Field 2 4 2 17 2 2" xfId="15355"/>
    <cellStyle name="Feeder Field 2 4 2 17 3" xfId="15356"/>
    <cellStyle name="Feeder Field 2 4 2 18" xfId="15357"/>
    <cellStyle name="Feeder Field 2 4 2 18 2" xfId="15358"/>
    <cellStyle name="Feeder Field 2 4 2 18 2 2" xfId="15359"/>
    <cellStyle name="Feeder Field 2 4 2 18 3" xfId="15360"/>
    <cellStyle name="Feeder Field 2 4 2 19" xfId="15361"/>
    <cellStyle name="Feeder Field 2 4 2 19 2" xfId="15362"/>
    <cellStyle name="Feeder Field 2 4 2 19 2 2" xfId="15363"/>
    <cellStyle name="Feeder Field 2 4 2 19 3" xfId="15364"/>
    <cellStyle name="Feeder Field 2 4 2 2" xfId="15365"/>
    <cellStyle name="Feeder Field 2 4 2 2 2" xfId="15366"/>
    <cellStyle name="Feeder Field 2 4 2 2 2 2" xfId="15367"/>
    <cellStyle name="Feeder Field 2 4 2 2 3" xfId="15368"/>
    <cellStyle name="Feeder Field 2 4 2 20" xfId="15369"/>
    <cellStyle name="Feeder Field 2 4 2 20 2" xfId="15370"/>
    <cellStyle name="Feeder Field 2 4 2 20 2 2" xfId="15371"/>
    <cellStyle name="Feeder Field 2 4 2 20 3" xfId="15372"/>
    <cellStyle name="Feeder Field 2 4 2 21" xfId="15373"/>
    <cellStyle name="Feeder Field 2 4 2 21 2" xfId="15374"/>
    <cellStyle name="Feeder Field 2 4 2 22" xfId="15375"/>
    <cellStyle name="Feeder Field 2 4 2 3" xfId="15376"/>
    <cellStyle name="Feeder Field 2 4 2 3 2" xfId="15377"/>
    <cellStyle name="Feeder Field 2 4 2 3 2 2" xfId="15378"/>
    <cellStyle name="Feeder Field 2 4 2 3 3" xfId="15379"/>
    <cellStyle name="Feeder Field 2 4 2 4" xfId="15380"/>
    <cellStyle name="Feeder Field 2 4 2 4 2" xfId="15381"/>
    <cellStyle name="Feeder Field 2 4 2 4 2 2" xfId="15382"/>
    <cellStyle name="Feeder Field 2 4 2 4 3" xfId="15383"/>
    <cellStyle name="Feeder Field 2 4 2 5" xfId="15384"/>
    <cellStyle name="Feeder Field 2 4 2 5 2" xfId="15385"/>
    <cellStyle name="Feeder Field 2 4 2 5 2 2" xfId="15386"/>
    <cellStyle name="Feeder Field 2 4 2 5 3" xfId="15387"/>
    <cellStyle name="Feeder Field 2 4 2 6" xfId="15388"/>
    <cellStyle name="Feeder Field 2 4 2 6 2" xfId="15389"/>
    <cellStyle name="Feeder Field 2 4 2 6 2 2" xfId="15390"/>
    <cellStyle name="Feeder Field 2 4 2 6 3" xfId="15391"/>
    <cellStyle name="Feeder Field 2 4 2 7" xfId="15392"/>
    <cellStyle name="Feeder Field 2 4 2 7 2" xfId="15393"/>
    <cellStyle name="Feeder Field 2 4 2 7 2 2" xfId="15394"/>
    <cellStyle name="Feeder Field 2 4 2 7 3" xfId="15395"/>
    <cellStyle name="Feeder Field 2 4 2 8" xfId="15396"/>
    <cellStyle name="Feeder Field 2 4 2 8 2" xfId="15397"/>
    <cellStyle name="Feeder Field 2 4 2 8 2 2" xfId="15398"/>
    <cellStyle name="Feeder Field 2 4 2 8 3" xfId="15399"/>
    <cellStyle name="Feeder Field 2 4 2 9" xfId="15400"/>
    <cellStyle name="Feeder Field 2 4 2 9 2" xfId="15401"/>
    <cellStyle name="Feeder Field 2 4 2 9 2 2" xfId="15402"/>
    <cellStyle name="Feeder Field 2 4 2 9 3" xfId="15403"/>
    <cellStyle name="Feeder Field 2 4 20" xfId="15404"/>
    <cellStyle name="Feeder Field 2 4 20 2" xfId="15405"/>
    <cellStyle name="Feeder Field 2 4 20 2 2" xfId="15406"/>
    <cellStyle name="Feeder Field 2 4 20 3" xfId="15407"/>
    <cellStyle name="Feeder Field 2 4 21" xfId="15408"/>
    <cellStyle name="Feeder Field 2 4 21 2" xfId="15409"/>
    <cellStyle name="Feeder Field 2 4 21 2 2" xfId="15410"/>
    <cellStyle name="Feeder Field 2 4 21 3" xfId="15411"/>
    <cellStyle name="Feeder Field 2 4 22" xfId="15412"/>
    <cellStyle name="Feeder Field 2 4 22 2" xfId="15413"/>
    <cellStyle name="Feeder Field 2 4 23" xfId="15414"/>
    <cellStyle name="Feeder Field 2 4 3" xfId="15415"/>
    <cellStyle name="Feeder Field 2 4 3 2" xfId="15416"/>
    <cellStyle name="Feeder Field 2 4 3 2 2" xfId="15417"/>
    <cellStyle name="Feeder Field 2 4 3 3" xfId="15418"/>
    <cellStyle name="Feeder Field 2 4 4" xfId="15419"/>
    <cellStyle name="Feeder Field 2 4 4 2" xfId="15420"/>
    <cellStyle name="Feeder Field 2 4 4 2 2" xfId="15421"/>
    <cellStyle name="Feeder Field 2 4 4 3" xfId="15422"/>
    <cellStyle name="Feeder Field 2 4 5" xfId="15423"/>
    <cellStyle name="Feeder Field 2 4 5 2" xfId="15424"/>
    <cellStyle name="Feeder Field 2 4 5 2 2" xfId="15425"/>
    <cellStyle name="Feeder Field 2 4 5 3" xfId="15426"/>
    <cellStyle name="Feeder Field 2 4 6" xfId="15427"/>
    <cellStyle name="Feeder Field 2 4 6 2" xfId="15428"/>
    <cellStyle name="Feeder Field 2 4 6 2 2" xfId="15429"/>
    <cellStyle name="Feeder Field 2 4 6 3" xfId="15430"/>
    <cellStyle name="Feeder Field 2 4 7" xfId="15431"/>
    <cellStyle name="Feeder Field 2 4 7 2" xfId="15432"/>
    <cellStyle name="Feeder Field 2 4 7 2 2" xfId="15433"/>
    <cellStyle name="Feeder Field 2 4 7 3" xfId="15434"/>
    <cellStyle name="Feeder Field 2 4 8" xfId="15435"/>
    <cellStyle name="Feeder Field 2 4 8 2" xfId="15436"/>
    <cellStyle name="Feeder Field 2 4 8 2 2" xfId="15437"/>
    <cellStyle name="Feeder Field 2 4 8 3" xfId="15438"/>
    <cellStyle name="Feeder Field 2 4 9" xfId="15439"/>
    <cellStyle name="Feeder Field 2 4 9 2" xfId="15440"/>
    <cellStyle name="Feeder Field 2 4 9 2 2" xfId="15441"/>
    <cellStyle name="Feeder Field 2 4 9 3" xfId="15442"/>
    <cellStyle name="Feeder Field 2 5" xfId="433"/>
    <cellStyle name="Feeder Field 2 5 10" xfId="15443"/>
    <cellStyle name="Feeder Field 2 5 10 2" xfId="15444"/>
    <cellStyle name="Feeder Field 2 5 10 2 2" xfId="15445"/>
    <cellStyle name="Feeder Field 2 5 10 3" xfId="15446"/>
    <cellStyle name="Feeder Field 2 5 11" xfId="15447"/>
    <cellStyle name="Feeder Field 2 5 11 2" xfId="15448"/>
    <cellStyle name="Feeder Field 2 5 11 2 2" xfId="15449"/>
    <cellStyle name="Feeder Field 2 5 11 3" xfId="15450"/>
    <cellStyle name="Feeder Field 2 5 12" xfId="15451"/>
    <cellStyle name="Feeder Field 2 5 12 2" xfId="15452"/>
    <cellStyle name="Feeder Field 2 5 12 2 2" xfId="15453"/>
    <cellStyle name="Feeder Field 2 5 12 3" xfId="15454"/>
    <cellStyle name="Feeder Field 2 5 13" xfId="15455"/>
    <cellStyle name="Feeder Field 2 5 13 2" xfId="15456"/>
    <cellStyle name="Feeder Field 2 5 13 2 2" xfId="15457"/>
    <cellStyle name="Feeder Field 2 5 13 3" xfId="15458"/>
    <cellStyle name="Feeder Field 2 5 14" xfId="15459"/>
    <cellStyle name="Feeder Field 2 5 14 2" xfId="15460"/>
    <cellStyle name="Feeder Field 2 5 14 2 2" xfId="15461"/>
    <cellStyle name="Feeder Field 2 5 14 3" xfId="15462"/>
    <cellStyle name="Feeder Field 2 5 15" xfId="15463"/>
    <cellStyle name="Feeder Field 2 5 15 2" xfId="15464"/>
    <cellStyle name="Feeder Field 2 5 15 2 2" xfId="15465"/>
    <cellStyle name="Feeder Field 2 5 15 3" xfId="15466"/>
    <cellStyle name="Feeder Field 2 5 16" xfId="15467"/>
    <cellStyle name="Feeder Field 2 5 16 2" xfId="15468"/>
    <cellStyle name="Feeder Field 2 5 16 2 2" xfId="15469"/>
    <cellStyle name="Feeder Field 2 5 16 3" xfId="15470"/>
    <cellStyle name="Feeder Field 2 5 17" xfId="15471"/>
    <cellStyle name="Feeder Field 2 5 17 2" xfId="15472"/>
    <cellStyle name="Feeder Field 2 5 17 2 2" xfId="15473"/>
    <cellStyle name="Feeder Field 2 5 17 3" xfId="15474"/>
    <cellStyle name="Feeder Field 2 5 18" xfId="15475"/>
    <cellStyle name="Feeder Field 2 5 18 2" xfId="15476"/>
    <cellStyle name="Feeder Field 2 5 18 2 2" xfId="15477"/>
    <cellStyle name="Feeder Field 2 5 18 3" xfId="15478"/>
    <cellStyle name="Feeder Field 2 5 19" xfId="15479"/>
    <cellStyle name="Feeder Field 2 5 19 2" xfId="15480"/>
    <cellStyle name="Feeder Field 2 5 19 2 2" xfId="15481"/>
    <cellStyle name="Feeder Field 2 5 19 3" xfId="15482"/>
    <cellStyle name="Feeder Field 2 5 2" xfId="15483"/>
    <cellStyle name="Feeder Field 2 5 2 2" xfId="15484"/>
    <cellStyle name="Feeder Field 2 5 2 2 2" xfId="15485"/>
    <cellStyle name="Feeder Field 2 5 2 3" xfId="15486"/>
    <cellStyle name="Feeder Field 2 5 20" xfId="15487"/>
    <cellStyle name="Feeder Field 2 5 20 2" xfId="15488"/>
    <cellStyle name="Feeder Field 2 5 20 2 2" xfId="15489"/>
    <cellStyle name="Feeder Field 2 5 20 3" xfId="15490"/>
    <cellStyle name="Feeder Field 2 5 21" xfId="15491"/>
    <cellStyle name="Feeder Field 2 5 21 2" xfId="15492"/>
    <cellStyle name="Feeder Field 2 5 22" xfId="15493"/>
    <cellStyle name="Feeder Field 2 5 3" xfId="15494"/>
    <cellStyle name="Feeder Field 2 5 3 2" xfId="15495"/>
    <cellStyle name="Feeder Field 2 5 3 2 2" xfId="15496"/>
    <cellStyle name="Feeder Field 2 5 3 3" xfId="15497"/>
    <cellStyle name="Feeder Field 2 5 4" xfId="15498"/>
    <cellStyle name="Feeder Field 2 5 4 2" xfId="15499"/>
    <cellStyle name="Feeder Field 2 5 4 2 2" xfId="15500"/>
    <cellStyle name="Feeder Field 2 5 4 3" xfId="15501"/>
    <cellStyle name="Feeder Field 2 5 5" xfId="15502"/>
    <cellStyle name="Feeder Field 2 5 5 2" xfId="15503"/>
    <cellStyle name="Feeder Field 2 5 5 2 2" xfId="15504"/>
    <cellStyle name="Feeder Field 2 5 5 3" xfId="15505"/>
    <cellStyle name="Feeder Field 2 5 6" xfId="15506"/>
    <cellStyle name="Feeder Field 2 5 6 2" xfId="15507"/>
    <cellStyle name="Feeder Field 2 5 6 2 2" xfId="15508"/>
    <cellStyle name="Feeder Field 2 5 6 3" xfId="15509"/>
    <cellStyle name="Feeder Field 2 5 7" xfId="15510"/>
    <cellStyle name="Feeder Field 2 5 7 2" xfId="15511"/>
    <cellStyle name="Feeder Field 2 5 7 2 2" xfId="15512"/>
    <cellStyle name="Feeder Field 2 5 7 3" xfId="15513"/>
    <cellStyle name="Feeder Field 2 5 8" xfId="15514"/>
    <cellStyle name="Feeder Field 2 5 8 2" xfId="15515"/>
    <cellStyle name="Feeder Field 2 5 8 2 2" xfId="15516"/>
    <cellStyle name="Feeder Field 2 5 8 3" xfId="15517"/>
    <cellStyle name="Feeder Field 2 5 9" xfId="15518"/>
    <cellStyle name="Feeder Field 2 5 9 2" xfId="15519"/>
    <cellStyle name="Feeder Field 2 5 9 2 2" xfId="15520"/>
    <cellStyle name="Feeder Field 2 5 9 3" xfId="15521"/>
    <cellStyle name="Feeder Field 2 6" xfId="434"/>
    <cellStyle name="Feeder Field 2 6 2" xfId="15522"/>
    <cellStyle name="Feeder Field 2 6 2 2" xfId="15523"/>
    <cellStyle name="Feeder Field 2 6 3" xfId="15524"/>
    <cellStyle name="Feeder Field 2 7" xfId="15525"/>
    <cellStyle name="Feeder Field 2 7 2" xfId="15526"/>
    <cellStyle name="Feeder Field 2 7 2 2" xfId="15527"/>
    <cellStyle name="Feeder Field 2 7 3" xfId="15528"/>
    <cellStyle name="Feeder Field 2 8" xfId="15529"/>
    <cellStyle name="Feeder Field 2 8 2" xfId="15530"/>
    <cellStyle name="Feeder Field 2 8 2 2" xfId="15531"/>
    <cellStyle name="Feeder Field 2 8 3" xfId="15532"/>
    <cellStyle name="Feeder Field 2 9" xfId="15533"/>
    <cellStyle name="Feeder Field 2 9 2" xfId="15534"/>
    <cellStyle name="Feeder Field 2 9 2 2" xfId="15535"/>
    <cellStyle name="Feeder Field 2 9 3" xfId="15536"/>
    <cellStyle name="Feeder Field 20" xfId="15537"/>
    <cellStyle name="Feeder Field 20 2" xfId="15538"/>
    <cellStyle name="Feeder Field 20 2 2" xfId="15539"/>
    <cellStyle name="Feeder Field 20 3" xfId="15540"/>
    <cellStyle name="Feeder Field 21" xfId="15541"/>
    <cellStyle name="Feeder Field 21 2" xfId="15542"/>
    <cellStyle name="Feeder Field 21 2 2" xfId="15543"/>
    <cellStyle name="Feeder Field 21 3" xfId="15544"/>
    <cellStyle name="Feeder Field 22" xfId="15545"/>
    <cellStyle name="Feeder Field 22 2" xfId="15546"/>
    <cellStyle name="Feeder Field 23" xfId="15547"/>
    <cellStyle name="Feeder Field 24" xfId="15548"/>
    <cellStyle name="Feeder Field 25" xfId="15549"/>
    <cellStyle name="Feeder Field 26" xfId="15550"/>
    <cellStyle name="Feeder Field 3" xfId="435"/>
    <cellStyle name="Feeder Field 3 10" xfId="15551"/>
    <cellStyle name="Feeder Field 3 10 2" xfId="15552"/>
    <cellStyle name="Feeder Field 3 10 2 2" xfId="15553"/>
    <cellStyle name="Feeder Field 3 10 3" xfId="15554"/>
    <cellStyle name="Feeder Field 3 11" xfId="15555"/>
    <cellStyle name="Feeder Field 3 11 2" xfId="15556"/>
    <cellStyle name="Feeder Field 3 11 2 2" xfId="15557"/>
    <cellStyle name="Feeder Field 3 11 3" xfId="15558"/>
    <cellStyle name="Feeder Field 3 12" xfId="15559"/>
    <cellStyle name="Feeder Field 3 12 2" xfId="15560"/>
    <cellStyle name="Feeder Field 3 12 2 2" xfId="15561"/>
    <cellStyle name="Feeder Field 3 12 3" xfId="15562"/>
    <cellStyle name="Feeder Field 3 13" xfId="15563"/>
    <cellStyle name="Feeder Field 3 13 2" xfId="15564"/>
    <cellStyle name="Feeder Field 3 13 2 2" xfId="15565"/>
    <cellStyle name="Feeder Field 3 13 3" xfId="15566"/>
    <cellStyle name="Feeder Field 3 14" xfId="15567"/>
    <cellStyle name="Feeder Field 3 14 2" xfId="15568"/>
    <cellStyle name="Feeder Field 3 14 2 2" xfId="15569"/>
    <cellStyle name="Feeder Field 3 14 3" xfId="15570"/>
    <cellStyle name="Feeder Field 3 15" xfId="15571"/>
    <cellStyle name="Feeder Field 3 15 2" xfId="15572"/>
    <cellStyle name="Feeder Field 3 15 2 2" xfId="15573"/>
    <cellStyle name="Feeder Field 3 15 3" xfId="15574"/>
    <cellStyle name="Feeder Field 3 16" xfId="15575"/>
    <cellStyle name="Feeder Field 3 16 2" xfId="15576"/>
    <cellStyle name="Feeder Field 3 16 2 2" xfId="15577"/>
    <cellStyle name="Feeder Field 3 16 3" xfId="15578"/>
    <cellStyle name="Feeder Field 3 17" xfId="15579"/>
    <cellStyle name="Feeder Field 3 17 2" xfId="15580"/>
    <cellStyle name="Feeder Field 3 17 2 2" xfId="15581"/>
    <cellStyle name="Feeder Field 3 17 3" xfId="15582"/>
    <cellStyle name="Feeder Field 3 18" xfId="15583"/>
    <cellStyle name="Feeder Field 3 18 2" xfId="15584"/>
    <cellStyle name="Feeder Field 3 19" xfId="15585"/>
    <cellStyle name="Feeder Field 3 2" xfId="436"/>
    <cellStyle name="Feeder Field 3 2 10" xfId="15586"/>
    <cellStyle name="Feeder Field 3 2 10 2" xfId="15587"/>
    <cellStyle name="Feeder Field 3 2 10 2 2" xfId="15588"/>
    <cellStyle name="Feeder Field 3 2 10 3" xfId="15589"/>
    <cellStyle name="Feeder Field 3 2 11" xfId="15590"/>
    <cellStyle name="Feeder Field 3 2 11 2" xfId="15591"/>
    <cellStyle name="Feeder Field 3 2 11 2 2" xfId="15592"/>
    <cellStyle name="Feeder Field 3 2 11 3" xfId="15593"/>
    <cellStyle name="Feeder Field 3 2 12" xfId="15594"/>
    <cellStyle name="Feeder Field 3 2 12 2" xfId="15595"/>
    <cellStyle name="Feeder Field 3 2 12 2 2" xfId="15596"/>
    <cellStyle name="Feeder Field 3 2 12 3" xfId="15597"/>
    <cellStyle name="Feeder Field 3 2 13" xfId="15598"/>
    <cellStyle name="Feeder Field 3 2 13 2" xfId="15599"/>
    <cellStyle name="Feeder Field 3 2 13 2 2" xfId="15600"/>
    <cellStyle name="Feeder Field 3 2 13 3" xfId="15601"/>
    <cellStyle name="Feeder Field 3 2 14" xfId="15602"/>
    <cellStyle name="Feeder Field 3 2 14 2" xfId="15603"/>
    <cellStyle name="Feeder Field 3 2 14 2 2" xfId="15604"/>
    <cellStyle name="Feeder Field 3 2 14 3" xfId="15605"/>
    <cellStyle name="Feeder Field 3 2 15" xfId="15606"/>
    <cellStyle name="Feeder Field 3 2 15 2" xfId="15607"/>
    <cellStyle name="Feeder Field 3 2 15 2 2" xfId="15608"/>
    <cellStyle name="Feeder Field 3 2 15 3" xfId="15609"/>
    <cellStyle name="Feeder Field 3 2 16" xfId="15610"/>
    <cellStyle name="Feeder Field 3 2 16 2" xfId="15611"/>
    <cellStyle name="Feeder Field 3 2 16 2 2" xfId="15612"/>
    <cellStyle name="Feeder Field 3 2 16 3" xfId="15613"/>
    <cellStyle name="Feeder Field 3 2 17" xfId="15614"/>
    <cellStyle name="Feeder Field 3 2 17 2" xfId="15615"/>
    <cellStyle name="Feeder Field 3 2 17 2 2" xfId="15616"/>
    <cellStyle name="Feeder Field 3 2 17 3" xfId="15617"/>
    <cellStyle name="Feeder Field 3 2 18" xfId="15618"/>
    <cellStyle name="Feeder Field 3 2 18 2" xfId="15619"/>
    <cellStyle name="Feeder Field 3 2 18 2 2" xfId="15620"/>
    <cellStyle name="Feeder Field 3 2 18 3" xfId="15621"/>
    <cellStyle name="Feeder Field 3 2 19" xfId="15622"/>
    <cellStyle name="Feeder Field 3 2 19 2" xfId="15623"/>
    <cellStyle name="Feeder Field 3 2 19 2 2" xfId="15624"/>
    <cellStyle name="Feeder Field 3 2 19 3" xfId="15625"/>
    <cellStyle name="Feeder Field 3 2 2" xfId="15626"/>
    <cellStyle name="Feeder Field 3 2 2 2" xfId="15627"/>
    <cellStyle name="Feeder Field 3 2 2 2 2" xfId="15628"/>
    <cellStyle name="Feeder Field 3 2 2 3" xfId="15629"/>
    <cellStyle name="Feeder Field 3 2 20" xfId="15630"/>
    <cellStyle name="Feeder Field 3 2 20 2" xfId="15631"/>
    <cellStyle name="Feeder Field 3 2 20 2 2" xfId="15632"/>
    <cellStyle name="Feeder Field 3 2 20 3" xfId="15633"/>
    <cellStyle name="Feeder Field 3 2 21" xfId="15634"/>
    <cellStyle name="Feeder Field 3 2 21 2" xfId="15635"/>
    <cellStyle name="Feeder Field 3 2 22" xfId="15636"/>
    <cellStyle name="Feeder Field 3 2 3" xfId="15637"/>
    <cellStyle name="Feeder Field 3 2 3 2" xfId="15638"/>
    <cellStyle name="Feeder Field 3 2 3 2 2" xfId="15639"/>
    <cellStyle name="Feeder Field 3 2 3 3" xfId="15640"/>
    <cellStyle name="Feeder Field 3 2 4" xfId="15641"/>
    <cellStyle name="Feeder Field 3 2 4 2" xfId="15642"/>
    <cellStyle name="Feeder Field 3 2 4 2 2" xfId="15643"/>
    <cellStyle name="Feeder Field 3 2 4 3" xfId="15644"/>
    <cellStyle name="Feeder Field 3 2 5" xfId="15645"/>
    <cellStyle name="Feeder Field 3 2 5 2" xfId="15646"/>
    <cellStyle name="Feeder Field 3 2 5 2 2" xfId="15647"/>
    <cellStyle name="Feeder Field 3 2 5 3" xfId="15648"/>
    <cellStyle name="Feeder Field 3 2 6" xfId="15649"/>
    <cellStyle name="Feeder Field 3 2 6 2" xfId="15650"/>
    <cellStyle name="Feeder Field 3 2 6 2 2" xfId="15651"/>
    <cellStyle name="Feeder Field 3 2 6 3" xfId="15652"/>
    <cellStyle name="Feeder Field 3 2 7" xfId="15653"/>
    <cellStyle name="Feeder Field 3 2 7 2" xfId="15654"/>
    <cellStyle name="Feeder Field 3 2 7 2 2" xfId="15655"/>
    <cellStyle name="Feeder Field 3 2 7 3" xfId="15656"/>
    <cellStyle name="Feeder Field 3 2 8" xfId="15657"/>
    <cellStyle name="Feeder Field 3 2 8 2" xfId="15658"/>
    <cellStyle name="Feeder Field 3 2 8 2 2" xfId="15659"/>
    <cellStyle name="Feeder Field 3 2 8 3" xfId="15660"/>
    <cellStyle name="Feeder Field 3 2 9" xfId="15661"/>
    <cellStyle name="Feeder Field 3 2 9 2" xfId="15662"/>
    <cellStyle name="Feeder Field 3 2 9 2 2" xfId="15663"/>
    <cellStyle name="Feeder Field 3 2 9 3" xfId="15664"/>
    <cellStyle name="Feeder Field 3 3" xfId="437"/>
    <cellStyle name="Feeder Field 3 3 2" xfId="15665"/>
    <cellStyle name="Feeder Field 3 3 2 2" xfId="15666"/>
    <cellStyle name="Feeder Field 3 3 3" xfId="15667"/>
    <cellStyle name="Feeder Field 3 4" xfId="438"/>
    <cellStyle name="Feeder Field 3 4 2" xfId="15668"/>
    <cellStyle name="Feeder Field 3 4 2 2" xfId="15669"/>
    <cellStyle name="Feeder Field 3 4 3" xfId="15670"/>
    <cellStyle name="Feeder Field 3 5" xfId="439"/>
    <cellStyle name="Feeder Field 3 5 2" xfId="15671"/>
    <cellStyle name="Feeder Field 3 5 2 2" xfId="15672"/>
    <cellStyle name="Feeder Field 3 5 3" xfId="15673"/>
    <cellStyle name="Feeder Field 3 6" xfId="440"/>
    <cellStyle name="Feeder Field 3 6 2" xfId="15674"/>
    <cellStyle name="Feeder Field 3 6 2 2" xfId="15675"/>
    <cellStyle name="Feeder Field 3 6 3" xfId="15676"/>
    <cellStyle name="Feeder Field 3 7" xfId="15677"/>
    <cellStyle name="Feeder Field 3 7 2" xfId="15678"/>
    <cellStyle name="Feeder Field 3 7 2 2" xfId="15679"/>
    <cellStyle name="Feeder Field 3 7 3" xfId="15680"/>
    <cellStyle name="Feeder Field 3 8" xfId="15681"/>
    <cellStyle name="Feeder Field 3 8 2" xfId="15682"/>
    <cellStyle name="Feeder Field 3 8 2 2" xfId="15683"/>
    <cellStyle name="Feeder Field 3 8 3" xfId="15684"/>
    <cellStyle name="Feeder Field 3 9" xfId="15685"/>
    <cellStyle name="Feeder Field 3 9 2" xfId="15686"/>
    <cellStyle name="Feeder Field 3 9 2 2" xfId="15687"/>
    <cellStyle name="Feeder Field 3 9 3" xfId="15688"/>
    <cellStyle name="Feeder Field 4" xfId="441"/>
    <cellStyle name="Feeder Field 4 10" xfId="15689"/>
    <cellStyle name="Feeder Field 4 10 2" xfId="15690"/>
    <cellStyle name="Feeder Field 4 10 2 2" xfId="15691"/>
    <cellStyle name="Feeder Field 4 10 3" xfId="15692"/>
    <cellStyle name="Feeder Field 4 11" xfId="15693"/>
    <cellStyle name="Feeder Field 4 11 2" xfId="15694"/>
    <cellStyle name="Feeder Field 4 11 2 2" xfId="15695"/>
    <cellStyle name="Feeder Field 4 11 3" xfId="15696"/>
    <cellStyle name="Feeder Field 4 12" xfId="15697"/>
    <cellStyle name="Feeder Field 4 12 2" xfId="15698"/>
    <cellStyle name="Feeder Field 4 12 2 2" xfId="15699"/>
    <cellStyle name="Feeder Field 4 12 3" xfId="15700"/>
    <cellStyle name="Feeder Field 4 13" xfId="15701"/>
    <cellStyle name="Feeder Field 4 13 2" xfId="15702"/>
    <cellStyle name="Feeder Field 4 13 2 2" xfId="15703"/>
    <cellStyle name="Feeder Field 4 13 3" xfId="15704"/>
    <cellStyle name="Feeder Field 4 14" xfId="15705"/>
    <cellStyle name="Feeder Field 4 14 2" xfId="15706"/>
    <cellStyle name="Feeder Field 4 14 2 2" xfId="15707"/>
    <cellStyle name="Feeder Field 4 14 3" xfId="15708"/>
    <cellStyle name="Feeder Field 4 15" xfId="15709"/>
    <cellStyle name="Feeder Field 4 15 2" xfId="15710"/>
    <cellStyle name="Feeder Field 4 15 2 2" xfId="15711"/>
    <cellStyle name="Feeder Field 4 15 3" xfId="15712"/>
    <cellStyle name="Feeder Field 4 16" xfId="15713"/>
    <cellStyle name="Feeder Field 4 16 2" xfId="15714"/>
    <cellStyle name="Feeder Field 4 16 2 2" xfId="15715"/>
    <cellStyle name="Feeder Field 4 16 3" xfId="15716"/>
    <cellStyle name="Feeder Field 4 17" xfId="15717"/>
    <cellStyle name="Feeder Field 4 17 2" xfId="15718"/>
    <cellStyle name="Feeder Field 4 17 2 2" xfId="15719"/>
    <cellStyle name="Feeder Field 4 17 3" xfId="15720"/>
    <cellStyle name="Feeder Field 4 18" xfId="15721"/>
    <cellStyle name="Feeder Field 4 18 2" xfId="15722"/>
    <cellStyle name="Feeder Field 4 19" xfId="15723"/>
    <cellStyle name="Feeder Field 4 2" xfId="442"/>
    <cellStyle name="Feeder Field 4 2 10" xfId="15724"/>
    <cellStyle name="Feeder Field 4 2 10 2" xfId="15725"/>
    <cellStyle name="Feeder Field 4 2 10 2 2" xfId="15726"/>
    <cellStyle name="Feeder Field 4 2 10 3" xfId="15727"/>
    <cellStyle name="Feeder Field 4 2 11" xfId="15728"/>
    <cellStyle name="Feeder Field 4 2 11 2" xfId="15729"/>
    <cellStyle name="Feeder Field 4 2 11 2 2" xfId="15730"/>
    <cellStyle name="Feeder Field 4 2 11 3" xfId="15731"/>
    <cellStyle name="Feeder Field 4 2 12" xfId="15732"/>
    <cellStyle name="Feeder Field 4 2 12 2" xfId="15733"/>
    <cellStyle name="Feeder Field 4 2 12 2 2" xfId="15734"/>
    <cellStyle name="Feeder Field 4 2 12 3" xfId="15735"/>
    <cellStyle name="Feeder Field 4 2 13" xfId="15736"/>
    <cellStyle name="Feeder Field 4 2 13 2" xfId="15737"/>
    <cellStyle name="Feeder Field 4 2 13 2 2" xfId="15738"/>
    <cellStyle name="Feeder Field 4 2 13 3" xfId="15739"/>
    <cellStyle name="Feeder Field 4 2 14" xfId="15740"/>
    <cellStyle name="Feeder Field 4 2 14 2" xfId="15741"/>
    <cellStyle name="Feeder Field 4 2 14 2 2" xfId="15742"/>
    <cellStyle name="Feeder Field 4 2 14 3" xfId="15743"/>
    <cellStyle name="Feeder Field 4 2 15" xfId="15744"/>
    <cellStyle name="Feeder Field 4 2 15 2" xfId="15745"/>
    <cellStyle name="Feeder Field 4 2 15 2 2" xfId="15746"/>
    <cellStyle name="Feeder Field 4 2 15 3" xfId="15747"/>
    <cellStyle name="Feeder Field 4 2 16" xfId="15748"/>
    <cellStyle name="Feeder Field 4 2 16 2" xfId="15749"/>
    <cellStyle name="Feeder Field 4 2 16 2 2" xfId="15750"/>
    <cellStyle name="Feeder Field 4 2 16 3" xfId="15751"/>
    <cellStyle name="Feeder Field 4 2 17" xfId="15752"/>
    <cellStyle name="Feeder Field 4 2 17 2" xfId="15753"/>
    <cellStyle name="Feeder Field 4 2 17 2 2" xfId="15754"/>
    <cellStyle name="Feeder Field 4 2 17 3" xfId="15755"/>
    <cellStyle name="Feeder Field 4 2 18" xfId="15756"/>
    <cellStyle name="Feeder Field 4 2 18 2" xfId="15757"/>
    <cellStyle name="Feeder Field 4 2 18 2 2" xfId="15758"/>
    <cellStyle name="Feeder Field 4 2 18 3" xfId="15759"/>
    <cellStyle name="Feeder Field 4 2 19" xfId="15760"/>
    <cellStyle name="Feeder Field 4 2 19 2" xfId="15761"/>
    <cellStyle name="Feeder Field 4 2 19 2 2" xfId="15762"/>
    <cellStyle name="Feeder Field 4 2 19 3" xfId="15763"/>
    <cellStyle name="Feeder Field 4 2 2" xfId="15764"/>
    <cellStyle name="Feeder Field 4 2 2 2" xfId="15765"/>
    <cellStyle name="Feeder Field 4 2 2 2 2" xfId="15766"/>
    <cellStyle name="Feeder Field 4 2 2 3" xfId="15767"/>
    <cellStyle name="Feeder Field 4 2 20" xfId="15768"/>
    <cellStyle name="Feeder Field 4 2 20 2" xfId="15769"/>
    <cellStyle name="Feeder Field 4 2 20 2 2" xfId="15770"/>
    <cellStyle name="Feeder Field 4 2 20 3" xfId="15771"/>
    <cellStyle name="Feeder Field 4 2 21" xfId="15772"/>
    <cellStyle name="Feeder Field 4 2 21 2" xfId="15773"/>
    <cellStyle name="Feeder Field 4 2 22" xfId="15774"/>
    <cellStyle name="Feeder Field 4 2 3" xfId="15775"/>
    <cellStyle name="Feeder Field 4 2 3 2" xfId="15776"/>
    <cellStyle name="Feeder Field 4 2 3 2 2" xfId="15777"/>
    <cellStyle name="Feeder Field 4 2 3 3" xfId="15778"/>
    <cellStyle name="Feeder Field 4 2 4" xfId="15779"/>
    <cellStyle name="Feeder Field 4 2 4 2" xfId="15780"/>
    <cellStyle name="Feeder Field 4 2 4 2 2" xfId="15781"/>
    <cellStyle name="Feeder Field 4 2 4 3" xfId="15782"/>
    <cellStyle name="Feeder Field 4 2 5" xfId="15783"/>
    <cellStyle name="Feeder Field 4 2 5 2" xfId="15784"/>
    <cellStyle name="Feeder Field 4 2 5 2 2" xfId="15785"/>
    <cellStyle name="Feeder Field 4 2 5 3" xfId="15786"/>
    <cellStyle name="Feeder Field 4 2 6" xfId="15787"/>
    <cellStyle name="Feeder Field 4 2 6 2" xfId="15788"/>
    <cellStyle name="Feeder Field 4 2 6 2 2" xfId="15789"/>
    <cellStyle name="Feeder Field 4 2 6 3" xfId="15790"/>
    <cellStyle name="Feeder Field 4 2 7" xfId="15791"/>
    <cellStyle name="Feeder Field 4 2 7 2" xfId="15792"/>
    <cellStyle name="Feeder Field 4 2 7 2 2" xfId="15793"/>
    <cellStyle name="Feeder Field 4 2 7 3" xfId="15794"/>
    <cellStyle name="Feeder Field 4 2 8" xfId="15795"/>
    <cellStyle name="Feeder Field 4 2 8 2" xfId="15796"/>
    <cellStyle name="Feeder Field 4 2 8 2 2" xfId="15797"/>
    <cellStyle name="Feeder Field 4 2 8 3" xfId="15798"/>
    <cellStyle name="Feeder Field 4 2 9" xfId="15799"/>
    <cellStyle name="Feeder Field 4 2 9 2" xfId="15800"/>
    <cellStyle name="Feeder Field 4 2 9 2 2" xfId="15801"/>
    <cellStyle name="Feeder Field 4 2 9 3" xfId="15802"/>
    <cellStyle name="Feeder Field 4 3" xfId="443"/>
    <cellStyle name="Feeder Field 4 3 2" xfId="15803"/>
    <cellStyle name="Feeder Field 4 3 2 2" xfId="15804"/>
    <cellStyle name="Feeder Field 4 3 3" xfId="15805"/>
    <cellStyle name="Feeder Field 4 4" xfId="444"/>
    <cellStyle name="Feeder Field 4 4 2" xfId="15806"/>
    <cellStyle name="Feeder Field 4 4 2 2" xfId="15807"/>
    <cellStyle name="Feeder Field 4 4 3" xfId="15808"/>
    <cellStyle name="Feeder Field 4 5" xfId="445"/>
    <cellStyle name="Feeder Field 4 5 2" xfId="15809"/>
    <cellStyle name="Feeder Field 4 5 2 2" xfId="15810"/>
    <cellStyle name="Feeder Field 4 5 3" xfId="15811"/>
    <cellStyle name="Feeder Field 4 6" xfId="446"/>
    <cellStyle name="Feeder Field 4 6 2" xfId="15812"/>
    <cellStyle name="Feeder Field 4 6 2 2" xfId="15813"/>
    <cellStyle name="Feeder Field 4 6 3" xfId="15814"/>
    <cellStyle name="Feeder Field 4 7" xfId="15815"/>
    <cellStyle name="Feeder Field 4 7 2" xfId="15816"/>
    <cellStyle name="Feeder Field 4 7 2 2" xfId="15817"/>
    <cellStyle name="Feeder Field 4 7 3" xfId="15818"/>
    <cellStyle name="Feeder Field 4 8" xfId="15819"/>
    <cellStyle name="Feeder Field 4 8 2" xfId="15820"/>
    <cellStyle name="Feeder Field 4 8 2 2" xfId="15821"/>
    <cellStyle name="Feeder Field 4 8 3" xfId="15822"/>
    <cellStyle name="Feeder Field 4 9" xfId="15823"/>
    <cellStyle name="Feeder Field 4 9 2" xfId="15824"/>
    <cellStyle name="Feeder Field 4 9 2 2" xfId="15825"/>
    <cellStyle name="Feeder Field 4 9 3" xfId="15826"/>
    <cellStyle name="Feeder Field 5" xfId="447"/>
    <cellStyle name="Feeder Field 5 10" xfId="15827"/>
    <cellStyle name="Feeder Field 5 10 2" xfId="15828"/>
    <cellStyle name="Feeder Field 5 10 2 2" xfId="15829"/>
    <cellStyle name="Feeder Field 5 10 3" xfId="15830"/>
    <cellStyle name="Feeder Field 5 11" xfId="15831"/>
    <cellStyle name="Feeder Field 5 11 2" xfId="15832"/>
    <cellStyle name="Feeder Field 5 11 2 2" xfId="15833"/>
    <cellStyle name="Feeder Field 5 11 3" xfId="15834"/>
    <cellStyle name="Feeder Field 5 12" xfId="15835"/>
    <cellStyle name="Feeder Field 5 12 2" xfId="15836"/>
    <cellStyle name="Feeder Field 5 12 2 2" xfId="15837"/>
    <cellStyle name="Feeder Field 5 12 3" xfId="15838"/>
    <cellStyle name="Feeder Field 5 13" xfId="15839"/>
    <cellStyle name="Feeder Field 5 13 2" xfId="15840"/>
    <cellStyle name="Feeder Field 5 13 2 2" xfId="15841"/>
    <cellStyle name="Feeder Field 5 13 3" xfId="15842"/>
    <cellStyle name="Feeder Field 5 14" xfId="15843"/>
    <cellStyle name="Feeder Field 5 14 2" xfId="15844"/>
    <cellStyle name="Feeder Field 5 14 2 2" xfId="15845"/>
    <cellStyle name="Feeder Field 5 14 3" xfId="15846"/>
    <cellStyle name="Feeder Field 5 15" xfId="15847"/>
    <cellStyle name="Feeder Field 5 15 2" xfId="15848"/>
    <cellStyle name="Feeder Field 5 15 2 2" xfId="15849"/>
    <cellStyle name="Feeder Field 5 15 3" xfId="15850"/>
    <cellStyle name="Feeder Field 5 16" xfId="15851"/>
    <cellStyle name="Feeder Field 5 16 2" xfId="15852"/>
    <cellStyle name="Feeder Field 5 16 2 2" xfId="15853"/>
    <cellStyle name="Feeder Field 5 16 3" xfId="15854"/>
    <cellStyle name="Feeder Field 5 17" xfId="15855"/>
    <cellStyle name="Feeder Field 5 17 2" xfId="15856"/>
    <cellStyle name="Feeder Field 5 17 2 2" xfId="15857"/>
    <cellStyle name="Feeder Field 5 17 3" xfId="15858"/>
    <cellStyle name="Feeder Field 5 18" xfId="15859"/>
    <cellStyle name="Feeder Field 5 18 2" xfId="15860"/>
    <cellStyle name="Feeder Field 5 18 2 2" xfId="15861"/>
    <cellStyle name="Feeder Field 5 18 3" xfId="15862"/>
    <cellStyle name="Feeder Field 5 19" xfId="15863"/>
    <cellStyle name="Feeder Field 5 19 2" xfId="15864"/>
    <cellStyle name="Feeder Field 5 19 2 2" xfId="15865"/>
    <cellStyle name="Feeder Field 5 19 3" xfId="15866"/>
    <cellStyle name="Feeder Field 5 2" xfId="15867"/>
    <cellStyle name="Feeder Field 5 2 10" xfId="15868"/>
    <cellStyle name="Feeder Field 5 2 10 2" xfId="15869"/>
    <cellStyle name="Feeder Field 5 2 10 2 2" xfId="15870"/>
    <cellStyle name="Feeder Field 5 2 10 3" xfId="15871"/>
    <cellStyle name="Feeder Field 5 2 11" xfId="15872"/>
    <cellStyle name="Feeder Field 5 2 11 2" xfId="15873"/>
    <cellStyle name="Feeder Field 5 2 11 2 2" xfId="15874"/>
    <cellStyle name="Feeder Field 5 2 11 3" xfId="15875"/>
    <cellStyle name="Feeder Field 5 2 12" xfId="15876"/>
    <cellStyle name="Feeder Field 5 2 12 2" xfId="15877"/>
    <cellStyle name="Feeder Field 5 2 12 2 2" xfId="15878"/>
    <cellStyle name="Feeder Field 5 2 12 3" xfId="15879"/>
    <cellStyle name="Feeder Field 5 2 13" xfId="15880"/>
    <cellStyle name="Feeder Field 5 2 13 2" xfId="15881"/>
    <cellStyle name="Feeder Field 5 2 13 2 2" xfId="15882"/>
    <cellStyle name="Feeder Field 5 2 13 3" xfId="15883"/>
    <cellStyle name="Feeder Field 5 2 14" xfId="15884"/>
    <cellStyle name="Feeder Field 5 2 14 2" xfId="15885"/>
    <cellStyle name="Feeder Field 5 2 14 2 2" xfId="15886"/>
    <cellStyle name="Feeder Field 5 2 14 3" xfId="15887"/>
    <cellStyle name="Feeder Field 5 2 15" xfId="15888"/>
    <cellStyle name="Feeder Field 5 2 15 2" xfId="15889"/>
    <cellStyle name="Feeder Field 5 2 15 2 2" xfId="15890"/>
    <cellStyle name="Feeder Field 5 2 15 3" xfId="15891"/>
    <cellStyle name="Feeder Field 5 2 16" xfId="15892"/>
    <cellStyle name="Feeder Field 5 2 16 2" xfId="15893"/>
    <cellStyle name="Feeder Field 5 2 16 2 2" xfId="15894"/>
    <cellStyle name="Feeder Field 5 2 16 3" xfId="15895"/>
    <cellStyle name="Feeder Field 5 2 17" xfId="15896"/>
    <cellStyle name="Feeder Field 5 2 17 2" xfId="15897"/>
    <cellStyle name="Feeder Field 5 2 17 2 2" xfId="15898"/>
    <cellStyle name="Feeder Field 5 2 17 3" xfId="15899"/>
    <cellStyle name="Feeder Field 5 2 18" xfId="15900"/>
    <cellStyle name="Feeder Field 5 2 18 2" xfId="15901"/>
    <cellStyle name="Feeder Field 5 2 18 2 2" xfId="15902"/>
    <cellStyle name="Feeder Field 5 2 18 3" xfId="15903"/>
    <cellStyle name="Feeder Field 5 2 19" xfId="15904"/>
    <cellStyle name="Feeder Field 5 2 19 2" xfId="15905"/>
    <cellStyle name="Feeder Field 5 2 19 2 2" xfId="15906"/>
    <cellStyle name="Feeder Field 5 2 19 3" xfId="15907"/>
    <cellStyle name="Feeder Field 5 2 2" xfId="15908"/>
    <cellStyle name="Feeder Field 5 2 2 2" xfId="15909"/>
    <cellStyle name="Feeder Field 5 2 2 2 2" xfId="15910"/>
    <cellStyle name="Feeder Field 5 2 2 3" xfId="15911"/>
    <cellStyle name="Feeder Field 5 2 20" xfId="15912"/>
    <cellStyle name="Feeder Field 5 2 20 2" xfId="15913"/>
    <cellStyle name="Feeder Field 5 2 20 2 2" xfId="15914"/>
    <cellStyle name="Feeder Field 5 2 20 3" xfId="15915"/>
    <cellStyle name="Feeder Field 5 2 21" xfId="15916"/>
    <cellStyle name="Feeder Field 5 2 21 2" xfId="15917"/>
    <cellStyle name="Feeder Field 5 2 22" xfId="15918"/>
    <cellStyle name="Feeder Field 5 2 3" xfId="15919"/>
    <cellStyle name="Feeder Field 5 2 3 2" xfId="15920"/>
    <cellStyle name="Feeder Field 5 2 3 2 2" xfId="15921"/>
    <cellStyle name="Feeder Field 5 2 3 3" xfId="15922"/>
    <cellStyle name="Feeder Field 5 2 4" xfId="15923"/>
    <cellStyle name="Feeder Field 5 2 4 2" xfId="15924"/>
    <cellStyle name="Feeder Field 5 2 4 2 2" xfId="15925"/>
    <cellStyle name="Feeder Field 5 2 4 3" xfId="15926"/>
    <cellStyle name="Feeder Field 5 2 5" xfId="15927"/>
    <cellStyle name="Feeder Field 5 2 5 2" xfId="15928"/>
    <cellStyle name="Feeder Field 5 2 5 2 2" xfId="15929"/>
    <cellStyle name="Feeder Field 5 2 5 3" xfId="15930"/>
    <cellStyle name="Feeder Field 5 2 6" xfId="15931"/>
    <cellStyle name="Feeder Field 5 2 6 2" xfId="15932"/>
    <cellStyle name="Feeder Field 5 2 6 2 2" xfId="15933"/>
    <cellStyle name="Feeder Field 5 2 6 3" xfId="15934"/>
    <cellStyle name="Feeder Field 5 2 7" xfId="15935"/>
    <cellStyle name="Feeder Field 5 2 7 2" xfId="15936"/>
    <cellStyle name="Feeder Field 5 2 7 2 2" xfId="15937"/>
    <cellStyle name="Feeder Field 5 2 7 3" xfId="15938"/>
    <cellStyle name="Feeder Field 5 2 8" xfId="15939"/>
    <cellStyle name="Feeder Field 5 2 8 2" xfId="15940"/>
    <cellStyle name="Feeder Field 5 2 8 2 2" xfId="15941"/>
    <cellStyle name="Feeder Field 5 2 8 3" xfId="15942"/>
    <cellStyle name="Feeder Field 5 2 9" xfId="15943"/>
    <cellStyle name="Feeder Field 5 2 9 2" xfId="15944"/>
    <cellStyle name="Feeder Field 5 2 9 2 2" xfId="15945"/>
    <cellStyle name="Feeder Field 5 2 9 3" xfId="15946"/>
    <cellStyle name="Feeder Field 5 20" xfId="15947"/>
    <cellStyle name="Feeder Field 5 20 2" xfId="15948"/>
    <cellStyle name="Feeder Field 5 20 2 2" xfId="15949"/>
    <cellStyle name="Feeder Field 5 20 3" xfId="15950"/>
    <cellStyle name="Feeder Field 5 21" xfId="15951"/>
    <cellStyle name="Feeder Field 5 21 2" xfId="15952"/>
    <cellStyle name="Feeder Field 5 21 2 2" xfId="15953"/>
    <cellStyle name="Feeder Field 5 21 3" xfId="15954"/>
    <cellStyle name="Feeder Field 5 22" xfId="15955"/>
    <cellStyle name="Feeder Field 5 22 2" xfId="15956"/>
    <cellStyle name="Feeder Field 5 23" xfId="15957"/>
    <cellStyle name="Feeder Field 5 3" xfId="15958"/>
    <cellStyle name="Feeder Field 5 3 2" xfId="15959"/>
    <cellStyle name="Feeder Field 5 3 2 2" xfId="15960"/>
    <cellStyle name="Feeder Field 5 3 3" xfId="15961"/>
    <cellStyle name="Feeder Field 5 4" xfId="15962"/>
    <cellStyle name="Feeder Field 5 4 2" xfId="15963"/>
    <cellStyle name="Feeder Field 5 4 2 2" xfId="15964"/>
    <cellStyle name="Feeder Field 5 4 3" xfId="15965"/>
    <cellStyle name="Feeder Field 5 5" xfId="15966"/>
    <cellStyle name="Feeder Field 5 5 2" xfId="15967"/>
    <cellStyle name="Feeder Field 5 5 2 2" xfId="15968"/>
    <cellStyle name="Feeder Field 5 5 3" xfId="15969"/>
    <cellStyle name="Feeder Field 5 6" xfId="15970"/>
    <cellStyle name="Feeder Field 5 6 2" xfId="15971"/>
    <cellStyle name="Feeder Field 5 6 2 2" xfId="15972"/>
    <cellStyle name="Feeder Field 5 6 3" xfId="15973"/>
    <cellStyle name="Feeder Field 5 7" xfId="15974"/>
    <cellStyle name="Feeder Field 5 7 2" xfId="15975"/>
    <cellStyle name="Feeder Field 5 7 2 2" xfId="15976"/>
    <cellStyle name="Feeder Field 5 7 3" xfId="15977"/>
    <cellStyle name="Feeder Field 5 8" xfId="15978"/>
    <cellStyle name="Feeder Field 5 8 2" xfId="15979"/>
    <cellStyle name="Feeder Field 5 8 2 2" xfId="15980"/>
    <cellStyle name="Feeder Field 5 8 3" xfId="15981"/>
    <cellStyle name="Feeder Field 5 9" xfId="15982"/>
    <cellStyle name="Feeder Field 5 9 2" xfId="15983"/>
    <cellStyle name="Feeder Field 5 9 2 2" xfId="15984"/>
    <cellStyle name="Feeder Field 5 9 3" xfId="15985"/>
    <cellStyle name="Feeder Field 6" xfId="448"/>
    <cellStyle name="Feeder Field 6 10" xfId="15986"/>
    <cellStyle name="Feeder Field 6 10 2" xfId="15987"/>
    <cellStyle name="Feeder Field 6 10 2 2" xfId="15988"/>
    <cellStyle name="Feeder Field 6 10 3" xfId="15989"/>
    <cellStyle name="Feeder Field 6 11" xfId="15990"/>
    <cellStyle name="Feeder Field 6 11 2" xfId="15991"/>
    <cellStyle name="Feeder Field 6 11 2 2" xfId="15992"/>
    <cellStyle name="Feeder Field 6 11 3" xfId="15993"/>
    <cellStyle name="Feeder Field 6 12" xfId="15994"/>
    <cellStyle name="Feeder Field 6 12 2" xfId="15995"/>
    <cellStyle name="Feeder Field 6 12 2 2" xfId="15996"/>
    <cellStyle name="Feeder Field 6 12 3" xfId="15997"/>
    <cellStyle name="Feeder Field 6 13" xfId="15998"/>
    <cellStyle name="Feeder Field 6 13 2" xfId="15999"/>
    <cellStyle name="Feeder Field 6 13 2 2" xfId="16000"/>
    <cellStyle name="Feeder Field 6 13 3" xfId="16001"/>
    <cellStyle name="Feeder Field 6 14" xfId="16002"/>
    <cellStyle name="Feeder Field 6 14 2" xfId="16003"/>
    <cellStyle name="Feeder Field 6 14 2 2" xfId="16004"/>
    <cellStyle name="Feeder Field 6 14 3" xfId="16005"/>
    <cellStyle name="Feeder Field 6 15" xfId="16006"/>
    <cellStyle name="Feeder Field 6 15 2" xfId="16007"/>
    <cellStyle name="Feeder Field 6 15 2 2" xfId="16008"/>
    <cellStyle name="Feeder Field 6 15 3" xfId="16009"/>
    <cellStyle name="Feeder Field 6 16" xfId="16010"/>
    <cellStyle name="Feeder Field 6 16 2" xfId="16011"/>
    <cellStyle name="Feeder Field 6 16 2 2" xfId="16012"/>
    <cellStyle name="Feeder Field 6 16 3" xfId="16013"/>
    <cellStyle name="Feeder Field 6 17" xfId="16014"/>
    <cellStyle name="Feeder Field 6 17 2" xfId="16015"/>
    <cellStyle name="Feeder Field 6 17 2 2" xfId="16016"/>
    <cellStyle name="Feeder Field 6 17 3" xfId="16017"/>
    <cellStyle name="Feeder Field 6 18" xfId="16018"/>
    <cellStyle name="Feeder Field 6 18 2" xfId="16019"/>
    <cellStyle name="Feeder Field 6 18 2 2" xfId="16020"/>
    <cellStyle name="Feeder Field 6 18 3" xfId="16021"/>
    <cellStyle name="Feeder Field 6 19" xfId="16022"/>
    <cellStyle name="Feeder Field 6 19 2" xfId="16023"/>
    <cellStyle name="Feeder Field 6 19 2 2" xfId="16024"/>
    <cellStyle name="Feeder Field 6 19 3" xfId="16025"/>
    <cellStyle name="Feeder Field 6 2" xfId="16026"/>
    <cellStyle name="Feeder Field 6 2 2" xfId="16027"/>
    <cellStyle name="Feeder Field 6 2 2 2" xfId="16028"/>
    <cellStyle name="Feeder Field 6 2 3" xfId="16029"/>
    <cellStyle name="Feeder Field 6 20" xfId="16030"/>
    <cellStyle name="Feeder Field 6 20 2" xfId="16031"/>
    <cellStyle name="Feeder Field 6 20 2 2" xfId="16032"/>
    <cellStyle name="Feeder Field 6 20 3" xfId="16033"/>
    <cellStyle name="Feeder Field 6 21" xfId="16034"/>
    <cellStyle name="Feeder Field 6 21 2" xfId="16035"/>
    <cellStyle name="Feeder Field 6 22" xfId="16036"/>
    <cellStyle name="Feeder Field 6 3" xfId="16037"/>
    <cellStyle name="Feeder Field 6 3 2" xfId="16038"/>
    <cellStyle name="Feeder Field 6 3 2 2" xfId="16039"/>
    <cellStyle name="Feeder Field 6 3 3" xfId="16040"/>
    <cellStyle name="Feeder Field 6 4" xfId="16041"/>
    <cellStyle name="Feeder Field 6 4 2" xfId="16042"/>
    <cellStyle name="Feeder Field 6 4 2 2" xfId="16043"/>
    <cellStyle name="Feeder Field 6 4 3" xfId="16044"/>
    <cellStyle name="Feeder Field 6 5" xfId="16045"/>
    <cellStyle name="Feeder Field 6 5 2" xfId="16046"/>
    <cellStyle name="Feeder Field 6 5 2 2" xfId="16047"/>
    <cellStyle name="Feeder Field 6 5 3" xfId="16048"/>
    <cellStyle name="Feeder Field 6 6" xfId="16049"/>
    <cellStyle name="Feeder Field 6 6 2" xfId="16050"/>
    <cellStyle name="Feeder Field 6 6 2 2" xfId="16051"/>
    <cellStyle name="Feeder Field 6 6 3" xfId="16052"/>
    <cellStyle name="Feeder Field 6 7" xfId="16053"/>
    <cellStyle name="Feeder Field 6 7 2" xfId="16054"/>
    <cellStyle name="Feeder Field 6 7 2 2" xfId="16055"/>
    <cellStyle name="Feeder Field 6 7 3" xfId="16056"/>
    <cellStyle name="Feeder Field 6 8" xfId="16057"/>
    <cellStyle name="Feeder Field 6 8 2" xfId="16058"/>
    <cellStyle name="Feeder Field 6 8 2 2" xfId="16059"/>
    <cellStyle name="Feeder Field 6 8 3" xfId="16060"/>
    <cellStyle name="Feeder Field 6 9" xfId="16061"/>
    <cellStyle name="Feeder Field 6 9 2" xfId="16062"/>
    <cellStyle name="Feeder Field 6 9 2 2" xfId="16063"/>
    <cellStyle name="Feeder Field 6 9 3" xfId="16064"/>
    <cellStyle name="Feeder Field 7" xfId="449"/>
    <cellStyle name="Feeder Field 7 2" xfId="16065"/>
    <cellStyle name="Feeder Field 7 2 2" xfId="16066"/>
    <cellStyle name="Feeder Field 7 3" xfId="16067"/>
    <cellStyle name="Feeder Field 8" xfId="16068"/>
    <cellStyle name="Feeder Field 8 2" xfId="16069"/>
    <cellStyle name="Feeder Field 8 2 2" xfId="16070"/>
    <cellStyle name="Feeder Field 8 3" xfId="16071"/>
    <cellStyle name="Feeder Field 9" xfId="16072"/>
    <cellStyle name="Feeder Field 9 2" xfId="16073"/>
    <cellStyle name="Feeder Field 9 2 2" xfId="16074"/>
    <cellStyle name="Feeder Field 9 3" xfId="16075"/>
    <cellStyle name="Good 2" xfId="450"/>
    <cellStyle name="Good 2 2" xfId="42969"/>
    <cellStyle name="Good 3" xfId="451"/>
    <cellStyle name="Good 4" xfId="452"/>
    <cellStyle name="Good 5" xfId="453"/>
    <cellStyle name="Good 6" xfId="454"/>
    <cellStyle name="Greyed" xfId="455"/>
    <cellStyle name="Greyed 2" xfId="456"/>
    <cellStyle name="Greyed 3" xfId="457"/>
    <cellStyle name="Greyed out" xfId="458"/>
    <cellStyle name="Greyed_5A4 PCT Slides 2010-11" xfId="459"/>
    <cellStyle name="H1" xfId="42934"/>
    <cellStyle name="H2" xfId="42935"/>
    <cellStyle name="Heading 1 2" xfId="460"/>
    <cellStyle name="Heading 1 2 2" xfId="42970"/>
    <cellStyle name="Heading 1 3" xfId="461"/>
    <cellStyle name="Heading 1 4" xfId="462"/>
    <cellStyle name="Heading 1 5" xfId="463"/>
    <cellStyle name="Heading 1 6" xfId="464"/>
    <cellStyle name="Heading 2 2" xfId="465"/>
    <cellStyle name="Heading 2 2 2" xfId="42971"/>
    <cellStyle name="Heading 2 3" xfId="466"/>
    <cellStyle name="Heading 2 4" xfId="467"/>
    <cellStyle name="Heading 2 5" xfId="468"/>
    <cellStyle name="Heading 2 6" xfId="469"/>
    <cellStyle name="Heading 3 2" xfId="470"/>
    <cellStyle name="Heading 3 2 2" xfId="42972"/>
    <cellStyle name="Heading 3 3" xfId="471"/>
    <cellStyle name="Heading 3 4" xfId="472"/>
    <cellStyle name="Heading 3 5" xfId="473"/>
    <cellStyle name="Heading 3 6" xfId="474"/>
    <cellStyle name="Heading 4 2" xfId="475"/>
    <cellStyle name="Heading 4 2 2" xfId="42973"/>
    <cellStyle name="Heading 4 3" xfId="476"/>
    <cellStyle name="Heading 4 4" xfId="477"/>
    <cellStyle name="Heading 4 5" xfId="478"/>
    <cellStyle name="Heading 4 6" xfId="479"/>
    <cellStyle name="Hyperlink" xfId="42940" builtinId="8"/>
    <cellStyle name="Hyperlink 2" xfId="480"/>
    <cellStyle name="Hyperlink 2 2" xfId="16076"/>
    <cellStyle name="Hyperlink 2 3" xfId="16077"/>
    <cellStyle name="Hyperlink 3" xfId="16078"/>
    <cellStyle name="IndentedPlain" xfId="42936"/>
    <cellStyle name="Input 1" xfId="481"/>
    <cellStyle name="Input 2" xfId="482"/>
    <cellStyle name="Input 2 10" xfId="483"/>
    <cellStyle name="Input 2 10 10" xfId="16079"/>
    <cellStyle name="Input 2 10 10 2" xfId="16080"/>
    <cellStyle name="Input 2 10 10 2 2" xfId="16081"/>
    <cellStyle name="Input 2 10 10 3" xfId="16082"/>
    <cellStyle name="Input 2 10 11" xfId="16083"/>
    <cellStyle name="Input 2 10 11 2" xfId="16084"/>
    <cellStyle name="Input 2 10 11 2 2" xfId="16085"/>
    <cellStyle name="Input 2 10 11 3" xfId="16086"/>
    <cellStyle name="Input 2 10 12" xfId="16087"/>
    <cellStyle name="Input 2 10 12 2" xfId="16088"/>
    <cellStyle name="Input 2 10 12 2 2" xfId="16089"/>
    <cellStyle name="Input 2 10 12 3" xfId="16090"/>
    <cellStyle name="Input 2 10 13" xfId="16091"/>
    <cellStyle name="Input 2 10 13 2" xfId="16092"/>
    <cellStyle name="Input 2 10 13 2 2" xfId="16093"/>
    <cellStyle name="Input 2 10 13 3" xfId="16094"/>
    <cellStyle name="Input 2 10 14" xfId="16095"/>
    <cellStyle name="Input 2 10 14 2" xfId="16096"/>
    <cellStyle name="Input 2 10 14 2 2" xfId="16097"/>
    <cellStyle name="Input 2 10 14 3" xfId="16098"/>
    <cellStyle name="Input 2 10 15" xfId="16099"/>
    <cellStyle name="Input 2 10 15 2" xfId="16100"/>
    <cellStyle name="Input 2 10 15 2 2" xfId="16101"/>
    <cellStyle name="Input 2 10 15 3" xfId="16102"/>
    <cellStyle name="Input 2 10 16" xfId="16103"/>
    <cellStyle name="Input 2 10 16 2" xfId="16104"/>
    <cellStyle name="Input 2 10 16 2 2" xfId="16105"/>
    <cellStyle name="Input 2 10 16 3" xfId="16106"/>
    <cellStyle name="Input 2 10 17" xfId="16107"/>
    <cellStyle name="Input 2 10 17 2" xfId="16108"/>
    <cellStyle name="Input 2 10 17 2 2" xfId="16109"/>
    <cellStyle name="Input 2 10 17 3" xfId="16110"/>
    <cellStyle name="Input 2 10 18" xfId="16111"/>
    <cellStyle name="Input 2 10 18 2" xfId="16112"/>
    <cellStyle name="Input 2 10 18 2 2" xfId="16113"/>
    <cellStyle name="Input 2 10 18 3" xfId="16114"/>
    <cellStyle name="Input 2 10 19" xfId="16115"/>
    <cellStyle name="Input 2 10 19 2" xfId="16116"/>
    <cellStyle name="Input 2 10 19 2 2" xfId="16117"/>
    <cellStyle name="Input 2 10 19 3" xfId="16118"/>
    <cellStyle name="Input 2 10 2" xfId="16119"/>
    <cellStyle name="Input 2 10 2 10" xfId="16120"/>
    <cellStyle name="Input 2 10 2 10 2" xfId="16121"/>
    <cellStyle name="Input 2 10 2 10 2 2" xfId="16122"/>
    <cellStyle name="Input 2 10 2 10 3" xfId="16123"/>
    <cellStyle name="Input 2 10 2 11" xfId="16124"/>
    <cellStyle name="Input 2 10 2 11 2" xfId="16125"/>
    <cellStyle name="Input 2 10 2 11 2 2" xfId="16126"/>
    <cellStyle name="Input 2 10 2 11 3" xfId="16127"/>
    <cellStyle name="Input 2 10 2 12" xfId="16128"/>
    <cellStyle name="Input 2 10 2 12 2" xfId="16129"/>
    <cellStyle name="Input 2 10 2 12 2 2" xfId="16130"/>
    <cellStyle name="Input 2 10 2 12 3" xfId="16131"/>
    <cellStyle name="Input 2 10 2 13" xfId="16132"/>
    <cellStyle name="Input 2 10 2 13 2" xfId="16133"/>
    <cellStyle name="Input 2 10 2 13 2 2" xfId="16134"/>
    <cellStyle name="Input 2 10 2 13 3" xfId="16135"/>
    <cellStyle name="Input 2 10 2 14" xfId="16136"/>
    <cellStyle name="Input 2 10 2 14 2" xfId="16137"/>
    <cellStyle name="Input 2 10 2 14 2 2" xfId="16138"/>
    <cellStyle name="Input 2 10 2 14 3" xfId="16139"/>
    <cellStyle name="Input 2 10 2 15" xfId="16140"/>
    <cellStyle name="Input 2 10 2 15 2" xfId="16141"/>
    <cellStyle name="Input 2 10 2 15 2 2" xfId="16142"/>
    <cellStyle name="Input 2 10 2 15 3" xfId="16143"/>
    <cellStyle name="Input 2 10 2 16" xfId="16144"/>
    <cellStyle name="Input 2 10 2 16 2" xfId="16145"/>
    <cellStyle name="Input 2 10 2 16 2 2" xfId="16146"/>
    <cellStyle name="Input 2 10 2 16 3" xfId="16147"/>
    <cellStyle name="Input 2 10 2 17" xfId="16148"/>
    <cellStyle name="Input 2 10 2 17 2" xfId="16149"/>
    <cellStyle name="Input 2 10 2 17 2 2" xfId="16150"/>
    <cellStyle name="Input 2 10 2 17 3" xfId="16151"/>
    <cellStyle name="Input 2 10 2 18" xfId="16152"/>
    <cellStyle name="Input 2 10 2 18 2" xfId="16153"/>
    <cellStyle name="Input 2 10 2 18 2 2" xfId="16154"/>
    <cellStyle name="Input 2 10 2 18 3" xfId="16155"/>
    <cellStyle name="Input 2 10 2 19" xfId="16156"/>
    <cellStyle name="Input 2 10 2 19 2" xfId="16157"/>
    <cellStyle name="Input 2 10 2 19 2 2" xfId="16158"/>
    <cellStyle name="Input 2 10 2 19 3" xfId="16159"/>
    <cellStyle name="Input 2 10 2 2" xfId="16160"/>
    <cellStyle name="Input 2 10 2 2 2" xfId="16161"/>
    <cellStyle name="Input 2 10 2 2 2 2" xfId="16162"/>
    <cellStyle name="Input 2 10 2 2 3" xfId="16163"/>
    <cellStyle name="Input 2 10 2 20" xfId="16164"/>
    <cellStyle name="Input 2 10 2 20 2" xfId="16165"/>
    <cellStyle name="Input 2 10 2 20 2 2" xfId="16166"/>
    <cellStyle name="Input 2 10 2 20 3" xfId="16167"/>
    <cellStyle name="Input 2 10 2 21" xfId="16168"/>
    <cellStyle name="Input 2 10 2 21 2" xfId="16169"/>
    <cellStyle name="Input 2 10 2 22" xfId="16170"/>
    <cellStyle name="Input 2 10 2 3" xfId="16171"/>
    <cellStyle name="Input 2 10 2 3 2" xfId="16172"/>
    <cellStyle name="Input 2 10 2 3 2 2" xfId="16173"/>
    <cellStyle name="Input 2 10 2 3 3" xfId="16174"/>
    <cellStyle name="Input 2 10 2 4" xfId="16175"/>
    <cellStyle name="Input 2 10 2 4 2" xfId="16176"/>
    <cellStyle name="Input 2 10 2 4 2 2" xfId="16177"/>
    <cellStyle name="Input 2 10 2 4 3" xfId="16178"/>
    <cellStyle name="Input 2 10 2 5" xfId="16179"/>
    <cellStyle name="Input 2 10 2 5 2" xfId="16180"/>
    <cellStyle name="Input 2 10 2 5 2 2" xfId="16181"/>
    <cellStyle name="Input 2 10 2 5 3" xfId="16182"/>
    <cellStyle name="Input 2 10 2 6" xfId="16183"/>
    <cellStyle name="Input 2 10 2 6 2" xfId="16184"/>
    <cellStyle name="Input 2 10 2 6 2 2" xfId="16185"/>
    <cellStyle name="Input 2 10 2 6 3" xfId="16186"/>
    <cellStyle name="Input 2 10 2 7" xfId="16187"/>
    <cellStyle name="Input 2 10 2 7 2" xfId="16188"/>
    <cellStyle name="Input 2 10 2 7 2 2" xfId="16189"/>
    <cellStyle name="Input 2 10 2 7 3" xfId="16190"/>
    <cellStyle name="Input 2 10 2 8" xfId="16191"/>
    <cellStyle name="Input 2 10 2 8 2" xfId="16192"/>
    <cellStyle name="Input 2 10 2 8 2 2" xfId="16193"/>
    <cellStyle name="Input 2 10 2 8 3" xfId="16194"/>
    <cellStyle name="Input 2 10 2 9" xfId="16195"/>
    <cellStyle name="Input 2 10 2 9 2" xfId="16196"/>
    <cellStyle name="Input 2 10 2 9 2 2" xfId="16197"/>
    <cellStyle name="Input 2 10 2 9 3" xfId="16198"/>
    <cellStyle name="Input 2 10 20" xfId="16199"/>
    <cellStyle name="Input 2 10 20 2" xfId="16200"/>
    <cellStyle name="Input 2 10 20 2 2" xfId="16201"/>
    <cellStyle name="Input 2 10 20 3" xfId="16202"/>
    <cellStyle name="Input 2 10 21" xfId="16203"/>
    <cellStyle name="Input 2 10 21 2" xfId="16204"/>
    <cellStyle name="Input 2 10 21 2 2" xfId="16205"/>
    <cellStyle name="Input 2 10 21 3" xfId="16206"/>
    <cellStyle name="Input 2 10 22" xfId="16207"/>
    <cellStyle name="Input 2 10 22 2" xfId="16208"/>
    <cellStyle name="Input 2 10 23" xfId="16209"/>
    <cellStyle name="Input 2 10 3" xfId="16210"/>
    <cellStyle name="Input 2 10 3 2" xfId="16211"/>
    <cellStyle name="Input 2 10 3 2 2" xfId="16212"/>
    <cellStyle name="Input 2 10 3 3" xfId="16213"/>
    <cellStyle name="Input 2 10 4" xfId="16214"/>
    <cellStyle name="Input 2 10 4 2" xfId="16215"/>
    <cellStyle name="Input 2 10 4 2 2" xfId="16216"/>
    <cellStyle name="Input 2 10 4 3" xfId="16217"/>
    <cellStyle name="Input 2 10 5" xfId="16218"/>
    <cellStyle name="Input 2 10 5 2" xfId="16219"/>
    <cellStyle name="Input 2 10 5 2 2" xfId="16220"/>
    <cellStyle name="Input 2 10 5 3" xfId="16221"/>
    <cellStyle name="Input 2 10 6" xfId="16222"/>
    <cellStyle name="Input 2 10 6 2" xfId="16223"/>
    <cellStyle name="Input 2 10 6 2 2" xfId="16224"/>
    <cellStyle name="Input 2 10 6 3" xfId="16225"/>
    <cellStyle name="Input 2 10 7" xfId="16226"/>
    <cellStyle name="Input 2 10 7 2" xfId="16227"/>
    <cellStyle name="Input 2 10 7 2 2" xfId="16228"/>
    <cellStyle name="Input 2 10 7 3" xfId="16229"/>
    <cellStyle name="Input 2 10 8" xfId="16230"/>
    <cellStyle name="Input 2 10 8 2" xfId="16231"/>
    <cellStyle name="Input 2 10 8 2 2" xfId="16232"/>
    <cellStyle name="Input 2 10 8 3" xfId="16233"/>
    <cellStyle name="Input 2 10 9" xfId="16234"/>
    <cellStyle name="Input 2 10 9 2" xfId="16235"/>
    <cellStyle name="Input 2 10 9 2 2" xfId="16236"/>
    <cellStyle name="Input 2 10 9 3" xfId="16237"/>
    <cellStyle name="Input 2 11" xfId="484"/>
    <cellStyle name="Input 2 11 10" xfId="16238"/>
    <cellStyle name="Input 2 11 10 2" xfId="16239"/>
    <cellStyle name="Input 2 11 10 2 2" xfId="16240"/>
    <cellStyle name="Input 2 11 10 3" xfId="16241"/>
    <cellStyle name="Input 2 11 11" xfId="16242"/>
    <cellStyle name="Input 2 11 11 2" xfId="16243"/>
    <cellStyle name="Input 2 11 11 2 2" xfId="16244"/>
    <cellStyle name="Input 2 11 11 3" xfId="16245"/>
    <cellStyle name="Input 2 11 12" xfId="16246"/>
    <cellStyle name="Input 2 11 12 2" xfId="16247"/>
    <cellStyle name="Input 2 11 12 2 2" xfId="16248"/>
    <cellStyle name="Input 2 11 12 3" xfId="16249"/>
    <cellStyle name="Input 2 11 13" xfId="16250"/>
    <cellStyle name="Input 2 11 13 2" xfId="16251"/>
    <cellStyle name="Input 2 11 13 2 2" xfId="16252"/>
    <cellStyle name="Input 2 11 13 3" xfId="16253"/>
    <cellStyle name="Input 2 11 14" xfId="16254"/>
    <cellStyle name="Input 2 11 14 2" xfId="16255"/>
    <cellStyle name="Input 2 11 14 2 2" xfId="16256"/>
    <cellStyle name="Input 2 11 14 3" xfId="16257"/>
    <cellStyle name="Input 2 11 15" xfId="16258"/>
    <cellStyle name="Input 2 11 15 2" xfId="16259"/>
    <cellStyle name="Input 2 11 15 2 2" xfId="16260"/>
    <cellStyle name="Input 2 11 15 3" xfId="16261"/>
    <cellStyle name="Input 2 11 16" xfId="16262"/>
    <cellStyle name="Input 2 11 16 2" xfId="16263"/>
    <cellStyle name="Input 2 11 16 2 2" xfId="16264"/>
    <cellStyle name="Input 2 11 16 3" xfId="16265"/>
    <cellStyle name="Input 2 11 17" xfId="16266"/>
    <cellStyle name="Input 2 11 17 2" xfId="16267"/>
    <cellStyle name="Input 2 11 17 2 2" xfId="16268"/>
    <cellStyle name="Input 2 11 17 3" xfId="16269"/>
    <cellStyle name="Input 2 11 18" xfId="16270"/>
    <cellStyle name="Input 2 11 18 2" xfId="16271"/>
    <cellStyle name="Input 2 11 18 2 2" xfId="16272"/>
    <cellStyle name="Input 2 11 18 3" xfId="16273"/>
    <cellStyle name="Input 2 11 19" xfId="16274"/>
    <cellStyle name="Input 2 11 19 2" xfId="16275"/>
    <cellStyle name="Input 2 11 19 2 2" xfId="16276"/>
    <cellStyle name="Input 2 11 19 3" xfId="16277"/>
    <cellStyle name="Input 2 11 2" xfId="16278"/>
    <cellStyle name="Input 2 11 2 2" xfId="16279"/>
    <cellStyle name="Input 2 11 2 2 2" xfId="16280"/>
    <cellStyle name="Input 2 11 2 3" xfId="16281"/>
    <cellStyle name="Input 2 11 20" xfId="16282"/>
    <cellStyle name="Input 2 11 20 2" xfId="16283"/>
    <cellStyle name="Input 2 11 20 2 2" xfId="16284"/>
    <cellStyle name="Input 2 11 20 3" xfId="16285"/>
    <cellStyle name="Input 2 11 21" xfId="16286"/>
    <cellStyle name="Input 2 11 21 2" xfId="16287"/>
    <cellStyle name="Input 2 11 22" xfId="16288"/>
    <cellStyle name="Input 2 11 3" xfId="16289"/>
    <cellStyle name="Input 2 11 3 2" xfId="16290"/>
    <cellStyle name="Input 2 11 3 2 2" xfId="16291"/>
    <cellStyle name="Input 2 11 3 3" xfId="16292"/>
    <cellStyle name="Input 2 11 4" xfId="16293"/>
    <cellStyle name="Input 2 11 4 2" xfId="16294"/>
    <cellStyle name="Input 2 11 4 2 2" xfId="16295"/>
    <cellStyle name="Input 2 11 4 3" xfId="16296"/>
    <cellStyle name="Input 2 11 5" xfId="16297"/>
    <cellStyle name="Input 2 11 5 2" xfId="16298"/>
    <cellStyle name="Input 2 11 5 2 2" xfId="16299"/>
    <cellStyle name="Input 2 11 5 3" xfId="16300"/>
    <cellStyle name="Input 2 11 6" xfId="16301"/>
    <cellStyle name="Input 2 11 6 2" xfId="16302"/>
    <cellStyle name="Input 2 11 6 2 2" xfId="16303"/>
    <cellStyle name="Input 2 11 6 3" xfId="16304"/>
    <cellStyle name="Input 2 11 7" xfId="16305"/>
    <cellStyle name="Input 2 11 7 2" xfId="16306"/>
    <cellStyle name="Input 2 11 7 2 2" xfId="16307"/>
    <cellStyle name="Input 2 11 7 3" xfId="16308"/>
    <cellStyle name="Input 2 11 8" xfId="16309"/>
    <cellStyle name="Input 2 11 8 2" xfId="16310"/>
    <cellStyle name="Input 2 11 8 2 2" xfId="16311"/>
    <cellStyle name="Input 2 11 8 3" xfId="16312"/>
    <cellStyle name="Input 2 11 9" xfId="16313"/>
    <cellStyle name="Input 2 11 9 2" xfId="16314"/>
    <cellStyle name="Input 2 11 9 2 2" xfId="16315"/>
    <cellStyle name="Input 2 11 9 3" xfId="16316"/>
    <cellStyle name="Input 2 12" xfId="485"/>
    <cellStyle name="Input 2 12 2" xfId="16317"/>
    <cellStyle name="Input 2 12 2 2" xfId="16318"/>
    <cellStyle name="Input 2 12 3" xfId="16319"/>
    <cellStyle name="Input 2 13" xfId="16320"/>
    <cellStyle name="Input 2 13 2" xfId="16321"/>
    <cellStyle name="Input 2 13 2 2" xfId="16322"/>
    <cellStyle name="Input 2 13 3" xfId="16323"/>
    <cellStyle name="Input 2 14" xfId="16324"/>
    <cellStyle name="Input 2 14 2" xfId="16325"/>
    <cellStyle name="Input 2 14 2 2" xfId="16326"/>
    <cellStyle name="Input 2 14 3" xfId="16327"/>
    <cellStyle name="Input 2 15" xfId="16328"/>
    <cellStyle name="Input 2 15 2" xfId="16329"/>
    <cellStyle name="Input 2 15 2 2" xfId="16330"/>
    <cellStyle name="Input 2 15 3" xfId="16331"/>
    <cellStyle name="Input 2 16" xfId="16332"/>
    <cellStyle name="Input 2 16 2" xfId="16333"/>
    <cellStyle name="Input 2 16 2 2" xfId="16334"/>
    <cellStyle name="Input 2 16 3" xfId="16335"/>
    <cellStyle name="Input 2 17" xfId="16336"/>
    <cellStyle name="Input 2 17 2" xfId="16337"/>
    <cellStyle name="Input 2 17 2 2" xfId="16338"/>
    <cellStyle name="Input 2 17 3" xfId="16339"/>
    <cellStyle name="Input 2 18" xfId="16340"/>
    <cellStyle name="Input 2 18 2" xfId="16341"/>
    <cellStyle name="Input 2 18 2 2" xfId="16342"/>
    <cellStyle name="Input 2 18 3" xfId="16343"/>
    <cellStyle name="Input 2 19" xfId="16344"/>
    <cellStyle name="Input 2 19 2" xfId="16345"/>
    <cellStyle name="Input 2 19 2 2" xfId="16346"/>
    <cellStyle name="Input 2 19 3" xfId="16347"/>
    <cellStyle name="Input 2 2" xfId="486"/>
    <cellStyle name="Input 2 2 2" xfId="487"/>
    <cellStyle name="Input 2 2 3" xfId="488"/>
    <cellStyle name="Input 2 2 4" xfId="489"/>
    <cellStyle name="Input 2 20" xfId="16348"/>
    <cellStyle name="Input 2 20 2" xfId="16349"/>
    <cellStyle name="Input 2 20 2 2" xfId="16350"/>
    <cellStyle name="Input 2 20 3" xfId="16351"/>
    <cellStyle name="Input 2 21" xfId="16352"/>
    <cellStyle name="Input 2 21 2" xfId="16353"/>
    <cellStyle name="Input 2 21 2 2" xfId="16354"/>
    <cellStyle name="Input 2 21 3" xfId="16355"/>
    <cellStyle name="Input 2 22" xfId="16356"/>
    <cellStyle name="Input 2 22 2" xfId="16357"/>
    <cellStyle name="Input 2 22 2 2" xfId="16358"/>
    <cellStyle name="Input 2 22 3" xfId="16359"/>
    <cellStyle name="Input 2 23" xfId="16360"/>
    <cellStyle name="Input 2 23 2" xfId="16361"/>
    <cellStyle name="Input 2 23 2 2" xfId="16362"/>
    <cellStyle name="Input 2 23 3" xfId="16363"/>
    <cellStyle name="Input 2 24" xfId="16364"/>
    <cellStyle name="Input 2 24 2" xfId="16365"/>
    <cellStyle name="Input 2 24 2 2" xfId="16366"/>
    <cellStyle name="Input 2 24 3" xfId="16367"/>
    <cellStyle name="Input 2 25" xfId="16368"/>
    <cellStyle name="Input 2 25 2" xfId="16369"/>
    <cellStyle name="Input 2 25 2 2" xfId="16370"/>
    <cellStyle name="Input 2 25 3" xfId="16371"/>
    <cellStyle name="Input 2 26" xfId="16372"/>
    <cellStyle name="Input 2 26 2" xfId="16373"/>
    <cellStyle name="Input 2 26 2 2" xfId="16374"/>
    <cellStyle name="Input 2 26 3" xfId="16375"/>
    <cellStyle name="Input 2 27" xfId="16376"/>
    <cellStyle name="Input 2 27 2" xfId="16377"/>
    <cellStyle name="Input 2 28" xfId="16378"/>
    <cellStyle name="Input 2 29" xfId="16379"/>
    <cellStyle name="Input 2 3" xfId="490"/>
    <cellStyle name="Input 2 30" xfId="16380"/>
    <cellStyle name="Input 2 31" xfId="16381"/>
    <cellStyle name="Input 2 32" xfId="42974"/>
    <cellStyle name="Input 2 4" xfId="491"/>
    <cellStyle name="Input 2 5" xfId="492"/>
    <cellStyle name="Input 2 6" xfId="493"/>
    <cellStyle name="Input 2 7" xfId="494"/>
    <cellStyle name="Input 2 7 10" xfId="16382"/>
    <cellStyle name="Input 2 7 10 2" xfId="16383"/>
    <cellStyle name="Input 2 7 10 2 2" xfId="16384"/>
    <cellStyle name="Input 2 7 10 3" xfId="16385"/>
    <cellStyle name="Input 2 7 11" xfId="16386"/>
    <cellStyle name="Input 2 7 11 2" xfId="16387"/>
    <cellStyle name="Input 2 7 11 2 2" xfId="16388"/>
    <cellStyle name="Input 2 7 11 3" xfId="16389"/>
    <cellStyle name="Input 2 7 12" xfId="16390"/>
    <cellStyle name="Input 2 7 12 2" xfId="16391"/>
    <cellStyle name="Input 2 7 12 2 2" xfId="16392"/>
    <cellStyle name="Input 2 7 12 3" xfId="16393"/>
    <cellStyle name="Input 2 7 13" xfId="16394"/>
    <cellStyle name="Input 2 7 13 2" xfId="16395"/>
    <cellStyle name="Input 2 7 13 2 2" xfId="16396"/>
    <cellStyle name="Input 2 7 13 3" xfId="16397"/>
    <cellStyle name="Input 2 7 14" xfId="16398"/>
    <cellStyle name="Input 2 7 14 2" xfId="16399"/>
    <cellStyle name="Input 2 7 14 2 2" xfId="16400"/>
    <cellStyle name="Input 2 7 14 3" xfId="16401"/>
    <cellStyle name="Input 2 7 15" xfId="16402"/>
    <cellStyle name="Input 2 7 15 2" xfId="16403"/>
    <cellStyle name="Input 2 7 15 2 2" xfId="16404"/>
    <cellStyle name="Input 2 7 15 3" xfId="16405"/>
    <cellStyle name="Input 2 7 16" xfId="16406"/>
    <cellStyle name="Input 2 7 16 2" xfId="16407"/>
    <cellStyle name="Input 2 7 16 2 2" xfId="16408"/>
    <cellStyle name="Input 2 7 16 3" xfId="16409"/>
    <cellStyle name="Input 2 7 17" xfId="16410"/>
    <cellStyle name="Input 2 7 17 2" xfId="16411"/>
    <cellStyle name="Input 2 7 17 2 2" xfId="16412"/>
    <cellStyle name="Input 2 7 17 3" xfId="16413"/>
    <cellStyle name="Input 2 7 18" xfId="16414"/>
    <cellStyle name="Input 2 7 18 2" xfId="16415"/>
    <cellStyle name="Input 2 7 18 2 2" xfId="16416"/>
    <cellStyle name="Input 2 7 18 3" xfId="16417"/>
    <cellStyle name="Input 2 7 19" xfId="16418"/>
    <cellStyle name="Input 2 7 19 2" xfId="16419"/>
    <cellStyle name="Input 2 7 19 2 2" xfId="16420"/>
    <cellStyle name="Input 2 7 19 3" xfId="16421"/>
    <cellStyle name="Input 2 7 2" xfId="495"/>
    <cellStyle name="Input 2 7 2 10" xfId="16422"/>
    <cellStyle name="Input 2 7 2 10 2" xfId="16423"/>
    <cellStyle name="Input 2 7 2 10 2 2" xfId="16424"/>
    <cellStyle name="Input 2 7 2 10 3" xfId="16425"/>
    <cellStyle name="Input 2 7 2 11" xfId="16426"/>
    <cellStyle name="Input 2 7 2 11 2" xfId="16427"/>
    <cellStyle name="Input 2 7 2 11 2 2" xfId="16428"/>
    <cellStyle name="Input 2 7 2 11 3" xfId="16429"/>
    <cellStyle name="Input 2 7 2 12" xfId="16430"/>
    <cellStyle name="Input 2 7 2 12 2" xfId="16431"/>
    <cellStyle name="Input 2 7 2 12 2 2" xfId="16432"/>
    <cellStyle name="Input 2 7 2 12 3" xfId="16433"/>
    <cellStyle name="Input 2 7 2 13" xfId="16434"/>
    <cellStyle name="Input 2 7 2 13 2" xfId="16435"/>
    <cellStyle name="Input 2 7 2 13 2 2" xfId="16436"/>
    <cellStyle name="Input 2 7 2 13 3" xfId="16437"/>
    <cellStyle name="Input 2 7 2 14" xfId="16438"/>
    <cellStyle name="Input 2 7 2 14 2" xfId="16439"/>
    <cellStyle name="Input 2 7 2 14 2 2" xfId="16440"/>
    <cellStyle name="Input 2 7 2 14 3" xfId="16441"/>
    <cellStyle name="Input 2 7 2 15" xfId="16442"/>
    <cellStyle name="Input 2 7 2 15 2" xfId="16443"/>
    <cellStyle name="Input 2 7 2 15 2 2" xfId="16444"/>
    <cellStyle name="Input 2 7 2 15 3" xfId="16445"/>
    <cellStyle name="Input 2 7 2 16" xfId="16446"/>
    <cellStyle name="Input 2 7 2 16 2" xfId="16447"/>
    <cellStyle name="Input 2 7 2 16 2 2" xfId="16448"/>
    <cellStyle name="Input 2 7 2 16 3" xfId="16449"/>
    <cellStyle name="Input 2 7 2 17" xfId="16450"/>
    <cellStyle name="Input 2 7 2 17 2" xfId="16451"/>
    <cellStyle name="Input 2 7 2 17 2 2" xfId="16452"/>
    <cellStyle name="Input 2 7 2 17 3" xfId="16453"/>
    <cellStyle name="Input 2 7 2 18" xfId="16454"/>
    <cellStyle name="Input 2 7 2 18 2" xfId="16455"/>
    <cellStyle name="Input 2 7 2 19" xfId="16456"/>
    <cellStyle name="Input 2 7 2 2" xfId="16457"/>
    <cellStyle name="Input 2 7 2 2 10" xfId="16458"/>
    <cellStyle name="Input 2 7 2 2 10 2" xfId="16459"/>
    <cellStyle name="Input 2 7 2 2 10 2 2" xfId="16460"/>
    <cellStyle name="Input 2 7 2 2 10 3" xfId="16461"/>
    <cellStyle name="Input 2 7 2 2 11" xfId="16462"/>
    <cellStyle name="Input 2 7 2 2 11 2" xfId="16463"/>
    <cellStyle name="Input 2 7 2 2 11 2 2" xfId="16464"/>
    <cellStyle name="Input 2 7 2 2 11 3" xfId="16465"/>
    <cellStyle name="Input 2 7 2 2 12" xfId="16466"/>
    <cellStyle name="Input 2 7 2 2 12 2" xfId="16467"/>
    <cellStyle name="Input 2 7 2 2 12 2 2" xfId="16468"/>
    <cellStyle name="Input 2 7 2 2 12 3" xfId="16469"/>
    <cellStyle name="Input 2 7 2 2 13" xfId="16470"/>
    <cellStyle name="Input 2 7 2 2 13 2" xfId="16471"/>
    <cellStyle name="Input 2 7 2 2 13 2 2" xfId="16472"/>
    <cellStyle name="Input 2 7 2 2 13 3" xfId="16473"/>
    <cellStyle name="Input 2 7 2 2 14" xfId="16474"/>
    <cellStyle name="Input 2 7 2 2 14 2" xfId="16475"/>
    <cellStyle name="Input 2 7 2 2 14 2 2" xfId="16476"/>
    <cellStyle name="Input 2 7 2 2 14 3" xfId="16477"/>
    <cellStyle name="Input 2 7 2 2 15" xfId="16478"/>
    <cellStyle name="Input 2 7 2 2 15 2" xfId="16479"/>
    <cellStyle name="Input 2 7 2 2 15 2 2" xfId="16480"/>
    <cellStyle name="Input 2 7 2 2 15 3" xfId="16481"/>
    <cellStyle name="Input 2 7 2 2 16" xfId="16482"/>
    <cellStyle name="Input 2 7 2 2 16 2" xfId="16483"/>
    <cellStyle name="Input 2 7 2 2 16 2 2" xfId="16484"/>
    <cellStyle name="Input 2 7 2 2 16 3" xfId="16485"/>
    <cellStyle name="Input 2 7 2 2 17" xfId="16486"/>
    <cellStyle name="Input 2 7 2 2 17 2" xfId="16487"/>
    <cellStyle name="Input 2 7 2 2 17 2 2" xfId="16488"/>
    <cellStyle name="Input 2 7 2 2 17 3" xfId="16489"/>
    <cellStyle name="Input 2 7 2 2 18" xfId="16490"/>
    <cellStyle name="Input 2 7 2 2 18 2" xfId="16491"/>
    <cellStyle name="Input 2 7 2 2 18 2 2" xfId="16492"/>
    <cellStyle name="Input 2 7 2 2 18 3" xfId="16493"/>
    <cellStyle name="Input 2 7 2 2 19" xfId="16494"/>
    <cellStyle name="Input 2 7 2 2 19 2" xfId="16495"/>
    <cellStyle name="Input 2 7 2 2 19 2 2" xfId="16496"/>
    <cellStyle name="Input 2 7 2 2 19 3" xfId="16497"/>
    <cellStyle name="Input 2 7 2 2 2" xfId="16498"/>
    <cellStyle name="Input 2 7 2 2 2 2" xfId="16499"/>
    <cellStyle name="Input 2 7 2 2 2 2 2" xfId="16500"/>
    <cellStyle name="Input 2 7 2 2 2 3" xfId="16501"/>
    <cellStyle name="Input 2 7 2 2 20" xfId="16502"/>
    <cellStyle name="Input 2 7 2 2 20 2" xfId="16503"/>
    <cellStyle name="Input 2 7 2 2 20 2 2" xfId="16504"/>
    <cellStyle name="Input 2 7 2 2 20 3" xfId="16505"/>
    <cellStyle name="Input 2 7 2 2 21" xfId="16506"/>
    <cellStyle name="Input 2 7 2 2 21 2" xfId="16507"/>
    <cellStyle name="Input 2 7 2 2 22" xfId="16508"/>
    <cellStyle name="Input 2 7 2 2 3" xfId="16509"/>
    <cellStyle name="Input 2 7 2 2 3 2" xfId="16510"/>
    <cellStyle name="Input 2 7 2 2 3 2 2" xfId="16511"/>
    <cellStyle name="Input 2 7 2 2 3 3" xfId="16512"/>
    <cellStyle name="Input 2 7 2 2 4" xfId="16513"/>
    <cellStyle name="Input 2 7 2 2 4 2" xfId="16514"/>
    <cellStyle name="Input 2 7 2 2 4 2 2" xfId="16515"/>
    <cellStyle name="Input 2 7 2 2 4 3" xfId="16516"/>
    <cellStyle name="Input 2 7 2 2 5" xfId="16517"/>
    <cellStyle name="Input 2 7 2 2 5 2" xfId="16518"/>
    <cellStyle name="Input 2 7 2 2 5 2 2" xfId="16519"/>
    <cellStyle name="Input 2 7 2 2 5 3" xfId="16520"/>
    <cellStyle name="Input 2 7 2 2 6" xfId="16521"/>
    <cellStyle name="Input 2 7 2 2 6 2" xfId="16522"/>
    <cellStyle name="Input 2 7 2 2 6 2 2" xfId="16523"/>
    <cellStyle name="Input 2 7 2 2 6 3" xfId="16524"/>
    <cellStyle name="Input 2 7 2 2 7" xfId="16525"/>
    <cellStyle name="Input 2 7 2 2 7 2" xfId="16526"/>
    <cellStyle name="Input 2 7 2 2 7 2 2" xfId="16527"/>
    <cellStyle name="Input 2 7 2 2 7 3" xfId="16528"/>
    <cellStyle name="Input 2 7 2 2 8" xfId="16529"/>
    <cellStyle name="Input 2 7 2 2 8 2" xfId="16530"/>
    <cellStyle name="Input 2 7 2 2 8 2 2" xfId="16531"/>
    <cellStyle name="Input 2 7 2 2 8 3" xfId="16532"/>
    <cellStyle name="Input 2 7 2 2 9" xfId="16533"/>
    <cellStyle name="Input 2 7 2 2 9 2" xfId="16534"/>
    <cellStyle name="Input 2 7 2 2 9 2 2" xfId="16535"/>
    <cellStyle name="Input 2 7 2 2 9 3" xfId="16536"/>
    <cellStyle name="Input 2 7 2 3" xfId="16537"/>
    <cellStyle name="Input 2 7 2 3 2" xfId="16538"/>
    <cellStyle name="Input 2 7 2 3 2 2" xfId="16539"/>
    <cellStyle name="Input 2 7 2 3 3" xfId="16540"/>
    <cellStyle name="Input 2 7 2 4" xfId="16541"/>
    <cellStyle name="Input 2 7 2 4 2" xfId="16542"/>
    <cellStyle name="Input 2 7 2 4 2 2" xfId="16543"/>
    <cellStyle name="Input 2 7 2 4 3" xfId="16544"/>
    <cellStyle name="Input 2 7 2 5" xfId="16545"/>
    <cellStyle name="Input 2 7 2 5 2" xfId="16546"/>
    <cellStyle name="Input 2 7 2 5 2 2" xfId="16547"/>
    <cellStyle name="Input 2 7 2 5 3" xfId="16548"/>
    <cellStyle name="Input 2 7 2 6" xfId="16549"/>
    <cellStyle name="Input 2 7 2 6 2" xfId="16550"/>
    <cellStyle name="Input 2 7 2 6 2 2" xfId="16551"/>
    <cellStyle name="Input 2 7 2 6 3" xfId="16552"/>
    <cellStyle name="Input 2 7 2 7" xfId="16553"/>
    <cellStyle name="Input 2 7 2 7 2" xfId="16554"/>
    <cellStyle name="Input 2 7 2 7 2 2" xfId="16555"/>
    <cellStyle name="Input 2 7 2 7 3" xfId="16556"/>
    <cellStyle name="Input 2 7 2 8" xfId="16557"/>
    <cellStyle name="Input 2 7 2 8 2" xfId="16558"/>
    <cellStyle name="Input 2 7 2 8 2 2" xfId="16559"/>
    <cellStyle name="Input 2 7 2 8 3" xfId="16560"/>
    <cellStyle name="Input 2 7 2 9" xfId="16561"/>
    <cellStyle name="Input 2 7 2 9 2" xfId="16562"/>
    <cellStyle name="Input 2 7 2 9 2 2" xfId="16563"/>
    <cellStyle name="Input 2 7 2 9 3" xfId="16564"/>
    <cellStyle name="Input 2 7 20" xfId="16565"/>
    <cellStyle name="Input 2 7 20 2" xfId="16566"/>
    <cellStyle name="Input 2 7 20 2 2" xfId="16567"/>
    <cellStyle name="Input 2 7 20 3" xfId="16568"/>
    <cellStyle name="Input 2 7 21" xfId="16569"/>
    <cellStyle name="Input 2 7 21 2" xfId="16570"/>
    <cellStyle name="Input 2 7 22" xfId="16571"/>
    <cellStyle name="Input 2 7 3" xfId="496"/>
    <cellStyle name="Input 2 7 3 10" xfId="16572"/>
    <cellStyle name="Input 2 7 3 10 2" xfId="16573"/>
    <cellStyle name="Input 2 7 3 10 2 2" xfId="16574"/>
    <cellStyle name="Input 2 7 3 10 3" xfId="16575"/>
    <cellStyle name="Input 2 7 3 11" xfId="16576"/>
    <cellStyle name="Input 2 7 3 11 2" xfId="16577"/>
    <cellStyle name="Input 2 7 3 11 2 2" xfId="16578"/>
    <cellStyle name="Input 2 7 3 11 3" xfId="16579"/>
    <cellStyle name="Input 2 7 3 12" xfId="16580"/>
    <cellStyle name="Input 2 7 3 12 2" xfId="16581"/>
    <cellStyle name="Input 2 7 3 12 2 2" xfId="16582"/>
    <cellStyle name="Input 2 7 3 12 3" xfId="16583"/>
    <cellStyle name="Input 2 7 3 13" xfId="16584"/>
    <cellStyle name="Input 2 7 3 13 2" xfId="16585"/>
    <cellStyle name="Input 2 7 3 13 2 2" xfId="16586"/>
    <cellStyle name="Input 2 7 3 13 3" xfId="16587"/>
    <cellStyle name="Input 2 7 3 14" xfId="16588"/>
    <cellStyle name="Input 2 7 3 14 2" xfId="16589"/>
    <cellStyle name="Input 2 7 3 14 2 2" xfId="16590"/>
    <cellStyle name="Input 2 7 3 14 3" xfId="16591"/>
    <cellStyle name="Input 2 7 3 15" xfId="16592"/>
    <cellStyle name="Input 2 7 3 15 2" xfId="16593"/>
    <cellStyle name="Input 2 7 3 15 2 2" xfId="16594"/>
    <cellStyle name="Input 2 7 3 15 3" xfId="16595"/>
    <cellStyle name="Input 2 7 3 16" xfId="16596"/>
    <cellStyle name="Input 2 7 3 16 2" xfId="16597"/>
    <cellStyle name="Input 2 7 3 16 2 2" xfId="16598"/>
    <cellStyle name="Input 2 7 3 16 3" xfId="16599"/>
    <cellStyle name="Input 2 7 3 17" xfId="16600"/>
    <cellStyle name="Input 2 7 3 17 2" xfId="16601"/>
    <cellStyle name="Input 2 7 3 17 2 2" xfId="16602"/>
    <cellStyle name="Input 2 7 3 17 3" xfId="16603"/>
    <cellStyle name="Input 2 7 3 18" xfId="16604"/>
    <cellStyle name="Input 2 7 3 18 2" xfId="16605"/>
    <cellStyle name="Input 2 7 3 19" xfId="16606"/>
    <cellStyle name="Input 2 7 3 2" xfId="16607"/>
    <cellStyle name="Input 2 7 3 2 10" xfId="16608"/>
    <cellStyle name="Input 2 7 3 2 10 2" xfId="16609"/>
    <cellStyle name="Input 2 7 3 2 10 2 2" xfId="16610"/>
    <cellStyle name="Input 2 7 3 2 10 3" xfId="16611"/>
    <cellStyle name="Input 2 7 3 2 11" xfId="16612"/>
    <cellStyle name="Input 2 7 3 2 11 2" xfId="16613"/>
    <cellStyle name="Input 2 7 3 2 11 2 2" xfId="16614"/>
    <cellStyle name="Input 2 7 3 2 11 3" xfId="16615"/>
    <cellStyle name="Input 2 7 3 2 12" xfId="16616"/>
    <cellStyle name="Input 2 7 3 2 12 2" xfId="16617"/>
    <cellStyle name="Input 2 7 3 2 12 2 2" xfId="16618"/>
    <cellStyle name="Input 2 7 3 2 12 3" xfId="16619"/>
    <cellStyle name="Input 2 7 3 2 13" xfId="16620"/>
    <cellStyle name="Input 2 7 3 2 13 2" xfId="16621"/>
    <cellStyle name="Input 2 7 3 2 13 2 2" xfId="16622"/>
    <cellStyle name="Input 2 7 3 2 13 3" xfId="16623"/>
    <cellStyle name="Input 2 7 3 2 14" xfId="16624"/>
    <cellStyle name="Input 2 7 3 2 14 2" xfId="16625"/>
    <cellStyle name="Input 2 7 3 2 14 2 2" xfId="16626"/>
    <cellStyle name="Input 2 7 3 2 14 3" xfId="16627"/>
    <cellStyle name="Input 2 7 3 2 15" xfId="16628"/>
    <cellStyle name="Input 2 7 3 2 15 2" xfId="16629"/>
    <cellStyle name="Input 2 7 3 2 15 2 2" xfId="16630"/>
    <cellStyle name="Input 2 7 3 2 15 3" xfId="16631"/>
    <cellStyle name="Input 2 7 3 2 16" xfId="16632"/>
    <cellStyle name="Input 2 7 3 2 16 2" xfId="16633"/>
    <cellStyle name="Input 2 7 3 2 16 2 2" xfId="16634"/>
    <cellStyle name="Input 2 7 3 2 16 3" xfId="16635"/>
    <cellStyle name="Input 2 7 3 2 17" xfId="16636"/>
    <cellStyle name="Input 2 7 3 2 17 2" xfId="16637"/>
    <cellStyle name="Input 2 7 3 2 17 2 2" xfId="16638"/>
    <cellStyle name="Input 2 7 3 2 17 3" xfId="16639"/>
    <cellStyle name="Input 2 7 3 2 18" xfId="16640"/>
    <cellStyle name="Input 2 7 3 2 18 2" xfId="16641"/>
    <cellStyle name="Input 2 7 3 2 18 2 2" xfId="16642"/>
    <cellStyle name="Input 2 7 3 2 18 3" xfId="16643"/>
    <cellStyle name="Input 2 7 3 2 19" xfId="16644"/>
    <cellStyle name="Input 2 7 3 2 19 2" xfId="16645"/>
    <cellStyle name="Input 2 7 3 2 19 2 2" xfId="16646"/>
    <cellStyle name="Input 2 7 3 2 19 3" xfId="16647"/>
    <cellStyle name="Input 2 7 3 2 2" xfId="16648"/>
    <cellStyle name="Input 2 7 3 2 2 2" xfId="16649"/>
    <cellStyle name="Input 2 7 3 2 2 2 2" xfId="16650"/>
    <cellStyle name="Input 2 7 3 2 2 3" xfId="16651"/>
    <cellStyle name="Input 2 7 3 2 20" xfId="16652"/>
    <cellStyle name="Input 2 7 3 2 20 2" xfId="16653"/>
    <cellStyle name="Input 2 7 3 2 20 2 2" xfId="16654"/>
    <cellStyle name="Input 2 7 3 2 20 3" xfId="16655"/>
    <cellStyle name="Input 2 7 3 2 21" xfId="16656"/>
    <cellStyle name="Input 2 7 3 2 21 2" xfId="16657"/>
    <cellStyle name="Input 2 7 3 2 22" xfId="16658"/>
    <cellStyle name="Input 2 7 3 2 3" xfId="16659"/>
    <cellStyle name="Input 2 7 3 2 3 2" xfId="16660"/>
    <cellStyle name="Input 2 7 3 2 3 2 2" xfId="16661"/>
    <cellStyle name="Input 2 7 3 2 3 3" xfId="16662"/>
    <cellStyle name="Input 2 7 3 2 4" xfId="16663"/>
    <cellStyle name="Input 2 7 3 2 4 2" xfId="16664"/>
    <cellStyle name="Input 2 7 3 2 4 2 2" xfId="16665"/>
    <cellStyle name="Input 2 7 3 2 4 3" xfId="16666"/>
    <cellStyle name="Input 2 7 3 2 5" xfId="16667"/>
    <cellStyle name="Input 2 7 3 2 5 2" xfId="16668"/>
    <cellStyle name="Input 2 7 3 2 5 2 2" xfId="16669"/>
    <cellStyle name="Input 2 7 3 2 5 3" xfId="16670"/>
    <cellStyle name="Input 2 7 3 2 6" xfId="16671"/>
    <cellStyle name="Input 2 7 3 2 6 2" xfId="16672"/>
    <cellStyle name="Input 2 7 3 2 6 2 2" xfId="16673"/>
    <cellStyle name="Input 2 7 3 2 6 3" xfId="16674"/>
    <cellStyle name="Input 2 7 3 2 7" xfId="16675"/>
    <cellStyle name="Input 2 7 3 2 7 2" xfId="16676"/>
    <cellStyle name="Input 2 7 3 2 7 2 2" xfId="16677"/>
    <cellStyle name="Input 2 7 3 2 7 3" xfId="16678"/>
    <cellStyle name="Input 2 7 3 2 8" xfId="16679"/>
    <cellStyle name="Input 2 7 3 2 8 2" xfId="16680"/>
    <cellStyle name="Input 2 7 3 2 8 2 2" xfId="16681"/>
    <cellStyle name="Input 2 7 3 2 8 3" xfId="16682"/>
    <cellStyle name="Input 2 7 3 2 9" xfId="16683"/>
    <cellStyle name="Input 2 7 3 2 9 2" xfId="16684"/>
    <cellStyle name="Input 2 7 3 2 9 2 2" xfId="16685"/>
    <cellStyle name="Input 2 7 3 2 9 3" xfId="16686"/>
    <cellStyle name="Input 2 7 3 3" xfId="16687"/>
    <cellStyle name="Input 2 7 3 3 2" xfId="16688"/>
    <cellStyle name="Input 2 7 3 3 2 2" xfId="16689"/>
    <cellStyle name="Input 2 7 3 3 3" xfId="16690"/>
    <cellStyle name="Input 2 7 3 4" xfId="16691"/>
    <cellStyle name="Input 2 7 3 4 2" xfId="16692"/>
    <cellStyle name="Input 2 7 3 4 2 2" xfId="16693"/>
    <cellStyle name="Input 2 7 3 4 3" xfId="16694"/>
    <cellStyle name="Input 2 7 3 5" xfId="16695"/>
    <cellStyle name="Input 2 7 3 5 2" xfId="16696"/>
    <cellStyle name="Input 2 7 3 5 2 2" xfId="16697"/>
    <cellStyle name="Input 2 7 3 5 3" xfId="16698"/>
    <cellStyle name="Input 2 7 3 6" xfId="16699"/>
    <cellStyle name="Input 2 7 3 6 2" xfId="16700"/>
    <cellStyle name="Input 2 7 3 6 2 2" xfId="16701"/>
    <cellStyle name="Input 2 7 3 6 3" xfId="16702"/>
    <cellStyle name="Input 2 7 3 7" xfId="16703"/>
    <cellStyle name="Input 2 7 3 7 2" xfId="16704"/>
    <cellStyle name="Input 2 7 3 7 2 2" xfId="16705"/>
    <cellStyle name="Input 2 7 3 7 3" xfId="16706"/>
    <cellStyle name="Input 2 7 3 8" xfId="16707"/>
    <cellStyle name="Input 2 7 3 8 2" xfId="16708"/>
    <cellStyle name="Input 2 7 3 8 2 2" xfId="16709"/>
    <cellStyle name="Input 2 7 3 8 3" xfId="16710"/>
    <cellStyle name="Input 2 7 3 9" xfId="16711"/>
    <cellStyle name="Input 2 7 3 9 2" xfId="16712"/>
    <cellStyle name="Input 2 7 3 9 2 2" xfId="16713"/>
    <cellStyle name="Input 2 7 3 9 3" xfId="16714"/>
    <cellStyle name="Input 2 7 4" xfId="497"/>
    <cellStyle name="Input 2 7 4 10" xfId="16715"/>
    <cellStyle name="Input 2 7 4 10 2" xfId="16716"/>
    <cellStyle name="Input 2 7 4 10 2 2" xfId="16717"/>
    <cellStyle name="Input 2 7 4 10 3" xfId="16718"/>
    <cellStyle name="Input 2 7 4 11" xfId="16719"/>
    <cellStyle name="Input 2 7 4 11 2" xfId="16720"/>
    <cellStyle name="Input 2 7 4 11 2 2" xfId="16721"/>
    <cellStyle name="Input 2 7 4 11 3" xfId="16722"/>
    <cellStyle name="Input 2 7 4 12" xfId="16723"/>
    <cellStyle name="Input 2 7 4 12 2" xfId="16724"/>
    <cellStyle name="Input 2 7 4 12 2 2" xfId="16725"/>
    <cellStyle name="Input 2 7 4 12 3" xfId="16726"/>
    <cellStyle name="Input 2 7 4 13" xfId="16727"/>
    <cellStyle name="Input 2 7 4 13 2" xfId="16728"/>
    <cellStyle name="Input 2 7 4 13 2 2" xfId="16729"/>
    <cellStyle name="Input 2 7 4 13 3" xfId="16730"/>
    <cellStyle name="Input 2 7 4 14" xfId="16731"/>
    <cellStyle name="Input 2 7 4 14 2" xfId="16732"/>
    <cellStyle name="Input 2 7 4 14 2 2" xfId="16733"/>
    <cellStyle name="Input 2 7 4 14 3" xfId="16734"/>
    <cellStyle name="Input 2 7 4 15" xfId="16735"/>
    <cellStyle name="Input 2 7 4 15 2" xfId="16736"/>
    <cellStyle name="Input 2 7 4 15 2 2" xfId="16737"/>
    <cellStyle name="Input 2 7 4 15 3" xfId="16738"/>
    <cellStyle name="Input 2 7 4 16" xfId="16739"/>
    <cellStyle name="Input 2 7 4 16 2" xfId="16740"/>
    <cellStyle name="Input 2 7 4 16 2 2" xfId="16741"/>
    <cellStyle name="Input 2 7 4 16 3" xfId="16742"/>
    <cellStyle name="Input 2 7 4 17" xfId="16743"/>
    <cellStyle name="Input 2 7 4 17 2" xfId="16744"/>
    <cellStyle name="Input 2 7 4 17 2 2" xfId="16745"/>
    <cellStyle name="Input 2 7 4 17 3" xfId="16746"/>
    <cellStyle name="Input 2 7 4 18" xfId="16747"/>
    <cellStyle name="Input 2 7 4 18 2" xfId="16748"/>
    <cellStyle name="Input 2 7 4 18 2 2" xfId="16749"/>
    <cellStyle name="Input 2 7 4 18 3" xfId="16750"/>
    <cellStyle name="Input 2 7 4 19" xfId="16751"/>
    <cellStyle name="Input 2 7 4 19 2" xfId="16752"/>
    <cellStyle name="Input 2 7 4 19 2 2" xfId="16753"/>
    <cellStyle name="Input 2 7 4 19 3" xfId="16754"/>
    <cellStyle name="Input 2 7 4 2" xfId="16755"/>
    <cellStyle name="Input 2 7 4 2 10" xfId="16756"/>
    <cellStyle name="Input 2 7 4 2 10 2" xfId="16757"/>
    <cellStyle name="Input 2 7 4 2 10 2 2" xfId="16758"/>
    <cellStyle name="Input 2 7 4 2 10 3" xfId="16759"/>
    <cellStyle name="Input 2 7 4 2 11" xfId="16760"/>
    <cellStyle name="Input 2 7 4 2 11 2" xfId="16761"/>
    <cellStyle name="Input 2 7 4 2 11 2 2" xfId="16762"/>
    <cellStyle name="Input 2 7 4 2 11 3" xfId="16763"/>
    <cellStyle name="Input 2 7 4 2 12" xfId="16764"/>
    <cellStyle name="Input 2 7 4 2 12 2" xfId="16765"/>
    <cellStyle name="Input 2 7 4 2 12 2 2" xfId="16766"/>
    <cellStyle name="Input 2 7 4 2 12 3" xfId="16767"/>
    <cellStyle name="Input 2 7 4 2 13" xfId="16768"/>
    <cellStyle name="Input 2 7 4 2 13 2" xfId="16769"/>
    <cellStyle name="Input 2 7 4 2 13 2 2" xfId="16770"/>
    <cellStyle name="Input 2 7 4 2 13 3" xfId="16771"/>
    <cellStyle name="Input 2 7 4 2 14" xfId="16772"/>
    <cellStyle name="Input 2 7 4 2 14 2" xfId="16773"/>
    <cellStyle name="Input 2 7 4 2 14 2 2" xfId="16774"/>
    <cellStyle name="Input 2 7 4 2 14 3" xfId="16775"/>
    <cellStyle name="Input 2 7 4 2 15" xfId="16776"/>
    <cellStyle name="Input 2 7 4 2 15 2" xfId="16777"/>
    <cellStyle name="Input 2 7 4 2 15 2 2" xfId="16778"/>
    <cellStyle name="Input 2 7 4 2 15 3" xfId="16779"/>
    <cellStyle name="Input 2 7 4 2 16" xfId="16780"/>
    <cellStyle name="Input 2 7 4 2 16 2" xfId="16781"/>
    <cellStyle name="Input 2 7 4 2 16 2 2" xfId="16782"/>
    <cellStyle name="Input 2 7 4 2 16 3" xfId="16783"/>
    <cellStyle name="Input 2 7 4 2 17" xfId="16784"/>
    <cellStyle name="Input 2 7 4 2 17 2" xfId="16785"/>
    <cellStyle name="Input 2 7 4 2 17 2 2" xfId="16786"/>
    <cellStyle name="Input 2 7 4 2 17 3" xfId="16787"/>
    <cellStyle name="Input 2 7 4 2 18" xfId="16788"/>
    <cellStyle name="Input 2 7 4 2 18 2" xfId="16789"/>
    <cellStyle name="Input 2 7 4 2 18 2 2" xfId="16790"/>
    <cellStyle name="Input 2 7 4 2 18 3" xfId="16791"/>
    <cellStyle name="Input 2 7 4 2 19" xfId="16792"/>
    <cellStyle name="Input 2 7 4 2 19 2" xfId="16793"/>
    <cellStyle name="Input 2 7 4 2 19 2 2" xfId="16794"/>
    <cellStyle name="Input 2 7 4 2 19 3" xfId="16795"/>
    <cellStyle name="Input 2 7 4 2 2" xfId="16796"/>
    <cellStyle name="Input 2 7 4 2 2 2" xfId="16797"/>
    <cellStyle name="Input 2 7 4 2 2 2 2" xfId="16798"/>
    <cellStyle name="Input 2 7 4 2 2 3" xfId="16799"/>
    <cellStyle name="Input 2 7 4 2 20" xfId="16800"/>
    <cellStyle name="Input 2 7 4 2 20 2" xfId="16801"/>
    <cellStyle name="Input 2 7 4 2 20 2 2" xfId="16802"/>
    <cellStyle name="Input 2 7 4 2 20 3" xfId="16803"/>
    <cellStyle name="Input 2 7 4 2 21" xfId="16804"/>
    <cellStyle name="Input 2 7 4 2 21 2" xfId="16805"/>
    <cellStyle name="Input 2 7 4 2 22" xfId="16806"/>
    <cellStyle name="Input 2 7 4 2 3" xfId="16807"/>
    <cellStyle name="Input 2 7 4 2 3 2" xfId="16808"/>
    <cellStyle name="Input 2 7 4 2 3 2 2" xfId="16809"/>
    <cellStyle name="Input 2 7 4 2 3 3" xfId="16810"/>
    <cellStyle name="Input 2 7 4 2 4" xfId="16811"/>
    <cellStyle name="Input 2 7 4 2 4 2" xfId="16812"/>
    <cellStyle name="Input 2 7 4 2 4 2 2" xfId="16813"/>
    <cellStyle name="Input 2 7 4 2 4 3" xfId="16814"/>
    <cellStyle name="Input 2 7 4 2 5" xfId="16815"/>
    <cellStyle name="Input 2 7 4 2 5 2" xfId="16816"/>
    <cellStyle name="Input 2 7 4 2 5 2 2" xfId="16817"/>
    <cellStyle name="Input 2 7 4 2 5 3" xfId="16818"/>
    <cellStyle name="Input 2 7 4 2 6" xfId="16819"/>
    <cellStyle name="Input 2 7 4 2 6 2" xfId="16820"/>
    <cellStyle name="Input 2 7 4 2 6 2 2" xfId="16821"/>
    <cellStyle name="Input 2 7 4 2 6 3" xfId="16822"/>
    <cellStyle name="Input 2 7 4 2 7" xfId="16823"/>
    <cellStyle name="Input 2 7 4 2 7 2" xfId="16824"/>
    <cellStyle name="Input 2 7 4 2 7 2 2" xfId="16825"/>
    <cellStyle name="Input 2 7 4 2 7 3" xfId="16826"/>
    <cellStyle name="Input 2 7 4 2 8" xfId="16827"/>
    <cellStyle name="Input 2 7 4 2 8 2" xfId="16828"/>
    <cellStyle name="Input 2 7 4 2 8 2 2" xfId="16829"/>
    <cellStyle name="Input 2 7 4 2 8 3" xfId="16830"/>
    <cellStyle name="Input 2 7 4 2 9" xfId="16831"/>
    <cellStyle name="Input 2 7 4 2 9 2" xfId="16832"/>
    <cellStyle name="Input 2 7 4 2 9 2 2" xfId="16833"/>
    <cellStyle name="Input 2 7 4 2 9 3" xfId="16834"/>
    <cellStyle name="Input 2 7 4 20" xfId="16835"/>
    <cellStyle name="Input 2 7 4 20 2" xfId="16836"/>
    <cellStyle name="Input 2 7 4 20 2 2" xfId="16837"/>
    <cellStyle name="Input 2 7 4 20 3" xfId="16838"/>
    <cellStyle name="Input 2 7 4 21" xfId="16839"/>
    <cellStyle name="Input 2 7 4 21 2" xfId="16840"/>
    <cellStyle name="Input 2 7 4 21 2 2" xfId="16841"/>
    <cellStyle name="Input 2 7 4 21 3" xfId="16842"/>
    <cellStyle name="Input 2 7 4 22" xfId="16843"/>
    <cellStyle name="Input 2 7 4 22 2" xfId="16844"/>
    <cellStyle name="Input 2 7 4 23" xfId="16845"/>
    <cellStyle name="Input 2 7 4 3" xfId="16846"/>
    <cellStyle name="Input 2 7 4 3 2" xfId="16847"/>
    <cellStyle name="Input 2 7 4 3 2 2" xfId="16848"/>
    <cellStyle name="Input 2 7 4 3 3" xfId="16849"/>
    <cellStyle name="Input 2 7 4 4" xfId="16850"/>
    <cellStyle name="Input 2 7 4 4 2" xfId="16851"/>
    <cellStyle name="Input 2 7 4 4 2 2" xfId="16852"/>
    <cellStyle name="Input 2 7 4 4 3" xfId="16853"/>
    <cellStyle name="Input 2 7 4 5" xfId="16854"/>
    <cellStyle name="Input 2 7 4 5 2" xfId="16855"/>
    <cellStyle name="Input 2 7 4 5 2 2" xfId="16856"/>
    <cellStyle name="Input 2 7 4 5 3" xfId="16857"/>
    <cellStyle name="Input 2 7 4 6" xfId="16858"/>
    <cellStyle name="Input 2 7 4 6 2" xfId="16859"/>
    <cellStyle name="Input 2 7 4 6 2 2" xfId="16860"/>
    <cellStyle name="Input 2 7 4 6 3" xfId="16861"/>
    <cellStyle name="Input 2 7 4 7" xfId="16862"/>
    <cellStyle name="Input 2 7 4 7 2" xfId="16863"/>
    <cellStyle name="Input 2 7 4 7 2 2" xfId="16864"/>
    <cellStyle name="Input 2 7 4 7 3" xfId="16865"/>
    <cellStyle name="Input 2 7 4 8" xfId="16866"/>
    <cellStyle name="Input 2 7 4 8 2" xfId="16867"/>
    <cellStyle name="Input 2 7 4 8 2 2" xfId="16868"/>
    <cellStyle name="Input 2 7 4 8 3" xfId="16869"/>
    <cellStyle name="Input 2 7 4 9" xfId="16870"/>
    <cellStyle name="Input 2 7 4 9 2" xfId="16871"/>
    <cellStyle name="Input 2 7 4 9 2 2" xfId="16872"/>
    <cellStyle name="Input 2 7 4 9 3" xfId="16873"/>
    <cellStyle name="Input 2 7 5" xfId="498"/>
    <cellStyle name="Input 2 7 5 10" xfId="16874"/>
    <cellStyle name="Input 2 7 5 10 2" xfId="16875"/>
    <cellStyle name="Input 2 7 5 10 2 2" xfId="16876"/>
    <cellStyle name="Input 2 7 5 10 3" xfId="16877"/>
    <cellStyle name="Input 2 7 5 11" xfId="16878"/>
    <cellStyle name="Input 2 7 5 11 2" xfId="16879"/>
    <cellStyle name="Input 2 7 5 11 2 2" xfId="16880"/>
    <cellStyle name="Input 2 7 5 11 3" xfId="16881"/>
    <cellStyle name="Input 2 7 5 12" xfId="16882"/>
    <cellStyle name="Input 2 7 5 12 2" xfId="16883"/>
    <cellStyle name="Input 2 7 5 12 2 2" xfId="16884"/>
    <cellStyle name="Input 2 7 5 12 3" xfId="16885"/>
    <cellStyle name="Input 2 7 5 13" xfId="16886"/>
    <cellStyle name="Input 2 7 5 13 2" xfId="16887"/>
    <cellStyle name="Input 2 7 5 13 2 2" xfId="16888"/>
    <cellStyle name="Input 2 7 5 13 3" xfId="16889"/>
    <cellStyle name="Input 2 7 5 14" xfId="16890"/>
    <cellStyle name="Input 2 7 5 14 2" xfId="16891"/>
    <cellStyle name="Input 2 7 5 14 2 2" xfId="16892"/>
    <cellStyle name="Input 2 7 5 14 3" xfId="16893"/>
    <cellStyle name="Input 2 7 5 15" xfId="16894"/>
    <cellStyle name="Input 2 7 5 15 2" xfId="16895"/>
    <cellStyle name="Input 2 7 5 15 2 2" xfId="16896"/>
    <cellStyle name="Input 2 7 5 15 3" xfId="16897"/>
    <cellStyle name="Input 2 7 5 16" xfId="16898"/>
    <cellStyle name="Input 2 7 5 16 2" xfId="16899"/>
    <cellStyle name="Input 2 7 5 16 2 2" xfId="16900"/>
    <cellStyle name="Input 2 7 5 16 3" xfId="16901"/>
    <cellStyle name="Input 2 7 5 17" xfId="16902"/>
    <cellStyle name="Input 2 7 5 17 2" xfId="16903"/>
    <cellStyle name="Input 2 7 5 17 2 2" xfId="16904"/>
    <cellStyle name="Input 2 7 5 17 3" xfId="16905"/>
    <cellStyle name="Input 2 7 5 18" xfId="16906"/>
    <cellStyle name="Input 2 7 5 18 2" xfId="16907"/>
    <cellStyle name="Input 2 7 5 18 2 2" xfId="16908"/>
    <cellStyle name="Input 2 7 5 18 3" xfId="16909"/>
    <cellStyle name="Input 2 7 5 19" xfId="16910"/>
    <cellStyle name="Input 2 7 5 19 2" xfId="16911"/>
    <cellStyle name="Input 2 7 5 19 2 2" xfId="16912"/>
    <cellStyle name="Input 2 7 5 19 3" xfId="16913"/>
    <cellStyle name="Input 2 7 5 2" xfId="16914"/>
    <cellStyle name="Input 2 7 5 2 2" xfId="16915"/>
    <cellStyle name="Input 2 7 5 2 2 2" xfId="16916"/>
    <cellStyle name="Input 2 7 5 2 3" xfId="16917"/>
    <cellStyle name="Input 2 7 5 20" xfId="16918"/>
    <cellStyle name="Input 2 7 5 20 2" xfId="16919"/>
    <cellStyle name="Input 2 7 5 20 2 2" xfId="16920"/>
    <cellStyle name="Input 2 7 5 20 3" xfId="16921"/>
    <cellStyle name="Input 2 7 5 21" xfId="16922"/>
    <cellStyle name="Input 2 7 5 21 2" xfId="16923"/>
    <cellStyle name="Input 2 7 5 22" xfId="16924"/>
    <cellStyle name="Input 2 7 5 3" xfId="16925"/>
    <cellStyle name="Input 2 7 5 3 2" xfId="16926"/>
    <cellStyle name="Input 2 7 5 3 2 2" xfId="16927"/>
    <cellStyle name="Input 2 7 5 3 3" xfId="16928"/>
    <cellStyle name="Input 2 7 5 4" xfId="16929"/>
    <cellStyle name="Input 2 7 5 4 2" xfId="16930"/>
    <cellStyle name="Input 2 7 5 4 2 2" xfId="16931"/>
    <cellStyle name="Input 2 7 5 4 3" xfId="16932"/>
    <cellStyle name="Input 2 7 5 5" xfId="16933"/>
    <cellStyle name="Input 2 7 5 5 2" xfId="16934"/>
    <cellStyle name="Input 2 7 5 5 2 2" xfId="16935"/>
    <cellStyle name="Input 2 7 5 5 3" xfId="16936"/>
    <cellStyle name="Input 2 7 5 6" xfId="16937"/>
    <cellStyle name="Input 2 7 5 6 2" xfId="16938"/>
    <cellStyle name="Input 2 7 5 6 2 2" xfId="16939"/>
    <cellStyle name="Input 2 7 5 6 3" xfId="16940"/>
    <cellStyle name="Input 2 7 5 7" xfId="16941"/>
    <cellStyle name="Input 2 7 5 7 2" xfId="16942"/>
    <cellStyle name="Input 2 7 5 7 2 2" xfId="16943"/>
    <cellStyle name="Input 2 7 5 7 3" xfId="16944"/>
    <cellStyle name="Input 2 7 5 8" xfId="16945"/>
    <cellStyle name="Input 2 7 5 8 2" xfId="16946"/>
    <cellStyle name="Input 2 7 5 8 2 2" xfId="16947"/>
    <cellStyle name="Input 2 7 5 8 3" xfId="16948"/>
    <cellStyle name="Input 2 7 5 9" xfId="16949"/>
    <cellStyle name="Input 2 7 5 9 2" xfId="16950"/>
    <cellStyle name="Input 2 7 5 9 2 2" xfId="16951"/>
    <cellStyle name="Input 2 7 5 9 3" xfId="16952"/>
    <cellStyle name="Input 2 7 6" xfId="499"/>
    <cellStyle name="Input 2 7 6 2" xfId="16953"/>
    <cellStyle name="Input 2 7 6 2 2" xfId="16954"/>
    <cellStyle name="Input 2 7 6 3" xfId="16955"/>
    <cellStyle name="Input 2 7 7" xfId="16956"/>
    <cellStyle name="Input 2 7 7 2" xfId="16957"/>
    <cellStyle name="Input 2 7 7 2 2" xfId="16958"/>
    <cellStyle name="Input 2 7 7 3" xfId="16959"/>
    <cellStyle name="Input 2 7 8" xfId="16960"/>
    <cellStyle name="Input 2 7 8 2" xfId="16961"/>
    <cellStyle name="Input 2 7 8 2 2" xfId="16962"/>
    <cellStyle name="Input 2 7 8 3" xfId="16963"/>
    <cellStyle name="Input 2 7 9" xfId="16964"/>
    <cellStyle name="Input 2 7 9 2" xfId="16965"/>
    <cellStyle name="Input 2 7 9 2 2" xfId="16966"/>
    <cellStyle name="Input 2 7 9 3" xfId="16967"/>
    <cellStyle name="Input 2 8" xfId="500"/>
    <cellStyle name="Input 2 8 10" xfId="16968"/>
    <cellStyle name="Input 2 8 10 2" xfId="16969"/>
    <cellStyle name="Input 2 8 10 2 2" xfId="16970"/>
    <cellStyle name="Input 2 8 10 3" xfId="16971"/>
    <cellStyle name="Input 2 8 11" xfId="16972"/>
    <cellStyle name="Input 2 8 11 2" xfId="16973"/>
    <cellStyle name="Input 2 8 11 2 2" xfId="16974"/>
    <cellStyle name="Input 2 8 11 3" xfId="16975"/>
    <cellStyle name="Input 2 8 12" xfId="16976"/>
    <cellStyle name="Input 2 8 12 2" xfId="16977"/>
    <cellStyle name="Input 2 8 12 2 2" xfId="16978"/>
    <cellStyle name="Input 2 8 12 3" xfId="16979"/>
    <cellStyle name="Input 2 8 13" xfId="16980"/>
    <cellStyle name="Input 2 8 13 2" xfId="16981"/>
    <cellStyle name="Input 2 8 13 2 2" xfId="16982"/>
    <cellStyle name="Input 2 8 13 3" xfId="16983"/>
    <cellStyle name="Input 2 8 14" xfId="16984"/>
    <cellStyle name="Input 2 8 14 2" xfId="16985"/>
    <cellStyle name="Input 2 8 14 2 2" xfId="16986"/>
    <cellStyle name="Input 2 8 14 3" xfId="16987"/>
    <cellStyle name="Input 2 8 15" xfId="16988"/>
    <cellStyle name="Input 2 8 15 2" xfId="16989"/>
    <cellStyle name="Input 2 8 15 2 2" xfId="16990"/>
    <cellStyle name="Input 2 8 15 3" xfId="16991"/>
    <cellStyle name="Input 2 8 16" xfId="16992"/>
    <cellStyle name="Input 2 8 16 2" xfId="16993"/>
    <cellStyle name="Input 2 8 16 2 2" xfId="16994"/>
    <cellStyle name="Input 2 8 16 3" xfId="16995"/>
    <cellStyle name="Input 2 8 17" xfId="16996"/>
    <cellStyle name="Input 2 8 17 2" xfId="16997"/>
    <cellStyle name="Input 2 8 17 2 2" xfId="16998"/>
    <cellStyle name="Input 2 8 17 3" xfId="16999"/>
    <cellStyle name="Input 2 8 18" xfId="17000"/>
    <cellStyle name="Input 2 8 18 2" xfId="17001"/>
    <cellStyle name="Input 2 8 19" xfId="17002"/>
    <cellStyle name="Input 2 8 2" xfId="501"/>
    <cellStyle name="Input 2 8 2 10" xfId="17003"/>
    <cellStyle name="Input 2 8 2 10 2" xfId="17004"/>
    <cellStyle name="Input 2 8 2 10 2 2" xfId="17005"/>
    <cellStyle name="Input 2 8 2 10 3" xfId="17006"/>
    <cellStyle name="Input 2 8 2 11" xfId="17007"/>
    <cellStyle name="Input 2 8 2 11 2" xfId="17008"/>
    <cellStyle name="Input 2 8 2 11 2 2" xfId="17009"/>
    <cellStyle name="Input 2 8 2 11 3" xfId="17010"/>
    <cellStyle name="Input 2 8 2 12" xfId="17011"/>
    <cellStyle name="Input 2 8 2 12 2" xfId="17012"/>
    <cellStyle name="Input 2 8 2 12 2 2" xfId="17013"/>
    <cellStyle name="Input 2 8 2 12 3" xfId="17014"/>
    <cellStyle name="Input 2 8 2 13" xfId="17015"/>
    <cellStyle name="Input 2 8 2 13 2" xfId="17016"/>
    <cellStyle name="Input 2 8 2 13 2 2" xfId="17017"/>
    <cellStyle name="Input 2 8 2 13 3" xfId="17018"/>
    <cellStyle name="Input 2 8 2 14" xfId="17019"/>
    <cellStyle name="Input 2 8 2 14 2" xfId="17020"/>
    <cellStyle name="Input 2 8 2 14 2 2" xfId="17021"/>
    <cellStyle name="Input 2 8 2 14 3" xfId="17022"/>
    <cellStyle name="Input 2 8 2 15" xfId="17023"/>
    <cellStyle name="Input 2 8 2 15 2" xfId="17024"/>
    <cellStyle name="Input 2 8 2 15 2 2" xfId="17025"/>
    <cellStyle name="Input 2 8 2 15 3" xfId="17026"/>
    <cellStyle name="Input 2 8 2 16" xfId="17027"/>
    <cellStyle name="Input 2 8 2 16 2" xfId="17028"/>
    <cellStyle name="Input 2 8 2 16 2 2" xfId="17029"/>
    <cellStyle name="Input 2 8 2 16 3" xfId="17030"/>
    <cellStyle name="Input 2 8 2 17" xfId="17031"/>
    <cellStyle name="Input 2 8 2 17 2" xfId="17032"/>
    <cellStyle name="Input 2 8 2 17 2 2" xfId="17033"/>
    <cellStyle name="Input 2 8 2 17 3" xfId="17034"/>
    <cellStyle name="Input 2 8 2 18" xfId="17035"/>
    <cellStyle name="Input 2 8 2 18 2" xfId="17036"/>
    <cellStyle name="Input 2 8 2 18 2 2" xfId="17037"/>
    <cellStyle name="Input 2 8 2 18 3" xfId="17038"/>
    <cellStyle name="Input 2 8 2 19" xfId="17039"/>
    <cellStyle name="Input 2 8 2 19 2" xfId="17040"/>
    <cellStyle name="Input 2 8 2 19 2 2" xfId="17041"/>
    <cellStyle name="Input 2 8 2 19 3" xfId="17042"/>
    <cellStyle name="Input 2 8 2 2" xfId="17043"/>
    <cellStyle name="Input 2 8 2 2 2" xfId="17044"/>
    <cellStyle name="Input 2 8 2 2 2 2" xfId="17045"/>
    <cellStyle name="Input 2 8 2 2 3" xfId="17046"/>
    <cellStyle name="Input 2 8 2 20" xfId="17047"/>
    <cellStyle name="Input 2 8 2 20 2" xfId="17048"/>
    <cellStyle name="Input 2 8 2 20 2 2" xfId="17049"/>
    <cellStyle name="Input 2 8 2 20 3" xfId="17050"/>
    <cellStyle name="Input 2 8 2 21" xfId="17051"/>
    <cellStyle name="Input 2 8 2 21 2" xfId="17052"/>
    <cellStyle name="Input 2 8 2 22" xfId="17053"/>
    <cellStyle name="Input 2 8 2 3" xfId="17054"/>
    <cellStyle name="Input 2 8 2 3 2" xfId="17055"/>
    <cellStyle name="Input 2 8 2 3 2 2" xfId="17056"/>
    <cellStyle name="Input 2 8 2 3 3" xfId="17057"/>
    <cellStyle name="Input 2 8 2 4" xfId="17058"/>
    <cellStyle name="Input 2 8 2 4 2" xfId="17059"/>
    <cellStyle name="Input 2 8 2 4 2 2" xfId="17060"/>
    <cellStyle name="Input 2 8 2 4 3" xfId="17061"/>
    <cellStyle name="Input 2 8 2 5" xfId="17062"/>
    <cellStyle name="Input 2 8 2 5 2" xfId="17063"/>
    <cellStyle name="Input 2 8 2 5 2 2" xfId="17064"/>
    <cellStyle name="Input 2 8 2 5 3" xfId="17065"/>
    <cellStyle name="Input 2 8 2 6" xfId="17066"/>
    <cellStyle name="Input 2 8 2 6 2" xfId="17067"/>
    <cellStyle name="Input 2 8 2 6 2 2" xfId="17068"/>
    <cellStyle name="Input 2 8 2 6 3" xfId="17069"/>
    <cellStyle name="Input 2 8 2 7" xfId="17070"/>
    <cellStyle name="Input 2 8 2 7 2" xfId="17071"/>
    <cellStyle name="Input 2 8 2 7 2 2" xfId="17072"/>
    <cellStyle name="Input 2 8 2 7 3" xfId="17073"/>
    <cellStyle name="Input 2 8 2 8" xfId="17074"/>
    <cellStyle name="Input 2 8 2 8 2" xfId="17075"/>
    <cellStyle name="Input 2 8 2 8 2 2" xfId="17076"/>
    <cellStyle name="Input 2 8 2 8 3" xfId="17077"/>
    <cellStyle name="Input 2 8 2 9" xfId="17078"/>
    <cellStyle name="Input 2 8 2 9 2" xfId="17079"/>
    <cellStyle name="Input 2 8 2 9 2 2" xfId="17080"/>
    <cellStyle name="Input 2 8 2 9 3" xfId="17081"/>
    <cellStyle name="Input 2 8 3" xfId="502"/>
    <cellStyle name="Input 2 8 3 2" xfId="17082"/>
    <cellStyle name="Input 2 8 3 2 2" xfId="17083"/>
    <cellStyle name="Input 2 8 3 3" xfId="17084"/>
    <cellStyle name="Input 2 8 4" xfId="503"/>
    <cellStyle name="Input 2 8 4 2" xfId="17085"/>
    <cellStyle name="Input 2 8 4 2 2" xfId="17086"/>
    <cellStyle name="Input 2 8 4 3" xfId="17087"/>
    <cellStyle name="Input 2 8 5" xfId="504"/>
    <cellStyle name="Input 2 8 5 2" xfId="17088"/>
    <cellStyle name="Input 2 8 5 2 2" xfId="17089"/>
    <cellStyle name="Input 2 8 5 3" xfId="17090"/>
    <cellStyle name="Input 2 8 6" xfId="505"/>
    <cellStyle name="Input 2 8 6 2" xfId="17091"/>
    <cellStyle name="Input 2 8 6 2 2" xfId="17092"/>
    <cellStyle name="Input 2 8 6 3" xfId="17093"/>
    <cellStyle name="Input 2 8 7" xfId="17094"/>
    <cellStyle name="Input 2 8 7 2" xfId="17095"/>
    <cellStyle name="Input 2 8 7 2 2" xfId="17096"/>
    <cellStyle name="Input 2 8 7 3" xfId="17097"/>
    <cellStyle name="Input 2 8 8" xfId="17098"/>
    <cellStyle name="Input 2 8 8 2" xfId="17099"/>
    <cellStyle name="Input 2 8 8 2 2" xfId="17100"/>
    <cellStyle name="Input 2 8 8 3" xfId="17101"/>
    <cellStyle name="Input 2 8 9" xfId="17102"/>
    <cellStyle name="Input 2 8 9 2" xfId="17103"/>
    <cellStyle name="Input 2 8 9 2 2" xfId="17104"/>
    <cellStyle name="Input 2 8 9 3" xfId="17105"/>
    <cellStyle name="Input 2 9" xfId="506"/>
    <cellStyle name="Input 2 9 10" xfId="17106"/>
    <cellStyle name="Input 2 9 10 2" xfId="17107"/>
    <cellStyle name="Input 2 9 10 2 2" xfId="17108"/>
    <cellStyle name="Input 2 9 10 3" xfId="17109"/>
    <cellStyle name="Input 2 9 11" xfId="17110"/>
    <cellStyle name="Input 2 9 11 2" xfId="17111"/>
    <cellStyle name="Input 2 9 11 2 2" xfId="17112"/>
    <cellStyle name="Input 2 9 11 3" xfId="17113"/>
    <cellStyle name="Input 2 9 12" xfId="17114"/>
    <cellStyle name="Input 2 9 12 2" xfId="17115"/>
    <cellStyle name="Input 2 9 12 2 2" xfId="17116"/>
    <cellStyle name="Input 2 9 12 3" xfId="17117"/>
    <cellStyle name="Input 2 9 13" xfId="17118"/>
    <cellStyle name="Input 2 9 13 2" xfId="17119"/>
    <cellStyle name="Input 2 9 13 2 2" xfId="17120"/>
    <cellStyle name="Input 2 9 13 3" xfId="17121"/>
    <cellStyle name="Input 2 9 14" xfId="17122"/>
    <cellStyle name="Input 2 9 14 2" xfId="17123"/>
    <cellStyle name="Input 2 9 14 2 2" xfId="17124"/>
    <cellStyle name="Input 2 9 14 3" xfId="17125"/>
    <cellStyle name="Input 2 9 15" xfId="17126"/>
    <cellStyle name="Input 2 9 15 2" xfId="17127"/>
    <cellStyle name="Input 2 9 15 2 2" xfId="17128"/>
    <cellStyle name="Input 2 9 15 3" xfId="17129"/>
    <cellStyle name="Input 2 9 16" xfId="17130"/>
    <cellStyle name="Input 2 9 16 2" xfId="17131"/>
    <cellStyle name="Input 2 9 16 2 2" xfId="17132"/>
    <cellStyle name="Input 2 9 16 3" xfId="17133"/>
    <cellStyle name="Input 2 9 17" xfId="17134"/>
    <cellStyle name="Input 2 9 17 2" xfId="17135"/>
    <cellStyle name="Input 2 9 17 2 2" xfId="17136"/>
    <cellStyle name="Input 2 9 17 3" xfId="17137"/>
    <cellStyle name="Input 2 9 18" xfId="17138"/>
    <cellStyle name="Input 2 9 18 2" xfId="17139"/>
    <cellStyle name="Input 2 9 19" xfId="17140"/>
    <cellStyle name="Input 2 9 2" xfId="507"/>
    <cellStyle name="Input 2 9 2 10" xfId="17141"/>
    <cellStyle name="Input 2 9 2 10 2" xfId="17142"/>
    <cellStyle name="Input 2 9 2 10 2 2" xfId="17143"/>
    <cellStyle name="Input 2 9 2 10 3" xfId="17144"/>
    <cellStyle name="Input 2 9 2 11" xfId="17145"/>
    <cellStyle name="Input 2 9 2 11 2" xfId="17146"/>
    <cellStyle name="Input 2 9 2 11 2 2" xfId="17147"/>
    <cellStyle name="Input 2 9 2 11 3" xfId="17148"/>
    <cellStyle name="Input 2 9 2 12" xfId="17149"/>
    <cellStyle name="Input 2 9 2 12 2" xfId="17150"/>
    <cellStyle name="Input 2 9 2 12 2 2" xfId="17151"/>
    <cellStyle name="Input 2 9 2 12 3" xfId="17152"/>
    <cellStyle name="Input 2 9 2 13" xfId="17153"/>
    <cellStyle name="Input 2 9 2 13 2" xfId="17154"/>
    <cellStyle name="Input 2 9 2 13 2 2" xfId="17155"/>
    <cellStyle name="Input 2 9 2 13 3" xfId="17156"/>
    <cellStyle name="Input 2 9 2 14" xfId="17157"/>
    <cellStyle name="Input 2 9 2 14 2" xfId="17158"/>
    <cellStyle name="Input 2 9 2 14 2 2" xfId="17159"/>
    <cellStyle name="Input 2 9 2 14 3" xfId="17160"/>
    <cellStyle name="Input 2 9 2 15" xfId="17161"/>
    <cellStyle name="Input 2 9 2 15 2" xfId="17162"/>
    <cellStyle name="Input 2 9 2 15 2 2" xfId="17163"/>
    <cellStyle name="Input 2 9 2 15 3" xfId="17164"/>
    <cellStyle name="Input 2 9 2 16" xfId="17165"/>
    <cellStyle name="Input 2 9 2 16 2" xfId="17166"/>
    <cellStyle name="Input 2 9 2 16 2 2" xfId="17167"/>
    <cellStyle name="Input 2 9 2 16 3" xfId="17168"/>
    <cellStyle name="Input 2 9 2 17" xfId="17169"/>
    <cellStyle name="Input 2 9 2 17 2" xfId="17170"/>
    <cellStyle name="Input 2 9 2 17 2 2" xfId="17171"/>
    <cellStyle name="Input 2 9 2 17 3" xfId="17172"/>
    <cellStyle name="Input 2 9 2 18" xfId="17173"/>
    <cellStyle name="Input 2 9 2 18 2" xfId="17174"/>
    <cellStyle name="Input 2 9 2 18 2 2" xfId="17175"/>
    <cellStyle name="Input 2 9 2 18 3" xfId="17176"/>
    <cellStyle name="Input 2 9 2 19" xfId="17177"/>
    <cellStyle name="Input 2 9 2 19 2" xfId="17178"/>
    <cellStyle name="Input 2 9 2 19 2 2" xfId="17179"/>
    <cellStyle name="Input 2 9 2 19 3" xfId="17180"/>
    <cellStyle name="Input 2 9 2 2" xfId="17181"/>
    <cellStyle name="Input 2 9 2 2 2" xfId="17182"/>
    <cellStyle name="Input 2 9 2 2 2 2" xfId="17183"/>
    <cellStyle name="Input 2 9 2 2 3" xfId="17184"/>
    <cellStyle name="Input 2 9 2 20" xfId="17185"/>
    <cellStyle name="Input 2 9 2 20 2" xfId="17186"/>
    <cellStyle name="Input 2 9 2 20 2 2" xfId="17187"/>
    <cellStyle name="Input 2 9 2 20 3" xfId="17188"/>
    <cellStyle name="Input 2 9 2 21" xfId="17189"/>
    <cellStyle name="Input 2 9 2 21 2" xfId="17190"/>
    <cellStyle name="Input 2 9 2 22" xfId="17191"/>
    <cellStyle name="Input 2 9 2 3" xfId="17192"/>
    <cellStyle name="Input 2 9 2 3 2" xfId="17193"/>
    <cellStyle name="Input 2 9 2 3 2 2" xfId="17194"/>
    <cellStyle name="Input 2 9 2 3 3" xfId="17195"/>
    <cellStyle name="Input 2 9 2 4" xfId="17196"/>
    <cellStyle name="Input 2 9 2 4 2" xfId="17197"/>
    <cellStyle name="Input 2 9 2 4 2 2" xfId="17198"/>
    <cellStyle name="Input 2 9 2 4 3" xfId="17199"/>
    <cellStyle name="Input 2 9 2 5" xfId="17200"/>
    <cellStyle name="Input 2 9 2 5 2" xfId="17201"/>
    <cellStyle name="Input 2 9 2 5 2 2" xfId="17202"/>
    <cellStyle name="Input 2 9 2 5 3" xfId="17203"/>
    <cellStyle name="Input 2 9 2 6" xfId="17204"/>
    <cellStyle name="Input 2 9 2 6 2" xfId="17205"/>
    <cellStyle name="Input 2 9 2 6 2 2" xfId="17206"/>
    <cellStyle name="Input 2 9 2 6 3" xfId="17207"/>
    <cellStyle name="Input 2 9 2 7" xfId="17208"/>
    <cellStyle name="Input 2 9 2 7 2" xfId="17209"/>
    <cellStyle name="Input 2 9 2 7 2 2" xfId="17210"/>
    <cellStyle name="Input 2 9 2 7 3" xfId="17211"/>
    <cellStyle name="Input 2 9 2 8" xfId="17212"/>
    <cellStyle name="Input 2 9 2 8 2" xfId="17213"/>
    <cellStyle name="Input 2 9 2 8 2 2" xfId="17214"/>
    <cellStyle name="Input 2 9 2 8 3" xfId="17215"/>
    <cellStyle name="Input 2 9 2 9" xfId="17216"/>
    <cellStyle name="Input 2 9 2 9 2" xfId="17217"/>
    <cellStyle name="Input 2 9 2 9 2 2" xfId="17218"/>
    <cellStyle name="Input 2 9 2 9 3" xfId="17219"/>
    <cellStyle name="Input 2 9 3" xfId="508"/>
    <cellStyle name="Input 2 9 3 2" xfId="17220"/>
    <cellStyle name="Input 2 9 3 2 2" xfId="17221"/>
    <cellStyle name="Input 2 9 3 3" xfId="17222"/>
    <cellStyle name="Input 2 9 4" xfId="509"/>
    <cellStyle name="Input 2 9 4 2" xfId="17223"/>
    <cellStyle name="Input 2 9 4 2 2" xfId="17224"/>
    <cellStyle name="Input 2 9 4 3" xfId="17225"/>
    <cellStyle name="Input 2 9 5" xfId="510"/>
    <cellStyle name="Input 2 9 5 2" xfId="17226"/>
    <cellStyle name="Input 2 9 5 2 2" xfId="17227"/>
    <cellStyle name="Input 2 9 5 3" xfId="17228"/>
    <cellStyle name="Input 2 9 6" xfId="511"/>
    <cellStyle name="Input 2 9 6 2" xfId="17229"/>
    <cellStyle name="Input 2 9 6 2 2" xfId="17230"/>
    <cellStyle name="Input 2 9 6 3" xfId="17231"/>
    <cellStyle name="Input 2 9 7" xfId="17232"/>
    <cellStyle name="Input 2 9 7 2" xfId="17233"/>
    <cellStyle name="Input 2 9 7 2 2" xfId="17234"/>
    <cellStyle name="Input 2 9 7 3" xfId="17235"/>
    <cellStyle name="Input 2 9 8" xfId="17236"/>
    <cellStyle name="Input 2 9 8 2" xfId="17237"/>
    <cellStyle name="Input 2 9 8 2 2" xfId="17238"/>
    <cellStyle name="Input 2 9 8 3" xfId="17239"/>
    <cellStyle name="Input 2 9 9" xfId="17240"/>
    <cellStyle name="Input 2 9 9 2" xfId="17241"/>
    <cellStyle name="Input 2 9 9 2 2" xfId="17242"/>
    <cellStyle name="Input 2 9 9 3" xfId="17243"/>
    <cellStyle name="Input 2_5A4 10-11 Templates Final" xfId="512"/>
    <cellStyle name="Input 3" xfId="513"/>
    <cellStyle name="Input 3 10" xfId="17244"/>
    <cellStyle name="Input 3 10 2" xfId="17245"/>
    <cellStyle name="Input 3 10 2 2" xfId="17246"/>
    <cellStyle name="Input 3 10 3" xfId="17247"/>
    <cellStyle name="Input 3 11" xfId="17248"/>
    <cellStyle name="Input 3 11 2" xfId="17249"/>
    <cellStyle name="Input 3 11 2 2" xfId="17250"/>
    <cellStyle name="Input 3 11 3" xfId="17251"/>
    <cellStyle name="Input 3 12" xfId="17252"/>
    <cellStyle name="Input 3 12 2" xfId="17253"/>
    <cellStyle name="Input 3 12 2 2" xfId="17254"/>
    <cellStyle name="Input 3 12 3" xfId="17255"/>
    <cellStyle name="Input 3 13" xfId="17256"/>
    <cellStyle name="Input 3 13 2" xfId="17257"/>
    <cellStyle name="Input 3 13 2 2" xfId="17258"/>
    <cellStyle name="Input 3 13 3" xfId="17259"/>
    <cellStyle name="Input 3 14" xfId="17260"/>
    <cellStyle name="Input 3 14 2" xfId="17261"/>
    <cellStyle name="Input 3 14 2 2" xfId="17262"/>
    <cellStyle name="Input 3 14 3" xfId="17263"/>
    <cellStyle name="Input 3 15" xfId="17264"/>
    <cellStyle name="Input 3 15 2" xfId="17265"/>
    <cellStyle name="Input 3 15 2 2" xfId="17266"/>
    <cellStyle name="Input 3 15 3" xfId="17267"/>
    <cellStyle name="Input 3 16" xfId="17268"/>
    <cellStyle name="Input 3 16 2" xfId="17269"/>
    <cellStyle name="Input 3 16 2 2" xfId="17270"/>
    <cellStyle name="Input 3 16 3" xfId="17271"/>
    <cellStyle name="Input 3 17" xfId="17272"/>
    <cellStyle name="Input 3 17 2" xfId="17273"/>
    <cellStyle name="Input 3 17 2 2" xfId="17274"/>
    <cellStyle name="Input 3 17 3" xfId="17275"/>
    <cellStyle name="Input 3 18" xfId="17276"/>
    <cellStyle name="Input 3 18 2" xfId="17277"/>
    <cellStyle name="Input 3 18 2 2" xfId="17278"/>
    <cellStyle name="Input 3 18 3" xfId="17279"/>
    <cellStyle name="Input 3 19" xfId="17280"/>
    <cellStyle name="Input 3 19 2" xfId="17281"/>
    <cellStyle name="Input 3 19 2 2" xfId="17282"/>
    <cellStyle name="Input 3 19 3" xfId="17283"/>
    <cellStyle name="Input 3 2" xfId="514"/>
    <cellStyle name="Input 3 2 10" xfId="17284"/>
    <cellStyle name="Input 3 2 10 2" xfId="17285"/>
    <cellStyle name="Input 3 2 10 2 2" xfId="17286"/>
    <cellStyle name="Input 3 2 10 3" xfId="17287"/>
    <cellStyle name="Input 3 2 11" xfId="17288"/>
    <cellStyle name="Input 3 2 11 2" xfId="17289"/>
    <cellStyle name="Input 3 2 11 2 2" xfId="17290"/>
    <cellStyle name="Input 3 2 11 3" xfId="17291"/>
    <cellStyle name="Input 3 2 12" xfId="17292"/>
    <cellStyle name="Input 3 2 12 2" xfId="17293"/>
    <cellStyle name="Input 3 2 12 2 2" xfId="17294"/>
    <cellStyle name="Input 3 2 12 3" xfId="17295"/>
    <cellStyle name="Input 3 2 13" xfId="17296"/>
    <cellStyle name="Input 3 2 13 2" xfId="17297"/>
    <cellStyle name="Input 3 2 13 2 2" xfId="17298"/>
    <cellStyle name="Input 3 2 13 3" xfId="17299"/>
    <cellStyle name="Input 3 2 14" xfId="17300"/>
    <cellStyle name="Input 3 2 14 2" xfId="17301"/>
    <cellStyle name="Input 3 2 14 2 2" xfId="17302"/>
    <cellStyle name="Input 3 2 14 3" xfId="17303"/>
    <cellStyle name="Input 3 2 15" xfId="17304"/>
    <cellStyle name="Input 3 2 15 2" xfId="17305"/>
    <cellStyle name="Input 3 2 15 2 2" xfId="17306"/>
    <cellStyle name="Input 3 2 15 3" xfId="17307"/>
    <cellStyle name="Input 3 2 16" xfId="17308"/>
    <cellStyle name="Input 3 2 16 2" xfId="17309"/>
    <cellStyle name="Input 3 2 16 2 2" xfId="17310"/>
    <cellStyle name="Input 3 2 16 3" xfId="17311"/>
    <cellStyle name="Input 3 2 17" xfId="17312"/>
    <cellStyle name="Input 3 2 17 2" xfId="17313"/>
    <cellStyle name="Input 3 2 17 2 2" xfId="17314"/>
    <cellStyle name="Input 3 2 17 3" xfId="17315"/>
    <cellStyle name="Input 3 2 18" xfId="17316"/>
    <cellStyle name="Input 3 2 18 2" xfId="17317"/>
    <cellStyle name="Input 3 2 18 2 2" xfId="17318"/>
    <cellStyle name="Input 3 2 18 3" xfId="17319"/>
    <cellStyle name="Input 3 2 19" xfId="17320"/>
    <cellStyle name="Input 3 2 19 2" xfId="17321"/>
    <cellStyle name="Input 3 2 19 2 2" xfId="17322"/>
    <cellStyle name="Input 3 2 19 3" xfId="17323"/>
    <cellStyle name="Input 3 2 2" xfId="515"/>
    <cellStyle name="Input 3 2 2 10" xfId="17324"/>
    <cellStyle name="Input 3 2 2 10 2" xfId="17325"/>
    <cellStyle name="Input 3 2 2 10 2 2" xfId="17326"/>
    <cellStyle name="Input 3 2 2 10 3" xfId="17327"/>
    <cellStyle name="Input 3 2 2 11" xfId="17328"/>
    <cellStyle name="Input 3 2 2 11 2" xfId="17329"/>
    <cellStyle name="Input 3 2 2 11 2 2" xfId="17330"/>
    <cellStyle name="Input 3 2 2 11 3" xfId="17331"/>
    <cellStyle name="Input 3 2 2 12" xfId="17332"/>
    <cellStyle name="Input 3 2 2 12 2" xfId="17333"/>
    <cellStyle name="Input 3 2 2 12 2 2" xfId="17334"/>
    <cellStyle name="Input 3 2 2 12 3" xfId="17335"/>
    <cellStyle name="Input 3 2 2 13" xfId="17336"/>
    <cellStyle name="Input 3 2 2 13 2" xfId="17337"/>
    <cellStyle name="Input 3 2 2 13 2 2" xfId="17338"/>
    <cellStyle name="Input 3 2 2 13 3" xfId="17339"/>
    <cellStyle name="Input 3 2 2 14" xfId="17340"/>
    <cellStyle name="Input 3 2 2 14 2" xfId="17341"/>
    <cellStyle name="Input 3 2 2 14 2 2" xfId="17342"/>
    <cellStyle name="Input 3 2 2 14 3" xfId="17343"/>
    <cellStyle name="Input 3 2 2 15" xfId="17344"/>
    <cellStyle name="Input 3 2 2 15 2" xfId="17345"/>
    <cellStyle name="Input 3 2 2 15 2 2" xfId="17346"/>
    <cellStyle name="Input 3 2 2 15 3" xfId="17347"/>
    <cellStyle name="Input 3 2 2 16" xfId="17348"/>
    <cellStyle name="Input 3 2 2 16 2" xfId="17349"/>
    <cellStyle name="Input 3 2 2 16 2 2" xfId="17350"/>
    <cellStyle name="Input 3 2 2 16 3" xfId="17351"/>
    <cellStyle name="Input 3 2 2 17" xfId="17352"/>
    <cellStyle name="Input 3 2 2 17 2" xfId="17353"/>
    <cellStyle name="Input 3 2 2 17 2 2" xfId="17354"/>
    <cellStyle name="Input 3 2 2 17 3" xfId="17355"/>
    <cellStyle name="Input 3 2 2 18" xfId="17356"/>
    <cellStyle name="Input 3 2 2 18 2" xfId="17357"/>
    <cellStyle name="Input 3 2 2 19" xfId="17358"/>
    <cellStyle name="Input 3 2 2 2" xfId="17359"/>
    <cellStyle name="Input 3 2 2 2 10" xfId="17360"/>
    <cellStyle name="Input 3 2 2 2 10 2" xfId="17361"/>
    <cellStyle name="Input 3 2 2 2 10 2 2" xfId="17362"/>
    <cellStyle name="Input 3 2 2 2 10 3" xfId="17363"/>
    <cellStyle name="Input 3 2 2 2 11" xfId="17364"/>
    <cellStyle name="Input 3 2 2 2 11 2" xfId="17365"/>
    <cellStyle name="Input 3 2 2 2 11 2 2" xfId="17366"/>
    <cellStyle name="Input 3 2 2 2 11 3" xfId="17367"/>
    <cellStyle name="Input 3 2 2 2 12" xfId="17368"/>
    <cellStyle name="Input 3 2 2 2 12 2" xfId="17369"/>
    <cellStyle name="Input 3 2 2 2 12 2 2" xfId="17370"/>
    <cellStyle name="Input 3 2 2 2 12 3" xfId="17371"/>
    <cellStyle name="Input 3 2 2 2 13" xfId="17372"/>
    <cellStyle name="Input 3 2 2 2 13 2" xfId="17373"/>
    <cellStyle name="Input 3 2 2 2 13 2 2" xfId="17374"/>
    <cellStyle name="Input 3 2 2 2 13 3" xfId="17375"/>
    <cellStyle name="Input 3 2 2 2 14" xfId="17376"/>
    <cellStyle name="Input 3 2 2 2 14 2" xfId="17377"/>
    <cellStyle name="Input 3 2 2 2 14 2 2" xfId="17378"/>
    <cellStyle name="Input 3 2 2 2 14 3" xfId="17379"/>
    <cellStyle name="Input 3 2 2 2 15" xfId="17380"/>
    <cellStyle name="Input 3 2 2 2 15 2" xfId="17381"/>
    <cellStyle name="Input 3 2 2 2 15 2 2" xfId="17382"/>
    <cellStyle name="Input 3 2 2 2 15 3" xfId="17383"/>
    <cellStyle name="Input 3 2 2 2 16" xfId="17384"/>
    <cellStyle name="Input 3 2 2 2 16 2" xfId="17385"/>
    <cellStyle name="Input 3 2 2 2 16 2 2" xfId="17386"/>
    <cellStyle name="Input 3 2 2 2 16 3" xfId="17387"/>
    <cellStyle name="Input 3 2 2 2 17" xfId="17388"/>
    <cellStyle name="Input 3 2 2 2 17 2" xfId="17389"/>
    <cellStyle name="Input 3 2 2 2 17 2 2" xfId="17390"/>
    <cellStyle name="Input 3 2 2 2 17 3" xfId="17391"/>
    <cellStyle name="Input 3 2 2 2 18" xfId="17392"/>
    <cellStyle name="Input 3 2 2 2 18 2" xfId="17393"/>
    <cellStyle name="Input 3 2 2 2 18 2 2" xfId="17394"/>
    <cellStyle name="Input 3 2 2 2 18 3" xfId="17395"/>
    <cellStyle name="Input 3 2 2 2 19" xfId="17396"/>
    <cellStyle name="Input 3 2 2 2 19 2" xfId="17397"/>
    <cellStyle name="Input 3 2 2 2 19 2 2" xfId="17398"/>
    <cellStyle name="Input 3 2 2 2 19 3" xfId="17399"/>
    <cellStyle name="Input 3 2 2 2 2" xfId="17400"/>
    <cellStyle name="Input 3 2 2 2 2 2" xfId="17401"/>
    <cellStyle name="Input 3 2 2 2 2 2 2" xfId="17402"/>
    <cellStyle name="Input 3 2 2 2 2 3" xfId="17403"/>
    <cellStyle name="Input 3 2 2 2 20" xfId="17404"/>
    <cellStyle name="Input 3 2 2 2 20 2" xfId="17405"/>
    <cellStyle name="Input 3 2 2 2 20 2 2" xfId="17406"/>
    <cellStyle name="Input 3 2 2 2 20 3" xfId="17407"/>
    <cellStyle name="Input 3 2 2 2 21" xfId="17408"/>
    <cellStyle name="Input 3 2 2 2 21 2" xfId="17409"/>
    <cellStyle name="Input 3 2 2 2 22" xfId="17410"/>
    <cellStyle name="Input 3 2 2 2 3" xfId="17411"/>
    <cellStyle name="Input 3 2 2 2 3 2" xfId="17412"/>
    <cellStyle name="Input 3 2 2 2 3 2 2" xfId="17413"/>
    <cellStyle name="Input 3 2 2 2 3 3" xfId="17414"/>
    <cellStyle name="Input 3 2 2 2 4" xfId="17415"/>
    <cellStyle name="Input 3 2 2 2 4 2" xfId="17416"/>
    <cellStyle name="Input 3 2 2 2 4 2 2" xfId="17417"/>
    <cellStyle name="Input 3 2 2 2 4 3" xfId="17418"/>
    <cellStyle name="Input 3 2 2 2 5" xfId="17419"/>
    <cellStyle name="Input 3 2 2 2 5 2" xfId="17420"/>
    <cellStyle name="Input 3 2 2 2 5 2 2" xfId="17421"/>
    <cellStyle name="Input 3 2 2 2 5 3" xfId="17422"/>
    <cellStyle name="Input 3 2 2 2 6" xfId="17423"/>
    <cellStyle name="Input 3 2 2 2 6 2" xfId="17424"/>
    <cellStyle name="Input 3 2 2 2 6 2 2" xfId="17425"/>
    <cellStyle name="Input 3 2 2 2 6 3" xfId="17426"/>
    <cellStyle name="Input 3 2 2 2 7" xfId="17427"/>
    <cellStyle name="Input 3 2 2 2 7 2" xfId="17428"/>
    <cellStyle name="Input 3 2 2 2 7 2 2" xfId="17429"/>
    <cellStyle name="Input 3 2 2 2 7 3" xfId="17430"/>
    <cellStyle name="Input 3 2 2 2 8" xfId="17431"/>
    <cellStyle name="Input 3 2 2 2 8 2" xfId="17432"/>
    <cellStyle name="Input 3 2 2 2 8 2 2" xfId="17433"/>
    <cellStyle name="Input 3 2 2 2 8 3" xfId="17434"/>
    <cellStyle name="Input 3 2 2 2 9" xfId="17435"/>
    <cellStyle name="Input 3 2 2 2 9 2" xfId="17436"/>
    <cellStyle name="Input 3 2 2 2 9 2 2" xfId="17437"/>
    <cellStyle name="Input 3 2 2 2 9 3" xfId="17438"/>
    <cellStyle name="Input 3 2 2 3" xfId="17439"/>
    <cellStyle name="Input 3 2 2 3 2" xfId="17440"/>
    <cellStyle name="Input 3 2 2 3 2 2" xfId="17441"/>
    <cellStyle name="Input 3 2 2 3 3" xfId="17442"/>
    <cellStyle name="Input 3 2 2 4" xfId="17443"/>
    <cellStyle name="Input 3 2 2 4 2" xfId="17444"/>
    <cellStyle name="Input 3 2 2 4 2 2" xfId="17445"/>
    <cellStyle name="Input 3 2 2 4 3" xfId="17446"/>
    <cellStyle name="Input 3 2 2 5" xfId="17447"/>
    <cellStyle name="Input 3 2 2 5 2" xfId="17448"/>
    <cellStyle name="Input 3 2 2 5 2 2" xfId="17449"/>
    <cellStyle name="Input 3 2 2 5 3" xfId="17450"/>
    <cellStyle name="Input 3 2 2 6" xfId="17451"/>
    <cellStyle name="Input 3 2 2 6 2" xfId="17452"/>
    <cellStyle name="Input 3 2 2 6 2 2" xfId="17453"/>
    <cellStyle name="Input 3 2 2 6 3" xfId="17454"/>
    <cellStyle name="Input 3 2 2 7" xfId="17455"/>
    <cellStyle name="Input 3 2 2 7 2" xfId="17456"/>
    <cellStyle name="Input 3 2 2 7 2 2" xfId="17457"/>
    <cellStyle name="Input 3 2 2 7 3" xfId="17458"/>
    <cellStyle name="Input 3 2 2 8" xfId="17459"/>
    <cellStyle name="Input 3 2 2 8 2" xfId="17460"/>
    <cellStyle name="Input 3 2 2 8 2 2" xfId="17461"/>
    <cellStyle name="Input 3 2 2 8 3" xfId="17462"/>
    <cellStyle name="Input 3 2 2 9" xfId="17463"/>
    <cellStyle name="Input 3 2 2 9 2" xfId="17464"/>
    <cellStyle name="Input 3 2 2 9 2 2" xfId="17465"/>
    <cellStyle name="Input 3 2 2 9 3" xfId="17466"/>
    <cellStyle name="Input 3 2 20" xfId="17467"/>
    <cellStyle name="Input 3 2 20 2" xfId="17468"/>
    <cellStyle name="Input 3 2 20 2 2" xfId="17469"/>
    <cellStyle name="Input 3 2 20 3" xfId="17470"/>
    <cellStyle name="Input 3 2 21" xfId="17471"/>
    <cellStyle name="Input 3 2 21 2" xfId="17472"/>
    <cellStyle name="Input 3 2 22" xfId="17473"/>
    <cellStyle name="Input 3 2 3" xfId="516"/>
    <cellStyle name="Input 3 2 3 10" xfId="17474"/>
    <cellStyle name="Input 3 2 3 10 2" xfId="17475"/>
    <cellStyle name="Input 3 2 3 10 2 2" xfId="17476"/>
    <cellStyle name="Input 3 2 3 10 3" xfId="17477"/>
    <cellStyle name="Input 3 2 3 11" xfId="17478"/>
    <cellStyle name="Input 3 2 3 11 2" xfId="17479"/>
    <cellStyle name="Input 3 2 3 11 2 2" xfId="17480"/>
    <cellStyle name="Input 3 2 3 11 3" xfId="17481"/>
    <cellStyle name="Input 3 2 3 12" xfId="17482"/>
    <cellStyle name="Input 3 2 3 12 2" xfId="17483"/>
    <cellStyle name="Input 3 2 3 12 2 2" xfId="17484"/>
    <cellStyle name="Input 3 2 3 12 3" xfId="17485"/>
    <cellStyle name="Input 3 2 3 13" xfId="17486"/>
    <cellStyle name="Input 3 2 3 13 2" xfId="17487"/>
    <cellStyle name="Input 3 2 3 13 2 2" xfId="17488"/>
    <cellStyle name="Input 3 2 3 13 3" xfId="17489"/>
    <cellStyle name="Input 3 2 3 14" xfId="17490"/>
    <cellStyle name="Input 3 2 3 14 2" xfId="17491"/>
    <cellStyle name="Input 3 2 3 14 2 2" xfId="17492"/>
    <cellStyle name="Input 3 2 3 14 3" xfId="17493"/>
    <cellStyle name="Input 3 2 3 15" xfId="17494"/>
    <cellStyle name="Input 3 2 3 15 2" xfId="17495"/>
    <cellStyle name="Input 3 2 3 15 2 2" xfId="17496"/>
    <cellStyle name="Input 3 2 3 15 3" xfId="17497"/>
    <cellStyle name="Input 3 2 3 16" xfId="17498"/>
    <cellStyle name="Input 3 2 3 16 2" xfId="17499"/>
    <cellStyle name="Input 3 2 3 16 2 2" xfId="17500"/>
    <cellStyle name="Input 3 2 3 16 3" xfId="17501"/>
    <cellStyle name="Input 3 2 3 17" xfId="17502"/>
    <cellStyle name="Input 3 2 3 17 2" xfId="17503"/>
    <cellStyle name="Input 3 2 3 17 2 2" xfId="17504"/>
    <cellStyle name="Input 3 2 3 17 3" xfId="17505"/>
    <cellStyle name="Input 3 2 3 18" xfId="17506"/>
    <cellStyle name="Input 3 2 3 18 2" xfId="17507"/>
    <cellStyle name="Input 3 2 3 19" xfId="17508"/>
    <cellStyle name="Input 3 2 3 2" xfId="17509"/>
    <cellStyle name="Input 3 2 3 2 10" xfId="17510"/>
    <cellStyle name="Input 3 2 3 2 10 2" xfId="17511"/>
    <cellStyle name="Input 3 2 3 2 10 2 2" xfId="17512"/>
    <cellStyle name="Input 3 2 3 2 10 3" xfId="17513"/>
    <cellStyle name="Input 3 2 3 2 11" xfId="17514"/>
    <cellStyle name="Input 3 2 3 2 11 2" xfId="17515"/>
    <cellStyle name="Input 3 2 3 2 11 2 2" xfId="17516"/>
    <cellStyle name="Input 3 2 3 2 11 3" xfId="17517"/>
    <cellStyle name="Input 3 2 3 2 12" xfId="17518"/>
    <cellStyle name="Input 3 2 3 2 12 2" xfId="17519"/>
    <cellStyle name="Input 3 2 3 2 12 2 2" xfId="17520"/>
    <cellStyle name="Input 3 2 3 2 12 3" xfId="17521"/>
    <cellStyle name="Input 3 2 3 2 13" xfId="17522"/>
    <cellStyle name="Input 3 2 3 2 13 2" xfId="17523"/>
    <cellStyle name="Input 3 2 3 2 13 2 2" xfId="17524"/>
    <cellStyle name="Input 3 2 3 2 13 3" xfId="17525"/>
    <cellStyle name="Input 3 2 3 2 14" xfId="17526"/>
    <cellStyle name="Input 3 2 3 2 14 2" xfId="17527"/>
    <cellStyle name="Input 3 2 3 2 14 2 2" xfId="17528"/>
    <cellStyle name="Input 3 2 3 2 14 3" xfId="17529"/>
    <cellStyle name="Input 3 2 3 2 15" xfId="17530"/>
    <cellStyle name="Input 3 2 3 2 15 2" xfId="17531"/>
    <cellStyle name="Input 3 2 3 2 15 2 2" xfId="17532"/>
    <cellStyle name="Input 3 2 3 2 15 3" xfId="17533"/>
    <cellStyle name="Input 3 2 3 2 16" xfId="17534"/>
    <cellStyle name="Input 3 2 3 2 16 2" xfId="17535"/>
    <cellStyle name="Input 3 2 3 2 16 2 2" xfId="17536"/>
    <cellStyle name="Input 3 2 3 2 16 3" xfId="17537"/>
    <cellStyle name="Input 3 2 3 2 17" xfId="17538"/>
    <cellStyle name="Input 3 2 3 2 17 2" xfId="17539"/>
    <cellStyle name="Input 3 2 3 2 17 2 2" xfId="17540"/>
    <cellStyle name="Input 3 2 3 2 17 3" xfId="17541"/>
    <cellStyle name="Input 3 2 3 2 18" xfId="17542"/>
    <cellStyle name="Input 3 2 3 2 18 2" xfId="17543"/>
    <cellStyle name="Input 3 2 3 2 18 2 2" xfId="17544"/>
    <cellStyle name="Input 3 2 3 2 18 3" xfId="17545"/>
    <cellStyle name="Input 3 2 3 2 19" xfId="17546"/>
    <cellStyle name="Input 3 2 3 2 19 2" xfId="17547"/>
    <cellStyle name="Input 3 2 3 2 19 2 2" xfId="17548"/>
    <cellStyle name="Input 3 2 3 2 19 3" xfId="17549"/>
    <cellStyle name="Input 3 2 3 2 2" xfId="17550"/>
    <cellStyle name="Input 3 2 3 2 2 2" xfId="17551"/>
    <cellStyle name="Input 3 2 3 2 2 2 2" xfId="17552"/>
    <cellStyle name="Input 3 2 3 2 2 3" xfId="17553"/>
    <cellStyle name="Input 3 2 3 2 20" xfId="17554"/>
    <cellStyle name="Input 3 2 3 2 20 2" xfId="17555"/>
    <cellStyle name="Input 3 2 3 2 20 2 2" xfId="17556"/>
    <cellStyle name="Input 3 2 3 2 20 3" xfId="17557"/>
    <cellStyle name="Input 3 2 3 2 21" xfId="17558"/>
    <cellStyle name="Input 3 2 3 2 21 2" xfId="17559"/>
    <cellStyle name="Input 3 2 3 2 22" xfId="17560"/>
    <cellStyle name="Input 3 2 3 2 3" xfId="17561"/>
    <cellStyle name="Input 3 2 3 2 3 2" xfId="17562"/>
    <cellStyle name="Input 3 2 3 2 3 2 2" xfId="17563"/>
    <cellStyle name="Input 3 2 3 2 3 3" xfId="17564"/>
    <cellStyle name="Input 3 2 3 2 4" xfId="17565"/>
    <cellStyle name="Input 3 2 3 2 4 2" xfId="17566"/>
    <cellStyle name="Input 3 2 3 2 4 2 2" xfId="17567"/>
    <cellStyle name="Input 3 2 3 2 4 3" xfId="17568"/>
    <cellStyle name="Input 3 2 3 2 5" xfId="17569"/>
    <cellStyle name="Input 3 2 3 2 5 2" xfId="17570"/>
    <cellStyle name="Input 3 2 3 2 5 2 2" xfId="17571"/>
    <cellStyle name="Input 3 2 3 2 5 3" xfId="17572"/>
    <cellStyle name="Input 3 2 3 2 6" xfId="17573"/>
    <cellStyle name="Input 3 2 3 2 6 2" xfId="17574"/>
    <cellStyle name="Input 3 2 3 2 6 2 2" xfId="17575"/>
    <cellStyle name="Input 3 2 3 2 6 3" xfId="17576"/>
    <cellStyle name="Input 3 2 3 2 7" xfId="17577"/>
    <cellStyle name="Input 3 2 3 2 7 2" xfId="17578"/>
    <cellStyle name="Input 3 2 3 2 7 2 2" xfId="17579"/>
    <cellStyle name="Input 3 2 3 2 7 3" xfId="17580"/>
    <cellStyle name="Input 3 2 3 2 8" xfId="17581"/>
    <cellStyle name="Input 3 2 3 2 8 2" xfId="17582"/>
    <cellStyle name="Input 3 2 3 2 8 2 2" xfId="17583"/>
    <cellStyle name="Input 3 2 3 2 8 3" xfId="17584"/>
    <cellStyle name="Input 3 2 3 2 9" xfId="17585"/>
    <cellStyle name="Input 3 2 3 2 9 2" xfId="17586"/>
    <cellStyle name="Input 3 2 3 2 9 2 2" xfId="17587"/>
    <cellStyle name="Input 3 2 3 2 9 3" xfId="17588"/>
    <cellStyle name="Input 3 2 3 3" xfId="17589"/>
    <cellStyle name="Input 3 2 3 3 2" xfId="17590"/>
    <cellStyle name="Input 3 2 3 3 2 2" xfId="17591"/>
    <cellStyle name="Input 3 2 3 3 3" xfId="17592"/>
    <cellStyle name="Input 3 2 3 4" xfId="17593"/>
    <cellStyle name="Input 3 2 3 4 2" xfId="17594"/>
    <cellStyle name="Input 3 2 3 4 2 2" xfId="17595"/>
    <cellStyle name="Input 3 2 3 4 3" xfId="17596"/>
    <cellStyle name="Input 3 2 3 5" xfId="17597"/>
    <cellStyle name="Input 3 2 3 5 2" xfId="17598"/>
    <cellStyle name="Input 3 2 3 5 2 2" xfId="17599"/>
    <cellStyle name="Input 3 2 3 5 3" xfId="17600"/>
    <cellStyle name="Input 3 2 3 6" xfId="17601"/>
    <cellStyle name="Input 3 2 3 6 2" xfId="17602"/>
    <cellStyle name="Input 3 2 3 6 2 2" xfId="17603"/>
    <cellStyle name="Input 3 2 3 6 3" xfId="17604"/>
    <cellStyle name="Input 3 2 3 7" xfId="17605"/>
    <cellStyle name="Input 3 2 3 7 2" xfId="17606"/>
    <cellStyle name="Input 3 2 3 7 2 2" xfId="17607"/>
    <cellStyle name="Input 3 2 3 7 3" xfId="17608"/>
    <cellStyle name="Input 3 2 3 8" xfId="17609"/>
    <cellStyle name="Input 3 2 3 8 2" xfId="17610"/>
    <cellStyle name="Input 3 2 3 8 2 2" xfId="17611"/>
    <cellStyle name="Input 3 2 3 8 3" xfId="17612"/>
    <cellStyle name="Input 3 2 3 9" xfId="17613"/>
    <cellStyle name="Input 3 2 3 9 2" xfId="17614"/>
    <cellStyle name="Input 3 2 3 9 2 2" xfId="17615"/>
    <cellStyle name="Input 3 2 3 9 3" xfId="17616"/>
    <cellStyle name="Input 3 2 4" xfId="517"/>
    <cellStyle name="Input 3 2 4 10" xfId="17617"/>
    <cellStyle name="Input 3 2 4 10 2" xfId="17618"/>
    <cellStyle name="Input 3 2 4 10 2 2" xfId="17619"/>
    <cellStyle name="Input 3 2 4 10 3" xfId="17620"/>
    <cellStyle name="Input 3 2 4 11" xfId="17621"/>
    <cellStyle name="Input 3 2 4 11 2" xfId="17622"/>
    <cellStyle name="Input 3 2 4 11 2 2" xfId="17623"/>
    <cellStyle name="Input 3 2 4 11 3" xfId="17624"/>
    <cellStyle name="Input 3 2 4 12" xfId="17625"/>
    <cellStyle name="Input 3 2 4 12 2" xfId="17626"/>
    <cellStyle name="Input 3 2 4 12 2 2" xfId="17627"/>
    <cellStyle name="Input 3 2 4 12 3" xfId="17628"/>
    <cellStyle name="Input 3 2 4 13" xfId="17629"/>
    <cellStyle name="Input 3 2 4 13 2" xfId="17630"/>
    <cellStyle name="Input 3 2 4 13 2 2" xfId="17631"/>
    <cellStyle name="Input 3 2 4 13 3" xfId="17632"/>
    <cellStyle name="Input 3 2 4 14" xfId="17633"/>
    <cellStyle name="Input 3 2 4 14 2" xfId="17634"/>
    <cellStyle name="Input 3 2 4 14 2 2" xfId="17635"/>
    <cellStyle name="Input 3 2 4 14 3" xfId="17636"/>
    <cellStyle name="Input 3 2 4 15" xfId="17637"/>
    <cellStyle name="Input 3 2 4 15 2" xfId="17638"/>
    <cellStyle name="Input 3 2 4 15 2 2" xfId="17639"/>
    <cellStyle name="Input 3 2 4 15 3" xfId="17640"/>
    <cellStyle name="Input 3 2 4 16" xfId="17641"/>
    <cellStyle name="Input 3 2 4 16 2" xfId="17642"/>
    <cellStyle name="Input 3 2 4 16 2 2" xfId="17643"/>
    <cellStyle name="Input 3 2 4 16 3" xfId="17644"/>
    <cellStyle name="Input 3 2 4 17" xfId="17645"/>
    <cellStyle name="Input 3 2 4 17 2" xfId="17646"/>
    <cellStyle name="Input 3 2 4 17 2 2" xfId="17647"/>
    <cellStyle name="Input 3 2 4 17 3" xfId="17648"/>
    <cellStyle name="Input 3 2 4 18" xfId="17649"/>
    <cellStyle name="Input 3 2 4 18 2" xfId="17650"/>
    <cellStyle name="Input 3 2 4 18 2 2" xfId="17651"/>
    <cellStyle name="Input 3 2 4 18 3" xfId="17652"/>
    <cellStyle name="Input 3 2 4 19" xfId="17653"/>
    <cellStyle name="Input 3 2 4 19 2" xfId="17654"/>
    <cellStyle name="Input 3 2 4 19 2 2" xfId="17655"/>
    <cellStyle name="Input 3 2 4 19 3" xfId="17656"/>
    <cellStyle name="Input 3 2 4 2" xfId="17657"/>
    <cellStyle name="Input 3 2 4 2 10" xfId="17658"/>
    <cellStyle name="Input 3 2 4 2 10 2" xfId="17659"/>
    <cellStyle name="Input 3 2 4 2 10 2 2" xfId="17660"/>
    <cellStyle name="Input 3 2 4 2 10 3" xfId="17661"/>
    <cellStyle name="Input 3 2 4 2 11" xfId="17662"/>
    <cellStyle name="Input 3 2 4 2 11 2" xfId="17663"/>
    <cellStyle name="Input 3 2 4 2 11 2 2" xfId="17664"/>
    <cellStyle name="Input 3 2 4 2 11 3" xfId="17665"/>
    <cellStyle name="Input 3 2 4 2 12" xfId="17666"/>
    <cellStyle name="Input 3 2 4 2 12 2" xfId="17667"/>
    <cellStyle name="Input 3 2 4 2 12 2 2" xfId="17668"/>
    <cellStyle name="Input 3 2 4 2 12 3" xfId="17669"/>
    <cellStyle name="Input 3 2 4 2 13" xfId="17670"/>
    <cellStyle name="Input 3 2 4 2 13 2" xfId="17671"/>
    <cellStyle name="Input 3 2 4 2 13 2 2" xfId="17672"/>
    <cellStyle name="Input 3 2 4 2 13 3" xfId="17673"/>
    <cellStyle name="Input 3 2 4 2 14" xfId="17674"/>
    <cellStyle name="Input 3 2 4 2 14 2" xfId="17675"/>
    <cellStyle name="Input 3 2 4 2 14 2 2" xfId="17676"/>
    <cellStyle name="Input 3 2 4 2 14 3" xfId="17677"/>
    <cellStyle name="Input 3 2 4 2 15" xfId="17678"/>
    <cellStyle name="Input 3 2 4 2 15 2" xfId="17679"/>
    <cellStyle name="Input 3 2 4 2 15 2 2" xfId="17680"/>
    <cellStyle name="Input 3 2 4 2 15 3" xfId="17681"/>
    <cellStyle name="Input 3 2 4 2 16" xfId="17682"/>
    <cellStyle name="Input 3 2 4 2 16 2" xfId="17683"/>
    <cellStyle name="Input 3 2 4 2 16 2 2" xfId="17684"/>
    <cellStyle name="Input 3 2 4 2 16 3" xfId="17685"/>
    <cellStyle name="Input 3 2 4 2 17" xfId="17686"/>
    <cellStyle name="Input 3 2 4 2 17 2" xfId="17687"/>
    <cellStyle name="Input 3 2 4 2 17 2 2" xfId="17688"/>
    <cellStyle name="Input 3 2 4 2 17 3" xfId="17689"/>
    <cellStyle name="Input 3 2 4 2 18" xfId="17690"/>
    <cellStyle name="Input 3 2 4 2 18 2" xfId="17691"/>
    <cellStyle name="Input 3 2 4 2 18 2 2" xfId="17692"/>
    <cellStyle name="Input 3 2 4 2 18 3" xfId="17693"/>
    <cellStyle name="Input 3 2 4 2 19" xfId="17694"/>
    <cellStyle name="Input 3 2 4 2 19 2" xfId="17695"/>
    <cellStyle name="Input 3 2 4 2 19 2 2" xfId="17696"/>
    <cellStyle name="Input 3 2 4 2 19 3" xfId="17697"/>
    <cellStyle name="Input 3 2 4 2 2" xfId="17698"/>
    <cellStyle name="Input 3 2 4 2 2 2" xfId="17699"/>
    <cellStyle name="Input 3 2 4 2 2 2 2" xfId="17700"/>
    <cellStyle name="Input 3 2 4 2 2 3" xfId="17701"/>
    <cellStyle name="Input 3 2 4 2 20" xfId="17702"/>
    <cellStyle name="Input 3 2 4 2 20 2" xfId="17703"/>
    <cellStyle name="Input 3 2 4 2 20 2 2" xfId="17704"/>
    <cellStyle name="Input 3 2 4 2 20 3" xfId="17705"/>
    <cellStyle name="Input 3 2 4 2 21" xfId="17706"/>
    <cellStyle name="Input 3 2 4 2 21 2" xfId="17707"/>
    <cellStyle name="Input 3 2 4 2 22" xfId="17708"/>
    <cellStyle name="Input 3 2 4 2 3" xfId="17709"/>
    <cellStyle name="Input 3 2 4 2 3 2" xfId="17710"/>
    <cellStyle name="Input 3 2 4 2 3 2 2" xfId="17711"/>
    <cellStyle name="Input 3 2 4 2 3 3" xfId="17712"/>
    <cellStyle name="Input 3 2 4 2 4" xfId="17713"/>
    <cellStyle name="Input 3 2 4 2 4 2" xfId="17714"/>
    <cellStyle name="Input 3 2 4 2 4 2 2" xfId="17715"/>
    <cellStyle name="Input 3 2 4 2 4 3" xfId="17716"/>
    <cellStyle name="Input 3 2 4 2 5" xfId="17717"/>
    <cellStyle name="Input 3 2 4 2 5 2" xfId="17718"/>
    <cellStyle name="Input 3 2 4 2 5 2 2" xfId="17719"/>
    <cellStyle name="Input 3 2 4 2 5 3" xfId="17720"/>
    <cellStyle name="Input 3 2 4 2 6" xfId="17721"/>
    <cellStyle name="Input 3 2 4 2 6 2" xfId="17722"/>
    <cellStyle name="Input 3 2 4 2 6 2 2" xfId="17723"/>
    <cellStyle name="Input 3 2 4 2 6 3" xfId="17724"/>
    <cellStyle name="Input 3 2 4 2 7" xfId="17725"/>
    <cellStyle name="Input 3 2 4 2 7 2" xfId="17726"/>
    <cellStyle name="Input 3 2 4 2 7 2 2" xfId="17727"/>
    <cellStyle name="Input 3 2 4 2 7 3" xfId="17728"/>
    <cellStyle name="Input 3 2 4 2 8" xfId="17729"/>
    <cellStyle name="Input 3 2 4 2 8 2" xfId="17730"/>
    <cellStyle name="Input 3 2 4 2 8 2 2" xfId="17731"/>
    <cellStyle name="Input 3 2 4 2 8 3" xfId="17732"/>
    <cellStyle name="Input 3 2 4 2 9" xfId="17733"/>
    <cellStyle name="Input 3 2 4 2 9 2" xfId="17734"/>
    <cellStyle name="Input 3 2 4 2 9 2 2" xfId="17735"/>
    <cellStyle name="Input 3 2 4 2 9 3" xfId="17736"/>
    <cellStyle name="Input 3 2 4 20" xfId="17737"/>
    <cellStyle name="Input 3 2 4 20 2" xfId="17738"/>
    <cellStyle name="Input 3 2 4 20 2 2" xfId="17739"/>
    <cellStyle name="Input 3 2 4 20 3" xfId="17740"/>
    <cellStyle name="Input 3 2 4 21" xfId="17741"/>
    <cellStyle name="Input 3 2 4 21 2" xfId="17742"/>
    <cellStyle name="Input 3 2 4 21 2 2" xfId="17743"/>
    <cellStyle name="Input 3 2 4 21 3" xfId="17744"/>
    <cellStyle name="Input 3 2 4 22" xfId="17745"/>
    <cellStyle name="Input 3 2 4 22 2" xfId="17746"/>
    <cellStyle name="Input 3 2 4 23" xfId="17747"/>
    <cellStyle name="Input 3 2 4 3" xfId="17748"/>
    <cellStyle name="Input 3 2 4 3 2" xfId="17749"/>
    <cellStyle name="Input 3 2 4 3 2 2" xfId="17750"/>
    <cellStyle name="Input 3 2 4 3 3" xfId="17751"/>
    <cellStyle name="Input 3 2 4 4" xfId="17752"/>
    <cellStyle name="Input 3 2 4 4 2" xfId="17753"/>
    <cellStyle name="Input 3 2 4 4 2 2" xfId="17754"/>
    <cellStyle name="Input 3 2 4 4 3" xfId="17755"/>
    <cellStyle name="Input 3 2 4 5" xfId="17756"/>
    <cellStyle name="Input 3 2 4 5 2" xfId="17757"/>
    <cellStyle name="Input 3 2 4 5 2 2" xfId="17758"/>
    <cellStyle name="Input 3 2 4 5 3" xfId="17759"/>
    <cellStyle name="Input 3 2 4 6" xfId="17760"/>
    <cellStyle name="Input 3 2 4 6 2" xfId="17761"/>
    <cellStyle name="Input 3 2 4 6 2 2" xfId="17762"/>
    <cellStyle name="Input 3 2 4 6 3" xfId="17763"/>
    <cellStyle name="Input 3 2 4 7" xfId="17764"/>
    <cellStyle name="Input 3 2 4 7 2" xfId="17765"/>
    <cellStyle name="Input 3 2 4 7 2 2" xfId="17766"/>
    <cellStyle name="Input 3 2 4 7 3" xfId="17767"/>
    <cellStyle name="Input 3 2 4 8" xfId="17768"/>
    <cellStyle name="Input 3 2 4 8 2" xfId="17769"/>
    <cellStyle name="Input 3 2 4 8 2 2" xfId="17770"/>
    <cellStyle name="Input 3 2 4 8 3" xfId="17771"/>
    <cellStyle name="Input 3 2 4 9" xfId="17772"/>
    <cellStyle name="Input 3 2 4 9 2" xfId="17773"/>
    <cellStyle name="Input 3 2 4 9 2 2" xfId="17774"/>
    <cellStyle name="Input 3 2 4 9 3" xfId="17775"/>
    <cellStyle name="Input 3 2 5" xfId="518"/>
    <cellStyle name="Input 3 2 5 10" xfId="17776"/>
    <cellStyle name="Input 3 2 5 10 2" xfId="17777"/>
    <cellStyle name="Input 3 2 5 10 2 2" xfId="17778"/>
    <cellStyle name="Input 3 2 5 10 3" xfId="17779"/>
    <cellStyle name="Input 3 2 5 11" xfId="17780"/>
    <cellStyle name="Input 3 2 5 11 2" xfId="17781"/>
    <cellStyle name="Input 3 2 5 11 2 2" xfId="17782"/>
    <cellStyle name="Input 3 2 5 11 3" xfId="17783"/>
    <cellStyle name="Input 3 2 5 12" xfId="17784"/>
    <cellStyle name="Input 3 2 5 12 2" xfId="17785"/>
    <cellStyle name="Input 3 2 5 12 2 2" xfId="17786"/>
    <cellStyle name="Input 3 2 5 12 3" xfId="17787"/>
    <cellStyle name="Input 3 2 5 13" xfId="17788"/>
    <cellStyle name="Input 3 2 5 13 2" xfId="17789"/>
    <cellStyle name="Input 3 2 5 13 2 2" xfId="17790"/>
    <cellStyle name="Input 3 2 5 13 3" xfId="17791"/>
    <cellStyle name="Input 3 2 5 14" xfId="17792"/>
    <cellStyle name="Input 3 2 5 14 2" xfId="17793"/>
    <cellStyle name="Input 3 2 5 14 2 2" xfId="17794"/>
    <cellStyle name="Input 3 2 5 14 3" xfId="17795"/>
    <cellStyle name="Input 3 2 5 15" xfId="17796"/>
    <cellStyle name="Input 3 2 5 15 2" xfId="17797"/>
    <cellStyle name="Input 3 2 5 15 2 2" xfId="17798"/>
    <cellStyle name="Input 3 2 5 15 3" xfId="17799"/>
    <cellStyle name="Input 3 2 5 16" xfId="17800"/>
    <cellStyle name="Input 3 2 5 16 2" xfId="17801"/>
    <cellStyle name="Input 3 2 5 16 2 2" xfId="17802"/>
    <cellStyle name="Input 3 2 5 16 3" xfId="17803"/>
    <cellStyle name="Input 3 2 5 17" xfId="17804"/>
    <cellStyle name="Input 3 2 5 17 2" xfId="17805"/>
    <cellStyle name="Input 3 2 5 17 2 2" xfId="17806"/>
    <cellStyle name="Input 3 2 5 17 3" xfId="17807"/>
    <cellStyle name="Input 3 2 5 18" xfId="17808"/>
    <cellStyle name="Input 3 2 5 18 2" xfId="17809"/>
    <cellStyle name="Input 3 2 5 18 2 2" xfId="17810"/>
    <cellStyle name="Input 3 2 5 18 3" xfId="17811"/>
    <cellStyle name="Input 3 2 5 19" xfId="17812"/>
    <cellStyle name="Input 3 2 5 19 2" xfId="17813"/>
    <cellStyle name="Input 3 2 5 19 2 2" xfId="17814"/>
    <cellStyle name="Input 3 2 5 19 3" xfId="17815"/>
    <cellStyle name="Input 3 2 5 2" xfId="17816"/>
    <cellStyle name="Input 3 2 5 2 2" xfId="17817"/>
    <cellStyle name="Input 3 2 5 2 2 2" xfId="17818"/>
    <cellStyle name="Input 3 2 5 2 3" xfId="17819"/>
    <cellStyle name="Input 3 2 5 20" xfId="17820"/>
    <cellStyle name="Input 3 2 5 20 2" xfId="17821"/>
    <cellStyle name="Input 3 2 5 20 2 2" xfId="17822"/>
    <cellStyle name="Input 3 2 5 20 3" xfId="17823"/>
    <cellStyle name="Input 3 2 5 21" xfId="17824"/>
    <cellStyle name="Input 3 2 5 21 2" xfId="17825"/>
    <cellStyle name="Input 3 2 5 22" xfId="17826"/>
    <cellStyle name="Input 3 2 5 3" xfId="17827"/>
    <cellStyle name="Input 3 2 5 3 2" xfId="17828"/>
    <cellStyle name="Input 3 2 5 3 2 2" xfId="17829"/>
    <cellStyle name="Input 3 2 5 3 3" xfId="17830"/>
    <cellStyle name="Input 3 2 5 4" xfId="17831"/>
    <cellStyle name="Input 3 2 5 4 2" xfId="17832"/>
    <cellStyle name="Input 3 2 5 4 2 2" xfId="17833"/>
    <cellStyle name="Input 3 2 5 4 3" xfId="17834"/>
    <cellStyle name="Input 3 2 5 5" xfId="17835"/>
    <cellStyle name="Input 3 2 5 5 2" xfId="17836"/>
    <cellStyle name="Input 3 2 5 5 2 2" xfId="17837"/>
    <cellStyle name="Input 3 2 5 5 3" xfId="17838"/>
    <cellStyle name="Input 3 2 5 6" xfId="17839"/>
    <cellStyle name="Input 3 2 5 6 2" xfId="17840"/>
    <cellStyle name="Input 3 2 5 6 2 2" xfId="17841"/>
    <cellStyle name="Input 3 2 5 6 3" xfId="17842"/>
    <cellStyle name="Input 3 2 5 7" xfId="17843"/>
    <cellStyle name="Input 3 2 5 7 2" xfId="17844"/>
    <cellStyle name="Input 3 2 5 7 2 2" xfId="17845"/>
    <cellStyle name="Input 3 2 5 7 3" xfId="17846"/>
    <cellStyle name="Input 3 2 5 8" xfId="17847"/>
    <cellStyle name="Input 3 2 5 8 2" xfId="17848"/>
    <cellStyle name="Input 3 2 5 8 2 2" xfId="17849"/>
    <cellStyle name="Input 3 2 5 8 3" xfId="17850"/>
    <cellStyle name="Input 3 2 5 9" xfId="17851"/>
    <cellStyle name="Input 3 2 5 9 2" xfId="17852"/>
    <cellStyle name="Input 3 2 5 9 2 2" xfId="17853"/>
    <cellStyle name="Input 3 2 5 9 3" xfId="17854"/>
    <cellStyle name="Input 3 2 6" xfId="519"/>
    <cellStyle name="Input 3 2 6 2" xfId="17855"/>
    <cellStyle name="Input 3 2 6 2 2" xfId="17856"/>
    <cellStyle name="Input 3 2 6 3" xfId="17857"/>
    <cellStyle name="Input 3 2 7" xfId="17858"/>
    <cellStyle name="Input 3 2 7 2" xfId="17859"/>
    <cellStyle name="Input 3 2 7 2 2" xfId="17860"/>
    <cellStyle name="Input 3 2 7 3" xfId="17861"/>
    <cellStyle name="Input 3 2 8" xfId="17862"/>
    <cellStyle name="Input 3 2 8 2" xfId="17863"/>
    <cellStyle name="Input 3 2 8 2 2" xfId="17864"/>
    <cellStyle name="Input 3 2 8 3" xfId="17865"/>
    <cellStyle name="Input 3 2 9" xfId="17866"/>
    <cellStyle name="Input 3 2 9 2" xfId="17867"/>
    <cellStyle name="Input 3 2 9 2 2" xfId="17868"/>
    <cellStyle name="Input 3 2 9 3" xfId="17869"/>
    <cellStyle name="Input 3 20" xfId="17870"/>
    <cellStyle name="Input 3 20 2" xfId="17871"/>
    <cellStyle name="Input 3 20 2 2" xfId="17872"/>
    <cellStyle name="Input 3 20 3" xfId="17873"/>
    <cellStyle name="Input 3 21" xfId="17874"/>
    <cellStyle name="Input 3 21 2" xfId="17875"/>
    <cellStyle name="Input 3 21 2 2" xfId="17876"/>
    <cellStyle name="Input 3 21 3" xfId="17877"/>
    <cellStyle name="Input 3 22" xfId="17878"/>
    <cellStyle name="Input 3 22 2" xfId="17879"/>
    <cellStyle name="Input 3 23" xfId="17880"/>
    <cellStyle name="Input 3 24" xfId="17881"/>
    <cellStyle name="Input 3 25" xfId="17882"/>
    <cellStyle name="Input 3 26" xfId="17883"/>
    <cellStyle name="Input 3 3" xfId="520"/>
    <cellStyle name="Input 3 3 10" xfId="17884"/>
    <cellStyle name="Input 3 3 10 2" xfId="17885"/>
    <cellStyle name="Input 3 3 10 2 2" xfId="17886"/>
    <cellStyle name="Input 3 3 10 3" xfId="17887"/>
    <cellStyle name="Input 3 3 11" xfId="17888"/>
    <cellStyle name="Input 3 3 11 2" xfId="17889"/>
    <cellStyle name="Input 3 3 11 2 2" xfId="17890"/>
    <cellStyle name="Input 3 3 11 3" xfId="17891"/>
    <cellStyle name="Input 3 3 12" xfId="17892"/>
    <cellStyle name="Input 3 3 12 2" xfId="17893"/>
    <cellStyle name="Input 3 3 12 2 2" xfId="17894"/>
    <cellStyle name="Input 3 3 12 3" xfId="17895"/>
    <cellStyle name="Input 3 3 13" xfId="17896"/>
    <cellStyle name="Input 3 3 13 2" xfId="17897"/>
    <cellStyle name="Input 3 3 13 2 2" xfId="17898"/>
    <cellStyle name="Input 3 3 13 3" xfId="17899"/>
    <cellStyle name="Input 3 3 14" xfId="17900"/>
    <cellStyle name="Input 3 3 14 2" xfId="17901"/>
    <cellStyle name="Input 3 3 14 2 2" xfId="17902"/>
    <cellStyle name="Input 3 3 14 3" xfId="17903"/>
    <cellStyle name="Input 3 3 15" xfId="17904"/>
    <cellStyle name="Input 3 3 15 2" xfId="17905"/>
    <cellStyle name="Input 3 3 15 2 2" xfId="17906"/>
    <cellStyle name="Input 3 3 15 3" xfId="17907"/>
    <cellStyle name="Input 3 3 16" xfId="17908"/>
    <cellStyle name="Input 3 3 16 2" xfId="17909"/>
    <cellStyle name="Input 3 3 16 2 2" xfId="17910"/>
    <cellStyle name="Input 3 3 16 3" xfId="17911"/>
    <cellStyle name="Input 3 3 17" xfId="17912"/>
    <cellStyle name="Input 3 3 17 2" xfId="17913"/>
    <cellStyle name="Input 3 3 17 2 2" xfId="17914"/>
    <cellStyle name="Input 3 3 17 3" xfId="17915"/>
    <cellStyle name="Input 3 3 18" xfId="17916"/>
    <cellStyle name="Input 3 3 18 2" xfId="17917"/>
    <cellStyle name="Input 3 3 19" xfId="17918"/>
    <cellStyle name="Input 3 3 2" xfId="521"/>
    <cellStyle name="Input 3 3 2 10" xfId="17919"/>
    <cellStyle name="Input 3 3 2 10 2" xfId="17920"/>
    <cellStyle name="Input 3 3 2 10 2 2" xfId="17921"/>
    <cellStyle name="Input 3 3 2 10 3" xfId="17922"/>
    <cellStyle name="Input 3 3 2 11" xfId="17923"/>
    <cellStyle name="Input 3 3 2 11 2" xfId="17924"/>
    <cellStyle name="Input 3 3 2 11 2 2" xfId="17925"/>
    <cellStyle name="Input 3 3 2 11 3" xfId="17926"/>
    <cellStyle name="Input 3 3 2 12" xfId="17927"/>
    <cellStyle name="Input 3 3 2 12 2" xfId="17928"/>
    <cellStyle name="Input 3 3 2 12 2 2" xfId="17929"/>
    <cellStyle name="Input 3 3 2 12 3" xfId="17930"/>
    <cellStyle name="Input 3 3 2 13" xfId="17931"/>
    <cellStyle name="Input 3 3 2 13 2" xfId="17932"/>
    <cellStyle name="Input 3 3 2 13 2 2" xfId="17933"/>
    <cellStyle name="Input 3 3 2 13 3" xfId="17934"/>
    <cellStyle name="Input 3 3 2 14" xfId="17935"/>
    <cellStyle name="Input 3 3 2 14 2" xfId="17936"/>
    <cellStyle name="Input 3 3 2 14 2 2" xfId="17937"/>
    <cellStyle name="Input 3 3 2 14 3" xfId="17938"/>
    <cellStyle name="Input 3 3 2 15" xfId="17939"/>
    <cellStyle name="Input 3 3 2 15 2" xfId="17940"/>
    <cellStyle name="Input 3 3 2 15 2 2" xfId="17941"/>
    <cellStyle name="Input 3 3 2 15 3" xfId="17942"/>
    <cellStyle name="Input 3 3 2 16" xfId="17943"/>
    <cellStyle name="Input 3 3 2 16 2" xfId="17944"/>
    <cellStyle name="Input 3 3 2 16 2 2" xfId="17945"/>
    <cellStyle name="Input 3 3 2 16 3" xfId="17946"/>
    <cellStyle name="Input 3 3 2 17" xfId="17947"/>
    <cellStyle name="Input 3 3 2 17 2" xfId="17948"/>
    <cellStyle name="Input 3 3 2 17 2 2" xfId="17949"/>
    <cellStyle name="Input 3 3 2 17 3" xfId="17950"/>
    <cellStyle name="Input 3 3 2 18" xfId="17951"/>
    <cellStyle name="Input 3 3 2 18 2" xfId="17952"/>
    <cellStyle name="Input 3 3 2 18 2 2" xfId="17953"/>
    <cellStyle name="Input 3 3 2 18 3" xfId="17954"/>
    <cellStyle name="Input 3 3 2 19" xfId="17955"/>
    <cellStyle name="Input 3 3 2 19 2" xfId="17956"/>
    <cellStyle name="Input 3 3 2 19 2 2" xfId="17957"/>
    <cellStyle name="Input 3 3 2 19 3" xfId="17958"/>
    <cellStyle name="Input 3 3 2 2" xfId="17959"/>
    <cellStyle name="Input 3 3 2 2 2" xfId="17960"/>
    <cellStyle name="Input 3 3 2 2 2 2" xfId="17961"/>
    <cellStyle name="Input 3 3 2 2 3" xfId="17962"/>
    <cellStyle name="Input 3 3 2 20" xfId="17963"/>
    <cellStyle name="Input 3 3 2 20 2" xfId="17964"/>
    <cellStyle name="Input 3 3 2 20 2 2" xfId="17965"/>
    <cellStyle name="Input 3 3 2 20 3" xfId="17966"/>
    <cellStyle name="Input 3 3 2 21" xfId="17967"/>
    <cellStyle name="Input 3 3 2 21 2" xfId="17968"/>
    <cellStyle name="Input 3 3 2 22" xfId="17969"/>
    <cellStyle name="Input 3 3 2 3" xfId="17970"/>
    <cellStyle name="Input 3 3 2 3 2" xfId="17971"/>
    <cellStyle name="Input 3 3 2 3 2 2" xfId="17972"/>
    <cellStyle name="Input 3 3 2 3 3" xfId="17973"/>
    <cellStyle name="Input 3 3 2 4" xfId="17974"/>
    <cellStyle name="Input 3 3 2 4 2" xfId="17975"/>
    <cellStyle name="Input 3 3 2 4 2 2" xfId="17976"/>
    <cellStyle name="Input 3 3 2 4 3" xfId="17977"/>
    <cellStyle name="Input 3 3 2 5" xfId="17978"/>
    <cellStyle name="Input 3 3 2 5 2" xfId="17979"/>
    <cellStyle name="Input 3 3 2 5 2 2" xfId="17980"/>
    <cellStyle name="Input 3 3 2 5 3" xfId="17981"/>
    <cellStyle name="Input 3 3 2 6" xfId="17982"/>
    <cellStyle name="Input 3 3 2 6 2" xfId="17983"/>
    <cellStyle name="Input 3 3 2 6 2 2" xfId="17984"/>
    <cellStyle name="Input 3 3 2 6 3" xfId="17985"/>
    <cellStyle name="Input 3 3 2 7" xfId="17986"/>
    <cellStyle name="Input 3 3 2 7 2" xfId="17987"/>
    <cellStyle name="Input 3 3 2 7 2 2" xfId="17988"/>
    <cellStyle name="Input 3 3 2 7 3" xfId="17989"/>
    <cellStyle name="Input 3 3 2 8" xfId="17990"/>
    <cellStyle name="Input 3 3 2 8 2" xfId="17991"/>
    <cellStyle name="Input 3 3 2 8 2 2" xfId="17992"/>
    <cellStyle name="Input 3 3 2 8 3" xfId="17993"/>
    <cellStyle name="Input 3 3 2 9" xfId="17994"/>
    <cellStyle name="Input 3 3 2 9 2" xfId="17995"/>
    <cellStyle name="Input 3 3 2 9 2 2" xfId="17996"/>
    <cellStyle name="Input 3 3 2 9 3" xfId="17997"/>
    <cellStyle name="Input 3 3 3" xfId="522"/>
    <cellStyle name="Input 3 3 3 2" xfId="17998"/>
    <cellStyle name="Input 3 3 3 2 2" xfId="17999"/>
    <cellStyle name="Input 3 3 3 3" xfId="18000"/>
    <cellStyle name="Input 3 3 4" xfId="523"/>
    <cellStyle name="Input 3 3 4 2" xfId="18001"/>
    <cellStyle name="Input 3 3 4 2 2" xfId="18002"/>
    <cellStyle name="Input 3 3 4 3" xfId="18003"/>
    <cellStyle name="Input 3 3 5" xfId="524"/>
    <cellStyle name="Input 3 3 5 2" xfId="18004"/>
    <cellStyle name="Input 3 3 5 2 2" xfId="18005"/>
    <cellStyle name="Input 3 3 5 3" xfId="18006"/>
    <cellStyle name="Input 3 3 6" xfId="525"/>
    <cellStyle name="Input 3 3 6 2" xfId="18007"/>
    <cellStyle name="Input 3 3 6 2 2" xfId="18008"/>
    <cellStyle name="Input 3 3 6 3" xfId="18009"/>
    <cellStyle name="Input 3 3 7" xfId="18010"/>
    <cellStyle name="Input 3 3 7 2" xfId="18011"/>
    <cellStyle name="Input 3 3 7 2 2" xfId="18012"/>
    <cellStyle name="Input 3 3 7 3" xfId="18013"/>
    <cellStyle name="Input 3 3 8" xfId="18014"/>
    <cellStyle name="Input 3 3 8 2" xfId="18015"/>
    <cellStyle name="Input 3 3 8 2 2" xfId="18016"/>
    <cellStyle name="Input 3 3 8 3" xfId="18017"/>
    <cellStyle name="Input 3 3 9" xfId="18018"/>
    <cellStyle name="Input 3 3 9 2" xfId="18019"/>
    <cellStyle name="Input 3 3 9 2 2" xfId="18020"/>
    <cellStyle name="Input 3 3 9 3" xfId="18021"/>
    <cellStyle name="Input 3 4" xfId="526"/>
    <cellStyle name="Input 3 4 10" xfId="18022"/>
    <cellStyle name="Input 3 4 10 2" xfId="18023"/>
    <cellStyle name="Input 3 4 10 2 2" xfId="18024"/>
    <cellStyle name="Input 3 4 10 3" xfId="18025"/>
    <cellStyle name="Input 3 4 11" xfId="18026"/>
    <cellStyle name="Input 3 4 11 2" xfId="18027"/>
    <cellStyle name="Input 3 4 11 2 2" xfId="18028"/>
    <cellStyle name="Input 3 4 11 3" xfId="18029"/>
    <cellStyle name="Input 3 4 12" xfId="18030"/>
    <cellStyle name="Input 3 4 12 2" xfId="18031"/>
    <cellStyle name="Input 3 4 12 2 2" xfId="18032"/>
    <cellStyle name="Input 3 4 12 3" xfId="18033"/>
    <cellStyle name="Input 3 4 13" xfId="18034"/>
    <cellStyle name="Input 3 4 13 2" xfId="18035"/>
    <cellStyle name="Input 3 4 13 2 2" xfId="18036"/>
    <cellStyle name="Input 3 4 13 3" xfId="18037"/>
    <cellStyle name="Input 3 4 14" xfId="18038"/>
    <cellStyle name="Input 3 4 14 2" xfId="18039"/>
    <cellStyle name="Input 3 4 14 2 2" xfId="18040"/>
    <cellStyle name="Input 3 4 14 3" xfId="18041"/>
    <cellStyle name="Input 3 4 15" xfId="18042"/>
    <cellStyle name="Input 3 4 15 2" xfId="18043"/>
    <cellStyle name="Input 3 4 15 2 2" xfId="18044"/>
    <cellStyle name="Input 3 4 15 3" xfId="18045"/>
    <cellStyle name="Input 3 4 16" xfId="18046"/>
    <cellStyle name="Input 3 4 16 2" xfId="18047"/>
    <cellStyle name="Input 3 4 16 2 2" xfId="18048"/>
    <cellStyle name="Input 3 4 16 3" xfId="18049"/>
    <cellStyle name="Input 3 4 17" xfId="18050"/>
    <cellStyle name="Input 3 4 17 2" xfId="18051"/>
    <cellStyle name="Input 3 4 17 2 2" xfId="18052"/>
    <cellStyle name="Input 3 4 17 3" xfId="18053"/>
    <cellStyle name="Input 3 4 18" xfId="18054"/>
    <cellStyle name="Input 3 4 18 2" xfId="18055"/>
    <cellStyle name="Input 3 4 19" xfId="18056"/>
    <cellStyle name="Input 3 4 2" xfId="527"/>
    <cellStyle name="Input 3 4 2 10" xfId="18057"/>
    <cellStyle name="Input 3 4 2 10 2" xfId="18058"/>
    <cellStyle name="Input 3 4 2 10 2 2" xfId="18059"/>
    <cellStyle name="Input 3 4 2 10 3" xfId="18060"/>
    <cellStyle name="Input 3 4 2 11" xfId="18061"/>
    <cellStyle name="Input 3 4 2 11 2" xfId="18062"/>
    <cellStyle name="Input 3 4 2 11 2 2" xfId="18063"/>
    <cellStyle name="Input 3 4 2 11 3" xfId="18064"/>
    <cellStyle name="Input 3 4 2 12" xfId="18065"/>
    <cellStyle name="Input 3 4 2 12 2" xfId="18066"/>
    <cellStyle name="Input 3 4 2 12 2 2" xfId="18067"/>
    <cellStyle name="Input 3 4 2 12 3" xfId="18068"/>
    <cellStyle name="Input 3 4 2 13" xfId="18069"/>
    <cellStyle name="Input 3 4 2 13 2" xfId="18070"/>
    <cellStyle name="Input 3 4 2 13 2 2" xfId="18071"/>
    <cellStyle name="Input 3 4 2 13 3" xfId="18072"/>
    <cellStyle name="Input 3 4 2 14" xfId="18073"/>
    <cellStyle name="Input 3 4 2 14 2" xfId="18074"/>
    <cellStyle name="Input 3 4 2 14 2 2" xfId="18075"/>
    <cellStyle name="Input 3 4 2 14 3" xfId="18076"/>
    <cellStyle name="Input 3 4 2 15" xfId="18077"/>
    <cellStyle name="Input 3 4 2 15 2" xfId="18078"/>
    <cellStyle name="Input 3 4 2 15 2 2" xfId="18079"/>
    <cellStyle name="Input 3 4 2 15 3" xfId="18080"/>
    <cellStyle name="Input 3 4 2 16" xfId="18081"/>
    <cellStyle name="Input 3 4 2 16 2" xfId="18082"/>
    <cellStyle name="Input 3 4 2 16 2 2" xfId="18083"/>
    <cellStyle name="Input 3 4 2 16 3" xfId="18084"/>
    <cellStyle name="Input 3 4 2 17" xfId="18085"/>
    <cellStyle name="Input 3 4 2 17 2" xfId="18086"/>
    <cellStyle name="Input 3 4 2 17 2 2" xfId="18087"/>
    <cellStyle name="Input 3 4 2 17 3" xfId="18088"/>
    <cellStyle name="Input 3 4 2 18" xfId="18089"/>
    <cellStyle name="Input 3 4 2 18 2" xfId="18090"/>
    <cellStyle name="Input 3 4 2 18 2 2" xfId="18091"/>
    <cellStyle name="Input 3 4 2 18 3" xfId="18092"/>
    <cellStyle name="Input 3 4 2 19" xfId="18093"/>
    <cellStyle name="Input 3 4 2 19 2" xfId="18094"/>
    <cellStyle name="Input 3 4 2 19 2 2" xfId="18095"/>
    <cellStyle name="Input 3 4 2 19 3" xfId="18096"/>
    <cellStyle name="Input 3 4 2 2" xfId="18097"/>
    <cellStyle name="Input 3 4 2 2 2" xfId="18098"/>
    <cellStyle name="Input 3 4 2 2 2 2" xfId="18099"/>
    <cellStyle name="Input 3 4 2 2 3" xfId="18100"/>
    <cellStyle name="Input 3 4 2 20" xfId="18101"/>
    <cellStyle name="Input 3 4 2 20 2" xfId="18102"/>
    <cellStyle name="Input 3 4 2 20 2 2" xfId="18103"/>
    <cellStyle name="Input 3 4 2 20 3" xfId="18104"/>
    <cellStyle name="Input 3 4 2 21" xfId="18105"/>
    <cellStyle name="Input 3 4 2 21 2" xfId="18106"/>
    <cellStyle name="Input 3 4 2 22" xfId="18107"/>
    <cellStyle name="Input 3 4 2 3" xfId="18108"/>
    <cellStyle name="Input 3 4 2 3 2" xfId="18109"/>
    <cellStyle name="Input 3 4 2 3 2 2" xfId="18110"/>
    <cellStyle name="Input 3 4 2 3 3" xfId="18111"/>
    <cellStyle name="Input 3 4 2 4" xfId="18112"/>
    <cellStyle name="Input 3 4 2 4 2" xfId="18113"/>
    <cellStyle name="Input 3 4 2 4 2 2" xfId="18114"/>
    <cellStyle name="Input 3 4 2 4 3" xfId="18115"/>
    <cellStyle name="Input 3 4 2 5" xfId="18116"/>
    <cellStyle name="Input 3 4 2 5 2" xfId="18117"/>
    <cellStyle name="Input 3 4 2 5 2 2" xfId="18118"/>
    <cellStyle name="Input 3 4 2 5 3" xfId="18119"/>
    <cellStyle name="Input 3 4 2 6" xfId="18120"/>
    <cellStyle name="Input 3 4 2 6 2" xfId="18121"/>
    <cellStyle name="Input 3 4 2 6 2 2" xfId="18122"/>
    <cellStyle name="Input 3 4 2 6 3" xfId="18123"/>
    <cellStyle name="Input 3 4 2 7" xfId="18124"/>
    <cellStyle name="Input 3 4 2 7 2" xfId="18125"/>
    <cellStyle name="Input 3 4 2 7 2 2" xfId="18126"/>
    <cellStyle name="Input 3 4 2 7 3" xfId="18127"/>
    <cellStyle name="Input 3 4 2 8" xfId="18128"/>
    <cellStyle name="Input 3 4 2 8 2" xfId="18129"/>
    <cellStyle name="Input 3 4 2 8 2 2" xfId="18130"/>
    <cellStyle name="Input 3 4 2 8 3" xfId="18131"/>
    <cellStyle name="Input 3 4 2 9" xfId="18132"/>
    <cellStyle name="Input 3 4 2 9 2" xfId="18133"/>
    <cellStyle name="Input 3 4 2 9 2 2" xfId="18134"/>
    <cellStyle name="Input 3 4 2 9 3" xfId="18135"/>
    <cellStyle name="Input 3 4 3" xfId="528"/>
    <cellStyle name="Input 3 4 3 2" xfId="18136"/>
    <cellStyle name="Input 3 4 3 2 2" xfId="18137"/>
    <cellStyle name="Input 3 4 3 3" xfId="18138"/>
    <cellStyle name="Input 3 4 4" xfId="529"/>
    <cellStyle name="Input 3 4 4 2" xfId="18139"/>
    <cellStyle name="Input 3 4 4 2 2" xfId="18140"/>
    <cellStyle name="Input 3 4 4 3" xfId="18141"/>
    <cellStyle name="Input 3 4 5" xfId="530"/>
    <cellStyle name="Input 3 4 5 2" xfId="18142"/>
    <cellStyle name="Input 3 4 5 2 2" xfId="18143"/>
    <cellStyle name="Input 3 4 5 3" xfId="18144"/>
    <cellStyle name="Input 3 4 6" xfId="531"/>
    <cellStyle name="Input 3 4 6 2" xfId="18145"/>
    <cellStyle name="Input 3 4 6 2 2" xfId="18146"/>
    <cellStyle name="Input 3 4 6 3" xfId="18147"/>
    <cellStyle name="Input 3 4 7" xfId="18148"/>
    <cellStyle name="Input 3 4 7 2" xfId="18149"/>
    <cellStyle name="Input 3 4 7 2 2" xfId="18150"/>
    <cellStyle name="Input 3 4 7 3" xfId="18151"/>
    <cellStyle name="Input 3 4 8" xfId="18152"/>
    <cellStyle name="Input 3 4 8 2" xfId="18153"/>
    <cellStyle name="Input 3 4 8 2 2" xfId="18154"/>
    <cellStyle name="Input 3 4 8 3" xfId="18155"/>
    <cellStyle name="Input 3 4 9" xfId="18156"/>
    <cellStyle name="Input 3 4 9 2" xfId="18157"/>
    <cellStyle name="Input 3 4 9 2 2" xfId="18158"/>
    <cellStyle name="Input 3 4 9 3" xfId="18159"/>
    <cellStyle name="Input 3 5" xfId="532"/>
    <cellStyle name="Input 3 5 10" xfId="18160"/>
    <cellStyle name="Input 3 5 10 2" xfId="18161"/>
    <cellStyle name="Input 3 5 10 2 2" xfId="18162"/>
    <cellStyle name="Input 3 5 10 3" xfId="18163"/>
    <cellStyle name="Input 3 5 11" xfId="18164"/>
    <cellStyle name="Input 3 5 11 2" xfId="18165"/>
    <cellStyle name="Input 3 5 11 2 2" xfId="18166"/>
    <cellStyle name="Input 3 5 11 3" xfId="18167"/>
    <cellStyle name="Input 3 5 12" xfId="18168"/>
    <cellStyle name="Input 3 5 12 2" xfId="18169"/>
    <cellStyle name="Input 3 5 12 2 2" xfId="18170"/>
    <cellStyle name="Input 3 5 12 3" xfId="18171"/>
    <cellStyle name="Input 3 5 13" xfId="18172"/>
    <cellStyle name="Input 3 5 13 2" xfId="18173"/>
    <cellStyle name="Input 3 5 13 2 2" xfId="18174"/>
    <cellStyle name="Input 3 5 13 3" xfId="18175"/>
    <cellStyle name="Input 3 5 14" xfId="18176"/>
    <cellStyle name="Input 3 5 14 2" xfId="18177"/>
    <cellStyle name="Input 3 5 14 2 2" xfId="18178"/>
    <cellStyle name="Input 3 5 14 3" xfId="18179"/>
    <cellStyle name="Input 3 5 15" xfId="18180"/>
    <cellStyle name="Input 3 5 15 2" xfId="18181"/>
    <cellStyle name="Input 3 5 15 2 2" xfId="18182"/>
    <cellStyle name="Input 3 5 15 3" xfId="18183"/>
    <cellStyle name="Input 3 5 16" xfId="18184"/>
    <cellStyle name="Input 3 5 16 2" xfId="18185"/>
    <cellStyle name="Input 3 5 16 2 2" xfId="18186"/>
    <cellStyle name="Input 3 5 16 3" xfId="18187"/>
    <cellStyle name="Input 3 5 17" xfId="18188"/>
    <cellStyle name="Input 3 5 17 2" xfId="18189"/>
    <cellStyle name="Input 3 5 17 2 2" xfId="18190"/>
    <cellStyle name="Input 3 5 17 3" xfId="18191"/>
    <cellStyle name="Input 3 5 18" xfId="18192"/>
    <cellStyle name="Input 3 5 18 2" xfId="18193"/>
    <cellStyle name="Input 3 5 18 2 2" xfId="18194"/>
    <cellStyle name="Input 3 5 18 3" xfId="18195"/>
    <cellStyle name="Input 3 5 19" xfId="18196"/>
    <cellStyle name="Input 3 5 19 2" xfId="18197"/>
    <cellStyle name="Input 3 5 19 2 2" xfId="18198"/>
    <cellStyle name="Input 3 5 19 3" xfId="18199"/>
    <cellStyle name="Input 3 5 2" xfId="18200"/>
    <cellStyle name="Input 3 5 2 10" xfId="18201"/>
    <cellStyle name="Input 3 5 2 10 2" xfId="18202"/>
    <cellStyle name="Input 3 5 2 10 2 2" xfId="18203"/>
    <cellStyle name="Input 3 5 2 10 3" xfId="18204"/>
    <cellStyle name="Input 3 5 2 11" xfId="18205"/>
    <cellStyle name="Input 3 5 2 11 2" xfId="18206"/>
    <cellStyle name="Input 3 5 2 11 2 2" xfId="18207"/>
    <cellStyle name="Input 3 5 2 11 3" xfId="18208"/>
    <cellStyle name="Input 3 5 2 12" xfId="18209"/>
    <cellStyle name="Input 3 5 2 12 2" xfId="18210"/>
    <cellStyle name="Input 3 5 2 12 2 2" xfId="18211"/>
    <cellStyle name="Input 3 5 2 12 3" xfId="18212"/>
    <cellStyle name="Input 3 5 2 13" xfId="18213"/>
    <cellStyle name="Input 3 5 2 13 2" xfId="18214"/>
    <cellStyle name="Input 3 5 2 13 2 2" xfId="18215"/>
    <cellStyle name="Input 3 5 2 13 3" xfId="18216"/>
    <cellStyle name="Input 3 5 2 14" xfId="18217"/>
    <cellStyle name="Input 3 5 2 14 2" xfId="18218"/>
    <cellStyle name="Input 3 5 2 14 2 2" xfId="18219"/>
    <cellStyle name="Input 3 5 2 14 3" xfId="18220"/>
    <cellStyle name="Input 3 5 2 15" xfId="18221"/>
    <cellStyle name="Input 3 5 2 15 2" xfId="18222"/>
    <cellStyle name="Input 3 5 2 15 2 2" xfId="18223"/>
    <cellStyle name="Input 3 5 2 15 3" xfId="18224"/>
    <cellStyle name="Input 3 5 2 16" xfId="18225"/>
    <cellStyle name="Input 3 5 2 16 2" xfId="18226"/>
    <cellStyle name="Input 3 5 2 16 2 2" xfId="18227"/>
    <cellStyle name="Input 3 5 2 16 3" xfId="18228"/>
    <cellStyle name="Input 3 5 2 17" xfId="18229"/>
    <cellStyle name="Input 3 5 2 17 2" xfId="18230"/>
    <cellStyle name="Input 3 5 2 17 2 2" xfId="18231"/>
    <cellStyle name="Input 3 5 2 17 3" xfId="18232"/>
    <cellStyle name="Input 3 5 2 18" xfId="18233"/>
    <cellStyle name="Input 3 5 2 18 2" xfId="18234"/>
    <cellStyle name="Input 3 5 2 18 2 2" xfId="18235"/>
    <cellStyle name="Input 3 5 2 18 3" xfId="18236"/>
    <cellStyle name="Input 3 5 2 19" xfId="18237"/>
    <cellStyle name="Input 3 5 2 19 2" xfId="18238"/>
    <cellStyle name="Input 3 5 2 19 2 2" xfId="18239"/>
    <cellStyle name="Input 3 5 2 19 3" xfId="18240"/>
    <cellStyle name="Input 3 5 2 2" xfId="18241"/>
    <cellStyle name="Input 3 5 2 2 2" xfId="18242"/>
    <cellStyle name="Input 3 5 2 2 2 2" xfId="18243"/>
    <cellStyle name="Input 3 5 2 2 3" xfId="18244"/>
    <cellStyle name="Input 3 5 2 20" xfId="18245"/>
    <cellStyle name="Input 3 5 2 20 2" xfId="18246"/>
    <cellStyle name="Input 3 5 2 20 2 2" xfId="18247"/>
    <cellStyle name="Input 3 5 2 20 3" xfId="18248"/>
    <cellStyle name="Input 3 5 2 21" xfId="18249"/>
    <cellStyle name="Input 3 5 2 21 2" xfId="18250"/>
    <cellStyle name="Input 3 5 2 22" xfId="18251"/>
    <cellStyle name="Input 3 5 2 3" xfId="18252"/>
    <cellStyle name="Input 3 5 2 3 2" xfId="18253"/>
    <cellStyle name="Input 3 5 2 3 2 2" xfId="18254"/>
    <cellStyle name="Input 3 5 2 3 3" xfId="18255"/>
    <cellStyle name="Input 3 5 2 4" xfId="18256"/>
    <cellStyle name="Input 3 5 2 4 2" xfId="18257"/>
    <cellStyle name="Input 3 5 2 4 2 2" xfId="18258"/>
    <cellStyle name="Input 3 5 2 4 3" xfId="18259"/>
    <cellStyle name="Input 3 5 2 5" xfId="18260"/>
    <cellStyle name="Input 3 5 2 5 2" xfId="18261"/>
    <cellStyle name="Input 3 5 2 5 2 2" xfId="18262"/>
    <cellStyle name="Input 3 5 2 5 3" xfId="18263"/>
    <cellStyle name="Input 3 5 2 6" xfId="18264"/>
    <cellStyle name="Input 3 5 2 6 2" xfId="18265"/>
    <cellStyle name="Input 3 5 2 6 2 2" xfId="18266"/>
    <cellStyle name="Input 3 5 2 6 3" xfId="18267"/>
    <cellStyle name="Input 3 5 2 7" xfId="18268"/>
    <cellStyle name="Input 3 5 2 7 2" xfId="18269"/>
    <cellStyle name="Input 3 5 2 7 2 2" xfId="18270"/>
    <cellStyle name="Input 3 5 2 7 3" xfId="18271"/>
    <cellStyle name="Input 3 5 2 8" xfId="18272"/>
    <cellStyle name="Input 3 5 2 8 2" xfId="18273"/>
    <cellStyle name="Input 3 5 2 8 2 2" xfId="18274"/>
    <cellStyle name="Input 3 5 2 8 3" xfId="18275"/>
    <cellStyle name="Input 3 5 2 9" xfId="18276"/>
    <cellStyle name="Input 3 5 2 9 2" xfId="18277"/>
    <cellStyle name="Input 3 5 2 9 2 2" xfId="18278"/>
    <cellStyle name="Input 3 5 2 9 3" xfId="18279"/>
    <cellStyle name="Input 3 5 20" xfId="18280"/>
    <cellStyle name="Input 3 5 20 2" xfId="18281"/>
    <cellStyle name="Input 3 5 20 2 2" xfId="18282"/>
    <cellStyle name="Input 3 5 20 3" xfId="18283"/>
    <cellStyle name="Input 3 5 21" xfId="18284"/>
    <cellStyle name="Input 3 5 21 2" xfId="18285"/>
    <cellStyle name="Input 3 5 21 2 2" xfId="18286"/>
    <cellStyle name="Input 3 5 21 3" xfId="18287"/>
    <cellStyle name="Input 3 5 22" xfId="18288"/>
    <cellStyle name="Input 3 5 22 2" xfId="18289"/>
    <cellStyle name="Input 3 5 23" xfId="18290"/>
    <cellStyle name="Input 3 5 3" xfId="18291"/>
    <cellStyle name="Input 3 5 3 2" xfId="18292"/>
    <cellStyle name="Input 3 5 3 2 2" xfId="18293"/>
    <cellStyle name="Input 3 5 3 3" xfId="18294"/>
    <cellStyle name="Input 3 5 4" xfId="18295"/>
    <cellStyle name="Input 3 5 4 2" xfId="18296"/>
    <cellStyle name="Input 3 5 4 2 2" xfId="18297"/>
    <cellStyle name="Input 3 5 4 3" xfId="18298"/>
    <cellStyle name="Input 3 5 5" xfId="18299"/>
    <cellStyle name="Input 3 5 5 2" xfId="18300"/>
    <cellStyle name="Input 3 5 5 2 2" xfId="18301"/>
    <cellStyle name="Input 3 5 5 3" xfId="18302"/>
    <cellStyle name="Input 3 5 6" xfId="18303"/>
    <cellStyle name="Input 3 5 6 2" xfId="18304"/>
    <cellStyle name="Input 3 5 6 2 2" xfId="18305"/>
    <cellStyle name="Input 3 5 6 3" xfId="18306"/>
    <cellStyle name="Input 3 5 7" xfId="18307"/>
    <cellStyle name="Input 3 5 7 2" xfId="18308"/>
    <cellStyle name="Input 3 5 7 2 2" xfId="18309"/>
    <cellStyle name="Input 3 5 7 3" xfId="18310"/>
    <cellStyle name="Input 3 5 8" xfId="18311"/>
    <cellStyle name="Input 3 5 8 2" xfId="18312"/>
    <cellStyle name="Input 3 5 8 2 2" xfId="18313"/>
    <cellStyle name="Input 3 5 8 3" xfId="18314"/>
    <cellStyle name="Input 3 5 9" xfId="18315"/>
    <cellStyle name="Input 3 5 9 2" xfId="18316"/>
    <cellStyle name="Input 3 5 9 2 2" xfId="18317"/>
    <cellStyle name="Input 3 5 9 3" xfId="18318"/>
    <cellStyle name="Input 3 6" xfId="533"/>
    <cellStyle name="Input 3 6 10" xfId="18319"/>
    <cellStyle name="Input 3 6 10 2" xfId="18320"/>
    <cellStyle name="Input 3 6 10 2 2" xfId="18321"/>
    <cellStyle name="Input 3 6 10 3" xfId="18322"/>
    <cellStyle name="Input 3 6 11" xfId="18323"/>
    <cellStyle name="Input 3 6 11 2" xfId="18324"/>
    <cellStyle name="Input 3 6 11 2 2" xfId="18325"/>
    <cellStyle name="Input 3 6 11 3" xfId="18326"/>
    <cellStyle name="Input 3 6 12" xfId="18327"/>
    <cellStyle name="Input 3 6 12 2" xfId="18328"/>
    <cellStyle name="Input 3 6 12 2 2" xfId="18329"/>
    <cellStyle name="Input 3 6 12 3" xfId="18330"/>
    <cellStyle name="Input 3 6 13" xfId="18331"/>
    <cellStyle name="Input 3 6 13 2" xfId="18332"/>
    <cellStyle name="Input 3 6 13 2 2" xfId="18333"/>
    <cellStyle name="Input 3 6 13 3" xfId="18334"/>
    <cellStyle name="Input 3 6 14" xfId="18335"/>
    <cellStyle name="Input 3 6 14 2" xfId="18336"/>
    <cellStyle name="Input 3 6 14 2 2" xfId="18337"/>
    <cellStyle name="Input 3 6 14 3" xfId="18338"/>
    <cellStyle name="Input 3 6 15" xfId="18339"/>
    <cellStyle name="Input 3 6 15 2" xfId="18340"/>
    <cellStyle name="Input 3 6 15 2 2" xfId="18341"/>
    <cellStyle name="Input 3 6 15 3" xfId="18342"/>
    <cellStyle name="Input 3 6 16" xfId="18343"/>
    <cellStyle name="Input 3 6 16 2" xfId="18344"/>
    <cellStyle name="Input 3 6 16 2 2" xfId="18345"/>
    <cellStyle name="Input 3 6 16 3" xfId="18346"/>
    <cellStyle name="Input 3 6 17" xfId="18347"/>
    <cellStyle name="Input 3 6 17 2" xfId="18348"/>
    <cellStyle name="Input 3 6 17 2 2" xfId="18349"/>
    <cellStyle name="Input 3 6 17 3" xfId="18350"/>
    <cellStyle name="Input 3 6 18" xfId="18351"/>
    <cellStyle name="Input 3 6 18 2" xfId="18352"/>
    <cellStyle name="Input 3 6 18 2 2" xfId="18353"/>
    <cellStyle name="Input 3 6 18 3" xfId="18354"/>
    <cellStyle name="Input 3 6 19" xfId="18355"/>
    <cellStyle name="Input 3 6 19 2" xfId="18356"/>
    <cellStyle name="Input 3 6 19 2 2" xfId="18357"/>
    <cellStyle name="Input 3 6 19 3" xfId="18358"/>
    <cellStyle name="Input 3 6 2" xfId="18359"/>
    <cellStyle name="Input 3 6 2 2" xfId="18360"/>
    <cellStyle name="Input 3 6 2 2 2" xfId="18361"/>
    <cellStyle name="Input 3 6 2 3" xfId="18362"/>
    <cellStyle name="Input 3 6 20" xfId="18363"/>
    <cellStyle name="Input 3 6 20 2" xfId="18364"/>
    <cellStyle name="Input 3 6 20 2 2" xfId="18365"/>
    <cellStyle name="Input 3 6 20 3" xfId="18366"/>
    <cellStyle name="Input 3 6 21" xfId="18367"/>
    <cellStyle name="Input 3 6 21 2" xfId="18368"/>
    <cellStyle name="Input 3 6 22" xfId="18369"/>
    <cellStyle name="Input 3 6 3" xfId="18370"/>
    <cellStyle name="Input 3 6 3 2" xfId="18371"/>
    <cellStyle name="Input 3 6 3 2 2" xfId="18372"/>
    <cellStyle name="Input 3 6 3 3" xfId="18373"/>
    <cellStyle name="Input 3 6 4" xfId="18374"/>
    <cellStyle name="Input 3 6 4 2" xfId="18375"/>
    <cellStyle name="Input 3 6 4 2 2" xfId="18376"/>
    <cellStyle name="Input 3 6 4 3" xfId="18377"/>
    <cellStyle name="Input 3 6 5" xfId="18378"/>
    <cellStyle name="Input 3 6 5 2" xfId="18379"/>
    <cellStyle name="Input 3 6 5 2 2" xfId="18380"/>
    <cellStyle name="Input 3 6 5 3" xfId="18381"/>
    <cellStyle name="Input 3 6 6" xfId="18382"/>
    <cellStyle name="Input 3 6 6 2" xfId="18383"/>
    <cellStyle name="Input 3 6 6 2 2" xfId="18384"/>
    <cellStyle name="Input 3 6 6 3" xfId="18385"/>
    <cellStyle name="Input 3 6 7" xfId="18386"/>
    <cellStyle name="Input 3 6 7 2" xfId="18387"/>
    <cellStyle name="Input 3 6 7 2 2" xfId="18388"/>
    <cellStyle name="Input 3 6 7 3" xfId="18389"/>
    <cellStyle name="Input 3 6 8" xfId="18390"/>
    <cellStyle name="Input 3 6 8 2" xfId="18391"/>
    <cellStyle name="Input 3 6 8 2 2" xfId="18392"/>
    <cellStyle name="Input 3 6 8 3" xfId="18393"/>
    <cellStyle name="Input 3 6 9" xfId="18394"/>
    <cellStyle name="Input 3 6 9 2" xfId="18395"/>
    <cellStyle name="Input 3 6 9 2 2" xfId="18396"/>
    <cellStyle name="Input 3 6 9 3" xfId="18397"/>
    <cellStyle name="Input 3 7" xfId="534"/>
    <cellStyle name="Input 3 7 2" xfId="18398"/>
    <cellStyle name="Input 3 7 2 2" xfId="18399"/>
    <cellStyle name="Input 3 7 3" xfId="18400"/>
    <cellStyle name="Input 3 8" xfId="18401"/>
    <cellStyle name="Input 3 8 2" xfId="18402"/>
    <cellStyle name="Input 3 8 2 2" xfId="18403"/>
    <cellStyle name="Input 3 8 3" xfId="18404"/>
    <cellStyle name="Input 3 9" xfId="18405"/>
    <cellStyle name="Input 3 9 2" xfId="18406"/>
    <cellStyle name="Input 3 9 2 2" xfId="18407"/>
    <cellStyle name="Input 3 9 3" xfId="18408"/>
    <cellStyle name="Input 4" xfId="535"/>
    <cellStyle name="Input 4 10" xfId="18409"/>
    <cellStyle name="Input 4 10 2" xfId="18410"/>
    <cellStyle name="Input 4 10 2 2" xfId="18411"/>
    <cellStyle name="Input 4 10 3" xfId="18412"/>
    <cellStyle name="Input 4 11" xfId="18413"/>
    <cellStyle name="Input 4 11 2" xfId="18414"/>
    <cellStyle name="Input 4 11 2 2" xfId="18415"/>
    <cellStyle name="Input 4 11 3" xfId="18416"/>
    <cellStyle name="Input 4 12" xfId="18417"/>
    <cellStyle name="Input 4 12 2" xfId="18418"/>
    <cellStyle name="Input 4 12 2 2" xfId="18419"/>
    <cellStyle name="Input 4 12 3" xfId="18420"/>
    <cellStyle name="Input 4 13" xfId="18421"/>
    <cellStyle name="Input 4 13 2" xfId="18422"/>
    <cellStyle name="Input 4 13 2 2" xfId="18423"/>
    <cellStyle name="Input 4 13 3" xfId="18424"/>
    <cellStyle name="Input 4 14" xfId="18425"/>
    <cellStyle name="Input 4 14 2" xfId="18426"/>
    <cellStyle name="Input 4 14 2 2" xfId="18427"/>
    <cellStyle name="Input 4 14 3" xfId="18428"/>
    <cellStyle name="Input 4 15" xfId="18429"/>
    <cellStyle name="Input 4 15 2" xfId="18430"/>
    <cellStyle name="Input 4 15 2 2" xfId="18431"/>
    <cellStyle name="Input 4 15 3" xfId="18432"/>
    <cellStyle name="Input 4 16" xfId="18433"/>
    <cellStyle name="Input 4 16 2" xfId="18434"/>
    <cellStyle name="Input 4 16 2 2" xfId="18435"/>
    <cellStyle name="Input 4 16 3" xfId="18436"/>
    <cellStyle name="Input 4 17" xfId="18437"/>
    <cellStyle name="Input 4 17 2" xfId="18438"/>
    <cellStyle name="Input 4 17 2 2" xfId="18439"/>
    <cellStyle name="Input 4 17 3" xfId="18440"/>
    <cellStyle name="Input 4 18" xfId="18441"/>
    <cellStyle name="Input 4 18 2" xfId="18442"/>
    <cellStyle name="Input 4 18 2 2" xfId="18443"/>
    <cellStyle name="Input 4 18 3" xfId="18444"/>
    <cellStyle name="Input 4 19" xfId="18445"/>
    <cellStyle name="Input 4 19 2" xfId="18446"/>
    <cellStyle name="Input 4 19 2 2" xfId="18447"/>
    <cellStyle name="Input 4 19 3" xfId="18448"/>
    <cellStyle name="Input 4 2" xfId="536"/>
    <cellStyle name="Input 4 2 10" xfId="18449"/>
    <cellStyle name="Input 4 2 10 2" xfId="18450"/>
    <cellStyle name="Input 4 2 10 2 2" xfId="18451"/>
    <cellStyle name="Input 4 2 10 3" xfId="18452"/>
    <cellStyle name="Input 4 2 11" xfId="18453"/>
    <cellStyle name="Input 4 2 11 2" xfId="18454"/>
    <cellStyle name="Input 4 2 11 2 2" xfId="18455"/>
    <cellStyle name="Input 4 2 11 3" xfId="18456"/>
    <cellStyle name="Input 4 2 12" xfId="18457"/>
    <cellStyle name="Input 4 2 12 2" xfId="18458"/>
    <cellStyle name="Input 4 2 12 2 2" xfId="18459"/>
    <cellStyle name="Input 4 2 12 3" xfId="18460"/>
    <cellStyle name="Input 4 2 13" xfId="18461"/>
    <cellStyle name="Input 4 2 13 2" xfId="18462"/>
    <cellStyle name="Input 4 2 13 2 2" xfId="18463"/>
    <cellStyle name="Input 4 2 13 3" xfId="18464"/>
    <cellStyle name="Input 4 2 14" xfId="18465"/>
    <cellStyle name="Input 4 2 14 2" xfId="18466"/>
    <cellStyle name="Input 4 2 14 2 2" xfId="18467"/>
    <cellStyle name="Input 4 2 14 3" xfId="18468"/>
    <cellStyle name="Input 4 2 15" xfId="18469"/>
    <cellStyle name="Input 4 2 15 2" xfId="18470"/>
    <cellStyle name="Input 4 2 15 2 2" xfId="18471"/>
    <cellStyle name="Input 4 2 15 3" xfId="18472"/>
    <cellStyle name="Input 4 2 16" xfId="18473"/>
    <cellStyle name="Input 4 2 16 2" xfId="18474"/>
    <cellStyle name="Input 4 2 16 2 2" xfId="18475"/>
    <cellStyle name="Input 4 2 16 3" xfId="18476"/>
    <cellStyle name="Input 4 2 17" xfId="18477"/>
    <cellStyle name="Input 4 2 17 2" xfId="18478"/>
    <cellStyle name="Input 4 2 17 2 2" xfId="18479"/>
    <cellStyle name="Input 4 2 17 3" xfId="18480"/>
    <cellStyle name="Input 4 2 18" xfId="18481"/>
    <cellStyle name="Input 4 2 18 2" xfId="18482"/>
    <cellStyle name="Input 4 2 18 2 2" xfId="18483"/>
    <cellStyle name="Input 4 2 18 3" xfId="18484"/>
    <cellStyle name="Input 4 2 19" xfId="18485"/>
    <cellStyle name="Input 4 2 19 2" xfId="18486"/>
    <cellStyle name="Input 4 2 19 2 2" xfId="18487"/>
    <cellStyle name="Input 4 2 19 3" xfId="18488"/>
    <cellStyle name="Input 4 2 2" xfId="537"/>
    <cellStyle name="Input 4 2 2 10" xfId="18489"/>
    <cellStyle name="Input 4 2 2 10 2" xfId="18490"/>
    <cellStyle name="Input 4 2 2 10 2 2" xfId="18491"/>
    <cellStyle name="Input 4 2 2 10 3" xfId="18492"/>
    <cellStyle name="Input 4 2 2 11" xfId="18493"/>
    <cellStyle name="Input 4 2 2 11 2" xfId="18494"/>
    <cellStyle name="Input 4 2 2 11 2 2" xfId="18495"/>
    <cellStyle name="Input 4 2 2 11 3" xfId="18496"/>
    <cellStyle name="Input 4 2 2 12" xfId="18497"/>
    <cellStyle name="Input 4 2 2 12 2" xfId="18498"/>
    <cellStyle name="Input 4 2 2 12 2 2" xfId="18499"/>
    <cellStyle name="Input 4 2 2 12 3" xfId="18500"/>
    <cellStyle name="Input 4 2 2 13" xfId="18501"/>
    <cellStyle name="Input 4 2 2 13 2" xfId="18502"/>
    <cellStyle name="Input 4 2 2 13 2 2" xfId="18503"/>
    <cellStyle name="Input 4 2 2 13 3" xfId="18504"/>
    <cellStyle name="Input 4 2 2 14" xfId="18505"/>
    <cellStyle name="Input 4 2 2 14 2" xfId="18506"/>
    <cellStyle name="Input 4 2 2 14 2 2" xfId="18507"/>
    <cellStyle name="Input 4 2 2 14 3" xfId="18508"/>
    <cellStyle name="Input 4 2 2 15" xfId="18509"/>
    <cellStyle name="Input 4 2 2 15 2" xfId="18510"/>
    <cellStyle name="Input 4 2 2 15 2 2" xfId="18511"/>
    <cellStyle name="Input 4 2 2 15 3" xfId="18512"/>
    <cellStyle name="Input 4 2 2 16" xfId="18513"/>
    <cellStyle name="Input 4 2 2 16 2" xfId="18514"/>
    <cellStyle name="Input 4 2 2 16 2 2" xfId="18515"/>
    <cellStyle name="Input 4 2 2 16 3" xfId="18516"/>
    <cellStyle name="Input 4 2 2 17" xfId="18517"/>
    <cellStyle name="Input 4 2 2 17 2" xfId="18518"/>
    <cellStyle name="Input 4 2 2 17 2 2" xfId="18519"/>
    <cellStyle name="Input 4 2 2 17 3" xfId="18520"/>
    <cellStyle name="Input 4 2 2 18" xfId="18521"/>
    <cellStyle name="Input 4 2 2 18 2" xfId="18522"/>
    <cellStyle name="Input 4 2 2 19" xfId="18523"/>
    <cellStyle name="Input 4 2 2 2" xfId="18524"/>
    <cellStyle name="Input 4 2 2 2 10" xfId="18525"/>
    <cellStyle name="Input 4 2 2 2 10 2" xfId="18526"/>
    <cellStyle name="Input 4 2 2 2 10 2 2" xfId="18527"/>
    <cellStyle name="Input 4 2 2 2 10 3" xfId="18528"/>
    <cellStyle name="Input 4 2 2 2 11" xfId="18529"/>
    <cellStyle name="Input 4 2 2 2 11 2" xfId="18530"/>
    <cellStyle name="Input 4 2 2 2 11 2 2" xfId="18531"/>
    <cellStyle name="Input 4 2 2 2 11 3" xfId="18532"/>
    <cellStyle name="Input 4 2 2 2 12" xfId="18533"/>
    <cellStyle name="Input 4 2 2 2 12 2" xfId="18534"/>
    <cellStyle name="Input 4 2 2 2 12 2 2" xfId="18535"/>
    <cellStyle name="Input 4 2 2 2 12 3" xfId="18536"/>
    <cellStyle name="Input 4 2 2 2 13" xfId="18537"/>
    <cellStyle name="Input 4 2 2 2 13 2" xfId="18538"/>
    <cellStyle name="Input 4 2 2 2 13 2 2" xfId="18539"/>
    <cellStyle name="Input 4 2 2 2 13 3" xfId="18540"/>
    <cellStyle name="Input 4 2 2 2 14" xfId="18541"/>
    <cellStyle name="Input 4 2 2 2 14 2" xfId="18542"/>
    <cellStyle name="Input 4 2 2 2 14 2 2" xfId="18543"/>
    <cellStyle name="Input 4 2 2 2 14 3" xfId="18544"/>
    <cellStyle name="Input 4 2 2 2 15" xfId="18545"/>
    <cellStyle name="Input 4 2 2 2 15 2" xfId="18546"/>
    <cellStyle name="Input 4 2 2 2 15 2 2" xfId="18547"/>
    <cellStyle name="Input 4 2 2 2 15 3" xfId="18548"/>
    <cellStyle name="Input 4 2 2 2 16" xfId="18549"/>
    <cellStyle name="Input 4 2 2 2 16 2" xfId="18550"/>
    <cellStyle name="Input 4 2 2 2 16 2 2" xfId="18551"/>
    <cellStyle name="Input 4 2 2 2 16 3" xfId="18552"/>
    <cellStyle name="Input 4 2 2 2 17" xfId="18553"/>
    <cellStyle name="Input 4 2 2 2 17 2" xfId="18554"/>
    <cellStyle name="Input 4 2 2 2 17 2 2" xfId="18555"/>
    <cellStyle name="Input 4 2 2 2 17 3" xfId="18556"/>
    <cellStyle name="Input 4 2 2 2 18" xfId="18557"/>
    <cellStyle name="Input 4 2 2 2 18 2" xfId="18558"/>
    <cellStyle name="Input 4 2 2 2 18 2 2" xfId="18559"/>
    <cellStyle name="Input 4 2 2 2 18 3" xfId="18560"/>
    <cellStyle name="Input 4 2 2 2 19" xfId="18561"/>
    <cellStyle name="Input 4 2 2 2 19 2" xfId="18562"/>
    <cellStyle name="Input 4 2 2 2 19 2 2" xfId="18563"/>
    <cellStyle name="Input 4 2 2 2 19 3" xfId="18564"/>
    <cellStyle name="Input 4 2 2 2 2" xfId="18565"/>
    <cellStyle name="Input 4 2 2 2 2 2" xfId="18566"/>
    <cellStyle name="Input 4 2 2 2 2 2 2" xfId="18567"/>
    <cellStyle name="Input 4 2 2 2 2 3" xfId="18568"/>
    <cellStyle name="Input 4 2 2 2 20" xfId="18569"/>
    <cellStyle name="Input 4 2 2 2 20 2" xfId="18570"/>
    <cellStyle name="Input 4 2 2 2 20 2 2" xfId="18571"/>
    <cellStyle name="Input 4 2 2 2 20 3" xfId="18572"/>
    <cellStyle name="Input 4 2 2 2 21" xfId="18573"/>
    <cellStyle name="Input 4 2 2 2 21 2" xfId="18574"/>
    <cellStyle name="Input 4 2 2 2 22" xfId="18575"/>
    <cellStyle name="Input 4 2 2 2 3" xfId="18576"/>
    <cellStyle name="Input 4 2 2 2 3 2" xfId="18577"/>
    <cellStyle name="Input 4 2 2 2 3 2 2" xfId="18578"/>
    <cellStyle name="Input 4 2 2 2 3 3" xfId="18579"/>
    <cellStyle name="Input 4 2 2 2 4" xfId="18580"/>
    <cellStyle name="Input 4 2 2 2 4 2" xfId="18581"/>
    <cellStyle name="Input 4 2 2 2 4 2 2" xfId="18582"/>
    <cellStyle name="Input 4 2 2 2 4 3" xfId="18583"/>
    <cellStyle name="Input 4 2 2 2 5" xfId="18584"/>
    <cellStyle name="Input 4 2 2 2 5 2" xfId="18585"/>
    <cellStyle name="Input 4 2 2 2 5 2 2" xfId="18586"/>
    <cellStyle name="Input 4 2 2 2 5 3" xfId="18587"/>
    <cellStyle name="Input 4 2 2 2 6" xfId="18588"/>
    <cellStyle name="Input 4 2 2 2 6 2" xfId="18589"/>
    <cellStyle name="Input 4 2 2 2 6 2 2" xfId="18590"/>
    <cellStyle name="Input 4 2 2 2 6 3" xfId="18591"/>
    <cellStyle name="Input 4 2 2 2 7" xfId="18592"/>
    <cellStyle name="Input 4 2 2 2 7 2" xfId="18593"/>
    <cellStyle name="Input 4 2 2 2 7 2 2" xfId="18594"/>
    <cellStyle name="Input 4 2 2 2 7 3" xfId="18595"/>
    <cellStyle name="Input 4 2 2 2 8" xfId="18596"/>
    <cellStyle name="Input 4 2 2 2 8 2" xfId="18597"/>
    <cellStyle name="Input 4 2 2 2 8 2 2" xfId="18598"/>
    <cellStyle name="Input 4 2 2 2 8 3" xfId="18599"/>
    <cellStyle name="Input 4 2 2 2 9" xfId="18600"/>
    <cellStyle name="Input 4 2 2 2 9 2" xfId="18601"/>
    <cellStyle name="Input 4 2 2 2 9 2 2" xfId="18602"/>
    <cellStyle name="Input 4 2 2 2 9 3" xfId="18603"/>
    <cellStyle name="Input 4 2 2 3" xfId="18604"/>
    <cellStyle name="Input 4 2 2 3 2" xfId="18605"/>
    <cellStyle name="Input 4 2 2 3 2 2" xfId="18606"/>
    <cellStyle name="Input 4 2 2 3 3" xfId="18607"/>
    <cellStyle name="Input 4 2 2 4" xfId="18608"/>
    <cellStyle name="Input 4 2 2 4 2" xfId="18609"/>
    <cellStyle name="Input 4 2 2 4 2 2" xfId="18610"/>
    <cellStyle name="Input 4 2 2 4 3" xfId="18611"/>
    <cellStyle name="Input 4 2 2 5" xfId="18612"/>
    <cellStyle name="Input 4 2 2 5 2" xfId="18613"/>
    <cellStyle name="Input 4 2 2 5 2 2" xfId="18614"/>
    <cellStyle name="Input 4 2 2 5 3" xfId="18615"/>
    <cellStyle name="Input 4 2 2 6" xfId="18616"/>
    <cellStyle name="Input 4 2 2 6 2" xfId="18617"/>
    <cellStyle name="Input 4 2 2 6 2 2" xfId="18618"/>
    <cellStyle name="Input 4 2 2 6 3" xfId="18619"/>
    <cellStyle name="Input 4 2 2 7" xfId="18620"/>
    <cellStyle name="Input 4 2 2 7 2" xfId="18621"/>
    <cellStyle name="Input 4 2 2 7 2 2" xfId="18622"/>
    <cellStyle name="Input 4 2 2 7 3" xfId="18623"/>
    <cellStyle name="Input 4 2 2 8" xfId="18624"/>
    <cellStyle name="Input 4 2 2 8 2" xfId="18625"/>
    <cellStyle name="Input 4 2 2 8 2 2" xfId="18626"/>
    <cellStyle name="Input 4 2 2 8 3" xfId="18627"/>
    <cellStyle name="Input 4 2 2 9" xfId="18628"/>
    <cellStyle name="Input 4 2 2 9 2" xfId="18629"/>
    <cellStyle name="Input 4 2 2 9 2 2" xfId="18630"/>
    <cellStyle name="Input 4 2 2 9 3" xfId="18631"/>
    <cellStyle name="Input 4 2 20" xfId="18632"/>
    <cellStyle name="Input 4 2 20 2" xfId="18633"/>
    <cellStyle name="Input 4 2 20 2 2" xfId="18634"/>
    <cellStyle name="Input 4 2 20 3" xfId="18635"/>
    <cellStyle name="Input 4 2 21" xfId="18636"/>
    <cellStyle name="Input 4 2 21 2" xfId="18637"/>
    <cellStyle name="Input 4 2 22" xfId="18638"/>
    <cellStyle name="Input 4 2 3" xfId="538"/>
    <cellStyle name="Input 4 2 3 10" xfId="18639"/>
    <cellStyle name="Input 4 2 3 10 2" xfId="18640"/>
    <cellStyle name="Input 4 2 3 10 2 2" xfId="18641"/>
    <cellStyle name="Input 4 2 3 10 3" xfId="18642"/>
    <cellStyle name="Input 4 2 3 11" xfId="18643"/>
    <cellStyle name="Input 4 2 3 11 2" xfId="18644"/>
    <cellStyle name="Input 4 2 3 11 2 2" xfId="18645"/>
    <cellStyle name="Input 4 2 3 11 3" xfId="18646"/>
    <cellStyle name="Input 4 2 3 12" xfId="18647"/>
    <cellStyle name="Input 4 2 3 12 2" xfId="18648"/>
    <cellStyle name="Input 4 2 3 12 2 2" xfId="18649"/>
    <cellStyle name="Input 4 2 3 12 3" xfId="18650"/>
    <cellStyle name="Input 4 2 3 13" xfId="18651"/>
    <cellStyle name="Input 4 2 3 13 2" xfId="18652"/>
    <cellStyle name="Input 4 2 3 13 2 2" xfId="18653"/>
    <cellStyle name="Input 4 2 3 13 3" xfId="18654"/>
    <cellStyle name="Input 4 2 3 14" xfId="18655"/>
    <cellStyle name="Input 4 2 3 14 2" xfId="18656"/>
    <cellStyle name="Input 4 2 3 14 2 2" xfId="18657"/>
    <cellStyle name="Input 4 2 3 14 3" xfId="18658"/>
    <cellStyle name="Input 4 2 3 15" xfId="18659"/>
    <cellStyle name="Input 4 2 3 15 2" xfId="18660"/>
    <cellStyle name="Input 4 2 3 15 2 2" xfId="18661"/>
    <cellStyle name="Input 4 2 3 15 3" xfId="18662"/>
    <cellStyle name="Input 4 2 3 16" xfId="18663"/>
    <cellStyle name="Input 4 2 3 16 2" xfId="18664"/>
    <cellStyle name="Input 4 2 3 16 2 2" xfId="18665"/>
    <cellStyle name="Input 4 2 3 16 3" xfId="18666"/>
    <cellStyle name="Input 4 2 3 17" xfId="18667"/>
    <cellStyle name="Input 4 2 3 17 2" xfId="18668"/>
    <cellStyle name="Input 4 2 3 17 2 2" xfId="18669"/>
    <cellStyle name="Input 4 2 3 17 3" xfId="18670"/>
    <cellStyle name="Input 4 2 3 18" xfId="18671"/>
    <cellStyle name="Input 4 2 3 18 2" xfId="18672"/>
    <cellStyle name="Input 4 2 3 19" xfId="18673"/>
    <cellStyle name="Input 4 2 3 2" xfId="18674"/>
    <cellStyle name="Input 4 2 3 2 10" xfId="18675"/>
    <cellStyle name="Input 4 2 3 2 10 2" xfId="18676"/>
    <cellStyle name="Input 4 2 3 2 10 2 2" xfId="18677"/>
    <cellStyle name="Input 4 2 3 2 10 3" xfId="18678"/>
    <cellStyle name="Input 4 2 3 2 11" xfId="18679"/>
    <cellStyle name="Input 4 2 3 2 11 2" xfId="18680"/>
    <cellStyle name="Input 4 2 3 2 11 2 2" xfId="18681"/>
    <cellStyle name="Input 4 2 3 2 11 3" xfId="18682"/>
    <cellStyle name="Input 4 2 3 2 12" xfId="18683"/>
    <cellStyle name="Input 4 2 3 2 12 2" xfId="18684"/>
    <cellStyle name="Input 4 2 3 2 12 2 2" xfId="18685"/>
    <cellStyle name="Input 4 2 3 2 12 3" xfId="18686"/>
    <cellStyle name="Input 4 2 3 2 13" xfId="18687"/>
    <cellStyle name="Input 4 2 3 2 13 2" xfId="18688"/>
    <cellStyle name="Input 4 2 3 2 13 2 2" xfId="18689"/>
    <cellStyle name="Input 4 2 3 2 13 3" xfId="18690"/>
    <cellStyle name="Input 4 2 3 2 14" xfId="18691"/>
    <cellStyle name="Input 4 2 3 2 14 2" xfId="18692"/>
    <cellStyle name="Input 4 2 3 2 14 2 2" xfId="18693"/>
    <cellStyle name="Input 4 2 3 2 14 3" xfId="18694"/>
    <cellStyle name="Input 4 2 3 2 15" xfId="18695"/>
    <cellStyle name="Input 4 2 3 2 15 2" xfId="18696"/>
    <cellStyle name="Input 4 2 3 2 15 2 2" xfId="18697"/>
    <cellStyle name="Input 4 2 3 2 15 3" xfId="18698"/>
    <cellStyle name="Input 4 2 3 2 16" xfId="18699"/>
    <cellStyle name="Input 4 2 3 2 16 2" xfId="18700"/>
    <cellStyle name="Input 4 2 3 2 16 2 2" xfId="18701"/>
    <cellStyle name="Input 4 2 3 2 16 3" xfId="18702"/>
    <cellStyle name="Input 4 2 3 2 17" xfId="18703"/>
    <cellStyle name="Input 4 2 3 2 17 2" xfId="18704"/>
    <cellStyle name="Input 4 2 3 2 17 2 2" xfId="18705"/>
    <cellStyle name="Input 4 2 3 2 17 3" xfId="18706"/>
    <cellStyle name="Input 4 2 3 2 18" xfId="18707"/>
    <cellStyle name="Input 4 2 3 2 18 2" xfId="18708"/>
    <cellStyle name="Input 4 2 3 2 18 2 2" xfId="18709"/>
    <cellStyle name="Input 4 2 3 2 18 3" xfId="18710"/>
    <cellStyle name="Input 4 2 3 2 19" xfId="18711"/>
    <cellStyle name="Input 4 2 3 2 19 2" xfId="18712"/>
    <cellStyle name="Input 4 2 3 2 19 2 2" xfId="18713"/>
    <cellStyle name="Input 4 2 3 2 19 3" xfId="18714"/>
    <cellStyle name="Input 4 2 3 2 2" xfId="18715"/>
    <cellStyle name="Input 4 2 3 2 2 2" xfId="18716"/>
    <cellStyle name="Input 4 2 3 2 2 2 2" xfId="18717"/>
    <cellStyle name="Input 4 2 3 2 2 3" xfId="18718"/>
    <cellStyle name="Input 4 2 3 2 20" xfId="18719"/>
    <cellStyle name="Input 4 2 3 2 20 2" xfId="18720"/>
    <cellStyle name="Input 4 2 3 2 20 2 2" xfId="18721"/>
    <cellStyle name="Input 4 2 3 2 20 3" xfId="18722"/>
    <cellStyle name="Input 4 2 3 2 21" xfId="18723"/>
    <cellStyle name="Input 4 2 3 2 21 2" xfId="18724"/>
    <cellStyle name="Input 4 2 3 2 22" xfId="18725"/>
    <cellStyle name="Input 4 2 3 2 3" xfId="18726"/>
    <cellStyle name="Input 4 2 3 2 3 2" xfId="18727"/>
    <cellStyle name="Input 4 2 3 2 3 2 2" xfId="18728"/>
    <cellStyle name="Input 4 2 3 2 3 3" xfId="18729"/>
    <cellStyle name="Input 4 2 3 2 4" xfId="18730"/>
    <cellStyle name="Input 4 2 3 2 4 2" xfId="18731"/>
    <cellStyle name="Input 4 2 3 2 4 2 2" xfId="18732"/>
    <cellStyle name="Input 4 2 3 2 4 3" xfId="18733"/>
    <cellStyle name="Input 4 2 3 2 5" xfId="18734"/>
    <cellStyle name="Input 4 2 3 2 5 2" xfId="18735"/>
    <cellStyle name="Input 4 2 3 2 5 2 2" xfId="18736"/>
    <cellStyle name="Input 4 2 3 2 5 3" xfId="18737"/>
    <cellStyle name="Input 4 2 3 2 6" xfId="18738"/>
    <cellStyle name="Input 4 2 3 2 6 2" xfId="18739"/>
    <cellStyle name="Input 4 2 3 2 6 2 2" xfId="18740"/>
    <cellStyle name="Input 4 2 3 2 6 3" xfId="18741"/>
    <cellStyle name="Input 4 2 3 2 7" xfId="18742"/>
    <cellStyle name="Input 4 2 3 2 7 2" xfId="18743"/>
    <cellStyle name="Input 4 2 3 2 7 2 2" xfId="18744"/>
    <cellStyle name="Input 4 2 3 2 7 3" xfId="18745"/>
    <cellStyle name="Input 4 2 3 2 8" xfId="18746"/>
    <cellStyle name="Input 4 2 3 2 8 2" xfId="18747"/>
    <cellStyle name="Input 4 2 3 2 8 2 2" xfId="18748"/>
    <cellStyle name="Input 4 2 3 2 8 3" xfId="18749"/>
    <cellStyle name="Input 4 2 3 2 9" xfId="18750"/>
    <cellStyle name="Input 4 2 3 2 9 2" xfId="18751"/>
    <cellStyle name="Input 4 2 3 2 9 2 2" xfId="18752"/>
    <cellStyle name="Input 4 2 3 2 9 3" xfId="18753"/>
    <cellStyle name="Input 4 2 3 3" xfId="18754"/>
    <cellStyle name="Input 4 2 3 3 2" xfId="18755"/>
    <cellStyle name="Input 4 2 3 3 2 2" xfId="18756"/>
    <cellStyle name="Input 4 2 3 3 3" xfId="18757"/>
    <cellStyle name="Input 4 2 3 4" xfId="18758"/>
    <cellStyle name="Input 4 2 3 4 2" xfId="18759"/>
    <cellStyle name="Input 4 2 3 4 2 2" xfId="18760"/>
    <cellStyle name="Input 4 2 3 4 3" xfId="18761"/>
    <cellStyle name="Input 4 2 3 5" xfId="18762"/>
    <cellStyle name="Input 4 2 3 5 2" xfId="18763"/>
    <cellStyle name="Input 4 2 3 5 2 2" xfId="18764"/>
    <cellStyle name="Input 4 2 3 5 3" xfId="18765"/>
    <cellStyle name="Input 4 2 3 6" xfId="18766"/>
    <cellStyle name="Input 4 2 3 6 2" xfId="18767"/>
    <cellStyle name="Input 4 2 3 6 2 2" xfId="18768"/>
    <cellStyle name="Input 4 2 3 6 3" xfId="18769"/>
    <cellStyle name="Input 4 2 3 7" xfId="18770"/>
    <cellStyle name="Input 4 2 3 7 2" xfId="18771"/>
    <cellStyle name="Input 4 2 3 7 2 2" xfId="18772"/>
    <cellStyle name="Input 4 2 3 7 3" xfId="18773"/>
    <cellStyle name="Input 4 2 3 8" xfId="18774"/>
    <cellStyle name="Input 4 2 3 8 2" xfId="18775"/>
    <cellStyle name="Input 4 2 3 8 2 2" xfId="18776"/>
    <cellStyle name="Input 4 2 3 8 3" xfId="18777"/>
    <cellStyle name="Input 4 2 3 9" xfId="18778"/>
    <cellStyle name="Input 4 2 3 9 2" xfId="18779"/>
    <cellStyle name="Input 4 2 3 9 2 2" xfId="18780"/>
    <cellStyle name="Input 4 2 3 9 3" xfId="18781"/>
    <cellStyle name="Input 4 2 4" xfId="539"/>
    <cellStyle name="Input 4 2 4 10" xfId="18782"/>
    <cellStyle name="Input 4 2 4 10 2" xfId="18783"/>
    <cellStyle name="Input 4 2 4 10 2 2" xfId="18784"/>
    <cellStyle name="Input 4 2 4 10 3" xfId="18785"/>
    <cellStyle name="Input 4 2 4 11" xfId="18786"/>
    <cellStyle name="Input 4 2 4 11 2" xfId="18787"/>
    <cellStyle name="Input 4 2 4 11 2 2" xfId="18788"/>
    <cellStyle name="Input 4 2 4 11 3" xfId="18789"/>
    <cellStyle name="Input 4 2 4 12" xfId="18790"/>
    <cellStyle name="Input 4 2 4 12 2" xfId="18791"/>
    <cellStyle name="Input 4 2 4 12 2 2" xfId="18792"/>
    <cellStyle name="Input 4 2 4 12 3" xfId="18793"/>
    <cellStyle name="Input 4 2 4 13" xfId="18794"/>
    <cellStyle name="Input 4 2 4 13 2" xfId="18795"/>
    <cellStyle name="Input 4 2 4 13 2 2" xfId="18796"/>
    <cellStyle name="Input 4 2 4 13 3" xfId="18797"/>
    <cellStyle name="Input 4 2 4 14" xfId="18798"/>
    <cellStyle name="Input 4 2 4 14 2" xfId="18799"/>
    <cellStyle name="Input 4 2 4 14 2 2" xfId="18800"/>
    <cellStyle name="Input 4 2 4 14 3" xfId="18801"/>
    <cellStyle name="Input 4 2 4 15" xfId="18802"/>
    <cellStyle name="Input 4 2 4 15 2" xfId="18803"/>
    <cellStyle name="Input 4 2 4 15 2 2" xfId="18804"/>
    <cellStyle name="Input 4 2 4 15 3" xfId="18805"/>
    <cellStyle name="Input 4 2 4 16" xfId="18806"/>
    <cellStyle name="Input 4 2 4 16 2" xfId="18807"/>
    <cellStyle name="Input 4 2 4 16 2 2" xfId="18808"/>
    <cellStyle name="Input 4 2 4 16 3" xfId="18809"/>
    <cellStyle name="Input 4 2 4 17" xfId="18810"/>
    <cellStyle name="Input 4 2 4 17 2" xfId="18811"/>
    <cellStyle name="Input 4 2 4 17 2 2" xfId="18812"/>
    <cellStyle name="Input 4 2 4 17 3" xfId="18813"/>
    <cellStyle name="Input 4 2 4 18" xfId="18814"/>
    <cellStyle name="Input 4 2 4 18 2" xfId="18815"/>
    <cellStyle name="Input 4 2 4 18 2 2" xfId="18816"/>
    <cellStyle name="Input 4 2 4 18 3" xfId="18817"/>
    <cellStyle name="Input 4 2 4 19" xfId="18818"/>
    <cellStyle name="Input 4 2 4 19 2" xfId="18819"/>
    <cellStyle name="Input 4 2 4 19 2 2" xfId="18820"/>
    <cellStyle name="Input 4 2 4 19 3" xfId="18821"/>
    <cellStyle name="Input 4 2 4 2" xfId="18822"/>
    <cellStyle name="Input 4 2 4 2 10" xfId="18823"/>
    <cellStyle name="Input 4 2 4 2 10 2" xfId="18824"/>
    <cellStyle name="Input 4 2 4 2 10 2 2" xfId="18825"/>
    <cellStyle name="Input 4 2 4 2 10 3" xfId="18826"/>
    <cellStyle name="Input 4 2 4 2 11" xfId="18827"/>
    <cellStyle name="Input 4 2 4 2 11 2" xfId="18828"/>
    <cellStyle name="Input 4 2 4 2 11 2 2" xfId="18829"/>
    <cellStyle name="Input 4 2 4 2 11 3" xfId="18830"/>
    <cellStyle name="Input 4 2 4 2 12" xfId="18831"/>
    <cellStyle name="Input 4 2 4 2 12 2" xfId="18832"/>
    <cellStyle name="Input 4 2 4 2 12 2 2" xfId="18833"/>
    <cellStyle name="Input 4 2 4 2 12 3" xfId="18834"/>
    <cellStyle name="Input 4 2 4 2 13" xfId="18835"/>
    <cellStyle name="Input 4 2 4 2 13 2" xfId="18836"/>
    <cellStyle name="Input 4 2 4 2 13 2 2" xfId="18837"/>
    <cellStyle name="Input 4 2 4 2 13 3" xfId="18838"/>
    <cellStyle name="Input 4 2 4 2 14" xfId="18839"/>
    <cellStyle name="Input 4 2 4 2 14 2" xfId="18840"/>
    <cellStyle name="Input 4 2 4 2 14 2 2" xfId="18841"/>
    <cellStyle name="Input 4 2 4 2 14 3" xfId="18842"/>
    <cellStyle name="Input 4 2 4 2 15" xfId="18843"/>
    <cellStyle name="Input 4 2 4 2 15 2" xfId="18844"/>
    <cellStyle name="Input 4 2 4 2 15 2 2" xfId="18845"/>
    <cellStyle name="Input 4 2 4 2 15 3" xfId="18846"/>
    <cellStyle name="Input 4 2 4 2 16" xfId="18847"/>
    <cellStyle name="Input 4 2 4 2 16 2" xfId="18848"/>
    <cellStyle name="Input 4 2 4 2 16 2 2" xfId="18849"/>
    <cellStyle name="Input 4 2 4 2 16 3" xfId="18850"/>
    <cellStyle name="Input 4 2 4 2 17" xfId="18851"/>
    <cellStyle name="Input 4 2 4 2 17 2" xfId="18852"/>
    <cellStyle name="Input 4 2 4 2 17 2 2" xfId="18853"/>
    <cellStyle name="Input 4 2 4 2 17 3" xfId="18854"/>
    <cellStyle name="Input 4 2 4 2 18" xfId="18855"/>
    <cellStyle name="Input 4 2 4 2 18 2" xfId="18856"/>
    <cellStyle name="Input 4 2 4 2 18 2 2" xfId="18857"/>
    <cellStyle name="Input 4 2 4 2 18 3" xfId="18858"/>
    <cellStyle name="Input 4 2 4 2 19" xfId="18859"/>
    <cellStyle name="Input 4 2 4 2 19 2" xfId="18860"/>
    <cellStyle name="Input 4 2 4 2 19 2 2" xfId="18861"/>
    <cellStyle name="Input 4 2 4 2 19 3" xfId="18862"/>
    <cellStyle name="Input 4 2 4 2 2" xfId="18863"/>
    <cellStyle name="Input 4 2 4 2 2 2" xfId="18864"/>
    <cellStyle name="Input 4 2 4 2 2 2 2" xfId="18865"/>
    <cellStyle name="Input 4 2 4 2 2 3" xfId="18866"/>
    <cellStyle name="Input 4 2 4 2 20" xfId="18867"/>
    <cellStyle name="Input 4 2 4 2 20 2" xfId="18868"/>
    <cellStyle name="Input 4 2 4 2 20 2 2" xfId="18869"/>
    <cellStyle name="Input 4 2 4 2 20 3" xfId="18870"/>
    <cellStyle name="Input 4 2 4 2 21" xfId="18871"/>
    <cellStyle name="Input 4 2 4 2 21 2" xfId="18872"/>
    <cellStyle name="Input 4 2 4 2 22" xfId="18873"/>
    <cellStyle name="Input 4 2 4 2 3" xfId="18874"/>
    <cellStyle name="Input 4 2 4 2 3 2" xfId="18875"/>
    <cellStyle name="Input 4 2 4 2 3 2 2" xfId="18876"/>
    <cellStyle name="Input 4 2 4 2 3 3" xfId="18877"/>
    <cellStyle name="Input 4 2 4 2 4" xfId="18878"/>
    <cellStyle name="Input 4 2 4 2 4 2" xfId="18879"/>
    <cellStyle name="Input 4 2 4 2 4 2 2" xfId="18880"/>
    <cellStyle name="Input 4 2 4 2 4 3" xfId="18881"/>
    <cellStyle name="Input 4 2 4 2 5" xfId="18882"/>
    <cellStyle name="Input 4 2 4 2 5 2" xfId="18883"/>
    <cellStyle name="Input 4 2 4 2 5 2 2" xfId="18884"/>
    <cellStyle name="Input 4 2 4 2 5 3" xfId="18885"/>
    <cellStyle name="Input 4 2 4 2 6" xfId="18886"/>
    <cellStyle name="Input 4 2 4 2 6 2" xfId="18887"/>
    <cellStyle name="Input 4 2 4 2 6 2 2" xfId="18888"/>
    <cellStyle name="Input 4 2 4 2 6 3" xfId="18889"/>
    <cellStyle name="Input 4 2 4 2 7" xfId="18890"/>
    <cellStyle name="Input 4 2 4 2 7 2" xfId="18891"/>
    <cellStyle name="Input 4 2 4 2 7 2 2" xfId="18892"/>
    <cellStyle name="Input 4 2 4 2 7 3" xfId="18893"/>
    <cellStyle name="Input 4 2 4 2 8" xfId="18894"/>
    <cellStyle name="Input 4 2 4 2 8 2" xfId="18895"/>
    <cellStyle name="Input 4 2 4 2 8 2 2" xfId="18896"/>
    <cellStyle name="Input 4 2 4 2 8 3" xfId="18897"/>
    <cellStyle name="Input 4 2 4 2 9" xfId="18898"/>
    <cellStyle name="Input 4 2 4 2 9 2" xfId="18899"/>
    <cellStyle name="Input 4 2 4 2 9 2 2" xfId="18900"/>
    <cellStyle name="Input 4 2 4 2 9 3" xfId="18901"/>
    <cellStyle name="Input 4 2 4 20" xfId="18902"/>
    <cellStyle name="Input 4 2 4 20 2" xfId="18903"/>
    <cellStyle name="Input 4 2 4 20 2 2" xfId="18904"/>
    <cellStyle name="Input 4 2 4 20 3" xfId="18905"/>
    <cellStyle name="Input 4 2 4 21" xfId="18906"/>
    <cellStyle name="Input 4 2 4 21 2" xfId="18907"/>
    <cellStyle name="Input 4 2 4 21 2 2" xfId="18908"/>
    <cellStyle name="Input 4 2 4 21 3" xfId="18909"/>
    <cellStyle name="Input 4 2 4 22" xfId="18910"/>
    <cellStyle name="Input 4 2 4 22 2" xfId="18911"/>
    <cellStyle name="Input 4 2 4 23" xfId="18912"/>
    <cellStyle name="Input 4 2 4 3" xfId="18913"/>
    <cellStyle name="Input 4 2 4 3 2" xfId="18914"/>
    <cellStyle name="Input 4 2 4 3 2 2" xfId="18915"/>
    <cellStyle name="Input 4 2 4 3 3" xfId="18916"/>
    <cellStyle name="Input 4 2 4 4" xfId="18917"/>
    <cellStyle name="Input 4 2 4 4 2" xfId="18918"/>
    <cellStyle name="Input 4 2 4 4 2 2" xfId="18919"/>
    <cellStyle name="Input 4 2 4 4 3" xfId="18920"/>
    <cellStyle name="Input 4 2 4 5" xfId="18921"/>
    <cellStyle name="Input 4 2 4 5 2" xfId="18922"/>
    <cellStyle name="Input 4 2 4 5 2 2" xfId="18923"/>
    <cellStyle name="Input 4 2 4 5 3" xfId="18924"/>
    <cellStyle name="Input 4 2 4 6" xfId="18925"/>
    <cellStyle name="Input 4 2 4 6 2" xfId="18926"/>
    <cellStyle name="Input 4 2 4 6 2 2" xfId="18927"/>
    <cellStyle name="Input 4 2 4 6 3" xfId="18928"/>
    <cellStyle name="Input 4 2 4 7" xfId="18929"/>
    <cellStyle name="Input 4 2 4 7 2" xfId="18930"/>
    <cellStyle name="Input 4 2 4 7 2 2" xfId="18931"/>
    <cellStyle name="Input 4 2 4 7 3" xfId="18932"/>
    <cellStyle name="Input 4 2 4 8" xfId="18933"/>
    <cellStyle name="Input 4 2 4 8 2" xfId="18934"/>
    <cellStyle name="Input 4 2 4 8 2 2" xfId="18935"/>
    <cellStyle name="Input 4 2 4 8 3" xfId="18936"/>
    <cellStyle name="Input 4 2 4 9" xfId="18937"/>
    <cellStyle name="Input 4 2 4 9 2" xfId="18938"/>
    <cellStyle name="Input 4 2 4 9 2 2" xfId="18939"/>
    <cellStyle name="Input 4 2 4 9 3" xfId="18940"/>
    <cellStyle name="Input 4 2 5" xfId="540"/>
    <cellStyle name="Input 4 2 5 10" xfId="18941"/>
    <cellStyle name="Input 4 2 5 10 2" xfId="18942"/>
    <cellStyle name="Input 4 2 5 10 2 2" xfId="18943"/>
    <cellStyle name="Input 4 2 5 10 3" xfId="18944"/>
    <cellStyle name="Input 4 2 5 11" xfId="18945"/>
    <cellStyle name="Input 4 2 5 11 2" xfId="18946"/>
    <cellStyle name="Input 4 2 5 11 2 2" xfId="18947"/>
    <cellStyle name="Input 4 2 5 11 3" xfId="18948"/>
    <cellStyle name="Input 4 2 5 12" xfId="18949"/>
    <cellStyle name="Input 4 2 5 12 2" xfId="18950"/>
    <cellStyle name="Input 4 2 5 12 2 2" xfId="18951"/>
    <cellStyle name="Input 4 2 5 12 3" xfId="18952"/>
    <cellStyle name="Input 4 2 5 13" xfId="18953"/>
    <cellStyle name="Input 4 2 5 13 2" xfId="18954"/>
    <cellStyle name="Input 4 2 5 13 2 2" xfId="18955"/>
    <cellStyle name="Input 4 2 5 13 3" xfId="18956"/>
    <cellStyle name="Input 4 2 5 14" xfId="18957"/>
    <cellStyle name="Input 4 2 5 14 2" xfId="18958"/>
    <cellStyle name="Input 4 2 5 14 2 2" xfId="18959"/>
    <cellStyle name="Input 4 2 5 14 3" xfId="18960"/>
    <cellStyle name="Input 4 2 5 15" xfId="18961"/>
    <cellStyle name="Input 4 2 5 15 2" xfId="18962"/>
    <cellStyle name="Input 4 2 5 15 2 2" xfId="18963"/>
    <cellStyle name="Input 4 2 5 15 3" xfId="18964"/>
    <cellStyle name="Input 4 2 5 16" xfId="18965"/>
    <cellStyle name="Input 4 2 5 16 2" xfId="18966"/>
    <cellStyle name="Input 4 2 5 16 2 2" xfId="18967"/>
    <cellStyle name="Input 4 2 5 16 3" xfId="18968"/>
    <cellStyle name="Input 4 2 5 17" xfId="18969"/>
    <cellStyle name="Input 4 2 5 17 2" xfId="18970"/>
    <cellStyle name="Input 4 2 5 17 2 2" xfId="18971"/>
    <cellStyle name="Input 4 2 5 17 3" xfId="18972"/>
    <cellStyle name="Input 4 2 5 18" xfId="18973"/>
    <cellStyle name="Input 4 2 5 18 2" xfId="18974"/>
    <cellStyle name="Input 4 2 5 18 2 2" xfId="18975"/>
    <cellStyle name="Input 4 2 5 18 3" xfId="18976"/>
    <cellStyle name="Input 4 2 5 19" xfId="18977"/>
    <cellStyle name="Input 4 2 5 19 2" xfId="18978"/>
    <cellStyle name="Input 4 2 5 19 2 2" xfId="18979"/>
    <cellStyle name="Input 4 2 5 19 3" xfId="18980"/>
    <cellStyle name="Input 4 2 5 2" xfId="18981"/>
    <cellStyle name="Input 4 2 5 2 2" xfId="18982"/>
    <cellStyle name="Input 4 2 5 2 2 2" xfId="18983"/>
    <cellStyle name="Input 4 2 5 2 3" xfId="18984"/>
    <cellStyle name="Input 4 2 5 20" xfId="18985"/>
    <cellStyle name="Input 4 2 5 20 2" xfId="18986"/>
    <cellStyle name="Input 4 2 5 20 2 2" xfId="18987"/>
    <cellStyle name="Input 4 2 5 20 3" xfId="18988"/>
    <cellStyle name="Input 4 2 5 21" xfId="18989"/>
    <cellStyle name="Input 4 2 5 21 2" xfId="18990"/>
    <cellStyle name="Input 4 2 5 22" xfId="18991"/>
    <cellStyle name="Input 4 2 5 3" xfId="18992"/>
    <cellStyle name="Input 4 2 5 3 2" xfId="18993"/>
    <cellStyle name="Input 4 2 5 3 2 2" xfId="18994"/>
    <cellStyle name="Input 4 2 5 3 3" xfId="18995"/>
    <cellStyle name="Input 4 2 5 4" xfId="18996"/>
    <cellStyle name="Input 4 2 5 4 2" xfId="18997"/>
    <cellStyle name="Input 4 2 5 4 2 2" xfId="18998"/>
    <cellStyle name="Input 4 2 5 4 3" xfId="18999"/>
    <cellStyle name="Input 4 2 5 5" xfId="19000"/>
    <cellStyle name="Input 4 2 5 5 2" xfId="19001"/>
    <cellStyle name="Input 4 2 5 5 2 2" xfId="19002"/>
    <cellStyle name="Input 4 2 5 5 3" xfId="19003"/>
    <cellStyle name="Input 4 2 5 6" xfId="19004"/>
    <cellStyle name="Input 4 2 5 6 2" xfId="19005"/>
    <cellStyle name="Input 4 2 5 6 2 2" xfId="19006"/>
    <cellStyle name="Input 4 2 5 6 3" xfId="19007"/>
    <cellStyle name="Input 4 2 5 7" xfId="19008"/>
    <cellStyle name="Input 4 2 5 7 2" xfId="19009"/>
    <cellStyle name="Input 4 2 5 7 2 2" xfId="19010"/>
    <cellStyle name="Input 4 2 5 7 3" xfId="19011"/>
    <cellStyle name="Input 4 2 5 8" xfId="19012"/>
    <cellStyle name="Input 4 2 5 8 2" xfId="19013"/>
    <cellStyle name="Input 4 2 5 8 2 2" xfId="19014"/>
    <cellStyle name="Input 4 2 5 8 3" xfId="19015"/>
    <cellStyle name="Input 4 2 5 9" xfId="19016"/>
    <cellStyle name="Input 4 2 5 9 2" xfId="19017"/>
    <cellStyle name="Input 4 2 5 9 2 2" xfId="19018"/>
    <cellStyle name="Input 4 2 5 9 3" xfId="19019"/>
    <cellStyle name="Input 4 2 6" xfId="541"/>
    <cellStyle name="Input 4 2 6 2" xfId="19020"/>
    <cellStyle name="Input 4 2 6 2 2" xfId="19021"/>
    <cellStyle name="Input 4 2 6 3" xfId="19022"/>
    <cellStyle name="Input 4 2 7" xfId="19023"/>
    <cellStyle name="Input 4 2 7 2" xfId="19024"/>
    <cellStyle name="Input 4 2 7 2 2" xfId="19025"/>
    <cellStyle name="Input 4 2 7 3" xfId="19026"/>
    <cellStyle name="Input 4 2 8" xfId="19027"/>
    <cellStyle name="Input 4 2 8 2" xfId="19028"/>
    <cellStyle name="Input 4 2 8 2 2" xfId="19029"/>
    <cellStyle name="Input 4 2 8 3" xfId="19030"/>
    <cellStyle name="Input 4 2 9" xfId="19031"/>
    <cellStyle name="Input 4 2 9 2" xfId="19032"/>
    <cellStyle name="Input 4 2 9 2 2" xfId="19033"/>
    <cellStyle name="Input 4 2 9 3" xfId="19034"/>
    <cellStyle name="Input 4 20" xfId="19035"/>
    <cellStyle name="Input 4 20 2" xfId="19036"/>
    <cellStyle name="Input 4 20 2 2" xfId="19037"/>
    <cellStyle name="Input 4 20 3" xfId="19038"/>
    <cellStyle name="Input 4 21" xfId="19039"/>
    <cellStyle name="Input 4 21 2" xfId="19040"/>
    <cellStyle name="Input 4 21 2 2" xfId="19041"/>
    <cellStyle name="Input 4 21 3" xfId="19042"/>
    <cellStyle name="Input 4 22" xfId="19043"/>
    <cellStyle name="Input 4 22 2" xfId="19044"/>
    <cellStyle name="Input 4 23" xfId="19045"/>
    <cellStyle name="Input 4 24" xfId="19046"/>
    <cellStyle name="Input 4 25" xfId="19047"/>
    <cellStyle name="Input 4 26" xfId="19048"/>
    <cellStyle name="Input 4 3" xfId="542"/>
    <cellStyle name="Input 4 3 10" xfId="19049"/>
    <cellStyle name="Input 4 3 10 2" xfId="19050"/>
    <cellStyle name="Input 4 3 10 2 2" xfId="19051"/>
    <cellStyle name="Input 4 3 10 3" xfId="19052"/>
    <cellStyle name="Input 4 3 11" xfId="19053"/>
    <cellStyle name="Input 4 3 11 2" xfId="19054"/>
    <cellStyle name="Input 4 3 11 2 2" xfId="19055"/>
    <cellStyle name="Input 4 3 11 3" xfId="19056"/>
    <cellStyle name="Input 4 3 12" xfId="19057"/>
    <cellStyle name="Input 4 3 12 2" xfId="19058"/>
    <cellStyle name="Input 4 3 12 2 2" xfId="19059"/>
    <cellStyle name="Input 4 3 12 3" xfId="19060"/>
    <cellStyle name="Input 4 3 13" xfId="19061"/>
    <cellStyle name="Input 4 3 13 2" xfId="19062"/>
    <cellStyle name="Input 4 3 13 2 2" xfId="19063"/>
    <cellStyle name="Input 4 3 13 3" xfId="19064"/>
    <cellStyle name="Input 4 3 14" xfId="19065"/>
    <cellStyle name="Input 4 3 14 2" xfId="19066"/>
    <cellStyle name="Input 4 3 14 2 2" xfId="19067"/>
    <cellStyle name="Input 4 3 14 3" xfId="19068"/>
    <cellStyle name="Input 4 3 15" xfId="19069"/>
    <cellStyle name="Input 4 3 15 2" xfId="19070"/>
    <cellStyle name="Input 4 3 15 2 2" xfId="19071"/>
    <cellStyle name="Input 4 3 15 3" xfId="19072"/>
    <cellStyle name="Input 4 3 16" xfId="19073"/>
    <cellStyle name="Input 4 3 16 2" xfId="19074"/>
    <cellStyle name="Input 4 3 16 2 2" xfId="19075"/>
    <cellStyle name="Input 4 3 16 3" xfId="19076"/>
    <cellStyle name="Input 4 3 17" xfId="19077"/>
    <cellStyle name="Input 4 3 17 2" xfId="19078"/>
    <cellStyle name="Input 4 3 17 2 2" xfId="19079"/>
    <cellStyle name="Input 4 3 17 3" xfId="19080"/>
    <cellStyle name="Input 4 3 18" xfId="19081"/>
    <cellStyle name="Input 4 3 18 2" xfId="19082"/>
    <cellStyle name="Input 4 3 19" xfId="19083"/>
    <cellStyle name="Input 4 3 2" xfId="543"/>
    <cellStyle name="Input 4 3 2 10" xfId="19084"/>
    <cellStyle name="Input 4 3 2 10 2" xfId="19085"/>
    <cellStyle name="Input 4 3 2 10 2 2" xfId="19086"/>
    <cellStyle name="Input 4 3 2 10 3" xfId="19087"/>
    <cellStyle name="Input 4 3 2 11" xfId="19088"/>
    <cellStyle name="Input 4 3 2 11 2" xfId="19089"/>
    <cellStyle name="Input 4 3 2 11 2 2" xfId="19090"/>
    <cellStyle name="Input 4 3 2 11 3" xfId="19091"/>
    <cellStyle name="Input 4 3 2 12" xfId="19092"/>
    <cellStyle name="Input 4 3 2 12 2" xfId="19093"/>
    <cellStyle name="Input 4 3 2 12 2 2" xfId="19094"/>
    <cellStyle name="Input 4 3 2 12 3" xfId="19095"/>
    <cellStyle name="Input 4 3 2 13" xfId="19096"/>
    <cellStyle name="Input 4 3 2 13 2" xfId="19097"/>
    <cellStyle name="Input 4 3 2 13 2 2" xfId="19098"/>
    <cellStyle name="Input 4 3 2 13 3" xfId="19099"/>
    <cellStyle name="Input 4 3 2 14" xfId="19100"/>
    <cellStyle name="Input 4 3 2 14 2" xfId="19101"/>
    <cellStyle name="Input 4 3 2 14 2 2" xfId="19102"/>
    <cellStyle name="Input 4 3 2 14 3" xfId="19103"/>
    <cellStyle name="Input 4 3 2 15" xfId="19104"/>
    <cellStyle name="Input 4 3 2 15 2" xfId="19105"/>
    <cellStyle name="Input 4 3 2 15 2 2" xfId="19106"/>
    <cellStyle name="Input 4 3 2 15 3" xfId="19107"/>
    <cellStyle name="Input 4 3 2 16" xfId="19108"/>
    <cellStyle name="Input 4 3 2 16 2" xfId="19109"/>
    <cellStyle name="Input 4 3 2 16 2 2" xfId="19110"/>
    <cellStyle name="Input 4 3 2 16 3" xfId="19111"/>
    <cellStyle name="Input 4 3 2 17" xfId="19112"/>
    <cellStyle name="Input 4 3 2 17 2" xfId="19113"/>
    <cellStyle name="Input 4 3 2 17 2 2" xfId="19114"/>
    <cellStyle name="Input 4 3 2 17 3" xfId="19115"/>
    <cellStyle name="Input 4 3 2 18" xfId="19116"/>
    <cellStyle name="Input 4 3 2 18 2" xfId="19117"/>
    <cellStyle name="Input 4 3 2 18 2 2" xfId="19118"/>
    <cellStyle name="Input 4 3 2 18 3" xfId="19119"/>
    <cellStyle name="Input 4 3 2 19" xfId="19120"/>
    <cellStyle name="Input 4 3 2 19 2" xfId="19121"/>
    <cellStyle name="Input 4 3 2 19 2 2" xfId="19122"/>
    <cellStyle name="Input 4 3 2 19 3" xfId="19123"/>
    <cellStyle name="Input 4 3 2 2" xfId="19124"/>
    <cellStyle name="Input 4 3 2 2 2" xfId="19125"/>
    <cellStyle name="Input 4 3 2 2 2 2" xfId="19126"/>
    <cellStyle name="Input 4 3 2 2 3" xfId="19127"/>
    <cellStyle name="Input 4 3 2 20" xfId="19128"/>
    <cellStyle name="Input 4 3 2 20 2" xfId="19129"/>
    <cellStyle name="Input 4 3 2 20 2 2" xfId="19130"/>
    <cellStyle name="Input 4 3 2 20 3" xfId="19131"/>
    <cellStyle name="Input 4 3 2 21" xfId="19132"/>
    <cellStyle name="Input 4 3 2 21 2" xfId="19133"/>
    <cellStyle name="Input 4 3 2 22" xfId="19134"/>
    <cellStyle name="Input 4 3 2 3" xfId="19135"/>
    <cellStyle name="Input 4 3 2 3 2" xfId="19136"/>
    <cellStyle name="Input 4 3 2 3 2 2" xfId="19137"/>
    <cellStyle name="Input 4 3 2 3 3" xfId="19138"/>
    <cellStyle name="Input 4 3 2 4" xfId="19139"/>
    <cellStyle name="Input 4 3 2 4 2" xfId="19140"/>
    <cellStyle name="Input 4 3 2 4 2 2" xfId="19141"/>
    <cellStyle name="Input 4 3 2 4 3" xfId="19142"/>
    <cellStyle name="Input 4 3 2 5" xfId="19143"/>
    <cellStyle name="Input 4 3 2 5 2" xfId="19144"/>
    <cellStyle name="Input 4 3 2 5 2 2" xfId="19145"/>
    <cellStyle name="Input 4 3 2 5 3" xfId="19146"/>
    <cellStyle name="Input 4 3 2 6" xfId="19147"/>
    <cellStyle name="Input 4 3 2 6 2" xfId="19148"/>
    <cellStyle name="Input 4 3 2 6 2 2" xfId="19149"/>
    <cellStyle name="Input 4 3 2 6 3" xfId="19150"/>
    <cellStyle name="Input 4 3 2 7" xfId="19151"/>
    <cellStyle name="Input 4 3 2 7 2" xfId="19152"/>
    <cellStyle name="Input 4 3 2 7 2 2" xfId="19153"/>
    <cellStyle name="Input 4 3 2 7 3" xfId="19154"/>
    <cellStyle name="Input 4 3 2 8" xfId="19155"/>
    <cellStyle name="Input 4 3 2 8 2" xfId="19156"/>
    <cellStyle name="Input 4 3 2 8 2 2" xfId="19157"/>
    <cellStyle name="Input 4 3 2 8 3" xfId="19158"/>
    <cellStyle name="Input 4 3 2 9" xfId="19159"/>
    <cellStyle name="Input 4 3 2 9 2" xfId="19160"/>
    <cellStyle name="Input 4 3 2 9 2 2" xfId="19161"/>
    <cellStyle name="Input 4 3 2 9 3" xfId="19162"/>
    <cellStyle name="Input 4 3 3" xfId="544"/>
    <cellStyle name="Input 4 3 3 2" xfId="19163"/>
    <cellStyle name="Input 4 3 3 2 2" xfId="19164"/>
    <cellStyle name="Input 4 3 3 3" xfId="19165"/>
    <cellStyle name="Input 4 3 4" xfId="545"/>
    <cellStyle name="Input 4 3 4 2" xfId="19166"/>
    <cellStyle name="Input 4 3 4 2 2" xfId="19167"/>
    <cellStyle name="Input 4 3 4 3" xfId="19168"/>
    <cellStyle name="Input 4 3 5" xfId="546"/>
    <cellStyle name="Input 4 3 5 2" xfId="19169"/>
    <cellStyle name="Input 4 3 5 2 2" xfId="19170"/>
    <cellStyle name="Input 4 3 5 3" xfId="19171"/>
    <cellStyle name="Input 4 3 6" xfId="547"/>
    <cellStyle name="Input 4 3 6 2" xfId="19172"/>
    <cellStyle name="Input 4 3 6 2 2" xfId="19173"/>
    <cellStyle name="Input 4 3 6 3" xfId="19174"/>
    <cellStyle name="Input 4 3 7" xfId="19175"/>
    <cellStyle name="Input 4 3 7 2" xfId="19176"/>
    <cellStyle name="Input 4 3 7 2 2" xfId="19177"/>
    <cellStyle name="Input 4 3 7 3" xfId="19178"/>
    <cellStyle name="Input 4 3 8" xfId="19179"/>
    <cellStyle name="Input 4 3 8 2" xfId="19180"/>
    <cellStyle name="Input 4 3 8 2 2" xfId="19181"/>
    <cellStyle name="Input 4 3 8 3" xfId="19182"/>
    <cellStyle name="Input 4 3 9" xfId="19183"/>
    <cellStyle name="Input 4 3 9 2" xfId="19184"/>
    <cellStyle name="Input 4 3 9 2 2" xfId="19185"/>
    <cellStyle name="Input 4 3 9 3" xfId="19186"/>
    <cellStyle name="Input 4 4" xfId="548"/>
    <cellStyle name="Input 4 4 10" xfId="19187"/>
    <cellStyle name="Input 4 4 10 2" xfId="19188"/>
    <cellStyle name="Input 4 4 10 2 2" xfId="19189"/>
    <cellStyle name="Input 4 4 10 3" xfId="19190"/>
    <cellStyle name="Input 4 4 11" xfId="19191"/>
    <cellStyle name="Input 4 4 11 2" xfId="19192"/>
    <cellStyle name="Input 4 4 11 2 2" xfId="19193"/>
    <cellStyle name="Input 4 4 11 3" xfId="19194"/>
    <cellStyle name="Input 4 4 12" xfId="19195"/>
    <cellStyle name="Input 4 4 12 2" xfId="19196"/>
    <cellStyle name="Input 4 4 12 2 2" xfId="19197"/>
    <cellStyle name="Input 4 4 12 3" xfId="19198"/>
    <cellStyle name="Input 4 4 13" xfId="19199"/>
    <cellStyle name="Input 4 4 13 2" xfId="19200"/>
    <cellStyle name="Input 4 4 13 2 2" xfId="19201"/>
    <cellStyle name="Input 4 4 13 3" xfId="19202"/>
    <cellStyle name="Input 4 4 14" xfId="19203"/>
    <cellStyle name="Input 4 4 14 2" xfId="19204"/>
    <cellStyle name="Input 4 4 14 2 2" xfId="19205"/>
    <cellStyle name="Input 4 4 14 3" xfId="19206"/>
    <cellStyle name="Input 4 4 15" xfId="19207"/>
    <cellStyle name="Input 4 4 15 2" xfId="19208"/>
    <cellStyle name="Input 4 4 15 2 2" xfId="19209"/>
    <cellStyle name="Input 4 4 15 3" xfId="19210"/>
    <cellStyle name="Input 4 4 16" xfId="19211"/>
    <cellStyle name="Input 4 4 16 2" xfId="19212"/>
    <cellStyle name="Input 4 4 16 2 2" xfId="19213"/>
    <cellStyle name="Input 4 4 16 3" xfId="19214"/>
    <cellStyle name="Input 4 4 17" xfId="19215"/>
    <cellStyle name="Input 4 4 17 2" xfId="19216"/>
    <cellStyle name="Input 4 4 17 2 2" xfId="19217"/>
    <cellStyle name="Input 4 4 17 3" xfId="19218"/>
    <cellStyle name="Input 4 4 18" xfId="19219"/>
    <cellStyle name="Input 4 4 18 2" xfId="19220"/>
    <cellStyle name="Input 4 4 19" xfId="19221"/>
    <cellStyle name="Input 4 4 2" xfId="549"/>
    <cellStyle name="Input 4 4 2 10" xfId="19222"/>
    <cellStyle name="Input 4 4 2 10 2" xfId="19223"/>
    <cellStyle name="Input 4 4 2 10 2 2" xfId="19224"/>
    <cellStyle name="Input 4 4 2 10 3" xfId="19225"/>
    <cellStyle name="Input 4 4 2 11" xfId="19226"/>
    <cellStyle name="Input 4 4 2 11 2" xfId="19227"/>
    <cellStyle name="Input 4 4 2 11 2 2" xfId="19228"/>
    <cellStyle name="Input 4 4 2 11 3" xfId="19229"/>
    <cellStyle name="Input 4 4 2 12" xfId="19230"/>
    <cellStyle name="Input 4 4 2 12 2" xfId="19231"/>
    <cellStyle name="Input 4 4 2 12 2 2" xfId="19232"/>
    <cellStyle name="Input 4 4 2 12 3" xfId="19233"/>
    <cellStyle name="Input 4 4 2 13" xfId="19234"/>
    <cellStyle name="Input 4 4 2 13 2" xfId="19235"/>
    <cellStyle name="Input 4 4 2 13 2 2" xfId="19236"/>
    <cellStyle name="Input 4 4 2 13 3" xfId="19237"/>
    <cellStyle name="Input 4 4 2 14" xfId="19238"/>
    <cellStyle name="Input 4 4 2 14 2" xfId="19239"/>
    <cellStyle name="Input 4 4 2 14 2 2" xfId="19240"/>
    <cellStyle name="Input 4 4 2 14 3" xfId="19241"/>
    <cellStyle name="Input 4 4 2 15" xfId="19242"/>
    <cellStyle name="Input 4 4 2 15 2" xfId="19243"/>
    <cellStyle name="Input 4 4 2 15 2 2" xfId="19244"/>
    <cellStyle name="Input 4 4 2 15 3" xfId="19245"/>
    <cellStyle name="Input 4 4 2 16" xfId="19246"/>
    <cellStyle name="Input 4 4 2 16 2" xfId="19247"/>
    <cellStyle name="Input 4 4 2 16 2 2" xfId="19248"/>
    <cellStyle name="Input 4 4 2 16 3" xfId="19249"/>
    <cellStyle name="Input 4 4 2 17" xfId="19250"/>
    <cellStyle name="Input 4 4 2 17 2" xfId="19251"/>
    <cellStyle name="Input 4 4 2 17 2 2" xfId="19252"/>
    <cellStyle name="Input 4 4 2 17 3" xfId="19253"/>
    <cellStyle name="Input 4 4 2 18" xfId="19254"/>
    <cellStyle name="Input 4 4 2 18 2" xfId="19255"/>
    <cellStyle name="Input 4 4 2 18 2 2" xfId="19256"/>
    <cellStyle name="Input 4 4 2 18 3" xfId="19257"/>
    <cellStyle name="Input 4 4 2 19" xfId="19258"/>
    <cellStyle name="Input 4 4 2 19 2" xfId="19259"/>
    <cellStyle name="Input 4 4 2 19 2 2" xfId="19260"/>
    <cellStyle name="Input 4 4 2 19 3" xfId="19261"/>
    <cellStyle name="Input 4 4 2 2" xfId="19262"/>
    <cellStyle name="Input 4 4 2 2 2" xfId="19263"/>
    <cellStyle name="Input 4 4 2 2 2 2" xfId="19264"/>
    <cellStyle name="Input 4 4 2 2 3" xfId="19265"/>
    <cellStyle name="Input 4 4 2 20" xfId="19266"/>
    <cellStyle name="Input 4 4 2 20 2" xfId="19267"/>
    <cellStyle name="Input 4 4 2 20 2 2" xfId="19268"/>
    <cellStyle name="Input 4 4 2 20 3" xfId="19269"/>
    <cellStyle name="Input 4 4 2 21" xfId="19270"/>
    <cellStyle name="Input 4 4 2 21 2" xfId="19271"/>
    <cellStyle name="Input 4 4 2 22" xfId="19272"/>
    <cellStyle name="Input 4 4 2 3" xfId="19273"/>
    <cellStyle name="Input 4 4 2 3 2" xfId="19274"/>
    <cellStyle name="Input 4 4 2 3 2 2" xfId="19275"/>
    <cellStyle name="Input 4 4 2 3 3" xfId="19276"/>
    <cellStyle name="Input 4 4 2 4" xfId="19277"/>
    <cellStyle name="Input 4 4 2 4 2" xfId="19278"/>
    <cellStyle name="Input 4 4 2 4 2 2" xfId="19279"/>
    <cellStyle name="Input 4 4 2 4 3" xfId="19280"/>
    <cellStyle name="Input 4 4 2 5" xfId="19281"/>
    <cellStyle name="Input 4 4 2 5 2" xfId="19282"/>
    <cellStyle name="Input 4 4 2 5 2 2" xfId="19283"/>
    <cellStyle name="Input 4 4 2 5 3" xfId="19284"/>
    <cellStyle name="Input 4 4 2 6" xfId="19285"/>
    <cellStyle name="Input 4 4 2 6 2" xfId="19286"/>
    <cellStyle name="Input 4 4 2 6 2 2" xfId="19287"/>
    <cellStyle name="Input 4 4 2 6 3" xfId="19288"/>
    <cellStyle name="Input 4 4 2 7" xfId="19289"/>
    <cellStyle name="Input 4 4 2 7 2" xfId="19290"/>
    <cellStyle name="Input 4 4 2 7 2 2" xfId="19291"/>
    <cellStyle name="Input 4 4 2 7 3" xfId="19292"/>
    <cellStyle name="Input 4 4 2 8" xfId="19293"/>
    <cellStyle name="Input 4 4 2 8 2" xfId="19294"/>
    <cellStyle name="Input 4 4 2 8 2 2" xfId="19295"/>
    <cellStyle name="Input 4 4 2 8 3" xfId="19296"/>
    <cellStyle name="Input 4 4 2 9" xfId="19297"/>
    <cellStyle name="Input 4 4 2 9 2" xfId="19298"/>
    <cellStyle name="Input 4 4 2 9 2 2" xfId="19299"/>
    <cellStyle name="Input 4 4 2 9 3" xfId="19300"/>
    <cellStyle name="Input 4 4 3" xfId="550"/>
    <cellStyle name="Input 4 4 3 2" xfId="19301"/>
    <cellStyle name="Input 4 4 3 2 2" xfId="19302"/>
    <cellStyle name="Input 4 4 3 3" xfId="19303"/>
    <cellStyle name="Input 4 4 4" xfId="551"/>
    <cellStyle name="Input 4 4 4 2" xfId="19304"/>
    <cellStyle name="Input 4 4 4 2 2" xfId="19305"/>
    <cellStyle name="Input 4 4 4 3" xfId="19306"/>
    <cellStyle name="Input 4 4 5" xfId="552"/>
    <cellStyle name="Input 4 4 5 2" xfId="19307"/>
    <cellStyle name="Input 4 4 5 2 2" xfId="19308"/>
    <cellStyle name="Input 4 4 5 3" xfId="19309"/>
    <cellStyle name="Input 4 4 6" xfId="553"/>
    <cellStyle name="Input 4 4 6 2" xfId="19310"/>
    <cellStyle name="Input 4 4 6 2 2" xfId="19311"/>
    <cellStyle name="Input 4 4 6 3" xfId="19312"/>
    <cellStyle name="Input 4 4 7" xfId="19313"/>
    <cellStyle name="Input 4 4 7 2" xfId="19314"/>
    <cellStyle name="Input 4 4 7 2 2" xfId="19315"/>
    <cellStyle name="Input 4 4 7 3" xfId="19316"/>
    <cellStyle name="Input 4 4 8" xfId="19317"/>
    <cellStyle name="Input 4 4 8 2" xfId="19318"/>
    <cellStyle name="Input 4 4 8 2 2" xfId="19319"/>
    <cellStyle name="Input 4 4 8 3" xfId="19320"/>
    <cellStyle name="Input 4 4 9" xfId="19321"/>
    <cellStyle name="Input 4 4 9 2" xfId="19322"/>
    <cellStyle name="Input 4 4 9 2 2" xfId="19323"/>
    <cellStyle name="Input 4 4 9 3" xfId="19324"/>
    <cellStyle name="Input 4 5" xfId="554"/>
    <cellStyle name="Input 4 5 10" xfId="19325"/>
    <cellStyle name="Input 4 5 10 2" xfId="19326"/>
    <cellStyle name="Input 4 5 10 2 2" xfId="19327"/>
    <cellStyle name="Input 4 5 10 3" xfId="19328"/>
    <cellStyle name="Input 4 5 11" xfId="19329"/>
    <cellStyle name="Input 4 5 11 2" xfId="19330"/>
    <cellStyle name="Input 4 5 11 2 2" xfId="19331"/>
    <cellStyle name="Input 4 5 11 3" xfId="19332"/>
    <cellStyle name="Input 4 5 12" xfId="19333"/>
    <cellStyle name="Input 4 5 12 2" xfId="19334"/>
    <cellStyle name="Input 4 5 12 2 2" xfId="19335"/>
    <cellStyle name="Input 4 5 12 3" xfId="19336"/>
    <cellStyle name="Input 4 5 13" xfId="19337"/>
    <cellStyle name="Input 4 5 13 2" xfId="19338"/>
    <cellStyle name="Input 4 5 13 2 2" xfId="19339"/>
    <cellStyle name="Input 4 5 13 3" xfId="19340"/>
    <cellStyle name="Input 4 5 14" xfId="19341"/>
    <cellStyle name="Input 4 5 14 2" xfId="19342"/>
    <cellStyle name="Input 4 5 14 2 2" xfId="19343"/>
    <cellStyle name="Input 4 5 14 3" xfId="19344"/>
    <cellStyle name="Input 4 5 15" xfId="19345"/>
    <cellStyle name="Input 4 5 15 2" xfId="19346"/>
    <cellStyle name="Input 4 5 15 2 2" xfId="19347"/>
    <cellStyle name="Input 4 5 15 3" xfId="19348"/>
    <cellStyle name="Input 4 5 16" xfId="19349"/>
    <cellStyle name="Input 4 5 16 2" xfId="19350"/>
    <cellStyle name="Input 4 5 16 2 2" xfId="19351"/>
    <cellStyle name="Input 4 5 16 3" xfId="19352"/>
    <cellStyle name="Input 4 5 17" xfId="19353"/>
    <cellStyle name="Input 4 5 17 2" xfId="19354"/>
    <cellStyle name="Input 4 5 17 2 2" xfId="19355"/>
    <cellStyle name="Input 4 5 17 3" xfId="19356"/>
    <cellStyle name="Input 4 5 18" xfId="19357"/>
    <cellStyle name="Input 4 5 18 2" xfId="19358"/>
    <cellStyle name="Input 4 5 18 2 2" xfId="19359"/>
    <cellStyle name="Input 4 5 18 3" xfId="19360"/>
    <cellStyle name="Input 4 5 19" xfId="19361"/>
    <cellStyle name="Input 4 5 19 2" xfId="19362"/>
    <cellStyle name="Input 4 5 19 2 2" xfId="19363"/>
    <cellStyle name="Input 4 5 19 3" xfId="19364"/>
    <cellStyle name="Input 4 5 2" xfId="19365"/>
    <cellStyle name="Input 4 5 2 10" xfId="19366"/>
    <cellStyle name="Input 4 5 2 10 2" xfId="19367"/>
    <cellStyle name="Input 4 5 2 10 2 2" xfId="19368"/>
    <cellStyle name="Input 4 5 2 10 3" xfId="19369"/>
    <cellStyle name="Input 4 5 2 11" xfId="19370"/>
    <cellStyle name="Input 4 5 2 11 2" xfId="19371"/>
    <cellStyle name="Input 4 5 2 11 2 2" xfId="19372"/>
    <cellStyle name="Input 4 5 2 11 3" xfId="19373"/>
    <cellStyle name="Input 4 5 2 12" xfId="19374"/>
    <cellStyle name="Input 4 5 2 12 2" xfId="19375"/>
    <cellStyle name="Input 4 5 2 12 2 2" xfId="19376"/>
    <cellStyle name="Input 4 5 2 12 3" xfId="19377"/>
    <cellStyle name="Input 4 5 2 13" xfId="19378"/>
    <cellStyle name="Input 4 5 2 13 2" xfId="19379"/>
    <cellStyle name="Input 4 5 2 13 2 2" xfId="19380"/>
    <cellStyle name="Input 4 5 2 13 3" xfId="19381"/>
    <cellStyle name="Input 4 5 2 14" xfId="19382"/>
    <cellStyle name="Input 4 5 2 14 2" xfId="19383"/>
    <cellStyle name="Input 4 5 2 14 2 2" xfId="19384"/>
    <cellStyle name="Input 4 5 2 14 3" xfId="19385"/>
    <cellStyle name="Input 4 5 2 15" xfId="19386"/>
    <cellStyle name="Input 4 5 2 15 2" xfId="19387"/>
    <cellStyle name="Input 4 5 2 15 2 2" xfId="19388"/>
    <cellStyle name="Input 4 5 2 15 3" xfId="19389"/>
    <cellStyle name="Input 4 5 2 16" xfId="19390"/>
    <cellStyle name="Input 4 5 2 16 2" xfId="19391"/>
    <cellStyle name="Input 4 5 2 16 2 2" xfId="19392"/>
    <cellStyle name="Input 4 5 2 16 3" xfId="19393"/>
    <cellStyle name="Input 4 5 2 17" xfId="19394"/>
    <cellStyle name="Input 4 5 2 17 2" xfId="19395"/>
    <cellStyle name="Input 4 5 2 17 2 2" xfId="19396"/>
    <cellStyle name="Input 4 5 2 17 3" xfId="19397"/>
    <cellStyle name="Input 4 5 2 18" xfId="19398"/>
    <cellStyle name="Input 4 5 2 18 2" xfId="19399"/>
    <cellStyle name="Input 4 5 2 18 2 2" xfId="19400"/>
    <cellStyle name="Input 4 5 2 18 3" xfId="19401"/>
    <cellStyle name="Input 4 5 2 19" xfId="19402"/>
    <cellStyle name="Input 4 5 2 19 2" xfId="19403"/>
    <cellStyle name="Input 4 5 2 19 2 2" xfId="19404"/>
    <cellStyle name="Input 4 5 2 19 3" xfId="19405"/>
    <cellStyle name="Input 4 5 2 2" xfId="19406"/>
    <cellStyle name="Input 4 5 2 2 2" xfId="19407"/>
    <cellStyle name="Input 4 5 2 2 2 2" xfId="19408"/>
    <cellStyle name="Input 4 5 2 2 3" xfId="19409"/>
    <cellStyle name="Input 4 5 2 20" xfId="19410"/>
    <cellStyle name="Input 4 5 2 20 2" xfId="19411"/>
    <cellStyle name="Input 4 5 2 20 2 2" xfId="19412"/>
    <cellStyle name="Input 4 5 2 20 3" xfId="19413"/>
    <cellStyle name="Input 4 5 2 21" xfId="19414"/>
    <cellStyle name="Input 4 5 2 21 2" xfId="19415"/>
    <cellStyle name="Input 4 5 2 22" xfId="19416"/>
    <cellStyle name="Input 4 5 2 3" xfId="19417"/>
    <cellStyle name="Input 4 5 2 3 2" xfId="19418"/>
    <cellStyle name="Input 4 5 2 3 2 2" xfId="19419"/>
    <cellStyle name="Input 4 5 2 3 3" xfId="19420"/>
    <cellStyle name="Input 4 5 2 4" xfId="19421"/>
    <cellStyle name="Input 4 5 2 4 2" xfId="19422"/>
    <cellStyle name="Input 4 5 2 4 2 2" xfId="19423"/>
    <cellStyle name="Input 4 5 2 4 3" xfId="19424"/>
    <cellStyle name="Input 4 5 2 5" xfId="19425"/>
    <cellStyle name="Input 4 5 2 5 2" xfId="19426"/>
    <cellStyle name="Input 4 5 2 5 2 2" xfId="19427"/>
    <cellStyle name="Input 4 5 2 5 3" xfId="19428"/>
    <cellStyle name="Input 4 5 2 6" xfId="19429"/>
    <cellStyle name="Input 4 5 2 6 2" xfId="19430"/>
    <cellStyle name="Input 4 5 2 6 2 2" xfId="19431"/>
    <cellStyle name="Input 4 5 2 6 3" xfId="19432"/>
    <cellStyle name="Input 4 5 2 7" xfId="19433"/>
    <cellStyle name="Input 4 5 2 7 2" xfId="19434"/>
    <cellStyle name="Input 4 5 2 7 2 2" xfId="19435"/>
    <cellStyle name="Input 4 5 2 7 3" xfId="19436"/>
    <cellStyle name="Input 4 5 2 8" xfId="19437"/>
    <cellStyle name="Input 4 5 2 8 2" xfId="19438"/>
    <cellStyle name="Input 4 5 2 8 2 2" xfId="19439"/>
    <cellStyle name="Input 4 5 2 8 3" xfId="19440"/>
    <cellStyle name="Input 4 5 2 9" xfId="19441"/>
    <cellStyle name="Input 4 5 2 9 2" xfId="19442"/>
    <cellStyle name="Input 4 5 2 9 2 2" xfId="19443"/>
    <cellStyle name="Input 4 5 2 9 3" xfId="19444"/>
    <cellStyle name="Input 4 5 20" xfId="19445"/>
    <cellStyle name="Input 4 5 20 2" xfId="19446"/>
    <cellStyle name="Input 4 5 20 2 2" xfId="19447"/>
    <cellStyle name="Input 4 5 20 3" xfId="19448"/>
    <cellStyle name="Input 4 5 21" xfId="19449"/>
    <cellStyle name="Input 4 5 21 2" xfId="19450"/>
    <cellStyle name="Input 4 5 21 2 2" xfId="19451"/>
    <cellStyle name="Input 4 5 21 3" xfId="19452"/>
    <cellStyle name="Input 4 5 22" xfId="19453"/>
    <cellStyle name="Input 4 5 22 2" xfId="19454"/>
    <cellStyle name="Input 4 5 23" xfId="19455"/>
    <cellStyle name="Input 4 5 3" xfId="19456"/>
    <cellStyle name="Input 4 5 3 2" xfId="19457"/>
    <cellStyle name="Input 4 5 3 2 2" xfId="19458"/>
    <cellStyle name="Input 4 5 3 3" xfId="19459"/>
    <cellStyle name="Input 4 5 4" xfId="19460"/>
    <cellStyle name="Input 4 5 4 2" xfId="19461"/>
    <cellStyle name="Input 4 5 4 2 2" xfId="19462"/>
    <cellStyle name="Input 4 5 4 3" xfId="19463"/>
    <cellStyle name="Input 4 5 5" xfId="19464"/>
    <cellStyle name="Input 4 5 5 2" xfId="19465"/>
    <cellStyle name="Input 4 5 5 2 2" xfId="19466"/>
    <cellStyle name="Input 4 5 5 3" xfId="19467"/>
    <cellStyle name="Input 4 5 6" xfId="19468"/>
    <cellStyle name="Input 4 5 6 2" xfId="19469"/>
    <cellStyle name="Input 4 5 6 2 2" xfId="19470"/>
    <cellStyle name="Input 4 5 6 3" xfId="19471"/>
    <cellStyle name="Input 4 5 7" xfId="19472"/>
    <cellStyle name="Input 4 5 7 2" xfId="19473"/>
    <cellStyle name="Input 4 5 7 2 2" xfId="19474"/>
    <cellStyle name="Input 4 5 7 3" xfId="19475"/>
    <cellStyle name="Input 4 5 8" xfId="19476"/>
    <cellStyle name="Input 4 5 8 2" xfId="19477"/>
    <cellStyle name="Input 4 5 8 2 2" xfId="19478"/>
    <cellStyle name="Input 4 5 8 3" xfId="19479"/>
    <cellStyle name="Input 4 5 9" xfId="19480"/>
    <cellStyle name="Input 4 5 9 2" xfId="19481"/>
    <cellStyle name="Input 4 5 9 2 2" xfId="19482"/>
    <cellStyle name="Input 4 5 9 3" xfId="19483"/>
    <cellStyle name="Input 4 6" xfId="555"/>
    <cellStyle name="Input 4 6 10" xfId="19484"/>
    <cellStyle name="Input 4 6 10 2" xfId="19485"/>
    <cellStyle name="Input 4 6 10 2 2" xfId="19486"/>
    <cellStyle name="Input 4 6 10 3" xfId="19487"/>
    <cellStyle name="Input 4 6 11" xfId="19488"/>
    <cellStyle name="Input 4 6 11 2" xfId="19489"/>
    <cellStyle name="Input 4 6 11 2 2" xfId="19490"/>
    <cellStyle name="Input 4 6 11 3" xfId="19491"/>
    <cellStyle name="Input 4 6 12" xfId="19492"/>
    <cellStyle name="Input 4 6 12 2" xfId="19493"/>
    <cellStyle name="Input 4 6 12 2 2" xfId="19494"/>
    <cellStyle name="Input 4 6 12 3" xfId="19495"/>
    <cellStyle name="Input 4 6 13" xfId="19496"/>
    <cellStyle name="Input 4 6 13 2" xfId="19497"/>
    <cellStyle name="Input 4 6 13 2 2" xfId="19498"/>
    <cellStyle name="Input 4 6 13 3" xfId="19499"/>
    <cellStyle name="Input 4 6 14" xfId="19500"/>
    <cellStyle name="Input 4 6 14 2" xfId="19501"/>
    <cellStyle name="Input 4 6 14 2 2" xfId="19502"/>
    <cellStyle name="Input 4 6 14 3" xfId="19503"/>
    <cellStyle name="Input 4 6 15" xfId="19504"/>
    <cellStyle name="Input 4 6 15 2" xfId="19505"/>
    <cellStyle name="Input 4 6 15 2 2" xfId="19506"/>
    <cellStyle name="Input 4 6 15 3" xfId="19507"/>
    <cellStyle name="Input 4 6 16" xfId="19508"/>
    <cellStyle name="Input 4 6 16 2" xfId="19509"/>
    <cellStyle name="Input 4 6 16 2 2" xfId="19510"/>
    <cellStyle name="Input 4 6 16 3" xfId="19511"/>
    <cellStyle name="Input 4 6 17" xfId="19512"/>
    <cellStyle name="Input 4 6 17 2" xfId="19513"/>
    <cellStyle name="Input 4 6 17 2 2" xfId="19514"/>
    <cellStyle name="Input 4 6 17 3" xfId="19515"/>
    <cellStyle name="Input 4 6 18" xfId="19516"/>
    <cellStyle name="Input 4 6 18 2" xfId="19517"/>
    <cellStyle name="Input 4 6 18 2 2" xfId="19518"/>
    <cellStyle name="Input 4 6 18 3" xfId="19519"/>
    <cellStyle name="Input 4 6 19" xfId="19520"/>
    <cellStyle name="Input 4 6 19 2" xfId="19521"/>
    <cellStyle name="Input 4 6 19 2 2" xfId="19522"/>
    <cellStyle name="Input 4 6 19 3" xfId="19523"/>
    <cellStyle name="Input 4 6 2" xfId="19524"/>
    <cellStyle name="Input 4 6 2 2" xfId="19525"/>
    <cellStyle name="Input 4 6 2 2 2" xfId="19526"/>
    <cellStyle name="Input 4 6 2 3" xfId="19527"/>
    <cellStyle name="Input 4 6 20" xfId="19528"/>
    <cellStyle name="Input 4 6 20 2" xfId="19529"/>
    <cellStyle name="Input 4 6 20 2 2" xfId="19530"/>
    <cellStyle name="Input 4 6 20 3" xfId="19531"/>
    <cellStyle name="Input 4 6 21" xfId="19532"/>
    <cellStyle name="Input 4 6 21 2" xfId="19533"/>
    <cellStyle name="Input 4 6 22" xfId="19534"/>
    <cellStyle name="Input 4 6 3" xfId="19535"/>
    <cellStyle name="Input 4 6 3 2" xfId="19536"/>
    <cellStyle name="Input 4 6 3 2 2" xfId="19537"/>
    <cellStyle name="Input 4 6 3 3" xfId="19538"/>
    <cellStyle name="Input 4 6 4" xfId="19539"/>
    <cellStyle name="Input 4 6 4 2" xfId="19540"/>
    <cellStyle name="Input 4 6 4 2 2" xfId="19541"/>
    <cellStyle name="Input 4 6 4 3" xfId="19542"/>
    <cellStyle name="Input 4 6 5" xfId="19543"/>
    <cellStyle name="Input 4 6 5 2" xfId="19544"/>
    <cellStyle name="Input 4 6 5 2 2" xfId="19545"/>
    <cellStyle name="Input 4 6 5 3" xfId="19546"/>
    <cellStyle name="Input 4 6 6" xfId="19547"/>
    <cellStyle name="Input 4 6 6 2" xfId="19548"/>
    <cellStyle name="Input 4 6 6 2 2" xfId="19549"/>
    <cellStyle name="Input 4 6 6 3" xfId="19550"/>
    <cellStyle name="Input 4 6 7" xfId="19551"/>
    <cellStyle name="Input 4 6 7 2" xfId="19552"/>
    <cellStyle name="Input 4 6 7 2 2" xfId="19553"/>
    <cellStyle name="Input 4 6 7 3" xfId="19554"/>
    <cellStyle name="Input 4 6 8" xfId="19555"/>
    <cellStyle name="Input 4 6 8 2" xfId="19556"/>
    <cellStyle name="Input 4 6 8 2 2" xfId="19557"/>
    <cellStyle name="Input 4 6 8 3" xfId="19558"/>
    <cellStyle name="Input 4 6 9" xfId="19559"/>
    <cellStyle name="Input 4 6 9 2" xfId="19560"/>
    <cellStyle name="Input 4 6 9 2 2" xfId="19561"/>
    <cellStyle name="Input 4 6 9 3" xfId="19562"/>
    <cellStyle name="Input 4 7" xfId="556"/>
    <cellStyle name="Input 4 7 2" xfId="19563"/>
    <cellStyle name="Input 4 7 2 2" xfId="19564"/>
    <cellStyle name="Input 4 7 3" xfId="19565"/>
    <cellStyle name="Input 4 8" xfId="19566"/>
    <cellStyle name="Input 4 8 2" xfId="19567"/>
    <cellStyle name="Input 4 8 2 2" xfId="19568"/>
    <cellStyle name="Input 4 8 3" xfId="19569"/>
    <cellStyle name="Input 4 9" xfId="19570"/>
    <cellStyle name="Input 4 9 2" xfId="19571"/>
    <cellStyle name="Input 4 9 2 2" xfId="19572"/>
    <cellStyle name="Input 4 9 3" xfId="19573"/>
    <cellStyle name="Input 5" xfId="557"/>
    <cellStyle name="Input 5 10" xfId="19574"/>
    <cellStyle name="Input 5 10 2" xfId="19575"/>
    <cellStyle name="Input 5 10 2 2" xfId="19576"/>
    <cellStyle name="Input 5 10 3" xfId="19577"/>
    <cellStyle name="Input 5 11" xfId="19578"/>
    <cellStyle name="Input 5 11 2" xfId="19579"/>
    <cellStyle name="Input 5 11 2 2" xfId="19580"/>
    <cellStyle name="Input 5 11 3" xfId="19581"/>
    <cellStyle name="Input 5 12" xfId="19582"/>
    <cellStyle name="Input 5 12 2" xfId="19583"/>
    <cellStyle name="Input 5 12 2 2" xfId="19584"/>
    <cellStyle name="Input 5 12 3" xfId="19585"/>
    <cellStyle name="Input 5 13" xfId="19586"/>
    <cellStyle name="Input 5 13 2" xfId="19587"/>
    <cellStyle name="Input 5 13 2 2" xfId="19588"/>
    <cellStyle name="Input 5 13 3" xfId="19589"/>
    <cellStyle name="Input 5 14" xfId="19590"/>
    <cellStyle name="Input 5 14 2" xfId="19591"/>
    <cellStyle name="Input 5 14 2 2" xfId="19592"/>
    <cellStyle name="Input 5 14 3" xfId="19593"/>
    <cellStyle name="Input 5 15" xfId="19594"/>
    <cellStyle name="Input 5 15 2" xfId="19595"/>
    <cellStyle name="Input 5 15 2 2" xfId="19596"/>
    <cellStyle name="Input 5 15 3" xfId="19597"/>
    <cellStyle name="Input 5 16" xfId="19598"/>
    <cellStyle name="Input 5 16 2" xfId="19599"/>
    <cellStyle name="Input 5 16 2 2" xfId="19600"/>
    <cellStyle name="Input 5 16 3" xfId="19601"/>
    <cellStyle name="Input 5 17" xfId="19602"/>
    <cellStyle name="Input 5 17 2" xfId="19603"/>
    <cellStyle name="Input 5 17 2 2" xfId="19604"/>
    <cellStyle name="Input 5 17 3" xfId="19605"/>
    <cellStyle name="Input 5 18" xfId="19606"/>
    <cellStyle name="Input 5 18 2" xfId="19607"/>
    <cellStyle name="Input 5 18 2 2" xfId="19608"/>
    <cellStyle name="Input 5 18 3" xfId="19609"/>
    <cellStyle name="Input 5 19" xfId="19610"/>
    <cellStyle name="Input 5 19 2" xfId="19611"/>
    <cellStyle name="Input 5 19 2 2" xfId="19612"/>
    <cellStyle name="Input 5 19 3" xfId="19613"/>
    <cellStyle name="Input 5 2" xfId="558"/>
    <cellStyle name="Input 5 2 10" xfId="19614"/>
    <cellStyle name="Input 5 2 10 2" xfId="19615"/>
    <cellStyle name="Input 5 2 10 2 2" xfId="19616"/>
    <cellStyle name="Input 5 2 10 3" xfId="19617"/>
    <cellStyle name="Input 5 2 11" xfId="19618"/>
    <cellStyle name="Input 5 2 11 2" xfId="19619"/>
    <cellStyle name="Input 5 2 11 2 2" xfId="19620"/>
    <cellStyle name="Input 5 2 11 3" xfId="19621"/>
    <cellStyle name="Input 5 2 12" xfId="19622"/>
    <cellStyle name="Input 5 2 12 2" xfId="19623"/>
    <cellStyle name="Input 5 2 12 2 2" xfId="19624"/>
    <cellStyle name="Input 5 2 12 3" xfId="19625"/>
    <cellStyle name="Input 5 2 13" xfId="19626"/>
    <cellStyle name="Input 5 2 13 2" xfId="19627"/>
    <cellStyle name="Input 5 2 13 2 2" xfId="19628"/>
    <cellStyle name="Input 5 2 13 3" xfId="19629"/>
    <cellStyle name="Input 5 2 14" xfId="19630"/>
    <cellStyle name="Input 5 2 14 2" xfId="19631"/>
    <cellStyle name="Input 5 2 14 2 2" xfId="19632"/>
    <cellStyle name="Input 5 2 14 3" xfId="19633"/>
    <cellStyle name="Input 5 2 15" xfId="19634"/>
    <cellStyle name="Input 5 2 15 2" xfId="19635"/>
    <cellStyle name="Input 5 2 15 2 2" xfId="19636"/>
    <cellStyle name="Input 5 2 15 3" xfId="19637"/>
    <cellStyle name="Input 5 2 16" xfId="19638"/>
    <cellStyle name="Input 5 2 16 2" xfId="19639"/>
    <cellStyle name="Input 5 2 16 2 2" xfId="19640"/>
    <cellStyle name="Input 5 2 16 3" xfId="19641"/>
    <cellStyle name="Input 5 2 17" xfId="19642"/>
    <cellStyle name="Input 5 2 17 2" xfId="19643"/>
    <cellStyle name="Input 5 2 17 2 2" xfId="19644"/>
    <cellStyle name="Input 5 2 17 3" xfId="19645"/>
    <cellStyle name="Input 5 2 18" xfId="19646"/>
    <cellStyle name="Input 5 2 18 2" xfId="19647"/>
    <cellStyle name="Input 5 2 18 2 2" xfId="19648"/>
    <cellStyle name="Input 5 2 18 3" xfId="19649"/>
    <cellStyle name="Input 5 2 19" xfId="19650"/>
    <cellStyle name="Input 5 2 19 2" xfId="19651"/>
    <cellStyle name="Input 5 2 19 2 2" xfId="19652"/>
    <cellStyle name="Input 5 2 19 3" xfId="19653"/>
    <cellStyle name="Input 5 2 2" xfId="559"/>
    <cellStyle name="Input 5 2 2 10" xfId="19654"/>
    <cellStyle name="Input 5 2 2 10 2" xfId="19655"/>
    <cellStyle name="Input 5 2 2 10 2 2" xfId="19656"/>
    <cellStyle name="Input 5 2 2 10 3" xfId="19657"/>
    <cellStyle name="Input 5 2 2 11" xfId="19658"/>
    <cellStyle name="Input 5 2 2 11 2" xfId="19659"/>
    <cellStyle name="Input 5 2 2 11 2 2" xfId="19660"/>
    <cellStyle name="Input 5 2 2 11 3" xfId="19661"/>
    <cellStyle name="Input 5 2 2 12" xfId="19662"/>
    <cellStyle name="Input 5 2 2 12 2" xfId="19663"/>
    <cellStyle name="Input 5 2 2 12 2 2" xfId="19664"/>
    <cellStyle name="Input 5 2 2 12 3" xfId="19665"/>
    <cellStyle name="Input 5 2 2 13" xfId="19666"/>
    <cellStyle name="Input 5 2 2 13 2" xfId="19667"/>
    <cellStyle name="Input 5 2 2 13 2 2" xfId="19668"/>
    <cellStyle name="Input 5 2 2 13 3" xfId="19669"/>
    <cellStyle name="Input 5 2 2 14" xfId="19670"/>
    <cellStyle name="Input 5 2 2 14 2" xfId="19671"/>
    <cellStyle name="Input 5 2 2 14 2 2" xfId="19672"/>
    <cellStyle name="Input 5 2 2 14 3" xfId="19673"/>
    <cellStyle name="Input 5 2 2 15" xfId="19674"/>
    <cellStyle name="Input 5 2 2 15 2" xfId="19675"/>
    <cellStyle name="Input 5 2 2 15 2 2" xfId="19676"/>
    <cellStyle name="Input 5 2 2 15 3" xfId="19677"/>
    <cellStyle name="Input 5 2 2 16" xfId="19678"/>
    <cellStyle name="Input 5 2 2 16 2" xfId="19679"/>
    <cellStyle name="Input 5 2 2 16 2 2" xfId="19680"/>
    <cellStyle name="Input 5 2 2 16 3" xfId="19681"/>
    <cellStyle name="Input 5 2 2 17" xfId="19682"/>
    <cellStyle name="Input 5 2 2 17 2" xfId="19683"/>
    <cellStyle name="Input 5 2 2 17 2 2" xfId="19684"/>
    <cellStyle name="Input 5 2 2 17 3" xfId="19685"/>
    <cellStyle name="Input 5 2 2 18" xfId="19686"/>
    <cellStyle name="Input 5 2 2 18 2" xfId="19687"/>
    <cellStyle name="Input 5 2 2 19" xfId="19688"/>
    <cellStyle name="Input 5 2 2 2" xfId="19689"/>
    <cellStyle name="Input 5 2 2 2 10" xfId="19690"/>
    <cellStyle name="Input 5 2 2 2 10 2" xfId="19691"/>
    <cellStyle name="Input 5 2 2 2 10 2 2" xfId="19692"/>
    <cellStyle name="Input 5 2 2 2 10 3" xfId="19693"/>
    <cellStyle name="Input 5 2 2 2 11" xfId="19694"/>
    <cellStyle name="Input 5 2 2 2 11 2" xfId="19695"/>
    <cellStyle name="Input 5 2 2 2 11 2 2" xfId="19696"/>
    <cellStyle name="Input 5 2 2 2 11 3" xfId="19697"/>
    <cellStyle name="Input 5 2 2 2 12" xfId="19698"/>
    <cellStyle name="Input 5 2 2 2 12 2" xfId="19699"/>
    <cellStyle name="Input 5 2 2 2 12 2 2" xfId="19700"/>
    <cellStyle name="Input 5 2 2 2 12 3" xfId="19701"/>
    <cellStyle name="Input 5 2 2 2 13" xfId="19702"/>
    <cellStyle name="Input 5 2 2 2 13 2" xfId="19703"/>
    <cellStyle name="Input 5 2 2 2 13 2 2" xfId="19704"/>
    <cellStyle name="Input 5 2 2 2 13 3" xfId="19705"/>
    <cellStyle name="Input 5 2 2 2 14" xfId="19706"/>
    <cellStyle name="Input 5 2 2 2 14 2" xfId="19707"/>
    <cellStyle name="Input 5 2 2 2 14 2 2" xfId="19708"/>
    <cellStyle name="Input 5 2 2 2 14 3" xfId="19709"/>
    <cellStyle name="Input 5 2 2 2 15" xfId="19710"/>
    <cellStyle name="Input 5 2 2 2 15 2" xfId="19711"/>
    <cellStyle name="Input 5 2 2 2 15 2 2" xfId="19712"/>
    <cellStyle name="Input 5 2 2 2 15 3" xfId="19713"/>
    <cellStyle name="Input 5 2 2 2 16" xfId="19714"/>
    <cellStyle name="Input 5 2 2 2 16 2" xfId="19715"/>
    <cellStyle name="Input 5 2 2 2 16 2 2" xfId="19716"/>
    <cellStyle name="Input 5 2 2 2 16 3" xfId="19717"/>
    <cellStyle name="Input 5 2 2 2 17" xfId="19718"/>
    <cellStyle name="Input 5 2 2 2 17 2" xfId="19719"/>
    <cellStyle name="Input 5 2 2 2 17 2 2" xfId="19720"/>
    <cellStyle name="Input 5 2 2 2 17 3" xfId="19721"/>
    <cellStyle name="Input 5 2 2 2 18" xfId="19722"/>
    <cellStyle name="Input 5 2 2 2 18 2" xfId="19723"/>
    <cellStyle name="Input 5 2 2 2 18 2 2" xfId="19724"/>
    <cellStyle name="Input 5 2 2 2 18 3" xfId="19725"/>
    <cellStyle name="Input 5 2 2 2 19" xfId="19726"/>
    <cellStyle name="Input 5 2 2 2 19 2" xfId="19727"/>
    <cellStyle name="Input 5 2 2 2 19 2 2" xfId="19728"/>
    <cellStyle name="Input 5 2 2 2 19 3" xfId="19729"/>
    <cellStyle name="Input 5 2 2 2 2" xfId="19730"/>
    <cellStyle name="Input 5 2 2 2 2 2" xfId="19731"/>
    <cellStyle name="Input 5 2 2 2 2 2 2" xfId="19732"/>
    <cellStyle name="Input 5 2 2 2 2 3" xfId="19733"/>
    <cellStyle name="Input 5 2 2 2 20" xfId="19734"/>
    <cellStyle name="Input 5 2 2 2 20 2" xfId="19735"/>
    <cellStyle name="Input 5 2 2 2 20 2 2" xfId="19736"/>
    <cellStyle name="Input 5 2 2 2 20 3" xfId="19737"/>
    <cellStyle name="Input 5 2 2 2 21" xfId="19738"/>
    <cellStyle name="Input 5 2 2 2 21 2" xfId="19739"/>
    <cellStyle name="Input 5 2 2 2 22" xfId="19740"/>
    <cellStyle name="Input 5 2 2 2 3" xfId="19741"/>
    <cellStyle name="Input 5 2 2 2 3 2" xfId="19742"/>
    <cellStyle name="Input 5 2 2 2 3 2 2" xfId="19743"/>
    <cellStyle name="Input 5 2 2 2 3 3" xfId="19744"/>
    <cellStyle name="Input 5 2 2 2 4" xfId="19745"/>
    <cellStyle name="Input 5 2 2 2 4 2" xfId="19746"/>
    <cellStyle name="Input 5 2 2 2 4 2 2" xfId="19747"/>
    <cellStyle name="Input 5 2 2 2 4 3" xfId="19748"/>
    <cellStyle name="Input 5 2 2 2 5" xfId="19749"/>
    <cellStyle name="Input 5 2 2 2 5 2" xfId="19750"/>
    <cellStyle name="Input 5 2 2 2 5 2 2" xfId="19751"/>
    <cellStyle name="Input 5 2 2 2 5 3" xfId="19752"/>
    <cellStyle name="Input 5 2 2 2 6" xfId="19753"/>
    <cellStyle name="Input 5 2 2 2 6 2" xfId="19754"/>
    <cellStyle name="Input 5 2 2 2 6 2 2" xfId="19755"/>
    <cellStyle name="Input 5 2 2 2 6 3" xfId="19756"/>
    <cellStyle name="Input 5 2 2 2 7" xfId="19757"/>
    <cellStyle name="Input 5 2 2 2 7 2" xfId="19758"/>
    <cellStyle name="Input 5 2 2 2 7 2 2" xfId="19759"/>
    <cellStyle name="Input 5 2 2 2 7 3" xfId="19760"/>
    <cellStyle name="Input 5 2 2 2 8" xfId="19761"/>
    <cellStyle name="Input 5 2 2 2 8 2" xfId="19762"/>
    <cellStyle name="Input 5 2 2 2 8 2 2" xfId="19763"/>
    <cellStyle name="Input 5 2 2 2 8 3" xfId="19764"/>
    <cellStyle name="Input 5 2 2 2 9" xfId="19765"/>
    <cellStyle name="Input 5 2 2 2 9 2" xfId="19766"/>
    <cellStyle name="Input 5 2 2 2 9 2 2" xfId="19767"/>
    <cellStyle name="Input 5 2 2 2 9 3" xfId="19768"/>
    <cellStyle name="Input 5 2 2 3" xfId="19769"/>
    <cellStyle name="Input 5 2 2 3 2" xfId="19770"/>
    <cellStyle name="Input 5 2 2 3 2 2" xfId="19771"/>
    <cellStyle name="Input 5 2 2 3 3" xfId="19772"/>
    <cellStyle name="Input 5 2 2 4" xfId="19773"/>
    <cellStyle name="Input 5 2 2 4 2" xfId="19774"/>
    <cellStyle name="Input 5 2 2 4 2 2" xfId="19775"/>
    <cellStyle name="Input 5 2 2 4 3" xfId="19776"/>
    <cellStyle name="Input 5 2 2 5" xfId="19777"/>
    <cellStyle name="Input 5 2 2 5 2" xfId="19778"/>
    <cellStyle name="Input 5 2 2 5 2 2" xfId="19779"/>
    <cellStyle name="Input 5 2 2 5 3" xfId="19780"/>
    <cellStyle name="Input 5 2 2 6" xfId="19781"/>
    <cellStyle name="Input 5 2 2 6 2" xfId="19782"/>
    <cellStyle name="Input 5 2 2 6 2 2" xfId="19783"/>
    <cellStyle name="Input 5 2 2 6 3" xfId="19784"/>
    <cellStyle name="Input 5 2 2 7" xfId="19785"/>
    <cellStyle name="Input 5 2 2 7 2" xfId="19786"/>
    <cellStyle name="Input 5 2 2 7 2 2" xfId="19787"/>
    <cellStyle name="Input 5 2 2 7 3" xfId="19788"/>
    <cellStyle name="Input 5 2 2 8" xfId="19789"/>
    <cellStyle name="Input 5 2 2 8 2" xfId="19790"/>
    <cellStyle name="Input 5 2 2 8 2 2" xfId="19791"/>
    <cellStyle name="Input 5 2 2 8 3" xfId="19792"/>
    <cellStyle name="Input 5 2 2 9" xfId="19793"/>
    <cellStyle name="Input 5 2 2 9 2" xfId="19794"/>
    <cellStyle name="Input 5 2 2 9 2 2" xfId="19795"/>
    <cellStyle name="Input 5 2 2 9 3" xfId="19796"/>
    <cellStyle name="Input 5 2 20" xfId="19797"/>
    <cellStyle name="Input 5 2 20 2" xfId="19798"/>
    <cellStyle name="Input 5 2 20 2 2" xfId="19799"/>
    <cellStyle name="Input 5 2 20 3" xfId="19800"/>
    <cellStyle name="Input 5 2 21" xfId="19801"/>
    <cellStyle name="Input 5 2 21 2" xfId="19802"/>
    <cellStyle name="Input 5 2 22" xfId="19803"/>
    <cellStyle name="Input 5 2 3" xfId="560"/>
    <cellStyle name="Input 5 2 3 10" xfId="19804"/>
    <cellStyle name="Input 5 2 3 10 2" xfId="19805"/>
    <cellStyle name="Input 5 2 3 10 2 2" xfId="19806"/>
    <cellStyle name="Input 5 2 3 10 3" xfId="19807"/>
    <cellStyle name="Input 5 2 3 11" xfId="19808"/>
    <cellStyle name="Input 5 2 3 11 2" xfId="19809"/>
    <cellStyle name="Input 5 2 3 11 2 2" xfId="19810"/>
    <cellStyle name="Input 5 2 3 11 3" xfId="19811"/>
    <cellStyle name="Input 5 2 3 12" xfId="19812"/>
    <cellStyle name="Input 5 2 3 12 2" xfId="19813"/>
    <cellStyle name="Input 5 2 3 12 2 2" xfId="19814"/>
    <cellStyle name="Input 5 2 3 12 3" xfId="19815"/>
    <cellStyle name="Input 5 2 3 13" xfId="19816"/>
    <cellStyle name="Input 5 2 3 13 2" xfId="19817"/>
    <cellStyle name="Input 5 2 3 13 2 2" xfId="19818"/>
    <cellStyle name="Input 5 2 3 13 3" xfId="19819"/>
    <cellStyle name="Input 5 2 3 14" xfId="19820"/>
    <cellStyle name="Input 5 2 3 14 2" xfId="19821"/>
    <cellStyle name="Input 5 2 3 14 2 2" xfId="19822"/>
    <cellStyle name="Input 5 2 3 14 3" xfId="19823"/>
    <cellStyle name="Input 5 2 3 15" xfId="19824"/>
    <cellStyle name="Input 5 2 3 15 2" xfId="19825"/>
    <cellStyle name="Input 5 2 3 15 2 2" xfId="19826"/>
    <cellStyle name="Input 5 2 3 15 3" xfId="19827"/>
    <cellStyle name="Input 5 2 3 16" xfId="19828"/>
    <cellStyle name="Input 5 2 3 16 2" xfId="19829"/>
    <cellStyle name="Input 5 2 3 16 2 2" xfId="19830"/>
    <cellStyle name="Input 5 2 3 16 3" xfId="19831"/>
    <cellStyle name="Input 5 2 3 17" xfId="19832"/>
    <cellStyle name="Input 5 2 3 17 2" xfId="19833"/>
    <cellStyle name="Input 5 2 3 17 2 2" xfId="19834"/>
    <cellStyle name="Input 5 2 3 17 3" xfId="19835"/>
    <cellStyle name="Input 5 2 3 18" xfId="19836"/>
    <cellStyle name="Input 5 2 3 18 2" xfId="19837"/>
    <cellStyle name="Input 5 2 3 19" xfId="19838"/>
    <cellStyle name="Input 5 2 3 2" xfId="19839"/>
    <cellStyle name="Input 5 2 3 2 10" xfId="19840"/>
    <cellStyle name="Input 5 2 3 2 10 2" xfId="19841"/>
    <cellStyle name="Input 5 2 3 2 10 2 2" xfId="19842"/>
    <cellStyle name="Input 5 2 3 2 10 3" xfId="19843"/>
    <cellStyle name="Input 5 2 3 2 11" xfId="19844"/>
    <cellStyle name="Input 5 2 3 2 11 2" xfId="19845"/>
    <cellStyle name="Input 5 2 3 2 11 2 2" xfId="19846"/>
    <cellStyle name="Input 5 2 3 2 11 3" xfId="19847"/>
    <cellStyle name="Input 5 2 3 2 12" xfId="19848"/>
    <cellStyle name="Input 5 2 3 2 12 2" xfId="19849"/>
    <cellStyle name="Input 5 2 3 2 12 2 2" xfId="19850"/>
    <cellStyle name="Input 5 2 3 2 12 3" xfId="19851"/>
    <cellStyle name="Input 5 2 3 2 13" xfId="19852"/>
    <cellStyle name="Input 5 2 3 2 13 2" xfId="19853"/>
    <cellStyle name="Input 5 2 3 2 13 2 2" xfId="19854"/>
    <cellStyle name="Input 5 2 3 2 13 3" xfId="19855"/>
    <cellStyle name="Input 5 2 3 2 14" xfId="19856"/>
    <cellStyle name="Input 5 2 3 2 14 2" xfId="19857"/>
    <cellStyle name="Input 5 2 3 2 14 2 2" xfId="19858"/>
    <cellStyle name="Input 5 2 3 2 14 3" xfId="19859"/>
    <cellStyle name="Input 5 2 3 2 15" xfId="19860"/>
    <cellStyle name="Input 5 2 3 2 15 2" xfId="19861"/>
    <cellStyle name="Input 5 2 3 2 15 2 2" xfId="19862"/>
    <cellStyle name="Input 5 2 3 2 15 3" xfId="19863"/>
    <cellStyle name="Input 5 2 3 2 16" xfId="19864"/>
    <cellStyle name="Input 5 2 3 2 16 2" xfId="19865"/>
    <cellStyle name="Input 5 2 3 2 16 2 2" xfId="19866"/>
    <cellStyle name="Input 5 2 3 2 16 3" xfId="19867"/>
    <cellStyle name="Input 5 2 3 2 17" xfId="19868"/>
    <cellStyle name="Input 5 2 3 2 17 2" xfId="19869"/>
    <cellStyle name="Input 5 2 3 2 17 2 2" xfId="19870"/>
    <cellStyle name="Input 5 2 3 2 17 3" xfId="19871"/>
    <cellStyle name="Input 5 2 3 2 18" xfId="19872"/>
    <cellStyle name="Input 5 2 3 2 18 2" xfId="19873"/>
    <cellStyle name="Input 5 2 3 2 18 2 2" xfId="19874"/>
    <cellStyle name="Input 5 2 3 2 18 3" xfId="19875"/>
    <cellStyle name="Input 5 2 3 2 19" xfId="19876"/>
    <cellStyle name="Input 5 2 3 2 19 2" xfId="19877"/>
    <cellStyle name="Input 5 2 3 2 19 2 2" xfId="19878"/>
    <cellStyle name="Input 5 2 3 2 19 3" xfId="19879"/>
    <cellStyle name="Input 5 2 3 2 2" xfId="19880"/>
    <cellStyle name="Input 5 2 3 2 2 2" xfId="19881"/>
    <cellStyle name="Input 5 2 3 2 2 2 2" xfId="19882"/>
    <cellStyle name="Input 5 2 3 2 2 3" xfId="19883"/>
    <cellStyle name="Input 5 2 3 2 20" xfId="19884"/>
    <cellStyle name="Input 5 2 3 2 20 2" xfId="19885"/>
    <cellStyle name="Input 5 2 3 2 20 2 2" xfId="19886"/>
    <cellStyle name="Input 5 2 3 2 20 3" xfId="19887"/>
    <cellStyle name="Input 5 2 3 2 21" xfId="19888"/>
    <cellStyle name="Input 5 2 3 2 21 2" xfId="19889"/>
    <cellStyle name="Input 5 2 3 2 22" xfId="19890"/>
    <cellStyle name="Input 5 2 3 2 3" xfId="19891"/>
    <cellStyle name="Input 5 2 3 2 3 2" xfId="19892"/>
    <cellStyle name="Input 5 2 3 2 3 2 2" xfId="19893"/>
    <cellStyle name="Input 5 2 3 2 3 3" xfId="19894"/>
    <cellStyle name="Input 5 2 3 2 4" xfId="19895"/>
    <cellStyle name="Input 5 2 3 2 4 2" xfId="19896"/>
    <cellStyle name="Input 5 2 3 2 4 2 2" xfId="19897"/>
    <cellStyle name="Input 5 2 3 2 4 3" xfId="19898"/>
    <cellStyle name="Input 5 2 3 2 5" xfId="19899"/>
    <cellStyle name="Input 5 2 3 2 5 2" xfId="19900"/>
    <cellStyle name="Input 5 2 3 2 5 2 2" xfId="19901"/>
    <cellStyle name="Input 5 2 3 2 5 3" xfId="19902"/>
    <cellStyle name="Input 5 2 3 2 6" xfId="19903"/>
    <cellStyle name="Input 5 2 3 2 6 2" xfId="19904"/>
    <cellStyle name="Input 5 2 3 2 6 2 2" xfId="19905"/>
    <cellStyle name="Input 5 2 3 2 6 3" xfId="19906"/>
    <cellStyle name="Input 5 2 3 2 7" xfId="19907"/>
    <cellStyle name="Input 5 2 3 2 7 2" xfId="19908"/>
    <cellStyle name="Input 5 2 3 2 7 2 2" xfId="19909"/>
    <cellStyle name="Input 5 2 3 2 7 3" xfId="19910"/>
    <cellStyle name="Input 5 2 3 2 8" xfId="19911"/>
    <cellStyle name="Input 5 2 3 2 8 2" xfId="19912"/>
    <cellStyle name="Input 5 2 3 2 8 2 2" xfId="19913"/>
    <cellStyle name="Input 5 2 3 2 8 3" xfId="19914"/>
    <cellStyle name="Input 5 2 3 2 9" xfId="19915"/>
    <cellStyle name="Input 5 2 3 2 9 2" xfId="19916"/>
    <cellStyle name="Input 5 2 3 2 9 2 2" xfId="19917"/>
    <cellStyle name="Input 5 2 3 2 9 3" xfId="19918"/>
    <cellStyle name="Input 5 2 3 3" xfId="19919"/>
    <cellStyle name="Input 5 2 3 3 2" xfId="19920"/>
    <cellStyle name="Input 5 2 3 3 2 2" xfId="19921"/>
    <cellStyle name="Input 5 2 3 3 3" xfId="19922"/>
    <cellStyle name="Input 5 2 3 4" xfId="19923"/>
    <cellStyle name="Input 5 2 3 4 2" xfId="19924"/>
    <cellStyle name="Input 5 2 3 4 2 2" xfId="19925"/>
    <cellStyle name="Input 5 2 3 4 3" xfId="19926"/>
    <cellStyle name="Input 5 2 3 5" xfId="19927"/>
    <cellStyle name="Input 5 2 3 5 2" xfId="19928"/>
    <cellStyle name="Input 5 2 3 5 2 2" xfId="19929"/>
    <cellStyle name="Input 5 2 3 5 3" xfId="19930"/>
    <cellStyle name="Input 5 2 3 6" xfId="19931"/>
    <cellStyle name="Input 5 2 3 6 2" xfId="19932"/>
    <cellStyle name="Input 5 2 3 6 2 2" xfId="19933"/>
    <cellStyle name="Input 5 2 3 6 3" xfId="19934"/>
    <cellStyle name="Input 5 2 3 7" xfId="19935"/>
    <cellStyle name="Input 5 2 3 7 2" xfId="19936"/>
    <cellStyle name="Input 5 2 3 7 2 2" xfId="19937"/>
    <cellStyle name="Input 5 2 3 7 3" xfId="19938"/>
    <cellStyle name="Input 5 2 3 8" xfId="19939"/>
    <cellStyle name="Input 5 2 3 8 2" xfId="19940"/>
    <cellStyle name="Input 5 2 3 8 2 2" xfId="19941"/>
    <cellStyle name="Input 5 2 3 8 3" xfId="19942"/>
    <cellStyle name="Input 5 2 3 9" xfId="19943"/>
    <cellStyle name="Input 5 2 3 9 2" xfId="19944"/>
    <cellStyle name="Input 5 2 3 9 2 2" xfId="19945"/>
    <cellStyle name="Input 5 2 3 9 3" xfId="19946"/>
    <cellStyle name="Input 5 2 4" xfId="561"/>
    <cellStyle name="Input 5 2 4 10" xfId="19947"/>
    <cellStyle name="Input 5 2 4 10 2" xfId="19948"/>
    <cellStyle name="Input 5 2 4 10 2 2" xfId="19949"/>
    <cellStyle name="Input 5 2 4 10 3" xfId="19950"/>
    <cellStyle name="Input 5 2 4 11" xfId="19951"/>
    <cellStyle name="Input 5 2 4 11 2" xfId="19952"/>
    <cellStyle name="Input 5 2 4 11 2 2" xfId="19953"/>
    <cellStyle name="Input 5 2 4 11 3" xfId="19954"/>
    <cellStyle name="Input 5 2 4 12" xfId="19955"/>
    <cellStyle name="Input 5 2 4 12 2" xfId="19956"/>
    <cellStyle name="Input 5 2 4 12 2 2" xfId="19957"/>
    <cellStyle name="Input 5 2 4 12 3" xfId="19958"/>
    <cellStyle name="Input 5 2 4 13" xfId="19959"/>
    <cellStyle name="Input 5 2 4 13 2" xfId="19960"/>
    <cellStyle name="Input 5 2 4 13 2 2" xfId="19961"/>
    <cellStyle name="Input 5 2 4 13 3" xfId="19962"/>
    <cellStyle name="Input 5 2 4 14" xfId="19963"/>
    <cellStyle name="Input 5 2 4 14 2" xfId="19964"/>
    <cellStyle name="Input 5 2 4 14 2 2" xfId="19965"/>
    <cellStyle name="Input 5 2 4 14 3" xfId="19966"/>
    <cellStyle name="Input 5 2 4 15" xfId="19967"/>
    <cellStyle name="Input 5 2 4 15 2" xfId="19968"/>
    <cellStyle name="Input 5 2 4 15 2 2" xfId="19969"/>
    <cellStyle name="Input 5 2 4 15 3" xfId="19970"/>
    <cellStyle name="Input 5 2 4 16" xfId="19971"/>
    <cellStyle name="Input 5 2 4 16 2" xfId="19972"/>
    <cellStyle name="Input 5 2 4 16 2 2" xfId="19973"/>
    <cellStyle name="Input 5 2 4 16 3" xfId="19974"/>
    <cellStyle name="Input 5 2 4 17" xfId="19975"/>
    <cellStyle name="Input 5 2 4 17 2" xfId="19976"/>
    <cellStyle name="Input 5 2 4 17 2 2" xfId="19977"/>
    <cellStyle name="Input 5 2 4 17 3" xfId="19978"/>
    <cellStyle name="Input 5 2 4 18" xfId="19979"/>
    <cellStyle name="Input 5 2 4 18 2" xfId="19980"/>
    <cellStyle name="Input 5 2 4 18 2 2" xfId="19981"/>
    <cellStyle name="Input 5 2 4 18 3" xfId="19982"/>
    <cellStyle name="Input 5 2 4 19" xfId="19983"/>
    <cellStyle name="Input 5 2 4 19 2" xfId="19984"/>
    <cellStyle name="Input 5 2 4 19 2 2" xfId="19985"/>
    <cellStyle name="Input 5 2 4 19 3" xfId="19986"/>
    <cellStyle name="Input 5 2 4 2" xfId="19987"/>
    <cellStyle name="Input 5 2 4 2 10" xfId="19988"/>
    <cellStyle name="Input 5 2 4 2 10 2" xfId="19989"/>
    <cellStyle name="Input 5 2 4 2 10 2 2" xfId="19990"/>
    <cellStyle name="Input 5 2 4 2 10 3" xfId="19991"/>
    <cellStyle name="Input 5 2 4 2 11" xfId="19992"/>
    <cellStyle name="Input 5 2 4 2 11 2" xfId="19993"/>
    <cellStyle name="Input 5 2 4 2 11 2 2" xfId="19994"/>
    <cellStyle name="Input 5 2 4 2 11 3" xfId="19995"/>
    <cellStyle name="Input 5 2 4 2 12" xfId="19996"/>
    <cellStyle name="Input 5 2 4 2 12 2" xfId="19997"/>
    <cellStyle name="Input 5 2 4 2 12 2 2" xfId="19998"/>
    <cellStyle name="Input 5 2 4 2 12 3" xfId="19999"/>
    <cellStyle name="Input 5 2 4 2 13" xfId="20000"/>
    <cellStyle name="Input 5 2 4 2 13 2" xfId="20001"/>
    <cellStyle name="Input 5 2 4 2 13 2 2" xfId="20002"/>
    <cellStyle name="Input 5 2 4 2 13 3" xfId="20003"/>
    <cellStyle name="Input 5 2 4 2 14" xfId="20004"/>
    <cellStyle name="Input 5 2 4 2 14 2" xfId="20005"/>
    <cellStyle name="Input 5 2 4 2 14 2 2" xfId="20006"/>
    <cellStyle name="Input 5 2 4 2 14 3" xfId="20007"/>
    <cellStyle name="Input 5 2 4 2 15" xfId="20008"/>
    <cellStyle name="Input 5 2 4 2 15 2" xfId="20009"/>
    <cellStyle name="Input 5 2 4 2 15 2 2" xfId="20010"/>
    <cellStyle name="Input 5 2 4 2 15 3" xfId="20011"/>
    <cellStyle name="Input 5 2 4 2 16" xfId="20012"/>
    <cellStyle name="Input 5 2 4 2 16 2" xfId="20013"/>
    <cellStyle name="Input 5 2 4 2 16 2 2" xfId="20014"/>
    <cellStyle name="Input 5 2 4 2 16 3" xfId="20015"/>
    <cellStyle name="Input 5 2 4 2 17" xfId="20016"/>
    <cellStyle name="Input 5 2 4 2 17 2" xfId="20017"/>
    <cellStyle name="Input 5 2 4 2 17 2 2" xfId="20018"/>
    <cellStyle name="Input 5 2 4 2 17 3" xfId="20019"/>
    <cellStyle name="Input 5 2 4 2 18" xfId="20020"/>
    <cellStyle name="Input 5 2 4 2 18 2" xfId="20021"/>
    <cellStyle name="Input 5 2 4 2 18 2 2" xfId="20022"/>
    <cellStyle name="Input 5 2 4 2 18 3" xfId="20023"/>
    <cellStyle name="Input 5 2 4 2 19" xfId="20024"/>
    <cellStyle name="Input 5 2 4 2 19 2" xfId="20025"/>
    <cellStyle name="Input 5 2 4 2 19 2 2" xfId="20026"/>
    <cellStyle name="Input 5 2 4 2 19 3" xfId="20027"/>
    <cellStyle name="Input 5 2 4 2 2" xfId="20028"/>
    <cellStyle name="Input 5 2 4 2 2 2" xfId="20029"/>
    <cellStyle name="Input 5 2 4 2 2 2 2" xfId="20030"/>
    <cellStyle name="Input 5 2 4 2 2 3" xfId="20031"/>
    <cellStyle name="Input 5 2 4 2 20" xfId="20032"/>
    <cellStyle name="Input 5 2 4 2 20 2" xfId="20033"/>
    <cellStyle name="Input 5 2 4 2 20 2 2" xfId="20034"/>
    <cellStyle name="Input 5 2 4 2 20 3" xfId="20035"/>
    <cellStyle name="Input 5 2 4 2 21" xfId="20036"/>
    <cellStyle name="Input 5 2 4 2 21 2" xfId="20037"/>
    <cellStyle name="Input 5 2 4 2 22" xfId="20038"/>
    <cellStyle name="Input 5 2 4 2 3" xfId="20039"/>
    <cellStyle name="Input 5 2 4 2 3 2" xfId="20040"/>
    <cellStyle name="Input 5 2 4 2 3 2 2" xfId="20041"/>
    <cellStyle name="Input 5 2 4 2 3 3" xfId="20042"/>
    <cellStyle name="Input 5 2 4 2 4" xfId="20043"/>
    <cellStyle name="Input 5 2 4 2 4 2" xfId="20044"/>
    <cellStyle name="Input 5 2 4 2 4 2 2" xfId="20045"/>
    <cellStyle name="Input 5 2 4 2 4 3" xfId="20046"/>
    <cellStyle name="Input 5 2 4 2 5" xfId="20047"/>
    <cellStyle name="Input 5 2 4 2 5 2" xfId="20048"/>
    <cellStyle name="Input 5 2 4 2 5 2 2" xfId="20049"/>
    <cellStyle name="Input 5 2 4 2 5 3" xfId="20050"/>
    <cellStyle name="Input 5 2 4 2 6" xfId="20051"/>
    <cellStyle name="Input 5 2 4 2 6 2" xfId="20052"/>
    <cellStyle name="Input 5 2 4 2 6 2 2" xfId="20053"/>
    <cellStyle name="Input 5 2 4 2 6 3" xfId="20054"/>
    <cellStyle name="Input 5 2 4 2 7" xfId="20055"/>
    <cellStyle name="Input 5 2 4 2 7 2" xfId="20056"/>
    <cellStyle name="Input 5 2 4 2 7 2 2" xfId="20057"/>
    <cellStyle name="Input 5 2 4 2 7 3" xfId="20058"/>
    <cellStyle name="Input 5 2 4 2 8" xfId="20059"/>
    <cellStyle name="Input 5 2 4 2 8 2" xfId="20060"/>
    <cellStyle name="Input 5 2 4 2 8 2 2" xfId="20061"/>
    <cellStyle name="Input 5 2 4 2 8 3" xfId="20062"/>
    <cellStyle name="Input 5 2 4 2 9" xfId="20063"/>
    <cellStyle name="Input 5 2 4 2 9 2" xfId="20064"/>
    <cellStyle name="Input 5 2 4 2 9 2 2" xfId="20065"/>
    <cellStyle name="Input 5 2 4 2 9 3" xfId="20066"/>
    <cellStyle name="Input 5 2 4 20" xfId="20067"/>
    <cellStyle name="Input 5 2 4 20 2" xfId="20068"/>
    <cellStyle name="Input 5 2 4 20 2 2" xfId="20069"/>
    <cellStyle name="Input 5 2 4 20 3" xfId="20070"/>
    <cellStyle name="Input 5 2 4 21" xfId="20071"/>
    <cellStyle name="Input 5 2 4 21 2" xfId="20072"/>
    <cellStyle name="Input 5 2 4 21 2 2" xfId="20073"/>
    <cellStyle name="Input 5 2 4 21 3" xfId="20074"/>
    <cellStyle name="Input 5 2 4 22" xfId="20075"/>
    <cellStyle name="Input 5 2 4 22 2" xfId="20076"/>
    <cellStyle name="Input 5 2 4 23" xfId="20077"/>
    <cellStyle name="Input 5 2 4 3" xfId="20078"/>
    <cellStyle name="Input 5 2 4 3 2" xfId="20079"/>
    <cellStyle name="Input 5 2 4 3 2 2" xfId="20080"/>
    <cellStyle name="Input 5 2 4 3 3" xfId="20081"/>
    <cellStyle name="Input 5 2 4 4" xfId="20082"/>
    <cellStyle name="Input 5 2 4 4 2" xfId="20083"/>
    <cellStyle name="Input 5 2 4 4 2 2" xfId="20084"/>
    <cellStyle name="Input 5 2 4 4 3" xfId="20085"/>
    <cellStyle name="Input 5 2 4 5" xfId="20086"/>
    <cellStyle name="Input 5 2 4 5 2" xfId="20087"/>
    <cellStyle name="Input 5 2 4 5 2 2" xfId="20088"/>
    <cellStyle name="Input 5 2 4 5 3" xfId="20089"/>
    <cellStyle name="Input 5 2 4 6" xfId="20090"/>
    <cellStyle name="Input 5 2 4 6 2" xfId="20091"/>
    <cellStyle name="Input 5 2 4 6 2 2" xfId="20092"/>
    <cellStyle name="Input 5 2 4 6 3" xfId="20093"/>
    <cellStyle name="Input 5 2 4 7" xfId="20094"/>
    <cellStyle name="Input 5 2 4 7 2" xfId="20095"/>
    <cellStyle name="Input 5 2 4 7 2 2" xfId="20096"/>
    <cellStyle name="Input 5 2 4 7 3" xfId="20097"/>
    <cellStyle name="Input 5 2 4 8" xfId="20098"/>
    <cellStyle name="Input 5 2 4 8 2" xfId="20099"/>
    <cellStyle name="Input 5 2 4 8 2 2" xfId="20100"/>
    <cellStyle name="Input 5 2 4 8 3" xfId="20101"/>
    <cellStyle name="Input 5 2 4 9" xfId="20102"/>
    <cellStyle name="Input 5 2 4 9 2" xfId="20103"/>
    <cellStyle name="Input 5 2 4 9 2 2" xfId="20104"/>
    <cellStyle name="Input 5 2 4 9 3" xfId="20105"/>
    <cellStyle name="Input 5 2 5" xfId="562"/>
    <cellStyle name="Input 5 2 5 10" xfId="20106"/>
    <cellStyle name="Input 5 2 5 10 2" xfId="20107"/>
    <cellStyle name="Input 5 2 5 10 2 2" xfId="20108"/>
    <cellStyle name="Input 5 2 5 10 3" xfId="20109"/>
    <cellStyle name="Input 5 2 5 11" xfId="20110"/>
    <cellStyle name="Input 5 2 5 11 2" xfId="20111"/>
    <cellStyle name="Input 5 2 5 11 2 2" xfId="20112"/>
    <cellStyle name="Input 5 2 5 11 3" xfId="20113"/>
    <cellStyle name="Input 5 2 5 12" xfId="20114"/>
    <cellStyle name="Input 5 2 5 12 2" xfId="20115"/>
    <cellStyle name="Input 5 2 5 12 2 2" xfId="20116"/>
    <cellStyle name="Input 5 2 5 12 3" xfId="20117"/>
    <cellStyle name="Input 5 2 5 13" xfId="20118"/>
    <cellStyle name="Input 5 2 5 13 2" xfId="20119"/>
    <cellStyle name="Input 5 2 5 13 2 2" xfId="20120"/>
    <cellStyle name="Input 5 2 5 13 3" xfId="20121"/>
    <cellStyle name="Input 5 2 5 14" xfId="20122"/>
    <cellStyle name="Input 5 2 5 14 2" xfId="20123"/>
    <cellStyle name="Input 5 2 5 14 2 2" xfId="20124"/>
    <cellStyle name="Input 5 2 5 14 3" xfId="20125"/>
    <cellStyle name="Input 5 2 5 15" xfId="20126"/>
    <cellStyle name="Input 5 2 5 15 2" xfId="20127"/>
    <cellStyle name="Input 5 2 5 15 2 2" xfId="20128"/>
    <cellStyle name="Input 5 2 5 15 3" xfId="20129"/>
    <cellStyle name="Input 5 2 5 16" xfId="20130"/>
    <cellStyle name="Input 5 2 5 16 2" xfId="20131"/>
    <cellStyle name="Input 5 2 5 16 2 2" xfId="20132"/>
    <cellStyle name="Input 5 2 5 16 3" xfId="20133"/>
    <cellStyle name="Input 5 2 5 17" xfId="20134"/>
    <cellStyle name="Input 5 2 5 17 2" xfId="20135"/>
    <cellStyle name="Input 5 2 5 17 2 2" xfId="20136"/>
    <cellStyle name="Input 5 2 5 17 3" xfId="20137"/>
    <cellStyle name="Input 5 2 5 18" xfId="20138"/>
    <cellStyle name="Input 5 2 5 18 2" xfId="20139"/>
    <cellStyle name="Input 5 2 5 18 2 2" xfId="20140"/>
    <cellStyle name="Input 5 2 5 18 3" xfId="20141"/>
    <cellStyle name="Input 5 2 5 19" xfId="20142"/>
    <cellStyle name="Input 5 2 5 19 2" xfId="20143"/>
    <cellStyle name="Input 5 2 5 19 2 2" xfId="20144"/>
    <cellStyle name="Input 5 2 5 19 3" xfId="20145"/>
    <cellStyle name="Input 5 2 5 2" xfId="20146"/>
    <cellStyle name="Input 5 2 5 2 2" xfId="20147"/>
    <cellStyle name="Input 5 2 5 2 2 2" xfId="20148"/>
    <cellStyle name="Input 5 2 5 2 3" xfId="20149"/>
    <cellStyle name="Input 5 2 5 20" xfId="20150"/>
    <cellStyle name="Input 5 2 5 20 2" xfId="20151"/>
    <cellStyle name="Input 5 2 5 20 2 2" xfId="20152"/>
    <cellStyle name="Input 5 2 5 20 3" xfId="20153"/>
    <cellStyle name="Input 5 2 5 21" xfId="20154"/>
    <cellStyle name="Input 5 2 5 21 2" xfId="20155"/>
    <cellStyle name="Input 5 2 5 22" xfId="20156"/>
    <cellStyle name="Input 5 2 5 3" xfId="20157"/>
    <cellStyle name="Input 5 2 5 3 2" xfId="20158"/>
    <cellStyle name="Input 5 2 5 3 2 2" xfId="20159"/>
    <cellStyle name="Input 5 2 5 3 3" xfId="20160"/>
    <cellStyle name="Input 5 2 5 4" xfId="20161"/>
    <cellStyle name="Input 5 2 5 4 2" xfId="20162"/>
    <cellStyle name="Input 5 2 5 4 2 2" xfId="20163"/>
    <cellStyle name="Input 5 2 5 4 3" xfId="20164"/>
    <cellStyle name="Input 5 2 5 5" xfId="20165"/>
    <cellStyle name="Input 5 2 5 5 2" xfId="20166"/>
    <cellStyle name="Input 5 2 5 5 2 2" xfId="20167"/>
    <cellStyle name="Input 5 2 5 5 3" xfId="20168"/>
    <cellStyle name="Input 5 2 5 6" xfId="20169"/>
    <cellStyle name="Input 5 2 5 6 2" xfId="20170"/>
    <cellStyle name="Input 5 2 5 6 2 2" xfId="20171"/>
    <cellStyle name="Input 5 2 5 6 3" xfId="20172"/>
    <cellStyle name="Input 5 2 5 7" xfId="20173"/>
    <cellStyle name="Input 5 2 5 7 2" xfId="20174"/>
    <cellStyle name="Input 5 2 5 7 2 2" xfId="20175"/>
    <cellStyle name="Input 5 2 5 7 3" xfId="20176"/>
    <cellStyle name="Input 5 2 5 8" xfId="20177"/>
    <cellStyle name="Input 5 2 5 8 2" xfId="20178"/>
    <cellStyle name="Input 5 2 5 8 2 2" xfId="20179"/>
    <cellStyle name="Input 5 2 5 8 3" xfId="20180"/>
    <cellStyle name="Input 5 2 5 9" xfId="20181"/>
    <cellStyle name="Input 5 2 5 9 2" xfId="20182"/>
    <cellStyle name="Input 5 2 5 9 2 2" xfId="20183"/>
    <cellStyle name="Input 5 2 5 9 3" xfId="20184"/>
    <cellStyle name="Input 5 2 6" xfId="563"/>
    <cellStyle name="Input 5 2 6 2" xfId="20185"/>
    <cellStyle name="Input 5 2 6 2 2" xfId="20186"/>
    <cellStyle name="Input 5 2 6 3" xfId="20187"/>
    <cellStyle name="Input 5 2 7" xfId="20188"/>
    <cellStyle name="Input 5 2 7 2" xfId="20189"/>
    <cellStyle name="Input 5 2 7 2 2" xfId="20190"/>
    <cellStyle name="Input 5 2 7 3" xfId="20191"/>
    <cellStyle name="Input 5 2 8" xfId="20192"/>
    <cellStyle name="Input 5 2 8 2" xfId="20193"/>
    <cellStyle name="Input 5 2 8 2 2" xfId="20194"/>
    <cellStyle name="Input 5 2 8 3" xfId="20195"/>
    <cellStyle name="Input 5 2 9" xfId="20196"/>
    <cellStyle name="Input 5 2 9 2" xfId="20197"/>
    <cellStyle name="Input 5 2 9 2 2" xfId="20198"/>
    <cellStyle name="Input 5 2 9 3" xfId="20199"/>
    <cellStyle name="Input 5 20" xfId="20200"/>
    <cellStyle name="Input 5 20 2" xfId="20201"/>
    <cellStyle name="Input 5 20 2 2" xfId="20202"/>
    <cellStyle name="Input 5 20 3" xfId="20203"/>
    <cellStyle name="Input 5 21" xfId="20204"/>
    <cellStyle name="Input 5 21 2" xfId="20205"/>
    <cellStyle name="Input 5 21 2 2" xfId="20206"/>
    <cellStyle name="Input 5 21 3" xfId="20207"/>
    <cellStyle name="Input 5 22" xfId="20208"/>
    <cellStyle name="Input 5 22 2" xfId="20209"/>
    <cellStyle name="Input 5 23" xfId="20210"/>
    <cellStyle name="Input 5 24" xfId="20211"/>
    <cellStyle name="Input 5 25" xfId="20212"/>
    <cellStyle name="Input 5 26" xfId="20213"/>
    <cellStyle name="Input 5 3" xfId="564"/>
    <cellStyle name="Input 5 3 10" xfId="20214"/>
    <cellStyle name="Input 5 3 10 2" xfId="20215"/>
    <cellStyle name="Input 5 3 10 2 2" xfId="20216"/>
    <cellStyle name="Input 5 3 10 3" xfId="20217"/>
    <cellStyle name="Input 5 3 11" xfId="20218"/>
    <cellStyle name="Input 5 3 11 2" xfId="20219"/>
    <cellStyle name="Input 5 3 11 2 2" xfId="20220"/>
    <cellStyle name="Input 5 3 11 3" xfId="20221"/>
    <cellStyle name="Input 5 3 12" xfId="20222"/>
    <cellStyle name="Input 5 3 12 2" xfId="20223"/>
    <cellStyle name="Input 5 3 12 2 2" xfId="20224"/>
    <cellStyle name="Input 5 3 12 3" xfId="20225"/>
    <cellStyle name="Input 5 3 13" xfId="20226"/>
    <cellStyle name="Input 5 3 13 2" xfId="20227"/>
    <cellStyle name="Input 5 3 13 2 2" xfId="20228"/>
    <cellStyle name="Input 5 3 13 3" xfId="20229"/>
    <cellStyle name="Input 5 3 14" xfId="20230"/>
    <cellStyle name="Input 5 3 14 2" xfId="20231"/>
    <cellStyle name="Input 5 3 14 2 2" xfId="20232"/>
    <cellStyle name="Input 5 3 14 3" xfId="20233"/>
    <cellStyle name="Input 5 3 15" xfId="20234"/>
    <cellStyle name="Input 5 3 15 2" xfId="20235"/>
    <cellStyle name="Input 5 3 15 2 2" xfId="20236"/>
    <cellStyle name="Input 5 3 15 3" xfId="20237"/>
    <cellStyle name="Input 5 3 16" xfId="20238"/>
    <cellStyle name="Input 5 3 16 2" xfId="20239"/>
    <cellStyle name="Input 5 3 16 2 2" xfId="20240"/>
    <cellStyle name="Input 5 3 16 3" xfId="20241"/>
    <cellStyle name="Input 5 3 17" xfId="20242"/>
    <cellStyle name="Input 5 3 17 2" xfId="20243"/>
    <cellStyle name="Input 5 3 17 2 2" xfId="20244"/>
    <cellStyle name="Input 5 3 17 3" xfId="20245"/>
    <cellStyle name="Input 5 3 18" xfId="20246"/>
    <cellStyle name="Input 5 3 18 2" xfId="20247"/>
    <cellStyle name="Input 5 3 19" xfId="20248"/>
    <cellStyle name="Input 5 3 2" xfId="565"/>
    <cellStyle name="Input 5 3 2 10" xfId="20249"/>
    <cellStyle name="Input 5 3 2 10 2" xfId="20250"/>
    <cellStyle name="Input 5 3 2 10 2 2" xfId="20251"/>
    <cellStyle name="Input 5 3 2 10 3" xfId="20252"/>
    <cellStyle name="Input 5 3 2 11" xfId="20253"/>
    <cellStyle name="Input 5 3 2 11 2" xfId="20254"/>
    <cellStyle name="Input 5 3 2 11 2 2" xfId="20255"/>
    <cellStyle name="Input 5 3 2 11 3" xfId="20256"/>
    <cellStyle name="Input 5 3 2 12" xfId="20257"/>
    <cellStyle name="Input 5 3 2 12 2" xfId="20258"/>
    <cellStyle name="Input 5 3 2 12 2 2" xfId="20259"/>
    <cellStyle name="Input 5 3 2 12 3" xfId="20260"/>
    <cellStyle name="Input 5 3 2 13" xfId="20261"/>
    <cellStyle name="Input 5 3 2 13 2" xfId="20262"/>
    <cellStyle name="Input 5 3 2 13 2 2" xfId="20263"/>
    <cellStyle name="Input 5 3 2 13 3" xfId="20264"/>
    <cellStyle name="Input 5 3 2 14" xfId="20265"/>
    <cellStyle name="Input 5 3 2 14 2" xfId="20266"/>
    <cellStyle name="Input 5 3 2 14 2 2" xfId="20267"/>
    <cellStyle name="Input 5 3 2 14 3" xfId="20268"/>
    <cellStyle name="Input 5 3 2 15" xfId="20269"/>
    <cellStyle name="Input 5 3 2 15 2" xfId="20270"/>
    <cellStyle name="Input 5 3 2 15 2 2" xfId="20271"/>
    <cellStyle name="Input 5 3 2 15 3" xfId="20272"/>
    <cellStyle name="Input 5 3 2 16" xfId="20273"/>
    <cellStyle name="Input 5 3 2 16 2" xfId="20274"/>
    <cellStyle name="Input 5 3 2 16 2 2" xfId="20275"/>
    <cellStyle name="Input 5 3 2 16 3" xfId="20276"/>
    <cellStyle name="Input 5 3 2 17" xfId="20277"/>
    <cellStyle name="Input 5 3 2 17 2" xfId="20278"/>
    <cellStyle name="Input 5 3 2 17 2 2" xfId="20279"/>
    <cellStyle name="Input 5 3 2 17 3" xfId="20280"/>
    <cellStyle name="Input 5 3 2 18" xfId="20281"/>
    <cellStyle name="Input 5 3 2 18 2" xfId="20282"/>
    <cellStyle name="Input 5 3 2 18 2 2" xfId="20283"/>
    <cellStyle name="Input 5 3 2 18 3" xfId="20284"/>
    <cellStyle name="Input 5 3 2 19" xfId="20285"/>
    <cellStyle name="Input 5 3 2 19 2" xfId="20286"/>
    <cellStyle name="Input 5 3 2 19 2 2" xfId="20287"/>
    <cellStyle name="Input 5 3 2 19 3" xfId="20288"/>
    <cellStyle name="Input 5 3 2 2" xfId="20289"/>
    <cellStyle name="Input 5 3 2 2 2" xfId="20290"/>
    <cellStyle name="Input 5 3 2 2 2 2" xfId="20291"/>
    <cellStyle name="Input 5 3 2 2 3" xfId="20292"/>
    <cellStyle name="Input 5 3 2 20" xfId="20293"/>
    <cellStyle name="Input 5 3 2 20 2" xfId="20294"/>
    <cellStyle name="Input 5 3 2 20 2 2" xfId="20295"/>
    <cellStyle name="Input 5 3 2 20 3" xfId="20296"/>
    <cellStyle name="Input 5 3 2 21" xfId="20297"/>
    <cellStyle name="Input 5 3 2 21 2" xfId="20298"/>
    <cellStyle name="Input 5 3 2 22" xfId="20299"/>
    <cellStyle name="Input 5 3 2 3" xfId="20300"/>
    <cellStyle name="Input 5 3 2 3 2" xfId="20301"/>
    <cellStyle name="Input 5 3 2 3 2 2" xfId="20302"/>
    <cellStyle name="Input 5 3 2 3 3" xfId="20303"/>
    <cellStyle name="Input 5 3 2 4" xfId="20304"/>
    <cellStyle name="Input 5 3 2 4 2" xfId="20305"/>
    <cellStyle name="Input 5 3 2 4 2 2" xfId="20306"/>
    <cellStyle name="Input 5 3 2 4 3" xfId="20307"/>
    <cellStyle name="Input 5 3 2 5" xfId="20308"/>
    <cellStyle name="Input 5 3 2 5 2" xfId="20309"/>
    <cellStyle name="Input 5 3 2 5 2 2" xfId="20310"/>
    <cellStyle name="Input 5 3 2 5 3" xfId="20311"/>
    <cellStyle name="Input 5 3 2 6" xfId="20312"/>
    <cellStyle name="Input 5 3 2 6 2" xfId="20313"/>
    <cellStyle name="Input 5 3 2 6 2 2" xfId="20314"/>
    <cellStyle name="Input 5 3 2 6 3" xfId="20315"/>
    <cellStyle name="Input 5 3 2 7" xfId="20316"/>
    <cellStyle name="Input 5 3 2 7 2" xfId="20317"/>
    <cellStyle name="Input 5 3 2 7 2 2" xfId="20318"/>
    <cellStyle name="Input 5 3 2 7 3" xfId="20319"/>
    <cellStyle name="Input 5 3 2 8" xfId="20320"/>
    <cellStyle name="Input 5 3 2 8 2" xfId="20321"/>
    <cellStyle name="Input 5 3 2 8 2 2" xfId="20322"/>
    <cellStyle name="Input 5 3 2 8 3" xfId="20323"/>
    <cellStyle name="Input 5 3 2 9" xfId="20324"/>
    <cellStyle name="Input 5 3 2 9 2" xfId="20325"/>
    <cellStyle name="Input 5 3 2 9 2 2" xfId="20326"/>
    <cellStyle name="Input 5 3 2 9 3" xfId="20327"/>
    <cellStyle name="Input 5 3 3" xfId="566"/>
    <cellStyle name="Input 5 3 3 2" xfId="20328"/>
    <cellStyle name="Input 5 3 3 2 2" xfId="20329"/>
    <cellStyle name="Input 5 3 3 3" xfId="20330"/>
    <cellStyle name="Input 5 3 4" xfId="567"/>
    <cellStyle name="Input 5 3 4 2" xfId="20331"/>
    <cellStyle name="Input 5 3 4 2 2" xfId="20332"/>
    <cellStyle name="Input 5 3 4 3" xfId="20333"/>
    <cellStyle name="Input 5 3 5" xfId="568"/>
    <cellStyle name="Input 5 3 5 2" xfId="20334"/>
    <cellStyle name="Input 5 3 5 2 2" xfId="20335"/>
    <cellStyle name="Input 5 3 5 3" xfId="20336"/>
    <cellStyle name="Input 5 3 6" xfId="569"/>
    <cellStyle name="Input 5 3 6 2" xfId="20337"/>
    <cellStyle name="Input 5 3 6 2 2" xfId="20338"/>
    <cellStyle name="Input 5 3 6 3" xfId="20339"/>
    <cellStyle name="Input 5 3 7" xfId="20340"/>
    <cellStyle name="Input 5 3 7 2" xfId="20341"/>
    <cellStyle name="Input 5 3 7 2 2" xfId="20342"/>
    <cellStyle name="Input 5 3 7 3" xfId="20343"/>
    <cellStyle name="Input 5 3 8" xfId="20344"/>
    <cellStyle name="Input 5 3 8 2" xfId="20345"/>
    <cellStyle name="Input 5 3 8 2 2" xfId="20346"/>
    <cellStyle name="Input 5 3 8 3" xfId="20347"/>
    <cellStyle name="Input 5 3 9" xfId="20348"/>
    <cellStyle name="Input 5 3 9 2" xfId="20349"/>
    <cellStyle name="Input 5 3 9 2 2" xfId="20350"/>
    <cellStyle name="Input 5 3 9 3" xfId="20351"/>
    <cellStyle name="Input 5 4" xfId="570"/>
    <cellStyle name="Input 5 4 10" xfId="20352"/>
    <cellStyle name="Input 5 4 10 2" xfId="20353"/>
    <cellStyle name="Input 5 4 10 2 2" xfId="20354"/>
    <cellStyle name="Input 5 4 10 3" xfId="20355"/>
    <cellStyle name="Input 5 4 11" xfId="20356"/>
    <cellStyle name="Input 5 4 11 2" xfId="20357"/>
    <cellStyle name="Input 5 4 11 2 2" xfId="20358"/>
    <cellStyle name="Input 5 4 11 3" xfId="20359"/>
    <cellStyle name="Input 5 4 12" xfId="20360"/>
    <cellStyle name="Input 5 4 12 2" xfId="20361"/>
    <cellStyle name="Input 5 4 12 2 2" xfId="20362"/>
    <cellStyle name="Input 5 4 12 3" xfId="20363"/>
    <cellStyle name="Input 5 4 13" xfId="20364"/>
    <cellStyle name="Input 5 4 13 2" xfId="20365"/>
    <cellStyle name="Input 5 4 13 2 2" xfId="20366"/>
    <cellStyle name="Input 5 4 13 3" xfId="20367"/>
    <cellStyle name="Input 5 4 14" xfId="20368"/>
    <cellStyle name="Input 5 4 14 2" xfId="20369"/>
    <cellStyle name="Input 5 4 14 2 2" xfId="20370"/>
    <cellStyle name="Input 5 4 14 3" xfId="20371"/>
    <cellStyle name="Input 5 4 15" xfId="20372"/>
    <cellStyle name="Input 5 4 15 2" xfId="20373"/>
    <cellStyle name="Input 5 4 15 2 2" xfId="20374"/>
    <cellStyle name="Input 5 4 15 3" xfId="20375"/>
    <cellStyle name="Input 5 4 16" xfId="20376"/>
    <cellStyle name="Input 5 4 16 2" xfId="20377"/>
    <cellStyle name="Input 5 4 16 2 2" xfId="20378"/>
    <cellStyle name="Input 5 4 16 3" xfId="20379"/>
    <cellStyle name="Input 5 4 17" xfId="20380"/>
    <cellStyle name="Input 5 4 17 2" xfId="20381"/>
    <cellStyle name="Input 5 4 17 2 2" xfId="20382"/>
    <cellStyle name="Input 5 4 17 3" xfId="20383"/>
    <cellStyle name="Input 5 4 18" xfId="20384"/>
    <cellStyle name="Input 5 4 18 2" xfId="20385"/>
    <cellStyle name="Input 5 4 19" xfId="20386"/>
    <cellStyle name="Input 5 4 2" xfId="571"/>
    <cellStyle name="Input 5 4 2 10" xfId="20387"/>
    <cellStyle name="Input 5 4 2 10 2" xfId="20388"/>
    <cellStyle name="Input 5 4 2 10 2 2" xfId="20389"/>
    <cellStyle name="Input 5 4 2 10 3" xfId="20390"/>
    <cellStyle name="Input 5 4 2 11" xfId="20391"/>
    <cellStyle name="Input 5 4 2 11 2" xfId="20392"/>
    <cellStyle name="Input 5 4 2 11 2 2" xfId="20393"/>
    <cellStyle name="Input 5 4 2 11 3" xfId="20394"/>
    <cellStyle name="Input 5 4 2 12" xfId="20395"/>
    <cellStyle name="Input 5 4 2 12 2" xfId="20396"/>
    <cellStyle name="Input 5 4 2 12 2 2" xfId="20397"/>
    <cellStyle name="Input 5 4 2 12 3" xfId="20398"/>
    <cellStyle name="Input 5 4 2 13" xfId="20399"/>
    <cellStyle name="Input 5 4 2 13 2" xfId="20400"/>
    <cellStyle name="Input 5 4 2 13 2 2" xfId="20401"/>
    <cellStyle name="Input 5 4 2 13 3" xfId="20402"/>
    <cellStyle name="Input 5 4 2 14" xfId="20403"/>
    <cellStyle name="Input 5 4 2 14 2" xfId="20404"/>
    <cellStyle name="Input 5 4 2 14 2 2" xfId="20405"/>
    <cellStyle name="Input 5 4 2 14 3" xfId="20406"/>
    <cellStyle name="Input 5 4 2 15" xfId="20407"/>
    <cellStyle name="Input 5 4 2 15 2" xfId="20408"/>
    <cellStyle name="Input 5 4 2 15 2 2" xfId="20409"/>
    <cellStyle name="Input 5 4 2 15 3" xfId="20410"/>
    <cellStyle name="Input 5 4 2 16" xfId="20411"/>
    <cellStyle name="Input 5 4 2 16 2" xfId="20412"/>
    <cellStyle name="Input 5 4 2 16 2 2" xfId="20413"/>
    <cellStyle name="Input 5 4 2 16 3" xfId="20414"/>
    <cellStyle name="Input 5 4 2 17" xfId="20415"/>
    <cellStyle name="Input 5 4 2 17 2" xfId="20416"/>
    <cellStyle name="Input 5 4 2 17 2 2" xfId="20417"/>
    <cellStyle name="Input 5 4 2 17 3" xfId="20418"/>
    <cellStyle name="Input 5 4 2 18" xfId="20419"/>
    <cellStyle name="Input 5 4 2 18 2" xfId="20420"/>
    <cellStyle name="Input 5 4 2 18 2 2" xfId="20421"/>
    <cellStyle name="Input 5 4 2 18 3" xfId="20422"/>
    <cellStyle name="Input 5 4 2 19" xfId="20423"/>
    <cellStyle name="Input 5 4 2 19 2" xfId="20424"/>
    <cellStyle name="Input 5 4 2 19 2 2" xfId="20425"/>
    <cellStyle name="Input 5 4 2 19 3" xfId="20426"/>
    <cellStyle name="Input 5 4 2 2" xfId="20427"/>
    <cellStyle name="Input 5 4 2 2 2" xfId="20428"/>
    <cellStyle name="Input 5 4 2 2 2 2" xfId="20429"/>
    <cellStyle name="Input 5 4 2 2 3" xfId="20430"/>
    <cellStyle name="Input 5 4 2 20" xfId="20431"/>
    <cellStyle name="Input 5 4 2 20 2" xfId="20432"/>
    <cellStyle name="Input 5 4 2 20 2 2" xfId="20433"/>
    <cellStyle name="Input 5 4 2 20 3" xfId="20434"/>
    <cellStyle name="Input 5 4 2 21" xfId="20435"/>
    <cellStyle name="Input 5 4 2 21 2" xfId="20436"/>
    <cellStyle name="Input 5 4 2 22" xfId="20437"/>
    <cellStyle name="Input 5 4 2 3" xfId="20438"/>
    <cellStyle name="Input 5 4 2 3 2" xfId="20439"/>
    <cellStyle name="Input 5 4 2 3 2 2" xfId="20440"/>
    <cellStyle name="Input 5 4 2 3 3" xfId="20441"/>
    <cellStyle name="Input 5 4 2 4" xfId="20442"/>
    <cellStyle name="Input 5 4 2 4 2" xfId="20443"/>
    <cellStyle name="Input 5 4 2 4 2 2" xfId="20444"/>
    <cellStyle name="Input 5 4 2 4 3" xfId="20445"/>
    <cellStyle name="Input 5 4 2 5" xfId="20446"/>
    <cellStyle name="Input 5 4 2 5 2" xfId="20447"/>
    <cellStyle name="Input 5 4 2 5 2 2" xfId="20448"/>
    <cellStyle name="Input 5 4 2 5 3" xfId="20449"/>
    <cellStyle name="Input 5 4 2 6" xfId="20450"/>
    <cellStyle name="Input 5 4 2 6 2" xfId="20451"/>
    <cellStyle name="Input 5 4 2 6 2 2" xfId="20452"/>
    <cellStyle name="Input 5 4 2 6 3" xfId="20453"/>
    <cellStyle name="Input 5 4 2 7" xfId="20454"/>
    <cellStyle name="Input 5 4 2 7 2" xfId="20455"/>
    <cellStyle name="Input 5 4 2 7 2 2" xfId="20456"/>
    <cellStyle name="Input 5 4 2 7 3" xfId="20457"/>
    <cellStyle name="Input 5 4 2 8" xfId="20458"/>
    <cellStyle name="Input 5 4 2 8 2" xfId="20459"/>
    <cellStyle name="Input 5 4 2 8 2 2" xfId="20460"/>
    <cellStyle name="Input 5 4 2 8 3" xfId="20461"/>
    <cellStyle name="Input 5 4 2 9" xfId="20462"/>
    <cellStyle name="Input 5 4 2 9 2" xfId="20463"/>
    <cellStyle name="Input 5 4 2 9 2 2" xfId="20464"/>
    <cellStyle name="Input 5 4 2 9 3" xfId="20465"/>
    <cellStyle name="Input 5 4 3" xfId="572"/>
    <cellStyle name="Input 5 4 3 2" xfId="20466"/>
    <cellStyle name="Input 5 4 3 2 2" xfId="20467"/>
    <cellStyle name="Input 5 4 3 3" xfId="20468"/>
    <cellStyle name="Input 5 4 4" xfId="573"/>
    <cellStyle name="Input 5 4 4 2" xfId="20469"/>
    <cellStyle name="Input 5 4 4 2 2" xfId="20470"/>
    <cellStyle name="Input 5 4 4 3" xfId="20471"/>
    <cellStyle name="Input 5 4 5" xfId="574"/>
    <cellStyle name="Input 5 4 5 2" xfId="20472"/>
    <cellStyle name="Input 5 4 5 2 2" xfId="20473"/>
    <cellStyle name="Input 5 4 5 3" xfId="20474"/>
    <cellStyle name="Input 5 4 6" xfId="575"/>
    <cellStyle name="Input 5 4 6 2" xfId="20475"/>
    <cellStyle name="Input 5 4 6 2 2" xfId="20476"/>
    <cellStyle name="Input 5 4 6 3" xfId="20477"/>
    <cellStyle name="Input 5 4 7" xfId="20478"/>
    <cellStyle name="Input 5 4 7 2" xfId="20479"/>
    <cellStyle name="Input 5 4 7 2 2" xfId="20480"/>
    <cellStyle name="Input 5 4 7 3" xfId="20481"/>
    <cellStyle name="Input 5 4 8" xfId="20482"/>
    <cellStyle name="Input 5 4 8 2" xfId="20483"/>
    <cellStyle name="Input 5 4 8 2 2" xfId="20484"/>
    <cellStyle name="Input 5 4 8 3" xfId="20485"/>
    <cellStyle name="Input 5 4 9" xfId="20486"/>
    <cellStyle name="Input 5 4 9 2" xfId="20487"/>
    <cellStyle name="Input 5 4 9 2 2" xfId="20488"/>
    <cellStyle name="Input 5 4 9 3" xfId="20489"/>
    <cellStyle name="Input 5 5" xfId="576"/>
    <cellStyle name="Input 5 5 10" xfId="20490"/>
    <cellStyle name="Input 5 5 10 2" xfId="20491"/>
    <cellStyle name="Input 5 5 10 2 2" xfId="20492"/>
    <cellStyle name="Input 5 5 10 3" xfId="20493"/>
    <cellStyle name="Input 5 5 11" xfId="20494"/>
    <cellStyle name="Input 5 5 11 2" xfId="20495"/>
    <cellStyle name="Input 5 5 11 2 2" xfId="20496"/>
    <cellStyle name="Input 5 5 11 3" xfId="20497"/>
    <cellStyle name="Input 5 5 12" xfId="20498"/>
    <cellStyle name="Input 5 5 12 2" xfId="20499"/>
    <cellStyle name="Input 5 5 12 2 2" xfId="20500"/>
    <cellStyle name="Input 5 5 12 3" xfId="20501"/>
    <cellStyle name="Input 5 5 13" xfId="20502"/>
    <cellStyle name="Input 5 5 13 2" xfId="20503"/>
    <cellStyle name="Input 5 5 13 2 2" xfId="20504"/>
    <cellStyle name="Input 5 5 13 3" xfId="20505"/>
    <cellStyle name="Input 5 5 14" xfId="20506"/>
    <cellStyle name="Input 5 5 14 2" xfId="20507"/>
    <cellStyle name="Input 5 5 14 2 2" xfId="20508"/>
    <cellStyle name="Input 5 5 14 3" xfId="20509"/>
    <cellStyle name="Input 5 5 15" xfId="20510"/>
    <cellStyle name="Input 5 5 15 2" xfId="20511"/>
    <cellStyle name="Input 5 5 15 2 2" xfId="20512"/>
    <cellStyle name="Input 5 5 15 3" xfId="20513"/>
    <cellStyle name="Input 5 5 16" xfId="20514"/>
    <cellStyle name="Input 5 5 16 2" xfId="20515"/>
    <cellStyle name="Input 5 5 16 2 2" xfId="20516"/>
    <cellStyle name="Input 5 5 16 3" xfId="20517"/>
    <cellStyle name="Input 5 5 17" xfId="20518"/>
    <cellStyle name="Input 5 5 17 2" xfId="20519"/>
    <cellStyle name="Input 5 5 17 2 2" xfId="20520"/>
    <cellStyle name="Input 5 5 17 3" xfId="20521"/>
    <cellStyle name="Input 5 5 18" xfId="20522"/>
    <cellStyle name="Input 5 5 18 2" xfId="20523"/>
    <cellStyle name="Input 5 5 18 2 2" xfId="20524"/>
    <cellStyle name="Input 5 5 18 3" xfId="20525"/>
    <cellStyle name="Input 5 5 19" xfId="20526"/>
    <cellStyle name="Input 5 5 19 2" xfId="20527"/>
    <cellStyle name="Input 5 5 19 2 2" xfId="20528"/>
    <cellStyle name="Input 5 5 19 3" xfId="20529"/>
    <cellStyle name="Input 5 5 2" xfId="20530"/>
    <cellStyle name="Input 5 5 2 10" xfId="20531"/>
    <cellStyle name="Input 5 5 2 10 2" xfId="20532"/>
    <cellStyle name="Input 5 5 2 10 2 2" xfId="20533"/>
    <cellStyle name="Input 5 5 2 10 3" xfId="20534"/>
    <cellStyle name="Input 5 5 2 11" xfId="20535"/>
    <cellStyle name="Input 5 5 2 11 2" xfId="20536"/>
    <cellStyle name="Input 5 5 2 11 2 2" xfId="20537"/>
    <cellStyle name="Input 5 5 2 11 3" xfId="20538"/>
    <cellStyle name="Input 5 5 2 12" xfId="20539"/>
    <cellStyle name="Input 5 5 2 12 2" xfId="20540"/>
    <cellStyle name="Input 5 5 2 12 2 2" xfId="20541"/>
    <cellStyle name="Input 5 5 2 12 3" xfId="20542"/>
    <cellStyle name="Input 5 5 2 13" xfId="20543"/>
    <cellStyle name="Input 5 5 2 13 2" xfId="20544"/>
    <cellStyle name="Input 5 5 2 13 2 2" xfId="20545"/>
    <cellStyle name="Input 5 5 2 13 3" xfId="20546"/>
    <cellStyle name="Input 5 5 2 14" xfId="20547"/>
    <cellStyle name="Input 5 5 2 14 2" xfId="20548"/>
    <cellStyle name="Input 5 5 2 14 2 2" xfId="20549"/>
    <cellStyle name="Input 5 5 2 14 3" xfId="20550"/>
    <cellStyle name="Input 5 5 2 15" xfId="20551"/>
    <cellStyle name="Input 5 5 2 15 2" xfId="20552"/>
    <cellStyle name="Input 5 5 2 15 2 2" xfId="20553"/>
    <cellStyle name="Input 5 5 2 15 3" xfId="20554"/>
    <cellStyle name="Input 5 5 2 16" xfId="20555"/>
    <cellStyle name="Input 5 5 2 16 2" xfId="20556"/>
    <cellStyle name="Input 5 5 2 16 2 2" xfId="20557"/>
    <cellStyle name="Input 5 5 2 16 3" xfId="20558"/>
    <cellStyle name="Input 5 5 2 17" xfId="20559"/>
    <cellStyle name="Input 5 5 2 17 2" xfId="20560"/>
    <cellStyle name="Input 5 5 2 17 2 2" xfId="20561"/>
    <cellStyle name="Input 5 5 2 17 3" xfId="20562"/>
    <cellStyle name="Input 5 5 2 18" xfId="20563"/>
    <cellStyle name="Input 5 5 2 18 2" xfId="20564"/>
    <cellStyle name="Input 5 5 2 18 2 2" xfId="20565"/>
    <cellStyle name="Input 5 5 2 18 3" xfId="20566"/>
    <cellStyle name="Input 5 5 2 19" xfId="20567"/>
    <cellStyle name="Input 5 5 2 19 2" xfId="20568"/>
    <cellStyle name="Input 5 5 2 19 2 2" xfId="20569"/>
    <cellStyle name="Input 5 5 2 19 3" xfId="20570"/>
    <cellStyle name="Input 5 5 2 2" xfId="20571"/>
    <cellStyle name="Input 5 5 2 2 2" xfId="20572"/>
    <cellStyle name="Input 5 5 2 2 2 2" xfId="20573"/>
    <cellStyle name="Input 5 5 2 2 3" xfId="20574"/>
    <cellStyle name="Input 5 5 2 20" xfId="20575"/>
    <cellStyle name="Input 5 5 2 20 2" xfId="20576"/>
    <cellStyle name="Input 5 5 2 20 2 2" xfId="20577"/>
    <cellStyle name="Input 5 5 2 20 3" xfId="20578"/>
    <cellStyle name="Input 5 5 2 21" xfId="20579"/>
    <cellStyle name="Input 5 5 2 21 2" xfId="20580"/>
    <cellStyle name="Input 5 5 2 22" xfId="20581"/>
    <cellStyle name="Input 5 5 2 3" xfId="20582"/>
    <cellStyle name="Input 5 5 2 3 2" xfId="20583"/>
    <cellStyle name="Input 5 5 2 3 2 2" xfId="20584"/>
    <cellStyle name="Input 5 5 2 3 3" xfId="20585"/>
    <cellStyle name="Input 5 5 2 4" xfId="20586"/>
    <cellStyle name="Input 5 5 2 4 2" xfId="20587"/>
    <cellStyle name="Input 5 5 2 4 2 2" xfId="20588"/>
    <cellStyle name="Input 5 5 2 4 3" xfId="20589"/>
    <cellStyle name="Input 5 5 2 5" xfId="20590"/>
    <cellStyle name="Input 5 5 2 5 2" xfId="20591"/>
    <cellStyle name="Input 5 5 2 5 2 2" xfId="20592"/>
    <cellStyle name="Input 5 5 2 5 3" xfId="20593"/>
    <cellStyle name="Input 5 5 2 6" xfId="20594"/>
    <cellStyle name="Input 5 5 2 6 2" xfId="20595"/>
    <cellStyle name="Input 5 5 2 6 2 2" xfId="20596"/>
    <cellStyle name="Input 5 5 2 6 3" xfId="20597"/>
    <cellStyle name="Input 5 5 2 7" xfId="20598"/>
    <cellStyle name="Input 5 5 2 7 2" xfId="20599"/>
    <cellStyle name="Input 5 5 2 7 2 2" xfId="20600"/>
    <cellStyle name="Input 5 5 2 7 3" xfId="20601"/>
    <cellStyle name="Input 5 5 2 8" xfId="20602"/>
    <cellStyle name="Input 5 5 2 8 2" xfId="20603"/>
    <cellStyle name="Input 5 5 2 8 2 2" xfId="20604"/>
    <cellStyle name="Input 5 5 2 8 3" xfId="20605"/>
    <cellStyle name="Input 5 5 2 9" xfId="20606"/>
    <cellStyle name="Input 5 5 2 9 2" xfId="20607"/>
    <cellStyle name="Input 5 5 2 9 2 2" xfId="20608"/>
    <cellStyle name="Input 5 5 2 9 3" xfId="20609"/>
    <cellStyle name="Input 5 5 20" xfId="20610"/>
    <cellStyle name="Input 5 5 20 2" xfId="20611"/>
    <cellStyle name="Input 5 5 20 2 2" xfId="20612"/>
    <cellStyle name="Input 5 5 20 3" xfId="20613"/>
    <cellStyle name="Input 5 5 21" xfId="20614"/>
    <cellStyle name="Input 5 5 21 2" xfId="20615"/>
    <cellStyle name="Input 5 5 21 2 2" xfId="20616"/>
    <cellStyle name="Input 5 5 21 3" xfId="20617"/>
    <cellStyle name="Input 5 5 22" xfId="20618"/>
    <cellStyle name="Input 5 5 22 2" xfId="20619"/>
    <cellStyle name="Input 5 5 23" xfId="20620"/>
    <cellStyle name="Input 5 5 3" xfId="20621"/>
    <cellStyle name="Input 5 5 3 2" xfId="20622"/>
    <cellStyle name="Input 5 5 3 2 2" xfId="20623"/>
    <cellStyle name="Input 5 5 3 3" xfId="20624"/>
    <cellStyle name="Input 5 5 4" xfId="20625"/>
    <cellStyle name="Input 5 5 4 2" xfId="20626"/>
    <cellStyle name="Input 5 5 4 2 2" xfId="20627"/>
    <cellStyle name="Input 5 5 4 3" xfId="20628"/>
    <cellStyle name="Input 5 5 5" xfId="20629"/>
    <cellStyle name="Input 5 5 5 2" xfId="20630"/>
    <cellStyle name="Input 5 5 5 2 2" xfId="20631"/>
    <cellStyle name="Input 5 5 5 3" xfId="20632"/>
    <cellStyle name="Input 5 5 6" xfId="20633"/>
    <cellStyle name="Input 5 5 6 2" xfId="20634"/>
    <cellStyle name="Input 5 5 6 2 2" xfId="20635"/>
    <cellStyle name="Input 5 5 6 3" xfId="20636"/>
    <cellStyle name="Input 5 5 7" xfId="20637"/>
    <cellStyle name="Input 5 5 7 2" xfId="20638"/>
    <cellStyle name="Input 5 5 7 2 2" xfId="20639"/>
    <cellStyle name="Input 5 5 7 3" xfId="20640"/>
    <cellStyle name="Input 5 5 8" xfId="20641"/>
    <cellStyle name="Input 5 5 8 2" xfId="20642"/>
    <cellStyle name="Input 5 5 8 2 2" xfId="20643"/>
    <cellStyle name="Input 5 5 8 3" xfId="20644"/>
    <cellStyle name="Input 5 5 9" xfId="20645"/>
    <cellStyle name="Input 5 5 9 2" xfId="20646"/>
    <cellStyle name="Input 5 5 9 2 2" xfId="20647"/>
    <cellStyle name="Input 5 5 9 3" xfId="20648"/>
    <cellStyle name="Input 5 6" xfId="577"/>
    <cellStyle name="Input 5 6 10" xfId="20649"/>
    <cellStyle name="Input 5 6 10 2" xfId="20650"/>
    <cellStyle name="Input 5 6 10 2 2" xfId="20651"/>
    <cellStyle name="Input 5 6 10 3" xfId="20652"/>
    <cellStyle name="Input 5 6 11" xfId="20653"/>
    <cellStyle name="Input 5 6 11 2" xfId="20654"/>
    <cellStyle name="Input 5 6 11 2 2" xfId="20655"/>
    <cellStyle name="Input 5 6 11 3" xfId="20656"/>
    <cellStyle name="Input 5 6 12" xfId="20657"/>
    <cellStyle name="Input 5 6 12 2" xfId="20658"/>
    <cellStyle name="Input 5 6 12 2 2" xfId="20659"/>
    <cellStyle name="Input 5 6 12 3" xfId="20660"/>
    <cellStyle name="Input 5 6 13" xfId="20661"/>
    <cellStyle name="Input 5 6 13 2" xfId="20662"/>
    <cellStyle name="Input 5 6 13 2 2" xfId="20663"/>
    <cellStyle name="Input 5 6 13 3" xfId="20664"/>
    <cellStyle name="Input 5 6 14" xfId="20665"/>
    <cellStyle name="Input 5 6 14 2" xfId="20666"/>
    <cellStyle name="Input 5 6 14 2 2" xfId="20667"/>
    <cellStyle name="Input 5 6 14 3" xfId="20668"/>
    <cellStyle name="Input 5 6 15" xfId="20669"/>
    <cellStyle name="Input 5 6 15 2" xfId="20670"/>
    <cellStyle name="Input 5 6 15 2 2" xfId="20671"/>
    <cellStyle name="Input 5 6 15 3" xfId="20672"/>
    <cellStyle name="Input 5 6 16" xfId="20673"/>
    <cellStyle name="Input 5 6 16 2" xfId="20674"/>
    <cellStyle name="Input 5 6 16 2 2" xfId="20675"/>
    <cellStyle name="Input 5 6 16 3" xfId="20676"/>
    <cellStyle name="Input 5 6 17" xfId="20677"/>
    <cellStyle name="Input 5 6 17 2" xfId="20678"/>
    <cellStyle name="Input 5 6 17 2 2" xfId="20679"/>
    <cellStyle name="Input 5 6 17 3" xfId="20680"/>
    <cellStyle name="Input 5 6 18" xfId="20681"/>
    <cellStyle name="Input 5 6 18 2" xfId="20682"/>
    <cellStyle name="Input 5 6 18 2 2" xfId="20683"/>
    <cellStyle name="Input 5 6 18 3" xfId="20684"/>
    <cellStyle name="Input 5 6 19" xfId="20685"/>
    <cellStyle name="Input 5 6 19 2" xfId="20686"/>
    <cellStyle name="Input 5 6 19 2 2" xfId="20687"/>
    <cellStyle name="Input 5 6 19 3" xfId="20688"/>
    <cellStyle name="Input 5 6 2" xfId="20689"/>
    <cellStyle name="Input 5 6 2 2" xfId="20690"/>
    <cellStyle name="Input 5 6 2 2 2" xfId="20691"/>
    <cellStyle name="Input 5 6 2 3" xfId="20692"/>
    <cellStyle name="Input 5 6 20" xfId="20693"/>
    <cellStyle name="Input 5 6 20 2" xfId="20694"/>
    <cellStyle name="Input 5 6 20 2 2" xfId="20695"/>
    <cellStyle name="Input 5 6 20 3" xfId="20696"/>
    <cellStyle name="Input 5 6 21" xfId="20697"/>
    <cellStyle name="Input 5 6 21 2" xfId="20698"/>
    <cellStyle name="Input 5 6 22" xfId="20699"/>
    <cellStyle name="Input 5 6 3" xfId="20700"/>
    <cellStyle name="Input 5 6 3 2" xfId="20701"/>
    <cellStyle name="Input 5 6 3 2 2" xfId="20702"/>
    <cellStyle name="Input 5 6 3 3" xfId="20703"/>
    <cellStyle name="Input 5 6 4" xfId="20704"/>
    <cellStyle name="Input 5 6 4 2" xfId="20705"/>
    <cellStyle name="Input 5 6 4 2 2" xfId="20706"/>
    <cellStyle name="Input 5 6 4 3" xfId="20707"/>
    <cellStyle name="Input 5 6 5" xfId="20708"/>
    <cellStyle name="Input 5 6 5 2" xfId="20709"/>
    <cellStyle name="Input 5 6 5 2 2" xfId="20710"/>
    <cellStyle name="Input 5 6 5 3" xfId="20711"/>
    <cellStyle name="Input 5 6 6" xfId="20712"/>
    <cellStyle name="Input 5 6 6 2" xfId="20713"/>
    <cellStyle name="Input 5 6 6 2 2" xfId="20714"/>
    <cellStyle name="Input 5 6 6 3" xfId="20715"/>
    <cellStyle name="Input 5 6 7" xfId="20716"/>
    <cellStyle name="Input 5 6 7 2" xfId="20717"/>
    <cellStyle name="Input 5 6 7 2 2" xfId="20718"/>
    <cellStyle name="Input 5 6 7 3" xfId="20719"/>
    <cellStyle name="Input 5 6 8" xfId="20720"/>
    <cellStyle name="Input 5 6 8 2" xfId="20721"/>
    <cellStyle name="Input 5 6 8 2 2" xfId="20722"/>
    <cellStyle name="Input 5 6 8 3" xfId="20723"/>
    <cellStyle name="Input 5 6 9" xfId="20724"/>
    <cellStyle name="Input 5 6 9 2" xfId="20725"/>
    <cellStyle name="Input 5 6 9 2 2" xfId="20726"/>
    <cellStyle name="Input 5 6 9 3" xfId="20727"/>
    <cellStyle name="Input 5 7" xfId="578"/>
    <cellStyle name="Input 5 7 2" xfId="20728"/>
    <cellStyle name="Input 5 7 2 2" xfId="20729"/>
    <cellStyle name="Input 5 7 3" xfId="20730"/>
    <cellStyle name="Input 5 8" xfId="20731"/>
    <cellStyle name="Input 5 8 2" xfId="20732"/>
    <cellStyle name="Input 5 8 2 2" xfId="20733"/>
    <cellStyle name="Input 5 8 3" xfId="20734"/>
    <cellStyle name="Input 5 9" xfId="20735"/>
    <cellStyle name="Input 5 9 2" xfId="20736"/>
    <cellStyle name="Input 5 9 2 2" xfId="20737"/>
    <cellStyle name="Input 5 9 3" xfId="20738"/>
    <cellStyle name="Input 6" xfId="579"/>
    <cellStyle name="Input 6 10" xfId="20739"/>
    <cellStyle name="Input 6 10 2" xfId="20740"/>
    <cellStyle name="Input 6 10 2 2" xfId="20741"/>
    <cellStyle name="Input 6 10 3" xfId="20742"/>
    <cellStyle name="Input 6 11" xfId="20743"/>
    <cellStyle name="Input 6 11 2" xfId="20744"/>
    <cellStyle name="Input 6 11 2 2" xfId="20745"/>
    <cellStyle name="Input 6 11 3" xfId="20746"/>
    <cellStyle name="Input 6 12" xfId="20747"/>
    <cellStyle name="Input 6 12 2" xfId="20748"/>
    <cellStyle name="Input 6 12 2 2" xfId="20749"/>
    <cellStyle name="Input 6 12 3" xfId="20750"/>
    <cellStyle name="Input 6 13" xfId="20751"/>
    <cellStyle name="Input 6 13 2" xfId="20752"/>
    <cellStyle name="Input 6 13 2 2" xfId="20753"/>
    <cellStyle name="Input 6 13 3" xfId="20754"/>
    <cellStyle name="Input 6 14" xfId="20755"/>
    <cellStyle name="Input 6 14 2" xfId="20756"/>
    <cellStyle name="Input 6 14 2 2" xfId="20757"/>
    <cellStyle name="Input 6 14 3" xfId="20758"/>
    <cellStyle name="Input 6 15" xfId="20759"/>
    <cellStyle name="Input 6 15 2" xfId="20760"/>
    <cellStyle name="Input 6 15 2 2" xfId="20761"/>
    <cellStyle name="Input 6 15 3" xfId="20762"/>
    <cellStyle name="Input 6 16" xfId="20763"/>
    <cellStyle name="Input 6 16 2" xfId="20764"/>
    <cellStyle name="Input 6 16 2 2" xfId="20765"/>
    <cellStyle name="Input 6 16 3" xfId="20766"/>
    <cellStyle name="Input 6 17" xfId="20767"/>
    <cellStyle name="Input 6 17 2" xfId="20768"/>
    <cellStyle name="Input 6 17 2 2" xfId="20769"/>
    <cellStyle name="Input 6 17 3" xfId="20770"/>
    <cellStyle name="Input 6 18" xfId="20771"/>
    <cellStyle name="Input 6 18 2" xfId="20772"/>
    <cellStyle name="Input 6 18 2 2" xfId="20773"/>
    <cellStyle name="Input 6 18 3" xfId="20774"/>
    <cellStyle name="Input 6 19" xfId="20775"/>
    <cellStyle name="Input 6 19 2" xfId="20776"/>
    <cellStyle name="Input 6 19 2 2" xfId="20777"/>
    <cellStyle name="Input 6 19 3" xfId="20778"/>
    <cellStyle name="Input 6 2" xfId="580"/>
    <cellStyle name="Input 6 2 10" xfId="20779"/>
    <cellStyle name="Input 6 2 10 2" xfId="20780"/>
    <cellStyle name="Input 6 2 10 2 2" xfId="20781"/>
    <cellStyle name="Input 6 2 10 3" xfId="20782"/>
    <cellStyle name="Input 6 2 11" xfId="20783"/>
    <cellStyle name="Input 6 2 11 2" xfId="20784"/>
    <cellStyle name="Input 6 2 11 2 2" xfId="20785"/>
    <cellStyle name="Input 6 2 11 3" xfId="20786"/>
    <cellStyle name="Input 6 2 12" xfId="20787"/>
    <cellStyle name="Input 6 2 12 2" xfId="20788"/>
    <cellStyle name="Input 6 2 12 2 2" xfId="20789"/>
    <cellStyle name="Input 6 2 12 3" xfId="20790"/>
    <cellStyle name="Input 6 2 13" xfId="20791"/>
    <cellStyle name="Input 6 2 13 2" xfId="20792"/>
    <cellStyle name="Input 6 2 13 2 2" xfId="20793"/>
    <cellStyle name="Input 6 2 13 3" xfId="20794"/>
    <cellStyle name="Input 6 2 14" xfId="20795"/>
    <cellStyle name="Input 6 2 14 2" xfId="20796"/>
    <cellStyle name="Input 6 2 14 2 2" xfId="20797"/>
    <cellStyle name="Input 6 2 14 3" xfId="20798"/>
    <cellStyle name="Input 6 2 15" xfId="20799"/>
    <cellStyle name="Input 6 2 15 2" xfId="20800"/>
    <cellStyle name="Input 6 2 15 2 2" xfId="20801"/>
    <cellStyle name="Input 6 2 15 3" xfId="20802"/>
    <cellStyle name="Input 6 2 16" xfId="20803"/>
    <cellStyle name="Input 6 2 16 2" xfId="20804"/>
    <cellStyle name="Input 6 2 16 2 2" xfId="20805"/>
    <cellStyle name="Input 6 2 16 3" xfId="20806"/>
    <cellStyle name="Input 6 2 17" xfId="20807"/>
    <cellStyle name="Input 6 2 17 2" xfId="20808"/>
    <cellStyle name="Input 6 2 17 2 2" xfId="20809"/>
    <cellStyle name="Input 6 2 17 3" xfId="20810"/>
    <cellStyle name="Input 6 2 18" xfId="20811"/>
    <cellStyle name="Input 6 2 18 2" xfId="20812"/>
    <cellStyle name="Input 6 2 18 2 2" xfId="20813"/>
    <cellStyle name="Input 6 2 18 3" xfId="20814"/>
    <cellStyle name="Input 6 2 19" xfId="20815"/>
    <cellStyle name="Input 6 2 19 2" xfId="20816"/>
    <cellStyle name="Input 6 2 19 2 2" xfId="20817"/>
    <cellStyle name="Input 6 2 19 3" xfId="20818"/>
    <cellStyle name="Input 6 2 2" xfId="581"/>
    <cellStyle name="Input 6 2 2 10" xfId="20819"/>
    <cellStyle name="Input 6 2 2 10 2" xfId="20820"/>
    <cellStyle name="Input 6 2 2 10 2 2" xfId="20821"/>
    <cellStyle name="Input 6 2 2 10 3" xfId="20822"/>
    <cellStyle name="Input 6 2 2 11" xfId="20823"/>
    <cellStyle name="Input 6 2 2 11 2" xfId="20824"/>
    <cellStyle name="Input 6 2 2 11 2 2" xfId="20825"/>
    <cellStyle name="Input 6 2 2 11 3" xfId="20826"/>
    <cellStyle name="Input 6 2 2 12" xfId="20827"/>
    <cellStyle name="Input 6 2 2 12 2" xfId="20828"/>
    <cellStyle name="Input 6 2 2 12 2 2" xfId="20829"/>
    <cellStyle name="Input 6 2 2 12 3" xfId="20830"/>
    <cellStyle name="Input 6 2 2 13" xfId="20831"/>
    <cellStyle name="Input 6 2 2 13 2" xfId="20832"/>
    <cellStyle name="Input 6 2 2 13 2 2" xfId="20833"/>
    <cellStyle name="Input 6 2 2 13 3" xfId="20834"/>
    <cellStyle name="Input 6 2 2 14" xfId="20835"/>
    <cellStyle name="Input 6 2 2 14 2" xfId="20836"/>
    <cellStyle name="Input 6 2 2 14 2 2" xfId="20837"/>
    <cellStyle name="Input 6 2 2 14 3" xfId="20838"/>
    <cellStyle name="Input 6 2 2 15" xfId="20839"/>
    <cellStyle name="Input 6 2 2 15 2" xfId="20840"/>
    <cellStyle name="Input 6 2 2 15 2 2" xfId="20841"/>
    <cellStyle name="Input 6 2 2 15 3" xfId="20842"/>
    <cellStyle name="Input 6 2 2 16" xfId="20843"/>
    <cellStyle name="Input 6 2 2 16 2" xfId="20844"/>
    <cellStyle name="Input 6 2 2 16 2 2" xfId="20845"/>
    <cellStyle name="Input 6 2 2 16 3" xfId="20846"/>
    <cellStyle name="Input 6 2 2 17" xfId="20847"/>
    <cellStyle name="Input 6 2 2 17 2" xfId="20848"/>
    <cellStyle name="Input 6 2 2 17 2 2" xfId="20849"/>
    <cellStyle name="Input 6 2 2 17 3" xfId="20850"/>
    <cellStyle name="Input 6 2 2 18" xfId="20851"/>
    <cellStyle name="Input 6 2 2 18 2" xfId="20852"/>
    <cellStyle name="Input 6 2 2 19" xfId="20853"/>
    <cellStyle name="Input 6 2 2 2" xfId="20854"/>
    <cellStyle name="Input 6 2 2 2 10" xfId="20855"/>
    <cellStyle name="Input 6 2 2 2 10 2" xfId="20856"/>
    <cellStyle name="Input 6 2 2 2 10 2 2" xfId="20857"/>
    <cellStyle name="Input 6 2 2 2 10 3" xfId="20858"/>
    <cellStyle name="Input 6 2 2 2 11" xfId="20859"/>
    <cellStyle name="Input 6 2 2 2 11 2" xfId="20860"/>
    <cellStyle name="Input 6 2 2 2 11 2 2" xfId="20861"/>
    <cellStyle name="Input 6 2 2 2 11 3" xfId="20862"/>
    <cellStyle name="Input 6 2 2 2 12" xfId="20863"/>
    <cellStyle name="Input 6 2 2 2 12 2" xfId="20864"/>
    <cellStyle name="Input 6 2 2 2 12 2 2" xfId="20865"/>
    <cellStyle name="Input 6 2 2 2 12 3" xfId="20866"/>
    <cellStyle name="Input 6 2 2 2 13" xfId="20867"/>
    <cellStyle name="Input 6 2 2 2 13 2" xfId="20868"/>
    <cellStyle name="Input 6 2 2 2 13 2 2" xfId="20869"/>
    <cellStyle name="Input 6 2 2 2 13 3" xfId="20870"/>
    <cellStyle name="Input 6 2 2 2 14" xfId="20871"/>
    <cellStyle name="Input 6 2 2 2 14 2" xfId="20872"/>
    <cellStyle name="Input 6 2 2 2 14 2 2" xfId="20873"/>
    <cellStyle name="Input 6 2 2 2 14 3" xfId="20874"/>
    <cellStyle name="Input 6 2 2 2 15" xfId="20875"/>
    <cellStyle name="Input 6 2 2 2 15 2" xfId="20876"/>
    <cellStyle name="Input 6 2 2 2 15 2 2" xfId="20877"/>
    <cellStyle name="Input 6 2 2 2 15 3" xfId="20878"/>
    <cellStyle name="Input 6 2 2 2 16" xfId="20879"/>
    <cellStyle name="Input 6 2 2 2 16 2" xfId="20880"/>
    <cellStyle name="Input 6 2 2 2 16 2 2" xfId="20881"/>
    <cellStyle name="Input 6 2 2 2 16 3" xfId="20882"/>
    <cellStyle name="Input 6 2 2 2 17" xfId="20883"/>
    <cellStyle name="Input 6 2 2 2 17 2" xfId="20884"/>
    <cellStyle name="Input 6 2 2 2 17 2 2" xfId="20885"/>
    <cellStyle name="Input 6 2 2 2 17 3" xfId="20886"/>
    <cellStyle name="Input 6 2 2 2 18" xfId="20887"/>
    <cellStyle name="Input 6 2 2 2 18 2" xfId="20888"/>
    <cellStyle name="Input 6 2 2 2 18 2 2" xfId="20889"/>
    <cellStyle name="Input 6 2 2 2 18 3" xfId="20890"/>
    <cellStyle name="Input 6 2 2 2 19" xfId="20891"/>
    <cellStyle name="Input 6 2 2 2 19 2" xfId="20892"/>
    <cellStyle name="Input 6 2 2 2 19 2 2" xfId="20893"/>
    <cellStyle name="Input 6 2 2 2 19 3" xfId="20894"/>
    <cellStyle name="Input 6 2 2 2 2" xfId="20895"/>
    <cellStyle name="Input 6 2 2 2 2 2" xfId="20896"/>
    <cellStyle name="Input 6 2 2 2 2 2 2" xfId="20897"/>
    <cellStyle name="Input 6 2 2 2 2 3" xfId="20898"/>
    <cellStyle name="Input 6 2 2 2 20" xfId="20899"/>
    <cellStyle name="Input 6 2 2 2 20 2" xfId="20900"/>
    <cellStyle name="Input 6 2 2 2 20 2 2" xfId="20901"/>
    <cellStyle name="Input 6 2 2 2 20 3" xfId="20902"/>
    <cellStyle name="Input 6 2 2 2 21" xfId="20903"/>
    <cellStyle name="Input 6 2 2 2 21 2" xfId="20904"/>
    <cellStyle name="Input 6 2 2 2 22" xfId="20905"/>
    <cellStyle name="Input 6 2 2 2 3" xfId="20906"/>
    <cellStyle name="Input 6 2 2 2 3 2" xfId="20907"/>
    <cellStyle name="Input 6 2 2 2 3 2 2" xfId="20908"/>
    <cellStyle name="Input 6 2 2 2 3 3" xfId="20909"/>
    <cellStyle name="Input 6 2 2 2 4" xfId="20910"/>
    <cellStyle name="Input 6 2 2 2 4 2" xfId="20911"/>
    <cellStyle name="Input 6 2 2 2 4 2 2" xfId="20912"/>
    <cellStyle name="Input 6 2 2 2 4 3" xfId="20913"/>
    <cellStyle name="Input 6 2 2 2 5" xfId="20914"/>
    <cellStyle name="Input 6 2 2 2 5 2" xfId="20915"/>
    <cellStyle name="Input 6 2 2 2 5 2 2" xfId="20916"/>
    <cellStyle name="Input 6 2 2 2 5 3" xfId="20917"/>
    <cellStyle name="Input 6 2 2 2 6" xfId="20918"/>
    <cellStyle name="Input 6 2 2 2 6 2" xfId="20919"/>
    <cellStyle name="Input 6 2 2 2 6 2 2" xfId="20920"/>
    <cellStyle name="Input 6 2 2 2 6 3" xfId="20921"/>
    <cellStyle name="Input 6 2 2 2 7" xfId="20922"/>
    <cellStyle name="Input 6 2 2 2 7 2" xfId="20923"/>
    <cellStyle name="Input 6 2 2 2 7 2 2" xfId="20924"/>
    <cellStyle name="Input 6 2 2 2 7 3" xfId="20925"/>
    <cellStyle name="Input 6 2 2 2 8" xfId="20926"/>
    <cellStyle name="Input 6 2 2 2 8 2" xfId="20927"/>
    <cellStyle name="Input 6 2 2 2 8 2 2" xfId="20928"/>
    <cellStyle name="Input 6 2 2 2 8 3" xfId="20929"/>
    <cellStyle name="Input 6 2 2 2 9" xfId="20930"/>
    <cellStyle name="Input 6 2 2 2 9 2" xfId="20931"/>
    <cellStyle name="Input 6 2 2 2 9 2 2" xfId="20932"/>
    <cellStyle name="Input 6 2 2 2 9 3" xfId="20933"/>
    <cellStyle name="Input 6 2 2 3" xfId="20934"/>
    <cellStyle name="Input 6 2 2 3 2" xfId="20935"/>
    <cellStyle name="Input 6 2 2 3 2 2" xfId="20936"/>
    <cellStyle name="Input 6 2 2 3 3" xfId="20937"/>
    <cellStyle name="Input 6 2 2 4" xfId="20938"/>
    <cellStyle name="Input 6 2 2 4 2" xfId="20939"/>
    <cellStyle name="Input 6 2 2 4 2 2" xfId="20940"/>
    <cellStyle name="Input 6 2 2 4 3" xfId="20941"/>
    <cellStyle name="Input 6 2 2 5" xfId="20942"/>
    <cellStyle name="Input 6 2 2 5 2" xfId="20943"/>
    <cellStyle name="Input 6 2 2 5 2 2" xfId="20944"/>
    <cellStyle name="Input 6 2 2 5 3" xfId="20945"/>
    <cellStyle name="Input 6 2 2 6" xfId="20946"/>
    <cellStyle name="Input 6 2 2 6 2" xfId="20947"/>
    <cellStyle name="Input 6 2 2 6 2 2" xfId="20948"/>
    <cellStyle name="Input 6 2 2 6 3" xfId="20949"/>
    <cellStyle name="Input 6 2 2 7" xfId="20950"/>
    <cellStyle name="Input 6 2 2 7 2" xfId="20951"/>
    <cellStyle name="Input 6 2 2 7 2 2" xfId="20952"/>
    <cellStyle name="Input 6 2 2 7 3" xfId="20953"/>
    <cellStyle name="Input 6 2 2 8" xfId="20954"/>
    <cellStyle name="Input 6 2 2 8 2" xfId="20955"/>
    <cellStyle name="Input 6 2 2 8 2 2" xfId="20956"/>
    <cellStyle name="Input 6 2 2 8 3" xfId="20957"/>
    <cellStyle name="Input 6 2 2 9" xfId="20958"/>
    <cellStyle name="Input 6 2 2 9 2" xfId="20959"/>
    <cellStyle name="Input 6 2 2 9 2 2" xfId="20960"/>
    <cellStyle name="Input 6 2 2 9 3" xfId="20961"/>
    <cellStyle name="Input 6 2 20" xfId="20962"/>
    <cellStyle name="Input 6 2 20 2" xfId="20963"/>
    <cellStyle name="Input 6 2 20 2 2" xfId="20964"/>
    <cellStyle name="Input 6 2 20 3" xfId="20965"/>
    <cellStyle name="Input 6 2 21" xfId="20966"/>
    <cellStyle name="Input 6 2 21 2" xfId="20967"/>
    <cellStyle name="Input 6 2 22" xfId="20968"/>
    <cellStyle name="Input 6 2 3" xfId="582"/>
    <cellStyle name="Input 6 2 3 10" xfId="20969"/>
    <cellStyle name="Input 6 2 3 10 2" xfId="20970"/>
    <cellStyle name="Input 6 2 3 10 2 2" xfId="20971"/>
    <cellStyle name="Input 6 2 3 10 3" xfId="20972"/>
    <cellStyle name="Input 6 2 3 11" xfId="20973"/>
    <cellStyle name="Input 6 2 3 11 2" xfId="20974"/>
    <cellStyle name="Input 6 2 3 11 2 2" xfId="20975"/>
    <cellStyle name="Input 6 2 3 11 3" xfId="20976"/>
    <cellStyle name="Input 6 2 3 12" xfId="20977"/>
    <cellStyle name="Input 6 2 3 12 2" xfId="20978"/>
    <cellStyle name="Input 6 2 3 12 2 2" xfId="20979"/>
    <cellStyle name="Input 6 2 3 12 3" xfId="20980"/>
    <cellStyle name="Input 6 2 3 13" xfId="20981"/>
    <cellStyle name="Input 6 2 3 13 2" xfId="20982"/>
    <cellStyle name="Input 6 2 3 13 2 2" xfId="20983"/>
    <cellStyle name="Input 6 2 3 13 3" xfId="20984"/>
    <cellStyle name="Input 6 2 3 14" xfId="20985"/>
    <cellStyle name="Input 6 2 3 14 2" xfId="20986"/>
    <cellStyle name="Input 6 2 3 14 2 2" xfId="20987"/>
    <cellStyle name="Input 6 2 3 14 3" xfId="20988"/>
    <cellStyle name="Input 6 2 3 15" xfId="20989"/>
    <cellStyle name="Input 6 2 3 15 2" xfId="20990"/>
    <cellStyle name="Input 6 2 3 15 2 2" xfId="20991"/>
    <cellStyle name="Input 6 2 3 15 3" xfId="20992"/>
    <cellStyle name="Input 6 2 3 16" xfId="20993"/>
    <cellStyle name="Input 6 2 3 16 2" xfId="20994"/>
    <cellStyle name="Input 6 2 3 16 2 2" xfId="20995"/>
    <cellStyle name="Input 6 2 3 16 3" xfId="20996"/>
    <cellStyle name="Input 6 2 3 17" xfId="20997"/>
    <cellStyle name="Input 6 2 3 17 2" xfId="20998"/>
    <cellStyle name="Input 6 2 3 17 2 2" xfId="20999"/>
    <cellStyle name="Input 6 2 3 17 3" xfId="21000"/>
    <cellStyle name="Input 6 2 3 18" xfId="21001"/>
    <cellStyle name="Input 6 2 3 18 2" xfId="21002"/>
    <cellStyle name="Input 6 2 3 19" xfId="21003"/>
    <cellStyle name="Input 6 2 3 2" xfId="21004"/>
    <cellStyle name="Input 6 2 3 2 10" xfId="21005"/>
    <cellStyle name="Input 6 2 3 2 10 2" xfId="21006"/>
    <cellStyle name="Input 6 2 3 2 10 2 2" xfId="21007"/>
    <cellStyle name="Input 6 2 3 2 10 3" xfId="21008"/>
    <cellStyle name="Input 6 2 3 2 11" xfId="21009"/>
    <cellStyle name="Input 6 2 3 2 11 2" xfId="21010"/>
    <cellStyle name="Input 6 2 3 2 11 2 2" xfId="21011"/>
    <cellStyle name="Input 6 2 3 2 11 3" xfId="21012"/>
    <cellStyle name="Input 6 2 3 2 12" xfId="21013"/>
    <cellStyle name="Input 6 2 3 2 12 2" xfId="21014"/>
    <cellStyle name="Input 6 2 3 2 12 2 2" xfId="21015"/>
    <cellStyle name="Input 6 2 3 2 12 3" xfId="21016"/>
    <cellStyle name="Input 6 2 3 2 13" xfId="21017"/>
    <cellStyle name="Input 6 2 3 2 13 2" xfId="21018"/>
    <cellStyle name="Input 6 2 3 2 13 2 2" xfId="21019"/>
    <cellStyle name="Input 6 2 3 2 13 3" xfId="21020"/>
    <cellStyle name="Input 6 2 3 2 14" xfId="21021"/>
    <cellStyle name="Input 6 2 3 2 14 2" xfId="21022"/>
    <cellStyle name="Input 6 2 3 2 14 2 2" xfId="21023"/>
    <cellStyle name="Input 6 2 3 2 14 3" xfId="21024"/>
    <cellStyle name="Input 6 2 3 2 15" xfId="21025"/>
    <cellStyle name="Input 6 2 3 2 15 2" xfId="21026"/>
    <cellStyle name="Input 6 2 3 2 15 2 2" xfId="21027"/>
    <cellStyle name="Input 6 2 3 2 15 3" xfId="21028"/>
    <cellStyle name="Input 6 2 3 2 16" xfId="21029"/>
    <cellStyle name="Input 6 2 3 2 16 2" xfId="21030"/>
    <cellStyle name="Input 6 2 3 2 16 2 2" xfId="21031"/>
    <cellStyle name="Input 6 2 3 2 16 3" xfId="21032"/>
    <cellStyle name="Input 6 2 3 2 17" xfId="21033"/>
    <cellStyle name="Input 6 2 3 2 17 2" xfId="21034"/>
    <cellStyle name="Input 6 2 3 2 17 2 2" xfId="21035"/>
    <cellStyle name="Input 6 2 3 2 17 3" xfId="21036"/>
    <cellStyle name="Input 6 2 3 2 18" xfId="21037"/>
    <cellStyle name="Input 6 2 3 2 18 2" xfId="21038"/>
    <cellStyle name="Input 6 2 3 2 18 2 2" xfId="21039"/>
    <cellStyle name="Input 6 2 3 2 18 3" xfId="21040"/>
    <cellStyle name="Input 6 2 3 2 19" xfId="21041"/>
    <cellStyle name="Input 6 2 3 2 19 2" xfId="21042"/>
    <cellStyle name="Input 6 2 3 2 19 2 2" xfId="21043"/>
    <cellStyle name="Input 6 2 3 2 19 3" xfId="21044"/>
    <cellStyle name="Input 6 2 3 2 2" xfId="21045"/>
    <cellStyle name="Input 6 2 3 2 2 2" xfId="21046"/>
    <cellStyle name="Input 6 2 3 2 2 2 2" xfId="21047"/>
    <cellStyle name="Input 6 2 3 2 2 3" xfId="21048"/>
    <cellStyle name="Input 6 2 3 2 20" xfId="21049"/>
    <cellStyle name="Input 6 2 3 2 20 2" xfId="21050"/>
    <cellStyle name="Input 6 2 3 2 20 2 2" xfId="21051"/>
    <cellStyle name="Input 6 2 3 2 20 3" xfId="21052"/>
    <cellStyle name="Input 6 2 3 2 21" xfId="21053"/>
    <cellStyle name="Input 6 2 3 2 21 2" xfId="21054"/>
    <cellStyle name="Input 6 2 3 2 22" xfId="21055"/>
    <cellStyle name="Input 6 2 3 2 3" xfId="21056"/>
    <cellStyle name="Input 6 2 3 2 3 2" xfId="21057"/>
    <cellStyle name="Input 6 2 3 2 3 2 2" xfId="21058"/>
    <cellStyle name="Input 6 2 3 2 3 3" xfId="21059"/>
    <cellStyle name="Input 6 2 3 2 4" xfId="21060"/>
    <cellStyle name="Input 6 2 3 2 4 2" xfId="21061"/>
    <cellStyle name="Input 6 2 3 2 4 2 2" xfId="21062"/>
    <cellStyle name="Input 6 2 3 2 4 3" xfId="21063"/>
    <cellStyle name="Input 6 2 3 2 5" xfId="21064"/>
    <cellStyle name="Input 6 2 3 2 5 2" xfId="21065"/>
    <cellStyle name="Input 6 2 3 2 5 2 2" xfId="21066"/>
    <cellStyle name="Input 6 2 3 2 5 3" xfId="21067"/>
    <cellStyle name="Input 6 2 3 2 6" xfId="21068"/>
    <cellStyle name="Input 6 2 3 2 6 2" xfId="21069"/>
    <cellStyle name="Input 6 2 3 2 6 2 2" xfId="21070"/>
    <cellStyle name="Input 6 2 3 2 6 3" xfId="21071"/>
    <cellStyle name="Input 6 2 3 2 7" xfId="21072"/>
    <cellStyle name="Input 6 2 3 2 7 2" xfId="21073"/>
    <cellStyle name="Input 6 2 3 2 7 2 2" xfId="21074"/>
    <cellStyle name="Input 6 2 3 2 7 3" xfId="21075"/>
    <cellStyle name="Input 6 2 3 2 8" xfId="21076"/>
    <cellStyle name="Input 6 2 3 2 8 2" xfId="21077"/>
    <cellStyle name="Input 6 2 3 2 8 2 2" xfId="21078"/>
    <cellStyle name="Input 6 2 3 2 8 3" xfId="21079"/>
    <cellStyle name="Input 6 2 3 2 9" xfId="21080"/>
    <cellStyle name="Input 6 2 3 2 9 2" xfId="21081"/>
    <cellStyle name="Input 6 2 3 2 9 2 2" xfId="21082"/>
    <cellStyle name="Input 6 2 3 2 9 3" xfId="21083"/>
    <cellStyle name="Input 6 2 3 3" xfId="21084"/>
    <cellStyle name="Input 6 2 3 3 2" xfId="21085"/>
    <cellStyle name="Input 6 2 3 3 2 2" xfId="21086"/>
    <cellStyle name="Input 6 2 3 3 3" xfId="21087"/>
    <cellStyle name="Input 6 2 3 4" xfId="21088"/>
    <cellStyle name="Input 6 2 3 4 2" xfId="21089"/>
    <cellStyle name="Input 6 2 3 4 2 2" xfId="21090"/>
    <cellStyle name="Input 6 2 3 4 3" xfId="21091"/>
    <cellStyle name="Input 6 2 3 5" xfId="21092"/>
    <cellStyle name="Input 6 2 3 5 2" xfId="21093"/>
    <cellStyle name="Input 6 2 3 5 2 2" xfId="21094"/>
    <cellStyle name="Input 6 2 3 5 3" xfId="21095"/>
    <cellStyle name="Input 6 2 3 6" xfId="21096"/>
    <cellStyle name="Input 6 2 3 6 2" xfId="21097"/>
    <cellStyle name="Input 6 2 3 6 2 2" xfId="21098"/>
    <cellStyle name="Input 6 2 3 6 3" xfId="21099"/>
    <cellStyle name="Input 6 2 3 7" xfId="21100"/>
    <cellStyle name="Input 6 2 3 7 2" xfId="21101"/>
    <cellStyle name="Input 6 2 3 7 2 2" xfId="21102"/>
    <cellStyle name="Input 6 2 3 7 3" xfId="21103"/>
    <cellStyle name="Input 6 2 3 8" xfId="21104"/>
    <cellStyle name="Input 6 2 3 8 2" xfId="21105"/>
    <cellStyle name="Input 6 2 3 8 2 2" xfId="21106"/>
    <cellStyle name="Input 6 2 3 8 3" xfId="21107"/>
    <cellStyle name="Input 6 2 3 9" xfId="21108"/>
    <cellStyle name="Input 6 2 3 9 2" xfId="21109"/>
    <cellStyle name="Input 6 2 3 9 2 2" xfId="21110"/>
    <cellStyle name="Input 6 2 3 9 3" xfId="21111"/>
    <cellStyle name="Input 6 2 4" xfId="583"/>
    <cellStyle name="Input 6 2 4 10" xfId="21112"/>
    <cellStyle name="Input 6 2 4 10 2" xfId="21113"/>
    <cellStyle name="Input 6 2 4 10 2 2" xfId="21114"/>
    <cellStyle name="Input 6 2 4 10 3" xfId="21115"/>
    <cellStyle name="Input 6 2 4 11" xfId="21116"/>
    <cellStyle name="Input 6 2 4 11 2" xfId="21117"/>
    <cellStyle name="Input 6 2 4 11 2 2" xfId="21118"/>
    <cellStyle name="Input 6 2 4 11 3" xfId="21119"/>
    <cellStyle name="Input 6 2 4 12" xfId="21120"/>
    <cellStyle name="Input 6 2 4 12 2" xfId="21121"/>
    <cellStyle name="Input 6 2 4 12 2 2" xfId="21122"/>
    <cellStyle name="Input 6 2 4 12 3" xfId="21123"/>
    <cellStyle name="Input 6 2 4 13" xfId="21124"/>
    <cellStyle name="Input 6 2 4 13 2" xfId="21125"/>
    <cellStyle name="Input 6 2 4 13 2 2" xfId="21126"/>
    <cellStyle name="Input 6 2 4 13 3" xfId="21127"/>
    <cellStyle name="Input 6 2 4 14" xfId="21128"/>
    <cellStyle name="Input 6 2 4 14 2" xfId="21129"/>
    <cellStyle name="Input 6 2 4 14 2 2" xfId="21130"/>
    <cellStyle name="Input 6 2 4 14 3" xfId="21131"/>
    <cellStyle name="Input 6 2 4 15" xfId="21132"/>
    <cellStyle name="Input 6 2 4 15 2" xfId="21133"/>
    <cellStyle name="Input 6 2 4 15 2 2" xfId="21134"/>
    <cellStyle name="Input 6 2 4 15 3" xfId="21135"/>
    <cellStyle name="Input 6 2 4 16" xfId="21136"/>
    <cellStyle name="Input 6 2 4 16 2" xfId="21137"/>
    <cellStyle name="Input 6 2 4 16 2 2" xfId="21138"/>
    <cellStyle name="Input 6 2 4 16 3" xfId="21139"/>
    <cellStyle name="Input 6 2 4 17" xfId="21140"/>
    <cellStyle name="Input 6 2 4 17 2" xfId="21141"/>
    <cellStyle name="Input 6 2 4 17 2 2" xfId="21142"/>
    <cellStyle name="Input 6 2 4 17 3" xfId="21143"/>
    <cellStyle name="Input 6 2 4 18" xfId="21144"/>
    <cellStyle name="Input 6 2 4 18 2" xfId="21145"/>
    <cellStyle name="Input 6 2 4 18 2 2" xfId="21146"/>
    <cellStyle name="Input 6 2 4 18 3" xfId="21147"/>
    <cellStyle name="Input 6 2 4 19" xfId="21148"/>
    <cellStyle name="Input 6 2 4 19 2" xfId="21149"/>
    <cellStyle name="Input 6 2 4 19 2 2" xfId="21150"/>
    <cellStyle name="Input 6 2 4 19 3" xfId="21151"/>
    <cellStyle name="Input 6 2 4 2" xfId="21152"/>
    <cellStyle name="Input 6 2 4 2 10" xfId="21153"/>
    <cellStyle name="Input 6 2 4 2 10 2" xfId="21154"/>
    <cellStyle name="Input 6 2 4 2 10 2 2" xfId="21155"/>
    <cellStyle name="Input 6 2 4 2 10 3" xfId="21156"/>
    <cellStyle name="Input 6 2 4 2 11" xfId="21157"/>
    <cellStyle name="Input 6 2 4 2 11 2" xfId="21158"/>
    <cellStyle name="Input 6 2 4 2 11 2 2" xfId="21159"/>
    <cellStyle name="Input 6 2 4 2 11 3" xfId="21160"/>
    <cellStyle name="Input 6 2 4 2 12" xfId="21161"/>
    <cellStyle name="Input 6 2 4 2 12 2" xfId="21162"/>
    <cellStyle name="Input 6 2 4 2 12 2 2" xfId="21163"/>
    <cellStyle name="Input 6 2 4 2 12 3" xfId="21164"/>
    <cellStyle name="Input 6 2 4 2 13" xfId="21165"/>
    <cellStyle name="Input 6 2 4 2 13 2" xfId="21166"/>
    <cellStyle name="Input 6 2 4 2 13 2 2" xfId="21167"/>
    <cellStyle name="Input 6 2 4 2 13 3" xfId="21168"/>
    <cellStyle name="Input 6 2 4 2 14" xfId="21169"/>
    <cellStyle name="Input 6 2 4 2 14 2" xfId="21170"/>
    <cellStyle name="Input 6 2 4 2 14 2 2" xfId="21171"/>
    <cellStyle name="Input 6 2 4 2 14 3" xfId="21172"/>
    <cellStyle name="Input 6 2 4 2 15" xfId="21173"/>
    <cellStyle name="Input 6 2 4 2 15 2" xfId="21174"/>
    <cellStyle name="Input 6 2 4 2 15 2 2" xfId="21175"/>
    <cellStyle name="Input 6 2 4 2 15 3" xfId="21176"/>
    <cellStyle name="Input 6 2 4 2 16" xfId="21177"/>
    <cellStyle name="Input 6 2 4 2 16 2" xfId="21178"/>
    <cellStyle name="Input 6 2 4 2 16 2 2" xfId="21179"/>
    <cellStyle name="Input 6 2 4 2 16 3" xfId="21180"/>
    <cellStyle name="Input 6 2 4 2 17" xfId="21181"/>
    <cellStyle name="Input 6 2 4 2 17 2" xfId="21182"/>
    <cellStyle name="Input 6 2 4 2 17 2 2" xfId="21183"/>
    <cellStyle name="Input 6 2 4 2 17 3" xfId="21184"/>
    <cellStyle name="Input 6 2 4 2 18" xfId="21185"/>
    <cellStyle name="Input 6 2 4 2 18 2" xfId="21186"/>
    <cellStyle name="Input 6 2 4 2 18 2 2" xfId="21187"/>
    <cellStyle name="Input 6 2 4 2 18 3" xfId="21188"/>
    <cellStyle name="Input 6 2 4 2 19" xfId="21189"/>
    <cellStyle name="Input 6 2 4 2 19 2" xfId="21190"/>
    <cellStyle name="Input 6 2 4 2 19 2 2" xfId="21191"/>
    <cellStyle name="Input 6 2 4 2 19 3" xfId="21192"/>
    <cellStyle name="Input 6 2 4 2 2" xfId="21193"/>
    <cellStyle name="Input 6 2 4 2 2 2" xfId="21194"/>
    <cellStyle name="Input 6 2 4 2 2 2 2" xfId="21195"/>
    <cellStyle name="Input 6 2 4 2 2 3" xfId="21196"/>
    <cellStyle name="Input 6 2 4 2 20" xfId="21197"/>
    <cellStyle name="Input 6 2 4 2 20 2" xfId="21198"/>
    <cellStyle name="Input 6 2 4 2 20 2 2" xfId="21199"/>
    <cellStyle name="Input 6 2 4 2 20 3" xfId="21200"/>
    <cellStyle name="Input 6 2 4 2 21" xfId="21201"/>
    <cellStyle name="Input 6 2 4 2 21 2" xfId="21202"/>
    <cellStyle name="Input 6 2 4 2 22" xfId="21203"/>
    <cellStyle name="Input 6 2 4 2 3" xfId="21204"/>
    <cellStyle name="Input 6 2 4 2 3 2" xfId="21205"/>
    <cellStyle name="Input 6 2 4 2 3 2 2" xfId="21206"/>
    <cellStyle name="Input 6 2 4 2 3 3" xfId="21207"/>
    <cellStyle name="Input 6 2 4 2 4" xfId="21208"/>
    <cellStyle name="Input 6 2 4 2 4 2" xfId="21209"/>
    <cellStyle name="Input 6 2 4 2 4 2 2" xfId="21210"/>
    <cellStyle name="Input 6 2 4 2 4 3" xfId="21211"/>
    <cellStyle name="Input 6 2 4 2 5" xfId="21212"/>
    <cellStyle name="Input 6 2 4 2 5 2" xfId="21213"/>
    <cellStyle name="Input 6 2 4 2 5 2 2" xfId="21214"/>
    <cellStyle name="Input 6 2 4 2 5 3" xfId="21215"/>
    <cellStyle name="Input 6 2 4 2 6" xfId="21216"/>
    <cellStyle name="Input 6 2 4 2 6 2" xfId="21217"/>
    <cellStyle name="Input 6 2 4 2 6 2 2" xfId="21218"/>
    <cellStyle name="Input 6 2 4 2 6 3" xfId="21219"/>
    <cellStyle name="Input 6 2 4 2 7" xfId="21220"/>
    <cellStyle name="Input 6 2 4 2 7 2" xfId="21221"/>
    <cellStyle name="Input 6 2 4 2 7 2 2" xfId="21222"/>
    <cellStyle name="Input 6 2 4 2 7 3" xfId="21223"/>
    <cellStyle name="Input 6 2 4 2 8" xfId="21224"/>
    <cellStyle name="Input 6 2 4 2 8 2" xfId="21225"/>
    <cellStyle name="Input 6 2 4 2 8 2 2" xfId="21226"/>
    <cellStyle name="Input 6 2 4 2 8 3" xfId="21227"/>
    <cellStyle name="Input 6 2 4 2 9" xfId="21228"/>
    <cellStyle name="Input 6 2 4 2 9 2" xfId="21229"/>
    <cellStyle name="Input 6 2 4 2 9 2 2" xfId="21230"/>
    <cellStyle name="Input 6 2 4 2 9 3" xfId="21231"/>
    <cellStyle name="Input 6 2 4 20" xfId="21232"/>
    <cellStyle name="Input 6 2 4 20 2" xfId="21233"/>
    <cellStyle name="Input 6 2 4 20 2 2" xfId="21234"/>
    <cellStyle name="Input 6 2 4 20 3" xfId="21235"/>
    <cellStyle name="Input 6 2 4 21" xfId="21236"/>
    <cellStyle name="Input 6 2 4 21 2" xfId="21237"/>
    <cellStyle name="Input 6 2 4 21 2 2" xfId="21238"/>
    <cellStyle name="Input 6 2 4 21 3" xfId="21239"/>
    <cellStyle name="Input 6 2 4 22" xfId="21240"/>
    <cellStyle name="Input 6 2 4 22 2" xfId="21241"/>
    <cellStyle name="Input 6 2 4 23" xfId="21242"/>
    <cellStyle name="Input 6 2 4 3" xfId="21243"/>
    <cellStyle name="Input 6 2 4 3 2" xfId="21244"/>
    <cellStyle name="Input 6 2 4 3 2 2" xfId="21245"/>
    <cellStyle name="Input 6 2 4 3 3" xfId="21246"/>
    <cellStyle name="Input 6 2 4 4" xfId="21247"/>
    <cellStyle name="Input 6 2 4 4 2" xfId="21248"/>
    <cellStyle name="Input 6 2 4 4 2 2" xfId="21249"/>
    <cellStyle name="Input 6 2 4 4 3" xfId="21250"/>
    <cellStyle name="Input 6 2 4 5" xfId="21251"/>
    <cellStyle name="Input 6 2 4 5 2" xfId="21252"/>
    <cellStyle name="Input 6 2 4 5 2 2" xfId="21253"/>
    <cellStyle name="Input 6 2 4 5 3" xfId="21254"/>
    <cellStyle name="Input 6 2 4 6" xfId="21255"/>
    <cellStyle name="Input 6 2 4 6 2" xfId="21256"/>
    <cellStyle name="Input 6 2 4 6 2 2" xfId="21257"/>
    <cellStyle name="Input 6 2 4 6 3" xfId="21258"/>
    <cellStyle name="Input 6 2 4 7" xfId="21259"/>
    <cellStyle name="Input 6 2 4 7 2" xfId="21260"/>
    <cellStyle name="Input 6 2 4 7 2 2" xfId="21261"/>
    <cellStyle name="Input 6 2 4 7 3" xfId="21262"/>
    <cellStyle name="Input 6 2 4 8" xfId="21263"/>
    <cellStyle name="Input 6 2 4 8 2" xfId="21264"/>
    <cellStyle name="Input 6 2 4 8 2 2" xfId="21265"/>
    <cellStyle name="Input 6 2 4 8 3" xfId="21266"/>
    <cellStyle name="Input 6 2 4 9" xfId="21267"/>
    <cellStyle name="Input 6 2 4 9 2" xfId="21268"/>
    <cellStyle name="Input 6 2 4 9 2 2" xfId="21269"/>
    <cellStyle name="Input 6 2 4 9 3" xfId="21270"/>
    <cellStyle name="Input 6 2 5" xfId="584"/>
    <cellStyle name="Input 6 2 5 10" xfId="21271"/>
    <cellStyle name="Input 6 2 5 10 2" xfId="21272"/>
    <cellStyle name="Input 6 2 5 10 2 2" xfId="21273"/>
    <cellStyle name="Input 6 2 5 10 3" xfId="21274"/>
    <cellStyle name="Input 6 2 5 11" xfId="21275"/>
    <cellStyle name="Input 6 2 5 11 2" xfId="21276"/>
    <cellStyle name="Input 6 2 5 11 2 2" xfId="21277"/>
    <cellStyle name="Input 6 2 5 11 3" xfId="21278"/>
    <cellStyle name="Input 6 2 5 12" xfId="21279"/>
    <cellStyle name="Input 6 2 5 12 2" xfId="21280"/>
    <cellStyle name="Input 6 2 5 12 2 2" xfId="21281"/>
    <cellStyle name="Input 6 2 5 12 3" xfId="21282"/>
    <cellStyle name="Input 6 2 5 13" xfId="21283"/>
    <cellStyle name="Input 6 2 5 13 2" xfId="21284"/>
    <cellStyle name="Input 6 2 5 13 2 2" xfId="21285"/>
    <cellStyle name="Input 6 2 5 13 3" xfId="21286"/>
    <cellStyle name="Input 6 2 5 14" xfId="21287"/>
    <cellStyle name="Input 6 2 5 14 2" xfId="21288"/>
    <cellStyle name="Input 6 2 5 14 2 2" xfId="21289"/>
    <cellStyle name="Input 6 2 5 14 3" xfId="21290"/>
    <cellStyle name="Input 6 2 5 15" xfId="21291"/>
    <cellStyle name="Input 6 2 5 15 2" xfId="21292"/>
    <cellStyle name="Input 6 2 5 15 2 2" xfId="21293"/>
    <cellStyle name="Input 6 2 5 15 3" xfId="21294"/>
    <cellStyle name="Input 6 2 5 16" xfId="21295"/>
    <cellStyle name="Input 6 2 5 16 2" xfId="21296"/>
    <cellStyle name="Input 6 2 5 16 2 2" xfId="21297"/>
    <cellStyle name="Input 6 2 5 16 3" xfId="21298"/>
    <cellStyle name="Input 6 2 5 17" xfId="21299"/>
    <cellStyle name="Input 6 2 5 17 2" xfId="21300"/>
    <cellStyle name="Input 6 2 5 17 2 2" xfId="21301"/>
    <cellStyle name="Input 6 2 5 17 3" xfId="21302"/>
    <cellStyle name="Input 6 2 5 18" xfId="21303"/>
    <cellStyle name="Input 6 2 5 18 2" xfId="21304"/>
    <cellStyle name="Input 6 2 5 18 2 2" xfId="21305"/>
    <cellStyle name="Input 6 2 5 18 3" xfId="21306"/>
    <cellStyle name="Input 6 2 5 19" xfId="21307"/>
    <cellStyle name="Input 6 2 5 19 2" xfId="21308"/>
    <cellStyle name="Input 6 2 5 19 2 2" xfId="21309"/>
    <cellStyle name="Input 6 2 5 19 3" xfId="21310"/>
    <cellStyle name="Input 6 2 5 2" xfId="21311"/>
    <cellStyle name="Input 6 2 5 2 2" xfId="21312"/>
    <cellStyle name="Input 6 2 5 2 2 2" xfId="21313"/>
    <cellStyle name="Input 6 2 5 2 3" xfId="21314"/>
    <cellStyle name="Input 6 2 5 20" xfId="21315"/>
    <cellStyle name="Input 6 2 5 20 2" xfId="21316"/>
    <cellStyle name="Input 6 2 5 20 2 2" xfId="21317"/>
    <cellStyle name="Input 6 2 5 20 3" xfId="21318"/>
    <cellStyle name="Input 6 2 5 21" xfId="21319"/>
    <cellStyle name="Input 6 2 5 21 2" xfId="21320"/>
    <cellStyle name="Input 6 2 5 22" xfId="21321"/>
    <cellStyle name="Input 6 2 5 3" xfId="21322"/>
    <cellStyle name="Input 6 2 5 3 2" xfId="21323"/>
    <cellStyle name="Input 6 2 5 3 2 2" xfId="21324"/>
    <cellStyle name="Input 6 2 5 3 3" xfId="21325"/>
    <cellStyle name="Input 6 2 5 4" xfId="21326"/>
    <cellStyle name="Input 6 2 5 4 2" xfId="21327"/>
    <cellStyle name="Input 6 2 5 4 2 2" xfId="21328"/>
    <cellStyle name="Input 6 2 5 4 3" xfId="21329"/>
    <cellStyle name="Input 6 2 5 5" xfId="21330"/>
    <cellStyle name="Input 6 2 5 5 2" xfId="21331"/>
    <cellStyle name="Input 6 2 5 5 2 2" xfId="21332"/>
    <cellStyle name="Input 6 2 5 5 3" xfId="21333"/>
    <cellStyle name="Input 6 2 5 6" xfId="21334"/>
    <cellStyle name="Input 6 2 5 6 2" xfId="21335"/>
    <cellStyle name="Input 6 2 5 6 2 2" xfId="21336"/>
    <cellStyle name="Input 6 2 5 6 3" xfId="21337"/>
    <cellStyle name="Input 6 2 5 7" xfId="21338"/>
    <cellStyle name="Input 6 2 5 7 2" xfId="21339"/>
    <cellStyle name="Input 6 2 5 7 2 2" xfId="21340"/>
    <cellStyle name="Input 6 2 5 7 3" xfId="21341"/>
    <cellStyle name="Input 6 2 5 8" xfId="21342"/>
    <cellStyle name="Input 6 2 5 8 2" xfId="21343"/>
    <cellStyle name="Input 6 2 5 8 2 2" xfId="21344"/>
    <cellStyle name="Input 6 2 5 8 3" xfId="21345"/>
    <cellStyle name="Input 6 2 5 9" xfId="21346"/>
    <cellStyle name="Input 6 2 5 9 2" xfId="21347"/>
    <cellStyle name="Input 6 2 5 9 2 2" xfId="21348"/>
    <cellStyle name="Input 6 2 5 9 3" xfId="21349"/>
    <cellStyle name="Input 6 2 6" xfId="585"/>
    <cellStyle name="Input 6 2 6 2" xfId="21350"/>
    <cellStyle name="Input 6 2 6 2 2" xfId="21351"/>
    <cellStyle name="Input 6 2 6 3" xfId="21352"/>
    <cellStyle name="Input 6 2 7" xfId="21353"/>
    <cellStyle name="Input 6 2 7 2" xfId="21354"/>
    <cellStyle name="Input 6 2 7 2 2" xfId="21355"/>
    <cellStyle name="Input 6 2 7 3" xfId="21356"/>
    <cellStyle name="Input 6 2 8" xfId="21357"/>
    <cellStyle name="Input 6 2 8 2" xfId="21358"/>
    <cellStyle name="Input 6 2 8 2 2" xfId="21359"/>
    <cellStyle name="Input 6 2 8 3" xfId="21360"/>
    <cellStyle name="Input 6 2 9" xfId="21361"/>
    <cellStyle name="Input 6 2 9 2" xfId="21362"/>
    <cellStyle name="Input 6 2 9 2 2" xfId="21363"/>
    <cellStyle name="Input 6 2 9 3" xfId="21364"/>
    <cellStyle name="Input 6 20" xfId="21365"/>
    <cellStyle name="Input 6 20 2" xfId="21366"/>
    <cellStyle name="Input 6 20 2 2" xfId="21367"/>
    <cellStyle name="Input 6 20 3" xfId="21368"/>
    <cellStyle name="Input 6 21" xfId="21369"/>
    <cellStyle name="Input 6 21 2" xfId="21370"/>
    <cellStyle name="Input 6 21 2 2" xfId="21371"/>
    <cellStyle name="Input 6 21 3" xfId="21372"/>
    <cellStyle name="Input 6 22" xfId="21373"/>
    <cellStyle name="Input 6 22 2" xfId="21374"/>
    <cellStyle name="Input 6 23" xfId="21375"/>
    <cellStyle name="Input 6 24" xfId="21376"/>
    <cellStyle name="Input 6 25" xfId="21377"/>
    <cellStyle name="Input 6 26" xfId="21378"/>
    <cellStyle name="Input 6 3" xfId="586"/>
    <cellStyle name="Input 6 3 10" xfId="21379"/>
    <cellStyle name="Input 6 3 10 2" xfId="21380"/>
    <cellStyle name="Input 6 3 10 2 2" xfId="21381"/>
    <cellStyle name="Input 6 3 10 3" xfId="21382"/>
    <cellStyle name="Input 6 3 11" xfId="21383"/>
    <cellStyle name="Input 6 3 11 2" xfId="21384"/>
    <cellStyle name="Input 6 3 11 2 2" xfId="21385"/>
    <cellStyle name="Input 6 3 11 3" xfId="21386"/>
    <cellStyle name="Input 6 3 12" xfId="21387"/>
    <cellStyle name="Input 6 3 12 2" xfId="21388"/>
    <cellStyle name="Input 6 3 12 2 2" xfId="21389"/>
    <cellStyle name="Input 6 3 12 3" xfId="21390"/>
    <cellStyle name="Input 6 3 13" xfId="21391"/>
    <cellStyle name="Input 6 3 13 2" xfId="21392"/>
    <cellStyle name="Input 6 3 13 2 2" xfId="21393"/>
    <cellStyle name="Input 6 3 13 3" xfId="21394"/>
    <cellStyle name="Input 6 3 14" xfId="21395"/>
    <cellStyle name="Input 6 3 14 2" xfId="21396"/>
    <cellStyle name="Input 6 3 14 2 2" xfId="21397"/>
    <cellStyle name="Input 6 3 14 3" xfId="21398"/>
    <cellStyle name="Input 6 3 15" xfId="21399"/>
    <cellStyle name="Input 6 3 15 2" xfId="21400"/>
    <cellStyle name="Input 6 3 15 2 2" xfId="21401"/>
    <cellStyle name="Input 6 3 15 3" xfId="21402"/>
    <cellStyle name="Input 6 3 16" xfId="21403"/>
    <cellStyle name="Input 6 3 16 2" xfId="21404"/>
    <cellStyle name="Input 6 3 16 2 2" xfId="21405"/>
    <cellStyle name="Input 6 3 16 3" xfId="21406"/>
    <cellStyle name="Input 6 3 17" xfId="21407"/>
    <cellStyle name="Input 6 3 17 2" xfId="21408"/>
    <cellStyle name="Input 6 3 17 2 2" xfId="21409"/>
    <cellStyle name="Input 6 3 17 3" xfId="21410"/>
    <cellStyle name="Input 6 3 18" xfId="21411"/>
    <cellStyle name="Input 6 3 18 2" xfId="21412"/>
    <cellStyle name="Input 6 3 19" xfId="21413"/>
    <cellStyle name="Input 6 3 2" xfId="587"/>
    <cellStyle name="Input 6 3 2 10" xfId="21414"/>
    <cellStyle name="Input 6 3 2 10 2" xfId="21415"/>
    <cellStyle name="Input 6 3 2 10 2 2" xfId="21416"/>
    <cellStyle name="Input 6 3 2 10 3" xfId="21417"/>
    <cellStyle name="Input 6 3 2 11" xfId="21418"/>
    <cellStyle name="Input 6 3 2 11 2" xfId="21419"/>
    <cellStyle name="Input 6 3 2 11 2 2" xfId="21420"/>
    <cellStyle name="Input 6 3 2 11 3" xfId="21421"/>
    <cellStyle name="Input 6 3 2 12" xfId="21422"/>
    <cellStyle name="Input 6 3 2 12 2" xfId="21423"/>
    <cellStyle name="Input 6 3 2 12 2 2" xfId="21424"/>
    <cellStyle name="Input 6 3 2 12 3" xfId="21425"/>
    <cellStyle name="Input 6 3 2 13" xfId="21426"/>
    <cellStyle name="Input 6 3 2 13 2" xfId="21427"/>
    <cellStyle name="Input 6 3 2 13 2 2" xfId="21428"/>
    <cellStyle name="Input 6 3 2 13 3" xfId="21429"/>
    <cellStyle name="Input 6 3 2 14" xfId="21430"/>
    <cellStyle name="Input 6 3 2 14 2" xfId="21431"/>
    <cellStyle name="Input 6 3 2 14 2 2" xfId="21432"/>
    <cellStyle name="Input 6 3 2 14 3" xfId="21433"/>
    <cellStyle name="Input 6 3 2 15" xfId="21434"/>
    <cellStyle name="Input 6 3 2 15 2" xfId="21435"/>
    <cellStyle name="Input 6 3 2 15 2 2" xfId="21436"/>
    <cellStyle name="Input 6 3 2 15 3" xfId="21437"/>
    <cellStyle name="Input 6 3 2 16" xfId="21438"/>
    <cellStyle name="Input 6 3 2 16 2" xfId="21439"/>
    <cellStyle name="Input 6 3 2 16 2 2" xfId="21440"/>
    <cellStyle name="Input 6 3 2 16 3" xfId="21441"/>
    <cellStyle name="Input 6 3 2 17" xfId="21442"/>
    <cellStyle name="Input 6 3 2 17 2" xfId="21443"/>
    <cellStyle name="Input 6 3 2 17 2 2" xfId="21444"/>
    <cellStyle name="Input 6 3 2 17 3" xfId="21445"/>
    <cellStyle name="Input 6 3 2 18" xfId="21446"/>
    <cellStyle name="Input 6 3 2 18 2" xfId="21447"/>
    <cellStyle name="Input 6 3 2 18 2 2" xfId="21448"/>
    <cellStyle name="Input 6 3 2 18 3" xfId="21449"/>
    <cellStyle name="Input 6 3 2 19" xfId="21450"/>
    <cellStyle name="Input 6 3 2 19 2" xfId="21451"/>
    <cellStyle name="Input 6 3 2 19 2 2" xfId="21452"/>
    <cellStyle name="Input 6 3 2 19 3" xfId="21453"/>
    <cellStyle name="Input 6 3 2 2" xfId="21454"/>
    <cellStyle name="Input 6 3 2 2 2" xfId="21455"/>
    <cellStyle name="Input 6 3 2 2 2 2" xfId="21456"/>
    <cellStyle name="Input 6 3 2 2 3" xfId="21457"/>
    <cellStyle name="Input 6 3 2 20" xfId="21458"/>
    <cellStyle name="Input 6 3 2 20 2" xfId="21459"/>
    <cellStyle name="Input 6 3 2 20 2 2" xfId="21460"/>
    <cellStyle name="Input 6 3 2 20 3" xfId="21461"/>
    <cellStyle name="Input 6 3 2 21" xfId="21462"/>
    <cellStyle name="Input 6 3 2 21 2" xfId="21463"/>
    <cellStyle name="Input 6 3 2 22" xfId="21464"/>
    <cellStyle name="Input 6 3 2 3" xfId="21465"/>
    <cellStyle name="Input 6 3 2 3 2" xfId="21466"/>
    <cellStyle name="Input 6 3 2 3 2 2" xfId="21467"/>
    <cellStyle name="Input 6 3 2 3 3" xfId="21468"/>
    <cellStyle name="Input 6 3 2 4" xfId="21469"/>
    <cellStyle name="Input 6 3 2 4 2" xfId="21470"/>
    <cellStyle name="Input 6 3 2 4 2 2" xfId="21471"/>
    <cellStyle name="Input 6 3 2 4 3" xfId="21472"/>
    <cellStyle name="Input 6 3 2 5" xfId="21473"/>
    <cellStyle name="Input 6 3 2 5 2" xfId="21474"/>
    <cellStyle name="Input 6 3 2 5 2 2" xfId="21475"/>
    <cellStyle name="Input 6 3 2 5 3" xfId="21476"/>
    <cellStyle name="Input 6 3 2 6" xfId="21477"/>
    <cellStyle name="Input 6 3 2 6 2" xfId="21478"/>
    <cellStyle name="Input 6 3 2 6 2 2" xfId="21479"/>
    <cellStyle name="Input 6 3 2 6 3" xfId="21480"/>
    <cellStyle name="Input 6 3 2 7" xfId="21481"/>
    <cellStyle name="Input 6 3 2 7 2" xfId="21482"/>
    <cellStyle name="Input 6 3 2 7 2 2" xfId="21483"/>
    <cellStyle name="Input 6 3 2 7 3" xfId="21484"/>
    <cellStyle name="Input 6 3 2 8" xfId="21485"/>
    <cellStyle name="Input 6 3 2 8 2" xfId="21486"/>
    <cellStyle name="Input 6 3 2 8 2 2" xfId="21487"/>
    <cellStyle name="Input 6 3 2 8 3" xfId="21488"/>
    <cellStyle name="Input 6 3 2 9" xfId="21489"/>
    <cellStyle name="Input 6 3 2 9 2" xfId="21490"/>
    <cellStyle name="Input 6 3 2 9 2 2" xfId="21491"/>
    <cellStyle name="Input 6 3 2 9 3" xfId="21492"/>
    <cellStyle name="Input 6 3 3" xfId="588"/>
    <cellStyle name="Input 6 3 3 2" xfId="21493"/>
    <cellStyle name="Input 6 3 3 2 2" xfId="21494"/>
    <cellStyle name="Input 6 3 3 3" xfId="21495"/>
    <cellStyle name="Input 6 3 4" xfId="589"/>
    <cellStyle name="Input 6 3 4 2" xfId="21496"/>
    <cellStyle name="Input 6 3 4 2 2" xfId="21497"/>
    <cellStyle name="Input 6 3 4 3" xfId="21498"/>
    <cellStyle name="Input 6 3 5" xfId="590"/>
    <cellStyle name="Input 6 3 5 2" xfId="21499"/>
    <cellStyle name="Input 6 3 5 2 2" xfId="21500"/>
    <cellStyle name="Input 6 3 5 3" xfId="21501"/>
    <cellStyle name="Input 6 3 6" xfId="591"/>
    <cellStyle name="Input 6 3 6 2" xfId="21502"/>
    <cellStyle name="Input 6 3 6 2 2" xfId="21503"/>
    <cellStyle name="Input 6 3 6 3" xfId="21504"/>
    <cellStyle name="Input 6 3 7" xfId="21505"/>
    <cellStyle name="Input 6 3 7 2" xfId="21506"/>
    <cellStyle name="Input 6 3 7 2 2" xfId="21507"/>
    <cellStyle name="Input 6 3 7 3" xfId="21508"/>
    <cellStyle name="Input 6 3 8" xfId="21509"/>
    <cellStyle name="Input 6 3 8 2" xfId="21510"/>
    <cellStyle name="Input 6 3 8 2 2" xfId="21511"/>
    <cellStyle name="Input 6 3 8 3" xfId="21512"/>
    <cellStyle name="Input 6 3 9" xfId="21513"/>
    <cellStyle name="Input 6 3 9 2" xfId="21514"/>
    <cellStyle name="Input 6 3 9 2 2" xfId="21515"/>
    <cellStyle name="Input 6 3 9 3" xfId="21516"/>
    <cellStyle name="Input 6 4" xfId="592"/>
    <cellStyle name="Input 6 4 10" xfId="21517"/>
    <cellStyle name="Input 6 4 10 2" xfId="21518"/>
    <cellStyle name="Input 6 4 10 2 2" xfId="21519"/>
    <cellStyle name="Input 6 4 10 3" xfId="21520"/>
    <cellStyle name="Input 6 4 11" xfId="21521"/>
    <cellStyle name="Input 6 4 11 2" xfId="21522"/>
    <cellStyle name="Input 6 4 11 2 2" xfId="21523"/>
    <cellStyle name="Input 6 4 11 3" xfId="21524"/>
    <cellStyle name="Input 6 4 12" xfId="21525"/>
    <cellStyle name="Input 6 4 12 2" xfId="21526"/>
    <cellStyle name="Input 6 4 12 2 2" xfId="21527"/>
    <cellStyle name="Input 6 4 12 3" xfId="21528"/>
    <cellStyle name="Input 6 4 13" xfId="21529"/>
    <cellStyle name="Input 6 4 13 2" xfId="21530"/>
    <cellStyle name="Input 6 4 13 2 2" xfId="21531"/>
    <cellStyle name="Input 6 4 13 3" xfId="21532"/>
    <cellStyle name="Input 6 4 14" xfId="21533"/>
    <cellStyle name="Input 6 4 14 2" xfId="21534"/>
    <cellStyle name="Input 6 4 14 2 2" xfId="21535"/>
    <cellStyle name="Input 6 4 14 3" xfId="21536"/>
    <cellStyle name="Input 6 4 15" xfId="21537"/>
    <cellStyle name="Input 6 4 15 2" xfId="21538"/>
    <cellStyle name="Input 6 4 15 2 2" xfId="21539"/>
    <cellStyle name="Input 6 4 15 3" xfId="21540"/>
    <cellStyle name="Input 6 4 16" xfId="21541"/>
    <cellStyle name="Input 6 4 16 2" xfId="21542"/>
    <cellStyle name="Input 6 4 16 2 2" xfId="21543"/>
    <cellStyle name="Input 6 4 16 3" xfId="21544"/>
    <cellStyle name="Input 6 4 17" xfId="21545"/>
    <cellStyle name="Input 6 4 17 2" xfId="21546"/>
    <cellStyle name="Input 6 4 17 2 2" xfId="21547"/>
    <cellStyle name="Input 6 4 17 3" xfId="21548"/>
    <cellStyle name="Input 6 4 18" xfId="21549"/>
    <cellStyle name="Input 6 4 18 2" xfId="21550"/>
    <cellStyle name="Input 6 4 19" xfId="21551"/>
    <cellStyle name="Input 6 4 2" xfId="593"/>
    <cellStyle name="Input 6 4 2 10" xfId="21552"/>
    <cellStyle name="Input 6 4 2 10 2" xfId="21553"/>
    <cellStyle name="Input 6 4 2 10 2 2" xfId="21554"/>
    <cellStyle name="Input 6 4 2 10 3" xfId="21555"/>
    <cellStyle name="Input 6 4 2 11" xfId="21556"/>
    <cellStyle name="Input 6 4 2 11 2" xfId="21557"/>
    <cellStyle name="Input 6 4 2 11 2 2" xfId="21558"/>
    <cellStyle name="Input 6 4 2 11 3" xfId="21559"/>
    <cellStyle name="Input 6 4 2 12" xfId="21560"/>
    <cellStyle name="Input 6 4 2 12 2" xfId="21561"/>
    <cellStyle name="Input 6 4 2 12 2 2" xfId="21562"/>
    <cellStyle name="Input 6 4 2 12 3" xfId="21563"/>
    <cellStyle name="Input 6 4 2 13" xfId="21564"/>
    <cellStyle name="Input 6 4 2 13 2" xfId="21565"/>
    <cellStyle name="Input 6 4 2 13 2 2" xfId="21566"/>
    <cellStyle name="Input 6 4 2 13 3" xfId="21567"/>
    <cellStyle name="Input 6 4 2 14" xfId="21568"/>
    <cellStyle name="Input 6 4 2 14 2" xfId="21569"/>
    <cellStyle name="Input 6 4 2 14 2 2" xfId="21570"/>
    <cellStyle name="Input 6 4 2 14 3" xfId="21571"/>
    <cellStyle name="Input 6 4 2 15" xfId="21572"/>
    <cellStyle name="Input 6 4 2 15 2" xfId="21573"/>
    <cellStyle name="Input 6 4 2 15 2 2" xfId="21574"/>
    <cellStyle name="Input 6 4 2 15 3" xfId="21575"/>
    <cellStyle name="Input 6 4 2 16" xfId="21576"/>
    <cellStyle name="Input 6 4 2 16 2" xfId="21577"/>
    <cellStyle name="Input 6 4 2 16 2 2" xfId="21578"/>
    <cellStyle name="Input 6 4 2 16 3" xfId="21579"/>
    <cellStyle name="Input 6 4 2 17" xfId="21580"/>
    <cellStyle name="Input 6 4 2 17 2" xfId="21581"/>
    <cellStyle name="Input 6 4 2 17 2 2" xfId="21582"/>
    <cellStyle name="Input 6 4 2 17 3" xfId="21583"/>
    <cellStyle name="Input 6 4 2 18" xfId="21584"/>
    <cellStyle name="Input 6 4 2 18 2" xfId="21585"/>
    <cellStyle name="Input 6 4 2 18 2 2" xfId="21586"/>
    <cellStyle name="Input 6 4 2 18 3" xfId="21587"/>
    <cellStyle name="Input 6 4 2 19" xfId="21588"/>
    <cellStyle name="Input 6 4 2 19 2" xfId="21589"/>
    <cellStyle name="Input 6 4 2 19 2 2" xfId="21590"/>
    <cellStyle name="Input 6 4 2 19 3" xfId="21591"/>
    <cellStyle name="Input 6 4 2 2" xfId="21592"/>
    <cellStyle name="Input 6 4 2 2 2" xfId="21593"/>
    <cellStyle name="Input 6 4 2 2 2 2" xfId="21594"/>
    <cellStyle name="Input 6 4 2 2 3" xfId="21595"/>
    <cellStyle name="Input 6 4 2 20" xfId="21596"/>
    <cellStyle name="Input 6 4 2 20 2" xfId="21597"/>
    <cellStyle name="Input 6 4 2 20 2 2" xfId="21598"/>
    <cellStyle name="Input 6 4 2 20 3" xfId="21599"/>
    <cellStyle name="Input 6 4 2 21" xfId="21600"/>
    <cellStyle name="Input 6 4 2 21 2" xfId="21601"/>
    <cellStyle name="Input 6 4 2 22" xfId="21602"/>
    <cellStyle name="Input 6 4 2 3" xfId="21603"/>
    <cellStyle name="Input 6 4 2 3 2" xfId="21604"/>
    <cellStyle name="Input 6 4 2 3 2 2" xfId="21605"/>
    <cellStyle name="Input 6 4 2 3 3" xfId="21606"/>
    <cellStyle name="Input 6 4 2 4" xfId="21607"/>
    <cellStyle name="Input 6 4 2 4 2" xfId="21608"/>
    <cellStyle name="Input 6 4 2 4 2 2" xfId="21609"/>
    <cellStyle name="Input 6 4 2 4 3" xfId="21610"/>
    <cellStyle name="Input 6 4 2 5" xfId="21611"/>
    <cellStyle name="Input 6 4 2 5 2" xfId="21612"/>
    <cellStyle name="Input 6 4 2 5 2 2" xfId="21613"/>
    <cellStyle name="Input 6 4 2 5 3" xfId="21614"/>
    <cellStyle name="Input 6 4 2 6" xfId="21615"/>
    <cellStyle name="Input 6 4 2 6 2" xfId="21616"/>
    <cellStyle name="Input 6 4 2 6 2 2" xfId="21617"/>
    <cellStyle name="Input 6 4 2 6 3" xfId="21618"/>
    <cellStyle name="Input 6 4 2 7" xfId="21619"/>
    <cellStyle name="Input 6 4 2 7 2" xfId="21620"/>
    <cellStyle name="Input 6 4 2 7 2 2" xfId="21621"/>
    <cellStyle name="Input 6 4 2 7 3" xfId="21622"/>
    <cellStyle name="Input 6 4 2 8" xfId="21623"/>
    <cellStyle name="Input 6 4 2 8 2" xfId="21624"/>
    <cellStyle name="Input 6 4 2 8 2 2" xfId="21625"/>
    <cellStyle name="Input 6 4 2 8 3" xfId="21626"/>
    <cellStyle name="Input 6 4 2 9" xfId="21627"/>
    <cellStyle name="Input 6 4 2 9 2" xfId="21628"/>
    <cellStyle name="Input 6 4 2 9 2 2" xfId="21629"/>
    <cellStyle name="Input 6 4 2 9 3" xfId="21630"/>
    <cellStyle name="Input 6 4 3" xfId="594"/>
    <cellStyle name="Input 6 4 3 2" xfId="21631"/>
    <cellStyle name="Input 6 4 3 2 2" xfId="21632"/>
    <cellStyle name="Input 6 4 3 3" xfId="21633"/>
    <cellStyle name="Input 6 4 4" xfId="595"/>
    <cellStyle name="Input 6 4 4 2" xfId="21634"/>
    <cellStyle name="Input 6 4 4 2 2" xfId="21635"/>
    <cellStyle name="Input 6 4 4 3" xfId="21636"/>
    <cellStyle name="Input 6 4 5" xfId="596"/>
    <cellStyle name="Input 6 4 5 2" xfId="21637"/>
    <cellStyle name="Input 6 4 5 2 2" xfId="21638"/>
    <cellStyle name="Input 6 4 5 3" xfId="21639"/>
    <cellStyle name="Input 6 4 6" xfId="597"/>
    <cellStyle name="Input 6 4 6 2" xfId="21640"/>
    <cellStyle name="Input 6 4 6 2 2" xfId="21641"/>
    <cellStyle name="Input 6 4 6 3" xfId="21642"/>
    <cellStyle name="Input 6 4 7" xfId="21643"/>
    <cellStyle name="Input 6 4 7 2" xfId="21644"/>
    <cellStyle name="Input 6 4 7 2 2" xfId="21645"/>
    <cellStyle name="Input 6 4 7 3" xfId="21646"/>
    <cellStyle name="Input 6 4 8" xfId="21647"/>
    <cellStyle name="Input 6 4 8 2" xfId="21648"/>
    <cellStyle name="Input 6 4 8 2 2" xfId="21649"/>
    <cellStyle name="Input 6 4 8 3" xfId="21650"/>
    <cellStyle name="Input 6 4 9" xfId="21651"/>
    <cellStyle name="Input 6 4 9 2" xfId="21652"/>
    <cellStyle name="Input 6 4 9 2 2" xfId="21653"/>
    <cellStyle name="Input 6 4 9 3" xfId="21654"/>
    <cellStyle name="Input 6 5" xfId="598"/>
    <cellStyle name="Input 6 5 10" xfId="21655"/>
    <cellStyle name="Input 6 5 10 2" xfId="21656"/>
    <cellStyle name="Input 6 5 10 2 2" xfId="21657"/>
    <cellStyle name="Input 6 5 10 3" xfId="21658"/>
    <cellStyle name="Input 6 5 11" xfId="21659"/>
    <cellStyle name="Input 6 5 11 2" xfId="21660"/>
    <cellStyle name="Input 6 5 11 2 2" xfId="21661"/>
    <cellStyle name="Input 6 5 11 3" xfId="21662"/>
    <cellStyle name="Input 6 5 12" xfId="21663"/>
    <cellStyle name="Input 6 5 12 2" xfId="21664"/>
    <cellStyle name="Input 6 5 12 2 2" xfId="21665"/>
    <cellStyle name="Input 6 5 12 3" xfId="21666"/>
    <cellStyle name="Input 6 5 13" xfId="21667"/>
    <cellStyle name="Input 6 5 13 2" xfId="21668"/>
    <cellStyle name="Input 6 5 13 2 2" xfId="21669"/>
    <cellStyle name="Input 6 5 13 3" xfId="21670"/>
    <cellStyle name="Input 6 5 14" xfId="21671"/>
    <cellStyle name="Input 6 5 14 2" xfId="21672"/>
    <cellStyle name="Input 6 5 14 2 2" xfId="21673"/>
    <cellStyle name="Input 6 5 14 3" xfId="21674"/>
    <cellStyle name="Input 6 5 15" xfId="21675"/>
    <cellStyle name="Input 6 5 15 2" xfId="21676"/>
    <cellStyle name="Input 6 5 15 2 2" xfId="21677"/>
    <cellStyle name="Input 6 5 15 3" xfId="21678"/>
    <cellStyle name="Input 6 5 16" xfId="21679"/>
    <cellStyle name="Input 6 5 16 2" xfId="21680"/>
    <cellStyle name="Input 6 5 16 2 2" xfId="21681"/>
    <cellStyle name="Input 6 5 16 3" xfId="21682"/>
    <cellStyle name="Input 6 5 17" xfId="21683"/>
    <cellStyle name="Input 6 5 17 2" xfId="21684"/>
    <cellStyle name="Input 6 5 17 2 2" xfId="21685"/>
    <cellStyle name="Input 6 5 17 3" xfId="21686"/>
    <cellStyle name="Input 6 5 18" xfId="21687"/>
    <cellStyle name="Input 6 5 18 2" xfId="21688"/>
    <cellStyle name="Input 6 5 18 2 2" xfId="21689"/>
    <cellStyle name="Input 6 5 18 3" xfId="21690"/>
    <cellStyle name="Input 6 5 19" xfId="21691"/>
    <cellStyle name="Input 6 5 19 2" xfId="21692"/>
    <cellStyle name="Input 6 5 19 2 2" xfId="21693"/>
    <cellStyle name="Input 6 5 19 3" xfId="21694"/>
    <cellStyle name="Input 6 5 2" xfId="21695"/>
    <cellStyle name="Input 6 5 2 10" xfId="21696"/>
    <cellStyle name="Input 6 5 2 10 2" xfId="21697"/>
    <cellStyle name="Input 6 5 2 10 2 2" xfId="21698"/>
    <cellStyle name="Input 6 5 2 10 3" xfId="21699"/>
    <cellStyle name="Input 6 5 2 11" xfId="21700"/>
    <cellStyle name="Input 6 5 2 11 2" xfId="21701"/>
    <cellStyle name="Input 6 5 2 11 2 2" xfId="21702"/>
    <cellStyle name="Input 6 5 2 11 3" xfId="21703"/>
    <cellStyle name="Input 6 5 2 12" xfId="21704"/>
    <cellStyle name="Input 6 5 2 12 2" xfId="21705"/>
    <cellStyle name="Input 6 5 2 12 2 2" xfId="21706"/>
    <cellStyle name="Input 6 5 2 12 3" xfId="21707"/>
    <cellStyle name="Input 6 5 2 13" xfId="21708"/>
    <cellStyle name="Input 6 5 2 13 2" xfId="21709"/>
    <cellStyle name="Input 6 5 2 13 2 2" xfId="21710"/>
    <cellStyle name="Input 6 5 2 13 3" xfId="21711"/>
    <cellStyle name="Input 6 5 2 14" xfId="21712"/>
    <cellStyle name="Input 6 5 2 14 2" xfId="21713"/>
    <cellStyle name="Input 6 5 2 14 2 2" xfId="21714"/>
    <cellStyle name="Input 6 5 2 14 3" xfId="21715"/>
    <cellStyle name="Input 6 5 2 15" xfId="21716"/>
    <cellStyle name="Input 6 5 2 15 2" xfId="21717"/>
    <cellStyle name="Input 6 5 2 15 2 2" xfId="21718"/>
    <cellStyle name="Input 6 5 2 15 3" xfId="21719"/>
    <cellStyle name="Input 6 5 2 16" xfId="21720"/>
    <cellStyle name="Input 6 5 2 16 2" xfId="21721"/>
    <cellStyle name="Input 6 5 2 16 2 2" xfId="21722"/>
    <cellStyle name="Input 6 5 2 16 3" xfId="21723"/>
    <cellStyle name="Input 6 5 2 17" xfId="21724"/>
    <cellStyle name="Input 6 5 2 17 2" xfId="21725"/>
    <cellStyle name="Input 6 5 2 17 2 2" xfId="21726"/>
    <cellStyle name="Input 6 5 2 17 3" xfId="21727"/>
    <cellStyle name="Input 6 5 2 18" xfId="21728"/>
    <cellStyle name="Input 6 5 2 18 2" xfId="21729"/>
    <cellStyle name="Input 6 5 2 18 2 2" xfId="21730"/>
    <cellStyle name="Input 6 5 2 18 3" xfId="21731"/>
    <cellStyle name="Input 6 5 2 19" xfId="21732"/>
    <cellStyle name="Input 6 5 2 19 2" xfId="21733"/>
    <cellStyle name="Input 6 5 2 19 2 2" xfId="21734"/>
    <cellStyle name="Input 6 5 2 19 3" xfId="21735"/>
    <cellStyle name="Input 6 5 2 2" xfId="21736"/>
    <cellStyle name="Input 6 5 2 2 2" xfId="21737"/>
    <cellStyle name="Input 6 5 2 2 2 2" xfId="21738"/>
    <cellStyle name="Input 6 5 2 2 3" xfId="21739"/>
    <cellStyle name="Input 6 5 2 20" xfId="21740"/>
    <cellStyle name="Input 6 5 2 20 2" xfId="21741"/>
    <cellStyle name="Input 6 5 2 20 2 2" xfId="21742"/>
    <cellStyle name="Input 6 5 2 20 3" xfId="21743"/>
    <cellStyle name="Input 6 5 2 21" xfId="21744"/>
    <cellStyle name="Input 6 5 2 21 2" xfId="21745"/>
    <cellStyle name="Input 6 5 2 22" xfId="21746"/>
    <cellStyle name="Input 6 5 2 3" xfId="21747"/>
    <cellStyle name="Input 6 5 2 3 2" xfId="21748"/>
    <cellStyle name="Input 6 5 2 3 2 2" xfId="21749"/>
    <cellStyle name="Input 6 5 2 3 3" xfId="21750"/>
    <cellStyle name="Input 6 5 2 4" xfId="21751"/>
    <cellStyle name="Input 6 5 2 4 2" xfId="21752"/>
    <cellStyle name="Input 6 5 2 4 2 2" xfId="21753"/>
    <cellStyle name="Input 6 5 2 4 3" xfId="21754"/>
    <cellStyle name="Input 6 5 2 5" xfId="21755"/>
    <cellStyle name="Input 6 5 2 5 2" xfId="21756"/>
    <cellStyle name="Input 6 5 2 5 2 2" xfId="21757"/>
    <cellStyle name="Input 6 5 2 5 3" xfId="21758"/>
    <cellStyle name="Input 6 5 2 6" xfId="21759"/>
    <cellStyle name="Input 6 5 2 6 2" xfId="21760"/>
    <cellStyle name="Input 6 5 2 6 2 2" xfId="21761"/>
    <cellStyle name="Input 6 5 2 6 3" xfId="21762"/>
    <cellStyle name="Input 6 5 2 7" xfId="21763"/>
    <cellStyle name="Input 6 5 2 7 2" xfId="21764"/>
    <cellStyle name="Input 6 5 2 7 2 2" xfId="21765"/>
    <cellStyle name="Input 6 5 2 7 3" xfId="21766"/>
    <cellStyle name="Input 6 5 2 8" xfId="21767"/>
    <cellStyle name="Input 6 5 2 8 2" xfId="21768"/>
    <cellStyle name="Input 6 5 2 8 2 2" xfId="21769"/>
    <cellStyle name="Input 6 5 2 8 3" xfId="21770"/>
    <cellStyle name="Input 6 5 2 9" xfId="21771"/>
    <cellStyle name="Input 6 5 2 9 2" xfId="21772"/>
    <cellStyle name="Input 6 5 2 9 2 2" xfId="21773"/>
    <cellStyle name="Input 6 5 2 9 3" xfId="21774"/>
    <cellStyle name="Input 6 5 20" xfId="21775"/>
    <cellStyle name="Input 6 5 20 2" xfId="21776"/>
    <cellStyle name="Input 6 5 20 2 2" xfId="21777"/>
    <cellStyle name="Input 6 5 20 3" xfId="21778"/>
    <cellStyle name="Input 6 5 21" xfId="21779"/>
    <cellStyle name="Input 6 5 21 2" xfId="21780"/>
    <cellStyle name="Input 6 5 21 2 2" xfId="21781"/>
    <cellStyle name="Input 6 5 21 3" xfId="21782"/>
    <cellStyle name="Input 6 5 22" xfId="21783"/>
    <cellStyle name="Input 6 5 22 2" xfId="21784"/>
    <cellStyle name="Input 6 5 23" xfId="21785"/>
    <cellStyle name="Input 6 5 3" xfId="21786"/>
    <cellStyle name="Input 6 5 3 2" xfId="21787"/>
    <cellStyle name="Input 6 5 3 2 2" xfId="21788"/>
    <cellStyle name="Input 6 5 3 3" xfId="21789"/>
    <cellStyle name="Input 6 5 4" xfId="21790"/>
    <cellStyle name="Input 6 5 4 2" xfId="21791"/>
    <cellStyle name="Input 6 5 4 2 2" xfId="21792"/>
    <cellStyle name="Input 6 5 4 3" xfId="21793"/>
    <cellStyle name="Input 6 5 5" xfId="21794"/>
    <cellStyle name="Input 6 5 5 2" xfId="21795"/>
    <cellStyle name="Input 6 5 5 2 2" xfId="21796"/>
    <cellStyle name="Input 6 5 5 3" xfId="21797"/>
    <cellStyle name="Input 6 5 6" xfId="21798"/>
    <cellStyle name="Input 6 5 6 2" xfId="21799"/>
    <cellStyle name="Input 6 5 6 2 2" xfId="21800"/>
    <cellStyle name="Input 6 5 6 3" xfId="21801"/>
    <cellStyle name="Input 6 5 7" xfId="21802"/>
    <cellStyle name="Input 6 5 7 2" xfId="21803"/>
    <cellStyle name="Input 6 5 7 2 2" xfId="21804"/>
    <cellStyle name="Input 6 5 7 3" xfId="21805"/>
    <cellStyle name="Input 6 5 8" xfId="21806"/>
    <cellStyle name="Input 6 5 8 2" xfId="21807"/>
    <cellStyle name="Input 6 5 8 2 2" xfId="21808"/>
    <cellStyle name="Input 6 5 8 3" xfId="21809"/>
    <cellStyle name="Input 6 5 9" xfId="21810"/>
    <cellStyle name="Input 6 5 9 2" xfId="21811"/>
    <cellStyle name="Input 6 5 9 2 2" xfId="21812"/>
    <cellStyle name="Input 6 5 9 3" xfId="21813"/>
    <cellStyle name="Input 6 6" xfId="599"/>
    <cellStyle name="Input 6 6 10" xfId="21814"/>
    <cellStyle name="Input 6 6 10 2" xfId="21815"/>
    <cellStyle name="Input 6 6 10 2 2" xfId="21816"/>
    <cellStyle name="Input 6 6 10 3" xfId="21817"/>
    <cellStyle name="Input 6 6 11" xfId="21818"/>
    <cellStyle name="Input 6 6 11 2" xfId="21819"/>
    <cellStyle name="Input 6 6 11 2 2" xfId="21820"/>
    <cellStyle name="Input 6 6 11 3" xfId="21821"/>
    <cellStyle name="Input 6 6 12" xfId="21822"/>
    <cellStyle name="Input 6 6 12 2" xfId="21823"/>
    <cellStyle name="Input 6 6 12 2 2" xfId="21824"/>
    <cellStyle name="Input 6 6 12 3" xfId="21825"/>
    <cellStyle name="Input 6 6 13" xfId="21826"/>
    <cellStyle name="Input 6 6 13 2" xfId="21827"/>
    <cellStyle name="Input 6 6 13 2 2" xfId="21828"/>
    <cellStyle name="Input 6 6 13 3" xfId="21829"/>
    <cellStyle name="Input 6 6 14" xfId="21830"/>
    <cellStyle name="Input 6 6 14 2" xfId="21831"/>
    <cellStyle name="Input 6 6 14 2 2" xfId="21832"/>
    <cellStyle name="Input 6 6 14 3" xfId="21833"/>
    <cellStyle name="Input 6 6 15" xfId="21834"/>
    <cellStyle name="Input 6 6 15 2" xfId="21835"/>
    <cellStyle name="Input 6 6 15 2 2" xfId="21836"/>
    <cellStyle name="Input 6 6 15 3" xfId="21837"/>
    <cellStyle name="Input 6 6 16" xfId="21838"/>
    <cellStyle name="Input 6 6 16 2" xfId="21839"/>
    <cellStyle name="Input 6 6 16 2 2" xfId="21840"/>
    <cellStyle name="Input 6 6 16 3" xfId="21841"/>
    <cellStyle name="Input 6 6 17" xfId="21842"/>
    <cellStyle name="Input 6 6 17 2" xfId="21843"/>
    <cellStyle name="Input 6 6 17 2 2" xfId="21844"/>
    <cellStyle name="Input 6 6 17 3" xfId="21845"/>
    <cellStyle name="Input 6 6 18" xfId="21846"/>
    <cellStyle name="Input 6 6 18 2" xfId="21847"/>
    <cellStyle name="Input 6 6 18 2 2" xfId="21848"/>
    <cellStyle name="Input 6 6 18 3" xfId="21849"/>
    <cellStyle name="Input 6 6 19" xfId="21850"/>
    <cellStyle name="Input 6 6 19 2" xfId="21851"/>
    <cellStyle name="Input 6 6 19 2 2" xfId="21852"/>
    <cellStyle name="Input 6 6 19 3" xfId="21853"/>
    <cellStyle name="Input 6 6 2" xfId="21854"/>
    <cellStyle name="Input 6 6 2 2" xfId="21855"/>
    <cellStyle name="Input 6 6 2 2 2" xfId="21856"/>
    <cellStyle name="Input 6 6 2 3" xfId="21857"/>
    <cellStyle name="Input 6 6 20" xfId="21858"/>
    <cellStyle name="Input 6 6 20 2" xfId="21859"/>
    <cellStyle name="Input 6 6 20 2 2" xfId="21860"/>
    <cellStyle name="Input 6 6 20 3" xfId="21861"/>
    <cellStyle name="Input 6 6 21" xfId="21862"/>
    <cellStyle name="Input 6 6 21 2" xfId="21863"/>
    <cellStyle name="Input 6 6 22" xfId="21864"/>
    <cellStyle name="Input 6 6 3" xfId="21865"/>
    <cellStyle name="Input 6 6 3 2" xfId="21866"/>
    <cellStyle name="Input 6 6 3 2 2" xfId="21867"/>
    <cellStyle name="Input 6 6 3 3" xfId="21868"/>
    <cellStyle name="Input 6 6 4" xfId="21869"/>
    <cellStyle name="Input 6 6 4 2" xfId="21870"/>
    <cellStyle name="Input 6 6 4 2 2" xfId="21871"/>
    <cellStyle name="Input 6 6 4 3" xfId="21872"/>
    <cellStyle name="Input 6 6 5" xfId="21873"/>
    <cellStyle name="Input 6 6 5 2" xfId="21874"/>
    <cellStyle name="Input 6 6 5 2 2" xfId="21875"/>
    <cellStyle name="Input 6 6 5 3" xfId="21876"/>
    <cellStyle name="Input 6 6 6" xfId="21877"/>
    <cellStyle name="Input 6 6 6 2" xfId="21878"/>
    <cellStyle name="Input 6 6 6 2 2" xfId="21879"/>
    <cellStyle name="Input 6 6 6 3" xfId="21880"/>
    <cellStyle name="Input 6 6 7" xfId="21881"/>
    <cellStyle name="Input 6 6 7 2" xfId="21882"/>
    <cellStyle name="Input 6 6 7 2 2" xfId="21883"/>
    <cellStyle name="Input 6 6 7 3" xfId="21884"/>
    <cellStyle name="Input 6 6 8" xfId="21885"/>
    <cellStyle name="Input 6 6 8 2" xfId="21886"/>
    <cellStyle name="Input 6 6 8 2 2" xfId="21887"/>
    <cellStyle name="Input 6 6 8 3" xfId="21888"/>
    <cellStyle name="Input 6 6 9" xfId="21889"/>
    <cellStyle name="Input 6 6 9 2" xfId="21890"/>
    <cellStyle name="Input 6 6 9 2 2" xfId="21891"/>
    <cellStyle name="Input 6 6 9 3" xfId="21892"/>
    <cellStyle name="Input 6 7" xfId="600"/>
    <cellStyle name="Input 6 7 2" xfId="21893"/>
    <cellStyle name="Input 6 7 2 2" xfId="21894"/>
    <cellStyle name="Input 6 7 3" xfId="21895"/>
    <cellStyle name="Input 6 8" xfId="21896"/>
    <cellStyle name="Input 6 8 2" xfId="21897"/>
    <cellStyle name="Input 6 8 2 2" xfId="21898"/>
    <cellStyle name="Input 6 8 3" xfId="21899"/>
    <cellStyle name="Input 6 9" xfId="21900"/>
    <cellStyle name="Input 6 9 2" xfId="21901"/>
    <cellStyle name="Input 6 9 2 2" xfId="21902"/>
    <cellStyle name="Input 6 9 3" xfId="21903"/>
    <cellStyle name="Input Cell" xfId="601"/>
    <cellStyle name="KPMG Heading 1" xfId="602"/>
    <cellStyle name="KPMG Heading 2" xfId="603"/>
    <cellStyle name="KPMG Heading 3" xfId="604"/>
    <cellStyle name="KPMG Heading 4" xfId="605"/>
    <cellStyle name="KPMG Normal" xfId="606"/>
    <cellStyle name="KPMG Normal Text" xfId="607"/>
    <cellStyle name="Large" xfId="608"/>
    <cellStyle name="Large 2" xfId="609"/>
    <cellStyle name="Linked Cell 2" xfId="610"/>
    <cellStyle name="Linked Cell 2 2" xfId="42975"/>
    <cellStyle name="Linked Cell 3" xfId="611"/>
    <cellStyle name="Linked Cell 4" xfId="612"/>
    <cellStyle name="Linked Cell 5" xfId="613"/>
    <cellStyle name="Linked Cell 6" xfId="614"/>
    <cellStyle name="Mid_Centred" xfId="615"/>
    <cellStyle name="Named Range" xfId="616"/>
    <cellStyle name="Named Range Cells" xfId="617"/>
    <cellStyle name="Named Range Tag" xfId="618"/>
    <cellStyle name="Neutral 2" xfId="619"/>
    <cellStyle name="Neutral 2 2" xfId="42976"/>
    <cellStyle name="Neutral 3" xfId="620"/>
    <cellStyle name="Neutral 4" xfId="621"/>
    <cellStyle name="Neutral 5" xfId="622"/>
    <cellStyle name="Neutral 6" xfId="623"/>
    <cellStyle name="Normal" xfId="0" builtinId="0"/>
    <cellStyle name="Normal 10" xfId="624"/>
    <cellStyle name="Normal 10 2" xfId="625"/>
    <cellStyle name="Normal 10 3" xfId="21904"/>
    <cellStyle name="Normal 11" xfId="626"/>
    <cellStyle name="Normal 11 2" xfId="21905"/>
    <cellStyle name="Normal 11 3" xfId="21906"/>
    <cellStyle name="Normal 12" xfId="627"/>
    <cellStyle name="Normal 12 2" xfId="628"/>
    <cellStyle name="Normal 12 4" xfId="21907"/>
    <cellStyle name="Normal 13" xfId="629"/>
    <cellStyle name="Normal 14" xfId="630"/>
    <cellStyle name="Normal 14 2" xfId="21908"/>
    <cellStyle name="Normal 15" xfId="21909"/>
    <cellStyle name="Normal 17" xfId="21910"/>
    <cellStyle name="Normal 2" xfId="631"/>
    <cellStyle name="Normal 2 2" xfId="632"/>
    <cellStyle name="Normal 2 2 2" xfId="633"/>
    <cellStyle name="Normal 2 2 2 2" xfId="21911"/>
    <cellStyle name="Normal 2 2 2 3" xfId="21912"/>
    <cellStyle name="Normal 2 3" xfId="634"/>
    <cellStyle name="Normal 2 3 2" xfId="635"/>
    <cellStyle name="Normal 2 4" xfId="636"/>
    <cellStyle name="Normal 2 4 2" xfId="21913"/>
    <cellStyle name="Normal 2_Additional PCT Template - In Year Monitoring" xfId="637"/>
    <cellStyle name="Normal 295" xfId="21914"/>
    <cellStyle name="Normal 296" xfId="21915"/>
    <cellStyle name="Normal 3" xfId="638"/>
    <cellStyle name="Normal 3 2" xfId="639"/>
    <cellStyle name="Normal 3 2 2" xfId="640"/>
    <cellStyle name="Normal 3 2 2 2" xfId="21916"/>
    <cellStyle name="Normal 3 2 2 3" xfId="21917"/>
    <cellStyle name="Normal 3 2 3" xfId="21918"/>
    <cellStyle name="Normal 3 2 4" xfId="21919"/>
    <cellStyle name="Normal 3 3" xfId="641"/>
    <cellStyle name="Normal 3 3 2" xfId="642"/>
    <cellStyle name="Normal 3 3 3" xfId="21920"/>
    <cellStyle name="Normal 3 4" xfId="643"/>
    <cellStyle name="Normal 3 5" xfId="644"/>
    <cellStyle name="Normal 3 5 2" xfId="21921"/>
    <cellStyle name="Normal 3 5 3" xfId="21922"/>
    <cellStyle name="Normal 3 5 4" xfId="21923"/>
    <cellStyle name="Normal 3 6" xfId="645"/>
    <cellStyle name="Normal 3 7" xfId="42977"/>
    <cellStyle name="Normal 33" xfId="21924"/>
    <cellStyle name="Normal 37" xfId="21925"/>
    <cellStyle name="Normal 37 2" xfId="21926"/>
    <cellStyle name="Normal 4" xfId="646"/>
    <cellStyle name="Normal 4 2" xfId="647"/>
    <cellStyle name="Normal 4 2 2" xfId="648"/>
    <cellStyle name="Normal 4 3" xfId="649"/>
    <cellStyle name="Normal 4 3 2" xfId="650"/>
    <cellStyle name="Normal 4 4" xfId="651"/>
    <cellStyle name="Normal 4 4 2" xfId="652"/>
    <cellStyle name="Normal 4 5" xfId="653"/>
    <cellStyle name="Normal 4 5 2" xfId="654"/>
    <cellStyle name="Normal 4 6" xfId="655"/>
    <cellStyle name="Normal 4 6 2" xfId="656"/>
    <cellStyle name="Normal 4 7" xfId="657"/>
    <cellStyle name="Normal 4 8" xfId="21927"/>
    <cellStyle name="Normal 4 8 2" xfId="21928"/>
    <cellStyle name="Normal 4 8 3" xfId="21929"/>
    <cellStyle name="Normal 4 8 4" xfId="21930"/>
    <cellStyle name="Normal 4 9" xfId="21931"/>
    <cellStyle name="Normal 4_5A4 10-11 Templates Final" xfId="658"/>
    <cellStyle name="Normal 5" xfId="659"/>
    <cellStyle name="Normal 5 2" xfId="660"/>
    <cellStyle name="Normal 5 2 2" xfId="661"/>
    <cellStyle name="Normal 5 2 2 2" xfId="21932"/>
    <cellStyle name="Normal 5 2 2 3" xfId="21933"/>
    <cellStyle name="Normal 5 2 3" xfId="21934"/>
    <cellStyle name="Normal 5 2 4" xfId="21935"/>
    <cellStyle name="Normal 5 3" xfId="662"/>
    <cellStyle name="Normal 5 3 2" xfId="663"/>
    <cellStyle name="Normal 5 3 3" xfId="21936"/>
    <cellStyle name="Normal 5 4" xfId="664"/>
    <cellStyle name="Normal 5 4 2" xfId="665"/>
    <cellStyle name="Normal 5 5" xfId="666"/>
    <cellStyle name="Normal 5 5 2" xfId="667"/>
    <cellStyle name="Normal 5 6" xfId="668"/>
    <cellStyle name="Normal 5 6 2" xfId="669"/>
    <cellStyle name="Normal 5 7" xfId="670"/>
    <cellStyle name="Normal 5 8" xfId="21937"/>
    <cellStyle name="Normal 5 8 2" xfId="21938"/>
    <cellStyle name="Normal 5 8 3" xfId="21939"/>
    <cellStyle name="Normal 5 8 4" xfId="21940"/>
    <cellStyle name="Normal 5 9" xfId="21941"/>
    <cellStyle name="Normal 5_5A4 10-11 Templates Final" xfId="671"/>
    <cellStyle name="Normal 6" xfId="672"/>
    <cellStyle name="Normal 6 2" xfId="673"/>
    <cellStyle name="Normal 6 2 2" xfId="21942"/>
    <cellStyle name="Normal 6 2 3" xfId="21943"/>
    <cellStyle name="Normal 6 2 4" xfId="21944"/>
    <cellStyle name="Normal 6 3" xfId="21945"/>
    <cellStyle name="Normal 6 4" xfId="21946"/>
    <cellStyle name="Normal 6 5" xfId="21947"/>
    <cellStyle name="Normal 7" xfId="674"/>
    <cellStyle name="Normal 7 2" xfId="675"/>
    <cellStyle name="Normal 7 2 2" xfId="21948"/>
    <cellStyle name="Normal 7 2 3" xfId="21949"/>
    <cellStyle name="Normal 7 2 4" xfId="21950"/>
    <cellStyle name="Normal 7 3" xfId="21951"/>
    <cellStyle name="Normal 7 4" xfId="21952"/>
    <cellStyle name="Normal 7 5" xfId="21953"/>
    <cellStyle name="Normal 8" xfId="676"/>
    <cellStyle name="Normal 8 2" xfId="677"/>
    <cellStyle name="Normal 9" xfId="678"/>
    <cellStyle name="Normal_Elective taskforce wkly report" xfId="42938"/>
    <cellStyle name="Normal_WL plans" xfId="42939"/>
    <cellStyle name="Note 2" xfId="679"/>
    <cellStyle name="Note 2 10" xfId="42978"/>
    <cellStyle name="Note 2 2" xfId="680"/>
    <cellStyle name="Note 2 2 10" xfId="21954"/>
    <cellStyle name="Note 2 2 10 2" xfId="21955"/>
    <cellStyle name="Note 2 2 10 2 2" xfId="21956"/>
    <cellStyle name="Note 2 2 10 3" xfId="21957"/>
    <cellStyle name="Note 2 2 11" xfId="21958"/>
    <cellStyle name="Note 2 2 11 2" xfId="21959"/>
    <cellStyle name="Note 2 2 11 2 2" xfId="21960"/>
    <cellStyle name="Note 2 2 11 3" xfId="21961"/>
    <cellStyle name="Note 2 2 12" xfId="21962"/>
    <cellStyle name="Note 2 2 12 2" xfId="21963"/>
    <cellStyle name="Note 2 2 12 2 2" xfId="21964"/>
    <cellStyle name="Note 2 2 12 3" xfId="21965"/>
    <cellStyle name="Note 2 2 13" xfId="21966"/>
    <cellStyle name="Note 2 2 13 2" xfId="21967"/>
    <cellStyle name="Note 2 2 13 2 2" xfId="21968"/>
    <cellStyle name="Note 2 2 13 3" xfId="21969"/>
    <cellStyle name="Note 2 2 14" xfId="21970"/>
    <cellStyle name="Note 2 2 14 2" xfId="21971"/>
    <cellStyle name="Note 2 2 14 2 2" xfId="21972"/>
    <cellStyle name="Note 2 2 14 3" xfId="21973"/>
    <cellStyle name="Note 2 2 15" xfId="21974"/>
    <cellStyle name="Note 2 2 15 2" xfId="21975"/>
    <cellStyle name="Note 2 2 15 2 2" xfId="21976"/>
    <cellStyle name="Note 2 2 15 3" xfId="21977"/>
    <cellStyle name="Note 2 2 16" xfId="21978"/>
    <cellStyle name="Note 2 2 16 2" xfId="21979"/>
    <cellStyle name="Note 2 2 16 2 2" xfId="21980"/>
    <cellStyle name="Note 2 2 16 3" xfId="21981"/>
    <cellStyle name="Note 2 2 17" xfId="21982"/>
    <cellStyle name="Note 2 2 17 2" xfId="21983"/>
    <cellStyle name="Note 2 2 17 2 2" xfId="21984"/>
    <cellStyle name="Note 2 2 17 3" xfId="21985"/>
    <cellStyle name="Note 2 2 18" xfId="21986"/>
    <cellStyle name="Note 2 2 18 2" xfId="21987"/>
    <cellStyle name="Note 2 2 18 2 2" xfId="21988"/>
    <cellStyle name="Note 2 2 18 3" xfId="21989"/>
    <cellStyle name="Note 2 2 19" xfId="21990"/>
    <cellStyle name="Note 2 2 19 2" xfId="21991"/>
    <cellStyle name="Note 2 2 19 2 2" xfId="21992"/>
    <cellStyle name="Note 2 2 19 3" xfId="21993"/>
    <cellStyle name="Note 2 2 2" xfId="681"/>
    <cellStyle name="Note 2 2 2 10" xfId="21994"/>
    <cellStyle name="Note 2 2 2 10 2" xfId="21995"/>
    <cellStyle name="Note 2 2 2 10 2 2" xfId="21996"/>
    <cellStyle name="Note 2 2 2 10 3" xfId="21997"/>
    <cellStyle name="Note 2 2 2 11" xfId="21998"/>
    <cellStyle name="Note 2 2 2 11 2" xfId="21999"/>
    <cellStyle name="Note 2 2 2 11 2 2" xfId="22000"/>
    <cellStyle name="Note 2 2 2 11 3" xfId="22001"/>
    <cellStyle name="Note 2 2 2 12" xfId="22002"/>
    <cellStyle name="Note 2 2 2 12 2" xfId="22003"/>
    <cellStyle name="Note 2 2 2 12 2 2" xfId="22004"/>
    <cellStyle name="Note 2 2 2 12 3" xfId="22005"/>
    <cellStyle name="Note 2 2 2 13" xfId="22006"/>
    <cellStyle name="Note 2 2 2 13 2" xfId="22007"/>
    <cellStyle name="Note 2 2 2 13 2 2" xfId="22008"/>
    <cellStyle name="Note 2 2 2 13 3" xfId="22009"/>
    <cellStyle name="Note 2 2 2 14" xfId="22010"/>
    <cellStyle name="Note 2 2 2 14 2" xfId="22011"/>
    <cellStyle name="Note 2 2 2 14 2 2" xfId="22012"/>
    <cellStyle name="Note 2 2 2 14 3" xfId="22013"/>
    <cellStyle name="Note 2 2 2 15" xfId="22014"/>
    <cellStyle name="Note 2 2 2 15 2" xfId="22015"/>
    <cellStyle name="Note 2 2 2 15 2 2" xfId="22016"/>
    <cellStyle name="Note 2 2 2 15 3" xfId="22017"/>
    <cellStyle name="Note 2 2 2 16" xfId="22018"/>
    <cellStyle name="Note 2 2 2 16 2" xfId="22019"/>
    <cellStyle name="Note 2 2 2 16 2 2" xfId="22020"/>
    <cellStyle name="Note 2 2 2 16 3" xfId="22021"/>
    <cellStyle name="Note 2 2 2 17" xfId="22022"/>
    <cellStyle name="Note 2 2 2 17 2" xfId="22023"/>
    <cellStyle name="Note 2 2 2 17 2 2" xfId="22024"/>
    <cellStyle name="Note 2 2 2 17 3" xfId="22025"/>
    <cellStyle name="Note 2 2 2 18" xfId="22026"/>
    <cellStyle name="Note 2 2 2 18 2" xfId="22027"/>
    <cellStyle name="Note 2 2 2 18 2 2" xfId="22028"/>
    <cellStyle name="Note 2 2 2 18 3" xfId="22029"/>
    <cellStyle name="Note 2 2 2 19" xfId="22030"/>
    <cellStyle name="Note 2 2 2 19 2" xfId="22031"/>
    <cellStyle name="Note 2 2 2 19 2 2" xfId="22032"/>
    <cellStyle name="Note 2 2 2 19 3" xfId="22033"/>
    <cellStyle name="Note 2 2 2 2" xfId="682"/>
    <cellStyle name="Note 2 2 2 2 10" xfId="22034"/>
    <cellStyle name="Note 2 2 2 2 10 2" xfId="22035"/>
    <cellStyle name="Note 2 2 2 2 10 2 2" xfId="22036"/>
    <cellStyle name="Note 2 2 2 2 10 3" xfId="22037"/>
    <cellStyle name="Note 2 2 2 2 11" xfId="22038"/>
    <cellStyle name="Note 2 2 2 2 11 2" xfId="22039"/>
    <cellStyle name="Note 2 2 2 2 11 2 2" xfId="22040"/>
    <cellStyle name="Note 2 2 2 2 11 3" xfId="22041"/>
    <cellStyle name="Note 2 2 2 2 12" xfId="22042"/>
    <cellStyle name="Note 2 2 2 2 12 2" xfId="22043"/>
    <cellStyle name="Note 2 2 2 2 12 2 2" xfId="22044"/>
    <cellStyle name="Note 2 2 2 2 12 3" xfId="22045"/>
    <cellStyle name="Note 2 2 2 2 13" xfId="22046"/>
    <cellStyle name="Note 2 2 2 2 13 2" xfId="22047"/>
    <cellStyle name="Note 2 2 2 2 13 2 2" xfId="22048"/>
    <cellStyle name="Note 2 2 2 2 13 3" xfId="22049"/>
    <cellStyle name="Note 2 2 2 2 14" xfId="22050"/>
    <cellStyle name="Note 2 2 2 2 14 2" xfId="22051"/>
    <cellStyle name="Note 2 2 2 2 14 2 2" xfId="22052"/>
    <cellStyle name="Note 2 2 2 2 14 3" xfId="22053"/>
    <cellStyle name="Note 2 2 2 2 15" xfId="22054"/>
    <cellStyle name="Note 2 2 2 2 15 2" xfId="22055"/>
    <cellStyle name="Note 2 2 2 2 15 2 2" xfId="22056"/>
    <cellStyle name="Note 2 2 2 2 15 3" xfId="22057"/>
    <cellStyle name="Note 2 2 2 2 16" xfId="22058"/>
    <cellStyle name="Note 2 2 2 2 16 2" xfId="22059"/>
    <cellStyle name="Note 2 2 2 2 16 2 2" xfId="22060"/>
    <cellStyle name="Note 2 2 2 2 16 3" xfId="22061"/>
    <cellStyle name="Note 2 2 2 2 17" xfId="22062"/>
    <cellStyle name="Note 2 2 2 2 17 2" xfId="22063"/>
    <cellStyle name="Note 2 2 2 2 17 2 2" xfId="22064"/>
    <cellStyle name="Note 2 2 2 2 17 3" xfId="22065"/>
    <cellStyle name="Note 2 2 2 2 18" xfId="22066"/>
    <cellStyle name="Note 2 2 2 2 18 2" xfId="22067"/>
    <cellStyle name="Note 2 2 2 2 19" xfId="22068"/>
    <cellStyle name="Note 2 2 2 2 2" xfId="22069"/>
    <cellStyle name="Note 2 2 2 2 2 10" xfId="22070"/>
    <cellStyle name="Note 2 2 2 2 2 10 2" xfId="22071"/>
    <cellStyle name="Note 2 2 2 2 2 10 2 2" xfId="22072"/>
    <cellStyle name="Note 2 2 2 2 2 10 3" xfId="22073"/>
    <cellStyle name="Note 2 2 2 2 2 11" xfId="22074"/>
    <cellStyle name="Note 2 2 2 2 2 11 2" xfId="22075"/>
    <cellStyle name="Note 2 2 2 2 2 11 2 2" xfId="22076"/>
    <cellStyle name="Note 2 2 2 2 2 11 3" xfId="22077"/>
    <cellStyle name="Note 2 2 2 2 2 12" xfId="22078"/>
    <cellStyle name="Note 2 2 2 2 2 12 2" xfId="22079"/>
    <cellStyle name="Note 2 2 2 2 2 12 2 2" xfId="22080"/>
    <cellStyle name="Note 2 2 2 2 2 12 3" xfId="22081"/>
    <cellStyle name="Note 2 2 2 2 2 13" xfId="22082"/>
    <cellStyle name="Note 2 2 2 2 2 13 2" xfId="22083"/>
    <cellStyle name="Note 2 2 2 2 2 13 2 2" xfId="22084"/>
    <cellStyle name="Note 2 2 2 2 2 13 3" xfId="22085"/>
    <cellStyle name="Note 2 2 2 2 2 14" xfId="22086"/>
    <cellStyle name="Note 2 2 2 2 2 14 2" xfId="22087"/>
    <cellStyle name="Note 2 2 2 2 2 14 2 2" xfId="22088"/>
    <cellStyle name="Note 2 2 2 2 2 14 3" xfId="22089"/>
    <cellStyle name="Note 2 2 2 2 2 15" xfId="22090"/>
    <cellStyle name="Note 2 2 2 2 2 15 2" xfId="22091"/>
    <cellStyle name="Note 2 2 2 2 2 15 2 2" xfId="22092"/>
    <cellStyle name="Note 2 2 2 2 2 15 3" xfId="22093"/>
    <cellStyle name="Note 2 2 2 2 2 16" xfId="22094"/>
    <cellStyle name="Note 2 2 2 2 2 16 2" xfId="22095"/>
    <cellStyle name="Note 2 2 2 2 2 16 2 2" xfId="22096"/>
    <cellStyle name="Note 2 2 2 2 2 16 3" xfId="22097"/>
    <cellStyle name="Note 2 2 2 2 2 17" xfId="22098"/>
    <cellStyle name="Note 2 2 2 2 2 17 2" xfId="22099"/>
    <cellStyle name="Note 2 2 2 2 2 17 2 2" xfId="22100"/>
    <cellStyle name="Note 2 2 2 2 2 17 3" xfId="22101"/>
    <cellStyle name="Note 2 2 2 2 2 18" xfId="22102"/>
    <cellStyle name="Note 2 2 2 2 2 18 2" xfId="22103"/>
    <cellStyle name="Note 2 2 2 2 2 18 2 2" xfId="22104"/>
    <cellStyle name="Note 2 2 2 2 2 18 3" xfId="22105"/>
    <cellStyle name="Note 2 2 2 2 2 19" xfId="22106"/>
    <cellStyle name="Note 2 2 2 2 2 19 2" xfId="22107"/>
    <cellStyle name="Note 2 2 2 2 2 19 2 2" xfId="22108"/>
    <cellStyle name="Note 2 2 2 2 2 19 3" xfId="22109"/>
    <cellStyle name="Note 2 2 2 2 2 2" xfId="22110"/>
    <cellStyle name="Note 2 2 2 2 2 2 2" xfId="22111"/>
    <cellStyle name="Note 2 2 2 2 2 2 2 2" xfId="22112"/>
    <cellStyle name="Note 2 2 2 2 2 2 3" xfId="22113"/>
    <cellStyle name="Note 2 2 2 2 2 20" xfId="22114"/>
    <cellStyle name="Note 2 2 2 2 2 20 2" xfId="22115"/>
    <cellStyle name="Note 2 2 2 2 2 20 2 2" xfId="22116"/>
    <cellStyle name="Note 2 2 2 2 2 20 3" xfId="22117"/>
    <cellStyle name="Note 2 2 2 2 2 21" xfId="22118"/>
    <cellStyle name="Note 2 2 2 2 2 21 2" xfId="22119"/>
    <cellStyle name="Note 2 2 2 2 2 22" xfId="22120"/>
    <cellStyle name="Note 2 2 2 2 2 3" xfId="22121"/>
    <cellStyle name="Note 2 2 2 2 2 3 2" xfId="22122"/>
    <cellStyle name="Note 2 2 2 2 2 3 2 2" xfId="22123"/>
    <cellStyle name="Note 2 2 2 2 2 3 3" xfId="22124"/>
    <cellStyle name="Note 2 2 2 2 2 4" xfId="22125"/>
    <cellStyle name="Note 2 2 2 2 2 4 2" xfId="22126"/>
    <cellStyle name="Note 2 2 2 2 2 4 2 2" xfId="22127"/>
    <cellStyle name="Note 2 2 2 2 2 4 3" xfId="22128"/>
    <cellStyle name="Note 2 2 2 2 2 5" xfId="22129"/>
    <cellStyle name="Note 2 2 2 2 2 5 2" xfId="22130"/>
    <cellStyle name="Note 2 2 2 2 2 5 2 2" xfId="22131"/>
    <cellStyle name="Note 2 2 2 2 2 5 3" xfId="22132"/>
    <cellStyle name="Note 2 2 2 2 2 6" xfId="22133"/>
    <cellStyle name="Note 2 2 2 2 2 6 2" xfId="22134"/>
    <cellStyle name="Note 2 2 2 2 2 6 2 2" xfId="22135"/>
    <cellStyle name="Note 2 2 2 2 2 6 3" xfId="22136"/>
    <cellStyle name="Note 2 2 2 2 2 7" xfId="22137"/>
    <cellStyle name="Note 2 2 2 2 2 7 2" xfId="22138"/>
    <cellStyle name="Note 2 2 2 2 2 7 2 2" xfId="22139"/>
    <cellStyle name="Note 2 2 2 2 2 7 3" xfId="22140"/>
    <cellStyle name="Note 2 2 2 2 2 8" xfId="22141"/>
    <cellStyle name="Note 2 2 2 2 2 8 2" xfId="22142"/>
    <cellStyle name="Note 2 2 2 2 2 8 2 2" xfId="22143"/>
    <cellStyle name="Note 2 2 2 2 2 8 3" xfId="22144"/>
    <cellStyle name="Note 2 2 2 2 2 9" xfId="22145"/>
    <cellStyle name="Note 2 2 2 2 2 9 2" xfId="22146"/>
    <cellStyle name="Note 2 2 2 2 2 9 2 2" xfId="22147"/>
    <cellStyle name="Note 2 2 2 2 2 9 3" xfId="22148"/>
    <cellStyle name="Note 2 2 2 2 3" xfId="22149"/>
    <cellStyle name="Note 2 2 2 2 3 2" xfId="22150"/>
    <cellStyle name="Note 2 2 2 2 3 2 2" xfId="22151"/>
    <cellStyle name="Note 2 2 2 2 3 3" xfId="22152"/>
    <cellStyle name="Note 2 2 2 2 4" xfId="22153"/>
    <cellStyle name="Note 2 2 2 2 4 2" xfId="22154"/>
    <cellStyle name="Note 2 2 2 2 4 2 2" xfId="22155"/>
    <cellStyle name="Note 2 2 2 2 4 3" xfId="22156"/>
    <cellStyle name="Note 2 2 2 2 5" xfId="22157"/>
    <cellStyle name="Note 2 2 2 2 5 2" xfId="22158"/>
    <cellStyle name="Note 2 2 2 2 5 2 2" xfId="22159"/>
    <cellStyle name="Note 2 2 2 2 5 3" xfId="22160"/>
    <cellStyle name="Note 2 2 2 2 6" xfId="22161"/>
    <cellStyle name="Note 2 2 2 2 6 2" xfId="22162"/>
    <cellStyle name="Note 2 2 2 2 6 2 2" xfId="22163"/>
    <cellStyle name="Note 2 2 2 2 6 3" xfId="22164"/>
    <cellStyle name="Note 2 2 2 2 7" xfId="22165"/>
    <cellStyle name="Note 2 2 2 2 7 2" xfId="22166"/>
    <cellStyle name="Note 2 2 2 2 7 2 2" xfId="22167"/>
    <cellStyle name="Note 2 2 2 2 7 3" xfId="22168"/>
    <cellStyle name="Note 2 2 2 2 8" xfId="22169"/>
    <cellStyle name="Note 2 2 2 2 8 2" xfId="22170"/>
    <cellStyle name="Note 2 2 2 2 8 2 2" xfId="22171"/>
    <cellStyle name="Note 2 2 2 2 8 3" xfId="22172"/>
    <cellStyle name="Note 2 2 2 2 9" xfId="22173"/>
    <cellStyle name="Note 2 2 2 2 9 2" xfId="22174"/>
    <cellStyle name="Note 2 2 2 2 9 2 2" xfId="22175"/>
    <cellStyle name="Note 2 2 2 2 9 3" xfId="22176"/>
    <cellStyle name="Note 2 2 2 20" xfId="22177"/>
    <cellStyle name="Note 2 2 2 20 2" xfId="22178"/>
    <cellStyle name="Note 2 2 2 20 2 2" xfId="22179"/>
    <cellStyle name="Note 2 2 2 20 3" xfId="22180"/>
    <cellStyle name="Note 2 2 2 21" xfId="22181"/>
    <cellStyle name="Note 2 2 2 21 2" xfId="22182"/>
    <cellStyle name="Note 2 2 2 22" xfId="22183"/>
    <cellStyle name="Note 2 2 2 3" xfId="683"/>
    <cellStyle name="Note 2 2 2 3 10" xfId="22184"/>
    <cellStyle name="Note 2 2 2 3 10 2" xfId="22185"/>
    <cellStyle name="Note 2 2 2 3 10 2 2" xfId="22186"/>
    <cellStyle name="Note 2 2 2 3 10 3" xfId="22187"/>
    <cellStyle name="Note 2 2 2 3 11" xfId="22188"/>
    <cellStyle name="Note 2 2 2 3 11 2" xfId="22189"/>
    <cellStyle name="Note 2 2 2 3 11 2 2" xfId="22190"/>
    <cellStyle name="Note 2 2 2 3 11 3" xfId="22191"/>
    <cellStyle name="Note 2 2 2 3 12" xfId="22192"/>
    <cellStyle name="Note 2 2 2 3 12 2" xfId="22193"/>
    <cellStyle name="Note 2 2 2 3 12 2 2" xfId="22194"/>
    <cellStyle name="Note 2 2 2 3 12 3" xfId="22195"/>
    <cellStyle name="Note 2 2 2 3 13" xfId="22196"/>
    <cellStyle name="Note 2 2 2 3 13 2" xfId="22197"/>
    <cellStyle name="Note 2 2 2 3 13 2 2" xfId="22198"/>
    <cellStyle name="Note 2 2 2 3 13 3" xfId="22199"/>
    <cellStyle name="Note 2 2 2 3 14" xfId="22200"/>
    <cellStyle name="Note 2 2 2 3 14 2" xfId="22201"/>
    <cellStyle name="Note 2 2 2 3 14 2 2" xfId="22202"/>
    <cellStyle name="Note 2 2 2 3 14 3" xfId="22203"/>
    <cellStyle name="Note 2 2 2 3 15" xfId="22204"/>
    <cellStyle name="Note 2 2 2 3 15 2" xfId="22205"/>
    <cellStyle name="Note 2 2 2 3 15 2 2" xfId="22206"/>
    <cellStyle name="Note 2 2 2 3 15 3" xfId="22207"/>
    <cellStyle name="Note 2 2 2 3 16" xfId="22208"/>
    <cellStyle name="Note 2 2 2 3 16 2" xfId="22209"/>
    <cellStyle name="Note 2 2 2 3 16 2 2" xfId="22210"/>
    <cellStyle name="Note 2 2 2 3 16 3" xfId="22211"/>
    <cellStyle name="Note 2 2 2 3 17" xfId="22212"/>
    <cellStyle name="Note 2 2 2 3 17 2" xfId="22213"/>
    <cellStyle name="Note 2 2 2 3 17 2 2" xfId="22214"/>
    <cellStyle name="Note 2 2 2 3 17 3" xfId="22215"/>
    <cellStyle name="Note 2 2 2 3 18" xfId="22216"/>
    <cellStyle name="Note 2 2 2 3 18 2" xfId="22217"/>
    <cellStyle name="Note 2 2 2 3 19" xfId="22218"/>
    <cellStyle name="Note 2 2 2 3 2" xfId="22219"/>
    <cellStyle name="Note 2 2 2 3 2 10" xfId="22220"/>
    <cellStyle name="Note 2 2 2 3 2 10 2" xfId="22221"/>
    <cellStyle name="Note 2 2 2 3 2 10 2 2" xfId="22222"/>
    <cellStyle name="Note 2 2 2 3 2 10 3" xfId="22223"/>
    <cellStyle name="Note 2 2 2 3 2 11" xfId="22224"/>
    <cellStyle name="Note 2 2 2 3 2 11 2" xfId="22225"/>
    <cellStyle name="Note 2 2 2 3 2 11 2 2" xfId="22226"/>
    <cellStyle name="Note 2 2 2 3 2 11 3" xfId="22227"/>
    <cellStyle name="Note 2 2 2 3 2 12" xfId="22228"/>
    <cellStyle name="Note 2 2 2 3 2 12 2" xfId="22229"/>
    <cellStyle name="Note 2 2 2 3 2 12 2 2" xfId="22230"/>
    <cellStyle name="Note 2 2 2 3 2 12 3" xfId="22231"/>
    <cellStyle name="Note 2 2 2 3 2 13" xfId="22232"/>
    <cellStyle name="Note 2 2 2 3 2 13 2" xfId="22233"/>
    <cellStyle name="Note 2 2 2 3 2 13 2 2" xfId="22234"/>
    <cellStyle name="Note 2 2 2 3 2 13 3" xfId="22235"/>
    <cellStyle name="Note 2 2 2 3 2 14" xfId="22236"/>
    <cellStyle name="Note 2 2 2 3 2 14 2" xfId="22237"/>
    <cellStyle name="Note 2 2 2 3 2 14 2 2" xfId="22238"/>
    <cellStyle name="Note 2 2 2 3 2 14 3" xfId="22239"/>
    <cellStyle name="Note 2 2 2 3 2 15" xfId="22240"/>
    <cellStyle name="Note 2 2 2 3 2 15 2" xfId="22241"/>
    <cellStyle name="Note 2 2 2 3 2 15 2 2" xfId="22242"/>
    <cellStyle name="Note 2 2 2 3 2 15 3" xfId="22243"/>
    <cellStyle name="Note 2 2 2 3 2 16" xfId="22244"/>
    <cellStyle name="Note 2 2 2 3 2 16 2" xfId="22245"/>
    <cellStyle name="Note 2 2 2 3 2 16 2 2" xfId="22246"/>
    <cellStyle name="Note 2 2 2 3 2 16 3" xfId="22247"/>
    <cellStyle name="Note 2 2 2 3 2 17" xfId="22248"/>
    <cellStyle name="Note 2 2 2 3 2 17 2" xfId="22249"/>
    <cellStyle name="Note 2 2 2 3 2 17 2 2" xfId="22250"/>
    <cellStyle name="Note 2 2 2 3 2 17 3" xfId="22251"/>
    <cellStyle name="Note 2 2 2 3 2 18" xfId="22252"/>
    <cellStyle name="Note 2 2 2 3 2 18 2" xfId="22253"/>
    <cellStyle name="Note 2 2 2 3 2 18 2 2" xfId="22254"/>
    <cellStyle name="Note 2 2 2 3 2 18 3" xfId="22255"/>
    <cellStyle name="Note 2 2 2 3 2 19" xfId="22256"/>
    <cellStyle name="Note 2 2 2 3 2 19 2" xfId="22257"/>
    <cellStyle name="Note 2 2 2 3 2 19 2 2" xfId="22258"/>
    <cellStyle name="Note 2 2 2 3 2 19 3" xfId="22259"/>
    <cellStyle name="Note 2 2 2 3 2 2" xfId="22260"/>
    <cellStyle name="Note 2 2 2 3 2 2 2" xfId="22261"/>
    <cellStyle name="Note 2 2 2 3 2 2 2 2" xfId="22262"/>
    <cellStyle name="Note 2 2 2 3 2 2 3" xfId="22263"/>
    <cellStyle name="Note 2 2 2 3 2 20" xfId="22264"/>
    <cellStyle name="Note 2 2 2 3 2 20 2" xfId="22265"/>
    <cellStyle name="Note 2 2 2 3 2 20 2 2" xfId="22266"/>
    <cellStyle name="Note 2 2 2 3 2 20 3" xfId="22267"/>
    <cellStyle name="Note 2 2 2 3 2 21" xfId="22268"/>
    <cellStyle name="Note 2 2 2 3 2 21 2" xfId="22269"/>
    <cellStyle name="Note 2 2 2 3 2 22" xfId="22270"/>
    <cellStyle name="Note 2 2 2 3 2 3" xfId="22271"/>
    <cellStyle name="Note 2 2 2 3 2 3 2" xfId="22272"/>
    <cellStyle name="Note 2 2 2 3 2 3 2 2" xfId="22273"/>
    <cellStyle name="Note 2 2 2 3 2 3 3" xfId="22274"/>
    <cellStyle name="Note 2 2 2 3 2 4" xfId="22275"/>
    <cellStyle name="Note 2 2 2 3 2 4 2" xfId="22276"/>
    <cellStyle name="Note 2 2 2 3 2 4 2 2" xfId="22277"/>
    <cellStyle name="Note 2 2 2 3 2 4 3" xfId="22278"/>
    <cellStyle name="Note 2 2 2 3 2 5" xfId="22279"/>
    <cellStyle name="Note 2 2 2 3 2 5 2" xfId="22280"/>
    <cellStyle name="Note 2 2 2 3 2 5 2 2" xfId="22281"/>
    <cellStyle name="Note 2 2 2 3 2 5 3" xfId="22282"/>
    <cellStyle name="Note 2 2 2 3 2 6" xfId="22283"/>
    <cellStyle name="Note 2 2 2 3 2 6 2" xfId="22284"/>
    <cellStyle name="Note 2 2 2 3 2 6 2 2" xfId="22285"/>
    <cellStyle name="Note 2 2 2 3 2 6 3" xfId="22286"/>
    <cellStyle name="Note 2 2 2 3 2 7" xfId="22287"/>
    <cellStyle name="Note 2 2 2 3 2 7 2" xfId="22288"/>
    <cellStyle name="Note 2 2 2 3 2 7 2 2" xfId="22289"/>
    <cellStyle name="Note 2 2 2 3 2 7 3" xfId="22290"/>
    <cellStyle name="Note 2 2 2 3 2 8" xfId="22291"/>
    <cellStyle name="Note 2 2 2 3 2 8 2" xfId="22292"/>
    <cellStyle name="Note 2 2 2 3 2 8 2 2" xfId="22293"/>
    <cellStyle name="Note 2 2 2 3 2 8 3" xfId="22294"/>
    <cellStyle name="Note 2 2 2 3 2 9" xfId="22295"/>
    <cellStyle name="Note 2 2 2 3 2 9 2" xfId="22296"/>
    <cellStyle name="Note 2 2 2 3 2 9 2 2" xfId="22297"/>
    <cellStyle name="Note 2 2 2 3 2 9 3" xfId="22298"/>
    <cellStyle name="Note 2 2 2 3 3" xfId="22299"/>
    <cellStyle name="Note 2 2 2 3 3 2" xfId="22300"/>
    <cellStyle name="Note 2 2 2 3 3 2 2" xfId="22301"/>
    <cellStyle name="Note 2 2 2 3 3 3" xfId="22302"/>
    <cellStyle name="Note 2 2 2 3 4" xfId="22303"/>
    <cellStyle name="Note 2 2 2 3 4 2" xfId="22304"/>
    <cellStyle name="Note 2 2 2 3 4 2 2" xfId="22305"/>
    <cellStyle name="Note 2 2 2 3 4 3" xfId="22306"/>
    <cellStyle name="Note 2 2 2 3 5" xfId="22307"/>
    <cellStyle name="Note 2 2 2 3 5 2" xfId="22308"/>
    <cellStyle name="Note 2 2 2 3 5 2 2" xfId="22309"/>
    <cellStyle name="Note 2 2 2 3 5 3" xfId="22310"/>
    <cellStyle name="Note 2 2 2 3 6" xfId="22311"/>
    <cellStyle name="Note 2 2 2 3 6 2" xfId="22312"/>
    <cellStyle name="Note 2 2 2 3 6 2 2" xfId="22313"/>
    <cellStyle name="Note 2 2 2 3 6 3" xfId="22314"/>
    <cellStyle name="Note 2 2 2 3 7" xfId="22315"/>
    <cellStyle name="Note 2 2 2 3 7 2" xfId="22316"/>
    <cellStyle name="Note 2 2 2 3 7 2 2" xfId="22317"/>
    <cellStyle name="Note 2 2 2 3 7 3" xfId="22318"/>
    <cellStyle name="Note 2 2 2 3 8" xfId="22319"/>
    <cellStyle name="Note 2 2 2 3 8 2" xfId="22320"/>
    <cellStyle name="Note 2 2 2 3 8 2 2" xfId="22321"/>
    <cellStyle name="Note 2 2 2 3 8 3" xfId="22322"/>
    <cellStyle name="Note 2 2 2 3 9" xfId="22323"/>
    <cellStyle name="Note 2 2 2 3 9 2" xfId="22324"/>
    <cellStyle name="Note 2 2 2 3 9 2 2" xfId="22325"/>
    <cellStyle name="Note 2 2 2 3 9 3" xfId="22326"/>
    <cellStyle name="Note 2 2 2 4" xfId="684"/>
    <cellStyle name="Note 2 2 2 4 10" xfId="22327"/>
    <cellStyle name="Note 2 2 2 4 10 2" xfId="22328"/>
    <cellStyle name="Note 2 2 2 4 10 2 2" xfId="22329"/>
    <cellStyle name="Note 2 2 2 4 10 3" xfId="22330"/>
    <cellStyle name="Note 2 2 2 4 11" xfId="22331"/>
    <cellStyle name="Note 2 2 2 4 11 2" xfId="22332"/>
    <cellStyle name="Note 2 2 2 4 11 2 2" xfId="22333"/>
    <cellStyle name="Note 2 2 2 4 11 3" xfId="22334"/>
    <cellStyle name="Note 2 2 2 4 12" xfId="22335"/>
    <cellStyle name="Note 2 2 2 4 12 2" xfId="22336"/>
    <cellStyle name="Note 2 2 2 4 12 2 2" xfId="22337"/>
    <cellStyle name="Note 2 2 2 4 12 3" xfId="22338"/>
    <cellStyle name="Note 2 2 2 4 13" xfId="22339"/>
    <cellStyle name="Note 2 2 2 4 13 2" xfId="22340"/>
    <cellStyle name="Note 2 2 2 4 13 2 2" xfId="22341"/>
    <cellStyle name="Note 2 2 2 4 13 3" xfId="22342"/>
    <cellStyle name="Note 2 2 2 4 14" xfId="22343"/>
    <cellStyle name="Note 2 2 2 4 14 2" xfId="22344"/>
    <cellStyle name="Note 2 2 2 4 14 2 2" xfId="22345"/>
    <cellStyle name="Note 2 2 2 4 14 3" xfId="22346"/>
    <cellStyle name="Note 2 2 2 4 15" xfId="22347"/>
    <cellStyle name="Note 2 2 2 4 15 2" xfId="22348"/>
    <cellStyle name="Note 2 2 2 4 15 2 2" xfId="22349"/>
    <cellStyle name="Note 2 2 2 4 15 3" xfId="22350"/>
    <cellStyle name="Note 2 2 2 4 16" xfId="22351"/>
    <cellStyle name="Note 2 2 2 4 16 2" xfId="22352"/>
    <cellStyle name="Note 2 2 2 4 16 2 2" xfId="22353"/>
    <cellStyle name="Note 2 2 2 4 16 3" xfId="22354"/>
    <cellStyle name="Note 2 2 2 4 17" xfId="22355"/>
    <cellStyle name="Note 2 2 2 4 17 2" xfId="22356"/>
    <cellStyle name="Note 2 2 2 4 17 2 2" xfId="22357"/>
    <cellStyle name="Note 2 2 2 4 17 3" xfId="22358"/>
    <cellStyle name="Note 2 2 2 4 18" xfId="22359"/>
    <cellStyle name="Note 2 2 2 4 18 2" xfId="22360"/>
    <cellStyle name="Note 2 2 2 4 18 2 2" xfId="22361"/>
    <cellStyle name="Note 2 2 2 4 18 3" xfId="22362"/>
    <cellStyle name="Note 2 2 2 4 19" xfId="22363"/>
    <cellStyle name="Note 2 2 2 4 19 2" xfId="22364"/>
    <cellStyle name="Note 2 2 2 4 19 2 2" xfId="22365"/>
    <cellStyle name="Note 2 2 2 4 19 3" xfId="22366"/>
    <cellStyle name="Note 2 2 2 4 2" xfId="22367"/>
    <cellStyle name="Note 2 2 2 4 2 10" xfId="22368"/>
    <cellStyle name="Note 2 2 2 4 2 10 2" xfId="22369"/>
    <cellStyle name="Note 2 2 2 4 2 10 2 2" xfId="22370"/>
    <cellStyle name="Note 2 2 2 4 2 10 3" xfId="22371"/>
    <cellStyle name="Note 2 2 2 4 2 11" xfId="22372"/>
    <cellStyle name="Note 2 2 2 4 2 11 2" xfId="22373"/>
    <cellStyle name="Note 2 2 2 4 2 11 2 2" xfId="22374"/>
    <cellStyle name="Note 2 2 2 4 2 11 3" xfId="22375"/>
    <cellStyle name="Note 2 2 2 4 2 12" xfId="22376"/>
    <cellStyle name="Note 2 2 2 4 2 12 2" xfId="22377"/>
    <cellStyle name="Note 2 2 2 4 2 12 2 2" xfId="22378"/>
    <cellStyle name="Note 2 2 2 4 2 12 3" xfId="22379"/>
    <cellStyle name="Note 2 2 2 4 2 13" xfId="22380"/>
    <cellStyle name="Note 2 2 2 4 2 13 2" xfId="22381"/>
    <cellStyle name="Note 2 2 2 4 2 13 2 2" xfId="22382"/>
    <cellStyle name="Note 2 2 2 4 2 13 3" xfId="22383"/>
    <cellStyle name="Note 2 2 2 4 2 14" xfId="22384"/>
    <cellStyle name="Note 2 2 2 4 2 14 2" xfId="22385"/>
    <cellStyle name="Note 2 2 2 4 2 14 2 2" xfId="22386"/>
    <cellStyle name="Note 2 2 2 4 2 14 3" xfId="22387"/>
    <cellStyle name="Note 2 2 2 4 2 15" xfId="22388"/>
    <cellStyle name="Note 2 2 2 4 2 15 2" xfId="22389"/>
    <cellStyle name="Note 2 2 2 4 2 15 2 2" xfId="22390"/>
    <cellStyle name="Note 2 2 2 4 2 15 3" xfId="22391"/>
    <cellStyle name="Note 2 2 2 4 2 16" xfId="22392"/>
    <cellStyle name="Note 2 2 2 4 2 16 2" xfId="22393"/>
    <cellStyle name="Note 2 2 2 4 2 16 2 2" xfId="22394"/>
    <cellStyle name="Note 2 2 2 4 2 16 3" xfId="22395"/>
    <cellStyle name="Note 2 2 2 4 2 17" xfId="22396"/>
    <cellStyle name="Note 2 2 2 4 2 17 2" xfId="22397"/>
    <cellStyle name="Note 2 2 2 4 2 17 2 2" xfId="22398"/>
    <cellStyle name="Note 2 2 2 4 2 17 3" xfId="22399"/>
    <cellStyle name="Note 2 2 2 4 2 18" xfId="22400"/>
    <cellStyle name="Note 2 2 2 4 2 18 2" xfId="22401"/>
    <cellStyle name="Note 2 2 2 4 2 18 2 2" xfId="22402"/>
    <cellStyle name="Note 2 2 2 4 2 18 3" xfId="22403"/>
    <cellStyle name="Note 2 2 2 4 2 19" xfId="22404"/>
    <cellStyle name="Note 2 2 2 4 2 19 2" xfId="22405"/>
    <cellStyle name="Note 2 2 2 4 2 19 2 2" xfId="22406"/>
    <cellStyle name="Note 2 2 2 4 2 19 3" xfId="22407"/>
    <cellStyle name="Note 2 2 2 4 2 2" xfId="22408"/>
    <cellStyle name="Note 2 2 2 4 2 2 2" xfId="22409"/>
    <cellStyle name="Note 2 2 2 4 2 2 2 2" xfId="22410"/>
    <cellStyle name="Note 2 2 2 4 2 2 3" xfId="22411"/>
    <cellStyle name="Note 2 2 2 4 2 20" xfId="22412"/>
    <cellStyle name="Note 2 2 2 4 2 20 2" xfId="22413"/>
    <cellStyle name="Note 2 2 2 4 2 20 2 2" xfId="22414"/>
    <cellStyle name="Note 2 2 2 4 2 20 3" xfId="22415"/>
    <cellStyle name="Note 2 2 2 4 2 21" xfId="22416"/>
    <cellStyle name="Note 2 2 2 4 2 21 2" xfId="22417"/>
    <cellStyle name="Note 2 2 2 4 2 22" xfId="22418"/>
    <cellStyle name="Note 2 2 2 4 2 3" xfId="22419"/>
    <cellStyle name="Note 2 2 2 4 2 3 2" xfId="22420"/>
    <cellStyle name="Note 2 2 2 4 2 3 2 2" xfId="22421"/>
    <cellStyle name="Note 2 2 2 4 2 3 3" xfId="22422"/>
    <cellStyle name="Note 2 2 2 4 2 4" xfId="22423"/>
    <cellStyle name="Note 2 2 2 4 2 4 2" xfId="22424"/>
    <cellStyle name="Note 2 2 2 4 2 4 2 2" xfId="22425"/>
    <cellStyle name="Note 2 2 2 4 2 4 3" xfId="22426"/>
    <cellStyle name="Note 2 2 2 4 2 5" xfId="22427"/>
    <cellStyle name="Note 2 2 2 4 2 5 2" xfId="22428"/>
    <cellStyle name="Note 2 2 2 4 2 5 2 2" xfId="22429"/>
    <cellStyle name="Note 2 2 2 4 2 5 3" xfId="22430"/>
    <cellStyle name="Note 2 2 2 4 2 6" xfId="22431"/>
    <cellStyle name="Note 2 2 2 4 2 6 2" xfId="22432"/>
    <cellStyle name="Note 2 2 2 4 2 6 2 2" xfId="22433"/>
    <cellStyle name="Note 2 2 2 4 2 6 3" xfId="22434"/>
    <cellStyle name="Note 2 2 2 4 2 7" xfId="22435"/>
    <cellStyle name="Note 2 2 2 4 2 7 2" xfId="22436"/>
    <cellStyle name="Note 2 2 2 4 2 7 2 2" xfId="22437"/>
    <cellStyle name="Note 2 2 2 4 2 7 3" xfId="22438"/>
    <cellStyle name="Note 2 2 2 4 2 8" xfId="22439"/>
    <cellStyle name="Note 2 2 2 4 2 8 2" xfId="22440"/>
    <cellStyle name="Note 2 2 2 4 2 8 2 2" xfId="22441"/>
    <cellStyle name="Note 2 2 2 4 2 8 3" xfId="22442"/>
    <cellStyle name="Note 2 2 2 4 2 9" xfId="22443"/>
    <cellStyle name="Note 2 2 2 4 2 9 2" xfId="22444"/>
    <cellStyle name="Note 2 2 2 4 2 9 2 2" xfId="22445"/>
    <cellStyle name="Note 2 2 2 4 2 9 3" xfId="22446"/>
    <cellStyle name="Note 2 2 2 4 20" xfId="22447"/>
    <cellStyle name="Note 2 2 2 4 20 2" xfId="22448"/>
    <cellStyle name="Note 2 2 2 4 20 2 2" xfId="22449"/>
    <cellStyle name="Note 2 2 2 4 20 3" xfId="22450"/>
    <cellStyle name="Note 2 2 2 4 21" xfId="22451"/>
    <cellStyle name="Note 2 2 2 4 21 2" xfId="22452"/>
    <cellStyle name="Note 2 2 2 4 21 2 2" xfId="22453"/>
    <cellStyle name="Note 2 2 2 4 21 3" xfId="22454"/>
    <cellStyle name="Note 2 2 2 4 22" xfId="22455"/>
    <cellStyle name="Note 2 2 2 4 22 2" xfId="22456"/>
    <cellStyle name="Note 2 2 2 4 23" xfId="22457"/>
    <cellStyle name="Note 2 2 2 4 3" xfId="22458"/>
    <cellStyle name="Note 2 2 2 4 3 2" xfId="22459"/>
    <cellStyle name="Note 2 2 2 4 3 2 2" xfId="22460"/>
    <cellStyle name="Note 2 2 2 4 3 3" xfId="22461"/>
    <cellStyle name="Note 2 2 2 4 4" xfId="22462"/>
    <cellStyle name="Note 2 2 2 4 4 2" xfId="22463"/>
    <cellStyle name="Note 2 2 2 4 4 2 2" xfId="22464"/>
    <cellStyle name="Note 2 2 2 4 4 3" xfId="22465"/>
    <cellStyle name="Note 2 2 2 4 5" xfId="22466"/>
    <cellStyle name="Note 2 2 2 4 5 2" xfId="22467"/>
    <cellStyle name="Note 2 2 2 4 5 2 2" xfId="22468"/>
    <cellStyle name="Note 2 2 2 4 5 3" xfId="22469"/>
    <cellStyle name="Note 2 2 2 4 6" xfId="22470"/>
    <cellStyle name="Note 2 2 2 4 6 2" xfId="22471"/>
    <cellStyle name="Note 2 2 2 4 6 2 2" xfId="22472"/>
    <cellStyle name="Note 2 2 2 4 6 3" xfId="22473"/>
    <cellStyle name="Note 2 2 2 4 7" xfId="22474"/>
    <cellStyle name="Note 2 2 2 4 7 2" xfId="22475"/>
    <cellStyle name="Note 2 2 2 4 7 2 2" xfId="22476"/>
    <cellStyle name="Note 2 2 2 4 7 3" xfId="22477"/>
    <cellStyle name="Note 2 2 2 4 8" xfId="22478"/>
    <cellStyle name="Note 2 2 2 4 8 2" xfId="22479"/>
    <cellStyle name="Note 2 2 2 4 8 2 2" xfId="22480"/>
    <cellStyle name="Note 2 2 2 4 8 3" xfId="22481"/>
    <cellStyle name="Note 2 2 2 4 9" xfId="22482"/>
    <cellStyle name="Note 2 2 2 4 9 2" xfId="22483"/>
    <cellStyle name="Note 2 2 2 4 9 2 2" xfId="22484"/>
    <cellStyle name="Note 2 2 2 4 9 3" xfId="22485"/>
    <cellStyle name="Note 2 2 2 5" xfId="685"/>
    <cellStyle name="Note 2 2 2 5 10" xfId="22486"/>
    <cellStyle name="Note 2 2 2 5 10 2" xfId="22487"/>
    <cellStyle name="Note 2 2 2 5 10 2 2" xfId="22488"/>
    <cellStyle name="Note 2 2 2 5 10 3" xfId="22489"/>
    <cellStyle name="Note 2 2 2 5 11" xfId="22490"/>
    <cellStyle name="Note 2 2 2 5 11 2" xfId="22491"/>
    <cellStyle name="Note 2 2 2 5 11 2 2" xfId="22492"/>
    <cellStyle name="Note 2 2 2 5 11 3" xfId="22493"/>
    <cellStyle name="Note 2 2 2 5 12" xfId="22494"/>
    <cellStyle name="Note 2 2 2 5 12 2" xfId="22495"/>
    <cellStyle name="Note 2 2 2 5 12 2 2" xfId="22496"/>
    <cellStyle name="Note 2 2 2 5 12 3" xfId="22497"/>
    <cellStyle name="Note 2 2 2 5 13" xfId="22498"/>
    <cellStyle name="Note 2 2 2 5 13 2" xfId="22499"/>
    <cellStyle name="Note 2 2 2 5 13 2 2" xfId="22500"/>
    <cellStyle name="Note 2 2 2 5 13 3" xfId="22501"/>
    <cellStyle name="Note 2 2 2 5 14" xfId="22502"/>
    <cellStyle name="Note 2 2 2 5 14 2" xfId="22503"/>
    <cellStyle name="Note 2 2 2 5 14 2 2" xfId="22504"/>
    <cellStyle name="Note 2 2 2 5 14 3" xfId="22505"/>
    <cellStyle name="Note 2 2 2 5 15" xfId="22506"/>
    <cellStyle name="Note 2 2 2 5 15 2" xfId="22507"/>
    <cellStyle name="Note 2 2 2 5 15 2 2" xfId="22508"/>
    <cellStyle name="Note 2 2 2 5 15 3" xfId="22509"/>
    <cellStyle name="Note 2 2 2 5 16" xfId="22510"/>
    <cellStyle name="Note 2 2 2 5 16 2" xfId="22511"/>
    <cellStyle name="Note 2 2 2 5 16 2 2" xfId="22512"/>
    <cellStyle name="Note 2 2 2 5 16 3" xfId="22513"/>
    <cellStyle name="Note 2 2 2 5 17" xfId="22514"/>
    <cellStyle name="Note 2 2 2 5 17 2" xfId="22515"/>
    <cellStyle name="Note 2 2 2 5 17 2 2" xfId="22516"/>
    <cellStyle name="Note 2 2 2 5 17 3" xfId="22517"/>
    <cellStyle name="Note 2 2 2 5 18" xfId="22518"/>
    <cellStyle name="Note 2 2 2 5 18 2" xfId="22519"/>
    <cellStyle name="Note 2 2 2 5 18 2 2" xfId="22520"/>
    <cellStyle name="Note 2 2 2 5 18 3" xfId="22521"/>
    <cellStyle name="Note 2 2 2 5 19" xfId="22522"/>
    <cellStyle name="Note 2 2 2 5 19 2" xfId="22523"/>
    <cellStyle name="Note 2 2 2 5 19 2 2" xfId="22524"/>
    <cellStyle name="Note 2 2 2 5 19 3" xfId="22525"/>
    <cellStyle name="Note 2 2 2 5 2" xfId="22526"/>
    <cellStyle name="Note 2 2 2 5 2 2" xfId="22527"/>
    <cellStyle name="Note 2 2 2 5 2 2 2" xfId="22528"/>
    <cellStyle name="Note 2 2 2 5 2 3" xfId="22529"/>
    <cellStyle name="Note 2 2 2 5 20" xfId="22530"/>
    <cellStyle name="Note 2 2 2 5 20 2" xfId="22531"/>
    <cellStyle name="Note 2 2 2 5 20 2 2" xfId="22532"/>
    <cellStyle name="Note 2 2 2 5 20 3" xfId="22533"/>
    <cellStyle name="Note 2 2 2 5 21" xfId="22534"/>
    <cellStyle name="Note 2 2 2 5 21 2" xfId="22535"/>
    <cellStyle name="Note 2 2 2 5 22" xfId="22536"/>
    <cellStyle name="Note 2 2 2 5 3" xfId="22537"/>
    <cellStyle name="Note 2 2 2 5 3 2" xfId="22538"/>
    <cellStyle name="Note 2 2 2 5 3 2 2" xfId="22539"/>
    <cellStyle name="Note 2 2 2 5 3 3" xfId="22540"/>
    <cellStyle name="Note 2 2 2 5 4" xfId="22541"/>
    <cellStyle name="Note 2 2 2 5 4 2" xfId="22542"/>
    <cellStyle name="Note 2 2 2 5 4 2 2" xfId="22543"/>
    <cellStyle name="Note 2 2 2 5 4 3" xfId="22544"/>
    <cellStyle name="Note 2 2 2 5 5" xfId="22545"/>
    <cellStyle name="Note 2 2 2 5 5 2" xfId="22546"/>
    <cellStyle name="Note 2 2 2 5 5 2 2" xfId="22547"/>
    <cellStyle name="Note 2 2 2 5 5 3" xfId="22548"/>
    <cellStyle name="Note 2 2 2 5 6" xfId="22549"/>
    <cellStyle name="Note 2 2 2 5 6 2" xfId="22550"/>
    <cellStyle name="Note 2 2 2 5 6 2 2" xfId="22551"/>
    <cellStyle name="Note 2 2 2 5 6 3" xfId="22552"/>
    <cellStyle name="Note 2 2 2 5 7" xfId="22553"/>
    <cellStyle name="Note 2 2 2 5 7 2" xfId="22554"/>
    <cellStyle name="Note 2 2 2 5 7 2 2" xfId="22555"/>
    <cellStyle name="Note 2 2 2 5 7 3" xfId="22556"/>
    <cellStyle name="Note 2 2 2 5 8" xfId="22557"/>
    <cellStyle name="Note 2 2 2 5 8 2" xfId="22558"/>
    <cellStyle name="Note 2 2 2 5 8 2 2" xfId="22559"/>
    <cellStyle name="Note 2 2 2 5 8 3" xfId="22560"/>
    <cellStyle name="Note 2 2 2 5 9" xfId="22561"/>
    <cellStyle name="Note 2 2 2 5 9 2" xfId="22562"/>
    <cellStyle name="Note 2 2 2 5 9 2 2" xfId="22563"/>
    <cellStyle name="Note 2 2 2 5 9 3" xfId="22564"/>
    <cellStyle name="Note 2 2 2 6" xfId="686"/>
    <cellStyle name="Note 2 2 2 6 2" xfId="22565"/>
    <cellStyle name="Note 2 2 2 6 2 2" xfId="22566"/>
    <cellStyle name="Note 2 2 2 6 3" xfId="22567"/>
    <cellStyle name="Note 2 2 2 7" xfId="22568"/>
    <cellStyle name="Note 2 2 2 7 2" xfId="22569"/>
    <cellStyle name="Note 2 2 2 7 2 2" xfId="22570"/>
    <cellStyle name="Note 2 2 2 7 3" xfId="22571"/>
    <cellStyle name="Note 2 2 2 8" xfId="22572"/>
    <cellStyle name="Note 2 2 2 8 2" xfId="22573"/>
    <cellStyle name="Note 2 2 2 8 2 2" xfId="22574"/>
    <cellStyle name="Note 2 2 2 8 3" xfId="22575"/>
    <cellStyle name="Note 2 2 2 9" xfId="22576"/>
    <cellStyle name="Note 2 2 2 9 2" xfId="22577"/>
    <cellStyle name="Note 2 2 2 9 2 2" xfId="22578"/>
    <cellStyle name="Note 2 2 2 9 3" xfId="22579"/>
    <cellStyle name="Note 2 2 20" xfId="22580"/>
    <cellStyle name="Note 2 2 20 2" xfId="22581"/>
    <cellStyle name="Note 2 2 20 2 2" xfId="22582"/>
    <cellStyle name="Note 2 2 20 3" xfId="22583"/>
    <cellStyle name="Note 2 2 21" xfId="22584"/>
    <cellStyle name="Note 2 2 21 2" xfId="22585"/>
    <cellStyle name="Note 2 2 21 2 2" xfId="22586"/>
    <cellStyle name="Note 2 2 21 3" xfId="22587"/>
    <cellStyle name="Note 2 2 22" xfId="22588"/>
    <cellStyle name="Note 2 2 22 2" xfId="22589"/>
    <cellStyle name="Note 2 2 23" xfId="22590"/>
    <cellStyle name="Note 2 2 24" xfId="22591"/>
    <cellStyle name="Note 2 2 25" xfId="22592"/>
    <cellStyle name="Note 2 2 26" xfId="22593"/>
    <cellStyle name="Note 2 2 3" xfId="687"/>
    <cellStyle name="Note 2 2 3 10" xfId="22594"/>
    <cellStyle name="Note 2 2 3 10 2" xfId="22595"/>
    <cellStyle name="Note 2 2 3 10 2 2" xfId="22596"/>
    <cellStyle name="Note 2 2 3 10 3" xfId="22597"/>
    <cellStyle name="Note 2 2 3 11" xfId="22598"/>
    <cellStyle name="Note 2 2 3 11 2" xfId="22599"/>
    <cellStyle name="Note 2 2 3 11 2 2" xfId="22600"/>
    <cellStyle name="Note 2 2 3 11 3" xfId="22601"/>
    <cellStyle name="Note 2 2 3 12" xfId="22602"/>
    <cellStyle name="Note 2 2 3 12 2" xfId="22603"/>
    <cellStyle name="Note 2 2 3 12 2 2" xfId="22604"/>
    <cellStyle name="Note 2 2 3 12 3" xfId="22605"/>
    <cellStyle name="Note 2 2 3 13" xfId="22606"/>
    <cellStyle name="Note 2 2 3 13 2" xfId="22607"/>
    <cellStyle name="Note 2 2 3 13 2 2" xfId="22608"/>
    <cellStyle name="Note 2 2 3 13 3" xfId="22609"/>
    <cellStyle name="Note 2 2 3 14" xfId="22610"/>
    <cellStyle name="Note 2 2 3 14 2" xfId="22611"/>
    <cellStyle name="Note 2 2 3 14 2 2" xfId="22612"/>
    <cellStyle name="Note 2 2 3 14 3" xfId="22613"/>
    <cellStyle name="Note 2 2 3 15" xfId="22614"/>
    <cellStyle name="Note 2 2 3 15 2" xfId="22615"/>
    <cellStyle name="Note 2 2 3 15 2 2" xfId="22616"/>
    <cellStyle name="Note 2 2 3 15 3" xfId="22617"/>
    <cellStyle name="Note 2 2 3 16" xfId="22618"/>
    <cellStyle name="Note 2 2 3 16 2" xfId="22619"/>
    <cellStyle name="Note 2 2 3 16 2 2" xfId="22620"/>
    <cellStyle name="Note 2 2 3 16 3" xfId="22621"/>
    <cellStyle name="Note 2 2 3 17" xfId="22622"/>
    <cellStyle name="Note 2 2 3 17 2" xfId="22623"/>
    <cellStyle name="Note 2 2 3 17 2 2" xfId="22624"/>
    <cellStyle name="Note 2 2 3 17 3" xfId="22625"/>
    <cellStyle name="Note 2 2 3 18" xfId="22626"/>
    <cellStyle name="Note 2 2 3 18 2" xfId="22627"/>
    <cellStyle name="Note 2 2 3 19" xfId="22628"/>
    <cellStyle name="Note 2 2 3 2" xfId="688"/>
    <cellStyle name="Note 2 2 3 2 10" xfId="22629"/>
    <cellStyle name="Note 2 2 3 2 10 2" xfId="22630"/>
    <cellStyle name="Note 2 2 3 2 10 2 2" xfId="22631"/>
    <cellStyle name="Note 2 2 3 2 10 3" xfId="22632"/>
    <cellStyle name="Note 2 2 3 2 11" xfId="22633"/>
    <cellStyle name="Note 2 2 3 2 11 2" xfId="22634"/>
    <cellStyle name="Note 2 2 3 2 11 2 2" xfId="22635"/>
    <cellStyle name="Note 2 2 3 2 11 3" xfId="22636"/>
    <cellStyle name="Note 2 2 3 2 12" xfId="22637"/>
    <cellStyle name="Note 2 2 3 2 12 2" xfId="22638"/>
    <cellStyle name="Note 2 2 3 2 12 2 2" xfId="22639"/>
    <cellStyle name="Note 2 2 3 2 12 3" xfId="22640"/>
    <cellStyle name="Note 2 2 3 2 13" xfId="22641"/>
    <cellStyle name="Note 2 2 3 2 13 2" xfId="22642"/>
    <cellStyle name="Note 2 2 3 2 13 2 2" xfId="22643"/>
    <cellStyle name="Note 2 2 3 2 13 3" xfId="22644"/>
    <cellStyle name="Note 2 2 3 2 14" xfId="22645"/>
    <cellStyle name="Note 2 2 3 2 14 2" xfId="22646"/>
    <cellStyle name="Note 2 2 3 2 14 2 2" xfId="22647"/>
    <cellStyle name="Note 2 2 3 2 14 3" xfId="22648"/>
    <cellStyle name="Note 2 2 3 2 15" xfId="22649"/>
    <cellStyle name="Note 2 2 3 2 15 2" xfId="22650"/>
    <cellStyle name="Note 2 2 3 2 15 2 2" xfId="22651"/>
    <cellStyle name="Note 2 2 3 2 15 3" xfId="22652"/>
    <cellStyle name="Note 2 2 3 2 16" xfId="22653"/>
    <cellStyle name="Note 2 2 3 2 16 2" xfId="22654"/>
    <cellStyle name="Note 2 2 3 2 16 2 2" xfId="22655"/>
    <cellStyle name="Note 2 2 3 2 16 3" xfId="22656"/>
    <cellStyle name="Note 2 2 3 2 17" xfId="22657"/>
    <cellStyle name="Note 2 2 3 2 17 2" xfId="22658"/>
    <cellStyle name="Note 2 2 3 2 17 2 2" xfId="22659"/>
    <cellStyle name="Note 2 2 3 2 17 3" xfId="22660"/>
    <cellStyle name="Note 2 2 3 2 18" xfId="22661"/>
    <cellStyle name="Note 2 2 3 2 18 2" xfId="22662"/>
    <cellStyle name="Note 2 2 3 2 18 2 2" xfId="22663"/>
    <cellStyle name="Note 2 2 3 2 18 3" xfId="22664"/>
    <cellStyle name="Note 2 2 3 2 19" xfId="22665"/>
    <cellStyle name="Note 2 2 3 2 19 2" xfId="22666"/>
    <cellStyle name="Note 2 2 3 2 19 2 2" xfId="22667"/>
    <cellStyle name="Note 2 2 3 2 19 3" xfId="22668"/>
    <cellStyle name="Note 2 2 3 2 2" xfId="22669"/>
    <cellStyle name="Note 2 2 3 2 2 2" xfId="22670"/>
    <cellStyle name="Note 2 2 3 2 2 2 2" xfId="22671"/>
    <cellStyle name="Note 2 2 3 2 2 3" xfId="22672"/>
    <cellStyle name="Note 2 2 3 2 20" xfId="22673"/>
    <cellStyle name="Note 2 2 3 2 20 2" xfId="22674"/>
    <cellStyle name="Note 2 2 3 2 20 2 2" xfId="22675"/>
    <cellStyle name="Note 2 2 3 2 20 3" xfId="22676"/>
    <cellStyle name="Note 2 2 3 2 21" xfId="22677"/>
    <cellStyle name="Note 2 2 3 2 21 2" xfId="22678"/>
    <cellStyle name="Note 2 2 3 2 22" xfId="22679"/>
    <cellStyle name="Note 2 2 3 2 3" xfId="22680"/>
    <cellStyle name="Note 2 2 3 2 3 2" xfId="22681"/>
    <cellStyle name="Note 2 2 3 2 3 2 2" xfId="22682"/>
    <cellStyle name="Note 2 2 3 2 3 3" xfId="22683"/>
    <cellStyle name="Note 2 2 3 2 4" xfId="22684"/>
    <cellStyle name="Note 2 2 3 2 4 2" xfId="22685"/>
    <cellStyle name="Note 2 2 3 2 4 2 2" xfId="22686"/>
    <cellStyle name="Note 2 2 3 2 4 3" xfId="22687"/>
    <cellStyle name="Note 2 2 3 2 5" xfId="22688"/>
    <cellStyle name="Note 2 2 3 2 5 2" xfId="22689"/>
    <cellStyle name="Note 2 2 3 2 5 2 2" xfId="22690"/>
    <cellStyle name="Note 2 2 3 2 5 3" xfId="22691"/>
    <cellStyle name="Note 2 2 3 2 6" xfId="22692"/>
    <cellStyle name="Note 2 2 3 2 6 2" xfId="22693"/>
    <cellStyle name="Note 2 2 3 2 6 2 2" xfId="22694"/>
    <cellStyle name="Note 2 2 3 2 6 3" xfId="22695"/>
    <cellStyle name="Note 2 2 3 2 7" xfId="22696"/>
    <cellStyle name="Note 2 2 3 2 7 2" xfId="22697"/>
    <cellStyle name="Note 2 2 3 2 7 2 2" xfId="22698"/>
    <cellStyle name="Note 2 2 3 2 7 3" xfId="22699"/>
    <cellStyle name="Note 2 2 3 2 8" xfId="22700"/>
    <cellStyle name="Note 2 2 3 2 8 2" xfId="22701"/>
    <cellStyle name="Note 2 2 3 2 8 2 2" xfId="22702"/>
    <cellStyle name="Note 2 2 3 2 8 3" xfId="22703"/>
    <cellStyle name="Note 2 2 3 2 9" xfId="22704"/>
    <cellStyle name="Note 2 2 3 2 9 2" xfId="22705"/>
    <cellStyle name="Note 2 2 3 2 9 2 2" xfId="22706"/>
    <cellStyle name="Note 2 2 3 2 9 3" xfId="22707"/>
    <cellStyle name="Note 2 2 3 3" xfId="689"/>
    <cellStyle name="Note 2 2 3 3 2" xfId="22708"/>
    <cellStyle name="Note 2 2 3 3 2 2" xfId="22709"/>
    <cellStyle name="Note 2 2 3 3 3" xfId="22710"/>
    <cellStyle name="Note 2 2 3 4" xfId="690"/>
    <cellStyle name="Note 2 2 3 4 2" xfId="22711"/>
    <cellStyle name="Note 2 2 3 4 2 2" xfId="22712"/>
    <cellStyle name="Note 2 2 3 4 3" xfId="22713"/>
    <cellStyle name="Note 2 2 3 5" xfId="691"/>
    <cellStyle name="Note 2 2 3 5 2" xfId="22714"/>
    <cellStyle name="Note 2 2 3 5 2 2" xfId="22715"/>
    <cellStyle name="Note 2 2 3 5 3" xfId="22716"/>
    <cellStyle name="Note 2 2 3 6" xfId="692"/>
    <cellStyle name="Note 2 2 3 6 2" xfId="22717"/>
    <cellStyle name="Note 2 2 3 6 2 2" xfId="22718"/>
    <cellStyle name="Note 2 2 3 6 3" xfId="22719"/>
    <cellStyle name="Note 2 2 3 7" xfId="22720"/>
    <cellStyle name="Note 2 2 3 7 2" xfId="22721"/>
    <cellStyle name="Note 2 2 3 7 2 2" xfId="22722"/>
    <cellStyle name="Note 2 2 3 7 3" xfId="22723"/>
    <cellStyle name="Note 2 2 3 8" xfId="22724"/>
    <cellStyle name="Note 2 2 3 8 2" xfId="22725"/>
    <cellStyle name="Note 2 2 3 8 2 2" xfId="22726"/>
    <cellStyle name="Note 2 2 3 8 3" xfId="22727"/>
    <cellStyle name="Note 2 2 3 9" xfId="22728"/>
    <cellStyle name="Note 2 2 3 9 2" xfId="22729"/>
    <cellStyle name="Note 2 2 3 9 2 2" xfId="22730"/>
    <cellStyle name="Note 2 2 3 9 3" xfId="22731"/>
    <cellStyle name="Note 2 2 4" xfId="693"/>
    <cellStyle name="Note 2 2 4 10" xfId="22732"/>
    <cellStyle name="Note 2 2 4 10 2" xfId="22733"/>
    <cellStyle name="Note 2 2 4 10 2 2" xfId="22734"/>
    <cellStyle name="Note 2 2 4 10 3" xfId="22735"/>
    <cellStyle name="Note 2 2 4 11" xfId="22736"/>
    <cellStyle name="Note 2 2 4 11 2" xfId="22737"/>
    <cellStyle name="Note 2 2 4 11 2 2" xfId="22738"/>
    <cellStyle name="Note 2 2 4 11 3" xfId="22739"/>
    <cellStyle name="Note 2 2 4 12" xfId="22740"/>
    <cellStyle name="Note 2 2 4 12 2" xfId="22741"/>
    <cellStyle name="Note 2 2 4 12 2 2" xfId="22742"/>
    <cellStyle name="Note 2 2 4 12 3" xfId="22743"/>
    <cellStyle name="Note 2 2 4 13" xfId="22744"/>
    <cellStyle name="Note 2 2 4 13 2" xfId="22745"/>
    <cellStyle name="Note 2 2 4 13 2 2" xfId="22746"/>
    <cellStyle name="Note 2 2 4 13 3" xfId="22747"/>
    <cellStyle name="Note 2 2 4 14" xfId="22748"/>
    <cellStyle name="Note 2 2 4 14 2" xfId="22749"/>
    <cellStyle name="Note 2 2 4 14 2 2" xfId="22750"/>
    <cellStyle name="Note 2 2 4 14 3" xfId="22751"/>
    <cellStyle name="Note 2 2 4 15" xfId="22752"/>
    <cellStyle name="Note 2 2 4 15 2" xfId="22753"/>
    <cellStyle name="Note 2 2 4 15 2 2" xfId="22754"/>
    <cellStyle name="Note 2 2 4 15 3" xfId="22755"/>
    <cellStyle name="Note 2 2 4 16" xfId="22756"/>
    <cellStyle name="Note 2 2 4 16 2" xfId="22757"/>
    <cellStyle name="Note 2 2 4 16 2 2" xfId="22758"/>
    <cellStyle name="Note 2 2 4 16 3" xfId="22759"/>
    <cellStyle name="Note 2 2 4 17" xfId="22760"/>
    <cellStyle name="Note 2 2 4 17 2" xfId="22761"/>
    <cellStyle name="Note 2 2 4 17 2 2" xfId="22762"/>
    <cellStyle name="Note 2 2 4 17 3" xfId="22763"/>
    <cellStyle name="Note 2 2 4 18" xfId="22764"/>
    <cellStyle name="Note 2 2 4 18 2" xfId="22765"/>
    <cellStyle name="Note 2 2 4 19" xfId="22766"/>
    <cellStyle name="Note 2 2 4 2" xfId="694"/>
    <cellStyle name="Note 2 2 4 2 10" xfId="22767"/>
    <cellStyle name="Note 2 2 4 2 10 2" xfId="22768"/>
    <cellStyle name="Note 2 2 4 2 10 2 2" xfId="22769"/>
    <cellStyle name="Note 2 2 4 2 10 3" xfId="22770"/>
    <cellStyle name="Note 2 2 4 2 11" xfId="22771"/>
    <cellStyle name="Note 2 2 4 2 11 2" xfId="22772"/>
    <cellStyle name="Note 2 2 4 2 11 2 2" xfId="22773"/>
    <cellStyle name="Note 2 2 4 2 11 3" xfId="22774"/>
    <cellStyle name="Note 2 2 4 2 12" xfId="22775"/>
    <cellStyle name="Note 2 2 4 2 12 2" xfId="22776"/>
    <cellStyle name="Note 2 2 4 2 12 2 2" xfId="22777"/>
    <cellStyle name="Note 2 2 4 2 12 3" xfId="22778"/>
    <cellStyle name="Note 2 2 4 2 13" xfId="22779"/>
    <cellStyle name="Note 2 2 4 2 13 2" xfId="22780"/>
    <cellStyle name="Note 2 2 4 2 13 2 2" xfId="22781"/>
    <cellStyle name="Note 2 2 4 2 13 3" xfId="22782"/>
    <cellStyle name="Note 2 2 4 2 14" xfId="22783"/>
    <cellStyle name="Note 2 2 4 2 14 2" xfId="22784"/>
    <cellStyle name="Note 2 2 4 2 14 2 2" xfId="22785"/>
    <cellStyle name="Note 2 2 4 2 14 3" xfId="22786"/>
    <cellStyle name="Note 2 2 4 2 15" xfId="22787"/>
    <cellStyle name="Note 2 2 4 2 15 2" xfId="22788"/>
    <cellStyle name="Note 2 2 4 2 15 2 2" xfId="22789"/>
    <cellStyle name="Note 2 2 4 2 15 3" xfId="22790"/>
    <cellStyle name="Note 2 2 4 2 16" xfId="22791"/>
    <cellStyle name="Note 2 2 4 2 16 2" xfId="22792"/>
    <cellStyle name="Note 2 2 4 2 16 2 2" xfId="22793"/>
    <cellStyle name="Note 2 2 4 2 16 3" xfId="22794"/>
    <cellStyle name="Note 2 2 4 2 17" xfId="22795"/>
    <cellStyle name="Note 2 2 4 2 17 2" xfId="22796"/>
    <cellStyle name="Note 2 2 4 2 17 2 2" xfId="22797"/>
    <cellStyle name="Note 2 2 4 2 17 3" xfId="22798"/>
    <cellStyle name="Note 2 2 4 2 18" xfId="22799"/>
    <cellStyle name="Note 2 2 4 2 18 2" xfId="22800"/>
    <cellStyle name="Note 2 2 4 2 18 2 2" xfId="22801"/>
    <cellStyle name="Note 2 2 4 2 18 3" xfId="22802"/>
    <cellStyle name="Note 2 2 4 2 19" xfId="22803"/>
    <cellStyle name="Note 2 2 4 2 19 2" xfId="22804"/>
    <cellStyle name="Note 2 2 4 2 19 2 2" xfId="22805"/>
    <cellStyle name="Note 2 2 4 2 19 3" xfId="22806"/>
    <cellStyle name="Note 2 2 4 2 2" xfId="22807"/>
    <cellStyle name="Note 2 2 4 2 2 2" xfId="22808"/>
    <cellStyle name="Note 2 2 4 2 2 2 2" xfId="22809"/>
    <cellStyle name="Note 2 2 4 2 2 3" xfId="22810"/>
    <cellStyle name="Note 2 2 4 2 20" xfId="22811"/>
    <cellStyle name="Note 2 2 4 2 20 2" xfId="22812"/>
    <cellStyle name="Note 2 2 4 2 20 2 2" xfId="22813"/>
    <cellStyle name="Note 2 2 4 2 20 3" xfId="22814"/>
    <cellStyle name="Note 2 2 4 2 21" xfId="22815"/>
    <cellStyle name="Note 2 2 4 2 21 2" xfId="22816"/>
    <cellStyle name="Note 2 2 4 2 22" xfId="22817"/>
    <cellStyle name="Note 2 2 4 2 3" xfId="22818"/>
    <cellStyle name="Note 2 2 4 2 3 2" xfId="22819"/>
    <cellStyle name="Note 2 2 4 2 3 2 2" xfId="22820"/>
    <cellStyle name="Note 2 2 4 2 3 3" xfId="22821"/>
    <cellStyle name="Note 2 2 4 2 4" xfId="22822"/>
    <cellStyle name="Note 2 2 4 2 4 2" xfId="22823"/>
    <cellStyle name="Note 2 2 4 2 4 2 2" xfId="22824"/>
    <cellStyle name="Note 2 2 4 2 4 3" xfId="22825"/>
    <cellStyle name="Note 2 2 4 2 5" xfId="22826"/>
    <cellStyle name="Note 2 2 4 2 5 2" xfId="22827"/>
    <cellStyle name="Note 2 2 4 2 5 2 2" xfId="22828"/>
    <cellStyle name="Note 2 2 4 2 5 3" xfId="22829"/>
    <cellStyle name="Note 2 2 4 2 6" xfId="22830"/>
    <cellStyle name="Note 2 2 4 2 6 2" xfId="22831"/>
    <cellStyle name="Note 2 2 4 2 6 2 2" xfId="22832"/>
    <cellStyle name="Note 2 2 4 2 6 3" xfId="22833"/>
    <cellStyle name="Note 2 2 4 2 7" xfId="22834"/>
    <cellStyle name="Note 2 2 4 2 7 2" xfId="22835"/>
    <cellStyle name="Note 2 2 4 2 7 2 2" xfId="22836"/>
    <cellStyle name="Note 2 2 4 2 7 3" xfId="22837"/>
    <cellStyle name="Note 2 2 4 2 8" xfId="22838"/>
    <cellStyle name="Note 2 2 4 2 8 2" xfId="22839"/>
    <cellStyle name="Note 2 2 4 2 8 2 2" xfId="22840"/>
    <cellStyle name="Note 2 2 4 2 8 3" xfId="22841"/>
    <cellStyle name="Note 2 2 4 2 9" xfId="22842"/>
    <cellStyle name="Note 2 2 4 2 9 2" xfId="22843"/>
    <cellStyle name="Note 2 2 4 2 9 2 2" xfId="22844"/>
    <cellStyle name="Note 2 2 4 2 9 3" xfId="22845"/>
    <cellStyle name="Note 2 2 4 3" xfId="695"/>
    <cellStyle name="Note 2 2 4 3 2" xfId="22846"/>
    <cellStyle name="Note 2 2 4 3 2 2" xfId="22847"/>
    <cellStyle name="Note 2 2 4 3 3" xfId="22848"/>
    <cellStyle name="Note 2 2 4 4" xfId="696"/>
    <cellStyle name="Note 2 2 4 4 2" xfId="22849"/>
    <cellStyle name="Note 2 2 4 4 2 2" xfId="22850"/>
    <cellStyle name="Note 2 2 4 4 3" xfId="22851"/>
    <cellStyle name="Note 2 2 4 5" xfId="697"/>
    <cellStyle name="Note 2 2 4 5 2" xfId="22852"/>
    <cellStyle name="Note 2 2 4 5 2 2" xfId="22853"/>
    <cellStyle name="Note 2 2 4 5 3" xfId="22854"/>
    <cellStyle name="Note 2 2 4 6" xfId="698"/>
    <cellStyle name="Note 2 2 4 6 2" xfId="22855"/>
    <cellStyle name="Note 2 2 4 6 2 2" xfId="22856"/>
    <cellStyle name="Note 2 2 4 6 3" xfId="22857"/>
    <cellStyle name="Note 2 2 4 7" xfId="22858"/>
    <cellStyle name="Note 2 2 4 7 2" xfId="22859"/>
    <cellStyle name="Note 2 2 4 7 2 2" xfId="22860"/>
    <cellStyle name="Note 2 2 4 7 3" xfId="22861"/>
    <cellStyle name="Note 2 2 4 8" xfId="22862"/>
    <cellStyle name="Note 2 2 4 8 2" xfId="22863"/>
    <cellStyle name="Note 2 2 4 8 2 2" xfId="22864"/>
    <cellStyle name="Note 2 2 4 8 3" xfId="22865"/>
    <cellStyle name="Note 2 2 4 9" xfId="22866"/>
    <cellStyle name="Note 2 2 4 9 2" xfId="22867"/>
    <cellStyle name="Note 2 2 4 9 2 2" xfId="22868"/>
    <cellStyle name="Note 2 2 4 9 3" xfId="22869"/>
    <cellStyle name="Note 2 2 5" xfId="699"/>
    <cellStyle name="Note 2 2 5 10" xfId="22870"/>
    <cellStyle name="Note 2 2 5 10 2" xfId="22871"/>
    <cellStyle name="Note 2 2 5 10 2 2" xfId="22872"/>
    <cellStyle name="Note 2 2 5 10 3" xfId="22873"/>
    <cellStyle name="Note 2 2 5 11" xfId="22874"/>
    <cellStyle name="Note 2 2 5 11 2" xfId="22875"/>
    <cellStyle name="Note 2 2 5 11 2 2" xfId="22876"/>
    <cellStyle name="Note 2 2 5 11 3" xfId="22877"/>
    <cellStyle name="Note 2 2 5 12" xfId="22878"/>
    <cellStyle name="Note 2 2 5 12 2" xfId="22879"/>
    <cellStyle name="Note 2 2 5 12 2 2" xfId="22880"/>
    <cellStyle name="Note 2 2 5 12 3" xfId="22881"/>
    <cellStyle name="Note 2 2 5 13" xfId="22882"/>
    <cellStyle name="Note 2 2 5 13 2" xfId="22883"/>
    <cellStyle name="Note 2 2 5 13 2 2" xfId="22884"/>
    <cellStyle name="Note 2 2 5 13 3" xfId="22885"/>
    <cellStyle name="Note 2 2 5 14" xfId="22886"/>
    <cellStyle name="Note 2 2 5 14 2" xfId="22887"/>
    <cellStyle name="Note 2 2 5 14 2 2" xfId="22888"/>
    <cellStyle name="Note 2 2 5 14 3" xfId="22889"/>
    <cellStyle name="Note 2 2 5 15" xfId="22890"/>
    <cellStyle name="Note 2 2 5 15 2" xfId="22891"/>
    <cellStyle name="Note 2 2 5 15 2 2" xfId="22892"/>
    <cellStyle name="Note 2 2 5 15 3" xfId="22893"/>
    <cellStyle name="Note 2 2 5 16" xfId="22894"/>
    <cellStyle name="Note 2 2 5 16 2" xfId="22895"/>
    <cellStyle name="Note 2 2 5 16 2 2" xfId="22896"/>
    <cellStyle name="Note 2 2 5 16 3" xfId="22897"/>
    <cellStyle name="Note 2 2 5 17" xfId="22898"/>
    <cellStyle name="Note 2 2 5 17 2" xfId="22899"/>
    <cellStyle name="Note 2 2 5 17 2 2" xfId="22900"/>
    <cellStyle name="Note 2 2 5 17 3" xfId="22901"/>
    <cellStyle name="Note 2 2 5 18" xfId="22902"/>
    <cellStyle name="Note 2 2 5 18 2" xfId="22903"/>
    <cellStyle name="Note 2 2 5 18 2 2" xfId="22904"/>
    <cellStyle name="Note 2 2 5 18 3" xfId="22905"/>
    <cellStyle name="Note 2 2 5 19" xfId="22906"/>
    <cellStyle name="Note 2 2 5 19 2" xfId="22907"/>
    <cellStyle name="Note 2 2 5 19 2 2" xfId="22908"/>
    <cellStyle name="Note 2 2 5 19 3" xfId="22909"/>
    <cellStyle name="Note 2 2 5 2" xfId="22910"/>
    <cellStyle name="Note 2 2 5 2 10" xfId="22911"/>
    <cellStyle name="Note 2 2 5 2 10 2" xfId="22912"/>
    <cellStyle name="Note 2 2 5 2 10 2 2" xfId="22913"/>
    <cellStyle name="Note 2 2 5 2 10 3" xfId="22914"/>
    <cellStyle name="Note 2 2 5 2 11" xfId="22915"/>
    <cellStyle name="Note 2 2 5 2 11 2" xfId="22916"/>
    <cellStyle name="Note 2 2 5 2 11 2 2" xfId="22917"/>
    <cellStyle name="Note 2 2 5 2 11 3" xfId="22918"/>
    <cellStyle name="Note 2 2 5 2 12" xfId="22919"/>
    <cellStyle name="Note 2 2 5 2 12 2" xfId="22920"/>
    <cellStyle name="Note 2 2 5 2 12 2 2" xfId="22921"/>
    <cellStyle name="Note 2 2 5 2 12 3" xfId="22922"/>
    <cellStyle name="Note 2 2 5 2 13" xfId="22923"/>
    <cellStyle name="Note 2 2 5 2 13 2" xfId="22924"/>
    <cellStyle name="Note 2 2 5 2 13 2 2" xfId="22925"/>
    <cellStyle name="Note 2 2 5 2 13 3" xfId="22926"/>
    <cellStyle name="Note 2 2 5 2 14" xfId="22927"/>
    <cellStyle name="Note 2 2 5 2 14 2" xfId="22928"/>
    <cellStyle name="Note 2 2 5 2 14 2 2" xfId="22929"/>
    <cellStyle name="Note 2 2 5 2 14 3" xfId="22930"/>
    <cellStyle name="Note 2 2 5 2 15" xfId="22931"/>
    <cellStyle name="Note 2 2 5 2 15 2" xfId="22932"/>
    <cellStyle name="Note 2 2 5 2 15 2 2" xfId="22933"/>
    <cellStyle name="Note 2 2 5 2 15 3" xfId="22934"/>
    <cellStyle name="Note 2 2 5 2 16" xfId="22935"/>
    <cellStyle name="Note 2 2 5 2 16 2" xfId="22936"/>
    <cellStyle name="Note 2 2 5 2 16 2 2" xfId="22937"/>
    <cellStyle name="Note 2 2 5 2 16 3" xfId="22938"/>
    <cellStyle name="Note 2 2 5 2 17" xfId="22939"/>
    <cellStyle name="Note 2 2 5 2 17 2" xfId="22940"/>
    <cellStyle name="Note 2 2 5 2 17 2 2" xfId="22941"/>
    <cellStyle name="Note 2 2 5 2 17 3" xfId="22942"/>
    <cellStyle name="Note 2 2 5 2 18" xfId="22943"/>
    <cellStyle name="Note 2 2 5 2 18 2" xfId="22944"/>
    <cellStyle name="Note 2 2 5 2 18 2 2" xfId="22945"/>
    <cellStyle name="Note 2 2 5 2 18 3" xfId="22946"/>
    <cellStyle name="Note 2 2 5 2 19" xfId="22947"/>
    <cellStyle name="Note 2 2 5 2 19 2" xfId="22948"/>
    <cellStyle name="Note 2 2 5 2 19 2 2" xfId="22949"/>
    <cellStyle name="Note 2 2 5 2 19 3" xfId="22950"/>
    <cellStyle name="Note 2 2 5 2 2" xfId="22951"/>
    <cellStyle name="Note 2 2 5 2 2 2" xfId="22952"/>
    <cellStyle name="Note 2 2 5 2 2 2 2" xfId="22953"/>
    <cellStyle name="Note 2 2 5 2 2 3" xfId="22954"/>
    <cellStyle name="Note 2 2 5 2 20" xfId="22955"/>
    <cellStyle name="Note 2 2 5 2 20 2" xfId="22956"/>
    <cellStyle name="Note 2 2 5 2 20 2 2" xfId="22957"/>
    <cellStyle name="Note 2 2 5 2 20 3" xfId="22958"/>
    <cellStyle name="Note 2 2 5 2 21" xfId="22959"/>
    <cellStyle name="Note 2 2 5 2 21 2" xfId="22960"/>
    <cellStyle name="Note 2 2 5 2 22" xfId="22961"/>
    <cellStyle name="Note 2 2 5 2 3" xfId="22962"/>
    <cellStyle name="Note 2 2 5 2 3 2" xfId="22963"/>
    <cellStyle name="Note 2 2 5 2 3 2 2" xfId="22964"/>
    <cellStyle name="Note 2 2 5 2 3 3" xfId="22965"/>
    <cellStyle name="Note 2 2 5 2 4" xfId="22966"/>
    <cellStyle name="Note 2 2 5 2 4 2" xfId="22967"/>
    <cellStyle name="Note 2 2 5 2 4 2 2" xfId="22968"/>
    <cellStyle name="Note 2 2 5 2 4 3" xfId="22969"/>
    <cellStyle name="Note 2 2 5 2 5" xfId="22970"/>
    <cellStyle name="Note 2 2 5 2 5 2" xfId="22971"/>
    <cellStyle name="Note 2 2 5 2 5 2 2" xfId="22972"/>
    <cellStyle name="Note 2 2 5 2 5 3" xfId="22973"/>
    <cellStyle name="Note 2 2 5 2 6" xfId="22974"/>
    <cellStyle name="Note 2 2 5 2 6 2" xfId="22975"/>
    <cellStyle name="Note 2 2 5 2 6 2 2" xfId="22976"/>
    <cellStyle name="Note 2 2 5 2 6 3" xfId="22977"/>
    <cellStyle name="Note 2 2 5 2 7" xfId="22978"/>
    <cellStyle name="Note 2 2 5 2 7 2" xfId="22979"/>
    <cellStyle name="Note 2 2 5 2 7 2 2" xfId="22980"/>
    <cellStyle name="Note 2 2 5 2 7 3" xfId="22981"/>
    <cellStyle name="Note 2 2 5 2 8" xfId="22982"/>
    <cellStyle name="Note 2 2 5 2 8 2" xfId="22983"/>
    <cellStyle name="Note 2 2 5 2 8 2 2" xfId="22984"/>
    <cellStyle name="Note 2 2 5 2 8 3" xfId="22985"/>
    <cellStyle name="Note 2 2 5 2 9" xfId="22986"/>
    <cellStyle name="Note 2 2 5 2 9 2" xfId="22987"/>
    <cellStyle name="Note 2 2 5 2 9 2 2" xfId="22988"/>
    <cellStyle name="Note 2 2 5 2 9 3" xfId="22989"/>
    <cellStyle name="Note 2 2 5 20" xfId="22990"/>
    <cellStyle name="Note 2 2 5 20 2" xfId="22991"/>
    <cellStyle name="Note 2 2 5 20 2 2" xfId="22992"/>
    <cellStyle name="Note 2 2 5 20 3" xfId="22993"/>
    <cellStyle name="Note 2 2 5 21" xfId="22994"/>
    <cellStyle name="Note 2 2 5 21 2" xfId="22995"/>
    <cellStyle name="Note 2 2 5 21 2 2" xfId="22996"/>
    <cellStyle name="Note 2 2 5 21 3" xfId="22997"/>
    <cellStyle name="Note 2 2 5 22" xfId="22998"/>
    <cellStyle name="Note 2 2 5 22 2" xfId="22999"/>
    <cellStyle name="Note 2 2 5 23" xfId="23000"/>
    <cellStyle name="Note 2 2 5 3" xfId="23001"/>
    <cellStyle name="Note 2 2 5 3 2" xfId="23002"/>
    <cellStyle name="Note 2 2 5 3 2 2" xfId="23003"/>
    <cellStyle name="Note 2 2 5 3 3" xfId="23004"/>
    <cellStyle name="Note 2 2 5 4" xfId="23005"/>
    <cellStyle name="Note 2 2 5 4 2" xfId="23006"/>
    <cellStyle name="Note 2 2 5 4 2 2" xfId="23007"/>
    <cellStyle name="Note 2 2 5 4 3" xfId="23008"/>
    <cellStyle name="Note 2 2 5 5" xfId="23009"/>
    <cellStyle name="Note 2 2 5 5 2" xfId="23010"/>
    <cellStyle name="Note 2 2 5 5 2 2" xfId="23011"/>
    <cellStyle name="Note 2 2 5 5 3" xfId="23012"/>
    <cellStyle name="Note 2 2 5 6" xfId="23013"/>
    <cellStyle name="Note 2 2 5 6 2" xfId="23014"/>
    <cellStyle name="Note 2 2 5 6 2 2" xfId="23015"/>
    <cellStyle name="Note 2 2 5 6 3" xfId="23016"/>
    <cellStyle name="Note 2 2 5 7" xfId="23017"/>
    <cellStyle name="Note 2 2 5 7 2" xfId="23018"/>
    <cellStyle name="Note 2 2 5 7 2 2" xfId="23019"/>
    <cellStyle name="Note 2 2 5 7 3" xfId="23020"/>
    <cellStyle name="Note 2 2 5 8" xfId="23021"/>
    <cellStyle name="Note 2 2 5 8 2" xfId="23022"/>
    <cellStyle name="Note 2 2 5 8 2 2" xfId="23023"/>
    <cellStyle name="Note 2 2 5 8 3" xfId="23024"/>
    <cellStyle name="Note 2 2 5 9" xfId="23025"/>
    <cellStyle name="Note 2 2 5 9 2" xfId="23026"/>
    <cellStyle name="Note 2 2 5 9 2 2" xfId="23027"/>
    <cellStyle name="Note 2 2 5 9 3" xfId="23028"/>
    <cellStyle name="Note 2 2 6" xfId="700"/>
    <cellStyle name="Note 2 2 6 10" xfId="23029"/>
    <cellStyle name="Note 2 2 6 10 2" xfId="23030"/>
    <cellStyle name="Note 2 2 6 10 2 2" xfId="23031"/>
    <cellStyle name="Note 2 2 6 10 3" xfId="23032"/>
    <cellStyle name="Note 2 2 6 11" xfId="23033"/>
    <cellStyle name="Note 2 2 6 11 2" xfId="23034"/>
    <cellStyle name="Note 2 2 6 11 2 2" xfId="23035"/>
    <cellStyle name="Note 2 2 6 11 3" xfId="23036"/>
    <cellStyle name="Note 2 2 6 12" xfId="23037"/>
    <cellStyle name="Note 2 2 6 12 2" xfId="23038"/>
    <cellStyle name="Note 2 2 6 12 2 2" xfId="23039"/>
    <cellStyle name="Note 2 2 6 12 3" xfId="23040"/>
    <cellStyle name="Note 2 2 6 13" xfId="23041"/>
    <cellStyle name="Note 2 2 6 13 2" xfId="23042"/>
    <cellStyle name="Note 2 2 6 13 2 2" xfId="23043"/>
    <cellStyle name="Note 2 2 6 13 3" xfId="23044"/>
    <cellStyle name="Note 2 2 6 14" xfId="23045"/>
    <cellStyle name="Note 2 2 6 14 2" xfId="23046"/>
    <cellStyle name="Note 2 2 6 14 2 2" xfId="23047"/>
    <cellStyle name="Note 2 2 6 14 3" xfId="23048"/>
    <cellStyle name="Note 2 2 6 15" xfId="23049"/>
    <cellStyle name="Note 2 2 6 15 2" xfId="23050"/>
    <cellStyle name="Note 2 2 6 15 2 2" xfId="23051"/>
    <cellStyle name="Note 2 2 6 15 3" xfId="23052"/>
    <cellStyle name="Note 2 2 6 16" xfId="23053"/>
    <cellStyle name="Note 2 2 6 16 2" xfId="23054"/>
    <cellStyle name="Note 2 2 6 16 2 2" xfId="23055"/>
    <cellStyle name="Note 2 2 6 16 3" xfId="23056"/>
    <cellStyle name="Note 2 2 6 17" xfId="23057"/>
    <cellStyle name="Note 2 2 6 17 2" xfId="23058"/>
    <cellStyle name="Note 2 2 6 17 2 2" xfId="23059"/>
    <cellStyle name="Note 2 2 6 17 3" xfId="23060"/>
    <cellStyle name="Note 2 2 6 18" xfId="23061"/>
    <cellStyle name="Note 2 2 6 18 2" xfId="23062"/>
    <cellStyle name="Note 2 2 6 18 2 2" xfId="23063"/>
    <cellStyle name="Note 2 2 6 18 3" xfId="23064"/>
    <cellStyle name="Note 2 2 6 19" xfId="23065"/>
    <cellStyle name="Note 2 2 6 19 2" xfId="23066"/>
    <cellStyle name="Note 2 2 6 19 2 2" xfId="23067"/>
    <cellStyle name="Note 2 2 6 19 3" xfId="23068"/>
    <cellStyle name="Note 2 2 6 2" xfId="23069"/>
    <cellStyle name="Note 2 2 6 2 2" xfId="23070"/>
    <cellStyle name="Note 2 2 6 2 2 2" xfId="23071"/>
    <cellStyle name="Note 2 2 6 2 3" xfId="23072"/>
    <cellStyle name="Note 2 2 6 20" xfId="23073"/>
    <cellStyle name="Note 2 2 6 20 2" xfId="23074"/>
    <cellStyle name="Note 2 2 6 20 2 2" xfId="23075"/>
    <cellStyle name="Note 2 2 6 20 3" xfId="23076"/>
    <cellStyle name="Note 2 2 6 21" xfId="23077"/>
    <cellStyle name="Note 2 2 6 21 2" xfId="23078"/>
    <cellStyle name="Note 2 2 6 22" xfId="23079"/>
    <cellStyle name="Note 2 2 6 3" xfId="23080"/>
    <cellStyle name="Note 2 2 6 3 2" xfId="23081"/>
    <cellStyle name="Note 2 2 6 3 2 2" xfId="23082"/>
    <cellStyle name="Note 2 2 6 3 3" xfId="23083"/>
    <cellStyle name="Note 2 2 6 4" xfId="23084"/>
    <cellStyle name="Note 2 2 6 4 2" xfId="23085"/>
    <cellStyle name="Note 2 2 6 4 2 2" xfId="23086"/>
    <cellStyle name="Note 2 2 6 4 3" xfId="23087"/>
    <cellStyle name="Note 2 2 6 5" xfId="23088"/>
    <cellStyle name="Note 2 2 6 5 2" xfId="23089"/>
    <cellStyle name="Note 2 2 6 5 2 2" xfId="23090"/>
    <cellStyle name="Note 2 2 6 5 3" xfId="23091"/>
    <cellStyle name="Note 2 2 6 6" xfId="23092"/>
    <cellStyle name="Note 2 2 6 6 2" xfId="23093"/>
    <cellStyle name="Note 2 2 6 6 2 2" xfId="23094"/>
    <cellStyle name="Note 2 2 6 6 3" xfId="23095"/>
    <cellStyle name="Note 2 2 6 7" xfId="23096"/>
    <cellStyle name="Note 2 2 6 7 2" xfId="23097"/>
    <cellStyle name="Note 2 2 6 7 2 2" xfId="23098"/>
    <cellStyle name="Note 2 2 6 7 3" xfId="23099"/>
    <cellStyle name="Note 2 2 6 8" xfId="23100"/>
    <cellStyle name="Note 2 2 6 8 2" xfId="23101"/>
    <cellStyle name="Note 2 2 6 8 2 2" xfId="23102"/>
    <cellStyle name="Note 2 2 6 8 3" xfId="23103"/>
    <cellStyle name="Note 2 2 6 9" xfId="23104"/>
    <cellStyle name="Note 2 2 6 9 2" xfId="23105"/>
    <cellStyle name="Note 2 2 6 9 2 2" xfId="23106"/>
    <cellStyle name="Note 2 2 6 9 3" xfId="23107"/>
    <cellStyle name="Note 2 2 7" xfId="701"/>
    <cellStyle name="Note 2 2 7 2" xfId="23108"/>
    <cellStyle name="Note 2 2 7 2 2" xfId="23109"/>
    <cellStyle name="Note 2 2 7 3" xfId="23110"/>
    <cellStyle name="Note 2 2 8" xfId="23111"/>
    <cellStyle name="Note 2 2 8 2" xfId="23112"/>
    <cellStyle name="Note 2 2 8 2 2" xfId="23113"/>
    <cellStyle name="Note 2 2 8 3" xfId="23114"/>
    <cellStyle name="Note 2 2 9" xfId="23115"/>
    <cellStyle name="Note 2 2 9 2" xfId="23116"/>
    <cellStyle name="Note 2 2 9 2 2" xfId="23117"/>
    <cellStyle name="Note 2 2 9 3" xfId="23118"/>
    <cellStyle name="Note 2 3" xfId="702"/>
    <cellStyle name="Note 2 3 2" xfId="703"/>
    <cellStyle name="Note 2 3 2 2" xfId="23119"/>
    <cellStyle name="Note 2 3 3" xfId="704"/>
    <cellStyle name="Note 2 3 4" xfId="705"/>
    <cellStyle name="Note 2 3 5" xfId="706"/>
    <cellStyle name="Note 2 3 6" xfId="707"/>
    <cellStyle name="Note 2 4" xfId="708"/>
    <cellStyle name="Note 2 4 2" xfId="709"/>
    <cellStyle name="Note 2 4 3" xfId="710"/>
    <cellStyle name="Note 2 4 4" xfId="711"/>
    <cellStyle name="Note 2 4 5" xfId="712"/>
    <cellStyle name="Note 2 4 6" xfId="713"/>
    <cellStyle name="Note 2 5" xfId="714"/>
    <cellStyle name="Note 2 5 2" xfId="715"/>
    <cellStyle name="Note 2 5 3" xfId="716"/>
    <cellStyle name="Note 2 5 4" xfId="717"/>
    <cellStyle name="Note 2 5 5" xfId="718"/>
    <cellStyle name="Note 2 5 6" xfId="719"/>
    <cellStyle name="Note 2 6" xfId="720"/>
    <cellStyle name="Note 2 7" xfId="721"/>
    <cellStyle name="Note 2 8" xfId="722"/>
    <cellStyle name="Note 2 9" xfId="23120"/>
    <cellStyle name="Note 3" xfId="723"/>
    <cellStyle name="Note 3 2" xfId="724"/>
    <cellStyle name="Note 3 2 10" xfId="23121"/>
    <cellStyle name="Note 3 2 10 2" xfId="23122"/>
    <cellStyle name="Note 3 2 10 2 2" xfId="23123"/>
    <cellStyle name="Note 3 2 10 3" xfId="23124"/>
    <cellStyle name="Note 3 2 11" xfId="23125"/>
    <cellStyle name="Note 3 2 11 2" xfId="23126"/>
    <cellStyle name="Note 3 2 11 2 2" xfId="23127"/>
    <cellStyle name="Note 3 2 11 3" xfId="23128"/>
    <cellStyle name="Note 3 2 12" xfId="23129"/>
    <cellStyle name="Note 3 2 12 2" xfId="23130"/>
    <cellStyle name="Note 3 2 12 2 2" xfId="23131"/>
    <cellStyle name="Note 3 2 12 3" xfId="23132"/>
    <cellStyle name="Note 3 2 13" xfId="23133"/>
    <cellStyle name="Note 3 2 13 2" xfId="23134"/>
    <cellStyle name="Note 3 2 13 2 2" xfId="23135"/>
    <cellStyle name="Note 3 2 13 3" xfId="23136"/>
    <cellStyle name="Note 3 2 14" xfId="23137"/>
    <cellStyle name="Note 3 2 14 2" xfId="23138"/>
    <cellStyle name="Note 3 2 14 2 2" xfId="23139"/>
    <cellStyle name="Note 3 2 14 3" xfId="23140"/>
    <cellStyle name="Note 3 2 15" xfId="23141"/>
    <cellStyle name="Note 3 2 15 2" xfId="23142"/>
    <cellStyle name="Note 3 2 15 2 2" xfId="23143"/>
    <cellStyle name="Note 3 2 15 3" xfId="23144"/>
    <cellStyle name="Note 3 2 16" xfId="23145"/>
    <cellStyle name="Note 3 2 16 2" xfId="23146"/>
    <cellStyle name="Note 3 2 16 2 2" xfId="23147"/>
    <cellStyle name="Note 3 2 16 3" xfId="23148"/>
    <cellStyle name="Note 3 2 17" xfId="23149"/>
    <cellStyle name="Note 3 2 17 2" xfId="23150"/>
    <cellStyle name="Note 3 2 17 2 2" xfId="23151"/>
    <cellStyle name="Note 3 2 17 3" xfId="23152"/>
    <cellStyle name="Note 3 2 18" xfId="23153"/>
    <cellStyle name="Note 3 2 18 2" xfId="23154"/>
    <cellStyle name="Note 3 2 18 2 2" xfId="23155"/>
    <cellStyle name="Note 3 2 18 3" xfId="23156"/>
    <cellStyle name="Note 3 2 19" xfId="23157"/>
    <cellStyle name="Note 3 2 19 2" xfId="23158"/>
    <cellStyle name="Note 3 2 19 2 2" xfId="23159"/>
    <cellStyle name="Note 3 2 19 3" xfId="23160"/>
    <cellStyle name="Note 3 2 2" xfId="725"/>
    <cellStyle name="Note 3 2 2 10" xfId="23161"/>
    <cellStyle name="Note 3 2 2 10 2" xfId="23162"/>
    <cellStyle name="Note 3 2 2 10 2 2" xfId="23163"/>
    <cellStyle name="Note 3 2 2 10 3" xfId="23164"/>
    <cellStyle name="Note 3 2 2 11" xfId="23165"/>
    <cellStyle name="Note 3 2 2 11 2" xfId="23166"/>
    <cellStyle name="Note 3 2 2 11 2 2" xfId="23167"/>
    <cellStyle name="Note 3 2 2 11 3" xfId="23168"/>
    <cellStyle name="Note 3 2 2 12" xfId="23169"/>
    <cellStyle name="Note 3 2 2 12 2" xfId="23170"/>
    <cellStyle name="Note 3 2 2 12 2 2" xfId="23171"/>
    <cellStyle name="Note 3 2 2 12 3" xfId="23172"/>
    <cellStyle name="Note 3 2 2 13" xfId="23173"/>
    <cellStyle name="Note 3 2 2 13 2" xfId="23174"/>
    <cellStyle name="Note 3 2 2 13 2 2" xfId="23175"/>
    <cellStyle name="Note 3 2 2 13 3" xfId="23176"/>
    <cellStyle name="Note 3 2 2 14" xfId="23177"/>
    <cellStyle name="Note 3 2 2 14 2" xfId="23178"/>
    <cellStyle name="Note 3 2 2 14 2 2" xfId="23179"/>
    <cellStyle name="Note 3 2 2 14 3" xfId="23180"/>
    <cellStyle name="Note 3 2 2 15" xfId="23181"/>
    <cellStyle name="Note 3 2 2 15 2" xfId="23182"/>
    <cellStyle name="Note 3 2 2 15 2 2" xfId="23183"/>
    <cellStyle name="Note 3 2 2 15 3" xfId="23184"/>
    <cellStyle name="Note 3 2 2 16" xfId="23185"/>
    <cellStyle name="Note 3 2 2 16 2" xfId="23186"/>
    <cellStyle name="Note 3 2 2 16 2 2" xfId="23187"/>
    <cellStyle name="Note 3 2 2 16 3" xfId="23188"/>
    <cellStyle name="Note 3 2 2 17" xfId="23189"/>
    <cellStyle name="Note 3 2 2 17 2" xfId="23190"/>
    <cellStyle name="Note 3 2 2 17 2 2" xfId="23191"/>
    <cellStyle name="Note 3 2 2 17 3" xfId="23192"/>
    <cellStyle name="Note 3 2 2 18" xfId="23193"/>
    <cellStyle name="Note 3 2 2 18 2" xfId="23194"/>
    <cellStyle name="Note 3 2 2 18 2 2" xfId="23195"/>
    <cellStyle name="Note 3 2 2 18 3" xfId="23196"/>
    <cellStyle name="Note 3 2 2 19" xfId="23197"/>
    <cellStyle name="Note 3 2 2 19 2" xfId="23198"/>
    <cellStyle name="Note 3 2 2 19 2 2" xfId="23199"/>
    <cellStyle name="Note 3 2 2 19 3" xfId="23200"/>
    <cellStyle name="Note 3 2 2 2" xfId="726"/>
    <cellStyle name="Note 3 2 2 2 10" xfId="23201"/>
    <cellStyle name="Note 3 2 2 2 10 2" xfId="23202"/>
    <cellStyle name="Note 3 2 2 2 10 2 2" xfId="23203"/>
    <cellStyle name="Note 3 2 2 2 10 3" xfId="23204"/>
    <cellStyle name="Note 3 2 2 2 11" xfId="23205"/>
    <cellStyle name="Note 3 2 2 2 11 2" xfId="23206"/>
    <cellStyle name="Note 3 2 2 2 11 2 2" xfId="23207"/>
    <cellStyle name="Note 3 2 2 2 11 3" xfId="23208"/>
    <cellStyle name="Note 3 2 2 2 12" xfId="23209"/>
    <cellStyle name="Note 3 2 2 2 12 2" xfId="23210"/>
    <cellStyle name="Note 3 2 2 2 12 2 2" xfId="23211"/>
    <cellStyle name="Note 3 2 2 2 12 3" xfId="23212"/>
    <cellStyle name="Note 3 2 2 2 13" xfId="23213"/>
    <cellStyle name="Note 3 2 2 2 13 2" xfId="23214"/>
    <cellStyle name="Note 3 2 2 2 13 2 2" xfId="23215"/>
    <cellStyle name="Note 3 2 2 2 13 3" xfId="23216"/>
    <cellStyle name="Note 3 2 2 2 14" xfId="23217"/>
    <cellStyle name="Note 3 2 2 2 14 2" xfId="23218"/>
    <cellStyle name="Note 3 2 2 2 14 2 2" xfId="23219"/>
    <cellStyle name="Note 3 2 2 2 14 3" xfId="23220"/>
    <cellStyle name="Note 3 2 2 2 15" xfId="23221"/>
    <cellStyle name="Note 3 2 2 2 15 2" xfId="23222"/>
    <cellStyle name="Note 3 2 2 2 15 2 2" xfId="23223"/>
    <cellStyle name="Note 3 2 2 2 15 3" xfId="23224"/>
    <cellStyle name="Note 3 2 2 2 16" xfId="23225"/>
    <cellStyle name="Note 3 2 2 2 16 2" xfId="23226"/>
    <cellStyle name="Note 3 2 2 2 16 2 2" xfId="23227"/>
    <cellStyle name="Note 3 2 2 2 16 3" xfId="23228"/>
    <cellStyle name="Note 3 2 2 2 17" xfId="23229"/>
    <cellStyle name="Note 3 2 2 2 17 2" xfId="23230"/>
    <cellStyle name="Note 3 2 2 2 17 2 2" xfId="23231"/>
    <cellStyle name="Note 3 2 2 2 17 3" xfId="23232"/>
    <cellStyle name="Note 3 2 2 2 18" xfId="23233"/>
    <cellStyle name="Note 3 2 2 2 18 2" xfId="23234"/>
    <cellStyle name="Note 3 2 2 2 19" xfId="23235"/>
    <cellStyle name="Note 3 2 2 2 2" xfId="23236"/>
    <cellStyle name="Note 3 2 2 2 2 10" xfId="23237"/>
    <cellStyle name="Note 3 2 2 2 2 10 2" xfId="23238"/>
    <cellStyle name="Note 3 2 2 2 2 10 2 2" xfId="23239"/>
    <cellStyle name="Note 3 2 2 2 2 10 3" xfId="23240"/>
    <cellStyle name="Note 3 2 2 2 2 11" xfId="23241"/>
    <cellStyle name="Note 3 2 2 2 2 11 2" xfId="23242"/>
    <cellStyle name="Note 3 2 2 2 2 11 2 2" xfId="23243"/>
    <cellStyle name="Note 3 2 2 2 2 11 3" xfId="23244"/>
    <cellStyle name="Note 3 2 2 2 2 12" xfId="23245"/>
    <cellStyle name="Note 3 2 2 2 2 12 2" xfId="23246"/>
    <cellStyle name="Note 3 2 2 2 2 12 2 2" xfId="23247"/>
    <cellStyle name="Note 3 2 2 2 2 12 3" xfId="23248"/>
    <cellStyle name="Note 3 2 2 2 2 13" xfId="23249"/>
    <cellStyle name="Note 3 2 2 2 2 13 2" xfId="23250"/>
    <cellStyle name="Note 3 2 2 2 2 13 2 2" xfId="23251"/>
    <cellStyle name="Note 3 2 2 2 2 13 3" xfId="23252"/>
    <cellStyle name="Note 3 2 2 2 2 14" xfId="23253"/>
    <cellStyle name="Note 3 2 2 2 2 14 2" xfId="23254"/>
    <cellStyle name="Note 3 2 2 2 2 14 2 2" xfId="23255"/>
    <cellStyle name="Note 3 2 2 2 2 14 3" xfId="23256"/>
    <cellStyle name="Note 3 2 2 2 2 15" xfId="23257"/>
    <cellStyle name="Note 3 2 2 2 2 15 2" xfId="23258"/>
    <cellStyle name="Note 3 2 2 2 2 15 2 2" xfId="23259"/>
    <cellStyle name="Note 3 2 2 2 2 15 3" xfId="23260"/>
    <cellStyle name="Note 3 2 2 2 2 16" xfId="23261"/>
    <cellStyle name="Note 3 2 2 2 2 16 2" xfId="23262"/>
    <cellStyle name="Note 3 2 2 2 2 16 2 2" xfId="23263"/>
    <cellStyle name="Note 3 2 2 2 2 16 3" xfId="23264"/>
    <cellStyle name="Note 3 2 2 2 2 17" xfId="23265"/>
    <cellStyle name="Note 3 2 2 2 2 17 2" xfId="23266"/>
    <cellStyle name="Note 3 2 2 2 2 17 2 2" xfId="23267"/>
    <cellStyle name="Note 3 2 2 2 2 17 3" xfId="23268"/>
    <cellStyle name="Note 3 2 2 2 2 18" xfId="23269"/>
    <cellStyle name="Note 3 2 2 2 2 18 2" xfId="23270"/>
    <cellStyle name="Note 3 2 2 2 2 18 2 2" xfId="23271"/>
    <cellStyle name="Note 3 2 2 2 2 18 3" xfId="23272"/>
    <cellStyle name="Note 3 2 2 2 2 19" xfId="23273"/>
    <cellStyle name="Note 3 2 2 2 2 19 2" xfId="23274"/>
    <cellStyle name="Note 3 2 2 2 2 19 2 2" xfId="23275"/>
    <cellStyle name="Note 3 2 2 2 2 19 3" xfId="23276"/>
    <cellStyle name="Note 3 2 2 2 2 2" xfId="23277"/>
    <cellStyle name="Note 3 2 2 2 2 2 2" xfId="23278"/>
    <cellStyle name="Note 3 2 2 2 2 2 2 2" xfId="23279"/>
    <cellStyle name="Note 3 2 2 2 2 2 3" xfId="23280"/>
    <cellStyle name="Note 3 2 2 2 2 20" xfId="23281"/>
    <cellStyle name="Note 3 2 2 2 2 20 2" xfId="23282"/>
    <cellStyle name="Note 3 2 2 2 2 20 2 2" xfId="23283"/>
    <cellStyle name="Note 3 2 2 2 2 20 3" xfId="23284"/>
    <cellStyle name="Note 3 2 2 2 2 21" xfId="23285"/>
    <cellStyle name="Note 3 2 2 2 2 21 2" xfId="23286"/>
    <cellStyle name="Note 3 2 2 2 2 22" xfId="23287"/>
    <cellStyle name="Note 3 2 2 2 2 3" xfId="23288"/>
    <cellStyle name="Note 3 2 2 2 2 3 2" xfId="23289"/>
    <cellStyle name="Note 3 2 2 2 2 3 2 2" xfId="23290"/>
    <cellStyle name="Note 3 2 2 2 2 3 3" xfId="23291"/>
    <cellStyle name="Note 3 2 2 2 2 4" xfId="23292"/>
    <cellStyle name="Note 3 2 2 2 2 4 2" xfId="23293"/>
    <cellStyle name="Note 3 2 2 2 2 4 2 2" xfId="23294"/>
    <cellStyle name="Note 3 2 2 2 2 4 3" xfId="23295"/>
    <cellStyle name="Note 3 2 2 2 2 5" xfId="23296"/>
    <cellStyle name="Note 3 2 2 2 2 5 2" xfId="23297"/>
    <cellStyle name="Note 3 2 2 2 2 5 2 2" xfId="23298"/>
    <cellStyle name="Note 3 2 2 2 2 5 3" xfId="23299"/>
    <cellStyle name="Note 3 2 2 2 2 6" xfId="23300"/>
    <cellStyle name="Note 3 2 2 2 2 6 2" xfId="23301"/>
    <cellStyle name="Note 3 2 2 2 2 6 2 2" xfId="23302"/>
    <cellStyle name="Note 3 2 2 2 2 6 3" xfId="23303"/>
    <cellStyle name="Note 3 2 2 2 2 7" xfId="23304"/>
    <cellStyle name="Note 3 2 2 2 2 7 2" xfId="23305"/>
    <cellStyle name="Note 3 2 2 2 2 7 2 2" xfId="23306"/>
    <cellStyle name="Note 3 2 2 2 2 7 3" xfId="23307"/>
    <cellStyle name="Note 3 2 2 2 2 8" xfId="23308"/>
    <cellStyle name="Note 3 2 2 2 2 8 2" xfId="23309"/>
    <cellStyle name="Note 3 2 2 2 2 8 2 2" xfId="23310"/>
    <cellStyle name="Note 3 2 2 2 2 8 3" xfId="23311"/>
    <cellStyle name="Note 3 2 2 2 2 9" xfId="23312"/>
    <cellStyle name="Note 3 2 2 2 2 9 2" xfId="23313"/>
    <cellStyle name="Note 3 2 2 2 2 9 2 2" xfId="23314"/>
    <cellStyle name="Note 3 2 2 2 2 9 3" xfId="23315"/>
    <cellStyle name="Note 3 2 2 2 3" xfId="23316"/>
    <cellStyle name="Note 3 2 2 2 3 2" xfId="23317"/>
    <cellStyle name="Note 3 2 2 2 3 2 2" xfId="23318"/>
    <cellStyle name="Note 3 2 2 2 3 3" xfId="23319"/>
    <cellStyle name="Note 3 2 2 2 4" xfId="23320"/>
    <cellStyle name="Note 3 2 2 2 4 2" xfId="23321"/>
    <cellStyle name="Note 3 2 2 2 4 2 2" xfId="23322"/>
    <cellStyle name="Note 3 2 2 2 4 3" xfId="23323"/>
    <cellStyle name="Note 3 2 2 2 5" xfId="23324"/>
    <cellStyle name="Note 3 2 2 2 5 2" xfId="23325"/>
    <cellStyle name="Note 3 2 2 2 5 2 2" xfId="23326"/>
    <cellStyle name="Note 3 2 2 2 5 3" xfId="23327"/>
    <cellStyle name="Note 3 2 2 2 6" xfId="23328"/>
    <cellStyle name="Note 3 2 2 2 6 2" xfId="23329"/>
    <cellStyle name="Note 3 2 2 2 6 2 2" xfId="23330"/>
    <cellStyle name="Note 3 2 2 2 6 3" xfId="23331"/>
    <cellStyle name="Note 3 2 2 2 7" xfId="23332"/>
    <cellStyle name="Note 3 2 2 2 7 2" xfId="23333"/>
    <cellStyle name="Note 3 2 2 2 7 2 2" xfId="23334"/>
    <cellStyle name="Note 3 2 2 2 7 3" xfId="23335"/>
    <cellStyle name="Note 3 2 2 2 8" xfId="23336"/>
    <cellStyle name="Note 3 2 2 2 8 2" xfId="23337"/>
    <cellStyle name="Note 3 2 2 2 8 2 2" xfId="23338"/>
    <cellStyle name="Note 3 2 2 2 8 3" xfId="23339"/>
    <cellStyle name="Note 3 2 2 2 9" xfId="23340"/>
    <cellStyle name="Note 3 2 2 2 9 2" xfId="23341"/>
    <cellStyle name="Note 3 2 2 2 9 2 2" xfId="23342"/>
    <cellStyle name="Note 3 2 2 2 9 3" xfId="23343"/>
    <cellStyle name="Note 3 2 2 20" xfId="23344"/>
    <cellStyle name="Note 3 2 2 20 2" xfId="23345"/>
    <cellStyle name="Note 3 2 2 20 2 2" xfId="23346"/>
    <cellStyle name="Note 3 2 2 20 3" xfId="23347"/>
    <cellStyle name="Note 3 2 2 21" xfId="23348"/>
    <cellStyle name="Note 3 2 2 21 2" xfId="23349"/>
    <cellStyle name="Note 3 2 2 22" xfId="23350"/>
    <cellStyle name="Note 3 2 2 3" xfId="727"/>
    <cellStyle name="Note 3 2 2 3 10" xfId="23351"/>
    <cellStyle name="Note 3 2 2 3 10 2" xfId="23352"/>
    <cellStyle name="Note 3 2 2 3 10 2 2" xfId="23353"/>
    <cellStyle name="Note 3 2 2 3 10 3" xfId="23354"/>
    <cellStyle name="Note 3 2 2 3 11" xfId="23355"/>
    <cellStyle name="Note 3 2 2 3 11 2" xfId="23356"/>
    <cellStyle name="Note 3 2 2 3 11 2 2" xfId="23357"/>
    <cellStyle name="Note 3 2 2 3 11 3" xfId="23358"/>
    <cellStyle name="Note 3 2 2 3 12" xfId="23359"/>
    <cellStyle name="Note 3 2 2 3 12 2" xfId="23360"/>
    <cellStyle name="Note 3 2 2 3 12 2 2" xfId="23361"/>
    <cellStyle name="Note 3 2 2 3 12 3" xfId="23362"/>
    <cellStyle name="Note 3 2 2 3 13" xfId="23363"/>
    <cellStyle name="Note 3 2 2 3 13 2" xfId="23364"/>
    <cellStyle name="Note 3 2 2 3 13 2 2" xfId="23365"/>
    <cellStyle name="Note 3 2 2 3 13 3" xfId="23366"/>
    <cellStyle name="Note 3 2 2 3 14" xfId="23367"/>
    <cellStyle name="Note 3 2 2 3 14 2" xfId="23368"/>
    <cellStyle name="Note 3 2 2 3 14 2 2" xfId="23369"/>
    <cellStyle name="Note 3 2 2 3 14 3" xfId="23370"/>
    <cellStyle name="Note 3 2 2 3 15" xfId="23371"/>
    <cellStyle name="Note 3 2 2 3 15 2" xfId="23372"/>
    <cellStyle name="Note 3 2 2 3 15 2 2" xfId="23373"/>
    <cellStyle name="Note 3 2 2 3 15 3" xfId="23374"/>
    <cellStyle name="Note 3 2 2 3 16" xfId="23375"/>
    <cellStyle name="Note 3 2 2 3 16 2" xfId="23376"/>
    <cellStyle name="Note 3 2 2 3 16 2 2" xfId="23377"/>
    <cellStyle name="Note 3 2 2 3 16 3" xfId="23378"/>
    <cellStyle name="Note 3 2 2 3 17" xfId="23379"/>
    <cellStyle name="Note 3 2 2 3 17 2" xfId="23380"/>
    <cellStyle name="Note 3 2 2 3 17 2 2" xfId="23381"/>
    <cellStyle name="Note 3 2 2 3 17 3" xfId="23382"/>
    <cellStyle name="Note 3 2 2 3 18" xfId="23383"/>
    <cellStyle name="Note 3 2 2 3 18 2" xfId="23384"/>
    <cellStyle name="Note 3 2 2 3 19" xfId="23385"/>
    <cellStyle name="Note 3 2 2 3 2" xfId="23386"/>
    <cellStyle name="Note 3 2 2 3 2 10" xfId="23387"/>
    <cellStyle name="Note 3 2 2 3 2 10 2" xfId="23388"/>
    <cellStyle name="Note 3 2 2 3 2 10 2 2" xfId="23389"/>
    <cellStyle name="Note 3 2 2 3 2 10 3" xfId="23390"/>
    <cellStyle name="Note 3 2 2 3 2 11" xfId="23391"/>
    <cellStyle name="Note 3 2 2 3 2 11 2" xfId="23392"/>
    <cellStyle name="Note 3 2 2 3 2 11 2 2" xfId="23393"/>
    <cellStyle name="Note 3 2 2 3 2 11 3" xfId="23394"/>
    <cellStyle name="Note 3 2 2 3 2 12" xfId="23395"/>
    <cellStyle name="Note 3 2 2 3 2 12 2" xfId="23396"/>
    <cellStyle name="Note 3 2 2 3 2 12 2 2" xfId="23397"/>
    <cellStyle name="Note 3 2 2 3 2 12 3" xfId="23398"/>
    <cellStyle name="Note 3 2 2 3 2 13" xfId="23399"/>
    <cellStyle name="Note 3 2 2 3 2 13 2" xfId="23400"/>
    <cellStyle name="Note 3 2 2 3 2 13 2 2" xfId="23401"/>
    <cellStyle name="Note 3 2 2 3 2 13 3" xfId="23402"/>
    <cellStyle name="Note 3 2 2 3 2 14" xfId="23403"/>
    <cellStyle name="Note 3 2 2 3 2 14 2" xfId="23404"/>
    <cellStyle name="Note 3 2 2 3 2 14 2 2" xfId="23405"/>
    <cellStyle name="Note 3 2 2 3 2 14 3" xfId="23406"/>
    <cellStyle name="Note 3 2 2 3 2 15" xfId="23407"/>
    <cellStyle name="Note 3 2 2 3 2 15 2" xfId="23408"/>
    <cellStyle name="Note 3 2 2 3 2 15 2 2" xfId="23409"/>
    <cellStyle name="Note 3 2 2 3 2 15 3" xfId="23410"/>
    <cellStyle name="Note 3 2 2 3 2 16" xfId="23411"/>
    <cellStyle name="Note 3 2 2 3 2 16 2" xfId="23412"/>
    <cellStyle name="Note 3 2 2 3 2 16 2 2" xfId="23413"/>
    <cellStyle name="Note 3 2 2 3 2 16 3" xfId="23414"/>
    <cellStyle name="Note 3 2 2 3 2 17" xfId="23415"/>
    <cellStyle name="Note 3 2 2 3 2 17 2" xfId="23416"/>
    <cellStyle name="Note 3 2 2 3 2 17 2 2" xfId="23417"/>
    <cellStyle name="Note 3 2 2 3 2 17 3" xfId="23418"/>
    <cellStyle name="Note 3 2 2 3 2 18" xfId="23419"/>
    <cellStyle name="Note 3 2 2 3 2 18 2" xfId="23420"/>
    <cellStyle name="Note 3 2 2 3 2 18 2 2" xfId="23421"/>
    <cellStyle name="Note 3 2 2 3 2 18 3" xfId="23422"/>
    <cellStyle name="Note 3 2 2 3 2 19" xfId="23423"/>
    <cellStyle name="Note 3 2 2 3 2 19 2" xfId="23424"/>
    <cellStyle name="Note 3 2 2 3 2 19 2 2" xfId="23425"/>
    <cellStyle name="Note 3 2 2 3 2 19 3" xfId="23426"/>
    <cellStyle name="Note 3 2 2 3 2 2" xfId="23427"/>
    <cellStyle name="Note 3 2 2 3 2 2 2" xfId="23428"/>
    <cellStyle name="Note 3 2 2 3 2 2 2 2" xfId="23429"/>
    <cellStyle name="Note 3 2 2 3 2 2 3" xfId="23430"/>
    <cellStyle name="Note 3 2 2 3 2 20" xfId="23431"/>
    <cellStyle name="Note 3 2 2 3 2 20 2" xfId="23432"/>
    <cellStyle name="Note 3 2 2 3 2 20 2 2" xfId="23433"/>
    <cellStyle name="Note 3 2 2 3 2 20 3" xfId="23434"/>
    <cellStyle name="Note 3 2 2 3 2 21" xfId="23435"/>
    <cellStyle name="Note 3 2 2 3 2 21 2" xfId="23436"/>
    <cellStyle name="Note 3 2 2 3 2 22" xfId="23437"/>
    <cellStyle name="Note 3 2 2 3 2 3" xfId="23438"/>
    <cellStyle name="Note 3 2 2 3 2 3 2" xfId="23439"/>
    <cellStyle name="Note 3 2 2 3 2 3 2 2" xfId="23440"/>
    <cellStyle name="Note 3 2 2 3 2 3 3" xfId="23441"/>
    <cellStyle name="Note 3 2 2 3 2 4" xfId="23442"/>
    <cellStyle name="Note 3 2 2 3 2 4 2" xfId="23443"/>
    <cellStyle name="Note 3 2 2 3 2 4 2 2" xfId="23444"/>
    <cellStyle name="Note 3 2 2 3 2 4 3" xfId="23445"/>
    <cellStyle name="Note 3 2 2 3 2 5" xfId="23446"/>
    <cellStyle name="Note 3 2 2 3 2 5 2" xfId="23447"/>
    <cellStyle name="Note 3 2 2 3 2 5 2 2" xfId="23448"/>
    <cellStyle name="Note 3 2 2 3 2 5 3" xfId="23449"/>
    <cellStyle name="Note 3 2 2 3 2 6" xfId="23450"/>
    <cellStyle name="Note 3 2 2 3 2 6 2" xfId="23451"/>
    <cellStyle name="Note 3 2 2 3 2 6 2 2" xfId="23452"/>
    <cellStyle name="Note 3 2 2 3 2 6 3" xfId="23453"/>
    <cellStyle name="Note 3 2 2 3 2 7" xfId="23454"/>
    <cellStyle name="Note 3 2 2 3 2 7 2" xfId="23455"/>
    <cellStyle name="Note 3 2 2 3 2 7 2 2" xfId="23456"/>
    <cellStyle name="Note 3 2 2 3 2 7 3" xfId="23457"/>
    <cellStyle name="Note 3 2 2 3 2 8" xfId="23458"/>
    <cellStyle name="Note 3 2 2 3 2 8 2" xfId="23459"/>
    <cellStyle name="Note 3 2 2 3 2 8 2 2" xfId="23460"/>
    <cellStyle name="Note 3 2 2 3 2 8 3" xfId="23461"/>
    <cellStyle name="Note 3 2 2 3 2 9" xfId="23462"/>
    <cellStyle name="Note 3 2 2 3 2 9 2" xfId="23463"/>
    <cellStyle name="Note 3 2 2 3 2 9 2 2" xfId="23464"/>
    <cellStyle name="Note 3 2 2 3 2 9 3" xfId="23465"/>
    <cellStyle name="Note 3 2 2 3 3" xfId="23466"/>
    <cellStyle name="Note 3 2 2 3 3 2" xfId="23467"/>
    <cellStyle name="Note 3 2 2 3 3 2 2" xfId="23468"/>
    <cellStyle name="Note 3 2 2 3 3 3" xfId="23469"/>
    <cellStyle name="Note 3 2 2 3 4" xfId="23470"/>
    <cellStyle name="Note 3 2 2 3 4 2" xfId="23471"/>
    <cellStyle name="Note 3 2 2 3 4 2 2" xfId="23472"/>
    <cellStyle name="Note 3 2 2 3 4 3" xfId="23473"/>
    <cellStyle name="Note 3 2 2 3 5" xfId="23474"/>
    <cellStyle name="Note 3 2 2 3 5 2" xfId="23475"/>
    <cellStyle name="Note 3 2 2 3 5 2 2" xfId="23476"/>
    <cellStyle name="Note 3 2 2 3 5 3" xfId="23477"/>
    <cellStyle name="Note 3 2 2 3 6" xfId="23478"/>
    <cellStyle name="Note 3 2 2 3 6 2" xfId="23479"/>
    <cellStyle name="Note 3 2 2 3 6 2 2" xfId="23480"/>
    <cellStyle name="Note 3 2 2 3 6 3" xfId="23481"/>
    <cellStyle name="Note 3 2 2 3 7" xfId="23482"/>
    <cellStyle name="Note 3 2 2 3 7 2" xfId="23483"/>
    <cellStyle name="Note 3 2 2 3 7 2 2" xfId="23484"/>
    <cellStyle name="Note 3 2 2 3 7 3" xfId="23485"/>
    <cellStyle name="Note 3 2 2 3 8" xfId="23486"/>
    <cellStyle name="Note 3 2 2 3 8 2" xfId="23487"/>
    <cellStyle name="Note 3 2 2 3 8 2 2" xfId="23488"/>
    <cellStyle name="Note 3 2 2 3 8 3" xfId="23489"/>
    <cellStyle name="Note 3 2 2 3 9" xfId="23490"/>
    <cellStyle name="Note 3 2 2 3 9 2" xfId="23491"/>
    <cellStyle name="Note 3 2 2 3 9 2 2" xfId="23492"/>
    <cellStyle name="Note 3 2 2 3 9 3" xfId="23493"/>
    <cellStyle name="Note 3 2 2 4" xfId="728"/>
    <cellStyle name="Note 3 2 2 4 10" xfId="23494"/>
    <cellStyle name="Note 3 2 2 4 10 2" xfId="23495"/>
    <cellStyle name="Note 3 2 2 4 10 2 2" xfId="23496"/>
    <cellStyle name="Note 3 2 2 4 10 3" xfId="23497"/>
    <cellStyle name="Note 3 2 2 4 11" xfId="23498"/>
    <cellStyle name="Note 3 2 2 4 11 2" xfId="23499"/>
    <cellStyle name="Note 3 2 2 4 11 2 2" xfId="23500"/>
    <cellStyle name="Note 3 2 2 4 11 3" xfId="23501"/>
    <cellStyle name="Note 3 2 2 4 12" xfId="23502"/>
    <cellStyle name="Note 3 2 2 4 12 2" xfId="23503"/>
    <cellStyle name="Note 3 2 2 4 12 2 2" xfId="23504"/>
    <cellStyle name="Note 3 2 2 4 12 3" xfId="23505"/>
    <cellStyle name="Note 3 2 2 4 13" xfId="23506"/>
    <cellStyle name="Note 3 2 2 4 13 2" xfId="23507"/>
    <cellStyle name="Note 3 2 2 4 13 2 2" xfId="23508"/>
    <cellStyle name="Note 3 2 2 4 13 3" xfId="23509"/>
    <cellStyle name="Note 3 2 2 4 14" xfId="23510"/>
    <cellStyle name="Note 3 2 2 4 14 2" xfId="23511"/>
    <cellStyle name="Note 3 2 2 4 14 2 2" xfId="23512"/>
    <cellStyle name="Note 3 2 2 4 14 3" xfId="23513"/>
    <cellStyle name="Note 3 2 2 4 15" xfId="23514"/>
    <cellStyle name="Note 3 2 2 4 15 2" xfId="23515"/>
    <cellStyle name="Note 3 2 2 4 15 2 2" xfId="23516"/>
    <cellStyle name="Note 3 2 2 4 15 3" xfId="23517"/>
    <cellStyle name="Note 3 2 2 4 16" xfId="23518"/>
    <cellStyle name="Note 3 2 2 4 16 2" xfId="23519"/>
    <cellStyle name="Note 3 2 2 4 16 2 2" xfId="23520"/>
    <cellStyle name="Note 3 2 2 4 16 3" xfId="23521"/>
    <cellStyle name="Note 3 2 2 4 17" xfId="23522"/>
    <cellStyle name="Note 3 2 2 4 17 2" xfId="23523"/>
    <cellStyle name="Note 3 2 2 4 17 2 2" xfId="23524"/>
    <cellStyle name="Note 3 2 2 4 17 3" xfId="23525"/>
    <cellStyle name="Note 3 2 2 4 18" xfId="23526"/>
    <cellStyle name="Note 3 2 2 4 18 2" xfId="23527"/>
    <cellStyle name="Note 3 2 2 4 18 2 2" xfId="23528"/>
    <cellStyle name="Note 3 2 2 4 18 3" xfId="23529"/>
    <cellStyle name="Note 3 2 2 4 19" xfId="23530"/>
    <cellStyle name="Note 3 2 2 4 19 2" xfId="23531"/>
    <cellStyle name="Note 3 2 2 4 19 2 2" xfId="23532"/>
    <cellStyle name="Note 3 2 2 4 19 3" xfId="23533"/>
    <cellStyle name="Note 3 2 2 4 2" xfId="23534"/>
    <cellStyle name="Note 3 2 2 4 2 10" xfId="23535"/>
    <cellStyle name="Note 3 2 2 4 2 10 2" xfId="23536"/>
    <cellStyle name="Note 3 2 2 4 2 10 2 2" xfId="23537"/>
    <cellStyle name="Note 3 2 2 4 2 10 3" xfId="23538"/>
    <cellStyle name="Note 3 2 2 4 2 11" xfId="23539"/>
    <cellStyle name="Note 3 2 2 4 2 11 2" xfId="23540"/>
    <cellStyle name="Note 3 2 2 4 2 11 2 2" xfId="23541"/>
    <cellStyle name="Note 3 2 2 4 2 11 3" xfId="23542"/>
    <cellStyle name="Note 3 2 2 4 2 12" xfId="23543"/>
    <cellStyle name="Note 3 2 2 4 2 12 2" xfId="23544"/>
    <cellStyle name="Note 3 2 2 4 2 12 2 2" xfId="23545"/>
    <cellStyle name="Note 3 2 2 4 2 12 3" xfId="23546"/>
    <cellStyle name="Note 3 2 2 4 2 13" xfId="23547"/>
    <cellStyle name="Note 3 2 2 4 2 13 2" xfId="23548"/>
    <cellStyle name="Note 3 2 2 4 2 13 2 2" xfId="23549"/>
    <cellStyle name="Note 3 2 2 4 2 13 3" xfId="23550"/>
    <cellStyle name="Note 3 2 2 4 2 14" xfId="23551"/>
    <cellStyle name="Note 3 2 2 4 2 14 2" xfId="23552"/>
    <cellStyle name="Note 3 2 2 4 2 14 2 2" xfId="23553"/>
    <cellStyle name="Note 3 2 2 4 2 14 3" xfId="23554"/>
    <cellStyle name="Note 3 2 2 4 2 15" xfId="23555"/>
    <cellStyle name="Note 3 2 2 4 2 15 2" xfId="23556"/>
    <cellStyle name="Note 3 2 2 4 2 15 2 2" xfId="23557"/>
    <cellStyle name="Note 3 2 2 4 2 15 3" xfId="23558"/>
    <cellStyle name="Note 3 2 2 4 2 16" xfId="23559"/>
    <cellStyle name="Note 3 2 2 4 2 16 2" xfId="23560"/>
    <cellStyle name="Note 3 2 2 4 2 16 2 2" xfId="23561"/>
    <cellStyle name="Note 3 2 2 4 2 16 3" xfId="23562"/>
    <cellStyle name="Note 3 2 2 4 2 17" xfId="23563"/>
    <cellStyle name="Note 3 2 2 4 2 17 2" xfId="23564"/>
    <cellStyle name="Note 3 2 2 4 2 17 2 2" xfId="23565"/>
    <cellStyle name="Note 3 2 2 4 2 17 3" xfId="23566"/>
    <cellStyle name="Note 3 2 2 4 2 18" xfId="23567"/>
    <cellStyle name="Note 3 2 2 4 2 18 2" xfId="23568"/>
    <cellStyle name="Note 3 2 2 4 2 18 2 2" xfId="23569"/>
    <cellStyle name="Note 3 2 2 4 2 18 3" xfId="23570"/>
    <cellStyle name="Note 3 2 2 4 2 19" xfId="23571"/>
    <cellStyle name="Note 3 2 2 4 2 19 2" xfId="23572"/>
    <cellStyle name="Note 3 2 2 4 2 19 2 2" xfId="23573"/>
    <cellStyle name="Note 3 2 2 4 2 19 3" xfId="23574"/>
    <cellStyle name="Note 3 2 2 4 2 2" xfId="23575"/>
    <cellStyle name="Note 3 2 2 4 2 2 2" xfId="23576"/>
    <cellStyle name="Note 3 2 2 4 2 2 2 2" xfId="23577"/>
    <cellStyle name="Note 3 2 2 4 2 2 3" xfId="23578"/>
    <cellStyle name="Note 3 2 2 4 2 20" xfId="23579"/>
    <cellStyle name="Note 3 2 2 4 2 20 2" xfId="23580"/>
    <cellStyle name="Note 3 2 2 4 2 20 2 2" xfId="23581"/>
    <cellStyle name="Note 3 2 2 4 2 20 3" xfId="23582"/>
    <cellStyle name="Note 3 2 2 4 2 21" xfId="23583"/>
    <cellStyle name="Note 3 2 2 4 2 21 2" xfId="23584"/>
    <cellStyle name="Note 3 2 2 4 2 22" xfId="23585"/>
    <cellStyle name="Note 3 2 2 4 2 3" xfId="23586"/>
    <cellStyle name="Note 3 2 2 4 2 3 2" xfId="23587"/>
    <cellStyle name="Note 3 2 2 4 2 3 2 2" xfId="23588"/>
    <cellStyle name="Note 3 2 2 4 2 3 3" xfId="23589"/>
    <cellStyle name="Note 3 2 2 4 2 4" xfId="23590"/>
    <cellStyle name="Note 3 2 2 4 2 4 2" xfId="23591"/>
    <cellStyle name="Note 3 2 2 4 2 4 2 2" xfId="23592"/>
    <cellStyle name="Note 3 2 2 4 2 4 3" xfId="23593"/>
    <cellStyle name="Note 3 2 2 4 2 5" xfId="23594"/>
    <cellStyle name="Note 3 2 2 4 2 5 2" xfId="23595"/>
    <cellStyle name="Note 3 2 2 4 2 5 2 2" xfId="23596"/>
    <cellStyle name="Note 3 2 2 4 2 5 3" xfId="23597"/>
    <cellStyle name="Note 3 2 2 4 2 6" xfId="23598"/>
    <cellStyle name="Note 3 2 2 4 2 6 2" xfId="23599"/>
    <cellStyle name="Note 3 2 2 4 2 6 2 2" xfId="23600"/>
    <cellStyle name="Note 3 2 2 4 2 6 3" xfId="23601"/>
    <cellStyle name="Note 3 2 2 4 2 7" xfId="23602"/>
    <cellStyle name="Note 3 2 2 4 2 7 2" xfId="23603"/>
    <cellStyle name="Note 3 2 2 4 2 7 2 2" xfId="23604"/>
    <cellStyle name="Note 3 2 2 4 2 7 3" xfId="23605"/>
    <cellStyle name="Note 3 2 2 4 2 8" xfId="23606"/>
    <cellStyle name="Note 3 2 2 4 2 8 2" xfId="23607"/>
    <cellStyle name="Note 3 2 2 4 2 8 2 2" xfId="23608"/>
    <cellStyle name="Note 3 2 2 4 2 8 3" xfId="23609"/>
    <cellStyle name="Note 3 2 2 4 2 9" xfId="23610"/>
    <cellStyle name="Note 3 2 2 4 2 9 2" xfId="23611"/>
    <cellStyle name="Note 3 2 2 4 2 9 2 2" xfId="23612"/>
    <cellStyle name="Note 3 2 2 4 2 9 3" xfId="23613"/>
    <cellStyle name="Note 3 2 2 4 20" xfId="23614"/>
    <cellStyle name="Note 3 2 2 4 20 2" xfId="23615"/>
    <cellStyle name="Note 3 2 2 4 20 2 2" xfId="23616"/>
    <cellStyle name="Note 3 2 2 4 20 3" xfId="23617"/>
    <cellStyle name="Note 3 2 2 4 21" xfId="23618"/>
    <cellStyle name="Note 3 2 2 4 21 2" xfId="23619"/>
    <cellStyle name="Note 3 2 2 4 21 2 2" xfId="23620"/>
    <cellStyle name="Note 3 2 2 4 21 3" xfId="23621"/>
    <cellStyle name="Note 3 2 2 4 22" xfId="23622"/>
    <cellStyle name="Note 3 2 2 4 22 2" xfId="23623"/>
    <cellStyle name="Note 3 2 2 4 23" xfId="23624"/>
    <cellStyle name="Note 3 2 2 4 3" xfId="23625"/>
    <cellStyle name="Note 3 2 2 4 3 2" xfId="23626"/>
    <cellStyle name="Note 3 2 2 4 3 2 2" xfId="23627"/>
    <cellStyle name="Note 3 2 2 4 3 3" xfId="23628"/>
    <cellStyle name="Note 3 2 2 4 4" xfId="23629"/>
    <cellStyle name="Note 3 2 2 4 4 2" xfId="23630"/>
    <cellStyle name="Note 3 2 2 4 4 2 2" xfId="23631"/>
    <cellStyle name="Note 3 2 2 4 4 3" xfId="23632"/>
    <cellStyle name="Note 3 2 2 4 5" xfId="23633"/>
    <cellStyle name="Note 3 2 2 4 5 2" xfId="23634"/>
    <cellStyle name="Note 3 2 2 4 5 2 2" xfId="23635"/>
    <cellStyle name="Note 3 2 2 4 5 3" xfId="23636"/>
    <cellStyle name="Note 3 2 2 4 6" xfId="23637"/>
    <cellStyle name="Note 3 2 2 4 6 2" xfId="23638"/>
    <cellStyle name="Note 3 2 2 4 6 2 2" xfId="23639"/>
    <cellStyle name="Note 3 2 2 4 6 3" xfId="23640"/>
    <cellStyle name="Note 3 2 2 4 7" xfId="23641"/>
    <cellStyle name="Note 3 2 2 4 7 2" xfId="23642"/>
    <cellStyle name="Note 3 2 2 4 7 2 2" xfId="23643"/>
    <cellStyle name="Note 3 2 2 4 7 3" xfId="23644"/>
    <cellStyle name="Note 3 2 2 4 8" xfId="23645"/>
    <cellStyle name="Note 3 2 2 4 8 2" xfId="23646"/>
    <cellStyle name="Note 3 2 2 4 8 2 2" xfId="23647"/>
    <cellStyle name="Note 3 2 2 4 8 3" xfId="23648"/>
    <cellStyle name="Note 3 2 2 4 9" xfId="23649"/>
    <cellStyle name="Note 3 2 2 4 9 2" xfId="23650"/>
    <cellStyle name="Note 3 2 2 4 9 2 2" xfId="23651"/>
    <cellStyle name="Note 3 2 2 4 9 3" xfId="23652"/>
    <cellStyle name="Note 3 2 2 5" xfId="729"/>
    <cellStyle name="Note 3 2 2 5 10" xfId="23653"/>
    <cellStyle name="Note 3 2 2 5 10 2" xfId="23654"/>
    <cellStyle name="Note 3 2 2 5 10 2 2" xfId="23655"/>
    <cellStyle name="Note 3 2 2 5 10 3" xfId="23656"/>
    <cellStyle name="Note 3 2 2 5 11" xfId="23657"/>
    <cellStyle name="Note 3 2 2 5 11 2" xfId="23658"/>
    <cellStyle name="Note 3 2 2 5 11 2 2" xfId="23659"/>
    <cellStyle name="Note 3 2 2 5 11 3" xfId="23660"/>
    <cellStyle name="Note 3 2 2 5 12" xfId="23661"/>
    <cellStyle name="Note 3 2 2 5 12 2" xfId="23662"/>
    <cellStyle name="Note 3 2 2 5 12 2 2" xfId="23663"/>
    <cellStyle name="Note 3 2 2 5 12 3" xfId="23664"/>
    <cellStyle name="Note 3 2 2 5 13" xfId="23665"/>
    <cellStyle name="Note 3 2 2 5 13 2" xfId="23666"/>
    <cellStyle name="Note 3 2 2 5 13 2 2" xfId="23667"/>
    <cellStyle name="Note 3 2 2 5 13 3" xfId="23668"/>
    <cellStyle name="Note 3 2 2 5 14" xfId="23669"/>
    <cellStyle name="Note 3 2 2 5 14 2" xfId="23670"/>
    <cellStyle name="Note 3 2 2 5 14 2 2" xfId="23671"/>
    <cellStyle name="Note 3 2 2 5 14 3" xfId="23672"/>
    <cellStyle name="Note 3 2 2 5 15" xfId="23673"/>
    <cellStyle name="Note 3 2 2 5 15 2" xfId="23674"/>
    <cellStyle name="Note 3 2 2 5 15 2 2" xfId="23675"/>
    <cellStyle name="Note 3 2 2 5 15 3" xfId="23676"/>
    <cellStyle name="Note 3 2 2 5 16" xfId="23677"/>
    <cellStyle name="Note 3 2 2 5 16 2" xfId="23678"/>
    <cellStyle name="Note 3 2 2 5 16 2 2" xfId="23679"/>
    <cellStyle name="Note 3 2 2 5 16 3" xfId="23680"/>
    <cellStyle name="Note 3 2 2 5 17" xfId="23681"/>
    <cellStyle name="Note 3 2 2 5 17 2" xfId="23682"/>
    <cellStyle name="Note 3 2 2 5 17 2 2" xfId="23683"/>
    <cellStyle name="Note 3 2 2 5 17 3" xfId="23684"/>
    <cellStyle name="Note 3 2 2 5 18" xfId="23685"/>
    <cellStyle name="Note 3 2 2 5 18 2" xfId="23686"/>
    <cellStyle name="Note 3 2 2 5 18 2 2" xfId="23687"/>
    <cellStyle name="Note 3 2 2 5 18 3" xfId="23688"/>
    <cellStyle name="Note 3 2 2 5 19" xfId="23689"/>
    <cellStyle name="Note 3 2 2 5 19 2" xfId="23690"/>
    <cellStyle name="Note 3 2 2 5 19 2 2" xfId="23691"/>
    <cellStyle name="Note 3 2 2 5 19 3" xfId="23692"/>
    <cellStyle name="Note 3 2 2 5 2" xfId="23693"/>
    <cellStyle name="Note 3 2 2 5 2 2" xfId="23694"/>
    <cellStyle name="Note 3 2 2 5 2 2 2" xfId="23695"/>
    <cellStyle name="Note 3 2 2 5 2 3" xfId="23696"/>
    <cellStyle name="Note 3 2 2 5 20" xfId="23697"/>
    <cellStyle name="Note 3 2 2 5 20 2" xfId="23698"/>
    <cellStyle name="Note 3 2 2 5 20 2 2" xfId="23699"/>
    <cellStyle name="Note 3 2 2 5 20 3" xfId="23700"/>
    <cellStyle name="Note 3 2 2 5 21" xfId="23701"/>
    <cellStyle name="Note 3 2 2 5 21 2" xfId="23702"/>
    <cellStyle name="Note 3 2 2 5 22" xfId="23703"/>
    <cellStyle name="Note 3 2 2 5 3" xfId="23704"/>
    <cellStyle name="Note 3 2 2 5 3 2" xfId="23705"/>
    <cellStyle name="Note 3 2 2 5 3 2 2" xfId="23706"/>
    <cellStyle name="Note 3 2 2 5 3 3" xfId="23707"/>
    <cellStyle name="Note 3 2 2 5 4" xfId="23708"/>
    <cellStyle name="Note 3 2 2 5 4 2" xfId="23709"/>
    <cellStyle name="Note 3 2 2 5 4 2 2" xfId="23710"/>
    <cellStyle name="Note 3 2 2 5 4 3" xfId="23711"/>
    <cellStyle name="Note 3 2 2 5 5" xfId="23712"/>
    <cellStyle name="Note 3 2 2 5 5 2" xfId="23713"/>
    <cellStyle name="Note 3 2 2 5 5 2 2" xfId="23714"/>
    <cellStyle name="Note 3 2 2 5 5 3" xfId="23715"/>
    <cellStyle name="Note 3 2 2 5 6" xfId="23716"/>
    <cellStyle name="Note 3 2 2 5 6 2" xfId="23717"/>
    <cellStyle name="Note 3 2 2 5 6 2 2" xfId="23718"/>
    <cellStyle name="Note 3 2 2 5 6 3" xfId="23719"/>
    <cellStyle name="Note 3 2 2 5 7" xfId="23720"/>
    <cellStyle name="Note 3 2 2 5 7 2" xfId="23721"/>
    <cellStyle name="Note 3 2 2 5 7 2 2" xfId="23722"/>
    <cellStyle name="Note 3 2 2 5 7 3" xfId="23723"/>
    <cellStyle name="Note 3 2 2 5 8" xfId="23724"/>
    <cellStyle name="Note 3 2 2 5 8 2" xfId="23725"/>
    <cellStyle name="Note 3 2 2 5 8 2 2" xfId="23726"/>
    <cellStyle name="Note 3 2 2 5 8 3" xfId="23727"/>
    <cellStyle name="Note 3 2 2 5 9" xfId="23728"/>
    <cellStyle name="Note 3 2 2 5 9 2" xfId="23729"/>
    <cellStyle name="Note 3 2 2 5 9 2 2" xfId="23730"/>
    <cellStyle name="Note 3 2 2 5 9 3" xfId="23731"/>
    <cellStyle name="Note 3 2 2 6" xfId="730"/>
    <cellStyle name="Note 3 2 2 6 2" xfId="23732"/>
    <cellStyle name="Note 3 2 2 6 2 2" xfId="23733"/>
    <cellStyle name="Note 3 2 2 6 3" xfId="23734"/>
    <cellStyle name="Note 3 2 2 7" xfId="23735"/>
    <cellStyle name="Note 3 2 2 7 2" xfId="23736"/>
    <cellStyle name="Note 3 2 2 7 2 2" xfId="23737"/>
    <cellStyle name="Note 3 2 2 7 3" xfId="23738"/>
    <cellStyle name="Note 3 2 2 8" xfId="23739"/>
    <cellStyle name="Note 3 2 2 8 2" xfId="23740"/>
    <cellStyle name="Note 3 2 2 8 2 2" xfId="23741"/>
    <cellStyle name="Note 3 2 2 8 3" xfId="23742"/>
    <cellStyle name="Note 3 2 2 9" xfId="23743"/>
    <cellStyle name="Note 3 2 2 9 2" xfId="23744"/>
    <cellStyle name="Note 3 2 2 9 2 2" xfId="23745"/>
    <cellStyle name="Note 3 2 2 9 3" xfId="23746"/>
    <cellStyle name="Note 3 2 20" xfId="23747"/>
    <cellStyle name="Note 3 2 20 2" xfId="23748"/>
    <cellStyle name="Note 3 2 20 2 2" xfId="23749"/>
    <cellStyle name="Note 3 2 20 3" xfId="23750"/>
    <cellStyle name="Note 3 2 21" xfId="23751"/>
    <cellStyle name="Note 3 2 21 2" xfId="23752"/>
    <cellStyle name="Note 3 2 21 2 2" xfId="23753"/>
    <cellStyle name="Note 3 2 21 3" xfId="23754"/>
    <cellStyle name="Note 3 2 22" xfId="23755"/>
    <cellStyle name="Note 3 2 22 2" xfId="23756"/>
    <cellStyle name="Note 3 2 23" xfId="23757"/>
    <cellStyle name="Note 3 2 24" xfId="23758"/>
    <cellStyle name="Note 3 2 25" xfId="23759"/>
    <cellStyle name="Note 3 2 26" xfId="23760"/>
    <cellStyle name="Note 3 2 3" xfId="731"/>
    <cellStyle name="Note 3 2 3 10" xfId="23761"/>
    <cellStyle name="Note 3 2 3 10 2" xfId="23762"/>
    <cellStyle name="Note 3 2 3 10 2 2" xfId="23763"/>
    <cellStyle name="Note 3 2 3 10 3" xfId="23764"/>
    <cellStyle name="Note 3 2 3 11" xfId="23765"/>
    <cellStyle name="Note 3 2 3 11 2" xfId="23766"/>
    <cellStyle name="Note 3 2 3 11 2 2" xfId="23767"/>
    <cellStyle name="Note 3 2 3 11 3" xfId="23768"/>
    <cellStyle name="Note 3 2 3 12" xfId="23769"/>
    <cellStyle name="Note 3 2 3 12 2" xfId="23770"/>
    <cellStyle name="Note 3 2 3 12 2 2" xfId="23771"/>
    <cellStyle name="Note 3 2 3 12 3" xfId="23772"/>
    <cellStyle name="Note 3 2 3 13" xfId="23773"/>
    <cellStyle name="Note 3 2 3 13 2" xfId="23774"/>
    <cellStyle name="Note 3 2 3 13 2 2" xfId="23775"/>
    <cellStyle name="Note 3 2 3 13 3" xfId="23776"/>
    <cellStyle name="Note 3 2 3 14" xfId="23777"/>
    <cellStyle name="Note 3 2 3 14 2" xfId="23778"/>
    <cellStyle name="Note 3 2 3 14 2 2" xfId="23779"/>
    <cellStyle name="Note 3 2 3 14 3" xfId="23780"/>
    <cellStyle name="Note 3 2 3 15" xfId="23781"/>
    <cellStyle name="Note 3 2 3 15 2" xfId="23782"/>
    <cellStyle name="Note 3 2 3 15 2 2" xfId="23783"/>
    <cellStyle name="Note 3 2 3 15 3" xfId="23784"/>
    <cellStyle name="Note 3 2 3 16" xfId="23785"/>
    <cellStyle name="Note 3 2 3 16 2" xfId="23786"/>
    <cellStyle name="Note 3 2 3 16 2 2" xfId="23787"/>
    <cellStyle name="Note 3 2 3 16 3" xfId="23788"/>
    <cellStyle name="Note 3 2 3 17" xfId="23789"/>
    <cellStyle name="Note 3 2 3 17 2" xfId="23790"/>
    <cellStyle name="Note 3 2 3 17 2 2" xfId="23791"/>
    <cellStyle name="Note 3 2 3 17 3" xfId="23792"/>
    <cellStyle name="Note 3 2 3 18" xfId="23793"/>
    <cellStyle name="Note 3 2 3 18 2" xfId="23794"/>
    <cellStyle name="Note 3 2 3 19" xfId="23795"/>
    <cellStyle name="Note 3 2 3 2" xfId="732"/>
    <cellStyle name="Note 3 2 3 2 10" xfId="23796"/>
    <cellStyle name="Note 3 2 3 2 10 2" xfId="23797"/>
    <cellStyle name="Note 3 2 3 2 10 2 2" xfId="23798"/>
    <cellStyle name="Note 3 2 3 2 10 3" xfId="23799"/>
    <cellStyle name="Note 3 2 3 2 11" xfId="23800"/>
    <cellStyle name="Note 3 2 3 2 11 2" xfId="23801"/>
    <cellStyle name="Note 3 2 3 2 11 2 2" xfId="23802"/>
    <cellStyle name="Note 3 2 3 2 11 3" xfId="23803"/>
    <cellStyle name="Note 3 2 3 2 12" xfId="23804"/>
    <cellStyle name="Note 3 2 3 2 12 2" xfId="23805"/>
    <cellStyle name="Note 3 2 3 2 12 2 2" xfId="23806"/>
    <cellStyle name="Note 3 2 3 2 12 3" xfId="23807"/>
    <cellStyle name="Note 3 2 3 2 13" xfId="23808"/>
    <cellStyle name="Note 3 2 3 2 13 2" xfId="23809"/>
    <cellStyle name="Note 3 2 3 2 13 2 2" xfId="23810"/>
    <cellStyle name="Note 3 2 3 2 13 3" xfId="23811"/>
    <cellStyle name="Note 3 2 3 2 14" xfId="23812"/>
    <cellStyle name="Note 3 2 3 2 14 2" xfId="23813"/>
    <cellStyle name="Note 3 2 3 2 14 2 2" xfId="23814"/>
    <cellStyle name="Note 3 2 3 2 14 3" xfId="23815"/>
    <cellStyle name="Note 3 2 3 2 15" xfId="23816"/>
    <cellStyle name="Note 3 2 3 2 15 2" xfId="23817"/>
    <cellStyle name="Note 3 2 3 2 15 2 2" xfId="23818"/>
    <cellStyle name="Note 3 2 3 2 15 3" xfId="23819"/>
    <cellStyle name="Note 3 2 3 2 16" xfId="23820"/>
    <cellStyle name="Note 3 2 3 2 16 2" xfId="23821"/>
    <cellStyle name="Note 3 2 3 2 16 2 2" xfId="23822"/>
    <cellStyle name="Note 3 2 3 2 16 3" xfId="23823"/>
    <cellStyle name="Note 3 2 3 2 17" xfId="23824"/>
    <cellStyle name="Note 3 2 3 2 17 2" xfId="23825"/>
    <cellStyle name="Note 3 2 3 2 17 2 2" xfId="23826"/>
    <cellStyle name="Note 3 2 3 2 17 3" xfId="23827"/>
    <cellStyle name="Note 3 2 3 2 18" xfId="23828"/>
    <cellStyle name="Note 3 2 3 2 18 2" xfId="23829"/>
    <cellStyle name="Note 3 2 3 2 18 2 2" xfId="23830"/>
    <cellStyle name="Note 3 2 3 2 18 3" xfId="23831"/>
    <cellStyle name="Note 3 2 3 2 19" xfId="23832"/>
    <cellStyle name="Note 3 2 3 2 19 2" xfId="23833"/>
    <cellStyle name="Note 3 2 3 2 19 2 2" xfId="23834"/>
    <cellStyle name="Note 3 2 3 2 19 3" xfId="23835"/>
    <cellStyle name="Note 3 2 3 2 2" xfId="23836"/>
    <cellStyle name="Note 3 2 3 2 2 2" xfId="23837"/>
    <cellStyle name="Note 3 2 3 2 2 2 2" xfId="23838"/>
    <cellStyle name="Note 3 2 3 2 2 3" xfId="23839"/>
    <cellStyle name="Note 3 2 3 2 20" xfId="23840"/>
    <cellStyle name="Note 3 2 3 2 20 2" xfId="23841"/>
    <cellStyle name="Note 3 2 3 2 20 2 2" xfId="23842"/>
    <cellStyle name="Note 3 2 3 2 20 3" xfId="23843"/>
    <cellStyle name="Note 3 2 3 2 21" xfId="23844"/>
    <cellStyle name="Note 3 2 3 2 21 2" xfId="23845"/>
    <cellStyle name="Note 3 2 3 2 22" xfId="23846"/>
    <cellStyle name="Note 3 2 3 2 3" xfId="23847"/>
    <cellStyle name="Note 3 2 3 2 3 2" xfId="23848"/>
    <cellStyle name="Note 3 2 3 2 3 2 2" xfId="23849"/>
    <cellStyle name="Note 3 2 3 2 3 3" xfId="23850"/>
    <cellStyle name="Note 3 2 3 2 4" xfId="23851"/>
    <cellStyle name="Note 3 2 3 2 4 2" xfId="23852"/>
    <cellStyle name="Note 3 2 3 2 4 2 2" xfId="23853"/>
    <cellStyle name="Note 3 2 3 2 4 3" xfId="23854"/>
    <cellStyle name="Note 3 2 3 2 5" xfId="23855"/>
    <cellStyle name="Note 3 2 3 2 5 2" xfId="23856"/>
    <cellStyle name="Note 3 2 3 2 5 2 2" xfId="23857"/>
    <cellStyle name="Note 3 2 3 2 5 3" xfId="23858"/>
    <cellStyle name="Note 3 2 3 2 6" xfId="23859"/>
    <cellStyle name="Note 3 2 3 2 6 2" xfId="23860"/>
    <cellStyle name="Note 3 2 3 2 6 2 2" xfId="23861"/>
    <cellStyle name="Note 3 2 3 2 6 3" xfId="23862"/>
    <cellStyle name="Note 3 2 3 2 7" xfId="23863"/>
    <cellStyle name="Note 3 2 3 2 7 2" xfId="23864"/>
    <cellStyle name="Note 3 2 3 2 7 2 2" xfId="23865"/>
    <cellStyle name="Note 3 2 3 2 7 3" xfId="23866"/>
    <cellStyle name="Note 3 2 3 2 8" xfId="23867"/>
    <cellStyle name="Note 3 2 3 2 8 2" xfId="23868"/>
    <cellStyle name="Note 3 2 3 2 8 2 2" xfId="23869"/>
    <cellStyle name="Note 3 2 3 2 8 3" xfId="23870"/>
    <cellStyle name="Note 3 2 3 2 9" xfId="23871"/>
    <cellStyle name="Note 3 2 3 2 9 2" xfId="23872"/>
    <cellStyle name="Note 3 2 3 2 9 2 2" xfId="23873"/>
    <cellStyle name="Note 3 2 3 2 9 3" xfId="23874"/>
    <cellStyle name="Note 3 2 3 3" xfId="733"/>
    <cellStyle name="Note 3 2 3 3 2" xfId="23875"/>
    <cellStyle name="Note 3 2 3 3 2 2" xfId="23876"/>
    <cellStyle name="Note 3 2 3 3 3" xfId="23877"/>
    <cellStyle name="Note 3 2 3 4" xfId="734"/>
    <cellStyle name="Note 3 2 3 4 2" xfId="23878"/>
    <cellStyle name="Note 3 2 3 4 2 2" xfId="23879"/>
    <cellStyle name="Note 3 2 3 4 3" xfId="23880"/>
    <cellStyle name="Note 3 2 3 5" xfId="735"/>
    <cellStyle name="Note 3 2 3 5 2" xfId="23881"/>
    <cellStyle name="Note 3 2 3 5 2 2" xfId="23882"/>
    <cellStyle name="Note 3 2 3 5 3" xfId="23883"/>
    <cellStyle name="Note 3 2 3 6" xfId="736"/>
    <cellStyle name="Note 3 2 3 6 2" xfId="23884"/>
    <cellStyle name="Note 3 2 3 6 2 2" xfId="23885"/>
    <cellStyle name="Note 3 2 3 6 3" xfId="23886"/>
    <cellStyle name="Note 3 2 3 7" xfId="23887"/>
    <cellStyle name="Note 3 2 3 7 2" xfId="23888"/>
    <cellStyle name="Note 3 2 3 7 2 2" xfId="23889"/>
    <cellStyle name="Note 3 2 3 7 3" xfId="23890"/>
    <cellStyle name="Note 3 2 3 8" xfId="23891"/>
    <cellStyle name="Note 3 2 3 8 2" xfId="23892"/>
    <cellStyle name="Note 3 2 3 8 2 2" xfId="23893"/>
    <cellStyle name="Note 3 2 3 8 3" xfId="23894"/>
    <cellStyle name="Note 3 2 3 9" xfId="23895"/>
    <cellStyle name="Note 3 2 3 9 2" xfId="23896"/>
    <cellStyle name="Note 3 2 3 9 2 2" xfId="23897"/>
    <cellStyle name="Note 3 2 3 9 3" xfId="23898"/>
    <cellStyle name="Note 3 2 4" xfId="737"/>
    <cellStyle name="Note 3 2 4 10" xfId="23899"/>
    <cellStyle name="Note 3 2 4 10 2" xfId="23900"/>
    <cellStyle name="Note 3 2 4 10 2 2" xfId="23901"/>
    <cellStyle name="Note 3 2 4 10 3" xfId="23902"/>
    <cellStyle name="Note 3 2 4 11" xfId="23903"/>
    <cellStyle name="Note 3 2 4 11 2" xfId="23904"/>
    <cellStyle name="Note 3 2 4 11 2 2" xfId="23905"/>
    <cellStyle name="Note 3 2 4 11 3" xfId="23906"/>
    <cellStyle name="Note 3 2 4 12" xfId="23907"/>
    <cellStyle name="Note 3 2 4 12 2" xfId="23908"/>
    <cellStyle name="Note 3 2 4 12 2 2" xfId="23909"/>
    <cellStyle name="Note 3 2 4 12 3" xfId="23910"/>
    <cellStyle name="Note 3 2 4 13" xfId="23911"/>
    <cellStyle name="Note 3 2 4 13 2" xfId="23912"/>
    <cellStyle name="Note 3 2 4 13 2 2" xfId="23913"/>
    <cellStyle name="Note 3 2 4 13 3" xfId="23914"/>
    <cellStyle name="Note 3 2 4 14" xfId="23915"/>
    <cellStyle name="Note 3 2 4 14 2" xfId="23916"/>
    <cellStyle name="Note 3 2 4 14 2 2" xfId="23917"/>
    <cellStyle name="Note 3 2 4 14 3" xfId="23918"/>
    <cellStyle name="Note 3 2 4 15" xfId="23919"/>
    <cellStyle name="Note 3 2 4 15 2" xfId="23920"/>
    <cellStyle name="Note 3 2 4 15 2 2" xfId="23921"/>
    <cellStyle name="Note 3 2 4 15 3" xfId="23922"/>
    <cellStyle name="Note 3 2 4 16" xfId="23923"/>
    <cellStyle name="Note 3 2 4 16 2" xfId="23924"/>
    <cellStyle name="Note 3 2 4 16 2 2" xfId="23925"/>
    <cellStyle name="Note 3 2 4 16 3" xfId="23926"/>
    <cellStyle name="Note 3 2 4 17" xfId="23927"/>
    <cellStyle name="Note 3 2 4 17 2" xfId="23928"/>
    <cellStyle name="Note 3 2 4 17 2 2" xfId="23929"/>
    <cellStyle name="Note 3 2 4 17 3" xfId="23930"/>
    <cellStyle name="Note 3 2 4 18" xfId="23931"/>
    <cellStyle name="Note 3 2 4 18 2" xfId="23932"/>
    <cellStyle name="Note 3 2 4 19" xfId="23933"/>
    <cellStyle name="Note 3 2 4 2" xfId="738"/>
    <cellStyle name="Note 3 2 4 2 10" xfId="23934"/>
    <cellStyle name="Note 3 2 4 2 10 2" xfId="23935"/>
    <cellStyle name="Note 3 2 4 2 10 2 2" xfId="23936"/>
    <cellStyle name="Note 3 2 4 2 10 3" xfId="23937"/>
    <cellStyle name="Note 3 2 4 2 11" xfId="23938"/>
    <cellStyle name="Note 3 2 4 2 11 2" xfId="23939"/>
    <cellStyle name="Note 3 2 4 2 11 2 2" xfId="23940"/>
    <cellStyle name="Note 3 2 4 2 11 3" xfId="23941"/>
    <cellStyle name="Note 3 2 4 2 12" xfId="23942"/>
    <cellStyle name="Note 3 2 4 2 12 2" xfId="23943"/>
    <cellStyle name="Note 3 2 4 2 12 2 2" xfId="23944"/>
    <cellStyle name="Note 3 2 4 2 12 3" xfId="23945"/>
    <cellStyle name="Note 3 2 4 2 13" xfId="23946"/>
    <cellStyle name="Note 3 2 4 2 13 2" xfId="23947"/>
    <cellStyle name="Note 3 2 4 2 13 2 2" xfId="23948"/>
    <cellStyle name="Note 3 2 4 2 13 3" xfId="23949"/>
    <cellStyle name="Note 3 2 4 2 14" xfId="23950"/>
    <cellStyle name="Note 3 2 4 2 14 2" xfId="23951"/>
    <cellStyle name="Note 3 2 4 2 14 2 2" xfId="23952"/>
    <cellStyle name="Note 3 2 4 2 14 3" xfId="23953"/>
    <cellStyle name="Note 3 2 4 2 15" xfId="23954"/>
    <cellStyle name="Note 3 2 4 2 15 2" xfId="23955"/>
    <cellStyle name="Note 3 2 4 2 15 2 2" xfId="23956"/>
    <cellStyle name="Note 3 2 4 2 15 3" xfId="23957"/>
    <cellStyle name="Note 3 2 4 2 16" xfId="23958"/>
    <cellStyle name="Note 3 2 4 2 16 2" xfId="23959"/>
    <cellStyle name="Note 3 2 4 2 16 2 2" xfId="23960"/>
    <cellStyle name="Note 3 2 4 2 16 3" xfId="23961"/>
    <cellStyle name="Note 3 2 4 2 17" xfId="23962"/>
    <cellStyle name="Note 3 2 4 2 17 2" xfId="23963"/>
    <cellStyle name="Note 3 2 4 2 17 2 2" xfId="23964"/>
    <cellStyle name="Note 3 2 4 2 17 3" xfId="23965"/>
    <cellStyle name="Note 3 2 4 2 18" xfId="23966"/>
    <cellStyle name="Note 3 2 4 2 18 2" xfId="23967"/>
    <cellStyle name="Note 3 2 4 2 18 2 2" xfId="23968"/>
    <cellStyle name="Note 3 2 4 2 18 3" xfId="23969"/>
    <cellStyle name="Note 3 2 4 2 19" xfId="23970"/>
    <cellStyle name="Note 3 2 4 2 19 2" xfId="23971"/>
    <cellStyle name="Note 3 2 4 2 19 2 2" xfId="23972"/>
    <cellStyle name="Note 3 2 4 2 19 3" xfId="23973"/>
    <cellStyle name="Note 3 2 4 2 2" xfId="23974"/>
    <cellStyle name="Note 3 2 4 2 2 2" xfId="23975"/>
    <cellStyle name="Note 3 2 4 2 2 2 2" xfId="23976"/>
    <cellStyle name="Note 3 2 4 2 2 3" xfId="23977"/>
    <cellStyle name="Note 3 2 4 2 20" xfId="23978"/>
    <cellStyle name="Note 3 2 4 2 20 2" xfId="23979"/>
    <cellStyle name="Note 3 2 4 2 20 2 2" xfId="23980"/>
    <cellStyle name="Note 3 2 4 2 20 3" xfId="23981"/>
    <cellStyle name="Note 3 2 4 2 21" xfId="23982"/>
    <cellStyle name="Note 3 2 4 2 21 2" xfId="23983"/>
    <cellStyle name="Note 3 2 4 2 22" xfId="23984"/>
    <cellStyle name="Note 3 2 4 2 3" xfId="23985"/>
    <cellStyle name="Note 3 2 4 2 3 2" xfId="23986"/>
    <cellStyle name="Note 3 2 4 2 3 2 2" xfId="23987"/>
    <cellStyle name="Note 3 2 4 2 3 3" xfId="23988"/>
    <cellStyle name="Note 3 2 4 2 4" xfId="23989"/>
    <cellStyle name="Note 3 2 4 2 4 2" xfId="23990"/>
    <cellStyle name="Note 3 2 4 2 4 2 2" xfId="23991"/>
    <cellStyle name="Note 3 2 4 2 4 3" xfId="23992"/>
    <cellStyle name="Note 3 2 4 2 5" xfId="23993"/>
    <cellStyle name="Note 3 2 4 2 5 2" xfId="23994"/>
    <cellStyle name="Note 3 2 4 2 5 2 2" xfId="23995"/>
    <cellStyle name="Note 3 2 4 2 5 3" xfId="23996"/>
    <cellStyle name="Note 3 2 4 2 6" xfId="23997"/>
    <cellStyle name="Note 3 2 4 2 6 2" xfId="23998"/>
    <cellStyle name="Note 3 2 4 2 6 2 2" xfId="23999"/>
    <cellStyle name="Note 3 2 4 2 6 3" xfId="24000"/>
    <cellStyle name="Note 3 2 4 2 7" xfId="24001"/>
    <cellStyle name="Note 3 2 4 2 7 2" xfId="24002"/>
    <cellStyle name="Note 3 2 4 2 7 2 2" xfId="24003"/>
    <cellStyle name="Note 3 2 4 2 7 3" xfId="24004"/>
    <cellStyle name="Note 3 2 4 2 8" xfId="24005"/>
    <cellStyle name="Note 3 2 4 2 8 2" xfId="24006"/>
    <cellStyle name="Note 3 2 4 2 8 2 2" xfId="24007"/>
    <cellStyle name="Note 3 2 4 2 8 3" xfId="24008"/>
    <cellStyle name="Note 3 2 4 2 9" xfId="24009"/>
    <cellStyle name="Note 3 2 4 2 9 2" xfId="24010"/>
    <cellStyle name="Note 3 2 4 2 9 2 2" xfId="24011"/>
    <cellStyle name="Note 3 2 4 2 9 3" xfId="24012"/>
    <cellStyle name="Note 3 2 4 3" xfId="739"/>
    <cellStyle name="Note 3 2 4 3 2" xfId="24013"/>
    <cellStyle name="Note 3 2 4 3 2 2" xfId="24014"/>
    <cellStyle name="Note 3 2 4 3 3" xfId="24015"/>
    <cellStyle name="Note 3 2 4 4" xfId="740"/>
    <cellStyle name="Note 3 2 4 4 2" xfId="24016"/>
    <cellStyle name="Note 3 2 4 4 2 2" xfId="24017"/>
    <cellStyle name="Note 3 2 4 4 3" xfId="24018"/>
    <cellStyle name="Note 3 2 4 5" xfId="741"/>
    <cellStyle name="Note 3 2 4 5 2" xfId="24019"/>
    <cellStyle name="Note 3 2 4 5 2 2" xfId="24020"/>
    <cellStyle name="Note 3 2 4 5 3" xfId="24021"/>
    <cellStyle name="Note 3 2 4 6" xfId="742"/>
    <cellStyle name="Note 3 2 4 6 2" xfId="24022"/>
    <cellStyle name="Note 3 2 4 6 2 2" xfId="24023"/>
    <cellStyle name="Note 3 2 4 6 3" xfId="24024"/>
    <cellStyle name="Note 3 2 4 7" xfId="24025"/>
    <cellStyle name="Note 3 2 4 7 2" xfId="24026"/>
    <cellStyle name="Note 3 2 4 7 2 2" xfId="24027"/>
    <cellStyle name="Note 3 2 4 7 3" xfId="24028"/>
    <cellStyle name="Note 3 2 4 8" xfId="24029"/>
    <cellStyle name="Note 3 2 4 8 2" xfId="24030"/>
    <cellStyle name="Note 3 2 4 8 2 2" xfId="24031"/>
    <cellStyle name="Note 3 2 4 8 3" xfId="24032"/>
    <cellStyle name="Note 3 2 4 9" xfId="24033"/>
    <cellStyle name="Note 3 2 4 9 2" xfId="24034"/>
    <cellStyle name="Note 3 2 4 9 2 2" xfId="24035"/>
    <cellStyle name="Note 3 2 4 9 3" xfId="24036"/>
    <cellStyle name="Note 3 2 5" xfId="743"/>
    <cellStyle name="Note 3 2 5 10" xfId="24037"/>
    <cellStyle name="Note 3 2 5 10 2" xfId="24038"/>
    <cellStyle name="Note 3 2 5 10 2 2" xfId="24039"/>
    <cellStyle name="Note 3 2 5 10 3" xfId="24040"/>
    <cellStyle name="Note 3 2 5 11" xfId="24041"/>
    <cellStyle name="Note 3 2 5 11 2" xfId="24042"/>
    <cellStyle name="Note 3 2 5 11 2 2" xfId="24043"/>
    <cellStyle name="Note 3 2 5 11 3" xfId="24044"/>
    <cellStyle name="Note 3 2 5 12" xfId="24045"/>
    <cellStyle name="Note 3 2 5 12 2" xfId="24046"/>
    <cellStyle name="Note 3 2 5 12 2 2" xfId="24047"/>
    <cellStyle name="Note 3 2 5 12 3" xfId="24048"/>
    <cellStyle name="Note 3 2 5 13" xfId="24049"/>
    <cellStyle name="Note 3 2 5 13 2" xfId="24050"/>
    <cellStyle name="Note 3 2 5 13 2 2" xfId="24051"/>
    <cellStyle name="Note 3 2 5 13 3" xfId="24052"/>
    <cellStyle name="Note 3 2 5 14" xfId="24053"/>
    <cellStyle name="Note 3 2 5 14 2" xfId="24054"/>
    <cellStyle name="Note 3 2 5 14 2 2" xfId="24055"/>
    <cellStyle name="Note 3 2 5 14 3" xfId="24056"/>
    <cellStyle name="Note 3 2 5 15" xfId="24057"/>
    <cellStyle name="Note 3 2 5 15 2" xfId="24058"/>
    <cellStyle name="Note 3 2 5 15 2 2" xfId="24059"/>
    <cellStyle name="Note 3 2 5 15 3" xfId="24060"/>
    <cellStyle name="Note 3 2 5 16" xfId="24061"/>
    <cellStyle name="Note 3 2 5 16 2" xfId="24062"/>
    <cellStyle name="Note 3 2 5 16 2 2" xfId="24063"/>
    <cellStyle name="Note 3 2 5 16 3" xfId="24064"/>
    <cellStyle name="Note 3 2 5 17" xfId="24065"/>
    <cellStyle name="Note 3 2 5 17 2" xfId="24066"/>
    <cellStyle name="Note 3 2 5 17 2 2" xfId="24067"/>
    <cellStyle name="Note 3 2 5 17 3" xfId="24068"/>
    <cellStyle name="Note 3 2 5 18" xfId="24069"/>
    <cellStyle name="Note 3 2 5 18 2" xfId="24070"/>
    <cellStyle name="Note 3 2 5 18 2 2" xfId="24071"/>
    <cellStyle name="Note 3 2 5 18 3" xfId="24072"/>
    <cellStyle name="Note 3 2 5 19" xfId="24073"/>
    <cellStyle name="Note 3 2 5 19 2" xfId="24074"/>
    <cellStyle name="Note 3 2 5 19 2 2" xfId="24075"/>
    <cellStyle name="Note 3 2 5 19 3" xfId="24076"/>
    <cellStyle name="Note 3 2 5 2" xfId="24077"/>
    <cellStyle name="Note 3 2 5 2 10" xfId="24078"/>
    <cellStyle name="Note 3 2 5 2 10 2" xfId="24079"/>
    <cellStyle name="Note 3 2 5 2 10 2 2" xfId="24080"/>
    <cellStyle name="Note 3 2 5 2 10 3" xfId="24081"/>
    <cellStyle name="Note 3 2 5 2 11" xfId="24082"/>
    <cellStyle name="Note 3 2 5 2 11 2" xfId="24083"/>
    <cellStyle name="Note 3 2 5 2 11 2 2" xfId="24084"/>
    <cellStyle name="Note 3 2 5 2 11 3" xfId="24085"/>
    <cellStyle name="Note 3 2 5 2 12" xfId="24086"/>
    <cellStyle name="Note 3 2 5 2 12 2" xfId="24087"/>
    <cellStyle name="Note 3 2 5 2 12 2 2" xfId="24088"/>
    <cellStyle name="Note 3 2 5 2 12 3" xfId="24089"/>
    <cellStyle name="Note 3 2 5 2 13" xfId="24090"/>
    <cellStyle name="Note 3 2 5 2 13 2" xfId="24091"/>
    <cellStyle name="Note 3 2 5 2 13 2 2" xfId="24092"/>
    <cellStyle name="Note 3 2 5 2 13 3" xfId="24093"/>
    <cellStyle name="Note 3 2 5 2 14" xfId="24094"/>
    <cellStyle name="Note 3 2 5 2 14 2" xfId="24095"/>
    <cellStyle name="Note 3 2 5 2 14 2 2" xfId="24096"/>
    <cellStyle name="Note 3 2 5 2 14 3" xfId="24097"/>
    <cellStyle name="Note 3 2 5 2 15" xfId="24098"/>
    <cellStyle name="Note 3 2 5 2 15 2" xfId="24099"/>
    <cellStyle name="Note 3 2 5 2 15 2 2" xfId="24100"/>
    <cellStyle name="Note 3 2 5 2 15 3" xfId="24101"/>
    <cellStyle name="Note 3 2 5 2 16" xfId="24102"/>
    <cellStyle name="Note 3 2 5 2 16 2" xfId="24103"/>
    <cellStyle name="Note 3 2 5 2 16 2 2" xfId="24104"/>
    <cellStyle name="Note 3 2 5 2 16 3" xfId="24105"/>
    <cellStyle name="Note 3 2 5 2 17" xfId="24106"/>
    <cellStyle name="Note 3 2 5 2 17 2" xfId="24107"/>
    <cellStyle name="Note 3 2 5 2 17 2 2" xfId="24108"/>
    <cellStyle name="Note 3 2 5 2 17 3" xfId="24109"/>
    <cellStyle name="Note 3 2 5 2 18" xfId="24110"/>
    <cellStyle name="Note 3 2 5 2 18 2" xfId="24111"/>
    <cellStyle name="Note 3 2 5 2 18 2 2" xfId="24112"/>
    <cellStyle name="Note 3 2 5 2 18 3" xfId="24113"/>
    <cellStyle name="Note 3 2 5 2 19" xfId="24114"/>
    <cellStyle name="Note 3 2 5 2 19 2" xfId="24115"/>
    <cellStyle name="Note 3 2 5 2 19 2 2" xfId="24116"/>
    <cellStyle name="Note 3 2 5 2 19 3" xfId="24117"/>
    <cellStyle name="Note 3 2 5 2 2" xfId="24118"/>
    <cellStyle name="Note 3 2 5 2 2 2" xfId="24119"/>
    <cellStyle name="Note 3 2 5 2 2 2 2" xfId="24120"/>
    <cellStyle name="Note 3 2 5 2 2 3" xfId="24121"/>
    <cellStyle name="Note 3 2 5 2 20" xfId="24122"/>
    <cellStyle name="Note 3 2 5 2 20 2" xfId="24123"/>
    <cellStyle name="Note 3 2 5 2 20 2 2" xfId="24124"/>
    <cellStyle name="Note 3 2 5 2 20 3" xfId="24125"/>
    <cellStyle name="Note 3 2 5 2 21" xfId="24126"/>
    <cellStyle name="Note 3 2 5 2 21 2" xfId="24127"/>
    <cellStyle name="Note 3 2 5 2 22" xfId="24128"/>
    <cellStyle name="Note 3 2 5 2 3" xfId="24129"/>
    <cellStyle name="Note 3 2 5 2 3 2" xfId="24130"/>
    <cellStyle name="Note 3 2 5 2 3 2 2" xfId="24131"/>
    <cellStyle name="Note 3 2 5 2 3 3" xfId="24132"/>
    <cellStyle name="Note 3 2 5 2 4" xfId="24133"/>
    <cellStyle name="Note 3 2 5 2 4 2" xfId="24134"/>
    <cellStyle name="Note 3 2 5 2 4 2 2" xfId="24135"/>
    <cellStyle name="Note 3 2 5 2 4 3" xfId="24136"/>
    <cellStyle name="Note 3 2 5 2 5" xfId="24137"/>
    <cellStyle name="Note 3 2 5 2 5 2" xfId="24138"/>
    <cellStyle name="Note 3 2 5 2 5 2 2" xfId="24139"/>
    <cellStyle name="Note 3 2 5 2 5 3" xfId="24140"/>
    <cellStyle name="Note 3 2 5 2 6" xfId="24141"/>
    <cellStyle name="Note 3 2 5 2 6 2" xfId="24142"/>
    <cellStyle name="Note 3 2 5 2 6 2 2" xfId="24143"/>
    <cellStyle name="Note 3 2 5 2 6 3" xfId="24144"/>
    <cellStyle name="Note 3 2 5 2 7" xfId="24145"/>
    <cellStyle name="Note 3 2 5 2 7 2" xfId="24146"/>
    <cellStyle name="Note 3 2 5 2 7 2 2" xfId="24147"/>
    <cellStyle name="Note 3 2 5 2 7 3" xfId="24148"/>
    <cellStyle name="Note 3 2 5 2 8" xfId="24149"/>
    <cellStyle name="Note 3 2 5 2 8 2" xfId="24150"/>
    <cellStyle name="Note 3 2 5 2 8 2 2" xfId="24151"/>
    <cellStyle name="Note 3 2 5 2 8 3" xfId="24152"/>
    <cellStyle name="Note 3 2 5 2 9" xfId="24153"/>
    <cellStyle name="Note 3 2 5 2 9 2" xfId="24154"/>
    <cellStyle name="Note 3 2 5 2 9 2 2" xfId="24155"/>
    <cellStyle name="Note 3 2 5 2 9 3" xfId="24156"/>
    <cellStyle name="Note 3 2 5 20" xfId="24157"/>
    <cellStyle name="Note 3 2 5 20 2" xfId="24158"/>
    <cellStyle name="Note 3 2 5 20 2 2" xfId="24159"/>
    <cellStyle name="Note 3 2 5 20 3" xfId="24160"/>
    <cellStyle name="Note 3 2 5 21" xfId="24161"/>
    <cellStyle name="Note 3 2 5 21 2" xfId="24162"/>
    <cellStyle name="Note 3 2 5 21 2 2" xfId="24163"/>
    <cellStyle name="Note 3 2 5 21 3" xfId="24164"/>
    <cellStyle name="Note 3 2 5 22" xfId="24165"/>
    <cellStyle name="Note 3 2 5 22 2" xfId="24166"/>
    <cellStyle name="Note 3 2 5 23" xfId="24167"/>
    <cellStyle name="Note 3 2 5 3" xfId="24168"/>
    <cellStyle name="Note 3 2 5 3 2" xfId="24169"/>
    <cellStyle name="Note 3 2 5 3 2 2" xfId="24170"/>
    <cellStyle name="Note 3 2 5 3 3" xfId="24171"/>
    <cellStyle name="Note 3 2 5 4" xfId="24172"/>
    <cellStyle name="Note 3 2 5 4 2" xfId="24173"/>
    <cellStyle name="Note 3 2 5 4 2 2" xfId="24174"/>
    <cellStyle name="Note 3 2 5 4 3" xfId="24175"/>
    <cellStyle name="Note 3 2 5 5" xfId="24176"/>
    <cellStyle name="Note 3 2 5 5 2" xfId="24177"/>
    <cellStyle name="Note 3 2 5 5 2 2" xfId="24178"/>
    <cellStyle name="Note 3 2 5 5 3" xfId="24179"/>
    <cellStyle name="Note 3 2 5 6" xfId="24180"/>
    <cellStyle name="Note 3 2 5 6 2" xfId="24181"/>
    <cellStyle name="Note 3 2 5 6 2 2" xfId="24182"/>
    <cellStyle name="Note 3 2 5 6 3" xfId="24183"/>
    <cellStyle name="Note 3 2 5 7" xfId="24184"/>
    <cellStyle name="Note 3 2 5 7 2" xfId="24185"/>
    <cellStyle name="Note 3 2 5 7 2 2" xfId="24186"/>
    <cellStyle name="Note 3 2 5 7 3" xfId="24187"/>
    <cellStyle name="Note 3 2 5 8" xfId="24188"/>
    <cellStyle name="Note 3 2 5 8 2" xfId="24189"/>
    <cellStyle name="Note 3 2 5 8 2 2" xfId="24190"/>
    <cellStyle name="Note 3 2 5 8 3" xfId="24191"/>
    <cellStyle name="Note 3 2 5 9" xfId="24192"/>
    <cellStyle name="Note 3 2 5 9 2" xfId="24193"/>
    <cellStyle name="Note 3 2 5 9 2 2" xfId="24194"/>
    <cellStyle name="Note 3 2 5 9 3" xfId="24195"/>
    <cellStyle name="Note 3 2 6" xfId="744"/>
    <cellStyle name="Note 3 2 6 10" xfId="24196"/>
    <cellStyle name="Note 3 2 6 10 2" xfId="24197"/>
    <cellStyle name="Note 3 2 6 10 2 2" xfId="24198"/>
    <cellStyle name="Note 3 2 6 10 3" xfId="24199"/>
    <cellStyle name="Note 3 2 6 11" xfId="24200"/>
    <cellStyle name="Note 3 2 6 11 2" xfId="24201"/>
    <cellStyle name="Note 3 2 6 11 2 2" xfId="24202"/>
    <cellStyle name="Note 3 2 6 11 3" xfId="24203"/>
    <cellStyle name="Note 3 2 6 12" xfId="24204"/>
    <cellStyle name="Note 3 2 6 12 2" xfId="24205"/>
    <cellStyle name="Note 3 2 6 12 2 2" xfId="24206"/>
    <cellStyle name="Note 3 2 6 12 3" xfId="24207"/>
    <cellStyle name="Note 3 2 6 13" xfId="24208"/>
    <cellStyle name="Note 3 2 6 13 2" xfId="24209"/>
    <cellStyle name="Note 3 2 6 13 2 2" xfId="24210"/>
    <cellStyle name="Note 3 2 6 13 3" xfId="24211"/>
    <cellStyle name="Note 3 2 6 14" xfId="24212"/>
    <cellStyle name="Note 3 2 6 14 2" xfId="24213"/>
    <cellStyle name="Note 3 2 6 14 2 2" xfId="24214"/>
    <cellStyle name="Note 3 2 6 14 3" xfId="24215"/>
    <cellStyle name="Note 3 2 6 15" xfId="24216"/>
    <cellStyle name="Note 3 2 6 15 2" xfId="24217"/>
    <cellStyle name="Note 3 2 6 15 2 2" xfId="24218"/>
    <cellStyle name="Note 3 2 6 15 3" xfId="24219"/>
    <cellStyle name="Note 3 2 6 16" xfId="24220"/>
    <cellStyle name="Note 3 2 6 16 2" xfId="24221"/>
    <cellStyle name="Note 3 2 6 16 2 2" xfId="24222"/>
    <cellStyle name="Note 3 2 6 16 3" xfId="24223"/>
    <cellStyle name="Note 3 2 6 17" xfId="24224"/>
    <cellStyle name="Note 3 2 6 17 2" xfId="24225"/>
    <cellStyle name="Note 3 2 6 17 2 2" xfId="24226"/>
    <cellStyle name="Note 3 2 6 17 3" xfId="24227"/>
    <cellStyle name="Note 3 2 6 18" xfId="24228"/>
    <cellStyle name="Note 3 2 6 18 2" xfId="24229"/>
    <cellStyle name="Note 3 2 6 18 2 2" xfId="24230"/>
    <cellStyle name="Note 3 2 6 18 3" xfId="24231"/>
    <cellStyle name="Note 3 2 6 19" xfId="24232"/>
    <cellStyle name="Note 3 2 6 19 2" xfId="24233"/>
    <cellStyle name="Note 3 2 6 19 2 2" xfId="24234"/>
    <cellStyle name="Note 3 2 6 19 3" xfId="24235"/>
    <cellStyle name="Note 3 2 6 2" xfId="24236"/>
    <cellStyle name="Note 3 2 6 2 2" xfId="24237"/>
    <cellStyle name="Note 3 2 6 2 2 2" xfId="24238"/>
    <cellStyle name="Note 3 2 6 2 3" xfId="24239"/>
    <cellStyle name="Note 3 2 6 20" xfId="24240"/>
    <cellStyle name="Note 3 2 6 20 2" xfId="24241"/>
    <cellStyle name="Note 3 2 6 20 2 2" xfId="24242"/>
    <cellStyle name="Note 3 2 6 20 3" xfId="24243"/>
    <cellStyle name="Note 3 2 6 21" xfId="24244"/>
    <cellStyle name="Note 3 2 6 21 2" xfId="24245"/>
    <cellStyle name="Note 3 2 6 22" xfId="24246"/>
    <cellStyle name="Note 3 2 6 3" xfId="24247"/>
    <cellStyle name="Note 3 2 6 3 2" xfId="24248"/>
    <cellStyle name="Note 3 2 6 3 2 2" xfId="24249"/>
    <cellStyle name="Note 3 2 6 3 3" xfId="24250"/>
    <cellStyle name="Note 3 2 6 4" xfId="24251"/>
    <cellStyle name="Note 3 2 6 4 2" xfId="24252"/>
    <cellStyle name="Note 3 2 6 4 2 2" xfId="24253"/>
    <cellStyle name="Note 3 2 6 4 3" xfId="24254"/>
    <cellStyle name="Note 3 2 6 5" xfId="24255"/>
    <cellStyle name="Note 3 2 6 5 2" xfId="24256"/>
    <cellStyle name="Note 3 2 6 5 2 2" xfId="24257"/>
    <cellStyle name="Note 3 2 6 5 3" xfId="24258"/>
    <cellStyle name="Note 3 2 6 6" xfId="24259"/>
    <cellStyle name="Note 3 2 6 6 2" xfId="24260"/>
    <cellStyle name="Note 3 2 6 6 2 2" xfId="24261"/>
    <cellStyle name="Note 3 2 6 6 3" xfId="24262"/>
    <cellStyle name="Note 3 2 6 7" xfId="24263"/>
    <cellStyle name="Note 3 2 6 7 2" xfId="24264"/>
    <cellStyle name="Note 3 2 6 7 2 2" xfId="24265"/>
    <cellStyle name="Note 3 2 6 7 3" xfId="24266"/>
    <cellStyle name="Note 3 2 6 8" xfId="24267"/>
    <cellStyle name="Note 3 2 6 8 2" xfId="24268"/>
    <cellStyle name="Note 3 2 6 8 2 2" xfId="24269"/>
    <cellStyle name="Note 3 2 6 8 3" xfId="24270"/>
    <cellStyle name="Note 3 2 6 9" xfId="24271"/>
    <cellStyle name="Note 3 2 6 9 2" xfId="24272"/>
    <cellStyle name="Note 3 2 6 9 2 2" xfId="24273"/>
    <cellStyle name="Note 3 2 6 9 3" xfId="24274"/>
    <cellStyle name="Note 3 2 7" xfId="745"/>
    <cellStyle name="Note 3 2 7 2" xfId="24275"/>
    <cellStyle name="Note 3 2 7 2 2" xfId="24276"/>
    <cellStyle name="Note 3 2 7 3" xfId="24277"/>
    <cellStyle name="Note 3 2 8" xfId="24278"/>
    <cellStyle name="Note 3 2 8 2" xfId="24279"/>
    <cellStyle name="Note 3 2 8 2 2" xfId="24280"/>
    <cellStyle name="Note 3 2 8 3" xfId="24281"/>
    <cellStyle name="Note 3 2 9" xfId="24282"/>
    <cellStyle name="Note 3 2 9 2" xfId="24283"/>
    <cellStyle name="Note 3 2 9 2 2" xfId="24284"/>
    <cellStyle name="Note 3 2 9 3" xfId="24285"/>
    <cellStyle name="Note 3 3" xfId="746"/>
    <cellStyle name="Note 3 3 2" xfId="747"/>
    <cellStyle name="Note 3 3 2 2" xfId="24286"/>
    <cellStyle name="Note 3 3 3" xfId="748"/>
    <cellStyle name="Note 3 3 4" xfId="749"/>
    <cellStyle name="Note 3 3 5" xfId="750"/>
    <cellStyle name="Note 3 3 6" xfId="751"/>
    <cellStyle name="Note 3 4" xfId="752"/>
    <cellStyle name="Note 3 4 2" xfId="753"/>
    <cellStyle name="Note 3 4 3" xfId="754"/>
    <cellStyle name="Note 3 4 4" xfId="755"/>
    <cellStyle name="Note 3 4 5" xfId="756"/>
    <cellStyle name="Note 3 4 6" xfId="757"/>
    <cellStyle name="Note 3 5" xfId="758"/>
    <cellStyle name="Note 3 5 2" xfId="759"/>
    <cellStyle name="Note 3 5 3" xfId="760"/>
    <cellStyle name="Note 3 5 4" xfId="761"/>
    <cellStyle name="Note 3 5 5" xfId="762"/>
    <cellStyle name="Note 3 5 6" xfId="763"/>
    <cellStyle name="Note 3 6" xfId="764"/>
    <cellStyle name="Note 3 7" xfId="765"/>
    <cellStyle name="Note 3 8" xfId="766"/>
    <cellStyle name="Note 3 9" xfId="24287"/>
    <cellStyle name="Note 4" xfId="767"/>
    <cellStyle name="Note 4 10" xfId="24288"/>
    <cellStyle name="Note 4 10 2" xfId="24289"/>
    <cellStyle name="Note 4 10 2 2" xfId="24290"/>
    <cellStyle name="Note 4 10 3" xfId="24291"/>
    <cellStyle name="Note 4 11" xfId="24292"/>
    <cellStyle name="Note 4 11 2" xfId="24293"/>
    <cellStyle name="Note 4 11 2 2" xfId="24294"/>
    <cellStyle name="Note 4 11 3" xfId="24295"/>
    <cellStyle name="Note 4 12" xfId="24296"/>
    <cellStyle name="Note 4 12 2" xfId="24297"/>
    <cellStyle name="Note 4 12 2 2" xfId="24298"/>
    <cellStyle name="Note 4 12 3" xfId="24299"/>
    <cellStyle name="Note 4 13" xfId="24300"/>
    <cellStyle name="Note 4 13 2" xfId="24301"/>
    <cellStyle name="Note 4 13 2 2" xfId="24302"/>
    <cellStyle name="Note 4 13 3" xfId="24303"/>
    <cellStyle name="Note 4 14" xfId="24304"/>
    <cellStyle name="Note 4 14 2" xfId="24305"/>
    <cellStyle name="Note 4 14 2 2" xfId="24306"/>
    <cellStyle name="Note 4 14 3" xfId="24307"/>
    <cellStyle name="Note 4 15" xfId="24308"/>
    <cellStyle name="Note 4 15 2" xfId="24309"/>
    <cellStyle name="Note 4 15 2 2" xfId="24310"/>
    <cellStyle name="Note 4 15 3" xfId="24311"/>
    <cellStyle name="Note 4 16" xfId="24312"/>
    <cellStyle name="Note 4 16 2" xfId="24313"/>
    <cellStyle name="Note 4 16 2 2" xfId="24314"/>
    <cellStyle name="Note 4 16 3" xfId="24315"/>
    <cellStyle name="Note 4 17" xfId="24316"/>
    <cellStyle name="Note 4 17 2" xfId="24317"/>
    <cellStyle name="Note 4 17 2 2" xfId="24318"/>
    <cellStyle name="Note 4 17 3" xfId="24319"/>
    <cellStyle name="Note 4 18" xfId="24320"/>
    <cellStyle name="Note 4 18 2" xfId="24321"/>
    <cellStyle name="Note 4 18 2 2" xfId="24322"/>
    <cellStyle name="Note 4 18 3" xfId="24323"/>
    <cellStyle name="Note 4 19" xfId="24324"/>
    <cellStyle name="Note 4 19 2" xfId="24325"/>
    <cellStyle name="Note 4 19 2 2" xfId="24326"/>
    <cellStyle name="Note 4 19 3" xfId="24327"/>
    <cellStyle name="Note 4 2" xfId="768"/>
    <cellStyle name="Note 4 2 10" xfId="24328"/>
    <cellStyle name="Note 4 2 10 2" xfId="24329"/>
    <cellStyle name="Note 4 2 10 2 2" xfId="24330"/>
    <cellStyle name="Note 4 2 10 3" xfId="24331"/>
    <cellStyle name="Note 4 2 11" xfId="24332"/>
    <cellStyle name="Note 4 2 11 2" xfId="24333"/>
    <cellStyle name="Note 4 2 11 2 2" xfId="24334"/>
    <cellStyle name="Note 4 2 11 3" xfId="24335"/>
    <cellStyle name="Note 4 2 12" xfId="24336"/>
    <cellStyle name="Note 4 2 12 2" xfId="24337"/>
    <cellStyle name="Note 4 2 12 2 2" xfId="24338"/>
    <cellStyle name="Note 4 2 12 3" xfId="24339"/>
    <cellStyle name="Note 4 2 13" xfId="24340"/>
    <cellStyle name="Note 4 2 13 2" xfId="24341"/>
    <cellStyle name="Note 4 2 13 2 2" xfId="24342"/>
    <cellStyle name="Note 4 2 13 3" xfId="24343"/>
    <cellStyle name="Note 4 2 14" xfId="24344"/>
    <cellStyle name="Note 4 2 14 2" xfId="24345"/>
    <cellStyle name="Note 4 2 14 2 2" xfId="24346"/>
    <cellStyle name="Note 4 2 14 3" xfId="24347"/>
    <cellStyle name="Note 4 2 15" xfId="24348"/>
    <cellStyle name="Note 4 2 15 2" xfId="24349"/>
    <cellStyle name="Note 4 2 15 2 2" xfId="24350"/>
    <cellStyle name="Note 4 2 15 3" xfId="24351"/>
    <cellStyle name="Note 4 2 16" xfId="24352"/>
    <cellStyle name="Note 4 2 16 2" xfId="24353"/>
    <cellStyle name="Note 4 2 16 2 2" xfId="24354"/>
    <cellStyle name="Note 4 2 16 3" xfId="24355"/>
    <cellStyle name="Note 4 2 17" xfId="24356"/>
    <cellStyle name="Note 4 2 17 2" xfId="24357"/>
    <cellStyle name="Note 4 2 17 2 2" xfId="24358"/>
    <cellStyle name="Note 4 2 17 3" xfId="24359"/>
    <cellStyle name="Note 4 2 18" xfId="24360"/>
    <cellStyle name="Note 4 2 18 2" xfId="24361"/>
    <cellStyle name="Note 4 2 18 2 2" xfId="24362"/>
    <cellStyle name="Note 4 2 18 3" xfId="24363"/>
    <cellStyle name="Note 4 2 19" xfId="24364"/>
    <cellStyle name="Note 4 2 19 2" xfId="24365"/>
    <cellStyle name="Note 4 2 19 2 2" xfId="24366"/>
    <cellStyle name="Note 4 2 19 3" xfId="24367"/>
    <cellStyle name="Note 4 2 2" xfId="769"/>
    <cellStyle name="Note 4 2 2 10" xfId="24368"/>
    <cellStyle name="Note 4 2 2 10 2" xfId="24369"/>
    <cellStyle name="Note 4 2 2 10 2 2" xfId="24370"/>
    <cellStyle name="Note 4 2 2 10 3" xfId="24371"/>
    <cellStyle name="Note 4 2 2 11" xfId="24372"/>
    <cellStyle name="Note 4 2 2 11 2" xfId="24373"/>
    <cellStyle name="Note 4 2 2 11 2 2" xfId="24374"/>
    <cellStyle name="Note 4 2 2 11 3" xfId="24375"/>
    <cellStyle name="Note 4 2 2 12" xfId="24376"/>
    <cellStyle name="Note 4 2 2 12 2" xfId="24377"/>
    <cellStyle name="Note 4 2 2 12 2 2" xfId="24378"/>
    <cellStyle name="Note 4 2 2 12 3" xfId="24379"/>
    <cellStyle name="Note 4 2 2 13" xfId="24380"/>
    <cellStyle name="Note 4 2 2 13 2" xfId="24381"/>
    <cellStyle name="Note 4 2 2 13 2 2" xfId="24382"/>
    <cellStyle name="Note 4 2 2 13 3" xfId="24383"/>
    <cellStyle name="Note 4 2 2 14" xfId="24384"/>
    <cellStyle name="Note 4 2 2 14 2" xfId="24385"/>
    <cellStyle name="Note 4 2 2 14 2 2" xfId="24386"/>
    <cellStyle name="Note 4 2 2 14 3" xfId="24387"/>
    <cellStyle name="Note 4 2 2 15" xfId="24388"/>
    <cellStyle name="Note 4 2 2 15 2" xfId="24389"/>
    <cellStyle name="Note 4 2 2 15 2 2" xfId="24390"/>
    <cellStyle name="Note 4 2 2 15 3" xfId="24391"/>
    <cellStyle name="Note 4 2 2 16" xfId="24392"/>
    <cellStyle name="Note 4 2 2 16 2" xfId="24393"/>
    <cellStyle name="Note 4 2 2 16 2 2" xfId="24394"/>
    <cellStyle name="Note 4 2 2 16 3" xfId="24395"/>
    <cellStyle name="Note 4 2 2 17" xfId="24396"/>
    <cellStyle name="Note 4 2 2 17 2" xfId="24397"/>
    <cellStyle name="Note 4 2 2 17 2 2" xfId="24398"/>
    <cellStyle name="Note 4 2 2 17 3" xfId="24399"/>
    <cellStyle name="Note 4 2 2 18" xfId="24400"/>
    <cellStyle name="Note 4 2 2 18 2" xfId="24401"/>
    <cellStyle name="Note 4 2 2 18 2 2" xfId="24402"/>
    <cellStyle name="Note 4 2 2 18 3" xfId="24403"/>
    <cellStyle name="Note 4 2 2 19" xfId="24404"/>
    <cellStyle name="Note 4 2 2 19 2" xfId="24405"/>
    <cellStyle name="Note 4 2 2 19 2 2" xfId="24406"/>
    <cellStyle name="Note 4 2 2 19 3" xfId="24407"/>
    <cellStyle name="Note 4 2 2 2" xfId="770"/>
    <cellStyle name="Note 4 2 2 2 10" xfId="24408"/>
    <cellStyle name="Note 4 2 2 2 10 2" xfId="24409"/>
    <cellStyle name="Note 4 2 2 2 10 2 2" xfId="24410"/>
    <cellStyle name="Note 4 2 2 2 10 3" xfId="24411"/>
    <cellStyle name="Note 4 2 2 2 11" xfId="24412"/>
    <cellStyle name="Note 4 2 2 2 11 2" xfId="24413"/>
    <cellStyle name="Note 4 2 2 2 11 2 2" xfId="24414"/>
    <cellStyle name="Note 4 2 2 2 11 3" xfId="24415"/>
    <cellStyle name="Note 4 2 2 2 12" xfId="24416"/>
    <cellStyle name="Note 4 2 2 2 12 2" xfId="24417"/>
    <cellStyle name="Note 4 2 2 2 12 2 2" xfId="24418"/>
    <cellStyle name="Note 4 2 2 2 12 3" xfId="24419"/>
    <cellStyle name="Note 4 2 2 2 13" xfId="24420"/>
    <cellStyle name="Note 4 2 2 2 13 2" xfId="24421"/>
    <cellStyle name="Note 4 2 2 2 13 2 2" xfId="24422"/>
    <cellStyle name="Note 4 2 2 2 13 3" xfId="24423"/>
    <cellStyle name="Note 4 2 2 2 14" xfId="24424"/>
    <cellStyle name="Note 4 2 2 2 14 2" xfId="24425"/>
    <cellStyle name="Note 4 2 2 2 14 2 2" xfId="24426"/>
    <cellStyle name="Note 4 2 2 2 14 3" xfId="24427"/>
    <cellStyle name="Note 4 2 2 2 15" xfId="24428"/>
    <cellStyle name="Note 4 2 2 2 15 2" xfId="24429"/>
    <cellStyle name="Note 4 2 2 2 15 2 2" xfId="24430"/>
    <cellStyle name="Note 4 2 2 2 15 3" xfId="24431"/>
    <cellStyle name="Note 4 2 2 2 16" xfId="24432"/>
    <cellStyle name="Note 4 2 2 2 16 2" xfId="24433"/>
    <cellStyle name="Note 4 2 2 2 16 2 2" xfId="24434"/>
    <cellStyle name="Note 4 2 2 2 16 3" xfId="24435"/>
    <cellStyle name="Note 4 2 2 2 17" xfId="24436"/>
    <cellStyle name="Note 4 2 2 2 17 2" xfId="24437"/>
    <cellStyle name="Note 4 2 2 2 17 2 2" xfId="24438"/>
    <cellStyle name="Note 4 2 2 2 17 3" xfId="24439"/>
    <cellStyle name="Note 4 2 2 2 18" xfId="24440"/>
    <cellStyle name="Note 4 2 2 2 18 2" xfId="24441"/>
    <cellStyle name="Note 4 2 2 2 19" xfId="24442"/>
    <cellStyle name="Note 4 2 2 2 2" xfId="24443"/>
    <cellStyle name="Note 4 2 2 2 2 10" xfId="24444"/>
    <cellStyle name="Note 4 2 2 2 2 10 2" xfId="24445"/>
    <cellStyle name="Note 4 2 2 2 2 10 2 2" xfId="24446"/>
    <cellStyle name="Note 4 2 2 2 2 10 3" xfId="24447"/>
    <cellStyle name="Note 4 2 2 2 2 11" xfId="24448"/>
    <cellStyle name="Note 4 2 2 2 2 11 2" xfId="24449"/>
    <cellStyle name="Note 4 2 2 2 2 11 2 2" xfId="24450"/>
    <cellStyle name="Note 4 2 2 2 2 11 3" xfId="24451"/>
    <cellStyle name="Note 4 2 2 2 2 12" xfId="24452"/>
    <cellStyle name="Note 4 2 2 2 2 12 2" xfId="24453"/>
    <cellStyle name="Note 4 2 2 2 2 12 2 2" xfId="24454"/>
    <cellStyle name="Note 4 2 2 2 2 12 3" xfId="24455"/>
    <cellStyle name="Note 4 2 2 2 2 13" xfId="24456"/>
    <cellStyle name="Note 4 2 2 2 2 13 2" xfId="24457"/>
    <cellStyle name="Note 4 2 2 2 2 13 2 2" xfId="24458"/>
    <cellStyle name="Note 4 2 2 2 2 13 3" xfId="24459"/>
    <cellStyle name="Note 4 2 2 2 2 14" xfId="24460"/>
    <cellStyle name="Note 4 2 2 2 2 14 2" xfId="24461"/>
    <cellStyle name="Note 4 2 2 2 2 14 2 2" xfId="24462"/>
    <cellStyle name="Note 4 2 2 2 2 14 3" xfId="24463"/>
    <cellStyle name="Note 4 2 2 2 2 15" xfId="24464"/>
    <cellStyle name="Note 4 2 2 2 2 15 2" xfId="24465"/>
    <cellStyle name="Note 4 2 2 2 2 15 2 2" xfId="24466"/>
    <cellStyle name="Note 4 2 2 2 2 15 3" xfId="24467"/>
    <cellStyle name="Note 4 2 2 2 2 16" xfId="24468"/>
    <cellStyle name="Note 4 2 2 2 2 16 2" xfId="24469"/>
    <cellStyle name="Note 4 2 2 2 2 16 2 2" xfId="24470"/>
    <cellStyle name="Note 4 2 2 2 2 16 3" xfId="24471"/>
    <cellStyle name="Note 4 2 2 2 2 17" xfId="24472"/>
    <cellStyle name="Note 4 2 2 2 2 17 2" xfId="24473"/>
    <cellStyle name="Note 4 2 2 2 2 17 2 2" xfId="24474"/>
    <cellStyle name="Note 4 2 2 2 2 17 3" xfId="24475"/>
    <cellStyle name="Note 4 2 2 2 2 18" xfId="24476"/>
    <cellStyle name="Note 4 2 2 2 2 18 2" xfId="24477"/>
    <cellStyle name="Note 4 2 2 2 2 18 2 2" xfId="24478"/>
    <cellStyle name="Note 4 2 2 2 2 18 3" xfId="24479"/>
    <cellStyle name="Note 4 2 2 2 2 19" xfId="24480"/>
    <cellStyle name="Note 4 2 2 2 2 19 2" xfId="24481"/>
    <cellStyle name="Note 4 2 2 2 2 19 2 2" xfId="24482"/>
    <cellStyle name="Note 4 2 2 2 2 19 3" xfId="24483"/>
    <cellStyle name="Note 4 2 2 2 2 2" xfId="24484"/>
    <cellStyle name="Note 4 2 2 2 2 2 2" xfId="24485"/>
    <cellStyle name="Note 4 2 2 2 2 2 2 2" xfId="24486"/>
    <cellStyle name="Note 4 2 2 2 2 2 3" xfId="24487"/>
    <cellStyle name="Note 4 2 2 2 2 20" xfId="24488"/>
    <cellStyle name="Note 4 2 2 2 2 20 2" xfId="24489"/>
    <cellStyle name="Note 4 2 2 2 2 20 2 2" xfId="24490"/>
    <cellStyle name="Note 4 2 2 2 2 20 3" xfId="24491"/>
    <cellStyle name="Note 4 2 2 2 2 21" xfId="24492"/>
    <cellStyle name="Note 4 2 2 2 2 21 2" xfId="24493"/>
    <cellStyle name="Note 4 2 2 2 2 22" xfId="24494"/>
    <cellStyle name="Note 4 2 2 2 2 3" xfId="24495"/>
    <cellStyle name="Note 4 2 2 2 2 3 2" xfId="24496"/>
    <cellStyle name="Note 4 2 2 2 2 3 2 2" xfId="24497"/>
    <cellStyle name="Note 4 2 2 2 2 3 3" xfId="24498"/>
    <cellStyle name="Note 4 2 2 2 2 4" xfId="24499"/>
    <cellStyle name="Note 4 2 2 2 2 4 2" xfId="24500"/>
    <cellStyle name="Note 4 2 2 2 2 4 2 2" xfId="24501"/>
    <cellStyle name="Note 4 2 2 2 2 4 3" xfId="24502"/>
    <cellStyle name="Note 4 2 2 2 2 5" xfId="24503"/>
    <cellStyle name="Note 4 2 2 2 2 5 2" xfId="24504"/>
    <cellStyle name="Note 4 2 2 2 2 5 2 2" xfId="24505"/>
    <cellStyle name="Note 4 2 2 2 2 5 3" xfId="24506"/>
    <cellStyle name="Note 4 2 2 2 2 6" xfId="24507"/>
    <cellStyle name="Note 4 2 2 2 2 6 2" xfId="24508"/>
    <cellStyle name="Note 4 2 2 2 2 6 2 2" xfId="24509"/>
    <cellStyle name="Note 4 2 2 2 2 6 3" xfId="24510"/>
    <cellStyle name="Note 4 2 2 2 2 7" xfId="24511"/>
    <cellStyle name="Note 4 2 2 2 2 7 2" xfId="24512"/>
    <cellStyle name="Note 4 2 2 2 2 7 2 2" xfId="24513"/>
    <cellStyle name="Note 4 2 2 2 2 7 3" xfId="24514"/>
    <cellStyle name="Note 4 2 2 2 2 8" xfId="24515"/>
    <cellStyle name="Note 4 2 2 2 2 8 2" xfId="24516"/>
    <cellStyle name="Note 4 2 2 2 2 8 2 2" xfId="24517"/>
    <cellStyle name="Note 4 2 2 2 2 8 3" xfId="24518"/>
    <cellStyle name="Note 4 2 2 2 2 9" xfId="24519"/>
    <cellStyle name="Note 4 2 2 2 2 9 2" xfId="24520"/>
    <cellStyle name="Note 4 2 2 2 2 9 2 2" xfId="24521"/>
    <cellStyle name="Note 4 2 2 2 2 9 3" xfId="24522"/>
    <cellStyle name="Note 4 2 2 2 3" xfId="24523"/>
    <cellStyle name="Note 4 2 2 2 3 2" xfId="24524"/>
    <cellStyle name="Note 4 2 2 2 3 2 2" xfId="24525"/>
    <cellStyle name="Note 4 2 2 2 3 3" xfId="24526"/>
    <cellStyle name="Note 4 2 2 2 4" xfId="24527"/>
    <cellStyle name="Note 4 2 2 2 4 2" xfId="24528"/>
    <cellStyle name="Note 4 2 2 2 4 2 2" xfId="24529"/>
    <cellStyle name="Note 4 2 2 2 4 3" xfId="24530"/>
    <cellStyle name="Note 4 2 2 2 5" xfId="24531"/>
    <cellStyle name="Note 4 2 2 2 5 2" xfId="24532"/>
    <cellStyle name="Note 4 2 2 2 5 2 2" xfId="24533"/>
    <cellStyle name="Note 4 2 2 2 5 3" xfId="24534"/>
    <cellStyle name="Note 4 2 2 2 6" xfId="24535"/>
    <cellStyle name="Note 4 2 2 2 6 2" xfId="24536"/>
    <cellStyle name="Note 4 2 2 2 6 2 2" xfId="24537"/>
    <cellStyle name="Note 4 2 2 2 6 3" xfId="24538"/>
    <cellStyle name="Note 4 2 2 2 7" xfId="24539"/>
    <cellStyle name="Note 4 2 2 2 7 2" xfId="24540"/>
    <cellStyle name="Note 4 2 2 2 7 2 2" xfId="24541"/>
    <cellStyle name="Note 4 2 2 2 7 3" xfId="24542"/>
    <cellStyle name="Note 4 2 2 2 8" xfId="24543"/>
    <cellStyle name="Note 4 2 2 2 8 2" xfId="24544"/>
    <cellStyle name="Note 4 2 2 2 8 2 2" xfId="24545"/>
    <cellStyle name="Note 4 2 2 2 8 3" xfId="24546"/>
    <cellStyle name="Note 4 2 2 2 9" xfId="24547"/>
    <cellStyle name="Note 4 2 2 2 9 2" xfId="24548"/>
    <cellStyle name="Note 4 2 2 2 9 2 2" xfId="24549"/>
    <cellStyle name="Note 4 2 2 2 9 3" xfId="24550"/>
    <cellStyle name="Note 4 2 2 20" xfId="24551"/>
    <cellStyle name="Note 4 2 2 20 2" xfId="24552"/>
    <cellStyle name="Note 4 2 2 20 2 2" xfId="24553"/>
    <cellStyle name="Note 4 2 2 20 3" xfId="24554"/>
    <cellStyle name="Note 4 2 2 21" xfId="24555"/>
    <cellStyle name="Note 4 2 2 21 2" xfId="24556"/>
    <cellStyle name="Note 4 2 2 22" xfId="24557"/>
    <cellStyle name="Note 4 2 2 3" xfId="771"/>
    <cellStyle name="Note 4 2 2 3 10" xfId="24558"/>
    <cellStyle name="Note 4 2 2 3 10 2" xfId="24559"/>
    <cellStyle name="Note 4 2 2 3 10 2 2" xfId="24560"/>
    <cellStyle name="Note 4 2 2 3 10 3" xfId="24561"/>
    <cellStyle name="Note 4 2 2 3 11" xfId="24562"/>
    <cellStyle name="Note 4 2 2 3 11 2" xfId="24563"/>
    <cellStyle name="Note 4 2 2 3 11 2 2" xfId="24564"/>
    <cellStyle name="Note 4 2 2 3 11 3" xfId="24565"/>
    <cellStyle name="Note 4 2 2 3 12" xfId="24566"/>
    <cellStyle name="Note 4 2 2 3 12 2" xfId="24567"/>
    <cellStyle name="Note 4 2 2 3 12 2 2" xfId="24568"/>
    <cellStyle name="Note 4 2 2 3 12 3" xfId="24569"/>
    <cellStyle name="Note 4 2 2 3 13" xfId="24570"/>
    <cellStyle name="Note 4 2 2 3 13 2" xfId="24571"/>
    <cellStyle name="Note 4 2 2 3 13 2 2" xfId="24572"/>
    <cellStyle name="Note 4 2 2 3 13 3" xfId="24573"/>
    <cellStyle name="Note 4 2 2 3 14" xfId="24574"/>
    <cellStyle name="Note 4 2 2 3 14 2" xfId="24575"/>
    <cellStyle name="Note 4 2 2 3 14 2 2" xfId="24576"/>
    <cellStyle name="Note 4 2 2 3 14 3" xfId="24577"/>
    <cellStyle name="Note 4 2 2 3 15" xfId="24578"/>
    <cellStyle name="Note 4 2 2 3 15 2" xfId="24579"/>
    <cellStyle name="Note 4 2 2 3 15 2 2" xfId="24580"/>
    <cellStyle name="Note 4 2 2 3 15 3" xfId="24581"/>
    <cellStyle name="Note 4 2 2 3 16" xfId="24582"/>
    <cellStyle name="Note 4 2 2 3 16 2" xfId="24583"/>
    <cellStyle name="Note 4 2 2 3 16 2 2" xfId="24584"/>
    <cellStyle name="Note 4 2 2 3 16 3" xfId="24585"/>
    <cellStyle name="Note 4 2 2 3 17" xfId="24586"/>
    <cellStyle name="Note 4 2 2 3 17 2" xfId="24587"/>
    <cellStyle name="Note 4 2 2 3 17 2 2" xfId="24588"/>
    <cellStyle name="Note 4 2 2 3 17 3" xfId="24589"/>
    <cellStyle name="Note 4 2 2 3 18" xfId="24590"/>
    <cellStyle name="Note 4 2 2 3 18 2" xfId="24591"/>
    <cellStyle name="Note 4 2 2 3 19" xfId="24592"/>
    <cellStyle name="Note 4 2 2 3 2" xfId="24593"/>
    <cellStyle name="Note 4 2 2 3 2 10" xfId="24594"/>
    <cellStyle name="Note 4 2 2 3 2 10 2" xfId="24595"/>
    <cellStyle name="Note 4 2 2 3 2 10 2 2" xfId="24596"/>
    <cellStyle name="Note 4 2 2 3 2 10 3" xfId="24597"/>
    <cellStyle name="Note 4 2 2 3 2 11" xfId="24598"/>
    <cellStyle name="Note 4 2 2 3 2 11 2" xfId="24599"/>
    <cellStyle name="Note 4 2 2 3 2 11 2 2" xfId="24600"/>
    <cellStyle name="Note 4 2 2 3 2 11 3" xfId="24601"/>
    <cellStyle name="Note 4 2 2 3 2 12" xfId="24602"/>
    <cellStyle name="Note 4 2 2 3 2 12 2" xfId="24603"/>
    <cellStyle name="Note 4 2 2 3 2 12 2 2" xfId="24604"/>
    <cellStyle name="Note 4 2 2 3 2 12 3" xfId="24605"/>
    <cellStyle name="Note 4 2 2 3 2 13" xfId="24606"/>
    <cellStyle name="Note 4 2 2 3 2 13 2" xfId="24607"/>
    <cellStyle name="Note 4 2 2 3 2 13 2 2" xfId="24608"/>
    <cellStyle name="Note 4 2 2 3 2 13 3" xfId="24609"/>
    <cellStyle name="Note 4 2 2 3 2 14" xfId="24610"/>
    <cellStyle name="Note 4 2 2 3 2 14 2" xfId="24611"/>
    <cellStyle name="Note 4 2 2 3 2 14 2 2" xfId="24612"/>
    <cellStyle name="Note 4 2 2 3 2 14 3" xfId="24613"/>
    <cellStyle name="Note 4 2 2 3 2 15" xfId="24614"/>
    <cellStyle name="Note 4 2 2 3 2 15 2" xfId="24615"/>
    <cellStyle name="Note 4 2 2 3 2 15 2 2" xfId="24616"/>
    <cellStyle name="Note 4 2 2 3 2 15 3" xfId="24617"/>
    <cellStyle name="Note 4 2 2 3 2 16" xfId="24618"/>
    <cellStyle name="Note 4 2 2 3 2 16 2" xfId="24619"/>
    <cellStyle name="Note 4 2 2 3 2 16 2 2" xfId="24620"/>
    <cellStyle name="Note 4 2 2 3 2 16 3" xfId="24621"/>
    <cellStyle name="Note 4 2 2 3 2 17" xfId="24622"/>
    <cellStyle name="Note 4 2 2 3 2 17 2" xfId="24623"/>
    <cellStyle name="Note 4 2 2 3 2 17 2 2" xfId="24624"/>
    <cellStyle name="Note 4 2 2 3 2 17 3" xfId="24625"/>
    <cellStyle name="Note 4 2 2 3 2 18" xfId="24626"/>
    <cellStyle name="Note 4 2 2 3 2 18 2" xfId="24627"/>
    <cellStyle name="Note 4 2 2 3 2 18 2 2" xfId="24628"/>
    <cellStyle name="Note 4 2 2 3 2 18 3" xfId="24629"/>
    <cellStyle name="Note 4 2 2 3 2 19" xfId="24630"/>
    <cellStyle name="Note 4 2 2 3 2 19 2" xfId="24631"/>
    <cellStyle name="Note 4 2 2 3 2 19 2 2" xfId="24632"/>
    <cellStyle name="Note 4 2 2 3 2 19 3" xfId="24633"/>
    <cellStyle name="Note 4 2 2 3 2 2" xfId="24634"/>
    <cellStyle name="Note 4 2 2 3 2 2 2" xfId="24635"/>
    <cellStyle name="Note 4 2 2 3 2 2 2 2" xfId="24636"/>
    <cellStyle name="Note 4 2 2 3 2 2 3" xfId="24637"/>
    <cellStyle name="Note 4 2 2 3 2 20" xfId="24638"/>
    <cellStyle name="Note 4 2 2 3 2 20 2" xfId="24639"/>
    <cellStyle name="Note 4 2 2 3 2 20 2 2" xfId="24640"/>
    <cellStyle name="Note 4 2 2 3 2 20 3" xfId="24641"/>
    <cellStyle name="Note 4 2 2 3 2 21" xfId="24642"/>
    <cellStyle name="Note 4 2 2 3 2 21 2" xfId="24643"/>
    <cellStyle name="Note 4 2 2 3 2 22" xfId="24644"/>
    <cellStyle name="Note 4 2 2 3 2 3" xfId="24645"/>
    <cellStyle name="Note 4 2 2 3 2 3 2" xfId="24646"/>
    <cellStyle name="Note 4 2 2 3 2 3 2 2" xfId="24647"/>
    <cellStyle name="Note 4 2 2 3 2 3 3" xfId="24648"/>
    <cellStyle name="Note 4 2 2 3 2 4" xfId="24649"/>
    <cellStyle name="Note 4 2 2 3 2 4 2" xfId="24650"/>
    <cellStyle name="Note 4 2 2 3 2 4 2 2" xfId="24651"/>
    <cellStyle name="Note 4 2 2 3 2 4 3" xfId="24652"/>
    <cellStyle name="Note 4 2 2 3 2 5" xfId="24653"/>
    <cellStyle name="Note 4 2 2 3 2 5 2" xfId="24654"/>
    <cellStyle name="Note 4 2 2 3 2 5 2 2" xfId="24655"/>
    <cellStyle name="Note 4 2 2 3 2 5 3" xfId="24656"/>
    <cellStyle name="Note 4 2 2 3 2 6" xfId="24657"/>
    <cellStyle name="Note 4 2 2 3 2 6 2" xfId="24658"/>
    <cellStyle name="Note 4 2 2 3 2 6 2 2" xfId="24659"/>
    <cellStyle name="Note 4 2 2 3 2 6 3" xfId="24660"/>
    <cellStyle name="Note 4 2 2 3 2 7" xfId="24661"/>
    <cellStyle name="Note 4 2 2 3 2 7 2" xfId="24662"/>
    <cellStyle name="Note 4 2 2 3 2 7 2 2" xfId="24663"/>
    <cellStyle name="Note 4 2 2 3 2 7 3" xfId="24664"/>
    <cellStyle name="Note 4 2 2 3 2 8" xfId="24665"/>
    <cellStyle name="Note 4 2 2 3 2 8 2" xfId="24666"/>
    <cellStyle name="Note 4 2 2 3 2 8 2 2" xfId="24667"/>
    <cellStyle name="Note 4 2 2 3 2 8 3" xfId="24668"/>
    <cellStyle name="Note 4 2 2 3 2 9" xfId="24669"/>
    <cellStyle name="Note 4 2 2 3 2 9 2" xfId="24670"/>
    <cellStyle name="Note 4 2 2 3 2 9 2 2" xfId="24671"/>
    <cellStyle name="Note 4 2 2 3 2 9 3" xfId="24672"/>
    <cellStyle name="Note 4 2 2 3 3" xfId="24673"/>
    <cellStyle name="Note 4 2 2 3 3 2" xfId="24674"/>
    <cellStyle name="Note 4 2 2 3 3 2 2" xfId="24675"/>
    <cellStyle name="Note 4 2 2 3 3 3" xfId="24676"/>
    <cellStyle name="Note 4 2 2 3 4" xfId="24677"/>
    <cellStyle name="Note 4 2 2 3 4 2" xfId="24678"/>
    <cellStyle name="Note 4 2 2 3 4 2 2" xfId="24679"/>
    <cellStyle name="Note 4 2 2 3 4 3" xfId="24680"/>
    <cellStyle name="Note 4 2 2 3 5" xfId="24681"/>
    <cellStyle name="Note 4 2 2 3 5 2" xfId="24682"/>
    <cellStyle name="Note 4 2 2 3 5 2 2" xfId="24683"/>
    <cellStyle name="Note 4 2 2 3 5 3" xfId="24684"/>
    <cellStyle name="Note 4 2 2 3 6" xfId="24685"/>
    <cellStyle name="Note 4 2 2 3 6 2" xfId="24686"/>
    <cellStyle name="Note 4 2 2 3 6 2 2" xfId="24687"/>
    <cellStyle name="Note 4 2 2 3 6 3" xfId="24688"/>
    <cellStyle name="Note 4 2 2 3 7" xfId="24689"/>
    <cellStyle name="Note 4 2 2 3 7 2" xfId="24690"/>
    <cellStyle name="Note 4 2 2 3 7 2 2" xfId="24691"/>
    <cellStyle name="Note 4 2 2 3 7 3" xfId="24692"/>
    <cellStyle name="Note 4 2 2 3 8" xfId="24693"/>
    <cellStyle name="Note 4 2 2 3 8 2" xfId="24694"/>
    <cellStyle name="Note 4 2 2 3 8 2 2" xfId="24695"/>
    <cellStyle name="Note 4 2 2 3 8 3" xfId="24696"/>
    <cellStyle name="Note 4 2 2 3 9" xfId="24697"/>
    <cellStyle name="Note 4 2 2 3 9 2" xfId="24698"/>
    <cellStyle name="Note 4 2 2 3 9 2 2" xfId="24699"/>
    <cellStyle name="Note 4 2 2 3 9 3" xfId="24700"/>
    <cellStyle name="Note 4 2 2 4" xfId="772"/>
    <cellStyle name="Note 4 2 2 4 10" xfId="24701"/>
    <cellStyle name="Note 4 2 2 4 10 2" xfId="24702"/>
    <cellStyle name="Note 4 2 2 4 10 2 2" xfId="24703"/>
    <cellStyle name="Note 4 2 2 4 10 3" xfId="24704"/>
    <cellStyle name="Note 4 2 2 4 11" xfId="24705"/>
    <cellStyle name="Note 4 2 2 4 11 2" xfId="24706"/>
    <cellStyle name="Note 4 2 2 4 11 2 2" xfId="24707"/>
    <cellStyle name="Note 4 2 2 4 11 3" xfId="24708"/>
    <cellStyle name="Note 4 2 2 4 12" xfId="24709"/>
    <cellStyle name="Note 4 2 2 4 12 2" xfId="24710"/>
    <cellStyle name="Note 4 2 2 4 12 2 2" xfId="24711"/>
    <cellStyle name="Note 4 2 2 4 12 3" xfId="24712"/>
    <cellStyle name="Note 4 2 2 4 13" xfId="24713"/>
    <cellStyle name="Note 4 2 2 4 13 2" xfId="24714"/>
    <cellStyle name="Note 4 2 2 4 13 2 2" xfId="24715"/>
    <cellStyle name="Note 4 2 2 4 13 3" xfId="24716"/>
    <cellStyle name="Note 4 2 2 4 14" xfId="24717"/>
    <cellStyle name="Note 4 2 2 4 14 2" xfId="24718"/>
    <cellStyle name="Note 4 2 2 4 14 2 2" xfId="24719"/>
    <cellStyle name="Note 4 2 2 4 14 3" xfId="24720"/>
    <cellStyle name="Note 4 2 2 4 15" xfId="24721"/>
    <cellStyle name="Note 4 2 2 4 15 2" xfId="24722"/>
    <cellStyle name="Note 4 2 2 4 15 2 2" xfId="24723"/>
    <cellStyle name="Note 4 2 2 4 15 3" xfId="24724"/>
    <cellStyle name="Note 4 2 2 4 16" xfId="24725"/>
    <cellStyle name="Note 4 2 2 4 16 2" xfId="24726"/>
    <cellStyle name="Note 4 2 2 4 16 2 2" xfId="24727"/>
    <cellStyle name="Note 4 2 2 4 16 3" xfId="24728"/>
    <cellStyle name="Note 4 2 2 4 17" xfId="24729"/>
    <cellStyle name="Note 4 2 2 4 17 2" xfId="24730"/>
    <cellStyle name="Note 4 2 2 4 17 2 2" xfId="24731"/>
    <cellStyle name="Note 4 2 2 4 17 3" xfId="24732"/>
    <cellStyle name="Note 4 2 2 4 18" xfId="24733"/>
    <cellStyle name="Note 4 2 2 4 18 2" xfId="24734"/>
    <cellStyle name="Note 4 2 2 4 18 2 2" xfId="24735"/>
    <cellStyle name="Note 4 2 2 4 18 3" xfId="24736"/>
    <cellStyle name="Note 4 2 2 4 19" xfId="24737"/>
    <cellStyle name="Note 4 2 2 4 19 2" xfId="24738"/>
    <cellStyle name="Note 4 2 2 4 19 2 2" xfId="24739"/>
    <cellStyle name="Note 4 2 2 4 19 3" xfId="24740"/>
    <cellStyle name="Note 4 2 2 4 2" xfId="24741"/>
    <cellStyle name="Note 4 2 2 4 2 10" xfId="24742"/>
    <cellStyle name="Note 4 2 2 4 2 10 2" xfId="24743"/>
    <cellStyle name="Note 4 2 2 4 2 10 2 2" xfId="24744"/>
    <cellStyle name="Note 4 2 2 4 2 10 3" xfId="24745"/>
    <cellStyle name="Note 4 2 2 4 2 11" xfId="24746"/>
    <cellStyle name="Note 4 2 2 4 2 11 2" xfId="24747"/>
    <cellStyle name="Note 4 2 2 4 2 11 2 2" xfId="24748"/>
    <cellStyle name="Note 4 2 2 4 2 11 3" xfId="24749"/>
    <cellStyle name="Note 4 2 2 4 2 12" xfId="24750"/>
    <cellStyle name="Note 4 2 2 4 2 12 2" xfId="24751"/>
    <cellStyle name="Note 4 2 2 4 2 12 2 2" xfId="24752"/>
    <cellStyle name="Note 4 2 2 4 2 12 3" xfId="24753"/>
    <cellStyle name="Note 4 2 2 4 2 13" xfId="24754"/>
    <cellStyle name="Note 4 2 2 4 2 13 2" xfId="24755"/>
    <cellStyle name="Note 4 2 2 4 2 13 2 2" xfId="24756"/>
    <cellStyle name="Note 4 2 2 4 2 13 3" xfId="24757"/>
    <cellStyle name="Note 4 2 2 4 2 14" xfId="24758"/>
    <cellStyle name="Note 4 2 2 4 2 14 2" xfId="24759"/>
    <cellStyle name="Note 4 2 2 4 2 14 2 2" xfId="24760"/>
    <cellStyle name="Note 4 2 2 4 2 14 3" xfId="24761"/>
    <cellStyle name="Note 4 2 2 4 2 15" xfId="24762"/>
    <cellStyle name="Note 4 2 2 4 2 15 2" xfId="24763"/>
    <cellStyle name="Note 4 2 2 4 2 15 2 2" xfId="24764"/>
    <cellStyle name="Note 4 2 2 4 2 15 3" xfId="24765"/>
    <cellStyle name="Note 4 2 2 4 2 16" xfId="24766"/>
    <cellStyle name="Note 4 2 2 4 2 16 2" xfId="24767"/>
    <cellStyle name="Note 4 2 2 4 2 16 2 2" xfId="24768"/>
    <cellStyle name="Note 4 2 2 4 2 16 3" xfId="24769"/>
    <cellStyle name="Note 4 2 2 4 2 17" xfId="24770"/>
    <cellStyle name="Note 4 2 2 4 2 17 2" xfId="24771"/>
    <cellStyle name="Note 4 2 2 4 2 17 2 2" xfId="24772"/>
    <cellStyle name="Note 4 2 2 4 2 17 3" xfId="24773"/>
    <cellStyle name="Note 4 2 2 4 2 18" xfId="24774"/>
    <cellStyle name="Note 4 2 2 4 2 18 2" xfId="24775"/>
    <cellStyle name="Note 4 2 2 4 2 18 2 2" xfId="24776"/>
    <cellStyle name="Note 4 2 2 4 2 18 3" xfId="24777"/>
    <cellStyle name="Note 4 2 2 4 2 19" xfId="24778"/>
    <cellStyle name="Note 4 2 2 4 2 19 2" xfId="24779"/>
    <cellStyle name="Note 4 2 2 4 2 19 2 2" xfId="24780"/>
    <cellStyle name="Note 4 2 2 4 2 19 3" xfId="24781"/>
    <cellStyle name="Note 4 2 2 4 2 2" xfId="24782"/>
    <cellStyle name="Note 4 2 2 4 2 2 2" xfId="24783"/>
    <cellStyle name="Note 4 2 2 4 2 2 2 2" xfId="24784"/>
    <cellStyle name="Note 4 2 2 4 2 2 3" xfId="24785"/>
    <cellStyle name="Note 4 2 2 4 2 20" xfId="24786"/>
    <cellStyle name="Note 4 2 2 4 2 20 2" xfId="24787"/>
    <cellStyle name="Note 4 2 2 4 2 20 2 2" xfId="24788"/>
    <cellStyle name="Note 4 2 2 4 2 20 3" xfId="24789"/>
    <cellStyle name="Note 4 2 2 4 2 21" xfId="24790"/>
    <cellStyle name="Note 4 2 2 4 2 21 2" xfId="24791"/>
    <cellStyle name="Note 4 2 2 4 2 22" xfId="24792"/>
    <cellStyle name="Note 4 2 2 4 2 3" xfId="24793"/>
    <cellStyle name="Note 4 2 2 4 2 3 2" xfId="24794"/>
    <cellStyle name="Note 4 2 2 4 2 3 2 2" xfId="24795"/>
    <cellStyle name="Note 4 2 2 4 2 3 3" xfId="24796"/>
    <cellStyle name="Note 4 2 2 4 2 4" xfId="24797"/>
    <cellStyle name="Note 4 2 2 4 2 4 2" xfId="24798"/>
    <cellStyle name="Note 4 2 2 4 2 4 2 2" xfId="24799"/>
    <cellStyle name="Note 4 2 2 4 2 4 3" xfId="24800"/>
    <cellStyle name="Note 4 2 2 4 2 5" xfId="24801"/>
    <cellStyle name="Note 4 2 2 4 2 5 2" xfId="24802"/>
    <cellStyle name="Note 4 2 2 4 2 5 2 2" xfId="24803"/>
    <cellStyle name="Note 4 2 2 4 2 5 3" xfId="24804"/>
    <cellStyle name="Note 4 2 2 4 2 6" xfId="24805"/>
    <cellStyle name="Note 4 2 2 4 2 6 2" xfId="24806"/>
    <cellStyle name="Note 4 2 2 4 2 6 2 2" xfId="24807"/>
    <cellStyle name="Note 4 2 2 4 2 6 3" xfId="24808"/>
    <cellStyle name="Note 4 2 2 4 2 7" xfId="24809"/>
    <cellStyle name="Note 4 2 2 4 2 7 2" xfId="24810"/>
    <cellStyle name="Note 4 2 2 4 2 7 2 2" xfId="24811"/>
    <cellStyle name="Note 4 2 2 4 2 7 3" xfId="24812"/>
    <cellStyle name="Note 4 2 2 4 2 8" xfId="24813"/>
    <cellStyle name="Note 4 2 2 4 2 8 2" xfId="24814"/>
    <cellStyle name="Note 4 2 2 4 2 8 2 2" xfId="24815"/>
    <cellStyle name="Note 4 2 2 4 2 8 3" xfId="24816"/>
    <cellStyle name="Note 4 2 2 4 2 9" xfId="24817"/>
    <cellStyle name="Note 4 2 2 4 2 9 2" xfId="24818"/>
    <cellStyle name="Note 4 2 2 4 2 9 2 2" xfId="24819"/>
    <cellStyle name="Note 4 2 2 4 2 9 3" xfId="24820"/>
    <cellStyle name="Note 4 2 2 4 20" xfId="24821"/>
    <cellStyle name="Note 4 2 2 4 20 2" xfId="24822"/>
    <cellStyle name="Note 4 2 2 4 20 2 2" xfId="24823"/>
    <cellStyle name="Note 4 2 2 4 20 3" xfId="24824"/>
    <cellStyle name="Note 4 2 2 4 21" xfId="24825"/>
    <cellStyle name="Note 4 2 2 4 21 2" xfId="24826"/>
    <cellStyle name="Note 4 2 2 4 21 2 2" xfId="24827"/>
    <cellStyle name="Note 4 2 2 4 21 3" xfId="24828"/>
    <cellStyle name="Note 4 2 2 4 22" xfId="24829"/>
    <cellStyle name="Note 4 2 2 4 22 2" xfId="24830"/>
    <cellStyle name="Note 4 2 2 4 23" xfId="24831"/>
    <cellStyle name="Note 4 2 2 4 3" xfId="24832"/>
    <cellStyle name="Note 4 2 2 4 3 2" xfId="24833"/>
    <cellStyle name="Note 4 2 2 4 3 2 2" xfId="24834"/>
    <cellStyle name="Note 4 2 2 4 3 3" xfId="24835"/>
    <cellStyle name="Note 4 2 2 4 4" xfId="24836"/>
    <cellStyle name="Note 4 2 2 4 4 2" xfId="24837"/>
    <cellStyle name="Note 4 2 2 4 4 2 2" xfId="24838"/>
    <cellStyle name="Note 4 2 2 4 4 3" xfId="24839"/>
    <cellStyle name="Note 4 2 2 4 5" xfId="24840"/>
    <cellStyle name="Note 4 2 2 4 5 2" xfId="24841"/>
    <cellStyle name="Note 4 2 2 4 5 2 2" xfId="24842"/>
    <cellStyle name="Note 4 2 2 4 5 3" xfId="24843"/>
    <cellStyle name="Note 4 2 2 4 6" xfId="24844"/>
    <cellStyle name="Note 4 2 2 4 6 2" xfId="24845"/>
    <cellStyle name="Note 4 2 2 4 6 2 2" xfId="24846"/>
    <cellStyle name="Note 4 2 2 4 6 3" xfId="24847"/>
    <cellStyle name="Note 4 2 2 4 7" xfId="24848"/>
    <cellStyle name="Note 4 2 2 4 7 2" xfId="24849"/>
    <cellStyle name="Note 4 2 2 4 7 2 2" xfId="24850"/>
    <cellStyle name="Note 4 2 2 4 7 3" xfId="24851"/>
    <cellStyle name="Note 4 2 2 4 8" xfId="24852"/>
    <cellStyle name="Note 4 2 2 4 8 2" xfId="24853"/>
    <cellStyle name="Note 4 2 2 4 8 2 2" xfId="24854"/>
    <cellStyle name="Note 4 2 2 4 8 3" xfId="24855"/>
    <cellStyle name="Note 4 2 2 4 9" xfId="24856"/>
    <cellStyle name="Note 4 2 2 4 9 2" xfId="24857"/>
    <cellStyle name="Note 4 2 2 4 9 2 2" xfId="24858"/>
    <cellStyle name="Note 4 2 2 4 9 3" xfId="24859"/>
    <cellStyle name="Note 4 2 2 5" xfId="773"/>
    <cellStyle name="Note 4 2 2 5 10" xfId="24860"/>
    <cellStyle name="Note 4 2 2 5 10 2" xfId="24861"/>
    <cellStyle name="Note 4 2 2 5 10 2 2" xfId="24862"/>
    <cellStyle name="Note 4 2 2 5 10 3" xfId="24863"/>
    <cellStyle name="Note 4 2 2 5 11" xfId="24864"/>
    <cellStyle name="Note 4 2 2 5 11 2" xfId="24865"/>
    <cellStyle name="Note 4 2 2 5 11 2 2" xfId="24866"/>
    <cellStyle name="Note 4 2 2 5 11 3" xfId="24867"/>
    <cellStyle name="Note 4 2 2 5 12" xfId="24868"/>
    <cellStyle name="Note 4 2 2 5 12 2" xfId="24869"/>
    <cellStyle name="Note 4 2 2 5 12 2 2" xfId="24870"/>
    <cellStyle name="Note 4 2 2 5 12 3" xfId="24871"/>
    <cellStyle name="Note 4 2 2 5 13" xfId="24872"/>
    <cellStyle name="Note 4 2 2 5 13 2" xfId="24873"/>
    <cellStyle name="Note 4 2 2 5 13 2 2" xfId="24874"/>
    <cellStyle name="Note 4 2 2 5 13 3" xfId="24875"/>
    <cellStyle name="Note 4 2 2 5 14" xfId="24876"/>
    <cellStyle name="Note 4 2 2 5 14 2" xfId="24877"/>
    <cellStyle name="Note 4 2 2 5 14 2 2" xfId="24878"/>
    <cellStyle name="Note 4 2 2 5 14 3" xfId="24879"/>
    <cellStyle name="Note 4 2 2 5 15" xfId="24880"/>
    <cellStyle name="Note 4 2 2 5 15 2" xfId="24881"/>
    <cellStyle name="Note 4 2 2 5 15 2 2" xfId="24882"/>
    <cellStyle name="Note 4 2 2 5 15 3" xfId="24883"/>
    <cellStyle name="Note 4 2 2 5 16" xfId="24884"/>
    <cellStyle name="Note 4 2 2 5 16 2" xfId="24885"/>
    <cellStyle name="Note 4 2 2 5 16 2 2" xfId="24886"/>
    <cellStyle name="Note 4 2 2 5 16 3" xfId="24887"/>
    <cellStyle name="Note 4 2 2 5 17" xfId="24888"/>
    <cellStyle name="Note 4 2 2 5 17 2" xfId="24889"/>
    <cellStyle name="Note 4 2 2 5 17 2 2" xfId="24890"/>
    <cellStyle name="Note 4 2 2 5 17 3" xfId="24891"/>
    <cellStyle name="Note 4 2 2 5 18" xfId="24892"/>
    <cellStyle name="Note 4 2 2 5 18 2" xfId="24893"/>
    <cellStyle name="Note 4 2 2 5 18 2 2" xfId="24894"/>
    <cellStyle name="Note 4 2 2 5 18 3" xfId="24895"/>
    <cellStyle name="Note 4 2 2 5 19" xfId="24896"/>
    <cellStyle name="Note 4 2 2 5 19 2" xfId="24897"/>
    <cellStyle name="Note 4 2 2 5 19 2 2" xfId="24898"/>
    <cellStyle name="Note 4 2 2 5 19 3" xfId="24899"/>
    <cellStyle name="Note 4 2 2 5 2" xfId="24900"/>
    <cellStyle name="Note 4 2 2 5 2 2" xfId="24901"/>
    <cellStyle name="Note 4 2 2 5 2 2 2" xfId="24902"/>
    <cellStyle name="Note 4 2 2 5 2 3" xfId="24903"/>
    <cellStyle name="Note 4 2 2 5 20" xfId="24904"/>
    <cellStyle name="Note 4 2 2 5 20 2" xfId="24905"/>
    <cellStyle name="Note 4 2 2 5 20 2 2" xfId="24906"/>
    <cellStyle name="Note 4 2 2 5 20 3" xfId="24907"/>
    <cellStyle name="Note 4 2 2 5 21" xfId="24908"/>
    <cellStyle name="Note 4 2 2 5 21 2" xfId="24909"/>
    <cellStyle name="Note 4 2 2 5 22" xfId="24910"/>
    <cellStyle name="Note 4 2 2 5 3" xfId="24911"/>
    <cellStyle name="Note 4 2 2 5 3 2" xfId="24912"/>
    <cellStyle name="Note 4 2 2 5 3 2 2" xfId="24913"/>
    <cellStyle name="Note 4 2 2 5 3 3" xfId="24914"/>
    <cellStyle name="Note 4 2 2 5 4" xfId="24915"/>
    <cellStyle name="Note 4 2 2 5 4 2" xfId="24916"/>
    <cellStyle name="Note 4 2 2 5 4 2 2" xfId="24917"/>
    <cellStyle name="Note 4 2 2 5 4 3" xfId="24918"/>
    <cellStyle name="Note 4 2 2 5 5" xfId="24919"/>
    <cellStyle name="Note 4 2 2 5 5 2" xfId="24920"/>
    <cellStyle name="Note 4 2 2 5 5 2 2" xfId="24921"/>
    <cellStyle name="Note 4 2 2 5 5 3" xfId="24922"/>
    <cellStyle name="Note 4 2 2 5 6" xfId="24923"/>
    <cellStyle name="Note 4 2 2 5 6 2" xfId="24924"/>
    <cellStyle name="Note 4 2 2 5 6 2 2" xfId="24925"/>
    <cellStyle name="Note 4 2 2 5 6 3" xfId="24926"/>
    <cellStyle name="Note 4 2 2 5 7" xfId="24927"/>
    <cellStyle name="Note 4 2 2 5 7 2" xfId="24928"/>
    <cellStyle name="Note 4 2 2 5 7 2 2" xfId="24929"/>
    <cellStyle name="Note 4 2 2 5 7 3" xfId="24930"/>
    <cellStyle name="Note 4 2 2 5 8" xfId="24931"/>
    <cellStyle name="Note 4 2 2 5 8 2" xfId="24932"/>
    <cellStyle name="Note 4 2 2 5 8 2 2" xfId="24933"/>
    <cellStyle name="Note 4 2 2 5 8 3" xfId="24934"/>
    <cellStyle name="Note 4 2 2 5 9" xfId="24935"/>
    <cellStyle name="Note 4 2 2 5 9 2" xfId="24936"/>
    <cellStyle name="Note 4 2 2 5 9 2 2" xfId="24937"/>
    <cellStyle name="Note 4 2 2 5 9 3" xfId="24938"/>
    <cellStyle name="Note 4 2 2 6" xfId="774"/>
    <cellStyle name="Note 4 2 2 6 2" xfId="24939"/>
    <cellStyle name="Note 4 2 2 6 2 2" xfId="24940"/>
    <cellStyle name="Note 4 2 2 6 3" xfId="24941"/>
    <cellStyle name="Note 4 2 2 7" xfId="24942"/>
    <cellStyle name="Note 4 2 2 7 2" xfId="24943"/>
    <cellStyle name="Note 4 2 2 7 2 2" xfId="24944"/>
    <cellStyle name="Note 4 2 2 7 3" xfId="24945"/>
    <cellStyle name="Note 4 2 2 8" xfId="24946"/>
    <cellStyle name="Note 4 2 2 8 2" xfId="24947"/>
    <cellStyle name="Note 4 2 2 8 2 2" xfId="24948"/>
    <cellStyle name="Note 4 2 2 8 3" xfId="24949"/>
    <cellStyle name="Note 4 2 2 9" xfId="24950"/>
    <cellStyle name="Note 4 2 2 9 2" xfId="24951"/>
    <cellStyle name="Note 4 2 2 9 2 2" xfId="24952"/>
    <cellStyle name="Note 4 2 2 9 3" xfId="24953"/>
    <cellStyle name="Note 4 2 20" xfId="24954"/>
    <cellStyle name="Note 4 2 20 2" xfId="24955"/>
    <cellStyle name="Note 4 2 20 2 2" xfId="24956"/>
    <cellStyle name="Note 4 2 20 3" xfId="24957"/>
    <cellStyle name="Note 4 2 21" xfId="24958"/>
    <cellStyle name="Note 4 2 21 2" xfId="24959"/>
    <cellStyle name="Note 4 2 21 2 2" xfId="24960"/>
    <cellStyle name="Note 4 2 21 3" xfId="24961"/>
    <cellStyle name="Note 4 2 22" xfId="24962"/>
    <cellStyle name="Note 4 2 22 2" xfId="24963"/>
    <cellStyle name="Note 4 2 23" xfId="24964"/>
    <cellStyle name="Note 4 2 24" xfId="24965"/>
    <cellStyle name="Note 4 2 25" xfId="24966"/>
    <cellStyle name="Note 4 2 26" xfId="24967"/>
    <cellStyle name="Note 4 2 3" xfId="775"/>
    <cellStyle name="Note 4 2 3 10" xfId="24968"/>
    <cellStyle name="Note 4 2 3 10 2" xfId="24969"/>
    <cellStyle name="Note 4 2 3 10 2 2" xfId="24970"/>
    <cellStyle name="Note 4 2 3 10 3" xfId="24971"/>
    <cellStyle name="Note 4 2 3 11" xfId="24972"/>
    <cellStyle name="Note 4 2 3 11 2" xfId="24973"/>
    <cellStyle name="Note 4 2 3 11 2 2" xfId="24974"/>
    <cellStyle name="Note 4 2 3 11 3" xfId="24975"/>
    <cellStyle name="Note 4 2 3 12" xfId="24976"/>
    <cellStyle name="Note 4 2 3 12 2" xfId="24977"/>
    <cellStyle name="Note 4 2 3 12 2 2" xfId="24978"/>
    <cellStyle name="Note 4 2 3 12 3" xfId="24979"/>
    <cellStyle name="Note 4 2 3 13" xfId="24980"/>
    <cellStyle name="Note 4 2 3 13 2" xfId="24981"/>
    <cellStyle name="Note 4 2 3 13 2 2" xfId="24982"/>
    <cellStyle name="Note 4 2 3 13 3" xfId="24983"/>
    <cellStyle name="Note 4 2 3 14" xfId="24984"/>
    <cellStyle name="Note 4 2 3 14 2" xfId="24985"/>
    <cellStyle name="Note 4 2 3 14 2 2" xfId="24986"/>
    <cellStyle name="Note 4 2 3 14 3" xfId="24987"/>
    <cellStyle name="Note 4 2 3 15" xfId="24988"/>
    <cellStyle name="Note 4 2 3 15 2" xfId="24989"/>
    <cellStyle name="Note 4 2 3 15 2 2" xfId="24990"/>
    <cellStyle name="Note 4 2 3 15 3" xfId="24991"/>
    <cellStyle name="Note 4 2 3 16" xfId="24992"/>
    <cellStyle name="Note 4 2 3 16 2" xfId="24993"/>
    <cellStyle name="Note 4 2 3 16 2 2" xfId="24994"/>
    <cellStyle name="Note 4 2 3 16 3" xfId="24995"/>
    <cellStyle name="Note 4 2 3 17" xfId="24996"/>
    <cellStyle name="Note 4 2 3 17 2" xfId="24997"/>
    <cellStyle name="Note 4 2 3 17 2 2" xfId="24998"/>
    <cellStyle name="Note 4 2 3 17 3" xfId="24999"/>
    <cellStyle name="Note 4 2 3 18" xfId="25000"/>
    <cellStyle name="Note 4 2 3 18 2" xfId="25001"/>
    <cellStyle name="Note 4 2 3 19" xfId="25002"/>
    <cellStyle name="Note 4 2 3 2" xfId="776"/>
    <cellStyle name="Note 4 2 3 2 10" xfId="25003"/>
    <cellStyle name="Note 4 2 3 2 10 2" xfId="25004"/>
    <cellStyle name="Note 4 2 3 2 10 2 2" xfId="25005"/>
    <cellStyle name="Note 4 2 3 2 10 3" xfId="25006"/>
    <cellStyle name="Note 4 2 3 2 11" xfId="25007"/>
    <cellStyle name="Note 4 2 3 2 11 2" xfId="25008"/>
    <cellStyle name="Note 4 2 3 2 11 2 2" xfId="25009"/>
    <cellStyle name="Note 4 2 3 2 11 3" xfId="25010"/>
    <cellStyle name="Note 4 2 3 2 12" xfId="25011"/>
    <cellStyle name="Note 4 2 3 2 12 2" xfId="25012"/>
    <cellStyle name="Note 4 2 3 2 12 2 2" xfId="25013"/>
    <cellStyle name="Note 4 2 3 2 12 3" xfId="25014"/>
    <cellStyle name="Note 4 2 3 2 13" xfId="25015"/>
    <cellStyle name="Note 4 2 3 2 13 2" xfId="25016"/>
    <cellStyle name="Note 4 2 3 2 13 2 2" xfId="25017"/>
    <cellStyle name="Note 4 2 3 2 13 3" xfId="25018"/>
    <cellStyle name="Note 4 2 3 2 14" xfId="25019"/>
    <cellStyle name="Note 4 2 3 2 14 2" xfId="25020"/>
    <cellStyle name="Note 4 2 3 2 14 2 2" xfId="25021"/>
    <cellStyle name="Note 4 2 3 2 14 3" xfId="25022"/>
    <cellStyle name="Note 4 2 3 2 15" xfId="25023"/>
    <cellStyle name="Note 4 2 3 2 15 2" xfId="25024"/>
    <cellStyle name="Note 4 2 3 2 15 2 2" xfId="25025"/>
    <cellStyle name="Note 4 2 3 2 15 3" xfId="25026"/>
    <cellStyle name="Note 4 2 3 2 16" xfId="25027"/>
    <cellStyle name="Note 4 2 3 2 16 2" xfId="25028"/>
    <cellStyle name="Note 4 2 3 2 16 2 2" xfId="25029"/>
    <cellStyle name="Note 4 2 3 2 16 3" xfId="25030"/>
    <cellStyle name="Note 4 2 3 2 17" xfId="25031"/>
    <cellStyle name="Note 4 2 3 2 17 2" xfId="25032"/>
    <cellStyle name="Note 4 2 3 2 17 2 2" xfId="25033"/>
    <cellStyle name="Note 4 2 3 2 17 3" xfId="25034"/>
    <cellStyle name="Note 4 2 3 2 18" xfId="25035"/>
    <cellStyle name="Note 4 2 3 2 18 2" xfId="25036"/>
    <cellStyle name="Note 4 2 3 2 18 2 2" xfId="25037"/>
    <cellStyle name="Note 4 2 3 2 18 3" xfId="25038"/>
    <cellStyle name="Note 4 2 3 2 19" xfId="25039"/>
    <cellStyle name="Note 4 2 3 2 19 2" xfId="25040"/>
    <cellStyle name="Note 4 2 3 2 19 2 2" xfId="25041"/>
    <cellStyle name="Note 4 2 3 2 19 3" xfId="25042"/>
    <cellStyle name="Note 4 2 3 2 2" xfId="25043"/>
    <cellStyle name="Note 4 2 3 2 2 2" xfId="25044"/>
    <cellStyle name="Note 4 2 3 2 2 2 2" xfId="25045"/>
    <cellStyle name="Note 4 2 3 2 2 3" xfId="25046"/>
    <cellStyle name="Note 4 2 3 2 20" xfId="25047"/>
    <cellStyle name="Note 4 2 3 2 20 2" xfId="25048"/>
    <cellStyle name="Note 4 2 3 2 20 2 2" xfId="25049"/>
    <cellStyle name="Note 4 2 3 2 20 3" xfId="25050"/>
    <cellStyle name="Note 4 2 3 2 21" xfId="25051"/>
    <cellStyle name="Note 4 2 3 2 21 2" xfId="25052"/>
    <cellStyle name="Note 4 2 3 2 22" xfId="25053"/>
    <cellStyle name="Note 4 2 3 2 3" xfId="25054"/>
    <cellStyle name="Note 4 2 3 2 3 2" xfId="25055"/>
    <cellStyle name="Note 4 2 3 2 3 2 2" xfId="25056"/>
    <cellStyle name="Note 4 2 3 2 3 3" xfId="25057"/>
    <cellStyle name="Note 4 2 3 2 4" xfId="25058"/>
    <cellStyle name="Note 4 2 3 2 4 2" xfId="25059"/>
    <cellStyle name="Note 4 2 3 2 4 2 2" xfId="25060"/>
    <cellStyle name="Note 4 2 3 2 4 3" xfId="25061"/>
    <cellStyle name="Note 4 2 3 2 5" xfId="25062"/>
    <cellStyle name="Note 4 2 3 2 5 2" xfId="25063"/>
    <cellStyle name="Note 4 2 3 2 5 2 2" xfId="25064"/>
    <cellStyle name="Note 4 2 3 2 5 3" xfId="25065"/>
    <cellStyle name="Note 4 2 3 2 6" xfId="25066"/>
    <cellStyle name="Note 4 2 3 2 6 2" xfId="25067"/>
    <cellStyle name="Note 4 2 3 2 6 2 2" xfId="25068"/>
    <cellStyle name="Note 4 2 3 2 6 3" xfId="25069"/>
    <cellStyle name="Note 4 2 3 2 7" xfId="25070"/>
    <cellStyle name="Note 4 2 3 2 7 2" xfId="25071"/>
    <cellStyle name="Note 4 2 3 2 7 2 2" xfId="25072"/>
    <cellStyle name="Note 4 2 3 2 7 3" xfId="25073"/>
    <cellStyle name="Note 4 2 3 2 8" xfId="25074"/>
    <cellStyle name="Note 4 2 3 2 8 2" xfId="25075"/>
    <cellStyle name="Note 4 2 3 2 8 2 2" xfId="25076"/>
    <cellStyle name="Note 4 2 3 2 8 3" xfId="25077"/>
    <cellStyle name="Note 4 2 3 2 9" xfId="25078"/>
    <cellStyle name="Note 4 2 3 2 9 2" xfId="25079"/>
    <cellStyle name="Note 4 2 3 2 9 2 2" xfId="25080"/>
    <cellStyle name="Note 4 2 3 2 9 3" xfId="25081"/>
    <cellStyle name="Note 4 2 3 3" xfId="777"/>
    <cellStyle name="Note 4 2 3 3 2" xfId="25082"/>
    <cellStyle name="Note 4 2 3 3 2 2" xfId="25083"/>
    <cellStyle name="Note 4 2 3 3 3" xfId="25084"/>
    <cellStyle name="Note 4 2 3 4" xfId="778"/>
    <cellStyle name="Note 4 2 3 4 2" xfId="25085"/>
    <cellStyle name="Note 4 2 3 4 2 2" xfId="25086"/>
    <cellStyle name="Note 4 2 3 4 3" xfId="25087"/>
    <cellStyle name="Note 4 2 3 5" xfId="779"/>
    <cellStyle name="Note 4 2 3 5 2" xfId="25088"/>
    <cellStyle name="Note 4 2 3 5 2 2" xfId="25089"/>
    <cellStyle name="Note 4 2 3 5 3" xfId="25090"/>
    <cellStyle name="Note 4 2 3 6" xfId="780"/>
    <cellStyle name="Note 4 2 3 6 2" xfId="25091"/>
    <cellStyle name="Note 4 2 3 6 2 2" xfId="25092"/>
    <cellStyle name="Note 4 2 3 6 3" xfId="25093"/>
    <cellStyle name="Note 4 2 3 7" xfId="25094"/>
    <cellStyle name="Note 4 2 3 7 2" xfId="25095"/>
    <cellStyle name="Note 4 2 3 7 2 2" xfId="25096"/>
    <cellStyle name="Note 4 2 3 7 3" xfId="25097"/>
    <cellStyle name="Note 4 2 3 8" xfId="25098"/>
    <cellStyle name="Note 4 2 3 8 2" xfId="25099"/>
    <cellStyle name="Note 4 2 3 8 2 2" xfId="25100"/>
    <cellStyle name="Note 4 2 3 8 3" xfId="25101"/>
    <cellStyle name="Note 4 2 3 9" xfId="25102"/>
    <cellStyle name="Note 4 2 3 9 2" xfId="25103"/>
    <cellStyle name="Note 4 2 3 9 2 2" xfId="25104"/>
    <cellStyle name="Note 4 2 3 9 3" xfId="25105"/>
    <cellStyle name="Note 4 2 4" xfId="781"/>
    <cellStyle name="Note 4 2 4 10" xfId="25106"/>
    <cellStyle name="Note 4 2 4 10 2" xfId="25107"/>
    <cellStyle name="Note 4 2 4 10 2 2" xfId="25108"/>
    <cellStyle name="Note 4 2 4 10 3" xfId="25109"/>
    <cellStyle name="Note 4 2 4 11" xfId="25110"/>
    <cellStyle name="Note 4 2 4 11 2" xfId="25111"/>
    <cellStyle name="Note 4 2 4 11 2 2" xfId="25112"/>
    <cellStyle name="Note 4 2 4 11 3" xfId="25113"/>
    <cellStyle name="Note 4 2 4 12" xfId="25114"/>
    <cellStyle name="Note 4 2 4 12 2" xfId="25115"/>
    <cellStyle name="Note 4 2 4 12 2 2" xfId="25116"/>
    <cellStyle name="Note 4 2 4 12 3" xfId="25117"/>
    <cellStyle name="Note 4 2 4 13" xfId="25118"/>
    <cellStyle name="Note 4 2 4 13 2" xfId="25119"/>
    <cellStyle name="Note 4 2 4 13 2 2" xfId="25120"/>
    <cellStyle name="Note 4 2 4 13 3" xfId="25121"/>
    <cellStyle name="Note 4 2 4 14" xfId="25122"/>
    <cellStyle name="Note 4 2 4 14 2" xfId="25123"/>
    <cellStyle name="Note 4 2 4 14 2 2" xfId="25124"/>
    <cellStyle name="Note 4 2 4 14 3" xfId="25125"/>
    <cellStyle name="Note 4 2 4 15" xfId="25126"/>
    <cellStyle name="Note 4 2 4 15 2" xfId="25127"/>
    <cellStyle name="Note 4 2 4 15 2 2" xfId="25128"/>
    <cellStyle name="Note 4 2 4 15 3" xfId="25129"/>
    <cellStyle name="Note 4 2 4 16" xfId="25130"/>
    <cellStyle name="Note 4 2 4 16 2" xfId="25131"/>
    <cellStyle name="Note 4 2 4 16 2 2" xfId="25132"/>
    <cellStyle name="Note 4 2 4 16 3" xfId="25133"/>
    <cellStyle name="Note 4 2 4 17" xfId="25134"/>
    <cellStyle name="Note 4 2 4 17 2" xfId="25135"/>
    <cellStyle name="Note 4 2 4 17 2 2" xfId="25136"/>
    <cellStyle name="Note 4 2 4 17 3" xfId="25137"/>
    <cellStyle name="Note 4 2 4 18" xfId="25138"/>
    <cellStyle name="Note 4 2 4 18 2" xfId="25139"/>
    <cellStyle name="Note 4 2 4 19" xfId="25140"/>
    <cellStyle name="Note 4 2 4 2" xfId="782"/>
    <cellStyle name="Note 4 2 4 2 10" xfId="25141"/>
    <cellStyle name="Note 4 2 4 2 10 2" xfId="25142"/>
    <cellStyle name="Note 4 2 4 2 10 2 2" xfId="25143"/>
    <cellStyle name="Note 4 2 4 2 10 3" xfId="25144"/>
    <cellStyle name="Note 4 2 4 2 11" xfId="25145"/>
    <cellStyle name="Note 4 2 4 2 11 2" xfId="25146"/>
    <cellStyle name="Note 4 2 4 2 11 2 2" xfId="25147"/>
    <cellStyle name="Note 4 2 4 2 11 3" xfId="25148"/>
    <cellStyle name="Note 4 2 4 2 12" xfId="25149"/>
    <cellStyle name="Note 4 2 4 2 12 2" xfId="25150"/>
    <cellStyle name="Note 4 2 4 2 12 2 2" xfId="25151"/>
    <cellStyle name="Note 4 2 4 2 12 3" xfId="25152"/>
    <cellStyle name="Note 4 2 4 2 13" xfId="25153"/>
    <cellStyle name="Note 4 2 4 2 13 2" xfId="25154"/>
    <cellStyle name="Note 4 2 4 2 13 2 2" xfId="25155"/>
    <cellStyle name="Note 4 2 4 2 13 3" xfId="25156"/>
    <cellStyle name="Note 4 2 4 2 14" xfId="25157"/>
    <cellStyle name="Note 4 2 4 2 14 2" xfId="25158"/>
    <cellStyle name="Note 4 2 4 2 14 2 2" xfId="25159"/>
    <cellStyle name="Note 4 2 4 2 14 3" xfId="25160"/>
    <cellStyle name="Note 4 2 4 2 15" xfId="25161"/>
    <cellStyle name="Note 4 2 4 2 15 2" xfId="25162"/>
    <cellStyle name="Note 4 2 4 2 15 2 2" xfId="25163"/>
    <cellStyle name="Note 4 2 4 2 15 3" xfId="25164"/>
    <cellStyle name="Note 4 2 4 2 16" xfId="25165"/>
    <cellStyle name="Note 4 2 4 2 16 2" xfId="25166"/>
    <cellStyle name="Note 4 2 4 2 16 2 2" xfId="25167"/>
    <cellStyle name="Note 4 2 4 2 16 3" xfId="25168"/>
    <cellStyle name="Note 4 2 4 2 17" xfId="25169"/>
    <cellStyle name="Note 4 2 4 2 17 2" xfId="25170"/>
    <cellStyle name="Note 4 2 4 2 17 2 2" xfId="25171"/>
    <cellStyle name="Note 4 2 4 2 17 3" xfId="25172"/>
    <cellStyle name="Note 4 2 4 2 18" xfId="25173"/>
    <cellStyle name="Note 4 2 4 2 18 2" xfId="25174"/>
    <cellStyle name="Note 4 2 4 2 18 2 2" xfId="25175"/>
    <cellStyle name="Note 4 2 4 2 18 3" xfId="25176"/>
    <cellStyle name="Note 4 2 4 2 19" xfId="25177"/>
    <cellStyle name="Note 4 2 4 2 19 2" xfId="25178"/>
    <cellStyle name="Note 4 2 4 2 19 2 2" xfId="25179"/>
    <cellStyle name="Note 4 2 4 2 19 3" xfId="25180"/>
    <cellStyle name="Note 4 2 4 2 2" xfId="25181"/>
    <cellStyle name="Note 4 2 4 2 2 2" xfId="25182"/>
    <cellStyle name="Note 4 2 4 2 2 2 2" xfId="25183"/>
    <cellStyle name="Note 4 2 4 2 2 3" xfId="25184"/>
    <cellStyle name="Note 4 2 4 2 20" xfId="25185"/>
    <cellStyle name="Note 4 2 4 2 20 2" xfId="25186"/>
    <cellStyle name="Note 4 2 4 2 20 2 2" xfId="25187"/>
    <cellStyle name="Note 4 2 4 2 20 3" xfId="25188"/>
    <cellStyle name="Note 4 2 4 2 21" xfId="25189"/>
    <cellStyle name="Note 4 2 4 2 21 2" xfId="25190"/>
    <cellStyle name="Note 4 2 4 2 22" xfId="25191"/>
    <cellStyle name="Note 4 2 4 2 3" xfId="25192"/>
    <cellStyle name="Note 4 2 4 2 3 2" xfId="25193"/>
    <cellStyle name="Note 4 2 4 2 3 2 2" xfId="25194"/>
    <cellStyle name="Note 4 2 4 2 3 3" xfId="25195"/>
    <cellStyle name="Note 4 2 4 2 4" xfId="25196"/>
    <cellStyle name="Note 4 2 4 2 4 2" xfId="25197"/>
    <cellStyle name="Note 4 2 4 2 4 2 2" xfId="25198"/>
    <cellStyle name="Note 4 2 4 2 4 3" xfId="25199"/>
    <cellStyle name="Note 4 2 4 2 5" xfId="25200"/>
    <cellStyle name="Note 4 2 4 2 5 2" xfId="25201"/>
    <cellStyle name="Note 4 2 4 2 5 2 2" xfId="25202"/>
    <cellStyle name="Note 4 2 4 2 5 3" xfId="25203"/>
    <cellStyle name="Note 4 2 4 2 6" xfId="25204"/>
    <cellStyle name="Note 4 2 4 2 6 2" xfId="25205"/>
    <cellStyle name="Note 4 2 4 2 6 2 2" xfId="25206"/>
    <cellStyle name="Note 4 2 4 2 6 3" xfId="25207"/>
    <cellStyle name="Note 4 2 4 2 7" xfId="25208"/>
    <cellStyle name="Note 4 2 4 2 7 2" xfId="25209"/>
    <cellStyle name="Note 4 2 4 2 7 2 2" xfId="25210"/>
    <cellStyle name="Note 4 2 4 2 7 3" xfId="25211"/>
    <cellStyle name="Note 4 2 4 2 8" xfId="25212"/>
    <cellStyle name="Note 4 2 4 2 8 2" xfId="25213"/>
    <cellStyle name="Note 4 2 4 2 8 2 2" xfId="25214"/>
    <cellStyle name="Note 4 2 4 2 8 3" xfId="25215"/>
    <cellStyle name="Note 4 2 4 2 9" xfId="25216"/>
    <cellStyle name="Note 4 2 4 2 9 2" xfId="25217"/>
    <cellStyle name="Note 4 2 4 2 9 2 2" xfId="25218"/>
    <cellStyle name="Note 4 2 4 2 9 3" xfId="25219"/>
    <cellStyle name="Note 4 2 4 3" xfId="783"/>
    <cellStyle name="Note 4 2 4 3 2" xfId="25220"/>
    <cellStyle name="Note 4 2 4 3 2 2" xfId="25221"/>
    <cellStyle name="Note 4 2 4 3 3" xfId="25222"/>
    <cellStyle name="Note 4 2 4 4" xfId="784"/>
    <cellStyle name="Note 4 2 4 4 2" xfId="25223"/>
    <cellStyle name="Note 4 2 4 4 2 2" xfId="25224"/>
    <cellStyle name="Note 4 2 4 4 3" xfId="25225"/>
    <cellStyle name="Note 4 2 4 5" xfId="785"/>
    <cellStyle name="Note 4 2 4 5 2" xfId="25226"/>
    <cellStyle name="Note 4 2 4 5 2 2" xfId="25227"/>
    <cellStyle name="Note 4 2 4 5 3" xfId="25228"/>
    <cellStyle name="Note 4 2 4 6" xfId="786"/>
    <cellStyle name="Note 4 2 4 6 2" xfId="25229"/>
    <cellStyle name="Note 4 2 4 6 2 2" xfId="25230"/>
    <cellStyle name="Note 4 2 4 6 3" xfId="25231"/>
    <cellStyle name="Note 4 2 4 7" xfId="25232"/>
    <cellStyle name="Note 4 2 4 7 2" xfId="25233"/>
    <cellStyle name="Note 4 2 4 7 2 2" xfId="25234"/>
    <cellStyle name="Note 4 2 4 7 3" xfId="25235"/>
    <cellStyle name="Note 4 2 4 8" xfId="25236"/>
    <cellStyle name="Note 4 2 4 8 2" xfId="25237"/>
    <cellStyle name="Note 4 2 4 8 2 2" xfId="25238"/>
    <cellStyle name="Note 4 2 4 8 3" xfId="25239"/>
    <cellStyle name="Note 4 2 4 9" xfId="25240"/>
    <cellStyle name="Note 4 2 4 9 2" xfId="25241"/>
    <cellStyle name="Note 4 2 4 9 2 2" xfId="25242"/>
    <cellStyle name="Note 4 2 4 9 3" xfId="25243"/>
    <cellStyle name="Note 4 2 5" xfId="787"/>
    <cellStyle name="Note 4 2 5 10" xfId="25244"/>
    <cellStyle name="Note 4 2 5 10 2" xfId="25245"/>
    <cellStyle name="Note 4 2 5 10 2 2" xfId="25246"/>
    <cellStyle name="Note 4 2 5 10 3" xfId="25247"/>
    <cellStyle name="Note 4 2 5 11" xfId="25248"/>
    <cellStyle name="Note 4 2 5 11 2" xfId="25249"/>
    <cellStyle name="Note 4 2 5 11 2 2" xfId="25250"/>
    <cellStyle name="Note 4 2 5 11 3" xfId="25251"/>
    <cellStyle name="Note 4 2 5 12" xfId="25252"/>
    <cellStyle name="Note 4 2 5 12 2" xfId="25253"/>
    <cellStyle name="Note 4 2 5 12 2 2" xfId="25254"/>
    <cellStyle name="Note 4 2 5 12 3" xfId="25255"/>
    <cellStyle name="Note 4 2 5 13" xfId="25256"/>
    <cellStyle name="Note 4 2 5 13 2" xfId="25257"/>
    <cellStyle name="Note 4 2 5 13 2 2" xfId="25258"/>
    <cellStyle name="Note 4 2 5 13 3" xfId="25259"/>
    <cellStyle name="Note 4 2 5 14" xfId="25260"/>
    <cellStyle name="Note 4 2 5 14 2" xfId="25261"/>
    <cellStyle name="Note 4 2 5 14 2 2" xfId="25262"/>
    <cellStyle name="Note 4 2 5 14 3" xfId="25263"/>
    <cellStyle name="Note 4 2 5 15" xfId="25264"/>
    <cellStyle name="Note 4 2 5 15 2" xfId="25265"/>
    <cellStyle name="Note 4 2 5 15 2 2" xfId="25266"/>
    <cellStyle name="Note 4 2 5 15 3" xfId="25267"/>
    <cellStyle name="Note 4 2 5 16" xfId="25268"/>
    <cellStyle name="Note 4 2 5 16 2" xfId="25269"/>
    <cellStyle name="Note 4 2 5 16 2 2" xfId="25270"/>
    <cellStyle name="Note 4 2 5 16 3" xfId="25271"/>
    <cellStyle name="Note 4 2 5 17" xfId="25272"/>
    <cellStyle name="Note 4 2 5 17 2" xfId="25273"/>
    <cellStyle name="Note 4 2 5 17 2 2" xfId="25274"/>
    <cellStyle name="Note 4 2 5 17 3" xfId="25275"/>
    <cellStyle name="Note 4 2 5 18" xfId="25276"/>
    <cellStyle name="Note 4 2 5 18 2" xfId="25277"/>
    <cellStyle name="Note 4 2 5 18 2 2" xfId="25278"/>
    <cellStyle name="Note 4 2 5 18 3" xfId="25279"/>
    <cellStyle name="Note 4 2 5 19" xfId="25280"/>
    <cellStyle name="Note 4 2 5 19 2" xfId="25281"/>
    <cellStyle name="Note 4 2 5 19 2 2" xfId="25282"/>
    <cellStyle name="Note 4 2 5 19 3" xfId="25283"/>
    <cellStyle name="Note 4 2 5 2" xfId="25284"/>
    <cellStyle name="Note 4 2 5 2 10" xfId="25285"/>
    <cellStyle name="Note 4 2 5 2 10 2" xfId="25286"/>
    <cellStyle name="Note 4 2 5 2 10 2 2" xfId="25287"/>
    <cellStyle name="Note 4 2 5 2 10 3" xfId="25288"/>
    <cellStyle name="Note 4 2 5 2 11" xfId="25289"/>
    <cellStyle name="Note 4 2 5 2 11 2" xfId="25290"/>
    <cellStyle name="Note 4 2 5 2 11 2 2" xfId="25291"/>
    <cellStyle name="Note 4 2 5 2 11 3" xfId="25292"/>
    <cellStyle name="Note 4 2 5 2 12" xfId="25293"/>
    <cellStyle name="Note 4 2 5 2 12 2" xfId="25294"/>
    <cellStyle name="Note 4 2 5 2 12 2 2" xfId="25295"/>
    <cellStyle name="Note 4 2 5 2 12 3" xfId="25296"/>
    <cellStyle name="Note 4 2 5 2 13" xfId="25297"/>
    <cellStyle name="Note 4 2 5 2 13 2" xfId="25298"/>
    <cellStyle name="Note 4 2 5 2 13 2 2" xfId="25299"/>
    <cellStyle name="Note 4 2 5 2 13 3" xfId="25300"/>
    <cellStyle name="Note 4 2 5 2 14" xfId="25301"/>
    <cellStyle name="Note 4 2 5 2 14 2" xfId="25302"/>
    <cellStyle name="Note 4 2 5 2 14 2 2" xfId="25303"/>
    <cellStyle name="Note 4 2 5 2 14 3" xfId="25304"/>
    <cellStyle name="Note 4 2 5 2 15" xfId="25305"/>
    <cellStyle name="Note 4 2 5 2 15 2" xfId="25306"/>
    <cellStyle name="Note 4 2 5 2 15 2 2" xfId="25307"/>
    <cellStyle name="Note 4 2 5 2 15 3" xfId="25308"/>
    <cellStyle name="Note 4 2 5 2 16" xfId="25309"/>
    <cellStyle name="Note 4 2 5 2 16 2" xfId="25310"/>
    <cellStyle name="Note 4 2 5 2 16 2 2" xfId="25311"/>
    <cellStyle name="Note 4 2 5 2 16 3" xfId="25312"/>
    <cellStyle name="Note 4 2 5 2 17" xfId="25313"/>
    <cellStyle name="Note 4 2 5 2 17 2" xfId="25314"/>
    <cellStyle name="Note 4 2 5 2 17 2 2" xfId="25315"/>
    <cellStyle name="Note 4 2 5 2 17 3" xfId="25316"/>
    <cellStyle name="Note 4 2 5 2 18" xfId="25317"/>
    <cellStyle name="Note 4 2 5 2 18 2" xfId="25318"/>
    <cellStyle name="Note 4 2 5 2 18 2 2" xfId="25319"/>
    <cellStyle name="Note 4 2 5 2 18 3" xfId="25320"/>
    <cellStyle name="Note 4 2 5 2 19" xfId="25321"/>
    <cellStyle name="Note 4 2 5 2 19 2" xfId="25322"/>
    <cellStyle name="Note 4 2 5 2 19 2 2" xfId="25323"/>
    <cellStyle name="Note 4 2 5 2 19 3" xfId="25324"/>
    <cellStyle name="Note 4 2 5 2 2" xfId="25325"/>
    <cellStyle name="Note 4 2 5 2 2 2" xfId="25326"/>
    <cellStyle name="Note 4 2 5 2 2 2 2" xfId="25327"/>
    <cellStyle name="Note 4 2 5 2 2 3" xfId="25328"/>
    <cellStyle name="Note 4 2 5 2 20" xfId="25329"/>
    <cellStyle name="Note 4 2 5 2 20 2" xfId="25330"/>
    <cellStyle name="Note 4 2 5 2 20 2 2" xfId="25331"/>
    <cellStyle name="Note 4 2 5 2 20 3" xfId="25332"/>
    <cellStyle name="Note 4 2 5 2 21" xfId="25333"/>
    <cellStyle name="Note 4 2 5 2 21 2" xfId="25334"/>
    <cellStyle name="Note 4 2 5 2 22" xfId="25335"/>
    <cellStyle name="Note 4 2 5 2 3" xfId="25336"/>
    <cellStyle name="Note 4 2 5 2 3 2" xfId="25337"/>
    <cellStyle name="Note 4 2 5 2 3 2 2" xfId="25338"/>
    <cellStyle name="Note 4 2 5 2 3 3" xfId="25339"/>
    <cellStyle name="Note 4 2 5 2 4" xfId="25340"/>
    <cellStyle name="Note 4 2 5 2 4 2" xfId="25341"/>
    <cellStyle name="Note 4 2 5 2 4 2 2" xfId="25342"/>
    <cellStyle name="Note 4 2 5 2 4 3" xfId="25343"/>
    <cellStyle name="Note 4 2 5 2 5" xfId="25344"/>
    <cellStyle name="Note 4 2 5 2 5 2" xfId="25345"/>
    <cellStyle name="Note 4 2 5 2 5 2 2" xfId="25346"/>
    <cellStyle name="Note 4 2 5 2 5 3" xfId="25347"/>
    <cellStyle name="Note 4 2 5 2 6" xfId="25348"/>
    <cellStyle name="Note 4 2 5 2 6 2" xfId="25349"/>
    <cellStyle name="Note 4 2 5 2 6 2 2" xfId="25350"/>
    <cellStyle name="Note 4 2 5 2 6 3" xfId="25351"/>
    <cellStyle name="Note 4 2 5 2 7" xfId="25352"/>
    <cellStyle name="Note 4 2 5 2 7 2" xfId="25353"/>
    <cellStyle name="Note 4 2 5 2 7 2 2" xfId="25354"/>
    <cellStyle name="Note 4 2 5 2 7 3" xfId="25355"/>
    <cellStyle name="Note 4 2 5 2 8" xfId="25356"/>
    <cellStyle name="Note 4 2 5 2 8 2" xfId="25357"/>
    <cellStyle name="Note 4 2 5 2 8 2 2" xfId="25358"/>
    <cellStyle name="Note 4 2 5 2 8 3" xfId="25359"/>
    <cellStyle name="Note 4 2 5 2 9" xfId="25360"/>
    <cellStyle name="Note 4 2 5 2 9 2" xfId="25361"/>
    <cellStyle name="Note 4 2 5 2 9 2 2" xfId="25362"/>
    <cellStyle name="Note 4 2 5 2 9 3" xfId="25363"/>
    <cellStyle name="Note 4 2 5 20" xfId="25364"/>
    <cellStyle name="Note 4 2 5 20 2" xfId="25365"/>
    <cellStyle name="Note 4 2 5 20 2 2" xfId="25366"/>
    <cellStyle name="Note 4 2 5 20 3" xfId="25367"/>
    <cellStyle name="Note 4 2 5 21" xfId="25368"/>
    <cellStyle name="Note 4 2 5 21 2" xfId="25369"/>
    <cellStyle name="Note 4 2 5 21 2 2" xfId="25370"/>
    <cellStyle name="Note 4 2 5 21 3" xfId="25371"/>
    <cellStyle name="Note 4 2 5 22" xfId="25372"/>
    <cellStyle name="Note 4 2 5 22 2" xfId="25373"/>
    <cellStyle name="Note 4 2 5 23" xfId="25374"/>
    <cellStyle name="Note 4 2 5 3" xfId="25375"/>
    <cellStyle name="Note 4 2 5 3 2" xfId="25376"/>
    <cellStyle name="Note 4 2 5 3 2 2" xfId="25377"/>
    <cellStyle name="Note 4 2 5 3 3" xfId="25378"/>
    <cellStyle name="Note 4 2 5 4" xfId="25379"/>
    <cellStyle name="Note 4 2 5 4 2" xfId="25380"/>
    <cellStyle name="Note 4 2 5 4 2 2" xfId="25381"/>
    <cellStyle name="Note 4 2 5 4 3" xfId="25382"/>
    <cellStyle name="Note 4 2 5 5" xfId="25383"/>
    <cellStyle name="Note 4 2 5 5 2" xfId="25384"/>
    <cellStyle name="Note 4 2 5 5 2 2" xfId="25385"/>
    <cellStyle name="Note 4 2 5 5 3" xfId="25386"/>
    <cellStyle name="Note 4 2 5 6" xfId="25387"/>
    <cellStyle name="Note 4 2 5 6 2" xfId="25388"/>
    <cellStyle name="Note 4 2 5 6 2 2" xfId="25389"/>
    <cellStyle name="Note 4 2 5 6 3" xfId="25390"/>
    <cellStyle name="Note 4 2 5 7" xfId="25391"/>
    <cellStyle name="Note 4 2 5 7 2" xfId="25392"/>
    <cellStyle name="Note 4 2 5 7 2 2" xfId="25393"/>
    <cellStyle name="Note 4 2 5 7 3" xfId="25394"/>
    <cellStyle name="Note 4 2 5 8" xfId="25395"/>
    <cellStyle name="Note 4 2 5 8 2" xfId="25396"/>
    <cellStyle name="Note 4 2 5 8 2 2" xfId="25397"/>
    <cellStyle name="Note 4 2 5 8 3" xfId="25398"/>
    <cellStyle name="Note 4 2 5 9" xfId="25399"/>
    <cellStyle name="Note 4 2 5 9 2" xfId="25400"/>
    <cellStyle name="Note 4 2 5 9 2 2" xfId="25401"/>
    <cellStyle name="Note 4 2 5 9 3" xfId="25402"/>
    <cellStyle name="Note 4 2 6" xfId="788"/>
    <cellStyle name="Note 4 2 6 10" xfId="25403"/>
    <cellStyle name="Note 4 2 6 10 2" xfId="25404"/>
    <cellStyle name="Note 4 2 6 10 2 2" xfId="25405"/>
    <cellStyle name="Note 4 2 6 10 3" xfId="25406"/>
    <cellStyle name="Note 4 2 6 11" xfId="25407"/>
    <cellStyle name="Note 4 2 6 11 2" xfId="25408"/>
    <cellStyle name="Note 4 2 6 11 2 2" xfId="25409"/>
    <cellStyle name="Note 4 2 6 11 3" xfId="25410"/>
    <cellStyle name="Note 4 2 6 12" xfId="25411"/>
    <cellStyle name="Note 4 2 6 12 2" xfId="25412"/>
    <cellStyle name="Note 4 2 6 12 2 2" xfId="25413"/>
    <cellStyle name="Note 4 2 6 12 3" xfId="25414"/>
    <cellStyle name="Note 4 2 6 13" xfId="25415"/>
    <cellStyle name="Note 4 2 6 13 2" xfId="25416"/>
    <cellStyle name="Note 4 2 6 13 2 2" xfId="25417"/>
    <cellStyle name="Note 4 2 6 13 3" xfId="25418"/>
    <cellStyle name="Note 4 2 6 14" xfId="25419"/>
    <cellStyle name="Note 4 2 6 14 2" xfId="25420"/>
    <cellStyle name="Note 4 2 6 14 2 2" xfId="25421"/>
    <cellStyle name="Note 4 2 6 14 3" xfId="25422"/>
    <cellStyle name="Note 4 2 6 15" xfId="25423"/>
    <cellStyle name="Note 4 2 6 15 2" xfId="25424"/>
    <cellStyle name="Note 4 2 6 15 2 2" xfId="25425"/>
    <cellStyle name="Note 4 2 6 15 3" xfId="25426"/>
    <cellStyle name="Note 4 2 6 16" xfId="25427"/>
    <cellStyle name="Note 4 2 6 16 2" xfId="25428"/>
    <cellStyle name="Note 4 2 6 16 2 2" xfId="25429"/>
    <cellStyle name="Note 4 2 6 16 3" xfId="25430"/>
    <cellStyle name="Note 4 2 6 17" xfId="25431"/>
    <cellStyle name="Note 4 2 6 17 2" xfId="25432"/>
    <cellStyle name="Note 4 2 6 17 2 2" xfId="25433"/>
    <cellStyle name="Note 4 2 6 17 3" xfId="25434"/>
    <cellStyle name="Note 4 2 6 18" xfId="25435"/>
    <cellStyle name="Note 4 2 6 18 2" xfId="25436"/>
    <cellStyle name="Note 4 2 6 18 2 2" xfId="25437"/>
    <cellStyle name="Note 4 2 6 18 3" xfId="25438"/>
    <cellStyle name="Note 4 2 6 19" xfId="25439"/>
    <cellStyle name="Note 4 2 6 19 2" xfId="25440"/>
    <cellStyle name="Note 4 2 6 19 2 2" xfId="25441"/>
    <cellStyle name="Note 4 2 6 19 3" xfId="25442"/>
    <cellStyle name="Note 4 2 6 2" xfId="25443"/>
    <cellStyle name="Note 4 2 6 2 2" xfId="25444"/>
    <cellStyle name="Note 4 2 6 2 2 2" xfId="25445"/>
    <cellStyle name="Note 4 2 6 2 3" xfId="25446"/>
    <cellStyle name="Note 4 2 6 20" xfId="25447"/>
    <cellStyle name="Note 4 2 6 20 2" xfId="25448"/>
    <cellStyle name="Note 4 2 6 20 2 2" xfId="25449"/>
    <cellStyle name="Note 4 2 6 20 3" xfId="25450"/>
    <cellStyle name="Note 4 2 6 21" xfId="25451"/>
    <cellStyle name="Note 4 2 6 21 2" xfId="25452"/>
    <cellStyle name="Note 4 2 6 22" xfId="25453"/>
    <cellStyle name="Note 4 2 6 3" xfId="25454"/>
    <cellStyle name="Note 4 2 6 3 2" xfId="25455"/>
    <cellStyle name="Note 4 2 6 3 2 2" xfId="25456"/>
    <cellStyle name="Note 4 2 6 3 3" xfId="25457"/>
    <cellStyle name="Note 4 2 6 4" xfId="25458"/>
    <cellStyle name="Note 4 2 6 4 2" xfId="25459"/>
    <cellStyle name="Note 4 2 6 4 2 2" xfId="25460"/>
    <cellStyle name="Note 4 2 6 4 3" xfId="25461"/>
    <cellStyle name="Note 4 2 6 5" xfId="25462"/>
    <cellStyle name="Note 4 2 6 5 2" xfId="25463"/>
    <cellStyle name="Note 4 2 6 5 2 2" xfId="25464"/>
    <cellStyle name="Note 4 2 6 5 3" xfId="25465"/>
    <cellStyle name="Note 4 2 6 6" xfId="25466"/>
    <cellStyle name="Note 4 2 6 6 2" xfId="25467"/>
    <cellStyle name="Note 4 2 6 6 2 2" xfId="25468"/>
    <cellStyle name="Note 4 2 6 6 3" xfId="25469"/>
    <cellStyle name="Note 4 2 6 7" xfId="25470"/>
    <cellStyle name="Note 4 2 6 7 2" xfId="25471"/>
    <cellStyle name="Note 4 2 6 7 2 2" xfId="25472"/>
    <cellStyle name="Note 4 2 6 7 3" xfId="25473"/>
    <cellStyle name="Note 4 2 6 8" xfId="25474"/>
    <cellStyle name="Note 4 2 6 8 2" xfId="25475"/>
    <cellStyle name="Note 4 2 6 8 2 2" xfId="25476"/>
    <cellStyle name="Note 4 2 6 8 3" xfId="25477"/>
    <cellStyle name="Note 4 2 6 9" xfId="25478"/>
    <cellStyle name="Note 4 2 6 9 2" xfId="25479"/>
    <cellStyle name="Note 4 2 6 9 2 2" xfId="25480"/>
    <cellStyle name="Note 4 2 6 9 3" xfId="25481"/>
    <cellStyle name="Note 4 2 7" xfId="789"/>
    <cellStyle name="Note 4 2 7 2" xfId="25482"/>
    <cellStyle name="Note 4 2 7 2 2" xfId="25483"/>
    <cellStyle name="Note 4 2 7 3" xfId="25484"/>
    <cellStyle name="Note 4 2 8" xfId="25485"/>
    <cellStyle name="Note 4 2 8 2" xfId="25486"/>
    <cellStyle name="Note 4 2 8 2 2" xfId="25487"/>
    <cellStyle name="Note 4 2 8 3" xfId="25488"/>
    <cellStyle name="Note 4 2 9" xfId="25489"/>
    <cellStyle name="Note 4 2 9 2" xfId="25490"/>
    <cellStyle name="Note 4 2 9 2 2" xfId="25491"/>
    <cellStyle name="Note 4 2 9 3" xfId="25492"/>
    <cellStyle name="Note 4 20" xfId="25493"/>
    <cellStyle name="Note 4 20 2" xfId="25494"/>
    <cellStyle name="Note 4 20 2 2" xfId="25495"/>
    <cellStyle name="Note 4 20 3" xfId="25496"/>
    <cellStyle name="Note 4 21" xfId="25497"/>
    <cellStyle name="Note 4 21 2" xfId="25498"/>
    <cellStyle name="Note 4 21 2 2" xfId="25499"/>
    <cellStyle name="Note 4 21 3" xfId="25500"/>
    <cellStyle name="Note 4 22" xfId="25501"/>
    <cellStyle name="Note 4 22 2" xfId="25502"/>
    <cellStyle name="Note 4 22 2 2" xfId="25503"/>
    <cellStyle name="Note 4 22 3" xfId="25504"/>
    <cellStyle name="Note 4 23" xfId="25505"/>
    <cellStyle name="Note 4 23 2" xfId="25506"/>
    <cellStyle name="Note 4 24" xfId="25507"/>
    <cellStyle name="Note 4 25" xfId="25508"/>
    <cellStyle name="Note 4 26" xfId="25509"/>
    <cellStyle name="Note 4 27" xfId="25510"/>
    <cellStyle name="Note 4 3" xfId="790"/>
    <cellStyle name="Note 4 3 10" xfId="25511"/>
    <cellStyle name="Note 4 3 10 2" xfId="25512"/>
    <cellStyle name="Note 4 3 10 2 2" xfId="25513"/>
    <cellStyle name="Note 4 3 10 3" xfId="25514"/>
    <cellStyle name="Note 4 3 11" xfId="25515"/>
    <cellStyle name="Note 4 3 11 2" xfId="25516"/>
    <cellStyle name="Note 4 3 11 2 2" xfId="25517"/>
    <cellStyle name="Note 4 3 11 3" xfId="25518"/>
    <cellStyle name="Note 4 3 12" xfId="25519"/>
    <cellStyle name="Note 4 3 12 2" xfId="25520"/>
    <cellStyle name="Note 4 3 12 2 2" xfId="25521"/>
    <cellStyle name="Note 4 3 12 3" xfId="25522"/>
    <cellStyle name="Note 4 3 13" xfId="25523"/>
    <cellStyle name="Note 4 3 13 2" xfId="25524"/>
    <cellStyle name="Note 4 3 13 2 2" xfId="25525"/>
    <cellStyle name="Note 4 3 13 3" xfId="25526"/>
    <cellStyle name="Note 4 3 14" xfId="25527"/>
    <cellStyle name="Note 4 3 14 2" xfId="25528"/>
    <cellStyle name="Note 4 3 14 2 2" xfId="25529"/>
    <cellStyle name="Note 4 3 14 3" xfId="25530"/>
    <cellStyle name="Note 4 3 15" xfId="25531"/>
    <cellStyle name="Note 4 3 15 2" xfId="25532"/>
    <cellStyle name="Note 4 3 15 2 2" xfId="25533"/>
    <cellStyle name="Note 4 3 15 3" xfId="25534"/>
    <cellStyle name="Note 4 3 16" xfId="25535"/>
    <cellStyle name="Note 4 3 16 2" xfId="25536"/>
    <cellStyle name="Note 4 3 16 2 2" xfId="25537"/>
    <cellStyle name="Note 4 3 16 3" xfId="25538"/>
    <cellStyle name="Note 4 3 17" xfId="25539"/>
    <cellStyle name="Note 4 3 17 2" xfId="25540"/>
    <cellStyle name="Note 4 3 17 2 2" xfId="25541"/>
    <cellStyle name="Note 4 3 17 3" xfId="25542"/>
    <cellStyle name="Note 4 3 18" xfId="25543"/>
    <cellStyle name="Note 4 3 18 2" xfId="25544"/>
    <cellStyle name="Note 4 3 18 2 2" xfId="25545"/>
    <cellStyle name="Note 4 3 18 3" xfId="25546"/>
    <cellStyle name="Note 4 3 19" xfId="25547"/>
    <cellStyle name="Note 4 3 19 2" xfId="25548"/>
    <cellStyle name="Note 4 3 19 2 2" xfId="25549"/>
    <cellStyle name="Note 4 3 19 3" xfId="25550"/>
    <cellStyle name="Note 4 3 2" xfId="791"/>
    <cellStyle name="Note 4 3 2 10" xfId="25551"/>
    <cellStyle name="Note 4 3 2 10 2" xfId="25552"/>
    <cellStyle name="Note 4 3 2 10 2 2" xfId="25553"/>
    <cellStyle name="Note 4 3 2 10 3" xfId="25554"/>
    <cellStyle name="Note 4 3 2 11" xfId="25555"/>
    <cellStyle name="Note 4 3 2 11 2" xfId="25556"/>
    <cellStyle name="Note 4 3 2 11 2 2" xfId="25557"/>
    <cellStyle name="Note 4 3 2 11 3" xfId="25558"/>
    <cellStyle name="Note 4 3 2 12" xfId="25559"/>
    <cellStyle name="Note 4 3 2 12 2" xfId="25560"/>
    <cellStyle name="Note 4 3 2 12 2 2" xfId="25561"/>
    <cellStyle name="Note 4 3 2 12 3" xfId="25562"/>
    <cellStyle name="Note 4 3 2 13" xfId="25563"/>
    <cellStyle name="Note 4 3 2 13 2" xfId="25564"/>
    <cellStyle name="Note 4 3 2 13 2 2" xfId="25565"/>
    <cellStyle name="Note 4 3 2 13 3" xfId="25566"/>
    <cellStyle name="Note 4 3 2 14" xfId="25567"/>
    <cellStyle name="Note 4 3 2 14 2" xfId="25568"/>
    <cellStyle name="Note 4 3 2 14 2 2" xfId="25569"/>
    <cellStyle name="Note 4 3 2 14 3" xfId="25570"/>
    <cellStyle name="Note 4 3 2 15" xfId="25571"/>
    <cellStyle name="Note 4 3 2 15 2" xfId="25572"/>
    <cellStyle name="Note 4 3 2 15 2 2" xfId="25573"/>
    <cellStyle name="Note 4 3 2 15 3" xfId="25574"/>
    <cellStyle name="Note 4 3 2 16" xfId="25575"/>
    <cellStyle name="Note 4 3 2 16 2" xfId="25576"/>
    <cellStyle name="Note 4 3 2 16 2 2" xfId="25577"/>
    <cellStyle name="Note 4 3 2 16 3" xfId="25578"/>
    <cellStyle name="Note 4 3 2 17" xfId="25579"/>
    <cellStyle name="Note 4 3 2 17 2" xfId="25580"/>
    <cellStyle name="Note 4 3 2 17 2 2" xfId="25581"/>
    <cellStyle name="Note 4 3 2 17 3" xfId="25582"/>
    <cellStyle name="Note 4 3 2 18" xfId="25583"/>
    <cellStyle name="Note 4 3 2 18 2" xfId="25584"/>
    <cellStyle name="Note 4 3 2 19" xfId="25585"/>
    <cellStyle name="Note 4 3 2 2" xfId="25586"/>
    <cellStyle name="Note 4 3 2 2 10" xfId="25587"/>
    <cellStyle name="Note 4 3 2 2 10 2" xfId="25588"/>
    <cellStyle name="Note 4 3 2 2 10 2 2" xfId="25589"/>
    <cellStyle name="Note 4 3 2 2 10 3" xfId="25590"/>
    <cellStyle name="Note 4 3 2 2 11" xfId="25591"/>
    <cellStyle name="Note 4 3 2 2 11 2" xfId="25592"/>
    <cellStyle name="Note 4 3 2 2 11 2 2" xfId="25593"/>
    <cellStyle name="Note 4 3 2 2 11 3" xfId="25594"/>
    <cellStyle name="Note 4 3 2 2 12" xfId="25595"/>
    <cellStyle name="Note 4 3 2 2 12 2" xfId="25596"/>
    <cellStyle name="Note 4 3 2 2 12 2 2" xfId="25597"/>
    <cellStyle name="Note 4 3 2 2 12 3" xfId="25598"/>
    <cellStyle name="Note 4 3 2 2 13" xfId="25599"/>
    <cellStyle name="Note 4 3 2 2 13 2" xfId="25600"/>
    <cellStyle name="Note 4 3 2 2 13 2 2" xfId="25601"/>
    <cellStyle name="Note 4 3 2 2 13 3" xfId="25602"/>
    <cellStyle name="Note 4 3 2 2 14" xfId="25603"/>
    <cellStyle name="Note 4 3 2 2 14 2" xfId="25604"/>
    <cellStyle name="Note 4 3 2 2 14 2 2" xfId="25605"/>
    <cellStyle name="Note 4 3 2 2 14 3" xfId="25606"/>
    <cellStyle name="Note 4 3 2 2 15" xfId="25607"/>
    <cellStyle name="Note 4 3 2 2 15 2" xfId="25608"/>
    <cellStyle name="Note 4 3 2 2 15 2 2" xfId="25609"/>
    <cellStyle name="Note 4 3 2 2 15 3" xfId="25610"/>
    <cellStyle name="Note 4 3 2 2 16" xfId="25611"/>
    <cellStyle name="Note 4 3 2 2 16 2" xfId="25612"/>
    <cellStyle name="Note 4 3 2 2 16 2 2" xfId="25613"/>
    <cellStyle name="Note 4 3 2 2 16 3" xfId="25614"/>
    <cellStyle name="Note 4 3 2 2 17" xfId="25615"/>
    <cellStyle name="Note 4 3 2 2 17 2" xfId="25616"/>
    <cellStyle name="Note 4 3 2 2 17 2 2" xfId="25617"/>
    <cellStyle name="Note 4 3 2 2 17 3" xfId="25618"/>
    <cellStyle name="Note 4 3 2 2 18" xfId="25619"/>
    <cellStyle name="Note 4 3 2 2 18 2" xfId="25620"/>
    <cellStyle name="Note 4 3 2 2 18 2 2" xfId="25621"/>
    <cellStyle name="Note 4 3 2 2 18 3" xfId="25622"/>
    <cellStyle name="Note 4 3 2 2 19" xfId="25623"/>
    <cellStyle name="Note 4 3 2 2 19 2" xfId="25624"/>
    <cellStyle name="Note 4 3 2 2 19 2 2" xfId="25625"/>
    <cellStyle name="Note 4 3 2 2 19 3" xfId="25626"/>
    <cellStyle name="Note 4 3 2 2 2" xfId="25627"/>
    <cellStyle name="Note 4 3 2 2 2 2" xfId="25628"/>
    <cellStyle name="Note 4 3 2 2 2 2 2" xfId="25629"/>
    <cellStyle name="Note 4 3 2 2 2 3" xfId="25630"/>
    <cellStyle name="Note 4 3 2 2 20" xfId="25631"/>
    <cellStyle name="Note 4 3 2 2 20 2" xfId="25632"/>
    <cellStyle name="Note 4 3 2 2 20 2 2" xfId="25633"/>
    <cellStyle name="Note 4 3 2 2 20 3" xfId="25634"/>
    <cellStyle name="Note 4 3 2 2 21" xfId="25635"/>
    <cellStyle name="Note 4 3 2 2 21 2" xfId="25636"/>
    <cellStyle name="Note 4 3 2 2 22" xfId="25637"/>
    <cellStyle name="Note 4 3 2 2 3" xfId="25638"/>
    <cellStyle name="Note 4 3 2 2 3 2" xfId="25639"/>
    <cellStyle name="Note 4 3 2 2 3 2 2" xfId="25640"/>
    <cellStyle name="Note 4 3 2 2 3 3" xfId="25641"/>
    <cellStyle name="Note 4 3 2 2 4" xfId="25642"/>
    <cellStyle name="Note 4 3 2 2 4 2" xfId="25643"/>
    <cellStyle name="Note 4 3 2 2 4 2 2" xfId="25644"/>
    <cellStyle name="Note 4 3 2 2 4 3" xfId="25645"/>
    <cellStyle name="Note 4 3 2 2 5" xfId="25646"/>
    <cellStyle name="Note 4 3 2 2 5 2" xfId="25647"/>
    <cellStyle name="Note 4 3 2 2 5 2 2" xfId="25648"/>
    <cellStyle name="Note 4 3 2 2 5 3" xfId="25649"/>
    <cellStyle name="Note 4 3 2 2 6" xfId="25650"/>
    <cellStyle name="Note 4 3 2 2 6 2" xfId="25651"/>
    <cellStyle name="Note 4 3 2 2 6 2 2" xfId="25652"/>
    <cellStyle name="Note 4 3 2 2 6 3" xfId="25653"/>
    <cellStyle name="Note 4 3 2 2 7" xfId="25654"/>
    <cellStyle name="Note 4 3 2 2 7 2" xfId="25655"/>
    <cellStyle name="Note 4 3 2 2 7 2 2" xfId="25656"/>
    <cellStyle name="Note 4 3 2 2 7 3" xfId="25657"/>
    <cellStyle name="Note 4 3 2 2 8" xfId="25658"/>
    <cellStyle name="Note 4 3 2 2 8 2" xfId="25659"/>
    <cellStyle name="Note 4 3 2 2 8 2 2" xfId="25660"/>
    <cellStyle name="Note 4 3 2 2 8 3" xfId="25661"/>
    <cellStyle name="Note 4 3 2 2 9" xfId="25662"/>
    <cellStyle name="Note 4 3 2 2 9 2" xfId="25663"/>
    <cellStyle name="Note 4 3 2 2 9 2 2" xfId="25664"/>
    <cellStyle name="Note 4 3 2 2 9 3" xfId="25665"/>
    <cellStyle name="Note 4 3 2 3" xfId="25666"/>
    <cellStyle name="Note 4 3 2 3 2" xfId="25667"/>
    <cellStyle name="Note 4 3 2 3 2 2" xfId="25668"/>
    <cellStyle name="Note 4 3 2 3 3" xfId="25669"/>
    <cellStyle name="Note 4 3 2 4" xfId="25670"/>
    <cellStyle name="Note 4 3 2 4 2" xfId="25671"/>
    <cellStyle name="Note 4 3 2 4 2 2" xfId="25672"/>
    <cellStyle name="Note 4 3 2 4 3" xfId="25673"/>
    <cellStyle name="Note 4 3 2 5" xfId="25674"/>
    <cellStyle name="Note 4 3 2 5 2" xfId="25675"/>
    <cellStyle name="Note 4 3 2 5 2 2" xfId="25676"/>
    <cellStyle name="Note 4 3 2 5 3" xfId="25677"/>
    <cellStyle name="Note 4 3 2 6" xfId="25678"/>
    <cellStyle name="Note 4 3 2 6 2" xfId="25679"/>
    <cellStyle name="Note 4 3 2 6 2 2" xfId="25680"/>
    <cellStyle name="Note 4 3 2 6 3" xfId="25681"/>
    <cellStyle name="Note 4 3 2 7" xfId="25682"/>
    <cellStyle name="Note 4 3 2 7 2" xfId="25683"/>
    <cellStyle name="Note 4 3 2 7 2 2" xfId="25684"/>
    <cellStyle name="Note 4 3 2 7 3" xfId="25685"/>
    <cellStyle name="Note 4 3 2 8" xfId="25686"/>
    <cellStyle name="Note 4 3 2 8 2" xfId="25687"/>
    <cellStyle name="Note 4 3 2 8 2 2" xfId="25688"/>
    <cellStyle name="Note 4 3 2 8 3" xfId="25689"/>
    <cellStyle name="Note 4 3 2 9" xfId="25690"/>
    <cellStyle name="Note 4 3 2 9 2" xfId="25691"/>
    <cellStyle name="Note 4 3 2 9 2 2" xfId="25692"/>
    <cellStyle name="Note 4 3 2 9 3" xfId="25693"/>
    <cellStyle name="Note 4 3 20" xfId="25694"/>
    <cellStyle name="Note 4 3 20 2" xfId="25695"/>
    <cellStyle name="Note 4 3 20 2 2" xfId="25696"/>
    <cellStyle name="Note 4 3 20 3" xfId="25697"/>
    <cellStyle name="Note 4 3 21" xfId="25698"/>
    <cellStyle name="Note 4 3 21 2" xfId="25699"/>
    <cellStyle name="Note 4 3 22" xfId="25700"/>
    <cellStyle name="Note 4 3 3" xfId="792"/>
    <cellStyle name="Note 4 3 3 10" xfId="25701"/>
    <cellStyle name="Note 4 3 3 10 2" xfId="25702"/>
    <cellStyle name="Note 4 3 3 10 2 2" xfId="25703"/>
    <cellStyle name="Note 4 3 3 10 3" xfId="25704"/>
    <cellStyle name="Note 4 3 3 11" xfId="25705"/>
    <cellStyle name="Note 4 3 3 11 2" xfId="25706"/>
    <cellStyle name="Note 4 3 3 11 2 2" xfId="25707"/>
    <cellStyle name="Note 4 3 3 11 3" xfId="25708"/>
    <cellStyle name="Note 4 3 3 12" xfId="25709"/>
    <cellStyle name="Note 4 3 3 12 2" xfId="25710"/>
    <cellStyle name="Note 4 3 3 12 2 2" xfId="25711"/>
    <cellStyle name="Note 4 3 3 12 3" xfId="25712"/>
    <cellStyle name="Note 4 3 3 13" xfId="25713"/>
    <cellStyle name="Note 4 3 3 13 2" xfId="25714"/>
    <cellStyle name="Note 4 3 3 13 2 2" xfId="25715"/>
    <cellStyle name="Note 4 3 3 13 3" xfId="25716"/>
    <cellStyle name="Note 4 3 3 14" xfId="25717"/>
    <cellStyle name="Note 4 3 3 14 2" xfId="25718"/>
    <cellStyle name="Note 4 3 3 14 2 2" xfId="25719"/>
    <cellStyle name="Note 4 3 3 14 3" xfId="25720"/>
    <cellStyle name="Note 4 3 3 15" xfId="25721"/>
    <cellStyle name="Note 4 3 3 15 2" xfId="25722"/>
    <cellStyle name="Note 4 3 3 15 2 2" xfId="25723"/>
    <cellStyle name="Note 4 3 3 15 3" xfId="25724"/>
    <cellStyle name="Note 4 3 3 16" xfId="25725"/>
    <cellStyle name="Note 4 3 3 16 2" xfId="25726"/>
    <cellStyle name="Note 4 3 3 16 2 2" xfId="25727"/>
    <cellStyle name="Note 4 3 3 16 3" xfId="25728"/>
    <cellStyle name="Note 4 3 3 17" xfId="25729"/>
    <cellStyle name="Note 4 3 3 17 2" xfId="25730"/>
    <cellStyle name="Note 4 3 3 17 2 2" xfId="25731"/>
    <cellStyle name="Note 4 3 3 17 3" xfId="25732"/>
    <cellStyle name="Note 4 3 3 18" xfId="25733"/>
    <cellStyle name="Note 4 3 3 18 2" xfId="25734"/>
    <cellStyle name="Note 4 3 3 19" xfId="25735"/>
    <cellStyle name="Note 4 3 3 2" xfId="25736"/>
    <cellStyle name="Note 4 3 3 2 10" xfId="25737"/>
    <cellStyle name="Note 4 3 3 2 10 2" xfId="25738"/>
    <cellStyle name="Note 4 3 3 2 10 2 2" xfId="25739"/>
    <cellStyle name="Note 4 3 3 2 10 3" xfId="25740"/>
    <cellStyle name="Note 4 3 3 2 11" xfId="25741"/>
    <cellStyle name="Note 4 3 3 2 11 2" xfId="25742"/>
    <cellStyle name="Note 4 3 3 2 11 2 2" xfId="25743"/>
    <cellStyle name="Note 4 3 3 2 11 3" xfId="25744"/>
    <cellStyle name="Note 4 3 3 2 12" xfId="25745"/>
    <cellStyle name="Note 4 3 3 2 12 2" xfId="25746"/>
    <cellStyle name="Note 4 3 3 2 12 2 2" xfId="25747"/>
    <cellStyle name="Note 4 3 3 2 12 3" xfId="25748"/>
    <cellStyle name="Note 4 3 3 2 13" xfId="25749"/>
    <cellStyle name="Note 4 3 3 2 13 2" xfId="25750"/>
    <cellStyle name="Note 4 3 3 2 13 2 2" xfId="25751"/>
    <cellStyle name="Note 4 3 3 2 13 3" xfId="25752"/>
    <cellStyle name="Note 4 3 3 2 14" xfId="25753"/>
    <cellStyle name="Note 4 3 3 2 14 2" xfId="25754"/>
    <cellStyle name="Note 4 3 3 2 14 2 2" xfId="25755"/>
    <cellStyle name="Note 4 3 3 2 14 3" xfId="25756"/>
    <cellStyle name="Note 4 3 3 2 15" xfId="25757"/>
    <cellStyle name="Note 4 3 3 2 15 2" xfId="25758"/>
    <cellStyle name="Note 4 3 3 2 15 2 2" xfId="25759"/>
    <cellStyle name="Note 4 3 3 2 15 3" xfId="25760"/>
    <cellStyle name="Note 4 3 3 2 16" xfId="25761"/>
    <cellStyle name="Note 4 3 3 2 16 2" xfId="25762"/>
    <cellStyle name="Note 4 3 3 2 16 2 2" xfId="25763"/>
    <cellStyle name="Note 4 3 3 2 16 3" xfId="25764"/>
    <cellStyle name="Note 4 3 3 2 17" xfId="25765"/>
    <cellStyle name="Note 4 3 3 2 17 2" xfId="25766"/>
    <cellStyle name="Note 4 3 3 2 17 2 2" xfId="25767"/>
    <cellStyle name="Note 4 3 3 2 17 3" xfId="25768"/>
    <cellStyle name="Note 4 3 3 2 18" xfId="25769"/>
    <cellStyle name="Note 4 3 3 2 18 2" xfId="25770"/>
    <cellStyle name="Note 4 3 3 2 18 2 2" xfId="25771"/>
    <cellStyle name="Note 4 3 3 2 18 3" xfId="25772"/>
    <cellStyle name="Note 4 3 3 2 19" xfId="25773"/>
    <cellStyle name="Note 4 3 3 2 19 2" xfId="25774"/>
    <cellStyle name="Note 4 3 3 2 19 2 2" xfId="25775"/>
    <cellStyle name="Note 4 3 3 2 19 3" xfId="25776"/>
    <cellStyle name="Note 4 3 3 2 2" xfId="25777"/>
    <cellStyle name="Note 4 3 3 2 2 2" xfId="25778"/>
    <cellStyle name="Note 4 3 3 2 2 2 2" xfId="25779"/>
    <cellStyle name="Note 4 3 3 2 2 3" xfId="25780"/>
    <cellStyle name="Note 4 3 3 2 20" xfId="25781"/>
    <cellStyle name="Note 4 3 3 2 20 2" xfId="25782"/>
    <cellStyle name="Note 4 3 3 2 20 2 2" xfId="25783"/>
    <cellStyle name="Note 4 3 3 2 20 3" xfId="25784"/>
    <cellStyle name="Note 4 3 3 2 21" xfId="25785"/>
    <cellStyle name="Note 4 3 3 2 21 2" xfId="25786"/>
    <cellStyle name="Note 4 3 3 2 22" xfId="25787"/>
    <cellStyle name="Note 4 3 3 2 3" xfId="25788"/>
    <cellStyle name="Note 4 3 3 2 3 2" xfId="25789"/>
    <cellStyle name="Note 4 3 3 2 3 2 2" xfId="25790"/>
    <cellStyle name="Note 4 3 3 2 3 3" xfId="25791"/>
    <cellStyle name="Note 4 3 3 2 4" xfId="25792"/>
    <cellStyle name="Note 4 3 3 2 4 2" xfId="25793"/>
    <cellStyle name="Note 4 3 3 2 4 2 2" xfId="25794"/>
    <cellStyle name="Note 4 3 3 2 4 3" xfId="25795"/>
    <cellStyle name="Note 4 3 3 2 5" xfId="25796"/>
    <cellStyle name="Note 4 3 3 2 5 2" xfId="25797"/>
    <cellStyle name="Note 4 3 3 2 5 2 2" xfId="25798"/>
    <cellStyle name="Note 4 3 3 2 5 3" xfId="25799"/>
    <cellStyle name="Note 4 3 3 2 6" xfId="25800"/>
    <cellStyle name="Note 4 3 3 2 6 2" xfId="25801"/>
    <cellStyle name="Note 4 3 3 2 6 2 2" xfId="25802"/>
    <cellStyle name="Note 4 3 3 2 6 3" xfId="25803"/>
    <cellStyle name="Note 4 3 3 2 7" xfId="25804"/>
    <cellStyle name="Note 4 3 3 2 7 2" xfId="25805"/>
    <cellStyle name="Note 4 3 3 2 7 2 2" xfId="25806"/>
    <cellStyle name="Note 4 3 3 2 7 3" xfId="25807"/>
    <cellStyle name="Note 4 3 3 2 8" xfId="25808"/>
    <cellStyle name="Note 4 3 3 2 8 2" xfId="25809"/>
    <cellStyle name="Note 4 3 3 2 8 2 2" xfId="25810"/>
    <cellStyle name="Note 4 3 3 2 8 3" xfId="25811"/>
    <cellStyle name="Note 4 3 3 2 9" xfId="25812"/>
    <cellStyle name="Note 4 3 3 2 9 2" xfId="25813"/>
    <cellStyle name="Note 4 3 3 2 9 2 2" xfId="25814"/>
    <cellStyle name="Note 4 3 3 2 9 3" xfId="25815"/>
    <cellStyle name="Note 4 3 3 3" xfId="25816"/>
    <cellStyle name="Note 4 3 3 3 2" xfId="25817"/>
    <cellStyle name="Note 4 3 3 3 2 2" xfId="25818"/>
    <cellStyle name="Note 4 3 3 3 3" xfId="25819"/>
    <cellStyle name="Note 4 3 3 4" xfId="25820"/>
    <cellStyle name="Note 4 3 3 4 2" xfId="25821"/>
    <cellStyle name="Note 4 3 3 4 2 2" xfId="25822"/>
    <cellStyle name="Note 4 3 3 4 3" xfId="25823"/>
    <cellStyle name="Note 4 3 3 5" xfId="25824"/>
    <cellStyle name="Note 4 3 3 5 2" xfId="25825"/>
    <cellStyle name="Note 4 3 3 5 2 2" xfId="25826"/>
    <cellStyle name="Note 4 3 3 5 3" xfId="25827"/>
    <cellStyle name="Note 4 3 3 6" xfId="25828"/>
    <cellStyle name="Note 4 3 3 6 2" xfId="25829"/>
    <cellStyle name="Note 4 3 3 6 2 2" xfId="25830"/>
    <cellStyle name="Note 4 3 3 6 3" xfId="25831"/>
    <cellStyle name="Note 4 3 3 7" xfId="25832"/>
    <cellStyle name="Note 4 3 3 7 2" xfId="25833"/>
    <cellStyle name="Note 4 3 3 7 2 2" xfId="25834"/>
    <cellStyle name="Note 4 3 3 7 3" xfId="25835"/>
    <cellStyle name="Note 4 3 3 8" xfId="25836"/>
    <cellStyle name="Note 4 3 3 8 2" xfId="25837"/>
    <cellStyle name="Note 4 3 3 8 2 2" xfId="25838"/>
    <cellStyle name="Note 4 3 3 8 3" xfId="25839"/>
    <cellStyle name="Note 4 3 3 9" xfId="25840"/>
    <cellStyle name="Note 4 3 3 9 2" xfId="25841"/>
    <cellStyle name="Note 4 3 3 9 2 2" xfId="25842"/>
    <cellStyle name="Note 4 3 3 9 3" xfId="25843"/>
    <cellStyle name="Note 4 3 4" xfId="793"/>
    <cellStyle name="Note 4 3 4 10" xfId="25844"/>
    <cellStyle name="Note 4 3 4 10 2" xfId="25845"/>
    <cellStyle name="Note 4 3 4 10 2 2" xfId="25846"/>
    <cellStyle name="Note 4 3 4 10 3" xfId="25847"/>
    <cellStyle name="Note 4 3 4 11" xfId="25848"/>
    <cellStyle name="Note 4 3 4 11 2" xfId="25849"/>
    <cellStyle name="Note 4 3 4 11 2 2" xfId="25850"/>
    <cellStyle name="Note 4 3 4 11 3" xfId="25851"/>
    <cellStyle name="Note 4 3 4 12" xfId="25852"/>
    <cellStyle name="Note 4 3 4 12 2" xfId="25853"/>
    <cellStyle name="Note 4 3 4 12 2 2" xfId="25854"/>
    <cellStyle name="Note 4 3 4 12 3" xfId="25855"/>
    <cellStyle name="Note 4 3 4 13" xfId="25856"/>
    <cellStyle name="Note 4 3 4 13 2" xfId="25857"/>
    <cellStyle name="Note 4 3 4 13 2 2" xfId="25858"/>
    <cellStyle name="Note 4 3 4 13 3" xfId="25859"/>
    <cellStyle name="Note 4 3 4 14" xfId="25860"/>
    <cellStyle name="Note 4 3 4 14 2" xfId="25861"/>
    <cellStyle name="Note 4 3 4 14 2 2" xfId="25862"/>
    <cellStyle name="Note 4 3 4 14 3" xfId="25863"/>
    <cellStyle name="Note 4 3 4 15" xfId="25864"/>
    <cellStyle name="Note 4 3 4 15 2" xfId="25865"/>
    <cellStyle name="Note 4 3 4 15 2 2" xfId="25866"/>
    <cellStyle name="Note 4 3 4 15 3" xfId="25867"/>
    <cellStyle name="Note 4 3 4 16" xfId="25868"/>
    <cellStyle name="Note 4 3 4 16 2" xfId="25869"/>
    <cellStyle name="Note 4 3 4 16 2 2" xfId="25870"/>
    <cellStyle name="Note 4 3 4 16 3" xfId="25871"/>
    <cellStyle name="Note 4 3 4 17" xfId="25872"/>
    <cellStyle name="Note 4 3 4 17 2" xfId="25873"/>
    <cellStyle name="Note 4 3 4 17 2 2" xfId="25874"/>
    <cellStyle name="Note 4 3 4 17 3" xfId="25875"/>
    <cellStyle name="Note 4 3 4 18" xfId="25876"/>
    <cellStyle name="Note 4 3 4 18 2" xfId="25877"/>
    <cellStyle name="Note 4 3 4 18 2 2" xfId="25878"/>
    <cellStyle name="Note 4 3 4 18 3" xfId="25879"/>
    <cellStyle name="Note 4 3 4 19" xfId="25880"/>
    <cellStyle name="Note 4 3 4 19 2" xfId="25881"/>
    <cellStyle name="Note 4 3 4 19 2 2" xfId="25882"/>
    <cellStyle name="Note 4 3 4 19 3" xfId="25883"/>
    <cellStyle name="Note 4 3 4 2" xfId="25884"/>
    <cellStyle name="Note 4 3 4 2 10" xfId="25885"/>
    <cellStyle name="Note 4 3 4 2 10 2" xfId="25886"/>
    <cellStyle name="Note 4 3 4 2 10 2 2" xfId="25887"/>
    <cellStyle name="Note 4 3 4 2 10 3" xfId="25888"/>
    <cellStyle name="Note 4 3 4 2 11" xfId="25889"/>
    <cellStyle name="Note 4 3 4 2 11 2" xfId="25890"/>
    <cellStyle name="Note 4 3 4 2 11 2 2" xfId="25891"/>
    <cellStyle name="Note 4 3 4 2 11 3" xfId="25892"/>
    <cellStyle name="Note 4 3 4 2 12" xfId="25893"/>
    <cellStyle name="Note 4 3 4 2 12 2" xfId="25894"/>
    <cellStyle name="Note 4 3 4 2 12 2 2" xfId="25895"/>
    <cellStyle name="Note 4 3 4 2 12 3" xfId="25896"/>
    <cellStyle name="Note 4 3 4 2 13" xfId="25897"/>
    <cellStyle name="Note 4 3 4 2 13 2" xfId="25898"/>
    <cellStyle name="Note 4 3 4 2 13 2 2" xfId="25899"/>
    <cellStyle name="Note 4 3 4 2 13 3" xfId="25900"/>
    <cellStyle name="Note 4 3 4 2 14" xfId="25901"/>
    <cellStyle name="Note 4 3 4 2 14 2" xfId="25902"/>
    <cellStyle name="Note 4 3 4 2 14 2 2" xfId="25903"/>
    <cellStyle name="Note 4 3 4 2 14 3" xfId="25904"/>
    <cellStyle name="Note 4 3 4 2 15" xfId="25905"/>
    <cellStyle name="Note 4 3 4 2 15 2" xfId="25906"/>
    <cellStyle name="Note 4 3 4 2 15 2 2" xfId="25907"/>
    <cellStyle name="Note 4 3 4 2 15 3" xfId="25908"/>
    <cellStyle name="Note 4 3 4 2 16" xfId="25909"/>
    <cellStyle name="Note 4 3 4 2 16 2" xfId="25910"/>
    <cellStyle name="Note 4 3 4 2 16 2 2" xfId="25911"/>
    <cellStyle name="Note 4 3 4 2 16 3" xfId="25912"/>
    <cellStyle name="Note 4 3 4 2 17" xfId="25913"/>
    <cellStyle name="Note 4 3 4 2 17 2" xfId="25914"/>
    <cellStyle name="Note 4 3 4 2 17 2 2" xfId="25915"/>
    <cellStyle name="Note 4 3 4 2 17 3" xfId="25916"/>
    <cellStyle name="Note 4 3 4 2 18" xfId="25917"/>
    <cellStyle name="Note 4 3 4 2 18 2" xfId="25918"/>
    <cellStyle name="Note 4 3 4 2 18 2 2" xfId="25919"/>
    <cellStyle name="Note 4 3 4 2 18 3" xfId="25920"/>
    <cellStyle name="Note 4 3 4 2 19" xfId="25921"/>
    <cellStyle name="Note 4 3 4 2 19 2" xfId="25922"/>
    <cellStyle name="Note 4 3 4 2 19 2 2" xfId="25923"/>
    <cellStyle name="Note 4 3 4 2 19 3" xfId="25924"/>
    <cellStyle name="Note 4 3 4 2 2" xfId="25925"/>
    <cellStyle name="Note 4 3 4 2 2 2" xfId="25926"/>
    <cellStyle name="Note 4 3 4 2 2 2 2" xfId="25927"/>
    <cellStyle name="Note 4 3 4 2 2 3" xfId="25928"/>
    <cellStyle name="Note 4 3 4 2 20" xfId="25929"/>
    <cellStyle name="Note 4 3 4 2 20 2" xfId="25930"/>
    <cellStyle name="Note 4 3 4 2 20 2 2" xfId="25931"/>
    <cellStyle name="Note 4 3 4 2 20 3" xfId="25932"/>
    <cellStyle name="Note 4 3 4 2 21" xfId="25933"/>
    <cellStyle name="Note 4 3 4 2 21 2" xfId="25934"/>
    <cellStyle name="Note 4 3 4 2 22" xfId="25935"/>
    <cellStyle name="Note 4 3 4 2 3" xfId="25936"/>
    <cellStyle name="Note 4 3 4 2 3 2" xfId="25937"/>
    <cellStyle name="Note 4 3 4 2 3 2 2" xfId="25938"/>
    <cellStyle name="Note 4 3 4 2 3 3" xfId="25939"/>
    <cellStyle name="Note 4 3 4 2 4" xfId="25940"/>
    <cellStyle name="Note 4 3 4 2 4 2" xfId="25941"/>
    <cellStyle name="Note 4 3 4 2 4 2 2" xfId="25942"/>
    <cellStyle name="Note 4 3 4 2 4 3" xfId="25943"/>
    <cellStyle name="Note 4 3 4 2 5" xfId="25944"/>
    <cellStyle name="Note 4 3 4 2 5 2" xfId="25945"/>
    <cellStyle name="Note 4 3 4 2 5 2 2" xfId="25946"/>
    <cellStyle name="Note 4 3 4 2 5 3" xfId="25947"/>
    <cellStyle name="Note 4 3 4 2 6" xfId="25948"/>
    <cellStyle name="Note 4 3 4 2 6 2" xfId="25949"/>
    <cellStyle name="Note 4 3 4 2 6 2 2" xfId="25950"/>
    <cellStyle name="Note 4 3 4 2 6 3" xfId="25951"/>
    <cellStyle name="Note 4 3 4 2 7" xfId="25952"/>
    <cellStyle name="Note 4 3 4 2 7 2" xfId="25953"/>
    <cellStyle name="Note 4 3 4 2 7 2 2" xfId="25954"/>
    <cellStyle name="Note 4 3 4 2 7 3" xfId="25955"/>
    <cellStyle name="Note 4 3 4 2 8" xfId="25956"/>
    <cellStyle name="Note 4 3 4 2 8 2" xfId="25957"/>
    <cellStyle name="Note 4 3 4 2 8 2 2" xfId="25958"/>
    <cellStyle name="Note 4 3 4 2 8 3" xfId="25959"/>
    <cellStyle name="Note 4 3 4 2 9" xfId="25960"/>
    <cellStyle name="Note 4 3 4 2 9 2" xfId="25961"/>
    <cellStyle name="Note 4 3 4 2 9 2 2" xfId="25962"/>
    <cellStyle name="Note 4 3 4 2 9 3" xfId="25963"/>
    <cellStyle name="Note 4 3 4 20" xfId="25964"/>
    <cellStyle name="Note 4 3 4 20 2" xfId="25965"/>
    <cellStyle name="Note 4 3 4 20 2 2" xfId="25966"/>
    <cellStyle name="Note 4 3 4 20 3" xfId="25967"/>
    <cellStyle name="Note 4 3 4 21" xfId="25968"/>
    <cellStyle name="Note 4 3 4 21 2" xfId="25969"/>
    <cellStyle name="Note 4 3 4 21 2 2" xfId="25970"/>
    <cellStyle name="Note 4 3 4 21 3" xfId="25971"/>
    <cellStyle name="Note 4 3 4 22" xfId="25972"/>
    <cellStyle name="Note 4 3 4 22 2" xfId="25973"/>
    <cellStyle name="Note 4 3 4 23" xfId="25974"/>
    <cellStyle name="Note 4 3 4 3" xfId="25975"/>
    <cellStyle name="Note 4 3 4 3 2" xfId="25976"/>
    <cellStyle name="Note 4 3 4 3 2 2" xfId="25977"/>
    <cellStyle name="Note 4 3 4 3 3" xfId="25978"/>
    <cellStyle name="Note 4 3 4 4" xfId="25979"/>
    <cellStyle name="Note 4 3 4 4 2" xfId="25980"/>
    <cellStyle name="Note 4 3 4 4 2 2" xfId="25981"/>
    <cellStyle name="Note 4 3 4 4 3" xfId="25982"/>
    <cellStyle name="Note 4 3 4 5" xfId="25983"/>
    <cellStyle name="Note 4 3 4 5 2" xfId="25984"/>
    <cellStyle name="Note 4 3 4 5 2 2" xfId="25985"/>
    <cellStyle name="Note 4 3 4 5 3" xfId="25986"/>
    <cellStyle name="Note 4 3 4 6" xfId="25987"/>
    <cellStyle name="Note 4 3 4 6 2" xfId="25988"/>
    <cellStyle name="Note 4 3 4 6 2 2" xfId="25989"/>
    <cellStyle name="Note 4 3 4 6 3" xfId="25990"/>
    <cellStyle name="Note 4 3 4 7" xfId="25991"/>
    <cellStyle name="Note 4 3 4 7 2" xfId="25992"/>
    <cellStyle name="Note 4 3 4 7 2 2" xfId="25993"/>
    <cellStyle name="Note 4 3 4 7 3" xfId="25994"/>
    <cellStyle name="Note 4 3 4 8" xfId="25995"/>
    <cellStyle name="Note 4 3 4 8 2" xfId="25996"/>
    <cellStyle name="Note 4 3 4 8 2 2" xfId="25997"/>
    <cellStyle name="Note 4 3 4 8 3" xfId="25998"/>
    <cellStyle name="Note 4 3 4 9" xfId="25999"/>
    <cellStyle name="Note 4 3 4 9 2" xfId="26000"/>
    <cellStyle name="Note 4 3 4 9 2 2" xfId="26001"/>
    <cellStyle name="Note 4 3 4 9 3" xfId="26002"/>
    <cellStyle name="Note 4 3 5" xfId="794"/>
    <cellStyle name="Note 4 3 5 10" xfId="26003"/>
    <cellStyle name="Note 4 3 5 10 2" xfId="26004"/>
    <cellStyle name="Note 4 3 5 10 2 2" xfId="26005"/>
    <cellStyle name="Note 4 3 5 10 3" xfId="26006"/>
    <cellStyle name="Note 4 3 5 11" xfId="26007"/>
    <cellStyle name="Note 4 3 5 11 2" xfId="26008"/>
    <cellStyle name="Note 4 3 5 11 2 2" xfId="26009"/>
    <cellStyle name="Note 4 3 5 11 3" xfId="26010"/>
    <cellStyle name="Note 4 3 5 12" xfId="26011"/>
    <cellStyle name="Note 4 3 5 12 2" xfId="26012"/>
    <cellStyle name="Note 4 3 5 12 2 2" xfId="26013"/>
    <cellStyle name="Note 4 3 5 12 3" xfId="26014"/>
    <cellStyle name="Note 4 3 5 13" xfId="26015"/>
    <cellStyle name="Note 4 3 5 13 2" xfId="26016"/>
    <cellStyle name="Note 4 3 5 13 2 2" xfId="26017"/>
    <cellStyle name="Note 4 3 5 13 3" xfId="26018"/>
    <cellStyle name="Note 4 3 5 14" xfId="26019"/>
    <cellStyle name="Note 4 3 5 14 2" xfId="26020"/>
    <cellStyle name="Note 4 3 5 14 2 2" xfId="26021"/>
    <cellStyle name="Note 4 3 5 14 3" xfId="26022"/>
    <cellStyle name="Note 4 3 5 15" xfId="26023"/>
    <cellStyle name="Note 4 3 5 15 2" xfId="26024"/>
    <cellStyle name="Note 4 3 5 15 2 2" xfId="26025"/>
    <cellStyle name="Note 4 3 5 15 3" xfId="26026"/>
    <cellStyle name="Note 4 3 5 16" xfId="26027"/>
    <cellStyle name="Note 4 3 5 16 2" xfId="26028"/>
    <cellStyle name="Note 4 3 5 16 2 2" xfId="26029"/>
    <cellStyle name="Note 4 3 5 16 3" xfId="26030"/>
    <cellStyle name="Note 4 3 5 17" xfId="26031"/>
    <cellStyle name="Note 4 3 5 17 2" xfId="26032"/>
    <cellStyle name="Note 4 3 5 17 2 2" xfId="26033"/>
    <cellStyle name="Note 4 3 5 17 3" xfId="26034"/>
    <cellStyle name="Note 4 3 5 18" xfId="26035"/>
    <cellStyle name="Note 4 3 5 18 2" xfId="26036"/>
    <cellStyle name="Note 4 3 5 18 2 2" xfId="26037"/>
    <cellStyle name="Note 4 3 5 18 3" xfId="26038"/>
    <cellStyle name="Note 4 3 5 19" xfId="26039"/>
    <cellStyle name="Note 4 3 5 19 2" xfId="26040"/>
    <cellStyle name="Note 4 3 5 19 2 2" xfId="26041"/>
    <cellStyle name="Note 4 3 5 19 3" xfId="26042"/>
    <cellStyle name="Note 4 3 5 2" xfId="26043"/>
    <cellStyle name="Note 4 3 5 2 2" xfId="26044"/>
    <cellStyle name="Note 4 3 5 2 2 2" xfId="26045"/>
    <cellStyle name="Note 4 3 5 2 3" xfId="26046"/>
    <cellStyle name="Note 4 3 5 20" xfId="26047"/>
    <cellStyle name="Note 4 3 5 20 2" xfId="26048"/>
    <cellStyle name="Note 4 3 5 20 2 2" xfId="26049"/>
    <cellStyle name="Note 4 3 5 20 3" xfId="26050"/>
    <cellStyle name="Note 4 3 5 21" xfId="26051"/>
    <cellStyle name="Note 4 3 5 21 2" xfId="26052"/>
    <cellStyle name="Note 4 3 5 22" xfId="26053"/>
    <cellStyle name="Note 4 3 5 3" xfId="26054"/>
    <cellStyle name="Note 4 3 5 3 2" xfId="26055"/>
    <cellStyle name="Note 4 3 5 3 2 2" xfId="26056"/>
    <cellStyle name="Note 4 3 5 3 3" xfId="26057"/>
    <cellStyle name="Note 4 3 5 4" xfId="26058"/>
    <cellStyle name="Note 4 3 5 4 2" xfId="26059"/>
    <cellStyle name="Note 4 3 5 4 2 2" xfId="26060"/>
    <cellStyle name="Note 4 3 5 4 3" xfId="26061"/>
    <cellStyle name="Note 4 3 5 5" xfId="26062"/>
    <cellStyle name="Note 4 3 5 5 2" xfId="26063"/>
    <cellStyle name="Note 4 3 5 5 2 2" xfId="26064"/>
    <cellStyle name="Note 4 3 5 5 3" xfId="26065"/>
    <cellStyle name="Note 4 3 5 6" xfId="26066"/>
    <cellStyle name="Note 4 3 5 6 2" xfId="26067"/>
    <cellStyle name="Note 4 3 5 6 2 2" xfId="26068"/>
    <cellStyle name="Note 4 3 5 6 3" xfId="26069"/>
    <cellStyle name="Note 4 3 5 7" xfId="26070"/>
    <cellStyle name="Note 4 3 5 7 2" xfId="26071"/>
    <cellStyle name="Note 4 3 5 7 2 2" xfId="26072"/>
    <cellStyle name="Note 4 3 5 7 3" xfId="26073"/>
    <cellStyle name="Note 4 3 5 8" xfId="26074"/>
    <cellStyle name="Note 4 3 5 8 2" xfId="26075"/>
    <cellStyle name="Note 4 3 5 8 2 2" xfId="26076"/>
    <cellStyle name="Note 4 3 5 8 3" xfId="26077"/>
    <cellStyle name="Note 4 3 5 9" xfId="26078"/>
    <cellStyle name="Note 4 3 5 9 2" xfId="26079"/>
    <cellStyle name="Note 4 3 5 9 2 2" xfId="26080"/>
    <cellStyle name="Note 4 3 5 9 3" xfId="26081"/>
    <cellStyle name="Note 4 3 6" xfId="795"/>
    <cellStyle name="Note 4 3 6 2" xfId="26082"/>
    <cellStyle name="Note 4 3 6 2 2" xfId="26083"/>
    <cellStyle name="Note 4 3 6 3" xfId="26084"/>
    <cellStyle name="Note 4 3 7" xfId="26085"/>
    <cellStyle name="Note 4 3 7 2" xfId="26086"/>
    <cellStyle name="Note 4 3 7 2 2" xfId="26087"/>
    <cellStyle name="Note 4 3 7 3" xfId="26088"/>
    <cellStyle name="Note 4 3 8" xfId="26089"/>
    <cellStyle name="Note 4 3 8 2" xfId="26090"/>
    <cellStyle name="Note 4 3 8 2 2" xfId="26091"/>
    <cellStyle name="Note 4 3 8 3" xfId="26092"/>
    <cellStyle name="Note 4 3 9" xfId="26093"/>
    <cellStyle name="Note 4 3 9 2" xfId="26094"/>
    <cellStyle name="Note 4 3 9 2 2" xfId="26095"/>
    <cellStyle name="Note 4 3 9 3" xfId="26096"/>
    <cellStyle name="Note 4 4" xfId="796"/>
    <cellStyle name="Note 4 4 10" xfId="26097"/>
    <cellStyle name="Note 4 4 10 2" xfId="26098"/>
    <cellStyle name="Note 4 4 10 2 2" xfId="26099"/>
    <cellStyle name="Note 4 4 10 3" xfId="26100"/>
    <cellStyle name="Note 4 4 11" xfId="26101"/>
    <cellStyle name="Note 4 4 11 2" xfId="26102"/>
    <cellStyle name="Note 4 4 11 2 2" xfId="26103"/>
    <cellStyle name="Note 4 4 11 3" xfId="26104"/>
    <cellStyle name="Note 4 4 12" xfId="26105"/>
    <cellStyle name="Note 4 4 12 2" xfId="26106"/>
    <cellStyle name="Note 4 4 12 2 2" xfId="26107"/>
    <cellStyle name="Note 4 4 12 3" xfId="26108"/>
    <cellStyle name="Note 4 4 13" xfId="26109"/>
    <cellStyle name="Note 4 4 13 2" xfId="26110"/>
    <cellStyle name="Note 4 4 13 2 2" xfId="26111"/>
    <cellStyle name="Note 4 4 13 3" xfId="26112"/>
    <cellStyle name="Note 4 4 14" xfId="26113"/>
    <cellStyle name="Note 4 4 14 2" xfId="26114"/>
    <cellStyle name="Note 4 4 14 2 2" xfId="26115"/>
    <cellStyle name="Note 4 4 14 3" xfId="26116"/>
    <cellStyle name="Note 4 4 15" xfId="26117"/>
    <cellStyle name="Note 4 4 15 2" xfId="26118"/>
    <cellStyle name="Note 4 4 15 2 2" xfId="26119"/>
    <cellStyle name="Note 4 4 15 3" xfId="26120"/>
    <cellStyle name="Note 4 4 16" xfId="26121"/>
    <cellStyle name="Note 4 4 16 2" xfId="26122"/>
    <cellStyle name="Note 4 4 16 2 2" xfId="26123"/>
    <cellStyle name="Note 4 4 16 3" xfId="26124"/>
    <cellStyle name="Note 4 4 17" xfId="26125"/>
    <cellStyle name="Note 4 4 17 2" xfId="26126"/>
    <cellStyle name="Note 4 4 17 2 2" xfId="26127"/>
    <cellStyle name="Note 4 4 17 3" xfId="26128"/>
    <cellStyle name="Note 4 4 18" xfId="26129"/>
    <cellStyle name="Note 4 4 18 2" xfId="26130"/>
    <cellStyle name="Note 4 4 19" xfId="26131"/>
    <cellStyle name="Note 4 4 2" xfId="797"/>
    <cellStyle name="Note 4 4 2 10" xfId="26132"/>
    <cellStyle name="Note 4 4 2 10 2" xfId="26133"/>
    <cellStyle name="Note 4 4 2 10 2 2" xfId="26134"/>
    <cellStyle name="Note 4 4 2 10 3" xfId="26135"/>
    <cellStyle name="Note 4 4 2 11" xfId="26136"/>
    <cellStyle name="Note 4 4 2 11 2" xfId="26137"/>
    <cellStyle name="Note 4 4 2 11 2 2" xfId="26138"/>
    <cellStyle name="Note 4 4 2 11 3" xfId="26139"/>
    <cellStyle name="Note 4 4 2 12" xfId="26140"/>
    <cellStyle name="Note 4 4 2 12 2" xfId="26141"/>
    <cellStyle name="Note 4 4 2 12 2 2" xfId="26142"/>
    <cellStyle name="Note 4 4 2 12 3" xfId="26143"/>
    <cellStyle name="Note 4 4 2 13" xfId="26144"/>
    <cellStyle name="Note 4 4 2 13 2" xfId="26145"/>
    <cellStyle name="Note 4 4 2 13 2 2" xfId="26146"/>
    <cellStyle name="Note 4 4 2 13 3" xfId="26147"/>
    <cellStyle name="Note 4 4 2 14" xfId="26148"/>
    <cellStyle name="Note 4 4 2 14 2" xfId="26149"/>
    <cellStyle name="Note 4 4 2 14 2 2" xfId="26150"/>
    <cellStyle name="Note 4 4 2 14 3" xfId="26151"/>
    <cellStyle name="Note 4 4 2 15" xfId="26152"/>
    <cellStyle name="Note 4 4 2 15 2" xfId="26153"/>
    <cellStyle name="Note 4 4 2 15 2 2" xfId="26154"/>
    <cellStyle name="Note 4 4 2 15 3" xfId="26155"/>
    <cellStyle name="Note 4 4 2 16" xfId="26156"/>
    <cellStyle name="Note 4 4 2 16 2" xfId="26157"/>
    <cellStyle name="Note 4 4 2 16 2 2" xfId="26158"/>
    <cellStyle name="Note 4 4 2 16 3" xfId="26159"/>
    <cellStyle name="Note 4 4 2 17" xfId="26160"/>
    <cellStyle name="Note 4 4 2 17 2" xfId="26161"/>
    <cellStyle name="Note 4 4 2 17 2 2" xfId="26162"/>
    <cellStyle name="Note 4 4 2 17 3" xfId="26163"/>
    <cellStyle name="Note 4 4 2 18" xfId="26164"/>
    <cellStyle name="Note 4 4 2 18 2" xfId="26165"/>
    <cellStyle name="Note 4 4 2 18 2 2" xfId="26166"/>
    <cellStyle name="Note 4 4 2 18 3" xfId="26167"/>
    <cellStyle name="Note 4 4 2 19" xfId="26168"/>
    <cellStyle name="Note 4 4 2 19 2" xfId="26169"/>
    <cellStyle name="Note 4 4 2 19 2 2" xfId="26170"/>
    <cellStyle name="Note 4 4 2 19 3" xfId="26171"/>
    <cellStyle name="Note 4 4 2 2" xfId="26172"/>
    <cellStyle name="Note 4 4 2 2 2" xfId="26173"/>
    <cellStyle name="Note 4 4 2 2 2 2" xfId="26174"/>
    <cellStyle name="Note 4 4 2 2 3" xfId="26175"/>
    <cellStyle name="Note 4 4 2 20" xfId="26176"/>
    <cellStyle name="Note 4 4 2 20 2" xfId="26177"/>
    <cellStyle name="Note 4 4 2 20 2 2" xfId="26178"/>
    <cellStyle name="Note 4 4 2 20 3" xfId="26179"/>
    <cellStyle name="Note 4 4 2 21" xfId="26180"/>
    <cellStyle name="Note 4 4 2 21 2" xfId="26181"/>
    <cellStyle name="Note 4 4 2 22" xfId="26182"/>
    <cellStyle name="Note 4 4 2 3" xfId="26183"/>
    <cellStyle name="Note 4 4 2 3 2" xfId="26184"/>
    <cellStyle name="Note 4 4 2 3 2 2" xfId="26185"/>
    <cellStyle name="Note 4 4 2 3 3" xfId="26186"/>
    <cellStyle name="Note 4 4 2 4" xfId="26187"/>
    <cellStyle name="Note 4 4 2 4 2" xfId="26188"/>
    <cellStyle name="Note 4 4 2 4 2 2" xfId="26189"/>
    <cellStyle name="Note 4 4 2 4 3" xfId="26190"/>
    <cellStyle name="Note 4 4 2 5" xfId="26191"/>
    <cellStyle name="Note 4 4 2 5 2" xfId="26192"/>
    <cellStyle name="Note 4 4 2 5 2 2" xfId="26193"/>
    <cellStyle name="Note 4 4 2 5 3" xfId="26194"/>
    <cellStyle name="Note 4 4 2 6" xfId="26195"/>
    <cellStyle name="Note 4 4 2 6 2" xfId="26196"/>
    <cellStyle name="Note 4 4 2 6 2 2" xfId="26197"/>
    <cellStyle name="Note 4 4 2 6 3" xfId="26198"/>
    <cellStyle name="Note 4 4 2 7" xfId="26199"/>
    <cellStyle name="Note 4 4 2 7 2" xfId="26200"/>
    <cellStyle name="Note 4 4 2 7 2 2" xfId="26201"/>
    <cellStyle name="Note 4 4 2 7 3" xfId="26202"/>
    <cellStyle name="Note 4 4 2 8" xfId="26203"/>
    <cellStyle name="Note 4 4 2 8 2" xfId="26204"/>
    <cellStyle name="Note 4 4 2 8 2 2" xfId="26205"/>
    <cellStyle name="Note 4 4 2 8 3" xfId="26206"/>
    <cellStyle name="Note 4 4 2 9" xfId="26207"/>
    <cellStyle name="Note 4 4 2 9 2" xfId="26208"/>
    <cellStyle name="Note 4 4 2 9 2 2" xfId="26209"/>
    <cellStyle name="Note 4 4 2 9 3" xfId="26210"/>
    <cellStyle name="Note 4 4 3" xfId="798"/>
    <cellStyle name="Note 4 4 3 2" xfId="26211"/>
    <cellStyle name="Note 4 4 3 2 2" xfId="26212"/>
    <cellStyle name="Note 4 4 3 3" xfId="26213"/>
    <cellStyle name="Note 4 4 4" xfId="799"/>
    <cellStyle name="Note 4 4 4 2" xfId="26214"/>
    <cellStyle name="Note 4 4 4 2 2" xfId="26215"/>
    <cellStyle name="Note 4 4 4 3" xfId="26216"/>
    <cellStyle name="Note 4 4 5" xfId="800"/>
    <cellStyle name="Note 4 4 5 2" xfId="26217"/>
    <cellStyle name="Note 4 4 5 2 2" xfId="26218"/>
    <cellStyle name="Note 4 4 5 3" xfId="26219"/>
    <cellStyle name="Note 4 4 6" xfId="801"/>
    <cellStyle name="Note 4 4 6 2" xfId="26220"/>
    <cellStyle name="Note 4 4 6 2 2" xfId="26221"/>
    <cellStyle name="Note 4 4 6 3" xfId="26222"/>
    <cellStyle name="Note 4 4 7" xfId="26223"/>
    <cellStyle name="Note 4 4 7 2" xfId="26224"/>
    <cellStyle name="Note 4 4 7 2 2" xfId="26225"/>
    <cellStyle name="Note 4 4 7 3" xfId="26226"/>
    <cellStyle name="Note 4 4 8" xfId="26227"/>
    <cellStyle name="Note 4 4 8 2" xfId="26228"/>
    <cellStyle name="Note 4 4 8 2 2" xfId="26229"/>
    <cellStyle name="Note 4 4 8 3" xfId="26230"/>
    <cellStyle name="Note 4 4 9" xfId="26231"/>
    <cellStyle name="Note 4 4 9 2" xfId="26232"/>
    <cellStyle name="Note 4 4 9 2 2" xfId="26233"/>
    <cellStyle name="Note 4 4 9 3" xfId="26234"/>
    <cellStyle name="Note 4 5" xfId="802"/>
    <cellStyle name="Note 4 5 10" xfId="26235"/>
    <cellStyle name="Note 4 5 10 2" xfId="26236"/>
    <cellStyle name="Note 4 5 10 2 2" xfId="26237"/>
    <cellStyle name="Note 4 5 10 3" xfId="26238"/>
    <cellStyle name="Note 4 5 11" xfId="26239"/>
    <cellStyle name="Note 4 5 11 2" xfId="26240"/>
    <cellStyle name="Note 4 5 11 2 2" xfId="26241"/>
    <cellStyle name="Note 4 5 11 3" xfId="26242"/>
    <cellStyle name="Note 4 5 12" xfId="26243"/>
    <cellStyle name="Note 4 5 12 2" xfId="26244"/>
    <cellStyle name="Note 4 5 12 2 2" xfId="26245"/>
    <cellStyle name="Note 4 5 12 3" xfId="26246"/>
    <cellStyle name="Note 4 5 13" xfId="26247"/>
    <cellStyle name="Note 4 5 13 2" xfId="26248"/>
    <cellStyle name="Note 4 5 13 2 2" xfId="26249"/>
    <cellStyle name="Note 4 5 13 3" xfId="26250"/>
    <cellStyle name="Note 4 5 14" xfId="26251"/>
    <cellStyle name="Note 4 5 14 2" xfId="26252"/>
    <cellStyle name="Note 4 5 14 2 2" xfId="26253"/>
    <cellStyle name="Note 4 5 14 3" xfId="26254"/>
    <cellStyle name="Note 4 5 15" xfId="26255"/>
    <cellStyle name="Note 4 5 15 2" xfId="26256"/>
    <cellStyle name="Note 4 5 15 2 2" xfId="26257"/>
    <cellStyle name="Note 4 5 15 3" xfId="26258"/>
    <cellStyle name="Note 4 5 16" xfId="26259"/>
    <cellStyle name="Note 4 5 16 2" xfId="26260"/>
    <cellStyle name="Note 4 5 16 2 2" xfId="26261"/>
    <cellStyle name="Note 4 5 16 3" xfId="26262"/>
    <cellStyle name="Note 4 5 17" xfId="26263"/>
    <cellStyle name="Note 4 5 17 2" xfId="26264"/>
    <cellStyle name="Note 4 5 17 2 2" xfId="26265"/>
    <cellStyle name="Note 4 5 17 3" xfId="26266"/>
    <cellStyle name="Note 4 5 18" xfId="26267"/>
    <cellStyle name="Note 4 5 18 2" xfId="26268"/>
    <cellStyle name="Note 4 5 19" xfId="26269"/>
    <cellStyle name="Note 4 5 2" xfId="803"/>
    <cellStyle name="Note 4 5 2 10" xfId="26270"/>
    <cellStyle name="Note 4 5 2 10 2" xfId="26271"/>
    <cellStyle name="Note 4 5 2 10 2 2" xfId="26272"/>
    <cellStyle name="Note 4 5 2 10 3" xfId="26273"/>
    <cellStyle name="Note 4 5 2 11" xfId="26274"/>
    <cellStyle name="Note 4 5 2 11 2" xfId="26275"/>
    <cellStyle name="Note 4 5 2 11 2 2" xfId="26276"/>
    <cellStyle name="Note 4 5 2 11 3" xfId="26277"/>
    <cellStyle name="Note 4 5 2 12" xfId="26278"/>
    <cellStyle name="Note 4 5 2 12 2" xfId="26279"/>
    <cellStyle name="Note 4 5 2 12 2 2" xfId="26280"/>
    <cellStyle name="Note 4 5 2 12 3" xfId="26281"/>
    <cellStyle name="Note 4 5 2 13" xfId="26282"/>
    <cellStyle name="Note 4 5 2 13 2" xfId="26283"/>
    <cellStyle name="Note 4 5 2 13 2 2" xfId="26284"/>
    <cellStyle name="Note 4 5 2 13 3" xfId="26285"/>
    <cellStyle name="Note 4 5 2 14" xfId="26286"/>
    <cellStyle name="Note 4 5 2 14 2" xfId="26287"/>
    <cellStyle name="Note 4 5 2 14 2 2" xfId="26288"/>
    <cellStyle name="Note 4 5 2 14 3" xfId="26289"/>
    <cellStyle name="Note 4 5 2 15" xfId="26290"/>
    <cellStyle name="Note 4 5 2 15 2" xfId="26291"/>
    <cellStyle name="Note 4 5 2 15 2 2" xfId="26292"/>
    <cellStyle name="Note 4 5 2 15 3" xfId="26293"/>
    <cellStyle name="Note 4 5 2 16" xfId="26294"/>
    <cellStyle name="Note 4 5 2 16 2" xfId="26295"/>
    <cellStyle name="Note 4 5 2 16 2 2" xfId="26296"/>
    <cellStyle name="Note 4 5 2 16 3" xfId="26297"/>
    <cellStyle name="Note 4 5 2 17" xfId="26298"/>
    <cellStyle name="Note 4 5 2 17 2" xfId="26299"/>
    <cellStyle name="Note 4 5 2 17 2 2" xfId="26300"/>
    <cellStyle name="Note 4 5 2 17 3" xfId="26301"/>
    <cellStyle name="Note 4 5 2 18" xfId="26302"/>
    <cellStyle name="Note 4 5 2 18 2" xfId="26303"/>
    <cellStyle name="Note 4 5 2 18 2 2" xfId="26304"/>
    <cellStyle name="Note 4 5 2 18 3" xfId="26305"/>
    <cellStyle name="Note 4 5 2 19" xfId="26306"/>
    <cellStyle name="Note 4 5 2 19 2" xfId="26307"/>
    <cellStyle name="Note 4 5 2 19 2 2" xfId="26308"/>
    <cellStyle name="Note 4 5 2 19 3" xfId="26309"/>
    <cellStyle name="Note 4 5 2 2" xfId="26310"/>
    <cellStyle name="Note 4 5 2 2 2" xfId="26311"/>
    <cellStyle name="Note 4 5 2 2 2 2" xfId="26312"/>
    <cellStyle name="Note 4 5 2 2 3" xfId="26313"/>
    <cellStyle name="Note 4 5 2 20" xfId="26314"/>
    <cellStyle name="Note 4 5 2 20 2" xfId="26315"/>
    <cellStyle name="Note 4 5 2 20 2 2" xfId="26316"/>
    <cellStyle name="Note 4 5 2 20 3" xfId="26317"/>
    <cellStyle name="Note 4 5 2 21" xfId="26318"/>
    <cellStyle name="Note 4 5 2 21 2" xfId="26319"/>
    <cellStyle name="Note 4 5 2 22" xfId="26320"/>
    <cellStyle name="Note 4 5 2 3" xfId="26321"/>
    <cellStyle name="Note 4 5 2 3 2" xfId="26322"/>
    <cellStyle name="Note 4 5 2 3 2 2" xfId="26323"/>
    <cellStyle name="Note 4 5 2 3 3" xfId="26324"/>
    <cellStyle name="Note 4 5 2 4" xfId="26325"/>
    <cellStyle name="Note 4 5 2 4 2" xfId="26326"/>
    <cellStyle name="Note 4 5 2 4 2 2" xfId="26327"/>
    <cellStyle name="Note 4 5 2 4 3" xfId="26328"/>
    <cellStyle name="Note 4 5 2 5" xfId="26329"/>
    <cellStyle name="Note 4 5 2 5 2" xfId="26330"/>
    <cellStyle name="Note 4 5 2 5 2 2" xfId="26331"/>
    <cellStyle name="Note 4 5 2 5 3" xfId="26332"/>
    <cellStyle name="Note 4 5 2 6" xfId="26333"/>
    <cellStyle name="Note 4 5 2 6 2" xfId="26334"/>
    <cellStyle name="Note 4 5 2 6 2 2" xfId="26335"/>
    <cellStyle name="Note 4 5 2 6 3" xfId="26336"/>
    <cellStyle name="Note 4 5 2 7" xfId="26337"/>
    <cellStyle name="Note 4 5 2 7 2" xfId="26338"/>
    <cellStyle name="Note 4 5 2 7 2 2" xfId="26339"/>
    <cellStyle name="Note 4 5 2 7 3" xfId="26340"/>
    <cellStyle name="Note 4 5 2 8" xfId="26341"/>
    <cellStyle name="Note 4 5 2 8 2" xfId="26342"/>
    <cellStyle name="Note 4 5 2 8 2 2" xfId="26343"/>
    <cellStyle name="Note 4 5 2 8 3" xfId="26344"/>
    <cellStyle name="Note 4 5 2 9" xfId="26345"/>
    <cellStyle name="Note 4 5 2 9 2" xfId="26346"/>
    <cellStyle name="Note 4 5 2 9 2 2" xfId="26347"/>
    <cellStyle name="Note 4 5 2 9 3" xfId="26348"/>
    <cellStyle name="Note 4 5 3" xfId="804"/>
    <cellStyle name="Note 4 5 3 2" xfId="26349"/>
    <cellStyle name="Note 4 5 3 2 2" xfId="26350"/>
    <cellStyle name="Note 4 5 3 3" xfId="26351"/>
    <cellStyle name="Note 4 5 4" xfId="805"/>
    <cellStyle name="Note 4 5 4 2" xfId="26352"/>
    <cellStyle name="Note 4 5 4 2 2" xfId="26353"/>
    <cellStyle name="Note 4 5 4 3" xfId="26354"/>
    <cellStyle name="Note 4 5 5" xfId="806"/>
    <cellStyle name="Note 4 5 5 2" xfId="26355"/>
    <cellStyle name="Note 4 5 5 2 2" xfId="26356"/>
    <cellStyle name="Note 4 5 5 3" xfId="26357"/>
    <cellStyle name="Note 4 5 6" xfId="807"/>
    <cellStyle name="Note 4 5 6 2" xfId="26358"/>
    <cellStyle name="Note 4 5 6 2 2" xfId="26359"/>
    <cellStyle name="Note 4 5 6 3" xfId="26360"/>
    <cellStyle name="Note 4 5 7" xfId="26361"/>
    <cellStyle name="Note 4 5 7 2" xfId="26362"/>
    <cellStyle name="Note 4 5 7 2 2" xfId="26363"/>
    <cellStyle name="Note 4 5 7 3" xfId="26364"/>
    <cellStyle name="Note 4 5 8" xfId="26365"/>
    <cellStyle name="Note 4 5 8 2" xfId="26366"/>
    <cellStyle name="Note 4 5 8 2 2" xfId="26367"/>
    <cellStyle name="Note 4 5 8 3" xfId="26368"/>
    <cellStyle name="Note 4 5 9" xfId="26369"/>
    <cellStyle name="Note 4 5 9 2" xfId="26370"/>
    <cellStyle name="Note 4 5 9 2 2" xfId="26371"/>
    <cellStyle name="Note 4 5 9 3" xfId="26372"/>
    <cellStyle name="Note 4 6" xfId="808"/>
    <cellStyle name="Note 4 6 10" xfId="26373"/>
    <cellStyle name="Note 4 6 10 2" xfId="26374"/>
    <cellStyle name="Note 4 6 10 2 2" xfId="26375"/>
    <cellStyle name="Note 4 6 10 3" xfId="26376"/>
    <cellStyle name="Note 4 6 11" xfId="26377"/>
    <cellStyle name="Note 4 6 11 2" xfId="26378"/>
    <cellStyle name="Note 4 6 11 2 2" xfId="26379"/>
    <cellStyle name="Note 4 6 11 3" xfId="26380"/>
    <cellStyle name="Note 4 6 12" xfId="26381"/>
    <cellStyle name="Note 4 6 12 2" xfId="26382"/>
    <cellStyle name="Note 4 6 12 2 2" xfId="26383"/>
    <cellStyle name="Note 4 6 12 3" xfId="26384"/>
    <cellStyle name="Note 4 6 13" xfId="26385"/>
    <cellStyle name="Note 4 6 13 2" xfId="26386"/>
    <cellStyle name="Note 4 6 13 2 2" xfId="26387"/>
    <cellStyle name="Note 4 6 13 3" xfId="26388"/>
    <cellStyle name="Note 4 6 14" xfId="26389"/>
    <cellStyle name="Note 4 6 14 2" xfId="26390"/>
    <cellStyle name="Note 4 6 14 2 2" xfId="26391"/>
    <cellStyle name="Note 4 6 14 3" xfId="26392"/>
    <cellStyle name="Note 4 6 15" xfId="26393"/>
    <cellStyle name="Note 4 6 15 2" xfId="26394"/>
    <cellStyle name="Note 4 6 15 2 2" xfId="26395"/>
    <cellStyle name="Note 4 6 15 3" xfId="26396"/>
    <cellStyle name="Note 4 6 16" xfId="26397"/>
    <cellStyle name="Note 4 6 16 2" xfId="26398"/>
    <cellStyle name="Note 4 6 16 2 2" xfId="26399"/>
    <cellStyle name="Note 4 6 16 3" xfId="26400"/>
    <cellStyle name="Note 4 6 17" xfId="26401"/>
    <cellStyle name="Note 4 6 17 2" xfId="26402"/>
    <cellStyle name="Note 4 6 17 2 2" xfId="26403"/>
    <cellStyle name="Note 4 6 17 3" xfId="26404"/>
    <cellStyle name="Note 4 6 18" xfId="26405"/>
    <cellStyle name="Note 4 6 18 2" xfId="26406"/>
    <cellStyle name="Note 4 6 18 2 2" xfId="26407"/>
    <cellStyle name="Note 4 6 18 3" xfId="26408"/>
    <cellStyle name="Note 4 6 19" xfId="26409"/>
    <cellStyle name="Note 4 6 19 2" xfId="26410"/>
    <cellStyle name="Note 4 6 19 2 2" xfId="26411"/>
    <cellStyle name="Note 4 6 19 3" xfId="26412"/>
    <cellStyle name="Note 4 6 2" xfId="26413"/>
    <cellStyle name="Note 4 6 2 10" xfId="26414"/>
    <cellStyle name="Note 4 6 2 10 2" xfId="26415"/>
    <cellStyle name="Note 4 6 2 10 2 2" xfId="26416"/>
    <cellStyle name="Note 4 6 2 10 3" xfId="26417"/>
    <cellStyle name="Note 4 6 2 11" xfId="26418"/>
    <cellStyle name="Note 4 6 2 11 2" xfId="26419"/>
    <cellStyle name="Note 4 6 2 11 2 2" xfId="26420"/>
    <cellStyle name="Note 4 6 2 11 3" xfId="26421"/>
    <cellStyle name="Note 4 6 2 12" xfId="26422"/>
    <cellStyle name="Note 4 6 2 12 2" xfId="26423"/>
    <cellStyle name="Note 4 6 2 12 2 2" xfId="26424"/>
    <cellStyle name="Note 4 6 2 12 3" xfId="26425"/>
    <cellStyle name="Note 4 6 2 13" xfId="26426"/>
    <cellStyle name="Note 4 6 2 13 2" xfId="26427"/>
    <cellStyle name="Note 4 6 2 13 2 2" xfId="26428"/>
    <cellStyle name="Note 4 6 2 13 3" xfId="26429"/>
    <cellStyle name="Note 4 6 2 14" xfId="26430"/>
    <cellStyle name="Note 4 6 2 14 2" xfId="26431"/>
    <cellStyle name="Note 4 6 2 14 2 2" xfId="26432"/>
    <cellStyle name="Note 4 6 2 14 3" xfId="26433"/>
    <cellStyle name="Note 4 6 2 15" xfId="26434"/>
    <cellStyle name="Note 4 6 2 15 2" xfId="26435"/>
    <cellStyle name="Note 4 6 2 15 2 2" xfId="26436"/>
    <cellStyle name="Note 4 6 2 15 3" xfId="26437"/>
    <cellStyle name="Note 4 6 2 16" xfId="26438"/>
    <cellStyle name="Note 4 6 2 16 2" xfId="26439"/>
    <cellStyle name="Note 4 6 2 16 2 2" xfId="26440"/>
    <cellStyle name="Note 4 6 2 16 3" xfId="26441"/>
    <cellStyle name="Note 4 6 2 17" xfId="26442"/>
    <cellStyle name="Note 4 6 2 17 2" xfId="26443"/>
    <cellStyle name="Note 4 6 2 17 2 2" xfId="26444"/>
    <cellStyle name="Note 4 6 2 17 3" xfId="26445"/>
    <cellStyle name="Note 4 6 2 18" xfId="26446"/>
    <cellStyle name="Note 4 6 2 18 2" xfId="26447"/>
    <cellStyle name="Note 4 6 2 18 2 2" xfId="26448"/>
    <cellStyle name="Note 4 6 2 18 3" xfId="26449"/>
    <cellStyle name="Note 4 6 2 19" xfId="26450"/>
    <cellStyle name="Note 4 6 2 19 2" xfId="26451"/>
    <cellStyle name="Note 4 6 2 19 2 2" xfId="26452"/>
    <cellStyle name="Note 4 6 2 19 3" xfId="26453"/>
    <cellStyle name="Note 4 6 2 2" xfId="26454"/>
    <cellStyle name="Note 4 6 2 2 2" xfId="26455"/>
    <cellStyle name="Note 4 6 2 2 2 2" xfId="26456"/>
    <cellStyle name="Note 4 6 2 2 3" xfId="26457"/>
    <cellStyle name="Note 4 6 2 20" xfId="26458"/>
    <cellStyle name="Note 4 6 2 20 2" xfId="26459"/>
    <cellStyle name="Note 4 6 2 20 2 2" xfId="26460"/>
    <cellStyle name="Note 4 6 2 20 3" xfId="26461"/>
    <cellStyle name="Note 4 6 2 21" xfId="26462"/>
    <cellStyle name="Note 4 6 2 21 2" xfId="26463"/>
    <cellStyle name="Note 4 6 2 22" xfId="26464"/>
    <cellStyle name="Note 4 6 2 3" xfId="26465"/>
    <cellStyle name="Note 4 6 2 3 2" xfId="26466"/>
    <cellStyle name="Note 4 6 2 3 2 2" xfId="26467"/>
    <cellStyle name="Note 4 6 2 3 3" xfId="26468"/>
    <cellStyle name="Note 4 6 2 4" xfId="26469"/>
    <cellStyle name="Note 4 6 2 4 2" xfId="26470"/>
    <cellStyle name="Note 4 6 2 4 2 2" xfId="26471"/>
    <cellStyle name="Note 4 6 2 4 3" xfId="26472"/>
    <cellStyle name="Note 4 6 2 5" xfId="26473"/>
    <cellStyle name="Note 4 6 2 5 2" xfId="26474"/>
    <cellStyle name="Note 4 6 2 5 2 2" xfId="26475"/>
    <cellStyle name="Note 4 6 2 5 3" xfId="26476"/>
    <cellStyle name="Note 4 6 2 6" xfId="26477"/>
    <cellStyle name="Note 4 6 2 6 2" xfId="26478"/>
    <cellStyle name="Note 4 6 2 6 2 2" xfId="26479"/>
    <cellStyle name="Note 4 6 2 6 3" xfId="26480"/>
    <cellStyle name="Note 4 6 2 7" xfId="26481"/>
    <cellStyle name="Note 4 6 2 7 2" xfId="26482"/>
    <cellStyle name="Note 4 6 2 7 2 2" xfId="26483"/>
    <cellStyle name="Note 4 6 2 7 3" xfId="26484"/>
    <cellStyle name="Note 4 6 2 8" xfId="26485"/>
    <cellStyle name="Note 4 6 2 8 2" xfId="26486"/>
    <cellStyle name="Note 4 6 2 8 2 2" xfId="26487"/>
    <cellStyle name="Note 4 6 2 8 3" xfId="26488"/>
    <cellStyle name="Note 4 6 2 9" xfId="26489"/>
    <cellStyle name="Note 4 6 2 9 2" xfId="26490"/>
    <cellStyle name="Note 4 6 2 9 2 2" xfId="26491"/>
    <cellStyle name="Note 4 6 2 9 3" xfId="26492"/>
    <cellStyle name="Note 4 6 20" xfId="26493"/>
    <cellStyle name="Note 4 6 20 2" xfId="26494"/>
    <cellStyle name="Note 4 6 20 2 2" xfId="26495"/>
    <cellStyle name="Note 4 6 20 3" xfId="26496"/>
    <cellStyle name="Note 4 6 21" xfId="26497"/>
    <cellStyle name="Note 4 6 21 2" xfId="26498"/>
    <cellStyle name="Note 4 6 21 2 2" xfId="26499"/>
    <cellStyle name="Note 4 6 21 3" xfId="26500"/>
    <cellStyle name="Note 4 6 22" xfId="26501"/>
    <cellStyle name="Note 4 6 22 2" xfId="26502"/>
    <cellStyle name="Note 4 6 23" xfId="26503"/>
    <cellStyle name="Note 4 6 3" xfId="26504"/>
    <cellStyle name="Note 4 6 3 2" xfId="26505"/>
    <cellStyle name="Note 4 6 3 2 2" xfId="26506"/>
    <cellStyle name="Note 4 6 3 3" xfId="26507"/>
    <cellStyle name="Note 4 6 4" xfId="26508"/>
    <cellStyle name="Note 4 6 4 2" xfId="26509"/>
    <cellStyle name="Note 4 6 4 2 2" xfId="26510"/>
    <cellStyle name="Note 4 6 4 3" xfId="26511"/>
    <cellStyle name="Note 4 6 5" xfId="26512"/>
    <cellStyle name="Note 4 6 5 2" xfId="26513"/>
    <cellStyle name="Note 4 6 5 2 2" xfId="26514"/>
    <cellStyle name="Note 4 6 5 3" xfId="26515"/>
    <cellStyle name="Note 4 6 6" xfId="26516"/>
    <cellStyle name="Note 4 6 6 2" xfId="26517"/>
    <cellStyle name="Note 4 6 6 2 2" xfId="26518"/>
    <cellStyle name="Note 4 6 6 3" xfId="26519"/>
    <cellStyle name="Note 4 6 7" xfId="26520"/>
    <cellStyle name="Note 4 6 7 2" xfId="26521"/>
    <cellStyle name="Note 4 6 7 2 2" xfId="26522"/>
    <cellStyle name="Note 4 6 7 3" xfId="26523"/>
    <cellStyle name="Note 4 6 8" xfId="26524"/>
    <cellStyle name="Note 4 6 8 2" xfId="26525"/>
    <cellStyle name="Note 4 6 8 2 2" xfId="26526"/>
    <cellStyle name="Note 4 6 8 3" xfId="26527"/>
    <cellStyle name="Note 4 6 9" xfId="26528"/>
    <cellStyle name="Note 4 6 9 2" xfId="26529"/>
    <cellStyle name="Note 4 6 9 2 2" xfId="26530"/>
    <cellStyle name="Note 4 6 9 3" xfId="26531"/>
    <cellStyle name="Note 4 7" xfId="809"/>
    <cellStyle name="Note 4 7 10" xfId="26532"/>
    <cellStyle name="Note 4 7 10 2" xfId="26533"/>
    <cellStyle name="Note 4 7 10 2 2" xfId="26534"/>
    <cellStyle name="Note 4 7 10 3" xfId="26535"/>
    <cellStyle name="Note 4 7 11" xfId="26536"/>
    <cellStyle name="Note 4 7 11 2" xfId="26537"/>
    <cellStyle name="Note 4 7 11 2 2" xfId="26538"/>
    <cellStyle name="Note 4 7 11 3" xfId="26539"/>
    <cellStyle name="Note 4 7 12" xfId="26540"/>
    <cellStyle name="Note 4 7 12 2" xfId="26541"/>
    <cellStyle name="Note 4 7 12 2 2" xfId="26542"/>
    <cellStyle name="Note 4 7 12 3" xfId="26543"/>
    <cellStyle name="Note 4 7 13" xfId="26544"/>
    <cellStyle name="Note 4 7 13 2" xfId="26545"/>
    <cellStyle name="Note 4 7 13 2 2" xfId="26546"/>
    <cellStyle name="Note 4 7 13 3" xfId="26547"/>
    <cellStyle name="Note 4 7 14" xfId="26548"/>
    <cellStyle name="Note 4 7 14 2" xfId="26549"/>
    <cellStyle name="Note 4 7 14 2 2" xfId="26550"/>
    <cellStyle name="Note 4 7 14 3" xfId="26551"/>
    <cellStyle name="Note 4 7 15" xfId="26552"/>
    <cellStyle name="Note 4 7 15 2" xfId="26553"/>
    <cellStyle name="Note 4 7 15 2 2" xfId="26554"/>
    <cellStyle name="Note 4 7 15 3" xfId="26555"/>
    <cellStyle name="Note 4 7 16" xfId="26556"/>
    <cellStyle name="Note 4 7 16 2" xfId="26557"/>
    <cellStyle name="Note 4 7 16 2 2" xfId="26558"/>
    <cellStyle name="Note 4 7 16 3" xfId="26559"/>
    <cellStyle name="Note 4 7 17" xfId="26560"/>
    <cellStyle name="Note 4 7 17 2" xfId="26561"/>
    <cellStyle name="Note 4 7 17 2 2" xfId="26562"/>
    <cellStyle name="Note 4 7 17 3" xfId="26563"/>
    <cellStyle name="Note 4 7 18" xfId="26564"/>
    <cellStyle name="Note 4 7 18 2" xfId="26565"/>
    <cellStyle name="Note 4 7 18 2 2" xfId="26566"/>
    <cellStyle name="Note 4 7 18 3" xfId="26567"/>
    <cellStyle name="Note 4 7 19" xfId="26568"/>
    <cellStyle name="Note 4 7 19 2" xfId="26569"/>
    <cellStyle name="Note 4 7 19 2 2" xfId="26570"/>
    <cellStyle name="Note 4 7 19 3" xfId="26571"/>
    <cellStyle name="Note 4 7 2" xfId="26572"/>
    <cellStyle name="Note 4 7 2 2" xfId="26573"/>
    <cellStyle name="Note 4 7 2 2 2" xfId="26574"/>
    <cellStyle name="Note 4 7 2 3" xfId="26575"/>
    <cellStyle name="Note 4 7 20" xfId="26576"/>
    <cellStyle name="Note 4 7 20 2" xfId="26577"/>
    <cellStyle name="Note 4 7 20 2 2" xfId="26578"/>
    <cellStyle name="Note 4 7 20 3" xfId="26579"/>
    <cellStyle name="Note 4 7 21" xfId="26580"/>
    <cellStyle name="Note 4 7 21 2" xfId="26581"/>
    <cellStyle name="Note 4 7 22" xfId="26582"/>
    <cellStyle name="Note 4 7 3" xfId="26583"/>
    <cellStyle name="Note 4 7 3 2" xfId="26584"/>
    <cellStyle name="Note 4 7 3 2 2" xfId="26585"/>
    <cellStyle name="Note 4 7 3 3" xfId="26586"/>
    <cellStyle name="Note 4 7 4" xfId="26587"/>
    <cellStyle name="Note 4 7 4 2" xfId="26588"/>
    <cellStyle name="Note 4 7 4 2 2" xfId="26589"/>
    <cellStyle name="Note 4 7 4 3" xfId="26590"/>
    <cellStyle name="Note 4 7 5" xfId="26591"/>
    <cellStyle name="Note 4 7 5 2" xfId="26592"/>
    <cellStyle name="Note 4 7 5 2 2" xfId="26593"/>
    <cellStyle name="Note 4 7 5 3" xfId="26594"/>
    <cellStyle name="Note 4 7 6" xfId="26595"/>
    <cellStyle name="Note 4 7 6 2" xfId="26596"/>
    <cellStyle name="Note 4 7 6 2 2" xfId="26597"/>
    <cellStyle name="Note 4 7 6 3" xfId="26598"/>
    <cellStyle name="Note 4 7 7" xfId="26599"/>
    <cellStyle name="Note 4 7 7 2" xfId="26600"/>
    <cellStyle name="Note 4 7 7 2 2" xfId="26601"/>
    <cellStyle name="Note 4 7 7 3" xfId="26602"/>
    <cellStyle name="Note 4 7 8" xfId="26603"/>
    <cellStyle name="Note 4 7 8 2" xfId="26604"/>
    <cellStyle name="Note 4 7 8 2 2" xfId="26605"/>
    <cellStyle name="Note 4 7 8 3" xfId="26606"/>
    <cellStyle name="Note 4 7 9" xfId="26607"/>
    <cellStyle name="Note 4 7 9 2" xfId="26608"/>
    <cellStyle name="Note 4 7 9 2 2" xfId="26609"/>
    <cellStyle name="Note 4 7 9 3" xfId="26610"/>
    <cellStyle name="Note 4 8" xfId="810"/>
    <cellStyle name="Note 4 8 2" xfId="26611"/>
    <cellStyle name="Note 4 8 2 2" xfId="26612"/>
    <cellStyle name="Note 4 8 3" xfId="26613"/>
    <cellStyle name="Note 4 9" xfId="26614"/>
    <cellStyle name="Note 4 9 2" xfId="26615"/>
    <cellStyle name="Note 4 9 2 2" xfId="26616"/>
    <cellStyle name="Note 4 9 3" xfId="26617"/>
    <cellStyle name="Note 5" xfId="811"/>
    <cellStyle name="Note 5 10" xfId="26618"/>
    <cellStyle name="Note 5 10 2" xfId="26619"/>
    <cellStyle name="Note 5 10 2 2" xfId="26620"/>
    <cellStyle name="Note 5 10 3" xfId="26621"/>
    <cellStyle name="Note 5 11" xfId="26622"/>
    <cellStyle name="Note 5 11 2" xfId="26623"/>
    <cellStyle name="Note 5 11 2 2" xfId="26624"/>
    <cellStyle name="Note 5 11 3" xfId="26625"/>
    <cellStyle name="Note 5 12" xfId="26626"/>
    <cellStyle name="Note 5 12 2" xfId="26627"/>
    <cellStyle name="Note 5 12 2 2" xfId="26628"/>
    <cellStyle name="Note 5 12 3" xfId="26629"/>
    <cellStyle name="Note 5 13" xfId="26630"/>
    <cellStyle name="Note 5 13 2" xfId="26631"/>
    <cellStyle name="Note 5 13 2 2" xfId="26632"/>
    <cellStyle name="Note 5 13 3" xfId="26633"/>
    <cellStyle name="Note 5 14" xfId="26634"/>
    <cellStyle name="Note 5 14 2" xfId="26635"/>
    <cellStyle name="Note 5 14 2 2" xfId="26636"/>
    <cellStyle name="Note 5 14 3" xfId="26637"/>
    <cellStyle name="Note 5 15" xfId="26638"/>
    <cellStyle name="Note 5 15 2" xfId="26639"/>
    <cellStyle name="Note 5 15 2 2" xfId="26640"/>
    <cellStyle name="Note 5 15 3" xfId="26641"/>
    <cellStyle name="Note 5 16" xfId="26642"/>
    <cellStyle name="Note 5 16 2" xfId="26643"/>
    <cellStyle name="Note 5 16 2 2" xfId="26644"/>
    <cellStyle name="Note 5 16 3" xfId="26645"/>
    <cellStyle name="Note 5 17" xfId="26646"/>
    <cellStyle name="Note 5 17 2" xfId="26647"/>
    <cellStyle name="Note 5 17 2 2" xfId="26648"/>
    <cellStyle name="Note 5 17 3" xfId="26649"/>
    <cellStyle name="Note 5 18" xfId="26650"/>
    <cellStyle name="Note 5 18 2" xfId="26651"/>
    <cellStyle name="Note 5 18 2 2" xfId="26652"/>
    <cellStyle name="Note 5 18 3" xfId="26653"/>
    <cellStyle name="Note 5 19" xfId="26654"/>
    <cellStyle name="Note 5 19 2" xfId="26655"/>
    <cellStyle name="Note 5 19 2 2" xfId="26656"/>
    <cellStyle name="Note 5 19 3" xfId="26657"/>
    <cellStyle name="Note 5 2" xfId="812"/>
    <cellStyle name="Note 5 2 10" xfId="26658"/>
    <cellStyle name="Note 5 2 10 2" xfId="26659"/>
    <cellStyle name="Note 5 2 10 2 2" xfId="26660"/>
    <cellStyle name="Note 5 2 10 3" xfId="26661"/>
    <cellStyle name="Note 5 2 11" xfId="26662"/>
    <cellStyle name="Note 5 2 11 2" xfId="26663"/>
    <cellStyle name="Note 5 2 11 2 2" xfId="26664"/>
    <cellStyle name="Note 5 2 11 3" xfId="26665"/>
    <cellStyle name="Note 5 2 12" xfId="26666"/>
    <cellStyle name="Note 5 2 12 2" xfId="26667"/>
    <cellStyle name="Note 5 2 12 2 2" xfId="26668"/>
    <cellStyle name="Note 5 2 12 3" xfId="26669"/>
    <cellStyle name="Note 5 2 13" xfId="26670"/>
    <cellStyle name="Note 5 2 13 2" xfId="26671"/>
    <cellStyle name="Note 5 2 13 2 2" xfId="26672"/>
    <cellStyle name="Note 5 2 13 3" xfId="26673"/>
    <cellStyle name="Note 5 2 14" xfId="26674"/>
    <cellStyle name="Note 5 2 14 2" xfId="26675"/>
    <cellStyle name="Note 5 2 14 2 2" xfId="26676"/>
    <cellStyle name="Note 5 2 14 3" xfId="26677"/>
    <cellStyle name="Note 5 2 15" xfId="26678"/>
    <cellStyle name="Note 5 2 15 2" xfId="26679"/>
    <cellStyle name="Note 5 2 15 2 2" xfId="26680"/>
    <cellStyle name="Note 5 2 15 3" xfId="26681"/>
    <cellStyle name="Note 5 2 16" xfId="26682"/>
    <cellStyle name="Note 5 2 16 2" xfId="26683"/>
    <cellStyle name="Note 5 2 16 2 2" xfId="26684"/>
    <cellStyle name="Note 5 2 16 3" xfId="26685"/>
    <cellStyle name="Note 5 2 17" xfId="26686"/>
    <cellStyle name="Note 5 2 17 2" xfId="26687"/>
    <cellStyle name="Note 5 2 17 2 2" xfId="26688"/>
    <cellStyle name="Note 5 2 17 3" xfId="26689"/>
    <cellStyle name="Note 5 2 18" xfId="26690"/>
    <cellStyle name="Note 5 2 18 2" xfId="26691"/>
    <cellStyle name="Note 5 2 18 2 2" xfId="26692"/>
    <cellStyle name="Note 5 2 18 3" xfId="26693"/>
    <cellStyle name="Note 5 2 19" xfId="26694"/>
    <cellStyle name="Note 5 2 19 2" xfId="26695"/>
    <cellStyle name="Note 5 2 19 2 2" xfId="26696"/>
    <cellStyle name="Note 5 2 19 3" xfId="26697"/>
    <cellStyle name="Note 5 2 2" xfId="813"/>
    <cellStyle name="Note 5 2 2 10" xfId="26698"/>
    <cellStyle name="Note 5 2 2 10 2" xfId="26699"/>
    <cellStyle name="Note 5 2 2 10 2 2" xfId="26700"/>
    <cellStyle name="Note 5 2 2 10 3" xfId="26701"/>
    <cellStyle name="Note 5 2 2 11" xfId="26702"/>
    <cellStyle name="Note 5 2 2 11 2" xfId="26703"/>
    <cellStyle name="Note 5 2 2 11 2 2" xfId="26704"/>
    <cellStyle name="Note 5 2 2 11 3" xfId="26705"/>
    <cellStyle name="Note 5 2 2 12" xfId="26706"/>
    <cellStyle name="Note 5 2 2 12 2" xfId="26707"/>
    <cellStyle name="Note 5 2 2 12 2 2" xfId="26708"/>
    <cellStyle name="Note 5 2 2 12 3" xfId="26709"/>
    <cellStyle name="Note 5 2 2 13" xfId="26710"/>
    <cellStyle name="Note 5 2 2 13 2" xfId="26711"/>
    <cellStyle name="Note 5 2 2 13 2 2" xfId="26712"/>
    <cellStyle name="Note 5 2 2 13 3" xfId="26713"/>
    <cellStyle name="Note 5 2 2 14" xfId="26714"/>
    <cellStyle name="Note 5 2 2 14 2" xfId="26715"/>
    <cellStyle name="Note 5 2 2 14 2 2" xfId="26716"/>
    <cellStyle name="Note 5 2 2 14 3" xfId="26717"/>
    <cellStyle name="Note 5 2 2 15" xfId="26718"/>
    <cellStyle name="Note 5 2 2 15 2" xfId="26719"/>
    <cellStyle name="Note 5 2 2 15 2 2" xfId="26720"/>
    <cellStyle name="Note 5 2 2 15 3" xfId="26721"/>
    <cellStyle name="Note 5 2 2 16" xfId="26722"/>
    <cellStyle name="Note 5 2 2 16 2" xfId="26723"/>
    <cellStyle name="Note 5 2 2 16 2 2" xfId="26724"/>
    <cellStyle name="Note 5 2 2 16 3" xfId="26725"/>
    <cellStyle name="Note 5 2 2 17" xfId="26726"/>
    <cellStyle name="Note 5 2 2 17 2" xfId="26727"/>
    <cellStyle name="Note 5 2 2 17 2 2" xfId="26728"/>
    <cellStyle name="Note 5 2 2 17 3" xfId="26729"/>
    <cellStyle name="Note 5 2 2 18" xfId="26730"/>
    <cellStyle name="Note 5 2 2 18 2" xfId="26731"/>
    <cellStyle name="Note 5 2 2 18 2 2" xfId="26732"/>
    <cellStyle name="Note 5 2 2 18 3" xfId="26733"/>
    <cellStyle name="Note 5 2 2 19" xfId="26734"/>
    <cellStyle name="Note 5 2 2 19 2" xfId="26735"/>
    <cellStyle name="Note 5 2 2 19 2 2" xfId="26736"/>
    <cellStyle name="Note 5 2 2 19 3" xfId="26737"/>
    <cellStyle name="Note 5 2 2 2" xfId="814"/>
    <cellStyle name="Note 5 2 2 2 10" xfId="26738"/>
    <cellStyle name="Note 5 2 2 2 10 2" xfId="26739"/>
    <cellStyle name="Note 5 2 2 2 10 2 2" xfId="26740"/>
    <cellStyle name="Note 5 2 2 2 10 3" xfId="26741"/>
    <cellStyle name="Note 5 2 2 2 11" xfId="26742"/>
    <cellStyle name="Note 5 2 2 2 11 2" xfId="26743"/>
    <cellStyle name="Note 5 2 2 2 11 2 2" xfId="26744"/>
    <cellStyle name="Note 5 2 2 2 11 3" xfId="26745"/>
    <cellStyle name="Note 5 2 2 2 12" xfId="26746"/>
    <cellStyle name="Note 5 2 2 2 12 2" xfId="26747"/>
    <cellStyle name="Note 5 2 2 2 12 2 2" xfId="26748"/>
    <cellStyle name="Note 5 2 2 2 12 3" xfId="26749"/>
    <cellStyle name="Note 5 2 2 2 13" xfId="26750"/>
    <cellStyle name="Note 5 2 2 2 13 2" xfId="26751"/>
    <cellStyle name="Note 5 2 2 2 13 2 2" xfId="26752"/>
    <cellStyle name="Note 5 2 2 2 13 3" xfId="26753"/>
    <cellStyle name="Note 5 2 2 2 14" xfId="26754"/>
    <cellStyle name="Note 5 2 2 2 14 2" xfId="26755"/>
    <cellStyle name="Note 5 2 2 2 14 2 2" xfId="26756"/>
    <cellStyle name="Note 5 2 2 2 14 3" xfId="26757"/>
    <cellStyle name="Note 5 2 2 2 15" xfId="26758"/>
    <cellStyle name="Note 5 2 2 2 15 2" xfId="26759"/>
    <cellStyle name="Note 5 2 2 2 15 2 2" xfId="26760"/>
    <cellStyle name="Note 5 2 2 2 15 3" xfId="26761"/>
    <cellStyle name="Note 5 2 2 2 16" xfId="26762"/>
    <cellStyle name="Note 5 2 2 2 16 2" xfId="26763"/>
    <cellStyle name="Note 5 2 2 2 16 2 2" xfId="26764"/>
    <cellStyle name="Note 5 2 2 2 16 3" xfId="26765"/>
    <cellStyle name="Note 5 2 2 2 17" xfId="26766"/>
    <cellStyle name="Note 5 2 2 2 17 2" xfId="26767"/>
    <cellStyle name="Note 5 2 2 2 17 2 2" xfId="26768"/>
    <cellStyle name="Note 5 2 2 2 17 3" xfId="26769"/>
    <cellStyle name="Note 5 2 2 2 18" xfId="26770"/>
    <cellStyle name="Note 5 2 2 2 18 2" xfId="26771"/>
    <cellStyle name="Note 5 2 2 2 19" xfId="26772"/>
    <cellStyle name="Note 5 2 2 2 2" xfId="26773"/>
    <cellStyle name="Note 5 2 2 2 2 10" xfId="26774"/>
    <cellStyle name="Note 5 2 2 2 2 10 2" xfId="26775"/>
    <cellStyle name="Note 5 2 2 2 2 10 2 2" xfId="26776"/>
    <cellStyle name="Note 5 2 2 2 2 10 3" xfId="26777"/>
    <cellStyle name="Note 5 2 2 2 2 11" xfId="26778"/>
    <cellStyle name="Note 5 2 2 2 2 11 2" xfId="26779"/>
    <cellStyle name="Note 5 2 2 2 2 11 2 2" xfId="26780"/>
    <cellStyle name="Note 5 2 2 2 2 11 3" xfId="26781"/>
    <cellStyle name="Note 5 2 2 2 2 12" xfId="26782"/>
    <cellStyle name="Note 5 2 2 2 2 12 2" xfId="26783"/>
    <cellStyle name="Note 5 2 2 2 2 12 2 2" xfId="26784"/>
    <cellStyle name="Note 5 2 2 2 2 12 3" xfId="26785"/>
    <cellStyle name="Note 5 2 2 2 2 13" xfId="26786"/>
    <cellStyle name="Note 5 2 2 2 2 13 2" xfId="26787"/>
    <cellStyle name="Note 5 2 2 2 2 13 2 2" xfId="26788"/>
    <cellStyle name="Note 5 2 2 2 2 13 3" xfId="26789"/>
    <cellStyle name="Note 5 2 2 2 2 14" xfId="26790"/>
    <cellStyle name="Note 5 2 2 2 2 14 2" xfId="26791"/>
    <cellStyle name="Note 5 2 2 2 2 14 2 2" xfId="26792"/>
    <cellStyle name="Note 5 2 2 2 2 14 3" xfId="26793"/>
    <cellStyle name="Note 5 2 2 2 2 15" xfId="26794"/>
    <cellStyle name="Note 5 2 2 2 2 15 2" xfId="26795"/>
    <cellStyle name="Note 5 2 2 2 2 15 2 2" xfId="26796"/>
    <cellStyle name="Note 5 2 2 2 2 15 3" xfId="26797"/>
    <cellStyle name="Note 5 2 2 2 2 16" xfId="26798"/>
    <cellStyle name="Note 5 2 2 2 2 16 2" xfId="26799"/>
    <cellStyle name="Note 5 2 2 2 2 16 2 2" xfId="26800"/>
    <cellStyle name="Note 5 2 2 2 2 16 3" xfId="26801"/>
    <cellStyle name="Note 5 2 2 2 2 17" xfId="26802"/>
    <cellStyle name="Note 5 2 2 2 2 17 2" xfId="26803"/>
    <cellStyle name="Note 5 2 2 2 2 17 2 2" xfId="26804"/>
    <cellStyle name="Note 5 2 2 2 2 17 3" xfId="26805"/>
    <cellStyle name="Note 5 2 2 2 2 18" xfId="26806"/>
    <cellStyle name="Note 5 2 2 2 2 18 2" xfId="26807"/>
    <cellStyle name="Note 5 2 2 2 2 18 2 2" xfId="26808"/>
    <cellStyle name="Note 5 2 2 2 2 18 3" xfId="26809"/>
    <cellStyle name="Note 5 2 2 2 2 19" xfId="26810"/>
    <cellStyle name="Note 5 2 2 2 2 19 2" xfId="26811"/>
    <cellStyle name="Note 5 2 2 2 2 19 2 2" xfId="26812"/>
    <cellStyle name="Note 5 2 2 2 2 19 3" xfId="26813"/>
    <cellStyle name="Note 5 2 2 2 2 2" xfId="26814"/>
    <cellStyle name="Note 5 2 2 2 2 2 2" xfId="26815"/>
    <cellStyle name="Note 5 2 2 2 2 2 2 2" xfId="26816"/>
    <cellStyle name="Note 5 2 2 2 2 2 3" xfId="26817"/>
    <cellStyle name="Note 5 2 2 2 2 20" xfId="26818"/>
    <cellStyle name="Note 5 2 2 2 2 20 2" xfId="26819"/>
    <cellStyle name="Note 5 2 2 2 2 20 2 2" xfId="26820"/>
    <cellStyle name="Note 5 2 2 2 2 20 3" xfId="26821"/>
    <cellStyle name="Note 5 2 2 2 2 21" xfId="26822"/>
    <cellStyle name="Note 5 2 2 2 2 21 2" xfId="26823"/>
    <cellStyle name="Note 5 2 2 2 2 22" xfId="26824"/>
    <cellStyle name="Note 5 2 2 2 2 3" xfId="26825"/>
    <cellStyle name="Note 5 2 2 2 2 3 2" xfId="26826"/>
    <cellStyle name="Note 5 2 2 2 2 3 2 2" xfId="26827"/>
    <cellStyle name="Note 5 2 2 2 2 3 3" xfId="26828"/>
    <cellStyle name="Note 5 2 2 2 2 4" xfId="26829"/>
    <cellStyle name="Note 5 2 2 2 2 4 2" xfId="26830"/>
    <cellStyle name="Note 5 2 2 2 2 4 2 2" xfId="26831"/>
    <cellStyle name="Note 5 2 2 2 2 4 3" xfId="26832"/>
    <cellStyle name="Note 5 2 2 2 2 5" xfId="26833"/>
    <cellStyle name="Note 5 2 2 2 2 5 2" xfId="26834"/>
    <cellStyle name="Note 5 2 2 2 2 5 2 2" xfId="26835"/>
    <cellStyle name="Note 5 2 2 2 2 5 3" xfId="26836"/>
    <cellStyle name="Note 5 2 2 2 2 6" xfId="26837"/>
    <cellStyle name="Note 5 2 2 2 2 6 2" xfId="26838"/>
    <cellStyle name="Note 5 2 2 2 2 6 2 2" xfId="26839"/>
    <cellStyle name="Note 5 2 2 2 2 6 3" xfId="26840"/>
    <cellStyle name="Note 5 2 2 2 2 7" xfId="26841"/>
    <cellStyle name="Note 5 2 2 2 2 7 2" xfId="26842"/>
    <cellStyle name="Note 5 2 2 2 2 7 2 2" xfId="26843"/>
    <cellStyle name="Note 5 2 2 2 2 7 3" xfId="26844"/>
    <cellStyle name="Note 5 2 2 2 2 8" xfId="26845"/>
    <cellStyle name="Note 5 2 2 2 2 8 2" xfId="26846"/>
    <cellStyle name="Note 5 2 2 2 2 8 2 2" xfId="26847"/>
    <cellStyle name="Note 5 2 2 2 2 8 3" xfId="26848"/>
    <cellStyle name="Note 5 2 2 2 2 9" xfId="26849"/>
    <cellStyle name="Note 5 2 2 2 2 9 2" xfId="26850"/>
    <cellStyle name="Note 5 2 2 2 2 9 2 2" xfId="26851"/>
    <cellStyle name="Note 5 2 2 2 2 9 3" xfId="26852"/>
    <cellStyle name="Note 5 2 2 2 3" xfId="26853"/>
    <cellStyle name="Note 5 2 2 2 3 2" xfId="26854"/>
    <cellStyle name="Note 5 2 2 2 3 2 2" xfId="26855"/>
    <cellStyle name="Note 5 2 2 2 3 3" xfId="26856"/>
    <cellStyle name="Note 5 2 2 2 4" xfId="26857"/>
    <cellStyle name="Note 5 2 2 2 4 2" xfId="26858"/>
    <cellStyle name="Note 5 2 2 2 4 2 2" xfId="26859"/>
    <cellStyle name="Note 5 2 2 2 4 3" xfId="26860"/>
    <cellStyle name="Note 5 2 2 2 5" xfId="26861"/>
    <cellStyle name="Note 5 2 2 2 5 2" xfId="26862"/>
    <cellStyle name="Note 5 2 2 2 5 2 2" xfId="26863"/>
    <cellStyle name="Note 5 2 2 2 5 3" xfId="26864"/>
    <cellStyle name="Note 5 2 2 2 6" xfId="26865"/>
    <cellStyle name="Note 5 2 2 2 6 2" xfId="26866"/>
    <cellStyle name="Note 5 2 2 2 6 2 2" xfId="26867"/>
    <cellStyle name="Note 5 2 2 2 6 3" xfId="26868"/>
    <cellStyle name="Note 5 2 2 2 7" xfId="26869"/>
    <cellStyle name="Note 5 2 2 2 7 2" xfId="26870"/>
    <cellStyle name="Note 5 2 2 2 7 2 2" xfId="26871"/>
    <cellStyle name="Note 5 2 2 2 7 3" xfId="26872"/>
    <cellStyle name="Note 5 2 2 2 8" xfId="26873"/>
    <cellStyle name="Note 5 2 2 2 8 2" xfId="26874"/>
    <cellStyle name="Note 5 2 2 2 8 2 2" xfId="26875"/>
    <cellStyle name="Note 5 2 2 2 8 3" xfId="26876"/>
    <cellStyle name="Note 5 2 2 2 9" xfId="26877"/>
    <cellStyle name="Note 5 2 2 2 9 2" xfId="26878"/>
    <cellStyle name="Note 5 2 2 2 9 2 2" xfId="26879"/>
    <cellStyle name="Note 5 2 2 2 9 3" xfId="26880"/>
    <cellStyle name="Note 5 2 2 20" xfId="26881"/>
    <cellStyle name="Note 5 2 2 20 2" xfId="26882"/>
    <cellStyle name="Note 5 2 2 20 2 2" xfId="26883"/>
    <cellStyle name="Note 5 2 2 20 3" xfId="26884"/>
    <cellStyle name="Note 5 2 2 21" xfId="26885"/>
    <cellStyle name="Note 5 2 2 21 2" xfId="26886"/>
    <cellStyle name="Note 5 2 2 22" xfId="26887"/>
    <cellStyle name="Note 5 2 2 3" xfId="815"/>
    <cellStyle name="Note 5 2 2 3 10" xfId="26888"/>
    <cellStyle name="Note 5 2 2 3 10 2" xfId="26889"/>
    <cellStyle name="Note 5 2 2 3 10 2 2" xfId="26890"/>
    <cellStyle name="Note 5 2 2 3 10 3" xfId="26891"/>
    <cellStyle name="Note 5 2 2 3 11" xfId="26892"/>
    <cellStyle name="Note 5 2 2 3 11 2" xfId="26893"/>
    <cellStyle name="Note 5 2 2 3 11 2 2" xfId="26894"/>
    <cellStyle name="Note 5 2 2 3 11 3" xfId="26895"/>
    <cellStyle name="Note 5 2 2 3 12" xfId="26896"/>
    <cellStyle name="Note 5 2 2 3 12 2" xfId="26897"/>
    <cellStyle name="Note 5 2 2 3 12 2 2" xfId="26898"/>
    <cellStyle name="Note 5 2 2 3 12 3" xfId="26899"/>
    <cellStyle name="Note 5 2 2 3 13" xfId="26900"/>
    <cellStyle name="Note 5 2 2 3 13 2" xfId="26901"/>
    <cellStyle name="Note 5 2 2 3 13 2 2" xfId="26902"/>
    <cellStyle name="Note 5 2 2 3 13 3" xfId="26903"/>
    <cellStyle name="Note 5 2 2 3 14" xfId="26904"/>
    <cellStyle name="Note 5 2 2 3 14 2" xfId="26905"/>
    <cellStyle name="Note 5 2 2 3 14 2 2" xfId="26906"/>
    <cellStyle name="Note 5 2 2 3 14 3" xfId="26907"/>
    <cellStyle name="Note 5 2 2 3 15" xfId="26908"/>
    <cellStyle name="Note 5 2 2 3 15 2" xfId="26909"/>
    <cellStyle name="Note 5 2 2 3 15 2 2" xfId="26910"/>
    <cellStyle name="Note 5 2 2 3 15 3" xfId="26911"/>
    <cellStyle name="Note 5 2 2 3 16" xfId="26912"/>
    <cellStyle name="Note 5 2 2 3 16 2" xfId="26913"/>
    <cellStyle name="Note 5 2 2 3 16 2 2" xfId="26914"/>
    <cellStyle name="Note 5 2 2 3 16 3" xfId="26915"/>
    <cellStyle name="Note 5 2 2 3 17" xfId="26916"/>
    <cellStyle name="Note 5 2 2 3 17 2" xfId="26917"/>
    <cellStyle name="Note 5 2 2 3 17 2 2" xfId="26918"/>
    <cellStyle name="Note 5 2 2 3 17 3" xfId="26919"/>
    <cellStyle name="Note 5 2 2 3 18" xfId="26920"/>
    <cellStyle name="Note 5 2 2 3 18 2" xfId="26921"/>
    <cellStyle name="Note 5 2 2 3 19" xfId="26922"/>
    <cellStyle name="Note 5 2 2 3 2" xfId="26923"/>
    <cellStyle name="Note 5 2 2 3 2 10" xfId="26924"/>
    <cellStyle name="Note 5 2 2 3 2 10 2" xfId="26925"/>
    <cellStyle name="Note 5 2 2 3 2 10 2 2" xfId="26926"/>
    <cellStyle name="Note 5 2 2 3 2 10 3" xfId="26927"/>
    <cellStyle name="Note 5 2 2 3 2 11" xfId="26928"/>
    <cellStyle name="Note 5 2 2 3 2 11 2" xfId="26929"/>
    <cellStyle name="Note 5 2 2 3 2 11 2 2" xfId="26930"/>
    <cellStyle name="Note 5 2 2 3 2 11 3" xfId="26931"/>
    <cellStyle name="Note 5 2 2 3 2 12" xfId="26932"/>
    <cellStyle name="Note 5 2 2 3 2 12 2" xfId="26933"/>
    <cellStyle name="Note 5 2 2 3 2 12 2 2" xfId="26934"/>
    <cellStyle name="Note 5 2 2 3 2 12 3" xfId="26935"/>
    <cellStyle name="Note 5 2 2 3 2 13" xfId="26936"/>
    <cellStyle name="Note 5 2 2 3 2 13 2" xfId="26937"/>
    <cellStyle name="Note 5 2 2 3 2 13 2 2" xfId="26938"/>
    <cellStyle name="Note 5 2 2 3 2 13 3" xfId="26939"/>
    <cellStyle name="Note 5 2 2 3 2 14" xfId="26940"/>
    <cellStyle name="Note 5 2 2 3 2 14 2" xfId="26941"/>
    <cellStyle name="Note 5 2 2 3 2 14 2 2" xfId="26942"/>
    <cellStyle name="Note 5 2 2 3 2 14 3" xfId="26943"/>
    <cellStyle name="Note 5 2 2 3 2 15" xfId="26944"/>
    <cellStyle name="Note 5 2 2 3 2 15 2" xfId="26945"/>
    <cellStyle name="Note 5 2 2 3 2 15 2 2" xfId="26946"/>
    <cellStyle name="Note 5 2 2 3 2 15 3" xfId="26947"/>
    <cellStyle name="Note 5 2 2 3 2 16" xfId="26948"/>
    <cellStyle name="Note 5 2 2 3 2 16 2" xfId="26949"/>
    <cellStyle name="Note 5 2 2 3 2 16 2 2" xfId="26950"/>
    <cellStyle name="Note 5 2 2 3 2 16 3" xfId="26951"/>
    <cellStyle name="Note 5 2 2 3 2 17" xfId="26952"/>
    <cellStyle name="Note 5 2 2 3 2 17 2" xfId="26953"/>
    <cellStyle name="Note 5 2 2 3 2 17 2 2" xfId="26954"/>
    <cellStyle name="Note 5 2 2 3 2 17 3" xfId="26955"/>
    <cellStyle name="Note 5 2 2 3 2 18" xfId="26956"/>
    <cellStyle name="Note 5 2 2 3 2 18 2" xfId="26957"/>
    <cellStyle name="Note 5 2 2 3 2 18 2 2" xfId="26958"/>
    <cellStyle name="Note 5 2 2 3 2 18 3" xfId="26959"/>
    <cellStyle name="Note 5 2 2 3 2 19" xfId="26960"/>
    <cellStyle name="Note 5 2 2 3 2 19 2" xfId="26961"/>
    <cellStyle name="Note 5 2 2 3 2 19 2 2" xfId="26962"/>
    <cellStyle name="Note 5 2 2 3 2 19 3" xfId="26963"/>
    <cellStyle name="Note 5 2 2 3 2 2" xfId="26964"/>
    <cellStyle name="Note 5 2 2 3 2 2 2" xfId="26965"/>
    <cellStyle name="Note 5 2 2 3 2 2 2 2" xfId="26966"/>
    <cellStyle name="Note 5 2 2 3 2 2 3" xfId="26967"/>
    <cellStyle name="Note 5 2 2 3 2 20" xfId="26968"/>
    <cellStyle name="Note 5 2 2 3 2 20 2" xfId="26969"/>
    <cellStyle name="Note 5 2 2 3 2 20 2 2" xfId="26970"/>
    <cellStyle name="Note 5 2 2 3 2 20 3" xfId="26971"/>
    <cellStyle name="Note 5 2 2 3 2 21" xfId="26972"/>
    <cellStyle name="Note 5 2 2 3 2 21 2" xfId="26973"/>
    <cellStyle name="Note 5 2 2 3 2 22" xfId="26974"/>
    <cellStyle name="Note 5 2 2 3 2 3" xfId="26975"/>
    <cellStyle name="Note 5 2 2 3 2 3 2" xfId="26976"/>
    <cellStyle name="Note 5 2 2 3 2 3 2 2" xfId="26977"/>
    <cellStyle name="Note 5 2 2 3 2 3 3" xfId="26978"/>
    <cellStyle name="Note 5 2 2 3 2 4" xfId="26979"/>
    <cellStyle name="Note 5 2 2 3 2 4 2" xfId="26980"/>
    <cellStyle name="Note 5 2 2 3 2 4 2 2" xfId="26981"/>
    <cellStyle name="Note 5 2 2 3 2 4 3" xfId="26982"/>
    <cellStyle name="Note 5 2 2 3 2 5" xfId="26983"/>
    <cellStyle name="Note 5 2 2 3 2 5 2" xfId="26984"/>
    <cellStyle name="Note 5 2 2 3 2 5 2 2" xfId="26985"/>
    <cellStyle name="Note 5 2 2 3 2 5 3" xfId="26986"/>
    <cellStyle name="Note 5 2 2 3 2 6" xfId="26987"/>
    <cellStyle name="Note 5 2 2 3 2 6 2" xfId="26988"/>
    <cellStyle name="Note 5 2 2 3 2 6 2 2" xfId="26989"/>
    <cellStyle name="Note 5 2 2 3 2 6 3" xfId="26990"/>
    <cellStyle name="Note 5 2 2 3 2 7" xfId="26991"/>
    <cellStyle name="Note 5 2 2 3 2 7 2" xfId="26992"/>
    <cellStyle name="Note 5 2 2 3 2 7 2 2" xfId="26993"/>
    <cellStyle name="Note 5 2 2 3 2 7 3" xfId="26994"/>
    <cellStyle name="Note 5 2 2 3 2 8" xfId="26995"/>
    <cellStyle name="Note 5 2 2 3 2 8 2" xfId="26996"/>
    <cellStyle name="Note 5 2 2 3 2 8 2 2" xfId="26997"/>
    <cellStyle name="Note 5 2 2 3 2 8 3" xfId="26998"/>
    <cellStyle name="Note 5 2 2 3 2 9" xfId="26999"/>
    <cellStyle name="Note 5 2 2 3 2 9 2" xfId="27000"/>
    <cellStyle name="Note 5 2 2 3 2 9 2 2" xfId="27001"/>
    <cellStyle name="Note 5 2 2 3 2 9 3" xfId="27002"/>
    <cellStyle name="Note 5 2 2 3 3" xfId="27003"/>
    <cellStyle name="Note 5 2 2 3 3 2" xfId="27004"/>
    <cellStyle name="Note 5 2 2 3 3 2 2" xfId="27005"/>
    <cellStyle name="Note 5 2 2 3 3 3" xfId="27006"/>
    <cellStyle name="Note 5 2 2 3 4" xfId="27007"/>
    <cellStyle name="Note 5 2 2 3 4 2" xfId="27008"/>
    <cellStyle name="Note 5 2 2 3 4 2 2" xfId="27009"/>
    <cellStyle name="Note 5 2 2 3 4 3" xfId="27010"/>
    <cellStyle name="Note 5 2 2 3 5" xfId="27011"/>
    <cellStyle name="Note 5 2 2 3 5 2" xfId="27012"/>
    <cellStyle name="Note 5 2 2 3 5 2 2" xfId="27013"/>
    <cellStyle name="Note 5 2 2 3 5 3" xfId="27014"/>
    <cellStyle name="Note 5 2 2 3 6" xfId="27015"/>
    <cellStyle name="Note 5 2 2 3 6 2" xfId="27016"/>
    <cellStyle name="Note 5 2 2 3 6 2 2" xfId="27017"/>
    <cellStyle name="Note 5 2 2 3 6 3" xfId="27018"/>
    <cellStyle name="Note 5 2 2 3 7" xfId="27019"/>
    <cellStyle name="Note 5 2 2 3 7 2" xfId="27020"/>
    <cellStyle name="Note 5 2 2 3 7 2 2" xfId="27021"/>
    <cellStyle name="Note 5 2 2 3 7 3" xfId="27022"/>
    <cellStyle name="Note 5 2 2 3 8" xfId="27023"/>
    <cellStyle name="Note 5 2 2 3 8 2" xfId="27024"/>
    <cellStyle name="Note 5 2 2 3 8 2 2" xfId="27025"/>
    <cellStyle name="Note 5 2 2 3 8 3" xfId="27026"/>
    <cellStyle name="Note 5 2 2 3 9" xfId="27027"/>
    <cellStyle name="Note 5 2 2 3 9 2" xfId="27028"/>
    <cellStyle name="Note 5 2 2 3 9 2 2" xfId="27029"/>
    <cellStyle name="Note 5 2 2 3 9 3" xfId="27030"/>
    <cellStyle name="Note 5 2 2 4" xfId="816"/>
    <cellStyle name="Note 5 2 2 4 10" xfId="27031"/>
    <cellStyle name="Note 5 2 2 4 10 2" xfId="27032"/>
    <cellStyle name="Note 5 2 2 4 10 2 2" xfId="27033"/>
    <cellStyle name="Note 5 2 2 4 10 3" xfId="27034"/>
    <cellStyle name="Note 5 2 2 4 11" xfId="27035"/>
    <cellStyle name="Note 5 2 2 4 11 2" xfId="27036"/>
    <cellStyle name="Note 5 2 2 4 11 2 2" xfId="27037"/>
    <cellStyle name="Note 5 2 2 4 11 3" xfId="27038"/>
    <cellStyle name="Note 5 2 2 4 12" xfId="27039"/>
    <cellStyle name="Note 5 2 2 4 12 2" xfId="27040"/>
    <cellStyle name="Note 5 2 2 4 12 2 2" xfId="27041"/>
    <cellStyle name="Note 5 2 2 4 12 3" xfId="27042"/>
    <cellStyle name="Note 5 2 2 4 13" xfId="27043"/>
    <cellStyle name="Note 5 2 2 4 13 2" xfId="27044"/>
    <cellStyle name="Note 5 2 2 4 13 2 2" xfId="27045"/>
    <cellStyle name="Note 5 2 2 4 13 3" xfId="27046"/>
    <cellStyle name="Note 5 2 2 4 14" xfId="27047"/>
    <cellStyle name="Note 5 2 2 4 14 2" xfId="27048"/>
    <cellStyle name="Note 5 2 2 4 14 2 2" xfId="27049"/>
    <cellStyle name="Note 5 2 2 4 14 3" xfId="27050"/>
    <cellStyle name="Note 5 2 2 4 15" xfId="27051"/>
    <cellStyle name="Note 5 2 2 4 15 2" xfId="27052"/>
    <cellStyle name="Note 5 2 2 4 15 2 2" xfId="27053"/>
    <cellStyle name="Note 5 2 2 4 15 3" xfId="27054"/>
    <cellStyle name="Note 5 2 2 4 16" xfId="27055"/>
    <cellStyle name="Note 5 2 2 4 16 2" xfId="27056"/>
    <cellStyle name="Note 5 2 2 4 16 2 2" xfId="27057"/>
    <cellStyle name="Note 5 2 2 4 16 3" xfId="27058"/>
    <cellStyle name="Note 5 2 2 4 17" xfId="27059"/>
    <cellStyle name="Note 5 2 2 4 17 2" xfId="27060"/>
    <cellStyle name="Note 5 2 2 4 17 2 2" xfId="27061"/>
    <cellStyle name="Note 5 2 2 4 17 3" xfId="27062"/>
    <cellStyle name="Note 5 2 2 4 18" xfId="27063"/>
    <cellStyle name="Note 5 2 2 4 18 2" xfId="27064"/>
    <cellStyle name="Note 5 2 2 4 18 2 2" xfId="27065"/>
    <cellStyle name="Note 5 2 2 4 18 3" xfId="27066"/>
    <cellStyle name="Note 5 2 2 4 19" xfId="27067"/>
    <cellStyle name="Note 5 2 2 4 19 2" xfId="27068"/>
    <cellStyle name="Note 5 2 2 4 19 2 2" xfId="27069"/>
    <cellStyle name="Note 5 2 2 4 19 3" xfId="27070"/>
    <cellStyle name="Note 5 2 2 4 2" xfId="27071"/>
    <cellStyle name="Note 5 2 2 4 2 10" xfId="27072"/>
    <cellStyle name="Note 5 2 2 4 2 10 2" xfId="27073"/>
    <cellStyle name="Note 5 2 2 4 2 10 2 2" xfId="27074"/>
    <cellStyle name="Note 5 2 2 4 2 10 3" xfId="27075"/>
    <cellStyle name="Note 5 2 2 4 2 11" xfId="27076"/>
    <cellStyle name="Note 5 2 2 4 2 11 2" xfId="27077"/>
    <cellStyle name="Note 5 2 2 4 2 11 2 2" xfId="27078"/>
    <cellStyle name="Note 5 2 2 4 2 11 3" xfId="27079"/>
    <cellStyle name="Note 5 2 2 4 2 12" xfId="27080"/>
    <cellStyle name="Note 5 2 2 4 2 12 2" xfId="27081"/>
    <cellStyle name="Note 5 2 2 4 2 12 2 2" xfId="27082"/>
    <cellStyle name="Note 5 2 2 4 2 12 3" xfId="27083"/>
    <cellStyle name="Note 5 2 2 4 2 13" xfId="27084"/>
    <cellStyle name="Note 5 2 2 4 2 13 2" xfId="27085"/>
    <cellStyle name="Note 5 2 2 4 2 13 2 2" xfId="27086"/>
    <cellStyle name="Note 5 2 2 4 2 13 3" xfId="27087"/>
    <cellStyle name="Note 5 2 2 4 2 14" xfId="27088"/>
    <cellStyle name="Note 5 2 2 4 2 14 2" xfId="27089"/>
    <cellStyle name="Note 5 2 2 4 2 14 2 2" xfId="27090"/>
    <cellStyle name="Note 5 2 2 4 2 14 3" xfId="27091"/>
    <cellStyle name="Note 5 2 2 4 2 15" xfId="27092"/>
    <cellStyle name="Note 5 2 2 4 2 15 2" xfId="27093"/>
    <cellStyle name="Note 5 2 2 4 2 15 2 2" xfId="27094"/>
    <cellStyle name="Note 5 2 2 4 2 15 3" xfId="27095"/>
    <cellStyle name="Note 5 2 2 4 2 16" xfId="27096"/>
    <cellStyle name="Note 5 2 2 4 2 16 2" xfId="27097"/>
    <cellStyle name="Note 5 2 2 4 2 16 2 2" xfId="27098"/>
    <cellStyle name="Note 5 2 2 4 2 16 3" xfId="27099"/>
    <cellStyle name="Note 5 2 2 4 2 17" xfId="27100"/>
    <cellStyle name="Note 5 2 2 4 2 17 2" xfId="27101"/>
    <cellStyle name="Note 5 2 2 4 2 17 2 2" xfId="27102"/>
    <cellStyle name="Note 5 2 2 4 2 17 3" xfId="27103"/>
    <cellStyle name="Note 5 2 2 4 2 18" xfId="27104"/>
    <cellStyle name="Note 5 2 2 4 2 18 2" xfId="27105"/>
    <cellStyle name="Note 5 2 2 4 2 18 2 2" xfId="27106"/>
    <cellStyle name="Note 5 2 2 4 2 18 3" xfId="27107"/>
    <cellStyle name="Note 5 2 2 4 2 19" xfId="27108"/>
    <cellStyle name="Note 5 2 2 4 2 19 2" xfId="27109"/>
    <cellStyle name="Note 5 2 2 4 2 19 2 2" xfId="27110"/>
    <cellStyle name="Note 5 2 2 4 2 19 3" xfId="27111"/>
    <cellStyle name="Note 5 2 2 4 2 2" xfId="27112"/>
    <cellStyle name="Note 5 2 2 4 2 2 2" xfId="27113"/>
    <cellStyle name="Note 5 2 2 4 2 2 2 2" xfId="27114"/>
    <cellStyle name="Note 5 2 2 4 2 2 3" xfId="27115"/>
    <cellStyle name="Note 5 2 2 4 2 20" xfId="27116"/>
    <cellStyle name="Note 5 2 2 4 2 20 2" xfId="27117"/>
    <cellStyle name="Note 5 2 2 4 2 20 2 2" xfId="27118"/>
    <cellStyle name="Note 5 2 2 4 2 20 3" xfId="27119"/>
    <cellStyle name="Note 5 2 2 4 2 21" xfId="27120"/>
    <cellStyle name="Note 5 2 2 4 2 21 2" xfId="27121"/>
    <cellStyle name="Note 5 2 2 4 2 22" xfId="27122"/>
    <cellStyle name="Note 5 2 2 4 2 3" xfId="27123"/>
    <cellStyle name="Note 5 2 2 4 2 3 2" xfId="27124"/>
    <cellStyle name="Note 5 2 2 4 2 3 2 2" xfId="27125"/>
    <cellStyle name="Note 5 2 2 4 2 3 3" xfId="27126"/>
    <cellStyle name="Note 5 2 2 4 2 4" xfId="27127"/>
    <cellStyle name="Note 5 2 2 4 2 4 2" xfId="27128"/>
    <cellStyle name="Note 5 2 2 4 2 4 2 2" xfId="27129"/>
    <cellStyle name="Note 5 2 2 4 2 4 3" xfId="27130"/>
    <cellStyle name="Note 5 2 2 4 2 5" xfId="27131"/>
    <cellStyle name="Note 5 2 2 4 2 5 2" xfId="27132"/>
    <cellStyle name="Note 5 2 2 4 2 5 2 2" xfId="27133"/>
    <cellStyle name="Note 5 2 2 4 2 5 3" xfId="27134"/>
    <cellStyle name="Note 5 2 2 4 2 6" xfId="27135"/>
    <cellStyle name="Note 5 2 2 4 2 6 2" xfId="27136"/>
    <cellStyle name="Note 5 2 2 4 2 6 2 2" xfId="27137"/>
    <cellStyle name="Note 5 2 2 4 2 6 3" xfId="27138"/>
    <cellStyle name="Note 5 2 2 4 2 7" xfId="27139"/>
    <cellStyle name="Note 5 2 2 4 2 7 2" xfId="27140"/>
    <cellStyle name="Note 5 2 2 4 2 7 2 2" xfId="27141"/>
    <cellStyle name="Note 5 2 2 4 2 7 3" xfId="27142"/>
    <cellStyle name="Note 5 2 2 4 2 8" xfId="27143"/>
    <cellStyle name="Note 5 2 2 4 2 8 2" xfId="27144"/>
    <cellStyle name="Note 5 2 2 4 2 8 2 2" xfId="27145"/>
    <cellStyle name="Note 5 2 2 4 2 8 3" xfId="27146"/>
    <cellStyle name="Note 5 2 2 4 2 9" xfId="27147"/>
    <cellStyle name="Note 5 2 2 4 2 9 2" xfId="27148"/>
    <cellStyle name="Note 5 2 2 4 2 9 2 2" xfId="27149"/>
    <cellStyle name="Note 5 2 2 4 2 9 3" xfId="27150"/>
    <cellStyle name="Note 5 2 2 4 20" xfId="27151"/>
    <cellStyle name="Note 5 2 2 4 20 2" xfId="27152"/>
    <cellStyle name="Note 5 2 2 4 20 2 2" xfId="27153"/>
    <cellStyle name="Note 5 2 2 4 20 3" xfId="27154"/>
    <cellStyle name="Note 5 2 2 4 21" xfId="27155"/>
    <cellStyle name="Note 5 2 2 4 21 2" xfId="27156"/>
    <cellStyle name="Note 5 2 2 4 21 2 2" xfId="27157"/>
    <cellStyle name="Note 5 2 2 4 21 3" xfId="27158"/>
    <cellStyle name="Note 5 2 2 4 22" xfId="27159"/>
    <cellStyle name="Note 5 2 2 4 22 2" xfId="27160"/>
    <cellStyle name="Note 5 2 2 4 23" xfId="27161"/>
    <cellStyle name="Note 5 2 2 4 3" xfId="27162"/>
    <cellStyle name="Note 5 2 2 4 3 2" xfId="27163"/>
    <cellStyle name="Note 5 2 2 4 3 2 2" xfId="27164"/>
    <cellStyle name="Note 5 2 2 4 3 3" xfId="27165"/>
    <cellStyle name="Note 5 2 2 4 4" xfId="27166"/>
    <cellStyle name="Note 5 2 2 4 4 2" xfId="27167"/>
    <cellStyle name="Note 5 2 2 4 4 2 2" xfId="27168"/>
    <cellStyle name="Note 5 2 2 4 4 3" xfId="27169"/>
    <cellStyle name="Note 5 2 2 4 5" xfId="27170"/>
    <cellStyle name="Note 5 2 2 4 5 2" xfId="27171"/>
    <cellStyle name="Note 5 2 2 4 5 2 2" xfId="27172"/>
    <cellStyle name="Note 5 2 2 4 5 3" xfId="27173"/>
    <cellStyle name="Note 5 2 2 4 6" xfId="27174"/>
    <cellStyle name="Note 5 2 2 4 6 2" xfId="27175"/>
    <cellStyle name="Note 5 2 2 4 6 2 2" xfId="27176"/>
    <cellStyle name="Note 5 2 2 4 6 3" xfId="27177"/>
    <cellStyle name="Note 5 2 2 4 7" xfId="27178"/>
    <cellStyle name="Note 5 2 2 4 7 2" xfId="27179"/>
    <cellStyle name="Note 5 2 2 4 7 2 2" xfId="27180"/>
    <cellStyle name="Note 5 2 2 4 7 3" xfId="27181"/>
    <cellStyle name="Note 5 2 2 4 8" xfId="27182"/>
    <cellStyle name="Note 5 2 2 4 8 2" xfId="27183"/>
    <cellStyle name="Note 5 2 2 4 8 2 2" xfId="27184"/>
    <cellStyle name="Note 5 2 2 4 8 3" xfId="27185"/>
    <cellStyle name="Note 5 2 2 4 9" xfId="27186"/>
    <cellStyle name="Note 5 2 2 4 9 2" xfId="27187"/>
    <cellStyle name="Note 5 2 2 4 9 2 2" xfId="27188"/>
    <cellStyle name="Note 5 2 2 4 9 3" xfId="27189"/>
    <cellStyle name="Note 5 2 2 5" xfId="817"/>
    <cellStyle name="Note 5 2 2 5 10" xfId="27190"/>
    <cellStyle name="Note 5 2 2 5 10 2" xfId="27191"/>
    <cellStyle name="Note 5 2 2 5 10 2 2" xfId="27192"/>
    <cellStyle name="Note 5 2 2 5 10 3" xfId="27193"/>
    <cellStyle name="Note 5 2 2 5 11" xfId="27194"/>
    <cellStyle name="Note 5 2 2 5 11 2" xfId="27195"/>
    <cellStyle name="Note 5 2 2 5 11 2 2" xfId="27196"/>
    <cellStyle name="Note 5 2 2 5 11 3" xfId="27197"/>
    <cellStyle name="Note 5 2 2 5 12" xfId="27198"/>
    <cellStyle name="Note 5 2 2 5 12 2" xfId="27199"/>
    <cellStyle name="Note 5 2 2 5 12 2 2" xfId="27200"/>
    <cellStyle name="Note 5 2 2 5 12 3" xfId="27201"/>
    <cellStyle name="Note 5 2 2 5 13" xfId="27202"/>
    <cellStyle name="Note 5 2 2 5 13 2" xfId="27203"/>
    <cellStyle name="Note 5 2 2 5 13 2 2" xfId="27204"/>
    <cellStyle name="Note 5 2 2 5 13 3" xfId="27205"/>
    <cellStyle name="Note 5 2 2 5 14" xfId="27206"/>
    <cellStyle name="Note 5 2 2 5 14 2" xfId="27207"/>
    <cellStyle name="Note 5 2 2 5 14 2 2" xfId="27208"/>
    <cellStyle name="Note 5 2 2 5 14 3" xfId="27209"/>
    <cellStyle name="Note 5 2 2 5 15" xfId="27210"/>
    <cellStyle name="Note 5 2 2 5 15 2" xfId="27211"/>
    <cellStyle name="Note 5 2 2 5 15 2 2" xfId="27212"/>
    <cellStyle name="Note 5 2 2 5 15 3" xfId="27213"/>
    <cellStyle name="Note 5 2 2 5 16" xfId="27214"/>
    <cellStyle name="Note 5 2 2 5 16 2" xfId="27215"/>
    <cellStyle name="Note 5 2 2 5 16 2 2" xfId="27216"/>
    <cellStyle name="Note 5 2 2 5 16 3" xfId="27217"/>
    <cellStyle name="Note 5 2 2 5 17" xfId="27218"/>
    <cellStyle name="Note 5 2 2 5 17 2" xfId="27219"/>
    <cellStyle name="Note 5 2 2 5 17 2 2" xfId="27220"/>
    <cellStyle name="Note 5 2 2 5 17 3" xfId="27221"/>
    <cellStyle name="Note 5 2 2 5 18" xfId="27222"/>
    <cellStyle name="Note 5 2 2 5 18 2" xfId="27223"/>
    <cellStyle name="Note 5 2 2 5 18 2 2" xfId="27224"/>
    <cellStyle name="Note 5 2 2 5 18 3" xfId="27225"/>
    <cellStyle name="Note 5 2 2 5 19" xfId="27226"/>
    <cellStyle name="Note 5 2 2 5 19 2" xfId="27227"/>
    <cellStyle name="Note 5 2 2 5 19 2 2" xfId="27228"/>
    <cellStyle name="Note 5 2 2 5 19 3" xfId="27229"/>
    <cellStyle name="Note 5 2 2 5 2" xfId="27230"/>
    <cellStyle name="Note 5 2 2 5 2 2" xfId="27231"/>
    <cellStyle name="Note 5 2 2 5 2 2 2" xfId="27232"/>
    <cellStyle name="Note 5 2 2 5 2 3" xfId="27233"/>
    <cellStyle name="Note 5 2 2 5 20" xfId="27234"/>
    <cellStyle name="Note 5 2 2 5 20 2" xfId="27235"/>
    <cellStyle name="Note 5 2 2 5 20 2 2" xfId="27236"/>
    <cellStyle name="Note 5 2 2 5 20 3" xfId="27237"/>
    <cellStyle name="Note 5 2 2 5 21" xfId="27238"/>
    <cellStyle name="Note 5 2 2 5 21 2" xfId="27239"/>
    <cellStyle name="Note 5 2 2 5 22" xfId="27240"/>
    <cellStyle name="Note 5 2 2 5 3" xfId="27241"/>
    <cellStyle name="Note 5 2 2 5 3 2" xfId="27242"/>
    <cellStyle name="Note 5 2 2 5 3 2 2" xfId="27243"/>
    <cellStyle name="Note 5 2 2 5 3 3" xfId="27244"/>
    <cellStyle name="Note 5 2 2 5 4" xfId="27245"/>
    <cellStyle name="Note 5 2 2 5 4 2" xfId="27246"/>
    <cellStyle name="Note 5 2 2 5 4 2 2" xfId="27247"/>
    <cellStyle name="Note 5 2 2 5 4 3" xfId="27248"/>
    <cellStyle name="Note 5 2 2 5 5" xfId="27249"/>
    <cellStyle name="Note 5 2 2 5 5 2" xfId="27250"/>
    <cellStyle name="Note 5 2 2 5 5 2 2" xfId="27251"/>
    <cellStyle name="Note 5 2 2 5 5 3" xfId="27252"/>
    <cellStyle name="Note 5 2 2 5 6" xfId="27253"/>
    <cellStyle name="Note 5 2 2 5 6 2" xfId="27254"/>
    <cellStyle name="Note 5 2 2 5 6 2 2" xfId="27255"/>
    <cellStyle name="Note 5 2 2 5 6 3" xfId="27256"/>
    <cellStyle name="Note 5 2 2 5 7" xfId="27257"/>
    <cellStyle name="Note 5 2 2 5 7 2" xfId="27258"/>
    <cellStyle name="Note 5 2 2 5 7 2 2" xfId="27259"/>
    <cellStyle name="Note 5 2 2 5 7 3" xfId="27260"/>
    <cellStyle name="Note 5 2 2 5 8" xfId="27261"/>
    <cellStyle name="Note 5 2 2 5 8 2" xfId="27262"/>
    <cellStyle name="Note 5 2 2 5 8 2 2" xfId="27263"/>
    <cellStyle name="Note 5 2 2 5 8 3" xfId="27264"/>
    <cellStyle name="Note 5 2 2 5 9" xfId="27265"/>
    <cellStyle name="Note 5 2 2 5 9 2" xfId="27266"/>
    <cellStyle name="Note 5 2 2 5 9 2 2" xfId="27267"/>
    <cellStyle name="Note 5 2 2 5 9 3" xfId="27268"/>
    <cellStyle name="Note 5 2 2 6" xfId="818"/>
    <cellStyle name="Note 5 2 2 6 2" xfId="27269"/>
    <cellStyle name="Note 5 2 2 6 2 2" xfId="27270"/>
    <cellStyle name="Note 5 2 2 6 3" xfId="27271"/>
    <cellStyle name="Note 5 2 2 7" xfId="27272"/>
    <cellStyle name="Note 5 2 2 7 2" xfId="27273"/>
    <cellStyle name="Note 5 2 2 7 2 2" xfId="27274"/>
    <cellStyle name="Note 5 2 2 7 3" xfId="27275"/>
    <cellStyle name="Note 5 2 2 8" xfId="27276"/>
    <cellStyle name="Note 5 2 2 8 2" xfId="27277"/>
    <cellStyle name="Note 5 2 2 8 2 2" xfId="27278"/>
    <cellStyle name="Note 5 2 2 8 3" xfId="27279"/>
    <cellStyle name="Note 5 2 2 9" xfId="27280"/>
    <cellStyle name="Note 5 2 2 9 2" xfId="27281"/>
    <cellStyle name="Note 5 2 2 9 2 2" xfId="27282"/>
    <cellStyle name="Note 5 2 2 9 3" xfId="27283"/>
    <cellStyle name="Note 5 2 20" xfId="27284"/>
    <cellStyle name="Note 5 2 20 2" xfId="27285"/>
    <cellStyle name="Note 5 2 20 2 2" xfId="27286"/>
    <cellStyle name="Note 5 2 20 3" xfId="27287"/>
    <cellStyle name="Note 5 2 21" xfId="27288"/>
    <cellStyle name="Note 5 2 21 2" xfId="27289"/>
    <cellStyle name="Note 5 2 21 2 2" xfId="27290"/>
    <cellStyle name="Note 5 2 21 3" xfId="27291"/>
    <cellStyle name="Note 5 2 22" xfId="27292"/>
    <cellStyle name="Note 5 2 22 2" xfId="27293"/>
    <cellStyle name="Note 5 2 23" xfId="27294"/>
    <cellStyle name="Note 5 2 24" xfId="27295"/>
    <cellStyle name="Note 5 2 25" xfId="27296"/>
    <cellStyle name="Note 5 2 26" xfId="27297"/>
    <cellStyle name="Note 5 2 3" xfId="819"/>
    <cellStyle name="Note 5 2 3 10" xfId="27298"/>
    <cellStyle name="Note 5 2 3 10 2" xfId="27299"/>
    <cellStyle name="Note 5 2 3 10 2 2" xfId="27300"/>
    <cellStyle name="Note 5 2 3 10 3" xfId="27301"/>
    <cellStyle name="Note 5 2 3 11" xfId="27302"/>
    <cellStyle name="Note 5 2 3 11 2" xfId="27303"/>
    <cellStyle name="Note 5 2 3 11 2 2" xfId="27304"/>
    <cellStyle name="Note 5 2 3 11 3" xfId="27305"/>
    <cellStyle name="Note 5 2 3 12" xfId="27306"/>
    <cellStyle name="Note 5 2 3 12 2" xfId="27307"/>
    <cellStyle name="Note 5 2 3 12 2 2" xfId="27308"/>
    <cellStyle name="Note 5 2 3 12 3" xfId="27309"/>
    <cellStyle name="Note 5 2 3 13" xfId="27310"/>
    <cellStyle name="Note 5 2 3 13 2" xfId="27311"/>
    <cellStyle name="Note 5 2 3 13 2 2" xfId="27312"/>
    <cellStyle name="Note 5 2 3 13 3" xfId="27313"/>
    <cellStyle name="Note 5 2 3 14" xfId="27314"/>
    <cellStyle name="Note 5 2 3 14 2" xfId="27315"/>
    <cellStyle name="Note 5 2 3 14 2 2" xfId="27316"/>
    <cellStyle name="Note 5 2 3 14 3" xfId="27317"/>
    <cellStyle name="Note 5 2 3 15" xfId="27318"/>
    <cellStyle name="Note 5 2 3 15 2" xfId="27319"/>
    <cellStyle name="Note 5 2 3 15 2 2" xfId="27320"/>
    <cellStyle name="Note 5 2 3 15 3" xfId="27321"/>
    <cellStyle name="Note 5 2 3 16" xfId="27322"/>
    <cellStyle name="Note 5 2 3 16 2" xfId="27323"/>
    <cellStyle name="Note 5 2 3 16 2 2" xfId="27324"/>
    <cellStyle name="Note 5 2 3 16 3" xfId="27325"/>
    <cellStyle name="Note 5 2 3 17" xfId="27326"/>
    <cellStyle name="Note 5 2 3 17 2" xfId="27327"/>
    <cellStyle name="Note 5 2 3 17 2 2" xfId="27328"/>
    <cellStyle name="Note 5 2 3 17 3" xfId="27329"/>
    <cellStyle name="Note 5 2 3 18" xfId="27330"/>
    <cellStyle name="Note 5 2 3 18 2" xfId="27331"/>
    <cellStyle name="Note 5 2 3 19" xfId="27332"/>
    <cellStyle name="Note 5 2 3 2" xfId="820"/>
    <cellStyle name="Note 5 2 3 2 10" xfId="27333"/>
    <cellStyle name="Note 5 2 3 2 10 2" xfId="27334"/>
    <cellStyle name="Note 5 2 3 2 10 2 2" xfId="27335"/>
    <cellStyle name="Note 5 2 3 2 10 3" xfId="27336"/>
    <cellStyle name="Note 5 2 3 2 11" xfId="27337"/>
    <cellStyle name="Note 5 2 3 2 11 2" xfId="27338"/>
    <cellStyle name="Note 5 2 3 2 11 2 2" xfId="27339"/>
    <cellStyle name="Note 5 2 3 2 11 3" xfId="27340"/>
    <cellStyle name="Note 5 2 3 2 12" xfId="27341"/>
    <cellStyle name="Note 5 2 3 2 12 2" xfId="27342"/>
    <cellStyle name="Note 5 2 3 2 12 2 2" xfId="27343"/>
    <cellStyle name="Note 5 2 3 2 12 3" xfId="27344"/>
    <cellStyle name="Note 5 2 3 2 13" xfId="27345"/>
    <cellStyle name="Note 5 2 3 2 13 2" xfId="27346"/>
    <cellStyle name="Note 5 2 3 2 13 2 2" xfId="27347"/>
    <cellStyle name="Note 5 2 3 2 13 3" xfId="27348"/>
    <cellStyle name="Note 5 2 3 2 14" xfId="27349"/>
    <cellStyle name="Note 5 2 3 2 14 2" xfId="27350"/>
    <cellStyle name="Note 5 2 3 2 14 2 2" xfId="27351"/>
    <cellStyle name="Note 5 2 3 2 14 3" xfId="27352"/>
    <cellStyle name="Note 5 2 3 2 15" xfId="27353"/>
    <cellStyle name="Note 5 2 3 2 15 2" xfId="27354"/>
    <cellStyle name="Note 5 2 3 2 15 2 2" xfId="27355"/>
    <cellStyle name="Note 5 2 3 2 15 3" xfId="27356"/>
    <cellStyle name="Note 5 2 3 2 16" xfId="27357"/>
    <cellStyle name="Note 5 2 3 2 16 2" xfId="27358"/>
    <cellStyle name="Note 5 2 3 2 16 2 2" xfId="27359"/>
    <cellStyle name="Note 5 2 3 2 16 3" xfId="27360"/>
    <cellStyle name="Note 5 2 3 2 17" xfId="27361"/>
    <cellStyle name="Note 5 2 3 2 17 2" xfId="27362"/>
    <cellStyle name="Note 5 2 3 2 17 2 2" xfId="27363"/>
    <cellStyle name="Note 5 2 3 2 17 3" xfId="27364"/>
    <cellStyle name="Note 5 2 3 2 18" xfId="27365"/>
    <cellStyle name="Note 5 2 3 2 18 2" xfId="27366"/>
    <cellStyle name="Note 5 2 3 2 18 2 2" xfId="27367"/>
    <cellStyle name="Note 5 2 3 2 18 3" xfId="27368"/>
    <cellStyle name="Note 5 2 3 2 19" xfId="27369"/>
    <cellStyle name="Note 5 2 3 2 19 2" xfId="27370"/>
    <cellStyle name="Note 5 2 3 2 19 2 2" xfId="27371"/>
    <cellStyle name="Note 5 2 3 2 19 3" xfId="27372"/>
    <cellStyle name="Note 5 2 3 2 2" xfId="27373"/>
    <cellStyle name="Note 5 2 3 2 2 2" xfId="27374"/>
    <cellStyle name="Note 5 2 3 2 2 2 2" xfId="27375"/>
    <cellStyle name="Note 5 2 3 2 2 3" xfId="27376"/>
    <cellStyle name="Note 5 2 3 2 20" xfId="27377"/>
    <cellStyle name="Note 5 2 3 2 20 2" xfId="27378"/>
    <cellStyle name="Note 5 2 3 2 20 2 2" xfId="27379"/>
    <cellStyle name="Note 5 2 3 2 20 3" xfId="27380"/>
    <cellStyle name="Note 5 2 3 2 21" xfId="27381"/>
    <cellStyle name="Note 5 2 3 2 21 2" xfId="27382"/>
    <cellStyle name="Note 5 2 3 2 22" xfId="27383"/>
    <cellStyle name="Note 5 2 3 2 3" xfId="27384"/>
    <cellStyle name="Note 5 2 3 2 3 2" xfId="27385"/>
    <cellStyle name="Note 5 2 3 2 3 2 2" xfId="27386"/>
    <cellStyle name="Note 5 2 3 2 3 3" xfId="27387"/>
    <cellStyle name="Note 5 2 3 2 4" xfId="27388"/>
    <cellStyle name="Note 5 2 3 2 4 2" xfId="27389"/>
    <cellStyle name="Note 5 2 3 2 4 2 2" xfId="27390"/>
    <cellStyle name="Note 5 2 3 2 4 3" xfId="27391"/>
    <cellStyle name="Note 5 2 3 2 5" xfId="27392"/>
    <cellStyle name="Note 5 2 3 2 5 2" xfId="27393"/>
    <cellStyle name="Note 5 2 3 2 5 2 2" xfId="27394"/>
    <cellStyle name="Note 5 2 3 2 5 3" xfId="27395"/>
    <cellStyle name="Note 5 2 3 2 6" xfId="27396"/>
    <cellStyle name="Note 5 2 3 2 6 2" xfId="27397"/>
    <cellStyle name="Note 5 2 3 2 6 2 2" xfId="27398"/>
    <cellStyle name="Note 5 2 3 2 6 3" xfId="27399"/>
    <cellStyle name="Note 5 2 3 2 7" xfId="27400"/>
    <cellStyle name="Note 5 2 3 2 7 2" xfId="27401"/>
    <cellStyle name="Note 5 2 3 2 7 2 2" xfId="27402"/>
    <cellStyle name="Note 5 2 3 2 7 3" xfId="27403"/>
    <cellStyle name="Note 5 2 3 2 8" xfId="27404"/>
    <cellStyle name="Note 5 2 3 2 8 2" xfId="27405"/>
    <cellStyle name="Note 5 2 3 2 8 2 2" xfId="27406"/>
    <cellStyle name="Note 5 2 3 2 8 3" xfId="27407"/>
    <cellStyle name="Note 5 2 3 2 9" xfId="27408"/>
    <cellStyle name="Note 5 2 3 2 9 2" xfId="27409"/>
    <cellStyle name="Note 5 2 3 2 9 2 2" xfId="27410"/>
    <cellStyle name="Note 5 2 3 2 9 3" xfId="27411"/>
    <cellStyle name="Note 5 2 3 3" xfId="821"/>
    <cellStyle name="Note 5 2 3 3 2" xfId="27412"/>
    <cellStyle name="Note 5 2 3 3 2 2" xfId="27413"/>
    <cellStyle name="Note 5 2 3 3 3" xfId="27414"/>
    <cellStyle name="Note 5 2 3 4" xfId="822"/>
    <cellStyle name="Note 5 2 3 4 2" xfId="27415"/>
    <cellStyle name="Note 5 2 3 4 2 2" xfId="27416"/>
    <cellStyle name="Note 5 2 3 4 3" xfId="27417"/>
    <cellStyle name="Note 5 2 3 5" xfId="823"/>
    <cellStyle name="Note 5 2 3 5 2" xfId="27418"/>
    <cellStyle name="Note 5 2 3 5 2 2" xfId="27419"/>
    <cellStyle name="Note 5 2 3 5 3" xfId="27420"/>
    <cellStyle name="Note 5 2 3 6" xfId="824"/>
    <cellStyle name="Note 5 2 3 6 2" xfId="27421"/>
    <cellStyle name="Note 5 2 3 6 2 2" xfId="27422"/>
    <cellStyle name="Note 5 2 3 6 3" xfId="27423"/>
    <cellStyle name="Note 5 2 3 7" xfId="27424"/>
    <cellStyle name="Note 5 2 3 7 2" xfId="27425"/>
    <cellStyle name="Note 5 2 3 7 2 2" xfId="27426"/>
    <cellStyle name="Note 5 2 3 7 3" xfId="27427"/>
    <cellStyle name="Note 5 2 3 8" xfId="27428"/>
    <cellStyle name="Note 5 2 3 8 2" xfId="27429"/>
    <cellStyle name="Note 5 2 3 8 2 2" xfId="27430"/>
    <cellStyle name="Note 5 2 3 8 3" xfId="27431"/>
    <cellStyle name="Note 5 2 3 9" xfId="27432"/>
    <cellStyle name="Note 5 2 3 9 2" xfId="27433"/>
    <cellStyle name="Note 5 2 3 9 2 2" xfId="27434"/>
    <cellStyle name="Note 5 2 3 9 3" xfId="27435"/>
    <cellStyle name="Note 5 2 4" xfId="825"/>
    <cellStyle name="Note 5 2 4 10" xfId="27436"/>
    <cellStyle name="Note 5 2 4 10 2" xfId="27437"/>
    <cellStyle name="Note 5 2 4 10 2 2" xfId="27438"/>
    <cellStyle name="Note 5 2 4 10 3" xfId="27439"/>
    <cellStyle name="Note 5 2 4 11" xfId="27440"/>
    <cellStyle name="Note 5 2 4 11 2" xfId="27441"/>
    <cellStyle name="Note 5 2 4 11 2 2" xfId="27442"/>
    <cellStyle name="Note 5 2 4 11 3" xfId="27443"/>
    <cellStyle name="Note 5 2 4 12" xfId="27444"/>
    <cellStyle name="Note 5 2 4 12 2" xfId="27445"/>
    <cellStyle name="Note 5 2 4 12 2 2" xfId="27446"/>
    <cellStyle name="Note 5 2 4 12 3" xfId="27447"/>
    <cellStyle name="Note 5 2 4 13" xfId="27448"/>
    <cellStyle name="Note 5 2 4 13 2" xfId="27449"/>
    <cellStyle name="Note 5 2 4 13 2 2" xfId="27450"/>
    <cellStyle name="Note 5 2 4 13 3" xfId="27451"/>
    <cellStyle name="Note 5 2 4 14" xfId="27452"/>
    <cellStyle name="Note 5 2 4 14 2" xfId="27453"/>
    <cellStyle name="Note 5 2 4 14 2 2" xfId="27454"/>
    <cellStyle name="Note 5 2 4 14 3" xfId="27455"/>
    <cellStyle name="Note 5 2 4 15" xfId="27456"/>
    <cellStyle name="Note 5 2 4 15 2" xfId="27457"/>
    <cellStyle name="Note 5 2 4 15 2 2" xfId="27458"/>
    <cellStyle name="Note 5 2 4 15 3" xfId="27459"/>
    <cellStyle name="Note 5 2 4 16" xfId="27460"/>
    <cellStyle name="Note 5 2 4 16 2" xfId="27461"/>
    <cellStyle name="Note 5 2 4 16 2 2" xfId="27462"/>
    <cellStyle name="Note 5 2 4 16 3" xfId="27463"/>
    <cellStyle name="Note 5 2 4 17" xfId="27464"/>
    <cellStyle name="Note 5 2 4 17 2" xfId="27465"/>
    <cellStyle name="Note 5 2 4 17 2 2" xfId="27466"/>
    <cellStyle name="Note 5 2 4 17 3" xfId="27467"/>
    <cellStyle name="Note 5 2 4 18" xfId="27468"/>
    <cellStyle name="Note 5 2 4 18 2" xfId="27469"/>
    <cellStyle name="Note 5 2 4 19" xfId="27470"/>
    <cellStyle name="Note 5 2 4 2" xfId="826"/>
    <cellStyle name="Note 5 2 4 2 10" xfId="27471"/>
    <cellStyle name="Note 5 2 4 2 10 2" xfId="27472"/>
    <cellStyle name="Note 5 2 4 2 10 2 2" xfId="27473"/>
    <cellStyle name="Note 5 2 4 2 10 3" xfId="27474"/>
    <cellStyle name="Note 5 2 4 2 11" xfId="27475"/>
    <cellStyle name="Note 5 2 4 2 11 2" xfId="27476"/>
    <cellStyle name="Note 5 2 4 2 11 2 2" xfId="27477"/>
    <cellStyle name="Note 5 2 4 2 11 3" xfId="27478"/>
    <cellStyle name="Note 5 2 4 2 12" xfId="27479"/>
    <cellStyle name="Note 5 2 4 2 12 2" xfId="27480"/>
    <cellStyle name="Note 5 2 4 2 12 2 2" xfId="27481"/>
    <cellStyle name="Note 5 2 4 2 12 3" xfId="27482"/>
    <cellStyle name="Note 5 2 4 2 13" xfId="27483"/>
    <cellStyle name="Note 5 2 4 2 13 2" xfId="27484"/>
    <cellStyle name="Note 5 2 4 2 13 2 2" xfId="27485"/>
    <cellStyle name="Note 5 2 4 2 13 3" xfId="27486"/>
    <cellStyle name="Note 5 2 4 2 14" xfId="27487"/>
    <cellStyle name="Note 5 2 4 2 14 2" xfId="27488"/>
    <cellStyle name="Note 5 2 4 2 14 2 2" xfId="27489"/>
    <cellStyle name="Note 5 2 4 2 14 3" xfId="27490"/>
    <cellStyle name="Note 5 2 4 2 15" xfId="27491"/>
    <cellStyle name="Note 5 2 4 2 15 2" xfId="27492"/>
    <cellStyle name="Note 5 2 4 2 15 2 2" xfId="27493"/>
    <cellStyle name="Note 5 2 4 2 15 3" xfId="27494"/>
    <cellStyle name="Note 5 2 4 2 16" xfId="27495"/>
    <cellStyle name="Note 5 2 4 2 16 2" xfId="27496"/>
    <cellStyle name="Note 5 2 4 2 16 2 2" xfId="27497"/>
    <cellStyle name="Note 5 2 4 2 16 3" xfId="27498"/>
    <cellStyle name="Note 5 2 4 2 17" xfId="27499"/>
    <cellStyle name="Note 5 2 4 2 17 2" xfId="27500"/>
    <cellStyle name="Note 5 2 4 2 17 2 2" xfId="27501"/>
    <cellStyle name="Note 5 2 4 2 17 3" xfId="27502"/>
    <cellStyle name="Note 5 2 4 2 18" xfId="27503"/>
    <cellStyle name="Note 5 2 4 2 18 2" xfId="27504"/>
    <cellStyle name="Note 5 2 4 2 18 2 2" xfId="27505"/>
    <cellStyle name="Note 5 2 4 2 18 3" xfId="27506"/>
    <cellStyle name="Note 5 2 4 2 19" xfId="27507"/>
    <cellStyle name="Note 5 2 4 2 19 2" xfId="27508"/>
    <cellStyle name="Note 5 2 4 2 19 2 2" xfId="27509"/>
    <cellStyle name="Note 5 2 4 2 19 3" xfId="27510"/>
    <cellStyle name="Note 5 2 4 2 2" xfId="27511"/>
    <cellStyle name="Note 5 2 4 2 2 2" xfId="27512"/>
    <cellStyle name="Note 5 2 4 2 2 2 2" xfId="27513"/>
    <cellStyle name="Note 5 2 4 2 2 3" xfId="27514"/>
    <cellStyle name="Note 5 2 4 2 20" xfId="27515"/>
    <cellStyle name="Note 5 2 4 2 20 2" xfId="27516"/>
    <cellStyle name="Note 5 2 4 2 20 2 2" xfId="27517"/>
    <cellStyle name="Note 5 2 4 2 20 3" xfId="27518"/>
    <cellStyle name="Note 5 2 4 2 21" xfId="27519"/>
    <cellStyle name="Note 5 2 4 2 21 2" xfId="27520"/>
    <cellStyle name="Note 5 2 4 2 22" xfId="27521"/>
    <cellStyle name="Note 5 2 4 2 3" xfId="27522"/>
    <cellStyle name="Note 5 2 4 2 3 2" xfId="27523"/>
    <cellStyle name="Note 5 2 4 2 3 2 2" xfId="27524"/>
    <cellStyle name="Note 5 2 4 2 3 3" xfId="27525"/>
    <cellStyle name="Note 5 2 4 2 4" xfId="27526"/>
    <cellStyle name="Note 5 2 4 2 4 2" xfId="27527"/>
    <cellStyle name="Note 5 2 4 2 4 2 2" xfId="27528"/>
    <cellStyle name="Note 5 2 4 2 4 3" xfId="27529"/>
    <cellStyle name="Note 5 2 4 2 5" xfId="27530"/>
    <cellStyle name="Note 5 2 4 2 5 2" xfId="27531"/>
    <cellStyle name="Note 5 2 4 2 5 2 2" xfId="27532"/>
    <cellStyle name="Note 5 2 4 2 5 3" xfId="27533"/>
    <cellStyle name="Note 5 2 4 2 6" xfId="27534"/>
    <cellStyle name="Note 5 2 4 2 6 2" xfId="27535"/>
    <cellStyle name="Note 5 2 4 2 6 2 2" xfId="27536"/>
    <cellStyle name="Note 5 2 4 2 6 3" xfId="27537"/>
    <cellStyle name="Note 5 2 4 2 7" xfId="27538"/>
    <cellStyle name="Note 5 2 4 2 7 2" xfId="27539"/>
    <cellStyle name="Note 5 2 4 2 7 2 2" xfId="27540"/>
    <cellStyle name="Note 5 2 4 2 7 3" xfId="27541"/>
    <cellStyle name="Note 5 2 4 2 8" xfId="27542"/>
    <cellStyle name="Note 5 2 4 2 8 2" xfId="27543"/>
    <cellStyle name="Note 5 2 4 2 8 2 2" xfId="27544"/>
    <cellStyle name="Note 5 2 4 2 8 3" xfId="27545"/>
    <cellStyle name="Note 5 2 4 2 9" xfId="27546"/>
    <cellStyle name="Note 5 2 4 2 9 2" xfId="27547"/>
    <cellStyle name="Note 5 2 4 2 9 2 2" xfId="27548"/>
    <cellStyle name="Note 5 2 4 2 9 3" xfId="27549"/>
    <cellStyle name="Note 5 2 4 3" xfId="827"/>
    <cellStyle name="Note 5 2 4 3 2" xfId="27550"/>
    <cellStyle name="Note 5 2 4 3 2 2" xfId="27551"/>
    <cellStyle name="Note 5 2 4 3 3" xfId="27552"/>
    <cellStyle name="Note 5 2 4 4" xfId="828"/>
    <cellStyle name="Note 5 2 4 4 2" xfId="27553"/>
    <cellStyle name="Note 5 2 4 4 2 2" xfId="27554"/>
    <cellStyle name="Note 5 2 4 4 3" xfId="27555"/>
    <cellStyle name="Note 5 2 4 5" xfId="829"/>
    <cellStyle name="Note 5 2 4 5 2" xfId="27556"/>
    <cellStyle name="Note 5 2 4 5 2 2" xfId="27557"/>
    <cellStyle name="Note 5 2 4 5 3" xfId="27558"/>
    <cellStyle name="Note 5 2 4 6" xfId="830"/>
    <cellStyle name="Note 5 2 4 6 2" xfId="27559"/>
    <cellStyle name="Note 5 2 4 6 2 2" xfId="27560"/>
    <cellStyle name="Note 5 2 4 6 3" xfId="27561"/>
    <cellStyle name="Note 5 2 4 7" xfId="27562"/>
    <cellStyle name="Note 5 2 4 7 2" xfId="27563"/>
    <cellStyle name="Note 5 2 4 7 2 2" xfId="27564"/>
    <cellStyle name="Note 5 2 4 7 3" xfId="27565"/>
    <cellStyle name="Note 5 2 4 8" xfId="27566"/>
    <cellStyle name="Note 5 2 4 8 2" xfId="27567"/>
    <cellStyle name="Note 5 2 4 8 2 2" xfId="27568"/>
    <cellStyle name="Note 5 2 4 8 3" xfId="27569"/>
    <cellStyle name="Note 5 2 4 9" xfId="27570"/>
    <cellStyle name="Note 5 2 4 9 2" xfId="27571"/>
    <cellStyle name="Note 5 2 4 9 2 2" xfId="27572"/>
    <cellStyle name="Note 5 2 4 9 3" xfId="27573"/>
    <cellStyle name="Note 5 2 5" xfId="831"/>
    <cellStyle name="Note 5 2 5 10" xfId="27574"/>
    <cellStyle name="Note 5 2 5 10 2" xfId="27575"/>
    <cellStyle name="Note 5 2 5 10 2 2" xfId="27576"/>
    <cellStyle name="Note 5 2 5 10 3" xfId="27577"/>
    <cellStyle name="Note 5 2 5 11" xfId="27578"/>
    <cellStyle name="Note 5 2 5 11 2" xfId="27579"/>
    <cellStyle name="Note 5 2 5 11 2 2" xfId="27580"/>
    <cellStyle name="Note 5 2 5 11 3" xfId="27581"/>
    <cellStyle name="Note 5 2 5 12" xfId="27582"/>
    <cellStyle name="Note 5 2 5 12 2" xfId="27583"/>
    <cellStyle name="Note 5 2 5 12 2 2" xfId="27584"/>
    <cellStyle name="Note 5 2 5 12 3" xfId="27585"/>
    <cellStyle name="Note 5 2 5 13" xfId="27586"/>
    <cellStyle name="Note 5 2 5 13 2" xfId="27587"/>
    <cellStyle name="Note 5 2 5 13 2 2" xfId="27588"/>
    <cellStyle name="Note 5 2 5 13 3" xfId="27589"/>
    <cellStyle name="Note 5 2 5 14" xfId="27590"/>
    <cellStyle name="Note 5 2 5 14 2" xfId="27591"/>
    <cellStyle name="Note 5 2 5 14 2 2" xfId="27592"/>
    <cellStyle name="Note 5 2 5 14 3" xfId="27593"/>
    <cellStyle name="Note 5 2 5 15" xfId="27594"/>
    <cellStyle name="Note 5 2 5 15 2" xfId="27595"/>
    <cellStyle name="Note 5 2 5 15 2 2" xfId="27596"/>
    <cellStyle name="Note 5 2 5 15 3" xfId="27597"/>
    <cellStyle name="Note 5 2 5 16" xfId="27598"/>
    <cellStyle name="Note 5 2 5 16 2" xfId="27599"/>
    <cellStyle name="Note 5 2 5 16 2 2" xfId="27600"/>
    <cellStyle name="Note 5 2 5 16 3" xfId="27601"/>
    <cellStyle name="Note 5 2 5 17" xfId="27602"/>
    <cellStyle name="Note 5 2 5 17 2" xfId="27603"/>
    <cellStyle name="Note 5 2 5 17 2 2" xfId="27604"/>
    <cellStyle name="Note 5 2 5 17 3" xfId="27605"/>
    <cellStyle name="Note 5 2 5 18" xfId="27606"/>
    <cellStyle name="Note 5 2 5 18 2" xfId="27607"/>
    <cellStyle name="Note 5 2 5 18 2 2" xfId="27608"/>
    <cellStyle name="Note 5 2 5 18 3" xfId="27609"/>
    <cellStyle name="Note 5 2 5 19" xfId="27610"/>
    <cellStyle name="Note 5 2 5 19 2" xfId="27611"/>
    <cellStyle name="Note 5 2 5 19 2 2" xfId="27612"/>
    <cellStyle name="Note 5 2 5 19 3" xfId="27613"/>
    <cellStyle name="Note 5 2 5 2" xfId="27614"/>
    <cellStyle name="Note 5 2 5 2 10" xfId="27615"/>
    <cellStyle name="Note 5 2 5 2 10 2" xfId="27616"/>
    <cellStyle name="Note 5 2 5 2 10 2 2" xfId="27617"/>
    <cellStyle name="Note 5 2 5 2 10 3" xfId="27618"/>
    <cellStyle name="Note 5 2 5 2 11" xfId="27619"/>
    <cellStyle name="Note 5 2 5 2 11 2" xfId="27620"/>
    <cellStyle name="Note 5 2 5 2 11 2 2" xfId="27621"/>
    <cellStyle name="Note 5 2 5 2 11 3" xfId="27622"/>
    <cellStyle name="Note 5 2 5 2 12" xfId="27623"/>
    <cellStyle name="Note 5 2 5 2 12 2" xfId="27624"/>
    <cellStyle name="Note 5 2 5 2 12 2 2" xfId="27625"/>
    <cellStyle name="Note 5 2 5 2 12 3" xfId="27626"/>
    <cellStyle name="Note 5 2 5 2 13" xfId="27627"/>
    <cellStyle name="Note 5 2 5 2 13 2" xfId="27628"/>
    <cellStyle name="Note 5 2 5 2 13 2 2" xfId="27629"/>
    <cellStyle name="Note 5 2 5 2 13 3" xfId="27630"/>
    <cellStyle name="Note 5 2 5 2 14" xfId="27631"/>
    <cellStyle name="Note 5 2 5 2 14 2" xfId="27632"/>
    <cellStyle name="Note 5 2 5 2 14 2 2" xfId="27633"/>
    <cellStyle name="Note 5 2 5 2 14 3" xfId="27634"/>
    <cellStyle name="Note 5 2 5 2 15" xfId="27635"/>
    <cellStyle name="Note 5 2 5 2 15 2" xfId="27636"/>
    <cellStyle name="Note 5 2 5 2 15 2 2" xfId="27637"/>
    <cellStyle name="Note 5 2 5 2 15 3" xfId="27638"/>
    <cellStyle name="Note 5 2 5 2 16" xfId="27639"/>
    <cellStyle name="Note 5 2 5 2 16 2" xfId="27640"/>
    <cellStyle name="Note 5 2 5 2 16 2 2" xfId="27641"/>
    <cellStyle name="Note 5 2 5 2 16 3" xfId="27642"/>
    <cellStyle name="Note 5 2 5 2 17" xfId="27643"/>
    <cellStyle name="Note 5 2 5 2 17 2" xfId="27644"/>
    <cellStyle name="Note 5 2 5 2 17 2 2" xfId="27645"/>
    <cellStyle name="Note 5 2 5 2 17 3" xfId="27646"/>
    <cellStyle name="Note 5 2 5 2 18" xfId="27647"/>
    <cellStyle name="Note 5 2 5 2 18 2" xfId="27648"/>
    <cellStyle name="Note 5 2 5 2 18 2 2" xfId="27649"/>
    <cellStyle name="Note 5 2 5 2 18 3" xfId="27650"/>
    <cellStyle name="Note 5 2 5 2 19" xfId="27651"/>
    <cellStyle name="Note 5 2 5 2 19 2" xfId="27652"/>
    <cellStyle name="Note 5 2 5 2 19 2 2" xfId="27653"/>
    <cellStyle name="Note 5 2 5 2 19 3" xfId="27654"/>
    <cellStyle name="Note 5 2 5 2 2" xfId="27655"/>
    <cellStyle name="Note 5 2 5 2 2 2" xfId="27656"/>
    <cellStyle name="Note 5 2 5 2 2 2 2" xfId="27657"/>
    <cellStyle name="Note 5 2 5 2 2 3" xfId="27658"/>
    <cellStyle name="Note 5 2 5 2 20" xfId="27659"/>
    <cellStyle name="Note 5 2 5 2 20 2" xfId="27660"/>
    <cellStyle name="Note 5 2 5 2 20 2 2" xfId="27661"/>
    <cellStyle name="Note 5 2 5 2 20 3" xfId="27662"/>
    <cellStyle name="Note 5 2 5 2 21" xfId="27663"/>
    <cellStyle name="Note 5 2 5 2 21 2" xfId="27664"/>
    <cellStyle name="Note 5 2 5 2 22" xfId="27665"/>
    <cellStyle name="Note 5 2 5 2 3" xfId="27666"/>
    <cellStyle name="Note 5 2 5 2 3 2" xfId="27667"/>
    <cellStyle name="Note 5 2 5 2 3 2 2" xfId="27668"/>
    <cellStyle name="Note 5 2 5 2 3 3" xfId="27669"/>
    <cellStyle name="Note 5 2 5 2 4" xfId="27670"/>
    <cellStyle name="Note 5 2 5 2 4 2" xfId="27671"/>
    <cellStyle name="Note 5 2 5 2 4 2 2" xfId="27672"/>
    <cellStyle name="Note 5 2 5 2 4 3" xfId="27673"/>
    <cellStyle name="Note 5 2 5 2 5" xfId="27674"/>
    <cellStyle name="Note 5 2 5 2 5 2" xfId="27675"/>
    <cellStyle name="Note 5 2 5 2 5 2 2" xfId="27676"/>
    <cellStyle name="Note 5 2 5 2 5 3" xfId="27677"/>
    <cellStyle name="Note 5 2 5 2 6" xfId="27678"/>
    <cellStyle name="Note 5 2 5 2 6 2" xfId="27679"/>
    <cellStyle name="Note 5 2 5 2 6 2 2" xfId="27680"/>
    <cellStyle name="Note 5 2 5 2 6 3" xfId="27681"/>
    <cellStyle name="Note 5 2 5 2 7" xfId="27682"/>
    <cellStyle name="Note 5 2 5 2 7 2" xfId="27683"/>
    <cellStyle name="Note 5 2 5 2 7 2 2" xfId="27684"/>
    <cellStyle name="Note 5 2 5 2 7 3" xfId="27685"/>
    <cellStyle name="Note 5 2 5 2 8" xfId="27686"/>
    <cellStyle name="Note 5 2 5 2 8 2" xfId="27687"/>
    <cellStyle name="Note 5 2 5 2 8 2 2" xfId="27688"/>
    <cellStyle name="Note 5 2 5 2 8 3" xfId="27689"/>
    <cellStyle name="Note 5 2 5 2 9" xfId="27690"/>
    <cellStyle name="Note 5 2 5 2 9 2" xfId="27691"/>
    <cellStyle name="Note 5 2 5 2 9 2 2" xfId="27692"/>
    <cellStyle name="Note 5 2 5 2 9 3" xfId="27693"/>
    <cellStyle name="Note 5 2 5 20" xfId="27694"/>
    <cellStyle name="Note 5 2 5 20 2" xfId="27695"/>
    <cellStyle name="Note 5 2 5 20 2 2" xfId="27696"/>
    <cellStyle name="Note 5 2 5 20 3" xfId="27697"/>
    <cellStyle name="Note 5 2 5 21" xfId="27698"/>
    <cellStyle name="Note 5 2 5 21 2" xfId="27699"/>
    <cellStyle name="Note 5 2 5 21 2 2" xfId="27700"/>
    <cellStyle name="Note 5 2 5 21 3" xfId="27701"/>
    <cellStyle name="Note 5 2 5 22" xfId="27702"/>
    <cellStyle name="Note 5 2 5 22 2" xfId="27703"/>
    <cellStyle name="Note 5 2 5 23" xfId="27704"/>
    <cellStyle name="Note 5 2 5 3" xfId="27705"/>
    <cellStyle name="Note 5 2 5 3 2" xfId="27706"/>
    <cellStyle name="Note 5 2 5 3 2 2" xfId="27707"/>
    <cellStyle name="Note 5 2 5 3 3" xfId="27708"/>
    <cellStyle name="Note 5 2 5 4" xfId="27709"/>
    <cellStyle name="Note 5 2 5 4 2" xfId="27710"/>
    <cellStyle name="Note 5 2 5 4 2 2" xfId="27711"/>
    <cellStyle name="Note 5 2 5 4 3" xfId="27712"/>
    <cellStyle name="Note 5 2 5 5" xfId="27713"/>
    <cellStyle name="Note 5 2 5 5 2" xfId="27714"/>
    <cellStyle name="Note 5 2 5 5 2 2" xfId="27715"/>
    <cellStyle name="Note 5 2 5 5 3" xfId="27716"/>
    <cellStyle name="Note 5 2 5 6" xfId="27717"/>
    <cellStyle name="Note 5 2 5 6 2" xfId="27718"/>
    <cellStyle name="Note 5 2 5 6 2 2" xfId="27719"/>
    <cellStyle name="Note 5 2 5 6 3" xfId="27720"/>
    <cellStyle name="Note 5 2 5 7" xfId="27721"/>
    <cellStyle name="Note 5 2 5 7 2" xfId="27722"/>
    <cellStyle name="Note 5 2 5 7 2 2" xfId="27723"/>
    <cellStyle name="Note 5 2 5 7 3" xfId="27724"/>
    <cellStyle name="Note 5 2 5 8" xfId="27725"/>
    <cellStyle name="Note 5 2 5 8 2" xfId="27726"/>
    <cellStyle name="Note 5 2 5 8 2 2" xfId="27727"/>
    <cellStyle name="Note 5 2 5 8 3" xfId="27728"/>
    <cellStyle name="Note 5 2 5 9" xfId="27729"/>
    <cellStyle name="Note 5 2 5 9 2" xfId="27730"/>
    <cellStyle name="Note 5 2 5 9 2 2" xfId="27731"/>
    <cellStyle name="Note 5 2 5 9 3" xfId="27732"/>
    <cellStyle name="Note 5 2 6" xfId="832"/>
    <cellStyle name="Note 5 2 6 10" xfId="27733"/>
    <cellStyle name="Note 5 2 6 10 2" xfId="27734"/>
    <cellStyle name="Note 5 2 6 10 2 2" xfId="27735"/>
    <cellStyle name="Note 5 2 6 10 3" xfId="27736"/>
    <cellStyle name="Note 5 2 6 11" xfId="27737"/>
    <cellStyle name="Note 5 2 6 11 2" xfId="27738"/>
    <cellStyle name="Note 5 2 6 11 2 2" xfId="27739"/>
    <cellStyle name="Note 5 2 6 11 3" xfId="27740"/>
    <cellStyle name="Note 5 2 6 12" xfId="27741"/>
    <cellStyle name="Note 5 2 6 12 2" xfId="27742"/>
    <cellStyle name="Note 5 2 6 12 2 2" xfId="27743"/>
    <cellStyle name="Note 5 2 6 12 3" xfId="27744"/>
    <cellStyle name="Note 5 2 6 13" xfId="27745"/>
    <cellStyle name="Note 5 2 6 13 2" xfId="27746"/>
    <cellStyle name="Note 5 2 6 13 2 2" xfId="27747"/>
    <cellStyle name="Note 5 2 6 13 3" xfId="27748"/>
    <cellStyle name="Note 5 2 6 14" xfId="27749"/>
    <cellStyle name="Note 5 2 6 14 2" xfId="27750"/>
    <cellStyle name="Note 5 2 6 14 2 2" xfId="27751"/>
    <cellStyle name="Note 5 2 6 14 3" xfId="27752"/>
    <cellStyle name="Note 5 2 6 15" xfId="27753"/>
    <cellStyle name="Note 5 2 6 15 2" xfId="27754"/>
    <cellStyle name="Note 5 2 6 15 2 2" xfId="27755"/>
    <cellStyle name="Note 5 2 6 15 3" xfId="27756"/>
    <cellStyle name="Note 5 2 6 16" xfId="27757"/>
    <cellStyle name="Note 5 2 6 16 2" xfId="27758"/>
    <cellStyle name="Note 5 2 6 16 2 2" xfId="27759"/>
    <cellStyle name="Note 5 2 6 16 3" xfId="27760"/>
    <cellStyle name="Note 5 2 6 17" xfId="27761"/>
    <cellStyle name="Note 5 2 6 17 2" xfId="27762"/>
    <cellStyle name="Note 5 2 6 17 2 2" xfId="27763"/>
    <cellStyle name="Note 5 2 6 17 3" xfId="27764"/>
    <cellStyle name="Note 5 2 6 18" xfId="27765"/>
    <cellStyle name="Note 5 2 6 18 2" xfId="27766"/>
    <cellStyle name="Note 5 2 6 18 2 2" xfId="27767"/>
    <cellStyle name="Note 5 2 6 18 3" xfId="27768"/>
    <cellStyle name="Note 5 2 6 19" xfId="27769"/>
    <cellStyle name="Note 5 2 6 19 2" xfId="27770"/>
    <cellStyle name="Note 5 2 6 19 2 2" xfId="27771"/>
    <cellStyle name="Note 5 2 6 19 3" xfId="27772"/>
    <cellStyle name="Note 5 2 6 2" xfId="27773"/>
    <cellStyle name="Note 5 2 6 2 2" xfId="27774"/>
    <cellStyle name="Note 5 2 6 2 2 2" xfId="27775"/>
    <cellStyle name="Note 5 2 6 2 3" xfId="27776"/>
    <cellStyle name="Note 5 2 6 20" xfId="27777"/>
    <cellStyle name="Note 5 2 6 20 2" xfId="27778"/>
    <cellStyle name="Note 5 2 6 20 2 2" xfId="27779"/>
    <cellStyle name="Note 5 2 6 20 3" xfId="27780"/>
    <cellStyle name="Note 5 2 6 21" xfId="27781"/>
    <cellStyle name="Note 5 2 6 21 2" xfId="27782"/>
    <cellStyle name="Note 5 2 6 22" xfId="27783"/>
    <cellStyle name="Note 5 2 6 3" xfId="27784"/>
    <cellStyle name="Note 5 2 6 3 2" xfId="27785"/>
    <cellStyle name="Note 5 2 6 3 2 2" xfId="27786"/>
    <cellStyle name="Note 5 2 6 3 3" xfId="27787"/>
    <cellStyle name="Note 5 2 6 4" xfId="27788"/>
    <cellStyle name="Note 5 2 6 4 2" xfId="27789"/>
    <cellStyle name="Note 5 2 6 4 2 2" xfId="27790"/>
    <cellStyle name="Note 5 2 6 4 3" xfId="27791"/>
    <cellStyle name="Note 5 2 6 5" xfId="27792"/>
    <cellStyle name="Note 5 2 6 5 2" xfId="27793"/>
    <cellStyle name="Note 5 2 6 5 2 2" xfId="27794"/>
    <cellStyle name="Note 5 2 6 5 3" xfId="27795"/>
    <cellStyle name="Note 5 2 6 6" xfId="27796"/>
    <cellStyle name="Note 5 2 6 6 2" xfId="27797"/>
    <cellStyle name="Note 5 2 6 6 2 2" xfId="27798"/>
    <cellStyle name="Note 5 2 6 6 3" xfId="27799"/>
    <cellStyle name="Note 5 2 6 7" xfId="27800"/>
    <cellStyle name="Note 5 2 6 7 2" xfId="27801"/>
    <cellStyle name="Note 5 2 6 7 2 2" xfId="27802"/>
    <cellStyle name="Note 5 2 6 7 3" xfId="27803"/>
    <cellStyle name="Note 5 2 6 8" xfId="27804"/>
    <cellStyle name="Note 5 2 6 8 2" xfId="27805"/>
    <cellStyle name="Note 5 2 6 8 2 2" xfId="27806"/>
    <cellStyle name="Note 5 2 6 8 3" xfId="27807"/>
    <cellStyle name="Note 5 2 6 9" xfId="27808"/>
    <cellStyle name="Note 5 2 6 9 2" xfId="27809"/>
    <cellStyle name="Note 5 2 6 9 2 2" xfId="27810"/>
    <cellStyle name="Note 5 2 6 9 3" xfId="27811"/>
    <cellStyle name="Note 5 2 7" xfId="833"/>
    <cellStyle name="Note 5 2 7 2" xfId="27812"/>
    <cellStyle name="Note 5 2 7 2 2" xfId="27813"/>
    <cellStyle name="Note 5 2 7 3" xfId="27814"/>
    <cellStyle name="Note 5 2 8" xfId="27815"/>
    <cellStyle name="Note 5 2 8 2" xfId="27816"/>
    <cellStyle name="Note 5 2 8 2 2" xfId="27817"/>
    <cellStyle name="Note 5 2 8 3" xfId="27818"/>
    <cellStyle name="Note 5 2 9" xfId="27819"/>
    <cellStyle name="Note 5 2 9 2" xfId="27820"/>
    <cellStyle name="Note 5 2 9 2 2" xfId="27821"/>
    <cellStyle name="Note 5 2 9 3" xfId="27822"/>
    <cellStyle name="Note 5 20" xfId="27823"/>
    <cellStyle name="Note 5 20 2" xfId="27824"/>
    <cellStyle name="Note 5 20 2 2" xfId="27825"/>
    <cellStyle name="Note 5 20 3" xfId="27826"/>
    <cellStyle name="Note 5 21" xfId="27827"/>
    <cellStyle name="Note 5 21 2" xfId="27828"/>
    <cellStyle name="Note 5 21 2 2" xfId="27829"/>
    <cellStyle name="Note 5 21 3" xfId="27830"/>
    <cellStyle name="Note 5 22" xfId="27831"/>
    <cellStyle name="Note 5 22 2" xfId="27832"/>
    <cellStyle name="Note 5 22 2 2" xfId="27833"/>
    <cellStyle name="Note 5 22 3" xfId="27834"/>
    <cellStyle name="Note 5 23" xfId="27835"/>
    <cellStyle name="Note 5 23 2" xfId="27836"/>
    <cellStyle name="Note 5 24" xfId="27837"/>
    <cellStyle name="Note 5 25" xfId="27838"/>
    <cellStyle name="Note 5 26" xfId="27839"/>
    <cellStyle name="Note 5 27" xfId="27840"/>
    <cellStyle name="Note 5 3" xfId="834"/>
    <cellStyle name="Note 5 3 10" xfId="27841"/>
    <cellStyle name="Note 5 3 10 2" xfId="27842"/>
    <cellStyle name="Note 5 3 10 2 2" xfId="27843"/>
    <cellStyle name="Note 5 3 10 3" xfId="27844"/>
    <cellStyle name="Note 5 3 11" xfId="27845"/>
    <cellStyle name="Note 5 3 11 2" xfId="27846"/>
    <cellStyle name="Note 5 3 11 2 2" xfId="27847"/>
    <cellStyle name="Note 5 3 11 3" xfId="27848"/>
    <cellStyle name="Note 5 3 12" xfId="27849"/>
    <cellStyle name="Note 5 3 12 2" xfId="27850"/>
    <cellStyle name="Note 5 3 12 2 2" xfId="27851"/>
    <cellStyle name="Note 5 3 12 3" xfId="27852"/>
    <cellStyle name="Note 5 3 13" xfId="27853"/>
    <cellStyle name="Note 5 3 13 2" xfId="27854"/>
    <cellStyle name="Note 5 3 13 2 2" xfId="27855"/>
    <cellStyle name="Note 5 3 13 3" xfId="27856"/>
    <cellStyle name="Note 5 3 14" xfId="27857"/>
    <cellStyle name="Note 5 3 14 2" xfId="27858"/>
    <cellStyle name="Note 5 3 14 2 2" xfId="27859"/>
    <cellStyle name="Note 5 3 14 3" xfId="27860"/>
    <cellStyle name="Note 5 3 15" xfId="27861"/>
    <cellStyle name="Note 5 3 15 2" xfId="27862"/>
    <cellStyle name="Note 5 3 15 2 2" xfId="27863"/>
    <cellStyle name="Note 5 3 15 3" xfId="27864"/>
    <cellStyle name="Note 5 3 16" xfId="27865"/>
    <cellStyle name="Note 5 3 16 2" xfId="27866"/>
    <cellStyle name="Note 5 3 16 2 2" xfId="27867"/>
    <cellStyle name="Note 5 3 16 3" xfId="27868"/>
    <cellStyle name="Note 5 3 17" xfId="27869"/>
    <cellStyle name="Note 5 3 17 2" xfId="27870"/>
    <cellStyle name="Note 5 3 17 2 2" xfId="27871"/>
    <cellStyle name="Note 5 3 17 3" xfId="27872"/>
    <cellStyle name="Note 5 3 18" xfId="27873"/>
    <cellStyle name="Note 5 3 18 2" xfId="27874"/>
    <cellStyle name="Note 5 3 18 2 2" xfId="27875"/>
    <cellStyle name="Note 5 3 18 3" xfId="27876"/>
    <cellStyle name="Note 5 3 19" xfId="27877"/>
    <cellStyle name="Note 5 3 19 2" xfId="27878"/>
    <cellStyle name="Note 5 3 19 2 2" xfId="27879"/>
    <cellStyle name="Note 5 3 19 3" xfId="27880"/>
    <cellStyle name="Note 5 3 2" xfId="835"/>
    <cellStyle name="Note 5 3 2 10" xfId="27881"/>
    <cellStyle name="Note 5 3 2 10 2" xfId="27882"/>
    <cellStyle name="Note 5 3 2 10 2 2" xfId="27883"/>
    <cellStyle name="Note 5 3 2 10 3" xfId="27884"/>
    <cellStyle name="Note 5 3 2 11" xfId="27885"/>
    <cellStyle name="Note 5 3 2 11 2" xfId="27886"/>
    <cellStyle name="Note 5 3 2 11 2 2" xfId="27887"/>
    <cellStyle name="Note 5 3 2 11 3" xfId="27888"/>
    <cellStyle name="Note 5 3 2 12" xfId="27889"/>
    <cellStyle name="Note 5 3 2 12 2" xfId="27890"/>
    <cellStyle name="Note 5 3 2 12 2 2" xfId="27891"/>
    <cellStyle name="Note 5 3 2 12 3" xfId="27892"/>
    <cellStyle name="Note 5 3 2 13" xfId="27893"/>
    <cellStyle name="Note 5 3 2 13 2" xfId="27894"/>
    <cellStyle name="Note 5 3 2 13 2 2" xfId="27895"/>
    <cellStyle name="Note 5 3 2 13 3" xfId="27896"/>
    <cellStyle name="Note 5 3 2 14" xfId="27897"/>
    <cellStyle name="Note 5 3 2 14 2" xfId="27898"/>
    <cellStyle name="Note 5 3 2 14 2 2" xfId="27899"/>
    <cellStyle name="Note 5 3 2 14 3" xfId="27900"/>
    <cellStyle name="Note 5 3 2 15" xfId="27901"/>
    <cellStyle name="Note 5 3 2 15 2" xfId="27902"/>
    <cellStyle name="Note 5 3 2 15 2 2" xfId="27903"/>
    <cellStyle name="Note 5 3 2 15 3" xfId="27904"/>
    <cellStyle name="Note 5 3 2 16" xfId="27905"/>
    <cellStyle name="Note 5 3 2 16 2" xfId="27906"/>
    <cellStyle name="Note 5 3 2 16 2 2" xfId="27907"/>
    <cellStyle name="Note 5 3 2 16 3" xfId="27908"/>
    <cellStyle name="Note 5 3 2 17" xfId="27909"/>
    <cellStyle name="Note 5 3 2 17 2" xfId="27910"/>
    <cellStyle name="Note 5 3 2 17 2 2" xfId="27911"/>
    <cellStyle name="Note 5 3 2 17 3" xfId="27912"/>
    <cellStyle name="Note 5 3 2 18" xfId="27913"/>
    <cellStyle name="Note 5 3 2 18 2" xfId="27914"/>
    <cellStyle name="Note 5 3 2 19" xfId="27915"/>
    <cellStyle name="Note 5 3 2 2" xfId="27916"/>
    <cellStyle name="Note 5 3 2 2 10" xfId="27917"/>
    <cellStyle name="Note 5 3 2 2 10 2" xfId="27918"/>
    <cellStyle name="Note 5 3 2 2 10 2 2" xfId="27919"/>
    <cellStyle name="Note 5 3 2 2 10 3" xfId="27920"/>
    <cellStyle name="Note 5 3 2 2 11" xfId="27921"/>
    <cellStyle name="Note 5 3 2 2 11 2" xfId="27922"/>
    <cellStyle name="Note 5 3 2 2 11 2 2" xfId="27923"/>
    <cellStyle name="Note 5 3 2 2 11 3" xfId="27924"/>
    <cellStyle name="Note 5 3 2 2 12" xfId="27925"/>
    <cellStyle name="Note 5 3 2 2 12 2" xfId="27926"/>
    <cellStyle name="Note 5 3 2 2 12 2 2" xfId="27927"/>
    <cellStyle name="Note 5 3 2 2 12 3" xfId="27928"/>
    <cellStyle name="Note 5 3 2 2 13" xfId="27929"/>
    <cellStyle name="Note 5 3 2 2 13 2" xfId="27930"/>
    <cellStyle name="Note 5 3 2 2 13 2 2" xfId="27931"/>
    <cellStyle name="Note 5 3 2 2 13 3" xfId="27932"/>
    <cellStyle name="Note 5 3 2 2 14" xfId="27933"/>
    <cellStyle name="Note 5 3 2 2 14 2" xfId="27934"/>
    <cellStyle name="Note 5 3 2 2 14 2 2" xfId="27935"/>
    <cellStyle name="Note 5 3 2 2 14 3" xfId="27936"/>
    <cellStyle name="Note 5 3 2 2 15" xfId="27937"/>
    <cellStyle name="Note 5 3 2 2 15 2" xfId="27938"/>
    <cellStyle name="Note 5 3 2 2 15 2 2" xfId="27939"/>
    <cellStyle name="Note 5 3 2 2 15 3" xfId="27940"/>
    <cellStyle name="Note 5 3 2 2 16" xfId="27941"/>
    <cellStyle name="Note 5 3 2 2 16 2" xfId="27942"/>
    <cellStyle name="Note 5 3 2 2 16 2 2" xfId="27943"/>
    <cellStyle name="Note 5 3 2 2 16 3" xfId="27944"/>
    <cellStyle name="Note 5 3 2 2 17" xfId="27945"/>
    <cellStyle name="Note 5 3 2 2 17 2" xfId="27946"/>
    <cellStyle name="Note 5 3 2 2 17 2 2" xfId="27947"/>
    <cellStyle name="Note 5 3 2 2 17 3" xfId="27948"/>
    <cellStyle name="Note 5 3 2 2 18" xfId="27949"/>
    <cellStyle name="Note 5 3 2 2 18 2" xfId="27950"/>
    <cellStyle name="Note 5 3 2 2 18 2 2" xfId="27951"/>
    <cellStyle name="Note 5 3 2 2 18 3" xfId="27952"/>
    <cellStyle name="Note 5 3 2 2 19" xfId="27953"/>
    <cellStyle name="Note 5 3 2 2 19 2" xfId="27954"/>
    <cellStyle name="Note 5 3 2 2 19 2 2" xfId="27955"/>
    <cellStyle name="Note 5 3 2 2 19 3" xfId="27956"/>
    <cellStyle name="Note 5 3 2 2 2" xfId="27957"/>
    <cellStyle name="Note 5 3 2 2 2 2" xfId="27958"/>
    <cellStyle name="Note 5 3 2 2 2 2 2" xfId="27959"/>
    <cellStyle name="Note 5 3 2 2 2 3" xfId="27960"/>
    <cellStyle name="Note 5 3 2 2 20" xfId="27961"/>
    <cellStyle name="Note 5 3 2 2 20 2" xfId="27962"/>
    <cellStyle name="Note 5 3 2 2 20 2 2" xfId="27963"/>
    <cellStyle name="Note 5 3 2 2 20 3" xfId="27964"/>
    <cellStyle name="Note 5 3 2 2 21" xfId="27965"/>
    <cellStyle name="Note 5 3 2 2 21 2" xfId="27966"/>
    <cellStyle name="Note 5 3 2 2 22" xfId="27967"/>
    <cellStyle name="Note 5 3 2 2 3" xfId="27968"/>
    <cellStyle name="Note 5 3 2 2 3 2" xfId="27969"/>
    <cellStyle name="Note 5 3 2 2 3 2 2" xfId="27970"/>
    <cellStyle name="Note 5 3 2 2 3 3" xfId="27971"/>
    <cellStyle name="Note 5 3 2 2 4" xfId="27972"/>
    <cellStyle name="Note 5 3 2 2 4 2" xfId="27973"/>
    <cellStyle name="Note 5 3 2 2 4 2 2" xfId="27974"/>
    <cellStyle name="Note 5 3 2 2 4 3" xfId="27975"/>
    <cellStyle name="Note 5 3 2 2 5" xfId="27976"/>
    <cellStyle name="Note 5 3 2 2 5 2" xfId="27977"/>
    <cellStyle name="Note 5 3 2 2 5 2 2" xfId="27978"/>
    <cellStyle name="Note 5 3 2 2 5 3" xfId="27979"/>
    <cellStyle name="Note 5 3 2 2 6" xfId="27980"/>
    <cellStyle name="Note 5 3 2 2 6 2" xfId="27981"/>
    <cellStyle name="Note 5 3 2 2 6 2 2" xfId="27982"/>
    <cellStyle name="Note 5 3 2 2 6 3" xfId="27983"/>
    <cellStyle name="Note 5 3 2 2 7" xfId="27984"/>
    <cellStyle name="Note 5 3 2 2 7 2" xfId="27985"/>
    <cellStyle name="Note 5 3 2 2 7 2 2" xfId="27986"/>
    <cellStyle name="Note 5 3 2 2 7 3" xfId="27987"/>
    <cellStyle name="Note 5 3 2 2 8" xfId="27988"/>
    <cellStyle name="Note 5 3 2 2 8 2" xfId="27989"/>
    <cellStyle name="Note 5 3 2 2 8 2 2" xfId="27990"/>
    <cellStyle name="Note 5 3 2 2 8 3" xfId="27991"/>
    <cellStyle name="Note 5 3 2 2 9" xfId="27992"/>
    <cellStyle name="Note 5 3 2 2 9 2" xfId="27993"/>
    <cellStyle name="Note 5 3 2 2 9 2 2" xfId="27994"/>
    <cellStyle name="Note 5 3 2 2 9 3" xfId="27995"/>
    <cellStyle name="Note 5 3 2 3" xfId="27996"/>
    <cellStyle name="Note 5 3 2 3 2" xfId="27997"/>
    <cellStyle name="Note 5 3 2 3 2 2" xfId="27998"/>
    <cellStyle name="Note 5 3 2 3 3" xfId="27999"/>
    <cellStyle name="Note 5 3 2 4" xfId="28000"/>
    <cellStyle name="Note 5 3 2 4 2" xfId="28001"/>
    <cellStyle name="Note 5 3 2 4 2 2" xfId="28002"/>
    <cellStyle name="Note 5 3 2 4 3" xfId="28003"/>
    <cellStyle name="Note 5 3 2 5" xfId="28004"/>
    <cellStyle name="Note 5 3 2 5 2" xfId="28005"/>
    <cellStyle name="Note 5 3 2 5 2 2" xfId="28006"/>
    <cellStyle name="Note 5 3 2 5 3" xfId="28007"/>
    <cellStyle name="Note 5 3 2 6" xfId="28008"/>
    <cellStyle name="Note 5 3 2 6 2" xfId="28009"/>
    <cellStyle name="Note 5 3 2 6 2 2" xfId="28010"/>
    <cellStyle name="Note 5 3 2 6 3" xfId="28011"/>
    <cellStyle name="Note 5 3 2 7" xfId="28012"/>
    <cellStyle name="Note 5 3 2 7 2" xfId="28013"/>
    <cellStyle name="Note 5 3 2 7 2 2" xfId="28014"/>
    <cellStyle name="Note 5 3 2 7 3" xfId="28015"/>
    <cellStyle name="Note 5 3 2 8" xfId="28016"/>
    <cellStyle name="Note 5 3 2 8 2" xfId="28017"/>
    <cellStyle name="Note 5 3 2 8 2 2" xfId="28018"/>
    <cellStyle name="Note 5 3 2 8 3" xfId="28019"/>
    <cellStyle name="Note 5 3 2 9" xfId="28020"/>
    <cellStyle name="Note 5 3 2 9 2" xfId="28021"/>
    <cellStyle name="Note 5 3 2 9 2 2" xfId="28022"/>
    <cellStyle name="Note 5 3 2 9 3" xfId="28023"/>
    <cellStyle name="Note 5 3 20" xfId="28024"/>
    <cellStyle name="Note 5 3 20 2" xfId="28025"/>
    <cellStyle name="Note 5 3 20 2 2" xfId="28026"/>
    <cellStyle name="Note 5 3 20 3" xfId="28027"/>
    <cellStyle name="Note 5 3 21" xfId="28028"/>
    <cellStyle name="Note 5 3 21 2" xfId="28029"/>
    <cellStyle name="Note 5 3 22" xfId="28030"/>
    <cellStyle name="Note 5 3 3" xfId="836"/>
    <cellStyle name="Note 5 3 3 10" xfId="28031"/>
    <cellStyle name="Note 5 3 3 10 2" xfId="28032"/>
    <cellStyle name="Note 5 3 3 10 2 2" xfId="28033"/>
    <cellStyle name="Note 5 3 3 10 3" xfId="28034"/>
    <cellStyle name="Note 5 3 3 11" xfId="28035"/>
    <cellStyle name="Note 5 3 3 11 2" xfId="28036"/>
    <cellStyle name="Note 5 3 3 11 2 2" xfId="28037"/>
    <cellStyle name="Note 5 3 3 11 3" xfId="28038"/>
    <cellStyle name="Note 5 3 3 12" xfId="28039"/>
    <cellStyle name="Note 5 3 3 12 2" xfId="28040"/>
    <cellStyle name="Note 5 3 3 12 2 2" xfId="28041"/>
    <cellStyle name="Note 5 3 3 12 3" xfId="28042"/>
    <cellStyle name="Note 5 3 3 13" xfId="28043"/>
    <cellStyle name="Note 5 3 3 13 2" xfId="28044"/>
    <cellStyle name="Note 5 3 3 13 2 2" xfId="28045"/>
    <cellStyle name="Note 5 3 3 13 3" xfId="28046"/>
    <cellStyle name="Note 5 3 3 14" xfId="28047"/>
    <cellStyle name="Note 5 3 3 14 2" xfId="28048"/>
    <cellStyle name="Note 5 3 3 14 2 2" xfId="28049"/>
    <cellStyle name="Note 5 3 3 14 3" xfId="28050"/>
    <cellStyle name="Note 5 3 3 15" xfId="28051"/>
    <cellStyle name="Note 5 3 3 15 2" xfId="28052"/>
    <cellStyle name="Note 5 3 3 15 2 2" xfId="28053"/>
    <cellStyle name="Note 5 3 3 15 3" xfId="28054"/>
    <cellStyle name="Note 5 3 3 16" xfId="28055"/>
    <cellStyle name="Note 5 3 3 16 2" xfId="28056"/>
    <cellStyle name="Note 5 3 3 16 2 2" xfId="28057"/>
    <cellStyle name="Note 5 3 3 16 3" xfId="28058"/>
    <cellStyle name="Note 5 3 3 17" xfId="28059"/>
    <cellStyle name="Note 5 3 3 17 2" xfId="28060"/>
    <cellStyle name="Note 5 3 3 17 2 2" xfId="28061"/>
    <cellStyle name="Note 5 3 3 17 3" xfId="28062"/>
    <cellStyle name="Note 5 3 3 18" xfId="28063"/>
    <cellStyle name="Note 5 3 3 18 2" xfId="28064"/>
    <cellStyle name="Note 5 3 3 19" xfId="28065"/>
    <cellStyle name="Note 5 3 3 2" xfId="28066"/>
    <cellStyle name="Note 5 3 3 2 10" xfId="28067"/>
    <cellStyle name="Note 5 3 3 2 10 2" xfId="28068"/>
    <cellStyle name="Note 5 3 3 2 10 2 2" xfId="28069"/>
    <cellStyle name="Note 5 3 3 2 10 3" xfId="28070"/>
    <cellStyle name="Note 5 3 3 2 11" xfId="28071"/>
    <cellStyle name="Note 5 3 3 2 11 2" xfId="28072"/>
    <cellStyle name="Note 5 3 3 2 11 2 2" xfId="28073"/>
    <cellStyle name="Note 5 3 3 2 11 3" xfId="28074"/>
    <cellStyle name="Note 5 3 3 2 12" xfId="28075"/>
    <cellStyle name="Note 5 3 3 2 12 2" xfId="28076"/>
    <cellStyle name="Note 5 3 3 2 12 2 2" xfId="28077"/>
    <cellStyle name="Note 5 3 3 2 12 3" xfId="28078"/>
    <cellStyle name="Note 5 3 3 2 13" xfId="28079"/>
    <cellStyle name="Note 5 3 3 2 13 2" xfId="28080"/>
    <cellStyle name="Note 5 3 3 2 13 2 2" xfId="28081"/>
    <cellStyle name="Note 5 3 3 2 13 3" xfId="28082"/>
    <cellStyle name="Note 5 3 3 2 14" xfId="28083"/>
    <cellStyle name="Note 5 3 3 2 14 2" xfId="28084"/>
    <cellStyle name="Note 5 3 3 2 14 2 2" xfId="28085"/>
    <cellStyle name="Note 5 3 3 2 14 3" xfId="28086"/>
    <cellStyle name="Note 5 3 3 2 15" xfId="28087"/>
    <cellStyle name="Note 5 3 3 2 15 2" xfId="28088"/>
    <cellStyle name="Note 5 3 3 2 15 2 2" xfId="28089"/>
    <cellStyle name="Note 5 3 3 2 15 3" xfId="28090"/>
    <cellStyle name="Note 5 3 3 2 16" xfId="28091"/>
    <cellStyle name="Note 5 3 3 2 16 2" xfId="28092"/>
    <cellStyle name="Note 5 3 3 2 16 2 2" xfId="28093"/>
    <cellStyle name="Note 5 3 3 2 16 3" xfId="28094"/>
    <cellStyle name="Note 5 3 3 2 17" xfId="28095"/>
    <cellStyle name="Note 5 3 3 2 17 2" xfId="28096"/>
    <cellStyle name="Note 5 3 3 2 17 2 2" xfId="28097"/>
    <cellStyle name="Note 5 3 3 2 17 3" xfId="28098"/>
    <cellStyle name="Note 5 3 3 2 18" xfId="28099"/>
    <cellStyle name="Note 5 3 3 2 18 2" xfId="28100"/>
    <cellStyle name="Note 5 3 3 2 18 2 2" xfId="28101"/>
    <cellStyle name="Note 5 3 3 2 18 3" xfId="28102"/>
    <cellStyle name="Note 5 3 3 2 19" xfId="28103"/>
    <cellStyle name="Note 5 3 3 2 19 2" xfId="28104"/>
    <cellStyle name="Note 5 3 3 2 19 2 2" xfId="28105"/>
    <cellStyle name="Note 5 3 3 2 19 3" xfId="28106"/>
    <cellStyle name="Note 5 3 3 2 2" xfId="28107"/>
    <cellStyle name="Note 5 3 3 2 2 2" xfId="28108"/>
    <cellStyle name="Note 5 3 3 2 2 2 2" xfId="28109"/>
    <cellStyle name="Note 5 3 3 2 2 3" xfId="28110"/>
    <cellStyle name="Note 5 3 3 2 20" xfId="28111"/>
    <cellStyle name="Note 5 3 3 2 20 2" xfId="28112"/>
    <cellStyle name="Note 5 3 3 2 20 2 2" xfId="28113"/>
    <cellStyle name="Note 5 3 3 2 20 3" xfId="28114"/>
    <cellStyle name="Note 5 3 3 2 21" xfId="28115"/>
    <cellStyle name="Note 5 3 3 2 21 2" xfId="28116"/>
    <cellStyle name="Note 5 3 3 2 22" xfId="28117"/>
    <cellStyle name="Note 5 3 3 2 3" xfId="28118"/>
    <cellStyle name="Note 5 3 3 2 3 2" xfId="28119"/>
    <cellStyle name="Note 5 3 3 2 3 2 2" xfId="28120"/>
    <cellStyle name="Note 5 3 3 2 3 3" xfId="28121"/>
    <cellStyle name="Note 5 3 3 2 4" xfId="28122"/>
    <cellStyle name="Note 5 3 3 2 4 2" xfId="28123"/>
    <cellStyle name="Note 5 3 3 2 4 2 2" xfId="28124"/>
    <cellStyle name="Note 5 3 3 2 4 3" xfId="28125"/>
    <cellStyle name="Note 5 3 3 2 5" xfId="28126"/>
    <cellStyle name="Note 5 3 3 2 5 2" xfId="28127"/>
    <cellStyle name="Note 5 3 3 2 5 2 2" xfId="28128"/>
    <cellStyle name="Note 5 3 3 2 5 3" xfId="28129"/>
    <cellStyle name="Note 5 3 3 2 6" xfId="28130"/>
    <cellStyle name="Note 5 3 3 2 6 2" xfId="28131"/>
    <cellStyle name="Note 5 3 3 2 6 2 2" xfId="28132"/>
    <cellStyle name="Note 5 3 3 2 6 3" xfId="28133"/>
    <cellStyle name="Note 5 3 3 2 7" xfId="28134"/>
    <cellStyle name="Note 5 3 3 2 7 2" xfId="28135"/>
    <cellStyle name="Note 5 3 3 2 7 2 2" xfId="28136"/>
    <cellStyle name="Note 5 3 3 2 7 3" xfId="28137"/>
    <cellStyle name="Note 5 3 3 2 8" xfId="28138"/>
    <cellStyle name="Note 5 3 3 2 8 2" xfId="28139"/>
    <cellStyle name="Note 5 3 3 2 8 2 2" xfId="28140"/>
    <cellStyle name="Note 5 3 3 2 8 3" xfId="28141"/>
    <cellStyle name="Note 5 3 3 2 9" xfId="28142"/>
    <cellStyle name="Note 5 3 3 2 9 2" xfId="28143"/>
    <cellStyle name="Note 5 3 3 2 9 2 2" xfId="28144"/>
    <cellStyle name="Note 5 3 3 2 9 3" xfId="28145"/>
    <cellStyle name="Note 5 3 3 3" xfId="28146"/>
    <cellStyle name="Note 5 3 3 3 2" xfId="28147"/>
    <cellStyle name="Note 5 3 3 3 2 2" xfId="28148"/>
    <cellStyle name="Note 5 3 3 3 3" xfId="28149"/>
    <cellStyle name="Note 5 3 3 4" xfId="28150"/>
    <cellStyle name="Note 5 3 3 4 2" xfId="28151"/>
    <cellStyle name="Note 5 3 3 4 2 2" xfId="28152"/>
    <cellStyle name="Note 5 3 3 4 3" xfId="28153"/>
    <cellStyle name="Note 5 3 3 5" xfId="28154"/>
    <cellStyle name="Note 5 3 3 5 2" xfId="28155"/>
    <cellStyle name="Note 5 3 3 5 2 2" xfId="28156"/>
    <cellStyle name="Note 5 3 3 5 3" xfId="28157"/>
    <cellStyle name="Note 5 3 3 6" xfId="28158"/>
    <cellStyle name="Note 5 3 3 6 2" xfId="28159"/>
    <cellStyle name="Note 5 3 3 6 2 2" xfId="28160"/>
    <cellStyle name="Note 5 3 3 6 3" xfId="28161"/>
    <cellStyle name="Note 5 3 3 7" xfId="28162"/>
    <cellStyle name="Note 5 3 3 7 2" xfId="28163"/>
    <cellStyle name="Note 5 3 3 7 2 2" xfId="28164"/>
    <cellStyle name="Note 5 3 3 7 3" xfId="28165"/>
    <cellStyle name="Note 5 3 3 8" xfId="28166"/>
    <cellStyle name="Note 5 3 3 8 2" xfId="28167"/>
    <cellStyle name="Note 5 3 3 8 2 2" xfId="28168"/>
    <cellStyle name="Note 5 3 3 8 3" xfId="28169"/>
    <cellStyle name="Note 5 3 3 9" xfId="28170"/>
    <cellStyle name="Note 5 3 3 9 2" xfId="28171"/>
    <cellStyle name="Note 5 3 3 9 2 2" xfId="28172"/>
    <cellStyle name="Note 5 3 3 9 3" xfId="28173"/>
    <cellStyle name="Note 5 3 4" xfId="837"/>
    <cellStyle name="Note 5 3 4 10" xfId="28174"/>
    <cellStyle name="Note 5 3 4 10 2" xfId="28175"/>
    <cellStyle name="Note 5 3 4 10 2 2" xfId="28176"/>
    <cellStyle name="Note 5 3 4 10 3" xfId="28177"/>
    <cellStyle name="Note 5 3 4 11" xfId="28178"/>
    <cellStyle name="Note 5 3 4 11 2" xfId="28179"/>
    <cellStyle name="Note 5 3 4 11 2 2" xfId="28180"/>
    <cellStyle name="Note 5 3 4 11 3" xfId="28181"/>
    <cellStyle name="Note 5 3 4 12" xfId="28182"/>
    <cellStyle name="Note 5 3 4 12 2" xfId="28183"/>
    <cellStyle name="Note 5 3 4 12 2 2" xfId="28184"/>
    <cellStyle name="Note 5 3 4 12 3" xfId="28185"/>
    <cellStyle name="Note 5 3 4 13" xfId="28186"/>
    <cellStyle name="Note 5 3 4 13 2" xfId="28187"/>
    <cellStyle name="Note 5 3 4 13 2 2" xfId="28188"/>
    <cellStyle name="Note 5 3 4 13 3" xfId="28189"/>
    <cellStyle name="Note 5 3 4 14" xfId="28190"/>
    <cellStyle name="Note 5 3 4 14 2" xfId="28191"/>
    <cellStyle name="Note 5 3 4 14 2 2" xfId="28192"/>
    <cellStyle name="Note 5 3 4 14 3" xfId="28193"/>
    <cellStyle name="Note 5 3 4 15" xfId="28194"/>
    <cellStyle name="Note 5 3 4 15 2" xfId="28195"/>
    <cellStyle name="Note 5 3 4 15 2 2" xfId="28196"/>
    <cellStyle name="Note 5 3 4 15 3" xfId="28197"/>
    <cellStyle name="Note 5 3 4 16" xfId="28198"/>
    <cellStyle name="Note 5 3 4 16 2" xfId="28199"/>
    <cellStyle name="Note 5 3 4 16 2 2" xfId="28200"/>
    <cellStyle name="Note 5 3 4 16 3" xfId="28201"/>
    <cellStyle name="Note 5 3 4 17" xfId="28202"/>
    <cellStyle name="Note 5 3 4 17 2" xfId="28203"/>
    <cellStyle name="Note 5 3 4 17 2 2" xfId="28204"/>
    <cellStyle name="Note 5 3 4 17 3" xfId="28205"/>
    <cellStyle name="Note 5 3 4 18" xfId="28206"/>
    <cellStyle name="Note 5 3 4 18 2" xfId="28207"/>
    <cellStyle name="Note 5 3 4 18 2 2" xfId="28208"/>
    <cellStyle name="Note 5 3 4 18 3" xfId="28209"/>
    <cellStyle name="Note 5 3 4 19" xfId="28210"/>
    <cellStyle name="Note 5 3 4 19 2" xfId="28211"/>
    <cellStyle name="Note 5 3 4 19 2 2" xfId="28212"/>
    <cellStyle name="Note 5 3 4 19 3" xfId="28213"/>
    <cellStyle name="Note 5 3 4 2" xfId="28214"/>
    <cellStyle name="Note 5 3 4 2 10" xfId="28215"/>
    <cellStyle name="Note 5 3 4 2 10 2" xfId="28216"/>
    <cellStyle name="Note 5 3 4 2 10 2 2" xfId="28217"/>
    <cellStyle name="Note 5 3 4 2 10 3" xfId="28218"/>
    <cellStyle name="Note 5 3 4 2 11" xfId="28219"/>
    <cellStyle name="Note 5 3 4 2 11 2" xfId="28220"/>
    <cellStyle name="Note 5 3 4 2 11 2 2" xfId="28221"/>
    <cellStyle name="Note 5 3 4 2 11 3" xfId="28222"/>
    <cellStyle name="Note 5 3 4 2 12" xfId="28223"/>
    <cellStyle name="Note 5 3 4 2 12 2" xfId="28224"/>
    <cellStyle name="Note 5 3 4 2 12 2 2" xfId="28225"/>
    <cellStyle name="Note 5 3 4 2 12 3" xfId="28226"/>
    <cellStyle name="Note 5 3 4 2 13" xfId="28227"/>
    <cellStyle name="Note 5 3 4 2 13 2" xfId="28228"/>
    <cellStyle name="Note 5 3 4 2 13 2 2" xfId="28229"/>
    <cellStyle name="Note 5 3 4 2 13 3" xfId="28230"/>
    <cellStyle name="Note 5 3 4 2 14" xfId="28231"/>
    <cellStyle name="Note 5 3 4 2 14 2" xfId="28232"/>
    <cellStyle name="Note 5 3 4 2 14 2 2" xfId="28233"/>
    <cellStyle name="Note 5 3 4 2 14 3" xfId="28234"/>
    <cellStyle name="Note 5 3 4 2 15" xfId="28235"/>
    <cellStyle name="Note 5 3 4 2 15 2" xfId="28236"/>
    <cellStyle name="Note 5 3 4 2 15 2 2" xfId="28237"/>
    <cellStyle name="Note 5 3 4 2 15 3" xfId="28238"/>
    <cellStyle name="Note 5 3 4 2 16" xfId="28239"/>
    <cellStyle name="Note 5 3 4 2 16 2" xfId="28240"/>
    <cellStyle name="Note 5 3 4 2 16 2 2" xfId="28241"/>
    <cellStyle name="Note 5 3 4 2 16 3" xfId="28242"/>
    <cellStyle name="Note 5 3 4 2 17" xfId="28243"/>
    <cellStyle name="Note 5 3 4 2 17 2" xfId="28244"/>
    <cellStyle name="Note 5 3 4 2 17 2 2" xfId="28245"/>
    <cellStyle name="Note 5 3 4 2 17 3" xfId="28246"/>
    <cellStyle name="Note 5 3 4 2 18" xfId="28247"/>
    <cellStyle name="Note 5 3 4 2 18 2" xfId="28248"/>
    <cellStyle name="Note 5 3 4 2 18 2 2" xfId="28249"/>
    <cellStyle name="Note 5 3 4 2 18 3" xfId="28250"/>
    <cellStyle name="Note 5 3 4 2 19" xfId="28251"/>
    <cellStyle name="Note 5 3 4 2 19 2" xfId="28252"/>
    <cellStyle name="Note 5 3 4 2 19 2 2" xfId="28253"/>
    <cellStyle name="Note 5 3 4 2 19 3" xfId="28254"/>
    <cellStyle name="Note 5 3 4 2 2" xfId="28255"/>
    <cellStyle name="Note 5 3 4 2 2 2" xfId="28256"/>
    <cellStyle name="Note 5 3 4 2 2 2 2" xfId="28257"/>
    <cellStyle name="Note 5 3 4 2 2 3" xfId="28258"/>
    <cellStyle name="Note 5 3 4 2 20" xfId="28259"/>
    <cellStyle name="Note 5 3 4 2 20 2" xfId="28260"/>
    <cellStyle name="Note 5 3 4 2 20 2 2" xfId="28261"/>
    <cellStyle name="Note 5 3 4 2 20 3" xfId="28262"/>
    <cellStyle name="Note 5 3 4 2 21" xfId="28263"/>
    <cellStyle name="Note 5 3 4 2 21 2" xfId="28264"/>
    <cellStyle name="Note 5 3 4 2 22" xfId="28265"/>
    <cellStyle name="Note 5 3 4 2 3" xfId="28266"/>
    <cellStyle name="Note 5 3 4 2 3 2" xfId="28267"/>
    <cellStyle name="Note 5 3 4 2 3 2 2" xfId="28268"/>
    <cellStyle name="Note 5 3 4 2 3 3" xfId="28269"/>
    <cellStyle name="Note 5 3 4 2 4" xfId="28270"/>
    <cellStyle name="Note 5 3 4 2 4 2" xfId="28271"/>
    <cellStyle name="Note 5 3 4 2 4 2 2" xfId="28272"/>
    <cellStyle name="Note 5 3 4 2 4 3" xfId="28273"/>
    <cellStyle name="Note 5 3 4 2 5" xfId="28274"/>
    <cellStyle name="Note 5 3 4 2 5 2" xfId="28275"/>
    <cellStyle name="Note 5 3 4 2 5 2 2" xfId="28276"/>
    <cellStyle name="Note 5 3 4 2 5 3" xfId="28277"/>
    <cellStyle name="Note 5 3 4 2 6" xfId="28278"/>
    <cellStyle name="Note 5 3 4 2 6 2" xfId="28279"/>
    <cellStyle name="Note 5 3 4 2 6 2 2" xfId="28280"/>
    <cellStyle name="Note 5 3 4 2 6 3" xfId="28281"/>
    <cellStyle name="Note 5 3 4 2 7" xfId="28282"/>
    <cellStyle name="Note 5 3 4 2 7 2" xfId="28283"/>
    <cellStyle name="Note 5 3 4 2 7 2 2" xfId="28284"/>
    <cellStyle name="Note 5 3 4 2 7 3" xfId="28285"/>
    <cellStyle name="Note 5 3 4 2 8" xfId="28286"/>
    <cellStyle name="Note 5 3 4 2 8 2" xfId="28287"/>
    <cellStyle name="Note 5 3 4 2 8 2 2" xfId="28288"/>
    <cellStyle name="Note 5 3 4 2 8 3" xfId="28289"/>
    <cellStyle name="Note 5 3 4 2 9" xfId="28290"/>
    <cellStyle name="Note 5 3 4 2 9 2" xfId="28291"/>
    <cellStyle name="Note 5 3 4 2 9 2 2" xfId="28292"/>
    <cellStyle name="Note 5 3 4 2 9 3" xfId="28293"/>
    <cellStyle name="Note 5 3 4 20" xfId="28294"/>
    <cellStyle name="Note 5 3 4 20 2" xfId="28295"/>
    <cellStyle name="Note 5 3 4 20 2 2" xfId="28296"/>
    <cellStyle name="Note 5 3 4 20 3" xfId="28297"/>
    <cellStyle name="Note 5 3 4 21" xfId="28298"/>
    <cellStyle name="Note 5 3 4 21 2" xfId="28299"/>
    <cellStyle name="Note 5 3 4 21 2 2" xfId="28300"/>
    <cellStyle name="Note 5 3 4 21 3" xfId="28301"/>
    <cellStyle name="Note 5 3 4 22" xfId="28302"/>
    <cellStyle name="Note 5 3 4 22 2" xfId="28303"/>
    <cellStyle name="Note 5 3 4 23" xfId="28304"/>
    <cellStyle name="Note 5 3 4 3" xfId="28305"/>
    <cellStyle name="Note 5 3 4 3 2" xfId="28306"/>
    <cellStyle name="Note 5 3 4 3 2 2" xfId="28307"/>
    <cellStyle name="Note 5 3 4 3 3" xfId="28308"/>
    <cellStyle name="Note 5 3 4 4" xfId="28309"/>
    <cellStyle name="Note 5 3 4 4 2" xfId="28310"/>
    <cellStyle name="Note 5 3 4 4 2 2" xfId="28311"/>
    <cellStyle name="Note 5 3 4 4 3" xfId="28312"/>
    <cellStyle name="Note 5 3 4 5" xfId="28313"/>
    <cellStyle name="Note 5 3 4 5 2" xfId="28314"/>
    <cellStyle name="Note 5 3 4 5 2 2" xfId="28315"/>
    <cellStyle name="Note 5 3 4 5 3" xfId="28316"/>
    <cellStyle name="Note 5 3 4 6" xfId="28317"/>
    <cellStyle name="Note 5 3 4 6 2" xfId="28318"/>
    <cellStyle name="Note 5 3 4 6 2 2" xfId="28319"/>
    <cellStyle name="Note 5 3 4 6 3" xfId="28320"/>
    <cellStyle name="Note 5 3 4 7" xfId="28321"/>
    <cellStyle name="Note 5 3 4 7 2" xfId="28322"/>
    <cellStyle name="Note 5 3 4 7 2 2" xfId="28323"/>
    <cellStyle name="Note 5 3 4 7 3" xfId="28324"/>
    <cellStyle name="Note 5 3 4 8" xfId="28325"/>
    <cellStyle name="Note 5 3 4 8 2" xfId="28326"/>
    <cellStyle name="Note 5 3 4 8 2 2" xfId="28327"/>
    <cellStyle name="Note 5 3 4 8 3" xfId="28328"/>
    <cellStyle name="Note 5 3 4 9" xfId="28329"/>
    <cellStyle name="Note 5 3 4 9 2" xfId="28330"/>
    <cellStyle name="Note 5 3 4 9 2 2" xfId="28331"/>
    <cellStyle name="Note 5 3 4 9 3" xfId="28332"/>
    <cellStyle name="Note 5 3 5" xfId="838"/>
    <cellStyle name="Note 5 3 5 10" xfId="28333"/>
    <cellStyle name="Note 5 3 5 10 2" xfId="28334"/>
    <cellStyle name="Note 5 3 5 10 2 2" xfId="28335"/>
    <cellStyle name="Note 5 3 5 10 3" xfId="28336"/>
    <cellStyle name="Note 5 3 5 11" xfId="28337"/>
    <cellStyle name="Note 5 3 5 11 2" xfId="28338"/>
    <cellStyle name="Note 5 3 5 11 2 2" xfId="28339"/>
    <cellStyle name="Note 5 3 5 11 3" xfId="28340"/>
    <cellStyle name="Note 5 3 5 12" xfId="28341"/>
    <cellStyle name="Note 5 3 5 12 2" xfId="28342"/>
    <cellStyle name="Note 5 3 5 12 2 2" xfId="28343"/>
    <cellStyle name="Note 5 3 5 12 3" xfId="28344"/>
    <cellStyle name="Note 5 3 5 13" xfId="28345"/>
    <cellStyle name="Note 5 3 5 13 2" xfId="28346"/>
    <cellStyle name="Note 5 3 5 13 2 2" xfId="28347"/>
    <cellStyle name="Note 5 3 5 13 3" xfId="28348"/>
    <cellStyle name="Note 5 3 5 14" xfId="28349"/>
    <cellStyle name="Note 5 3 5 14 2" xfId="28350"/>
    <cellStyle name="Note 5 3 5 14 2 2" xfId="28351"/>
    <cellStyle name="Note 5 3 5 14 3" xfId="28352"/>
    <cellStyle name="Note 5 3 5 15" xfId="28353"/>
    <cellStyle name="Note 5 3 5 15 2" xfId="28354"/>
    <cellStyle name="Note 5 3 5 15 2 2" xfId="28355"/>
    <cellStyle name="Note 5 3 5 15 3" xfId="28356"/>
    <cellStyle name="Note 5 3 5 16" xfId="28357"/>
    <cellStyle name="Note 5 3 5 16 2" xfId="28358"/>
    <cellStyle name="Note 5 3 5 16 2 2" xfId="28359"/>
    <cellStyle name="Note 5 3 5 16 3" xfId="28360"/>
    <cellStyle name="Note 5 3 5 17" xfId="28361"/>
    <cellStyle name="Note 5 3 5 17 2" xfId="28362"/>
    <cellStyle name="Note 5 3 5 17 2 2" xfId="28363"/>
    <cellStyle name="Note 5 3 5 17 3" xfId="28364"/>
    <cellStyle name="Note 5 3 5 18" xfId="28365"/>
    <cellStyle name="Note 5 3 5 18 2" xfId="28366"/>
    <cellStyle name="Note 5 3 5 18 2 2" xfId="28367"/>
    <cellStyle name="Note 5 3 5 18 3" xfId="28368"/>
    <cellStyle name="Note 5 3 5 19" xfId="28369"/>
    <cellStyle name="Note 5 3 5 19 2" xfId="28370"/>
    <cellStyle name="Note 5 3 5 19 2 2" xfId="28371"/>
    <cellStyle name="Note 5 3 5 19 3" xfId="28372"/>
    <cellStyle name="Note 5 3 5 2" xfId="28373"/>
    <cellStyle name="Note 5 3 5 2 2" xfId="28374"/>
    <cellStyle name="Note 5 3 5 2 2 2" xfId="28375"/>
    <cellStyle name="Note 5 3 5 2 3" xfId="28376"/>
    <cellStyle name="Note 5 3 5 20" xfId="28377"/>
    <cellStyle name="Note 5 3 5 20 2" xfId="28378"/>
    <cellStyle name="Note 5 3 5 20 2 2" xfId="28379"/>
    <cellStyle name="Note 5 3 5 20 3" xfId="28380"/>
    <cellStyle name="Note 5 3 5 21" xfId="28381"/>
    <cellStyle name="Note 5 3 5 21 2" xfId="28382"/>
    <cellStyle name="Note 5 3 5 22" xfId="28383"/>
    <cellStyle name="Note 5 3 5 3" xfId="28384"/>
    <cellStyle name="Note 5 3 5 3 2" xfId="28385"/>
    <cellStyle name="Note 5 3 5 3 2 2" xfId="28386"/>
    <cellStyle name="Note 5 3 5 3 3" xfId="28387"/>
    <cellStyle name="Note 5 3 5 4" xfId="28388"/>
    <cellStyle name="Note 5 3 5 4 2" xfId="28389"/>
    <cellStyle name="Note 5 3 5 4 2 2" xfId="28390"/>
    <cellStyle name="Note 5 3 5 4 3" xfId="28391"/>
    <cellStyle name="Note 5 3 5 5" xfId="28392"/>
    <cellStyle name="Note 5 3 5 5 2" xfId="28393"/>
    <cellStyle name="Note 5 3 5 5 2 2" xfId="28394"/>
    <cellStyle name="Note 5 3 5 5 3" xfId="28395"/>
    <cellStyle name="Note 5 3 5 6" xfId="28396"/>
    <cellStyle name="Note 5 3 5 6 2" xfId="28397"/>
    <cellStyle name="Note 5 3 5 6 2 2" xfId="28398"/>
    <cellStyle name="Note 5 3 5 6 3" xfId="28399"/>
    <cellStyle name="Note 5 3 5 7" xfId="28400"/>
    <cellStyle name="Note 5 3 5 7 2" xfId="28401"/>
    <cellStyle name="Note 5 3 5 7 2 2" xfId="28402"/>
    <cellStyle name="Note 5 3 5 7 3" xfId="28403"/>
    <cellStyle name="Note 5 3 5 8" xfId="28404"/>
    <cellStyle name="Note 5 3 5 8 2" xfId="28405"/>
    <cellStyle name="Note 5 3 5 8 2 2" xfId="28406"/>
    <cellStyle name="Note 5 3 5 8 3" xfId="28407"/>
    <cellStyle name="Note 5 3 5 9" xfId="28408"/>
    <cellStyle name="Note 5 3 5 9 2" xfId="28409"/>
    <cellStyle name="Note 5 3 5 9 2 2" xfId="28410"/>
    <cellStyle name="Note 5 3 5 9 3" xfId="28411"/>
    <cellStyle name="Note 5 3 6" xfId="839"/>
    <cellStyle name="Note 5 3 6 2" xfId="28412"/>
    <cellStyle name="Note 5 3 6 2 2" xfId="28413"/>
    <cellStyle name="Note 5 3 6 3" xfId="28414"/>
    <cellStyle name="Note 5 3 7" xfId="28415"/>
    <cellStyle name="Note 5 3 7 2" xfId="28416"/>
    <cellStyle name="Note 5 3 7 2 2" xfId="28417"/>
    <cellStyle name="Note 5 3 7 3" xfId="28418"/>
    <cellStyle name="Note 5 3 8" xfId="28419"/>
    <cellStyle name="Note 5 3 8 2" xfId="28420"/>
    <cellStyle name="Note 5 3 8 2 2" xfId="28421"/>
    <cellStyle name="Note 5 3 8 3" xfId="28422"/>
    <cellStyle name="Note 5 3 9" xfId="28423"/>
    <cellStyle name="Note 5 3 9 2" xfId="28424"/>
    <cellStyle name="Note 5 3 9 2 2" xfId="28425"/>
    <cellStyle name="Note 5 3 9 3" xfId="28426"/>
    <cellStyle name="Note 5 4" xfId="840"/>
    <cellStyle name="Note 5 4 10" xfId="28427"/>
    <cellStyle name="Note 5 4 10 2" xfId="28428"/>
    <cellStyle name="Note 5 4 10 2 2" xfId="28429"/>
    <cellStyle name="Note 5 4 10 3" xfId="28430"/>
    <cellStyle name="Note 5 4 11" xfId="28431"/>
    <cellStyle name="Note 5 4 11 2" xfId="28432"/>
    <cellStyle name="Note 5 4 11 2 2" xfId="28433"/>
    <cellStyle name="Note 5 4 11 3" xfId="28434"/>
    <cellStyle name="Note 5 4 12" xfId="28435"/>
    <cellStyle name="Note 5 4 12 2" xfId="28436"/>
    <cellStyle name="Note 5 4 12 2 2" xfId="28437"/>
    <cellStyle name="Note 5 4 12 3" xfId="28438"/>
    <cellStyle name="Note 5 4 13" xfId="28439"/>
    <cellStyle name="Note 5 4 13 2" xfId="28440"/>
    <cellStyle name="Note 5 4 13 2 2" xfId="28441"/>
    <cellStyle name="Note 5 4 13 3" xfId="28442"/>
    <cellStyle name="Note 5 4 14" xfId="28443"/>
    <cellStyle name="Note 5 4 14 2" xfId="28444"/>
    <cellStyle name="Note 5 4 14 2 2" xfId="28445"/>
    <cellStyle name="Note 5 4 14 3" xfId="28446"/>
    <cellStyle name="Note 5 4 15" xfId="28447"/>
    <cellStyle name="Note 5 4 15 2" xfId="28448"/>
    <cellStyle name="Note 5 4 15 2 2" xfId="28449"/>
    <cellStyle name="Note 5 4 15 3" xfId="28450"/>
    <cellStyle name="Note 5 4 16" xfId="28451"/>
    <cellStyle name="Note 5 4 16 2" xfId="28452"/>
    <cellStyle name="Note 5 4 16 2 2" xfId="28453"/>
    <cellStyle name="Note 5 4 16 3" xfId="28454"/>
    <cellStyle name="Note 5 4 17" xfId="28455"/>
    <cellStyle name="Note 5 4 17 2" xfId="28456"/>
    <cellStyle name="Note 5 4 17 2 2" xfId="28457"/>
    <cellStyle name="Note 5 4 17 3" xfId="28458"/>
    <cellStyle name="Note 5 4 18" xfId="28459"/>
    <cellStyle name="Note 5 4 18 2" xfId="28460"/>
    <cellStyle name="Note 5 4 19" xfId="28461"/>
    <cellStyle name="Note 5 4 2" xfId="841"/>
    <cellStyle name="Note 5 4 2 10" xfId="28462"/>
    <cellStyle name="Note 5 4 2 10 2" xfId="28463"/>
    <cellStyle name="Note 5 4 2 10 2 2" xfId="28464"/>
    <cellStyle name="Note 5 4 2 10 3" xfId="28465"/>
    <cellStyle name="Note 5 4 2 11" xfId="28466"/>
    <cellStyle name="Note 5 4 2 11 2" xfId="28467"/>
    <cellStyle name="Note 5 4 2 11 2 2" xfId="28468"/>
    <cellStyle name="Note 5 4 2 11 3" xfId="28469"/>
    <cellStyle name="Note 5 4 2 12" xfId="28470"/>
    <cellStyle name="Note 5 4 2 12 2" xfId="28471"/>
    <cellStyle name="Note 5 4 2 12 2 2" xfId="28472"/>
    <cellStyle name="Note 5 4 2 12 3" xfId="28473"/>
    <cellStyle name="Note 5 4 2 13" xfId="28474"/>
    <cellStyle name="Note 5 4 2 13 2" xfId="28475"/>
    <cellStyle name="Note 5 4 2 13 2 2" xfId="28476"/>
    <cellStyle name="Note 5 4 2 13 3" xfId="28477"/>
    <cellStyle name="Note 5 4 2 14" xfId="28478"/>
    <cellStyle name="Note 5 4 2 14 2" xfId="28479"/>
    <cellStyle name="Note 5 4 2 14 2 2" xfId="28480"/>
    <cellStyle name="Note 5 4 2 14 3" xfId="28481"/>
    <cellStyle name="Note 5 4 2 15" xfId="28482"/>
    <cellStyle name="Note 5 4 2 15 2" xfId="28483"/>
    <cellStyle name="Note 5 4 2 15 2 2" xfId="28484"/>
    <cellStyle name="Note 5 4 2 15 3" xfId="28485"/>
    <cellStyle name="Note 5 4 2 16" xfId="28486"/>
    <cellStyle name="Note 5 4 2 16 2" xfId="28487"/>
    <cellStyle name="Note 5 4 2 16 2 2" xfId="28488"/>
    <cellStyle name="Note 5 4 2 16 3" xfId="28489"/>
    <cellStyle name="Note 5 4 2 17" xfId="28490"/>
    <cellStyle name="Note 5 4 2 17 2" xfId="28491"/>
    <cellStyle name="Note 5 4 2 17 2 2" xfId="28492"/>
    <cellStyle name="Note 5 4 2 17 3" xfId="28493"/>
    <cellStyle name="Note 5 4 2 18" xfId="28494"/>
    <cellStyle name="Note 5 4 2 18 2" xfId="28495"/>
    <cellStyle name="Note 5 4 2 18 2 2" xfId="28496"/>
    <cellStyle name="Note 5 4 2 18 3" xfId="28497"/>
    <cellStyle name="Note 5 4 2 19" xfId="28498"/>
    <cellStyle name="Note 5 4 2 19 2" xfId="28499"/>
    <cellStyle name="Note 5 4 2 19 2 2" xfId="28500"/>
    <cellStyle name="Note 5 4 2 19 3" xfId="28501"/>
    <cellStyle name="Note 5 4 2 2" xfId="28502"/>
    <cellStyle name="Note 5 4 2 2 2" xfId="28503"/>
    <cellStyle name="Note 5 4 2 2 2 2" xfId="28504"/>
    <cellStyle name="Note 5 4 2 2 3" xfId="28505"/>
    <cellStyle name="Note 5 4 2 20" xfId="28506"/>
    <cellStyle name="Note 5 4 2 20 2" xfId="28507"/>
    <cellStyle name="Note 5 4 2 20 2 2" xfId="28508"/>
    <cellStyle name="Note 5 4 2 20 3" xfId="28509"/>
    <cellStyle name="Note 5 4 2 21" xfId="28510"/>
    <cellStyle name="Note 5 4 2 21 2" xfId="28511"/>
    <cellStyle name="Note 5 4 2 22" xfId="28512"/>
    <cellStyle name="Note 5 4 2 3" xfId="28513"/>
    <cellStyle name="Note 5 4 2 3 2" xfId="28514"/>
    <cellStyle name="Note 5 4 2 3 2 2" xfId="28515"/>
    <cellStyle name="Note 5 4 2 3 3" xfId="28516"/>
    <cellStyle name="Note 5 4 2 4" xfId="28517"/>
    <cellStyle name="Note 5 4 2 4 2" xfId="28518"/>
    <cellStyle name="Note 5 4 2 4 2 2" xfId="28519"/>
    <cellStyle name="Note 5 4 2 4 3" xfId="28520"/>
    <cellStyle name="Note 5 4 2 5" xfId="28521"/>
    <cellStyle name="Note 5 4 2 5 2" xfId="28522"/>
    <cellStyle name="Note 5 4 2 5 2 2" xfId="28523"/>
    <cellStyle name="Note 5 4 2 5 3" xfId="28524"/>
    <cellStyle name="Note 5 4 2 6" xfId="28525"/>
    <cellStyle name="Note 5 4 2 6 2" xfId="28526"/>
    <cellStyle name="Note 5 4 2 6 2 2" xfId="28527"/>
    <cellStyle name="Note 5 4 2 6 3" xfId="28528"/>
    <cellStyle name="Note 5 4 2 7" xfId="28529"/>
    <cellStyle name="Note 5 4 2 7 2" xfId="28530"/>
    <cellStyle name="Note 5 4 2 7 2 2" xfId="28531"/>
    <cellStyle name="Note 5 4 2 7 3" xfId="28532"/>
    <cellStyle name="Note 5 4 2 8" xfId="28533"/>
    <cellStyle name="Note 5 4 2 8 2" xfId="28534"/>
    <cellStyle name="Note 5 4 2 8 2 2" xfId="28535"/>
    <cellStyle name="Note 5 4 2 8 3" xfId="28536"/>
    <cellStyle name="Note 5 4 2 9" xfId="28537"/>
    <cellStyle name="Note 5 4 2 9 2" xfId="28538"/>
    <cellStyle name="Note 5 4 2 9 2 2" xfId="28539"/>
    <cellStyle name="Note 5 4 2 9 3" xfId="28540"/>
    <cellStyle name="Note 5 4 3" xfId="842"/>
    <cellStyle name="Note 5 4 3 2" xfId="28541"/>
    <cellStyle name="Note 5 4 3 2 2" xfId="28542"/>
    <cellStyle name="Note 5 4 3 3" xfId="28543"/>
    <cellStyle name="Note 5 4 4" xfId="843"/>
    <cellStyle name="Note 5 4 4 2" xfId="28544"/>
    <cellStyle name="Note 5 4 4 2 2" xfId="28545"/>
    <cellStyle name="Note 5 4 4 3" xfId="28546"/>
    <cellStyle name="Note 5 4 5" xfId="844"/>
    <cellStyle name="Note 5 4 5 2" xfId="28547"/>
    <cellStyle name="Note 5 4 5 2 2" xfId="28548"/>
    <cellStyle name="Note 5 4 5 3" xfId="28549"/>
    <cellStyle name="Note 5 4 6" xfId="845"/>
    <cellStyle name="Note 5 4 6 2" xfId="28550"/>
    <cellStyle name="Note 5 4 6 2 2" xfId="28551"/>
    <cellStyle name="Note 5 4 6 3" xfId="28552"/>
    <cellStyle name="Note 5 4 7" xfId="28553"/>
    <cellStyle name="Note 5 4 7 2" xfId="28554"/>
    <cellStyle name="Note 5 4 7 2 2" xfId="28555"/>
    <cellStyle name="Note 5 4 7 3" xfId="28556"/>
    <cellStyle name="Note 5 4 8" xfId="28557"/>
    <cellStyle name="Note 5 4 8 2" xfId="28558"/>
    <cellStyle name="Note 5 4 8 2 2" xfId="28559"/>
    <cellStyle name="Note 5 4 8 3" xfId="28560"/>
    <cellStyle name="Note 5 4 9" xfId="28561"/>
    <cellStyle name="Note 5 4 9 2" xfId="28562"/>
    <cellStyle name="Note 5 4 9 2 2" xfId="28563"/>
    <cellStyle name="Note 5 4 9 3" xfId="28564"/>
    <cellStyle name="Note 5 5" xfId="846"/>
    <cellStyle name="Note 5 5 10" xfId="28565"/>
    <cellStyle name="Note 5 5 10 2" xfId="28566"/>
    <cellStyle name="Note 5 5 10 2 2" xfId="28567"/>
    <cellStyle name="Note 5 5 10 3" xfId="28568"/>
    <cellStyle name="Note 5 5 11" xfId="28569"/>
    <cellStyle name="Note 5 5 11 2" xfId="28570"/>
    <cellStyle name="Note 5 5 11 2 2" xfId="28571"/>
    <cellStyle name="Note 5 5 11 3" xfId="28572"/>
    <cellStyle name="Note 5 5 12" xfId="28573"/>
    <cellStyle name="Note 5 5 12 2" xfId="28574"/>
    <cellStyle name="Note 5 5 12 2 2" xfId="28575"/>
    <cellStyle name="Note 5 5 12 3" xfId="28576"/>
    <cellStyle name="Note 5 5 13" xfId="28577"/>
    <cellStyle name="Note 5 5 13 2" xfId="28578"/>
    <cellStyle name="Note 5 5 13 2 2" xfId="28579"/>
    <cellStyle name="Note 5 5 13 3" xfId="28580"/>
    <cellStyle name="Note 5 5 14" xfId="28581"/>
    <cellStyle name="Note 5 5 14 2" xfId="28582"/>
    <cellStyle name="Note 5 5 14 2 2" xfId="28583"/>
    <cellStyle name="Note 5 5 14 3" xfId="28584"/>
    <cellStyle name="Note 5 5 15" xfId="28585"/>
    <cellStyle name="Note 5 5 15 2" xfId="28586"/>
    <cellStyle name="Note 5 5 15 2 2" xfId="28587"/>
    <cellStyle name="Note 5 5 15 3" xfId="28588"/>
    <cellStyle name="Note 5 5 16" xfId="28589"/>
    <cellStyle name="Note 5 5 16 2" xfId="28590"/>
    <cellStyle name="Note 5 5 16 2 2" xfId="28591"/>
    <cellStyle name="Note 5 5 16 3" xfId="28592"/>
    <cellStyle name="Note 5 5 17" xfId="28593"/>
    <cellStyle name="Note 5 5 17 2" xfId="28594"/>
    <cellStyle name="Note 5 5 17 2 2" xfId="28595"/>
    <cellStyle name="Note 5 5 17 3" xfId="28596"/>
    <cellStyle name="Note 5 5 18" xfId="28597"/>
    <cellStyle name="Note 5 5 18 2" xfId="28598"/>
    <cellStyle name="Note 5 5 19" xfId="28599"/>
    <cellStyle name="Note 5 5 2" xfId="847"/>
    <cellStyle name="Note 5 5 2 10" xfId="28600"/>
    <cellStyle name="Note 5 5 2 10 2" xfId="28601"/>
    <cellStyle name="Note 5 5 2 10 2 2" xfId="28602"/>
    <cellStyle name="Note 5 5 2 10 3" xfId="28603"/>
    <cellStyle name="Note 5 5 2 11" xfId="28604"/>
    <cellStyle name="Note 5 5 2 11 2" xfId="28605"/>
    <cellStyle name="Note 5 5 2 11 2 2" xfId="28606"/>
    <cellStyle name="Note 5 5 2 11 3" xfId="28607"/>
    <cellStyle name="Note 5 5 2 12" xfId="28608"/>
    <cellStyle name="Note 5 5 2 12 2" xfId="28609"/>
    <cellStyle name="Note 5 5 2 12 2 2" xfId="28610"/>
    <cellStyle name="Note 5 5 2 12 3" xfId="28611"/>
    <cellStyle name="Note 5 5 2 13" xfId="28612"/>
    <cellStyle name="Note 5 5 2 13 2" xfId="28613"/>
    <cellStyle name="Note 5 5 2 13 2 2" xfId="28614"/>
    <cellStyle name="Note 5 5 2 13 3" xfId="28615"/>
    <cellStyle name="Note 5 5 2 14" xfId="28616"/>
    <cellStyle name="Note 5 5 2 14 2" xfId="28617"/>
    <cellStyle name="Note 5 5 2 14 2 2" xfId="28618"/>
    <cellStyle name="Note 5 5 2 14 3" xfId="28619"/>
    <cellStyle name="Note 5 5 2 15" xfId="28620"/>
    <cellStyle name="Note 5 5 2 15 2" xfId="28621"/>
    <cellStyle name="Note 5 5 2 15 2 2" xfId="28622"/>
    <cellStyle name="Note 5 5 2 15 3" xfId="28623"/>
    <cellStyle name="Note 5 5 2 16" xfId="28624"/>
    <cellStyle name="Note 5 5 2 16 2" xfId="28625"/>
    <cellStyle name="Note 5 5 2 16 2 2" xfId="28626"/>
    <cellStyle name="Note 5 5 2 16 3" xfId="28627"/>
    <cellStyle name="Note 5 5 2 17" xfId="28628"/>
    <cellStyle name="Note 5 5 2 17 2" xfId="28629"/>
    <cellStyle name="Note 5 5 2 17 2 2" xfId="28630"/>
    <cellStyle name="Note 5 5 2 17 3" xfId="28631"/>
    <cellStyle name="Note 5 5 2 18" xfId="28632"/>
    <cellStyle name="Note 5 5 2 18 2" xfId="28633"/>
    <cellStyle name="Note 5 5 2 18 2 2" xfId="28634"/>
    <cellStyle name="Note 5 5 2 18 3" xfId="28635"/>
    <cellStyle name="Note 5 5 2 19" xfId="28636"/>
    <cellStyle name="Note 5 5 2 19 2" xfId="28637"/>
    <cellStyle name="Note 5 5 2 19 2 2" xfId="28638"/>
    <cellStyle name="Note 5 5 2 19 3" xfId="28639"/>
    <cellStyle name="Note 5 5 2 2" xfId="28640"/>
    <cellStyle name="Note 5 5 2 2 2" xfId="28641"/>
    <cellStyle name="Note 5 5 2 2 2 2" xfId="28642"/>
    <cellStyle name="Note 5 5 2 2 3" xfId="28643"/>
    <cellStyle name="Note 5 5 2 20" xfId="28644"/>
    <cellStyle name="Note 5 5 2 20 2" xfId="28645"/>
    <cellStyle name="Note 5 5 2 20 2 2" xfId="28646"/>
    <cellStyle name="Note 5 5 2 20 3" xfId="28647"/>
    <cellStyle name="Note 5 5 2 21" xfId="28648"/>
    <cellStyle name="Note 5 5 2 21 2" xfId="28649"/>
    <cellStyle name="Note 5 5 2 22" xfId="28650"/>
    <cellStyle name="Note 5 5 2 3" xfId="28651"/>
    <cellStyle name="Note 5 5 2 3 2" xfId="28652"/>
    <cellStyle name="Note 5 5 2 3 2 2" xfId="28653"/>
    <cellStyle name="Note 5 5 2 3 3" xfId="28654"/>
    <cellStyle name="Note 5 5 2 4" xfId="28655"/>
    <cellStyle name="Note 5 5 2 4 2" xfId="28656"/>
    <cellStyle name="Note 5 5 2 4 2 2" xfId="28657"/>
    <cellStyle name="Note 5 5 2 4 3" xfId="28658"/>
    <cellStyle name="Note 5 5 2 5" xfId="28659"/>
    <cellStyle name="Note 5 5 2 5 2" xfId="28660"/>
    <cellStyle name="Note 5 5 2 5 2 2" xfId="28661"/>
    <cellStyle name="Note 5 5 2 5 3" xfId="28662"/>
    <cellStyle name="Note 5 5 2 6" xfId="28663"/>
    <cellStyle name="Note 5 5 2 6 2" xfId="28664"/>
    <cellStyle name="Note 5 5 2 6 2 2" xfId="28665"/>
    <cellStyle name="Note 5 5 2 6 3" xfId="28666"/>
    <cellStyle name="Note 5 5 2 7" xfId="28667"/>
    <cellStyle name="Note 5 5 2 7 2" xfId="28668"/>
    <cellStyle name="Note 5 5 2 7 2 2" xfId="28669"/>
    <cellStyle name="Note 5 5 2 7 3" xfId="28670"/>
    <cellStyle name="Note 5 5 2 8" xfId="28671"/>
    <cellStyle name="Note 5 5 2 8 2" xfId="28672"/>
    <cellStyle name="Note 5 5 2 8 2 2" xfId="28673"/>
    <cellStyle name="Note 5 5 2 8 3" xfId="28674"/>
    <cellStyle name="Note 5 5 2 9" xfId="28675"/>
    <cellStyle name="Note 5 5 2 9 2" xfId="28676"/>
    <cellStyle name="Note 5 5 2 9 2 2" xfId="28677"/>
    <cellStyle name="Note 5 5 2 9 3" xfId="28678"/>
    <cellStyle name="Note 5 5 3" xfId="848"/>
    <cellStyle name="Note 5 5 3 2" xfId="28679"/>
    <cellStyle name="Note 5 5 3 2 2" xfId="28680"/>
    <cellStyle name="Note 5 5 3 3" xfId="28681"/>
    <cellStyle name="Note 5 5 4" xfId="849"/>
    <cellStyle name="Note 5 5 4 2" xfId="28682"/>
    <cellStyle name="Note 5 5 4 2 2" xfId="28683"/>
    <cellStyle name="Note 5 5 4 3" xfId="28684"/>
    <cellStyle name="Note 5 5 5" xfId="850"/>
    <cellStyle name="Note 5 5 5 2" xfId="28685"/>
    <cellStyle name="Note 5 5 5 2 2" xfId="28686"/>
    <cellStyle name="Note 5 5 5 3" xfId="28687"/>
    <cellStyle name="Note 5 5 6" xfId="851"/>
    <cellStyle name="Note 5 5 6 2" xfId="28688"/>
    <cellStyle name="Note 5 5 6 2 2" xfId="28689"/>
    <cellStyle name="Note 5 5 6 3" xfId="28690"/>
    <cellStyle name="Note 5 5 7" xfId="28691"/>
    <cellStyle name="Note 5 5 7 2" xfId="28692"/>
    <cellStyle name="Note 5 5 7 2 2" xfId="28693"/>
    <cellStyle name="Note 5 5 7 3" xfId="28694"/>
    <cellStyle name="Note 5 5 8" xfId="28695"/>
    <cellStyle name="Note 5 5 8 2" xfId="28696"/>
    <cellStyle name="Note 5 5 8 2 2" xfId="28697"/>
    <cellStyle name="Note 5 5 8 3" xfId="28698"/>
    <cellStyle name="Note 5 5 9" xfId="28699"/>
    <cellStyle name="Note 5 5 9 2" xfId="28700"/>
    <cellStyle name="Note 5 5 9 2 2" xfId="28701"/>
    <cellStyle name="Note 5 5 9 3" xfId="28702"/>
    <cellStyle name="Note 5 6" xfId="852"/>
    <cellStyle name="Note 5 6 10" xfId="28703"/>
    <cellStyle name="Note 5 6 10 2" xfId="28704"/>
    <cellStyle name="Note 5 6 10 2 2" xfId="28705"/>
    <cellStyle name="Note 5 6 10 3" xfId="28706"/>
    <cellStyle name="Note 5 6 11" xfId="28707"/>
    <cellStyle name="Note 5 6 11 2" xfId="28708"/>
    <cellStyle name="Note 5 6 11 2 2" xfId="28709"/>
    <cellStyle name="Note 5 6 11 3" xfId="28710"/>
    <cellStyle name="Note 5 6 12" xfId="28711"/>
    <cellStyle name="Note 5 6 12 2" xfId="28712"/>
    <cellStyle name="Note 5 6 12 2 2" xfId="28713"/>
    <cellStyle name="Note 5 6 12 3" xfId="28714"/>
    <cellStyle name="Note 5 6 13" xfId="28715"/>
    <cellStyle name="Note 5 6 13 2" xfId="28716"/>
    <cellStyle name="Note 5 6 13 2 2" xfId="28717"/>
    <cellStyle name="Note 5 6 13 3" xfId="28718"/>
    <cellStyle name="Note 5 6 14" xfId="28719"/>
    <cellStyle name="Note 5 6 14 2" xfId="28720"/>
    <cellStyle name="Note 5 6 14 2 2" xfId="28721"/>
    <cellStyle name="Note 5 6 14 3" xfId="28722"/>
    <cellStyle name="Note 5 6 15" xfId="28723"/>
    <cellStyle name="Note 5 6 15 2" xfId="28724"/>
    <cellStyle name="Note 5 6 15 2 2" xfId="28725"/>
    <cellStyle name="Note 5 6 15 3" xfId="28726"/>
    <cellStyle name="Note 5 6 16" xfId="28727"/>
    <cellStyle name="Note 5 6 16 2" xfId="28728"/>
    <cellStyle name="Note 5 6 16 2 2" xfId="28729"/>
    <cellStyle name="Note 5 6 16 3" xfId="28730"/>
    <cellStyle name="Note 5 6 17" xfId="28731"/>
    <cellStyle name="Note 5 6 17 2" xfId="28732"/>
    <cellStyle name="Note 5 6 17 2 2" xfId="28733"/>
    <cellStyle name="Note 5 6 17 3" xfId="28734"/>
    <cellStyle name="Note 5 6 18" xfId="28735"/>
    <cellStyle name="Note 5 6 18 2" xfId="28736"/>
    <cellStyle name="Note 5 6 18 2 2" xfId="28737"/>
    <cellStyle name="Note 5 6 18 3" xfId="28738"/>
    <cellStyle name="Note 5 6 19" xfId="28739"/>
    <cellStyle name="Note 5 6 19 2" xfId="28740"/>
    <cellStyle name="Note 5 6 19 2 2" xfId="28741"/>
    <cellStyle name="Note 5 6 19 3" xfId="28742"/>
    <cellStyle name="Note 5 6 2" xfId="28743"/>
    <cellStyle name="Note 5 6 2 10" xfId="28744"/>
    <cellStyle name="Note 5 6 2 10 2" xfId="28745"/>
    <cellStyle name="Note 5 6 2 10 2 2" xfId="28746"/>
    <cellStyle name="Note 5 6 2 10 3" xfId="28747"/>
    <cellStyle name="Note 5 6 2 11" xfId="28748"/>
    <cellStyle name="Note 5 6 2 11 2" xfId="28749"/>
    <cellStyle name="Note 5 6 2 11 2 2" xfId="28750"/>
    <cellStyle name="Note 5 6 2 11 3" xfId="28751"/>
    <cellStyle name="Note 5 6 2 12" xfId="28752"/>
    <cellStyle name="Note 5 6 2 12 2" xfId="28753"/>
    <cellStyle name="Note 5 6 2 12 2 2" xfId="28754"/>
    <cellStyle name="Note 5 6 2 12 3" xfId="28755"/>
    <cellStyle name="Note 5 6 2 13" xfId="28756"/>
    <cellStyle name="Note 5 6 2 13 2" xfId="28757"/>
    <cellStyle name="Note 5 6 2 13 2 2" xfId="28758"/>
    <cellStyle name="Note 5 6 2 13 3" xfId="28759"/>
    <cellStyle name="Note 5 6 2 14" xfId="28760"/>
    <cellStyle name="Note 5 6 2 14 2" xfId="28761"/>
    <cellStyle name="Note 5 6 2 14 2 2" xfId="28762"/>
    <cellStyle name="Note 5 6 2 14 3" xfId="28763"/>
    <cellStyle name="Note 5 6 2 15" xfId="28764"/>
    <cellStyle name="Note 5 6 2 15 2" xfId="28765"/>
    <cellStyle name="Note 5 6 2 15 2 2" xfId="28766"/>
    <cellStyle name="Note 5 6 2 15 3" xfId="28767"/>
    <cellStyle name="Note 5 6 2 16" xfId="28768"/>
    <cellStyle name="Note 5 6 2 16 2" xfId="28769"/>
    <cellStyle name="Note 5 6 2 16 2 2" xfId="28770"/>
    <cellStyle name="Note 5 6 2 16 3" xfId="28771"/>
    <cellStyle name="Note 5 6 2 17" xfId="28772"/>
    <cellStyle name="Note 5 6 2 17 2" xfId="28773"/>
    <cellStyle name="Note 5 6 2 17 2 2" xfId="28774"/>
    <cellStyle name="Note 5 6 2 17 3" xfId="28775"/>
    <cellStyle name="Note 5 6 2 18" xfId="28776"/>
    <cellStyle name="Note 5 6 2 18 2" xfId="28777"/>
    <cellStyle name="Note 5 6 2 18 2 2" xfId="28778"/>
    <cellStyle name="Note 5 6 2 18 3" xfId="28779"/>
    <cellStyle name="Note 5 6 2 19" xfId="28780"/>
    <cellStyle name="Note 5 6 2 19 2" xfId="28781"/>
    <cellStyle name="Note 5 6 2 19 2 2" xfId="28782"/>
    <cellStyle name="Note 5 6 2 19 3" xfId="28783"/>
    <cellStyle name="Note 5 6 2 2" xfId="28784"/>
    <cellStyle name="Note 5 6 2 2 2" xfId="28785"/>
    <cellStyle name="Note 5 6 2 2 2 2" xfId="28786"/>
    <cellStyle name="Note 5 6 2 2 3" xfId="28787"/>
    <cellStyle name="Note 5 6 2 20" xfId="28788"/>
    <cellStyle name="Note 5 6 2 20 2" xfId="28789"/>
    <cellStyle name="Note 5 6 2 20 2 2" xfId="28790"/>
    <cellStyle name="Note 5 6 2 20 3" xfId="28791"/>
    <cellStyle name="Note 5 6 2 21" xfId="28792"/>
    <cellStyle name="Note 5 6 2 21 2" xfId="28793"/>
    <cellStyle name="Note 5 6 2 22" xfId="28794"/>
    <cellStyle name="Note 5 6 2 3" xfId="28795"/>
    <cellStyle name="Note 5 6 2 3 2" xfId="28796"/>
    <cellStyle name="Note 5 6 2 3 2 2" xfId="28797"/>
    <cellStyle name="Note 5 6 2 3 3" xfId="28798"/>
    <cellStyle name="Note 5 6 2 4" xfId="28799"/>
    <cellStyle name="Note 5 6 2 4 2" xfId="28800"/>
    <cellStyle name="Note 5 6 2 4 2 2" xfId="28801"/>
    <cellStyle name="Note 5 6 2 4 3" xfId="28802"/>
    <cellStyle name="Note 5 6 2 5" xfId="28803"/>
    <cellStyle name="Note 5 6 2 5 2" xfId="28804"/>
    <cellStyle name="Note 5 6 2 5 2 2" xfId="28805"/>
    <cellStyle name="Note 5 6 2 5 3" xfId="28806"/>
    <cellStyle name="Note 5 6 2 6" xfId="28807"/>
    <cellStyle name="Note 5 6 2 6 2" xfId="28808"/>
    <cellStyle name="Note 5 6 2 6 2 2" xfId="28809"/>
    <cellStyle name="Note 5 6 2 6 3" xfId="28810"/>
    <cellStyle name="Note 5 6 2 7" xfId="28811"/>
    <cellStyle name="Note 5 6 2 7 2" xfId="28812"/>
    <cellStyle name="Note 5 6 2 7 2 2" xfId="28813"/>
    <cellStyle name="Note 5 6 2 7 3" xfId="28814"/>
    <cellStyle name="Note 5 6 2 8" xfId="28815"/>
    <cellStyle name="Note 5 6 2 8 2" xfId="28816"/>
    <cellStyle name="Note 5 6 2 8 2 2" xfId="28817"/>
    <cellStyle name="Note 5 6 2 8 3" xfId="28818"/>
    <cellStyle name="Note 5 6 2 9" xfId="28819"/>
    <cellStyle name="Note 5 6 2 9 2" xfId="28820"/>
    <cellStyle name="Note 5 6 2 9 2 2" xfId="28821"/>
    <cellStyle name="Note 5 6 2 9 3" xfId="28822"/>
    <cellStyle name="Note 5 6 20" xfId="28823"/>
    <cellStyle name="Note 5 6 20 2" xfId="28824"/>
    <cellStyle name="Note 5 6 20 2 2" xfId="28825"/>
    <cellStyle name="Note 5 6 20 3" xfId="28826"/>
    <cellStyle name="Note 5 6 21" xfId="28827"/>
    <cellStyle name="Note 5 6 21 2" xfId="28828"/>
    <cellStyle name="Note 5 6 21 2 2" xfId="28829"/>
    <cellStyle name="Note 5 6 21 3" xfId="28830"/>
    <cellStyle name="Note 5 6 22" xfId="28831"/>
    <cellStyle name="Note 5 6 22 2" xfId="28832"/>
    <cellStyle name="Note 5 6 23" xfId="28833"/>
    <cellStyle name="Note 5 6 3" xfId="28834"/>
    <cellStyle name="Note 5 6 3 2" xfId="28835"/>
    <cellStyle name="Note 5 6 3 2 2" xfId="28836"/>
    <cellStyle name="Note 5 6 3 3" xfId="28837"/>
    <cellStyle name="Note 5 6 4" xfId="28838"/>
    <cellStyle name="Note 5 6 4 2" xfId="28839"/>
    <cellStyle name="Note 5 6 4 2 2" xfId="28840"/>
    <cellStyle name="Note 5 6 4 3" xfId="28841"/>
    <cellStyle name="Note 5 6 5" xfId="28842"/>
    <cellStyle name="Note 5 6 5 2" xfId="28843"/>
    <cellStyle name="Note 5 6 5 2 2" xfId="28844"/>
    <cellStyle name="Note 5 6 5 3" xfId="28845"/>
    <cellStyle name="Note 5 6 6" xfId="28846"/>
    <cellStyle name="Note 5 6 6 2" xfId="28847"/>
    <cellStyle name="Note 5 6 6 2 2" xfId="28848"/>
    <cellStyle name="Note 5 6 6 3" xfId="28849"/>
    <cellStyle name="Note 5 6 7" xfId="28850"/>
    <cellStyle name="Note 5 6 7 2" xfId="28851"/>
    <cellStyle name="Note 5 6 7 2 2" xfId="28852"/>
    <cellStyle name="Note 5 6 7 3" xfId="28853"/>
    <cellStyle name="Note 5 6 8" xfId="28854"/>
    <cellStyle name="Note 5 6 8 2" xfId="28855"/>
    <cellStyle name="Note 5 6 8 2 2" xfId="28856"/>
    <cellStyle name="Note 5 6 8 3" xfId="28857"/>
    <cellStyle name="Note 5 6 9" xfId="28858"/>
    <cellStyle name="Note 5 6 9 2" xfId="28859"/>
    <cellStyle name="Note 5 6 9 2 2" xfId="28860"/>
    <cellStyle name="Note 5 6 9 3" xfId="28861"/>
    <cellStyle name="Note 5 7" xfId="853"/>
    <cellStyle name="Note 5 7 10" xfId="28862"/>
    <cellStyle name="Note 5 7 10 2" xfId="28863"/>
    <cellStyle name="Note 5 7 10 2 2" xfId="28864"/>
    <cellStyle name="Note 5 7 10 3" xfId="28865"/>
    <cellStyle name="Note 5 7 11" xfId="28866"/>
    <cellStyle name="Note 5 7 11 2" xfId="28867"/>
    <cellStyle name="Note 5 7 11 2 2" xfId="28868"/>
    <cellStyle name="Note 5 7 11 3" xfId="28869"/>
    <cellStyle name="Note 5 7 12" xfId="28870"/>
    <cellStyle name="Note 5 7 12 2" xfId="28871"/>
    <cellStyle name="Note 5 7 12 2 2" xfId="28872"/>
    <cellStyle name="Note 5 7 12 3" xfId="28873"/>
    <cellStyle name="Note 5 7 13" xfId="28874"/>
    <cellStyle name="Note 5 7 13 2" xfId="28875"/>
    <cellStyle name="Note 5 7 13 2 2" xfId="28876"/>
    <cellStyle name="Note 5 7 13 3" xfId="28877"/>
    <cellStyle name="Note 5 7 14" xfId="28878"/>
    <cellStyle name="Note 5 7 14 2" xfId="28879"/>
    <cellStyle name="Note 5 7 14 2 2" xfId="28880"/>
    <cellStyle name="Note 5 7 14 3" xfId="28881"/>
    <cellStyle name="Note 5 7 15" xfId="28882"/>
    <cellStyle name="Note 5 7 15 2" xfId="28883"/>
    <cellStyle name="Note 5 7 15 2 2" xfId="28884"/>
    <cellStyle name="Note 5 7 15 3" xfId="28885"/>
    <cellStyle name="Note 5 7 16" xfId="28886"/>
    <cellStyle name="Note 5 7 16 2" xfId="28887"/>
    <cellStyle name="Note 5 7 16 2 2" xfId="28888"/>
    <cellStyle name="Note 5 7 16 3" xfId="28889"/>
    <cellStyle name="Note 5 7 17" xfId="28890"/>
    <cellStyle name="Note 5 7 17 2" xfId="28891"/>
    <cellStyle name="Note 5 7 17 2 2" xfId="28892"/>
    <cellStyle name="Note 5 7 17 3" xfId="28893"/>
    <cellStyle name="Note 5 7 18" xfId="28894"/>
    <cellStyle name="Note 5 7 18 2" xfId="28895"/>
    <cellStyle name="Note 5 7 18 2 2" xfId="28896"/>
    <cellStyle name="Note 5 7 18 3" xfId="28897"/>
    <cellStyle name="Note 5 7 19" xfId="28898"/>
    <cellStyle name="Note 5 7 19 2" xfId="28899"/>
    <cellStyle name="Note 5 7 19 2 2" xfId="28900"/>
    <cellStyle name="Note 5 7 19 3" xfId="28901"/>
    <cellStyle name="Note 5 7 2" xfId="28902"/>
    <cellStyle name="Note 5 7 2 2" xfId="28903"/>
    <cellStyle name="Note 5 7 2 2 2" xfId="28904"/>
    <cellStyle name="Note 5 7 2 3" xfId="28905"/>
    <cellStyle name="Note 5 7 20" xfId="28906"/>
    <cellStyle name="Note 5 7 20 2" xfId="28907"/>
    <cellStyle name="Note 5 7 20 2 2" xfId="28908"/>
    <cellStyle name="Note 5 7 20 3" xfId="28909"/>
    <cellStyle name="Note 5 7 21" xfId="28910"/>
    <cellStyle name="Note 5 7 21 2" xfId="28911"/>
    <cellStyle name="Note 5 7 22" xfId="28912"/>
    <cellStyle name="Note 5 7 3" xfId="28913"/>
    <cellStyle name="Note 5 7 3 2" xfId="28914"/>
    <cellStyle name="Note 5 7 3 2 2" xfId="28915"/>
    <cellStyle name="Note 5 7 3 3" xfId="28916"/>
    <cellStyle name="Note 5 7 4" xfId="28917"/>
    <cellStyle name="Note 5 7 4 2" xfId="28918"/>
    <cellStyle name="Note 5 7 4 2 2" xfId="28919"/>
    <cellStyle name="Note 5 7 4 3" xfId="28920"/>
    <cellStyle name="Note 5 7 5" xfId="28921"/>
    <cellStyle name="Note 5 7 5 2" xfId="28922"/>
    <cellStyle name="Note 5 7 5 2 2" xfId="28923"/>
    <cellStyle name="Note 5 7 5 3" xfId="28924"/>
    <cellStyle name="Note 5 7 6" xfId="28925"/>
    <cellStyle name="Note 5 7 6 2" xfId="28926"/>
    <cellStyle name="Note 5 7 6 2 2" xfId="28927"/>
    <cellStyle name="Note 5 7 6 3" xfId="28928"/>
    <cellStyle name="Note 5 7 7" xfId="28929"/>
    <cellStyle name="Note 5 7 7 2" xfId="28930"/>
    <cellStyle name="Note 5 7 7 2 2" xfId="28931"/>
    <cellStyle name="Note 5 7 7 3" xfId="28932"/>
    <cellStyle name="Note 5 7 8" xfId="28933"/>
    <cellStyle name="Note 5 7 8 2" xfId="28934"/>
    <cellStyle name="Note 5 7 8 2 2" xfId="28935"/>
    <cellStyle name="Note 5 7 8 3" xfId="28936"/>
    <cellStyle name="Note 5 7 9" xfId="28937"/>
    <cellStyle name="Note 5 7 9 2" xfId="28938"/>
    <cellStyle name="Note 5 7 9 2 2" xfId="28939"/>
    <cellStyle name="Note 5 7 9 3" xfId="28940"/>
    <cellStyle name="Note 5 8" xfId="854"/>
    <cellStyle name="Note 5 8 2" xfId="28941"/>
    <cellStyle name="Note 5 8 2 2" xfId="28942"/>
    <cellStyle name="Note 5 8 3" xfId="28943"/>
    <cellStyle name="Note 5 9" xfId="28944"/>
    <cellStyle name="Note 5 9 2" xfId="28945"/>
    <cellStyle name="Note 5 9 2 2" xfId="28946"/>
    <cellStyle name="Note 5 9 3" xfId="28947"/>
    <cellStyle name="Note 6" xfId="855"/>
    <cellStyle name="Note 6 10" xfId="28948"/>
    <cellStyle name="Note 6 10 2" xfId="28949"/>
    <cellStyle name="Note 6 10 2 2" xfId="28950"/>
    <cellStyle name="Note 6 10 3" xfId="28951"/>
    <cellStyle name="Note 6 11" xfId="28952"/>
    <cellStyle name="Note 6 11 2" xfId="28953"/>
    <cellStyle name="Note 6 11 2 2" xfId="28954"/>
    <cellStyle name="Note 6 11 3" xfId="28955"/>
    <cellStyle name="Note 6 12" xfId="28956"/>
    <cellStyle name="Note 6 12 2" xfId="28957"/>
    <cellStyle name="Note 6 12 2 2" xfId="28958"/>
    <cellStyle name="Note 6 12 3" xfId="28959"/>
    <cellStyle name="Note 6 13" xfId="28960"/>
    <cellStyle name="Note 6 13 2" xfId="28961"/>
    <cellStyle name="Note 6 13 2 2" xfId="28962"/>
    <cellStyle name="Note 6 13 3" xfId="28963"/>
    <cellStyle name="Note 6 14" xfId="28964"/>
    <cellStyle name="Note 6 14 2" xfId="28965"/>
    <cellStyle name="Note 6 14 2 2" xfId="28966"/>
    <cellStyle name="Note 6 14 3" xfId="28967"/>
    <cellStyle name="Note 6 15" xfId="28968"/>
    <cellStyle name="Note 6 15 2" xfId="28969"/>
    <cellStyle name="Note 6 15 2 2" xfId="28970"/>
    <cellStyle name="Note 6 15 3" xfId="28971"/>
    <cellStyle name="Note 6 16" xfId="28972"/>
    <cellStyle name="Note 6 16 2" xfId="28973"/>
    <cellStyle name="Note 6 16 2 2" xfId="28974"/>
    <cellStyle name="Note 6 16 3" xfId="28975"/>
    <cellStyle name="Note 6 17" xfId="28976"/>
    <cellStyle name="Note 6 17 2" xfId="28977"/>
    <cellStyle name="Note 6 17 2 2" xfId="28978"/>
    <cellStyle name="Note 6 17 3" xfId="28979"/>
    <cellStyle name="Note 6 18" xfId="28980"/>
    <cellStyle name="Note 6 18 2" xfId="28981"/>
    <cellStyle name="Note 6 18 2 2" xfId="28982"/>
    <cellStyle name="Note 6 18 3" xfId="28983"/>
    <cellStyle name="Note 6 19" xfId="28984"/>
    <cellStyle name="Note 6 19 2" xfId="28985"/>
    <cellStyle name="Note 6 19 2 2" xfId="28986"/>
    <cellStyle name="Note 6 19 3" xfId="28987"/>
    <cellStyle name="Note 6 2" xfId="856"/>
    <cellStyle name="Note 6 2 10" xfId="28988"/>
    <cellStyle name="Note 6 2 10 2" xfId="28989"/>
    <cellStyle name="Note 6 2 10 2 2" xfId="28990"/>
    <cellStyle name="Note 6 2 10 3" xfId="28991"/>
    <cellStyle name="Note 6 2 11" xfId="28992"/>
    <cellStyle name="Note 6 2 11 2" xfId="28993"/>
    <cellStyle name="Note 6 2 11 2 2" xfId="28994"/>
    <cellStyle name="Note 6 2 11 3" xfId="28995"/>
    <cellStyle name="Note 6 2 12" xfId="28996"/>
    <cellStyle name="Note 6 2 12 2" xfId="28997"/>
    <cellStyle name="Note 6 2 12 2 2" xfId="28998"/>
    <cellStyle name="Note 6 2 12 3" xfId="28999"/>
    <cellStyle name="Note 6 2 13" xfId="29000"/>
    <cellStyle name="Note 6 2 13 2" xfId="29001"/>
    <cellStyle name="Note 6 2 13 2 2" xfId="29002"/>
    <cellStyle name="Note 6 2 13 3" xfId="29003"/>
    <cellStyle name="Note 6 2 14" xfId="29004"/>
    <cellStyle name="Note 6 2 14 2" xfId="29005"/>
    <cellStyle name="Note 6 2 14 2 2" xfId="29006"/>
    <cellStyle name="Note 6 2 14 3" xfId="29007"/>
    <cellStyle name="Note 6 2 15" xfId="29008"/>
    <cellStyle name="Note 6 2 15 2" xfId="29009"/>
    <cellStyle name="Note 6 2 15 2 2" xfId="29010"/>
    <cellStyle name="Note 6 2 15 3" xfId="29011"/>
    <cellStyle name="Note 6 2 16" xfId="29012"/>
    <cellStyle name="Note 6 2 16 2" xfId="29013"/>
    <cellStyle name="Note 6 2 16 2 2" xfId="29014"/>
    <cellStyle name="Note 6 2 16 3" xfId="29015"/>
    <cellStyle name="Note 6 2 17" xfId="29016"/>
    <cellStyle name="Note 6 2 17 2" xfId="29017"/>
    <cellStyle name="Note 6 2 17 2 2" xfId="29018"/>
    <cellStyle name="Note 6 2 17 3" xfId="29019"/>
    <cellStyle name="Note 6 2 18" xfId="29020"/>
    <cellStyle name="Note 6 2 18 2" xfId="29021"/>
    <cellStyle name="Note 6 2 18 2 2" xfId="29022"/>
    <cellStyle name="Note 6 2 18 3" xfId="29023"/>
    <cellStyle name="Note 6 2 19" xfId="29024"/>
    <cellStyle name="Note 6 2 19 2" xfId="29025"/>
    <cellStyle name="Note 6 2 19 2 2" xfId="29026"/>
    <cellStyle name="Note 6 2 19 3" xfId="29027"/>
    <cellStyle name="Note 6 2 2" xfId="857"/>
    <cellStyle name="Note 6 2 2 10" xfId="29028"/>
    <cellStyle name="Note 6 2 2 10 2" xfId="29029"/>
    <cellStyle name="Note 6 2 2 10 2 2" xfId="29030"/>
    <cellStyle name="Note 6 2 2 10 3" xfId="29031"/>
    <cellStyle name="Note 6 2 2 11" xfId="29032"/>
    <cellStyle name="Note 6 2 2 11 2" xfId="29033"/>
    <cellStyle name="Note 6 2 2 11 2 2" xfId="29034"/>
    <cellStyle name="Note 6 2 2 11 3" xfId="29035"/>
    <cellStyle name="Note 6 2 2 12" xfId="29036"/>
    <cellStyle name="Note 6 2 2 12 2" xfId="29037"/>
    <cellStyle name="Note 6 2 2 12 2 2" xfId="29038"/>
    <cellStyle name="Note 6 2 2 12 3" xfId="29039"/>
    <cellStyle name="Note 6 2 2 13" xfId="29040"/>
    <cellStyle name="Note 6 2 2 13 2" xfId="29041"/>
    <cellStyle name="Note 6 2 2 13 2 2" xfId="29042"/>
    <cellStyle name="Note 6 2 2 13 3" xfId="29043"/>
    <cellStyle name="Note 6 2 2 14" xfId="29044"/>
    <cellStyle name="Note 6 2 2 14 2" xfId="29045"/>
    <cellStyle name="Note 6 2 2 14 2 2" xfId="29046"/>
    <cellStyle name="Note 6 2 2 14 3" xfId="29047"/>
    <cellStyle name="Note 6 2 2 15" xfId="29048"/>
    <cellStyle name="Note 6 2 2 15 2" xfId="29049"/>
    <cellStyle name="Note 6 2 2 15 2 2" xfId="29050"/>
    <cellStyle name="Note 6 2 2 15 3" xfId="29051"/>
    <cellStyle name="Note 6 2 2 16" xfId="29052"/>
    <cellStyle name="Note 6 2 2 16 2" xfId="29053"/>
    <cellStyle name="Note 6 2 2 16 2 2" xfId="29054"/>
    <cellStyle name="Note 6 2 2 16 3" xfId="29055"/>
    <cellStyle name="Note 6 2 2 17" xfId="29056"/>
    <cellStyle name="Note 6 2 2 17 2" xfId="29057"/>
    <cellStyle name="Note 6 2 2 17 2 2" xfId="29058"/>
    <cellStyle name="Note 6 2 2 17 3" xfId="29059"/>
    <cellStyle name="Note 6 2 2 18" xfId="29060"/>
    <cellStyle name="Note 6 2 2 18 2" xfId="29061"/>
    <cellStyle name="Note 6 2 2 18 2 2" xfId="29062"/>
    <cellStyle name="Note 6 2 2 18 3" xfId="29063"/>
    <cellStyle name="Note 6 2 2 19" xfId="29064"/>
    <cellStyle name="Note 6 2 2 19 2" xfId="29065"/>
    <cellStyle name="Note 6 2 2 19 2 2" xfId="29066"/>
    <cellStyle name="Note 6 2 2 19 3" xfId="29067"/>
    <cellStyle name="Note 6 2 2 2" xfId="858"/>
    <cellStyle name="Note 6 2 2 2 10" xfId="29068"/>
    <cellStyle name="Note 6 2 2 2 10 2" xfId="29069"/>
    <cellStyle name="Note 6 2 2 2 10 2 2" xfId="29070"/>
    <cellStyle name="Note 6 2 2 2 10 3" xfId="29071"/>
    <cellStyle name="Note 6 2 2 2 11" xfId="29072"/>
    <cellStyle name="Note 6 2 2 2 11 2" xfId="29073"/>
    <cellStyle name="Note 6 2 2 2 11 2 2" xfId="29074"/>
    <cellStyle name="Note 6 2 2 2 11 3" xfId="29075"/>
    <cellStyle name="Note 6 2 2 2 12" xfId="29076"/>
    <cellStyle name="Note 6 2 2 2 12 2" xfId="29077"/>
    <cellStyle name="Note 6 2 2 2 12 2 2" xfId="29078"/>
    <cellStyle name="Note 6 2 2 2 12 3" xfId="29079"/>
    <cellStyle name="Note 6 2 2 2 13" xfId="29080"/>
    <cellStyle name="Note 6 2 2 2 13 2" xfId="29081"/>
    <cellStyle name="Note 6 2 2 2 13 2 2" xfId="29082"/>
    <cellStyle name="Note 6 2 2 2 13 3" xfId="29083"/>
    <cellStyle name="Note 6 2 2 2 14" xfId="29084"/>
    <cellStyle name="Note 6 2 2 2 14 2" xfId="29085"/>
    <cellStyle name="Note 6 2 2 2 14 2 2" xfId="29086"/>
    <cellStyle name="Note 6 2 2 2 14 3" xfId="29087"/>
    <cellStyle name="Note 6 2 2 2 15" xfId="29088"/>
    <cellStyle name="Note 6 2 2 2 15 2" xfId="29089"/>
    <cellStyle name="Note 6 2 2 2 15 2 2" xfId="29090"/>
    <cellStyle name="Note 6 2 2 2 15 3" xfId="29091"/>
    <cellStyle name="Note 6 2 2 2 16" xfId="29092"/>
    <cellStyle name="Note 6 2 2 2 16 2" xfId="29093"/>
    <cellStyle name="Note 6 2 2 2 16 2 2" xfId="29094"/>
    <cellStyle name="Note 6 2 2 2 16 3" xfId="29095"/>
    <cellStyle name="Note 6 2 2 2 17" xfId="29096"/>
    <cellStyle name="Note 6 2 2 2 17 2" xfId="29097"/>
    <cellStyle name="Note 6 2 2 2 17 2 2" xfId="29098"/>
    <cellStyle name="Note 6 2 2 2 17 3" xfId="29099"/>
    <cellStyle name="Note 6 2 2 2 18" xfId="29100"/>
    <cellStyle name="Note 6 2 2 2 18 2" xfId="29101"/>
    <cellStyle name="Note 6 2 2 2 19" xfId="29102"/>
    <cellStyle name="Note 6 2 2 2 2" xfId="29103"/>
    <cellStyle name="Note 6 2 2 2 2 10" xfId="29104"/>
    <cellStyle name="Note 6 2 2 2 2 10 2" xfId="29105"/>
    <cellStyle name="Note 6 2 2 2 2 10 2 2" xfId="29106"/>
    <cellStyle name="Note 6 2 2 2 2 10 3" xfId="29107"/>
    <cellStyle name="Note 6 2 2 2 2 11" xfId="29108"/>
    <cellStyle name="Note 6 2 2 2 2 11 2" xfId="29109"/>
    <cellStyle name="Note 6 2 2 2 2 11 2 2" xfId="29110"/>
    <cellStyle name="Note 6 2 2 2 2 11 3" xfId="29111"/>
    <cellStyle name="Note 6 2 2 2 2 12" xfId="29112"/>
    <cellStyle name="Note 6 2 2 2 2 12 2" xfId="29113"/>
    <cellStyle name="Note 6 2 2 2 2 12 2 2" xfId="29114"/>
    <cellStyle name="Note 6 2 2 2 2 12 3" xfId="29115"/>
    <cellStyle name="Note 6 2 2 2 2 13" xfId="29116"/>
    <cellStyle name="Note 6 2 2 2 2 13 2" xfId="29117"/>
    <cellStyle name="Note 6 2 2 2 2 13 2 2" xfId="29118"/>
    <cellStyle name="Note 6 2 2 2 2 13 3" xfId="29119"/>
    <cellStyle name="Note 6 2 2 2 2 14" xfId="29120"/>
    <cellStyle name="Note 6 2 2 2 2 14 2" xfId="29121"/>
    <cellStyle name="Note 6 2 2 2 2 14 2 2" xfId="29122"/>
    <cellStyle name="Note 6 2 2 2 2 14 3" xfId="29123"/>
    <cellStyle name="Note 6 2 2 2 2 15" xfId="29124"/>
    <cellStyle name="Note 6 2 2 2 2 15 2" xfId="29125"/>
    <cellStyle name="Note 6 2 2 2 2 15 2 2" xfId="29126"/>
    <cellStyle name="Note 6 2 2 2 2 15 3" xfId="29127"/>
    <cellStyle name="Note 6 2 2 2 2 16" xfId="29128"/>
    <cellStyle name="Note 6 2 2 2 2 16 2" xfId="29129"/>
    <cellStyle name="Note 6 2 2 2 2 16 2 2" xfId="29130"/>
    <cellStyle name="Note 6 2 2 2 2 16 3" xfId="29131"/>
    <cellStyle name="Note 6 2 2 2 2 17" xfId="29132"/>
    <cellStyle name="Note 6 2 2 2 2 17 2" xfId="29133"/>
    <cellStyle name="Note 6 2 2 2 2 17 2 2" xfId="29134"/>
    <cellStyle name="Note 6 2 2 2 2 17 3" xfId="29135"/>
    <cellStyle name="Note 6 2 2 2 2 18" xfId="29136"/>
    <cellStyle name="Note 6 2 2 2 2 18 2" xfId="29137"/>
    <cellStyle name="Note 6 2 2 2 2 18 2 2" xfId="29138"/>
    <cellStyle name="Note 6 2 2 2 2 18 3" xfId="29139"/>
    <cellStyle name="Note 6 2 2 2 2 19" xfId="29140"/>
    <cellStyle name="Note 6 2 2 2 2 19 2" xfId="29141"/>
    <cellStyle name="Note 6 2 2 2 2 19 2 2" xfId="29142"/>
    <cellStyle name="Note 6 2 2 2 2 19 3" xfId="29143"/>
    <cellStyle name="Note 6 2 2 2 2 2" xfId="29144"/>
    <cellStyle name="Note 6 2 2 2 2 2 2" xfId="29145"/>
    <cellStyle name="Note 6 2 2 2 2 2 2 2" xfId="29146"/>
    <cellStyle name="Note 6 2 2 2 2 2 3" xfId="29147"/>
    <cellStyle name="Note 6 2 2 2 2 20" xfId="29148"/>
    <cellStyle name="Note 6 2 2 2 2 20 2" xfId="29149"/>
    <cellStyle name="Note 6 2 2 2 2 20 2 2" xfId="29150"/>
    <cellStyle name="Note 6 2 2 2 2 20 3" xfId="29151"/>
    <cellStyle name="Note 6 2 2 2 2 21" xfId="29152"/>
    <cellStyle name="Note 6 2 2 2 2 21 2" xfId="29153"/>
    <cellStyle name="Note 6 2 2 2 2 22" xfId="29154"/>
    <cellStyle name="Note 6 2 2 2 2 3" xfId="29155"/>
    <cellStyle name="Note 6 2 2 2 2 3 2" xfId="29156"/>
    <cellStyle name="Note 6 2 2 2 2 3 2 2" xfId="29157"/>
    <cellStyle name="Note 6 2 2 2 2 3 3" xfId="29158"/>
    <cellStyle name="Note 6 2 2 2 2 4" xfId="29159"/>
    <cellStyle name="Note 6 2 2 2 2 4 2" xfId="29160"/>
    <cellStyle name="Note 6 2 2 2 2 4 2 2" xfId="29161"/>
    <cellStyle name="Note 6 2 2 2 2 4 3" xfId="29162"/>
    <cellStyle name="Note 6 2 2 2 2 5" xfId="29163"/>
    <cellStyle name="Note 6 2 2 2 2 5 2" xfId="29164"/>
    <cellStyle name="Note 6 2 2 2 2 5 2 2" xfId="29165"/>
    <cellStyle name="Note 6 2 2 2 2 5 3" xfId="29166"/>
    <cellStyle name="Note 6 2 2 2 2 6" xfId="29167"/>
    <cellStyle name="Note 6 2 2 2 2 6 2" xfId="29168"/>
    <cellStyle name="Note 6 2 2 2 2 6 2 2" xfId="29169"/>
    <cellStyle name="Note 6 2 2 2 2 6 3" xfId="29170"/>
    <cellStyle name="Note 6 2 2 2 2 7" xfId="29171"/>
    <cellStyle name="Note 6 2 2 2 2 7 2" xfId="29172"/>
    <cellStyle name="Note 6 2 2 2 2 7 2 2" xfId="29173"/>
    <cellStyle name="Note 6 2 2 2 2 7 3" xfId="29174"/>
    <cellStyle name="Note 6 2 2 2 2 8" xfId="29175"/>
    <cellStyle name="Note 6 2 2 2 2 8 2" xfId="29176"/>
    <cellStyle name="Note 6 2 2 2 2 8 2 2" xfId="29177"/>
    <cellStyle name="Note 6 2 2 2 2 8 3" xfId="29178"/>
    <cellStyle name="Note 6 2 2 2 2 9" xfId="29179"/>
    <cellStyle name="Note 6 2 2 2 2 9 2" xfId="29180"/>
    <cellStyle name="Note 6 2 2 2 2 9 2 2" xfId="29181"/>
    <cellStyle name="Note 6 2 2 2 2 9 3" xfId="29182"/>
    <cellStyle name="Note 6 2 2 2 3" xfId="29183"/>
    <cellStyle name="Note 6 2 2 2 3 2" xfId="29184"/>
    <cellStyle name="Note 6 2 2 2 3 2 2" xfId="29185"/>
    <cellStyle name="Note 6 2 2 2 3 3" xfId="29186"/>
    <cellStyle name="Note 6 2 2 2 4" xfId="29187"/>
    <cellStyle name="Note 6 2 2 2 4 2" xfId="29188"/>
    <cellStyle name="Note 6 2 2 2 4 2 2" xfId="29189"/>
    <cellStyle name="Note 6 2 2 2 4 3" xfId="29190"/>
    <cellStyle name="Note 6 2 2 2 5" xfId="29191"/>
    <cellStyle name="Note 6 2 2 2 5 2" xfId="29192"/>
    <cellStyle name="Note 6 2 2 2 5 2 2" xfId="29193"/>
    <cellStyle name="Note 6 2 2 2 5 3" xfId="29194"/>
    <cellStyle name="Note 6 2 2 2 6" xfId="29195"/>
    <cellStyle name="Note 6 2 2 2 6 2" xfId="29196"/>
    <cellStyle name="Note 6 2 2 2 6 2 2" xfId="29197"/>
    <cellStyle name="Note 6 2 2 2 6 3" xfId="29198"/>
    <cellStyle name="Note 6 2 2 2 7" xfId="29199"/>
    <cellStyle name="Note 6 2 2 2 7 2" xfId="29200"/>
    <cellStyle name="Note 6 2 2 2 7 2 2" xfId="29201"/>
    <cellStyle name="Note 6 2 2 2 7 3" xfId="29202"/>
    <cellStyle name="Note 6 2 2 2 8" xfId="29203"/>
    <cellStyle name="Note 6 2 2 2 8 2" xfId="29204"/>
    <cellStyle name="Note 6 2 2 2 8 2 2" xfId="29205"/>
    <cellStyle name="Note 6 2 2 2 8 3" xfId="29206"/>
    <cellStyle name="Note 6 2 2 2 9" xfId="29207"/>
    <cellStyle name="Note 6 2 2 2 9 2" xfId="29208"/>
    <cellStyle name="Note 6 2 2 2 9 2 2" xfId="29209"/>
    <cellStyle name="Note 6 2 2 2 9 3" xfId="29210"/>
    <cellStyle name="Note 6 2 2 20" xfId="29211"/>
    <cellStyle name="Note 6 2 2 20 2" xfId="29212"/>
    <cellStyle name="Note 6 2 2 20 2 2" xfId="29213"/>
    <cellStyle name="Note 6 2 2 20 3" xfId="29214"/>
    <cellStyle name="Note 6 2 2 21" xfId="29215"/>
    <cellStyle name="Note 6 2 2 21 2" xfId="29216"/>
    <cellStyle name="Note 6 2 2 22" xfId="29217"/>
    <cellStyle name="Note 6 2 2 3" xfId="859"/>
    <cellStyle name="Note 6 2 2 3 10" xfId="29218"/>
    <cellStyle name="Note 6 2 2 3 10 2" xfId="29219"/>
    <cellStyle name="Note 6 2 2 3 10 2 2" xfId="29220"/>
    <cellStyle name="Note 6 2 2 3 10 3" xfId="29221"/>
    <cellStyle name="Note 6 2 2 3 11" xfId="29222"/>
    <cellStyle name="Note 6 2 2 3 11 2" xfId="29223"/>
    <cellStyle name="Note 6 2 2 3 11 2 2" xfId="29224"/>
    <cellStyle name="Note 6 2 2 3 11 3" xfId="29225"/>
    <cellStyle name="Note 6 2 2 3 12" xfId="29226"/>
    <cellStyle name="Note 6 2 2 3 12 2" xfId="29227"/>
    <cellStyle name="Note 6 2 2 3 12 2 2" xfId="29228"/>
    <cellStyle name="Note 6 2 2 3 12 3" xfId="29229"/>
    <cellStyle name="Note 6 2 2 3 13" xfId="29230"/>
    <cellStyle name="Note 6 2 2 3 13 2" xfId="29231"/>
    <cellStyle name="Note 6 2 2 3 13 2 2" xfId="29232"/>
    <cellStyle name="Note 6 2 2 3 13 3" xfId="29233"/>
    <cellStyle name="Note 6 2 2 3 14" xfId="29234"/>
    <cellStyle name="Note 6 2 2 3 14 2" xfId="29235"/>
    <cellStyle name="Note 6 2 2 3 14 2 2" xfId="29236"/>
    <cellStyle name="Note 6 2 2 3 14 3" xfId="29237"/>
    <cellStyle name="Note 6 2 2 3 15" xfId="29238"/>
    <cellStyle name="Note 6 2 2 3 15 2" xfId="29239"/>
    <cellStyle name="Note 6 2 2 3 15 2 2" xfId="29240"/>
    <cellStyle name="Note 6 2 2 3 15 3" xfId="29241"/>
    <cellStyle name="Note 6 2 2 3 16" xfId="29242"/>
    <cellStyle name="Note 6 2 2 3 16 2" xfId="29243"/>
    <cellStyle name="Note 6 2 2 3 16 2 2" xfId="29244"/>
    <cellStyle name="Note 6 2 2 3 16 3" xfId="29245"/>
    <cellStyle name="Note 6 2 2 3 17" xfId="29246"/>
    <cellStyle name="Note 6 2 2 3 17 2" xfId="29247"/>
    <cellStyle name="Note 6 2 2 3 17 2 2" xfId="29248"/>
    <cellStyle name="Note 6 2 2 3 17 3" xfId="29249"/>
    <cellStyle name="Note 6 2 2 3 18" xfId="29250"/>
    <cellStyle name="Note 6 2 2 3 18 2" xfId="29251"/>
    <cellStyle name="Note 6 2 2 3 19" xfId="29252"/>
    <cellStyle name="Note 6 2 2 3 2" xfId="29253"/>
    <cellStyle name="Note 6 2 2 3 2 10" xfId="29254"/>
    <cellStyle name="Note 6 2 2 3 2 10 2" xfId="29255"/>
    <cellStyle name="Note 6 2 2 3 2 10 2 2" xfId="29256"/>
    <cellStyle name="Note 6 2 2 3 2 10 3" xfId="29257"/>
    <cellStyle name="Note 6 2 2 3 2 11" xfId="29258"/>
    <cellStyle name="Note 6 2 2 3 2 11 2" xfId="29259"/>
    <cellStyle name="Note 6 2 2 3 2 11 2 2" xfId="29260"/>
    <cellStyle name="Note 6 2 2 3 2 11 3" xfId="29261"/>
    <cellStyle name="Note 6 2 2 3 2 12" xfId="29262"/>
    <cellStyle name="Note 6 2 2 3 2 12 2" xfId="29263"/>
    <cellStyle name="Note 6 2 2 3 2 12 2 2" xfId="29264"/>
    <cellStyle name="Note 6 2 2 3 2 12 3" xfId="29265"/>
    <cellStyle name="Note 6 2 2 3 2 13" xfId="29266"/>
    <cellStyle name="Note 6 2 2 3 2 13 2" xfId="29267"/>
    <cellStyle name="Note 6 2 2 3 2 13 2 2" xfId="29268"/>
    <cellStyle name="Note 6 2 2 3 2 13 3" xfId="29269"/>
    <cellStyle name="Note 6 2 2 3 2 14" xfId="29270"/>
    <cellStyle name="Note 6 2 2 3 2 14 2" xfId="29271"/>
    <cellStyle name="Note 6 2 2 3 2 14 2 2" xfId="29272"/>
    <cellStyle name="Note 6 2 2 3 2 14 3" xfId="29273"/>
    <cellStyle name="Note 6 2 2 3 2 15" xfId="29274"/>
    <cellStyle name="Note 6 2 2 3 2 15 2" xfId="29275"/>
    <cellStyle name="Note 6 2 2 3 2 15 2 2" xfId="29276"/>
    <cellStyle name="Note 6 2 2 3 2 15 3" xfId="29277"/>
    <cellStyle name="Note 6 2 2 3 2 16" xfId="29278"/>
    <cellStyle name="Note 6 2 2 3 2 16 2" xfId="29279"/>
    <cellStyle name="Note 6 2 2 3 2 16 2 2" xfId="29280"/>
    <cellStyle name="Note 6 2 2 3 2 16 3" xfId="29281"/>
    <cellStyle name="Note 6 2 2 3 2 17" xfId="29282"/>
    <cellStyle name="Note 6 2 2 3 2 17 2" xfId="29283"/>
    <cellStyle name="Note 6 2 2 3 2 17 2 2" xfId="29284"/>
    <cellStyle name="Note 6 2 2 3 2 17 3" xfId="29285"/>
    <cellStyle name="Note 6 2 2 3 2 18" xfId="29286"/>
    <cellStyle name="Note 6 2 2 3 2 18 2" xfId="29287"/>
    <cellStyle name="Note 6 2 2 3 2 18 2 2" xfId="29288"/>
    <cellStyle name="Note 6 2 2 3 2 18 3" xfId="29289"/>
    <cellStyle name="Note 6 2 2 3 2 19" xfId="29290"/>
    <cellStyle name="Note 6 2 2 3 2 19 2" xfId="29291"/>
    <cellStyle name="Note 6 2 2 3 2 19 2 2" xfId="29292"/>
    <cellStyle name="Note 6 2 2 3 2 19 3" xfId="29293"/>
    <cellStyle name="Note 6 2 2 3 2 2" xfId="29294"/>
    <cellStyle name="Note 6 2 2 3 2 2 2" xfId="29295"/>
    <cellStyle name="Note 6 2 2 3 2 2 2 2" xfId="29296"/>
    <cellStyle name="Note 6 2 2 3 2 2 3" xfId="29297"/>
    <cellStyle name="Note 6 2 2 3 2 20" xfId="29298"/>
    <cellStyle name="Note 6 2 2 3 2 20 2" xfId="29299"/>
    <cellStyle name="Note 6 2 2 3 2 20 2 2" xfId="29300"/>
    <cellStyle name="Note 6 2 2 3 2 20 3" xfId="29301"/>
    <cellStyle name="Note 6 2 2 3 2 21" xfId="29302"/>
    <cellStyle name="Note 6 2 2 3 2 21 2" xfId="29303"/>
    <cellStyle name="Note 6 2 2 3 2 22" xfId="29304"/>
    <cellStyle name="Note 6 2 2 3 2 3" xfId="29305"/>
    <cellStyle name="Note 6 2 2 3 2 3 2" xfId="29306"/>
    <cellStyle name="Note 6 2 2 3 2 3 2 2" xfId="29307"/>
    <cellStyle name="Note 6 2 2 3 2 3 3" xfId="29308"/>
    <cellStyle name="Note 6 2 2 3 2 4" xfId="29309"/>
    <cellStyle name="Note 6 2 2 3 2 4 2" xfId="29310"/>
    <cellStyle name="Note 6 2 2 3 2 4 2 2" xfId="29311"/>
    <cellStyle name="Note 6 2 2 3 2 4 3" xfId="29312"/>
    <cellStyle name="Note 6 2 2 3 2 5" xfId="29313"/>
    <cellStyle name="Note 6 2 2 3 2 5 2" xfId="29314"/>
    <cellStyle name="Note 6 2 2 3 2 5 2 2" xfId="29315"/>
    <cellStyle name="Note 6 2 2 3 2 5 3" xfId="29316"/>
    <cellStyle name="Note 6 2 2 3 2 6" xfId="29317"/>
    <cellStyle name="Note 6 2 2 3 2 6 2" xfId="29318"/>
    <cellStyle name="Note 6 2 2 3 2 6 2 2" xfId="29319"/>
    <cellStyle name="Note 6 2 2 3 2 6 3" xfId="29320"/>
    <cellStyle name="Note 6 2 2 3 2 7" xfId="29321"/>
    <cellStyle name="Note 6 2 2 3 2 7 2" xfId="29322"/>
    <cellStyle name="Note 6 2 2 3 2 7 2 2" xfId="29323"/>
    <cellStyle name="Note 6 2 2 3 2 7 3" xfId="29324"/>
    <cellStyle name="Note 6 2 2 3 2 8" xfId="29325"/>
    <cellStyle name="Note 6 2 2 3 2 8 2" xfId="29326"/>
    <cellStyle name="Note 6 2 2 3 2 8 2 2" xfId="29327"/>
    <cellStyle name="Note 6 2 2 3 2 8 3" xfId="29328"/>
    <cellStyle name="Note 6 2 2 3 2 9" xfId="29329"/>
    <cellStyle name="Note 6 2 2 3 2 9 2" xfId="29330"/>
    <cellStyle name="Note 6 2 2 3 2 9 2 2" xfId="29331"/>
    <cellStyle name="Note 6 2 2 3 2 9 3" xfId="29332"/>
    <cellStyle name="Note 6 2 2 3 3" xfId="29333"/>
    <cellStyle name="Note 6 2 2 3 3 2" xfId="29334"/>
    <cellStyle name="Note 6 2 2 3 3 2 2" xfId="29335"/>
    <cellStyle name="Note 6 2 2 3 3 3" xfId="29336"/>
    <cellStyle name="Note 6 2 2 3 4" xfId="29337"/>
    <cellStyle name="Note 6 2 2 3 4 2" xfId="29338"/>
    <cellStyle name="Note 6 2 2 3 4 2 2" xfId="29339"/>
    <cellStyle name="Note 6 2 2 3 4 3" xfId="29340"/>
    <cellStyle name="Note 6 2 2 3 5" xfId="29341"/>
    <cellStyle name="Note 6 2 2 3 5 2" xfId="29342"/>
    <cellStyle name="Note 6 2 2 3 5 2 2" xfId="29343"/>
    <cellStyle name="Note 6 2 2 3 5 3" xfId="29344"/>
    <cellStyle name="Note 6 2 2 3 6" xfId="29345"/>
    <cellStyle name="Note 6 2 2 3 6 2" xfId="29346"/>
    <cellStyle name="Note 6 2 2 3 6 2 2" xfId="29347"/>
    <cellStyle name="Note 6 2 2 3 6 3" xfId="29348"/>
    <cellStyle name="Note 6 2 2 3 7" xfId="29349"/>
    <cellStyle name="Note 6 2 2 3 7 2" xfId="29350"/>
    <cellStyle name="Note 6 2 2 3 7 2 2" xfId="29351"/>
    <cellStyle name="Note 6 2 2 3 7 3" xfId="29352"/>
    <cellStyle name="Note 6 2 2 3 8" xfId="29353"/>
    <cellStyle name="Note 6 2 2 3 8 2" xfId="29354"/>
    <cellStyle name="Note 6 2 2 3 8 2 2" xfId="29355"/>
    <cellStyle name="Note 6 2 2 3 8 3" xfId="29356"/>
    <cellStyle name="Note 6 2 2 3 9" xfId="29357"/>
    <cellStyle name="Note 6 2 2 3 9 2" xfId="29358"/>
    <cellStyle name="Note 6 2 2 3 9 2 2" xfId="29359"/>
    <cellStyle name="Note 6 2 2 3 9 3" xfId="29360"/>
    <cellStyle name="Note 6 2 2 4" xfId="860"/>
    <cellStyle name="Note 6 2 2 4 10" xfId="29361"/>
    <cellStyle name="Note 6 2 2 4 10 2" xfId="29362"/>
    <cellStyle name="Note 6 2 2 4 10 2 2" xfId="29363"/>
    <cellStyle name="Note 6 2 2 4 10 3" xfId="29364"/>
    <cellStyle name="Note 6 2 2 4 11" xfId="29365"/>
    <cellStyle name="Note 6 2 2 4 11 2" xfId="29366"/>
    <cellStyle name="Note 6 2 2 4 11 2 2" xfId="29367"/>
    <cellStyle name="Note 6 2 2 4 11 3" xfId="29368"/>
    <cellStyle name="Note 6 2 2 4 12" xfId="29369"/>
    <cellStyle name="Note 6 2 2 4 12 2" xfId="29370"/>
    <cellStyle name="Note 6 2 2 4 12 2 2" xfId="29371"/>
    <cellStyle name="Note 6 2 2 4 12 3" xfId="29372"/>
    <cellStyle name="Note 6 2 2 4 13" xfId="29373"/>
    <cellStyle name="Note 6 2 2 4 13 2" xfId="29374"/>
    <cellStyle name="Note 6 2 2 4 13 2 2" xfId="29375"/>
    <cellStyle name="Note 6 2 2 4 13 3" xfId="29376"/>
    <cellStyle name="Note 6 2 2 4 14" xfId="29377"/>
    <cellStyle name="Note 6 2 2 4 14 2" xfId="29378"/>
    <cellStyle name="Note 6 2 2 4 14 2 2" xfId="29379"/>
    <cellStyle name="Note 6 2 2 4 14 3" xfId="29380"/>
    <cellStyle name="Note 6 2 2 4 15" xfId="29381"/>
    <cellStyle name="Note 6 2 2 4 15 2" xfId="29382"/>
    <cellStyle name="Note 6 2 2 4 15 2 2" xfId="29383"/>
    <cellStyle name="Note 6 2 2 4 15 3" xfId="29384"/>
    <cellStyle name="Note 6 2 2 4 16" xfId="29385"/>
    <cellStyle name="Note 6 2 2 4 16 2" xfId="29386"/>
    <cellStyle name="Note 6 2 2 4 16 2 2" xfId="29387"/>
    <cellStyle name="Note 6 2 2 4 16 3" xfId="29388"/>
    <cellStyle name="Note 6 2 2 4 17" xfId="29389"/>
    <cellStyle name="Note 6 2 2 4 17 2" xfId="29390"/>
    <cellStyle name="Note 6 2 2 4 17 2 2" xfId="29391"/>
    <cellStyle name="Note 6 2 2 4 17 3" xfId="29392"/>
    <cellStyle name="Note 6 2 2 4 18" xfId="29393"/>
    <cellStyle name="Note 6 2 2 4 18 2" xfId="29394"/>
    <cellStyle name="Note 6 2 2 4 18 2 2" xfId="29395"/>
    <cellStyle name="Note 6 2 2 4 18 3" xfId="29396"/>
    <cellStyle name="Note 6 2 2 4 19" xfId="29397"/>
    <cellStyle name="Note 6 2 2 4 19 2" xfId="29398"/>
    <cellStyle name="Note 6 2 2 4 19 2 2" xfId="29399"/>
    <cellStyle name="Note 6 2 2 4 19 3" xfId="29400"/>
    <cellStyle name="Note 6 2 2 4 2" xfId="29401"/>
    <cellStyle name="Note 6 2 2 4 2 10" xfId="29402"/>
    <cellStyle name="Note 6 2 2 4 2 10 2" xfId="29403"/>
    <cellStyle name="Note 6 2 2 4 2 10 2 2" xfId="29404"/>
    <cellStyle name="Note 6 2 2 4 2 10 3" xfId="29405"/>
    <cellStyle name="Note 6 2 2 4 2 11" xfId="29406"/>
    <cellStyle name="Note 6 2 2 4 2 11 2" xfId="29407"/>
    <cellStyle name="Note 6 2 2 4 2 11 2 2" xfId="29408"/>
    <cellStyle name="Note 6 2 2 4 2 11 3" xfId="29409"/>
    <cellStyle name="Note 6 2 2 4 2 12" xfId="29410"/>
    <cellStyle name="Note 6 2 2 4 2 12 2" xfId="29411"/>
    <cellStyle name="Note 6 2 2 4 2 12 2 2" xfId="29412"/>
    <cellStyle name="Note 6 2 2 4 2 12 3" xfId="29413"/>
    <cellStyle name="Note 6 2 2 4 2 13" xfId="29414"/>
    <cellStyle name="Note 6 2 2 4 2 13 2" xfId="29415"/>
    <cellStyle name="Note 6 2 2 4 2 13 2 2" xfId="29416"/>
    <cellStyle name="Note 6 2 2 4 2 13 3" xfId="29417"/>
    <cellStyle name="Note 6 2 2 4 2 14" xfId="29418"/>
    <cellStyle name="Note 6 2 2 4 2 14 2" xfId="29419"/>
    <cellStyle name="Note 6 2 2 4 2 14 2 2" xfId="29420"/>
    <cellStyle name="Note 6 2 2 4 2 14 3" xfId="29421"/>
    <cellStyle name="Note 6 2 2 4 2 15" xfId="29422"/>
    <cellStyle name="Note 6 2 2 4 2 15 2" xfId="29423"/>
    <cellStyle name="Note 6 2 2 4 2 15 2 2" xfId="29424"/>
    <cellStyle name="Note 6 2 2 4 2 15 3" xfId="29425"/>
    <cellStyle name="Note 6 2 2 4 2 16" xfId="29426"/>
    <cellStyle name="Note 6 2 2 4 2 16 2" xfId="29427"/>
    <cellStyle name="Note 6 2 2 4 2 16 2 2" xfId="29428"/>
    <cellStyle name="Note 6 2 2 4 2 16 3" xfId="29429"/>
    <cellStyle name="Note 6 2 2 4 2 17" xfId="29430"/>
    <cellStyle name="Note 6 2 2 4 2 17 2" xfId="29431"/>
    <cellStyle name="Note 6 2 2 4 2 17 2 2" xfId="29432"/>
    <cellStyle name="Note 6 2 2 4 2 17 3" xfId="29433"/>
    <cellStyle name="Note 6 2 2 4 2 18" xfId="29434"/>
    <cellStyle name="Note 6 2 2 4 2 18 2" xfId="29435"/>
    <cellStyle name="Note 6 2 2 4 2 18 2 2" xfId="29436"/>
    <cellStyle name="Note 6 2 2 4 2 18 3" xfId="29437"/>
    <cellStyle name="Note 6 2 2 4 2 19" xfId="29438"/>
    <cellStyle name="Note 6 2 2 4 2 19 2" xfId="29439"/>
    <cellStyle name="Note 6 2 2 4 2 19 2 2" xfId="29440"/>
    <cellStyle name="Note 6 2 2 4 2 19 3" xfId="29441"/>
    <cellStyle name="Note 6 2 2 4 2 2" xfId="29442"/>
    <cellStyle name="Note 6 2 2 4 2 2 2" xfId="29443"/>
    <cellStyle name="Note 6 2 2 4 2 2 2 2" xfId="29444"/>
    <cellStyle name="Note 6 2 2 4 2 2 3" xfId="29445"/>
    <cellStyle name="Note 6 2 2 4 2 20" xfId="29446"/>
    <cellStyle name="Note 6 2 2 4 2 20 2" xfId="29447"/>
    <cellStyle name="Note 6 2 2 4 2 20 2 2" xfId="29448"/>
    <cellStyle name="Note 6 2 2 4 2 20 3" xfId="29449"/>
    <cellStyle name="Note 6 2 2 4 2 21" xfId="29450"/>
    <cellStyle name="Note 6 2 2 4 2 21 2" xfId="29451"/>
    <cellStyle name="Note 6 2 2 4 2 22" xfId="29452"/>
    <cellStyle name="Note 6 2 2 4 2 3" xfId="29453"/>
    <cellStyle name="Note 6 2 2 4 2 3 2" xfId="29454"/>
    <cellStyle name="Note 6 2 2 4 2 3 2 2" xfId="29455"/>
    <cellStyle name="Note 6 2 2 4 2 3 3" xfId="29456"/>
    <cellStyle name="Note 6 2 2 4 2 4" xfId="29457"/>
    <cellStyle name="Note 6 2 2 4 2 4 2" xfId="29458"/>
    <cellStyle name="Note 6 2 2 4 2 4 2 2" xfId="29459"/>
    <cellStyle name="Note 6 2 2 4 2 4 3" xfId="29460"/>
    <cellStyle name="Note 6 2 2 4 2 5" xfId="29461"/>
    <cellStyle name="Note 6 2 2 4 2 5 2" xfId="29462"/>
    <cellStyle name="Note 6 2 2 4 2 5 2 2" xfId="29463"/>
    <cellStyle name="Note 6 2 2 4 2 5 3" xfId="29464"/>
    <cellStyle name="Note 6 2 2 4 2 6" xfId="29465"/>
    <cellStyle name="Note 6 2 2 4 2 6 2" xfId="29466"/>
    <cellStyle name="Note 6 2 2 4 2 6 2 2" xfId="29467"/>
    <cellStyle name="Note 6 2 2 4 2 6 3" xfId="29468"/>
    <cellStyle name="Note 6 2 2 4 2 7" xfId="29469"/>
    <cellStyle name="Note 6 2 2 4 2 7 2" xfId="29470"/>
    <cellStyle name="Note 6 2 2 4 2 7 2 2" xfId="29471"/>
    <cellStyle name="Note 6 2 2 4 2 7 3" xfId="29472"/>
    <cellStyle name="Note 6 2 2 4 2 8" xfId="29473"/>
    <cellStyle name="Note 6 2 2 4 2 8 2" xfId="29474"/>
    <cellStyle name="Note 6 2 2 4 2 8 2 2" xfId="29475"/>
    <cellStyle name="Note 6 2 2 4 2 8 3" xfId="29476"/>
    <cellStyle name="Note 6 2 2 4 2 9" xfId="29477"/>
    <cellStyle name="Note 6 2 2 4 2 9 2" xfId="29478"/>
    <cellStyle name="Note 6 2 2 4 2 9 2 2" xfId="29479"/>
    <cellStyle name="Note 6 2 2 4 2 9 3" xfId="29480"/>
    <cellStyle name="Note 6 2 2 4 20" xfId="29481"/>
    <cellStyle name="Note 6 2 2 4 20 2" xfId="29482"/>
    <cellStyle name="Note 6 2 2 4 20 2 2" xfId="29483"/>
    <cellStyle name="Note 6 2 2 4 20 3" xfId="29484"/>
    <cellStyle name="Note 6 2 2 4 21" xfId="29485"/>
    <cellStyle name="Note 6 2 2 4 21 2" xfId="29486"/>
    <cellStyle name="Note 6 2 2 4 21 2 2" xfId="29487"/>
    <cellStyle name="Note 6 2 2 4 21 3" xfId="29488"/>
    <cellStyle name="Note 6 2 2 4 22" xfId="29489"/>
    <cellStyle name="Note 6 2 2 4 22 2" xfId="29490"/>
    <cellStyle name="Note 6 2 2 4 23" xfId="29491"/>
    <cellStyle name="Note 6 2 2 4 3" xfId="29492"/>
    <cellStyle name="Note 6 2 2 4 3 2" xfId="29493"/>
    <cellStyle name="Note 6 2 2 4 3 2 2" xfId="29494"/>
    <cellStyle name="Note 6 2 2 4 3 3" xfId="29495"/>
    <cellStyle name="Note 6 2 2 4 4" xfId="29496"/>
    <cellStyle name="Note 6 2 2 4 4 2" xfId="29497"/>
    <cellStyle name="Note 6 2 2 4 4 2 2" xfId="29498"/>
    <cellStyle name="Note 6 2 2 4 4 3" xfId="29499"/>
    <cellStyle name="Note 6 2 2 4 5" xfId="29500"/>
    <cellStyle name="Note 6 2 2 4 5 2" xfId="29501"/>
    <cellStyle name="Note 6 2 2 4 5 2 2" xfId="29502"/>
    <cellStyle name="Note 6 2 2 4 5 3" xfId="29503"/>
    <cellStyle name="Note 6 2 2 4 6" xfId="29504"/>
    <cellStyle name="Note 6 2 2 4 6 2" xfId="29505"/>
    <cellStyle name="Note 6 2 2 4 6 2 2" xfId="29506"/>
    <cellStyle name="Note 6 2 2 4 6 3" xfId="29507"/>
    <cellStyle name="Note 6 2 2 4 7" xfId="29508"/>
    <cellStyle name="Note 6 2 2 4 7 2" xfId="29509"/>
    <cellStyle name="Note 6 2 2 4 7 2 2" xfId="29510"/>
    <cellStyle name="Note 6 2 2 4 7 3" xfId="29511"/>
    <cellStyle name="Note 6 2 2 4 8" xfId="29512"/>
    <cellStyle name="Note 6 2 2 4 8 2" xfId="29513"/>
    <cellStyle name="Note 6 2 2 4 8 2 2" xfId="29514"/>
    <cellStyle name="Note 6 2 2 4 8 3" xfId="29515"/>
    <cellStyle name="Note 6 2 2 4 9" xfId="29516"/>
    <cellStyle name="Note 6 2 2 4 9 2" xfId="29517"/>
    <cellStyle name="Note 6 2 2 4 9 2 2" xfId="29518"/>
    <cellStyle name="Note 6 2 2 4 9 3" xfId="29519"/>
    <cellStyle name="Note 6 2 2 5" xfId="861"/>
    <cellStyle name="Note 6 2 2 5 10" xfId="29520"/>
    <cellStyle name="Note 6 2 2 5 10 2" xfId="29521"/>
    <cellStyle name="Note 6 2 2 5 10 2 2" xfId="29522"/>
    <cellStyle name="Note 6 2 2 5 10 3" xfId="29523"/>
    <cellStyle name="Note 6 2 2 5 11" xfId="29524"/>
    <cellStyle name="Note 6 2 2 5 11 2" xfId="29525"/>
    <cellStyle name="Note 6 2 2 5 11 2 2" xfId="29526"/>
    <cellStyle name="Note 6 2 2 5 11 3" xfId="29527"/>
    <cellStyle name="Note 6 2 2 5 12" xfId="29528"/>
    <cellStyle name="Note 6 2 2 5 12 2" xfId="29529"/>
    <cellStyle name="Note 6 2 2 5 12 2 2" xfId="29530"/>
    <cellStyle name="Note 6 2 2 5 12 3" xfId="29531"/>
    <cellStyle name="Note 6 2 2 5 13" xfId="29532"/>
    <cellStyle name="Note 6 2 2 5 13 2" xfId="29533"/>
    <cellStyle name="Note 6 2 2 5 13 2 2" xfId="29534"/>
    <cellStyle name="Note 6 2 2 5 13 3" xfId="29535"/>
    <cellStyle name="Note 6 2 2 5 14" xfId="29536"/>
    <cellStyle name="Note 6 2 2 5 14 2" xfId="29537"/>
    <cellStyle name="Note 6 2 2 5 14 2 2" xfId="29538"/>
    <cellStyle name="Note 6 2 2 5 14 3" xfId="29539"/>
    <cellStyle name="Note 6 2 2 5 15" xfId="29540"/>
    <cellStyle name="Note 6 2 2 5 15 2" xfId="29541"/>
    <cellStyle name="Note 6 2 2 5 15 2 2" xfId="29542"/>
    <cellStyle name="Note 6 2 2 5 15 3" xfId="29543"/>
    <cellStyle name="Note 6 2 2 5 16" xfId="29544"/>
    <cellStyle name="Note 6 2 2 5 16 2" xfId="29545"/>
    <cellStyle name="Note 6 2 2 5 16 2 2" xfId="29546"/>
    <cellStyle name="Note 6 2 2 5 16 3" xfId="29547"/>
    <cellStyle name="Note 6 2 2 5 17" xfId="29548"/>
    <cellStyle name="Note 6 2 2 5 17 2" xfId="29549"/>
    <cellStyle name="Note 6 2 2 5 17 2 2" xfId="29550"/>
    <cellStyle name="Note 6 2 2 5 17 3" xfId="29551"/>
    <cellStyle name="Note 6 2 2 5 18" xfId="29552"/>
    <cellStyle name="Note 6 2 2 5 18 2" xfId="29553"/>
    <cellStyle name="Note 6 2 2 5 18 2 2" xfId="29554"/>
    <cellStyle name="Note 6 2 2 5 18 3" xfId="29555"/>
    <cellStyle name="Note 6 2 2 5 19" xfId="29556"/>
    <cellStyle name="Note 6 2 2 5 19 2" xfId="29557"/>
    <cellStyle name="Note 6 2 2 5 19 2 2" xfId="29558"/>
    <cellStyle name="Note 6 2 2 5 19 3" xfId="29559"/>
    <cellStyle name="Note 6 2 2 5 2" xfId="29560"/>
    <cellStyle name="Note 6 2 2 5 2 2" xfId="29561"/>
    <cellStyle name="Note 6 2 2 5 2 2 2" xfId="29562"/>
    <cellStyle name="Note 6 2 2 5 2 3" xfId="29563"/>
    <cellStyle name="Note 6 2 2 5 20" xfId="29564"/>
    <cellStyle name="Note 6 2 2 5 20 2" xfId="29565"/>
    <cellStyle name="Note 6 2 2 5 20 2 2" xfId="29566"/>
    <cellStyle name="Note 6 2 2 5 20 3" xfId="29567"/>
    <cellStyle name="Note 6 2 2 5 21" xfId="29568"/>
    <cellStyle name="Note 6 2 2 5 21 2" xfId="29569"/>
    <cellStyle name="Note 6 2 2 5 22" xfId="29570"/>
    <cellStyle name="Note 6 2 2 5 3" xfId="29571"/>
    <cellStyle name="Note 6 2 2 5 3 2" xfId="29572"/>
    <cellStyle name="Note 6 2 2 5 3 2 2" xfId="29573"/>
    <cellStyle name="Note 6 2 2 5 3 3" xfId="29574"/>
    <cellStyle name="Note 6 2 2 5 4" xfId="29575"/>
    <cellStyle name="Note 6 2 2 5 4 2" xfId="29576"/>
    <cellStyle name="Note 6 2 2 5 4 2 2" xfId="29577"/>
    <cellStyle name="Note 6 2 2 5 4 3" xfId="29578"/>
    <cellStyle name="Note 6 2 2 5 5" xfId="29579"/>
    <cellStyle name="Note 6 2 2 5 5 2" xfId="29580"/>
    <cellStyle name="Note 6 2 2 5 5 2 2" xfId="29581"/>
    <cellStyle name="Note 6 2 2 5 5 3" xfId="29582"/>
    <cellStyle name="Note 6 2 2 5 6" xfId="29583"/>
    <cellStyle name="Note 6 2 2 5 6 2" xfId="29584"/>
    <cellStyle name="Note 6 2 2 5 6 2 2" xfId="29585"/>
    <cellStyle name="Note 6 2 2 5 6 3" xfId="29586"/>
    <cellStyle name="Note 6 2 2 5 7" xfId="29587"/>
    <cellStyle name="Note 6 2 2 5 7 2" xfId="29588"/>
    <cellStyle name="Note 6 2 2 5 7 2 2" xfId="29589"/>
    <cellStyle name="Note 6 2 2 5 7 3" xfId="29590"/>
    <cellStyle name="Note 6 2 2 5 8" xfId="29591"/>
    <cellStyle name="Note 6 2 2 5 8 2" xfId="29592"/>
    <cellStyle name="Note 6 2 2 5 8 2 2" xfId="29593"/>
    <cellStyle name="Note 6 2 2 5 8 3" xfId="29594"/>
    <cellStyle name="Note 6 2 2 5 9" xfId="29595"/>
    <cellStyle name="Note 6 2 2 5 9 2" xfId="29596"/>
    <cellStyle name="Note 6 2 2 5 9 2 2" xfId="29597"/>
    <cellStyle name="Note 6 2 2 5 9 3" xfId="29598"/>
    <cellStyle name="Note 6 2 2 6" xfId="862"/>
    <cellStyle name="Note 6 2 2 6 2" xfId="29599"/>
    <cellStyle name="Note 6 2 2 6 2 2" xfId="29600"/>
    <cellStyle name="Note 6 2 2 6 3" xfId="29601"/>
    <cellStyle name="Note 6 2 2 7" xfId="29602"/>
    <cellStyle name="Note 6 2 2 7 2" xfId="29603"/>
    <cellStyle name="Note 6 2 2 7 2 2" xfId="29604"/>
    <cellStyle name="Note 6 2 2 7 3" xfId="29605"/>
    <cellStyle name="Note 6 2 2 8" xfId="29606"/>
    <cellStyle name="Note 6 2 2 8 2" xfId="29607"/>
    <cellStyle name="Note 6 2 2 8 2 2" xfId="29608"/>
    <cellStyle name="Note 6 2 2 8 3" xfId="29609"/>
    <cellStyle name="Note 6 2 2 9" xfId="29610"/>
    <cellStyle name="Note 6 2 2 9 2" xfId="29611"/>
    <cellStyle name="Note 6 2 2 9 2 2" xfId="29612"/>
    <cellStyle name="Note 6 2 2 9 3" xfId="29613"/>
    <cellStyle name="Note 6 2 20" xfId="29614"/>
    <cellStyle name="Note 6 2 20 2" xfId="29615"/>
    <cellStyle name="Note 6 2 20 2 2" xfId="29616"/>
    <cellStyle name="Note 6 2 20 3" xfId="29617"/>
    <cellStyle name="Note 6 2 21" xfId="29618"/>
    <cellStyle name="Note 6 2 21 2" xfId="29619"/>
    <cellStyle name="Note 6 2 21 2 2" xfId="29620"/>
    <cellStyle name="Note 6 2 21 3" xfId="29621"/>
    <cellStyle name="Note 6 2 22" xfId="29622"/>
    <cellStyle name="Note 6 2 22 2" xfId="29623"/>
    <cellStyle name="Note 6 2 23" xfId="29624"/>
    <cellStyle name="Note 6 2 24" xfId="29625"/>
    <cellStyle name="Note 6 2 25" xfId="29626"/>
    <cellStyle name="Note 6 2 26" xfId="29627"/>
    <cellStyle name="Note 6 2 3" xfId="863"/>
    <cellStyle name="Note 6 2 3 10" xfId="29628"/>
    <cellStyle name="Note 6 2 3 10 2" xfId="29629"/>
    <cellStyle name="Note 6 2 3 10 2 2" xfId="29630"/>
    <cellStyle name="Note 6 2 3 10 3" xfId="29631"/>
    <cellStyle name="Note 6 2 3 11" xfId="29632"/>
    <cellStyle name="Note 6 2 3 11 2" xfId="29633"/>
    <cellStyle name="Note 6 2 3 11 2 2" xfId="29634"/>
    <cellStyle name="Note 6 2 3 11 3" xfId="29635"/>
    <cellStyle name="Note 6 2 3 12" xfId="29636"/>
    <cellStyle name="Note 6 2 3 12 2" xfId="29637"/>
    <cellStyle name="Note 6 2 3 12 2 2" xfId="29638"/>
    <cellStyle name="Note 6 2 3 12 3" xfId="29639"/>
    <cellStyle name="Note 6 2 3 13" xfId="29640"/>
    <cellStyle name="Note 6 2 3 13 2" xfId="29641"/>
    <cellStyle name="Note 6 2 3 13 2 2" xfId="29642"/>
    <cellStyle name="Note 6 2 3 13 3" xfId="29643"/>
    <cellStyle name="Note 6 2 3 14" xfId="29644"/>
    <cellStyle name="Note 6 2 3 14 2" xfId="29645"/>
    <cellStyle name="Note 6 2 3 14 2 2" xfId="29646"/>
    <cellStyle name="Note 6 2 3 14 3" xfId="29647"/>
    <cellStyle name="Note 6 2 3 15" xfId="29648"/>
    <cellStyle name="Note 6 2 3 15 2" xfId="29649"/>
    <cellStyle name="Note 6 2 3 15 2 2" xfId="29650"/>
    <cellStyle name="Note 6 2 3 15 3" xfId="29651"/>
    <cellStyle name="Note 6 2 3 16" xfId="29652"/>
    <cellStyle name="Note 6 2 3 16 2" xfId="29653"/>
    <cellStyle name="Note 6 2 3 16 2 2" xfId="29654"/>
    <cellStyle name="Note 6 2 3 16 3" xfId="29655"/>
    <cellStyle name="Note 6 2 3 17" xfId="29656"/>
    <cellStyle name="Note 6 2 3 17 2" xfId="29657"/>
    <cellStyle name="Note 6 2 3 17 2 2" xfId="29658"/>
    <cellStyle name="Note 6 2 3 17 3" xfId="29659"/>
    <cellStyle name="Note 6 2 3 18" xfId="29660"/>
    <cellStyle name="Note 6 2 3 18 2" xfId="29661"/>
    <cellStyle name="Note 6 2 3 19" xfId="29662"/>
    <cellStyle name="Note 6 2 3 2" xfId="864"/>
    <cellStyle name="Note 6 2 3 2 10" xfId="29663"/>
    <cellStyle name="Note 6 2 3 2 10 2" xfId="29664"/>
    <cellStyle name="Note 6 2 3 2 10 2 2" xfId="29665"/>
    <cellStyle name="Note 6 2 3 2 10 3" xfId="29666"/>
    <cellStyle name="Note 6 2 3 2 11" xfId="29667"/>
    <cellStyle name="Note 6 2 3 2 11 2" xfId="29668"/>
    <cellStyle name="Note 6 2 3 2 11 2 2" xfId="29669"/>
    <cellStyle name="Note 6 2 3 2 11 3" xfId="29670"/>
    <cellStyle name="Note 6 2 3 2 12" xfId="29671"/>
    <cellStyle name="Note 6 2 3 2 12 2" xfId="29672"/>
    <cellStyle name="Note 6 2 3 2 12 2 2" xfId="29673"/>
    <cellStyle name="Note 6 2 3 2 12 3" xfId="29674"/>
    <cellStyle name="Note 6 2 3 2 13" xfId="29675"/>
    <cellStyle name="Note 6 2 3 2 13 2" xfId="29676"/>
    <cellStyle name="Note 6 2 3 2 13 2 2" xfId="29677"/>
    <cellStyle name="Note 6 2 3 2 13 3" xfId="29678"/>
    <cellStyle name="Note 6 2 3 2 14" xfId="29679"/>
    <cellStyle name="Note 6 2 3 2 14 2" xfId="29680"/>
    <cellStyle name="Note 6 2 3 2 14 2 2" xfId="29681"/>
    <cellStyle name="Note 6 2 3 2 14 3" xfId="29682"/>
    <cellStyle name="Note 6 2 3 2 15" xfId="29683"/>
    <cellStyle name="Note 6 2 3 2 15 2" xfId="29684"/>
    <cellStyle name="Note 6 2 3 2 15 2 2" xfId="29685"/>
    <cellStyle name="Note 6 2 3 2 15 3" xfId="29686"/>
    <cellStyle name="Note 6 2 3 2 16" xfId="29687"/>
    <cellStyle name="Note 6 2 3 2 16 2" xfId="29688"/>
    <cellStyle name="Note 6 2 3 2 16 2 2" xfId="29689"/>
    <cellStyle name="Note 6 2 3 2 16 3" xfId="29690"/>
    <cellStyle name="Note 6 2 3 2 17" xfId="29691"/>
    <cellStyle name="Note 6 2 3 2 17 2" xfId="29692"/>
    <cellStyle name="Note 6 2 3 2 17 2 2" xfId="29693"/>
    <cellStyle name="Note 6 2 3 2 17 3" xfId="29694"/>
    <cellStyle name="Note 6 2 3 2 18" xfId="29695"/>
    <cellStyle name="Note 6 2 3 2 18 2" xfId="29696"/>
    <cellStyle name="Note 6 2 3 2 18 2 2" xfId="29697"/>
    <cellStyle name="Note 6 2 3 2 18 3" xfId="29698"/>
    <cellStyle name="Note 6 2 3 2 19" xfId="29699"/>
    <cellStyle name="Note 6 2 3 2 19 2" xfId="29700"/>
    <cellStyle name="Note 6 2 3 2 19 2 2" xfId="29701"/>
    <cellStyle name="Note 6 2 3 2 19 3" xfId="29702"/>
    <cellStyle name="Note 6 2 3 2 2" xfId="29703"/>
    <cellStyle name="Note 6 2 3 2 2 2" xfId="29704"/>
    <cellStyle name="Note 6 2 3 2 2 2 2" xfId="29705"/>
    <cellStyle name="Note 6 2 3 2 2 3" xfId="29706"/>
    <cellStyle name="Note 6 2 3 2 20" xfId="29707"/>
    <cellStyle name="Note 6 2 3 2 20 2" xfId="29708"/>
    <cellStyle name="Note 6 2 3 2 20 2 2" xfId="29709"/>
    <cellStyle name="Note 6 2 3 2 20 3" xfId="29710"/>
    <cellStyle name="Note 6 2 3 2 21" xfId="29711"/>
    <cellStyle name="Note 6 2 3 2 21 2" xfId="29712"/>
    <cellStyle name="Note 6 2 3 2 22" xfId="29713"/>
    <cellStyle name="Note 6 2 3 2 3" xfId="29714"/>
    <cellStyle name="Note 6 2 3 2 3 2" xfId="29715"/>
    <cellStyle name="Note 6 2 3 2 3 2 2" xfId="29716"/>
    <cellStyle name="Note 6 2 3 2 3 3" xfId="29717"/>
    <cellStyle name="Note 6 2 3 2 4" xfId="29718"/>
    <cellStyle name="Note 6 2 3 2 4 2" xfId="29719"/>
    <cellStyle name="Note 6 2 3 2 4 2 2" xfId="29720"/>
    <cellStyle name="Note 6 2 3 2 4 3" xfId="29721"/>
    <cellStyle name="Note 6 2 3 2 5" xfId="29722"/>
    <cellStyle name="Note 6 2 3 2 5 2" xfId="29723"/>
    <cellStyle name="Note 6 2 3 2 5 2 2" xfId="29724"/>
    <cellStyle name="Note 6 2 3 2 5 3" xfId="29725"/>
    <cellStyle name="Note 6 2 3 2 6" xfId="29726"/>
    <cellStyle name="Note 6 2 3 2 6 2" xfId="29727"/>
    <cellStyle name="Note 6 2 3 2 6 2 2" xfId="29728"/>
    <cellStyle name="Note 6 2 3 2 6 3" xfId="29729"/>
    <cellStyle name="Note 6 2 3 2 7" xfId="29730"/>
    <cellStyle name="Note 6 2 3 2 7 2" xfId="29731"/>
    <cellStyle name="Note 6 2 3 2 7 2 2" xfId="29732"/>
    <cellStyle name="Note 6 2 3 2 7 3" xfId="29733"/>
    <cellStyle name="Note 6 2 3 2 8" xfId="29734"/>
    <cellStyle name="Note 6 2 3 2 8 2" xfId="29735"/>
    <cellStyle name="Note 6 2 3 2 8 2 2" xfId="29736"/>
    <cellStyle name="Note 6 2 3 2 8 3" xfId="29737"/>
    <cellStyle name="Note 6 2 3 2 9" xfId="29738"/>
    <cellStyle name="Note 6 2 3 2 9 2" xfId="29739"/>
    <cellStyle name="Note 6 2 3 2 9 2 2" xfId="29740"/>
    <cellStyle name="Note 6 2 3 2 9 3" xfId="29741"/>
    <cellStyle name="Note 6 2 3 3" xfId="865"/>
    <cellStyle name="Note 6 2 3 3 2" xfId="29742"/>
    <cellStyle name="Note 6 2 3 3 2 2" xfId="29743"/>
    <cellStyle name="Note 6 2 3 3 3" xfId="29744"/>
    <cellStyle name="Note 6 2 3 4" xfId="866"/>
    <cellStyle name="Note 6 2 3 4 2" xfId="29745"/>
    <cellStyle name="Note 6 2 3 4 2 2" xfId="29746"/>
    <cellStyle name="Note 6 2 3 4 3" xfId="29747"/>
    <cellStyle name="Note 6 2 3 5" xfId="867"/>
    <cellStyle name="Note 6 2 3 5 2" xfId="29748"/>
    <cellStyle name="Note 6 2 3 5 2 2" xfId="29749"/>
    <cellStyle name="Note 6 2 3 5 3" xfId="29750"/>
    <cellStyle name="Note 6 2 3 6" xfId="868"/>
    <cellStyle name="Note 6 2 3 6 2" xfId="29751"/>
    <cellStyle name="Note 6 2 3 6 2 2" xfId="29752"/>
    <cellStyle name="Note 6 2 3 6 3" xfId="29753"/>
    <cellStyle name="Note 6 2 3 7" xfId="29754"/>
    <cellStyle name="Note 6 2 3 7 2" xfId="29755"/>
    <cellStyle name="Note 6 2 3 7 2 2" xfId="29756"/>
    <cellStyle name="Note 6 2 3 7 3" xfId="29757"/>
    <cellStyle name="Note 6 2 3 8" xfId="29758"/>
    <cellStyle name="Note 6 2 3 8 2" xfId="29759"/>
    <cellStyle name="Note 6 2 3 8 2 2" xfId="29760"/>
    <cellStyle name="Note 6 2 3 8 3" xfId="29761"/>
    <cellStyle name="Note 6 2 3 9" xfId="29762"/>
    <cellStyle name="Note 6 2 3 9 2" xfId="29763"/>
    <cellStyle name="Note 6 2 3 9 2 2" xfId="29764"/>
    <cellStyle name="Note 6 2 3 9 3" xfId="29765"/>
    <cellStyle name="Note 6 2 4" xfId="869"/>
    <cellStyle name="Note 6 2 4 10" xfId="29766"/>
    <cellStyle name="Note 6 2 4 10 2" xfId="29767"/>
    <cellStyle name="Note 6 2 4 10 2 2" xfId="29768"/>
    <cellStyle name="Note 6 2 4 10 3" xfId="29769"/>
    <cellStyle name="Note 6 2 4 11" xfId="29770"/>
    <cellStyle name="Note 6 2 4 11 2" xfId="29771"/>
    <cellStyle name="Note 6 2 4 11 2 2" xfId="29772"/>
    <cellStyle name="Note 6 2 4 11 3" xfId="29773"/>
    <cellStyle name="Note 6 2 4 12" xfId="29774"/>
    <cellStyle name="Note 6 2 4 12 2" xfId="29775"/>
    <cellStyle name="Note 6 2 4 12 2 2" xfId="29776"/>
    <cellStyle name="Note 6 2 4 12 3" xfId="29777"/>
    <cellStyle name="Note 6 2 4 13" xfId="29778"/>
    <cellStyle name="Note 6 2 4 13 2" xfId="29779"/>
    <cellStyle name="Note 6 2 4 13 2 2" xfId="29780"/>
    <cellStyle name="Note 6 2 4 13 3" xfId="29781"/>
    <cellStyle name="Note 6 2 4 14" xfId="29782"/>
    <cellStyle name="Note 6 2 4 14 2" xfId="29783"/>
    <cellStyle name="Note 6 2 4 14 2 2" xfId="29784"/>
    <cellStyle name="Note 6 2 4 14 3" xfId="29785"/>
    <cellStyle name="Note 6 2 4 15" xfId="29786"/>
    <cellStyle name="Note 6 2 4 15 2" xfId="29787"/>
    <cellStyle name="Note 6 2 4 15 2 2" xfId="29788"/>
    <cellStyle name="Note 6 2 4 15 3" xfId="29789"/>
    <cellStyle name="Note 6 2 4 16" xfId="29790"/>
    <cellStyle name="Note 6 2 4 16 2" xfId="29791"/>
    <cellStyle name="Note 6 2 4 16 2 2" xfId="29792"/>
    <cellStyle name="Note 6 2 4 16 3" xfId="29793"/>
    <cellStyle name="Note 6 2 4 17" xfId="29794"/>
    <cellStyle name="Note 6 2 4 17 2" xfId="29795"/>
    <cellStyle name="Note 6 2 4 17 2 2" xfId="29796"/>
    <cellStyle name="Note 6 2 4 17 3" xfId="29797"/>
    <cellStyle name="Note 6 2 4 18" xfId="29798"/>
    <cellStyle name="Note 6 2 4 18 2" xfId="29799"/>
    <cellStyle name="Note 6 2 4 19" xfId="29800"/>
    <cellStyle name="Note 6 2 4 2" xfId="870"/>
    <cellStyle name="Note 6 2 4 2 10" xfId="29801"/>
    <cellStyle name="Note 6 2 4 2 10 2" xfId="29802"/>
    <cellStyle name="Note 6 2 4 2 10 2 2" xfId="29803"/>
    <cellStyle name="Note 6 2 4 2 10 3" xfId="29804"/>
    <cellStyle name="Note 6 2 4 2 11" xfId="29805"/>
    <cellStyle name="Note 6 2 4 2 11 2" xfId="29806"/>
    <cellStyle name="Note 6 2 4 2 11 2 2" xfId="29807"/>
    <cellStyle name="Note 6 2 4 2 11 3" xfId="29808"/>
    <cellStyle name="Note 6 2 4 2 12" xfId="29809"/>
    <cellStyle name="Note 6 2 4 2 12 2" xfId="29810"/>
    <cellStyle name="Note 6 2 4 2 12 2 2" xfId="29811"/>
    <cellStyle name="Note 6 2 4 2 12 3" xfId="29812"/>
    <cellStyle name="Note 6 2 4 2 13" xfId="29813"/>
    <cellStyle name="Note 6 2 4 2 13 2" xfId="29814"/>
    <cellStyle name="Note 6 2 4 2 13 2 2" xfId="29815"/>
    <cellStyle name="Note 6 2 4 2 13 3" xfId="29816"/>
    <cellStyle name="Note 6 2 4 2 14" xfId="29817"/>
    <cellStyle name="Note 6 2 4 2 14 2" xfId="29818"/>
    <cellStyle name="Note 6 2 4 2 14 2 2" xfId="29819"/>
    <cellStyle name="Note 6 2 4 2 14 3" xfId="29820"/>
    <cellStyle name="Note 6 2 4 2 15" xfId="29821"/>
    <cellStyle name="Note 6 2 4 2 15 2" xfId="29822"/>
    <cellStyle name="Note 6 2 4 2 15 2 2" xfId="29823"/>
    <cellStyle name="Note 6 2 4 2 15 3" xfId="29824"/>
    <cellStyle name="Note 6 2 4 2 16" xfId="29825"/>
    <cellStyle name="Note 6 2 4 2 16 2" xfId="29826"/>
    <cellStyle name="Note 6 2 4 2 16 2 2" xfId="29827"/>
    <cellStyle name="Note 6 2 4 2 16 3" xfId="29828"/>
    <cellStyle name="Note 6 2 4 2 17" xfId="29829"/>
    <cellStyle name="Note 6 2 4 2 17 2" xfId="29830"/>
    <cellStyle name="Note 6 2 4 2 17 2 2" xfId="29831"/>
    <cellStyle name="Note 6 2 4 2 17 3" xfId="29832"/>
    <cellStyle name="Note 6 2 4 2 18" xfId="29833"/>
    <cellStyle name="Note 6 2 4 2 18 2" xfId="29834"/>
    <cellStyle name="Note 6 2 4 2 18 2 2" xfId="29835"/>
    <cellStyle name="Note 6 2 4 2 18 3" xfId="29836"/>
    <cellStyle name="Note 6 2 4 2 19" xfId="29837"/>
    <cellStyle name="Note 6 2 4 2 19 2" xfId="29838"/>
    <cellStyle name="Note 6 2 4 2 19 2 2" xfId="29839"/>
    <cellStyle name="Note 6 2 4 2 19 3" xfId="29840"/>
    <cellStyle name="Note 6 2 4 2 2" xfId="29841"/>
    <cellStyle name="Note 6 2 4 2 2 2" xfId="29842"/>
    <cellStyle name="Note 6 2 4 2 2 2 2" xfId="29843"/>
    <cellStyle name="Note 6 2 4 2 2 3" xfId="29844"/>
    <cellStyle name="Note 6 2 4 2 20" xfId="29845"/>
    <cellStyle name="Note 6 2 4 2 20 2" xfId="29846"/>
    <cellStyle name="Note 6 2 4 2 20 2 2" xfId="29847"/>
    <cellStyle name="Note 6 2 4 2 20 3" xfId="29848"/>
    <cellStyle name="Note 6 2 4 2 21" xfId="29849"/>
    <cellStyle name="Note 6 2 4 2 21 2" xfId="29850"/>
    <cellStyle name="Note 6 2 4 2 22" xfId="29851"/>
    <cellStyle name="Note 6 2 4 2 3" xfId="29852"/>
    <cellStyle name="Note 6 2 4 2 3 2" xfId="29853"/>
    <cellStyle name="Note 6 2 4 2 3 2 2" xfId="29854"/>
    <cellStyle name="Note 6 2 4 2 3 3" xfId="29855"/>
    <cellStyle name="Note 6 2 4 2 4" xfId="29856"/>
    <cellStyle name="Note 6 2 4 2 4 2" xfId="29857"/>
    <cellStyle name="Note 6 2 4 2 4 2 2" xfId="29858"/>
    <cellStyle name="Note 6 2 4 2 4 3" xfId="29859"/>
    <cellStyle name="Note 6 2 4 2 5" xfId="29860"/>
    <cellStyle name="Note 6 2 4 2 5 2" xfId="29861"/>
    <cellStyle name="Note 6 2 4 2 5 2 2" xfId="29862"/>
    <cellStyle name="Note 6 2 4 2 5 3" xfId="29863"/>
    <cellStyle name="Note 6 2 4 2 6" xfId="29864"/>
    <cellStyle name="Note 6 2 4 2 6 2" xfId="29865"/>
    <cellStyle name="Note 6 2 4 2 6 2 2" xfId="29866"/>
    <cellStyle name="Note 6 2 4 2 6 3" xfId="29867"/>
    <cellStyle name="Note 6 2 4 2 7" xfId="29868"/>
    <cellStyle name="Note 6 2 4 2 7 2" xfId="29869"/>
    <cellStyle name="Note 6 2 4 2 7 2 2" xfId="29870"/>
    <cellStyle name="Note 6 2 4 2 7 3" xfId="29871"/>
    <cellStyle name="Note 6 2 4 2 8" xfId="29872"/>
    <cellStyle name="Note 6 2 4 2 8 2" xfId="29873"/>
    <cellStyle name="Note 6 2 4 2 8 2 2" xfId="29874"/>
    <cellStyle name="Note 6 2 4 2 8 3" xfId="29875"/>
    <cellStyle name="Note 6 2 4 2 9" xfId="29876"/>
    <cellStyle name="Note 6 2 4 2 9 2" xfId="29877"/>
    <cellStyle name="Note 6 2 4 2 9 2 2" xfId="29878"/>
    <cellStyle name="Note 6 2 4 2 9 3" xfId="29879"/>
    <cellStyle name="Note 6 2 4 3" xfId="871"/>
    <cellStyle name="Note 6 2 4 3 2" xfId="29880"/>
    <cellStyle name="Note 6 2 4 3 2 2" xfId="29881"/>
    <cellStyle name="Note 6 2 4 3 3" xfId="29882"/>
    <cellStyle name="Note 6 2 4 4" xfId="872"/>
    <cellStyle name="Note 6 2 4 4 2" xfId="29883"/>
    <cellStyle name="Note 6 2 4 4 2 2" xfId="29884"/>
    <cellStyle name="Note 6 2 4 4 3" xfId="29885"/>
    <cellStyle name="Note 6 2 4 5" xfId="873"/>
    <cellStyle name="Note 6 2 4 5 2" xfId="29886"/>
    <cellStyle name="Note 6 2 4 5 2 2" xfId="29887"/>
    <cellStyle name="Note 6 2 4 5 3" xfId="29888"/>
    <cellStyle name="Note 6 2 4 6" xfId="874"/>
    <cellStyle name="Note 6 2 4 6 2" xfId="29889"/>
    <cellStyle name="Note 6 2 4 6 2 2" xfId="29890"/>
    <cellStyle name="Note 6 2 4 6 3" xfId="29891"/>
    <cellStyle name="Note 6 2 4 7" xfId="29892"/>
    <cellStyle name="Note 6 2 4 7 2" xfId="29893"/>
    <cellStyle name="Note 6 2 4 7 2 2" xfId="29894"/>
    <cellStyle name="Note 6 2 4 7 3" xfId="29895"/>
    <cellStyle name="Note 6 2 4 8" xfId="29896"/>
    <cellStyle name="Note 6 2 4 8 2" xfId="29897"/>
    <cellStyle name="Note 6 2 4 8 2 2" xfId="29898"/>
    <cellStyle name="Note 6 2 4 8 3" xfId="29899"/>
    <cellStyle name="Note 6 2 4 9" xfId="29900"/>
    <cellStyle name="Note 6 2 4 9 2" xfId="29901"/>
    <cellStyle name="Note 6 2 4 9 2 2" xfId="29902"/>
    <cellStyle name="Note 6 2 4 9 3" xfId="29903"/>
    <cellStyle name="Note 6 2 5" xfId="875"/>
    <cellStyle name="Note 6 2 5 10" xfId="29904"/>
    <cellStyle name="Note 6 2 5 10 2" xfId="29905"/>
    <cellStyle name="Note 6 2 5 10 2 2" xfId="29906"/>
    <cellStyle name="Note 6 2 5 10 3" xfId="29907"/>
    <cellStyle name="Note 6 2 5 11" xfId="29908"/>
    <cellStyle name="Note 6 2 5 11 2" xfId="29909"/>
    <cellStyle name="Note 6 2 5 11 2 2" xfId="29910"/>
    <cellStyle name="Note 6 2 5 11 3" xfId="29911"/>
    <cellStyle name="Note 6 2 5 12" xfId="29912"/>
    <cellStyle name="Note 6 2 5 12 2" xfId="29913"/>
    <cellStyle name="Note 6 2 5 12 2 2" xfId="29914"/>
    <cellStyle name="Note 6 2 5 12 3" xfId="29915"/>
    <cellStyle name="Note 6 2 5 13" xfId="29916"/>
    <cellStyle name="Note 6 2 5 13 2" xfId="29917"/>
    <cellStyle name="Note 6 2 5 13 2 2" xfId="29918"/>
    <cellStyle name="Note 6 2 5 13 3" xfId="29919"/>
    <cellStyle name="Note 6 2 5 14" xfId="29920"/>
    <cellStyle name="Note 6 2 5 14 2" xfId="29921"/>
    <cellStyle name="Note 6 2 5 14 2 2" xfId="29922"/>
    <cellStyle name="Note 6 2 5 14 3" xfId="29923"/>
    <cellStyle name="Note 6 2 5 15" xfId="29924"/>
    <cellStyle name="Note 6 2 5 15 2" xfId="29925"/>
    <cellStyle name="Note 6 2 5 15 2 2" xfId="29926"/>
    <cellStyle name="Note 6 2 5 15 3" xfId="29927"/>
    <cellStyle name="Note 6 2 5 16" xfId="29928"/>
    <cellStyle name="Note 6 2 5 16 2" xfId="29929"/>
    <cellStyle name="Note 6 2 5 16 2 2" xfId="29930"/>
    <cellStyle name="Note 6 2 5 16 3" xfId="29931"/>
    <cellStyle name="Note 6 2 5 17" xfId="29932"/>
    <cellStyle name="Note 6 2 5 17 2" xfId="29933"/>
    <cellStyle name="Note 6 2 5 17 2 2" xfId="29934"/>
    <cellStyle name="Note 6 2 5 17 3" xfId="29935"/>
    <cellStyle name="Note 6 2 5 18" xfId="29936"/>
    <cellStyle name="Note 6 2 5 18 2" xfId="29937"/>
    <cellStyle name="Note 6 2 5 18 2 2" xfId="29938"/>
    <cellStyle name="Note 6 2 5 18 3" xfId="29939"/>
    <cellStyle name="Note 6 2 5 19" xfId="29940"/>
    <cellStyle name="Note 6 2 5 19 2" xfId="29941"/>
    <cellStyle name="Note 6 2 5 19 2 2" xfId="29942"/>
    <cellStyle name="Note 6 2 5 19 3" xfId="29943"/>
    <cellStyle name="Note 6 2 5 2" xfId="29944"/>
    <cellStyle name="Note 6 2 5 2 10" xfId="29945"/>
    <cellStyle name="Note 6 2 5 2 10 2" xfId="29946"/>
    <cellStyle name="Note 6 2 5 2 10 2 2" xfId="29947"/>
    <cellStyle name="Note 6 2 5 2 10 3" xfId="29948"/>
    <cellStyle name="Note 6 2 5 2 11" xfId="29949"/>
    <cellStyle name="Note 6 2 5 2 11 2" xfId="29950"/>
    <cellStyle name="Note 6 2 5 2 11 2 2" xfId="29951"/>
    <cellStyle name="Note 6 2 5 2 11 3" xfId="29952"/>
    <cellStyle name="Note 6 2 5 2 12" xfId="29953"/>
    <cellStyle name="Note 6 2 5 2 12 2" xfId="29954"/>
    <cellStyle name="Note 6 2 5 2 12 2 2" xfId="29955"/>
    <cellStyle name="Note 6 2 5 2 12 3" xfId="29956"/>
    <cellStyle name="Note 6 2 5 2 13" xfId="29957"/>
    <cellStyle name="Note 6 2 5 2 13 2" xfId="29958"/>
    <cellStyle name="Note 6 2 5 2 13 2 2" xfId="29959"/>
    <cellStyle name="Note 6 2 5 2 13 3" xfId="29960"/>
    <cellStyle name="Note 6 2 5 2 14" xfId="29961"/>
    <cellStyle name="Note 6 2 5 2 14 2" xfId="29962"/>
    <cellStyle name="Note 6 2 5 2 14 2 2" xfId="29963"/>
    <cellStyle name="Note 6 2 5 2 14 3" xfId="29964"/>
    <cellStyle name="Note 6 2 5 2 15" xfId="29965"/>
    <cellStyle name="Note 6 2 5 2 15 2" xfId="29966"/>
    <cellStyle name="Note 6 2 5 2 15 2 2" xfId="29967"/>
    <cellStyle name="Note 6 2 5 2 15 3" xfId="29968"/>
    <cellStyle name="Note 6 2 5 2 16" xfId="29969"/>
    <cellStyle name="Note 6 2 5 2 16 2" xfId="29970"/>
    <cellStyle name="Note 6 2 5 2 16 2 2" xfId="29971"/>
    <cellStyle name="Note 6 2 5 2 16 3" xfId="29972"/>
    <cellStyle name="Note 6 2 5 2 17" xfId="29973"/>
    <cellStyle name="Note 6 2 5 2 17 2" xfId="29974"/>
    <cellStyle name="Note 6 2 5 2 17 2 2" xfId="29975"/>
    <cellStyle name="Note 6 2 5 2 17 3" xfId="29976"/>
    <cellStyle name="Note 6 2 5 2 18" xfId="29977"/>
    <cellStyle name="Note 6 2 5 2 18 2" xfId="29978"/>
    <cellStyle name="Note 6 2 5 2 18 2 2" xfId="29979"/>
    <cellStyle name="Note 6 2 5 2 18 3" xfId="29980"/>
    <cellStyle name="Note 6 2 5 2 19" xfId="29981"/>
    <cellStyle name="Note 6 2 5 2 19 2" xfId="29982"/>
    <cellStyle name="Note 6 2 5 2 19 2 2" xfId="29983"/>
    <cellStyle name="Note 6 2 5 2 19 3" xfId="29984"/>
    <cellStyle name="Note 6 2 5 2 2" xfId="29985"/>
    <cellStyle name="Note 6 2 5 2 2 2" xfId="29986"/>
    <cellStyle name="Note 6 2 5 2 2 2 2" xfId="29987"/>
    <cellStyle name="Note 6 2 5 2 2 3" xfId="29988"/>
    <cellStyle name="Note 6 2 5 2 20" xfId="29989"/>
    <cellStyle name="Note 6 2 5 2 20 2" xfId="29990"/>
    <cellStyle name="Note 6 2 5 2 20 2 2" xfId="29991"/>
    <cellStyle name="Note 6 2 5 2 20 3" xfId="29992"/>
    <cellStyle name="Note 6 2 5 2 21" xfId="29993"/>
    <cellStyle name="Note 6 2 5 2 21 2" xfId="29994"/>
    <cellStyle name="Note 6 2 5 2 22" xfId="29995"/>
    <cellStyle name="Note 6 2 5 2 3" xfId="29996"/>
    <cellStyle name="Note 6 2 5 2 3 2" xfId="29997"/>
    <cellStyle name="Note 6 2 5 2 3 2 2" xfId="29998"/>
    <cellStyle name="Note 6 2 5 2 3 3" xfId="29999"/>
    <cellStyle name="Note 6 2 5 2 4" xfId="30000"/>
    <cellStyle name="Note 6 2 5 2 4 2" xfId="30001"/>
    <cellStyle name="Note 6 2 5 2 4 2 2" xfId="30002"/>
    <cellStyle name="Note 6 2 5 2 4 3" xfId="30003"/>
    <cellStyle name="Note 6 2 5 2 5" xfId="30004"/>
    <cellStyle name="Note 6 2 5 2 5 2" xfId="30005"/>
    <cellStyle name="Note 6 2 5 2 5 2 2" xfId="30006"/>
    <cellStyle name="Note 6 2 5 2 5 3" xfId="30007"/>
    <cellStyle name="Note 6 2 5 2 6" xfId="30008"/>
    <cellStyle name="Note 6 2 5 2 6 2" xfId="30009"/>
    <cellStyle name="Note 6 2 5 2 6 2 2" xfId="30010"/>
    <cellStyle name="Note 6 2 5 2 6 3" xfId="30011"/>
    <cellStyle name="Note 6 2 5 2 7" xfId="30012"/>
    <cellStyle name="Note 6 2 5 2 7 2" xfId="30013"/>
    <cellStyle name="Note 6 2 5 2 7 2 2" xfId="30014"/>
    <cellStyle name="Note 6 2 5 2 7 3" xfId="30015"/>
    <cellStyle name="Note 6 2 5 2 8" xfId="30016"/>
    <cellStyle name="Note 6 2 5 2 8 2" xfId="30017"/>
    <cellStyle name="Note 6 2 5 2 8 2 2" xfId="30018"/>
    <cellStyle name="Note 6 2 5 2 8 3" xfId="30019"/>
    <cellStyle name="Note 6 2 5 2 9" xfId="30020"/>
    <cellStyle name="Note 6 2 5 2 9 2" xfId="30021"/>
    <cellStyle name="Note 6 2 5 2 9 2 2" xfId="30022"/>
    <cellStyle name="Note 6 2 5 2 9 3" xfId="30023"/>
    <cellStyle name="Note 6 2 5 20" xfId="30024"/>
    <cellStyle name="Note 6 2 5 20 2" xfId="30025"/>
    <cellStyle name="Note 6 2 5 20 2 2" xfId="30026"/>
    <cellStyle name="Note 6 2 5 20 3" xfId="30027"/>
    <cellStyle name="Note 6 2 5 21" xfId="30028"/>
    <cellStyle name="Note 6 2 5 21 2" xfId="30029"/>
    <cellStyle name="Note 6 2 5 21 2 2" xfId="30030"/>
    <cellStyle name="Note 6 2 5 21 3" xfId="30031"/>
    <cellStyle name="Note 6 2 5 22" xfId="30032"/>
    <cellStyle name="Note 6 2 5 22 2" xfId="30033"/>
    <cellStyle name="Note 6 2 5 23" xfId="30034"/>
    <cellStyle name="Note 6 2 5 3" xfId="30035"/>
    <cellStyle name="Note 6 2 5 3 2" xfId="30036"/>
    <cellStyle name="Note 6 2 5 3 2 2" xfId="30037"/>
    <cellStyle name="Note 6 2 5 3 3" xfId="30038"/>
    <cellStyle name="Note 6 2 5 4" xfId="30039"/>
    <cellStyle name="Note 6 2 5 4 2" xfId="30040"/>
    <cellStyle name="Note 6 2 5 4 2 2" xfId="30041"/>
    <cellStyle name="Note 6 2 5 4 3" xfId="30042"/>
    <cellStyle name="Note 6 2 5 5" xfId="30043"/>
    <cellStyle name="Note 6 2 5 5 2" xfId="30044"/>
    <cellStyle name="Note 6 2 5 5 2 2" xfId="30045"/>
    <cellStyle name="Note 6 2 5 5 3" xfId="30046"/>
    <cellStyle name="Note 6 2 5 6" xfId="30047"/>
    <cellStyle name="Note 6 2 5 6 2" xfId="30048"/>
    <cellStyle name="Note 6 2 5 6 2 2" xfId="30049"/>
    <cellStyle name="Note 6 2 5 6 3" xfId="30050"/>
    <cellStyle name="Note 6 2 5 7" xfId="30051"/>
    <cellStyle name="Note 6 2 5 7 2" xfId="30052"/>
    <cellStyle name="Note 6 2 5 7 2 2" xfId="30053"/>
    <cellStyle name="Note 6 2 5 7 3" xfId="30054"/>
    <cellStyle name="Note 6 2 5 8" xfId="30055"/>
    <cellStyle name="Note 6 2 5 8 2" xfId="30056"/>
    <cellStyle name="Note 6 2 5 8 2 2" xfId="30057"/>
    <cellStyle name="Note 6 2 5 8 3" xfId="30058"/>
    <cellStyle name="Note 6 2 5 9" xfId="30059"/>
    <cellStyle name="Note 6 2 5 9 2" xfId="30060"/>
    <cellStyle name="Note 6 2 5 9 2 2" xfId="30061"/>
    <cellStyle name="Note 6 2 5 9 3" xfId="30062"/>
    <cellStyle name="Note 6 2 6" xfId="876"/>
    <cellStyle name="Note 6 2 6 10" xfId="30063"/>
    <cellStyle name="Note 6 2 6 10 2" xfId="30064"/>
    <cellStyle name="Note 6 2 6 10 2 2" xfId="30065"/>
    <cellStyle name="Note 6 2 6 10 3" xfId="30066"/>
    <cellStyle name="Note 6 2 6 11" xfId="30067"/>
    <cellStyle name="Note 6 2 6 11 2" xfId="30068"/>
    <cellStyle name="Note 6 2 6 11 2 2" xfId="30069"/>
    <cellStyle name="Note 6 2 6 11 3" xfId="30070"/>
    <cellStyle name="Note 6 2 6 12" xfId="30071"/>
    <cellStyle name="Note 6 2 6 12 2" xfId="30072"/>
    <cellStyle name="Note 6 2 6 12 2 2" xfId="30073"/>
    <cellStyle name="Note 6 2 6 12 3" xfId="30074"/>
    <cellStyle name="Note 6 2 6 13" xfId="30075"/>
    <cellStyle name="Note 6 2 6 13 2" xfId="30076"/>
    <cellStyle name="Note 6 2 6 13 2 2" xfId="30077"/>
    <cellStyle name="Note 6 2 6 13 3" xfId="30078"/>
    <cellStyle name="Note 6 2 6 14" xfId="30079"/>
    <cellStyle name="Note 6 2 6 14 2" xfId="30080"/>
    <cellStyle name="Note 6 2 6 14 2 2" xfId="30081"/>
    <cellStyle name="Note 6 2 6 14 3" xfId="30082"/>
    <cellStyle name="Note 6 2 6 15" xfId="30083"/>
    <cellStyle name="Note 6 2 6 15 2" xfId="30084"/>
    <cellStyle name="Note 6 2 6 15 2 2" xfId="30085"/>
    <cellStyle name="Note 6 2 6 15 3" xfId="30086"/>
    <cellStyle name="Note 6 2 6 16" xfId="30087"/>
    <cellStyle name="Note 6 2 6 16 2" xfId="30088"/>
    <cellStyle name="Note 6 2 6 16 2 2" xfId="30089"/>
    <cellStyle name="Note 6 2 6 16 3" xfId="30090"/>
    <cellStyle name="Note 6 2 6 17" xfId="30091"/>
    <cellStyle name="Note 6 2 6 17 2" xfId="30092"/>
    <cellStyle name="Note 6 2 6 17 2 2" xfId="30093"/>
    <cellStyle name="Note 6 2 6 17 3" xfId="30094"/>
    <cellStyle name="Note 6 2 6 18" xfId="30095"/>
    <cellStyle name="Note 6 2 6 18 2" xfId="30096"/>
    <cellStyle name="Note 6 2 6 18 2 2" xfId="30097"/>
    <cellStyle name="Note 6 2 6 18 3" xfId="30098"/>
    <cellStyle name="Note 6 2 6 19" xfId="30099"/>
    <cellStyle name="Note 6 2 6 19 2" xfId="30100"/>
    <cellStyle name="Note 6 2 6 19 2 2" xfId="30101"/>
    <cellStyle name="Note 6 2 6 19 3" xfId="30102"/>
    <cellStyle name="Note 6 2 6 2" xfId="30103"/>
    <cellStyle name="Note 6 2 6 2 2" xfId="30104"/>
    <cellStyle name="Note 6 2 6 2 2 2" xfId="30105"/>
    <cellStyle name="Note 6 2 6 2 3" xfId="30106"/>
    <cellStyle name="Note 6 2 6 20" xfId="30107"/>
    <cellStyle name="Note 6 2 6 20 2" xfId="30108"/>
    <cellStyle name="Note 6 2 6 20 2 2" xfId="30109"/>
    <cellStyle name="Note 6 2 6 20 3" xfId="30110"/>
    <cellStyle name="Note 6 2 6 21" xfId="30111"/>
    <cellStyle name="Note 6 2 6 21 2" xfId="30112"/>
    <cellStyle name="Note 6 2 6 22" xfId="30113"/>
    <cellStyle name="Note 6 2 6 3" xfId="30114"/>
    <cellStyle name="Note 6 2 6 3 2" xfId="30115"/>
    <cellStyle name="Note 6 2 6 3 2 2" xfId="30116"/>
    <cellStyle name="Note 6 2 6 3 3" xfId="30117"/>
    <cellStyle name="Note 6 2 6 4" xfId="30118"/>
    <cellStyle name="Note 6 2 6 4 2" xfId="30119"/>
    <cellStyle name="Note 6 2 6 4 2 2" xfId="30120"/>
    <cellStyle name="Note 6 2 6 4 3" xfId="30121"/>
    <cellStyle name="Note 6 2 6 5" xfId="30122"/>
    <cellStyle name="Note 6 2 6 5 2" xfId="30123"/>
    <cellStyle name="Note 6 2 6 5 2 2" xfId="30124"/>
    <cellStyle name="Note 6 2 6 5 3" xfId="30125"/>
    <cellStyle name="Note 6 2 6 6" xfId="30126"/>
    <cellStyle name="Note 6 2 6 6 2" xfId="30127"/>
    <cellStyle name="Note 6 2 6 6 2 2" xfId="30128"/>
    <cellStyle name="Note 6 2 6 6 3" xfId="30129"/>
    <cellStyle name="Note 6 2 6 7" xfId="30130"/>
    <cellStyle name="Note 6 2 6 7 2" xfId="30131"/>
    <cellStyle name="Note 6 2 6 7 2 2" xfId="30132"/>
    <cellStyle name="Note 6 2 6 7 3" xfId="30133"/>
    <cellStyle name="Note 6 2 6 8" xfId="30134"/>
    <cellStyle name="Note 6 2 6 8 2" xfId="30135"/>
    <cellStyle name="Note 6 2 6 8 2 2" xfId="30136"/>
    <cellStyle name="Note 6 2 6 8 3" xfId="30137"/>
    <cellStyle name="Note 6 2 6 9" xfId="30138"/>
    <cellStyle name="Note 6 2 6 9 2" xfId="30139"/>
    <cellStyle name="Note 6 2 6 9 2 2" xfId="30140"/>
    <cellStyle name="Note 6 2 6 9 3" xfId="30141"/>
    <cellStyle name="Note 6 2 7" xfId="877"/>
    <cellStyle name="Note 6 2 7 2" xfId="30142"/>
    <cellStyle name="Note 6 2 7 2 2" xfId="30143"/>
    <cellStyle name="Note 6 2 7 3" xfId="30144"/>
    <cellStyle name="Note 6 2 8" xfId="30145"/>
    <cellStyle name="Note 6 2 8 2" xfId="30146"/>
    <cellStyle name="Note 6 2 8 2 2" xfId="30147"/>
    <cellStyle name="Note 6 2 8 3" xfId="30148"/>
    <cellStyle name="Note 6 2 9" xfId="30149"/>
    <cellStyle name="Note 6 2 9 2" xfId="30150"/>
    <cellStyle name="Note 6 2 9 2 2" xfId="30151"/>
    <cellStyle name="Note 6 2 9 3" xfId="30152"/>
    <cellStyle name="Note 6 20" xfId="30153"/>
    <cellStyle name="Note 6 20 2" xfId="30154"/>
    <cellStyle name="Note 6 20 2 2" xfId="30155"/>
    <cellStyle name="Note 6 20 3" xfId="30156"/>
    <cellStyle name="Note 6 21" xfId="30157"/>
    <cellStyle name="Note 6 21 2" xfId="30158"/>
    <cellStyle name="Note 6 21 2 2" xfId="30159"/>
    <cellStyle name="Note 6 21 3" xfId="30160"/>
    <cellStyle name="Note 6 22" xfId="30161"/>
    <cellStyle name="Note 6 22 2" xfId="30162"/>
    <cellStyle name="Note 6 22 2 2" xfId="30163"/>
    <cellStyle name="Note 6 22 3" xfId="30164"/>
    <cellStyle name="Note 6 23" xfId="30165"/>
    <cellStyle name="Note 6 23 2" xfId="30166"/>
    <cellStyle name="Note 6 24" xfId="30167"/>
    <cellStyle name="Note 6 25" xfId="30168"/>
    <cellStyle name="Note 6 26" xfId="30169"/>
    <cellStyle name="Note 6 27" xfId="30170"/>
    <cellStyle name="Note 6 3" xfId="878"/>
    <cellStyle name="Note 6 3 10" xfId="30171"/>
    <cellStyle name="Note 6 3 10 2" xfId="30172"/>
    <cellStyle name="Note 6 3 10 2 2" xfId="30173"/>
    <cellStyle name="Note 6 3 10 3" xfId="30174"/>
    <cellStyle name="Note 6 3 11" xfId="30175"/>
    <cellStyle name="Note 6 3 11 2" xfId="30176"/>
    <cellStyle name="Note 6 3 11 2 2" xfId="30177"/>
    <cellStyle name="Note 6 3 11 3" xfId="30178"/>
    <cellStyle name="Note 6 3 12" xfId="30179"/>
    <cellStyle name="Note 6 3 12 2" xfId="30180"/>
    <cellStyle name="Note 6 3 12 2 2" xfId="30181"/>
    <cellStyle name="Note 6 3 12 3" xfId="30182"/>
    <cellStyle name="Note 6 3 13" xfId="30183"/>
    <cellStyle name="Note 6 3 13 2" xfId="30184"/>
    <cellStyle name="Note 6 3 13 2 2" xfId="30185"/>
    <cellStyle name="Note 6 3 13 3" xfId="30186"/>
    <cellStyle name="Note 6 3 14" xfId="30187"/>
    <cellStyle name="Note 6 3 14 2" xfId="30188"/>
    <cellStyle name="Note 6 3 14 2 2" xfId="30189"/>
    <cellStyle name="Note 6 3 14 3" xfId="30190"/>
    <cellStyle name="Note 6 3 15" xfId="30191"/>
    <cellStyle name="Note 6 3 15 2" xfId="30192"/>
    <cellStyle name="Note 6 3 15 2 2" xfId="30193"/>
    <cellStyle name="Note 6 3 15 3" xfId="30194"/>
    <cellStyle name="Note 6 3 16" xfId="30195"/>
    <cellStyle name="Note 6 3 16 2" xfId="30196"/>
    <cellStyle name="Note 6 3 16 2 2" xfId="30197"/>
    <cellStyle name="Note 6 3 16 3" xfId="30198"/>
    <cellStyle name="Note 6 3 17" xfId="30199"/>
    <cellStyle name="Note 6 3 17 2" xfId="30200"/>
    <cellStyle name="Note 6 3 17 2 2" xfId="30201"/>
    <cellStyle name="Note 6 3 17 3" xfId="30202"/>
    <cellStyle name="Note 6 3 18" xfId="30203"/>
    <cellStyle name="Note 6 3 18 2" xfId="30204"/>
    <cellStyle name="Note 6 3 18 2 2" xfId="30205"/>
    <cellStyle name="Note 6 3 18 3" xfId="30206"/>
    <cellStyle name="Note 6 3 19" xfId="30207"/>
    <cellStyle name="Note 6 3 19 2" xfId="30208"/>
    <cellStyle name="Note 6 3 19 2 2" xfId="30209"/>
    <cellStyle name="Note 6 3 19 3" xfId="30210"/>
    <cellStyle name="Note 6 3 2" xfId="879"/>
    <cellStyle name="Note 6 3 2 10" xfId="30211"/>
    <cellStyle name="Note 6 3 2 10 2" xfId="30212"/>
    <cellStyle name="Note 6 3 2 10 2 2" xfId="30213"/>
    <cellStyle name="Note 6 3 2 10 3" xfId="30214"/>
    <cellStyle name="Note 6 3 2 11" xfId="30215"/>
    <cellStyle name="Note 6 3 2 11 2" xfId="30216"/>
    <cellStyle name="Note 6 3 2 11 2 2" xfId="30217"/>
    <cellStyle name="Note 6 3 2 11 3" xfId="30218"/>
    <cellStyle name="Note 6 3 2 12" xfId="30219"/>
    <cellStyle name="Note 6 3 2 12 2" xfId="30220"/>
    <cellStyle name="Note 6 3 2 12 2 2" xfId="30221"/>
    <cellStyle name="Note 6 3 2 12 3" xfId="30222"/>
    <cellStyle name="Note 6 3 2 13" xfId="30223"/>
    <cellStyle name="Note 6 3 2 13 2" xfId="30224"/>
    <cellStyle name="Note 6 3 2 13 2 2" xfId="30225"/>
    <cellStyle name="Note 6 3 2 13 3" xfId="30226"/>
    <cellStyle name="Note 6 3 2 14" xfId="30227"/>
    <cellStyle name="Note 6 3 2 14 2" xfId="30228"/>
    <cellStyle name="Note 6 3 2 14 2 2" xfId="30229"/>
    <cellStyle name="Note 6 3 2 14 3" xfId="30230"/>
    <cellStyle name="Note 6 3 2 15" xfId="30231"/>
    <cellStyle name="Note 6 3 2 15 2" xfId="30232"/>
    <cellStyle name="Note 6 3 2 15 2 2" xfId="30233"/>
    <cellStyle name="Note 6 3 2 15 3" xfId="30234"/>
    <cellStyle name="Note 6 3 2 16" xfId="30235"/>
    <cellStyle name="Note 6 3 2 16 2" xfId="30236"/>
    <cellStyle name="Note 6 3 2 16 2 2" xfId="30237"/>
    <cellStyle name="Note 6 3 2 16 3" xfId="30238"/>
    <cellStyle name="Note 6 3 2 17" xfId="30239"/>
    <cellStyle name="Note 6 3 2 17 2" xfId="30240"/>
    <cellStyle name="Note 6 3 2 17 2 2" xfId="30241"/>
    <cellStyle name="Note 6 3 2 17 3" xfId="30242"/>
    <cellStyle name="Note 6 3 2 18" xfId="30243"/>
    <cellStyle name="Note 6 3 2 18 2" xfId="30244"/>
    <cellStyle name="Note 6 3 2 19" xfId="30245"/>
    <cellStyle name="Note 6 3 2 2" xfId="30246"/>
    <cellStyle name="Note 6 3 2 2 10" xfId="30247"/>
    <cellStyle name="Note 6 3 2 2 10 2" xfId="30248"/>
    <cellStyle name="Note 6 3 2 2 10 2 2" xfId="30249"/>
    <cellStyle name="Note 6 3 2 2 10 3" xfId="30250"/>
    <cellStyle name="Note 6 3 2 2 11" xfId="30251"/>
    <cellStyle name="Note 6 3 2 2 11 2" xfId="30252"/>
    <cellStyle name="Note 6 3 2 2 11 2 2" xfId="30253"/>
    <cellStyle name="Note 6 3 2 2 11 3" xfId="30254"/>
    <cellStyle name="Note 6 3 2 2 12" xfId="30255"/>
    <cellStyle name="Note 6 3 2 2 12 2" xfId="30256"/>
    <cellStyle name="Note 6 3 2 2 12 2 2" xfId="30257"/>
    <cellStyle name="Note 6 3 2 2 12 3" xfId="30258"/>
    <cellStyle name="Note 6 3 2 2 13" xfId="30259"/>
    <cellStyle name="Note 6 3 2 2 13 2" xfId="30260"/>
    <cellStyle name="Note 6 3 2 2 13 2 2" xfId="30261"/>
    <cellStyle name="Note 6 3 2 2 13 3" xfId="30262"/>
    <cellStyle name="Note 6 3 2 2 14" xfId="30263"/>
    <cellStyle name="Note 6 3 2 2 14 2" xfId="30264"/>
    <cellStyle name="Note 6 3 2 2 14 2 2" xfId="30265"/>
    <cellStyle name="Note 6 3 2 2 14 3" xfId="30266"/>
    <cellStyle name="Note 6 3 2 2 15" xfId="30267"/>
    <cellStyle name="Note 6 3 2 2 15 2" xfId="30268"/>
    <cellStyle name="Note 6 3 2 2 15 2 2" xfId="30269"/>
    <cellStyle name="Note 6 3 2 2 15 3" xfId="30270"/>
    <cellStyle name="Note 6 3 2 2 16" xfId="30271"/>
    <cellStyle name="Note 6 3 2 2 16 2" xfId="30272"/>
    <cellStyle name="Note 6 3 2 2 16 2 2" xfId="30273"/>
    <cellStyle name="Note 6 3 2 2 16 3" xfId="30274"/>
    <cellStyle name="Note 6 3 2 2 17" xfId="30275"/>
    <cellStyle name="Note 6 3 2 2 17 2" xfId="30276"/>
    <cellStyle name="Note 6 3 2 2 17 2 2" xfId="30277"/>
    <cellStyle name="Note 6 3 2 2 17 3" xfId="30278"/>
    <cellStyle name="Note 6 3 2 2 18" xfId="30279"/>
    <cellStyle name="Note 6 3 2 2 18 2" xfId="30280"/>
    <cellStyle name="Note 6 3 2 2 18 2 2" xfId="30281"/>
    <cellStyle name="Note 6 3 2 2 18 3" xfId="30282"/>
    <cellStyle name="Note 6 3 2 2 19" xfId="30283"/>
    <cellStyle name="Note 6 3 2 2 19 2" xfId="30284"/>
    <cellStyle name="Note 6 3 2 2 19 2 2" xfId="30285"/>
    <cellStyle name="Note 6 3 2 2 19 3" xfId="30286"/>
    <cellStyle name="Note 6 3 2 2 2" xfId="30287"/>
    <cellStyle name="Note 6 3 2 2 2 2" xfId="30288"/>
    <cellStyle name="Note 6 3 2 2 2 2 2" xfId="30289"/>
    <cellStyle name="Note 6 3 2 2 2 3" xfId="30290"/>
    <cellStyle name="Note 6 3 2 2 20" xfId="30291"/>
    <cellStyle name="Note 6 3 2 2 20 2" xfId="30292"/>
    <cellStyle name="Note 6 3 2 2 20 2 2" xfId="30293"/>
    <cellStyle name="Note 6 3 2 2 20 3" xfId="30294"/>
    <cellStyle name="Note 6 3 2 2 21" xfId="30295"/>
    <cellStyle name="Note 6 3 2 2 21 2" xfId="30296"/>
    <cellStyle name="Note 6 3 2 2 22" xfId="30297"/>
    <cellStyle name="Note 6 3 2 2 3" xfId="30298"/>
    <cellStyle name="Note 6 3 2 2 3 2" xfId="30299"/>
    <cellStyle name="Note 6 3 2 2 3 2 2" xfId="30300"/>
    <cellStyle name="Note 6 3 2 2 3 3" xfId="30301"/>
    <cellStyle name="Note 6 3 2 2 4" xfId="30302"/>
    <cellStyle name="Note 6 3 2 2 4 2" xfId="30303"/>
    <cellStyle name="Note 6 3 2 2 4 2 2" xfId="30304"/>
    <cellStyle name="Note 6 3 2 2 4 3" xfId="30305"/>
    <cellStyle name="Note 6 3 2 2 5" xfId="30306"/>
    <cellStyle name="Note 6 3 2 2 5 2" xfId="30307"/>
    <cellStyle name="Note 6 3 2 2 5 2 2" xfId="30308"/>
    <cellStyle name="Note 6 3 2 2 5 3" xfId="30309"/>
    <cellStyle name="Note 6 3 2 2 6" xfId="30310"/>
    <cellStyle name="Note 6 3 2 2 6 2" xfId="30311"/>
    <cellStyle name="Note 6 3 2 2 6 2 2" xfId="30312"/>
    <cellStyle name="Note 6 3 2 2 6 3" xfId="30313"/>
    <cellStyle name="Note 6 3 2 2 7" xfId="30314"/>
    <cellStyle name="Note 6 3 2 2 7 2" xfId="30315"/>
    <cellStyle name="Note 6 3 2 2 7 2 2" xfId="30316"/>
    <cellStyle name="Note 6 3 2 2 7 3" xfId="30317"/>
    <cellStyle name="Note 6 3 2 2 8" xfId="30318"/>
    <cellStyle name="Note 6 3 2 2 8 2" xfId="30319"/>
    <cellStyle name="Note 6 3 2 2 8 2 2" xfId="30320"/>
    <cellStyle name="Note 6 3 2 2 8 3" xfId="30321"/>
    <cellStyle name="Note 6 3 2 2 9" xfId="30322"/>
    <cellStyle name="Note 6 3 2 2 9 2" xfId="30323"/>
    <cellStyle name="Note 6 3 2 2 9 2 2" xfId="30324"/>
    <cellStyle name="Note 6 3 2 2 9 3" xfId="30325"/>
    <cellStyle name="Note 6 3 2 3" xfId="30326"/>
    <cellStyle name="Note 6 3 2 3 2" xfId="30327"/>
    <cellStyle name="Note 6 3 2 3 2 2" xfId="30328"/>
    <cellStyle name="Note 6 3 2 3 3" xfId="30329"/>
    <cellStyle name="Note 6 3 2 4" xfId="30330"/>
    <cellStyle name="Note 6 3 2 4 2" xfId="30331"/>
    <cellStyle name="Note 6 3 2 4 2 2" xfId="30332"/>
    <cellStyle name="Note 6 3 2 4 3" xfId="30333"/>
    <cellStyle name="Note 6 3 2 5" xfId="30334"/>
    <cellStyle name="Note 6 3 2 5 2" xfId="30335"/>
    <cellStyle name="Note 6 3 2 5 2 2" xfId="30336"/>
    <cellStyle name="Note 6 3 2 5 3" xfId="30337"/>
    <cellStyle name="Note 6 3 2 6" xfId="30338"/>
    <cellStyle name="Note 6 3 2 6 2" xfId="30339"/>
    <cellStyle name="Note 6 3 2 6 2 2" xfId="30340"/>
    <cellStyle name="Note 6 3 2 6 3" xfId="30341"/>
    <cellStyle name="Note 6 3 2 7" xfId="30342"/>
    <cellStyle name="Note 6 3 2 7 2" xfId="30343"/>
    <cellStyle name="Note 6 3 2 7 2 2" xfId="30344"/>
    <cellStyle name="Note 6 3 2 7 3" xfId="30345"/>
    <cellStyle name="Note 6 3 2 8" xfId="30346"/>
    <cellStyle name="Note 6 3 2 8 2" xfId="30347"/>
    <cellStyle name="Note 6 3 2 8 2 2" xfId="30348"/>
    <cellStyle name="Note 6 3 2 8 3" xfId="30349"/>
    <cellStyle name="Note 6 3 2 9" xfId="30350"/>
    <cellStyle name="Note 6 3 2 9 2" xfId="30351"/>
    <cellStyle name="Note 6 3 2 9 2 2" xfId="30352"/>
    <cellStyle name="Note 6 3 2 9 3" xfId="30353"/>
    <cellStyle name="Note 6 3 20" xfId="30354"/>
    <cellStyle name="Note 6 3 20 2" xfId="30355"/>
    <cellStyle name="Note 6 3 20 2 2" xfId="30356"/>
    <cellStyle name="Note 6 3 20 3" xfId="30357"/>
    <cellStyle name="Note 6 3 21" xfId="30358"/>
    <cellStyle name="Note 6 3 21 2" xfId="30359"/>
    <cellStyle name="Note 6 3 22" xfId="30360"/>
    <cellStyle name="Note 6 3 3" xfId="880"/>
    <cellStyle name="Note 6 3 3 10" xfId="30361"/>
    <cellStyle name="Note 6 3 3 10 2" xfId="30362"/>
    <cellStyle name="Note 6 3 3 10 2 2" xfId="30363"/>
    <cellStyle name="Note 6 3 3 10 3" xfId="30364"/>
    <cellStyle name="Note 6 3 3 11" xfId="30365"/>
    <cellStyle name="Note 6 3 3 11 2" xfId="30366"/>
    <cellStyle name="Note 6 3 3 11 2 2" xfId="30367"/>
    <cellStyle name="Note 6 3 3 11 3" xfId="30368"/>
    <cellStyle name="Note 6 3 3 12" xfId="30369"/>
    <cellStyle name="Note 6 3 3 12 2" xfId="30370"/>
    <cellStyle name="Note 6 3 3 12 2 2" xfId="30371"/>
    <cellStyle name="Note 6 3 3 12 3" xfId="30372"/>
    <cellStyle name="Note 6 3 3 13" xfId="30373"/>
    <cellStyle name="Note 6 3 3 13 2" xfId="30374"/>
    <cellStyle name="Note 6 3 3 13 2 2" xfId="30375"/>
    <cellStyle name="Note 6 3 3 13 3" xfId="30376"/>
    <cellStyle name="Note 6 3 3 14" xfId="30377"/>
    <cellStyle name="Note 6 3 3 14 2" xfId="30378"/>
    <cellStyle name="Note 6 3 3 14 2 2" xfId="30379"/>
    <cellStyle name="Note 6 3 3 14 3" xfId="30380"/>
    <cellStyle name="Note 6 3 3 15" xfId="30381"/>
    <cellStyle name="Note 6 3 3 15 2" xfId="30382"/>
    <cellStyle name="Note 6 3 3 15 2 2" xfId="30383"/>
    <cellStyle name="Note 6 3 3 15 3" xfId="30384"/>
    <cellStyle name="Note 6 3 3 16" xfId="30385"/>
    <cellStyle name="Note 6 3 3 16 2" xfId="30386"/>
    <cellStyle name="Note 6 3 3 16 2 2" xfId="30387"/>
    <cellStyle name="Note 6 3 3 16 3" xfId="30388"/>
    <cellStyle name="Note 6 3 3 17" xfId="30389"/>
    <cellStyle name="Note 6 3 3 17 2" xfId="30390"/>
    <cellStyle name="Note 6 3 3 17 2 2" xfId="30391"/>
    <cellStyle name="Note 6 3 3 17 3" xfId="30392"/>
    <cellStyle name="Note 6 3 3 18" xfId="30393"/>
    <cellStyle name="Note 6 3 3 18 2" xfId="30394"/>
    <cellStyle name="Note 6 3 3 19" xfId="30395"/>
    <cellStyle name="Note 6 3 3 2" xfId="30396"/>
    <cellStyle name="Note 6 3 3 2 10" xfId="30397"/>
    <cellStyle name="Note 6 3 3 2 10 2" xfId="30398"/>
    <cellStyle name="Note 6 3 3 2 10 2 2" xfId="30399"/>
    <cellStyle name="Note 6 3 3 2 10 3" xfId="30400"/>
    <cellStyle name="Note 6 3 3 2 11" xfId="30401"/>
    <cellStyle name="Note 6 3 3 2 11 2" xfId="30402"/>
    <cellStyle name="Note 6 3 3 2 11 2 2" xfId="30403"/>
    <cellStyle name="Note 6 3 3 2 11 3" xfId="30404"/>
    <cellStyle name="Note 6 3 3 2 12" xfId="30405"/>
    <cellStyle name="Note 6 3 3 2 12 2" xfId="30406"/>
    <cellStyle name="Note 6 3 3 2 12 2 2" xfId="30407"/>
    <cellStyle name="Note 6 3 3 2 12 3" xfId="30408"/>
    <cellStyle name="Note 6 3 3 2 13" xfId="30409"/>
    <cellStyle name="Note 6 3 3 2 13 2" xfId="30410"/>
    <cellStyle name="Note 6 3 3 2 13 2 2" xfId="30411"/>
    <cellStyle name="Note 6 3 3 2 13 3" xfId="30412"/>
    <cellStyle name="Note 6 3 3 2 14" xfId="30413"/>
    <cellStyle name="Note 6 3 3 2 14 2" xfId="30414"/>
    <cellStyle name="Note 6 3 3 2 14 2 2" xfId="30415"/>
    <cellStyle name="Note 6 3 3 2 14 3" xfId="30416"/>
    <cellStyle name="Note 6 3 3 2 15" xfId="30417"/>
    <cellStyle name="Note 6 3 3 2 15 2" xfId="30418"/>
    <cellStyle name="Note 6 3 3 2 15 2 2" xfId="30419"/>
    <cellStyle name="Note 6 3 3 2 15 3" xfId="30420"/>
    <cellStyle name="Note 6 3 3 2 16" xfId="30421"/>
    <cellStyle name="Note 6 3 3 2 16 2" xfId="30422"/>
    <cellStyle name="Note 6 3 3 2 16 2 2" xfId="30423"/>
    <cellStyle name="Note 6 3 3 2 16 3" xfId="30424"/>
    <cellStyle name="Note 6 3 3 2 17" xfId="30425"/>
    <cellStyle name="Note 6 3 3 2 17 2" xfId="30426"/>
    <cellStyle name="Note 6 3 3 2 17 2 2" xfId="30427"/>
    <cellStyle name="Note 6 3 3 2 17 3" xfId="30428"/>
    <cellStyle name="Note 6 3 3 2 18" xfId="30429"/>
    <cellStyle name="Note 6 3 3 2 18 2" xfId="30430"/>
    <cellStyle name="Note 6 3 3 2 18 2 2" xfId="30431"/>
    <cellStyle name="Note 6 3 3 2 18 3" xfId="30432"/>
    <cellStyle name="Note 6 3 3 2 19" xfId="30433"/>
    <cellStyle name="Note 6 3 3 2 19 2" xfId="30434"/>
    <cellStyle name="Note 6 3 3 2 19 2 2" xfId="30435"/>
    <cellStyle name="Note 6 3 3 2 19 3" xfId="30436"/>
    <cellStyle name="Note 6 3 3 2 2" xfId="30437"/>
    <cellStyle name="Note 6 3 3 2 2 2" xfId="30438"/>
    <cellStyle name="Note 6 3 3 2 2 2 2" xfId="30439"/>
    <cellStyle name="Note 6 3 3 2 2 3" xfId="30440"/>
    <cellStyle name="Note 6 3 3 2 20" xfId="30441"/>
    <cellStyle name="Note 6 3 3 2 20 2" xfId="30442"/>
    <cellStyle name="Note 6 3 3 2 20 2 2" xfId="30443"/>
    <cellStyle name="Note 6 3 3 2 20 3" xfId="30444"/>
    <cellStyle name="Note 6 3 3 2 21" xfId="30445"/>
    <cellStyle name="Note 6 3 3 2 21 2" xfId="30446"/>
    <cellStyle name="Note 6 3 3 2 22" xfId="30447"/>
    <cellStyle name="Note 6 3 3 2 3" xfId="30448"/>
    <cellStyle name="Note 6 3 3 2 3 2" xfId="30449"/>
    <cellStyle name="Note 6 3 3 2 3 2 2" xfId="30450"/>
    <cellStyle name="Note 6 3 3 2 3 3" xfId="30451"/>
    <cellStyle name="Note 6 3 3 2 4" xfId="30452"/>
    <cellStyle name="Note 6 3 3 2 4 2" xfId="30453"/>
    <cellStyle name="Note 6 3 3 2 4 2 2" xfId="30454"/>
    <cellStyle name="Note 6 3 3 2 4 3" xfId="30455"/>
    <cellStyle name="Note 6 3 3 2 5" xfId="30456"/>
    <cellStyle name="Note 6 3 3 2 5 2" xfId="30457"/>
    <cellStyle name="Note 6 3 3 2 5 2 2" xfId="30458"/>
    <cellStyle name="Note 6 3 3 2 5 3" xfId="30459"/>
    <cellStyle name="Note 6 3 3 2 6" xfId="30460"/>
    <cellStyle name="Note 6 3 3 2 6 2" xfId="30461"/>
    <cellStyle name="Note 6 3 3 2 6 2 2" xfId="30462"/>
    <cellStyle name="Note 6 3 3 2 6 3" xfId="30463"/>
    <cellStyle name="Note 6 3 3 2 7" xfId="30464"/>
    <cellStyle name="Note 6 3 3 2 7 2" xfId="30465"/>
    <cellStyle name="Note 6 3 3 2 7 2 2" xfId="30466"/>
    <cellStyle name="Note 6 3 3 2 7 3" xfId="30467"/>
    <cellStyle name="Note 6 3 3 2 8" xfId="30468"/>
    <cellStyle name="Note 6 3 3 2 8 2" xfId="30469"/>
    <cellStyle name="Note 6 3 3 2 8 2 2" xfId="30470"/>
    <cellStyle name="Note 6 3 3 2 8 3" xfId="30471"/>
    <cellStyle name="Note 6 3 3 2 9" xfId="30472"/>
    <cellStyle name="Note 6 3 3 2 9 2" xfId="30473"/>
    <cellStyle name="Note 6 3 3 2 9 2 2" xfId="30474"/>
    <cellStyle name="Note 6 3 3 2 9 3" xfId="30475"/>
    <cellStyle name="Note 6 3 3 3" xfId="30476"/>
    <cellStyle name="Note 6 3 3 3 2" xfId="30477"/>
    <cellStyle name="Note 6 3 3 3 2 2" xfId="30478"/>
    <cellStyle name="Note 6 3 3 3 3" xfId="30479"/>
    <cellStyle name="Note 6 3 3 4" xfId="30480"/>
    <cellStyle name="Note 6 3 3 4 2" xfId="30481"/>
    <cellStyle name="Note 6 3 3 4 2 2" xfId="30482"/>
    <cellStyle name="Note 6 3 3 4 3" xfId="30483"/>
    <cellStyle name="Note 6 3 3 5" xfId="30484"/>
    <cellStyle name="Note 6 3 3 5 2" xfId="30485"/>
    <cellStyle name="Note 6 3 3 5 2 2" xfId="30486"/>
    <cellStyle name="Note 6 3 3 5 3" xfId="30487"/>
    <cellStyle name="Note 6 3 3 6" xfId="30488"/>
    <cellStyle name="Note 6 3 3 6 2" xfId="30489"/>
    <cellStyle name="Note 6 3 3 6 2 2" xfId="30490"/>
    <cellStyle name="Note 6 3 3 6 3" xfId="30491"/>
    <cellStyle name="Note 6 3 3 7" xfId="30492"/>
    <cellStyle name="Note 6 3 3 7 2" xfId="30493"/>
    <cellStyle name="Note 6 3 3 7 2 2" xfId="30494"/>
    <cellStyle name="Note 6 3 3 7 3" xfId="30495"/>
    <cellStyle name="Note 6 3 3 8" xfId="30496"/>
    <cellStyle name="Note 6 3 3 8 2" xfId="30497"/>
    <cellStyle name="Note 6 3 3 8 2 2" xfId="30498"/>
    <cellStyle name="Note 6 3 3 8 3" xfId="30499"/>
    <cellStyle name="Note 6 3 3 9" xfId="30500"/>
    <cellStyle name="Note 6 3 3 9 2" xfId="30501"/>
    <cellStyle name="Note 6 3 3 9 2 2" xfId="30502"/>
    <cellStyle name="Note 6 3 3 9 3" xfId="30503"/>
    <cellStyle name="Note 6 3 4" xfId="881"/>
    <cellStyle name="Note 6 3 4 10" xfId="30504"/>
    <cellStyle name="Note 6 3 4 10 2" xfId="30505"/>
    <cellStyle name="Note 6 3 4 10 2 2" xfId="30506"/>
    <cellStyle name="Note 6 3 4 10 3" xfId="30507"/>
    <cellStyle name="Note 6 3 4 11" xfId="30508"/>
    <cellStyle name="Note 6 3 4 11 2" xfId="30509"/>
    <cellStyle name="Note 6 3 4 11 2 2" xfId="30510"/>
    <cellStyle name="Note 6 3 4 11 3" xfId="30511"/>
    <cellStyle name="Note 6 3 4 12" xfId="30512"/>
    <cellStyle name="Note 6 3 4 12 2" xfId="30513"/>
    <cellStyle name="Note 6 3 4 12 2 2" xfId="30514"/>
    <cellStyle name="Note 6 3 4 12 3" xfId="30515"/>
    <cellStyle name="Note 6 3 4 13" xfId="30516"/>
    <cellStyle name="Note 6 3 4 13 2" xfId="30517"/>
    <cellStyle name="Note 6 3 4 13 2 2" xfId="30518"/>
    <cellStyle name="Note 6 3 4 13 3" xfId="30519"/>
    <cellStyle name="Note 6 3 4 14" xfId="30520"/>
    <cellStyle name="Note 6 3 4 14 2" xfId="30521"/>
    <cellStyle name="Note 6 3 4 14 2 2" xfId="30522"/>
    <cellStyle name="Note 6 3 4 14 3" xfId="30523"/>
    <cellStyle name="Note 6 3 4 15" xfId="30524"/>
    <cellStyle name="Note 6 3 4 15 2" xfId="30525"/>
    <cellStyle name="Note 6 3 4 15 2 2" xfId="30526"/>
    <cellStyle name="Note 6 3 4 15 3" xfId="30527"/>
    <cellStyle name="Note 6 3 4 16" xfId="30528"/>
    <cellStyle name="Note 6 3 4 16 2" xfId="30529"/>
    <cellStyle name="Note 6 3 4 16 2 2" xfId="30530"/>
    <cellStyle name="Note 6 3 4 16 3" xfId="30531"/>
    <cellStyle name="Note 6 3 4 17" xfId="30532"/>
    <cellStyle name="Note 6 3 4 17 2" xfId="30533"/>
    <cellStyle name="Note 6 3 4 17 2 2" xfId="30534"/>
    <cellStyle name="Note 6 3 4 17 3" xfId="30535"/>
    <cellStyle name="Note 6 3 4 18" xfId="30536"/>
    <cellStyle name="Note 6 3 4 18 2" xfId="30537"/>
    <cellStyle name="Note 6 3 4 18 2 2" xfId="30538"/>
    <cellStyle name="Note 6 3 4 18 3" xfId="30539"/>
    <cellStyle name="Note 6 3 4 19" xfId="30540"/>
    <cellStyle name="Note 6 3 4 19 2" xfId="30541"/>
    <cellStyle name="Note 6 3 4 19 2 2" xfId="30542"/>
    <cellStyle name="Note 6 3 4 19 3" xfId="30543"/>
    <cellStyle name="Note 6 3 4 2" xfId="30544"/>
    <cellStyle name="Note 6 3 4 2 10" xfId="30545"/>
    <cellStyle name="Note 6 3 4 2 10 2" xfId="30546"/>
    <cellStyle name="Note 6 3 4 2 10 2 2" xfId="30547"/>
    <cellStyle name="Note 6 3 4 2 10 3" xfId="30548"/>
    <cellStyle name="Note 6 3 4 2 11" xfId="30549"/>
    <cellStyle name="Note 6 3 4 2 11 2" xfId="30550"/>
    <cellStyle name="Note 6 3 4 2 11 2 2" xfId="30551"/>
    <cellStyle name="Note 6 3 4 2 11 3" xfId="30552"/>
    <cellStyle name="Note 6 3 4 2 12" xfId="30553"/>
    <cellStyle name="Note 6 3 4 2 12 2" xfId="30554"/>
    <cellStyle name="Note 6 3 4 2 12 2 2" xfId="30555"/>
    <cellStyle name="Note 6 3 4 2 12 3" xfId="30556"/>
    <cellStyle name="Note 6 3 4 2 13" xfId="30557"/>
    <cellStyle name="Note 6 3 4 2 13 2" xfId="30558"/>
    <cellStyle name="Note 6 3 4 2 13 2 2" xfId="30559"/>
    <cellStyle name="Note 6 3 4 2 13 3" xfId="30560"/>
    <cellStyle name="Note 6 3 4 2 14" xfId="30561"/>
    <cellStyle name="Note 6 3 4 2 14 2" xfId="30562"/>
    <cellStyle name="Note 6 3 4 2 14 2 2" xfId="30563"/>
    <cellStyle name="Note 6 3 4 2 14 3" xfId="30564"/>
    <cellStyle name="Note 6 3 4 2 15" xfId="30565"/>
    <cellStyle name="Note 6 3 4 2 15 2" xfId="30566"/>
    <cellStyle name="Note 6 3 4 2 15 2 2" xfId="30567"/>
    <cellStyle name="Note 6 3 4 2 15 3" xfId="30568"/>
    <cellStyle name="Note 6 3 4 2 16" xfId="30569"/>
    <cellStyle name="Note 6 3 4 2 16 2" xfId="30570"/>
    <cellStyle name="Note 6 3 4 2 16 2 2" xfId="30571"/>
    <cellStyle name="Note 6 3 4 2 16 3" xfId="30572"/>
    <cellStyle name="Note 6 3 4 2 17" xfId="30573"/>
    <cellStyle name="Note 6 3 4 2 17 2" xfId="30574"/>
    <cellStyle name="Note 6 3 4 2 17 2 2" xfId="30575"/>
    <cellStyle name="Note 6 3 4 2 17 3" xfId="30576"/>
    <cellStyle name="Note 6 3 4 2 18" xfId="30577"/>
    <cellStyle name="Note 6 3 4 2 18 2" xfId="30578"/>
    <cellStyle name="Note 6 3 4 2 18 2 2" xfId="30579"/>
    <cellStyle name="Note 6 3 4 2 18 3" xfId="30580"/>
    <cellStyle name="Note 6 3 4 2 19" xfId="30581"/>
    <cellStyle name="Note 6 3 4 2 19 2" xfId="30582"/>
    <cellStyle name="Note 6 3 4 2 19 2 2" xfId="30583"/>
    <cellStyle name="Note 6 3 4 2 19 3" xfId="30584"/>
    <cellStyle name="Note 6 3 4 2 2" xfId="30585"/>
    <cellStyle name="Note 6 3 4 2 2 2" xfId="30586"/>
    <cellStyle name="Note 6 3 4 2 2 2 2" xfId="30587"/>
    <cellStyle name="Note 6 3 4 2 2 3" xfId="30588"/>
    <cellStyle name="Note 6 3 4 2 20" xfId="30589"/>
    <cellStyle name="Note 6 3 4 2 20 2" xfId="30590"/>
    <cellStyle name="Note 6 3 4 2 20 2 2" xfId="30591"/>
    <cellStyle name="Note 6 3 4 2 20 3" xfId="30592"/>
    <cellStyle name="Note 6 3 4 2 21" xfId="30593"/>
    <cellStyle name="Note 6 3 4 2 21 2" xfId="30594"/>
    <cellStyle name="Note 6 3 4 2 22" xfId="30595"/>
    <cellStyle name="Note 6 3 4 2 3" xfId="30596"/>
    <cellStyle name="Note 6 3 4 2 3 2" xfId="30597"/>
    <cellStyle name="Note 6 3 4 2 3 2 2" xfId="30598"/>
    <cellStyle name="Note 6 3 4 2 3 3" xfId="30599"/>
    <cellStyle name="Note 6 3 4 2 4" xfId="30600"/>
    <cellStyle name="Note 6 3 4 2 4 2" xfId="30601"/>
    <cellStyle name="Note 6 3 4 2 4 2 2" xfId="30602"/>
    <cellStyle name="Note 6 3 4 2 4 3" xfId="30603"/>
    <cellStyle name="Note 6 3 4 2 5" xfId="30604"/>
    <cellStyle name="Note 6 3 4 2 5 2" xfId="30605"/>
    <cellStyle name="Note 6 3 4 2 5 2 2" xfId="30606"/>
    <cellStyle name="Note 6 3 4 2 5 3" xfId="30607"/>
    <cellStyle name="Note 6 3 4 2 6" xfId="30608"/>
    <cellStyle name="Note 6 3 4 2 6 2" xfId="30609"/>
    <cellStyle name="Note 6 3 4 2 6 2 2" xfId="30610"/>
    <cellStyle name="Note 6 3 4 2 6 3" xfId="30611"/>
    <cellStyle name="Note 6 3 4 2 7" xfId="30612"/>
    <cellStyle name="Note 6 3 4 2 7 2" xfId="30613"/>
    <cellStyle name="Note 6 3 4 2 7 2 2" xfId="30614"/>
    <cellStyle name="Note 6 3 4 2 7 3" xfId="30615"/>
    <cellStyle name="Note 6 3 4 2 8" xfId="30616"/>
    <cellStyle name="Note 6 3 4 2 8 2" xfId="30617"/>
    <cellStyle name="Note 6 3 4 2 8 2 2" xfId="30618"/>
    <cellStyle name="Note 6 3 4 2 8 3" xfId="30619"/>
    <cellStyle name="Note 6 3 4 2 9" xfId="30620"/>
    <cellStyle name="Note 6 3 4 2 9 2" xfId="30621"/>
    <cellStyle name="Note 6 3 4 2 9 2 2" xfId="30622"/>
    <cellStyle name="Note 6 3 4 2 9 3" xfId="30623"/>
    <cellStyle name="Note 6 3 4 20" xfId="30624"/>
    <cellStyle name="Note 6 3 4 20 2" xfId="30625"/>
    <cellStyle name="Note 6 3 4 20 2 2" xfId="30626"/>
    <cellStyle name="Note 6 3 4 20 3" xfId="30627"/>
    <cellStyle name="Note 6 3 4 21" xfId="30628"/>
    <cellStyle name="Note 6 3 4 21 2" xfId="30629"/>
    <cellStyle name="Note 6 3 4 21 2 2" xfId="30630"/>
    <cellStyle name="Note 6 3 4 21 3" xfId="30631"/>
    <cellStyle name="Note 6 3 4 22" xfId="30632"/>
    <cellStyle name="Note 6 3 4 22 2" xfId="30633"/>
    <cellStyle name="Note 6 3 4 23" xfId="30634"/>
    <cellStyle name="Note 6 3 4 3" xfId="30635"/>
    <cellStyle name="Note 6 3 4 3 2" xfId="30636"/>
    <cellStyle name="Note 6 3 4 3 2 2" xfId="30637"/>
    <cellStyle name="Note 6 3 4 3 3" xfId="30638"/>
    <cellStyle name="Note 6 3 4 4" xfId="30639"/>
    <cellStyle name="Note 6 3 4 4 2" xfId="30640"/>
    <cellStyle name="Note 6 3 4 4 2 2" xfId="30641"/>
    <cellStyle name="Note 6 3 4 4 3" xfId="30642"/>
    <cellStyle name="Note 6 3 4 5" xfId="30643"/>
    <cellStyle name="Note 6 3 4 5 2" xfId="30644"/>
    <cellStyle name="Note 6 3 4 5 2 2" xfId="30645"/>
    <cellStyle name="Note 6 3 4 5 3" xfId="30646"/>
    <cellStyle name="Note 6 3 4 6" xfId="30647"/>
    <cellStyle name="Note 6 3 4 6 2" xfId="30648"/>
    <cellStyle name="Note 6 3 4 6 2 2" xfId="30649"/>
    <cellStyle name="Note 6 3 4 6 3" xfId="30650"/>
    <cellStyle name="Note 6 3 4 7" xfId="30651"/>
    <cellStyle name="Note 6 3 4 7 2" xfId="30652"/>
    <cellStyle name="Note 6 3 4 7 2 2" xfId="30653"/>
    <cellStyle name="Note 6 3 4 7 3" xfId="30654"/>
    <cellStyle name="Note 6 3 4 8" xfId="30655"/>
    <cellStyle name="Note 6 3 4 8 2" xfId="30656"/>
    <cellStyle name="Note 6 3 4 8 2 2" xfId="30657"/>
    <cellStyle name="Note 6 3 4 8 3" xfId="30658"/>
    <cellStyle name="Note 6 3 4 9" xfId="30659"/>
    <cellStyle name="Note 6 3 4 9 2" xfId="30660"/>
    <cellStyle name="Note 6 3 4 9 2 2" xfId="30661"/>
    <cellStyle name="Note 6 3 4 9 3" xfId="30662"/>
    <cellStyle name="Note 6 3 5" xfId="882"/>
    <cellStyle name="Note 6 3 5 10" xfId="30663"/>
    <cellStyle name="Note 6 3 5 10 2" xfId="30664"/>
    <cellStyle name="Note 6 3 5 10 2 2" xfId="30665"/>
    <cellStyle name="Note 6 3 5 10 3" xfId="30666"/>
    <cellStyle name="Note 6 3 5 11" xfId="30667"/>
    <cellStyle name="Note 6 3 5 11 2" xfId="30668"/>
    <cellStyle name="Note 6 3 5 11 2 2" xfId="30669"/>
    <cellStyle name="Note 6 3 5 11 3" xfId="30670"/>
    <cellStyle name="Note 6 3 5 12" xfId="30671"/>
    <cellStyle name="Note 6 3 5 12 2" xfId="30672"/>
    <cellStyle name="Note 6 3 5 12 2 2" xfId="30673"/>
    <cellStyle name="Note 6 3 5 12 3" xfId="30674"/>
    <cellStyle name="Note 6 3 5 13" xfId="30675"/>
    <cellStyle name="Note 6 3 5 13 2" xfId="30676"/>
    <cellStyle name="Note 6 3 5 13 2 2" xfId="30677"/>
    <cellStyle name="Note 6 3 5 13 3" xfId="30678"/>
    <cellStyle name="Note 6 3 5 14" xfId="30679"/>
    <cellStyle name="Note 6 3 5 14 2" xfId="30680"/>
    <cellStyle name="Note 6 3 5 14 2 2" xfId="30681"/>
    <cellStyle name="Note 6 3 5 14 3" xfId="30682"/>
    <cellStyle name="Note 6 3 5 15" xfId="30683"/>
    <cellStyle name="Note 6 3 5 15 2" xfId="30684"/>
    <cellStyle name="Note 6 3 5 15 2 2" xfId="30685"/>
    <cellStyle name="Note 6 3 5 15 3" xfId="30686"/>
    <cellStyle name="Note 6 3 5 16" xfId="30687"/>
    <cellStyle name="Note 6 3 5 16 2" xfId="30688"/>
    <cellStyle name="Note 6 3 5 16 2 2" xfId="30689"/>
    <cellStyle name="Note 6 3 5 16 3" xfId="30690"/>
    <cellStyle name="Note 6 3 5 17" xfId="30691"/>
    <cellStyle name="Note 6 3 5 17 2" xfId="30692"/>
    <cellStyle name="Note 6 3 5 17 2 2" xfId="30693"/>
    <cellStyle name="Note 6 3 5 17 3" xfId="30694"/>
    <cellStyle name="Note 6 3 5 18" xfId="30695"/>
    <cellStyle name="Note 6 3 5 18 2" xfId="30696"/>
    <cellStyle name="Note 6 3 5 18 2 2" xfId="30697"/>
    <cellStyle name="Note 6 3 5 18 3" xfId="30698"/>
    <cellStyle name="Note 6 3 5 19" xfId="30699"/>
    <cellStyle name="Note 6 3 5 19 2" xfId="30700"/>
    <cellStyle name="Note 6 3 5 19 2 2" xfId="30701"/>
    <cellStyle name="Note 6 3 5 19 3" xfId="30702"/>
    <cellStyle name="Note 6 3 5 2" xfId="30703"/>
    <cellStyle name="Note 6 3 5 2 2" xfId="30704"/>
    <cellStyle name="Note 6 3 5 2 2 2" xfId="30705"/>
    <cellStyle name="Note 6 3 5 2 3" xfId="30706"/>
    <cellStyle name="Note 6 3 5 20" xfId="30707"/>
    <cellStyle name="Note 6 3 5 20 2" xfId="30708"/>
    <cellStyle name="Note 6 3 5 20 2 2" xfId="30709"/>
    <cellStyle name="Note 6 3 5 20 3" xfId="30710"/>
    <cellStyle name="Note 6 3 5 21" xfId="30711"/>
    <cellStyle name="Note 6 3 5 21 2" xfId="30712"/>
    <cellStyle name="Note 6 3 5 22" xfId="30713"/>
    <cellStyle name="Note 6 3 5 3" xfId="30714"/>
    <cellStyle name="Note 6 3 5 3 2" xfId="30715"/>
    <cellStyle name="Note 6 3 5 3 2 2" xfId="30716"/>
    <cellStyle name="Note 6 3 5 3 3" xfId="30717"/>
    <cellStyle name="Note 6 3 5 4" xfId="30718"/>
    <cellStyle name="Note 6 3 5 4 2" xfId="30719"/>
    <cellStyle name="Note 6 3 5 4 2 2" xfId="30720"/>
    <cellStyle name="Note 6 3 5 4 3" xfId="30721"/>
    <cellStyle name="Note 6 3 5 5" xfId="30722"/>
    <cellStyle name="Note 6 3 5 5 2" xfId="30723"/>
    <cellStyle name="Note 6 3 5 5 2 2" xfId="30724"/>
    <cellStyle name="Note 6 3 5 5 3" xfId="30725"/>
    <cellStyle name="Note 6 3 5 6" xfId="30726"/>
    <cellStyle name="Note 6 3 5 6 2" xfId="30727"/>
    <cellStyle name="Note 6 3 5 6 2 2" xfId="30728"/>
    <cellStyle name="Note 6 3 5 6 3" xfId="30729"/>
    <cellStyle name="Note 6 3 5 7" xfId="30730"/>
    <cellStyle name="Note 6 3 5 7 2" xfId="30731"/>
    <cellStyle name="Note 6 3 5 7 2 2" xfId="30732"/>
    <cellStyle name="Note 6 3 5 7 3" xfId="30733"/>
    <cellStyle name="Note 6 3 5 8" xfId="30734"/>
    <cellStyle name="Note 6 3 5 8 2" xfId="30735"/>
    <cellStyle name="Note 6 3 5 8 2 2" xfId="30736"/>
    <cellStyle name="Note 6 3 5 8 3" xfId="30737"/>
    <cellStyle name="Note 6 3 5 9" xfId="30738"/>
    <cellStyle name="Note 6 3 5 9 2" xfId="30739"/>
    <cellStyle name="Note 6 3 5 9 2 2" xfId="30740"/>
    <cellStyle name="Note 6 3 5 9 3" xfId="30741"/>
    <cellStyle name="Note 6 3 6" xfId="883"/>
    <cellStyle name="Note 6 3 6 2" xfId="30742"/>
    <cellStyle name="Note 6 3 6 2 2" xfId="30743"/>
    <cellStyle name="Note 6 3 6 3" xfId="30744"/>
    <cellStyle name="Note 6 3 7" xfId="30745"/>
    <cellStyle name="Note 6 3 7 2" xfId="30746"/>
    <cellStyle name="Note 6 3 7 2 2" xfId="30747"/>
    <cellStyle name="Note 6 3 7 3" xfId="30748"/>
    <cellStyle name="Note 6 3 8" xfId="30749"/>
    <cellStyle name="Note 6 3 8 2" xfId="30750"/>
    <cellStyle name="Note 6 3 8 2 2" xfId="30751"/>
    <cellStyle name="Note 6 3 8 3" xfId="30752"/>
    <cellStyle name="Note 6 3 9" xfId="30753"/>
    <cellStyle name="Note 6 3 9 2" xfId="30754"/>
    <cellStyle name="Note 6 3 9 2 2" xfId="30755"/>
    <cellStyle name="Note 6 3 9 3" xfId="30756"/>
    <cellStyle name="Note 6 4" xfId="884"/>
    <cellStyle name="Note 6 4 10" xfId="30757"/>
    <cellStyle name="Note 6 4 10 2" xfId="30758"/>
    <cellStyle name="Note 6 4 10 2 2" xfId="30759"/>
    <cellStyle name="Note 6 4 10 3" xfId="30760"/>
    <cellStyle name="Note 6 4 11" xfId="30761"/>
    <cellStyle name="Note 6 4 11 2" xfId="30762"/>
    <cellStyle name="Note 6 4 11 2 2" xfId="30763"/>
    <cellStyle name="Note 6 4 11 3" xfId="30764"/>
    <cellStyle name="Note 6 4 12" xfId="30765"/>
    <cellStyle name="Note 6 4 12 2" xfId="30766"/>
    <cellStyle name="Note 6 4 12 2 2" xfId="30767"/>
    <cellStyle name="Note 6 4 12 3" xfId="30768"/>
    <cellStyle name="Note 6 4 13" xfId="30769"/>
    <cellStyle name="Note 6 4 13 2" xfId="30770"/>
    <cellStyle name="Note 6 4 13 2 2" xfId="30771"/>
    <cellStyle name="Note 6 4 13 3" xfId="30772"/>
    <cellStyle name="Note 6 4 14" xfId="30773"/>
    <cellStyle name="Note 6 4 14 2" xfId="30774"/>
    <cellStyle name="Note 6 4 14 2 2" xfId="30775"/>
    <cellStyle name="Note 6 4 14 3" xfId="30776"/>
    <cellStyle name="Note 6 4 15" xfId="30777"/>
    <cellStyle name="Note 6 4 15 2" xfId="30778"/>
    <cellStyle name="Note 6 4 15 2 2" xfId="30779"/>
    <cellStyle name="Note 6 4 15 3" xfId="30780"/>
    <cellStyle name="Note 6 4 16" xfId="30781"/>
    <cellStyle name="Note 6 4 16 2" xfId="30782"/>
    <cellStyle name="Note 6 4 16 2 2" xfId="30783"/>
    <cellStyle name="Note 6 4 16 3" xfId="30784"/>
    <cellStyle name="Note 6 4 17" xfId="30785"/>
    <cellStyle name="Note 6 4 17 2" xfId="30786"/>
    <cellStyle name="Note 6 4 17 2 2" xfId="30787"/>
    <cellStyle name="Note 6 4 17 3" xfId="30788"/>
    <cellStyle name="Note 6 4 18" xfId="30789"/>
    <cellStyle name="Note 6 4 18 2" xfId="30790"/>
    <cellStyle name="Note 6 4 19" xfId="30791"/>
    <cellStyle name="Note 6 4 2" xfId="885"/>
    <cellStyle name="Note 6 4 2 10" xfId="30792"/>
    <cellStyle name="Note 6 4 2 10 2" xfId="30793"/>
    <cellStyle name="Note 6 4 2 10 2 2" xfId="30794"/>
    <cellStyle name="Note 6 4 2 10 3" xfId="30795"/>
    <cellStyle name="Note 6 4 2 11" xfId="30796"/>
    <cellStyle name="Note 6 4 2 11 2" xfId="30797"/>
    <cellStyle name="Note 6 4 2 11 2 2" xfId="30798"/>
    <cellStyle name="Note 6 4 2 11 3" xfId="30799"/>
    <cellStyle name="Note 6 4 2 12" xfId="30800"/>
    <cellStyle name="Note 6 4 2 12 2" xfId="30801"/>
    <cellStyle name="Note 6 4 2 12 2 2" xfId="30802"/>
    <cellStyle name="Note 6 4 2 12 3" xfId="30803"/>
    <cellStyle name="Note 6 4 2 13" xfId="30804"/>
    <cellStyle name="Note 6 4 2 13 2" xfId="30805"/>
    <cellStyle name="Note 6 4 2 13 2 2" xfId="30806"/>
    <cellStyle name="Note 6 4 2 13 3" xfId="30807"/>
    <cellStyle name="Note 6 4 2 14" xfId="30808"/>
    <cellStyle name="Note 6 4 2 14 2" xfId="30809"/>
    <cellStyle name="Note 6 4 2 14 2 2" xfId="30810"/>
    <cellStyle name="Note 6 4 2 14 3" xfId="30811"/>
    <cellStyle name="Note 6 4 2 15" xfId="30812"/>
    <cellStyle name="Note 6 4 2 15 2" xfId="30813"/>
    <cellStyle name="Note 6 4 2 15 2 2" xfId="30814"/>
    <cellStyle name="Note 6 4 2 15 3" xfId="30815"/>
    <cellStyle name="Note 6 4 2 16" xfId="30816"/>
    <cellStyle name="Note 6 4 2 16 2" xfId="30817"/>
    <cellStyle name="Note 6 4 2 16 2 2" xfId="30818"/>
    <cellStyle name="Note 6 4 2 16 3" xfId="30819"/>
    <cellStyle name="Note 6 4 2 17" xfId="30820"/>
    <cellStyle name="Note 6 4 2 17 2" xfId="30821"/>
    <cellStyle name="Note 6 4 2 17 2 2" xfId="30822"/>
    <cellStyle name="Note 6 4 2 17 3" xfId="30823"/>
    <cellStyle name="Note 6 4 2 18" xfId="30824"/>
    <cellStyle name="Note 6 4 2 18 2" xfId="30825"/>
    <cellStyle name="Note 6 4 2 18 2 2" xfId="30826"/>
    <cellStyle name="Note 6 4 2 18 3" xfId="30827"/>
    <cellStyle name="Note 6 4 2 19" xfId="30828"/>
    <cellStyle name="Note 6 4 2 19 2" xfId="30829"/>
    <cellStyle name="Note 6 4 2 19 2 2" xfId="30830"/>
    <cellStyle name="Note 6 4 2 19 3" xfId="30831"/>
    <cellStyle name="Note 6 4 2 2" xfId="30832"/>
    <cellStyle name="Note 6 4 2 2 2" xfId="30833"/>
    <cellStyle name="Note 6 4 2 2 2 2" xfId="30834"/>
    <cellStyle name="Note 6 4 2 2 3" xfId="30835"/>
    <cellStyle name="Note 6 4 2 20" xfId="30836"/>
    <cellStyle name="Note 6 4 2 20 2" xfId="30837"/>
    <cellStyle name="Note 6 4 2 20 2 2" xfId="30838"/>
    <cellStyle name="Note 6 4 2 20 3" xfId="30839"/>
    <cellStyle name="Note 6 4 2 21" xfId="30840"/>
    <cellStyle name="Note 6 4 2 21 2" xfId="30841"/>
    <cellStyle name="Note 6 4 2 22" xfId="30842"/>
    <cellStyle name="Note 6 4 2 3" xfId="30843"/>
    <cellStyle name="Note 6 4 2 3 2" xfId="30844"/>
    <cellStyle name="Note 6 4 2 3 2 2" xfId="30845"/>
    <cellStyle name="Note 6 4 2 3 3" xfId="30846"/>
    <cellStyle name="Note 6 4 2 4" xfId="30847"/>
    <cellStyle name="Note 6 4 2 4 2" xfId="30848"/>
    <cellStyle name="Note 6 4 2 4 2 2" xfId="30849"/>
    <cellStyle name="Note 6 4 2 4 3" xfId="30850"/>
    <cellStyle name="Note 6 4 2 5" xfId="30851"/>
    <cellStyle name="Note 6 4 2 5 2" xfId="30852"/>
    <cellStyle name="Note 6 4 2 5 2 2" xfId="30853"/>
    <cellStyle name="Note 6 4 2 5 3" xfId="30854"/>
    <cellStyle name="Note 6 4 2 6" xfId="30855"/>
    <cellStyle name="Note 6 4 2 6 2" xfId="30856"/>
    <cellStyle name="Note 6 4 2 6 2 2" xfId="30857"/>
    <cellStyle name="Note 6 4 2 6 3" xfId="30858"/>
    <cellStyle name="Note 6 4 2 7" xfId="30859"/>
    <cellStyle name="Note 6 4 2 7 2" xfId="30860"/>
    <cellStyle name="Note 6 4 2 7 2 2" xfId="30861"/>
    <cellStyle name="Note 6 4 2 7 3" xfId="30862"/>
    <cellStyle name="Note 6 4 2 8" xfId="30863"/>
    <cellStyle name="Note 6 4 2 8 2" xfId="30864"/>
    <cellStyle name="Note 6 4 2 8 2 2" xfId="30865"/>
    <cellStyle name="Note 6 4 2 8 3" xfId="30866"/>
    <cellStyle name="Note 6 4 2 9" xfId="30867"/>
    <cellStyle name="Note 6 4 2 9 2" xfId="30868"/>
    <cellStyle name="Note 6 4 2 9 2 2" xfId="30869"/>
    <cellStyle name="Note 6 4 2 9 3" xfId="30870"/>
    <cellStyle name="Note 6 4 3" xfId="886"/>
    <cellStyle name="Note 6 4 3 2" xfId="30871"/>
    <cellStyle name="Note 6 4 3 2 2" xfId="30872"/>
    <cellStyle name="Note 6 4 3 3" xfId="30873"/>
    <cellStyle name="Note 6 4 4" xfId="887"/>
    <cellStyle name="Note 6 4 4 2" xfId="30874"/>
    <cellStyle name="Note 6 4 4 2 2" xfId="30875"/>
    <cellStyle name="Note 6 4 4 3" xfId="30876"/>
    <cellStyle name="Note 6 4 5" xfId="888"/>
    <cellStyle name="Note 6 4 5 2" xfId="30877"/>
    <cellStyle name="Note 6 4 5 2 2" xfId="30878"/>
    <cellStyle name="Note 6 4 5 3" xfId="30879"/>
    <cellStyle name="Note 6 4 6" xfId="889"/>
    <cellStyle name="Note 6 4 6 2" xfId="30880"/>
    <cellStyle name="Note 6 4 6 2 2" xfId="30881"/>
    <cellStyle name="Note 6 4 6 3" xfId="30882"/>
    <cellStyle name="Note 6 4 7" xfId="30883"/>
    <cellStyle name="Note 6 4 7 2" xfId="30884"/>
    <cellStyle name="Note 6 4 7 2 2" xfId="30885"/>
    <cellStyle name="Note 6 4 7 3" xfId="30886"/>
    <cellStyle name="Note 6 4 8" xfId="30887"/>
    <cellStyle name="Note 6 4 8 2" xfId="30888"/>
    <cellStyle name="Note 6 4 8 2 2" xfId="30889"/>
    <cellStyle name="Note 6 4 8 3" xfId="30890"/>
    <cellStyle name="Note 6 4 9" xfId="30891"/>
    <cellStyle name="Note 6 4 9 2" xfId="30892"/>
    <cellStyle name="Note 6 4 9 2 2" xfId="30893"/>
    <cellStyle name="Note 6 4 9 3" xfId="30894"/>
    <cellStyle name="Note 6 5" xfId="890"/>
    <cellStyle name="Note 6 5 10" xfId="30895"/>
    <cellStyle name="Note 6 5 10 2" xfId="30896"/>
    <cellStyle name="Note 6 5 10 2 2" xfId="30897"/>
    <cellStyle name="Note 6 5 10 3" xfId="30898"/>
    <cellStyle name="Note 6 5 11" xfId="30899"/>
    <cellStyle name="Note 6 5 11 2" xfId="30900"/>
    <cellStyle name="Note 6 5 11 2 2" xfId="30901"/>
    <cellStyle name="Note 6 5 11 3" xfId="30902"/>
    <cellStyle name="Note 6 5 12" xfId="30903"/>
    <cellStyle name="Note 6 5 12 2" xfId="30904"/>
    <cellStyle name="Note 6 5 12 2 2" xfId="30905"/>
    <cellStyle name="Note 6 5 12 3" xfId="30906"/>
    <cellStyle name="Note 6 5 13" xfId="30907"/>
    <cellStyle name="Note 6 5 13 2" xfId="30908"/>
    <cellStyle name="Note 6 5 13 2 2" xfId="30909"/>
    <cellStyle name="Note 6 5 13 3" xfId="30910"/>
    <cellStyle name="Note 6 5 14" xfId="30911"/>
    <cellStyle name="Note 6 5 14 2" xfId="30912"/>
    <cellStyle name="Note 6 5 14 2 2" xfId="30913"/>
    <cellStyle name="Note 6 5 14 3" xfId="30914"/>
    <cellStyle name="Note 6 5 15" xfId="30915"/>
    <cellStyle name="Note 6 5 15 2" xfId="30916"/>
    <cellStyle name="Note 6 5 15 2 2" xfId="30917"/>
    <cellStyle name="Note 6 5 15 3" xfId="30918"/>
    <cellStyle name="Note 6 5 16" xfId="30919"/>
    <cellStyle name="Note 6 5 16 2" xfId="30920"/>
    <cellStyle name="Note 6 5 16 2 2" xfId="30921"/>
    <cellStyle name="Note 6 5 16 3" xfId="30922"/>
    <cellStyle name="Note 6 5 17" xfId="30923"/>
    <cellStyle name="Note 6 5 17 2" xfId="30924"/>
    <cellStyle name="Note 6 5 17 2 2" xfId="30925"/>
    <cellStyle name="Note 6 5 17 3" xfId="30926"/>
    <cellStyle name="Note 6 5 18" xfId="30927"/>
    <cellStyle name="Note 6 5 18 2" xfId="30928"/>
    <cellStyle name="Note 6 5 19" xfId="30929"/>
    <cellStyle name="Note 6 5 2" xfId="891"/>
    <cellStyle name="Note 6 5 2 10" xfId="30930"/>
    <cellStyle name="Note 6 5 2 10 2" xfId="30931"/>
    <cellStyle name="Note 6 5 2 10 2 2" xfId="30932"/>
    <cellStyle name="Note 6 5 2 10 3" xfId="30933"/>
    <cellStyle name="Note 6 5 2 11" xfId="30934"/>
    <cellStyle name="Note 6 5 2 11 2" xfId="30935"/>
    <cellStyle name="Note 6 5 2 11 2 2" xfId="30936"/>
    <cellStyle name="Note 6 5 2 11 3" xfId="30937"/>
    <cellStyle name="Note 6 5 2 12" xfId="30938"/>
    <cellStyle name="Note 6 5 2 12 2" xfId="30939"/>
    <cellStyle name="Note 6 5 2 12 2 2" xfId="30940"/>
    <cellStyle name="Note 6 5 2 12 3" xfId="30941"/>
    <cellStyle name="Note 6 5 2 13" xfId="30942"/>
    <cellStyle name="Note 6 5 2 13 2" xfId="30943"/>
    <cellStyle name="Note 6 5 2 13 2 2" xfId="30944"/>
    <cellStyle name="Note 6 5 2 13 3" xfId="30945"/>
    <cellStyle name="Note 6 5 2 14" xfId="30946"/>
    <cellStyle name="Note 6 5 2 14 2" xfId="30947"/>
    <cellStyle name="Note 6 5 2 14 2 2" xfId="30948"/>
    <cellStyle name="Note 6 5 2 14 3" xfId="30949"/>
    <cellStyle name="Note 6 5 2 15" xfId="30950"/>
    <cellStyle name="Note 6 5 2 15 2" xfId="30951"/>
    <cellStyle name="Note 6 5 2 15 2 2" xfId="30952"/>
    <cellStyle name="Note 6 5 2 15 3" xfId="30953"/>
    <cellStyle name="Note 6 5 2 16" xfId="30954"/>
    <cellStyle name="Note 6 5 2 16 2" xfId="30955"/>
    <cellStyle name="Note 6 5 2 16 2 2" xfId="30956"/>
    <cellStyle name="Note 6 5 2 16 3" xfId="30957"/>
    <cellStyle name="Note 6 5 2 17" xfId="30958"/>
    <cellStyle name="Note 6 5 2 17 2" xfId="30959"/>
    <cellStyle name="Note 6 5 2 17 2 2" xfId="30960"/>
    <cellStyle name="Note 6 5 2 17 3" xfId="30961"/>
    <cellStyle name="Note 6 5 2 18" xfId="30962"/>
    <cellStyle name="Note 6 5 2 18 2" xfId="30963"/>
    <cellStyle name="Note 6 5 2 18 2 2" xfId="30964"/>
    <cellStyle name="Note 6 5 2 18 3" xfId="30965"/>
    <cellStyle name="Note 6 5 2 19" xfId="30966"/>
    <cellStyle name="Note 6 5 2 19 2" xfId="30967"/>
    <cellStyle name="Note 6 5 2 19 2 2" xfId="30968"/>
    <cellStyle name="Note 6 5 2 19 3" xfId="30969"/>
    <cellStyle name="Note 6 5 2 2" xfId="30970"/>
    <cellStyle name="Note 6 5 2 2 2" xfId="30971"/>
    <cellStyle name="Note 6 5 2 2 2 2" xfId="30972"/>
    <cellStyle name="Note 6 5 2 2 3" xfId="30973"/>
    <cellStyle name="Note 6 5 2 20" xfId="30974"/>
    <cellStyle name="Note 6 5 2 20 2" xfId="30975"/>
    <cellStyle name="Note 6 5 2 20 2 2" xfId="30976"/>
    <cellStyle name="Note 6 5 2 20 3" xfId="30977"/>
    <cellStyle name="Note 6 5 2 21" xfId="30978"/>
    <cellStyle name="Note 6 5 2 21 2" xfId="30979"/>
    <cellStyle name="Note 6 5 2 22" xfId="30980"/>
    <cellStyle name="Note 6 5 2 3" xfId="30981"/>
    <cellStyle name="Note 6 5 2 3 2" xfId="30982"/>
    <cellStyle name="Note 6 5 2 3 2 2" xfId="30983"/>
    <cellStyle name="Note 6 5 2 3 3" xfId="30984"/>
    <cellStyle name="Note 6 5 2 4" xfId="30985"/>
    <cellStyle name="Note 6 5 2 4 2" xfId="30986"/>
    <cellStyle name="Note 6 5 2 4 2 2" xfId="30987"/>
    <cellStyle name="Note 6 5 2 4 3" xfId="30988"/>
    <cellStyle name="Note 6 5 2 5" xfId="30989"/>
    <cellStyle name="Note 6 5 2 5 2" xfId="30990"/>
    <cellStyle name="Note 6 5 2 5 2 2" xfId="30991"/>
    <cellStyle name="Note 6 5 2 5 3" xfId="30992"/>
    <cellStyle name="Note 6 5 2 6" xfId="30993"/>
    <cellStyle name="Note 6 5 2 6 2" xfId="30994"/>
    <cellStyle name="Note 6 5 2 6 2 2" xfId="30995"/>
    <cellStyle name="Note 6 5 2 6 3" xfId="30996"/>
    <cellStyle name="Note 6 5 2 7" xfId="30997"/>
    <cellStyle name="Note 6 5 2 7 2" xfId="30998"/>
    <cellStyle name="Note 6 5 2 7 2 2" xfId="30999"/>
    <cellStyle name="Note 6 5 2 7 3" xfId="31000"/>
    <cellStyle name="Note 6 5 2 8" xfId="31001"/>
    <cellStyle name="Note 6 5 2 8 2" xfId="31002"/>
    <cellStyle name="Note 6 5 2 8 2 2" xfId="31003"/>
    <cellStyle name="Note 6 5 2 8 3" xfId="31004"/>
    <cellStyle name="Note 6 5 2 9" xfId="31005"/>
    <cellStyle name="Note 6 5 2 9 2" xfId="31006"/>
    <cellStyle name="Note 6 5 2 9 2 2" xfId="31007"/>
    <cellStyle name="Note 6 5 2 9 3" xfId="31008"/>
    <cellStyle name="Note 6 5 3" xfId="892"/>
    <cellStyle name="Note 6 5 3 2" xfId="31009"/>
    <cellStyle name="Note 6 5 3 2 2" xfId="31010"/>
    <cellStyle name="Note 6 5 3 3" xfId="31011"/>
    <cellStyle name="Note 6 5 4" xfId="893"/>
    <cellStyle name="Note 6 5 4 2" xfId="31012"/>
    <cellStyle name="Note 6 5 4 2 2" xfId="31013"/>
    <cellStyle name="Note 6 5 4 3" xfId="31014"/>
    <cellStyle name="Note 6 5 5" xfId="894"/>
    <cellStyle name="Note 6 5 5 2" xfId="31015"/>
    <cellStyle name="Note 6 5 5 2 2" xfId="31016"/>
    <cellStyle name="Note 6 5 5 3" xfId="31017"/>
    <cellStyle name="Note 6 5 6" xfId="895"/>
    <cellStyle name="Note 6 5 6 2" xfId="31018"/>
    <cellStyle name="Note 6 5 6 2 2" xfId="31019"/>
    <cellStyle name="Note 6 5 6 3" xfId="31020"/>
    <cellStyle name="Note 6 5 7" xfId="31021"/>
    <cellStyle name="Note 6 5 7 2" xfId="31022"/>
    <cellStyle name="Note 6 5 7 2 2" xfId="31023"/>
    <cellStyle name="Note 6 5 7 3" xfId="31024"/>
    <cellStyle name="Note 6 5 8" xfId="31025"/>
    <cellStyle name="Note 6 5 8 2" xfId="31026"/>
    <cellStyle name="Note 6 5 8 2 2" xfId="31027"/>
    <cellStyle name="Note 6 5 8 3" xfId="31028"/>
    <cellStyle name="Note 6 5 9" xfId="31029"/>
    <cellStyle name="Note 6 5 9 2" xfId="31030"/>
    <cellStyle name="Note 6 5 9 2 2" xfId="31031"/>
    <cellStyle name="Note 6 5 9 3" xfId="31032"/>
    <cellStyle name="Note 6 6" xfId="896"/>
    <cellStyle name="Note 6 6 10" xfId="31033"/>
    <cellStyle name="Note 6 6 10 2" xfId="31034"/>
    <cellStyle name="Note 6 6 10 2 2" xfId="31035"/>
    <cellStyle name="Note 6 6 10 3" xfId="31036"/>
    <cellStyle name="Note 6 6 11" xfId="31037"/>
    <cellStyle name="Note 6 6 11 2" xfId="31038"/>
    <cellStyle name="Note 6 6 11 2 2" xfId="31039"/>
    <cellStyle name="Note 6 6 11 3" xfId="31040"/>
    <cellStyle name="Note 6 6 12" xfId="31041"/>
    <cellStyle name="Note 6 6 12 2" xfId="31042"/>
    <cellStyle name="Note 6 6 12 2 2" xfId="31043"/>
    <cellStyle name="Note 6 6 12 3" xfId="31044"/>
    <cellStyle name="Note 6 6 13" xfId="31045"/>
    <cellStyle name="Note 6 6 13 2" xfId="31046"/>
    <cellStyle name="Note 6 6 13 2 2" xfId="31047"/>
    <cellStyle name="Note 6 6 13 3" xfId="31048"/>
    <cellStyle name="Note 6 6 14" xfId="31049"/>
    <cellStyle name="Note 6 6 14 2" xfId="31050"/>
    <cellStyle name="Note 6 6 14 2 2" xfId="31051"/>
    <cellStyle name="Note 6 6 14 3" xfId="31052"/>
    <cellStyle name="Note 6 6 15" xfId="31053"/>
    <cellStyle name="Note 6 6 15 2" xfId="31054"/>
    <cellStyle name="Note 6 6 15 2 2" xfId="31055"/>
    <cellStyle name="Note 6 6 15 3" xfId="31056"/>
    <cellStyle name="Note 6 6 16" xfId="31057"/>
    <cellStyle name="Note 6 6 16 2" xfId="31058"/>
    <cellStyle name="Note 6 6 16 2 2" xfId="31059"/>
    <cellStyle name="Note 6 6 16 3" xfId="31060"/>
    <cellStyle name="Note 6 6 17" xfId="31061"/>
    <cellStyle name="Note 6 6 17 2" xfId="31062"/>
    <cellStyle name="Note 6 6 17 2 2" xfId="31063"/>
    <cellStyle name="Note 6 6 17 3" xfId="31064"/>
    <cellStyle name="Note 6 6 18" xfId="31065"/>
    <cellStyle name="Note 6 6 18 2" xfId="31066"/>
    <cellStyle name="Note 6 6 18 2 2" xfId="31067"/>
    <cellStyle name="Note 6 6 18 3" xfId="31068"/>
    <cellStyle name="Note 6 6 19" xfId="31069"/>
    <cellStyle name="Note 6 6 19 2" xfId="31070"/>
    <cellStyle name="Note 6 6 19 2 2" xfId="31071"/>
    <cellStyle name="Note 6 6 19 3" xfId="31072"/>
    <cellStyle name="Note 6 6 2" xfId="31073"/>
    <cellStyle name="Note 6 6 2 10" xfId="31074"/>
    <cellStyle name="Note 6 6 2 10 2" xfId="31075"/>
    <cellStyle name="Note 6 6 2 10 2 2" xfId="31076"/>
    <cellStyle name="Note 6 6 2 10 3" xfId="31077"/>
    <cellStyle name="Note 6 6 2 11" xfId="31078"/>
    <cellStyle name="Note 6 6 2 11 2" xfId="31079"/>
    <cellStyle name="Note 6 6 2 11 2 2" xfId="31080"/>
    <cellStyle name="Note 6 6 2 11 3" xfId="31081"/>
    <cellStyle name="Note 6 6 2 12" xfId="31082"/>
    <cellStyle name="Note 6 6 2 12 2" xfId="31083"/>
    <cellStyle name="Note 6 6 2 12 2 2" xfId="31084"/>
    <cellStyle name="Note 6 6 2 12 3" xfId="31085"/>
    <cellStyle name="Note 6 6 2 13" xfId="31086"/>
    <cellStyle name="Note 6 6 2 13 2" xfId="31087"/>
    <cellStyle name="Note 6 6 2 13 2 2" xfId="31088"/>
    <cellStyle name="Note 6 6 2 13 3" xfId="31089"/>
    <cellStyle name="Note 6 6 2 14" xfId="31090"/>
    <cellStyle name="Note 6 6 2 14 2" xfId="31091"/>
    <cellStyle name="Note 6 6 2 14 2 2" xfId="31092"/>
    <cellStyle name="Note 6 6 2 14 3" xfId="31093"/>
    <cellStyle name="Note 6 6 2 15" xfId="31094"/>
    <cellStyle name="Note 6 6 2 15 2" xfId="31095"/>
    <cellStyle name="Note 6 6 2 15 2 2" xfId="31096"/>
    <cellStyle name="Note 6 6 2 15 3" xfId="31097"/>
    <cellStyle name="Note 6 6 2 16" xfId="31098"/>
    <cellStyle name="Note 6 6 2 16 2" xfId="31099"/>
    <cellStyle name="Note 6 6 2 16 2 2" xfId="31100"/>
    <cellStyle name="Note 6 6 2 16 3" xfId="31101"/>
    <cellStyle name="Note 6 6 2 17" xfId="31102"/>
    <cellStyle name="Note 6 6 2 17 2" xfId="31103"/>
    <cellStyle name="Note 6 6 2 17 2 2" xfId="31104"/>
    <cellStyle name="Note 6 6 2 17 3" xfId="31105"/>
    <cellStyle name="Note 6 6 2 18" xfId="31106"/>
    <cellStyle name="Note 6 6 2 18 2" xfId="31107"/>
    <cellStyle name="Note 6 6 2 18 2 2" xfId="31108"/>
    <cellStyle name="Note 6 6 2 18 3" xfId="31109"/>
    <cellStyle name="Note 6 6 2 19" xfId="31110"/>
    <cellStyle name="Note 6 6 2 19 2" xfId="31111"/>
    <cellStyle name="Note 6 6 2 19 2 2" xfId="31112"/>
    <cellStyle name="Note 6 6 2 19 3" xfId="31113"/>
    <cellStyle name="Note 6 6 2 2" xfId="31114"/>
    <cellStyle name="Note 6 6 2 2 2" xfId="31115"/>
    <cellStyle name="Note 6 6 2 2 2 2" xfId="31116"/>
    <cellStyle name="Note 6 6 2 2 3" xfId="31117"/>
    <cellStyle name="Note 6 6 2 20" xfId="31118"/>
    <cellStyle name="Note 6 6 2 20 2" xfId="31119"/>
    <cellStyle name="Note 6 6 2 20 2 2" xfId="31120"/>
    <cellStyle name="Note 6 6 2 20 3" xfId="31121"/>
    <cellStyle name="Note 6 6 2 21" xfId="31122"/>
    <cellStyle name="Note 6 6 2 21 2" xfId="31123"/>
    <cellStyle name="Note 6 6 2 22" xfId="31124"/>
    <cellStyle name="Note 6 6 2 3" xfId="31125"/>
    <cellStyle name="Note 6 6 2 3 2" xfId="31126"/>
    <cellStyle name="Note 6 6 2 3 2 2" xfId="31127"/>
    <cellStyle name="Note 6 6 2 3 3" xfId="31128"/>
    <cellStyle name="Note 6 6 2 4" xfId="31129"/>
    <cellStyle name="Note 6 6 2 4 2" xfId="31130"/>
    <cellStyle name="Note 6 6 2 4 2 2" xfId="31131"/>
    <cellStyle name="Note 6 6 2 4 3" xfId="31132"/>
    <cellStyle name="Note 6 6 2 5" xfId="31133"/>
    <cellStyle name="Note 6 6 2 5 2" xfId="31134"/>
    <cellStyle name="Note 6 6 2 5 2 2" xfId="31135"/>
    <cellStyle name="Note 6 6 2 5 3" xfId="31136"/>
    <cellStyle name="Note 6 6 2 6" xfId="31137"/>
    <cellStyle name="Note 6 6 2 6 2" xfId="31138"/>
    <cellStyle name="Note 6 6 2 6 2 2" xfId="31139"/>
    <cellStyle name="Note 6 6 2 6 3" xfId="31140"/>
    <cellStyle name="Note 6 6 2 7" xfId="31141"/>
    <cellStyle name="Note 6 6 2 7 2" xfId="31142"/>
    <cellStyle name="Note 6 6 2 7 2 2" xfId="31143"/>
    <cellStyle name="Note 6 6 2 7 3" xfId="31144"/>
    <cellStyle name="Note 6 6 2 8" xfId="31145"/>
    <cellStyle name="Note 6 6 2 8 2" xfId="31146"/>
    <cellStyle name="Note 6 6 2 8 2 2" xfId="31147"/>
    <cellStyle name="Note 6 6 2 8 3" xfId="31148"/>
    <cellStyle name="Note 6 6 2 9" xfId="31149"/>
    <cellStyle name="Note 6 6 2 9 2" xfId="31150"/>
    <cellStyle name="Note 6 6 2 9 2 2" xfId="31151"/>
    <cellStyle name="Note 6 6 2 9 3" xfId="31152"/>
    <cellStyle name="Note 6 6 20" xfId="31153"/>
    <cellStyle name="Note 6 6 20 2" xfId="31154"/>
    <cellStyle name="Note 6 6 20 2 2" xfId="31155"/>
    <cellStyle name="Note 6 6 20 3" xfId="31156"/>
    <cellStyle name="Note 6 6 21" xfId="31157"/>
    <cellStyle name="Note 6 6 21 2" xfId="31158"/>
    <cellStyle name="Note 6 6 21 2 2" xfId="31159"/>
    <cellStyle name="Note 6 6 21 3" xfId="31160"/>
    <cellStyle name="Note 6 6 22" xfId="31161"/>
    <cellStyle name="Note 6 6 22 2" xfId="31162"/>
    <cellStyle name="Note 6 6 23" xfId="31163"/>
    <cellStyle name="Note 6 6 3" xfId="31164"/>
    <cellStyle name="Note 6 6 3 2" xfId="31165"/>
    <cellStyle name="Note 6 6 3 2 2" xfId="31166"/>
    <cellStyle name="Note 6 6 3 3" xfId="31167"/>
    <cellStyle name="Note 6 6 4" xfId="31168"/>
    <cellStyle name="Note 6 6 4 2" xfId="31169"/>
    <cellStyle name="Note 6 6 4 2 2" xfId="31170"/>
    <cellStyle name="Note 6 6 4 3" xfId="31171"/>
    <cellStyle name="Note 6 6 5" xfId="31172"/>
    <cellStyle name="Note 6 6 5 2" xfId="31173"/>
    <cellStyle name="Note 6 6 5 2 2" xfId="31174"/>
    <cellStyle name="Note 6 6 5 3" xfId="31175"/>
    <cellStyle name="Note 6 6 6" xfId="31176"/>
    <cellStyle name="Note 6 6 6 2" xfId="31177"/>
    <cellStyle name="Note 6 6 6 2 2" xfId="31178"/>
    <cellStyle name="Note 6 6 6 3" xfId="31179"/>
    <cellStyle name="Note 6 6 7" xfId="31180"/>
    <cellStyle name="Note 6 6 7 2" xfId="31181"/>
    <cellStyle name="Note 6 6 7 2 2" xfId="31182"/>
    <cellStyle name="Note 6 6 7 3" xfId="31183"/>
    <cellStyle name="Note 6 6 8" xfId="31184"/>
    <cellStyle name="Note 6 6 8 2" xfId="31185"/>
    <cellStyle name="Note 6 6 8 2 2" xfId="31186"/>
    <cellStyle name="Note 6 6 8 3" xfId="31187"/>
    <cellStyle name="Note 6 6 9" xfId="31188"/>
    <cellStyle name="Note 6 6 9 2" xfId="31189"/>
    <cellStyle name="Note 6 6 9 2 2" xfId="31190"/>
    <cellStyle name="Note 6 6 9 3" xfId="31191"/>
    <cellStyle name="Note 6 7" xfId="897"/>
    <cellStyle name="Note 6 7 10" xfId="31192"/>
    <cellStyle name="Note 6 7 10 2" xfId="31193"/>
    <cellStyle name="Note 6 7 10 2 2" xfId="31194"/>
    <cellStyle name="Note 6 7 10 3" xfId="31195"/>
    <cellStyle name="Note 6 7 11" xfId="31196"/>
    <cellStyle name="Note 6 7 11 2" xfId="31197"/>
    <cellStyle name="Note 6 7 11 2 2" xfId="31198"/>
    <cellStyle name="Note 6 7 11 3" xfId="31199"/>
    <cellStyle name="Note 6 7 12" xfId="31200"/>
    <cellStyle name="Note 6 7 12 2" xfId="31201"/>
    <cellStyle name="Note 6 7 12 2 2" xfId="31202"/>
    <cellStyle name="Note 6 7 12 3" xfId="31203"/>
    <cellStyle name="Note 6 7 13" xfId="31204"/>
    <cellStyle name="Note 6 7 13 2" xfId="31205"/>
    <cellStyle name="Note 6 7 13 2 2" xfId="31206"/>
    <cellStyle name="Note 6 7 13 3" xfId="31207"/>
    <cellStyle name="Note 6 7 14" xfId="31208"/>
    <cellStyle name="Note 6 7 14 2" xfId="31209"/>
    <cellStyle name="Note 6 7 14 2 2" xfId="31210"/>
    <cellStyle name="Note 6 7 14 3" xfId="31211"/>
    <cellStyle name="Note 6 7 15" xfId="31212"/>
    <cellStyle name="Note 6 7 15 2" xfId="31213"/>
    <cellStyle name="Note 6 7 15 2 2" xfId="31214"/>
    <cellStyle name="Note 6 7 15 3" xfId="31215"/>
    <cellStyle name="Note 6 7 16" xfId="31216"/>
    <cellStyle name="Note 6 7 16 2" xfId="31217"/>
    <cellStyle name="Note 6 7 16 2 2" xfId="31218"/>
    <cellStyle name="Note 6 7 16 3" xfId="31219"/>
    <cellStyle name="Note 6 7 17" xfId="31220"/>
    <cellStyle name="Note 6 7 17 2" xfId="31221"/>
    <cellStyle name="Note 6 7 17 2 2" xfId="31222"/>
    <cellStyle name="Note 6 7 17 3" xfId="31223"/>
    <cellStyle name="Note 6 7 18" xfId="31224"/>
    <cellStyle name="Note 6 7 18 2" xfId="31225"/>
    <cellStyle name="Note 6 7 18 2 2" xfId="31226"/>
    <cellStyle name="Note 6 7 18 3" xfId="31227"/>
    <cellStyle name="Note 6 7 19" xfId="31228"/>
    <cellStyle name="Note 6 7 19 2" xfId="31229"/>
    <cellStyle name="Note 6 7 19 2 2" xfId="31230"/>
    <cellStyle name="Note 6 7 19 3" xfId="31231"/>
    <cellStyle name="Note 6 7 2" xfId="31232"/>
    <cellStyle name="Note 6 7 2 2" xfId="31233"/>
    <cellStyle name="Note 6 7 2 2 2" xfId="31234"/>
    <cellStyle name="Note 6 7 2 3" xfId="31235"/>
    <cellStyle name="Note 6 7 20" xfId="31236"/>
    <cellStyle name="Note 6 7 20 2" xfId="31237"/>
    <cellStyle name="Note 6 7 20 2 2" xfId="31238"/>
    <cellStyle name="Note 6 7 20 3" xfId="31239"/>
    <cellStyle name="Note 6 7 21" xfId="31240"/>
    <cellStyle name="Note 6 7 21 2" xfId="31241"/>
    <cellStyle name="Note 6 7 22" xfId="31242"/>
    <cellStyle name="Note 6 7 3" xfId="31243"/>
    <cellStyle name="Note 6 7 3 2" xfId="31244"/>
    <cellStyle name="Note 6 7 3 2 2" xfId="31245"/>
    <cellStyle name="Note 6 7 3 3" xfId="31246"/>
    <cellStyle name="Note 6 7 4" xfId="31247"/>
    <cellStyle name="Note 6 7 4 2" xfId="31248"/>
    <cellStyle name="Note 6 7 4 2 2" xfId="31249"/>
    <cellStyle name="Note 6 7 4 3" xfId="31250"/>
    <cellStyle name="Note 6 7 5" xfId="31251"/>
    <cellStyle name="Note 6 7 5 2" xfId="31252"/>
    <cellStyle name="Note 6 7 5 2 2" xfId="31253"/>
    <cellStyle name="Note 6 7 5 3" xfId="31254"/>
    <cellStyle name="Note 6 7 6" xfId="31255"/>
    <cellStyle name="Note 6 7 6 2" xfId="31256"/>
    <cellStyle name="Note 6 7 6 2 2" xfId="31257"/>
    <cellStyle name="Note 6 7 6 3" xfId="31258"/>
    <cellStyle name="Note 6 7 7" xfId="31259"/>
    <cellStyle name="Note 6 7 7 2" xfId="31260"/>
    <cellStyle name="Note 6 7 7 2 2" xfId="31261"/>
    <cellStyle name="Note 6 7 7 3" xfId="31262"/>
    <cellStyle name="Note 6 7 8" xfId="31263"/>
    <cellStyle name="Note 6 7 8 2" xfId="31264"/>
    <cellStyle name="Note 6 7 8 2 2" xfId="31265"/>
    <cellStyle name="Note 6 7 8 3" xfId="31266"/>
    <cellStyle name="Note 6 7 9" xfId="31267"/>
    <cellStyle name="Note 6 7 9 2" xfId="31268"/>
    <cellStyle name="Note 6 7 9 2 2" xfId="31269"/>
    <cellStyle name="Note 6 7 9 3" xfId="31270"/>
    <cellStyle name="Note 6 8" xfId="898"/>
    <cellStyle name="Note 6 8 2" xfId="31271"/>
    <cellStyle name="Note 6 8 2 2" xfId="31272"/>
    <cellStyle name="Note 6 8 3" xfId="31273"/>
    <cellStyle name="Note 6 9" xfId="31274"/>
    <cellStyle name="Note 6 9 2" xfId="31275"/>
    <cellStyle name="Note 6 9 2 2" xfId="31276"/>
    <cellStyle name="Note 6 9 3" xfId="31277"/>
    <cellStyle name="Output 2" xfId="899"/>
    <cellStyle name="Output 2 10" xfId="31278"/>
    <cellStyle name="Output 2 10 2" xfId="31279"/>
    <cellStyle name="Output 2 10 2 2" xfId="31280"/>
    <cellStyle name="Output 2 10 3" xfId="31281"/>
    <cellStyle name="Output 2 11" xfId="31282"/>
    <cellStyle name="Output 2 11 2" xfId="31283"/>
    <cellStyle name="Output 2 11 2 2" xfId="31284"/>
    <cellStyle name="Output 2 11 3" xfId="31285"/>
    <cellStyle name="Output 2 12" xfId="31286"/>
    <cellStyle name="Output 2 12 2" xfId="31287"/>
    <cellStyle name="Output 2 12 2 2" xfId="31288"/>
    <cellStyle name="Output 2 12 3" xfId="31289"/>
    <cellStyle name="Output 2 13" xfId="31290"/>
    <cellStyle name="Output 2 13 2" xfId="31291"/>
    <cellStyle name="Output 2 13 2 2" xfId="31292"/>
    <cellStyle name="Output 2 13 3" xfId="31293"/>
    <cellStyle name="Output 2 14" xfId="31294"/>
    <cellStyle name="Output 2 14 2" xfId="31295"/>
    <cellStyle name="Output 2 14 2 2" xfId="31296"/>
    <cellStyle name="Output 2 14 3" xfId="31297"/>
    <cellStyle name="Output 2 15" xfId="31298"/>
    <cellStyle name="Output 2 15 2" xfId="31299"/>
    <cellStyle name="Output 2 15 2 2" xfId="31300"/>
    <cellStyle name="Output 2 15 3" xfId="31301"/>
    <cellStyle name="Output 2 16" xfId="31302"/>
    <cellStyle name="Output 2 16 2" xfId="31303"/>
    <cellStyle name="Output 2 16 2 2" xfId="31304"/>
    <cellStyle name="Output 2 16 3" xfId="31305"/>
    <cellStyle name="Output 2 17" xfId="31306"/>
    <cellStyle name="Output 2 17 2" xfId="31307"/>
    <cellStyle name="Output 2 17 2 2" xfId="31308"/>
    <cellStyle name="Output 2 17 3" xfId="31309"/>
    <cellStyle name="Output 2 18" xfId="31310"/>
    <cellStyle name="Output 2 18 2" xfId="31311"/>
    <cellStyle name="Output 2 18 2 2" xfId="31312"/>
    <cellStyle name="Output 2 18 3" xfId="31313"/>
    <cellStyle name="Output 2 19" xfId="31314"/>
    <cellStyle name="Output 2 19 2" xfId="31315"/>
    <cellStyle name="Output 2 19 2 2" xfId="31316"/>
    <cellStyle name="Output 2 19 3" xfId="31317"/>
    <cellStyle name="Output 2 2" xfId="900"/>
    <cellStyle name="Output 2 2 10" xfId="31318"/>
    <cellStyle name="Output 2 2 10 2" xfId="31319"/>
    <cellStyle name="Output 2 2 10 2 2" xfId="31320"/>
    <cellStyle name="Output 2 2 10 3" xfId="31321"/>
    <cellStyle name="Output 2 2 11" xfId="31322"/>
    <cellStyle name="Output 2 2 11 2" xfId="31323"/>
    <cellStyle name="Output 2 2 11 2 2" xfId="31324"/>
    <cellStyle name="Output 2 2 11 3" xfId="31325"/>
    <cellStyle name="Output 2 2 12" xfId="31326"/>
    <cellStyle name="Output 2 2 12 2" xfId="31327"/>
    <cellStyle name="Output 2 2 12 2 2" xfId="31328"/>
    <cellStyle name="Output 2 2 12 3" xfId="31329"/>
    <cellStyle name="Output 2 2 13" xfId="31330"/>
    <cellStyle name="Output 2 2 13 2" xfId="31331"/>
    <cellStyle name="Output 2 2 13 2 2" xfId="31332"/>
    <cellStyle name="Output 2 2 13 3" xfId="31333"/>
    <cellStyle name="Output 2 2 14" xfId="31334"/>
    <cellStyle name="Output 2 2 14 2" xfId="31335"/>
    <cellStyle name="Output 2 2 14 2 2" xfId="31336"/>
    <cellStyle name="Output 2 2 14 3" xfId="31337"/>
    <cellStyle name="Output 2 2 15" xfId="31338"/>
    <cellStyle name="Output 2 2 15 2" xfId="31339"/>
    <cellStyle name="Output 2 2 15 2 2" xfId="31340"/>
    <cellStyle name="Output 2 2 15 3" xfId="31341"/>
    <cellStyle name="Output 2 2 16" xfId="31342"/>
    <cellStyle name="Output 2 2 16 2" xfId="31343"/>
    <cellStyle name="Output 2 2 16 2 2" xfId="31344"/>
    <cellStyle name="Output 2 2 16 3" xfId="31345"/>
    <cellStyle name="Output 2 2 17" xfId="31346"/>
    <cellStyle name="Output 2 2 17 2" xfId="31347"/>
    <cellStyle name="Output 2 2 17 2 2" xfId="31348"/>
    <cellStyle name="Output 2 2 17 3" xfId="31349"/>
    <cellStyle name="Output 2 2 18" xfId="31350"/>
    <cellStyle name="Output 2 2 18 2" xfId="31351"/>
    <cellStyle name="Output 2 2 18 2 2" xfId="31352"/>
    <cellStyle name="Output 2 2 18 3" xfId="31353"/>
    <cellStyle name="Output 2 2 19" xfId="31354"/>
    <cellStyle name="Output 2 2 19 2" xfId="31355"/>
    <cellStyle name="Output 2 2 19 2 2" xfId="31356"/>
    <cellStyle name="Output 2 2 19 3" xfId="31357"/>
    <cellStyle name="Output 2 2 2" xfId="901"/>
    <cellStyle name="Output 2 2 2 10" xfId="31358"/>
    <cellStyle name="Output 2 2 2 10 2" xfId="31359"/>
    <cellStyle name="Output 2 2 2 10 2 2" xfId="31360"/>
    <cellStyle name="Output 2 2 2 10 3" xfId="31361"/>
    <cellStyle name="Output 2 2 2 11" xfId="31362"/>
    <cellStyle name="Output 2 2 2 11 2" xfId="31363"/>
    <cellStyle name="Output 2 2 2 11 2 2" xfId="31364"/>
    <cellStyle name="Output 2 2 2 11 3" xfId="31365"/>
    <cellStyle name="Output 2 2 2 12" xfId="31366"/>
    <cellStyle name="Output 2 2 2 12 2" xfId="31367"/>
    <cellStyle name="Output 2 2 2 12 2 2" xfId="31368"/>
    <cellStyle name="Output 2 2 2 12 3" xfId="31369"/>
    <cellStyle name="Output 2 2 2 13" xfId="31370"/>
    <cellStyle name="Output 2 2 2 13 2" xfId="31371"/>
    <cellStyle name="Output 2 2 2 13 2 2" xfId="31372"/>
    <cellStyle name="Output 2 2 2 13 3" xfId="31373"/>
    <cellStyle name="Output 2 2 2 14" xfId="31374"/>
    <cellStyle name="Output 2 2 2 14 2" xfId="31375"/>
    <cellStyle name="Output 2 2 2 14 2 2" xfId="31376"/>
    <cellStyle name="Output 2 2 2 14 3" xfId="31377"/>
    <cellStyle name="Output 2 2 2 15" xfId="31378"/>
    <cellStyle name="Output 2 2 2 15 2" xfId="31379"/>
    <cellStyle name="Output 2 2 2 15 2 2" xfId="31380"/>
    <cellStyle name="Output 2 2 2 15 3" xfId="31381"/>
    <cellStyle name="Output 2 2 2 16" xfId="31382"/>
    <cellStyle name="Output 2 2 2 16 2" xfId="31383"/>
    <cellStyle name="Output 2 2 2 16 2 2" xfId="31384"/>
    <cellStyle name="Output 2 2 2 16 3" xfId="31385"/>
    <cellStyle name="Output 2 2 2 17" xfId="31386"/>
    <cellStyle name="Output 2 2 2 17 2" xfId="31387"/>
    <cellStyle name="Output 2 2 2 17 2 2" xfId="31388"/>
    <cellStyle name="Output 2 2 2 17 3" xfId="31389"/>
    <cellStyle name="Output 2 2 2 18" xfId="31390"/>
    <cellStyle name="Output 2 2 2 18 2" xfId="31391"/>
    <cellStyle name="Output 2 2 2 19" xfId="31392"/>
    <cellStyle name="Output 2 2 2 2" xfId="31393"/>
    <cellStyle name="Output 2 2 2 2 10" xfId="31394"/>
    <cellStyle name="Output 2 2 2 2 10 2" xfId="31395"/>
    <cellStyle name="Output 2 2 2 2 10 2 2" xfId="31396"/>
    <cellStyle name="Output 2 2 2 2 10 3" xfId="31397"/>
    <cellStyle name="Output 2 2 2 2 11" xfId="31398"/>
    <cellStyle name="Output 2 2 2 2 11 2" xfId="31399"/>
    <cellStyle name="Output 2 2 2 2 11 2 2" xfId="31400"/>
    <cellStyle name="Output 2 2 2 2 11 3" xfId="31401"/>
    <cellStyle name="Output 2 2 2 2 12" xfId="31402"/>
    <cellStyle name="Output 2 2 2 2 12 2" xfId="31403"/>
    <cellStyle name="Output 2 2 2 2 12 2 2" xfId="31404"/>
    <cellStyle name="Output 2 2 2 2 12 3" xfId="31405"/>
    <cellStyle name="Output 2 2 2 2 13" xfId="31406"/>
    <cellStyle name="Output 2 2 2 2 13 2" xfId="31407"/>
    <cellStyle name="Output 2 2 2 2 13 2 2" xfId="31408"/>
    <cellStyle name="Output 2 2 2 2 13 3" xfId="31409"/>
    <cellStyle name="Output 2 2 2 2 14" xfId="31410"/>
    <cellStyle name="Output 2 2 2 2 14 2" xfId="31411"/>
    <cellStyle name="Output 2 2 2 2 14 2 2" xfId="31412"/>
    <cellStyle name="Output 2 2 2 2 14 3" xfId="31413"/>
    <cellStyle name="Output 2 2 2 2 15" xfId="31414"/>
    <cellStyle name="Output 2 2 2 2 15 2" xfId="31415"/>
    <cellStyle name="Output 2 2 2 2 15 2 2" xfId="31416"/>
    <cellStyle name="Output 2 2 2 2 15 3" xfId="31417"/>
    <cellStyle name="Output 2 2 2 2 16" xfId="31418"/>
    <cellStyle name="Output 2 2 2 2 16 2" xfId="31419"/>
    <cellStyle name="Output 2 2 2 2 16 2 2" xfId="31420"/>
    <cellStyle name="Output 2 2 2 2 16 3" xfId="31421"/>
    <cellStyle name="Output 2 2 2 2 17" xfId="31422"/>
    <cellStyle name="Output 2 2 2 2 17 2" xfId="31423"/>
    <cellStyle name="Output 2 2 2 2 17 2 2" xfId="31424"/>
    <cellStyle name="Output 2 2 2 2 17 3" xfId="31425"/>
    <cellStyle name="Output 2 2 2 2 18" xfId="31426"/>
    <cellStyle name="Output 2 2 2 2 18 2" xfId="31427"/>
    <cellStyle name="Output 2 2 2 2 18 2 2" xfId="31428"/>
    <cellStyle name="Output 2 2 2 2 18 3" xfId="31429"/>
    <cellStyle name="Output 2 2 2 2 19" xfId="31430"/>
    <cellStyle name="Output 2 2 2 2 19 2" xfId="31431"/>
    <cellStyle name="Output 2 2 2 2 19 2 2" xfId="31432"/>
    <cellStyle name="Output 2 2 2 2 19 3" xfId="31433"/>
    <cellStyle name="Output 2 2 2 2 2" xfId="31434"/>
    <cellStyle name="Output 2 2 2 2 2 2" xfId="31435"/>
    <cellStyle name="Output 2 2 2 2 2 2 2" xfId="31436"/>
    <cellStyle name="Output 2 2 2 2 2 3" xfId="31437"/>
    <cellStyle name="Output 2 2 2 2 20" xfId="31438"/>
    <cellStyle name="Output 2 2 2 2 20 2" xfId="31439"/>
    <cellStyle name="Output 2 2 2 2 20 2 2" xfId="31440"/>
    <cellStyle name="Output 2 2 2 2 20 3" xfId="31441"/>
    <cellStyle name="Output 2 2 2 2 21" xfId="31442"/>
    <cellStyle name="Output 2 2 2 2 21 2" xfId="31443"/>
    <cellStyle name="Output 2 2 2 2 22" xfId="31444"/>
    <cellStyle name="Output 2 2 2 2 3" xfId="31445"/>
    <cellStyle name="Output 2 2 2 2 3 2" xfId="31446"/>
    <cellStyle name="Output 2 2 2 2 3 2 2" xfId="31447"/>
    <cellStyle name="Output 2 2 2 2 3 3" xfId="31448"/>
    <cellStyle name="Output 2 2 2 2 4" xfId="31449"/>
    <cellStyle name="Output 2 2 2 2 4 2" xfId="31450"/>
    <cellStyle name="Output 2 2 2 2 4 2 2" xfId="31451"/>
    <cellStyle name="Output 2 2 2 2 4 3" xfId="31452"/>
    <cellStyle name="Output 2 2 2 2 5" xfId="31453"/>
    <cellStyle name="Output 2 2 2 2 5 2" xfId="31454"/>
    <cellStyle name="Output 2 2 2 2 5 2 2" xfId="31455"/>
    <cellStyle name="Output 2 2 2 2 5 3" xfId="31456"/>
    <cellStyle name="Output 2 2 2 2 6" xfId="31457"/>
    <cellStyle name="Output 2 2 2 2 6 2" xfId="31458"/>
    <cellStyle name="Output 2 2 2 2 6 2 2" xfId="31459"/>
    <cellStyle name="Output 2 2 2 2 6 3" xfId="31460"/>
    <cellStyle name="Output 2 2 2 2 7" xfId="31461"/>
    <cellStyle name="Output 2 2 2 2 7 2" xfId="31462"/>
    <cellStyle name="Output 2 2 2 2 7 2 2" xfId="31463"/>
    <cellStyle name="Output 2 2 2 2 7 3" xfId="31464"/>
    <cellStyle name="Output 2 2 2 2 8" xfId="31465"/>
    <cellStyle name="Output 2 2 2 2 8 2" xfId="31466"/>
    <cellStyle name="Output 2 2 2 2 8 2 2" xfId="31467"/>
    <cellStyle name="Output 2 2 2 2 8 3" xfId="31468"/>
    <cellStyle name="Output 2 2 2 2 9" xfId="31469"/>
    <cellStyle name="Output 2 2 2 2 9 2" xfId="31470"/>
    <cellStyle name="Output 2 2 2 2 9 2 2" xfId="31471"/>
    <cellStyle name="Output 2 2 2 2 9 3" xfId="31472"/>
    <cellStyle name="Output 2 2 2 3" xfId="31473"/>
    <cellStyle name="Output 2 2 2 3 2" xfId="31474"/>
    <cellStyle name="Output 2 2 2 3 2 2" xfId="31475"/>
    <cellStyle name="Output 2 2 2 3 3" xfId="31476"/>
    <cellStyle name="Output 2 2 2 4" xfId="31477"/>
    <cellStyle name="Output 2 2 2 4 2" xfId="31478"/>
    <cellStyle name="Output 2 2 2 4 2 2" xfId="31479"/>
    <cellStyle name="Output 2 2 2 4 3" xfId="31480"/>
    <cellStyle name="Output 2 2 2 5" xfId="31481"/>
    <cellStyle name="Output 2 2 2 5 2" xfId="31482"/>
    <cellStyle name="Output 2 2 2 5 2 2" xfId="31483"/>
    <cellStyle name="Output 2 2 2 5 3" xfId="31484"/>
    <cellStyle name="Output 2 2 2 6" xfId="31485"/>
    <cellStyle name="Output 2 2 2 6 2" xfId="31486"/>
    <cellStyle name="Output 2 2 2 6 2 2" xfId="31487"/>
    <cellStyle name="Output 2 2 2 6 3" xfId="31488"/>
    <cellStyle name="Output 2 2 2 7" xfId="31489"/>
    <cellStyle name="Output 2 2 2 7 2" xfId="31490"/>
    <cellStyle name="Output 2 2 2 7 2 2" xfId="31491"/>
    <cellStyle name="Output 2 2 2 7 3" xfId="31492"/>
    <cellStyle name="Output 2 2 2 8" xfId="31493"/>
    <cellStyle name="Output 2 2 2 8 2" xfId="31494"/>
    <cellStyle name="Output 2 2 2 8 2 2" xfId="31495"/>
    <cellStyle name="Output 2 2 2 8 3" xfId="31496"/>
    <cellStyle name="Output 2 2 2 9" xfId="31497"/>
    <cellStyle name="Output 2 2 2 9 2" xfId="31498"/>
    <cellStyle name="Output 2 2 2 9 2 2" xfId="31499"/>
    <cellStyle name="Output 2 2 2 9 3" xfId="31500"/>
    <cellStyle name="Output 2 2 20" xfId="31501"/>
    <cellStyle name="Output 2 2 20 2" xfId="31502"/>
    <cellStyle name="Output 2 2 20 2 2" xfId="31503"/>
    <cellStyle name="Output 2 2 20 3" xfId="31504"/>
    <cellStyle name="Output 2 2 21" xfId="31505"/>
    <cellStyle name="Output 2 2 21 2" xfId="31506"/>
    <cellStyle name="Output 2 2 22" xfId="31507"/>
    <cellStyle name="Output 2 2 3" xfId="902"/>
    <cellStyle name="Output 2 2 3 10" xfId="31508"/>
    <cellStyle name="Output 2 2 3 10 2" xfId="31509"/>
    <cellStyle name="Output 2 2 3 10 2 2" xfId="31510"/>
    <cellStyle name="Output 2 2 3 10 3" xfId="31511"/>
    <cellStyle name="Output 2 2 3 11" xfId="31512"/>
    <cellStyle name="Output 2 2 3 11 2" xfId="31513"/>
    <cellStyle name="Output 2 2 3 11 2 2" xfId="31514"/>
    <cellStyle name="Output 2 2 3 11 3" xfId="31515"/>
    <cellStyle name="Output 2 2 3 12" xfId="31516"/>
    <cellStyle name="Output 2 2 3 12 2" xfId="31517"/>
    <cellStyle name="Output 2 2 3 12 2 2" xfId="31518"/>
    <cellStyle name="Output 2 2 3 12 3" xfId="31519"/>
    <cellStyle name="Output 2 2 3 13" xfId="31520"/>
    <cellStyle name="Output 2 2 3 13 2" xfId="31521"/>
    <cellStyle name="Output 2 2 3 13 2 2" xfId="31522"/>
    <cellStyle name="Output 2 2 3 13 3" xfId="31523"/>
    <cellStyle name="Output 2 2 3 14" xfId="31524"/>
    <cellStyle name="Output 2 2 3 14 2" xfId="31525"/>
    <cellStyle name="Output 2 2 3 14 2 2" xfId="31526"/>
    <cellStyle name="Output 2 2 3 14 3" xfId="31527"/>
    <cellStyle name="Output 2 2 3 15" xfId="31528"/>
    <cellStyle name="Output 2 2 3 15 2" xfId="31529"/>
    <cellStyle name="Output 2 2 3 15 2 2" xfId="31530"/>
    <cellStyle name="Output 2 2 3 15 3" xfId="31531"/>
    <cellStyle name="Output 2 2 3 16" xfId="31532"/>
    <cellStyle name="Output 2 2 3 16 2" xfId="31533"/>
    <cellStyle name="Output 2 2 3 16 2 2" xfId="31534"/>
    <cellStyle name="Output 2 2 3 16 3" xfId="31535"/>
    <cellStyle name="Output 2 2 3 17" xfId="31536"/>
    <cellStyle name="Output 2 2 3 17 2" xfId="31537"/>
    <cellStyle name="Output 2 2 3 17 2 2" xfId="31538"/>
    <cellStyle name="Output 2 2 3 17 3" xfId="31539"/>
    <cellStyle name="Output 2 2 3 18" xfId="31540"/>
    <cellStyle name="Output 2 2 3 18 2" xfId="31541"/>
    <cellStyle name="Output 2 2 3 19" xfId="31542"/>
    <cellStyle name="Output 2 2 3 2" xfId="31543"/>
    <cellStyle name="Output 2 2 3 2 10" xfId="31544"/>
    <cellStyle name="Output 2 2 3 2 10 2" xfId="31545"/>
    <cellStyle name="Output 2 2 3 2 10 2 2" xfId="31546"/>
    <cellStyle name="Output 2 2 3 2 10 3" xfId="31547"/>
    <cellStyle name="Output 2 2 3 2 11" xfId="31548"/>
    <cellStyle name="Output 2 2 3 2 11 2" xfId="31549"/>
    <cellStyle name="Output 2 2 3 2 11 2 2" xfId="31550"/>
    <cellStyle name="Output 2 2 3 2 11 3" xfId="31551"/>
    <cellStyle name="Output 2 2 3 2 12" xfId="31552"/>
    <cellStyle name="Output 2 2 3 2 12 2" xfId="31553"/>
    <cellStyle name="Output 2 2 3 2 12 2 2" xfId="31554"/>
    <cellStyle name="Output 2 2 3 2 12 3" xfId="31555"/>
    <cellStyle name="Output 2 2 3 2 13" xfId="31556"/>
    <cellStyle name="Output 2 2 3 2 13 2" xfId="31557"/>
    <cellStyle name="Output 2 2 3 2 13 2 2" xfId="31558"/>
    <cellStyle name="Output 2 2 3 2 13 3" xfId="31559"/>
    <cellStyle name="Output 2 2 3 2 14" xfId="31560"/>
    <cellStyle name="Output 2 2 3 2 14 2" xfId="31561"/>
    <cellStyle name="Output 2 2 3 2 14 2 2" xfId="31562"/>
    <cellStyle name="Output 2 2 3 2 14 3" xfId="31563"/>
    <cellStyle name="Output 2 2 3 2 15" xfId="31564"/>
    <cellStyle name="Output 2 2 3 2 15 2" xfId="31565"/>
    <cellStyle name="Output 2 2 3 2 15 2 2" xfId="31566"/>
    <cellStyle name="Output 2 2 3 2 15 3" xfId="31567"/>
    <cellStyle name="Output 2 2 3 2 16" xfId="31568"/>
    <cellStyle name="Output 2 2 3 2 16 2" xfId="31569"/>
    <cellStyle name="Output 2 2 3 2 16 2 2" xfId="31570"/>
    <cellStyle name="Output 2 2 3 2 16 3" xfId="31571"/>
    <cellStyle name="Output 2 2 3 2 17" xfId="31572"/>
    <cellStyle name="Output 2 2 3 2 17 2" xfId="31573"/>
    <cellStyle name="Output 2 2 3 2 17 2 2" xfId="31574"/>
    <cellStyle name="Output 2 2 3 2 17 3" xfId="31575"/>
    <cellStyle name="Output 2 2 3 2 18" xfId="31576"/>
    <cellStyle name="Output 2 2 3 2 18 2" xfId="31577"/>
    <cellStyle name="Output 2 2 3 2 18 2 2" xfId="31578"/>
    <cellStyle name="Output 2 2 3 2 18 3" xfId="31579"/>
    <cellStyle name="Output 2 2 3 2 19" xfId="31580"/>
    <cellStyle name="Output 2 2 3 2 19 2" xfId="31581"/>
    <cellStyle name="Output 2 2 3 2 19 2 2" xfId="31582"/>
    <cellStyle name="Output 2 2 3 2 19 3" xfId="31583"/>
    <cellStyle name="Output 2 2 3 2 2" xfId="31584"/>
    <cellStyle name="Output 2 2 3 2 2 2" xfId="31585"/>
    <cellStyle name="Output 2 2 3 2 2 2 2" xfId="31586"/>
    <cellStyle name="Output 2 2 3 2 2 3" xfId="31587"/>
    <cellStyle name="Output 2 2 3 2 20" xfId="31588"/>
    <cellStyle name="Output 2 2 3 2 20 2" xfId="31589"/>
    <cellStyle name="Output 2 2 3 2 20 2 2" xfId="31590"/>
    <cellStyle name="Output 2 2 3 2 20 3" xfId="31591"/>
    <cellStyle name="Output 2 2 3 2 21" xfId="31592"/>
    <cellStyle name="Output 2 2 3 2 21 2" xfId="31593"/>
    <cellStyle name="Output 2 2 3 2 22" xfId="31594"/>
    <cellStyle name="Output 2 2 3 2 3" xfId="31595"/>
    <cellStyle name="Output 2 2 3 2 3 2" xfId="31596"/>
    <cellStyle name="Output 2 2 3 2 3 2 2" xfId="31597"/>
    <cellStyle name="Output 2 2 3 2 3 3" xfId="31598"/>
    <cellStyle name="Output 2 2 3 2 4" xfId="31599"/>
    <cellStyle name="Output 2 2 3 2 4 2" xfId="31600"/>
    <cellStyle name="Output 2 2 3 2 4 2 2" xfId="31601"/>
    <cellStyle name="Output 2 2 3 2 4 3" xfId="31602"/>
    <cellStyle name="Output 2 2 3 2 5" xfId="31603"/>
    <cellStyle name="Output 2 2 3 2 5 2" xfId="31604"/>
    <cellStyle name="Output 2 2 3 2 5 2 2" xfId="31605"/>
    <cellStyle name="Output 2 2 3 2 5 3" xfId="31606"/>
    <cellStyle name="Output 2 2 3 2 6" xfId="31607"/>
    <cellStyle name="Output 2 2 3 2 6 2" xfId="31608"/>
    <cellStyle name="Output 2 2 3 2 6 2 2" xfId="31609"/>
    <cellStyle name="Output 2 2 3 2 6 3" xfId="31610"/>
    <cellStyle name="Output 2 2 3 2 7" xfId="31611"/>
    <cellStyle name="Output 2 2 3 2 7 2" xfId="31612"/>
    <cellStyle name="Output 2 2 3 2 7 2 2" xfId="31613"/>
    <cellStyle name="Output 2 2 3 2 7 3" xfId="31614"/>
    <cellStyle name="Output 2 2 3 2 8" xfId="31615"/>
    <cellStyle name="Output 2 2 3 2 8 2" xfId="31616"/>
    <cellStyle name="Output 2 2 3 2 8 2 2" xfId="31617"/>
    <cellStyle name="Output 2 2 3 2 8 3" xfId="31618"/>
    <cellStyle name="Output 2 2 3 2 9" xfId="31619"/>
    <cellStyle name="Output 2 2 3 2 9 2" xfId="31620"/>
    <cellStyle name="Output 2 2 3 2 9 2 2" xfId="31621"/>
    <cellStyle name="Output 2 2 3 2 9 3" xfId="31622"/>
    <cellStyle name="Output 2 2 3 3" xfId="31623"/>
    <cellStyle name="Output 2 2 3 3 2" xfId="31624"/>
    <cellStyle name="Output 2 2 3 3 2 2" xfId="31625"/>
    <cellStyle name="Output 2 2 3 3 3" xfId="31626"/>
    <cellStyle name="Output 2 2 3 4" xfId="31627"/>
    <cellStyle name="Output 2 2 3 4 2" xfId="31628"/>
    <cellStyle name="Output 2 2 3 4 2 2" xfId="31629"/>
    <cellStyle name="Output 2 2 3 4 3" xfId="31630"/>
    <cellStyle name="Output 2 2 3 5" xfId="31631"/>
    <cellStyle name="Output 2 2 3 5 2" xfId="31632"/>
    <cellStyle name="Output 2 2 3 5 2 2" xfId="31633"/>
    <cellStyle name="Output 2 2 3 5 3" xfId="31634"/>
    <cellStyle name="Output 2 2 3 6" xfId="31635"/>
    <cellStyle name="Output 2 2 3 6 2" xfId="31636"/>
    <cellStyle name="Output 2 2 3 6 2 2" xfId="31637"/>
    <cellStyle name="Output 2 2 3 6 3" xfId="31638"/>
    <cellStyle name="Output 2 2 3 7" xfId="31639"/>
    <cellStyle name="Output 2 2 3 7 2" xfId="31640"/>
    <cellStyle name="Output 2 2 3 7 2 2" xfId="31641"/>
    <cellStyle name="Output 2 2 3 7 3" xfId="31642"/>
    <cellStyle name="Output 2 2 3 8" xfId="31643"/>
    <cellStyle name="Output 2 2 3 8 2" xfId="31644"/>
    <cellStyle name="Output 2 2 3 8 2 2" xfId="31645"/>
    <cellStyle name="Output 2 2 3 8 3" xfId="31646"/>
    <cellStyle name="Output 2 2 3 9" xfId="31647"/>
    <cellStyle name="Output 2 2 3 9 2" xfId="31648"/>
    <cellStyle name="Output 2 2 3 9 2 2" xfId="31649"/>
    <cellStyle name="Output 2 2 3 9 3" xfId="31650"/>
    <cellStyle name="Output 2 2 4" xfId="903"/>
    <cellStyle name="Output 2 2 4 10" xfId="31651"/>
    <cellStyle name="Output 2 2 4 10 2" xfId="31652"/>
    <cellStyle name="Output 2 2 4 10 2 2" xfId="31653"/>
    <cellStyle name="Output 2 2 4 10 3" xfId="31654"/>
    <cellStyle name="Output 2 2 4 11" xfId="31655"/>
    <cellStyle name="Output 2 2 4 11 2" xfId="31656"/>
    <cellStyle name="Output 2 2 4 11 2 2" xfId="31657"/>
    <cellStyle name="Output 2 2 4 11 3" xfId="31658"/>
    <cellStyle name="Output 2 2 4 12" xfId="31659"/>
    <cellStyle name="Output 2 2 4 12 2" xfId="31660"/>
    <cellStyle name="Output 2 2 4 12 2 2" xfId="31661"/>
    <cellStyle name="Output 2 2 4 12 3" xfId="31662"/>
    <cellStyle name="Output 2 2 4 13" xfId="31663"/>
    <cellStyle name="Output 2 2 4 13 2" xfId="31664"/>
    <cellStyle name="Output 2 2 4 13 2 2" xfId="31665"/>
    <cellStyle name="Output 2 2 4 13 3" xfId="31666"/>
    <cellStyle name="Output 2 2 4 14" xfId="31667"/>
    <cellStyle name="Output 2 2 4 14 2" xfId="31668"/>
    <cellStyle name="Output 2 2 4 14 2 2" xfId="31669"/>
    <cellStyle name="Output 2 2 4 14 3" xfId="31670"/>
    <cellStyle name="Output 2 2 4 15" xfId="31671"/>
    <cellStyle name="Output 2 2 4 15 2" xfId="31672"/>
    <cellStyle name="Output 2 2 4 15 2 2" xfId="31673"/>
    <cellStyle name="Output 2 2 4 15 3" xfId="31674"/>
    <cellStyle name="Output 2 2 4 16" xfId="31675"/>
    <cellStyle name="Output 2 2 4 16 2" xfId="31676"/>
    <cellStyle name="Output 2 2 4 16 2 2" xfId="31677"/>
    <cellStyle name="Output 2 2 4 16 3" xfId="31678"/>
    <cellStyle name="Output 2 2 4 17" xfId="31679"/>
    <cellStyle name="Output 2 2 4 17 2" xfId="31680"/>
    <cellStyle name="Output 2 2 4 17 2 2" xfId="31681"/>
    <cellStyle name="Output 2 2 4 17 3" xfId="31682"/>
    <cellStyle name="Output 2 2 4 18" xfId="31683"/>
    <cellStyle name="Output 2 2 4 18 2" xfId="31684"/>
    <cellStyle name="Output 2 2 4 18 2 2" xfId="31685"/>
    <cellStyle name="Output 2 2 4 18 3" xfId="31686"/>
    <cellStyle name="Output 2 2 4 19" xfId="31687"/>
    <cellStyle name="Output 2 2 4 19 2" xfId="31688"/>
    <cellStyle name="Output 2 2 4 19 2 2" xfId="31689"/>
    <cellStyle name="Output 2 2 4 19 3" xfId="31690"/>
    <cellStyle name="Output 2 2 4 2" xfId="31691"/>
    <cellStyle name="Output 2 2 4 2 10" xfId="31692"/>
    <cellStyle name="Output 2 2 4 2 10 2" xfId="31693"/>
    <cellStyle name="Output 2 2 4 2 10 2 2" xfId="31694"/>
    <cellStyle name="Output 2 2 4 2 10 3" xfId="31695"/>
    <cellStyle name="Output 2 2 4 2 11" xfId="31696"/>
    <cellStyle name="Output 2 2 4 2 11 2" xfId="31697"/>
    <cellStyle name="Output 2 2 4 2 11 2 2" xfId="31698"/>
    <cellStyle name="Output 2 2 4 2 11 3" xfId="31699"/>
    <cellStyle name="Output 2 2 4 2 12" xfId="31700"/>
    <cellStyle name="Output 2 2 4 2 12 2" xfId="31701"/>
    <cellStyle name="Output 2 2 4 2 12 2 2" xfId="31702"/>
    <cellStyle name="Output 2 2 4 2 12 3" xfId="31703"/>
    <cellStyle name="Output 2 2 4 2 13" xfId="31704"/>
    <cellStyle name="Output 2 2 4 2 13 2" xfId="31705"/>
    <cellStyle name="Output 2 2 4 2 13 2 2" xfId="31706"/>
    <cellStyle name="Output 2 2 4 2 13 3" xfId="31707"/>
    <cellStyle name="Output 2 2 4 2 14" xfId="31708"/>
    <cellStyle name="Output 2 2 4 2 14 2" xfId="31709"/>
    <cellStyle name="Output 2 2 4 2 14 2 2" xfId="31710"/>
    <cellStyle name="Output 2 2 4 2 14 3" xfId="31711"/>
    <cellStyle name="Output 2 2 4 2 15" xfId="31712"/>
    <cellStyle name="Output 2 2 4 2 15 2" xfId="31713"/>
    <cellStyle name="Output 2 2 4 2 15 2 2" xfId="31714"/>
    <cellStyle name="Output 2 2 4 2 15 3" xfId="31715"/>
    <cellStyle name="Output 2 2 4 2 16" xfId="31716"/>
    <cellStyle name="Output 2 2 4 2 16 2" xfId="31717"/>
    <cellStyle name="Output 2 2 4 2 16 2 2" xfId="31718"/>
    <cellStyle name="Output 2 2 4 2 16 3" xfId="31719"/>
    <cellStyle name="Output 2 2 4 2 17" xfId="31720"/>
    <cellStyle name="Output 2 2 4 2 17 2" xfId="31721"/>
    <cellStyle name="Output 2 2 4 2 17 2 2" xfId="31722"/>
    <cellStyle name="Output 2 2 4 2 17 3" xfId="31723"/>
    <cellStyle name="Output 2 2 4 2 18" xfId="31724"/>
    <cellStyle name="Output 2 2 4 2 18 2" xfId="31725"/>
    <cellStyle name="Output 2 2 4 2 18 2 2" xfId="31726"/>
    <cellStyle name="Output 2 2 4 2 18 3" xfId="31727"/>
    <cellStyle name="Output 2 2 4 2 19" xfId="31728"/>
    <cellStyle name="Output 2 2 4 2 19 2" xfId="31729"/>
    <cellStyle name="Output 2 2 4 2 19 2 2" xfId="31730"/>
    <cellStyle name="Output 2 2 4 2 19 3" xfId="31731"/>
    <cellStyle name="Output 2 2 4 2 2" xfId="31732"/>
    <cellStyle name="Output 2 2 4 2 2 2" xfId="31733"/>
    <cellStyle name="Output 2 2 4 2 2 2 2" xfId="31734"/>
    <cellStyle name="Output 2 2 4 2 2 3" xfId="31735"/>
    <cellStyle name="Output 2 2 4 2 20" xfId="31736"/>
    <cellStyle name="Output 2 2 4 2 20 2" xfId="31737"/>
    <cellStyle name="Output 2 2 4 2 20 2 2" xfId="31738"/>
    <cellStyle name="Output 2 2 4 2 20 3" xfId="31739"/>
    <cellStyle name="Output 2 2 4 2 21" xfId="31740"/>
    <cellStyle name="Output 2 2 4 2 21 2" xfId="31741"/>
    <cellStyle name="Output 2 2 4 2 22" xfId="31742"/>
    <cellStyle name="Output 2 2 4 2 3" xfId="31743"/>
    <cellStyle name="Output 2 2 4 2 3 2" xfId="31744"/>
    <cellStyle name="Output 2 2 4 2 3 2 2" xfId="31745"/>
    <cellStyle name="Output 2 2 4 2 3 3" xfId="31746"/>
    <cellStyle name="Output 2 2 4 2 4" xfId="31747"/>
    <cellStyle name="Output 2 2 4 2 4 2" xfId="31748"/>
    <cellStyle name="Output 2 2 4 2 4 2 2" xfId="31749"/>
    <cellStyle name="Output 2 2 4 2 4 3" xfId="31750"/>
    <cellStyle name="Output 2 2 4 2 5" xfId="31751"/>
    <cellStyle name="Output 2 2 4 2 5 2" xfId="31752"/>
    <cellStyle name="Output 2 2 4 2 5 2 2" xfId="31753"/>
    <cellStyle name="Output 2 2 4 2 5 3" xfId="31754"/>
    <cellStyle name="Output 2 2 4 2 6" xfId="31755"/>
    <cellStyle name="Output 2 2 4 2 6 2" xfId="31756"/>
    <cellStyle name="Output 2 2 4 2 6 2 2" xfId="31757"/>
    <cellStyle name="Output 2 2 4 2 6 3" xfId="31758"/>
    <cellStyle name="Output 2 2 4 2 7" xfId="31759"/>
    <cellStyle name="Output 2 2 4 2 7 2" xfId="31760"/>
    <cellStyle name="Output 2 2 4 2 7 2 2" xfId="31761"/>
    <cellStyle name="Output 2 2 4 2 7 3" xfId="31762"/>
    <cellStyle name="Output 2 2 4 2 8" xfId="31763"/>
    <cellStyle name="Output 2 2 4 2 8 2" xfId="31764"/>
    <cellStyle name="Output 2 2 4 2 8 2 2" xfId="31765"/>
    <cellStyle name="Output 2 2 4 2 8 3" xfId="31766"/>
    <cellStyle name="Output 2 2 4 2 9" xfId="31767"/>
    <cellStyle name="Output 2 2 4 2 9 2" xfId="31768"/>
    <cellStyle name="Output 2 2 4 2 9 2 2" xfId="31769"/>
    <cellStyle name="Output 2 2 4 2 9 3" xfId="31770"/>
    <cellStyle name="Output 2 2 4 20" xfId="31771"/>
    <cellStyle name="Output 2 2 4 20 2" xfId="31772"/>
    <cellStyle name="Output 2 2 4 20 2 2" xfId="31773"/>
    <cellStyle name="Output 2 2 4 20 3" xfId="31774"/>
    <cellStyle name="Output 2 2 4 21" xfId="31775"/>
    <cellStyle name="Output 2 2 4 21 2" xfId="31776"/>
    <cellStyle name="Output 2 2 4 21 2 2" xfId="31777"/>
    <cellStyle name="Output 2 2 4 21 3" xfId="31778"/>
    <cellStyle name="Output 2 2 4 22" xfId="31779"/>
    <cellStyle name="Output 2 2 4 22 2" xfId="31780"/>
    <cellStyle name="Output 2 2 4 23" xfId="31781"/>
    <cellStyle name="Output 2 2 4 3" xfId="31782"/>
    <cellStyle name="Output 2 2 4 3 2" xfId="31783"/>
    <cellStyle name="Output 2 2 4 3 2 2" xfId="31784"/>
    <cellStyle name="Output 2 2 4 3 3" xfId="31785"/>
    <cellStyle name="Output 2 2 4 4" xfId="31786"/>
    <cellStyle name="Output 2 2 4 4 2" xfId="31787"/>
    <cellStyle name="Output 2 2 4 4 2 2" xfId="31788"/>
    <cellStyle name="Output 2 2 4 4 3" xfId="31789"/>
    <cellStyle name="Output 2 2 4 5" xfId="31790"/>
    <cellStyle name="Output 2 2 4 5 2" xfId="31791"/>
    <cellStyle name="Output 2 2 4 5 2 2" xfId="31792"/>
    <cellStyle name="Output 2 2 4 5 3" xfId="31793"/>
    <cellStyle name="Output 2 2 4 6" xfId="31794"/>
    <cellStyle name="Output 2 2 4 6 2" xfId="31795"/>
    <cellStyle name="Output 2 2 4 6 2 2" xfId="31796"/>
    <cellStyle name="Output 2 2 4 6 3" xfId="31797"/>
    <cellStyle name="Output 2 2 4 7" xfId="31798"/>
    <cellStyle name="Output 2 2 4 7 2" xfId="31799"/>
    <cellStyle name="Output 2 2 4 7 2 2" xfId="31800"/>
    <cellStyle name="Output 2 2 4 7 3" xfId="31801"/>
    <cellStyle name="Output 2 2 4 8" xfId="31802"/>
    <cellStyle name="Output 2 2 4 8 2" xfId="31803"/>
    <cellStyle name="Output 2 2 4 8 2 2" xfId="31804"/>
    <cellStyle name="Output 2 2 4 8 3" xfId="31805"/>
    <cellStyle name="Output 2 2 4 9" xfId="31806"/>
    <cellStyle name="Output 2 2 4 9 2" xfId="31807"/>
    <cellStyle name="Output 2 2 4 9 2 2" xfId="31808"/>
    <cellStyle name="Output 2 2 4 9 3" xfId="31809"/>
    <cellStyle name="Output 2 2 5" xfId="904"/>
    <cellStyle name="Output 2 2 5 10" xfId="31810"/>
    <cellStyle name="Output 2 2 5 10 2" xfId="31811"/>
    <cellStyle name="Output 2 2 5 10 2 2" xfId="31812"/>
    <cellStyle name="Output 2 2 5 10 3" xfId="31813"/>
    <cellStyle name="Output 2 2 5 11" xfId="31814"/>
    <cellStyle name="Output 2 2 5 11 2" xfId="31815"/>
    <cellStyle name="Output 2 2 5 11 2 2" xfId="31816"/>
    <cellStyle name="Output 2 2 5 11 3" xfId="31817"/>
    <cellStyle name="Output 2 2 5 12" xfId="31818"/>
    <cellStyle name="Output 2 2 5 12 2" xfId="31819"/>
    <cellStyle name="Output 2 2 5 12 2 2" xfId="31820"/>
    <cellStyle name="Output 2 2 5 12 3" xfId="31821"/>
    <cellStyle name="Output 2 2 5 13" xfId="31822"/>
    <cellStyle name="Output 2 2 5 13 2" xfId="31823"/>
    <cellStyle name="Output 2 2 5 13 2 2" xfId="31824"/>
    <cellStyle name="Output 2 2 5 13 3" xfId="31825"/>
    <cellStyle name="Output 2 2 5 14" xfId="31826"/>
    <cellStyle name="Output 2 2 5 14 2" xfId="31827"/>
    <cellStyle name="Output 2 2 5 14 2 2" xfId="31828"/>
    <cellStyle name="Output 2 2 5 14 3" xfId="31829"/>
    <cellStyle name="Output 2 2 5 15" xfId="31830"/>
    <cellStyle name="Output 2 2 5 15 2" xfId="31831"/>
    <cellStyle name="Output 2 2 5 15 2 2" xfId="31832"/>
    <cellStyle name="Output 2 2 5 15 3" xfId="31833"/>
    <cellStyle name="Output 2 2 5 16" xfId="31834"/>
    <cellStyle name="Output 2 2 5 16 2" xfId="31835"/>
    <cellStyle name="Output 2 2 5 16 2 2" xfId="31836"/>
    <cellStyle name="Output 2 2 5 16 3" xfId="31837"/>
    <cellStyle name="Output 2 2 5 17" xfId="31838"/>
    <cellStyle name="Output 2 2 5 17 2" xfId="31839"/>
    <cellStyle name="Output 2 2 5 17 2 2" xfId="31840"/>
    <cellStyle name="Output 2 2 5 17 3" xfId="31841"/>
    <cellStyle name="Output 2 2 5 18" xfId="31842"/>
    <cellStyle name="Output 2 2 5 18 2" xfId="31843"/>
    <cellStyle name="Output 2 2 5 18 2 2" xfId="31844"/>
    <cellStyle name="Output 2 2 5 18 3" xfId="31845"/>
    <cellStyle name="Output 2 2 5 19" xfId="31846"/>
    <cellStyle name="Output 2 2 5 19 2" xfId="31847"/>
    <cellStyle name="Output 2 2 5 19 2 2" xfId="31848"/>
    <cellStyle name="Output 2 2 5 19 3" xfId="31849"/>
    <cellStyle name="Output 2 2 5 2" xfId="31850"/>
    <cellStyle name="Output 2 2 5 2 2" xfId="31851"/>
    <cellStyle name="Output 2 2 5 2 2 2" xfId="31852"/>
    <cellStyle name="Output 2 2 5 2 3" xfId="31853"/>
    <cellStyle name="Output 2 2 5 20" xfId="31854"/>
    <cellStyle name="Output 2 2 5 20 2" xfId="31855"/>
    <cellStyle name="Output 2 2 5 20 2 2" xfId="31856"/>
    <cellStyle name="Output 2 2 5 20 3" xfId="31857"/>
    <cellStyle name="Output 2 2 5 21" xfId="31858"/>
    <cellStyle name="Output 2 2 5 21 2" xfId="31859"/>
    <cellStyle name="Output 2 2 5 22" xfId="31860"/>
    <cellStyle name="Output 2 2 5 3" xfId="31861"/>
    <cellStyle name="Output 2 2 5 3 2" xfId="31862"/>
    <cellStyle name="Output 2 2 5 3 2 2" xfId="31863"/>
    <cellStyle name="Output 2 2 5 3 3" xfId="31864"/>
    <cellStyle name="Output 2 2 5 4" xfId="31865"/>
    <cellStyle name="Output 2 2 5 4 2" xfId="31866"/>
    <cellStyle name="Output 2 2 5 4 2 2" xfId="31867"/>
    <cellStyle name="Output 2 2 5 4 3" xfId="31868"/>
    <cellStyle name="Output 2 2 5 5" xfId="31869"/>
    <cellStyle name="Output 2 2 5 5 2" xfId="31870"/>
    <cellStyle name="Output 2 2 5 5 2 2" xfId="31871"/>
    <cellStyle name="Output 2 2 5 5 3" xfId="31872"/>
    <cellStyle name="Output 2 2 5 6" xfId="31873"/>
    <cellStyle name="Output 2 2 5 6 2" xfId="31874"/>
    <cellStyle name="Output 2 2 5 6 2 2" xfId="31875"/>
    <cellStyle name="Output 2 2 5 6 3" xfId="31876"/>
    <cellStyle name="Output 2 2 5 7" xfId="31877"/>
    <cellStyle name="Output 2 2 5 7 2" xfId="31878"/>
    <cellStyle name="Output 2 2 5 7 2 2" xfId="31879"/>
    <cellStyle name="Output 2 2 5 7 3" xfId="31880"/>
    <cellStyle name="Output 2 2 5 8" xfId="31881"/>
    <cellStyle name="Output 2 2 5 8 2" xfId="31882"/>
    <cellStyle name="Output 2 2 5 8 2 2" xfId="31883"/>
    <cellStyle name="Output 2 2 5 8 3" xfId="31884"/>
    <cellStyle name="Output 2 2 5 9" xfId="31885"/>
    <cellStyle name="Output 2 2 5 9 2" xfId="31886"/>
    <cellStyle name="Output 2 2 5 9 2 2" xfId="31887"/>
    <cellStyle name="Output 2 2 5 9 3" xfId="31888"/>
    <cellStyle name="Output 2 2 6" xfId="905"/>
    <cellStyle name="Output 2 2 6 2" xfId="31889"/>
    <cellStyle name="Output 2 2 6 2 2" xfId="31890"/>
    <cellStyle name="Output 2 2 6 3" xfId="31891"/>
    <cellStyle name="Output 2 2 7" xfId="31892"/>
    <cellStyle name="Output 2 2 7 2" xfId="31893"/>
    <cellStyle name="Output 2 2 7 2 2" xfId="31894"/>
    <cellStyle name="Output 2 2 7 3" xfId="31895"/>
    <cellStyle name="Output 2 2 8" xfId="31896"/>
    <cellStyle name="Output 2 2 8 2" xfId="31897"/>
    <cellStyle name="Output 2 2 8 2 2" xfId="31898"/>
    <cellStyle name="Output 2 2 8 3" xfId="31899"/>
    <cellStyle name="Output 2 2 9" xfId="31900"/>
    <cellStyle name="Output 2 2 9 2" xfId="31901"/>
    <cellStyle name="Output 2 2 9 2 2" xfId="31902"/>
    <cellStyle name="Output 2 2 9 3" xfId="31903"/>
    <cellStyle name="Output 2 20" xfId="31904"/>
    <cellStyle name="Output 2 20 2" xfId="31905"/>
    <cellStyle name="Output 2 20 2 2" xfId="31906"/>
    <cellStyle name="Output 2 20 3" xfId="31907"/>
    <cellStyle name="Output 2 21" xfId="31908"/>
    <cellStyle name="Output 2 21 2" xfId="31909"/>
    <cellStyle name="Output 2 21 2 2" xfId="31910"/>
    <cellStyle name="Output 2 21 3" xfId="31911"/>
    <cellStyle name="Output 2 22" xfId="31912"/>
    <cellStyle name="Output 2 22 2" xfId="31913"/>
    <cellStyle name="Output 2 23" xfId="31914"/>
    <cellStyle name="Output 2 24" xfId="31915"/>
    <cellStyle name="Output 2 25" xfId="31916"/>
    <cellStyle name="Output 2 26" xfId="31917"/>
    <cellStyle name="Output 2 27" xfId="42979"/>
    <cellStyle name="Output 2 3" xfId="906"/>
    <cellStyle name="Output 2 3 10" xfId="31918"/>
    <cellStyle name="Output 2 3 10 2" xfId="31919"/>
    <cellStyle name="Output 2 3 10 2 2" xfId="31920"/>
    <cellStyle name="Output 2 3 10 3" xfId="31921"/>
    <cellStyle name="Output 2 3 11" xfId="31922"/>
    <cellStyle name="Output 2 3 11 2" xfId="31923"/>
    <cellStyle name="Output 2 3 11 2 2" xfId="31924"/>
    <cellStyle name="Output 2 3 11 3" xfId="31925"/>
    <cellStyle name="Output 2 3 12" xfId="31926"/>
    <cellStyle name="Output 2 3 12 2" xfId="31927"/>
    <cellStyle name="Output 2 3 12 2 2" xfId="31928"/>
    <cellStyle name="Output 2 3 12 3" xfId="31929"/>
    <cellStyle name="Output 2 3 13" xfId="31930"/>
    <cellStyle name="Output 2 3 13 2" xfId="31931"/>
    <cellStyle name="Output 2 3 13 2 2" xfId="31932"/>
    <cellStyle name="Output 2 3 13 3" xfId="31933"/>
    <cellStyle name="Output 2 3 14" xfId="31934"/>
    <cellStyle name="Output 2 3 14 2" xfId="31935"/>
    <cellStyle name="Output 2 3 14 2 2" xfId="31936"/>
    <cellStyle name="Output 2 3 14 3" xfId="31937"/>
    <cellStyle name="Output 2 3 15" xfId="31938"/>
    <cellStyle name="Output 2 3 15 2" xfId="31939"/>
    <cellStyle name="Output 2 3 15 2 2" xfId="31940"/>
    <cellStyle name="Output 2 3 15 3" xfId="31941"/>
    <cellStyle name="Output 2 3 16" xfId="31942"/>
    <cellStyle name="Output 2 3 16 2" xfId="31943"/>
    <cellStyle name="Output 2 3 16 2 2" xfId="31944"/>
    <cellStyle name="Output 2 3 16 3" xfId="31945"/>
    <cellStyle name="Output 2 3 17" xfId="31946"/>
    <cellStyle name="Output 2 3 17 2" xfId="31947"/>
    <cellStyle name="Output 2 3 17 2 2" xfId="31948"/>
    <cellStyle name="Output 2 3 17 3" xfId="31949"/>
    <cellStyle name="Output 2 3 18" xfId="31950"/>
    <cellStyle name="Output 2 3 18 2" xfId="31951"/>
    <cellStyle name="Output 2 3 19" xfId="31952"/>
    <cellStyle name="Output 2 3 2" xfId="907"/>
    <cellStyle name="Output 2 3 2 10" xfId="31953"/>
    <cellStyle name="Output 2 3 2 10 2" xfId="31954"/>
    <cellStyle name="Output 2 3 2 10 2 2" xfId="31955"/>
    <cellStyle name="Output 2 3 2 10 3" xfId="31956"/>
    <cellStyle name="Output 2 3 2 11" xfId="31957"/>
    <cellStyle name="Output 2 3 2 11 2" xfId="31958"/>
    <cellStyle name="Output 2 3 2 11 2 2" xfId="31959"/>
    <cellStyle name="Output 2 3 2 11 3" xfId="31960"/>
    <cellStyle name="Output 2 3 2 12" xfId="31961"/>
    <cellStyle name="Output 2 3 2 12 2" xfId="31962"/>
    <cellStyle name="Output 2 3 2 12 2 2" xfId="31963"/>
    <cellStyle name="Output 2 3 2 12 3" xfId="31964"/>
    <cellStyle name="Output 2 3 2 13" xfId="31965"/>
    <cellStyle name="Output 2 3 2 13 2" xfId="31966"/>
    <cellStyle name="Output 2 3 2 13 2 2" xfId="31967"/>
    <cellStyle name="Output 2 3 2 13 3" xfId="31968"/>
    <cellStyle name="Output 2 3 2 14" xfId="31969"/>
    <cellStyle name="Output 2 3 2 14 2" xfId="31970"/>
    <cellStyle name="Output 2 3 2 14 2 2" xfId="31971"/>
    <cellStyle name="Output 2 3 2 14 3" xfId="31972"/>
    <cellStyle name="Output 2 3 2 15" xfId="31973"/>
    <cellStyle name="Output 2 3 2 15 2" xfId="31974"/>
    <cellStyle name="Output 2 3 2 15 2 2" xfId="31975"/>
    <cellStyle name="Output 2 3 2 15 3" xfId="31976"/>
    <cellStyle name="Output 2 3 2 16" xfId="31977"/>
    <cellStyle name="Output 2 3 2 16 2" xfId="31978"/>
    <cellStyle name="Output 2 3 2 16 2 2" xfId="31979"/>
    <cellStyle name="Output 2 3 2 16 3" xfId="31980"/>
    <cellStyle name="Output 2 3 2 17" xfId="31981"/>
    <cellStyle name="Output 2 3 2 17 2" xfId="31982"/>
    <cellStyle name="Output 2 3 2 17 2 2" xfId="31983"/>
    <cellStyle name="Output 2 3 2 17 3" xfId="31984"/>
    <cellStyle name="Output 2 3 2 18" xfId="31985"/>
    <cellStyle name="Output 2 3 2 18 2" xfId="31986"/>
    <cellStyle name="Output 2 3 2 18 2 2" xfId="31987"/>
    <cellStyle name="Output 2 3 2 18 3" xfId="31988"/>
    <cellStyle name="Output 2 3 2 19" xfId="31989"/>
    <cellStyle name="Output 2 3 2 19 2" xfId="31990"/>
    <cellStyle name="Output 2 3 2 19 2 2" xfId="31991"/>
    <cellStyle name="Output 2 3 2 19 3" xfId="31992"/>
    <cellStyle name="Output 2 3 2 2" xfId="31993"/>
    <cellStyle name="Output 2 3 2 2 2" xfId="31994"/>
    <cellStyle name="Output 2 3 2 2 2 2" xfId="31995"/>
    <cellStyle name="Output 2 3 2 2 3" xfId="31996"/>
    <cellStyle name="Output 2 3 2 20" xfId="31997"/>
    <cellStyle name="Output 2 3 2 20 2" xfId="31998"/>
    <cellStyle name="Output 2 3 2 20 2 2" xfId="31999"/>
    <cellStyle name="Output 2 3 2 20 3" xfId="32000"/>
    <cellStyle name="Output 2 3 2 21" xfId="32001"/>
    <cellStyle name="Output 2 3 2 21 2" xfId="32002"/>
    <cellStyle name="Output 2 3 2 22" xfId="32003"/>
    <cellStyle name="Output 2 3 2 3" xfId="32004"/>
    <cellStyle name="Output 2 3 2 3 2" xfId="32005"/>
    <cellStyle name="Output 2 3 2 3 2 2" xfId="32006"/>
    <cellStyle name="Output 2 3 2 3 3" xfId="32007"/>
    <cellStyle name="Output 2 3 2 4" xfId="32008"/>
    <cellStyle name="Output 2 3 2 4 2" xfId="32009"/>
    <cellStyle name="Output 2 3 2 4 2 2" xfId="32010"/>
    <cellStyle name="Output 2 3 2 4 3" xfId="32011"/>
    <cellStyle name="Output 2 3 2 5" xfId="32012"/>
    <cellStyle name="Output 2 3 2 5 2" xfId="32013"/>
    <cellStyle name="Output 2 3 2 5 2 2" xfId="32014"/>
    <cellStyle name="Output 2 3 2 5 3" xfId="32015"/>
    <cellStyle name="Output 2 3 2 6" xfId="32016"/>
    <cellStyle name="Output 2 3 2 6 2" xfId="32017"/>
    <cellStyle name="Output 2 3 2 6 2 2" xfId="32018"/>
    <cellStyle name="Output 2 3 2 6 3" xfId="32019"/>
    <cellStyle name="Output 2 3 2 7" xfId="32020"/>
    <cellStyle name="Output 2 3 2 7 2" xfId="32021"/>
    <cellStyle name="Output 2 3 2 7 2 2" xfId="32022"/>
    <cellStyle name="Output 2 3 2 7 3" xfId="32023"/>
    <cellStyle name="Output 2 3 2 8" xfId="32024"/>
    <cellStyle name="Output 2 3 2 8 2" xfId="32025"/>
    <cellStyle name="Output 2 3 2 8 2 2" xfId="32026"/>
    <cellStyle name="Output 2 3 2 8 3" xfId="32027"/>
    <cellStyle name="Output 2 3 2 9" xfId="32028"/>
    <cellStyle name="Output 2 3 2 9 2" xfId="32029"/>
    <cellStyle name="Output 2 3 2 9 2 2" xfId="32030"/>
    <cellStyle name="Output 2 3 2 9 3" xfId="32031"/>
    <cellStyle name="Output 2 3 3" xfId="908"/>
    <cellStyle name="Output 2 3 3 2" xfId="32032"/>
    <cellStyle name="Output 2 3 3 2 2" xfId="32033"/>
    <cellStyle name="Output 2 3 3 3" xfId="32034"/>
    <cellStyle name="Output 2 3 4" xfId="909"/>
    <cellStyle name="Output 2 3 4 2" xfId="32035"/>
    <cellStyle name="Output 2 3 4 2 2" xfId="32036"/>
    <cellStyle name="Output 2 3 4 3" xfId="32037"/>
    <cellStyle name="Output 2 3 5" xfId="910"/>
    <cellStyle name="Output 2 3 5 2" xfId="32038"/>
    <cellStyle name="Output 2 3 5 2 2" xfId="32039"/>
    <cellStyle name="Output 2 3 5 3" xfId="32040"/>
    <cellStyle name="Output 2 3 6" xfId="911"/>
    <cellStyle name="Output 2 3 6 2" xfId="32041"/>
    <cellStyle name="Output 2 3 6 2 2" xfId="32042"/>
    <cellStyle name="Output 2 3 6 3" xfId="32043"/>
    <cellStyle name="Output 2 3 7" xfId="32044"/>
    <cellStyle name="Output 2 3 7 2" xfId="32045"/>
    <cellStyle name="Output 2 3 7 2 2" xfId="32046"/>
    <cellStyle name="Output 2 3 7 3" xfId="32047"/>
    <cellStyle name="Output 2 3 8" xfId="32048"/>
    <cellStyle name="Output 2 3 8 2" xfId="32049"/>
    <cellStyle name="Output 2 3 8 2 2" xfId="32050"/>
    <cellStyle name="Output 2 3 8 3" xfId="32051"/>
    <cellStyle name="Output 2 3 9" xfId="32052"/>
    <cellStyle name="Output 2 3 9 2" xfId="32053"/>
    <cellStyle name="Output 2 3 9 2 2" xfId="32054"/>
    <cellStyle name="Output 2 3 9 3" xfId="32055"/>
    <cellStyle name="Output 2 4" xfId="912"/>
    <cellStyle name="Output 2 4 10" xfId="32056"/>
    <cellStyle name="Output 2 4 10 2" xfId="32057"/>
    <cellStyle name="Output 2 4 10 2 2" xfId="32058"/>
    <cellStyle name="Output 2 4 10 3" xfId="32059"/>
    <cellStyle name="Output 2 4 11" xfId="32060"/>
    <cellStyle name="Output 2 4 11 2" xfId="32061"/>
    <cellStyle name="Output 2 4 11 2 2" xfId="32062"/>
    <cellStyle name="Output 2 4 11 3" xfId="32063"/>
    <cellStyle name="Output 2 4 12" xfId="32064"/>
    <cellStyle name="Output 2 4 12 2" xfId="32065"/>
    <cellStyle name="Output 2 4 12 2 2" xfId="32066"/>
    <cellStyle name="Output 2 4 12 3" xfId="32067"/>
    <cellStyle name="Output 2 4 13" xfId="32068"/>
    <cellStyle name="Output 2 4 13 2" xfId="32069"/>
    <cellStyle name="Output 2 4 13 2 2" xfId="32070"/>
    <cellStyle name="Output 2 4 13 3" xfId="32071"/>
    <cellStyle name="Output 2 4 14" xfId="32072"/>
    <cellStyle name="Output 2 4 14 2" xfId="32073"/>
    <cellStyle name="Output 2 4 14 2 2" xfId="32074"/>
    <cellStyle name="Output 2 4 14 3" xfId="32075"/>
    <cellStyle name="Output 2 4 15" xfId="32076"/>
    <cellStyle name="Output 2 4 15 2" xfId="32077"/>
    <cellStyle name="Output 2 4 15 2 2" xfId="32078"/>
    <cellStyle name="Output 2 4 15 3" xfId="32079"/>
    <cellStyle name="Output 2 4 16" xfId="32080"/>
    <cellStyle name="Output 2 4 16 2" xfId="32081"/>
    <cellStyle name="Output 2 4 16 2 2" xfId="32082"/>
    <cellStyle name="Output 2 4 16 3" xfId="32083"/>
    <cellStyle name="Output 2 4 17" xfId="32084"/>
    <cellStyle name="Output 2 4 17 2" xfId="32085"/>
    <cellStyle name="Output 2 4 17 2 2" xfId="32086"/>
    <cellStyle name="Output 2 4 17 3" xfId="32087"/>
    <cellStyle name="Output 2 4 18" xfId="32088"/>
    <cellStyle name="Output 2 4 18 2" xfId="32089"/>
    <cellStyle name="Output 2 4 19" xfId="32090"/>
    <cellStyle name="Output 2 4 2" xfId="913"/>
    <cellStyle name="Output 2 4 2 10" xfId="32091"/>
    <cellStyle name="Output 2 4 2 10 2" xfId="32092"/>
    <cellStyle name="Output 2 4 2 10 2 2" xfId="32093"/>
    <cellStyle name="Output 2 4 2 10 3" xfId="32094"/>
    <cellStyle name="Output 2 4 2 11" xfId="32095"/>
    <cellStyle name="Output 2 4 2 11 2" xfId="32096"/>
    <cellStyle name="Output 2 4 2 11 2 2" xfId="32097"/>
    <cellStyle name="Output 2 4 2 11 3" xfId="32098"/>
    <cellStyle name="Output 2 4 2 12" xfId="32099"/>
    <cellStyle name="Output 2 4 2 12 2" xfId="32100"/>
    <cellStyle name="Output 2 4 2 12 2 2" xfId="32101"/>
    <cellStyle name="Output 2 4 2 12 3" xfId="32102"/>
    <cellStyle name="Output 2 4 2 13" xfId="32103"/>
    <cellStyle name="Output 2 4 2 13 2" xfId="32104"/>
    <cellStyle name="Output 2 4 2 13 2 2" xfId="32105"/>
    <cellStyle name="Output 2 4 2 13 3" xfId="32106"/>
    <cellStyle name="Output 2 4 2 14" xfId="32107"/>
    <cellStyle name="Output 2 4 2 14 2" xfId="32108"/>
    <cellStyle name="Output 2 4 2 14 2 2" xfId="32109"/>
    <cellStyle name="Output 2 4 2 14 3" xfId="32110"/>
    <cellStyle name="Output 2 4 2 15" xfId="32111"/>
    <cellStyle name="Output 2 4 2 15 2" xfId="32112"/>
    <cellStyle name="Output 2 4 2 15 2 2" xfId="32113"/>
    <cellStyle name="Output 2 4 2 15 3" xfId="32114"/>
    <cellStyle name="Output 2 4 2 16" xfId="32115"/>
    <cellStyle name="Output 2 4 2 16 2" xfId="32116"/>
    <cellStyle name="Output 2 4 2 16 2 2" xfId="32117"/>
    <cellStyle name="Output 2 4 2 16 3" xfId="32118"/>
    <cellStyle name="Output 2 4 2 17" xfId="32119"/>
    <cellStyle name="Output 2 4 2 17 2" xfId="32120"/>
    <cellStyle name="Output 2 4 2 17 2 2" xfId="32121"/>
    <cellStyle name="Output 2 4 2 17 3" xfId="32122"/>
    <cellStyle name="Output 2 4 2 18" xfId="32123"/>
    <cellStyle name="Output 2 4 2 18 2" xfId="32124"/>
    <cellStyle name="Output 2 4 2 18 2 2" xfId="32125"/>
    <cellStyle name="Output 2 4 2 18 3" xfId="32126"/>
    <cellStyle name="Output 2 4 2 19" xfId="32127"/>
    <cellStyle name="Output 2 4 2 19 2" xfId="32128"/>
    <cellStyle name="Output 2 4 2 19 2 2" xfId="32129"/>
    <cellStyle name="Output 2 4 2 19 3" xfId="32130"/>
    <cellStyle name="Output 2 4 2 2" xfId="32131"/>
    <cellStyle name="Output 2 4 2 2 2" xfId="32132"/>
    <cellStyle name="Output 2 4 2 2 2 2" xfId="32133"/>
    <cellStyle name="Output 2 4 2 2 3" xfId="32134"/>
    <cellStyle name="Output 2 4 2 20" xfId="32135"/>
    <cellStyle name="Output 2 4 2 20 2" xfId="32136"/>
    <cellStyle name="Output 2 4 2 20 2 2" xfId="32137"/>
    <cellStyle name="Output 2 4 2 20 3" xfId="32138"/>
    <cellStyle name="Output 2 4 2 21" xfId="32139"/>
    <cellStyle name="Output 2 4 2 21 2" xfId="32140"/>
    <cellStyle name="Output 2 4 2 22" xfId="32141"/>
    <cellStyle name="Output 2 4 2 3" xfId="32142"/>
    <cellStyle name="Output 2 4 2 3 2" xfId="32143"/>
    <cellStyle name="Output 2 4 2 3 2 2" xfId="32144"/>
    <cellStyle name="Output 2 4 2 3 3" xfId="32145"/>
    <cellStyle name="Output 2 4 2 4" xfId="32146"/>
    <cellStyle name="Output 2 4 2 4 2" xfId="32147"/>
    <cellStyle name="Output 2 4 2 4 2 2" xfId="32148"/>
    <cellStyle name="Output 2 4 2 4 3" xfId="32149"/>
    <cellStyle name="Output 2 4 2 5" xfId="32150"/>
    <cellStyle name="Output 2 4 2 5 2" xfId="32151"/>
    <cellStyle name="Output 2 4 2 5 2 2" xfId="32152"/>
    <cellStyle name="Output 2 4 2 5 3" xfId="32153"/>
    <cellStyle name="Output 2 4 2 6" xfId="32154"/>
    <cellStyle name="Output 2 4 2 6 2" xfId="32155"/>
    <cellStyle name="Output 2 4 2 6 2 2" xfId="32156"/>
    <cellStyle name="Output 2 4 2 6 3" xfId="32157"/>
    <cellStyle name="Output 2 4 2 7" xfId="32158"/>
    <cellStyle name="Output 2 4 2 7 2" xfId="32159"/>
    <cellStyle name="Output 2 4 2 7 2 2" xfId="32160"/>
    <cellStyle name="Output 2 4 2 7 3" xfId="32161"/>
    <cellStyle name="Output 2 4 2 8" xfId="32162"/>
    <cellStyle name="Output 2 4 2 8 2" xfId="32163"/>
    <cellStyle name="Output 2 4 2 8 2 2" xfId="32164"/>
    <cellStyle name="Output 2 4 2 8 3" xfId="32165"/>
    <cellStyle name="Output 2 4 2 9" xfId="32166"/>
    <cellStyle name="Output 2 4 2 9 2" xfId="32167"/>
    <cellStyle name="Output 2 4 2 9 2 2" xfId="32168"/>
    <cellStyle name="Output 2 4 2 9 3" xfId="32169"/>
    <cellStyle name="Output 2 4 3" xfId="914"/>
    <cellStyle name="Output 2 4 3 2" xfId="32170"/>
    <cellStyle name="Output 2 4 3 2 2" xfId="32171"/>
    <cellStyle name="Output 2 4 3 3" xfId="32172"/>
    <cellStyle name="Output 2 4 4" xfId="915"/>
    <cellStyle name="Output 2 4 4 2" xfId="32173"/>
    <cellStyle name="Output 2 4 4 2 2" xfId="32174"/>
    <cellStyle name="Output 2 4 4 3" xfId="32175"/>
    <cellStyle name="Output 2 4 5" xfId="916"/>
    <cellStyle name="Output 2 4 5 2" xfId="32176"/>
    <cellStyle name="Output 2 4 5 2 2" xfId="32177"/>
    <cellStyle name="Output 2 4 5 3" xfId="32178"/>
    <cellStyle name="Output 2 4 6" xfId="917"/>
    <cellStyle name="Output 2 4 6 2" xfId="32179"/>
    <cellStyle name="Output 2 4 6 2 2" xfId="32180"/>
    <cellStyle name="Output 2 4 6 3" xfId="32181"/>
    <cellStyle name="Output 2 4 7" xfId="32182"/>
    <cellStyle name="Output 2 4 7 2" xfId="32183"/>
    <cellStyle name="Output 2 4 7 2 2" xfId="32184"/>
    <cellStyle name="Output 2 4 7 3" xfId="32185"/>
    <cellStyle name="Output 2 4 8" xfId="32186"/>
    <cellStyle name="Output 2 4 8 2" xfId="32187"/>
    <cellStyle name="Output 2 4 8 2 2" xfId="32188"/>
    <cellStyle name="Output 2 4 8 3" xfId="32189"/>
    <cellStyle name="Output 2 4 9" xfId="32190"/>
    <cellStyle name="Output 2 4 9 2" xfId="32191"/>
    <cellStyle name="Output 2 4 9 2 2" xfId="32192"/>
    <cellStyle name="Output 2 4 9 3" xfId="32193"/>
    <cellStyle name="Output 2 5" xfId="918"/>
    <cellStyle name="Output 2 5 10" xfId="32194"/>
    <cellStyle name="Output 2 5 10 2" xfId="32195"/>
    <cellStyle name="Output 2 5 10 2 2" xfId="32196"/>
    <cellStyle name="Output 2 5 10 3" xfId="32197"/>
    <cellStyle name="Output 2 5 11" xfId="32198"/>
    <cellStyle name="Output 2 5 11 2" xfId="32199"/>
    <cellStyle name="Output 2 5 11 2 2" xfId="32200"/>
    <cellStyle name="Output 2 5 11 3" xfId="32201"/>
    <cellStyle name="Output 2 5 12" xfId="32202"/>
    <cellStyle name="Output 2 5 12 2" xfId="32203"/>
    <cellStyle name="Output 2 5 12 2 2" xfId="32204"/>
    <cellStyle name="Output 2 5 12 3" xfId="32205"/>
    <cellStyle name="Output 2 5 13" xfId="32206"/>
    <cellStyle name="Output 2 5 13 2" xfId="32207"/>
    <cellStyle name="Output 2 5 13 2 2" xfId="32208"/>
    <cellStyle name="Output 2 5 13 3" xfId="32209"/>
    <cellStyle name="Output 2 5 14" xfId="32210"/>
    <cellStyle name="Output 2 5 14 2" xfId="32211"/>
    <cellStyle name="Output 2 5 14 2 2" xfId="32212"/>
    <cellStyle name="Output 2 5 14 3" xfId="32213"/>
    <cellStyle name="Output 2 5 15" xfId="32214"/>
    <cellStyle name="Output 2 5 15 2" xfId="32215"/>
    <cellStyle name="Output 2 5 15 2 2" xfId="32216"/>
    <cellStyle name="Output 2 5 15 3" xfId="32217"/>
    <cellStyle name="Output 2 5 16" xfId="32218"/>
    <cellStyle name="Output 2 5 16 2" xfId="32219"/>
    <cellStyle name="Output 2 5 16 2 2" xfId="32220"/>
    <cellStyle name="Output 2 5 16 3" xfId="32221"/>
    <cellStyle name="Output 2 5 17" xfId="32222"/>
    <cellStyle name="Output 2 5 17 2" xfId="32223"/>
    <cellStyle name="Output 2 5 17 2 2" xfId="32224"/>
    <cellStyle name="Output 2 5 17 3" xfId="32225"/>
    <cellStyle name="Output 2 5 18" xfId="32226"/>
    <cellStyle name="Output 2 5 18 2" xfId="32227"/>
    <cellStyle name="Output 2 5 18 2 2" xfId="32228"/>
    <cellStyle name="Output 2 5 18 3" xfId="32229"/>
    <cellStyle name="Output 2 5 19" xfId="32230"/>
    <cellStyle name="Output 2 5 19 2" xfId="32231"/>
    <cellStyle name="Output 2 5 19 2 2" xfId="32232"/>
    <cellStyle name="Output 2 5 19 3" xfId="32233"/>
    <cellStyle name="Output 2 5 2" xfId="32234"/>
    <cellStyle name="Output 2 5 2 10" xfId="32235"/>
    <cellStyle name="Output 2 5 2 10 2" xfId="32236"/>
    <cellStyle name="Output 2 5 2 10 2 2" xfId="32237"/>
    <cellStyle name="Output 2 5 2 10 3" xfId="32238"/>
    <cellStyle name="Output 2 5 2 11" xfId="32239"/>
    <cellStyle name="Output 2 5 2 11 2" xfId="32240"/>
    <cellStyle name="Output 2 5 2 11 2 2" xfId="32241"/>
    <cellStyle name="Output 2 5 2 11 3" xfId="32242"/>
    <cellStyle name="Output 2 5 2 12" xfId="32243"/>
    <cellStyle name="Output 2 5 2 12 2" xfId="32244"/>
    <cellStyle name="Output 2 5 2 12 2 2" xfId="32245"/>
    <cellStyle name="Output 2 5 2 12 3" xfId="32246"/>
    <cellStyle name="Output 2 5 2 13" xfId="32247"/>
    <cellStyle name="Output 2 5 2 13 2" xfId="32248"/>
    <cellStyle name="Output 2 5 2 13 2 2" xfId="32249"/>
    <cellStyle name="Output 2 5 2 13 3" xfId="32250"/>
    <cellStyle name="Output 2 5 2 14" xfId="32251"/>
    <cellStyle name="Output 2 5 2 14 2" xfId="32252"/>
    <cellStyle name="Output 2 5 2 14 2 2" xfId="32253"/>
    <cellStyle name="Output 2 5 2 14 3" xfId="32254"/>
    <cellStyle name="Output 2 5 2 15" xfId="32255"/>
    <cellStyle name="Output 2 5 2 15 2" xfId="32256"/>
    <cellStyle name="Output 2 5 2 15 2 2" xfId="32257"/>
    <cellStyle name="Output 2 5 2 15 3" xfId="32258"/>
    <cellStyle name="Output 2 5 2 16" xfId="32259"/>
    <cellStyle name="Output 2 5 2 16 2" xfId="32260"/>
    <cellStyle name="Output 2 5 2 16 2 2" xfId="32261"/>
    <cellStyle name="Output 2 5 2 16 3" xfId="32262"/>
    <cellStyle name="Output 2 5 2 17" xfId="32263"/>
    <cellStyle name="Output 2 5 2 17 2" xfId="32264"/>
    <cellStyle name="Output 2 5 2 17 2 2" xfId="32265"/>
    <cellStyle name="Output 2 5 2 17 3" xfId="32266"/>
    <cellStyle name="Output 2 5 2 18" xfId="32267"/>
    <cellStyle name="Output 2 5 2 18 2" xfId="32268"/>
    <cellStyle name="Output 2 5 2 18 2 2" xfId="32269"/>
    <cellStyle name="Output 2 5 2 18 3" xfId="32270"/>
    <cellStyle name="Output 2 5 2 19" xfId="32271"/>
    <cellStyle name="Output 2 5 2 19 2" xfId="32272"/>
    <cellStyle name="Output 2 5 2 19 2 2" xfId="32273"/>
    <cellStyle name="Output 2 5 2 19 3" xfId="32274"/>
    <cellStyle name="Output 2 5 2 2" xfId="32275"/>
    <cellStyle name="Output 2 5 2 2 2" xfId="32276"/>
    <cellStyle name="Output 2 5 2 2 2 2" xfId="32277"/>
    <cellStyle name="Output 2 5 2 2 3" xfId="32278"/>
    <cellStyle name="Output 2 5 2 20" xfId="32279"/>
    <cellStyle name="Output 2 5 2 20 2" xfId="32280"/>
    <cellStyle name="Output 2 5 2 20 2 2" xfId="32281"/>
    <cellStyle name="Output 2 5 2 20 3" xfId="32282"/>
    <cellStyle name="Output 2 5 2 21" xfId="32283"/>
    <cellStyle name="Output 2 5 2 21 2" xfId="32284"/>
    <cellStyle name="Output 2 5 2 22" xfId="32285"/>
    <cellStyle name="Output 2 5 2 3" xfId="32286"/>
    <cellStyle name="Output 2 5 2 3 2" xfId="32287"/>
    <cellStyle name="Output 2 5 2 3 2 2" xfId="32288"/>
    <cellStyle name="Output 2 5 2 3 3" xfId="32289"/>
    <cellStyle name="Output 2 5 2 4" xfId="32290"/>
    <cellStyle name="Output 2 5 2 4 2" xfId="32291"/>
    <cellStyle name="Output 2 5 2 4 2 2" xfId="32292"/>
    <cellStyle name="Output 2 5 2 4 3" xfId="32293"/>
    <cellStyle name="Output 2 5 2 5" xfId="32294"/>
    <cellStyle name="Output 2 5 2 5 2" xfId="32295"/>
    <cellStyle name="Output 2 5 2 5 2 2" xfId="32296"/>
    <cellStyle name="Output 2 5 2 5 3" xfId="32297"/>
    <cellStyle name="Output 2 5 2 6" xfId="32298"/>
    <cellStyle name="Output 2 5 2 6 2" xfId="32299"/>
    <cellStyle name="Output 2 5 2 6 2 2" xfId="32300"/>
    <cellStyle name="Output 2 5 2 6 3" xfId="32301"/>
    <cellStyle name="Output 2 5 2 7" xfId="32302"/>
    <cellStyle name="Output 2 5 2 7 2" xfId="32303"/>
    <cellStyle name="Output 2 5 2 7 2 2" xfId="32304"/>
    <cellStyle name="Output 2 5 2 7 3" xfId="32305"/>
    <cellStyle name="Output 2 5 2 8" xfId="32306"/>
    <cellStyle name="Output 2 5 2 8 2" xfId="32307"/>
    <cellStyle name="Output 2 5 2 8 2 2" xfId="32308"/>
    <cellStyle name="Output 2 5 2 8 3" xfId="32309"/>
    <cellStyle name="Output 2 5 2 9" xfId="32310"/>
    <cellStyle name="Output 2 5 2 9 2" xfId="32311"/>
    <cellStyle name="Output 2 5 2 9 2 2" xfId="32312"/>
    <cellStyle name="Output 2 5 2 9 3" xfId="32313"/>
    <cellStyle name="Output 2 5 20" xfId="32314"/>
    <cellStyle name="Output 2 5 20 2" xfId="32315"/>
    <cellStyle name="Output 2 5 20 2 2" xfId="32316"/>
    <cellStyle name="Output 2 5 20 3" xfId="32317"/>
    <cellStyle name="Output 2 5 21" xfId="32318"/>
    <cellStyle name="Output 2 5 21 2" xfId="32319"/>
    <cellStyle name="Output 2 5 21 2 2" xfId="32320"/>
    <cellStyle name="Output 2 5 21 3" xfId="32321"/>
    <cellStyle name="Output 2 5 22" xfId="32322"/>
    <cellStyle name="Output 2 5 22 2" xfId="32323"/>
    <cellStyle name="Output 2 5 23" xfId="32324"/>
    <cellStyle name="Output 2 5 3" xfId="32325"/>
    <cellStyle name="Output 2 5 3 2" xfId="32326"/>
    <cellStyle name="Output 2 5 3 2 2" xfId="32327"/>
    <cellStyle name="Output 2 5 3 3" xfId="32328"/>
    <cellStyle name="Output 2 5 4" xfId="32329"/>
    <cellStyle name="Output 2 5 4 2" xfId="32330"/>
    <cellStyle name="Output 2 5 4 2 2" xfId="32331"/>
    <cellStyle name="Output 2 5 4 3" xfId="32332"/>
    <cellStyle name="Output 2 5 5" xfId="32333"/>
    <cellStyle name="Output 2 5 5 2" xfId="32334"/>
    <cellStyle name="Output 2 5 5 2 2" xfId="32335"/>
    <cellStyle name="Output 2 5 5 3" xfId="32336"/>
    <cellStyle name="Output 2 5 6" xfId="32337"/>
    <cellStyle name="Output 2 5 6 2" xfId="32338"/>
    <cellStyle name="Output 2 5 6 2 2" xfId="32339"/>
    <cellStyle name="Output 2 5 6 3" xfId="32340"/>
    <cellStyle name="Output 2 5 7" xfId="32341"/>
    <cellStyle name="Output 2 5 7 2" xfId="32342"/>
    <cellStyle name="Output 2 5 7 2 2" xfId="32343"/>
    <cellStyle name="Output 2 5 7 3" xfId="32344"/>
    <cellStyle name="Output 2 5 8" xfId="32345"/>
    <cellStyle name="Output 2 5 8 2" xfId="32346"/>
    <cellStyle name="Output 2 5 8 2 2" xfId="32347"/>
    <cellStyle name="Output 2 5 8 3" xfId="32348"/>
    <cellStyle name="Output 2 5 9" xfId="32349"/>
    <cellStyle name="Output 2 5 9 2" xfId="32350"/>
    <cellStyle name="Output 2 5 9 2 2" xfId="32351"/>
    <cellStyle name="Output 2 5 9 3" xfId="32352"/>
    <cellStyle name="Output 2 6" xfId="919"/>
    <cellStyle name="Output 2 6 10" xfId="32353"/>
    <cellStyle name="Output 2 6 10 2" xfId="32354"/>
    <cellStyle name="Output 2 6 10 2 2" xfId="32355"/>
    <cellStyle name="Output 2 6 10 3" xfId="32356"/>
    <cellStyle name="Output 2 6 11" xfId="32357"/>
    <cellStyle name="Output 2 6 11 2" xfId="32358"/>
    <cellStyle name="Output 2 6 11 2 2" xfId="32359"/>
    <cellStyle name="Output 2 6 11 3" xfId="32360"/>
    <cellStyle name="Output 2 6 12" xfId="32361"/>
    <cellStyle name="Output 2 6 12 2" xfId="32362"/>
    <cellStyle name="Output 2 6 12 2 2" xfId="32363"/>
    <cellStyle name="Output 2 6 12 3" xfId="32364"/>
    <cellStyle name="Output 2 6 13" xfId="32365"/>
    <cellStyle name="Output 2 6 13 2" xfId="32366"/>
    <cellStyle name="Output 2 6 13 2 2" xfId="32367"/>
    <cellStyle name="Output 2 6 13 3" xfId="32368"/>
    <cellStyle name="Output 2 6 14" xfId="32369"/>
    <cellStyle name="Output 2 6 14 2" xfId="32370"/>
    <cellStyle name="Output 2 6 14 2 2" xfId="32371"/>
    <cellStyle name="Output 2 6 14 3" xfId="32372"/>
    <cellStyle name="Output 2 6 15" xfId="32373"/>
    <cellStyle name="Output 2 6 15 2" xfId="32374"/>
    <cellStyle name="Output 2 6 15 2 2" xfId="32375"/>
    <cellStyle name="Output 2 6 15 3" xfId="32376"/>
    <cellStyle name="Output 2 6 16" xfId="32377"/>
    <cellStyle name="Output 2 6 16 2" xfId="32378"/>
    <cellStyle name="Output 2 6 16 2 2" xfId="32379"/>
    <cellStyle name="Output 2 6 16 3" xfId="32380"/>
    <cellStyle name="Output 2 6 17" xfId="32381"/>
    <cellStyle name="Output 2 6 17 2" xfId="32382"/>
    <cellStyle name="Output 2 6 17 2 2" xfId="32383"/>
    <cellStyle name="Output 2 6 17 3" xfId="32384"/>
    <cellStyle name="Output 2 6 18" xfId="32385"/>
    <cellStyle name="Output 2 6 18 2" xfId="32386"/>
    <cellStyle name="Output 2 6 18 2 2" xfId="32387"/>
    <cellStyle name="Output 2 6 18 3" xfId="32388"/>
    <cellStyle name="Output 2 6 19" xfId="32389"/>
    <cellStyle name="Output 2 6 19 2" xfId="32390"/>
    <cellStyle name="Output 2 6 19 2 2" xfId="32391"/>
    <cellStyle name="Output 2 6 19 3" xfId="32392"/>
    <cellStyle name="Output 2 6 2" xfId="32393"/>
    <cellStyle name="Output 2 6 2 2" xfId="32394"/>
    <cellStyle name="Output 2 6 2 2 2" xfId="32395"/>
    <cellStyle name="Output 2 6 2 3" xfId="32396"/>
    <cellStyle name="Output 2 6 20" xfId="32397"/>
    <cellStyle name="Output 2 6 20 2" xfId="32398"/>
    <cellStyle name="Output 2 6 20 2 2" xfId="32399"/>
    <cellStyle name="Output 2 6 20 3" xfId="32400"/>
    <cellStyle name="Output 2 6 21" xfId="32401"/>
    <cellStyle name="Output 2 6 21 2" xfId="32402"/>
    <cellStyle name="Output 2 6 22" xfId="32403"/>
    <cellStyle name="Output 2 6 3" xfId="32404"/>
    <cellStyle name="Output 2 6 3 2" xfId="32405"/>
    <cellStyle name="Output 2 6 3 2 2" xfId="32406"/>
    <cellStyle name="Output 2 6 3 3" xfId="32407"/>
    <cellStyle name="Output 2 6 4" xfId="32408"/>
    <cellStyle name="Output 2 6 4 2" xfId="32409"/>
    <cellStyle name="Output 2 6 4 2 2" xfId="32410"/>
    <cellStyle name="Output 2 6 4 3" xfId="32411"/>
    <cellStyle name="Output 2 6 5" xfId="32412"/>
    <cellStyle name="Output 2 6 5 2" xfId="32413"/>
    <cellStyle name="Output 2 6 5 2 2" xfId="32414"/>
    <cellStyle name="Output 2 6 5 3" xfId="32415"/>
    <cellStyle name="Output 2 6 6" xfId="32416"/>
    <cellStyle name="Output 2 6 6 2" xfId="32417"/>
    <cellStyle name="Output 2 6 6 2 2" xfId="32418"/>
    <cellStyle name="Output 2 6 6 3" xfId="32419"/>
    <cellStyle name="Output 2 6 7" xfId="32420"/>
    <cellStyle name="Output 2 6 7 2" xfId="32421"/>
    <cellStyle name="Output 2 6 7 2 2" xfId="32422"/>
    <cellStyle name="Output 2 6 7 3" xfId="32423"/>
    <cellStyle name="Output 2 6 8" xfId="32424"/>
    <cellStyle name="Output 2 6 8 2" xfId="32425"/>
    <cellStyle name="Output 2 6 8 2 2" xfId="32426"/>
    <cellStyle name="Output 2 6 8 3" xfId="32427"/>
    <cellStyle name="Output 2 6 9" xfId="32428"/>
    <cellStyle name="Output 2 6 9 2" xfId="32429"/>
    <cellStyle name="Output 2 6 9 2 2" xfId="32430"/>
    <cellStyle name="Output 2 6 9 3" xfId="32431"/>
    <cellStyle name="Output 2 7" xfId="920"/>
    <cellStyle name="Output 2 7 2" xfId="32432"/>
    <cellStyle name="Output 2 7 2 2" xfId="32433"/>
    <cellStyle name="Output 2 7 3" xfId="32434"/>
    <cellStyle name="Output 2 8" xfId="32435"/>
    <cellStyle name="Output 2 8 2" xfId="32436"/>
    <cellStyle name="Output 2 8 2 2" xfId="32437"/>
    <cellStyle name="Output 2 8 3" xfId="32438"/>
    <cellStyle name="Output 2 9" xfId="32439"/>
    <cellStyle name="Output 2 9 2" xfId="32440"/>
    <cellStyle name="Output 2 9 2 2" xfId="32441"/>
    <cellStyle name="Output 2 9 3" xfId="32442"/>
    <cellStyle name="Output 3" xfId="921"/>
    <cellStyle name="Output 3 10" xfId="32443"/>
    <cellStyle name="Output 3 10 2" xfId="32444"/>
    <cellStyle name="Output 3 10 2 2" xfId="32445"/>
    <cellStyle name="Output 3 10 3" xfId="32446"/>
    <cellStyle name="Output 3 11" xfId="32447"/>
    <cellStyle name="Output 3 11 2" xfId="32448"/>
    <cellStyle name="Output 3 11 2 2" xfId="32449"/>
    <cellStyle name="Output 3 11 3" xfId="32450"/>
    <cellStyle name="Output 3 12" xfId="32451"/>
    <cellStyle name="Output 3 12 2" xfId="32452"/>
    <cellStyle name="Output 3 12 2 2" xfId="32453"/>
    <cellStyle name="Output 3 12 3" xfId="32454"/>
    <cellStyle name="Output 3 13" xfId="32455"/>
    <cellStyle name="Output 3 13 2" xfId="32456"/>
    <cellStyle name="Output 3 13 2 2" xfId="32457"/>
    <cellStyle name="Output 3 13 3" xfId="32458"/>
    <cellStyle name="Output 3 14" xfId="32459"/>
    <cellStyle name="Output 3 14 2" xfId="32460"/>
    <cellStyle name="Output 3 14 2 2" xfId="32461"/>
    <cellStyle name="Output 3 14 3" xfId="32462"/>
    <cellStyle name="Output 3 15" xfId="32463"/>
    <cellStyle name="Output 3 15 2" xfId="32464"/>
    <cellStyle name="Output 3 15 2 2" xfId="32465"/>
    <cellStyle name="Output 3 15 3" xfId="32466"/>
    <cellStyle name="Output 3 16" xfId="32467"/>
    <cellStyle name="Output 3 16 2" xfId="32468"/>
    <cellStyle name="Output 3 16 2 2" xfId="32469"/>
    <cellStyle name="Output 3 16 3" xfId="32470"/>
    <cellStyle name="Output 3 17" xfId="32471"/>
    <cellStyle name="Output 3 17 2" xfId="32472"/>
    <cellStyle name="Output 3 17 2 2" xfId="32473"/>
    <cellStyle name="Output 3 17 3" xfId="32474"/>
    <cellStyle name="Output 3 18" xfId="32475"/>
    <cellStyle name="Output 3 18 2" xfId="32476"/>
    <cellStyle name="Output 3 18 2 2" xfId="32477"/>
    <cellStyle name="Output 3 18 3" xfId="32478"/>
    <cellStyle name="Output 3 19" xfId="32479"/>
    <cellStyle name="Output 3 19 2" xfId="32480"/>
    <cellStyle name="Output 3 19 2 2" xfId="32481"/>
    <cellStyle name="Output 3 19 3" xfId="32482"/>
    <cellStyle name="Output 3 2" xfId="922"/>
    <cellStyle name="Output 3 2 10" xfId="32483"/>
    <cellStyle name="Output 3 2 10 2" xfId="32484"/>
    <cellStyle name="Output 3 2 10 2 2" xfId="32485"/>
    <cellStyle name="Output 3 2 10 3" xfId="32486"/>
    <cellStyle name="Output 3 2 11" xfId="32487"/>
    <cellStyle name="Output 3 2 11 2" xfId="32488"/>
    <cellStyle name="Output 3 2 11 2 2" xfId="32489"/>
    <cellStyle name="Output 3 2 11 3" xfId="32490"/>
    <cellStyle name="Output 3 2 12" xfId="32491"/>
    <cellStyle name="Output 3 2 12 2" xfId="32492"/>
    <cellStyle name="Output 3 2 12 2 2" xfId="32493"/>
    <cellStyle name="Output 3 2 12 3" xfId="32494"/>
    <cellStyle name="Output 3 2 13" xfId="32495"/>
    <cellStyle name="Output 3 2 13 2" xfId="32496"/>
    <cellStyle name="Output 3 2 13 2 2" xfId="32497"/>
    <cellStyle name="Output 3 2 13 3" xfId="32498"/>
    <cellStyle name="Output 3 2 14" xfId="32499"/>
    <cellStyle name="Output 3 2 14 2" xfId="32500"/>
    <cellStyle name="Output 3 2 14 2 2" xfId="32501"/>
    <cellStyle name="Output 3 2 14 3" xfId="32502"/>
    <cellStyle name="Output 3 2 15" xfId="32503"/>
    <cellStyle name="Output 3 2 15 2" xfId="32504"/>
    <cellStyle name="Output 3 2 15 2 2" xfId="32505"/>
    <cellStyle name="Output 3 2 15 3" xfId="32506"/>
    <cellStyle name="Output 3 2 16" xfId="32507"/>
    <cellStyle name="Output 3 2 16 2" xfId="32508"/>
    <cellStyle name="Output 3 2 16 2 2" xfId="32509"/>
    <cellStyle name="Output 3 2 16 3" xfId="32510"/>
    <cellStyle name="Output 3 2 17" xfId="32511"/>
    <cellStyle name="Output 3 2 17 2" xfId="32512"/>
    <cellStyle name="Output 3 2 17 2 2" xfId="32513"/>
    <cellStyle name="Output 3 2 17 3" xfId="32514"/>
    <cellStyle name="Output 3 2 18" xfId="32515"/>
    <cellStyle name="Output 3 2 18 2" xfId="32516"/>
    <cellStyle name="Output 3 2 18 2 2" xfId="32517"/>
    <cellStyle name="Output 3 2 18 3" xfId="32518"/>
    <cellStyle name="Output 3 2 19" xfId="32519"/>
    <cellStyle name="Output 3 2 19 2" xfId="32520"/>
    <cellStyle name="Output 3 2 19 2 2" xfId="32521"/>
    <cellStyle name="Output 3 2 19 3" xfId="32522"/>
    <cellStyle name="Output 3 2 2" xfId="923"/>
    <cellStyle name="Output 3 2 2 10" xfId="32523"/>
    <cellStyle name="Output 3 2 2 10 2" xfId="32524"/>
    <cellStyle name="Output 3 2 2 10 2 2" xfId="32525"/>
    <cellStyle name="Output 3 2 2 10 3" xfId="32526"/>
    <cellStyle name="Output 3 2 2 11" xfId="32527"/>
    <cellStyle name="Output 3 2 2 11 2" xfId="32528"/>
    <cellStyle name="Output 3 2 2 11 2 2" xfId="32529"/>
    <cellStyle name="Output 3 2 2 11 3" xfId="32530"/>
    <cellStyle name="Output 3 2 2 12" xfId="32531"/>
    <cellStyle name="Output 3 2 2 12 2" xfId="32532"/>
    <cellStyle name="Output 3 2 2 12 2 2" xfId="32533"/>
    <cellStyle name="Output 3 2 2 12 3" xfId="32534"/>
    <cellStyle name="Output 3 2 2 13" xfId="32535"/>
    <cellStyle name="Output 3 2 2 13 2" xfId="32536"/>
    <cellStyle name="Output 3 2 2 13 2 2" xfId="32537"/>
    <cellStyle name="Output 3 2 2 13 3" xfId="32538"/>
    <cellStyle name="Output 3 2 2 14" xfId="32539"/>
    <cellStyle name="Output 3 2 2 14 2" xfId="32540"/>
    <cellStyle name="Output 3 2 2 14 2 2" xfId="32541"/>
    <cellStyle name="Output 3 2 2 14 3" xfId="32542"/>
    <cellStyle name="Output 3 2 2 15" xfId="32543"/>
    <cellStyle name="Output 3 2 2 15 2" xfId="32544"/>
    <cellStyle name="Output 3 2 2 15 2 2" xfId="32545"/>
    <cellStyle name="Output 3 2 2 15 3" xfId="32546"/>
    <cellStyle name="Output 3 2 2 16" xfId="32547"/>
    <cellStyle name="Output 3 2 2 16 2" xfId="32548"/>
    <cellStyle name="Output 3 2 2 16 2 2" xfId="32549"/>
    <cellStyle name="Output 3 2 2 16 3" xfId="32550"/>
    <cellStyle name="Output 3 2 2 17" xfId="32551"/>
    <cellStyle name="Output 3 2 2 17 2" xfId="32552"/>
    <cellStyle name="Output 3 2 2 17 2 2" xfId="32553"/>
    <cellStyle name="Output 3 2 2 17 3" xfId="32554"/>
    <cellStyle name="Output 3 2 2 18" xfId="32555"/>
    <cellStyle name="Output 3 2 2 18 2" xfId="32556"/>
    <cellStyle name="Output 3 2 2 19" xfId="32557"/>
    <cellStyle name="Output 3 2 2 2" xfId="32558"/>
    <cellStyle name="Output 3 2 2 2 10" xfId="32559"/>
    <cellStyle name="Output 3 2 2 2 10 2" xfId="32560"/>
    <cellStyle name="Output 3 2 2 2 10 2 2" xfId="32561"/>
    <cellStyle name="Output 3 2 2 2 10 3" xfId="32562"/>
    <cellStyle name="Output 3 2 2 2 11" xfId="32563"/>
    <cellStyle name="Output 3 2 2 2 11 2" xfId="32564"/>
    <cellStyle name="Output 3 2 2 2 11 2 2" xfId="32565"/>
    <cellStyle name="Output 3 2 2 2 11 3" xfId="32566"/>
    <cellStyle name="Output 3 2 2 2 12" xfId="32567"/>
    <cellStyle name="Output 3 2 2 2 12 2" xfId="32568"/>
    <cellStyle name="Output 3 2 2 2 12 2 2" xfId="32569"/>
    <cellStyle name="Output 3 2 2 2 12 3" xfId="32570"/>
    <cellStyle name="Output 3 2 2 2 13" xfId="32571"/>
    <cellStyle name="Output 3 2 2 2 13 2" xfId="32572"/>
    <cellStyle name="Output 3 2 2 2 13 2 2" xfId="32573"/>
    <cellStyle name="Output 3 2 2 2 13 3" xfId="32574"/>
    <cellStyle name="Output 3 2 2 2 14" xfId="32575"/>
    <cellStyle name="Output 3 2 2 2 14 2" xfId="32576"/>
    <cellStyle name="Output 3 2 2 2 14 2 2" xfId="32577"/>
    <cellStyle name="Output 3 2 2 2 14 3" xfId="32578"/>
    <cellStyle name="Output 3 2 2 2 15" xfId="32579"/>
    <cellStyle name="Output 3 2 2 2 15 2" xfId="32580"/>
    <cellStyle name="Output 3 2 2 2 15 2 2" xfId="32581"/>
    <cellStyle name="Output 3 2 2 2 15 3" xfId="32582"/>
    <cellStyle name="Output 3 2 2 2 16" xfId="32583"/>
    <cellStyle name="Output 3 2 2 2 16 2" xfId="32584"/>
    <cellStyle name="Output 3 2 2 2 16 2 2" xfId="32585"/>
    <cellStyle name="Output 3 2 2 2 16 3" xfId="32586"/>
    <cellStyle name="Output 3 2 2 2 17" xfId="32587"/>
    <cellStyle name="Output 3 2 2 2 17 2" xfId="32588"/>
    <cellStyle name="Output 3 2 2 2 17 2 2" xfId="32589"/>
    <cellStyle name="Output 3 2 2 2 17 3" xfId="32590"/>
    <cellStyle name="Output 3 2 2 2 18" xfId="32591"/>
    <cellStyle name="Output 3 2 2 2 18 2" xfId="32592"/>
    <cellStyle name="Output 3 2 2 2 18 2 2" xfId="32593"/>
    <cellStyle name="Output 3 2 2 2 18 3" xfId="32594"/>
    <cellStyle name="Output 3 2 2 2 19" xfId="32595"/>
    <cellStyle name="Output 3 2 2 2 19 2" xfId="32596"/>
    <cellStyle name="Output 3 2 2 2 19 2 2" xfId="32597"/>
    <cellStyle name="Output 3 2 2 2 19 3" xfId="32598"/>
    <cellStyle name="Output 3 2 2 2 2" xfId="32599"/>
    <cellStyle name="Output 3 2 2 2 2 2" xfId="32600"/>
    <cellStyle name="Output 3 2 2 2 2 2 2" xfId="32601"/>
    <cellStyle name="Output 3 2 2 2 2 3" xfId="32602"/>
    <cellStyle name="Output 3 2 2 2 20" xfId="32603"/>
    <cellStyle name="Output 3 2 2 2 20 2" xfId="32604"/>
    <cellStyle name="Output 3 2 2 2 20 2 2" xfId="32605"/>
    <cellStyle name="Output 3 2 2 2 20 3" xfId="32606"/>
    <cellStyle name="Output 3 2 2 2 21" xfId="32607"/>
    <cellStyle name="Output 3 2 2 2 21 2" xfId="32608"/>
    <cellStyle name="Output 3 2 2 2 22" xfId="32609"/>
    <cellStyle name="Output 3 2 2 2 3" xfId="32610"/>
    <cellStyle name="Output 3 2 2 2 3 2" xfId="32611"/>
    <cellStyle name="Output 3 2 2 2 3 2 2" xfId="32612"/>
    <cellStyle name="Output 3 2 2 2 3 3" xfId="32613"/>
    <cellStyle name="Output 3 2 2 2 4" xfId="32614"/>
    <cellStyle name="Output 3 2 2 2 4 2" xfId="32615"/>
    <cellStyle name="Output 3 2 2 2 4 2 2" xfId="32616"/>
    <cellStyle name="Output 3 2 2 2 4 3" xfId="32617"/>
    <cellStyle name="Output 3 2 2 2 5" xfId="32618"/>
    <cellStyle name="Output 3 2 2 2 5 2" xfId="32619"/>
    <cellStyle name="Output 3 2 2 2 5 2 2" xfId="32620"/>
    <cellStyle name="Output 3 2 2 2 5 3" xfId="32621"/>
    <cellStyle name="Output 3 2 2 2 6" xfId="32622"/>
    <cellStyle name="Output 3 2 2 2 6 2" xfId="32623"/>
    <cellStyle name="Output 3 2 2 2 6 2 2" xfId="32624"/>
    <cellStyle name="Output 3 2 2 2 6 3" xfId="32625"/>
    <cellStyle name="Output 3 2 2 2 7" xfId="32626"/>
    <cellStyle name="Output 3 2 2 2 7 2" xfId="32627"/>
    <cellStyle name="Output 3 2 2 2 7 2 2" xfId="32628"/>
    <cellStyle name="Output 3 2 2 2 7 3" xfId="32629"/>
    <cellStyle name="Output 3 2 2 2 8" xfId="32630"/>
    <cellStyle name="Output 3 2 2 2 8 2" xfId="32631"/>
    <cellStyle name="Output 3 2 2 2 8 2 2" xfId="32632"/>
    <cellStyle name="Output 3 2 2 2 8 3" xfId="32633"/>
    <cellStyle name="Output 3 2 2 2 9" xfId="32634"/>
    <cellStyle name="Output 3 2 2 2 9 2" xfId="32635"/>
    <cellStyle name="Output 3 2 2 2 9 2 2" xfId="32636"/>
    <cellStyle name="Output 3 2 2 2 9 3" xfId="32637"/>
    <cellStyle name="Output 3 2 2 3" xfId="32638"/>
    <cellStyle name="Output 3 2 2 3 2" xfId="32639"/>
    <cellStyle name="Output 3 2 2 3 2 2" xfId="32640"/>
    <cellStyle name="Output 3 2 2 3 3" xfId="32641"/>
    <cellStyle name="Output 3 2 2 4" xfId="32642"/>
    <cellStyle name="Output 3 2 2 4 2" xfId="32643"/>
    <cellStyle name="Output 3 2 2 4 2 2" xfId="32644"/>
    <cellStyle name="Output 3 2 2 4 3" xfId="32645"/>
    <cellStyle name="Output 3 2 2 5" xfId="32646"/>
    <cellStyle name="Output 3 2 2 5 2" xfId="32647"/>
    <cellStyle name="Output 3 2 2 5 2 2" xfId="32648"/>
    <cellStyle name="Output 3 2 2 5 3" xfId="32649"/>
    <cellStyle name="Output 3 2 2 6" xfId="32650"/>
    <cellStyle name="Output 3 2 2 6 2" xfId="32651"/>
    <cellStyle name="Output 3 2 2 6 2 2" xfId="32652"/>
    <cellStyle name="Output 3 2 2 6 3" xfId="32653"/>
    <cellStyle name="Output 3 2 2 7" xfId="32654"/>
    <cellStyle name="Output 3 2 2 7 2" xfId="32655"/>
    <cellStyle name="Output 3 2 2 7 2 2" xfId="32656"/>
    <cellStyle name="Output 3 2 2 7 3" xfId="32657"/>
    <cellStyle name="Output 3 2 2 8" xfId="32658"/>
    <cellStyle name="Output 3 2 2 8 2" xfId="32659"/>
    <cellStyle name="Output 3 2 2 8 2 2" xfId="32660"/>
    <cellStyle name="Output 3 2 2 8 3" xfId="32661"/>
    <cellStyle name="Output 3 2 2 9" xfId="32662"/>
    <cellStyle name="Output 3 2 2 9 2" xfId="32663"/>
    <cellStyle name="Output 3 2 2 9 2 2" xfId="32664"/>
    <cellStyle name="Output 3 2 2 9 3" xfId="32665"/>
    <cellStyle name="Output 3 2 20" xfId="32666"/>
    <cellStyle name="Output 3 2 20 2" xfId="32667"/>
    <cellStyle name="Output 3 2 20 2 2" xfId="32668"/>
    <cellStyle name="Output 3 2 20 3" xfId="32669"/>
    <cellStyle name="Output 3 2 21" xfId="32670"/>
    <cellStyle name="Output 3 2 21 2" xfId="32671"/>
    <cellStyle name="Output 3 2 22" xfId="32672"/>
    <cellStyle name="Output 3 2 3" xfId="924"/>
    <cellStyle name="Output 3 2 3 10" xfId="32673"/>
    <cellStyle name="Output 3 2 3 10 2" xfId="32674"/>
    <cellStyle name="Output 3 2 3 10 2 2" xfId="32675"/>
    <cellStyle name="Output 3 2 3 10 3" xfId="32676"/>
    <cellStyle name="Output 3 2 3 11" xfId="32677"/>
    <cellStyle name="Output 3 2 3 11 2" xfId="32678"/>
    <cellStyle name="Output 3 2 3 11 2 2" xfId="32679"/>
    <cellStyle name="Output 3 2 3 11 3" xfId="32680"/>
    <cellStyle name="Output 3 2 3 12" xfId="32681"/>
    <cellStyle name="Output 3 2 3 12 2" xfId="32682"/>
    <cellStyle name="Output 3 2 3 12 2 2" xfId="32683"/>
    <cellStyle name="Output 3 2 3 12 3" xfId="32684"/>
    <cellStyle name="Output 3 2 3 13" xfId="32685"/>
    <cellStyle name="Output 3 2 3 13 2" xfId="32686"/>
    <cellStyle name="Output 3 2 3 13 2 2" xfId="32687"/>
    <cellStyle name="Output 3 2 3 13 3" xfId="32688"/>
    <cellStyle name="Output 3 2 3 14" xfId="32689"/>
    <cellStyle name="Output 3 2 3 14 2" xfId="32690"/>
    <cellStyle name="Output 3 2 3 14 2 2" xfId="32691"/>
    <cellStyle name="Output 3 2 3 14 3" xfId="32692"/>
    <cellStyle name="Output 3 2 3 15" xfId="32693"/>
    <cellStyle name="Output 3 2 3 15 2" xfId="32694"/>
    <cellStyle name="Output 3 2 3 15 2 2" xfId="32695"/>
    <cellStyle name="Output 3 2 3 15 3" xfId="32696"/>
    <cellStyle name="Output 3 2 3 16" xfId="32697"/>
    <cellStyle name="Output 3 2 3 16 2" xfId="32698"/>
    <cellStyle name="Output 3 2 3 16 2 2" xfId="32699"/>
    <cellStyle name="Output 3 2 3 16 3" xfId="32700"/>
    <cellStyle name="Output 3 2 3 17" xfId="32701"/>
    <cellStyle name="Output 3 2 3 17 2" xfId="32702"/>
    <cellStyle name="Output 3 2 3 17 2 2" xfId="32703"/>
    <cellStyle name="Output 3 2 3 17 3" xfId="32704"/>
    <cellStyle name="Output 3 2 3 18" xfId="32705"/>
    <cellStyle name="Output 3 2 3 18 2" xfId="32706"/>
    <cellStyle name="Output 3 2 3 19" xfId="32707"/>
    <cellStyle name="Output 3 2 3 2" xfId="32708"/>
    <cellStyle name="Output 3 2 3 2 10" xfId="32709"/>
    <cellStyle name="Output 3 2 3 2 10 2" xfId="32710"/>
    <cellStyle name="Output 3 2 3 2 10 2 2" xfId="32711"/>
    <cellStyle name="Output 3 2 3 2 10 3" xfId="32712"/>
    <cellStyle name="Output 3 2 3 2 11" xfId="32713"/>
    <cellStyle name="Output 3 2 3 2 11 2" xfId="32714"/>
    <cellStyle name="Output 3 2 3 2 11 2 2" xfId="32715"/>
    <cellStyle name="Output 3 2 3 2 11 3" xfId="32716"/>
    <cellStyle name="Output 3 2 3 2 12" xfId="32717"/>
    <cellStyle name="Output 3 2 3 2 12 2" xfId="32718"/>
    <cellStyle name="Output 3 2 3 2 12 2 2" xfId="32719"/>
    <cellStyle name="Output 3 2 3 2 12 3" xfId="32720"/>
    <cellStyle name="Output 3 2 3 2 13" xfId="32721"/>
    <cellStyle name="Output 3 2 3 2 13 2" xfId="32722"/>
    <cellStyle name="Output 3 2 3 2 13 2 2" xfId="32723"/>
    <cellStyle name="Output 3 2 3 2 13 3" xfId="32724"/>
    <cellStyle name="Output 3 2 3 2 14" xfId="32725"/>
    <cellStyle name="Output 3 2 3 2 14 2" xfId="32726"/>
    <cellStyle name="Output 3 2 3 2 14 2 2" xfId="32727"/>
    <cellStyle name="Output 3 2 3 2 14 3" xfId="32728"/>
    <cellStyle name="Output 3 2 3 2 15" xfId="32729"/>
    <cellStyle name="Output 3 2 3 2 15 2" xfId="32730"/>
    <cellStyle name="Output 3 2 3 2 15 2 2" xfId="32731"/>
    <cellStyle name="Output 3 2 3 2 15 3" xfId="32732"/>
    <cellStyle name="Output 3 2 3 2 16" xfId="32733"/>
    <cellStyle name="Output 3 2 3 2 16 2" xfId="32734"/>
    <cellStyle name="Output 3 2 3 2 16 2 2" xfId="32735"/>
    <cellStyle name="Output 3 2 3 2 16 3" xfId="32736"/>
    <cellStyle name="Output 3 2 3 2 17" xfId="32737"/>
    <cellStyle name="Output 3 2 3 2 17 2" xfId="32738"/>
    <cellStyle name="Output 3 2 3 2 17 2 2" xfId="32739"/>
    <cellStyle name="Output 3 2 3 2 17 3" xfId="32740"/>
    <cellStyle name="Output 3 2 3 2 18" xfId="32741"/>
    <cellStyle name="Output 3 2 3 2 18 2" xfId="32742"/>
    <cellStyle name="Output 3 2 3 2 18 2 2" xfId="32743"/>
    <cellStyle name="Output 3 2 3 2 18 3" xfId="32744"/>
    <cellStyle name="Output 3 2 3 2 19" xfId="32745"/>
    <cellStyle name="Output 3 2 3 2 19 2" xfId="32746"/>
    <cellStyle name="Output 3 2 3 2 19 2 2" xfId="32747"/>
    <cellStyle name="Output 3 2 3 2 19 3" xfId="32748"/>
    <cellStyle name="Output 3 2 3 2 2" xfId="32749"/>
    <cellStyle name="Output 3 2 3 2 2 2" xfId="32750"/>
    <cellStyle name="Output 3 2 3 2 2 2 2" xfId="32751"/>
    <cellStyle name="Output 3 2 3 2 2 3" xfId="32752"/>
    <cellStyle name="Output 3 2 3 2 20" xfId="32753"/>
    <cellStyle name="Output 3 2 3 2 20 2" xfId="32754"/>
    <cellStyle name="Output 3 2 3 2 20 2 2" xfId="32755"/>
    <cellStyle name="Output 3 2 3 2 20 3" xfId="32756"/>
    <cellStyle name="Output 3 2 3 2 21" xfId="32757"/>
    <cellStyle name="Output 3 2 3 2 21 2" xfId="32758"/>
    <cellStyle name="Output 3 2 3 2 22" xfId="32759"/>
    <cellStyle name="Output 3 2 3 2 3" xfId="32760"/>
    <cellStyle name="Output 3 2 3 2 3 2" xfId="32761"/>
    <cellStyle name="Output 3 2 3 2 3 2 2" xfId="32762"/>
    <cellStyle name="Output 3 2 3 2 3 3" xfId="32763"/>
    <cellStyle name="Output 3 2 3 2 4" xfId="32764"/>
    <cellStyle name="Output 3 2 3 2 4 2" xfId="32765"/>
    <cellStyle name="Output 3 2 3 2 4 2 2" xfId="32766"/>
    <cellStyle name="Output 3 2 3 2 4 3" xfId="32767"/>
    <cellStyle name="Output 3 2 3 2 5" xfId="32768"/>
    <cellStyle name="Output 3 2 3 2 5 2" xfId="32769"/>
    <cellStyle name="Output 3 2 3 2 5 2 2" xfId="32770"/>
    <cellStyle name="Output 3 2 3 2 5 3" xfId="32771"/>
    <cellStyle name="Output 3 2 3 2 6" xfId="32772"/>
    <cellStyle name="Output 3 2 3 2 6 2" xfId="32773"/>
    <cellStyle name="Output 3 2 3 2 6 2 2" xfId="32774"/>
    <cellStyle name="Output 3 2 3 2 6 3" xfId="32775"/>
    <cellStyle name="Output 3 2 3 2 7" xfId="32776"/>
    <cellStyle name="Output 3 2 3 2 7 2" xfId="32777"/>
    <cellStyle name="Output 3 2 3 2 7 2 2" xfId="32778"/>
    <cellStyle name="Output 3 2 3 2 7 3" xfId="32779"/>
    <cellStyle name="Output 3 2 3 2 8" xfId="32780"/>
    <cellStyle name="Output 3 2 3 2 8 2" xfId="32781"/>
    <cellStyle name="Output 3 2 3 2 8 2 2" xfId="32782"/>
    <cellStyle name="Output 3 2 3 2 8 3" xfId="32783"/>
    <cellStyle name="Output 3 2 3 2 9" xfId="32784"/>
    <cellStyle name="Output 3 2 3 2 9 2" xfId="32785"/>
    <cellStyle name="Output 3 2 3 2 9 2 2" xfId="32786"/>
    <cellStyle name="Output 3 2 3 2 9 3" xfId="32787"/>
    <cellStyle name="Output 3 2 3 3" xfId="32788"/>
    <cellStyle name="Output 3 2 3 3 2" xfId="32789"/>
    <cellStyle name="Output 3 2 3 3 2 2" xfId="32790"/>
    <cellStyle name="Output 3 2 3 3 3" xfId="32791"/>
    <cellStyle name="Output 3 2 3 4" xfId="32792"/>
    <cellStyle name="Output 3 2 3 4 2" xfId="32793"/>
    <cellStyle name="Output 3 2 3 4 2 2" xfId="32794"/>
    <cellStyle name="Output 3 2 3 4 3" xfId="32795"/>
    <cellStyle name="Output 3 2 3 5" xfId="32796"/>
    <cellStyle name="Output 3 2 3 5 2" xfId="32797"/>
    <cellStyle name="Output 3 2 3 5 2 2" xfId="32798"/>
    <cellStyle name="Output 3 2 3 5 3" xfId="32799"/>
    <cellStyle name="Output 3 2 3 6" xfId="32800"/>
    <cellStyle name="Output 3 2 3 6 2" xfId="32801"/>
    <cellStyle name="Output 3 2 3 6 2 2" xfId="32802"/>
    <cellStyle name="Output 3 2 3 6 3" xfId="32803"/>
    <cellStyle name="Output 3 2 3 7" xfId="32804"/>
    <cellStyle name="Output 3 2 3 7 2" xfId="32805"/>
    <cellStyle name="Output 3 2 3 7 2 2" xfId="32806"/>
    <cellStyle name="Output 3 2 3 7 3" xfId="32807"/>
    <cellStyle name="Output 3 2 3 8" xfId="32808"/>
    <cellStyle name="Output 3 2 3 8 2" xfId="32809"/>
    <cellStyle name="Output 3 2 3 8 2 2" xfId="32810"/>
    <cellStyle name="Output 3 2 3 8 3" xfId="32811"/>
    <cellStyle name="Output 3 2 3 9" xfId="32812"/>
    <cellStyle name="Output 3 2 3 9 2" xfId="32813"/>
    <cellStyle name="Output 3 2 3 9 2 2" xfId="32814"/>
    <cellStyle name="Output 3 2 3 9 3" xfId="32815"/>
    <cellStyle name="Output 3 2 4" xfId="925"/>
    <cellStyle name="Output 3 2 4 10" xfId="32816"/>
    <cellStyle name="Output 3 2 4 10 2" xfId="32817"/>
    <cellStyle name="Output 3 2 4 10 2 2" xfId="32818"/>
    <cellStyle name="Output 3 2 4 10 3" xfId="32819"/>
    <cellStyle name="Output 3 2 4 11" xfId="32820"/>
    <cellStyle name="Output 3 2 4 11 2" xfId="32821"/>
    <cellStyle name="Output 3 2 4 11 2 2" xfId="32822"/>
    <cellStyle name="Output 3 2 4 11 3" xfId="32823"/>
    <cellStyle name="Output 3 2 4 12" xfId="32824"/>
    <cellStyle name="Output 3 2 4 12 2" xfId="32825"/>
    <cellStyle name="Output 3 2 4 12 2 2" xfId="32826"/>
    <cellStyle name="Output 3 2 4 12 3" xfId="32827"/>
    <cellStyle name="Output 3 2 4 13" xfId="32828"/>
    <cellStyle name="Output 3 2 4 13 2" xfId="32829"/>
    <cellStyle name="Output 3 2 4 13 2 2" xfId="32830"/>
    <cellStyle name="Output 3 2 4 13 3" xfId="32831"/>
    <cellStyle name="Output 3 2 4 14" xfId="32832"/>
    <cellStyle name="Output 3 2 4 14 2" xfId="32833"/>
    <cellStyle name="Output 3 2 4 14 2 2" xfId="32834"/>
    <cellStyle name="Output 3 2 4 14 3" xfId="32835"/>
    <cellStyle name="Output 3 2 4 15" xfId="32836"/>
    <cellStyle name="Output 3 2 4 15 2" xfId="32837"/>
    <cellStyle name="Output 3 2 4 15 2 2" xfId="32838"/>
    <cellStyle name="Output 3 2 4 15 3" xfId="32839"/>
    <cellStyle name="Output 3 2 4 16" xfId="32840"/>
    <cellStyle name="Output 3 2 4 16 2" xfId="32841"/>
    <cellStyle name="Output 3 2 4 16 2 2" xfId="32842"/>
    <cellStyle name="Output 3 2 4 16 3" xfId="32843"/>
    <cellStyle name="Output 3 2 4 17" xfId="32844"/>
    <cellStyle name="Output 3 2 4 17 2" xfId="32845"/>
    <cellStyle name="Output 3 2 4 17 2 2" xfId="32846"/>
    <cellStyle name="Output 3 2 4 17 3" xfId="32847"/>
    <cellStyle name="Output 3 2 4 18" xfId="32848"/>
    <cellStyle name="Output 3 2 4 18 2" xfId="32849"/>
    <cellStyle name="Output 3 2 4 18 2 2" xfId="32850"/>
    <cellStyle name="Output 3 2 4 18 3" xfId="32851"/>
    <cellStyle name="Output 3 2 4 19" xfId="32852"/>
    <cellStyle name="Output 3 2 4 19 2" xfId="32853"/>
    <cellStyle name="Output 3 2 4 19 2 2" xfId="32854"/>
    <cellStyle name="Output 3 2 4 19 3" xfId="32855"/>
    <cellStyle name="Output 3 2 4 2" xfId="32856"/>
    <cellStyle name="Output 3 2 4 2 10" xfId="32857"/>
    <cellStyle name="Output 3 2 4 2 10 2" xfId="32858"/>
    <cellStyle name="Output 3 2 4 2 10 2 2" xfId="32859"/>
    <cellStyle name="Output 3 2 4 2 10 3" xfId="32860"/>
    <cellStyle name="Output 3 2 4 2 11" xfId="32861"/>
    <cellStyle name="Output 3 2 4 2 11 2" xfId="32862"/>
    <cellStyle name="Output 3 2 4 2 11 2 2" xfId="32863"/>
    <cellStyle name="Output 3 2 4 2 11 3" xfId="32864"/>
    <cellStyle name="Output 3 2 4 2 12" xfId="32865"/>
    <cellStyle name="Output 3 2 4 2 12 2" xfId="32866"/>
    <cellStyle name="Output 3 2 4 2 12 2 2" xfId="32867"/>
    <cellStyle name="Output 3 2 4 2 12 3" xfId="32868"/>
    <cellStyle name="Output 3 2 4 2 13" xfId="32869"/>
    <cellStyle name="Output 3 2 4 2 13 2" xfId="32870"/>
    <cellStyle name="Output 3 2 4 2 13 2 2" xfId="32871"/>
    <cellStyle name="Output 3 2 4 2 13 3" xfId="32872"/>
    <cellStyle name="Output 3 2 4 2 14" xfId="32873"/>
    <cellStyle name="Output 3 2 4 2 14 2" xfId="32874"/>
    <cellStyle name="Output 3 2 4 2 14 2 2" xfId="32875"/>
    <cellStyle name="Output 3 2 4 2 14 3" xfId="32876"/>
    <cellStyle name="Output 3 2 4 2 15" xfId="32877"/>
    <cellStyle name="Output 3 2 4 2 15 2" xfId="32878"/>
    <cellStyle name="Output 3 2 4 2 15 2 2" xfId="32879"/>
    <cellStyle name="Output 3 2 4 2 15 3" xfId="32880"/>
    <cellStyle name="Output 3 2 4 2 16" xfId="32881"/>
    <cellStyle name="Output 3 2 4 2 16 2" xfId="32882"/>
    <cellStyle name="Output 3 2 4 2 16 2 2" xfId="32883"/>
    <cellStyle name="Output 3 2 4 2 16 3" xfId="32884"/>
    <cellStyle name="Output 3 2 4 2 17" xfId="32885"/>
    <cellStyle name="Output 3 2 4 2 17 2" xfId="32886"/>
    <cellStyle name="Output 3 2 4 2 17 2 2" xfId="32887"/>
    <cellStyle name="Output 3 2 4 2 17 3" xfId="32888"/>
    <cellStyle name="Output 3 2 4 2 18" xfId="32889"/>
    <cellStyle name="Output 3 2 4 2 18 2" xfId="32890"/>
    <cellStyle name="Output 3 2 4 2 18 2 2" xfId="32891"/>
    <cellStyle name="Output 3 2 4 2 18 3" xfId="32892"/>
    <cellStyle name="Output 3 2 4 2 19" xfId="32893"/>
    <cellStyle name="Output 3 2 4 2 19 2" xfId="32894"/>
    <cellStyle name="Output 3 2 4 2 19 2 2" xfId="32895"/>
    <cellStyle name="Output 3 2 4 2 19 3" xfId="32896"/>
    <cellStyle name="Output 3 2 4 2 2" xfId="32897"/>
    <cellStyle name="Output 3 2 4 2 2 2" xfId="32898"/>
    <cellStyle name="Output 3 2 4 2 2 2 2" xfId="32899"/>
    <cellStyle name="Output 3 2 4 2 2 3" xfId="32900"/>
    <cellStyle name="Output 3 2 4 2 20" xfId="32901"/>
    <cellStyle name="Output 3 2 4 2 20 2" xfId="32902"/>
    <cellStyle name="Output 3 2 4 2 20 2 2" xfId="32903"/>
    <cellStyle name="Output 3 2 4 2 20 3" xfId="32904"/>
    <cellStyle name="Output 3 2 4 2 21" xfId="32905"/>
    <cellStyle name="Output 3 2 4 2 21 2" xfId="32906"/>
    <cellStyle name="Output 3 2 4 2 22" xfId="32907"/>
    <cellStyle name="Output 3 2 4 2 3" xfId="32908"/>
    <cellStyle name="Output 3 2 4 2 3 2" xfId="32909"/>
    <cellStyle name="Output 3 2 4 2 3 2 2" xfId="32910"/>
    <cellStyle name="Output 3 2 4 2 3 3" xfId="32911"/>
    <cellStyle name="Output 3 2 4 2 4" xfId="32912"/>
    <cellStyle name="Output 3 2 4 2 4 2" xfId="32913"/>
    <cellStyle name="Output 3 2 4 2 4 2 2" xfId="32914"/>
    <cellStyle name="Output 3 2 4 2 4 3" xfId="32915"/>
    <cellStyle name="Output 3 2 4 2 5" xfId="32916"/>
    <cellStyle name="Output 3 2 4 2 5 2" xfId="32917"/>
    <cellStyle name="Output 3 2 4 2 5 2 2" xfId="32918"/>
    <cellStyle name="Output 3 2 4 2 5 3" xfId="32919"/>
    <cellStyle name="Output 3 2 4 2 6" xfId="32920"/>
    <cellStyle name="Output 3 2 4 2 6 2" xfId="32921"/>
    <cellStyle name="Output 3 2 4 2 6 2 2" xfId="32922"/>
    <cellStyle name="Output 3 2 4 2 6 3" xfId="32923"/>
    <cellStyle name="Output 3 2 4 2 7" xfId="32924"/>
    <cellStyle name="Output 3 2 4 2 7 2" xfId="32925"/>
    <cellStyle name="Output 3 2 4 2 7 2 2" xfId="32926"/>
    <cellStyle name="Output 3 2 4 2 7 3" xfId="32927"/>
    <cellStyle name="Output 3 2 4 2 8" xfId="32928"/>
    <cellStyle name="Output 3 2 4 2 8 2" xfId="32929"/>
    <cellStyle name="Output 3 2 4 2 8 2 2" xfId="32930"/>
    <cellStyle name="Output 3 2 4 2 8 3" xfId="32931"/>
    <cellStyle name="Output 3 2 4 2 9" xfId="32932"/>
    <cellStyle name="Output 3 2 4 2 9 2" xfId="32933"/>
    <cellStyle name="Output 3 2 4 2 9 2 2" xfId="32934"/>
    <cellStyle name="Output 3 2 4 2 9 3" xfId="32935"/>
    <cellStyle name="Output 3 2 4 20" xfId="32936"/>
    <cellStyle name="Output 3 2 4 20 2" xfId="32937"/>
    <cellStyle name="Output 3 2 4 20 2 2" xfId="32938"/>
    <cellStyle name="Output 3 2 4 20 3" xfId="32939"/>
    <cellStyle name="Output 3 2 4 21" xfId="32940"/>
    <cellStyle name="Output 3 2 4 21 2" xfId="32941"/>
    <cellStyle name="Output 3 2 4 21 2 2" xfId="32942"/>
    <cellStyle name="Output 3 2 4 21 3" xfId="32943"/>
    <cellStyle name="Output 3 2 4 22" xfId="32944"/>
    <cellStyle name="Output 3 2 4 22 2" xfId="32945"/>
    <cellStyle name="Output 3 2 4 23" xfId="32946"/>
    <cellStyle name="Output 3 2 4 3" xfId="32947"/>
    <cellStyle name="Output 3 2 4 3 2" xfId="32948"/>
    <cellStyle name="Output 3 2 4 3 2 2" xfId="32949"/>
    <cellStyle name="Output 3 2 4 3 3" xfId="32950"/>
    <cellStyle name="Output 3 2 4 4" xfId="32951"/>
    <cellStyle name="Output 3 2 4 4 2" xfId="32952"/>
    <cellStyle name="Output 3 2 4 4 2 2" xfId="32953"/>
    <cellStyle name="Output 3 2 4 4 3" xfId="32954"/>
    <cellStyle name="Output 3 2 4 5" xfId="32955"/>
    <cellStyle name="Output 3 2 4 5 2" xfId="32956"/>
    <cellStyle name="Output 3 2 4 5 2 2" xfId="32957"/>
    <cellStyle name="Output 3 2 4 5 3" xfId="32958"/>
    <cellStyle name="Output 3 2 4 6" xfId="32959"/>
    <cellStyle name="Output 3 2 4 6 2" xfId="32960"/>
    <cellStyle name="Output 3 2 4 6 2 2" xfId="32961"/>
    <cellStyle name="Output 3 2 4 6 3" xfId="32962"/>
    <cellStyle name="Output 3 2 4 7" xfId="32963"/>
    <cellStyle name="Output 3 2 4 7 2" xfId="32964"/>
    <cellStyle name="Output 3 2 4 7 2 2" xfId="32965"/>
    <cellStyle name="Output 3 2 4 7 3" xfId="32966"/>
    <cellStyle name="Output 3 2 4 8" xfId="32967"/>
    <cellStyle name="Output 3 2 4 8 2" xfId="32968"/>
    <cellStyle name="Output 3 2 4 8 2 2" xfId="32969"/>
    <cellStyle name="Output 3 2 4 8 3" xfId="32970"/>
    <cellStyle name="Output 3 2 4 9" xfId="32971"/>
    <cellStyle name="Output 3 2 4 9 2" xfId="32972"/>
    <cellStyle name="Output 3 2 4 9 2 2" xfId="32973"/>
    <cellStyle name="Output 3 2 4 9 3" xfId="32974"/>
    <cellStyle name="Output 3 2 5" xfId="926"/>
    <cellStyle name="Output 3 2 5 10" xfId="32975"/>
    <cellStyle name="Output 3 2 5 10 2" xfId="32976"/>
    <cellStyle name="Output 3 2 5 10 2 2" xfId="32977"/>
    <cellStyle name="Output 3 2 5 10 3" xfId="32978"/>
    <cellStyle name="Output 3 2 5 11" xfId="32979"/>
    <cellStyle name="Output 3 2 5 11 2" xfId="32980"/>
    <cellStyle name="Output 3 2 5 11 2 2" xfId="32981"/>
    <cellStyle name="Output 3 2 5 11 3" xfId="32982"/>
    <cellStyle name="Output 3 2 5 12" xfId="32983"/>
    <cellStyle name="Output 3 2 5 12 2" xfId="32984"/>
    <cellStyle name="Output 3 2 5 12 2 2" xfId="32985"/>
    <cellStyle name="Output 3 2 5 12 3" xfId="32986"/>
    <cellStyle name="Output 3 2 5 13" xfId="32987"/>
    <cellStyle name="Output 3 2 5 13 2" xfId="32988"/>
    <cellStyle name="Output 3 2 5 13 2 2" xfId="32989"/>
    <cellStyle name="Output 3 2 5 13 3" xfId="32990"/>
    <cellStyle name="Output 3 2 5 14" xfId="32991"/>
    <cellStyle name="Output 3 2 5 14 2" xfId="32992"/>
    <cellStyle name="Output 3 2 5 14 2 2" xfId="32993"/>
    <cellStyle name="Output 3 2 5 14 3" xfId="32994"/>
    <cellStyle name="Output 3 2 5 15" xfId="32995"/>
    <cellStyle name="Output 3 2 5 15 2" xfId="32996"/>
    <cellStyle name="Output 3 2 5 15 2 2" xfId="32997"/>
    <cellStyle name="Output 3 2 5 15 3" xfId="32998"/>
    <cellStyle name="Output 3 2 5 16" xfId="32999"/>
    <cellStyle name="Output 3 2 5 16 2" xfId="33000"/>
    <cellStyle name="Output 3 2 5 16 2 2" xfId="33001"/>
    <cellStyle name="Output 3 2 5 16 3" xfId="33002"/>
    <cellStyle name="Output 3 2 5 17" xfId="33003"/>
    <cellStyle name="Output 3 2 5 17 2" xfId="33004"/>
    <cellStyle name="Output 3 2 5 17 2 2" xfId="33005"/>
    <cellStyle name="Output 3 2 5 17 3" xfId="33006"/>
    <cellStyle name="Output 3 2 5 18" xfId="33007"/>
    <cellStyle name="Output 3 2 5 18 2" xfId="33008"/>
    <cellStyle name="Output 3 2 5 18 2 2" xfId="33009"/>
    <cellStyle name="Output 3 2 5 18 3" xfId="33010"/>
    <cellStyle name="Output 3 2 5 19" xfId="33011"/>
    <cellStyle name="Output 3 2 5 19 2" xfId="33012"/>
    <cellStyle name="Output 3 2 5 19 2 2" xfId="33013"/>
    <cellStyle name="Output 3 2 5 19 3" xfId="33014"/>
    <cellStyle name="Output 3 2 5 2" xfId="33015"/>
    <cellStyle name="Output 3 2 5 2 2" xfId="33016"/>
    <cellStyle name="Output 3 2 5 2 2 2" xfId="33017"/>
    <cellStyle name="Output 3 2 5 2 3" xfId="33018"/>
    <cellStyle name="Output 3 2 5 20" xfId="33019"/>
    <cellStyle name="Output 3 2 5 20 2" xfId="33020"/>
    <cellStyle name="Output 3 2 5 20 2 2" xfId="33021"/>
    <cellStyle name="Output 3 2 5 20 3" xfId="33022"/>
    <cellStyle name="Output 3 2 5 21" xfId="33023"/>
    <cellStyle name="Output 3 2 5 21 2" xfId="33024"/>
    <cellStyle name="Output 3 2 5 22" xfId="33025"/>
    <cellStyle name="Output 3 2 5 3" xfId="33026"/>
    <cellStyle name="Output 3 2 5 3 2" xfId="33027"/>
    <cellStyle name="Output 3 2 5 3 2 2" xfId="33028"/>
    <cellStyle name="Output 3 2 5 3 3" xfId="33029"/>
    <cellStyle name="Output 3 2 5 4" xfId="33030"/>
    <cellStyle name="Output 3 2 5 4 2" xfId="33031"/>
    <cellStyle name="Output 3 2 5 4 2 2" xfId="33032"/>
    <cellStyle name="Output 3 2 5 4 3" xfId="33033"/>
    <cellStyle name="Output 3 2 5 5" xfId="33034"/>
    <cellStyle name="Output 3 2 5 5 2" xfId="33035"/>
    <cellStyle name="Output 3 2 5 5 2 2" xfId="33036"/>
    <cellStyle name="Output 3 2 5 5 3" xfId="33037"/>
    <cellStyle name="Output 3 2 5 6" xfId="33038"/>
    <cellStyle name="Output 3 2 5 6 2" xfId="33039"/>
    <cellStyle name="Output 3 2 5 6 2 2" xfId="33040"/>
    <cellStyle name="Output 3 2 5 6 3" xfId="33041"/>
    <cellStyle name="Output 3 2 5 7" xfId="33042"/>
    <cellStyle name="Output 3 2 5 7 2" xfId="33043"/>
    <cellStyle name="Output 3 2 5 7 2 2" xfId="33044"/>
    <cellStyle name="Output 3 2 5 7 3" xfId="33045"/>
    <cellStyle name="Output 3 2 5 8" xfId="33046"/>
    <cellStyle name="Output 3 2 5 8 2" xfId="33047"/>
    <cellStyle name="Output 3 2 5 8 2 2" xfId="33048"/>
    <cellStyle name="Output 3 2 5 8 3" xfId="33049"/>
    <cellStyle name="Output 3 2 5 9" xfId="33050"/>
    <cellStyle name="Output 3 2 5 9 2" xfId="33051"/>
    <cellStyle name="Output 3 2 5 9 2 2" xfId="33052"/>
    <cellStyle name="Output 3 2 5 9 3" xfId="33053"/>
    <cellStyle name="Output 3 2 6" xfId="927"/>
    <cellStyle name="Output 3 2 6 2" xfId="33054"/>
    <cellStyle name="Output 3 2 6 2 2" xfId="33055"/>
    <cellStyle name="Output 3 2 6 3" xfId="33056"/>
    <cellStyle name="Output 3 2 7" xfId="33057"/>
    <cellStyle name="Output 3 2 7 2" xfId="33058"/>
    <cellStyle name="Output 3 2 7 2 2" xfId="33059"/>
    <cellStyle name="Output 3 2 7 3" xfId="33060"/>
    <cellStyle name="Output 3 2 8" xfId="33061"/>
    <cellStyle name="Output 3 2 8 2" xfId="33062"/>
    <cellStyle name="Output 3 2 8 2 2" xfId="33063"/>
    <cellStyle name="Output 3 2 8 3" xfId="33064"/>
    <cellStyle name="Output 3 2 9" xfId="33065"/>
    <cellStyle name="Output 3 2 9 2" xfId="33066"/>
    <cellStyle name="Output 3 2 9 2 2" xfId="33067"/>
    <cellStyle name="Output 3 2 9 3" xfId="33068"/>
    <cellStyle name="Output 3 20" xfId="33069"/>
    <cellStyle name="Output 3 20 2" xfId="33070"/>
    <cellStyle name="Output 3 20 2 2" xfId="33071"/>
    <cellStyle name="Output 3 20 3" xfId="33072"/>
    <cellStyle name="Output 3 21" xfId="33073"/>
    <cellStyle name="Output 3 21 2" xfId="33074"/>
    <cellStyle name="Output 3 21 2 2" xfId="33075"/>
    <cellStyle name="Output 3 21 3" xfId="33076"/>
    <cellStyle name="Output 3 22" xfId="33077"/>
    <cellStyle name="Output 3 22 2" xfId="33078"/>
    <cellStyle name="Output 3 23" xfId="33079"/>
    <cellStyle name="Output 3 24" xfId="33080"/>
    <cellStyle name="Output 3 25" xfId="33081"/>
    <cellStyle name="Output 3 26" xfId="33082"/>
    <cellStyle name="Output 3 3" xfId="928"/>
    <cellStyle name="Output 3 3 10" xfId="33083"/>
    <cellStyle name="Output 3 3 10 2" xfId="33084"/>
    <cellStyle name="Output 3 3 10 2 2" xfId="33085"/>
    <cellStyle name="Output 3 3 10 3" xfId="33086"/>
    <cellStyle name="Output 3 3 11" xfId="33087"/>
    <cellStyle name="Output 3 3 11 2" xfId="33088"/>
    <cellStyle name="Output 3 3 11 2 2" xfId="33089"/>
    <cellStyle name="Output 3 3 11 3" xfId="33090"/>
    <cellStyle name="Output 3 3 12" xfId="33091"/>
    <cellStyle name="Output 3 3 12 2" xfId="33092"/>
    <cellStyle name="Output 3 3 12 2 2" xfId="33093"/>
    <cellStyle name="Output 3 3 12 3" xfId="33094"/>
    <cellStyle name="Output 3 3 13" xfId="33095"/>
    <cellStyle name="Output 3 3 13 2" xfId="33096"/>
    <cellStyle name="Output 3 3 13 2 2" xfId="33097"/>
    <cellStyle name="Output 3 3 13 3" xfId="33098"/>
    <cellStyle name="Output 3 3 14" xfId="33099"/>
    <cellStyle name="Output 3 3 14 2" xfId="33100"/>
    <cellStyle name="Output 3 3 14 2 2" xfId="33101"/>
    <cellStyle name="Output 3 3 14 3" xfId="33102"/>
    <cellStyle name="Output 3 3 15" xfId="33103"/>
    <cellStyle name="Output 3 3 15 2" xfId="33104"/>
    <cellStyle name="Output 3 3 15 2 2" xfId="33105"/>
    <cellStyle name="Output 3 3 15 3" xfId="33106"/>
    <cellStyle name="Output 3 3 16" xfId="33107"/>
    <cellStyle name="Output 3 3 16 2" xfId="33108"/>
    <cellStyle name="Output 3 3 16 2 2" xfId="33109"/>
    <cellStyle name="Output 3 3 16 3" xfId="33110"/>
    <cellStyle name="Output 3 3 17" xfId="33111"/>
    <cellStyle name="Output 3 3 17 2" xfId="33112"/>
    <cellStyle name="Output 3 3 17 2 2" xfId="33113"/>
    <cellStyle name="Output 3 3 17 3" xfId="33114"/>
    <cellStyle name="Output 3 3 18" xfId="33115"/>
    <cellStyle name="Output 3 3 18 2" xfId="33116"/>
    <cellStyle name="Output 3 3 19" xfId="33117"/>
    <cellStyle name="Output 3 3 2" xfId="929"/>
    <cellStyle name="Output 3 3 2 10" xfId="33118"/>
    <cellStyle name="Output 3 3 2 10 2" xfId="33119"/>
    <cellStyle name="Output 3 3 2 10 2 2" xfId="33120"/>
    <cellStyle name="Output 3 3 2 10 3" xfId="33121"/>
    <cellStyle name="Output 3 3 2 11" xfId="33122"/>
    <cellStyle name="Output 3 3 2 11 2" xfId="33123"/>
    <cellStyle name="Output 3 3 2 11 2 2" xfId="33124"/>
    <cellStyle name="Output 3 3 2 11 3" xfId="33125"/>
    <cellStyle name="Output 3 3 2 12" xfId="33126"/>
    <cellStyle name="Output 3 3 2 12 2" xfId="33127"/>
    <cellStyle name="Output 3 3 2 12 2 2" xfId="33128"/>
    <cellStyle name="Output 3 3 2 12 3" xfId="33129"/>
    <cellStyle name="Output 3 3 2 13" xfId="33130"/>
    <cellStyle name="Output 3 3 2 13 2" xfId="33131"/>
    <cellStyle name="Output 3 3 2 13 2 2" xfId="33132"/>
    <cellStyle name="Output 3 3 2 13 3" xfId="33133"/>
    <cellStyle name="Output 3 3 2 14" xfId="33134"/>
    <cellStyle name="Output 3 3 2 14 2" xfId="33135"/>
    <cellStyle name="Output 3 3 2 14 2 2" xfId="33136"/>
    <cellStyle name="Output 3 3 2 14 3" xfId="33137"/>
    <cellStyle name="Output 3 3 2 15" xfId="33138"/>
    <cellStyle name="Output 3 3 2 15 2" xfId="33139"/>
    <cellStyle name="Output 3 3 2 15 2 2" xfId="33140"/>
    <cellStyle name="Output 3 3 2 15 3" xfId="33141"/>
    <cellStyle name="Output 3 3 2 16" xfId="33142"/>
    <cellStyle name="Output 3 3 2 16 2" xfId="33143"/>
    <cellStyle name="Output 3 3 2 16 2 2" xfId="33144"/>
    <cellStyle name="Output 3 3 2 16 3" xfId="33145"/>
    <cellStyle name="Output 3 3 2 17" xfId="33146"/>
    <cellStyle name="Output 3 3 2 17 2" xfId="33147"/>
    <cellStyle name="Output 3 3 2 17 2 2" xfId="33148"/>
    <cellStyle name="Output 3 3 2 17 3" xfId="33149"/>
    <cellStyle name="Output 3 3 2 18" xfId="33150"/>
    <cellStyle name="Output 3 3 2 18 2" xfId="33151"/>
    <cellStyle name="Output 3 3 2 18 2 2" xfId="33152"/>
    <cellStyle name="Output 3 3 2 18 3" xfId="33153"/>
    <cellStyle name="Output 3 3 2 19" xfId="33154"/>
    <cellStyle name="Output 3 3 2 19 2" xfId="33155"/>
    <cellStyle name="Output 3 3 2 19 2 2" xfId="33156"/>
    <cellStyle name="Output 3 3 2 19 3" xfId="33157"/>
    <cellStyle name="Output 3 3 2 2" xfId="33158"/>
    <cellStyle name="Output 3 3 2 2 2" xfId="33159"/>
    <cellStyle name="Output 3 3 2 2 2 2" xfId="33160"/>
    <cellStyle name="Output 3 3 2 2 3" xfId="33161"/>
    <cellStyle name="Output 3 3 2 20" xfId="33162"/>
    <cellStyle name="Output 3 3 2 20 2" xfId="33163"/>
    <cellStyle name="Output 3 3 2 20 2 2" xfId="33164"/>
    <cellStyle name="Output 3 3 2 20 3" xfId="33165"/>
    <cellStyle name="Output 3 3 2 21" xfId="33166"/>
    <cellStyle name="Output 3 3 2 21 2" xfId="33167"/>
    <cellStyle name="Output 3 3 2 22" xfId="33168"/>
    <cellStyle name="Output 3 3 2 3" xfId="33169"/>
    <cellStyle name="Output 3 3 2 3 2" xfId="33170"/>
    <cellStyle name="Output 3 3 2 3 2 2" xfId="33171"/>
    <cellStyle name="Output 3 3 2 3 3" xfId="33172"/>
    <cellStyle name="Output 3 3 2 4" xfId="33173"/>
    <cellStyle name="Output 3 3 2 4 2" xfId="33174"/>
    <cellStyle name="Output 3 3 2 4 2 2" xfId="33175"/>
    <cellStyle name="Output 3 3 2 4 3" xfId="33176"/>
    <cellStyle name="Output 3 3 2 5" xfId="33177"/>
    <cellStyle name="Output 3 3 2 5 2" xfId="33178"/>
    <cellStyle name="Output 3 3 2 5 2 2" xfId="33179"/>
    <cellStyle name="Output 3 3 2 5 3" xfId="33180"/>
    <cellStyle name="Output 3 3 2 6" xfId="33181"/>
    <cellStyle name="Output 3 3 2 6 2" xfId="33182"/>
    <cellStyle name="Output 3 3 2 6 2 2" xfId="33183"/>
    <cellStyle name="Output 3 3 2 6 3" xfId="33184"/>
    <cellStyle name="Output 3 3 2 7" xfId="33185"/>
    <cellStyle name="Output 3 3 2 7 2" xfId="33186"/>
    <cellStyle name="Output 3 3 2 7 2 2" xfId="33187"/>
    <cellStyle name="Output 3 3 2 7 3" xfId="33188"/>
    <cellStyle name="Output 3 3 2 8" xfId="33189"/>
    <cellStyle name="Output 3 3 2 8 2" xfId="33190"/>
    <cellStyle name="Output 3 3 2 8 2 2" xfId="33191"/>
    <cellStyle name="Output 3 3 2 8 3" xfId="33192"/>
    <cellStyle name="Output 3 3 2 9" xfId="33193"/>
    <cellStyle name="Output 3 3 2 9 2" xfId="33194"/>
    <cellStyle name="Output 3 3 2 9 2 2" xfId="33195"/>
    <cellStyle name="Output 3 3 2 9 3" xfId="33196"/>
    <cellStyle name="Output 3 3 3" xfId="930"/>
    <cellStyle name="Output 3 3 3 2" xfId="33197"/>
    <cellStyle name="Output 3 3 3 2 2" xfId="33198"/>
    <cellStyle name="Output 3 3 3 3" xfId="33199"/>
    <cellStyle name="Output 3 3 4" xfId="931"/>
    <cellStyle name="Output 3 3 4 2" xfId="33200"/>
    <cellStyle name="Output 3 3 4 2 2" xfId="33201"/>
    <cellStyle name="Output 3 3 4 3" xfId="33202"/>
    <cellStyle name="Output 3 3 5" xfId="932"/>
    <cellStyle name="Output 3 3 5 2" xfId="33203"/>
    <cellStyle name="Output 3 3 5 2 2" xfId="33204"/>
    <cellStyle name="Output 3 3 5 3" xfId="33205"/>
    <cellStyle name="Output 3 3 6" xfId="933"/>
    <cellStyle name="Output 3 3 6 2" xfId="33206"/>
    <cellStyle name="Output 3 3 6 2 2" xfId="33207"/>
    <cellStyle name="Output 3 3 6 3" xfId="33208"/>
    <cellStyle name="Output 3 3 7" xfId="33209"/>
    <cellStyle name="Output 3 3 7 2" xfId="33210"/>
    <cellStyle name="Output 3 3 7 2 2" xfId="33211"/>
    <cellStyle name="Output 3 3 7 3" xfId="33212"/>
    <cellStyle name="Output 3 3 8" xfId="33213"/>
    <cellStyle name="Output 3 3 8 2" xfId="33214"/>
    <cellStyle name="Output 3 3 8 2 2" xfId="33215"/>
    <cellStyle name="Output 3 3 8 3" xfId="33216"/>
    <cellStyle name="Output 3 3 9" xfId="33217"/>
    <cellStyle name="Output 3 3 9 2" xfId="33218"/>
    <cellStyle name="Output 3 3 9 2 2" xfId="33219"/>
    <cellStyle name="Output 3 3 9 3" xfId="33220"/>
    <cellStyle name="Output 3 4" xfId="934"/>
    <cellStyle name="Output 3 4 10" xfId="33221"/>
    <cellStyle name="Output 3 4 10 2" xfId="33222"/>
    <cellStyle name="Output 3 4 10 2 2" xfId="33223"/>
    <cellStyle name="Output 3 4 10 3" xfId="33224"/>
    <cellStyle name="Output 3 4 11" xfId="33225"/>
    <cellStyle name="Output 3 4 11 2" xfId="33226"/>
    <cellStyle name="Output 3 4 11 2 2" xfId="33227"/>
    <cellStyle name="Output 3 4 11 3" xfId="33228"/>
    <cellStyle name="Output 3 4 12" xfId="33229"/>
    <cellStyle name="Output 3 4 12 2" xfId="33230"/>
    <cellStyle name="Output 3 4 12 2 2" xfId="33231"/>
    <cellStyle name="Output 3 4 12 3" xfId="33232"/>
    <cellStyle name="Output 3 4 13" xfId="33233"/>
    <cellStyle name="Output 3 4 13 2" xfId="33234"/>
    <cellStyle name="Output 3 4 13 2 2" xfId="33235"/>
    <cellStyle name="Output 3 4 13 3" xfId="33236"/>
    <cellStyle name="Output 3 4 14" xfId="33237"/>
    <cellStyle name="Output 3 4 14 2" xfId="33238"/>
    <cellStyle name="Output 3 4 14 2 2" xfId="33239"/>
    <cellStyle name="Output 3 4 14 3" xfId="33240"/>
    <cellStyle name="Output 3 4 15" xfId="33241"/>
    <cellStyle name="Output 3 4 15 2" xfId="33242"/>
    <cellStyle name="Output 3 4 15 2 2" xfId="33243"/>
    <cellStyle name="Output 3 4 15 3" xfId="33244"/>
    <cellStyle name="Output 3 4 16" xfId="33245"/>
    <cellStyle name="Output 3 4 16 2" xfId="33246"/>
    <cellStyle name="Output 3 4 16 2 2" xfId="33247"/>
    <cellStyle name="Output 3 4 16 3" xfId="33248"/>
    <cellStyle name="Output 3 4 17" xfId="33249"/>
    <cellStyle name="Output 3 4 17 2" xfId="33250"/>
    <cellStyle name="Output 3 4 17 2 2" xfId="33251"/>
    <cellStyle name="Output 3 4 17 3" xfId="33252"/>
    <cellStyle name="Output 3 4 18" xfId="33253"/>
    <cellStyle name="Output 3 4 18 2" xfId="33254"/>
    <cellStyle name="Output 3 4 19" xfId="33255"/>
    <cellStyle name="Output 3 4 2" xfId="935"/>
    <cellStyle name="Output 3 4 2 10" xfId="33256"/>
    <cellStyle name="Output 3 4 2 10 2" xfId="33257"/>
    <cellStyle name="Output 3 4 2 10 2 2" xfId="33258"/>
    <cellStyle name="Output 3 4 2 10 3" xfId="33259"/>
    <cellStyle name="Output 3 4 2 11" xfId="33260"/>
    <cellStyle name="Output 3 4 2 11 2" xfId="33261"/>
    <cellStyle name="Output 3 4 2 11 2 2" xfId="33262"/>
    <cellStyle name="Output 3 4 2 11 3" xfId="33263"/>
    <cellStyle name="Output 3 4 2 12" xfId="33264"/>
    <cellStyle name="Output 3 4 2 12 2" xfId="33265"/>
    <cellStyle name="Output 3 4 2 12 2 2" xfId="33266"/>
    <cellStyle name="Output 3 4 2 12 3" xfId="33267"/>
    <cellStyle name="Output 3 4 2 13" xfId="33268"/>
    <cellStyle name="Output 3 4 2 13 2" xfId="33269"/>
    <cellStyle name="Output 3 4 2 13 2 2" xfId="33270"/>
    <cellStyle name="Output 3 4 2 13 3" xfId="33271"/>
    <cellStyle name="Output 3 4 2 14" xfId="33272"/>
    <cellStyle name="Output 3 4 2 14 2" xfId="33273"/>
    <cellStyle name="Output 3 4 2 14 2 2" xfId="33274"/>
    <cellStyle name="Output 3 4 2 14 3" xfId="33275"/>
    <cellStyle name="Output 3 4 2 15" xfId="33276"/>
    <cellStyle name="Output 3 4 2 15 2" xfId="33277"/>
    <cellStyle name="Output 3 4 2 15 2 2" xfId="33278"/>
    <cellStyle name="Output 3 4 2 15 3" xfId="33279"/>
    <cellStyle name="Output 3 4 2 16" xfId="33280"/>
    <cellStyle name="Output 3 4 2 16 2" xfId="33281"/>
    <cellStyle name="Output 3 4 2 16 2 2" xfId="33282"/>
    <cellStyle name="Output 3 4 2 16 3" xfId="33283"/>
    <cellStyle name="Output 3 4 2 17" xfId="33284"/>
    <cellStyle name="Output 3 4 2 17 2" xfId="33285"/>
    <cellStyle name="Output 3 4 2 17 2 2" xfId="33286"/>
    <cellStyle name="Output 3 4 2 17 3" xfId="33287"/>
    <cellStyle name="Output 3 4 2 18" xfId="33288"/>
    <cellStyle name="Output 3 4 2 18 2" xfId="33289"/>
    <cellStyle name="Output 3 4 2 18 2 2" xfId="33290"/>
    <cellStyle name="Output 3 4 2 18 3" xfId="33291"/>
    <cellStyle name="Output 3 4 2 19" xfId="33292"/>
    <cellStyle name="Output 3 4 2 19 2" xfId="33293"/>
    <cellStyle name="Output 3 4 2 19 2 2" xfId="33294"/>
    <cellStyle name="Output 3 4 2 19 3" xfId="33295"/>
    <cellStyle name="Output 3 4 2 2" xfId="33296"/>
    <cellStyle name="Output 3 4 2 2 2" xfId="33297"/>
    <cellStyle name="Output 3 4 2 2 2 2" xfId="33298"/>
    <cellStyle name="Output 3 4 2 2 3" xfId="33299"/>
    <cellStyle name="Output 3 4 2 20" xfId="33300"/>
    <cellStyle name="Output 3 4 2 20 2" xfId="33301"/>
    <cellStyle name="Output 3 4 2 20 2 2" xfId="33302"/>
    <cellStyle name="Output 3 4 2 20 3" xfId="33303"/>
    <cellStyle name="Output 3 4 2 21" xfId="33304"/>
    <cellStyle name="Output 3 4 2 21 2" xfId="33305"/>
    <cellStyle name="Output 3 4 2 22" xfId="33306"/>
    <cellStyle name="Output 3 4 2 3" xfId="33307"/>
    <cellStyle name="Output 3 4 2 3 2" xfId="33308"/>
    <cellStyle name="Output 3 4 2 3 2 2" xfId="33309"/>
    <cellStyle name="Output 3 4 2 3 3" xfId="33310"/>
    <cellStyle name="Output 3 4 2 4" xfId="33311"/>
    <cellStyle name="Output 3 4 2 4 2" xfId="33312"/>
    <cellStyle name="Output 3 4 2 4 2 2" xfId="33313"/>
    <cellStyle name="Output 3 4 2 4 3" xfId="33314"/>
    <cellStyle name="Output 3 4 2 5" xfId="33315"/>
    <cellStyle name="Output 3 4 2 5 2" xfId="33316"/>
    <cellStyle name="Output 3 4 2 5 2 2" xfId="33317"/>
    <cellStyle name="Output 3 4 2 5 3" xfId="33318"/>
    <cellStyle name="Output 3 4 2 6" xfId="33319"/>
    <cellStyle name="Output 3 4 2 6 2" xfId="33320"/>
    <cellStyle name="Output 3 4 2 6 2 2" xfId="33321"/>
    <cellStyle name="Output 3 4 2 6 3" xfId="33322"/>
    <cellStyle name="Output 3 4 2 7" xfId="33323"/>
    <cellStyle name="Output 3 4 2 7 2" xfId="33324"/>
    <cellStyle name="Output 3 4 2 7 2 2" xfId="33325"/>
    <cellStyle name="Output 3 4 2 7 3" xfId="33326"/>
    <cellStyle name="Output 3 4 2 8" xfId="33327"/>
    <cellStyle name="Output 3 4 2 8 2" xfId="33328"/>
    <cellStyle name="Output 3 4 2 8 2 2" xfId="33329"/>
    <cellStyle name="Output 3 4 2 8 3" xfId="33330"/>
    <cellStyle name="Output 3 4 2 9" xfId="33331"/>
    <cellStyle name="Output 3 4 2 9 2" xfId="33332"/>
    <cellStyle name="Output 3 4 2 9 2 2" xfId="33333"/>
    <cellStyle name="Output 3 4 2 9 3" xfId="33334"/>
    <cellStyle name="Output 3 4 3" xfId="936"/>
    <cellStyle name="Output 3 4 3 2" xfId="33335"/>
    <cellStyle name="Output 3 4 3 2 2" xfId="33336"/>
    <cellStyle name="Output 3 4 3 3" xfId="33337"/>
    <cellStyle name="Output 3 4 4" xfId="937"/>
    <cellStyle name="Output 3 4 4 2" xfId="33338"/>
    <cellStyle name="Output 3 4 4 2 2" xfId="33339"/>
    <cellStyle name="Output 3 4 4 3" xfId="33340"/>
    <cellStyle name="Output 3 4 5" xfId="938"/>
    <cellStyle name="Output 3 4 5 2" xfId="33341"/>
    <cellStyle name="Output 3 4 5 2 2" xfId="33342"/>
    <cellStyle name="Output 3 4 5 3" xfId="33343"/>
    <cellStyle name="Output 3 4 6" xfId="939"/>
    <cellStyle name="Output 3 4 6 2" xfId="33344"/>
    <cellStyle name="Output 3 4 6 2 2" xfId="33345"/>
    <cellStyle name="Output 3 4 6 3" xfId="33346"/>
    <cellStyle name="Output 3 4 7" xfId="33347"/>
    <cellStyle name="Output 3 4 7 2" xfId="33348"/>
    <cellStyle name="Output 3 4 7 2 2" xfId="33349"/>
    <cellStyle name="Output 3 4 7 3" xfId="33350"/>
    <cellStyle name="Output 3 4 8" xfId="33351"/>
    <cellStyle name="Output 3 4 8 2" xfId="33352"/>
    <cellStyle name="Output 3 4 8 2 2" xfId="33353"/>
    <cellStyle name="Output 3 4 8 3" xfId="33354"/>
    <cellStyle name="Output 3 4 9" xfId="33355"/>
    <cellStyle name="Output 3 4 9 2" xfId="33356"/>
    <cellStyle name="Output 3 4 9 2 2" xfId="33357"/>
    <cellStyle name="Output 3 4 9 3" xfId="33358"/>
    <cellStyle name="Output 3 5" xfId="940"/>
    <cellStyle name="Output 3 5 10" xfId="33359"/>
    <cellStyle name="Output 3 5 10 2" xfId="33360"/>
    <cellStyle name="Output 3 5 10 2 2" xfId="33361"/>
    <cellStyle name="Output 3 5 10 3" xfId="33362"/>
    <cellStyle name="Output 3 5 11" xfId="33363"/>
    <cellStyle name="Output 3 5 11 2" xfId="33364"/>
    <cellStyle name="Output 3 5 11 2 2" xfId="33365"/>
    <cellStyle name="Output 3 5 11 3" xfId="33366"/>
    <cellStyle name="Output 3 5 12" xfId="33367"/>
    <cellStyle name="Output 3 5 12 2" xfId="33368"/>
    <cellStyle name="Output 3 5 12 2 2" xfId="33369"/>
    <cellStyle name="Output 3 5 12 3" xfId="33370"/>
    <cellStyle name="Output 3 5 13" xfId="33371"/>
    <cellStyle name="Output 3 5 13 2" xfId="33372"/>
    <cellStyle name="Output 3 5 13 2 2" xfId="33373"/>
    <cellStyle name="Output 3 5 13 3" xfId="33374"/>
    <cellStyle name="Output 3 5 14" xfId="33375"/>
    <cellStyle name="Output 3 5 14 2" xfId="33376"/>
    <cellStyle name="Output 3 5 14 2 2" xfId="33377"/>
    <cellStyle name="Output 3 5 14 3" xfId="33378"/>
    <cellStyle name="Output 3 5 15" xfId="33379"/>
    <cellStyle name="Output 3 5 15 2" xfId="33380"/>
    <cellStyle name="Output 3 5 15 2 2" xfId="33381"/>
    <cellStyle name="Output 3 5 15 3" xfId="33382"/>
    <cellStyle name="Output 3 5 16" xfId="33383"/>
    <cellStyle name="Output 3 5 16 2" xfId="33384"/>
    <cellStyle name="Output 3 5 16 2 2" xfId="33385"/>
    <cellStyle name="Output 3 5 16 3" xfId="33386"/>
    <cellStyle name="Output 3 5 17" xfId="33387"/>
    <cellStyle name="Output 3 5 17 2" xfId="33388"/>
    <cellStyle name="Output 3 5 17 2 2" xfId="33389"/>
    <cellStyle name="Output 3 5 17 3" xfId="33390"/>
    <cellStyle name="Output 3 5 18" xfId="33391"/>
    <cellStyle name="Output 3 5 18 2" xfId="33392"/>
    <cellStyle name="Output 3 5 18 2 2" xfId="33393"/>
    <cellStyle name="Output 3 5 18 3" xfId="33394"/>
    <cellStyle name="Output 3 5 19" xfId="33395"/>
    <cellStyle name="Output 3 5 19 2" xfId="33396"/>
    <cellStyle name="Output 3 5 19 2 2" xfId="33397"/>
    <cellStyle name="Output 3 5 19 3" xfId="33398"/>
    <cellStyle name="Output 3 5 2" xfId="33399"/>
    <cellStyle name="Output 3 5 2 10" xfId="33400"/>
    <cellStyle name="Output 3 5 2 10 2" xfId="33401"/>
    <cellStyle name="Output 3 5 2 10 2 2" xfId="33402"/>
    <cellStyle name="Output 3 5 2 10 3" xfId="33403"/>
    <cellStyle name="Output 3 5 2 11" xfId="33404"/>
    <cellStyle name="Output 3 5 2 11 2" xfId="33405"/>
    <cellStyle name="Output 3 5 2 11 2 2" xfId="33406"/>
    <cellStyle name="Output 3 5 2 11 3" xfId="33407"/>
    <cellStyle name="Output 3 5 2 12" xfId="33408"/>
    <cellStyle name="Output 3 5 2 12 2" xfId="33409"/>
    <cellStyle name="Output 3 5 2 12 2 2" xfId="33410"/>
    <cellStyle name="Output 3 5 2 12 3" xfId="33411"/>
    <cellStyle name="Output 3 5 2 13" xfId="33412"/>
    <cellStyle name="Output 3 5 2 13 2" xfId="33413"/>
    <cellStyle name="Output 3 5 2 13 2 2" xfId="33414"/>
    <cellStyle name="Output 3 5 2 13 3" xfId="33415"/>
    <cellStyle name="Output 3 5 2 14" xfId="33416"/>
    <cellStyle name="Output 3 5 2 14 2" xfId="33417"/>
    <cellStyle name="Output 3 5 2 14 2 2" xfId="33418"/>
    <cellStyle name="Output 3 5 2 14 3" xfId="33419"/>
    <cellStyle name="Output 3 5 2 15" xfId="33420"/>
    <cellStyle name="Output 3 5 2 15 2" xfId="33421"/>
    <cellStyle name="Output 3 5 2 15 2 2" xfId="33422"/>
    <cellStyle name="Output 3 5 2 15 3" xfId="33423"/>
    <cellStyle name="Output 3 5 2 16" xfId="33424"/>
    <cellStyle name="Output 3 5 2 16 2" xfId="33425"/>
    <cellStyle name="Output 3 5 2 16 2 2" xfId="33426"/>
    <cellStyle name="Output 3 5 2 16 3" xfId="33427"/>
    <cellStyle name="Output 3 5 2 17" xfId="33428"/>
    <cellStyle name="Output 3 5 2 17 2" xfId="33429"/>
    <cellStyle name="Output 3 5 2 17 2 2" xfId="33430"/>
    <cellStyle name="Output 3 5 2 17 3" xfId="33431"/>
    <cellStyle name="Output 3 5 2 18" xfId="33432"/>
    <cellStyle name="Output 3 5 2 18 2" xfId="33433"/>
    <cellStyle name="Output 3 5 2 18 2 2" xfId="33434"/>
    <cellStyle name="Output 3 5 2 18 3" xfId="33435"/>
    <cellStyle name="Output 3 5 2 19" xfId="33436"/>
    <cellStyle name="Output 3 5 2 19 2" xfId="33437"/>
    <cellStyle name="Output 3 5 2 19 2 2" xfId="33438"/>
    <cellStyle name="Output 3 5 2 19 3" xfId="33439"/>
    <cellStyle name="Output 3 5 2 2" xfId="33440"/>
    <cellStyle name="Output 3 5 2 2 2" xfId="33441"/>
    <cellStyle name="Output 3 5 2 2 2 2" xfId="33442"/>
    <cellStyle name="Output 3 5 2 2 3" xfId="33443"/>
    <cellStyle name="Output 3 5 2 20" xfId="33444"/>
    <cellStyle name="Output 3 5 2 20 2" xfId="33445"/>
    <cellStyle name="Output 3 5 2 20 2 2" xfId="33446"/>
    <cellStyle name="Output 3 5 2 20 3" xfId="33447"/>
    <cellStyle name="Output 3 5 2 21" xfId="33448"/>
    <cellStyle name="Output 3 5 2 21 2" xfId="33449"/>
    <cellStyle name="Output 3 5 2 22" xfId="33450"/>
    <cellStyle name="Output 3 5 2 3" xfId="33451"/>
    <cellStyle name="Output 3 5 2 3 2" xfId="33452"/>
    <cellStyle name="Output 3 5 2 3 2 2" xfId="33453"/>
    <cellStyle name="Output 3 5 2 3 3" xfId="33454"/>
    <cellStyle name="Output 3 5 2 4" xfId="33455"/>
    <cellStyle name="Output 3 5 2 4 2" xfId="33456"/>
    <cellStyle name="Output 3 5 2 4 2 2" xfId="33457"/>
    <cellStyle name="Output 3 5 2 4 3" xfId="33458"/>
    <cellStyle name="Output 3 5 2 5" xfId="33459"/>
    <cellStyle name="Output 3 5 2 5 2" xfId="33460"/>
    <cellStyle name="Output 3 5 2 5 2 2" xfId="33461"/>
    <cellStyle name="Output 3 5 2 5 3" xfId="33462"/>
    <cellStyle name="Output 3 5 2 6" xfId="33463"/>
    <cellStyle name="Output 3 5 2 6 2" xfId="33464"/>
    <cellStyle name="Output 3 5 2 6 2 2" xfId="33465"/>
    <cellStyle name="Output 3 5 2 6 3" xfId="33466"/>
    <cellStyle name="Output 3 5 2 7" xfId="33467"/>
    <cellStyle name="Output 3 5 2 7 2" xfId="33468"/>
    <cellStyle name="Output 3 5 2 7 2 2" xfId="33469"/>
    <cellStyle name="Output 3 5 2 7 3" xfId="33470"/>
    <cellStyle name="Output 3 5 2 8" xfId="33471"/>
    <cellStyle name="Output 3 5 2 8 2" xfId="33472"/>
    <cellStyle name="Output 3 5 2 8 2 2" xfId="33473"/>
    <cellStyle name="Output 3 5 2 8 3" xfId="33474"/>
    <cellStyle name="Output 3 5 2 9" xfId="33475"/>
    <cellStyle name="Output 3 5 2 9 2" xfId="33476"/>
    <cellStyle name="Output 3 5 2 9 2 2" xfId="33477"/>
    <cellStyle name="Output 3 5 2 9 3" xfId="33478"/>
    <cellStyle name="Output 3 5 20" xfId="33479"/>
    <cellStyle name="Output 3 5 20 2" xfId="33480"/>
    <cellStyle name="Output 3 5 20 2 2" xfId="33481"/>
    <cellStyle name="Output 3 5 20 3" xfId="33482"/>
    <cellStyle name="Output 3 5 21" xfId="33483"/>
    <cellStyle name="Output 3 5 21 2" xfId="33484"/>
    <cellStyle name="Output 3 5 21 2 2" xfId="33485"/>
    <cellStyle name="Output 3 5 21 3" xfId="33486"/>
    <cellStyle name="Output 3 5 22" xfId="33487"/>
    <cellStyle name="Output 3 5 22 2" xfId="33488"/>
    <cellStyle name="Output 3 5 23" xfId="33489"/>
    <cellStyle name="Output 3 5 3" xfId="33490"/>
    <cellStyle name="Output 3 5 3 2" xfId="33491"/>
    <cellStyle name="Output 3 5 3 2 2" xfId="33492"/>
    <cellStyle name="Output 3 5 3 3" xfId="33493"/>
    <cellStyle name="Output 3 5 4" xfId="33494"/>
    <cellStyle name="Output 3 5 4 2" xfId="33495"/>
    <cellStyle name="Output 3 5 4 2 2" xfId="33496"/>
    <cellStyle name="Output 3 5 4 3" xfId="33497"/>
    <cellStyle name="Output 3 5 5" xfId="33498"/>
    <cellStyle name="Output 3 5 5 2" xfId="33499"/>
    <cellStyle name="Output 3 5 5 2 2" xfId="33500"/>
    <cellStyle name="Output 3 5 5 3" xfId="33501"/>
    <cellStyle name="Output 3 5 6" xfId="33502"/>
    <cellStyle name="Output 3 5 6 2" xfId="33503"/>
    <cellStyle name="Output 3 5 6 2 2" xfId="33504"/>
    <cellStyle name="Output 3 5 6 3" xfId="33505"/>
    <cellStyle name="Output 3 5 7" xfId="33506"/>
    <cellStyle name="Output 3 5 7 2" xfId="33507"/>
    <cellStyle name="Output 3 5 7 2 2" xfId="33508"/>
    <cellStyle name="Output 3 5 7 3" xfId="33509"/>
    <cellStyle name="Output 3 5 8" xfId="33510"/>
    <cellStyle name="Output 3 5 8 2" xfId="33511"/>
    <cellStyle name="Output 3 5 8 2 2" xfId="33512"/>
    <cellStyle name="Output 3 5 8 3" xfId="33513"/>
    <cellStyle name="Output 3 5 9" xfId="33514"/>
    <cellStyle name="Output 3 5 9 2" xfId="33515"/>
    <cellStyle name="Output 3 5 9 2 2" xfId="33516"/>
    <cellStyle name="Output 3 5 9 3" xfId="33517"/>
    <cellStyle name="Output 3 6" xfId="941"/>
    <cellStyle name="Output 3 6 10" xfId="33518"/>
    <cellStyle name="Output 3 6 10 2" xfId="33519"/>
    <cellStyle name="Output 3 6 10 2 2" xfId="33520"/>
    <cellStyle name="Output 3 6 10 3" xfId="33521"/>
    <cellStyle name="Output 3 6 11" xfId="33522"/>
    <cellStyle name="Output 3 6 11 2" xfId="33523"/>
    <cellStyle name="Output 3 6 11 2 2" xfId="33524"/>
    <cellStyle name="Output 3 6 11 3" xfId="33525"/>
    <cellStyle name="Output 3 6 12" xfId="33526"/>
    <cellStyle name="Output 3 6 12 2" xfId="33527"/>
    <cellStyle name="Output 3 6 12 2 2" xfId="33528"/>
    <cellStyle name="Output 3 6 12 3" xfId="33529"/>
    <cellStyle name="Output 3 6 13" xfId="33530"/>
    <cellStyle name="Output 3 6 13 2" xfId="33531"/>
    <cellStyle name="Output 3 6 13 2 2" xfId="33532"/>
    <cellStyle name="Output 3 6 13 3" xfId="33533"/>
    <cellStyle name="Output 3 6 14" xfId="33534"/>
    <cellStyle name="Output 3 6 14 2" xfId="33535"/>
    <cellStyle name="Output 3 6 14 2 2" xfId="33536"/>
    <cellStyle name="Output 3 6 14 3" xfId="33537"/>
    <cellStyle name="Output 3 6 15" xfId="33538"/>
    <cellStyle name="Output 3 6 15 2" xfId="33539"/>
    <cellStyle name="Output 3 6 15 2 2" xfId="33540"/>
    <cellStyle name="Output 3 6 15 3" xfId="33541"/>
    <cellStyle name="Output 3 6 16" xfId="33542"/>
    <cellStyle name="Output 3 6 16 2" xfId="33543"/>
    <cellStyle name="Output 3 6 16 2 2" xfId="33544"/>
    <cellStyle name="Output 3 6 16 3" xfId="33545"/>
    <cellStyle name="Output 3 6 17" xfId="33546"/>
    <cellStyle name="Output 3 6 17 2" xfId="33547"/>
    <cellStyle name="Output 3 6 17 2 2" xfId="33548"/>
    <cellStyle name="Output 3 6 17 3" xfId="33549"/>
    <cellStyle name="Output 3 6 18" xfId="33550"/>
    <cellStyle name="Output 3 6 18 2" xfId="33551"/>
    <cellStyle name="Output 3 6 18 2 2" xfId="33552"/>
    <cellStyle name="Output 3 6 18 3" xfId="33553"/>
    <cellStyle name="Output 3 6 19" xfId="33554"/>
    <cellStyle name="Output 3 6 19 2" xfId="33555"/>
    <cellStyle name="Output 3 6 19 2 2" xfId="33556"/>
    <cellStyle name="Output 3 6 19 3" xfId="33557"/>
    <cellStyle name="Output 3 6 2" xfId="33558"/>
    <cellStyle name="Output 3 6 2 2" xfId="33559"/>
    <cellStyle name="Output 3 6 2 2 2" xfId="33560"/>
    <cellStyle name="Output 3 6 2 3" xfId="33561"/>
    <cellStyle name="Output 3 6 20" xfId="33562"/>
    <cellStyle name="Output 3 6 20 2" xfId="33563"/>
    <cellStyle name="Output 3 6 20 2 2" xfId="33564"/>
    <cellStyle name="Output 3 6 20 3" xfId="33565"/>
    <cellStyle name="Output 3 6 21" xfId="33566"/>
    <cellStyle name="Output 3 6 21 2" xfId="33567"/>
    <cellStyle name="Output 3 6 22" xfId="33568"/>
    <cellStyle name="Output 3 6 3" xfId="33569"/>
    <cellStyle name="Output 3 6 3 2" xfId="33570"/>
    <cellStyle name="Output 3 6 3 2 2" xfId="33571"/>
    <cellStyle name="Output 3 6 3 3" xfId="33572"/>
    <cellStyle name="Output 3 6 4" xfId="33573"/>
    <cellStyle name="Output 3 6 4 2" xfId="33574"/>
    <cellStyle name="Output 3 6 4 2 2" xfId="33575"/>
    <cellStyle name="Output 3 6 4 3" xfId="33576"/>
    <cellStyle name="Output 3 6 5" xfId="33577"/>
    <cellStyle name="Output 3 6 5 2" xfId="33578"/>
    <cellStyle name="Output 3 6 5 2 2" xfId="33579"/>
    <cellStyle name="Output 3 6 5 3" xfId="33580"/>
    <cellStyle name="Output 3 6 6" xfId="33581"/>
    <cellStyle name="Output 3 6 6 2" xfId="33582"/>
    <cellStyle name="Output 3 6 6 2 2" xfId="33583"/>
    <cellStyle name="Output 3 6 6 3" xfId="33584"/>
    <cellStyle name="Output 3 6 7" xfId="33585"/>
    <cellStyle name="Output 3 6 7 2" xfId="33586"/>
    <cellStyle name="Output 3 6 7 2 2" xfId="33587"/>
    <cellStyle name="Output 3 6 7 3" xfId="33588"/>
    <cellStyle name="Output 3 6 8" xfId="33589"/>
    <cellStyle name="Output 3 6 8 2" xfId="33590"/>
    <cellStyle name="Output 3 6 8 2 2" xfId="33591"/>
    <cellStyle name="Output 3 6 8 3" xfId="33592"/>
    <cellStyle name="Output 3 6 9" xfId="33593"/>
    <cellStyle name="Output 3 6 9 2" xfId="33594"/>
    <cellStyle name="Output 3 6 9 2 2" xfId="33595"/>
    <cellStyle name="Output 3 6 9 3" xfId="33596"/>
    <cellStyle name="Output 3 7" xfId="942"/>
    <cellStyle name="Output 3 7 2" xfId="33597"/>
    <cellStyle name="Output 3 7 2 2" xfId="33598"/>
    <cellStyle name="Output 3 7 3" xfId="33599"/>
    <cellStyle name="Output 3 8" xfId="33600"/>
    <cellStyle name="Output 3 8 2" xfId="33601"/>
    <cellStyle name="Output 3 8 2 2" xfId="33602"/>
    <cellStyle name="Output 3 8 3" xfId="33603"/>
    <cellStyle name="Output 3 9" xfId="33604"/>
    <cellStyle name="Output 3 9 2" xfId="33605"/>
    <cellStyle name="Output 3 9 2 2" xfId="33606"/>
    <cellStyle name="Output 3 9 3" xfId="33607"/>
    <cellStyle name="Output 4" xfId="943"/>
    <cellStyle name="Output 4 10" xfId="33608"/>
    <cellStyle name="Output 4 10 2" xfId="33609"/>
    <cellStyle name="Output 4 10 2 2" xfId="33610"/>
    <cellStyle name="Output 4 10 3" xfId="33611"/>
    <cellStyle name="Output 4 11" xfId="33612"/>
    <cellStyle name="Output 4 11 2" xfId="33613"/>
    <cellStyle name="Output 4 11 2 2" xfId="33614"/>
    <cellStyle name="Output 4 11 3" xfId="33615"/>
    <cellStyle name="Output 4 12" xfId="33616"/>
    <cellStyle name="Output 4 12 2" xfId="33617"/>
    <cellStyle name="Output 4 12 2 2" xfId="33618"/>
    <cellStyle name="Output 4 12 3" xfId="33619"/>
    <cellStyle name="Output 4 13" xfId="33620"/>
    <cellStyle name="Output 4 13 2" xfId="33621"/>
    <cellStyle name="Output 4 13 2 2" xfId="33622"/>
    <cellStyle name="Output 4 13 3" xfId="33623"/>
    <cellStyle name="Output 4 14" xfId="33624"/>
    <cellStyle name="Output 4 14 2" xfId="33625"/>
    <cellStyle name="Output 4 14 2 2" xfId="33626"/>
    <cellStyle name="Output 4 14 3" xfId="33627"/>
    <cellStyle name="Output 4 15" xfId="33628"/>
    <cellStyle name="Output 4 15 2" xfId="33629"/>
    <cellStyle name="Output 4 15 2 2" xfId="33630"/>
    <cellStyle name="Output 4 15 3" xfId="33631"/>
    <cellStyle name="Output 4 16" xfId="33632"/>
    <cellStyle name="Output 4 16 2" xfId="33633"/>
    <cellStyle name="Output 4 16 2 2" xfId="33634"/>
    <cellStyle name="Output 4 16 3" xfId="33635"/>
    <cellStyle name="Output 4 17" xfId="33636"/>
    <cellStyle name="Output 4 17 2" xfId="33637"/>
    <cellStyle name="Output 4 17 2 2" xfId="33638"/>
    <cellStyle name="Output 4 17 3" xfId="33639"/>
    <cellStyle name="Output 4 18" xfId="33640"/>
    <cellStyle name="Output 4 18 2" xfId="33641"/>
    <cellStyle name="Output 4 18 2 2" xfId="33642"/>
    <cellStyle name="Output 4 18 3" xfId="33643"/>
    <cellStyle name="Output 4 19" xfId="33644"/>
    <cellStyle name="Output 4 19 2" xfId="33645"/>
    <cellStyle name="Output 4 19 2 2" xfId="33646"/>
    <cellStyle name="Output 4 19 3" xfId="33647"/>
    <cellStyle name="Output 4 2" xfId="944"/>
    <cellStyle name="Output 4 2 10" xfId="33648"/>
    <cellStyle name="Output 4 2 10 2" xfId="33649"/>
    <cellStyle name="Output 4 2 10 2 2" xfId="33650"/>
    <cellStyle name="Output 4 2 10 3" xfId="33651"/>
    <cellStyle name="Output 4 2 11" xfId="33652"/>
    <cellStyle name="Output 4 2 11 2" xfId="33653"/>
    <cellStyle name="Output 4 2 11 2 2" xfId="33654"/>
    <cellStyle name="Output 4 2 11 3" xfId="33655"/>
    <cellStyle name="Output 4 2 12" xfId="33656"/>
    <cellStyle name="Output 4 2 12 2" xfId="33657"/>
    <cellStyle name="Output 4 2 12 2 2" xfId="33658"/>
    <cellStyle name="Output 4 2 12 3" xfId="33659"/>
    <cellStyle name="Output 4 2 13" xfId="33660"/>
    <cellStyle name="Output 4 2 13 2" xfId="33661"/>
    <cellStyle name="Output 4 2 13 2 2" xfId="33662"/>
    <cellStyle name="Output 4 2 13 3" xfId="33663"/>
    <cellStyle name="Output 4 2 14" xfId="33664"/>
    <cellStyle name="Output 4 2 14 2" xfId="33665"/>
    <cellStyle name="Output 4 2 14 2 2" xfId="33666"/>
    <cellStyle name="Output 4 2 14 3" xfId="33667"/>
    <cellStyle name="Output 4 2 15" xfId="33668"/>
    <cellStyle name="Output 4 2 15 2" xfId="33669"/>
    <cellStyle name="Output 4 2 15 2 2" xfId="33670"/>
    <cellStyle name="Output 4 2 15 3" xfId="33671"/>
    <cellStyle name="Output 4 2 16" xfId="33672"/>
    <cellStyle name="Output 4 2 16 2" xfId="33673"/>
    <cellStyle name="Output 4 2 16 2 2" xfId="33674"/>
    <cellStyle name="Output 4 2 16 3" xfId="33675"/>
    <cellStyle name="Output 4 2 17" xfId="33676"/>
    <cellStyle name="Output 4 2 17 2" xfId="33677"/>
    <cellStyle name="Output 4 2 17 2 2" xfId="33678"/>
    <cellStyle name="Output 4 2 17 3" xfId="33679"/>
    <cellStyle name="Output 4 2 18" xfId="33680"/>
    <cellStyle name="Output 4 2 18 2" xfId="33681"/>
    <cellStyle name="Output 4 2 18 2 2" xfId="33682"/>
    <cellStyle name="Output 4 2 18 3" xfId="33683"/>
    <cellStyle name="Output 4 2 19" xfId="33684"/>
    <cellStyle name="Output 4 2 19 2" xfId="33685"/>
    <cellStyle name="Output 4 2 19 2 2" xfId="33686"/>
    <cellStyle name="Output 4 2 19 3" xfId="33687"/>
    <cellStyle name="Output 4 2 2" xfId="945"/>
    <cellStyle name="Output 4 2 2 10" xfId="33688"/>
    <cellStyle name="Output 4 2 2 10 2" xfId="33689"/>
    <cellStyle name="Output 4 2 2 10 2 2" xfId="33690"/>
    <cellStyle name="Output 4 2 2 10 3" xfId="33691"/>
    <cellStyle name="Output 4 2 2 11" xfId="33692"/>
    <cellStyle name="Output 4 2 2 11 2" xfId="33693"/>
    <cellStyle name="Output 4 2 2 11 2 2" xfId="33694"/>
    <cellStyle name="Output 4 2 2 11 3" xfId="33695"/>
    <cellStyle name="Output 4 2 2 12" xfId="33696"/>
    <cellStyle name="Output 4 2 2 12 2" xfId="33697"/>
    <cellStyle name="Output 4 2 2 12 2 2" xfId="33698"/>
    <cellStyle name="Output 4 2 2 12 3" xfId="33699"/>
    <cellStyle name="Output 4 2 2 13" xfId="33700"/>
    <cellStyle name="Output 4 2 2 13 2" xfId="33701"/>
    <cellStyle name="Output 4 2 2 13 2 2" xfId="33702"/>
    <cellStyle name="Output 4 2 2 13 3" xfId="33703"/>
    <cellStyle name="Output 4 2 2 14" xfId="33704"/>
    <cellStyle name="Output 4 2 2 14 2" xfId="33705"/>
    <cellStyle name="Output 4 2 2 14 2 2" xfId="33706"/>
    <cellStyle name="Output 4 2 2 14 3" xfId="33707"/>
    <cellStyle name="Output 4 2 2 15" xfId="33708"/>
    <cellStyle name="Output 4 2 2 15 2" xfId="33709"/>
    <cellStyle name="Output 4 2 2 15 2 2" xfId="33710"/>
    <cellStyle name="Output 4 2 2 15 3" xfId="33711"/>
    <cellStyle name="Output 4 2 2 16" xfId="33712"/>
    <cellStyle name="Output 4 2 2 16 2" xfId="33713"/>
    <cellStyle name="Output 4 2 2 16 2 2" xfId="33714"/>
    <cellStyle name="Output 4 2 2 16 3" xfId="33715"/>
    <cellStyle name="Output 4 2 2 17" xfId="33716"/>
    <cellStyle name="Output 4 2 2 17 2" xfId="33717"/>
    <cellStyle name="Output 4 2 2 17 2 2" xfId="33718"/>
    <cellStyle name="Output 4 2 2 17 3" xfId="33719"/>
    <cellStyle name="Output 4 2 2 18" xfId="33720"/>
    <cellStyle name="Output 4 2 2 18 2" xfId="33721"/>
    <cellStyle name="Output 4 2 2 19" xfId="33722"/>
    <cellStyle name="Output 4 2 2 2" xfId="33723"/>
    <cellStyle name="Output 4 2 2 2 10" xfId="33724"/>
    <cellStyle name="Output 4 2 2 2 10 2" xfId="33725"/>
    <cellStyle name="Output 4 2 2 2 10 2 2" xfId="33726"/>
    <cellStyle name="Output 4 2 2 2 10 3" xfId="33727"/>
    <cellStyle name="Output 4 2 2 2 11" xfId="33728"/>
    <cellStyle name="Output 4 2 2 2 11 2" xfId="33729"/>
    <cellStyle name="Output 4 2 2 2 11 2 2" xfId="33730"/>
    <cellStyle name="Output 4 2 2 2 11 3" xfId="33731"/>
    <cellStyle name="Output 4 2 2 2 12" xfId="33732"/>
    <cellStyle name="Output 4 2 2 2 12 2" xfId="33733"/>
    <cellStyle name="Output 4 2 2 2 12 2 2" xfId="33734"/>
    <cellStyle name="Output 4 2 2 2 12 3" xfId="33735"/>
    <cellStyle name="Output 4 2 2 2 13" xfId="33736"/>
    <cellStyle name="Output 4 2 2 2 13 2" xfId="33737"/>
    <cellStyle name="Output 4 2 2 2 13 2 2" xfId="33738"/>
    <cellStyle name="Output 4 2 2 2 13 3" xfId="33739"/>
    <cellStyle name="Output 4 2 2 2 14" xfId="33740"/>
    <cellStyle name="Output 4 2 2 2 14 2" xfId="33741"/>
    <cellStyle name="Output 4 2 2 2 14 2 2" xfId="33742"/>
    <cellStyle name="Output 4 2 2 2 14 3" xfId="33743"/>
    <cellStyle name="Output 4 2 2 2 15" xfId="33744"/>
    <cellStyle name="Output 4 2 2 2 15 2" xfId="33745"/>
    <cellStyle name="Output 4 2 2 2 15 2 2" xfId="33746"/>
    <cellStyle name="Output 4 2 2 2 15 3" xfId="33747"/>
    <cellStyle name="Output 4 2 2 2 16" xfId="33748"/>
    <cellStyle name="Output 4 2 2 2 16 2" xfId="33749"/>
    <cellStyle name="Output 4 2 2 2 16 2 2" xfId="33750"/>
    <cellStyle name="Output 4 2 2 2 16 3" xfId="33751"/>
    <cellStyle name="Output 4 2 2 2 17" xfId="33752"/>
    <cellStyle name="Output 4 2 2 2 17 2" xfId="33753"/>
    <cellStyle name="Output 4 2 2 2 17 2 2" xfId="33754"/>
    <cellStyle name="Output 4 2 2 2 17 3" xfId="33755"/>
    <cellStyle name="Output 4 2 2 2 18" xfId="33756"/>
    <cellStyle name="Output 4 2 2 2 18 2" xfId="33757"/>
    <cellStyle name="Output 4 2 2 2 18 2 2" xfId="33758"/>
    <cellStyle name="Output 4 2 2 2 18 3" xfId="33759"/>
    <cellStyle name="Output 4 2 2 2 19" xfId="33760"/>
    <cellStyle name="Output 4 2 2 2 19 2" xfId="33761"/>
    <cellStyle name="Output 4 2 2 2 19 2 2" xfId="33762"/>
    <cellStyle name="Output 4 2 2 2 19 3" xfId="33763"/>
    <cellStyle name="Output 4 2 2 2 2" xfId="33764"/>
    <cellStyle name="Output 4 2 2 2 2 2" xfId="33765"/>
    <cellStyle name="Output 4 2 2 2 2 2 2" xfId="33766"/>
    <cellStyle name="Output 4 2 2 2 2 3" xfId="33767"/>
    <cellStyle name="Output 4 2 2 2 20" xfId="33768"/>
    <cellStyle name="Output 4 2 2 2 20 2" xfId="33769"/>
    <cellStyle name="Output 4 2 2 2 20 2 2" xfId="33770"/>
    <cellStyle name="Output 4 2 2 2 20 3" xfId="33771"/>
    <cellStyle name="Output 4 2 2 2 21" xfId="33772"/>
    <cellStyle name="Output 4 2 2 2 21 2" xfId="33773"/>
    <cellStyle name="Output 4 2 2 2 22" xfId="33774"/>
    <cellStyle name="Output 4 2 2 2 3" xfId="33775"/>
    <cellStyle name="Output 4 2 2 2 3 2" xfId="33776"/>
    <cellStyle name="Output 4 2 2 2 3 2 2" xfId="33777"/>
    <cellStyle name="Output 4 2 2 2 3 3" xfId="33778"/>
    <cellStyle name="Output 4 2 2 2 4" xfId="33779"/>
    <cellStyle name="Output 4 2 2 2 4 2" xfId="33780"/>
    <cellStyle name="Output 4 2 2 2 4 2 2" xfId="33781"/>
    <cellStyle name="Output 4 2 2 2 4 3" xfId="33782"/>
    <cellStyle name="Output 4 2 2 2 5" xfId="33783"/>
    <cellStyle name="Output 4 2 2 2 5 2" xfId="33784"/>
    <cellStyle name="Output 4 2 2 2 5 2 2" xfId="33785"/>
    <cellStyle name="Output 4 2 2 2 5 3" xfId="33786"/>
    <cellStyle name="Output 4 2 2 2 6" xfId="33787"/>
    <cellStyle name="Output 4 2 2 2 6 2" xfId="33788"/>
    <cellStyle name="Output 4 2 2 2 6 2 2" xfId="33789"/>
    <cellStyle name="Output 4 2 2 2 6 3" xfId="33790"/>
    <cellStyle name="Output 4 2 2 2 7" xfId="33791"/>
    <cellStyle name="Output 4 2 2 2 7 2" xfId="33792"/>
    <cellStyle name="Output 4 2 2 2 7 2 2" xfId="33793"/>
    <cellStyle name="Output 4 2 2 2 7 3" xfId="33794"/>
    <cellStyle name="Output 4 2 2 2 8" xfId="33795"/>
    <cellStyle name="Output 4 2 2 2 8 2" xfId="33796"/>
    <cellStyle name="Output 4 2 2 2 8 2 2" xfId="33797"/>
    <cellStyle name="Output 4 2 2 2 8 3" xfId="33798"/>
    <cellStyle name="Output 4 2 2 2 9" xfId="33799"/>
    <cellStyle name="Output 4 2 2 2 9 2" xfId="33800"/>
    <cellStyle name="Output 4 2 2 2 9 2 2" xfId="33801"/>
    <cellStyle name="Output 4 2 2 2 9 3" xfId="33802"/>
    <cellStyle name="Output 4 2 2 3" xfId="33803"/>
    <cellStyle name="Output 4 2 2 3 2" xfId="33804"/>
    <cellStyle name="Output 4 2 2 3 2 2" xfId="33805"/>
    <cellStyle name="Output 4 2 2 3 3" xfId="33806"/>
    <cellStyle name="Output 4 2 2 4" xfId="33807"/>
    <cellStyle name="Output 4 2 2 4 2" xfId="33808"/>
    <cellStyle name="Output 4 2 2 4 2 2" xfId="33809"/>
    <cellStyle name="Output 4 2 2 4 3" xfId="33810"/>
    <cellStyle name="Output 4 2 2 5" xfId="33811"/>
    <cellStyle name="Output 4 2 2 5 2" xfId="33812"/>
    <cellStyle name="Output 4 2 2 5 2 2" xfId="33813"/>
    <cellStyle name="Output 4 2 2 5 3" xfId="33814"/>
    <cellStyle name="Output 4 2 2 6" xfId="33815"/>
    <cellStyle name="Output 4 2 2 6 2" xfId="33816"/>
    <cellStyle name="Output 4 2 2 6 2 2" xfId="33817"/>
    <cellStyle name="Output 4 2 2 6 3" xfId="33818"/>
    <cellStyle name="Output 4 2 2 7" xfId="33819"/>
    <cellStyle name="Output 4 2 2 7 2" xfId="33820"/>
    <cellStyle name="Output 4 2 2 7 2 2" xfId="33821"/>
    <cellStyle name="Output 4 2 2 7 3" xfId="33822"/>
    <cellStyle name="Output 4 2 2 8" xfId="33823"/>
    <cellStyle name="Output 4 2 2 8 2" xfId="33824"/>
    <cellStyle name="Output 4 2 2 8 2 2" xfId="33825"/>
    <cellStyle name="Output 4 2 2 8 3" xfId="33826"/>
    <cellStyle name="Output 4 2 2 9" xfId="33827"/>
    <cellStyle name="Output 4 2 2 9 2" xfId="33828"/>
    <cellStyle name="Output 4 2 2 9 2 2" xfId="33829"/>
    <cellStyle name="Output 4 2 2 9 3" xfId="33830"/>
    <cellStyle name="Output 4 2 20" xfId="33831"/>
    <cellStyle name="Output 4 2 20 2" xfId="33832"/>
    <cellStyle name="Output 4 2 20 2 2" xfId="33833"/>
    <cellStyle name="Output 4 2 20 3" xfId="33834"/>
    <cellStyle name="Output 4 2 21" xfId="33835"/>
    <cellStyle name="Output 4 2 21 2" xfId="33836"/>
    <cellStyle name="Output 4 2 22" xfId="33837"/>
    <cellStyle name="Output 4 2 3" xfId="946"/>
    <cellStyle name="Output 4 2 3 10" xfId="33838"/>
    <cellStyle name="Output 4 2 3 10 2" xfId="33839"/>
    <cellStyle name="Output 4 2 3 10 2 2" xfId="33840"/>
    <cellStyle name="Output 4 2 3 10 3" xfId="33841"/>
    <cellStyle name="Output 4 2 3 11" xfId="33842"/>
    <cellStyle name="Output 4 2 3 11 2" xfId="33843"/>
    <cellStyle name="Output 4 2 3 11 2 2" xfId="33844"/>
    <cellStyle name="Output 4 2 3 11 3" xfId="33845"/>
    <cellStyle name="Output 4 2 3 12" xfId="33846"/>
    <cellStyle name="Output 4 2 3 12 2" xfId="33847"/>
    <cellStyle name="Output 4 2 3 12 2 2" xfId="33848"/>
    <cellStyle name="Output 4 2 3 12 3" xfId="33849"/>
    <cellStyle name="Output 4 2 3 13" xfId="33850"/>
    <cellStyle name="Output 4 2 3 13 2" xfId="33851"/>
    <cellStyle name="Output 4 2 3 13 2 2" xfId="33852"/>
    <cellStyle name="Output 4 2 3 13 3" xfId="33853"/>
    <cellStyle name="Output 4 2 3 14" xfId="33854"/>
    <cellStyle name="Output 4 2 3 14 2" xfId="33855"/>
    <cellStyle name="Output 4 2 3 14 2 2" xfId="33856"/>
    <cellStyle name="Output 4 2 3 14 3" xfId="33857"/>
    <cellStyle name="Output 4 2 3 15" xfId="33858"/>
    <cellStyle name="Output 4 2 3 15 2" xfId="33859"/>
    <cellStyle name="Output 4 2 3 15 2 2" xfId="33860"/>
    <cellStyle name="Output 4 2 3 15 3" xfId="33861"/>
    <cellStyle name="Output 4 2 3 16" xfId="33862"/>
    <cellStyle name="Output 4 2 3 16 2" xfId="33863"/>
    <cellStyle name="Output 4 2 3 16 2 2" xfId="33864"/>
    <cellStyle name="Output 4 2 3 16 3" xfId="33865"/>
    <cellStyle name="Output 4 2 3 17" xfId="33866"/>
    <cellStyle name="Output 4 2 3 17 2" xfId="33867"/>
    <cellStyle name="Output 4 2 3 17 2 2" xfId="33868"/>
    <cellStyle name="Output 4 2 3 17 3" xfId="33869"/>
    <cellStyle name="Output 4 2 3 18" xfId="33870"/>
    <cellStyle name="Output 4 2 3 18 2" xfId="33871"/>
    <cellStyle name="Output 4 2 3 19" xfId="33872"/>
    <cellStyle name="Output 4 2 3 2" xfId="33873"/>
    <cellStyle name="Output 4 2 3 2 10" xfId="33874"/>
    <cellStyle name="Output 4 2 3 2 10 2" xfId="33875"/>
    <cellStyle name="Output 4 2 3 2 10 2 2" xfId="33876"/>
    <cellStyle name="Output 4 2 3 2 10 3" xfId="33877"/>
    <cellStyle name="Output 4 2 3 2 11" xfId="33878"/>
    <cellStyle name="Output 4 2 3 2 11 2" xfId="33879"/>
    <cellStyle name="Output 4 2 3 2 11 2 2" xfId="33880"/>
    <cellStyle name="Output 4 2 3 2 11 3" xfId="33881"/>
    <cellStyle name="Output 4 2 3 2 12" xfId="33882"/>
    <cellStyle name="Output 4 2 3 2 12 2" xfId="33883"/>
    <cellStyle name="Output 4 2 3 2 12 2 2" xfId="33884"/>
    <cellStyle name="Output 4 2 3 2 12 3" xfId="33885"/>
    <cellStyle name="Output 4 2 3 2 13" xfId="33886"/>
    <cellStyle name="Output 4 2 3 2 13 2" xfId="33887"/>
    <cellStyle name="Output 4 2 3 2 13 2 2" xfId="33888"/>
    <cellStyle name="Output 4 2 3 2 13 3" xfId="33889"/>
    <cellStyle name="Output 4 2 3 2 14" xfId="33890"/>
    <cellStyle name="Output 4 2 3 2 14 2" xfId="33891"/>
    <cellStyle name="Output 4 2 3 2 14 2 2" xfId="33892"/>
    <cellStyle name="Output 4 2 3 2 14 3" xfId="33893"/>
    <cellStyle name="Output 4 2 3 2 15" xfId="33894"/>
    <cellStyle name="Output 4 2 3 2 15 2" xfId="33895"/>
    <cellStyle name="Output 4 2 3 2 15 2 2" xfId="33896"/>
    <cellStyle name="Output 4 2 3 2 15 3" xfId="33897"/>
    <cellStyle name="Output 4 2 3 2 16" xfId="33898"/>
    <cellStyle name="Output 4 2 3 2 16 2" xfId="33899"/>
    <cellStyle name="Output 4 2 3 2 16 2 2" xfId="33900"/>
    <cellStyle name="Output 4 2 3 2 16 3" xfId="33901"/>
    <cellStyle name="Output 4 2 3 2 17" xfId="33902"/>
    <cellStyle name="Output 4 2 3 2 17 2" xfId="33903"/>
    <cellStyle name="Output 4 2 3 2 17 2 2" xfId="33904"/>
    <cellStyle name="Output 4 2 3 2 17 3" xfId="33905"/>
    <cellStyle name="Output 4 2 3 2 18" xfId="33906"/>
    <cellStyle name="Output 4 2 3 2 18 2" xfId="33907"/>
    <cellStyle name="Output 4 2 3 2 18 2 2" xfId="33908"/>
    <cellStyle name="Output 4 2 3 2 18 3" xfId="33909"/>
    <cellStyle name="Output 4 2 3 2 19" xfId="33910"/>
    <cellStyle name="Output 4 2 3 2 19 2" xfId="33911"/>
    <cellStyle name="Output 4 2 3 2 19 2 2" xfId="33912"/>
    <cellStyle name="Output 4 2 3 2 19 3" xfId="33913"/>
    <cellStyle name="Output 4 2 3 2 2" xfId="33914"/>
    <cellStyle name="Output 4 2 3 2 2 2" xfId="33915"/>
    <cellStyle name="Output 4 2 3 2 2 2 2" xfId="33916"/>
    <cellStyle name="Output 4 2 3 2 2 3" xfId="33917"/>
    <cellStyle name="Output 4 2 3 2 20" xfId="33918"/>
    <cellStyle name="Output 4 2 3 2 20 2" xfId="33919"/>
    <cellStyle name="Output 4 2 3 2 20 2 2" xfId="33920"/>
    <cellStyle name="Output 4 2 3 2 20 3" xfId="33921"/>
    <cellStyle name="Output 4 2 3 2 21" xfId="33922"/>
    <cellStyle name="Output 4 2 3 2 21 2" xfId="33923"/>
    <cellStyle name="Output 4 2 3 2 22" xfId="33924"/>
    <cellStyle name="Output 4 2 3 2 3" xfId="33925"/>
    <cellStyle name="Output 4 2 3 2 3 2" xfId="33926"/>
    <cellStyle name="Output 4 2 3 2 3 2 2" xfId="33927"/>
    <cellStyle name="Output 4 2 3 2 3 3" xfId="33928"/>
    <cellStyle name="Output 4 2 3 2 4" xfId="33929"/>
    <cellStyle name="Output 4 2 3 2 4 2" xfId="33930"/>
    <cellStyle name="Output 4 2 3 2 4 2 2" xfId="33931"/>
    <cellStyle name="Output 4 2 3 2 4 3" xfId="33932"/>
    <cellStyle name="Output 4 2 3 2 5" xfId="33933"/>
    <cellStyle name="Output 4 2 3 2 5 2" xfId="33934"/>
    <cellStyle name="Output 4 2 3 2 5 2 2" xfId="33935"/>
    <cellStyle name="Output 4 2 3 2 5 3" xfId="33936"/>
    <cellStyle name="Output 4 2 3 2 6" xfId="33937"/>
    <cellStyle name="Output 4 2 3 2 6 2" xfId="33938"/>
    <cellStyle name="Output 4 2 3 2 6 2 2" xfId="33939"/>
    <cellStyle name="Output 4 2 3 2 6 3" xfId="33940"/>
    <cellStyle name="Output 4 2 3 2 7" xfId="33941"/>
    <cellStyle name="Output 4 2 3 2 7 2" xfId="33942"/>
    <cellStyle name="Output 4 2 3 2 7 2 2" xfId="33943"/>
    <cellStyle name="Output 4 2 3 2 7 3" xfId="33944"/>
    <cellStyle name="Output 4 2 3 2 8" xfId="33945"/>
    <cellStyle name="Output 4 2 3 2 8 2" xfId="33946"/>
    <cellStyle name="Output 4 2 3 2 8 2 2" xfId="33947"/>
    <cellStyle name="Output 4 2 3 2 8 3" xfId="33948"/>
    <cellStyle name="Output 4 2 3 2 9" xfId="33949"/>
    <cellStyle name="Output 4 2 3 2 9 2" xfId="33950"/>
    <cellStyle name="Output 4 2 3 2 9 2 2" xfId="33951"/>
    <cellStyle name="Output 4 2 3 2 9 3" xfId="33952"/>
    <cellStyle name="Output 4 2 3 3" xfId="33953"/>
    <cellStyle name="Output 4 2 3 3 2" xfId="33954"/>
    <cellStyle name="Output 4 2 3 3 2 2" xfId="33955"/>
    <cellStyle name="Output 4 2 3 3 3" xfId="33956"/>
    <cellStyle name="Output 4 2 3 4" xfId="33957"/>
    <cellStyle name="Output 4 2 3 4 2" xfId="33958"/>
    <cellStyle name="Output 4 2 3 4 2 2" xfId="33959"/>
    <cellStyle name="Output 4 2 3 4 3" xfId="33960"/>
    <cellStyle name="Output 4 2 3 5" xfId="33961"/>
    <cellStyle name="Output 4 2 3 5 2" xfId="33962"/>
    <cellStyle name="Output 4 2 3 5 2 2" xfId="33963"/>
    <cellStyle name="Output 4 2 3 5 3" xfId="33964"/>
    <cellStyle name="Output 4 2 3 6" xfId="33965"/>
    <cellStyle name="Output 4 2 3 6 2" xfId="33966"/>
    <cellStyle name="Output 4 2 3 6 2 2" xfId="33967"/>
    <cellStyle name="Output 4 2 3 6 3" xfId="33968"/>
    <cellStyle name="Output 4 2 3 7" xfId="33969"/>
    <cellStyle name="Output 4 2 3 7 2" xfId="33970"/>
    <cellStyle name="Output 4 2 3 7 2 2" xfId="33971"/>
    <cellStyle name="Output 4 2 3 7 3" xfId="33972"/>
    <cellStyle name="Output 4 2 3 8" xfId="33973"/>
    <cellStyle name="Output 4 2 3 8 2" xfId="33974"/>
    <cellStyle name="Output 4 2 3 8 2 2" xfId="33975"/>
    <cellStyle name="Output 4 2 3 8 3" xfId="33976"/>
    <cellStyle name="Output 4 2 3 9" xfId="33977"/>
    <cellStyle name="Output 4 2 3 9 2" xfId="33978"/>
    <cellStyle name="Output 4 2 3 9 2 2" xfId="33979"/>
    <cellStyle name="Output 4 2 3 9 3" xfId="33980"/>
    <cellStyle name="Output 4 2 4" xfId="947"/>
    <cellStyle name="Output 4 2 4 10" xfId="33981"/>
    <cellStyle name="Output 4 2 4 10 2" xfId="33982"/>
    <cellStyle name="Output 4 2 4 10 2 2" xfId="33983"/>
    <cellStyle name="Output 4 2 4 10 3" xfId="33984"/>
    <cellStyle name="Output 4 2 4 11" xfId="33985"/>
    <cellStyle name="Output 4 2 4 11 2" xfId="33986"/>
    <cellStyle name="Output 4 2 4 11 2 2" xfId="33987"/>
    <cellStyle name="Output 4 2 4 11 3" xfId="33988"/>
    <cellStyle name="Output 4 2 4 12" xfId="33989"/>
    <cellStyle name="Output 4 2 4 12 2" xfId="33990"/>
    <cellStyle name="Output 4 2 4 12 2 2" xfId="33991"/>
    <cellStyle name="Output 4 2 4 12 3" xfId="33992"/>
    <cellStyle name="Output 4 2 4 13" xfId="33993"/>
    <cellStyle name="Output 4 2 4 13 2" xfId="33994"/>
    <cellStyle name="Output 4 2 4 13 2 2" xfId="33995"/>
    <cellStyle name="Output 4 2 4 13 3" xfId="33996"/>
    <cellStyle name="Output 4 2 4 14" xfId="33997"/>
    <cellStyle name="Output 4 2 4 14 2" xfId="33998"/>
    <cellStyle name="Output 4 2 4 14 2 2" xfId="33999"/>
    <cellStyle name="Output 4 2 4 14 3" xfId="34000"/>
    <cellStyle name="Output 4 2 4 15" xfId="34001"/>
    <cellStyle name="Output 4 2 4 15 2" xfId="34002"/>
    <cellStyle name="Output 4 2 4 15 2 2" xfId="34003"/>
    <cellStyle name="Output 4 2 4 15 3" xfId="34004"/>
    <cellStyle name="Output 4 2 4 16" xfId="34005"/>
    <cellStyle name="Output 4 2 4 16 2" xfId="34006"/>
    <cellStyle name="Output 4 2 4 16 2 2" xfId="34007"/>
    <cellStyle name="Output 4 2 4 16 3" xfId="34008"/>
    <cellStyle name="Output 4 2 4 17" xfId="34009"/>
    <cellStyle name="Output 4 2 4 17 2" xfId="34010"/>
    <cellStyle name="Output 4 2 4 17 2 2" xfId="34011"/>
    <cellStyle name="Output 4 2 4 17 3" xfId="34012"/>
    <cellStyle name="Output 4 2 4 18" xfId="34013"/>
    <cellStyle name="Output 4 2 4 18 2" xfId="34014"/>
    <cellStyle name="Output 4 2 4 18 2 2" xfId="34015"/>
    <cellStyle name="Output 4 2 4 18 3" xfId="34016"/>
    <cellStyle name="Output 4 2 4 19" xfId="34017"/>
    <cellStyle name="Output 4 2 4 19 2" xfId="34018"/>
    <cellStyle name="Output 4 2 4 19 2 2" xfId="34019"/>
    <cellStyle name="Output 4 2 4 19 3" xfId="34020"/>
    <cellStyle name="Output 4 2 4 2" xfId="34021"/>
    <cellStyle name="Output 4 2 4 2 10" xfId="34022"/>
    <cellStyle name="Output 4 2 4 2 10 2" xfId="34023"/>
    <cellStyle name="Output 4 2 4 2 10 2 2" xfId="34024"/>
    <cellStyle name="Output 4 2 4 2 10 3" xfId="34025"/>
    <cellStyle name="Output 4 2 4 2 11" xfId="34026"/>
    <cellStyle name="Output 4 2 4 2 11 2" xfId="34027"/>
    <cellStyle name="Output 4 2 4 2 11 2 2" xfId="34028"/>
    <cellStyle name="Output 4 2 4 2 11 3" xfId="34029"/>
    <cellStyle name="Output 4 2 4 2 12" xfId="34030"/>
    <cellStyle name="Output 4 2 4 2 12 2" xfId="34031"/>
    <cellStyle name="Output 4 2 4 2 12 2 2" xfId="34032"/>
    <cellStyle name="Output 4 2 4 2 12 3" xfId="34033"/>
    <cellStyle name="Output 4 2 4 2 13" xfId="34034"/>
    <cellStyle name="Output 4 2 4 2 13 2" xfId="34035"/>
    <cellStyle name="Output 4 2 4 2 13 2 2" xfId="34036"/>
    <cellStyle name="Output 4 2 4 2 13 3" xfId="34037"/>
    <cellStyle name="Output 4 2 4 2 14" xfId="34038"/>
    <cellStyle name="Output 4 2 4 2 14 2" xfId="34039"/>
    <cellStyle name="Output 4 2 4 2 14 2 2" xfId="34040"/>
    <cellStyle name="Output 4 2 4 2 14 3" xfId="34041"/>
    <cellStyle name="Output 4 2 4 2 15" xfId="34042"/>
    <cellStyle name="Output 4 2 4 2 15 2" xfId="34043"/>
    <cellStyle name="Output 4 2 4 2 15 2 2" xfId="34044"/>
    <cellStyle name="Output 4 2 4 2 15 3" xfId="34045"/>
    <cellStyle name="Output 4 2 4 2 16" xfId="34046"/>
    <cellStyle name="Output 4 2 4 2 16 2" xfId="34047"/>
    <cellStyle name="Output 4 2 4 2 16 2 2" xfId="34048"/>
    <cellStyle name="Output 4 2 4 2 16 3" xfId="34049"/>
    <cellStyle name="Output 4 2 4 2 17" xfId="34050"/>
    <cellStyle name="Output 4 2 4 2 17 2" xfId="34051"/>
    <cellStyle name="Output 4 2 4 2 17 2 2" xfId="34052"/>
    <cellStyle name="Output 4 2 4 2 17 3" xfId="34053"/>
    <cellStyle name="Output 4 2 4 2 18" xfId="34054"/>
    <cellStyle name="Output 4 2 4 2 18 2" xfId="34055"/>
    <cellStyle name="Output 4 2 4 2 18 2 2" xfId="34056"/>
    <cellStyle name="Output 4 2 4 2 18 3" xfId="34057"/>
    <cellStyle name="Output 4 2 4 2 19" xfId="34058"/>
    <cellStyle name="Output 4 2 4 2 19 2" xfId="34059"/>
    <cellStyle name="Output 4 2 4 2 19 2 2" xfId="34060"/>
    <cellStyle name="Output 4 2 4 2 19 3" xfId="34061"/>
    <cellStyle name="Output 4 2 4 2 2" xfId="34062"/>
    <cellStyle name="Output 4 2 4 2 2 2" xfId="34063"/>
    <cellStyle name="Output 4 2 4 2 2 2 2" xfId="34064"/>
    <cellStyle name="Output 4 2 4 2 2 3" xfId="34065"/>
    <cellStyle name="Output 4 2 4 2 20" xfId="34066"/>
    <cellStyle name="Output 4 2 4 2 20 2" xfId="34067"/>
    <cellStyle name="Output 4 2 4 2 20 2 2" xfId="34068"/>
    <cellStyle name="Output 4 2 4 2 20 3" xfId="34069"/>
    <cellStyle name="Output 4 2 4 2 21" xfId="34070"/>
    <cellStyle name="Output 4 2 4 2 21 2" xfId="34071"/>
    <cellStyle name="Output 4 2 4 2 22" xfId="34072"/>
    <cellStyle name="Output 4 2 4 2 3" xfId="34073"/>
    <cellStyle name="Output 4 2 4 2 3 2" xfId="34074"/>
    <cellStyle name="Output 4 2 4 2 3 2 2" xfId="34075"/>
    <cellStyle name="Output 4 2 4 2 3 3" xfId="34076"/>
    <cellStyle name="Output 4 2 4 2 4" xfId="34077"/>
    <cellStyle name="Output 4 2 4 2 4 2" xfId="34078"/>
    <cellStyle name="Output 4 2 4 2 4 2 2" xfId="34079"/>
    <cellStyle name="Output 4 2 4 2 4 3" xfId="34080"/>
    <cellStyle name="Output 4 2 4 2 5" xfId="34081"/>
    <cellStyle name="Output 4 2 4 2 5 2" xfId="34082"/>
    <cellStyle name="Output 4 2 4 2 5 2 2" xfId="34083"/>
    <cellStyle name="Output 4 2 4 2 5 3" xfId="34084"/>
    <cellStyle name="Output 4 2 4 2 6" xfId="34085"/>
    <cellStyle name="Output 4 2 4 2 6 2" xfId="34086"/>
    <cellStyle name="Output 4 2 4 2 6 2 2" xfId="34087"/>
    <cellStyle name="Output 4 2 4 2 6 3" xfId="34088"/>
    <cellStyle name="Output 4 2 4 2 7" xfId="34089"/>
    <cellStyle name="Output 4 2 4 2 7 2" xfId="34090"/>
    <cellStyle name="Output 4 2 4 2 7 2 2" xfId="34091"/>
    <cellStyle name="Output 4 2 4 2 7 3" xfId="34092"/>
    <cellStyle name="Output 4 2 4 2 8" xfId="34093"/>
    <cellStyle name="Output 4 2 4 2 8 2" xfId="34094"/>
    <cellStyle name="Output 4 2 4 2 8 2 2" xfId="34095"/>
    <cellStyle name="Output 4 2 4 2 8 3" xfId="34096"/>
    <cellStyle name="Output 4 2 4 2 9" xfId="34097"/>
    <cellStyle name="Output 4 2 4 2 9 2" xfId="34098"/>
    <cellStyle name="Output 4 2 4 2 9 2 2" xfId="34099"/>
    <cellStyle name="Output 4 2 4 2 9 3" xfId="34100"/>
    <cellStyle name="Output 4 2 4 20" xfId="34101"/>
    <cellStyle name="Output 4 2 4 20 2" xfId="34102"/>
    <cellStyle name="Output 4 2 4 20 2 2" xfId="34103"/>
    <cellStyle name="Output 4 2 4 20 3" xfId="34104"/>
    <cellStyle name="Output 4 2 4 21" xfId="34105"/>
    <cellStyle name="Output 4 2 4 21 2" xfId="34106"/>
    <cellStyle name="Output 4 2 4 21 2 2" xfId="34107"/>
    <cellStyle name="Output 4 2 4 21 3" xfId="34108"/>
    <cellStyle name="Output 4 2 4 22" xfId="34109"/>
    <cellStyle name="Output 4 2 4 22 2" xfId="34110"/>
    <cellStyle name="Output 4 2 4 23" xfId="34111"/>
    <cellStyle name="Output 4 2 4 3" xfId="34112"/>
    <cellStyle name="Output 4 2 4 3 2" xfId="34113"/>
    <cellStyle name="Output 4 2 4 3 2 2" xfId="34114"/>
    <cellStyle name="Output 4 2 4 3 3" xfId="34115"/>
    <cellStyle name="Output 4 2 4 4" xfId="34116"/>
    <cellStyle name="Output 4 2 4 4 2" xfId="34117"/>
    <cellStyle name="Output 4 2 4 4 2 2" xfId="34118"/>
    <cellStyle name="Output 4 2 4 4 3" xfId="34119"/>
    <cellStyle name="Output 4 2 4 5" xfId="34120"/>
    <cellStyle name="Output 4 2 4 5 2" xfId="34121"/>
    <cellStyle name="Output 4 2 4 5 2 2" xfId="34122"/>
    <cellStyle name="Output 4 2 4 5 3" xfId="34123"/>
    <cellStyle name="Output 4 2 4 6" xfId="34124"/>
    <cellStyle name="Output 4 2 4 6 2" xfId="34125"/>
    <cellStyle name="Output 4 2 4 6 2 2" xfId="34126"/>
    <cellStyle name="Output 4 2 4 6 3" xfId="34127"/>
    <cellStyle name="Output 4 2 4 7" xfId="34128"/>
    <cellStyle name="Output 4 2 4 7 2" xfId="34129"/>
    <cellStyle name="Output 4 2 4 7 2 2" xfId="34130"/>
    <cellStyle name="Output 4 2 4 7 3" xfId="34131"/>
    <cellStyle name="Output 4 2 4 8" xfId="34132"/>
    <cellStyle name="Output 4 2 4 8 2" xfId="34133"/>
    <cellStyle name="Output 4 2 4 8 2 2" xfId="34134"/>
    <cellStyle name="Output 4 2 4 8 3" xfId="34135"/>
    <cellStyle name="Output 4 2 4 9" xfId="34136"/>
    <cellStyle name="Output 4 2 4 9 2" xfId="34137"/>
    <cellStyle name="Output 4 2 4 9 2 2" xfId="34138"/>
    <cellStyle name="Output 4 2 4 9 3" xfId="34139"/>
    <cellStyle name="Output 4 2 5" xfId="948"/>
    <cellStyle name="Output 4 2 5 10" xfId="34140"/>
    <cellStyle name="Output 4 2 5 10 2" xfId="34141"/>
    <cellStyle name="Output 4 2 5 10 2 2" xfId="34142"/>
    <cellStyle name="Output 4 2 5 10 3" xfId="34143"/>
    <cellStyle name="Output 4 2 5 11" xfId="34144"/>
    <cellStyle name="Output 4 2 5 11 2" xfId="34145"/>
    <cellStyle name="Output 4 2 5 11 2 2" xfId="34146"/>
    <cellStyle name="Output 4 2 5 11 3" xfId="34147"/>
    <cellStyle name="Output 4 2 5 12" xfId="34148"/>
    <cellStyle name="Output 4 2 5 12 2" xfId="34149"/>
    <cellStyle name="Output 4 2 5 12 2 2" xfId="34150"/>
    <cellStyle name="Output 4 2 5 12 3" xfId="34151"/>
    <cellStyle name="Output 4 2 5 13" xfId="34152"/>
    <cellStyle name="Output 4 2 5 13 2" xfId="34153"/>
    <cellStyle name="Output 4 2 5 13 2 2" xfId="34154"/>
    <cellStyle name="Output 4 2 5 13 3" xfId="34155"/>
    <cellStyle name="Output 4 2 5 14" xfId="34156"/>
    <cellStyle name="Output 4 2 5 14 2" xfId="34157"/>
    <cellStyle name="Output 4 2 5 14 2 2" xfId="34158"/>
    <cellStyle name="Output 4 2 5 14 3" xfId="34159"/>
    <cellStyle name="Output 4 2 5 15" xfId="34160"/>
    <cellStyle name="Output 4 2 5 15 2" xfId="34161"/>
    <cellStyle name="Output 4 2 5 15 2 2" xfId="34162"/>
    <cellStyle name="Output 4 2 5 15 3" xfId="34163"/>
    <cellStyle name="Output 4 2 5 16" xfId="34164"/>
    <cellStyle name="Output 4 2 5 16 2" xfId="34165"/>
    <cellStyle name="Output 4 2 5 16 2 2" xfId="34166"/>
    <cellStyle name="Output 4 2 5 16 3" xfId="34167"/>
    <cellStyle name="Output 4 2 5 17" xfId="34168"/>
    <cellStyle name="Output 4 2 5 17 2" xfId="34169"/>
    <cellStyle name="Output 4 2 5 17 2 2" xfId="34170"/>
    <cellStyle name="Output 4 2 5 17 3" xfId="34171"/>
    <cellStyle name="Output 4 2 5 18" xfId="34172"/>
    <cellStyle name="Output 4 2 5 18 2" xfId="34173"/>
    <cellStyle name="Output 4 2 5 18 2 2" xfId="34174"/>
    <cellStyle name="Output 4 2 5 18 3" xfId="34175"/>
    <cellStyle name="Output 4 2 5 19" xfId="34176"/>
    <cellStyle name="Output 4 2 5 19 2" xfId="34177"/>
    <cellStyle name="Output 4 2 5 19 2 2" xfId="34178"/>
    <cellStyle name="Output 4 2 5 19 3" xfId="34179"/>
    <cellStyle name="Output 4 2 5 2" xfId="34180"/>
    <cellStyle name="Output 4 2 5 2 2" xfId="34181"/>
    <cellStyle name="Output 4 2 5 2 2 2" xfId="34182"/>
    <cellStyle name="Output 4 2 5 2 3" xfId="34183"/>
    <cellStyle name="Output 4 2 5 20" xfId="34184"/>
    <cellStyle name="Output 4 2 5 20 2" xfId="34185"/>
    <cellStyle name="Output 4 2 5 20 2 2" xfId="34186"/>
    <cellStyle name="Output 4 2 5 20 3" xfId="34187"/>
    <cellStyle name="Output 4 2 5 21" xfId="34188"/>
    <cellStyle name="Output 4 2 5 21 2" xfId="34189"/>
    <cellStyle name="Output 4 2 5 22" xfId="34190"/>
    <cellStyle name="Output 4 2 5 3" xfId="34191"/>
    <cellStyle name="Output 4 2 5 3 2" xfId="34192"/>
    <cellStyle name="Output 4 2 5 3 2 2" xfId="34193"/>
    <cellStyle name="Output 4 2 5 3 3" xfId="34194"/>
    <cellStyle name="Output 4 2 5 4" xfId="34195"/>
    <cellStyle name="Output 4 2 5 4 2" xfId="34196"/>
    <cellStyle name="Output 4 2 5 4 2 2" xfId="34197"/>
    <cellStyle name="Output 4 2 5 4 3" xfId="34198"/>
    <cellStyle name="Output 4 2 5 5" xfId="34199"/>
    <cellStyle name="Output 4 2 5 5 2" xfId="34200"/>
    <cellStyle name="Output 4 2 5 5 2 2" xfId="34201"/>
    <cellStyle name="Output 4 2 5 5 3" xfId="34202"/>
    <cellStyle name="Output 4 2 5 6" xfId="34203"/>
    <cellStyle name="Output 4 2 5 6 2" xfId="34204"/>
    <cellStyle name="Output 4 2 5 6 2 2" xfId="34205"/>
    <cellStyle name="Output 4 2 5 6 3" xfId="34206"/>
    <cellStyle name="Output 4 2 5 7" xfId="34207"/>
    <cellStyle name="Output 4 2 5 7 2" xfId="34208"/>
    <cellStyle name="Output 4 2 5 7 2 2" xfId="34209"/>
    <cellStyle name="Output 4 2 5 7 3" xfId="34210"/>
    <cellStyle name="Output 4 2 5 8" xfId="34211"/>
    <cellStyle name="Output 4 2 5 8 2" xfId="34212"/>
    <cellStyle name="Output 4 2 5 8 2 2" xfId="34213"/>
    <cellStyle name="Output 4 2 5 8 3" xfId="34214"/>
    <cellStyle name="Output 4 2 5 9" xfId="34215"/>
    <cellStyle name="Output 4 2 5 9 2" xfId="34216"/>
    <cellStyle name="Output 4 2 5 9 2 2" xfId="34217"/>
    <cellStyle name="Output 4 2 5 9 3" xfId="34218"/>
    <cellStyle name="Output 4 2 6" xfId="949"/>
    <cellStyle name="Output 4 2 6 2" xfId="34219"/>
    <cellStyle name="Output 4 2 6 2 2" xfId="34220"/>
    <cellStyle name="Output 4 2 6 3" xfId="34221"/>
    <cellStyle name="Output 4 2 7" xfId="34222"/>
    <cellStyle name="Output 4 2 7 2" xfId="34223"/>
    <cellStyle name="Output 4 2 7 2 2" xfId="34224"/>
    <cellStyle name="Output 4 2 7 3" xfId="34225"/>
    <cellStyle name="Output 4 2 8" xfId="34226"/>
    <cellStyle name="Output 4 2 8 2" xfId="34227"/>
    <cellStyle name="Output 4 2 8 2 2" xfId="34228"/>
    <cellStyle name="Output 4 2 8 3" xfId="34229"/>
    <cellStyle name="Output 4 2 9" xfId="34230"/>
    <cellStyle name="Output 4 2 9 2" xfId="34231"/>
    <cellStyle name="Output 4 2 9 2 2" xfId="34232"/>
    <cellStyle name="Output 4 2 9 3" xfId="34233"/>
    <cellStyle name="Output 4 20" xfId="34234"/>
    <cellStyle name="Output 4 20 2" xfId="34235"/>
    <cellStyle name="Output 4 20 2 2" xfId="34236"/>
    <cellStyle name="Output 4 20 3" xfId="34237"/>
    <cellStyle name="Output 4 21" xfId="34238"/>
    <cellStyle name="Output 4 21 2" xfId="34239"/>
    <cellStyle name="Output 4 21 2 2" xfId="34240"/>
    <cellStyle name="Output 4 21 3" xfId="34241"/>
    <cellStyle name="Output 4 22" xfId="34242"/>
    <cellStyle name="Output 4 22 2" xfId="34243"/>
    <cellStyle name="Output 4 23" xfId="34244"/>
    <cellStyle name="Output 4 24" xfId="34245"/>
    <cellStyle name="Output 4 25" xfId="34246"/>
    <cellStyle name="Output 4 26" xfId="34247"/>
    <cellStyle name="Output 4 3" xfId="950"/>
    <cellStyle name="Output 4 3 10" xfId="34248"/>
    <cellStyle name="Output 4 3 10 2" xfId="34249"/>
    <cellStyle name="Output 4 3 10 2 2" xfId="34250"/>
    <cellStyle name="Output 4 3 10 3" xfId="34251"/>
    <cellStyle name="Output 4 3 11" xfId="34252"/>
    <cellStyle name="Output 4 3 11 2" xfId="34253"/>
    <cellStyle name="Output 4 3 11 2 2" xfId="34254"/>
    <cellStyle name="Output 4 3 11 3" xfId="34255"/>
    <cellStyle name="Output 4 3 12" xfId="34256"/>
    <cellStyle name="Output 4 3 12 2" xfId="34257"/>
    <cellStyle name="Output 4 3 12 2 2" xfId="34258"/>
    <cellStyle name="Output 4 3 12 3" xfId="34259"/>
    <cellStyle name="Output 4 3 13" xfId="34260"/>
    <cellStyle name="Output 4 3 13 2" xfId="34261"/>
    <cellStyle name="Output 4 3 13 2 2" xfId="34262"/>
    <cellStyle name="Output 4 3 13 3" xfId="34263"/>
    <cellStyle name="Output 4 3 14" xfId="34264"/>
    <cellStyle name="Output 4 3 14 2" xfId="34265"/>
    <cellStyle name="Output 4 3 14 2 2" xfId="34266"/>
    <cellStyle name="Output 4 3 14 3" xfId="34267"/>
    <cellStyle name="Output 4 3 15" xfId="34268"/>
    <cellStyle name="Output 4 3 15 2" xfId="34269"/>
    <cellStyle name="Output 4 3 15 2 2" xfId="34270"/>
    <cellStyle name="Output 4 3 15 3" xfId="34271"/>
    <cellStyle name="Output 4 3 16" xfId="34272"/>
    <cellStyle name="Output 4 3 16 2" xfId="34273"/>
    <cellStyle name="Output 4 3 16 2 2" xfId="34274"/>
    <cellStyle name="Output 4 3 16 3" xfId="34275"/>
    <cellStyle name="Output 4 3 17" xfId="34276"/>
    <cellStyle name="Output 4 3 17 2" xfId="34277"/>
    <cellStyle name="Output 4 3 17 2 2" xfId="34278"/>
    <cellStyle name="Output 4 3 17 3" xfId="34279"/>
    <cellStyle name="Output 4 3 18" xfId="34280"/>
    <cellStyle name="Output 4 3 18 2" xfId="34281"/>
    <cellStyle name="Output 4 3 19" xfId="34282"/>
    <cellStyle name="Output 4 3 2" xfId="951"/>
    <cellStyle name="Output 4 3 2 10" xfId="34283"/>
    <cellStyle name="Output 4 3 2 10 2" xfId="34284"/>
    <cellStyle name="Output 4 3 2 10 2 2" xfId="34285"/>
    <cellStyle name="Output 4 3 2 10 3" xfId="34286"/>
    <cellStyle name="Output 4 3 2 11" xfId="34287"/>
    <cellStyle name="Output 4 3 2 11 2" xfId="34288"/>
    <cellStyle name="Output 4 3 2 11 2 2" xfId="34289"/>
    <cellStyle name="Output 4 3 2 11 3" xfId="34290"/>
    <cellStyle name="Output 4 3 2 12" xfId="34291"/>
    <cellStyle name="Output 4 3 2 12 2" xfId="34292"/>
    <cellStyle name="Output 4 3 2 12 2 2" xfId="34293"/>
    <cellStyle name="Output 4 3 2 12 3" xfId="34294"/>
    <cellStyle name="Output 4 3 2 13" xfId="34295"/>
    <cellStyle name="Output 4 3 2 13 2" xfId="34296"/>
    <cellStyle name="Output 4 3 2 13 2 2" xfId="34297"/>
    <cellStyle name="Output 4 3 2 13 3" xfId="34298"/>
    <cellStyle name="Output 4 3 2 14" xfId="34299"/>
    <cellStyle name="Output 4 3 2 14 2" xfId="34300"/>
    <cellStyle name="Output 4 3 2 14 2 2" xfId="34301"/>
    <cellStyle name="Output 4 3 2 14 3" xfId="34302"/>
    <cellStyle name="Output 4 3 2 15" xfId="34303"/>
    <cellStyle name="Output 4 3 2 15 2" xfId="34304"/>
    <cellStyle name="Output 4 3 2 15 2 2" xfId="34305"/>
    <cellStyle name="Output 4 3 2 15 3" xfId="34306"/>
    <cellStyle name="Output 4 3 2 16" xfId="34307"/>
    <cellStyle name="Output 4 3 2 16 2" xfId="34308"/>
    <cellStyle name="Output 4 3 2 16 2 2" xfId="34309"/>
    <cellStyle name="Output 4 3 2 16 3" xfId="34310"/>
    <cellStyle name="Output 4 3 2 17" xfId="34311"/>
    <cellStyle name="Output 4 3 2 17 2" xfId="34312"/>
    <cellStyle name="Output 4 3 2 17 2 2" xfId="34313"/>
    <cellStyle name="Output 4 3 2 17 3" xfId="34314"/>
    <cellStyle name="Output 4 3 2 18" xfId="34315"/>
    <cellStyle name="Output 4 3 2 18 2" xfId="34316"/>
    <cellStyle name="Output 4 3 2 18 2 2" xfId="34317"/>
    <cellStyle name="Output 4 3 2 18 3" xfId="34318"/>
    <cellStyle name="Output 4 3 2 19" xfId="34319"/>
    <cellStyle name="Output 4 3 2 19 2" xfId="34320"/>
    <cellStyle name="Output 4 3 2 19 2 2" xfId="34321"/>
    <cellStyle name="Output 4 3 2 19 3" xfId="34322"/>
    <cellStyle name="Output 4 3 2 2" xfId="34323"/>
    <cellStyle name="Output 4 3 2 2 2" xfId="34324"/>
    <cellStyle name="Output 4 3 2 2 2 2" xfId="34325"/>
    <cellStyle name="Output 4 3 2 2 3" xfId="34326"/>
    <cellStyle name="Output 4 3 2 20" xfId="34327"/>
    <cellStyle name="Output 4 3 2 20 2" xfId="34328"/>
    <cellStyle name="Output 4 3 2 20 2 2" xfId="34329"/>
    <cellStyle name="Output 4 3 2 20 3" xfId="34330"/>
    <cellStyle name="Output 4 3 2 21" xfId="34331"/>
    <cellStyle name="Output 4 3 2 21 2" xfId="34332"/>
    <cellStyle name="Output 4 3 2 22" xfId="34333"/>
    <cellStyle name="Output 4 3 2 3" xfId="34334"/>
    <cellStyle name="Output 4 3 2 3 2" xfId="34335"/>
    <cellStyle name="Output 4 3 2 3 2 2" xfId="34336"/>
    <cellStyle name="Output 4 3 2 3 3" xfId="34337"/>
    <cellStyle name="Output 4 3 2 4" xfId="34338"/>
    <cellStyle name="Output 4 3 2 4 2" xfId="34339"/>
    <cellStyle name="Output 4 3 2 4 2 2" xfId="34340"/>
    <cellStyle name="Output 4 3 2 4 3" xfId="34341"/>
    <cellStyle name="Output 4 3 2 5" xfId="34342"/>
    <cellStyle name="Output 4 3 2 5 2" xfId="34343"/>
    <cellStyle name="Output 4 3 2 5 2 2" xfId="34344"/>
    <cellStyle name="Output 4 3 2 5 3" xfId="34345"/>
    <cellStyle name="Output 4 3 2 6" xfId="34346"/>
    <cellStyle name="Output 4 3 2 6 2" xfId="34347"/>
    <cellStyle name="Output 4 3 2 6 2 2" xfId="34348"/>
    <cellStyle name="Output 4 3 2 6 3" xfId="34349"/>
    <cellStyle name="Output 4 3 2 7" xfId="34350"/>
    <cellStyle name="Output 4 3 2 7 2" xfId="34351"/>
    <cellStyle name="Output 4 3 2 7 2 2" xfId="34352"/>
    <cellStyle name="Output 4 3 2 7 3" xfId="34353"/>
    <cellStyle name="Output 4 3 2 8" xfId="34354"/>
    <cellStyle name="Output 4 3 2 8 2" xfId="34355"/>
    <cellStyle name="Output 4 3 2 8 2 2" xfId="34356"/>
    <cellStyle name="Output 4 3 2 8 3" xfId="34357"/>
    <cellStyle name="Output 4 3 2 9" xfId="34358"/>
    <cellStyle name="Output 4 3 2 9 2" xfId="34359"/>
    <cellStyle name="Output 4 3 2 9 2 2" xfId="34360"/>
    <cellStyle name="Output 4 3 2 9 3" xfId="34361"/>
    <cellStyle name="Output 4 3 3" xfId="952"/>
    <cellStyle name="Output 4 3 3 2" xfId="34362"/>
    <cellStyle name="Output 4 3 3 2 2" xfId="34363"/>
    <cellStyle name="Output 4 3 3 3" xfId="34364"/>
    <cellStyle name="Output 4 3 4" xfId="953"/>
    <cellStyle name="Output 4 3 4 2" xfId="34365"/>
    <cellStyle name="Output 4 3 4 2 2" xfId="34366"/>
    <cellStyle name="Output 4 3 4 3" xfId="34367"/>
    <cellStyle name="Output 4 3 5" xfId="954"/>
    <cellStyle name="Output 4 3 5 2" xfId="34368"/>
    <cellStyle name="Output 4 3 5 2 2" xfId="34369"/>
    <cellStyle name="Output 4 3 5 3" xfId="34370"/>
    <cellStyle name="Output 4 3 6" xfId="955"/>
    <cellStyle name="Output 4 3 6 2" xfId="34371"/>
    <cellStyle name="Output 4 3 6 2 2" xfId="34372"/>
    <cellStyle name="Output 4 3 6 3" xfId="34373"/>
    <cellStyle name="Output 4 3 7" xfId="34374"/>
    <cellStyle name="Output 4 3 7 2" xfId="34375"/>
    <cellStyle name="Output 4 3 7 2 2" xfId="34376"/>
    <cellStyle name="Output 4 3 7 3" xfId="34377"/>
    <cellStyle name="Output 4 3 8" xfId="34378"/>
    <cellStyle name="Output 4 3 8 2" xfId="34379"/>
    <cellStyle name="Output 4 3 8 2 2" xfId="34380"/>
    <cellStyle name="Output 4 3 8 3" xfId="34381"/>
    <cellStyle name="Output 4 3 9" xfId="34382"/>
    <cellStyle name="Output 4 3 9 2" xfId="34383"/>
    <cellStyle name="Output 4 3 9 2 2" xfId="34384"/>
    <cellStyle name="Output 4 3 9 3" xfId="34385"/>
    <cellStyle name="Output 4 4" xfId="956"/>
    <cellStyle name="Output 4 4 10" xfId="34386"/>
    <cellStyle name="Output 4 4 10 2" xfId="34387"/>
    <cellStyle name="Output 4 4 10 2 2" xfId="34388"/>
    <cellStyle name="Output 4 4 10 3" xfId="34389"/>
    <cellStyle name="Output 4 4 11" xfId="34390"/>
    <cellStyle name="Output 4 4 11 2" xfId="34391"/>
    <cellStyle name="Output 4 4 11 2 2" xfId="34392"/>
    <cellStyle name="Output 4 4 11 3" xfId="34393"/>
    <cellStyle name="Output 4 4 12" xfId="34394"/>
    <cellStyle name="Output 4 4 12 2" xfId="34395"/>
    <cellStyle name="Output 4 4 12 2 2" xfId="34396"/>
    <cellStyle name="Output 4 4 12 3" xfId="34397"/>
    <cellStyle name="Output 4 4 13" xfId="34398"/>
    <cellStyle name="Output 4 4 13 2" xfId="34399"/>
    <cellStyle name="Output 4 4 13 2 2" xfId="34400"/>
    <cellStyle name="Output 4 4 13 3" xfId="34401"/>
    <cellStyle name="Output 4 4 14" xfId="34402"/>
    <cellStyle name="Output 4 4 14 2" xfId="34403"/>
    <cellStyle name="Output 4 4 14 2 2" xfId="34404"/>
    <cellStyle name="Output 4 4 14 3" xfId="34405"/>
    <cellStyle name="Output 4 4 15" xfId="34406"/>
    <cellStyle name="Output 4 4 15 2" xfId="34407"/>
    <cellStyle name="Output 4 4 15 2 2" xfId="34408"/>
    <cellStyle name="Output 4 4 15 3" xfId="34409"/>
    <cellStyle name="Output 4 4 16" xfId="34410"/>
    <cellStyle name="Output 4 4 16 2" xfId="34411"/>
    <cellStyle name="Output 4 4 16 2 2" xfId="34412"/>
    <cellStyle name="Output 4 4 16 3" xfId="34413"/>
    <cellStyle name="Output 4 4 17" xfId="34414"/>
    <cellStyle name="Output 4 4 17 2" xfId="34415"/>
    <cellStyle name="Output 4 4 17 2 2" xfId="34416"/>
    <cellStyle name="Output 4 4 17 3" xfId="34417"/>
    <cellStyle name="Output 4 4 18" xfId="34418"/>
    <cellStyle name="Output 4 4 18 2" xfId="34419"/>
    <cellStyle name="Output 4 4 19" xfId="34420"/>
    <cellStyle name="Output 4 4 2" xfId="957"/>
    <cellStyle name="Output 4 4 2 10" xfId="34421"/>
    <cellStyle name="Output 4 4 2 10 2" xfId="34422"/>
    <cellStyle name="Output 4 4 2 10 2 2" xfId="34423"/>
    <cellStyle name="Output 4 4 2 10 3" xfId="34424"/>
    <cellStyle name="Output 4 4 2 11" xfId="34425"/>
    <cellStyle name="Output 4 4 2 11 2" xfId="34426"/>
    <cellStyle name="Output 4 4 2 11 2 2" xfId="34427"/>
    <cellStyle name="Output 4 4 2 11 3" xfId="34428"/>
    <cellStyle name="Output 4 4 2 12" xfId="34429"/>
    <cellStyle name="Output 4 4 2 12 2" xfId="34430"/>
    <cellStyle name="Output 4 4 2 12 2 2" xfId="34431"/>
    <cellStyle name="Output 4 4 2 12 3" xfId="34432"/>
    <cellStyle name="Output 4 4 2 13" xfId="34433"/>
    <cellStyle name="Output 4 4 2 13 2" xfId="34434"/>
    <cellStyle name="Output 4 4 2 13 2 2" xfId="34435"/>
    <cellStyle name="Output 4 4 2 13 3" xfId="34436"/>
    <cellStyle name="Output 4 4 2 14" xfId="34437"/>
    <cellStyle name="Output 4 4 2 14 2" xfId="34438"/>
    <cellStyle name="Output 4 4 2 14 2 2" xfId="34439"/>
    <cellStyle name="Output 4 4 2 14 3" xfId="34440"/>
    <cellStyle name="Output 4 4 2 15" xfId="34441"/>
    <cellStyle name="Output 4 4 2 15 2" xfId="34442"/>
    <cellStyle name="Output 4 4 2 15 2 2" xfId="34443"/>
    <cellStyle name="Output 4 4 2 15 3" xfId="34444"/>
    <cellStyle name="Output 4 4 2 16" xfId="34445"/>
    <cellStyle name="Output 4 4 2 16 2" xfId="34446"/>
    <cellStyle name="Output 4 4 2 16 2 2" xfId="34447"/>
    <cellStyle name="Output 4 4 2 16 3" xfId="34448"/>
    <cellStyle name="Output 4 4 2 17" xfId="34449"/>
    <cellStyle name="Output 4 4 2 17 2" xfId="34450"/>
    <cellStyle name="Output 4 4 2 17 2 2" xfId="34451"/>
    <cellStyle name="Output 4 4 2 17 3" xfId="34452"/>
    <cellStyle name="Output 4 4 2 18" xfId="34453"/>
    <cellStyle name="Output 4 4 2 18 2" xfId="34454"/>
    <cellStyle name="Output 4 4 2 18 2 2" xfId="34455"/>
    <cellStyle name="Output 4 4 2 18 3" xfId="34456"/>
    <cellStyle name="Output 4 4 2 19" xfId="34457"/>
    <cellStyle name="Output 4 4 2 19 2" xfId="34458"/>
    <cellStyle name="Output 4 4 2 19 2 2" xfId="34459"/>
    <cellStyle name="Output 4 4 2 19 3" xfId="34460"/>
    <cellStyle name="Output 4 4 2 2" xfId="34461"/>
    <cellStyle name="Output 4 4 2 2 2" xfId="34462"/>
    <cellStyle name="Output 4 4 2 2 2 2" xfId="34463"/>
    <cellStyle name="Output 4 4 2 2 3" xfId="34464"/>
    <cellStyle name="Output 4 4 2 20" xfId="34465"/>
    <cellStyle name="Output 4 4 2 20 2" xfId="34466"/>
    <cellStyle name="Output 4 4 2 20 2 2" xfId="34467"/>
    <cellStyle name="Output 4 4 2 20 3" xfId="34468"/>
    <cellStyle name="Output 4 4 2 21" xfId="34469"/>
    <cellStyle name="Output 4 4 2 21 2" xfId="34470"/>
    <cellStyle name="Output 4 4 2 22" xfId="34471"/>
    <cellStyle name="Output 4 4 2 3" xfId="34472"/>
    <cellStyle name="Output 4 4 2 3 2" xfId="34473"/>
    <cellStyle name="Output 4 4 2 3 2 2" xfId="34474"/>
    <cellStyle name="Output 4 4 2 3 3" xfId="34475"/>
    <cellStyle name="Output 4 4 2 4" xfId="34476"/>
    <cellStyle name="Output 4 4 2 4 2" xfId="34477"/>
    <cellStyle name="Output 4 4 2 4 2 2" xfId="34478"/>
    <cellStyle name="Output 4 4 2 4 3" xfId="34479"/>
    <cellStyle name="Output 4 4 2 5" xfId="34480"/>
    <cellStyle name="Output 4 4 2 5 2" xfId="34481"/>
    <cellStyle name="Output 4 4 2 5 2 2" xfId="34482"/>
    <cellStyle name="Output 4 4 2 5 3" xfId="34483"/>
    <cellStyle name="Output 4 4 2 6" xfId="34484"/>
    <cellStyle name="Output 4 4 2 6 2" xfId="34485"/>
    <cellStyle name="Output 4 4 2 6 2 2" xfId="34486"/>
    <cellStyle name="Output 4 4 2 6 3" xfId="34487"/>
    <cellStyle name="Output 4 4 2 7" xfId="34488"/>
    <cellStyle name="Output 4 4 2 7 2" xfId="34489"/>
    <cellStyle name="Output 4 4 2 7 2 2" xfId="34490"/>
    <cellStyle name="Output 4 4 2 7 3" xfId="34491"/>
    <cellStyle name="Output 4 4 2 8" xfId="34492"/>
    <cellStyle name="Output 4 4 2 8 2" xfId="34493"/>
    <cellStyle name="Output 4 4 2 8 2 2" xfId="34494"/>
    <cellStyle name="Output 4 4 2 8 3" xfId="34495"/>
    <cellStyle name="Output 4 4 2 9" xfId="34496"/>
    <cellStyle name="Output 4 4 2 9 2" xfId="34497"/>
    <cellStyle name="Output 4 4 2 9 2 2" xfId="34498"/>
    <cellStyle name="Output 4 4 2 9 3" xfId="34499"/>
    <cellStyle name="Output 4 4 3" xfId="958"/>
    <cellStyle name="Output 4 4 3 2" xfId="34500"/>
    <cellStyle name="Output 4 4 3 2 2" xfId="34501"/>
    <cellStyle name="Output 4 4 3 3" xfId="34502"/>
    <cellStyle name="Output 4 4 4" xfId="959"/>
    <cellStyle name="Output 4 4 4 2" xfId="34503"/>
    <cellStyle name="Output 4 4 4 2 2" xfId="34504"/>
    <cellStyle name="Output 4 4 4 3" xfId="34505"/>
    <cellStyle name="Output 4 4 5" xfId="960"/>
    <cellStyle name="Output 4 4 5 2" xfId="34506"/>
    <cellStyle name="Output 4 4 5 2 2" xfId="34507"/>
    <cellStyle name="Output 4 4 5 3" xfId="34508"/>
    <cellStyle name="Output 4 4 6" xfId="961"/>
    <cellStyle name="Output 4 4 6 2" xfId="34509"/>
    <cellStyle name="Output 4 4 6 2 2" xfId="34510"/>
    <cellStyle name="Output 4 4 6 3" xfId="34511"/>
    <cellStyle name="Output 4 4 7" xfId="34512"/>
    <cellStyle name="Output 4 4 7 2" xfId="34513"/>
    <cellStyle name="Output 4 4 7 2 2" xfId="34514"/>
    <cellStyle name="Output 4 4 7 3" xfId="34515"/>
    <cellStyle name="Output 4 4 8" xfId="34516"/>
    <cellStyle name="Output 4 4 8 2" xfId="34517"/>
    <cellStyle name="Output 4 4 8 2 2" xfId="34518"/>
    <cellStyle name="Output 4 4 8 3" xfId="34519"/>
    <cellStyle name="Output 4 4 9" xfId="34520"/>
    <cellStyle name="Output 4 4 9 2" xfId="34521"/>
    <cellStyle name="Output 4 4 9 2 2" xfId="34522"/>
    <cellStyle name="Output 4 4 9 3" xfId="34523"/>
    <cellStyle name="Output 4 5" xfId="962"/>
    <cellStyle name="Output 4 5 10" xfId="34524"/>
    <cellStyle name="Output 4 5 10 2" xfId="34525"/>
    <cellStyle name="Output 4 5 10 2 2" xfId="34526"/>
    <cellStyle name="Output 4 5 10 3" xfId="34527"/>
    <cellStyle name="Output 4 5 11" xfId="34528"/>
    <cellStyle name="Output 4 5 11 2" xfId="34529"/>
    <cellStyle name="Output 4 5 11 2 2" xfId="34530"/>
    <cellStyle name="Output 4 5 11 3" xfId="34531"/>
    <cellStyle name="Output 4 5 12" xfId="34532"/>
    <cellStyle name="Output 4 5 12 2" xfId="34533"/>
    <cellStyle name="Output 4 5 12 2 2" xfId="34534"/>
    <cellStyle name="Output 4 5 12 3" xfId="34535"/>
    <cellStyle name="Output 4 5 13" xfId="34536"/>
    <cellStyle name="Output 4 5 13 2" xfId="34537"/>
    <cellStyle name="Output 4 5 13 2 2" xfId="34538"/>
    <cellStyle name="Output 4 5 13 3" xfId="34539"/>
    <cellStyle name="Output 4 5 14" xfId="34540"/>
    <cellStyle name="Output 4 5 14 2" xfId="34541"/>
    <cellStyle name="Output 4 5 14 2 2" xfId="34542"/>
    <cellStyle name="Output 4 5 14 3" xfId="34543"/>
    <cellStyle name="Output 4 5 15" xfId="34544"/>
    <cellStyle name="Output 4 5 15 2" xfId="34545"/>
    <cellStyle name="Output 4 5 15 2 2" xfId="34546"/>
    <cellStyle name="Output 4 5 15 3" xfId="34547"/>
    <cellStyle name="Output 4 5 16" xfId="34548"/>
    <cellStyle name="Output 4 5 16 2" xfId="34549"/>
    <cellStyle name="Output 4 5 16 2 2" xfId="34550"/>
    <cellStyle name="Output 4 5 16 3" xfId="34551"/>
    <cellStyle name="Output 4 5 17" xfId="34552"/>
    <cellStyle name="Output 4 5 17 2" xfId="34553"/>
    <cellStyle name="Output 4 5 17 2 2" xfId="34554"/>
    <cellStyle name="Output 4 5 17 3" xfId="34555"/>
    <cellStyle name="Output 4 5 18" xfId="34556"/>
    <cellStyle name="Output 4 5 18 2" xfId="34557"/>
    <cellStyle name="Output 4 5 18 2 2" xfId="34558"/>
    <cellStyle name="Output 4 5 18 3" xfId="34559"/>
    <cellStyle name="Output 4 5 19" xfId="34560"/>
    <cellStyle name="Output 4 5 19 2" xfId="34561"/>
    <cellStyle name="Output 4 5 19 2 2" xfId="34562"/>
    <cellStyle name="Output 4 5 19 3" xfId="34563"/>
    <cellStyle name="Output 4 5 2" xfId="34564"/>
    <cellStyle name="Output 4 5 2 10" xfId="34565"/>
    <cellStyle name="Output 4 5 2 10 2" xfId="34566"/>
    <cellStyle name="Output 4 5 2 10 2 2" xfId="34567"/>
    <cellStyle name="Output 4 5 2 10 3" xfId="34568"/>
    <cellStyle name="Output 4 5 2 11" xfId="34569"/>
    <cellStyle name="Output 4 5 2 11 2" xfId="34570"/>
    <cellStyle name="Output 4 5 2 11 2 2" xfId="34571"/>
    <cellStyle name="Output 4 5 2 11 3" xfId="34572"/>
    <cellStyle name="Output 4 5 2 12" xfId="34573"/>
    <cellStyle name="Output 4 5 2 12 2" xfId="34574"/>
    <cellStyle name="Output 4 5 2 12 2 2" xfId="34575"/>
    <cellStyle name="Output 4 5 2 12 3" xfId="34576"/>
    <cellStyle name="Output 4 5 2 13" xfId="34577"/>
    <cellStyle name="Output 4 5 2 13 2" xfId="34578"/>
    <cellStyle name="Output 4 5 2 13 2 2" xfId="34579"/>
    <cellStyle name="Output 4 5 2 13 3" xfId="34580"/>
    <cellStyle name="Output 4 5 2 14" xfId="34581"/>
    <cellStyle name="Output 4 5 2 14 2" xfId="34582"/>
    <cellStyle name="Output 4 5 2 14 2 2" xfId="34583"/>
    <cellStyle name="Output 4 5 2 14 3" xfId="34584"/>
    <cellStyle name="Output 4 5 2 15" xfId="34585"/>
    <cellStyle name="Output 4 5 2 15 2" xfId="34586"/>
    <cellStyle name="Output 4 5 2 15 2 2" xfId="34587"/>
    <cellStyle name="Output 4 5 2 15 3" xfId="34588"/>
    <cellStyle name="Output 4 5 2 16" xfId="34589"/>
    <cellStyle name="Output 4 5 2 16 2" xfId="34590"/>
    <cellStyle name="Output 4 5 2 16 2 2" xfId="34591"/>
    <cellStyle name="Output 4 5 2 16 3" xfId="34592"/>
    <cellStyle name="Output 4 5 2 17" xfId="34593"/>
    <cellStyle name="Output 4 5 2 17 2" xfId="34594"/>
    <cellStyle name="Output 4 5 2 17 2 2" xfId="34595"/>
    <cellStyle name="Output 4 5 2 17 3" xfId="34596"/>
    <cellStyle name="Output 4 5 2 18" xfId="34597"/>
    <cellStyle name="Output 4 5 2 18 2" xfId="34598"/>
    <cellStyle name="Output 4 5 2 18 2 2" xfId="34599"/>
    <cellStyle name="Output 4 5 2 18 3" xfId="34600"/>
    <cellStyle name="Output 4 5 2 19" xfId="34601"/>
    <cellStyle name="Output 4 5 2 19 2" xfId="34602"/>
    <cellStyle name="Output 4 5 2 19 2 2" xfId="34603"/>
    <cellStyle name="Output 4 5 2 19 3" xfId="34604"/>
    <cellStyle name="Output 4 5 2 2" xfId="34605"/>
    <cellStyle name="Output 4 5 2 2 2" xfId="34606"/>
    <cellStyle name="Output 4 5 2 2 2 2" xfId="34607"/>
    <cellStyle name="Output 4 5 2 2 3" xfId="34608"/>
    <cellStyle name="Output 4 5 2 20" xfId="34609"/>
    <cellStyle name="Output 4 5 2 20 2" xfId="34610"/>
    <cellStyle name="Output 4 5 2 20 2 2" xfId="34611"/>
    <cellStyle name="Output 4 5 2 20 3" xfId="34612"/>
    <cellStyle name="Output 4 5 2 21" xfId="34613"/>
    <cellStyle name="Output 4 5 2 21 2" xfId="34614"/>
    <cellStyle name="Output 4 5 2 22" xfId="34615"/>
    <cellStyle name="Output 4 5 2 3" xfId="34616"/>
    <cellStyle name="Output 4 5 2 3 2" xfId="34617"/>
    <cellStyle name="Output 4 5 2 3 2 2" xfId="34618"/>
    <cellStyle name="Output 4 5 2 3 3" xfId="34619"/>
    <cellStyle name="Output 4 5 2 4" xfId="34620"/>
    <cellStyle name="Output 4 5 2 4 2" xfId="34621"/>
    <cellStyle name="Output 4 5 2 4 2 2" xfId="34622"/>
    <cellStyle name="Output 4 5 2 4 3" xfId="34623"/>
    <cellStyle name="Output 4 5 2 5" xfId="34624"/>
    <cellStyle name="Output 4 5 2 5 2" xfId="34625"/>
    <cellStyle name="Output 4 5 2 5 2 2" xfId="34626"/>
    <cellStyle name="Output 4 5 2 5 3" xfId="34627"/>
    <cellStyle name="Output 4 5 2 6" xfId="34628"/>
    <cellStyle name="Output 4 5 2 6 2" xfId="34629"/>
    <cellStyle name="Output 4 5 2 6 2 2" xfId="34630"/>
    <cellStyle name="Output 4 5 2 6 3" xfId="34631"/>
    <cellStyle name="Output 4 5 2 7" xfId="34632"/>
    <cellStyle name="Output 4 5 2 7 2" xfId="34633"/>
    <cellStyle name="Output 4 5 2 7 2 2" xfId="34634"/>
    <cellStyle name="Output 4 5 2 7 3" xfId="34635"/>
    <cellStyle name="Output 4 5 2 8" xfId="34636"/>
    <cellStyle name="Output 4 5 2 8 2" xfId="34637"/>
    <cellStyle name="Output 4 5 2 8 2 2" xfId="34638"/>
    <cellStyle name="Output 4 5 2 8 3" xfId="34639"/>
    <cellStyle name="Output 4 5 2 9" xfId="34640"/>
    <cellStyle name="Output 4 5 2 9 2" xfId="34641"/>
    <cellStyle name="Output 4 5 2 9 2 2" xfId="34642"/>
    <cellStyle name="Output 4 5 2 9 3" xfId="34643"/>
    <cellStyle name="Output 4 5 20" xfId="34644"/>
    <cellStyle name="Output 4 5 20 2" xfId="34645"/>
    <cellStyle name="Output 4 5 20 2 2" xfId="34646"/>
    <cellStyle name="Output 4 5 20 3" xfId="34647"/>
    <cellStyle name="Output 4 5 21" xfId="34648"/>
    <cellStyle name="Output 4 5 21 2" xfId="34649"/>
    <cellStyle name="Output 4 5 21 2 2" xfId="34650"/>
    <cellStyle name="Output 4 5 21 3" xfId="34651"/>
    <cellStyle name="Output 4 5 22" xfId="34652"/>
    <cellStyle name="Output 4 5 22 2" xfId="34653"/>
    <cellStyle name="Output 4 5 23" xfId="34654"/>
    <cellStyle name="Output 4 5 3" xfId="34655"/>
    <cellStyle name="Output 4 5 3 2" xfId="34656"/>
    <cellStyle name="Output 4 5 3 2 2" xfId="34657"/>
    <cellStyle name="Output 4 5 3 3" xfId="34658"/>
    <cellStyle name="Output 4 5 4" xfId="34659"/>
    <cellStyle name="Output 4 5 4 2" xfId="34660"/>
    <cellStyle name="Output 4 5 4 2 2" xfId="34661"/>
    <cellStyle name="Output 4 5 4 3" xfId="34662"/>
    <cellStyle name="Output 4 5 5" xfId="34663"/>
    <cellStyle name="Output 4 5 5 2" xfId="34664"/>
    <cellStyle name="Output 4 5 5 2 2" xfId="34665"/>
    <cellStyle name="Output 4 5 5 3" xfId="34666"/>
    <cellStyle name="Output 4 5 6" xfId="34667"/>
    <cellStyle name="Output 4 5 6 2" xfId="34668"/>
    <cellStyle name="Output 4 5 6 2 2" xfId="34669"/>
    <cellStyle name="Output 4 5 6 3" xfId="34670"/>
    <cellStyle name="Output 4 5 7" xfId="34671"/>
    <cellStyle name="Output 4 5 7 2" xfId="34672"/>
    <cellStyle name="Output 4 5 7 2 2" xfId="34673"/>
    <cellStyle name="Output 4 5 7 3" xfId="34674"/>
    <cellStyle name="Output 4 5 8" xfId="34675"/>
    <cellStyle name="Output 4 5 8 2" xfId="34676"/>
    <cellStyle name="Output 4 5 8 2 2" xfId="34677"/>
    <cellStyle name="Output 4 5 8 3" xfId="34678"/>
    <cellStyle name="Output 4 5 9" xfId="34679"/>
    <cellStyle name="Output 4 5 9 2" xfId="34680"/>
    <cellStyle name="Output 4 5 9 2 2" xfId="34681"/>
    <cellStyle name="Output 4 5 9 3" xfId="34682"/>
    <cellStyle name="Output 4 6" xfId="963"/>
    <cellStyle name="Output 4 6 10" xfId="34683"/>
    <cellStyle name="Output 4 6 10 2" xfId="34684"/>
    <cellStyle name="Output 4 6 10 2 2" xfId="34685"/>
    <cellStyle name="Output 4 6 10 3" xfId="34686"/>
    <cellStyle name="Output 4 6 11" xfId="34687"/>
    <cellStyle name="Output 4 6 11 2" xfId="34688"/>
    <cellStyle name="Output 4 6 11 2 2" xfId="34689"/>
    <cellStyle name="Output 4 6 11 3" xfId="34690"/>
    <cellStyle name="Output 4 6 12" xfId="34691"/>
    <cellStyle name="Output 4 6 12 2" xfId="34692"/>
    <cellStyle name="Output 4 6 12 2 2" xfId="34693"/>
    <cellStyle name="Output 4 6 12 3" xfId="34694"/>
    <cellStyle name="Output 4 6 13" xfId="34695"/>
    <cellStyle name="Output 4 6 13 2" xfId="34696"/>
    <cellStyle name="Output 4 6 13 2 2" xfId="34697"/>
    <cellStyle name="Output 4 6 13 3" xfId="34698"/>
    <cellStyle name="Output 4 6 14" xfId="34699"/>
    <cellStyle name="Output 4 6 14 2" xfId="34700"/>
    <cellStyle name="Output 4 6 14 2 2" xfId="34701"/>
    <cellStyle name="Output 4 6 14 3" xfId="34702"/>
    <cellStyle name="Output 4 6 15" xfId="34703"/>
    <cellStyle name="Output 4 6 15 2" xfId="34704"/>
    <cellStyle name="Output 4 6 15 2 2" xfId="34705"/>
    <cellStyle name="Output 4 6 15 3" xfId="34706"/>
    <cellStyle name="Output 4 6 16" xfId="34707"/>
    <cellStyle name="Output 4 6 16 2" xfId="34708"/>
    <cellStyle name="Output 4 6 16 2 2" xfId="34709"/>
    <cellStyle name="Output 4 6 16 3" xfId="34710"/>
    <cellStyle name="Output 4 6 17" xfId="34711"/>
    <cellStyle name="Output 4 6 17 2" xfId="34712"/>
    <cellStyle name="Output 4 6 17 2 2" xfId="34713"/>
    <cellStyle name="Output 4 6 17 3" xfId="34714"/>
    <cellStyle name="Output 4 6 18" xfId="34715"/>
    <cellStyle name="Output 4 6 18 2" xfId="34716"/>
    <cellStyle name="Output 4 6 18 2 2" xfId="34717"/>
    <cellStyle name="Output 4 6 18 3" xfId="34718"/>
    <cellStyle name="Output 4 6 19" xfId="34719"/>
    <cellStyle name="Output 4 6 19 2" xfId="34720"/>
    <cellStyle name="Output 4 6 19 2 2" xfId="34721"/>
    <cellStyle name="Output 4 6 19 3" xfId="34722"/>
    <cellStyle name="Output 4 6 2" xfId="34723"/>
    <cellStyle name="Output 4 6 2 2" xfId="34724"/>
    <cellStyle name="Output 4 6 2 2 2" xfId="34725"/>
    <cellStyle name="Output 4 6 2 3" xfId="34726"/>
    <cellStyle name="Output 4 6 20" xfId="34727"/>
    <cellStyle name="Output 4 6 20 2" xfId="34728"/>
    <cellStyle name="Output 4 6 20 2 2" xfId="34729"/>
    <cellStyle name="Output 4 6 20 3" xfId="34730"/>
    <cellStyle name="Output 4 6 21" xfId="34731"/>
    <cellStyle name="Output 4 6 21 2" xfId="34732"/>
    <cellStyle name="Output 4 6 22" xfId="34733"/>
    <cellStyle name="Output 4 6 3" xfId="34734"/>
    <cellStyle name="Output 4 6 3 2" xfId="34735"/>
    <cellStyle name="Output 4 6 3 2 2" xfId="34736"/>
    <cellStyle name="Output 4 6 3 3" xfId="34737"/>
    <cellStyle name="Output 4 6 4" xfId="34738"/>
    <cellStyle name="Output 4 6 4 2" xfId="34739"/>
    <cellStyle name="Output 4 6 4 2 2" xfId="34740"/>
    <cellStyle name="Output 4 6 4 3" xfId="34741"/>
    <cellStyle name="Output 4 6 5" xfId="34742"/>
    <cellStyle name="Output 4 6 5 2" xfId="34743"/>
    <cellStyle name="Output 4 6 5 2 2" xfId="34744"/>
    <cellStyle name="Output 4 6 5 3" xfId="34745"/>
    <cellStyle name="Output 4 6 6" xfId="34746"/>
    <cellStyle name="Output 4 6 6 2" xfId="34747"/>
    <cellStyle name="Output 4 6 6 2 2" xfId="34748"/>
    <cellStyle name="Output 4 6 6 3" xfId="34749"/>
    <cellStyle name="Output 4 6 7" xfId="34750"/>
    <cellStyle name="Output 4 6 7 2" xfId="34751"/>
    <cellStyle name="Output 4 6 7 2 2" xfId="34752"/>
    <cellStyle name="Output 4 6 7 3" xfId="34753"/>
    <cellStyle name="Output 4 6 8" xfId="34754"/>
    <cellStyle name="Output 4 6 8 2" xfId="34755"/>
    <cellStyle name="Output 4 6 8 2 2" xfId="34756"/>
    <cellStyle name="Output 4 6 8 3" xfId="34757"/>
    <cellStyle name="Output 4 6 9" xfId="34758"/>
    <cellStyle name="Output 4 6 9 2" xfId="34759"/>
    <cellStyle name="Output 4 6 9 2 2" xfId="34760"/>
    <cellStyle name="Output 4 6 9 3" xfId="34761"/>
    <cellStyle name="Output 4 7" xfId="964"/>
    <cellStyle name="Output 4 7 2" xfId="34762"/>
    <cellStyle name="Output 4 7 2 2" xfId="34763"/>
    <cellStyle name="Output 4 7 3" xfId="34764"/>
    <cellStyle name="Output 4 8" xfId="34765"/>
    <cellStyle name="Output 4 8 2" xfId="34766"/>
    <cellStyle name="Output 4 8 2 2" xfId="34767"/>
    <cellStyle name="Output 4 8 3" xfId="34768"/>
    <cellStyle name="Output 4 9" xfId="34769"/>
    <cellStyle name="Output 4 9 2" xfId="34770"/>
    <cellStyle name="Output 4 9 2 2" xfId="34771"/>
    <cellStyle name="Output 4 9 3" xfId="34772"/>
    <cellStyle name="Output 5" xfId="965"/>
    <cellStyle name="Output 5 10" xfId="34773"/>
    <cellStyle name="Output 5 10 2" xfId="34774"/>
    <cellStyle name="Output 5 10 2 2" xfId="34775"/>
    <cellStyle name="Output 5 10 3" xfId="34776"/>
    <cellStyle name="Output 5 11" xfId="34777"/>
    <cellStyle name="Output 5 11 2" xfId="34778"/>
    <cellStyle name="Output 5 11 2 2" xfId="34779"/>
    <cellStyle name="Output 5 11 3" xfId="34780"/>
    <cellStyle name="Output 5 12" xfId="34781"/>
    <cellStyle name="Output 5 12 2" xfId="34782"/>
    <cellStyle name="Output 5 12 2 2" xfId="34783"/>
    <cellStyle name="Output 5 12 3" xfId="34784"/>
    <cellStyle name="Output 5 13" xfId="34785"/>
    <cellStyle name="Output 5 13 2" xfId="34786"/>
    <cellStyle name="Output 5 13 2 2" xfId="34787"/>
    <cellStyle name="Output 5 13 3" xfId="34788"/>
    <cellStyle name="Output 5 14" xfId="34789"/>
    <cellStyle name="Output 5 14 2" xfId="34790"/>
    <cellStyle name="Output 5 14 2 2" xfId="34791"/>
    <cellStyle name="Output 5 14 3" xfId="34792"/>
    <cellStyle name="Output 5 15" xfId="34793"/>
    <cellStyle name="Output 5 15 2" xfId="34794"/>
    <cellStyle name="Output 5 15 2 2" xfId="34795"/>
    <cellStyle name="Output 5 15 3" xfId="34796"/>
    <cellStyle name="Output 5 16" xfId="34797"/>
    <cellStyle name="Output 5 16 2" xfId="34798"/>
    <cellStyle name="Output 5 16 2 2" xfId="34799"/>
    <cellStyle name="Output 5 16 3" xfId="34800"/>
    <cellStyle name="Output 5 17" xfId="34801"/>
    <cellStyle name="Output 5 17 2" xfId="34802"/>
    <cellStyle name="Output 5 17 2 2" xfId="34803"/>
    <cellStyle name="Output 5 17 3" xfId="34804"/>
    <cellStyle name="Output 5 18" xfId="34805"/>
    <cellStyle name="Output 5 18 2" xfId="34806"/>
    <cellStyle name="Output 5 18 2 2" xfId="34807"/>
    <cellStyle name="Output 5 18 3" xfId="34808"/>
    <cellStyle name="Output 5 19" xfId="34809"/>
    <cellStyle name="Output 5 19 2" xfId="34810"/>
    <cellStyle name="Output 5 19 2 2" xfId="34811"/>
    <cellStyle name="Output 5 19 3" xfId="34812"/>
    <cellStyle name="Output 5 2" xfId="966"/>
    <cellStyle name="Output 5 2 10" xfId="34813"/>
    <cellStyle name="Output 5 2 10 2" xfId="34814"/>
    <cellStyle name="Output 5 2 10 2 2" xfId="34815"/>
    <cellStyle name="Output 5 2 10 3" xfId="34816"/>
    <cellStyle name="Output 5 2 11" xfId="34817"/>
    <cellStyle name="Output 5 2 11 2" xfId="34818"/>
    <cellStyle name="Output 5 2 11 2 2" xfId="34819"/>
    <cellStyle name="Output 5 2 11 3" xfId="34820"/>
    <cellStyle name="Output 5 2 12" xfId="34821"/>
    <cellStyle name="Output 5 2 12 2" xfId="34822"/>
    <cellStyle name="Output 5 2 12 2 2" xfId="34823"/>
    <cellStyle name="Output 5 2 12 3" xfId="34824"/>
    <cellStyle name="Output 5 2 13" xfId="34825"/>
    <cellStyle name="Output 5 2 13 2" xfId="34826"/>
    <cellStyle name="Output 5 2 13 2 2" xfId="34827"/>
    <cellStyle name="Output 5 2 13 3" xfId="34828"/>
    <cellStyle name="Output 5 2 14" xfId="34829"/>
    <cellStyle name="Output 5 2 14 2" xfId="34830"/>
    <cellStyle name="Output 5 2 14 2 2" xfId="34831"/>
    <cellStyle name="Output 5 2 14 3" xfId="34832"/>
    <cellStyle name="Output 5 2 15" xfId="34833"/>
    <cellStyle name="Output 5 2 15 2" xfId="34834"/>
    <cellStyle name="Output 5 2 15 2 2" xfId="34835"/>
    <cellStyle name="Output 5 2 15 3" xfId="34836"/>
    <cellStyle name="Output 5 2 16" xfId="34837"/>
    <cellStyle name="Output 5 2 16 2" xfId="34838"/>
    <cellStyle name="Output 5 2 16 2 2" xfId="34839"/>
    <cellStyle name="Output 5 2 16 3" xfId="34840"/>
    <cellStyle name="Output 5 2 17" xfId="34841"/>
    <cellStyle name="Output 5 2 17 2" xfId="34842"/>
    <cellStyle name="Output 5 2 17 2 2" xfId="34843"/>
    <cellStyle name="Output 5 2 17 3" xfId="34844"/>
    <cellStyle name="Output 5 2 18" xfId="34845"/>
    <cellStyle name="Output 5 2 18 2" xfId="34846"/>
    <cellStyle name="Output 5 2 18 2 2" xfId="34847"/>
    <cellStyle name="Output 5 2 18 3" xfId="34848"/>
    <cellStyle name="Output 5 2 19" xfId="34849"/>
    <cellStyle name="Output 5 2 19 2" xfId="34850"/>
    <cellStyle name="Output 5 2 19 2 2" xfId="34851"/>
    <cellStyle name="Output 5 2 19 3" xfId="34852"/>
    <cellStyle name="Output 5 2 2" xfId="967"/>
    <cellStyle name="Output 5 2 2 10" xfId="34853"/>
    <cellStyle name="Output 5 2 2 10 2" xfId="34854"/>
    <cellStyle name="Output 5 2 2 10 2 2" xfId="34855"/>
    <cellStyle name="Output 5 2 2 10 3" xfId="34856"/>
    <cellStyle name="Output 5 2 2 11" xfId="34857"/>
    <cellStyle name="Output 5 2 2 11 2" xfId="34858"/>
    <cellStyle name="Output 5 2 2 11 2 2" xfId="34859"/>
    <cellStyle name="Output 5 2 2 11 3" xfId="34860"/>
    <cellStyle name="Output 5 2 2 12" xfId="34861"/>
    <cellStyle name="Output 5 2 2 12 2" xfId="34862"/>
    <cellStyle name="Output 5 2 2 12 2 2" xfId="34863"/>
    <cellStyle name="Output 5 2 2 12 3" xfId="34864"/>
    <cellStyle name="Output 5 2 2 13" xfId="34865"/>
    <cellStyle name="Output 5 2 2 13 2" xfId="34866"/>
    <cellStyle name="Output 5 2 2 13 2 2" xfId="34867"/>
    <cellStyle name="Output 5 2 2 13 3" xfId="34868"/>
    <cellStyle name="Output 5 2 2 14" xfId="34869"/>
    <cellStyle name="Output 5 2 2 14 2" xfId="34870"/>
    <cellStyle name="Output 5 2 2 14 2 2" xfId="34871"/>
    <cellStyle name="Output 5 2 2 14 3" xfId="34872"/>
    <cellStyle name="Output 5 2 2 15" xfId="34873"/>
    <cellStyle name="Output 5 2 2 15 2" xfId="34874"/>
    <cellStyle name="Output 5 2 2 15 2 2" xfId="34875"/>
    <cellStyle name="Output 5 2 2 15 3" xfId="34876"/>
    <cellStyle name="Output 5 2 2 16" xfId="34877"/>
    <cellStyle name="Output 5 2 2 16 2" xfId="34878"/>
    <cellStyle name="Output 5 2 2 16 2 2" xfId="34879"/>
    <cellStyle name="Output 5 2 2 16 3" xfId="34880"/>
    <cellStyle name="Output 5 2 2 17" xfId="34881"/>
    <cellStyle name="Output 5 2 2 17 2" xfId="34882"/>
    <cellStyle name="Output 5 2 2 17 2 2" xfId="34883"/>
    <cellStyle name="Output 5 2 2 17 3" xfId="34884"/>
    <cellStyle name="Output 5 2 2 18" xfId="34885"/>
    <cellStyle name="Output 5 2 2 18 2" xfId="34886"/>
    <cellStyle name="Output 5 2 2 19" xfId="34887"/>
    <cellStyle name="Output 5 2 2 2" xfId="34888"/>
    <cellStyle name="Output 5 2 2 2 10" xfId="34889"/>
    <cellStyle name="Output 5 2 2 2 10 2" xfId="34890"/>
    <cellStyle name="Output 5 2 2 2 10 2 2" xfId="34891"/>
    <cellStyle name="Output 5 2 2 2 10 3" xfId="34892"/>
    <cellStyle name="Output 5 2 2 2 11" xfId="34893"/>
    <cellStyle name="Output 5 2 2 2 11 2" xfId="34894"/>
    <cellStyle name="Output 5 2 2 2 11 2 2" xfId="34895"/>
    <cellStyle name="Output 5 2 2 2 11 3" xfId="34896"/>
    <cellStyle name="Output 5 2 2 2 12" xfId="34897"/>
    <cellStyle name="Output 5 2 2 2 12 2" xfId="34898"/>
    <cellStyle name="Output 5 2 2 2 12 2 2" xfId="34899"/>
    <cellStyle name="Output 5 2 2 2 12 3" xfId="34900"/>
    <cellStyle name="Output 5 2 2 2 13" xfId="34901"/>
    <cellStyle name="Output 5 2 2 2 13 2" xfId="34902"/>
    <cellStyle name="Output 5 2 2 2 13 2 2" xfId="34903"/>
    <cellStyle name="Output 5 2 2 2 13 3" xfId="34904"/>
    <cellStyle name="Output 5 2 2 2 14" xfId="34905"/>
    <cellStyle name="Output 5 2 2 2 14 2" xfId="34906"/>
    <cellStyle name="Output 5 2 2 2 14 2 2" xfId="34907"/>
    <cellStyle name="Output 5 2 2 2 14 3" xfId="34908"/>
    <cellStyle name="Output 5 2 2 2 15" xfId="34909"/>
    <cellStyle name="Output 5 2 2 2 15 2" xfId="34910"/>
    <cellStyle name="Output 5 2 2 2 15 2 2" xfId="34911"/>
    <cellStyle name="Output 5 2 2 2 15 3" xfId="34912"/>
    <cellStyle name="Output 5 2 2 2 16" xfId="34913"/>
    <cellStyle name="Output 5 2 2 2 16 2" xfId="34914"/>
    <cellStyle name="Output 5 2 2 2 16 2 2" xfId="34915"/>
    <cellStyle name="Output 5 2 2 2 16 3" xfId="34916"/>
    <cellStyle name="Output 5 2 2 2 17" xfId="34917"/>
    <cellStyle name="Output 5 2 2 2 17 2" xfId="34918"/>
    <cellStyle name="Output 5 2 2 2 17 2 2" xfId="34919"/>
    <cellStyle name="Output 5 2 2 2 17 3" xfId="34920"/>
    <cellStyle name="Output 5 2 2 2 18" xfId="34921"/>
    <cellStyle name="Output 5 2 2 2 18 2" xfId="34922"/>
    <cellStyle name="Output 5 2 2 2 18 2 2" xfId="34923"/>
    <cellStyle name="Output 5 2 2 2 18 3" xfId="34924"/>
    <cellStyle name="Output 5 2 2 2 19" xfId="34925"/>
    <cellStyle name="Output 5 2 2 2 19 2" xfId="34926"/>
    <cellStyle name="Output 5 2 2 2 19 2 2" xfId="34927"/>
    <cellStyle name="Output 5 2 2 2 19 3" xfId="34928"/>
    <cellStyle name="Output 5 2 2 2 2" xfId="34929"/>
    <cellStyle name="Output 5 2 2 2 2 2" xfId="34930"/>
    <cellStyle name="Output 5 2 2 2 2 2 2" xfId="34931"/>
    <cellStyle name="Output 5 2 2 2 2 3" xfId="34932"/>
    <cellStyle name="Output 5 2 2 2 20" xfId="34933"/>
    <cellStyle name="Output 5 2 2 2 20 2" xfId="34934"/>
    <cellStyle name="Output 5 2 2 2 20 2 2" xfId="34935"/>
    <cellStyle name="Output 5 2 2 2 20 3" xfId="34936"/>
    <cellStyle name="Output 5 2 2 2 21" xfId="34937"/>
    <cellStyle name="Output 5 2 2 2 21 2" xfId="34938"/>
    <cellStyle name="Output 5 2 2 2 22" xfId="34939"/>
    <cellStyle name="Output 5 2 2 2 3" xfId="34940"/>
    <cellStyle name="Output 5 2 2 2 3 2" xfId="34941"/>
    <cellStyle name="Output 5 2 2 2 3 2 2" xfId="34942"/>
    <cellStyle name="Output 5 2 2 2 3 3" xfId="34943"/>
    <cellStyle name="Output 5 2 2 2 4" xfId="34944"/>
    <cellStyle name="Output 5 2 2 2 4 2" xfId="34945"/>
    <cellStyle name="Output 5 2 2 2 4 2 2" xfId="34946"/>
    <cellStyle name="Output 5 2 2 2 4 3" xfId="34947"/>
    <cellStyle name="Output 5 2 2 2 5" xfId="34948"/>
    <cellStyle name="Output 5 2 2 2 5 2" xfId="34949"/>
    <cellStyle name="Output 5 2 2 2 5 2 2" xfId="34950"/>
    <cellStyle name="Output 5 2 2 2 5 3" xfId="34951"/>
    <cellStyle name="Output 5 2 2 2 6" xfId="34952"/>
    <cellStyle name="Output 5 2 2 2 6 2" xfId="34953"/>
    <cellStyle name="Output 5 2 2 2 6 2 2" xfId="34954"/>
    <cellStyle name="Output 5 2 2 2 6 3" xfId="34955"/>
    <cellStyle name="Output 5 2 2 2 7" xfId="34956"/>
    <cellStyle name="Output 5 2 2 2 7 2" xfId="34957"/>
    <cellStyle name="Output 5 2 2 2 7 2 2" xfId="34958"/>
    <cellStyle name="Output 5 2 2 2 7 3" xfId="34959"/>
    <cellStyle name="Output 5 2 2 2 8" xfId="34960"/>
    <cellStyle name="Output 5 2 2 2 8 2" xfId="34961"/>
    <cellStyle name="Output 5 2 2 2 8 2 2" xfId="34962"/>
    <cellStyle name="Output 5 2 2 2 8 3" xfId="34963"/>
    <cellStyle name="Output 5 2 2 2 9" xfId="34964"/>
    <cellStyle name="Output 5 2 2 2 9 2" xfId="34965"/>
    <cellStyle name="Output 5 2 2 2 9 2 2" xfId="34966"/>
    <cellStyle name="Output 5 2 2 2 9 3" xfId="34967"/>
    <cellStyle name="Output 5 2 2 3" xfId="34968"/>
    <cellStyle name="Output 5 2 2 3 2" xfId="34969"/>
    <cellStyle name="Output 5 2 2 3 2 2" xfId="34970"/>
    <cellStyle name="Output 5 2 2 3 3" xfId="34971"/>
    <cellStyle name="Output 5 2 2 4" xfId="34972"/>
    <cellStyle name="Output 5 2 2 4 2" xfId="34973"/>
    <cellStyle name="Output 5 2 2 4 2 2" xfId="34974"/>
    <cellStyle name="Output 5 2 2 4 3" xfId="34975"/>
    <cellStyle name="Output 5 2 2 5" xfId="34976"/>
    <cellStyle name="Output 5 2 2 5 2" xfId="34977"/>
    <cellStyle name="Output 5 2 2 5 2 2" xfId="34978"/>
    <cellStyle name="Output 5 2 2 5 3" xfId="34979"/>
    <cellStyle name="Output 5 2 2 6" xfId="34980"/>
    <cellStyle name="Output 5 2 2 6 2" xfId="34981"/>
    <cellStyle name="Output 5 2 2 6 2 2" xfId="34982"/>
    <cellStyle name="Output 5 2 2 6 3" xfId="34983"/>
    <cellStyle name="Output 5 2 2 7" xfId="34984"/>
    <cellStyle name="Output 5 2 2 7 2" xfId="34985"/>
    <cellStyle name="Output 5 2 2 7 2 2" xfId="34986"/>
    <cellStyle name="Output 5 2 2 7 3" xfId="34987"/>
    <cellStyle name="Output 5 2 2 8" xfId="34988"/>
    <cellStyle name="Output 5 2 2 8 2" xfId="34989"/>
    <cellStyle name="Output 5 2 2 8 2 2" xfId="34990"/>
    <cellStyle name="Output 5 2 2 8 3" xfId="34991"/>
    <cellStyle name="Output 5 2 2 9" xfId="34992"/>
    <cellStyle name="Output 5 2 2 9 2" xfId="34993"/>
    <cellStyle name="Output 5 2 2 9 2 2" xfId="34994"/>
    <cellStyle name="Output 5 2 2 9 3" xfId="34995"/>
    <cellStyle name="Output 5 2 20" xfId="34996"/>
    <cellStyle name="Output 5 2 20 2" xfId="34997"/>
    <cellStyle name="Output 5 2 20 2 2" xfId="34998"/>
    <cellStyle name="Output 5 2 20 3" xfId="34999"/>
    <cellStyle name="Output 5 2 21" xfId="35000"/>
    <cellStyle name="Output 5 2 21 2" xfId="35001"/>
    <cellStyle name="Output 5 2 22" xfId="35002"/>
    <cellStyle name="Output 5 2 3" xfId="968"/>
    <cellStyle name="Output 5 2 3 10" xfId="35003"/>
    <cellStyle name="Output 5 2 3 10 2" xfId="35004"/>
    <cellStyle name="Output 5 2 3 10 2 2" xfId="35005"/>
    <cellStyle name="Output 5 2 3 10 3" xfId="35006"/>
    <cellStyle name="Output 5 2 3 11" xfId="35007"/>
    <cellStyle name="Output 5 2 3 11 2" xfId="35008"/>
    <cellStyle name="Output 5 2 3 11 2 2" xfId="35009"/>
    <cellStyle name="Output 5 2 3 11 3" xfId="35010"/>
    <cellStyle name="Output 5 2 3 12" xfId="35011"/>
    <cellStyle name="Output 5 2 3 12 2" xfId="35012"/>
    <cellStyle name="Output 5 2 3 12 2 2" xfId="35013"/>
    <cellStyle name="Output 5 2 3 12 3" xfId="35014"/>
    <cellStyle name="Output 5 2 3 13" xfId="35015"/>
    <cellStyle name="Output 5 2 3 13 2" xfId="35016"/>
    <cellStyle name="Output 5 2 3 13 2 2" xfId="35017"/>
    <cellStyle name="Output 5 2 3 13 3" xfId="35018"/>
    <cellStyle name="Output 5 2 3 14" xfId="35019"/>
    <cellStyle name="Output 5 2 3 14 2" xfId="35020"/>
    <cellStyle name="Output 5 2 3 14 2 2" xfId="35021"/>
    <cellStyle name="Output 5 2 3 14 3" xfId="35022"/>
    <cellStyle name="Output 5 2 3 15" xfId="35023"/>
    <cellStyle name="Output 5 2 3 15 2" xfId="35024"/>
    <cellStyle name="Output 5 2 3 15 2 2" xfId="35025"/>
    <cellStyle name="Output 5 2 3 15 3" xfId="35026"/>
    <cellStyle name="Output 5 2 3 16" xfId="35027"/>
    <cellStyle name="Output 5 2 3 16 2" xfId="35028"/>
    <cellStyle name="Output 5 2 3 16 2 2" xfId="35029"/>
    <cellStyle name="Output 5 2 3 16 3" xfId="35030"/>
    <cellStyle name="Output 5 2 3 17" xfId="35031"/>
    <cellStyle name="Output 5 2 3 17 2" xfId="35032"/>
    <cellStyle name="Output 5 2 3 17 2 2" xfId="35033"/>
    <cellStyle name="Output 5 2 3 17 3" xfId="35034"/>
    <cellStyle name="Output 5 2 3 18" xfId="35035"/>
    <cellStyle name="Output 5 2 3 18 2" xfId="35036"/>
    <cellStyle name="Output 5 2 3 19" xfId="35037"/>
    <cellStyle name="Output 5 2 3 2" xfId="35038"/>
    <cellStyle name="Output 5 2 3 2 10" xfId="35039"/>
    <cellStyle name="Output 5 2 3 2 10 2" xfId="35040"/>
    <cellStyle name="Output 5 2 3 2 10 2 2" xfId="35041"/>
    <cellStyle name="Output 5 2 3 2 10 3" xfId="35042"/>
    <cellStyle name="Output 5 2 3 2 11" xfId="35043"/>
    <cellStyle name="Output 5 2 3 2 11 2" xfId="35044"/>
    <cellStyle name="Output 5 2 3 2 11 2 2" xfId="35045"/>
    <cellStyle name="Output 5 2 3 2 11 3" xfId="35046"/>
    <cellStyle name="Output 5 2 3 2 12" xfId="35047"/>
    <cellStyle name="Output 5 2 3 2 12 2" xfId="35048"/>
    <cellStyle name="Output 5 2 3 2 12 2 2" xfId="35049"/>
    <cellStyle name="Output 5 2 3 2 12 3" xfId="35050"/>
    <cellStyle name="Output 5 2 3 2 13" xfId="35051"/>
    <cellStyle name="Output 5 2 3 2 13 2" xfId="35052"/>
    <cellStyle name="Output 5 2 3 2 13 2 2" xfId="35053"/>
    <cellStyle name="Output 5 2 3 2 13 3" xfId="35054"/>
    <cellStyle name="Output 5 2 3 2 14" xfId="35055"/>
    <cellStyle name="Output 5 2 3 2 14 2" xfId="35056"/>
    <cellStyle name="Output 5 2 3 2 14 2 2" xfId="35057"/>
    <cellStyle name="Output 5 2 3 2 14 3" xfId="35058"/>
    <cellStyle name="Output 5 2 3 2 15" xfId="35059"/>
    <cellStyle name="Output 5 2 3 2 15 2" xfId="35060"/>
    <cellStyle name="Output 5 2 3 2 15 2 2" xfId="35061"/>
    <cellStyle name="Output 5 2 3 2 15 3" xfId="35062"/>
    <cellStyle name="Output 5 2 3 2 16" xfId="35063"/>
    <cellStyle name="Output 5 2 3 2 16 2" xfId="35064"/>
    <cellStyle name="Output 5 2 3 2 16 2 2" xfId="35065"/>
    <cellStyle name="Output 5 2 3 2 16 3" xfId="35066"/>
    <cellStyle name="Output 5 2 3 2 17" xfId="35067"/>
    <cellStyle name="Output 5 2 3 2 17 2" xfId="35068"/>
    <cellStyle name="Output 5 2 3 2 17 2 2" xfId="35069"/>
    <cellStyle name="Output 5 2 3 2 17 3" xfId="35070"/>
    <cellStyle name="Output 5 2 3 2 18" xfId="35071"/>
    <cellStyle name="Output 5 2 3 2 18 2" xfId="35072"/>
    <cellStyle name="Output 5 2 3 2 18 2 2" xfId="35073"/>
    <cellStyle name="Output 5 2 3 2 18 3" xfId="35074"/>
    <cellStyle name="Output 5 2 3 2 19" xfId="35075"/>
    <cellStyle name="Output 5 2 3 2 19 2" xfId="35076"/>
    <cellStyle name="Output 5 2 3 2 19 2 2" xfId="35077"/>
    <cellStyle name="Output 5 2 3 2 19 3" xfId="35078"/>
    <cellStyle name="Output 5 2 3 2 2" xfId="35079"/>
    <cellStyle name="Output 5 2 3 2 2 2" xfId="35080"/>
    <cellStyle name="Output 5 2 3 2 2 2 2" xfId="35081"/>
    <cellStyle name="Output 5 2 3 2 2 3" xfId="35082"/>
    <cellStyle name="Output 5 2 3 2 20" xfId="35083"/>
    <cellStyle name="Output 5 2 3 2 20 2" xfId="35084"/>
    <cellStyle name="Output 5 2 3 2 20 2 2" xfId="35085"/>
    <cellStyle name="Output 5 2 3 2 20 3" xfId="35086"/>
    <cellStyle name="Output 5 2 3 2 21" xfId="35087"/>
    <cellStyle name="Output 5 2 3 2 21 2" xfId="35088"/>
    <cellStyle name="Output 5 2 3 2 22" xfId="35089"/>
    <cellStyle name="Output 5 2 3 2 3" xfId="35090"/>
    <cellStyle name="Output 5 2 3 2 3 2" xfId="35091"/>
    <cellStyle name="Output 5 2 3 2 3 2 2" xfId="35092"/>
    <cellStyle name="Output 5 2 3 2 3 3" xfId="35093"/>
    <cellStyle name="Output 5 2 3 2 4" xfId="35094"/>
    <cellStyle name="Output 5 2 3 2 4 2" xfId="35095"/>
    <cellStyle name="Output 5 2 3 2 4 2 2" xfId="35096"/>
    <cellStyle name="Output 5 2 3 2 4 3" xfId="35097"/>
    <cellStyle name="Output 5 2 3 2 5" xfId="35098"/>
    <cellStyle name="Output 5 2 3 2 5 2" xfId="35099"/>
    <cellStyle name="Output 5 2 3 2 5 2 2" xfId="35100"/>
    <cellStyle name="Output 5 2 3 2 5 3" xfId="35101"/>
    <cellStyle name="Output 5 2 3 2 6" xfId="35102"/>
    <cellStyle name="Output 5 2 3 2 6 2" xfId="35103"/>
    <cellStyle name="Output 5 2 3 2 6 2 2" xfId="35104"/>
    <cellStyle name="Output 5 2 3 2 6 3" xfId="35105"/>
    <cellStyle name="Output 5 2 3 2 7" xfId="35106"/>
    <cellStyle name="Output 5 2 3 2 7 2" xfId="35107"/>
    <cellStyle name="Output 5 2 3 2 7 2 2" xfId="35108"/>
    <cellStyle name="Output 5 2 3 2 7 3" xfId="35109"/>
    <cellStyle name="Output 5 2 3 2 8" xfId="35110"/>
    <cellStyle name="Output 5 2 3 2 8 2" xfId="35111"/>
    <cellStyle name="Output 5 2 3 2 8 2 2" xfId="35112"/>
    <cellStyle name="Output 5 2 3 2 8 3" xfId="35113"/>
    <cellStyle name="Output 5 2 3 2 9" xfId="35114"/>
    <cellStyle name="Output 5 2 3 2 9 2" xfId="35115"/>
    <cellStyle name="Output 5 2 3 2 9 2 2" xfId="35116"/>
    <cellStyle name="Output 5 2 3 2 9 3" xfId="35117"/>
    <cellStyle name="Output 5 2 3 3" xfId="35118"/>
    <cellStyle name="Output 5 2 3 3 2" xfId="35119"/>
    <cellStyle name="Output 5 2 3 3 2 2" xfId="35120"/>
    <cellStyle name="Output 5 2 3 3 3" xfId="35121"/>
    <cellStyle name="Output 5 2 3 4" xfId="35122"/>
    <cellStyle name="Output 5 2 3 4 2" xfId="35123"/>
    <cellStyle name="Output 5 2 3 4 2 2" xfId="35124"/>
    <cellStyle name="Output 5 2 3 4 3" xfId="35125"/>
    <cellStyle name="Output 5 2 3 5" xfId="35126"/>
    <cellStyle name="Output 5 2 3 5 2" xfId="35127"/>
    <cellStyle name="Output 5 2 3 5 2 2" xfId="35128"/>
    <cellStyle name="Output 5 2 3 5 3" xfId="35129"/>
    <cellStyle name="Output 5 2 3 6" xfId="35130"/>
    <cellStyle name="Output 5 2 3 6 2" xfId="35131"/>
    <cellStyle name="Output 5 2 3 6 2 2" xfId="35132"/>
    <cellStyle name="Output 5 2 3 6 3" xfId="35133"/>
    <cellStyle name="Output 5 2 3 7" xfId="35134"/>
    <cellStyle name="Output 5 2 3 7 2" xfId="35135"/>
    <cellStyle name="Output 5 2 3 7 2 2" xfId="35136"/>
    <cellStyle name="Output 5 2 3 7 3" xfId="35137"/>
    <cellStyle name="Output 5 2 3 8" xfId="35138"/>
    <cellStyle name="Output 5 2 3 8 2" xfId="35139"/>
    <cellStyle name="Output 5 2 3 8 2 2" xfId="35140"/>
    <cellStyle name="Output 5 2 3 8 3" xfId="35141"/>
    <cellStyle name="Output 5 2 3 9" xfId="35142"/>
    <cellStyle name="Output 5 2 3 9 2" xfId="35143"/>
    <cellStyle name="Output 5 2 3 9 2 2" xfId="35144"/>
    <cellStyle name="Output 5 2 3 9 3" xfId="35145"/>
    <cellStyle name="Output 5 2 4" xfId="969"/>
    <cellStyle name="Output 5 2 4 10" xfId="35146"/>
    <cellStyle name="Output 5 2 4 10 2" xfId="35147"/>
    <cellStyle name="Output 5 2 4 10 2 2" xfId="35148"/>
    <cellStyle name="Output 5 2 4 10 3" xfId="35149"/>
    <cellStyle name="Output 5 2 4 11" xfId="35150"/>
    <cellStyle name="Output 5 2 4 11 2" xfId="35151"/>
    <cellStyle name="Output 5 2 4 11 2 2" xfId="35152"/>
    <cellStyle name="Output 5 2 4 11 3" xfId="35153"/>
    <cellStyle name="Output 5 2 4 12" xfId="35154"/>
    <cellStyle name="Output 5 2 4 12 2" xfId="35155"/>
    <cellStyle name="Output 5 2 4 12 2 2" xfId="35156"/>
    <cellStyle name="Output 5 2 4 12 3" xfId="35157"/>
    <cellStyle name="Output 5 2 4 13" xfId="35158"/>
    <cellStyle name="Output 5 2 4 13 2" xfId="35159"/>
    <cellStyle name="Output 5 2 4 13 2 2" xfId="35160"/>
    <cellStyle name="Output 5 2 4 13 3" xfId="35161"/>
    <cellStyle name="Output 5 2 4 14" xfId="35162"/>
    <cellStyle name="Output 5 2 4 14 2" xfId="35163"/>
    <cellStyle name="Output 5 2 4 14 2 2" xfId="35164"/>
    <cellStyle name="Output 5 2 4 14 3" xfId="35165"/>
    <cellStyle name="Output 5 2 4 15" xfId="35166"/>
    <cellStyle name="Output 5 2 4 15 2" xfId="35167"/>
    <cellStyle name="Output 5 2 4 15 2 2" xfId="35168"/>
    <cellStyle name="Output 5 2 4 15 3" xfId="35169"/>
    <cellStyle name="Output 5 2 4 16" xfId="35170"/>
    <cellStyle name="Output 5 2 4 16 2" xfId="35171"/>
    <cellStyle name="Output 5 2 4 16 2 2" xfId="35172"/>
    <cellStyle name="Output 5 2 4 16 3" xfId="35173"/>
    <cellStyle name="Output 5 2 4 17" xfId="35174"/>
    <cellStyle name="Output 5 2 4 17 2" xfId="35175"/>
    <cellStyle name="Output 5 2 4 17 2 2" xfId="35176"/>
    <cellStyle name="Output 5 2 4 17 3" xfId="35177"/>
    <cellStyle name="Output 5 2 4 18" xfId="35178"/>
    <cellStyle name="Output 5 2 4 18 2" xfId="35179"/>
    <cellStyle name="Output 5 2 4 18 2 2" xfId="35180"/>
    <cellStyle name="Output 5 2 4 18 3" xfId="35181"/>
    <cellStyle name="Output 5 2 4 19" xfId="35182"/>
    <cellStyle name="Output 5 2 4 19 2" xfId="35183"/>
    <cellStyle name="Output 5 2 4 19 2 2" xfId="35184"/>
    <cellStyle name="Output 5 2 4 19 3" xfId="35185"/>
    <cellStyle name="Output 5 2 4 2" xfId="35186"/>
    <cellStyle name="Output 5 2 4 2 10" xfId="35187"/>
    <cellStyle name="Output 5 2 4 2 10 2" xfId="35188"/>
    <cellStyle name="Output 5 2 4 2 10 2 2" xfId="35189"/>
    <cellStyle name="Output 5 2 4 2 10 3" xfId="35190"/>
    <cellStyle name="Output 5 2 4 2 11" xfId="35191"/>
    <cellStyle name="Output 5 2 4 2 11 2" xfId="35192"/>
    <cellStyle name="Output 5 2 4 2 11 2 2" xfId="35193"/>
    <cellStyle name="Output 5 2 4 2 11 3" xfId="35194"/>
    <cellStyle name="Output 5 2 4 2 12" xfId="35195"/>
    <cellStyle name="Output 5 2 4 2 12 2" xfId="35196"/>
    <cellStyle name="Output 5 2 4 2 12 2 2" xfId="35197"/>
    <cellStyle name="Output 5 2 4 2 12 3" xfId="35198"/>
    <cellStyle name="Output 5 2 4 2 13" xfId="35199"/>
    <cellStyle name="Output 5 2 4 2 13 2" xfId="35200"/>
    <cellStyle name="Output 5 2 4 2 13 2 2" xfId="35201"/>
    <cellStyle name="Output 5 2 4 2 13 3" xfId="35202"/>
    <cellStyle name="Output 5 2 4 2 14" xfId="35203"/>
    <cellStyle name="Output 5 2 4 2 14 2" xfId="35204"/>
    <cellStyle name="Output 5 2 4 2 14 2 2" xfId="35205"/>
    <cellStyle name="Output 5 2 4 2 14 3" xfId="35206"/>
    <cellStyle name="Output 5 2 4 2 15" xfId="35207"/>
    <cellStyle name="Output 5 2 4 2 15 2" xfId="35208"/>
    <cellStyle name="Output 5 2 4 2 15 2 2" xfId="35209"/>
    <cellStyle name="Output 5 2 4 2 15 3" xfId="35210"/>
    <cellStyle name="Output 5 2 4 2 16" xfId="35211"/>
    <cellStyle name="Output 5 2 4 2 16 2" xfId="35212"/>
    <cellStyle name="Output 5 2 4 2 16 2 2" xfId="35213"/>
    <cellStyle name="Output 5 2 4 2 16 3" xfId="35214"/>
    <cellStyle name="Output 5 2 4 2 17" xfId="35215"/>
    <cellStyle name="Output 5 2 4 2 17 2" xfId="35216"/>
    <cellStyle name="Output 5 2 4 2 17 2 2" xfId="35217"/>
    <cellStyle name="Output 5 2 4 2 17 3" xfId="35218"/>
    <cellStyle name="Output 5 2 4 2 18" xfId="35219"/>
    <cellStyle name="Output 5 2 4 2 18 2" xfId="35220"/>
    <cellStyle name="Output 5 2 4 2 18 2 2" xfId="35221"/>
    <cellStyle name="Output 5 2 4 2 18 3" xfId="35222"/>
    <cellStyle name="Output 5 2 4 2 19" xfId="35223"/>
    <cellStyle name="Output 5 2 4 2 19 2" xfId="35224"/>
    <cellStyle name="Output 5 2 4 2 19 2 2" xfId="35225"/>
    <cellStyle name="Output 5 2 4 2 19 3" xfId="35226"/>
    <cellStyle name="Output 5 2 4 2 2" xfId="35227"/>
    <cellStyle name="Output 5 2 4 2 2 2" xfId="35228"/>
    <cellStyle name="Output 5 2 4 2 2 2 2" xfId="35229"/>
    <cellStyle name="Output 5 2 4 2 2 3" xfId="35230"/>
    <cellStyle name="Output 5 2 4 2 20" xfId="35231"/>
    <cellStyle name="Output 5 2 4 2 20 2" xfId="35232"/>
    <cellStyle name="Output 5 2 4 2 20 2 2" xfId="35233"/>
    <cellStyle name="Output 5 2 4 2 20 3" xfId="35234"/>
    <cellStyle name="Output 5 2 4 2 21" xfId="35235"/>
    <cellStyle name="Output 5 2 4 2 21 2" xfId="35236"/>
    <cellStyle name="Output 5 2 4 2 22" xfId="35237"/>
    <cellStyle name="Output 5 2 4 2 3" xfId="35238"/>
    <cellStyle name="Output 5 2 4 2 3 2" xfId="35239"/>
    <cellStyle name="Output 5 2 4 2 3 2 2" xfId="35240"/>
    <cellStyle name="Output 5 2 4 2 3 3" xfId="35241"/>
    <cellStyle name="Output 5 2 4 2 4" xfId="35242"/>
    <cellStyle name="Output 5 2 4 2 4 2" xfId="35243"/>
    <cellStyle name="Output 5 2 4 2 4 2 2" xfId="35244"/>
    <cellStyle name="Output 5 2 4 2 4 3" xfId="35245"/>
    <cellStyle name="Output 5 2 4 2 5" xfId="35246"/>
    <cellStyle name="Output 5 2 4 2 5 2" xfId="35247"/>
    <cellStyle name="Output 5 2 4 2 5 2 2" xfId="35248"/>
    <cellStyle name="Output 5 2 4 2 5 3" xfId="35249"/>
    <cellStyle name="Output 5 2 4 2 6" xfId="35250"/>
    <cellStyle name="Output 5 2 4 2 6 2" xfId="35251"/>
    <cellStyle name="Output 5 2 4 2 6 2 2" xfId="35252"/>
    <cellStyle name="Output 5 2 4 2 6 3" xfId="35253"/>
    <cellStyle name="Output 5 2 4 2 7" xfId="35254"/>
    <cellStyle name="Output 5 2 4 2 7 2" xfId="35255"/>
    <cellStyle name="Output 5 2 4 2 7 2 2" xfId="35256"/>
    <cellStyle name="Output 5 2 4 2 7 3" xfId="35257"/>
    <cellStyle name="Output 5 2 4 2 8" xfId="35258"/>
    <cellStyle name="Output 5 2 4 2 8 2" xfId="35259"/>
    <cellStyle name="Output 5 2 4 2 8 2 2" xfId="35260"/>
    <cellStyle name="Output 5 2 4 2 8 3" xfId="35261"/>
    <cellStyle name="Output 5 2 4 2 9" xfId="35262"/>
    <cellStyle name="Output 5 2 4 2 9 2" xfId="35263"/>
    <cellStyle name="Output 5 2 4 2 9 2 2" xfId="35264"/>
    <cellStyle name="Output 5 2 4 2 9 3" xfId="35265"/>
    <cellStyle name="Output 5 2 4 20" xfId="35266"/>
    <cellStyle name="Output 5 2 4 20 2" xfId="35267"/>
    <cellStyle name="Output 5 2 4 20 2 2" xfId="35268"/>
    <cellStyle name="Output 5 2 4 20 3" xfId="35269"/>
    <cellStyle name="Output 5 2 4 21" xfId="35270"/>
    <cellStyle name="Output 5 2 4 21 2" xfId="35271"/>
    <cellStyle name="Output 5 2 4 21 2 2" xfId="35272"/>
    <cellStyle name="Output 5 2 4 21 3" xfId="35273"/>
    <cellStyle name="Output 5 2 4 22" xfId="35274"/>
    <cellStyle name="Output 5 2 4 22 2" xfId="35275"/>
    <cellStyle name="Output 5 2 4 23" xfId="35276"/>
    <cellStyle name="Output 5 2 4 3" xfId="35277"/>
    <cellStyle name="Output 5 2 4 3 2" xfId="35278"/>
    <cellStyle name="Output 5 2 4 3 2 2" xfId="35279"/>
    <cellStyle name="Output 5 2 4 3 3" xfId="35280"/>
    <cellStyle name="Output 5 2 4 4" xfId="35281"/>
    <cellStyle name="Output 5 2 4 4 2" xfId="35282"/>
    <cellStyle name="Output 5 2 4 4 2 2" xfId="35283"/>
    <cellStyle name="Output 5 2 4 4 3" xfId="35284"/>
    <cellStyle name="Output 5 2 4 5" xfId="35285"/>
    <cellStyle name="Output 5 2 4 5 2" xfId="35286"/>
    <cellStyle name="Output 5 2 4 5 2 2" xfId="35287"/>
    <cellStyle name="Output 5 2 4 5 3" xfId="35288"/>
    <cellStyle name="Output 5 2 4 6" xfId="35289"/>
    <cellStyle name="Output 5 2 4 6 2" xfId="35290"/>
    <cellStyle name="Output 5 2 4 6 2 2" xfId="35291"/>
    <cellStyle name="Output 5 2 4 6 3" xfId="35292"/>
    <cellStyle name="Output 5 2 4 7" xfId="35293"/>
    <cellStyle name="Output 5 2 4 7 2" xfId="35294"/>
    <cellStyle name="Output 5 2 4 7 2 2" xfId="35295"/>
    <cellStyle name="Output 5 2 4 7 3" xfId="35296"/>
    <cellStyle name="Output 5 2 4 8" xfId="35297"/>
    <cellStyle name="Output 5 2 4 8 2" xfId="35298"/>
    <cellStyle name="Output 5 2 4 8 2 2" xfId="35299"/>
    <cellStyle name="Output 5 2 4 8 3" xfId="35300"/>
    <cellStyle name="Output 5 2 4 9" xfId="35301"/>
    <cellStyle name="Output 5 2 4 9 2" xfId="35302"/>
    <cellStyle name="Output 5 2 4 9 2 2" xfId="35303"/>
    <cellStyle name="Output 5 2 4 9 3" xfId="35304"/>
    <cellStyle name="Output 5 2 5" xfId="970"/>
    <cellStyle name="Output 5 2 5 10" xfId="35305"/>
    <cellStyle name="Output 5 2 5 10 2" xfId="35306"/>
    <cellStyle name="Output 5 2 5 10 2 2" xfId="35307"/>
    <cellStyle name="Output 5 2 5 10 3" xfId="35308"/>
    <cellStyle name="Output 5 2 5 11" xfId="35309"/>
    <cellStyle name="Output 5 2 5 11 2" xfId="35310"/>
    <cellStyle name="Output 5 2 5 11 2 2" xfId="35311"/>
    <cellStyle name="Output 5 2 5 11 3" xfId="35312"/>
    <cellStyle name="Output 5 2 5 12" xfId="35313"/>
    <cellStyle name="Output 5 2 5 12 2" xfId="35314"/>
    <cellStyle name="Output 5 2 5 12 2 2" xfId="35315"/>
    <cellStyle name="Output 5 2 5 12 3" xfId="35316"/>
    <cellStyle name="Output 5 2 5 13" xfId="35317"/>
    <cellStyle name="Output 5 2 5 13 2" xfId="35318"/>
    <cellStyle name="Output 5 2 5 13 2 2" xfId="35319"/>
    <cellStyle name="Output 5 2 5 13 3" xfId="35320"/>
    <cellStyle name="Output 5 2 5 14" xfId="35321"/>
    <cellStyle name="Output 5 2 5 14 2" xfId="35322"/>
    <cellStyle name="Output 5 2 5 14 2 2" xfId="35323"/>
    <cellStyle name="Output 5 2 5 14 3" xfId="35324"/>
    <cellStyle name="Output 5 2 5 15" xfId="35325"/>
    <cellStyle name="Output 5 2 5 15 2" xfId="35326"/>
    <cellStyle name="Output 5 2 5 15 2 2" xfId="35327"/>
    <cellStyle name="Output 5 2 5 15 3" xfId="35328"/>
    <cellStyle name="Output 5 2 5 16" xfId="35329"/>
    <cellStyle name="Output 5 2 5 16 2" xfId="35330"/>
    <cellStyle name="Output 5 2 5 16 2 2" xfId="35331"/>
    <cellStyle name="Output 5 2 5 16 3" xfId="35332"/>
    <cellStyle name="Output 5 2 5 17" xfId="35333"/>
    <cellStyle name="Output 5 2 5 17 2" xfId="35334"/>
    <cellStyle name="Output 5 2 5 17 2 2" xfId="35335"/>
    <cellStyle name="Output 5 2 5 17 3" xfId="35336"/>
    <cellStyle name="Output 5 2 5 18" xfId="35337"/>
    <cellStyle name="Output 5 2 5 18 2" xfId="35338"/>
    <cellStyle name="Output 5 2 5 18 2 2" xfId="35339"/>
    <cellStyle name="Output 5 2 5 18 3" xfId="35340"/>
    <cellStyle name="Output 5 2 5 19" xfId="35341"/>
    <cellStyle name="Output 5 2 5 19 2" xfId="35342"/>
    <cellStyle name="Output 5 2 5 19 2 2" xfId="35343"/>
    <cellStyle name="Output 5 2 5 19 3" xfId="35344"/>
    <cellStyle name="Output 5 2 5 2" xfId="35345"/>
    <cellStyle name="Output 5 2 5 2 2" xfId="35346"/>
    <cellStyle name="Output 5 2 5 2 2 2" xfId="35347"/>
    <cellStyle name="Output 5 2 5 2 3" xfId="35348"/>
    <cellStyle name="Output 5 2 5 20" xfId="35349"/>
    <cellStyle name="Output 5 2 5 20 2" xfId="35350"/>
    <cellStyle name="Output 5 2 5 20 2 2" xfId="35351"/>
    <cellStyle name="Output 5 2 5 20 3" xfId="35352"/>
    <cellStyle name="Output 5 2 5 21" xfId="35353"/>
    <cellStyle name="Output 5 2 5 21 2" xfId="35354"/>
    <cellStyle name="Output 5 2 5 22" xfId="35355"/>
    <cellStyle name="Output 5 2 5 3" xfId="35356"/>
    <cellStyle name="Output 5 2 5 3 2" xfId="35357"/>
    <cellStyle name="Output 5 2 5 3 2 2" xfId="35358"/>
    <cellStyle name="Output 5 2 5 3 3" xfId="35359"/>
    <cellStyle name="Output 5 2 5 4" xfId="35360"/>
    <cellStyle name="Output 5 2 5 4 2" xfId="35361"/>
    <cellStyle name="Output 5 2 5 4 2 2" xfId="35362"/>
    <cellStyle name="Output 5 2 5 4 3" xfId="35363"/>
    <cellStyle name="Output 5 2 5 5" xfId="35364"/>
    <cellStyle name="Output 5 2 5 5 2" xfId="35365"/>
    <cellStyle name="Output 5 2 5 5 2 2" xfId="35366"/>
    <cellStyle name="Output 5 2 5 5 3" xfId="35367"/>
    <cellStyle name="Output 5 2 5 6" xfId="35368"/>
    <cellStyle name="Output 5 2 5 6 2" xfId="35369"/>
    <cellStyle name="Output 5 2 5 6 2 2" xfId="35370"/>
    <cellStyle name="Output 5 2 5 6 3" xfId="35371"/>
    <cellStyle name="Output 5 2 5 7" xfId="35372"/>
    <cellStyle name="Output 5 2 5 7 2" xfId="35373"/>
    <cellStyle name="Output 5 2 5 7 2 2" xfId="35374"/>
    <cellStyle name="Output 5 2 5 7 3" xfId="35375"/>
    <cellStyle name="Output 5 2 5 8" xfId="35376"/>
    <cellStyle name="Output 5 2 5 8 2" xfId="35377"/>
    <cellStyle name="Output 5 2 5 8 2 2" xfId="35378"/>
    <cellStyle name="Output 5 2 5 8 3" xfId="35379"/>
    <cellStyle name="Output 5 2 5 9" xfId="35380"/>
    <cellStyle name="Output 5 2 5 9 2" xfId="35381"/>
    <cellStyle name="Output 5 2 5 9 2 2" xfId="35382"/>
    <cellStyle name="Output 5 2 5 9 3" xfId="35383"/>
    <cellStyle name="Output 5 2 6" xfId="971"/>
    <cellStyle name="Output 5 2 6 2" xfId="35384"/>
    <cellStyle name="Output 5 2 6 2 2" xfId="35385"/>
    <cellStyle name="Output 5 2 6 3" xfId="35386"/>
    <cellStyle name="Output 5 2 7" xfId="35387"/>
    <cellStyle name="Output 5 2 7 2" xfId="35388"/>
    <cellStyle name="Output 5 2 7 2 2" xfId="35389"/>
    <cellStyle name="Output 5 2 7 3" xfId="35390"/>
    <cellStyle name="Output 5 2 8" xfId="35391"/>
    <cellStyle name="Output 5 2 8 2" xfId="35392"/>
    <cellStyle name="Output 5 2 8 2 2" xfId="35393"/>
    <cellStyle name="Output 5 2 8 3" xfId="35394"/>
    <cellStyle name="Output 5 2 9" xfId="35395"/>
    <cellStyle name="Output 5 2 9 2" xfId="35396"/>
    <cellStyle name="Output 5 2 9 2 2" xfId="35397"/>
    <cellStyle name="Output 5 2 9 3" xfId="35398"/>
    <cellStyle name="Output 5 20" xfId="35399"/>
    <cellStyle name="Output 5 20 2" xfId="35400"/>
    <cellStyle name="Output 5 20 2 2" xfId="35401"/>
    <cellStyle name="Output 5 20 3" xfId="35402"/>
    <cellStyle name="Output 5 21" xfId="35403"/>
    <cellStyle name="Output 5 21 2" xfId="35404"/>
    <cellStyle name="Output 5 21 2 2" xfId="35405"/>
    <cellStyle name="Output 5 21 3" xfId="35406"/>
    <cellStyle name="Output 5 22" xfId="35407"/>
    <cellStyle name="Output 5 22 2" xfId="35408"/>
    <cellStyle name="Output 5 23" xfId="35409"/>
    <cellStyle name="Output 5 24" xfId="35410"/>
    <cellStyle name="Output 5 25" xfId="35411"/>
    <cellStyle name="Output 5 26" xfId="35412"/>
    <cellStyle name="Output 5 3" xfId="972"/>
    <cellStyle name="Output 5 3 10" xfId="35413"/>
    <cellStyle name="Output 5 3 10 2" xfId="35414"/>
    <cellStyle name="Output 5 3 10 2 2" xfId="35415"/>
    <cellStyle name="Output 5 3 10 3" xfId="35416"/>
    <cellStyle name="Output 5 3 11" xfId="35417"/>
    <cellStyle name="Output 5 3 11 2" xfId="35418"/>
    <cellStyle name="Output 5 3 11 2 2" xfId="35419"/>
    <cellStyle name="Output 5 3 11 3" xfId="35420"/>
    <cellStyle name="Output 5 3 12" xfId="35421"/>
    <cellStyle name="Output 5 3 12 2" xfId="35422"/>
    <cellStyle name="Output 5 3 12 2 2" xfId="35423"/>
    <cellStyle name="Output 5 3 12 3" xfId="35424"/>
    <cellStyle name="Output 5 3 13" xfId="35425"/>
    <cellStyle name="Output 5 3 13 2" xfId="35426"/>
    <cellStyle name="Output 5 3 13 2 2" xfId="35427"/>
    <cellStyle name="Output 5 3 13 3" xfId="35428"/>
    <cellStyle name="Output 5 3 14" xfId="35429"/>
    <cellStyle name="Output 5 3 14 2" xfId="35430"/>
    <cellStyle name="Output 5 3 14 2 2" xfId="35431"/>
    <cellStyle name="Output 5 3 14 3" xfId="35432"/>
    <cellStyle name="Output 5 3 15" xfId="35433"/>
    <cellStyle name="Output 5 3 15 2" xfId="35434"/>
    <cellStyle name="Output 5 3 15 2 2" xfId="35435"/>
    <cellStyle name="Output 5 3 15 3" xfId="35436"/>
    <cellStyle name="Output 5 3 16" xfId="35437"/>
    <cellStyle name="Output 5 3 16 2" xfId="35438"/>
    <cellStyle name="Output 5 3 16 2 2" xfId="35439"/>
    <cellStyle name="Output 5 3 16 3" xfId="35440"/>
    <cellStyle name="Output 5 3 17" xfId="35441"/>
    <cellStyle name="Output 5 3 17 2" xfId="35442"/>
    <cellStyle name="Output 5 3 17 2 2" xfId="35443"/>
    <cellStyle name="Output 5 3 17 3" xfId="35444"/>
    <cellStyle name="Output 5 3 18" xfId="35445"/>
    <cellStyle name="Output 5 3 18 2" xfId="35446"/>
    <cellStyle name="Output 5 3 19" xfId="35447"/>
    <cellStyle name="Output 5 3 2" xfId="973"/>
    <cellStyle name="Output 5 3 2 10" xfId="35448"/>
    <cellStyle name="Output 5 3 2 10 2" xfId="35449"/>
    <cellStyle name="Output 5 3 2 10 2 2" xfId="35450"/>
    <cellStyle name="Output 5 3 2 10 3" xfId="35451"/>
    <cellStyle name="Output 5 3 2 11" xfId="35452"/>
    <cellStyle name="Output 5 3 2 11 2" xfId="35453"/>
    <cellStyle name="Output 5 3 2 11 2 2" xfId="35454"/>
    <cellStyle name="Output 5 3 2 11 3" xfId="35455"/>
    <cellStyle name="Output 5 3 2 12" xfId="35456"/>
    <cellStyle name="Output 5 3 2 12 2" xfId="35457"/>
    <cellStyle name="Output 5 3 2 12 2 2" xfId="35458"/>
    <cellStyle name="Output 5 3 2 12 3" xfId="35459"/>
    <cellStyle name="Output 5 3 2 13" xfId="35460"/>
    <cellStyle name="Output 5 3 2 13 2" xfId="35461"/>
    <cellStyle name="Output 5 3 2 13 2 2" xfId="35462"/>
    <cellStyle name="Output 5 3 2 13 3" xfId="35463"/>
    <cellStyle name="Output 5 3 2 14" xfId="35464"/>
    <cellStyle name="Output 5 3 2 14 2" xfId="35465"/>
    <cellStyle name="Output 5 3 2 14 2 2" xfId="35466"/>
    <cellStyle name="Output 5 3 2 14 3" xfId="35467"/>
    <cellStyle name="Output 5 3 2 15" xfId="35468"/>
    <cellStyle name="Output 5 3 2 15 2" xfId="35469"/>
    <cellStyle name="Output 5 3 2 15 2 2" xfId="35470"/>
    <cellStyle name="Output 5 3 2 15 3" xfId="35471"/>
    <cellStyle name="Output 5 3 2 16" xfId="35472"/>
    <cellStyle name="Output 5 3 2 16 2" xfId="35473"/>
    <cellStyle name="Output 5 3 2 16 2 2" xfId="35474"/>
    <cellStyle name="Output 5 3 2 16 3" xfId="35475"/>
    <cellStyle name="Output 5 3 2 17" xfId="35476"/>
    <cellStyle name="Output 5 3 2 17 2" xfId="35477"/>
    <cellStyle name="Output 5 3 2 17 2 2" xfId="35478"/>
    <cellStyle name="Output 5 3 2 17 3" xfId="35479"/>
    <cellStyle name="Output 5 3 2 18" xfId="35480"/>
    <cellStyle name="Output 5 3 2 18 2" xfId="35481"/>
    <cellStyle name="Output 5 3 2 18 2 2" xfId="35482"/>
    <cellStyle name="Output 5 3 2 18 3" xfId="35483"/>
    <cellStyle name="Output 5 3 2 19" xfId="35484"/>
    <cellStyle name="Output 5 3 2 19 2" xfId="35485"/>
    <cellStyle name="Output 5 3 2 19 2 2" xfId="35486"/>
    <cellStyle name="Output 5 3 2 19 3" xfId="35487"/>
    <cellStyle name="Output 5 3 2 2" xfId="35488"/>
    <cellStyle name="Output 5 3 2 2 2" xfId="35489"/>
    <cellStyle name="Output 5 3 2 2 2 2" xfId="35490"/>
    <cellStyle name="Output 5 3 2 2 3" xfId="35491"/>
    <cellStyle name="Output 5 3 2 20" xfId="35492"/>
    <cellStyle name="Output 5 3 2 20 2" xfId="35493"/>
    <cellStyle name="Output 5 3 2 20 2 2" xfId="35494"/>
    <cellStyle name="Output 5 3 2 20 3" xfId="35495"/>
    <cellStyle name="Output 5 3 2 21" xfId="35496"/>
    <cellStyle name="Output 5 3 2 21 2" xfId="35497"/>
    <cellStyle name="Output 5 3 2 22" xfId="35498"/>
    <cellStyle name="Output 5 3 2 3" xfId="35499"/>
    <cellStyle name="Output 5 3 2 3 2" xfId="35500"/>
    <cellStyle name="Output 5 3 2 3 2 2" xfId="35501"/>
    <cellStyle name="Output 5 3 2 3 3" xfId="35502"/>
    <cellStyle name="Output 5 3 2 4" xfId="35503"/>
    <cellStyle name="Output 5 3 2 4 2" xfId="35504"/>
    <cellStyle name="Output 5 3 2 4 2 2" xfId="35505"/>
    <cellStyle name="Output 5 3 2 4 3" xfId="35506"/>
    <cellStyle name="Output 5 3 2 5" xfId="35507"/>
    <cellStyle name="Output 5 3 2 5 2" xfId="35508"/>
    <cellStyle name="Output 5 3 2 5 2 2" xfId="35509"/>
    <cellStyle name="Output 5 3 2 5 3" xfId="35510"/>
    <cellStyle name="Output 5 3 2 6" xfId="35511"/>
    <cellStyle name="Output 5 3 2 6 2" xfId="35512"/>
    <cellStyle name="Output 5 3 2 6 2 2" xfId="35513"/>
    <cellStyle name="Output 5 3 2 6 3" xfId="35514"/>
    <cellStyle name="Output 5 3 2 7" xfId="35515"/>
    <cellStyle name="Output 5 3 2 7 2" xfId="35516"/>
    <cellStyle name="Output 5 3 2 7 2 2" xfId="35517"/>
    <cellStyle name="Output 5 3 2 7 3" xfId="35518"/>
    <cellStyle name="Output 5 3 2 8" xfId="35519"/>
    <cellStyle name="Output 5 3 2 8 2" xfId="35520"/>
    <cellStyle name="Output 5 3 2 8 2 2" xfId="35521"/>
    <cellStyle name="Output 5 3 2 8 3" xfId="35522"/>
    <cellStyle name="Output 5 3 2 9" xfId="35523"/>
    <cellStyle name="Output 5 3 2 9 2" xfId="35524"/>
    <cellStyle name="Output 5 3 2 9 2 2" xfId="35525"/>
    <cellStyle name="Output 5 3 2 9 3" xfId="35526"/>
    <cellStyle name="Output 5 3 3" xfId="974"/>
    <cellStyle name="Output 5 3 3 2" xfId="35527"/>
    <cellStyle name="Output 5 3 3 2 2" xfId="35528"/>
    <cellStyle name="Output 5 3 3 3" xfId="35529"/>
    <cellStyle name="Output 5 3 4" xfId="975"/>
    <cellStyle name="Output 5 3 4 2" xfId="35530"/>
    <cellStyle name="Output 5 3 4 2 2" xfId="35531"/>
    <cellStyle name="Output 5 3 4 3" xfId="35532"/>
    <cellStyle name="Output 5 3 5" xfId="976"/>
    <cellStyle name="Output 5 3 5 2" xfId="35533"/>
    <cellStyle name="Output 5 3 5 2 2" xfId="35534"/>
    <cellStyle name="Output 5 3 5 3" xfId="35535"/>
    <cellStyle name="Output 5 3 6" xfId="977"/>
    <cellStyle name="Output 5 3 6 2" xfId="35536"/>
    <cellStyle name="Output 5 3 6 2 2" xfId="35537"/>
    <cellStyle name="Output 5 3 6 3" xfId="35538"/>
    <cellStyle name="Output 5 3 7" xfId="35539"/>
    <cellStyle name="Output 5 3 7 2" xfId="35540"/>
    <cellStyle name="Output 5 3 7 2 2" xfId="35541"/>
    <cellStyle name="Output 5 3 7 3" xfId="35542"/>
    <cellStyle name="Output 5 3 8" xfId="35543"/>
    <cellStyle name="Output 5 3 8 2" xfId="35544"/>
    <cellStyle name="Output 5 3 8 2 2" xfId="35545"/>
    <cellStyle name="Output 5 3 8 3" xfId="35546"/>
    <cellStyle name="Output 5 3 9" xfId="35547"/>
    <cellStyle name="Output 5 3 9 2" xfId="35548"/>
    <cellStyle name="Output 5 3 9 2 2" xfId="35549"/>
    <cellStyle name="Output 5 3 9 3" xfId="35550"/>
    <cellStyle name="Output 5 4" xfId="978"/>
    <cellStyle name="Output 5 4 10" xfId="35551"/>
    <cellStyle name="Output 5 4 10 2" xfId="35552"/>
    <cellStyle name="Output 5 4 10 2 2" xfId="35553"/>
    <cellStyle name="Output 5 4 10 3" xfId="35554"/>
    <cellStyle name="Output 5 4 11" xfId="35555"/>
    <cellStyle name="Output 5 4 11 2" xfId="35556"/>
    <cellStyle name="Output 5 4 11 2 2" xfId="35557"/>
    <cellStyle name="Output 5 4 11 3" xfId="35558"/>
    <cellStyle name="Output 5 4 12" xfId="35559"/>
    <cellStyle name="Output 5 4 12 2" xfId="35560"/>
    <cellStyle name="Output 5 4 12 2 2" xfId="35561"/>
    <cellStyle name="Output 5 4 12 3" xfId="35562"/>
    <cellStyle name="Output 5 4 13" xfId="35563"/>
    <cellStyle name="Output 5 4 13 2" xfId="35564"/>
    <cellStyle name="Output 5 4 13 2 2" xfId="35565"/>
    <cellStyle name="Output 5 4 13 3" xfId="35566"/>
    <cellStyle name="Output 5 4 14" xfId="35567"/>
    <cellStyle name="Output 5 4 14 2" xfId="35568"/>
    <cellStyle name="Output 5 4 14 2 2" xfId="35569"/>
    <cellStyle name="Output 5 4 14 3" xfId="35570"/>
    <cellStyle name="Output 5 4 15" xfId="35571"/>
    <cellStyle name="Output 5 4 15 2" xfId="35572"/>
    <cellStyle name="Output 5 4 15 2 2" xfId="35573"/>
    <cellStyle name="Output 5 4 15 3" xfId="35574"/>
    <cellStyle name="Output 5 4 16" xfId="35575"/>
    <cellStyle name="Output 5 4 16 2" xfId="35576"/>
    <cellStyle name="Output 5 4 16 2 2" xfId="35577"/>
    <cellStyle name="Output 5 4 16 3" xfId="35578"/>
    <cellStyle name="Output 5 4 17" xfId="35579"/>
    <cellStyle name="Output 5 4 17 2" xfId="35580"/>
    <cellStyle name="Output 5 4 17 2 2" xfId="35581"/>
    <cellStyle name="Output 5 4 17 3" xfId="35582"/>
    <cellStyle name="Output 5 4 18" xfId="35583"/>
    <cellStyle name="Output 5 4 18 2" xfId="35584"/>
    <cellStyle name="Output 5 4 19" xfId="35585"/>
    <cellStyle name="Output 5 4 2" xfId="979"/>
    <cellStyle name="Output 5 4 2 10" xfId="35586"/>
    <cellStyle name="Output 5 4 2 10 2" xfId="35587"/>
    <cellStyle name="Output 5 4 2 10 2 2" xfId="35588"/>
    <cellStyle name="Output 5 4 2 10 3" xfId="35589"/>
    <cellStyle name="Output 5 4 2 11" xfId="35590"/>
    <cellStyle name="Output 5 4 2 11 2" xfId="35591"/>
    <cellStyle name="Output 5 4 2 11 2 2" xfId="35592"/>
    <cellStyle name="Output 5 4 2 11 3" xfId="35593"/>
    <cellStyle name="Output 5 4 2 12" xfId="35594"/>
    <cellStyle name="Output 5 4 2 12 2" xfId="35595"/>
    <cellStyle name="Output 5 4 2 12 2 2" xfId="35596"/>
    <cellStyle name="Output 5 4 2 12 3" xfId="35597"/>
    <cellStyle name="Output 5 4 2 13" xfId="35598"/>
    <cellStyle name="Output 5 4 2 13 2" xfId="35599"/>
    <cellStyle name="Output 5 4 2 13 2 2" xfId="35600"/>
    <cellStyle name="Output 5 4 2 13 3" xfId="35601"/>
    <cellStyle name="Output 5 4 2 14" xfId="35602"/>
    <cellStyle name="Output 5 4 2 14 2" xfId="35603"/>
    <cellStyle name="Output 5 4 2 14 2 2" xfId="35604"/>
    <cellStyle name="Output 5 4 2 14 3" xfId="35605"/>
    <cellStyle name="Output 5 4 2 15" xfId="35606"/>
    <cellStyle name="Output 5 4 2 15 2" xfId="35607"/>
    <cellStyle name="Output 5 4 2 15 2 2" xfId="35608"/>
    <cellStyle name="Output 5 4 2 15 3" xfId="35609"/>
    <cellStyle name="Output 5 4 2 16" xfId="35610"/>
    <cellStyle name="Output 5 4 2 16 2" xfId="35611"/>
    <cellStyle name="Output 5 4 2 16 2 2" xfId="35612"/>
    <cellStyle name="Output 5 4 2 16 3" xfId="35613"/>
    <cellStyle name="Output 5 4 2 17" xfId="35614"/>
    <cellStyle name="Output 5 4 2 17 2" xfId="35615"/>
    <cellStyle name="Output 5 4 2 17 2 2" xfId="35616"/>
    <cellStyle name="Output 5 4 2 17 3" xfId="35617"/>
    <cellStyle name="Output 5 4 2 18" xfId="35618"/>
    <cellStyle name="Output 5 4 2 18 2" xfId="35619"/>
    <cellStyle name="Output 5 4 2 18 2 2" xfId="35620"/>
    <cellStyle name="Output 5 4 2 18 3" xfId="35621"/>
    <cellStyle name="Output 5 4 2 19" xfId="35622"/>
    <cellStyle name="Output 5 4 2 19 2" xfId="35623"/>
    <cellStyle name="Output 5 4 2 19 2 2" xfId="35624"/>
    <cellStyle name="Output 5 4 2 19 3" xfId="35625"/>
    <cellStyle name="Output 5 4 2 2" xfId="35626"/>
    <cellStyle name="Output 5 4 2 2 2" xfId="35627"/>
    <cellStyle name="Output 5 4 2 2 2 2" xfId="35628"/>
    <cellStyle name="Output 5 4 2 2 3" xfId="35629"/>
    <cellStyle name="Output 5 4 2 20" xfId="35630"/>
    <cellStyle name="Output 5 4 2 20 2" xfId="35631"/>
    <cellStyle name="Output 5 4 2 20 2 2" xfId="35632"/>
    <cellStyle name="Output 5 4 2 20 3" xfId="35633"/>
    <cellStyle name="Output 5 4 2 21" xfId="35634"/>
    <cellStyle name="Output 5 4 2 21 2" xfId="35635"/>
    <cellStyle name="Output 5 4 2 22" xfId="35636"/>
    <cellStyle name="Output 5 4 2 3" xfId="35637"/>
    <cellStyle name="Output 5 4 2 3 2" xfId="35638"/>
    <cellStyle name="Output 5 4 2 3 2 2" xfId="35639"/>
    <cellStyle name="Output 5 4 2 3 3" xfId="35640"/>
    <cellStyle name="Output 5 4 2 4" xfId="35641"/>
    <cellStyle name="Output 5 4 2 4 2" xfId="35642"/>
    <cellStyle name="Output 5 4 2 4 2 2" xfId="35643"/>
    <cellStyle name="Output 5 4 2 4 3" xfId="35644"/>
    <cellStyle name="Output 5 4 2 5" xfId="35645"/>
    <cellStyle name="Output 5 4 2 5 2" xfId="35646"/>
    <cellStyle name="Output 5 4 2 5 2 2" xfId="35647"/>
    <cellStyle name="Output 5 4 2 5 3" xfId="35648"/>
    <cellStyle name="Output 5 4 2 6" xfId="35649"/>
    <cellStyle name="Output 5 4 2 6 2" xfId="35650"/>
    <cellStyle name="Output 5 4 2 6 2 2" xfId="35651"/>
    <cellStyle name="Output 5 4 2 6 3" xfId="35652"/>
    <cellStyle name="Output 5 4 2 7" xfId="35653"/>
    <cellStyle name="Output 5 4 2 7 2" xfId="35654"/>
    <cellStyle name="Output 5 4 2 7 2 2" xfId="35655"/>
    <cellStyle name="Output 5 4 2 7 3" xfId="35656"/>
    <cellStyle name="Output 5 4 2 8" xfId="35657"/>
    <cellStyle name="Output 5 4 2 8 2" xfId="35658"/>
    <cellStyle name="Output 5 4 2 8 2 2" xfId="35659"/>
    <cellStyle name="Output 5 4 2 8 3" xfId="35660"/>
    <cellStyle name="Output 5 4 2 9" xfId="35661"/>
    <cellStyle name="Output 5 4 2 9 2" xfId="35662"/>
    <cellStyle name="Output 5 4 2 9 2 2" xfId="35663"/>
    <cellStyle name="Output 5 4 2 9 3" xfId="35664"/>
    <cellStyle name="Output 5 4 3" xfId="980"/>
    <cellStyle name="Output 5 4 3 2" xfId="35665"/>
    <cellStyle name="Output 5 4 3 2 2" xfId="35666"/>
    <cellStyle name="Output 5 4 3 3" xfId="35667"/>
    <cellStyle name="Output 5 4 4" xfId="981"/>
    <cellStyle name="Output 5 4 4 2" xfId="35668"/>
    <cellStyle name="Output 5 4 4 2 2" xfId="35669"/>
    <cellStyle name="Output 5 4 4 3" xfId="35670"/>
    <cellStyle name="Output 5 4 5" xfId="982"/>
    <cellStyle name="Output 5 4 5 2" xfId="35671"/>
    <cellStyle name="Output 5 4 5 2 2" xfId="35672"/>
    <cellStyle name="Output 5 4 5 3" xfId="35673"/>
    <cellStyle name="Output 5 4 6" xfId="983"/>
    <cellStyle name="Output 5 4 6 2" xfId="35674"/>
    <cellStyle name="Output 5 4 6 2 2" xfId="35675"/>
    <cellStyle name="Output 5 4 6 3" xfId="35676"/>
    <cellStyle name="Output 5 4 7" xfId="35677"/>
    <cellStyle name="Output 5 4 7 2" xfId="35678"/>
    <cellStyle name="Output 5 4 7 2 2" xfId="35679"/>
    <cellStyle name="Output 5 4 7 3" xfId="35680"/>
    <cellStyle name="Output 5 4 8" xfId="35681"/>
    <cellStyle name="Output 5 4 8 2" xfId="35682"/>
    <cellStyle name="Output 5 4 8 2 2" xfId="35683"/>
    <cellStyle name="Output 5 4 8 3" xfId="35684"/>
    <cellStyle name="Output 5 4 9" xfId="35685"/>
    <cellStyle name="Output 5 4 9 2" xfId="35686"/>
    <cellStyle name="Output 5 4 9 2 2" xfId="35687"/>
    <cellStyle name="Output 5 4 9 3" xfId="35688"/>
    <cellStyle name="Output 5 5" xfId="984"/>
    <cellStyle name="Output 5 5 10" xfId="35689"/>
    <cellStyle name="Output 5 5 10 2" xfId="35690"/>
    <cellStyle name="Output 5 5 10 2 2" xfId="35691"/>
    <cellStyle name="Output 5 5 10 3" xfId="35692"/>
    <cellStyle name="Output 5 5 11" xfId="35693"/>
    <cellStyle name="Output 5 5 11 2" xfId="35694"/>
    <cellStyle name="Output 5 5 11 2 2" xfId="35695"/>
    <cellStyle name="Output 5 5 11 3" xfId="35696"/>
    <cellStyle name="Output 5 5 12" xfId="35697"/>
    <cellStyle name="Output 5 5 12 2" xfId="35698"/>
    <cellStyle name="Output 5 5 12 2 2" xfId="35699"/>
    <cellStyle name="Output 5 5 12 3" xfId="35700"/>
    <cellStyle name="Output 5 5 13" xfId="35701"/>
    <cellStyle name="Output 5 5 13 2" xfId="35702"/>
    <cellStyle name="Output 5 5 13 2 2" xfId="35703"/>
    <cellStyle name="Output 5 5 13 3" xfId="35704"/>
    <cellStyle name="Output 5 5 14" xfId="35705"/>
    <cellStyle name="Output 5 5 14 2" xfId="35706"/>
    <cellStyle name="Output 5 5 14 2 2" xfId="35707"/>
    <cellStyle name="Output 5 5 14 3" xfId="35708"/>
    <cellStyle name="Output 5 5 15" xfId="35709"/>
    <cellStyle name="Output 5 5 15 2" xfId="35710"/>
    <cellStyle name="Output 5 5 15 2 2" xfId="35711"/>
    <cellStyle name="Output 5 5 15 3" xfId="35712"/>
    <cellStyle name="Output 5 5 16" xfId="35713"/>
    <cellStyle name="Output 5 5 16 2" xfId="35714"/>
    <cellStyle name="Output 5 5 16 2 2" xfId="35715"/>
    <cellStyle name="Output 5 5 16 3" xfId="35716"/>
    <cellStyle name="Output 5 5 17" xfId="35717"/>
    <cellStyle name="Output 5 5 17 2" xfId="35718"/>
    <cellStyle name="Output 5 5 17 2 2" xfId="35719"/>
    <cellStyle name="Output 5 5 17 3" xfId="35720"/>
    <cellStyle name="Output 5 5 18" xfId="35721"/>
    <cellStyle name="Output 5 5 18 2" xfId="35722"/>
    <cellStyle name="Output 5 5 18 2 2" xfId="35723"/>
    <cellStyle name="Output 5 5 18 3" xfId="35724"/>
    <cellStyle name="Output 5 5 19" xfId="35725"/>
    <cellStyle name="Output 5 5 19 2" xfId="35726"/>
    <cellStyle name="Output 5 5 19 2 2" xfId="35727"/>
    <cellStyle name="Output 5 5 19 3" xfId="35728"/>
    <cellStyle name="Output 5 5 2" xfId="35729"/>
    <cellStyle name="Output 5 5 2 10" xfId="35730"/>
    <cellStyle name="Output 5 5 2 10 2" xfId="35731"/>
    <cellStyle name="Output 5 5 2 10 2 2" xfId="35732"/>
    <cellStyle name="Output 5 5 2 10 3" xfId="35733"/>
    <cellStyle name="Output 5 5 2 11" xfId="35734"/>
    <cellStyle name="Output 5 5 2 11 2" xfId="35735"/>
    <cellStyle name="Output 5 5 2 11 2 2" xfId="35736"/>
    <cellStyle name="Output 5 5 2 11 3" xfId="35737"/>
    <cellStyle name="Output 5 5 2 12" xfId="35738"/>
    <cellStyle name="Output 5 5 2 12 2" xfId="35739"/>
    <cellStyle name="Output 5 5 2 12 2 2" xfId="35740"/>
    <cellStyle name="Output 5 5 2 12 3" xfId="35741"/>
    <cellStyle name="Output 5 5 2 13" xfId="35742"/>
    <cellStyle name="Output 5 5 2 13 2" xfId="35743"/>
    <cellStyle name="Output 5 5 2 13 2 2" xfId="35744"/>
    <cellStyle name="Output 5 5 2 13 3" xfId="35745"/>
    <cellStyle name="Output 5 5 2 14" xfId="35746"/>
    <cellStyle name="Output 5 5 2 14 2" xfId="35747"/>
    <cellStyle name="Output 5 5 2 14 2 2" xfId="35748"/>
    <cellStyle name="Output 5 5 2 14 3" xfId="35749"/>
    <cellStyle name="Output 5 5 2 15" xfId="35750"/>
    <cellStyle name="Output 5 5 2 15 2" xfId="35751"/>
    <cellStyle name="Output 5 5 2 15 2 2" xfId="35752"/>
    <cellStyle name="Output 5 5 2 15 3" xfId="35753"/>
    <cellStyle name="Output 5 5 2 16" xfId="35754"/>
    <cellStyle name="Output 5 5 2 16 2" xfId="35755"/>
    <cellStyle name="Output 5 5 2 16 2 2" xfId="35756"/>
    <cellStyle name="Output 5 5 2 16 3" xfId="35757"/>
    <cellStyle name="Output 5 5 2 17" xfId="35758"/>
    <cellStyle name="Output 5 5 2 17 2" xfId="35759"/>
    <cellStyle name="Output 5 5 2 17 2 2" xfId="35760"/>
    <cellStyle name="Output 5 5 2 17 3" xfId="35761"/>
    <cellStyle name="Output 5 5 2 18" xfId="35762"/>
    <cellStyle name="Output 5 5 2 18 2" xfId="35763"/>
    <cellStyle name="Output 5 5 2 18 2 2" xfId="35764"/>
    <cellStyle name="Output 5 5 2 18 3" xfId="35765"/>
    <cellStyle name="Output 5 5 2 19" xfId="35766"/>
    <cellStyle name="Output 5 5 2 19 2" xfId="35767"/>
    <cellStyle name="Output 5 5 2 19 2 2" xfId="35768"/>
    <cellStyle name="Output 5 5 2 19 3" xfId="35769"/>
    <cellStyle name="Output 5 5 2 2" xfId="35770"/>
    <cellStyle name="Output 5 5 2 2 2" xfId="35771"/>
    <cellStyle name="Output 5 5 2 2 2 2" xfId="35772"/>
    <cellStyle name="Output 5 5 2 2 3" xfId="35773"/>
    <cellStyle name="Output 5 5 2 20" xfId="35774"/>
    <cellStyle name="Output 5 5 2 20 2" xfId="35775"/>
    <cellStyle name="Output 5 5 2 20 2 2" xfId="35776"/>
    <cellStyle name="Output 5 5 2 20 3" xfId="35777"/>
    <cellStyle name="Output 5 5 2 21" xfId="35778"/>
    <cellStyle name="Output 5 5 2 21 2" xfId="35779"/>
    <cellStyle name="Output 5 5 2 22" xfId="35780"/>
    <cellStyle name="Output 5 5 2 3" xfId="35781"/>
    <cellStyle name="Output 5 5 2 3 2" xfId="35782"/>
    <cellStyle name="Output 5 5 2 3 2 2" xfId="35783"/>
    <cellStyle name="Output 5 5 2 3 3" xfId="35784"/>
    <cellStyle name="Output 5 5 2 4" xfId="35785"/>
    <cellStyle name="Output 5 5 2 4 2" xfId="35786"/>
    <cellStyle name="Output 5 5 2 4 2 2" xfId="35787"/>
    <cellStyle name="Output 5 5 2 4 3" xfId="35788"/>
    <cellStyle name="Output 5 5 2 5" xfId="35789"/>
    <cellStyle name="Output 5 5 2 5 2" xfId="35790"/>
    <cellStyle name="Output 5 5 2 5 2 2" xfId="35791"/>
    <cellStyle name="Output 5 5 2 5 3" xfId="35792"/>
    <cellStyle name="Output 5 5 2 6" xfId="35793"/>
    <cellStyle name="Output 5 5 2 6 2" xfId="35794"/>
    <cellStyle name="Output 5 5 2 6 2 2" xfId="35795"/>
    <cellStyle name="Output 5 5 2 6 3" xfId="35796"/>
    <cellStyle name="Output 5 5 2 7" xfId="35797"/>
    <cellStyle name="Output 5 5 2 7 2" xfId="35798"/>
    <cellStyle name="Output 5 5 2 7 2 2" xfId="35799"/>
    <cellStyle name="Output 5 5 2 7 3" xfId="35800"/>
    <cellStyle name="Output 5 5 2 8" xfId="35801"/>
    <cellStyle name="Output 5 5 2 8 2" xfId="35802"/>
    <cellStyle name="Output 5 5 2 8 2 2" xfId="35803"/>
    <cellStyle name="Output 5 5 2 8 3" xfId="35804"/>
    <cellStyle name="Output 5 5 2 9" xfId="35805"/>
    <cellStyle name="Output 5 5 2 9 2" xfId="35806"/>
    <cellStyle name="Output 5 5 2 9 2 2" xfId="35807"/>
    <cellStyle name="Output 5 5 2 9 3" xfId="35808"/>
    <cellStyle name="Output 5 5 20" xfId="35809"/>
    <cellStyle name="Output 5 5 20 2" xfId="35810"/>
    <cellStyle name="Output 5 5 20 2 2" xfId="35811"/>
    <cellStyle name="Output 5 5 20 3" xfId="35812"/>
    <cellStyle name="Output 5 5 21" xfId="35813"/>
    <cellStyle name="Output 5 5 21 2" xfId="35814"/>
    <cellStyle name="Output 5 5 21 2 2" xfId="35815"/>
    <cellStyle name="Output 5 5 21 3" xfId="35816"/>
    <cellStyle name="Output 5 5 22" xfId="35817"/>
    <cellStyle name="Output 5 5 22 2" xfId="35818"/>
    <cellStyle name="Output 5 5 23" xfId="35819"/>
    <cellStyle name="Output 5 5 3" xfId="35820"/>
    <cellStyle name="Output 5 5 3 2" xfId="35821"/>
    <cellStyle name="Output 5 5 3 2 2" xfId="35822"/>
    <cellStyle name="Output 5 5 3 3" xfId="35823"/>
    <cellStyle name="Output 5 5 4" xfId="35824"/>
    <cellStyle name="Output 5 5 4 2" xfId="35825"/>
    <cellStyle name="Output 5 5 4 2 2" xfId="35826"/>
    <cellStyle name="Output 5 5 4 3" xfId="35827"/>
    <cellStyle name="Output 5 5 5" xfId="35828"/>
    <cellStyle name="Output 5 5 5 2" xfId="35829"/>
    <cellStyle name="Output 5 5 5 2 2" xfId="35830"/>
    <cellStyle name="Output 5 5 5 3" xfId="35831"/>
    <cellStyle name="Output 5 5 6" xfId="35832"/>
    <cellStyle name="Output 5 5 6 2" xfId="35833"/>
    <cellStyle name="Output 5 5 6 2 2" xfId="35834"/>
    <cellStyle name="Output 5 5 6 3" xfId="35835"/>
    <cellStyle name="Output 5 5 7" xfId="35836"/>
    <cellStyle name="Output 5 5 7 2" xfId="35837"/>
    <cellStyle name="Output 5 5 7 2 2" xfId="35838"/>
    <cellStyle name="Output 5 5 7 3" xfId="35839"/>
    <cellStyle name="Output 5 5 8" xfId="35840"/>
    <cellStyle name="Output 5 5 8 2" xfId="35841"/>
    <cellStyle name="Output 5 5 8 2 2" xfId="35842"/>
    <cellStyle name="Output 5 5 8 3" xfId="35843"/>
    <cellStyle name="Output 5 5 9" xfId="35844"/>
    <cellStyle name="Output 5 5 9 2" xfId="35845"/>
    <cellStyle name="Output 5 5 9 2 2" xfId="35846"/>
    <cellStyle name="Output 5 5 9 3" xfId="35847"/>
    <cellStyle name="Output 5 6" xfId="985"/>
    <cellStyle name="Output 5 6 10" xfId="35848"/>
    <cellStyle name="Output 5 6 10 2" xfId="35849"/>
    <cellStyle name="Output 5 6 10 2 2" xfId="35850"/>
    <cellStyle name="Output 5 6 10 3" xfId="35851"/>
    <cellStyle name="Output 5 6 11" xfId="35852"/>
    <cellStyle name="Output 5 6 11 2" xfId="35853"/>
    <cellStyle name="Output 5 6 11 2 2" xfId="35854"/>
    <cellStyle name="Output 5 6 11 3" xfId="35855"/>
    <cellStyle name="Output 5 6 12" xfId="35856"/>
    <cellStyle name="Output 5 6 12 2" xfId="35857"/>
    <cellStyle name="Output 5 6 12 2 2" xfId="35858"/>
    <cellStyle name="Output 5 6 12 3" xfId="35859"/>
    <cellStyle name="Output 5 6 13" xfId="35860"/>
    <cellStyle name="Output 5 6 13 2" xfId="35861"/>
    <cellStyle name="Output 5 6 13 2 2" xfId="35862"/>
    <cellStyle name="Output 5 6 13 3" xfId="35863"/>
    <cellStyle name="Output 5 6 14" xfId="35864"/>
    <cellStyle name="Output 5 6 14 2" xfId="35865"/>
    <cellStyle name="Output 5 6 14 2 2" xfId="35866"/>
    <cellStyle name="Output 5 6 14 3" xfId="35867"/>
    <cellStyle name="Output 5 6 15" xfId="35868"/>
    <cellStyle name="Output 5 6 15 2" xfId="35869"/>
    <cellStyle name="Output 5 6 15 2 2" xfId="35870"/>
    <cellStyle name="Output 5 6 15 3" xfId="35871"/>
    <cellStyle name="Output 5 6 16" xfId="35872"/>
    <cellStyle name="Output 5 6 16 2" xfId="35873"/>
    <cellStyle name="Output 5 6 16 2 2" xfId="35874"/>
    <cellStyle name="Output 5 6 16 3" xfId="35875"/>
    <cellStyle name="Output 5 6 17" xfId="35876"/>
    <cellStyle name="Output 5 6 17 2" xfId="35877"/>
    <cellStyle name="Output 5 6 17 2 2" xfId="35878"/>
    <cellStyle name="Output 5 6 17 3" xfId="35879"/>
    <cellStyle name="Output 5 6 18" xfId="35880"/>
    <cellStyle name="Output 5 6 18 2" xfId="35881"/>
    <cellStyle name="Output 5 6 18 2 2" xfId="35882"/>
    <cellStyle name="Output 5 6 18 3" xfId="35883"/>
    <cellStyle name="Output 5 6 19" xfId="35884"/>
    <cellStyle name="Output 5 6 19 2" xfId="35885"/>
    <cellStyle name="Output 5 6 19 2 2" xfId="35886"/>
    <cellStyle name="Output 5 6 19 3" xfId="35887"/>
    <cellStyle name="Output 5 6 2" xfId="35888"/>
    <cellStyle name="Output 5 6 2 2" xfId="35889"/>
    <cellStyle name="Output 5 6 2 2 2" xfId="35890"/>
    <cellStyle name="Output 5 6 2 3" xfId="35891"/>
    <cellStyle name="Output 5 6 20" xfId="35892"/>
    <cellStyle name="Output 5 6 20 2" xfId="35893"/>
    <cellStyle name="Output 5 6 20 2 2" xfId="35894"/>
    <cellStyle name="Output 5 6 20 3" xfId="35895"/>
    <cellStyle name="Output 5 6 21" xfId="35896"/>
    <cellStyle name="Output 5 6 21 2" xfId="35897"/>
    <cellStyle name="Output 5 6 22" xfId="35898"/>
    <cellStyle name="Output 5 6 3" xfId="35899"/>
    <cellStyle name="Output 5 6 3 2" xfId="35900"/>
    <cellStyle name="Output 5 6 3 2 2" xfId="35901"/>
    <cellStyle name="Output 5 6 3 3" xfId="35902"/>
    <cellStyle name="Output 5 6 4" xfId="35903"/>
    <cellStyle name="Output 5 6 4 2" xfId="35904"/>
    <cellStyle name="Output 5 6 4 2 2" xfId="35905"/>
    <cellStyle name="Output 5 6 4 3" xfId="35906"/>
    <cellStyle name="Output 5 6 5" xfId="35907"/>
    <cellStyle name="Output 5 6 5 2" xfId="35908"/>
    <cellStyle name="Output 5 6 5 2 2" xfId="35909"/>
    <cellStyle name="Output 5 6 5 3" xfId="35910"/>
    <cellStyle name="Output 5 6 6" xfId="35911"/>
    <cellStyle name="Output 5 6 6 2" xfId="35912"/>
    <cellStyle name="Output 5 6 6 2 2" xfId="35913"/>
    <cellStyle name="Output 5 6 6 3" xfId="35914"/>
    <cellStyle name="Output 5 6 7" xfId="35915"/>
    <cellStyle name="Output 5 6 7 2" xfId="35916"/>
    <cellStyle name="Output 5 6 7 2 2" xfId="35917"/>
    <cellStyle name="Output 5 6 7 3" xfId="35918"/>
    <cellStyle name="Output 5 6 8" xfId="35919"/>
    <cellStyle name="Output 5 6 8 2" xfId="35920"/>
    <cellStyle name="Output 5 6 8 2 2" xfId="35921"/>
    <cellStyle name="Output 5 6 8 3" xfId="35922"/>
    <cellStyle name="Output 5 6 9" xfId="35923"/>
    <cellStyle name="Output 5 6 9 2" xfId="35924"/>
    <cellStyle name="Output 5 6 9 2 2" xfId="35925"/>
    <cellStyle name="Output 5 6 9 3" xfId="35926"/>
    <cellStyle name="Output 5 7" xfId="986"/>
    <cellStyle name="Output 5 7 2" xfId="35927"/>
    <cellStyle name="Output 5 7 2 2" xfId="35928"/>
    <cellStyle name="Output 5 7 3" xfId="35929"/>
    <cellStyle name="Output 5 8" xfId="35930"/>
    <cellStyle name="Output 5 8 2" xfId="35931"/>
    <cellStyle name="Output 5 8 2 2" xfId="35932"/>
    <cellStyle name="Output 5 8 3" xfId="35933"/>
    <cellStyle name="Output 5 9" xfId="35934"/>
    <cellStyle name="Output 5 9 2" xfId="35935"/>
    <cellStyle name="Output 5 9 2 2" xfId="35936"/>
    <cellStyle name="Output 5 9 3" xfId="35937"/>
    <cellStyle name="Output 6" xfId="987"/>
    <cellStyle name="Output 6 10" xfId="35938"/>
    <cellStyle name="Output 6 10 2" xfId="35939"/>
    <cellStyle name="Output 6 10 2 2" xfId="35940"/>
    <cellStyle name="Output 6 10 3" xfId="35941"/>
    <cellStyle name="Output 6 11" xfId="35942"/>
    <cellStyle name="Output 6 11 2" xfId="35943"/>
    <cellStyle name="Output 6 11 2 2" xfId="35944"/>
    <cellStyle name="Output 6 11 3" xfId="35945"/>
    <cellStyle name="Output 6 12" xfId="35946"/>
    <cellStyle name="Output 6 12 2" xfId="35947"/>
    <cellStyle name="Output 6 12 2 2" xfId="35948"/>
    <cellStyle name="Output 6 12 3" xfId="35949"/>
    <cellStyle name="Output 6 13" xfId="35950"/>
    <cellStyle name="Output 6 13 2" xfId="35951"/>
    <cellStyle name="Output 6 13 2 2" xfId="35952"/>
    <cellStyle name="Output 6 13 3" xfId="35953"/>
    <cellStyle name="Output 6 14" xfId="35954"/>
    <cellStyle name="Output 6 14 2" xfId="35955"/>
    <cellStyle name="Output 6 14 2 2" xfId="35956"/>
    <cellStyle name="Output 6 14 3" xfId="35957"/>
    <cellStyle name="Output 6 15" xfId="35958"/>
    <cellStyle name="Output 6 15 2" xfId="35959"/>
    <cellStyle name="Output 6 15 2 2" xfId="35960"/>
    <cellStyle name="Output 6 15 3" xfId="35961"/>
    <cellStyle name="Output 6 16" xfId="35962"/>
    <cellStyle name="Output 6 16 2" xfId="35963"/>
    <cellStyle name="Output 6 16 2 2" xfId="35964"/>
    <cellStyle name="Output 6 16 3" xfId="35965"/>
    <cellStyle name="Output 6 17" xfId="35966"/>
    <cellStyle name="Output 6 17 2" xfId="35967"/>
    <cellStyle name="Output 6 17 2 2" xfId="35968"/>
    <cellStyle name="Output 6 17 3" xfId="35969"/>
    <cellStyle name="Output 6 18" xfId="35970"/>
    <cellStyle name="Output 6 18 2" xfId="35971"/>
    <cellStyle name="Output 6 18 2 2" xfId="35972"/>
    <cellStyle name="Output 6 18 3" xfId="35973"/>
    <cellStyle name="Output 6 19" xfId="35974"/>
    <cellStyle name="Output 6 19 2" xfId="35975"/>
    <cellStyle name="Output 6 19 2 2" xfId="35976"/>
    <cellStyle name="Output 6 19 3" xfId="35977"/>
    <cellStyle name="Output 6 2" xfId="988"/>
    <cellStyle name="Output 6 2 10" xfId="35978"/>
    <cellStyle name="Output 6 2 10 2" xfId="35979"/>
    <cellStyle name="Output 6 2 10 2 2" xfId="35980"/>
    <cellStyle name="Output 6 2 10 3" xfId="35981"/>
    <cellStyle name="Output 6 2 11" xfId="35982"/>
    <cellStyle name="Output 6 2 11 2" xfId="35983"/>
    <cellStyle name="Output 6 2 11 2 2" xfId="35984"/>
    <cellStyle name="Output 6 2 11 3" xfId="35985"/>
    <cellStyle name="Output 6 2 12" xfId="35986"/>
    <cellStyle name="Output 6 2 12 2" xfId="35987"/>
    <cellStyle name="Output 6 2 12 2 2" xfId="35988"/>
    <cellStyle name="Output 6 2 12 3" xfId="35989"/>
    <cellStyle name="Output 6 2 13" xfId="35990"/>
    <cellStyle name="Output 6 2 13 2" xfId="35991"/>
    <cellStyle name="Output 6 2 13 2 2" xfId="35992"/>
    <cellStyle name="Output 6 2 13 3" xfId="35993"/>
    <cellStyle name="Output 6 2 14" xfId="35994"/>
    <cellStyle name="Output 6 2 14 2" xfId="35995"/>
    <cellStyle name="Output 6 2 14 2 2" xfId="35996"/>
    <cellStyle name="Output 6 2 14 3" xfId="35997"/>
    <cellStyle name="Output 6 2 15" xfId="35998"/>
    <cellStyle name="Output 6 2 15 2" xfId="35999"/>
    <cellStyle name="Output 6 2 15 2 2" xfId="36000"/>
    <cellStyle name="Output 6 2 15 3" xfId="36001"/>
    <cellStyle name="Output 6 2 16" xfId="36002"/>
    <cellStyle name="Output 6 2 16 2" xfId="36003"/>
    <cellStyle name="Output 6 2 16 2 2" xfId="36004"/>
    <cellStyle name="Output 6 2 16 3" xfId="36005"/>
    <cellStyle name="Output 6 2 17" xfId="36006"/>
    <cellStyle name="Output 6 2 17 2" xfId="36007"/>
    <cellStyle name="Output 6 2 17 2 2" xfId="36008"/>
    <cellStyle name="Output 6 2 17 3" xfId="36009"/>
    <cellStyle name="Output 6 2 18" xfId="36010"/>
    <cellStyle name="Output 6 2 18 2" xfId="36011"/>
    <cellStyle name="Output 6 2 18 2 2" xfId="36012"/>
    <cellStyle name="Output 6 2 18 3" xfId="36013"/>
    <cellStyle name="Output 6 2 19" xfId="36014"/>
    <cellStyle name="Output 6 2 19 2" xfId="36015"/>
    <cellStyle name="Output 6 2 19 2 2" xfId="36016"/>
    <cellStyle name="Output 6 2 19 3" xfId="36017"/>
    <cellStyle name="Output 6 2 2" xfId="989"/>
    <cellStyle name="Output 6 2 2 10" xfId="36018"/>
    <cellStyle name="Output 6 2 2 10 2" xfId="36019"/>
    <cellStyle name="Output 6 2 2 10 2 2" xfId="36020"/>
    <cellStyle name="Output 6 2 2 10 3" xfId="36021"/>
    <cellStyle name="Output 6 2 2 11" xfId="36022"/>
    <cellStyle name="Output 6 2 2 11 2" xfId="36023"/>
    <cellStyle name="Output 6 2 2 11 2 2" xfId="36024"/>
    <cellStyle name="Output 6 2 2 11 3" xfId="36025"/>
    <cellStyle name="Output 6 2 2 12" xfId="36026"/>
    <cellStyle name="Output 6 2 2 12 2" xfId="36027"/>
    <cellStyle name="Output 6 2 2 12 2 2" xfId="36028"/>
    <cellStyle name="Output 6 2 2 12 3" xfId="36029"/>
    <cellStyle name="Output 6 2 2 13" xfId="36030"/>
    <cellStyle name="Output 6 2 2 13 2" xfId="36031"/>
    <cellStyle name="Output 6 2 2 13 2 2" xfId="36032"/>
    <cellStyle name="Output 6 2 2 13 3" xfId="36033"/>
    <cellStyle name="Output 6 2 2 14" xfId="36034"/>
    <cellStyle name="Output 6 2 2 14 2" xfId="36035"/>
    <cellStyle name="Output 6 2 2 14 2 2" xfId="36036"/>
    <cellStyle name="Output 6 2 2 14 3" xfId="36037"/>
    <cellStyle name="Output 6 2 2 15" xfId="36038"/>
    <cellStyle name="Output 6 2 2 15 2" xfId="36039"/>
    <cellStyle name="Output 6 2 2 15 2 2" xfId="36040"/>
    <cellStyle name="Output 6 2 2 15 3" xfId="36041"/>
    <cellStyle name="Output 6 2 2 16" xfId="36042"/>
    <cellStyle name="Output 6 2 2 16 2" xfId="36043"/>
    <cellStyle name="Output 6 2 2 16 2 2" xfId="36044"/>
    <cellStyle name="Output 6 2 2 16 3" xfId="36045"/>
    <cellStyle name="Output 6 2 2 17" xfId="36046"/>
    <cellStyle name="Output 6 2 2 17 2" xfId="36047"/>
    <cellStyle name="Output 6 2 2 17 2 2" xfId="36048"/>
    <cellStyle name="Output 6 2 2 17 3" xfId="36049"/>
    <cellStyle name="Output 6 2 2 18" xfId="36050"/>
    <cellStyle name="Output 6 2 2 18 2" xfId="36051"/>
    <cellStyle name="Output 6 2 2 19" xfId="36052"/>
    <cellStyle name="Output 6 2 2 2" xfId="36053"/>
    <cellStyle name="Output 6 2 2 2 10" xfId="36054"/>
    <cellStyle name="Output 6 2 2 2 10 2" xfId="36055"/>
    <cellStyle name="Output 6 2 2 2 10 2 2" xfId="36056"/>
    <cellStyle name="Output 6 2 2 2 10 3" xfId="36057"/>
    <cellStyle name="Output 6 2 2 2 11" xfId="36058"/>
    <cellStyle name="Output 6 2 2 2 11 2" xfId="36059"/>
    <cellStyle name="Output 6 2 2 2 11 2 2" xfId="36060"/>
    <cellStyle name="Output 6 2 2 2 11 3" xfId="36061"/>
    <cellStyle name="Output 6 2 2 2 12" xfId="36062"/>
    <cellStyle name="Output 6 2 2 2 12 2" xfId="36063"/>
    <cellStyle name="Output 6 2 2 2 12 2 2" xfId="36064"/>
    <cellStyle name="Output 6 2 2 2 12 3" xfId="36065"/>
    <cellStyle name="Output 6 2 2 2 13" xfId="36066"/>
    <cellStyle name="Output 6 2 2 2 13 2" xfId="36067"/>
    <cellStyle name="Output 6 2 2 2 13 2 2" xfId="36068"/>
    <cellStyle name="Output 6 2 2 2 13 3" xfId="36069"/>
    <cellStyle name="Output 6 2 2 2 14" xfId="36070"/>
    <cellStyle name="Output 6 2 2 2 14 2" xfId="36071"/>
    <cellStyle name="Output 6 2 2 2 14 2 2" xfId="36072"/>
    <cellStyle name="Output 6 2 2 2 14 3" xfId="36073"/>
    <cellStyle name="Output 6 2 2 2 15" xfId="36074"/>
    <cellStyle name="Output 6 2 2 2 15 2" xfId="36075"/>
    <cellStyle name="Output 6 2 2 2 15 2 2" xfId="36076"/>
    <cellStyle name="Output 6 2 2 2 15 3" xfId="36077"/>
    <cellStyle name="Output 6 2 2 2 16" xfId="36078"/>
    <cellStyle name="Output 6 2 2 2 16 2" xfId="36079"/>
    <cellStyle name="Output 6 2 2 2 16 2 2" xfId="36080"/>
    <cellStyle name="Output 6 2 2 2 16 3" xfId="36081"/>
    <cellStyle name="Output 6 2 2 2 17" xfId="36082"/>
    <cellStyle name="Output 6 2 2 2 17 2" xfId="36083"/>
    <cellStyle name="Output 6 2 2 2 17 2 2" xfId="36084"/>
    <cellStyle name="Output 6 2 2 2 17 3" xfId="36085"/>
    <cellStyle name="Output 6 2 2 2 18" xfId="36086"/>
    <cellStyle name="Output 6 2 2 2 18 2" xfId="36087"/>
    <cellStyle name="Output 6 2 2 2 18 2 2" xfId="36088"/>
    <cellStyle name="Output 6 2 2 2 18 3" xfId="36089"/>
    <cellStyle name="Output 6 2 2 2 19" xfId="36090"/>
    <cellStyle name="Output 6 2 2 2 19 2" xfId="36091"/>
    <cellStyle name="Output 6 2 2 2 19 2 2" xfId="36092"/>
    <cellStyle name="Output 6 2 2 2 19 3" xfId="36093"/>
    <cellStyle name="Output 6 2 2 2 2" xfId="36094"/>
    <cellStyle name="Output 6 2 2 2 2 2" xfId="36095"/>
    <cellStyle name="Output 6 2 2 2 2 2 2" xfId="36096"/>
    <cellStyle name="Output 6 2 2 2 2 3" xfId="36097"/>
    <cellStyle name="Output 6 2 2 2 20" xfId="36098"/>
    <cellStyle name="Output 6 2 2 2 20 2" xfId="36099"/>
    <cellStyle name="Output 6 2 2 2 20 2 2" xfId="36100"/>
    <cellStyle name="Output 6 2 2 2 20 3" xfId="36101"/>
    <cellStyle name="Output 6 2 2 2 21" xfId="36102"/>
    <cellStyle name="Output 6 2 2 2 21 2" xfId="36103"/>
    <cellStyle name="Output 6 2 2 2 22" xfId="36104"/>
    <cellStyle name="Output 6 2 2 2 3" xfId="36105"/>
    <cellStyle name="Output 6 2 2 2 3 2" xfId="36106"/>
    <cellStyle name="Output 6 2 2 2 3 2 2" xfId="36107"/>
    <cellStyle name="Output 6 2 2 2 3 3" xfId="36108"/>
    <cellStyle name="Output 6 2 2 2 4" xfId="36109"/>
    <cellStyle name="Output 6 2 2 2 4 2" xfId="36110"/>
    <cellStyle name="Output 6 2 2 2 4 2 2" xfId="36111"/>
    <cellStyle name="Output 6 2 2 2 4 3" xfId="36112"/>
    <cellStyle name="Output 6 2 2 2 5" xfId="36113"/>
    <cellStyle name="Output 6 2 2 2 5 2" xfId="36114"/>
    <cellStyle name="Output 6 2 2 2 5 2 2" xfId="36115"/>
    <cellStyle name="Output 6 2 2 2 5 3" xfId="36116"/>
    <cellStyle name="Output 6 2 2 2 6" xfId="36117"/>
    <cellStyle name="Output 6 2 2 2 6 2" xfId="36118"/>
    <cellStyle name="Output 6 2 2 2 6 2 2" xfId="36119"/>
    <cellStyle name="Output 6 2 2 2 6 3" xfId="36120"/>
    <cellStyle name="Output 6 2 2 2 7" xfId="36121"/>
    <cellStyle name="Output 6 2 2 2 7 2" xfId="36122"/>
    <cellStyle name="Output 6 2 2 2 7 2 2" xfId="36123"/>
    <cellStyle name="Output 6 2 2 2 7 3" xfId="36124"/>
    <cellStyle name="Output 6 2 2 2 8" xfId="36125"/>
    <cellStyle name="Output 6 2 2 2 8 2" xfId="36126"/>
    <cellStyle name="Output 6 2 2 2 8 2 2" xfId="36127"/>
    <cellStyle name="Output 6 2 2 2 8 3" xfId="36128"/>
    <cellStyle name="Output 6 2 2 2 9" xfId="36129"/>
    <cellStyle name="Output 6 2 2 2 9 2" xfId="36130"/>
    <cellStyle name="Output 6 2 2 2 9 2 2" xfId="36131"/>
    <cellStyle name="Output 6 2 2 2 9 3" xfId="36132"/>
    <cellStyle name="Output 6 2 2 3" xfId="36133"/>
    <cellStyle name="Output 6 2 2 3 2" xfId="36134"/>
    <cellStyle name="Output 6 2 2 3 2 2" xfId="36135"/>
    <cellStyle name="Output 6 2 2 3 3" xfId="36136"/>
    <cellStyle name="Output 6 2 2 4" xfId="36137"/>
    <cellStyle name="Output 6 2 2 4 2" xfId="36138"/>
    <cellStyle name="Output 6 2 2 4 2 2" xfId="36139"/>
    <cellStyle name="Output 6 2 2 4 3" xfId="36140"/>
    <cellStyle name="Output 6 2 2 5" xfId="36141"/>
    <cellStyle name="Output 6 2 2 5 2" xfId="36142"/>
    <cellStyle name="Output 6 2 2 5 2 2" xfId="36143"/>
    <cellStyle name="Output 6 2 2 5 3" xfId="36144"/>
    <cellStyle name="Output 6 2 2 6" xfId="36145"/>
    <cellStyle name="Output 6 2 2 6 2" xfId="36146"/>
    <cellStyle name="Output 6 2 2 6 2 2" xfId="36147"/>
    <cellStyle name="Output 6 2 2 6 3" xfId="36148"/>
    <cellStyle name="Output 6 2 2 7" xfId="36149"/>
    <cellStyle name="Output 6 2 2 7 2" xfId="36150"/>
    <cellStyle name="Output 6 2 2 7 2 2" xfId="36151"/>
    <cellStyle name="Output 6 2 2 7 3" xfId="36152"/>
    <cellStyle name="Output 6 2 2 8" xfId="36153"/>
    <cellStyle name="Output 6 2 2 8 2" xfId="36154"/>
    <cellStyle name="Output 6 2 2 8 2 2" xfId="36155"/>
    <cellStyle name="Output 6 2 2 8 3" xfId="36156"/>
    <cellStyle name="Output 6 2 2 9" xfId="36157"/>
    <cellStyle name="Output 6 2 2 9 2" xfId="36158"/>
    <cellStyle name="Output 6 2 2 9 2 2" xfId="36159"/>
    <cellStyle name="Output 6 2 2 9 3" xfId="36160"/>
    <cellStyle name="Output 6 2 20" xfId="36161"/>
    <cellStyle name="Output 6 2 20 2" xfId="36162"/>
    <cellStyle name="Output 6 2 20 2 2" xfId="36163"/>
    <cellStyle name="Output 6 2 20 3" xfId="36164"/>
    <cellStyle name="Output 6 2 21" xfId="36165"/>
    <cellStyle name="Output 6 2 21 2" xfId="36166"/>
    <cellStyle name="Output 6 2 22" xfId="36167"/>
    <cellStyle name="Output 6 2 3" xfId="990"/>
    <cellStyle name="Output 6 2 3 10" xfId="36168"/>
    <cellStyle name="Output 6 2 3 10 2" xfId="36169"/>
    <cellStyle name="Output 6 2 3 10 2 2" xfId="36170"/>
    <cellStyle name="Output 6 2 3 10 3" xfId="36171"/>
    <cellStyle name="Output 6 2 3 11" xfId="36172"/>
    <cellStyle name="Output 6 2 3 11 2" xfId="36173"/>
    <cellStyle name="Output 6 2 3 11 2 2" xfId="36174"/>
    <cellStyle name="Output 6 2 3 11 3" xfId="36175"/>
    <cellStyle name="Output 6 2 3 12" xfId="36176"/>
    <cellStyle name="Output 6 2 3 12 2" xfId="36177"/>
    <cellStyle name="Output 6 2 3 12 2 2" xfId="36178"/>
    <cellStyle name="Output 6 2 3 12 3" xfId="36179"/>
    <cellStyle name="Output 6 2 3 13" xfId="36180"/>
    <cellStyle name="Output 6 2 3 13 2" xfId="36181"/>
    <cellStyle name="Output 6 2 3 13 2 2" xfId="36182"/>
    <cellStyle name="Output 6 2 3 13 3" xfId="36183"/>
    <cellStyle name="Output 6 2 3 14" xfId="36184"/>
    <cellStyle name="Output 6 2 3 14 2" xfId="36185"/>
    <cellStyle name="Output 6 2 3 14 2 2" xfId="36186"/>
    <cellStyle name="Output 6 2 3 14 3" xfId="36187"/>
    <cellStyle name="Output 6 2 3 15" xfId="36188"/>
    <cellStyle name="Output 6 2 3 15 2" xfId="36189"/>
    <cellStyle name="Output 6 2 3 15 2 2" xfId="36190"/>
    <cellStyle name="Output 6 2 3 15 3" xfId="36191"/>
    <cellStyle name="Output 6 2 3 16" xfId="36192"/>
    <cellStyle name="Output 6 2 3 16 2" xfId="36193"/>
    <cellStyle name="Output 6 2 3 16 2 2" xfId="36194"/>
    <cellStyle name="Output 6 2 3 16 3" xfId="36195"/>
    <cellStyle name="Output 6 2 3 17" xfId="36196"/>
    <cellStyle name="Output 6 2 3 17 2" xfId="36197"/>
    <cellStyle name="Output 6 2 3 17 2 2" xfId="36198"/>
    <cellStyle name="Output 6 2 3 17 3" xfId="36199"/>
    <cellStyle name="Output 6 2 3 18" xfId="36200"/>
    <cellStyle name="Output 6 2 3 18 2" xfId="36201"/>
    <cellStyle name="Output 6 2 3 19" xfId="36202"/>
    <cellStyle name="Output 6 2 3 2" xfId="36203"/>
    <cellStyle name="Output 6 2 3 2 10" xfId="36204"/>
    <cellStyle name="Output 6 2 3 2 10 2" xfId="36205"/>
    <cellStyle name="Output 6 2 3 2 10 2 2" xfId="36206"/>
    <cellStyle name="Output 6 2 3 2 10 3" xfId="36207"/>
    <cellStyle name="Output 6 2 3 2 11" xfId="36208"/>
    <cellStyle name="Output 6 2 3 2 11 2" xfId="36209"/>
    <cellStyle name="Output 6 2 3 2 11 2 2" xfId="36210"/>
    <cellStyle name="Output 6 2 3 2 11 3" xfId="36211"/>
    <cellStyle name="Output 6 2 3 2 12" xfId="36212"/>
    <cellStyle name="Output 6 2 3 2 12 2" xfId="36213"/>
    <cellStyle name="Output 6 2 3 2 12 2 2" xfId="36214"/>
    <cellStyle name="Output 6 2 3 2 12 3" xfId="36215"/>
    <cellStyle name="Output 6 2 3 2 13" xfId="36216"/>
    <cellStyle name="Output 6 2 3 2 13 2" xfId="36217"/>
    <cellStyle name="Output 6 2 3 2 13 2 2" xfId="36218"/>
    <cellStyle name="Output 6 2 3 2 13 3" xfId="36219"/>
    <cellStyle name="Output 6 2 3 2 14" xfId="36220"/>
    <cellStyle name="Output 6 2 3 2 14 2" xfId="36221"/>
    <cellStyle name="Output 6 2 3 2 14 2 2" xfId="36222"/>
    <cellStyle name="Output 6 2 3 2 14 3" xfId="36223"/>
    <cellStyle name="Output 6 2 3 2 15" xfId="36224"/>
    <cellStyle name="Output 6 2 3 2 15 2" xfId="36225"/>
    <cellStyle name="Output 6 2 3 2 15 2 2" xfId="36226"/>
    <cellStyle name="Output 6 2 3 2 15 3" xfId="36227"/>
    <cellStyle name="Output 6 2 3 2 16" xfId="36228"/>
    <cellStyle name="Output 6 2 3 2 16 2" xfId="36229"/>
    <cellStyle name="Output 6 2 3 2 16 2 2" xfId="36230"/>
    <cellStyle name="Output 6 2 3 2 16 3" xfId="36231"/>
    <cellStyle name="Output 6 2 3 2 17" xfId="36232"/>
    <cellStyle name="Output 6 2 3 2 17 2" xfId="36233"/>
    <cellStyle name="Output 6 2 3 2 17 2 2" xfId="36234"/>
    <cellStyle name="Output 6 2 3 2 17 3" xfId="36235"/>
    <cellStyle name="Output 6 2 3 2 18" xfId="36236"/>
    <cellStyle name="Output 6 2 3 2 18 2" xfId="36237"/>
    <cellStyle name="Output 6 2 3 2 18 2 2" xfId="36238"/>
    <cellStyle name="Output 6 2 3 2 18 3" xfId="36239"/>
    <cellStyle name="Output 6 2 3 2 19" xfId="36240"/>
    <cellStyle name="Output 6 2 3 2 19 2" xfId="36241"/>
    <cellStyle name="Output 6 2 3 2 19 2 2" xfId="36242"/>
    <cellStyle name="Output 6 2 3 2 19 3" xfId="36243"/>
    <cellStyle name="Output 6 2 3 2 2" xfId="36244"/>
    <cellStyle name="Output 6 2 3 2 2 2" xfId="36245"/>
    <cellStyle name="Output 6 2 3 2 2 2 2" xfId="36246"/>
    <cellStyle name="Output 6 2 3 2 2 3" xfId="36247"/>
    <cellStyle name="Output 6 2 3 2 20" xfId="36248"/>
    <cellStyle name="Output 6 2 3 2 20 2" xfId="36249"/>
    <cellStyle name="Output 6 2 3 2 20 2 2" xfId="36250"/>
    <cellStyle name="Output 6 2 3 2 20 3" xfId="36251"/>
    <cellStyle name="Output 6 2 3 2 21" xfId="36252"/>
    <cellStyle name="Output 6 2 3 2 21 2" xfId="36253"/>
    <cellStyle name="Output 6 2 3 2 22" xfId="36254"/>
    <cellStyle name="Output 6 2 3 2 3" xfId="36255"/>
    <cellStyle name="Output 6 2 3 2 3 2" xfId="36256"/>
    <cellStyle name="Output 6 2 3 2 3 2 2" xfId="36257"/>
    <cellStyle name="Output 6 2 3 2 3 3" xfId="36258"/>
    <cellStyle name="Output 6 2 3 2 4" xfId="36259"/>
    <cellStyle name="Output 6 2 3 2 4 2" xfId="36260"/>
    <cellStyle name="Output 6 2 3 2 4 2 2" xfId="36261"/>
    <cellStyle name="Output 6 2 3 2 4 3" xfId="36262"/>
    <cellStyle name="Output 6 2 3 2 5" xfId="36263"/>
    <cellStyle name="Output 6 2 3 2 5 2" xfId="36264"/>
    <cellStyle name="Output 6 2 3 2 5 2 2" xfId="36265"/>
    <cellStyle name="Output 6 2 3 2 5 3" xfId="36266"/>
    <cellStyle name="Output 6 2 3 2 6" xfId="36267"/>
    <cellStyle name="Output 6 2 3 2 6 2" xfId="36268"/>
    <cellStyle name="Output 6 2 3 2 6 2 2" xfId="36269"/>
    <cellStyle name="Output 6 2 3 2 6 3" xfId="36270"/>
    <cellStyle name="Output 6 2 3 2 7" xfId="36271"/>
    <cellStyle name="Output 6 2 3 2 7 2" xfId="36272"/>
    <cellStyle name="Output 6 2 3 2 7 2 2" xfId="36273"/>
    <cellStyle name="Output 6 2 3 2 7 3" xfId="36274"/>
    <cellStyle name="Output 6 2 3 2 8" xfId="36275"/>
    <cellStyle name="Output 6 2 3 2 8 2" xfId="36276"/>
    <cellStyle name="Output 6 2 3 2 8 2 2" xfId="36277"/>
    <cellStyle name="Output 6 2 3 2 8 3" xfId="36278"/>
    <cellStyle name="Output 6 2 3 2 9" xfId="36279"/>
    <cellStyle name="Output 6 2 3 2 9 2" xfId="36280"/>
    <cellStyle name="Output 6 2 3 2 9 2 2" xfId="36281"/>
    <cellStyle name="Output 6 2 3 2 9 3" xfId="36282"/>
    <cellStyle name="Output 6 2 3 3" xfId="36283"/>
    <cellStyle name="Output 6 2 3 3 2" xfId="36284"/>
    <cellStyle name="Output 6 2 3 3 2 2" xfId="36285"/>
    <cellStyle name="Output 6 2 3 3 3" xfId="36286"/>
    <cellStyle name="Output 6 2 3 4" xfId="36287"/>
    <cellStyle name="Output 6 2 3 4 2" xfId="36288"/>
    <cellStyle name="Output 6 2 3 4 2 2" xfId="36289"/>
    <cellStyle name="Output 6 2 3 4 3" xfId="36290"/>
    <cellStyle name="Output 6 2 3 5" xfId="36291"/>
    <cellStyle name="Output 6 2 3 5 2" xfId="36292"/>
    <cellStyle name="Output 6 2 3 5 2 2" xfId="36293"/>
    <cellStyle name="Output 6 2 3 5 3" xfId="36294"/>
    <cellStyle name="Output 6 2 3 6" xfId="36295"/>
    <cellStyle name="Output 6 2 3 6 2" xfId="36296"/>
    <cellStyle name="Output 6 2 3 6 2 2" xfId="36297"/>
    <cellStyle name="Output 6 2 3 6 3" xfId="36298"/>
    <cellStyle name="Output 6 2 3 7" xfId="36299"/>
    <cellStyle name="Output 6 2 3 7 2" xfId="36300"/>
    <cellStyle name="Output 6 2 3 7 2 2" xfId="36301"/>
    <cellStyle name="Output 6 2 3 7 3" xfId="36302"/>
    <cellStyle name="Output 6 2 3 8" xfId="36303"/>
    <cellStyle name="Output 6 2 3 8 2" xfId="36304"/>
    <cellStyle name="Output 6 2 3 8 2 2" xfId="36305"/>
    <cellStyle name="Output 6 2 3 8 3" xfId="36306"/>
    <cellStyle name="Output 6 2 3 9" xfId="36307"/>
    <cellStyle name="Output 6 2 3 9 2" xfId="36308"/>
    <cellStyle name="Output 6 2 3 9 2 2" xfId="36309"/>
    <cellStyle name="Output 6 2 3 9 3" xfId="36310"/>
    <cellStyle name="Output 6 2 4" xfId="991"/>
    <cellStyle name="Output 6 2 4 10" xfId="36311"/>
    <cellStyle name="Output 6 2 4 10 2" xfId="36312"/>
    <cellStyle name="Output 6 2 4 10 2 2" xfId="36313"/>
    <cellStyle name="Output 6 2 4 10 3" xfId="36314"/>
    <cellStyle name="Output 6 2 4 11" xfId="36315"/>
    <cellStyle name="Output 6 2 4 11 2" xfId="36316"/>
    <cellStyle name="Output 6 2 4 11 2 2" xfId="36317"/>
    <cellStyle name="Output 6 2 4 11 3" xfId="36318"/>
    <cellStyle name="Output 6 2 4 12" xfId="36319"/>
    <cellStyle name="Output 6 2 4 12 2" xfId="36320"/>
    <cellStyle name="Output 6 2 4 12 2 2" xfId="36321"/>
    <cellStyle name="Output 6 2 4 12 3" xfId="36322"/>
    <cellStyle name="Output 6 2 4 13" xfId="36323"/>
    <cellStyle name="Output 6 2 4 13 2" xfId="36324"/>
    <cellStyle name="Output 6 2 4 13 2 2" xfId="36325"/>
    <cellStyle name="Output 6 2 4 13 3" xfId="36326"/>
    <cellStyle name="Output 6 2 4 14" xfId="36327"/>
    <cellStyle name="Output 6 2 4 14 2" xfId="36328"/>
    <cellStyle name="Output 6 2 4 14 2 2" xfId="36329"/>
    <cellStyle name="Output 6 2 4 14 3" xfId="36330"/>
    <cellStyle name="Output 6 2 4 15" xfId="36331"/>
    <cellStyle name="Output 6 2 4 15 2" xfId="36332"/>
    <cellStyle name="Output 6 2 4 15 2 2" xfId="36333"/>
    <cellStyle name="Output 6 2 4 15 3" xfId="36334"/>
    <cellStyle name="Output 6 2 4 16" xfId="36335"/>
    <cellStyle name="Output 6 2 4 16 2" xfId="36336"/>
    <cellStyle name="Output 6 2 4 16 2 2" xfId="36337"/>
    <cellStyle name="Output 6 2 4 16 3" xfId="36338"/>
    <cellStyle name="Output 6 2 4 17" xfId="36339"/>
    <cellStyle name="Output 6 2 4 17 2" xfId="36340"/>
    <cellStyle name="Output 6 2 4 17 2 2" xfId="36341"/>
    <cellStyle name="Output 6 2 4 17 3" xfId="36342"/>
    <cellStyle name="Output 6 2 4 18" xfId="36343"/>
    <cellStyle name="Output 6 2 4 18 2" xfId="36344"/>
    <cellStyle name="Output 6 2 4 18 2 2" xfId="36345"/>
    <cellStyle name="Output 6 2 4 18 3" xfId="36346"/>
    <cellStyle name="Output 6 2 4 19" xfId="36347"/>
    <cellStyle name="Output 6 2 4 19 2" xfId="36348"/>
    <cellStyle name="Output 6 2 4 19 2 2" xfId="36349"/>
    <cellStyle name="Output 6 2 4 19 3" xfId="36350"/>
    <cellStyle name="Output 6 2 4 2" xfId="36351"/>
    <cellStyle name="Output 6 2 4 2 10" xfId="36352"/>
    <cellStyle name="Output 6 2 4 2 10 2" xfId="36353"/>
    <cellStyle name="Output 6 2 4 2 10 2 2" xfId="36354"/>
    <cellStyle name="Output 6 2 4 2 10 3" xfId="36355"/>
    <cellStyle name="Output 6 2 4 2 11" xfId="36356"/>
    <cellStyle name="Output 6 2 4 2 11 2" xfId="36357"/>
    <cellStyle name="Output 6 2 4 2 11 2 2" xfId="36358"/>
    <cellStyle name="Output 6 2 4 2 11 3" xfId="36359"/>
    <cellStyle name="Output 6 2 4 2 12" xfId="36360"/>
    <cellStyle name="Output 6 2 4 2 12 2" xfId="36361"/>
    <cellStyle name="Output 6 2 4 2 12 2 2" xfId="36362"/>
    <cellStyle name="Output 6 2 4 2 12 3" xfId="36363"/>
    <cellStyle name="Output 6 2 4 2 13" xfId="36364"/>
    <cellStyle name="Output 6 2 4 2 13 2" xfId="36365"/>
    <cellStyle name="Output 6 2 4 2 13 2 2" xfId="36366"/>
    <cellStyle name="Output 6 2 4 2 13 3" xfId="36367"/>
    <cellStyle name="Output 6 2 4 2 14" xfId="36368"/>
    <cellStyle name="Output 6 2 4 2 14 2" xfId="36369"/>
    <cellStyle name="Output 6 2 4 2 14 2 2" xfId="36370"/>
    <cellStyle name="Output 6 2 4 2 14 3" xfId="36371"/>
    <cellStyle name="Output 6 2 4 2 15" xfId="36372"/>
    <cellStyle name="Output 6 2 4 2 15 2" xfId="36373"/>
    <cellStyle name="Output 6 2 4 2 15 2 2" xfId="36374"/>
    <cellStyle name="Output 6 2 4 2 15 3" xfId="36375"/>
    <cellStyle name="Output 6 2 4 2 16" xfId="36376"/>
    <cellStyle name="Output 6 2 4 2 16 2" xfId="36377"/>
    <cellStyle name="Output 6 2 4 2 16 2 2" xfId="36378"/>
    <cellStyle name="Output 6 2 4 2 16 3" xfId="36379"/>
    <cellStyle name="Output 6 2 4 2 17" xfId="36380"/>
    <cellStyle name="Output 6 2 4 2 17 2" xfId="36381"/>
    <cellStyle name="Output 6 2 4 2 17 2 2" xfId="36382"/>
    <cellStyle name="Output 6 2 4 2 17 3" xfId="36383"/>
    <cellStyle name="Output 6 2 4 2 18" xfId="36384"/>
    <cellStyle name="Output 6 2 4 2 18 2" xfId="36385"/>
    <cellStyle name="Output 6 2 4 2 18 2 2" xfId="36386"/>
    <cellStyle name="Output 6 2 4 2 18 3" xfId="36387"/>
    <cellStyle name="Output 6 2 4 2 19" xfId="36388"/>
    <cellStyle name="Output 6 2 4 2 19 2" xfId="36389"/>
    <cellStyle name="Output 6 2 4 2 19 2 2" xfId="36390"/>
    <cellStyle name="Output 6 2 4 2 19 3" xfId="36391"/>
    <cellStyle name="Output 6 2 4 2 2" xfId="36392"/>
    <cellStyle name="Output 6 2 4 2 2 2" xfId="36393"/>
    <cellStyle name="Output 6 2 4 2 2 2 2" xfId="36394"/>
    <cellStyle name="Output 6 2 4 2 2 3" xfId="36395"/>
    <cellStyle name="Output 6 2 4 2 20" xfId="36396"/>
    <cellStyle name="Output 6 2 4 2 20 2" xfId="36397"/>
    <cellStyle name="Output 6 2 4 2 20 2 2" xfId="36398"/>
    <cellStyle name="Output 6 2 4 2 20 3" xfId="36399"/>
    <cellStyle name="Output 6 2 4 2 21" xfId="36400"/>
    <cellStyle name="Output 6 2 4 2 21 2" xfId="36401"/>
    <cellStyle name="Output 6 2 4 2 22" xfId="36402"/>
    <cellStyle name="Output 6 2 4 2 3" xfId="36403"/>
    <cellStyle name="Output 6 2 4 2 3 2" xfId="36404"/>
    <cellStyle name="Output 6 2 4 2 3 2 2" xfId="36405"/>
    <cellStyle name="Output 6 2 4 2 3 3" xfId="36406"/>
    <cellStyle name="Output 6 2 4 2 4" xfId="36407"/>
    <cellStyle name="Output 6 2 4 2 4 2" xfId="36408"/>
    <cellStyle name="Output 6 2 4 2 4 2 2" xfId="36409"/>
    <cellStyle name="Output 6 2 4 2 4 3" xfId="36410"/>
    <cellStyle name="Output 6 2 4 2 5" xfId="36411"/>
    <cellStyle name="Output 6 2 4 2 5 2" xfId="36412"/>
    <cellStyle name="Output 6 2 4 2 5 2 2" xfId="36413"/>
    <cellStyle name="Output 6 2 4 2 5 3" xfId="36414"/>
    <cellStyle name="Output 6 2 4 2 6" xfId="36415"/>
    <cellStyle name="Output 6 2 4 2 6 2" xfId="36416"/>
    <cellStyle name="Output 6 2 4 2 6 2 2" xfId="36417"/>
    <cellStyle name="Output 6 2 4 2 6 3" xfId="36418"/>
    <cellStyle name="Output 6 2 4 2 7" xfId="36419"/>
    <cellStyle name="Output 6 2 4 2 7 2" xfId="36420"/>
    <cellStyle name="Output 6 2 4 2 7 2 2" xfId="36421"/>
    <cellStyle name="Output 6 2 4 2 7 3" xfId="36422"/>
    <cellStyle name="Output 6 2 4 2 8" xfId="36423"/>
    <cellStyle name="Output 6 2 4 2 8 2" xfId="36424"/>
    <cellStyle name="Output 6 2 4 2 8 2 2" xfId="36425"/>
    <cellStyle name="Output 6 2 4 2 8 3" xfId="36426"/>
    <cellStyle name="Output 6 2 4 2 9" xfId="36427"/>
    <cellStyle name="Output 6 2 4 2 9 2" xfId="36428"/>
    <cellStyle name="Output 6 2 4 2 9 2 2" xfId="36429"/>
    <cellStyle name="Output 6 2 4 2 9 3" xfId="36430"/>
    <cellStyle name="Output 6 2 4 20" xfId="36431"/>
    <cellStyle name="Output 6 2 4 20 2" xfId="36432"/>
    <cellStyle name="Output 6 2 4 20 2 2" xfId="36433"/>
    <cellStyle name="Output 6 2 4 20 3" xfId="36434"/>
    <cellStyle name="Output 6 2 4 21" xfId="36435"/>
    <cellStyle name="Output 6 2 4 21 2" xfId="36436"/>
    <cellStyle name="Output 6 2 4 21 2 2" xfId="36437"/>
    <cellStyle name="Output 6 2 4 21 3" xfId="36438"/>
    <cellStyle name="Output 6 2 4 22" xfId="36439"/>
    <cellStyle name="Output 6 2 4 22 2" xfId="36440"/>
    <cellStyle name="Output 6 2 4 23" xfId="36441"/>
    <cellStyle name="Output 6 2 4 3" xfId="36442"/>
    <cellStyle name="Output 6 2 4 3 2" xfId="36443"/>
    <cellStyle name="Output 6 2 4 3 2 2" xfId="36444"/>
    <cellStyle name="Output 6 2 4 3 3" xfId="36445"/>
    <cellStyle name="Output 6 2 4 4" xfId="36446"/>
    <cellStyle name="Output 6 2 4 4 2" xfId="36447"/>
    <cellStyle name="Output 6 2 4 4 2 2" xfId="36448"/>
    <cellStyle name="Output 6 2 4 4 3" xfId="36449"/>
    <cellStyle name="Output 6 2 4 5" xfId="36450"/>
    <cellStyle name="Output 6 2 4 5 2" xfId="36451"/>
    <cellStyle name="Output 6 2 4 5 2 2" xfId="36452"/>
    <cellStyle name="Output 6 2 4 5 3" xfId="36453"/>
    <cellStyle name="Output 6 2 4 6" xfId="36454"/>
    <cellStyle name="Output 6 2 4 6 2" xfId="36455"/>
    <cellStyle name="Output 6 2 4 6 2 2" xfId="36456"/>
    <cellStyle name="Output 6 2 4 6 3" xfId="36457"/>
    <cellStyle name="Output 6 2 4 7" xfId="36458"/>
    <cellStyle name="Output 6 2 4 7 2" xfId="36459"/>
    <cellStyle name="Output 6 2 4 7 2 2" xfId="36460"/>
    <cellStyle name="Output 6 2 4 7 3" xfId="36461"/>
    <cellStyle name="Output 6 2 4 8" xfId="36462"/>
    <cellStyle name="Output 6 2 4 8 2" xfId="36463"/>
    <cellStyle name="Output 6 2 4 8 2 2" xfId="36464"/>
    <cellStyle name="Output 6 2 4 8 3" xfId="36465"/>
    <cellStyle name="Output 6 2 4 9" xfId="36466"/>
    <cellStyle name="Output 6 2 4 9 2" xfId="36467"/>
    <cellStyle name="Output 6 2 4 9 2 2" xfId="36468"/>
    <cellStyle name="Output 6 2 4 9 3" xfId="36469"/>
    <cellStyle name="Output 6 2 5" xfId="992"/>
    <cellStyle name="Output 6 2 5 10" xfId="36470"/>
    <cellStyle name="Output 6 2 5 10 2" xfId="36471"/>
    <cellStyle name="Output 6 2 5 10 2 2" xfId="36472"/>
    <cellStyle name="Output 6 2 5 10 3" xfId="36473"/>
    <cellStyle name="Output 6 2 5 11" xfId="36474"/>
    <cellStyle name="Output 6 2 5 11 2" xfId="36475"/>
    <cellStyle name="Output 6 2 5 11 2 2" xfId="36476"/>
    <cellStyle name="Output 6 2 5 11 3" xfId="36477"/>
    <cellStyle name="Output 6 2 5 12" xfId="36478"/>
    <cellStyle name="Output 6 2 5 12 2" xfId="36479"/>
    <cellStyle name="Output 6 2 5 12 2 2" xfId="36480"/>
    <cellStyle name="Output 6 2 5 12 3" xfId="36481"/>
    <cellStyle name="Output 6 2 5 13" xfId="36482"/>
    <cellStyle name="Output 6 2 5 13 2" xfId="36483"/>
    <cellStyle name="Output 6 2 5 13 2 2" xfId="36484"/>
    <cellStyle name="Output 6 2 5 13 3" xfId="36485"/>
    <cellStyle name="Output 6 2 5 14" xfId="36486"/>
    <cellStyle name="Output 6 2 5 14 2" xfId="36487"/>
    <cellStyle name="Output 6 2 5 14 2 2" xfId="36488"/>
    <cellStyle name="Output 6 2 5 14 3" xfId="36489"/>
    <cellStyle name="Output 6 2 5 15" xfId="36490"/>
    <cellStyle name="Output 6 2 5 15 2" xfId="36491"/>
    <cellStyle name="Output 6 2 5 15 2 2" xfId="36492"/>
    <cellStyle name="Output 6 2 5 15 3" xfId="36493"/>
    <cellStyle name="Output 6 2 5 16" xfId="36494"/>
    <cellStyle name="Output 6 2 5 16 2" xfId="36495"/>
    <cellStyle name="Output 6 2 5 16 2 2" xfId="36496"/>
    <cellStyle name="Output 6 2 5 16 3" xfId="36497"/>
    <cellStyle name="Output 6 2 5 17" xfId="36498"/>
    <cellStyle name="Output 6 2 5 17 2" xfId="36499"/>
    <cellStyle name="Output 6 2 5 17 2 2" xfId="36500"/>
    <cellStyle name="Output 6 2 5 17 3" xfId="36501"/>
    <cellStyle name="Output 6 2 5 18" xfId="36502"/>
    <cellStyle name="Output 6 2 5 18 2" xfId="36503"/>
    <cellStyle name="Output 6 2 5 18 2 2" xfId="36504"/>
    <cellStyle name="Output 6 2 5 18 3" xfId="36505"/>
    <cellStyle name="Output 6 2 5 19" xfId="36506"/>
    <cellStyle name="Output 6 2 5 19 2" xfId="36507"/>
    <cellStyle name="Output 6 2 5 19 2 2" xfId="36508"/>
    <cellStyle name="Output 6 2 5 19 3" xfId="36509"/>
    <cellStyle name="Output 6 2 5 2" xfId="36510"/>
    <cellStyle name="Output 6 2 5 2 2" xfId="36511"/>
    <cellStyle name="Output 6 2 5 2 2 2" xfId="36512"/>
    <cellStyle name="Output 6 2 5 2 3" xfId="36513"/>
    <cellStyle name="Output 6 2 5 20" xfId="36514"/>
    <cellStyle name="Output 6 2 5 20 2" xfId="36515"/>
    <cellStyle name="Output 6 2 5 20 2 2" xfId="36516"/>
    <cellStyle name="Output 6 2 5 20 3" xfId="36517"/>
    <cellStyle name="Output 6 2 5 21" xfId="36518"/>
    <cellStyle name="Output 6 2 5 21 2" xfId="36519"/>
    <cellStyle name="Output 6 2 5 22" xfId="36520"/>
    <cellStyle name="Output 6 2 5 3" xfId="36521"/>
    <cellStyle name="Output 6 2 5 3 2" xfId="36522"/>
    <cellStyle name="Output 6 2 5 3 2 2" xfId="36523"/>
    <cellStyle name="Output 6 2 5 3 3" xfId="36524"/>
    <cellStyle name="Output 6 2 5 4" xfId="36525"/>
    <cellStyle name="Output 6 2 5 4 2" xfId="36526"/>
    <cellStyle name="Output 6 2 5 4 2 2" xfId="36527"/>
    <cellStyle name="Output 6 2 5 4 3" xfId="36528"/>
    <cellStyle name="Output 6 2 5 5" xfId="36529"/>
    <cellStyle name="Output 6 2 5 5 2" xfId="36530"/>
    <cellStyle name="Output 6 2 5 5 2 2" xfId="36531"/>
    <cellStyle name="Output 6 2 5 5 3" xfId="36532"/>
    <cellStyle name="Output 6 2 5 6" xfId="36533"/>
    <cellStyle name="Output 6 2 5 6 2" xfId="36534"/>
    <cellStyle name="Output 6 2 5 6 2 2" xfId="36535"/>
    <cellStyle name="Output 6 2 5 6 3" xfId="36536"/>
    <cellStyle name="Output 6 2 5 7" xfId="36537"/>
    <cellStyle name="Output 6 2 5 7 2" xfId="36538"/>
    <cellStyle name="Output 6 2 5 7 2 2" xfId="36539"/>
    <cellStyle name="Output 6 2 5 7 3" xfId="36540"/>
    <cellStyle name="Output 6 2 5 8" xfId="36541"/>
    <cellStyle name="Output 6 2 5 8 2" xfId="36542"/>
    <cellStyle name="Output 6 2 5 8 2 2" xfId="36543"/>
    <cellStyle name="Output 6 2 5 8 3" xfId="36544"/>
    <cellStyle name="Output 6 2 5 9" xfId="36545"/>
    <cellStyle name="Output 6 2 5 9 2" xfId="36546"/>
    <cellStyle name="Output 6 2 5 9 2 2" xfId="36547"/>
    <cellStyle name="Output 6 2 5 9 3" xfId="36548"/>
    <cellStyle name="Output 6 2 6" xfId="993"/>
    <cellStyle name="Output 6 2 6 2" xfId="36549"/>
    <cellStyle name="Output 6 2 6 2 2" xfId="36550"/>
    <cellStyle name="Output 6 2 6 3" xfId="36551"/>
    <cellStyle name="Output 6 2 7" xfId="36552"/>
    <cellStyle name="Output 6 2 7 2" xfId="36553"/>
    <cellStyle name="Output 6 2 7 2 2" xfId="36554"/>
    <cellStyle name="Output 6 2 7 3" xfId="36555"/>
    <cellStyle name="Output 6 2 8" xfId="36556"/>
    <cellStyle name="Output 6 2 8 2" xfId="36557"/>
    <cellStyle name="Output 6 2 8 2 2" xfId="36558"/>
    <cellStyle name="Output 6 2 8 3" xfId="36559"/>
    <cellStyle name="Output 6 2 9" xfId="36560"/>
    <cellStyle name="Output 6 2 9 2" xfId="36561"/>
    <cellStyle name="Output 6 2 9 2 2" xfId="36562"/>
    <cellStyle name="Output 6 2 9 3" xfId="36563"/>
    <cellStyle name="Output 6 20" xfId="36564"/>
    <cellStyle name="Output 6 20 2" xfId="36565"/>
    <cellStyle name="Output 6 20 2 2" xfId="36566"/>
    <cellStyle name="Output 6 20 3" xfId="36567"/>
    <cellStyle name="Output 6 21" xfId="36568"/>
    <cellStyle name="Output 6 21 2" xfId="36569"/>
    <cellStyle name="Output 6 21 2 2" xfId="36570"/>
    <cellStyle name="Output 6 21 3" xfId="36571"/>
    <cellStyle name="Output 6 22" xfId="36572"/>
    <cellStyle name="Output 6 22 2" xfId="36573"/>
    <cellStyle name="Output 6 23" xfId="36574"/>
    <cellStyle name="Output 6 24" xfId="36575"/>
    <cellStyle name="Output 6 25" xfId="36576"/>
    <cellStyle name="Output 6 26" xfId="36577"/>
    <cellStyle name="Output 6 3" xfId="994"/>
    <cellStyle name="Output 6 3 10" xfId="36578"/>
    <cellStyle name="Output 6 3 10 2" xfId="36579"/>
    <cellStyle name="Output 6 3 10 2 2" xfId="36580"/>
    <cellStyle name="Output 6 3 10 3" xfId="36581"/>
    <cellStyle name="Output 6 3 11" xfId="36582"/>
    <cellStyle name="Output 6 3 11 2" xfId="36583"/>
    <cellStyle name="Output 6 3 11 2 2" xfId="36584"/>
    <cellStyle name="Output 6 3 11 3" xfId="36585"/>
    <cellStyle name="Output 6 3 12" xfId="36586"/>
    <cellStyle name="Output 6 3 12 2" xfId="36587"/>
    <cellStyle name="Output 6 3 12 2 2" xfId="36588"/>
    <cellStyle name="Output 6 3 12 3" xfId="36589"/>
    <cellStyle name="Output 6 3 13" xfId="36590"/>
    <cellStyle name="Output 6 3 13 2" xfId="36591"/>
    <cellStyle name="Output 6 3 13 2 2" xfId="36592"/>
    <cellStyle name="Output 6 3 13 3" xfId="36593"/>
    <cellStyle name="Output 6 3 14" xfId="36594"/>
    <cellStyle name="Output 6 3 14 2" xfId="36595"/>
    <cellStyle name="Output 6 3 14 2 2" xfId="36596"/>
    <cellStyle name="Output 6 3 14 3" xfId="36597"/>
    <cellStyle name="Output 6 3 15" xfId="36598"/>
    <cellStyle name="Output 6 3 15 2" xfId="36599"/>
    <cellStyle name="Output 6 3 15 2 2" xfId="36600"/>
    <cellStyle name="Output 6 3 15 3" xfId="36601"/>
    <cellStyle name="Output 6 3 16" xfId="36602"/>
    <cellStyle name="Output 6 3 16 2" xfId="36603"/>
    <cellStyle name="Output 6 3 16 2 2" xfId="36604"/>
    <cellStyle name="Output 6 3 16 3" xfId="36605"/>
    <cellStyle name="Output 6 3 17" xfId="36606"/>
    <cellStyle name="Output 6 3 17 2" xfId="36607"/>
    <cellStyle name="Output 6 3 17 2 2" xfId="36608"/>
    <cellStyle name="Output 6 3 17 3" xfId="36609"/>
    <cellStyle name="Output 6 3 18" xfId="36610"/>
    <cellStyle name="Output 6 3 18 2" xfId="36611"/>
    <cellStyle name="Output 6 3 19" xfId="36612"/>
    <cellStyle name="Output 6 3 2" xfId="995"/>
    <cellStyle name="Output 6 3 2 10" xfId="36613"/>
    <cellStyle name="Output 6 3 2 10 2" xfId="36614"/>
    <cellStyle name="Output 6 3 2 10 2 2" xfId="36615"/>
    <cellStyle name="Output 6 3 2 10 3" xfId="36616"/>
    <cellStyle name="Output 6 3 2 11" xfId="36617"/>
    <cellStyle name="Output 6 3 2 11 2" xfId="36618"/>
    <cellStyle name="Output 6 3 2 11 2 2" xfId="36619"/>
    <cellStyle name="Output 6 3 2 11 3" xfId="36620"/>
    <cellStyle name="Output 6 3 2 12" xfId="36621"/>
    <cellStyle name="Output 6 3 2 12 2" xfId="36622"/>
    <cellStyle name="Output 6 3 2 12 2 2" xfId="36623"/>
    <cellStyle name="Output 6 3 2 12 3" xfId="36624"/>
    <cellStyle name="Output 6 3 2 13" xfId="36625"/>
    <cellStyle name="Output 6 3 2 13 2" xfId="36626"/>
    <cellStyle name="Output 6 3 2 13 2 2" xfId="36627"/>
    <cellStyle name="Output 6 3 2 13 3" xfId="36628"/>
    <cellStyle name="Output 6 3 2 14" xfId="36629"/>
    <cellStyle name="Output 6 3 2 14 2" xfId="36630"/>
    <cellStyle name="Output 6 3 2 14 2 2" xfId="36631"/>
    <cellStyle name="Output 6 3 2 14 3" xfId="36632"/>
    <cellStyle name="Output 6 3 2 15" xfId="36633"/>
    <cellStyle name="Output 6 3 2 15 2" xfId="36634"/>
    <cellStyle name="Output 6 3 2 15 2 2" xfId="36635"/>
    <cellStyle name="Output 6 3 2 15 3" xfId="36636"/>
    <cellStyle name="Output 6 3 2 16" xfId="36637"/>
    <cellStyle name="Output 6 3 2 16 2" xfId="36638"/>
    <cellStyle name="Output 6 3 2 16 2 2" xfId="36639"/>
    <cellStyle name="Output 6 3 2 16 3" xfId="36640"/>
    <cellStyle name="Output 6 3 2 17" xfId="36641"/>
    <cellStyle name="Output 6 3 2 17 2" xfId="36642"/>
    <cellStyle name="Output 6 3 2 17 2 2" xfId="36643"/>
    <cellStyle name="Output 6 3 2 17 3" xfId="36644"/>
    <cellStyle name="Output 6 3 2 18" xfId="36645"/>
    <cellStyle name="Output 6 3 2 18 2" xfId="36646"/>
    <cellStyle name="Output 6 3 2 18 2 2" xfId="36647"/>
    <cellStyle name="Output 6 3 2 18 3" xfId="36648"/>
    <cellStyle name="Output 6 3 2 19" xfId="36649"/>
    <cellStyle name="Output 6 3 2 19 2" xfId="36650"/>
    <cellStyle name="Output 6 3 2 19 2 2" xfId="36651"/>
    <cellStyle name="Output 6 3 2 19 3" xfId="36652"/>
    <cellStyle name="Output 6 3 2 2" xfId="36653"/>
    <cellStyle name="Output 6 3 2 2 2" xfId="36654"/>
    <cellStyle name="Output 6 3 2 2 2 2" xfId="36655"/>
    <cellStyle name="Output 6 3 2 2 3" xfId="36656"/>
    <cellStyle name="Output 6 3 2 20" xfId="36657"/>
    <cellStyle name="Output 6 3 2 20 2" xfId="36658"/>
    <cellStyle name="Output 6 3 2 20 2 2" xfId="36659"/>
    <cellStyle name="Output 6 3 2 20 3" xfId="36660"/>
    <cellStyle name="Output 6 3 2 21" xfId="36661"/>
    <cellStyle name="Output 6 3 2 21 2" xfId="36662"/>
    <cellStyle name="Output 6 3 2 22" xfId="36663"/>
    <cellStyle name="Output 6 3 2 3" xfId="36664"/>
    <cellStyle name="Output 6 3 2 3 2" xfId="36665"/>
    <cellStyle name="Output 6 3 2 3 2 2" xfId="36666"/>
    <cellStyle name="Output 6 3 2 3 3" xfId="36667"/>
    <cellStyle name="Output 6 3 2 4" xfId="36668"/>
    <cellStyle name="Output 6 3 2 4 2" xfId="36669"/>
    <cellStyle name="Output 6 3 2 4 2 2" xfId="36670"/>
    <cellStyle name="Output 6 3 2 4 3" xfId="36671"/>
    <cellStyle name="Output 6 3 2 5" xfId="36672"/>
    <cellStyle name="Output 6 3 2 5 2" xfId="36673"/>
    <cellStyle name="Output 6 3 2 5 2 2" xfId="36674"/>
    <cellStyle name="Output 6 3 2 5 3" xfId="36675"/>
    <cellStyle name="Output 6 3 2 6" xfId="36676"/>
    <cellStyle name="Output 6 3 2 6 2" xfId="36677"/>
    <cellStyle name="Output 6 3 2 6 2 2" xfId="36678"/>
    <cellStyle name="Output 6 3 2 6 3" xfId="36679"/>
    <cellStyle name="Output 6 3 2 7" xfId="36680"/>
    <cellStyle name="Output 6 3 2 7 2" xfId="36681"/>
    <cellStyle name="Output 6 3 2 7 2 2" xfId="36682"/>
    <cellStyle name="Output 6 3 2 7 3" xfId="36683"/>
    <cellStyle name="Output 6 3 2 8" xfId="36684"/>
    <cellStyle name="Output 6 3 2 8 2" xfId="36685"/>
    <cellStyle name="Output 6 3 2 8 2 2" xfId="36686"/>
    <cellStyle name="Output 6 3 2 8 3" xfId="36687"/>
    <cellStyle name="Output 6 3 2 9" xfId="36688"/>
    <cellStyle name="Output 6 3 2 9 2" xfId="36689"/>
    <cellStyle name="Output 6 3 2 9 2 2" xfId="36690"/>
    <cellStyle name="Output 6 3 2 9 3" xfId="36691"/>
    <cellStyle name="Output 6 3 3" xfId="996"/>
    <cellStyle name="Output 6 3 3 2" xfId="36692"/>
    <cellStyle name="Output 6 3 3 2 2" xfId="36693"/>
    <cellStyle name="Output 6 3 3 3" xfId="36694"/>
    <cellStyle name="Output 6 3 4" xfId="997"/>
    <cellStyle name="Output 6 3 4 2" xfId="36695"/>
    <cellStyle name="Output 6 3 4 2 2" xfId="36696"/>
    <cellStyle name="Output 6 3 4 3" xfId="36697"/>
    <cellStyle name="Output 6 3 5" xfId="998"/>
    <cellStyle name="Output 6 3 5 2" xfId="36698"/>
    <cellStyle name="Output 6 3 5 2 2" xfId="36699"/>
    <cellStyle name="Output 6 3 5 3" xfId="36700"/>
    <cellStyle name="Output 6 3 6" xfId="999"/>
    <cellStyle name="Output 6 3 6 2" xfId="36701"/>
    <cellStyle name="Output 6 3 6 2 2" xfId="36702"/>
    <cellStyle name="Output 6 3 6 3" xfId="36703"/>
    <cellStyle name="Output 6 3 7" xfId="36704"/>
    <cellStyle name="Output 6 3 7 2" xfId="36705"/>
    <cellStyle name="Output 6 3 7 2 2" xfId="36706"/>
    <cellStyle name="Output 6 3 7 3" xfId="36707"/>
    <cellStyle name="Output 6 3 8" xfId="36708"/>
    <cellStyle name="Output 6 3 8 2" xfId="36709"/>
    <cellStyle name="Output 6 3 8 2 2" xfId="36710"/>
    <cellStyle name="Output 6 3 8 3" xfId="36711"/>
    <cellStyle name="Output 6 3 9" xfId="36712"/>
    <cellStyle name="Output 6 3 9 2" xfId="36713"/>
    <cellStyle name="Output 6 3 9 2 2" xfId="36714"/>
    <cellStyle name="Output 6 3 9 3" xfId="36715"/>
    <cellStyle name="Output 6 4" xfId="1000"/>
    <cellStyle name="Output 6 4 10" xfId="36716"/>
    <cellStyle name="Output 6 4 10 2" xfId="36717"/>
    <cellStyle name="Output 6 4 10 2 2" xfId="36718"/>
    <cellStyle name="Output 6 4 10 3" xfId="36719"/>
    <cellStyle name="Output 6 4 11" xfId="36720"/>
    <cellStyle name="Output 6 4 11 2" xfId="36721"/>
    <cellStyle name="Output 6 4 11 2 2" xfId="36722"/>
    <cellStyle name="Output 6 4 11 3" xfId="36723"/>
    <cellStyle name="Output 6 4 12" xfId="36724"/>
    <cellStyle name="Output 6 4 12 2" xfId="36725"/>
    <cellStyle name="Output 6 4 12 2 2" xfId="36726"/>
    <cellStyle name="Output 6 4 12 3" xfId="36727"/>
    <cellStyle name="Output 6 4 13" xfId="36728"/>
    <cellStyle name="Output 6 4 13 2" xfId="36729"/>
    <cellStyle name="Output 6 4 13 2 2" xfId="36730"/>
    <cellStyle name="Output 6 4 13 3" xfId="36731"/>
    <cellStyle name="Output 6 4 14" xfId="36732"/>
    <cellStyle name="Output 6 4 14 2" xfId="36733"/>
    <cellStyle name="Output 6 4 14 2 2" xfId="36734"/>
    <cellStyle name="Output 6 4 14 3" xfId="36735"/>
    <cellStyle name="Output 6 4 15" xfId="36736"/>
    <cellStyle name="Output 6 4 15 2" xfId="36737"/>
    <cellStyle name="Output 6 4 15 2 2" xfId="36738"/>
    <cellStyle name="Output 6 4 15 3" xfId="36739"/>
    <cellStyle name="Output 6 4 16" xfId="36740"/>
    <cellStyle name="Output 6 4 16 2" xfId="36741"/>
    <cellStyle name="Output 6 4 16 2 2" xfId="36742"/>
    <cellStyle name="Output 6 4 16 3" xfId="36743"/>
    <cellStyle name="Output 6 4 17" xfId="36744"/>
    <cellStyle name="Output 6 4 17 2" xfId="36745"/>
    <cellStyle name="Output 6 4 17 2 2" xfId="36746"/>
    <cellStyle name="Output 6 4 17 3" xfId="36747"/>
    <cellStyle name="Output 6 4 18" xfId="36748"/>
    <cellStyle name="Output 6 4 18 2" xfId="36749"/>
    <cellStyle name="Output 6 4 19" xfId="36750"/>
    <cellStyle name="Output 6 4 2" xfId="1001"/>
    <cellStyle name="Output 6 4 2 10" xfId="36751"/>
    <cellStyle name="Output 6 4 2 10 2" xfId="36752"/>
    <cellStyle name="Output 6 4 2 10 2 2" xfId="36753"/>
    <cellStyle name="Output 6 4 2 10 3" xfId="36754"/>
    <cellStyle name="Output 6 4 2 11" xfId="36755"/>
    <cellStyle name="Output 6 4 2 11 2" xfId="36756"/>
    <cellStyle name="Output 6 4 2 11 2 2" xfId="36757"/>
    <cellStyle name="Output 6 4 2 11 3" xfId="36758"/>
    <cellStyle name="Output 6 4 2 12" xfId="36759"/>
    <cellStyle name="Output 6 4 2 12 2" xfId="36760"/>
    <cellStyle name="Output 6 4 2 12 2 2" xfId="36761"/>
    <cellStyle name="Output 6 4 2 12 3" xfId="36762"/>
    <cellStyle name="Output 6 4 2 13" xfId="36763"/>
    <cellStyle name="Output 6 4 2 13 2" xfId="36764"/>
    <cellStyle name="Output 6 4 2 13 2 2" xfId="36765"/>
    <cellStyle name="Output 6 4 2 13 3" xfId="36766"/>
    <cellStyle name="Output 6 4 2 14" xfId="36767"/>
    <cellStyle name="Output 6 4 2 14 2" xfId="36768"/>
    <cellStyle name="Output 6 4 2 14 2 2" xfId="36769"/>
    <cellStyle name="Output 6 4 2 14 3" xfId="36770"/>
    <cellStyle name="Output 6 4 2 15" xfId="36771"/>
    <cellStyle name="Output 6 4 2 15 2" xfId="36772"/>
    <cellStyle name="Output 6 4 2 15 2 2" xfId="36773"/>
    <cellStyle name="Output 6 4 2 15 3" xfId="36774"/>
    <cellStyle name="Output 6 4 2 16" xfId="36775"/>
    <cellStyle name="Output 6 4 2 16 2" xfId="36776"/>
    <cellStyle name="Output 6 4 2 16 2 2" xfId="36777"/>
    <cellStyle name="Output 6 4 2 16 3" xfId="36778"/>
    <cellStyle name="Output 6 4 2 17" xfId="36779"/>
    <cellStyle name="Output 6 4 2 17 2" xfId="36780"/>
    <cellStyle name="Output 6 4 2 17 2 2" xfId="36781"/>
    <cellStyle name="Output 6 4 2 17 3" xfId="36782"/>
    <cellStyle name="Output 6 4 2 18" xfId="36783"/>
    <cellStyle name="Output 6 4 2 18 2" xfId="36784"/>
    <cellStyle name="Output 6 4 2 18 2 2" xfId="36785"/>
    <cellStyle name="Output 6 4 2 18 3" xfId="36786"/>
    <cellStyle name="Output 6 4 2 19" xfId="36787"/>
    <cellStyle name="Output 6 4 2 19 2" xfId="36788"/>
    <cellStyle name="Output 6 4 2 19 2 2" xfId="36789"/>
    <cellStyle name="Output 6 4 2 19 3" xfId="36790"/>
    <cellStyle name="Output 6 4 2 2" xfId="36791"/>
    <cellStyle name="Output 6 4 2 2 2" xfId="36792"/>
    <cellStyle name="Output 6 4 2 2 2 2" xfId="36793"/>
    <cellStyle name="Output 6 4 2 2 3" xfId="36794"/>
    <cellStyle name="Output 6 4 2 20" xfId="36795"/>
    <cellStyle name="Output 6 4 2 20 2" xfId="36796"/>
    <cellStyle name="Output 6 4 2 20 2 2" xfId="36797"/>
    <cellStyle name="Output 6 4 2 20 3" xfId="36798"/>
    <cellStyle name="Output 6 4 2 21" xfId="36799"/>
    <cellStyle name="Output 6 4 2 21 2" xfId="36800"/>
    <cellStyle name="Output 6 4 2 22" xfId="36801"/>
    <cellStyle name="Output 6 4 2 3" xfId="36802"/>
    <cellStyle name="Output 6 4 2 3 2" xfId="36803"/>
    <cellStyle name="Output 6 4 2 3 2 2" xfId="36804"/>
    <cellStyle name="Output 6 4 2 3 3" xfId="36805"/>
    <cellStyle name="Output 6 4 2 4" xfId="36806"/>
    <cellStyle name="Output 6 4 2 4 2" xfId="36807"/>
    <cellStyle name="Output 6 4 2 4 2 2" xfId="36808"/>
    <cellStyle name="Output 6 4 2 4 3" xfId="36809"/>
    <cellStyle name="Output 6 4 2 5" xfId="36810"/>
    <cellStyle name="Output 6 4 2 5 2" xfId="36811"/>
    <cellStyle name="Output 6 4 2 5 2 2" xfId="36812"/>
    <cellStyle name="Output 6 4 2 5 3" xfId="36813"/>
    <cellStyle name="Output 6 4 2 6" xfId="36814"/>
    <cellStyle name="Output 6 4 2 6 2" xfId="36815"/>
    <cellStyle name="Output 6 4 2 6 2 2" xfId="36816"/>
    <cellStyle name="Output 6 4 2 6 3" xfId="36817"/>
    <cellStyle name="Output 6 4 2 7" xfId="36818"/>
    <cellStyle name="Output 6 4 2 7 2" xfId="36819"/>
    <cellStyle name="Output 6 4 2 7 2 2" xfId="36820"/>
    <cellStyle name="Output 6 4 2 7 3" xfId="36821"/>
    <cellStyle name="Output 6 4 2 8" xfId="36822"/>
    <cellStyle name="Output 6 4 2 8 2" xfId="36823"/>
    <cellStyle name="Output 6 4 2 8 2 2" xfId="36824"/>
    <cellStyle name="Output 6 4 2 8 3" xfId="36825"/>
    <cellStyle name="Output 6 4 2 9" xfId="36826"/>
    <cellStyle name="Output 6 4 2 9 2" xfId="36827"/>
    <cellStyle name="Output 6 4 2 9 2 2" xfId="36828"/>
    <cellStyle name="Output 6 4 2 9 3" xfId="36829"/>
    <cellStyle name="Output 6 4 3" xfId="1002"/>
    <cellStyle name="Output 6 4 3 2" xfId="36830"/>
    <cellStyle name="Output 6 4 3 2 2" xfId="36831"/>
    <cellStyle name="Output 6 4 3 3" xfId="36832"/>
    <cellStyle name="Output 6 4 4" xfId="1003"/>
    <cellStyle name="Output 6 4 4 2" xfId="36833"/>
    <cellStyle name="Output 6 4 4 2 2" xfId="36834"/>
    <cellStyle name="Output 6 4 4 3" xfId="36835"/>
    <cellStyle name="Output 6 4 5" xfId="1004"/>
    <cellStyle name="Output 6 4 5 2" xfId="36836"/>
    <cellStyle name="Output 6 4 5 2 2" xfId="36837"/>
    <cellStyle name="Output 6 4 5 3" xfId="36838"/>
    <cellStyle name="Output 6 4 6" xfId="1005"/>
    <cellStyle name="Output 6 4 6 2" xfId="36839"/>
    <cellStyle name="Output 6 4 6 2 2" xfId="36840"/>
    <cellStyle name="Output 6 4 6 3" xfId="36841"/>
    <cellStyle name="Output 6 4 7" xfId="36842"/>
    <cellStyle name="Output 6 4 7 2" xfId="36843"/>
    <cellStyle name="Output 6 4 7 2 2" xfId="36844"/>
    <cellStyle name="Output 6 4 7 3" xfId="36845"/>
    <cellStyle name="Output 6 4 8" xfId="36846"/>
    <cellStyle name="Output 6 4 8 2" xfId="36847"/>
    <cellStyle name="Output 6 4 8 2 2" xfId="36848"/>
    <cellStyle name="Output 6 4 8 3" xfId="36849"/>
    <cellStyle name="Output 6 4 9" xfId="36850"/>
    <cellStyle name="Output 6 4 9 2" xfId="36851"/>
    <cellStyle name="Output 6 4 9 2 2" xfId="36852"/>
    <cellStyle name="Output 6 4 9 3" xfId="36853"/>
    <cellStyle name="Output 6 5" xfId="1006"/>
    <cellStyle name="Output 6 5 10" xfId="36854"/>
    <cellStyle name="Output 6 5 10 2" xfId="36855"/>
    <cellStyle name="Output 6 5 10 2 2" xfId="36856"/>
    <cellStyle name="Output 6 5 10 3" xfId="36857"/>
    <cellStyle name="Output 6 5 11" xfId="36858"/>
    <cellStyle name="Output 6 5 11 2" xfId="36859"/>
    <cellStyle name="Output 6 5 11 2 2" xfId="36860"/>
    <cellStyle name="Output 6 5 11 3" xfId="36861"/>
    <cellStyle name="Output 6 5 12" xfId="36862"/>
    <cellStyle name="Output 6 5 12 2" xfId="36863"/>
    <cellStyle name="Output 6 5 12 2 2" xfId="36864"/>
    <cellStyle name="Output 6 5 12 3" xfId="36865"/>
    <cellStyle name="Output 6 5 13" xfId="36866"/>
    <cellStyle name="Output 6 5 13 2" xfId="36867"/>
    <cellStyle name="Output 6 5 13 2 2" xfId="36868"/>
    <cellStyle name="Output 6 5 13 3" xfId="36869"/>
    <cellStyle name="Output 6 5 14" xfId="36870"/>
    <cellStyle name="Output 6 5 14 2" xfId="36871"/>
    <cellStyle name="Output 6 5 14 2 2" xfId="36872"/>
    <cellStyle name="Output 6 5 14 3" xfId="36873"/>
    <cellStyle name="Output 6 5 15" xfId="36874"/>
    <cellStyle name="Output 6 5 15 2" xfId="36875"/>
    <cellStyle name="Output 6 5 15 2 2" xfId="36876"/>
    <cellStyle name="Output 6 5 15 3" xfId="36877"/>
    <cellStyle name="Output 6 5 16" xfId="36878"/>
    <cellStyle name="Output 6 5 16 2" xfId="36879"/>
    <cellStyle name="Output 6 5 16 2 2" xfId="36880"/>
    <cellStyle name="Output 6 5 16 3" xfId="36881"/>
    <cellStyle name="Output 6 5 17" xfId="36882"/>
    <cellStyle name="Output 6 5 17 2" xfId="36883"/>
    <cellStyle name="Output 6 5 17 2 2" xfId="36884"/>
    <cellStyle name="Output 6 5 17 3" xfId="36885"/>
    <cellStyle name="Output 6 5 18" xfId="36886"/>
    <cellStyle name="Output 6 5 18 2" xfId="36887"/>
    <cellStyle name="Output 6 5 18 2 2" xfId="36888"/>
    <cellStyle name="Output 6 5 18 3" xfId="36889"/>
    <cellStyle name="Output 6 5 19" xfId="36890"/>
    <cellStyle name="Output 6 5 19 2" xfId="36891"/>
    <cellStyle name="Output 6 5 19 2 2" xfId="36892"/>
    <cellStyle name="Output 6 5 19 3" xfId="36893"/>
    <cellStyle name="Output 6 5 2" xfId="36894"/>
    <cellStyle name="Output 6 5 2 10" xfId="36895"/>
    <cellStyle name="Output 6 5 2 10 2" xfId="36896"/>
    <cellStyle name="Output 6 5 2 10 2 2" xfId="36897"/>
    <cellStyle name="Output 6 5 2 10 3" xfId="36898"/>
    <cellStyle name="Output 6 5 2 11" xfId="36899"/>
    <cellStyle name="Output 6 5 2 11 2" xfId="36900"/>
    <cellStyle name="Output 6 5 2 11 2 2" xfId="36901"/>
    <cellStyle name="Output 6 5 2 11 3" xfId="36902"/>
    <cellStyle name="Output 6 5 2 12" xfId="36903"/>
    <cellStyle name="Output 6 5 2 12 2" xfId="36904"/>
    <cellStyle name="Output 6 5 2 12 2 2" xfId="36905"/>
    <cellStyle name="Output 6 5 2 12 3" xfId="36906"/>
    <cellStyle name="Output 6 5 2 13" xfId="36907"/>
    <cellStyle name="Output 6 5 2 13 2" xfId="36908"/>
    <cellStyle name="Output 6 5 2 13 2 2" xfId="36909"/>
    <cellStyle name="Output 6 5 2 13 3" xfId="36910"/>
    <cellStyle name="Output 6 5 2 14" xfId="36911"/>
    <cellStyle name="Output 6 5 2 14 2" xfId="36912"/>
    <cellStyle name="Output 6 5 2 14 2 2" xfId="36913"/>
    <cellStyle name="Output 6 5 2 14 3" xfId="36914"/>
    <cellStyle name="Output 6 5 2 15" xfId="36915"/>
    <cellStyle name="Output 6 5 2 15 2" xfId="36916"/>
    <cellStyle name="Output 6 5 2 15 2 2" xfId="36917"/>
    <cellStyle name="Output 6 5 2 15 3" xfId="36918"/>
    <cellStyle name="Output 6 5 2 16" xfId="36919"/>
    <cellStyle name="Output 6 5 2 16 2" xfId="36920"/>
    <cellStyle name="Output 6 5 2 16 2 2" xfId="36921"/>
    <cellStyle name="Output 6 5 2 16 3" xfId="36922"/>
    <cellStyle name="Output 6 5 2 17" xfId="36923"/>
    <cellStyle name="Output 6 5 2 17 2" xfId="36924"/>
    <cellStyle name="Output 6 5 2 17 2 2" xfId="36925"/>
    <cellStyle name="Output 6 5 2 17 3" xfId="36926"/>
    <cellStyle name="Output 6 5 2 18" xfId="36927"/>
    <cellStyle name="Output 6 5 2 18 2" xfId="36928"/>
    <cellStyle name="Output 6 5 2 18 2 2" xfId="36929"/>
    <cellStyle name="Output 6 5 2 18 3" xfId="36930"/>
    <cellStyle name="Output 6 5 2 19" xfId="36931"/>
    <cellStyle name="Output 6 5 2 19 2" xfId="36932"/>
    <cellStyle name="Output 6 5 2 19 2 2" xfId="36933"/>
    <cellStyle name="Output 6 5 2 19 3" xfId="36934"/>
    <cellStyle name="Output 6 5 2 2" xfId="36935"/>
    <cellStyle name="Output 6 5 2 2 2" xfId="36936"/>
    <cellStyle name="Output 6 5 2 2 2 2" xfId="36937"/>
    <cellStyle name="Output 6 5 2 2 3" xfId="36938"/>
    <cellStyle name="Output 6 5 2 20" xfId="36939"/>
    <cellStyle name="Output 6 5 2 20 2" xfId="36940"/>
    <cellStyle name="Output 6 5 2 20 2 2" xfId="36941"/>
    <cellStyle name="Output 6 5 2 20 3" xfId="36942"/>
    <cellStyle name="Output 6 5 2 21" xfId="36943"/>
    <cellStyle name="Output 6 5 2 21 2" xfId="36944"/>
    <cellStyle name="Output 6 5 2 22" xfId="36945"/>
    <cellStyle name="Output 6 5 2 3" xfId="36946"/>
    <cellStyle name="Output 6 5 2 3 2" xfId="36947"/>
    <cellStyle name="Output 6 5 2 3 2 2" xfId="36948"/>
    <cellStyle name="Output 6 5 2 3 3" xfId="36949"/>
    <cellStyle name="Output 6 5 2 4" xfId="36950"/>
    <cellStyle name="Output 6 5 2 4 2" xfId="36951"/>
    <cellStyle name="Output 6 5 2 4 2 2" xfId="36952"/>
    <cellStyle name="Output 6 5 2 4 3" xfId="36953"/>
    <cellStyle name="Output 6 5 2 5" xfId="36954"/>
    <cellStyle name="Output 6 5 2 5 2" xfId="36955"/>
    <cellStyle name="Output 6 5 2 5 2 2" xfId="36956"/>
    <cellStyle name="Output 6 5 2 5 3" xfId="36957"/>
    <cellStyle name="Output 6 5 2 6" xfId="36958"/>
    <cellStyle name="Output 6 5 2 6 2" xfId="36959"/>
    <cellStyle name="Output 6 5 2 6 2 2" xfId="36960"/>
    <cellStyle name="Output 6 5 2 6 3" xfId="36961"/>
    <cellStyle name="Output 6 5 2 7" xfId="36962"/>
    <cellStyle name="Output 6 5 2 7 2" xfId="36963"/>
    <cellStyle name="Output 6 5 2 7 2 2" xfId="36964"/>
    <cellStyle name="Output 6 5 2 7 3" xfId="36965"/>
    <cellStyle name="Output 6 5 2 8" xfId="36966"/>
    <cellStyle name="Output 6 5 2 8 2" xfId="36967"/>
    <cellStyle name="Output 6 5 2 8 2 2" xfId="36968"/>
    <cellStyle name="Output 6 5 2 8 3" xfId="36969"/>
    <cellStyle name="Output 6 5 2 9" xfId="36970"/>
    <cellStyle name="Output 6 5 2 9 2" xfId="36971"/>
    <cellStyle name="Output 6 5 2 9 2 2" xfId="36972"/>
    <cellStyle name="Output 6 5 2 9 3" xfId="36973"/>
    <cellStyle name="Output 6 5 20" xfId="36974"/>
    <cellStyle name="Output 6 5 20 2" xfId="36975"/>
    <cellStyle name="Output 6 5 20 2 2" xfId="36976"/>
    <cellStyle name="Output 6 5 20 3" xfId="36977"/>
    <cellStyle name="Output 6 5 21" xfId="36978"/>
    <cellStyle name="Output 6 5 21 2" xfId="36979"/>
    <cellStyle name="Output 6 5 21 2 2" xfId="36980"/>
    <cellStyle name="Output 6 5 21 3" xfId="36981"/>
    <cellStyle name="Output 6 5 22" xfId="36982"/>
    <cellStyle name="Output 6 5 22 2" xfId="36983"/>
    <cellStyle name="Output 6 5 23" xfId="36984"/>
    <cellStyle name="Output 6 5 3" xfId="36985"/>
    <cellStyle name="Output 6 5 3 2" xfId="36986"/>
    <cellStyle name="Output 6 5 3 2 2" xfId="36987"/>
    <cellStyle name="Output 6 5 3 3" xfId="36988"/>
    <cellStyle name="Output 6 5 4" xfId="36989"/>
    <cellStyle name="Output 6 5 4 2" xfId="36990"/>
    <cellStyle name="Output 6 5 4 2 2" xfId="36991"/>
    <cellStyle name="Output 6 5 4 3" xfId="36992"/>
    <cellStyle name="Output 6 5 5" xfId="36993"/>
    <cellStyle name="Output 6 5 5 2" xfId="36994"/>
    <cellStyle name="Output 6 5 5 2 2" xfId="36995"/>
    <cellStyle name="Output 6 5 5 3" xfId="36996"/>
    <cellStyle name="Output 6 5 6" xfId="36997"/>
    <cellStyle name="Output 6 5 6 2" xfId="36998"/>
    <cellStyle name="Output 6 5 6 2 2" xfId="36999"/>
    <cellStyle name="Output 6 5 6 3" xfId="37000"/>
    <cellStyle name="Output 6 5 7" xfId="37001"/>
    <cellStyle name="Output 6 5 7 2" xfId="37002"/>
    <cellStyle name="Output 6 5 7 2 2" xfId="37003"/>
    <cellStyle name="Output 6 5 7 3" xfId="37004"/>
    <cellStyle name="Output 6 5 8" xfId="37005"/>
    <cellStyle name="Output 6 5 8 2" xfId="37006"/>
    <cellStyle name="Output 6 5 8 2 2" xfId="37007"/>
    <cellStyle name="Output 6 5 8 3" xfId="37008"/>
    <cellStyle name="Output 6 5 9" xfId="37009"/>
    <cellStyle name="Output 6 5 9 2" xfId="37010"/>
    <cellStyle name="Output 6 5 9 2 2" xfId="37011"/>
    <cellStyle name="Output 6 5 9 3" xfId="37012"/>
    <cellStyle name="Output 6 6" xfId="1007"/>
    <cellStyle name="Output 6 6 10" xfId="37013"/>
    <cellStyle name="Output 6 6 10 2" xfId="37014"/>
    <cellStyle name="Output 6 6 10 2 2" xfId="37015"/>
    <cellStyle name="Output 6 6 10 3" xfId="37016"/>
    <cellStyle name="Output 6 6 11" xfId="37017"/>
    <cellStyle name="Output 6 6 11 2" xfId="37018"/>
    <cellStyle name="Output 6 6 11 2 2" xfId="37019"/>
    <cellStyle name="Output 6 6 11 3" xfId="37020"/>
    <cellStyle name="Output 6 6 12" xfId="37021"/>
    <cellStyle name="Output 6 6 12 2" xfId="37022"/>
    <cellStyle name="Output 6 6 12 2 2" xfId="37023"/>
    <cellStyle name="Output 6 6 12 3" xfId="37024"/>
    <cellStyle name="Output 6 6 13" xfId="37025"/>
    <cellStyle name="Output 6 6 13 2" xfId="37026"/>
    <cellStyle name="Output 6 6 13 2 2" xfId="37027"/>
    <cellStyle name="Output 6 6 13 3" xfId="37028"/>
    <cellStyle name="Output 6 6 14" xfId="37029"/>
    <cellStyle name="Output 6 6 14 2" xfId="37030"/>
    <cellStyle name="Output 6 6 14 2 2" xfId="37031"/>
    <cellStyle name="Output 6 6 14 3" xfId="37032"/>
    <cellStyle name="Output 6 6 15" xfId="37033"/>
    <cellStyle name="Output 6 6 15 2" xfId="37034"/>
    <cellStyle name="Output 6 6 15 2 2" xfId="37035"/>
    <cellStyle name="Output 6 6 15 3" xfId="37036"/>
    <cellStyle name="Output 6 6 16" xfId="37037"/>
    <cellStyle name="Output 6 6 16 2" xfId="37038"/>
    <cellStyle name="Output 6 6 16 2 2" xfId="37039"/>
    <cellStyle name="Output 6 6 16 3" xfId="37040"/>
    <cellStyle name="Output 6 6 17" xfId="37041"/>
    <cellStyle name="Output 6 6 17 2" xfId="37042"/>
    <cellStyle name="Output 6 6 17 2 2" xfId="37043"/>
    <cellStyle name="Output 6 6 17 3" xfId="37044"/>
    <cellStyle name="Output 6 6 18" xfId="37045"/>
    <cellStyle name="Output 6 6 18 2" xfId="37046"/>
    <cellStyle name="Output 6 6 18 2 2" xfId="37047"/>
    <cellStyle name="Output 6 6 18 3" xfId="37048"/>
    <cellStyle name="Output 6 6 19" xfId="37049"/>
    <cellStyle name="Output 6 6 19 2" xfId="37050"/>
    <cellStyle name="Output 6 6 19 2 2" xfId="37051"/>
    <cellStyle name="Output 6 6 19 3" xfId="37052"/>
    <cellStyle name="Output 6 6 2" xfId="37053"/>
    <cellStyle name="Output 6 6 2 2" xfId="37054"/>
    <cellStyle name="Output 6 6 2 2 2" xfId="37055"/>
    <cellStyle name="Output 6 6 2 3" xfId="37056"/>
    <cellStyle name="Output 6 6 20" xfId="37057"/>
    <cellStyle name="Output 6 6 20 2" xfId="37058"/>
    <cellStyle name="Output 6 6 20 2 2" xfId="37059"/>
    <cellStyle name="Output 6 6 20 3" xfId="37060"/>
    <cellStyle name="Output 6 6 21" xfId="37061"/>
    <cellStyle name="Output 6 6 21 2" xfId="37062"/>
    <cellStyle name="Output 6 6 22" xfId="37063"/>
    <cellStyle name="Output 6 6 3" xfId="37064"/>
    <cellStyle name="Output 6 6 3 2" xfId="37065"/>
    <cellStyle name="Output 6 6 3 2 2" xfId="37066"/>
    <cellStyle name="Output 6 6 3 3" xfId="37067"/>
    <cellStyle name="Output 6 6 4" xfId="37068"/>
    <cellStyle name="Output 6 6 4 2" xfId="37069"/>
    <cellStyle name="Output 6 6 4 2 2" xfId="37070"/>
    <cellStyle name="Output 6 6 4 3" xfId="37071"/>
    <cellStyle name="Output 6 6 5" xfId="37072"/>
    <cellStyle name="Output 6 6 5 2" xfId="37073"/>
    <cellStyle name="Output 6 6 5 2 2" xfId="37074"/>
    <cellStyle name="Output 6 6 5 3" xfId="37075"/>
    <cellStyle name="Output 6 6 6" xfId="37076"/>
    <cellStyle name="Output 6 6 6 2" xfId="37077"/>
    <cellStyle name="Output 6 6 6 2 2" xfId="37078"/>
    <cellStyle name="Output 6 6 6 3" xfId="37079"/>
    <cellStyle name="Output 6 6 7" xfId="37080"/>
    <cellStyle name="Output 6 6 7 2" xfId="37081"/>
    <cellStyle name="Output 6 6 7 2 2" xfId="37082"/>
    <cellStyle name="Output 6 6 7 3" xfId="37083"/>
    <cellStyle name="Output 6 6 8" xfId="37084"/>
    <cellStyle name="Output 6 6 8 2" xfId="37085"/>
    <cellStyle name="Output 6 6 8 2 2" xfId="37086"/>
    <cellStyle name="Output 6 6 8 3" xfId="37087"/>
    <cellStyle name="Output 6 6 9" xfId="37088"/>
    <cellStyle name="Output 6 6 9 2" xfId="37089"/>
    <cellStyle name="Output 6 6 9 2 2" xfId="37090"/>
    <cellStyle name="Output 6 6 9 3" xfId="37091"/>
    <cellStyle name="Output 6 7" xfId="1008"/>
    <cellStyle name="Output 6 7 2" xfId="37092"/>
    <cellStyle name="Output 6 7 2 2" xfId="37093"/>
    <cellStyle name="Output 6 7 3" xfId="37094"/>
    <cellStyle name="Output 6 8" xfId="37095"/>
    <cellStyle name="Output 6 8 2" xfId="37096"/>
    <cellStyle name="Output 6 8 2 2" xfId="37097"/>
    <cellStyle name="Output 6 8 3" xfId="37098"/>
    <cellStyle name="Output 6 9" xfId="37099"/>
    <cellStyle name="Output 6 9 2" xfId="37100"/>
    <cellStyle name="Output 6 9 2 2" xfId="37101"/>
    <cellStyle name="Output 6 9 3" xfId="37102"/>
    <cellStyle name="Output Amounts" xfId="1009"/>
    <cellStyle name="Output Column Headings" xfId="1010"/>
    <cellStyle name="Output Line Items" xfId="1011"/>
    <cellStyle name="Output Report Heading" xfId="1012"/>
    <cellStyle name="Output Report Title" xfId="1013"/>
    <cellStyle name="Percent" xfId="2" builtinId="5"/>
    <cellStyle name="Percent +/-" xfId="1014"/>
    <cellStyle name="Percent 128" xfId="37103"/>
    <cellStyle name="Percent 2" xfId="1015"/>
    <cellStyle name="Percent 2 2" xfId="1016"/>
    <cellStyle name="Percent 2 3" xfId="37104"/>
    <cellStyle name="Percent 3" xfId="1017"/>
    <cellStyle name="Percent 3 2" xfId="1018"/>
    <cellStyle name="Percent 3 2 2" xfId="1019"/>
    <cellStyle name="Percent 3 2 3" xfId="37105"/>
    <cellStyle name="Percent 3 2 4" xfId="37106"/>
    <cellStyle name="Percent 3 3" xfId="1020"/>
    <cellStyle name="Percent 3 4" xfId="37107"/>
    <cellStyle name="Percent 3 5" xfId="37108"/>
    <cellStyle name="Percent 4" xfId="1021"/>
    <cellStyle name="Percent 5" xfId="1022"/>
    <cellStyle name="Plain" xfId="42937"/>
    <cellStyle name="Shaded" xfId="1023"/>
    <cellStyle name="Shaded 2" xfId="1024"/>
    <cellStyle name="Style 1" xfId="1025"/>
    <cellStyle name="Style 1 2" xfId="1026"/>
    <cellStyle name="Style 1 3" xfId="1027"/>
    <cellStyle name="Style 1_MONTH 5" xfId="1028"/>
    <cellStyle name="Title 1" xfId="1029"/>
    <cellStyle name="Title 2" xfId="1030"/>
    <cellStyle name="Title 2 2" xfId="1031"/>
    <cellStyle name="Title 2 2 2" xfId="1032"/>
    <cellStyle name="Title 2 2 3" xfId="1033"/>
    <cellStyle name="Title 2 2 4" xfId="1034"/>
    <cellStyle name="Title 2 3" xfId="1035"/>
    <cellStyle name="Title 2 4" xfId="1036"/>
    <cellStyle name="Title 2 5" xfId="1037"/>
    <cellStyle name="Title 2 6" xfId="1038"/>
    <cellStyle name="Title 2_5A4 10-11 Templates Final" xfId="1039"/>
    <cellStyle name="Title 3" xfId="1040"/>
    <cellStyle name="Title 4" xfId="1041"/>
    <cellStyle name="Title 5" xfId="1042"/>
    <cellStyle name="Title 6" xfId="1043"/>
    <cellStyle name="Top_Centred" xfId="1044"/>
    <cellStyle name="Total 2" xfId="1045"/>
    <cellStyle name="Total 2 10" xfId="37109"/>
    <cellStyle name="Total 2 10 2" xfId="37110"/>
    <cellStyle name="Total 2 10 2 2" xfId="37111"/>
    <cellStyle name="Total 2 10 3" xfId="37112"/>
    <cellStyle name="Total 2 11" xfId="37113"/>
    <cellStyle name="Total 2 11 2" xfId="37114"/>
    <cellStyle name="Total 2 11 2 2" xfId="37115"/>
    <cellStyle name="Total 2 11 3" xfId="37116"/>
    <cellStyle name="Total 2 12" xfId="37117"/>
    <cellStyle name="Total 2 12 2" xfId="37118"/>
    <cellStyle name="Total 2 12 2 2" xfId="37119"/>
    <cellStyle name="Total 2 12 3" xfId="37120"/>
    <cellStyle name="Total 2 13" xfId="37121"/>
    <cellStyle name="Total 2 13 2" xfId="37122"/>
    <cellStyle name="Total 2 13 2 2" xfId="37123"/>
    <cellStyle name="Total 2 13 3" xfId="37124"/>
    <cellStyle name="Total 2 14" xfId="37125"/>
    <cellStyle name="Total 2 14 2" xfId="37126"/>
    <cellStyle name="Total 2 14 2 2" xfId="37127"/>
    <cellStyle name="Total 2 14 3" xfId="37128"/>
    <cellStyle name="Total 2 15" xfId="37129"/>
    <cellStyle name="Total 2 15 2" xfId="37130"/>
    <cellStyle name="Total 2 15 2 2" xfId="37131"/>
    <cellStyle name="Total 2 15 3" xfId="37132"/>
    <cellStyle name="Total 2 16" xfId="37133"/>
    <cellStyle name="Total 2 16 2" xfId="37134"/>
    <cellStyle name="Total 2 16 2 2" xfId="37135"/>
    <cellStyle name="Total 2 16 3" xfId="37136"/>
    <cellStyle name="Total 2 17" xfId="37137"/>
    <cellStyle name="Total 2 17 2" xfId="37138"/>
    <cellStyle name="Total 2 17 2 2" xfId="37139"/>
    <cellStyle name="Total 2 17 3" xfId="37140"/>
    <cellStyle name="Total 2 18" xfId="37141"/>
    <cellStyle name="Total 2 18 2" xfId="37142"/>
    <cellStyle name="Total 2 18 2 2" xfId="37143"/>
    <cellStyle name="Total 2 18 3" xfId="37144"/>
    <cellStyle name="Total 2 19" xfId="37145"/>
    <cellStyle name="Total 2 19 2" xfId="37146"/>
    <cellStyle name="Total 2 19 2 2" xfId="37147"/>
    <cellStyle name="Total 2 19 3" xfId="37148"/>
    <cellStyle name="Total 2 2" xfId="1046"/>
    <cellStyle name="Total 2 2 10" xfId="37149"/>
    <cellStyle name="Total 2 2 10 2" xfId="37150"/>
    <cellStyle name="Total 2 2 10 2 2" xfId="37151"/>
    <cellStyle name="Total 2 2 10 3" xfId="37152"/>
    <cellStyle name="Total 2 2 11" xfId="37153"/>
    <cellStyle name="Total 2 2 11 2" xfId="37154"/>
    <cellStyle name="Total 2 2 11 2 2" xfId="37155"/>
    <cellStyle name="Total 2 2 11 3" xfId="37156"/>
    <cellStyle name="Total 2 2 12" xfId="37157"/>
    <cellStyle name="Total 2 2 12 2" xfId="37158"/>
    <cellStyle name="Total 2 2 12 2 2" xfId="37159"/>
    <cellStyle name="Total 2 2 12 3" xfId="37160"/>
    <cellStyle name="Total 2 2 13" xfId="37161"/>
    <cellStyle name="Total 2 2 13 2" xfId="37162"/>
    <cellStyle name="Total 2 2 13 2 2" xfId="37163"/>
    <cellStyle name="Total 2 2 13 3" xfId="37164"/>
    <cellStyle name="Total 2 2 14" xfId="37165"/>
    <cellStyle name="Total 2 2 14 2" xfId="37166"/>
    <cellStyle name="Total 2 2 14 2 2" xfId="37167"/>
    <cellStyle name="Total 2 2 14 3" xfId="37168"/>
    <cellStyle name="Total 2 2 15" xfId="37169"/>
    <cellStyle name="Total 2 2 15 2" xfId="37170"/>
    <cellStyle name="Total 2 2 15 2 2" xfId="37171"/>
    <cellStyle name="Total 2 2 15 3" xfId="37172"/>
    <cellStyle name="Total 2 2 16" xfId="37173"/>
    <cellStyle name="Total 2 2 16 2" xfId="37174"/>
    <cellStyle name="Total 2 2 16 2 2" xfId="37175"/>
    <cellStyle name="Total 2 2 16 3" xfId="37176"/>
    <cellStyle name="Total 2 2 17" xfId="37177"/>
    <cellStyle name="Total 2 2 17 2" xfId="37178"/>
    <cellStyle name="Total 2 2 17 2 2" xfId="37179"/>
    <cellStyle name="Total 2 2 17 3" xfId="37180"/>
    <cellStyle name="Total 2 2 18" xfId="37181"/>
    <cellStyle name="Total 2 2 18 2" xfId="37182"/>
    <cellStyle name="Total 2 2 18 2 2" xfId="37183"/>
    <cellStyle name="Total 2 2 18 3" xfId="37184"/>
    <cellStyle name="Total 2 2 19" xfId="37185"/>
    <cellStyle name="Total 2 2 19 2" xfId="37186"/>
    <cellStyle name="Total 2 2 19 2 2" xfId="37187"/>
    <cellStyle name="Total 2 2 19 3" xfId="37188"/>
    <cellStyle name="Total 2 2 2" xfId="1047"/>
    <cellStyle name="Total 2 2 2 10" xfId="37189"/>
    <cellStyle name="Total 2 2 2 10 2" xfId="37190"/>
    <cellStyle name="Total 2 2 2 10 2 2" xfId="37191"/>
    <cellStyle name="Total 2 2 2 10 3" xfId="37192"/>
    <cellStyle name="Total 2 2 2 11" xfId="37193"/>
    <cellStyle name="Total 2 2 2 11 2" xfId="37194"/>
    <cellStyle name="Total 2 2 2 11 2 2" xfId="37195"/>
    <cellStyle name="Total 2 2 2 11 3" xfId="37196"/>
    <cellStyle name="Total 2 2 2 12" xfId="37197"/>
    <cellStyle name="Total 2 2 2 12 2" xfId="37198"/>
    <cellStyle name="Total 2 2 2 12 2 2" xfId="37199"/>
    <cellStyle name="Total 2 2 2 12 3" xfId="37200"/>
    <cellStyle name="Total 2 2 2 13" xfId="37201"/>
    <cellStyle name="Total 2 2 2 13 2" xfId="37202"/>
    <cellStyle name="Total 2 2 2 13 2 2" xfId="37203"/>
    <cellStyle name="Total 2 2 2 13 3" xfId="37204"/>
    <cellStyle name="Total 2 2 2 14" xfId="37205"/>
    <cellStyle name="Total 2 2 2 14 2" xfId="37206"/>
    <cellStyle name="Total 2 2 2 14 2 2" xfId="37207"/>
    <cellStyle name="Total 2 2 2 14 3" xfId="37208"/>
    <cellStyle name="Total 2 2 2 15" xfId="37209"/>
    <cellStyle name="Total 2 2 2 15 2" xfId="37210"/>
    <cellStyle name="Total 2 2 2 15 2 2" xfId="37211"/>
    <cellStyle name="Total 2 2 2 15 3" xfId="37212"/>
    <cellStyle name="Total 2 2 2 16" xfId="37213"/>
    <cellStyle name="Total 2 2 2 16 2" xfId="37214"/>
    <cellStyle name="Total 2 2 2 16 2 2" xfId="37215"/>
    <cellStyle name="Total 2 2 2 16 3" xfId="37216"/>
    <cellStyle name="Total 2 2 2 17" xfId="37217"/>
    <cellStyle name="Total 2 2 2 17 2" xfId="37218"/>
    <cellStyle name="Total 2 2 2 17 2 2" xfId="37219"/>
    <cellStyle name="Total 2 2 2 17 3" xfId="37220"/>
    <cellStyle name="Total 2 2 2 18" xfId="37221"/>
    <cellStyle name="Total 2 2 2 18 2" xfId="37222"/>
    <cellStyle name="Total 2 2 2 19" xfId="37223"/>
    <cellStyle name="Total 2 2 2 2" xfId="37224"/>
    <cellStyle name="Total 2 2 2 2 10" xfId="37225"/>
    <cellStyle name="Total 2 2 2 2 10 2" xfId="37226"/>
    <cellStyle name="Total 2 2 2 2 10 2 2" xfId="37227"/>
    <cellStyle name="Total 2 2 2 2 10 3" xfId="37228"/>
    <cellStyle name="Total 2 2 2 2 11" xfId="37229"/>
    <cellStyle name="Total 2 2 2 2 11 2" xfId="37230"/>
    <cellStyle name="Total 2 2 2 2 11 2 2" xfId="37231"/>
    <cellStyle name="Total 2 2 2 2 11 3" xfId="37232"/>
    <cellStyle name="Total 2 2 2 2 12" xfId="37233"/>
    <cellStyle name="Total 2 2 2 2 12 2" xfId="37234"/>
    <cellStyle name="Total 2 2 2 2 12 2 2" xfId="37235"/>
    <cellStyle name="Total 2 2 2 2 12 3" xfId="37236"/>
    <cellStyle name="Total 2 2 2 2 13" xfId="37237"/>
    <cellStyle name="Total 2 2 2 2 13 2" xfId="37238"/>
    <cellStyle name="Total 2 2 2 2 13 2 2" xfId="37239"/>
    <cellStyle name="Total 2 2 2 2 13 3" xfId="37240"/>
    <cellStyle name="Total 2 2 2 2 14" xfId="37241"/>
    <cellStyle name="Total 2 2 2 2 14 2" xfId="37242"/>
    <cellStyle name="Total 2 2 2 2 14 2 2" xfId="37243"/>
    <cellStyle name="Total 2 2 2 2 14 3" xfId="37244"/>
    <cellStyle name="Total 2 2 2 2 15" xfId="37245"/>
    <cellStyle name="Total 2 2 2 2 15 2" xfId="37246"/>
    <cellStyle name="Total 2 2 2 2 15 2 2" xfId="37247"/>
    <cellStyle name="Total 2 2 2 2 15 3" xfId="37248"/>
    <cellStyle name="Total 2 2 2 2 16" xfId="37249"/>
    <cellStyle name="Total 2 2 2 2 16 2" xfId="37250"/>
    <cellStyle name="Total 2 2 2 2 16 2 2" xfId="37251"/>
    <cellStyle name="Total 2 2 2 2 16 3" xfId="37252"/>
    <cellStyle name="Total 2 2 2 2 17" xfId="37253"/>
    <cellStyle name="Total 2 2 2 2 17 2" xfId="37254"/>
    <cellStyle name="Total 2 2 2 2 17 2 2" xfId="37255"/>
    <cellStyle name="Total 2 2 2 2 17 3" xfId="37256"/>
    <cellStyle name="Total 2 2 2 2 18" xfId="37257"/>
    <cellStyle name="Total 2 2 2 2 18 2" xfId="37258"/>
    <cellStyle name="Total 2 2 2 2 18 2 2" xfId="37259"/>
    <cellStyle name="Total 2 2 2 2 18 3" xfId="37260"/>
    <cellStyle name="Total 2 2 2 2 19" xfId="37261"/>
    <cellStyle name="Total 2 2 2 2 19 2" xfId="37262"/>
    <cellStyle name="Total 2 2 2 2 19 2 2" xfId="37263"/>
    <cellStyle name="Total 2 2 2 2 19 3" xfId="37264"/>
    <cellStyle name="Total 2 2 2 2 2" xfId="37265"/>
    <cellStyle name="Total 2 2 2 2 2 2" xfId="37266"/>
    <cellStyle name="Total 2 2 2 2 2 2 2" xfId="37267"/>
    <cellStyle name="Total 2 2 2 2 2 3" xfId="37268"/>
    <cellStyle name="Total 2 2 2 2 20" xfId="37269"/>
    <cellStyle name="Total 2 2 2 2 20 2" xfId="37270"/>
    <cellStyle name="Total 2 2 2 2 20 2 2" xfId="37271"/>
    <cellStyle name="Total 2 2 2 2 20 3" xfId="37272"/>
    <cellStyle name="Total 2 2 2 2 21" xfId="37273"/>
    <cellStyle name="Total 2 2 2 2 21 2" xfId="37274"/>
    <cellStyle name="Total 2 2 2 2 22" xfId="37275"/>
    <cellStyle name="Total 2 2 2 2 3" xfId="37276"/>
    <cellStyle name="Total 2 2 2 2 3 2" xfId="37277"/>
    <cellStyle name="Total 2 2 2 2 3 2 2" xfId="37278"/>
    <cellStyle name="Total 2 2 2 2 3 3" xfId="37279"/>
    <cellStyle name="Total 2 2 2 2 4" xfId="37280"/>
    <cellStyle name="Total 2 2 2 2 4 2" xfId="37281"/>
    <cellStyle name="Total 2 2 2 2 4 2 2" xfId="37282"/>
    <cellStyle name="Total 2 2 2 2 4 3" xfId="37283"/>
    <cellStyle name="Total 2 2 2 2 5" xfId="37284"/>
    <cellStyle name="Total 2 2 2 2 5 2" xfId="37285"/>
    <cellStyle name="Total 2 2 2 2 5 2 2" xfId="37286"/>
    <cellStyle name="Total 2 2 2 2 5 3" xfId="37287"/>
    <cellStyle name="Total 2 2 2 2 6" xfId="37288"/>
    <cellStyle name="Total 2 2 2 2 6 2" xfId="37289"/>
    <cellStyle name="Total 2 2 2 2 6 2 2" xfId="37290"/>
    <cellStyle name="Total 2 2 2 2 6 3" xfId="37291"/>
    <cellStyle name="Total 2 2 2 2 7" xfId="37292"/>
    <cellStyle name="Total 2 2 2 2 7 2" xfId="37293"/>
    <cellStyle name="Total 2 2 2 2 7 2 2" xfId="37294"/>
    <cellStyle name="Total 2 2 2 2 7 3" xfId="37295"/>
    <cellStyle name="Total 2 2 2 2 8" xfId="37296"/>
    <cellStyle name="Total 2 2 2 2 8 2" xfId="37297"/>
    <cellStyle name="Total 2 2 2 2 8 2 2" xfId="37298"/>
    <cellStyle name="Total 2 2 2 2 8 3" xfId="37299"/>
    <cellStyle name="Total 2 2 2 2 9" xfId="37300"/>
    <cellStyle name="Total 2 2 2 2 9 2" xfId="37301"/>
    <cellStyle name="Total 2 2 2 2 9 2 2" xfId="37302"/>
    <cellStyle name="Total 2 2 2 2 9 3" xfId="37303"/>
    <cellStyle name="Total 2 2 2 3" xfId="37304"/>
    <cellStyle name="Total 2 2 2 3 2" xfId="37305"/>
    <cellStyle name="Total 2 2 2 3 2 2" xfId="37306"/>
    <cellStyle name="Total 2 2 2 3 3" xfId="37307"/>
    <cellStyle name="Total 2 2 2 4" xfId="37308"/>
    <cellStyle name="Total 2 2 2 4 2" xfId="37309"/>
    <cellStyle name="Total 2 2 2 4 2 2" xfId="37310"/>
    <cellStyle name="Total 2 2 2 4 3" xfId="37311"/>
    <cellStyle name="Total 2 2 2 5" xfId="37312"/>
    <cellStyle name="Total 2 2 2 5 2" xfId="37313"/>
    <cellStyle name="Total 2 2 2 5 2 2" xfId="37314"/>
    <cellStyle name="Total 2 2 2 5 3" xfId="37315"/>
    <cellStyle name="Total 2 2 2 6" xfId="37316"/>
    <cellStyle name="Total 2 2 2 6 2" xfId="37317"/>
    <cellStyle name="Total 2 2 2 6 2 2" xfId="37318"/>
    <cellStyle name="Total 2 2 2 6 3" xfId="37319"/>
    <cellStyle name="Total 2 2 2 7" xfId="37320"/>
    <cellStyle name="Total 2 2 2 7 2" xfId="37321"/>
    <cellStyle name="Total 2 2 2 7 2 2" xfId="37322"/>
    <cellStyle name="Total 2 2 2 7 3" xfId="37323"/>
    <cellStyle name="Total 2 2 2 8" xfId="37324"/>
    <cellStyle name="Total 2 2 2 8 2" xfId="37325"/>
    <cellStyle name="Total 2 2 2 8 2 2" xfId="37326"/>
    <cellStyle name="Total 2 2 2 8 3" xfId="37327"/>
    <cellStyle name="Total 2 2 2 9" xfId="37328"/>
    <cellStyle name="Total 2 2 2 9 2" xfId="37329"/>
    <cellStyle name="Total 2 2 2 9 2 2" xfId="37330"/>
    <cellStyle name="Total 2 2 2 9 3" xfId="37331"/>
    <cellStyle name="Total 2 2 20" xfId="37332"/>
    <cellStyle name="Total 2 2 20 2" xfId="37333"/>
    <cellStyle name="Total 2 2 20 2 2" xfId="37334"/>
    <cellStyle name="Total 2 2 20 3" xfId="37335"/>
    <cellStyle name="Total 2 2 21" xfId="37336"/>
    <cellStyle name="Total 2 2 21 2" xfId="37337"/>
    <cellStyle name="Total 2 2 22" xfId="37338"/>
    <cellStyle name="Total 2 2 3" xfId="1048"/>
    <cellStyle name="Total 2 2 3 10" xfId="37339"/>
    <cellStyle name="Total 2 2 3 10 2" xfId="37340"/>
    <cellStyle name="Total 2 2 3 10 2 2" xfId="37341"/>
    <cellStyle name="Total 2 2 3 10 3" xfId="37342"/>
    <cellStyle name="Total 2 2 3 11" xfId="37343"/>
    <cellStyle name="Total 2 2 3 11 2" xfId="37344"/>
    <cellStyle name="Total 2 2 3 11 2 2" xfId="37345"/>
    <cellStyle name="Total 2 2 3 11 3" xfId="37346"/>
    <cellStyle name="Total 2 2 3 12" xfId="37347"/>
    <cellStyle name="Total 2 2 3 12 2" xfId="37348"/>
    <cellStyle name="Total 2 2 3 12 2 2" xfId="37349"/>
    <cellStyle name="Total 2 2 3 12 3" xfId="37350"/>
    <cellStyle name="Total 2 2 3 13" xfId="37351"/>
    <cellStyle name="Total 2 2 3 13 2" xfId="37352"/>
    <cellStyle name="Total 2 2 3 13 2 2" xfId="37353"/>
    <cellStyle name="Total 2 2 3 13 3" xfId="37354"/>
    <cellStyle name="Total 2 2 3 14" xfId="37355"/>
    <cellStyle name="Total 2 2 3 14 2" xfId="37356"/>
    <cellStyle name="Total 2 2 3 14 2 2" xfId="37357"/>
    <cellStyle name="Total 2 2 3 14 3" xfId="37358"/>
    <cellStyle name="Total 2 2 3 15" xfId="37359"/>
    <cellStyle name="Total 2 2 3 15 2" xfId="37360"/>
    <cellStyle name="Total 2 2 3 15 2 2" xfId="37361"/>
    <cellStyle name="Total 2 2 3 15 3" xfId="37362"/>
    <cellStyle name="Total 2 2 3 16" xfId="37363"/>
    <cellStyle name="Total 2 2 3 16 2" xfId="37364"/>
    <cellStyle name="Total 2 2 3 16 2 2" xfId="37365"/>
    <cellStyle name="Total 2 2 3 16 3" xfId="37366"/>
    <cellStyle name="Total 2 2 3 17" xfId="37367"/>
    <cellStyle name="Total 2 2 3 17 2" xfId="37368"/>
    <cellStyle name="Total 2 2 3 17 2 2" xfId="37369"/>
    <cellStyle name="Total 2 2 3 17 3" xfId="37370"/>
    <cellStyle name="Total 2 2 3 18" xfId="37371"/>
    <cellStyle name="Total 2 2 3 18 2" xfId="37372"/>
    <cellStyle name="Total 2 2 3 19" xfId="37373"/>
    <cellStyle name="Total 2 2 3 2" xfId="37374"/>
    <cellStyle name="Total 2 2 3 2 10" xfId="37375"/>
    <cellStyle name="Total 2 2 3 2 10 2" xfId="37376"/>
    <cellStyle name="Total 2 2 3 2 10 2 2" xfId="37377"/>
    <cellStyle name="Total 2 2 3 2 10 3" xfId="37378"/>
    <cellStyle name="Total 2 2 3 2 11" xfId="37379"/>
    <cellStyle name="Total 2 2 3 2 11 2" xfId="37380"/>
    <cellStyle name="Total 2 2 3 2 11 2 2" xfId="37381"/>
    <cellStyle name="Total 2 2 3 2 11 3" xfId="37382"/>
    <cellStyle name="Total 2 2 3 2 12" xfId="37383"/>
    <cellStyle name="Total 2 2 3 2 12 2" xfId="37384"/>
    <cellStyle name="Total 2 2 3 2 12 2 2" xfId="37385"/>
    <cellStyle name="Total 2 2 3 2 12 3" xfId="37386"/>
    <cellStyle name="Total 2 2 3 2 13" xfId="37387"/>
    <cellStyle name="Total 2 2 3 2 13 2" xfId="37388"/>
    <cellStyle name="Total 2 2 3 2 13 2 2" xfId="37389"/>
    <cellStyle name="Total 2 2 3 2 13 3" xfId="37390"/>
    <cellStyle name="Total 2 2 3 2 14" xfId="37391"/>
    <cellStyle name="Total 2 2 3 2 14 2" xfId="37392"/>
    <cellStyle name="Total 2 2 3 2 14 2 2" xfId="37393"/>
    <cellStyle name="Total 2 2 3 2 14 3" xfId="37394"/>
    <cellStyle name="Total 2 2 3 2 15" xfId="37395"/>
    <cellStyle name="Total 2 2 3 2 15 2" xfId="37396"/>
    <cellStyle name="Total 2 2 3 2 15 2 2" xfId="37397"/>
    <cellStyle name="Total 2 2 3 2 15 3" xfId="37398"/>
    <cellStyle name="Total 2 2 3 2 16" xfId="37399"/>
    <cellStyle name="Total 2 2 3 2 16 2" xfId="37400"/>
    <cellStyle name="Total 2 2 3 2 16 2 2" xfId="37401"/>
    <cellStyle name="Total 2 2 3 2 16 3" xfId="37402"/>
    <cellStyle name="Total 2 2 3 2 17" xfId="37403"/>
    <cellStyle name="Total 2 2 3 2 17 2" xfId="37404"/>
    <cellStyle name="Total 2 2 3 2 17 2 2" xfId="37405"/>
    <cellStyle name="Total 2 2 3 2 17 3" xfId="37406"/>
    <cellStyle name="Total 2 2 3 2 18" xfId="37407"/>
    <cellStyle name="Total 2 2 3 2 18 2" xfId="37408"/>
    <cellStyle name="Total 2 2 3 2 18 2 2" xfId="37409"/>
    <cellStyle name="Total 2 2 3 2 18 3" xfId="37410"/>
    <cellStyle name="Total 2 2 3 2 19" xfId="37411"/>
    <cellStyle name="Total 2 2 3 2 19 2" xfId="37412"/>
    <cellStyle name="Total 2 2 3 2 19 2 2" xfId="37413"/>
    <cellStyle name="Total 2 2 3 2 19 3" xfId="37414"/>
    <cellStyle name="Total 2 2 3 2 2" xfId="37415"/>
    <cellStyle name="Total 2 2 3 2 2 2" xfId="37416"/>
    <cellStyle name="Total 2 2 3 2 2 2 2" xfId="37417"/>
    <cellStyle name="Total 2 2 3 2 2 3" xfId="37418"/>
    <cellStyle name="Total 2 2 3 2 20" xfId="37419"/>
    <cellStyle name="Total 2 2 3 2 20 2" xfId="37420"/>
    <cellStyle name="Total 2 2 3 2 20 2 2" xfId="37421"/>
    <cellStyle name="Total 2 2 3 2 20 3" xfId="37422"/>
    <cellStyle name="Total 2 2 3 2 21" xfId="37423"/>
    <cellStyle name="Total 2 2 3 2 21 2" xfId="37424"/>
    <cellStyle name="Total 2 2 3 2 22" xfId="37425"/>
    <cellStyle name="Total 2 2 3 2 3" xfId="37426"/>
    <cellStyle name="Total 2 2 3 2 3 2" xfId="37427"/>
    <cellStyle name="Total 2 2 3 2 3 2 2" xfId="37428"/>
    <cellStyle name="Total 2 2 3 2 3 3" xfId="37429"/>
    <cellStyle name="Total 2 2 3 2 4" xfId="37430"/>
    <cellStyle name="Total 2 2 3 2 4 2" xfId="37431"/>
    <cellStyle name="Total 2 2 3 2 4 2 2" xfId="37432"/>
    <cellStyle name="Total 2 2 3 2 4 3" xfId="37433"/>
    <cellStyle name="Total 2 2 3 2 5" xfId="37434"/>
    <cellStyle name="Total 2 2 3 2 5 2" xfId="37435"/>
    <cellStyle name="Total 2 2 3 2 5 2 2" xfId="37436"/>
    <cellStyle name="Total 2 2 3 2 5 3" xfId="37437"/>
    <cellStyle name="Total 2 2 3 2 6" xfId="37438"/>
    <cellStyle name="Total 2 2 3 2 6 2" xfId="37439"/>
    <cellStyle name="Total 2 2 3 2 6 2 2" xfId="37440"/>
    <cellStyle name="Total 2 2 3 2 6 3" xfId="37441"/>
    <cellStyle name="Total 2 2 3 2 7" xfId="37442"/>
    <cellStyle name="Total 2 2 3 2 7 2" xfId="37443"/>
    <cellStyle name="Total 2 2 3 2 7 2 2" xfId="37444"/>
    <cellStyle name="Total 2 2 3 2 7 3" xfId="37445"/>
    <cellStyle name="Total 2 2 3 2 8" xfId="37446"/>
    <cellStyle name="Total 2 2 3 2 8 2" xfId="37447"/>
    <cellStyle name="Total 2 2 3 2 8 2 2" xfId="37448"/>
    <cellStyle name="Total 2 2 3 2 8 3" xfId="37449"/>
    <cellStyle name="Total 2 2 3 2 9" xfId="37450"/>
    <cellStyle name="Total 2 2 3 2 9 2" xfId="37451"/>
    <cellStyle name="Total 2 2 3 2 9 2 2" xfId="37452"/>
    <cellStyle name="Total 2 2 3 2 9 3" xfId="37453"/>
    <cellStyle name="Total 2 2 3 3" xfId="37454"/>
    <cellStyle name="Total 2 2 3 3 2" xfId="37455"/>
    <cellStyle name="Total 2 2 3 3 2 2" xfId="37456"/>
    <cellStyle name="Total 2 2 3 3 3" xfId="37457"/>
    <cellStyle name="Total 2 2 3 4" xfId="37458"/>
    <cellStyle name="Total 2 2 3 4 2" xfId="37459"/>
    <cellStyle name="Total 2 2 3 4 2 2" xfId="37460"/>
    <cellStyle name="Total 2 2 3 4 3" xfId="37461"/>
    <cellStyle name="Total 2 2 3 5" xfId="37462"/>
    <cellStyle name="Total 2 2 3 5 2" xfId="37463"/>
    <cellStyle name="Total 2 2 3 5 2 2" xfId="37464"/>
    <cellStyle name="Total 2 2 3 5 3" xfId="37465"/>
    <cellStyle name="Total 2 2 3 6" xfId="37466"/>
    <cellStyle name="Total 2 2 3 6 2" xfId="37467"/>
    <cellStyle name="Total 2 2 3 6 2 2" xfId="37468"/>
    <cellStyle name="Total 2 2 3 6 3" xfId="37469"/>
    <cellStyle name="Total 2 2 3 7" xfId="37470"/>
    <cellStyle name="Total 2 2 3 7 2" xfId="37471"/>
    <cellStyle name="Total 2 2 3 7 2 2" xfId="37472"/>
    <cellStyle name="Total 2 2 3 7 3" xfId="37473"/>
    <cellStyle name="Total 2 2 3 8" xfId="37474"/>
    <cellStyle name="Total 2 2 3 8 2" xfId="37475"/>
    <cellStyle name="Total 2 2 3 8 2 2" xfId="37476"/>
    <cellStyle name="Total 2 2 3 8 3" xfId="37477"/>
    <cellStyle name="Total 2 2 3 9" xfId="37478"/>
    <cellStyle name="Total 2 2 3 9 2" xfId="37479"/>
    <cellStyle name="Total 2 2 3 9 2 2" xfId="37480"/>
    <cellStyle name="Total 2 2 3 9 3" xfId="37481"/>
    <cellStyle name="Total 2 2 4" xfId="1049"/>
    <cellStyle name="Total 2 2 4 10" xfId="37482"/>
    <cellStyle name="Total 2 2 4 10 2" xfId="37483"/>
    <cellStyle name="Total 2 2 4 10 2 2" xfId="37484"/>
    <cellStyle name="Total 2 2 4 10 3" xfId="37485"/>
    <cellStyle name="Total 2 2 4 11" xfId="37486"/>
    <cellStyle name="Total 2 2 4 11 2" xfId="37487"/>
    <cellStyle name="Total 2 2 4 11 2 2" xfId="37488"/>
    <cellStyle name="Total 2 2 4 11 3" xfId="37489"/>
    <cellStyle name="Total 2 2 4 12" xfId="37490"/>
    <cellStyle name="Total 2 2 4 12 2" xfId="37491"/>
    <cellStyle name="Total 2 2 4 12 2 2" xfId="37492"/>
    <cellStyle name="Total 2 2 4 12 3" xfId="37493"/>
    <cellStyle name="Total 2 2 4 13" xfId="37494"/>
    <cellStyle name="Total 2 2 4 13 2" xfId="37495"/>
    <cellStyle name="Total 2 2 4 13 2 2" xfId="37496"/>
    <cellStyle name="Total 2 2 4 13 3" xfId="37497"/>
    <cellStyle name="Total 2 2 4 14" xfId="37498"/>
    <cellStyle name="Total 2 2 4 14 2" xfId="37499"/>
    <cellStyle name="Total 2 2 4 14 2 2" xfId="37500"/>
    <cellStyle name="Total 2 2 4 14 3" xfId="37501"/>
    <cellStyle name="Total 2 2 4 15" xfId="37502"/>
    <cellStyle name="Total 2 2 4 15 2" xfId="37503"/>
    <cellStyle name="Total 2 2 4 15 2 2" xfId="37504"/>
    <cellStyle name="Total 2 2 4 15 3" xfId="37505"/>
    <cellStyle name="Total 2 2 4 16" xfId="37506"/>
    <cellStyle name="Total 2 2 4 16 2" xfId="37507"/>
    <cellStyle name="Total 2 2 4 16 2 2" xfId="37508"/>
    <cellStyle name="Total 2 2 4 16 3" xfId="37509"/>
    <cellStyle name="Total 2 2 4 17" xfId="37510"/>
    <cellStyle name="Total 2 2 4 17 2" xfId="37511"/>
    <cellStyle name="Total 2 2 4 17 2 2" xfId="37512"/>
    <cellStyle name="Total 2 2 4 17 3" xfId="37513"/>
    <cellStyle name="Total 2 2 4 18" xfId="37514"/>
    <cellStyle name="Total 2 2 4 18 2" xfId="37515"/>
    <cellStyle name="Total 2 2 4 18 2 2" xfId="37516"/>
    <cellStyle name="Total 2 2 4 18 3" xfId="37517"/>
    <cellStyle name="Total 2 2 4 19" xfId="37518"/>
    <cellStyle name="Total 2 2 4 19 2" xfId="37519"/>
    <cellStyle name="Total 2 2 4 19 2 2" xfId="37520"/>
    <cellStyle name="Total 2 2 4 19 3" xfId="37521"/>
    <cellStyle name="Total 2 2 4 2" xfId="37522"/>
    <cellStyle name="Total 2 2 4 2 10" xfId="37523"/>
    <cellStyle name="Total 2 2 4 2 10 2" xfId="37524"/>
    <cellStyle name="Total 2 2 4 2 10 2 2" xfId="37525"/>
    <cellStyle name="Total 2 2 4 2 10 3" xfId="37526"/>
    <cellStyle name="Total 2 2 4 2 11" xfId="37527"/>
    <cellStyle name="Total 2 2 4 2 11 2" xfId="37528"/>
    <cellStyle name="Total 2 2 4 2 11 2 2" xfId="37529"/>
    <cellStyle name="Total 2 2 4 2 11 3" xfId="37530"/>
    <cellStyle name="Total 2 2 4 2 12" xfId="37531"/>
    <cellStyle name="Total 2 2 4 2 12 2" xfId="37532"/>
    <cellStyle name="Total 2 2 4 2 12 2 2" xfId="37533"/>
    <cellStyle name="Total 2 2 4 2 12 3" xfId="37534"/>
    <cellStyle name="Total 2 2 4 2 13" xfId="37535"/>
    <cellStyle name="Total 2 2 4 2 13 2" xfId="37536"/>
    <cellStyle name="Total 2 2 4 2 13 2 2" xfId="37537"/>
    <cellStyle name="Total 2 2 4 2 13 3" xfId="37538"/>
    <cellStyle name="Total 2 2 4 2 14" xfId="37539"/>
    <cellStyle name="Total 2 2 4 2 14 2" xfId="37540"/>
    <cellStyle name="Total 2 2 4 2 14 2 2" xfId="37541"/>
    <cellStyle name="Total 2 2 4 2 14 3" xfId="37542"/>
    <cellStyle name="Total 2 2 4 2 15" xfId="37543"/>
    <cellStyle name="Total 2 2 4 2 15 2" xfId="37544"/>
    <cellStyle name="Total 2 2 4 2 15 2 2" xfId="37545"/>
    <cellStyle name="Total 2 2 4 2 15 3" xfId="37546"/>
    <cellStyle name="Total 2 2 4 2 16" xfId="37547"/>
    <cellStyle name="Total 2 2 4 2 16 2" xfId="37548"/>
    <cellStyle name="Total 2 2 4 2 16 2 2" xfId="37549"/>
    <cellStyle name="Total 2 2 4 2 16 3" xfId="37550"/>
    <cellStyle name="Total 2 2 4 2 17" xfId="37551"/>
    <cellStyle name="Total 2 2 4 2 17 2" xfId="37552"/>
    <cellStyle name="Total 2 2 4 2 17 2 2" xfId="37553"/>
    <cellStyle name="Total 2 2 4 2 17 3" xfId="37554"/>
    <cellStyle name="Total 2 2 4 2 18" xfId="37555"/>
    <cellStyle name="Total 2 2 4 2 18 2" xfId="37556"/>
    <cellStyle name="Total 2 2 4 2 18 2 2" xfId="37557"/>
    <cellStyle name="Total 2 2 4 2 18 3" xfId="37558"/>
    <cellStyle name="Total 2 2 4 2 19" xfId="37559"/>
    <cellStyle name="Total 2 2 4 2 19 2" xfId="37560"/>
    <cellStyle name="Total 2 2 4 2 19 2 2" xfId="37561"/>
    <cellStyle name="Total 2 2 4 2 19 3" xfId="37562"/>
    <cellStyle name="Total 2 2 4 2 2" xfId="37563"/>
    <cellStyle name="Total 2 2 4 2 2 2" xfId="37564"/>
    <cellStyle name="Total 2 2 4 2 2 2 2" xfId="37565"/>
    <cellStyle name="Total 2 2 4 2 2 3" xfId="37566"/>
    <cellStyle name="Total 2 2 4 2 20" xfId="37567"/>
    <cellStyle name="Total 2 2 4 2 20 2" xfId="37568"/>
    <cellStyle name="Total 2 2 4 2 20 2 2" xfId="37569"/>
    <cellStyle name="Total 2 2 4 2 20 3" xfId="37570"/>
    <cellStyle name="Total 2 2 4 2 21" xfId="37571"/>
    <cellStyle name="Total 2 2 4 2 21 2" xfId="37572"/>
    <cellStyle name="Total 2 2 4 2 22" xfId="37573"/>
    <cellStyle name="Total 2 2 4 2 3" xfId="37574"/>
    <cellStyle name="Total 2 2 4 2 3 2" xfId="37575"/>
    <cellStyle name="Total 2 2 4 2 3 2 2" xfId="37576"/>
    <cellStyle name="Total 2 2 4 2 3 3" xfId="37577"/>
    <cellStyle name="Total 2 2 4 2 4" xfId="37578"/>
    <cellStyle name="Total 2 2 4 2 4 2" xfId="37579"/>
    <cellStyle name="Total 2 2 4 2 4 2 2" xfId="37580"/>
    <cellStyle name="Total 2 2 4 2 4 3" xfId="37581"/>
    <cellStyle name="Total 2 2 4 2 5" xfId="37582"/>
    <cellStyle name="Total 2 2 4 2 5 2" xfId="37583"/>
    <cellStyle name="Total 2 2 4 2 5 2 2" xfId="37584"/>
    <cellStyle name="Total 2 2 4 2 5 3" xfId="37585"/>
    <cellStyle name="Total 2 2 4 2 6" xfId="37586"/>
    <cellStyle name="Total 2 2 4 2 6 2" xfId="37587"/>
    <cellStyle name="Total 2 2 4 2 6 2 2" xfId="37588"/>
    <cellStyle name="Total 2 2 4 2 6 3" xfId="37589"/>
    <cellStyle name="Total 2 2 4 2 7" xfId="37590"/>
    <cellStyle name="Total 2 2 4 2 7 2" xfId="37591"/>
    <cellStyle name="Total 2 2 4 2 7 2 2" xfId="37592"/>
    <cellStyle name="Total 2 2 4 2 7 3" xfId="37593"/>
    <cellStyle name="Total 2 2 4 2 8" xfId="37594"/>
    <cellStyle name="Total 2 2 4 2 8 2" xfId="37595"/>
    <cellStyle name="Total 2 2 4 2 8 2 2" xfId="37596"/>
    <cellStyle name="Total 2 2 4 2 8 3" xfId="37597"/>
    <cellStyle name="Total 2 2 4 2 9" xfId="37598"/>
    <cellStyle name="Total 2 2 4 2 9 2" xfId="37599"/>
    <cellStyle name="Total 2 2 4 2 9 2 2" xfId="37600"/>
    <cellStyle name="Total 2 2 4 2 9 3" xfId="37601"/>
    <cellStyle name="Total 2 2 4 20" xfId="37602"/>
    <cellStyle name="Total 2 2 4 20 2" xfId="37603"/>
    <cellStyle name="Total 2 2 4 20 2 2" xfId="37604"/>
    <cellStyle name="Total 2 2 4 20 3" xfId="37605"/>
    <cellStyle name="Total 2 2 4 21" xfId="37606"/>
    <cellStyle name="Total 2 2 4 21 2" xfId="37607"/>
    <cellStyle name="Total 2 2 4 21 2 2" xfId="37608"/>
    <cellStyle name="Total 2 2 4 21 3" xfId="37609"/>
    <cellStyle name="Total 2 2 4 22" xfId="37610"/>
    <cellStyle name="Total 2 2 4 22 2" xfId="37611"/>
    <cellStyle name="Total 2 2 4 23" xfId="37612"/>
    <cellStyle name="Total 2 2 4 3" xfId="37613"/>
    <cellStyle name="Total 2 2 4 3 2" xfId="37614"/>
    <cellStyle name="Total 2 2 4 3 2 2" xfId="37615"/>
    <cellStyle name="Total 2 2 4 3 3" xfId="37616"/>
    <cellStyle name="Total 2 2 4 4" xfId="37617"/>
    <cellStyle name="Total 2 2 4 4 2" xfId="37618"/>
    <cellStyle name="Total 2 2 4 4 2 2" xfId="37619"/>
    <cellStyle name="Total 2 2 4 4 3" xfId="37620"/>
    <cellStyle name="Total 2 2 4 5" xfId="37621"/>
    <cellStyle name="Total 2 2 4 5 2" xfId="37622"/>
    <cellStyle name="Total 2 2 4 5 2 2" xfId="37623"/>
    <cellStyle name="Total 2 2 4 5 3" xfId="37624"/>
    <cellStyle name="Total 2 2 4 6" xfId="37625"/>
    <cellStyle name="Total 2 2 4 6 2" xfId="37626"/>
    <cellStyle name="Total 2 2 4 6 2 2" xfId="37627"/>
    <cellStyle name="Total 2 2 4 6 3" xfId="37628"/>
    <cellStyle name="Total 2 2 4 7" xfId="37629"/>
    <cellStyle name="Total 2 2 4 7 2" xfId="37630"/>
    <cellStyle name="Total 2 2 4 7 2 2" xfId="37631"/>
    <cellStyle name="Total 2 2 4 7 3" xfId="37632"/>
    <cellStyle name="Total 2 2 4 8" xfId="37633"/>
    <cellStyle name="Total 2 2 4 8 2" xfId="37634"/>
    <cellStyle name="Total 2 2 4 8 2 2" xfId="37635"/>
    <cellStyle name="Total 2 2 4 8 3" xfId="37636"/>
    <cellStyle name="Total 2 2 4 9" xfId="37637"/>
    <cellStyle name="Total 2 2 4 9 2" xfId="37638"/>
    <cellStyle name="Total 2 2 4 9 2 2" xfId="37639"/>
    <cellStyle name="Total 2 2 4 9 3" xfId="37640"/>
    <cellStyle name="Total 2 2 5" xfId="1050"/>
    <cellStyle name="Total 2 2 5 10" xfId="37641"/>
    <cellStyle name="Total 2 2 5 10 2" xfId="37642"/>
    <cellStyle name="Total 2 2 5 10 2 2" xfId="37643"/>
    <cellStyle name="Total 2 2 5 10 3" xfId="37644"/>
    <cellStyle name="Total 2 2 5 11" xfId="37645"/>
    <cellStyle name="Total 2 2 5 11 2" xfId="37646"/>
    <cellStyle name="Total 2 2 5 11 2 2" xfId="37647"/>
    <cellStyle name="Total 2 2 5 11 3" xfId="37648"/>
    <cellStyle name="Total 2 2 5 12" xfId="37649"/>
    <cellStyle name="Total 2 2 5 12 2" xfId="37650"/>
    <cellStyle name="Total 2 2 5 12 2 2" xfId="37651"/>
    <cellStyle name="Total 2 2 5 12 3" xfId="37652"/>
    <cellStyle name="Total 2 2 5 13" xfId="37653"/>
    <cellStyle name="Total 2 2 5 13 2" xfId="37654"/>
    <cellStyle name="Total 2 2 5 13 2 2" xfId="37655"/>
    <cellStyle name="Total 2 2 5 13 3" xfId="37656"/>
    <cellStyle name="Total 2 2 5 14" xfId="37657"/>
    <cellStyle name="Total 2 2 5 14 2" xfId="37658"/>
    <cellStyle name="Total 2 2 5 14 2 2" xfId="37659"/>
    <cellStyle name="Total 2 2 5 14 3" xfId="37660"/>
    <cellStyle name="Total 2 2 5 15" xfId="37661"/>
    <cellStyle name="Total 2 2 5 15 2" xfId="37662"/>
    <cellStyle name="Total 2 2 5 15 2 2" xfId="37663"/>
    <cellStyle name="Total 2 2 5 15 3" xfId="37664"/>
    <cellStyle name="Total 2 2 5 16" xfId="37665"/>
    <cellStyle name="Total 2 2 5 16 2" xfId="37666"/>
    <cellStyle name="Total 2 2 5 16 2 2" xfId="37667"/>
    <cellStyle name="Total 2 2 5 16 3" xfId="37668"/>
    <cellStyle name="Total 2 2 5 17" xfId="37669"/>
    <cellStyle name="Total 2 2 5 17 2" xfId="37670"/>
    <cellStyle name="Total 2 2 5 17 2 2" xfId="37671"/>
    <cellStyle name="Total 2 2 5 17 3" xfId="37672"/>
    <cellStyle name="Total 2 2 5 18" xfId="37673"/>
    <cellStyle name="Total 2 2 5 18 2" xfId="37674"/>
    <cellStyle name="Total 2 2 5 18 2 2" xfId="37675"/>
    <cellStyle name="Total 2 2 5 18 3" xfId="37676"/>
    <cellStyle name="Total 2 2 5 19" xfId="37677"/>
    <cellStyle name="Total 2 2 5 19 2" xfId="37678"/>
    <cellStyle name="Total 2 2 5 19 2 2" xfId="37679"/>
    <cellStyle name="Total 2 2 5 19 3" xfId="37680"/>
    <cellStyle name="Total 2 2 5 2" xfId="37681"/>
    <cellStyle name="Total 2 2 5 2 2" xfId="37682"/>
    <cellStyle name="Total 2 2 5 2 2 2" xfId="37683"/>
    <cellStyle name="Total 2 2 5 2 3" xfId="37684"/>
    <cellStyle name="Total 2 2 5 20" xfId="37685"/>
    <cellStyle name="Total 2 2 5 20 2" xfId="37686"/>
    <cellStyle name="Total 2 2 5 20 2 2" xfId="37687"/>
    <cellStyle name="Total 2 2 5 20 3" xfId="37688"/>
    <cellStyle name="Total 2 2 5 21" xfId="37689"/>
    <cellStyle name="Total 2 2 5 21 2" xfId="37690"/>
    <cellStyle name="Total 2 2 5 22" xfId="37691"/>
    <cellStyle name="Total 2 2 5 3" xfId="37692"/>
    <cellStyle name="Total 2 2 5 3 2" xfId="37693"/>
    <cellStyle name="Total 2 2 5 3 2 2" xfId="37694"/>
    <cellStyle name="Total 2 2 5 3 3" xfId="37695"/>
    <cellStyle name="Total 2 2 5 4" xfId="37696"/>
    <cellStyle name="Total 2 2 5 4 2" xfId="37697"/>
    <cellStyle name="Total 2 2 5 4 2 2" xfId="37698"/>
    <cellStyle name="Total 2 2 5 4 3" xfId="37699"/>
    <cellStyle name="Total 2 2 5 5" xfId="37700"/>
    <cellStyle name="Total 2 2 5 5 2" xfId="37701"/>
    <cellStyle name="Total 2 2 5 5 2 2" xfId="37702"/>
    <cellStyle name="Total 2 2 5 5 3" xfId="37703"/>
    <cellStyle name="Total 2 2 5 6" xfId="37704"/>
    <cellStyle name="Total 2 2 5 6 2" xfId="37705"/>
    <cellStyle name="Total 2 2 5 6 2 2" xfId="37706"/>
    <cellStyle name="Total 2 2 5 6 3" xfId="37707"/>
    <cellStyle name="Total 2 2 5 7" xfId="37708"/>
    <cellStyle name="Total 2 2 5 7 2" xfId="37709"/>
    <cellStyle name="Total 2 2 5 7 2 2" xfId="37710"/>
    <cellStyle name="Total 2 2 5 7 3" xfId="37711"/>
    <cellStyle name="Total 2 2 5 8" xfId="37712"/>
    <cellStyle name="Total 2 2 5 8 2" xfId="37713"/>
    <cellStyle name="Total 2 2 5 8 2 2" xfId="37714"/>
    <cellStyle name="Total 2 2 5 8 3" xfId="37715"/>
    <cellStyle name="Total 2 2 5 9" xfId="37716"/>
    <cellStyle name="Total 2 2 5 9 2" xfId="37717"/>
    <cellStyle name="Total 2 2 5 9 2 2" xfId="37718"/>
    <cellStyle name="Total 2 2 5 9 3" xfId="37719"/>
    <cellStyle name="Total 2 2 6" xfId="1051"/>
    <cellStyle name="Total 2 2 6 2" xfId="37720"/>
    <cellStyle name="Total 2 2 6 2 2" xfId="37721"/>
    <cellStyle name="Total 2 2 6 3" xfId="37722"/>
    <cellStyle name="Total 2 2 7" xfId="37723"/>
    <cellStyle name="Total 2 2 7 2" xfId="37724"/>
    <cellStyle name="Total 2 2 7 2 2" xfId="37725"/>
    <cellStyle name="Total 2 2 7 3" xfId="37726"/>
    <cellStyle name="Total 2 2 8" xfId="37727"/>
    <cellStyle name="Total 2 2 8 2" xfId="37728"/>
    <cellStyle name="Total 2 2 8 2 2" xfId="37729"/>
    <cellStyle name="Total 2 2 8 3" xfId="37730"/>
    <cellStyle name="Total 2 2 9" xfId="37731"/>
    <cellStyle name="Total 2 2 9 2" xfId="37732"/>
    <cellStyle name="Total 2 2 9 2 2" xfId="37733"/>
    <cellStyle name="Total 2 2 9 3" xfId="37734"/>
    <cellStyle name="Total 2 20" xfId="37735"/>
    <cellStyle name="Total 2 20 2" xfId="37736"/>
    <cellStyle name="Total 2 20 2 2" xfId="37737"/>
    <cellStyle name="Total 2 20 3" xfId="37738"/>
    <cellStyle name="Total 2 21" xfId="37739"/>
    <cellStyle name="Total 2 21 2" xfId="37740"/>
    <cellStyle name="Total 2 21 2 2" xfId="37741"/>
    <cellStyle name="Total 2 21 3" xfId="37742"/>
    <cellStyle name="Total 2 22" xfId="37743"/>
    <cellStyle name="Total 2 22 2" xfId="37744"/>
    <cellStyle name="Total 2 23" xfId="37745"/>
    <cellStyle name="Total 2 24" xfId="37746"/>
    <cellStyle name="Total 2 25" xfId="37747"/>
    <cellStyle name="Total 2 26" xfId="37748"/>
    <cellStyle name="Total 2 27" xfId="42980"/>
    <cellStyle name="Total 2 3" xfId="1052"/>
    <cellStyle name="Total 2 3 10" xfId="37749"/>
    <cellStyle name="Total 2 3 10 2" xfId="37750"/>
    <cellStyle name="Total 2 3 10 2 2" xfId="37751"/>
    <cellStyle name="Total 2 3 10 3" xfId="37752"/>
    <cellStyle name="Total 2 3 11" xfId="37753"/>
    <cellStyle name="Total 2 3 11 2" xfId="37754"/>
    <cellStyle name="Total 2 3 11 2 2" xfId="37755"/>
    <cellStyle name="Total 2 3 11 3" xfId="37756"/>
    <cellStyle name="Total 2 3 12" xfId="37757"/>
    <cellStyle name="Total 2 3 12 2" xfId="37758"/>
    <cellStyle name="Total 2 3 12 2 2" xfId="37759"/>
    <cellStyle name="Total 2 3 12 3" xfId="37760"/>
    <cellStyle name="Total 2 3 13" xfId="37761"/>
    <cellStyle name="Total 2 3 13 2" xfId="37762"/>
    <cellStyle name="Total 2 3 13 2 2" xfId="37763"/>
    <cellStyle name="Total 2 3 13 3" xfId="37764"/>
    <cellStyle name="Total 2 3 14" xfId="37765"/>
    <cellStyle name="Total 2 3 14 2" xfId="37766"/>
    <cellStyle name="Total 2 3 14 2 2" xfId="37767"/>
    <cellStyle name="Total 2 3 14 3" xfId="37768"/>
    <cellStyle name="Total 2 3 15" xfId="37769"/>
    <cellStyle name="Total 2 3 15 2" xfId="37770"/>
    <cellStyle name="Total 2 3 15 2 2" xfId="37771"/>
    <cellStyle name="Total 2 3 15 3" xfId="37772"/>
    <cellStyle name="Total 2 3 16" xfId="37773"/>
    <cellStyle name="Total 2 3 16 2" xfId="37774"/>
    <cellStyle name="Total 2 3 16 2 2" xfId="37775"/>
    <cellStyle name="Total 2 3 16 3" xfId="37776"/>
    <cellStyle name="Total 2 3 17" xfId="37777"/>
    <cellStyle name="Total 2 3 17 2" xfId="37778"/>
    <cellStyle name="Total 2 3 17 2 2" xfId="37779"/>
    <cellStyle name="Total 2 3 17 3" xfId="37780"/>
    <cellStyle name="Total 2 3 18" xfId="37781"/>
    <cellStyle name="Total 2 3 18 2" xfId="37782"/>
    <cellStyle name="Total 2 3 19" xfId="37783"/>
    <cellStyle name="Total 2 3 2" xfId="1053"/>
    <cellStyle name="Total 2 3 2 10" xfId="37784"/>
    <cellStyle name="Total 2 3 2 10 2" xfId="37785"/>
    <cellStyle name="Total 2 3 2 10 2 2" xfId="37786"/>
    <cellStyle name="Total 2 3 2 10 3" xfId="37787"/>
    <cellStyle name="Total 2 3 2 11" xfId="37788"/>
    <cellStyle name="Total 2 3 2 11 2" xfId="37789"/>
    <cellStyle name="Total 2 3 2 11 2 2" xfId="37790"/>
    <cellStyle name="Total 2 3 2 11 3" xfId="37791"/>
    <cellStyle name="Total 2 3 2 12" xfId="37792"/>
    <cellStyle name="Total 2 3 2 12 2" xfId="37793"/>
    <cellStyle name="Total 2 3 2 12 2 2" xfId="37794"/>
    <cellStyle name="Total 2 3 2 12 3" xfId="37795"/>
    <cellStyle name="Total 2 3 2 13" xfId="37796"/>
    <cellStyle name="Total 2 3 2 13 2" xfId="37797"/>
    <cellStyle name="Total 2 3 2 13 2 2" xfId="37798"/>
    <cellStyle name="Total 2 3 2 13 3" xfId="37799"/>
    <cellStyle name="Total 2 3 2 14" xfId="37800"/>
    <cellStyle name="Total 2 3 2 14 2" xfId="37801"/>
    <cellStyle name="Total 2 3 2 14 2 2" xfId="37802"/>
    <cellStyle name="Total 2 3 2 14 3" xfId="37803"/>
    <cellStyle name="Total 2 3 2 15" xfId="37804"/>
    <cellStyle name="Total 2 3 2 15 2" xfId="37805"/>
    <cellStyle name="Total 2 3 2 15 2 2" xfId="37806"/>
    <cellStyle name="Total 2 3 2 15 3" xfId="37807"/>
    <cellStyle name="Total 2 3 2 16" xfId="37808"/>
    <cellStyle name="Total 2 3 2 16 2" xfId="37809"/>
    <cellStyle name="Total 2 3 2 16 2 2" xfId="37810"/>
    <cellStyle name="Total 2 3 2 16 3" xfId="37811"/>
    <cellStyle name="Total 2 3 2 17" xfId="37812"/>
    <cellStyle name="Total 2 3 2 17 2" xfId="37813"/>
    <cellStyle name="Total 2 3 2 17 2 2" xfId="37814"/>
    <cellStyle name="Total 2 3 2 17 3" xfId="37815"/>
    <cellStyle name="Total 2 3 2 18" xfId="37816"/>
    <cellStyle name="Total 2 3 2 18 2" xfId="37817"/>
    <cellStyle name="Total 2 3 2 18 2 2" xfId="37818"/>
    <cellStyle name="Total 2 3 2 18 3" xfId="37819"/>
    <cellStyle name="Total 2 3 2 19" xfId="37820"/>
    <cellStyle name="Total 2 3 2 19 2" xfId="37821"/>
    <cellStyle name="Total 2 3 2 19 2 2" xfId="37822"/>
    <cellStyle name="Total 2 3 2 19 3" xfId="37823"/>
    <cellStyle name="Total 2 3 2 2" xfId="37824"/>
    <cellStyle name="Total 2 3 2 2 2" xfId="37825"/>
    <cellStyle name="Total 2 3 2 2 2 2" xfId="37826"/>
    <cellStyle name="Total 2 3 2 2 3" xfId="37827"/>
    <cellStyle name="Total 2 3 2 20" xfId="37828"/>
    <cellStyle name="Total 2 3 2 20 2" xfId="37829"/>
    <cellStyle name="Total 2 3 2 20 2 2" xfId="37830"/>
    <cellStyle name="Total 2 3 2 20 3" xfId="37831"/>
    <cellStyle name="Total 2 3 2 21" xfId="37832"/>
    <cellStyle name="Total 2 3 2 21 2" xfId="37833"/>
    <cellStyle name="Total 2 3 2 22" xfId="37834"/>
    <cellStyle name="Total 2 3 2 3" xfId="37835"/>
    <cellStyle name="Total 2 3 2 3 2" xfId="37836"/>
    <cellStyle name="Total 2 3 2 3 2 2" xfId="37837"/>
    <cellStyle name="Total 2 3 2 3 3" xfId="37838"/>
    <cellStyle name="Total 2 3 2 4" xfId="37839"/>
    <cellStyle name="Total 2 3 2 4 2" xfId="37840"/>
    <cellStyle name="Total 2 3 2 4 2 2" xfId="37841"/>
    <cellStyle name="Total 2 3 2 4 3" xfId="37842"/>
    <cellStyle name="Total 2 3 2 5" xfId="37843"/>
    <cellStyle name="Total 2 3 2 5 2" xfId="37844"/>
    <cellStyle name="Total 2 3 2 5 2 2" xfId="37845"/>
    <cellStyle name="Total 2 3 2 5 3" xfId="37846"/>
    <cellStyle name="Total 2 3 2 6" xfId="37847"/>
    <cellStyle name="Total 2 3 2 6 2" xfId="37848"/>
    <cellStyle name="Total 2 3 2 6 2 2" xfId="37849"/>
    <cellStyle name="Total 2 3 2 6 3" xfId="37850"/>
    <cellStyle name="Total 2 3 2 7" xfId="37851"/>
    <cellStyle name="Total 2 3 2 7 2" xfId="37852"/>
    <cellStyle name="Total 2 3 2 7 2 2" xfId="37853"/>
    <cellStyle name="Total 2 3 2 7 3" xfId="37854"/>
    <cellStyle name="Total 2 3 2 8" xfId="37855"/>
    <cellStyle name="Total 2 3 2 8 2" xfId="37856"/>
    <cellStyle name="Total 2 3 2 8 2 2" xfId="37857"/>
    <cellStyle name="Total 2 3 2 8 3" xfId="37858"/>
    <cellStyle name="Total 2 3 2 9" xfId="37859"/>
    <cellStyle name="Total 2 3 2 9 2" xfId="37860"/>
    <cellStyle name="Total 2 3 2 9 2 2" xfId="37861"/>
    <cellStyle name="Total 2 3 2 9 3" xfId="37862"/>
    <cellStyle name="Total 2 3 3" xfId="1054"/>
    <cellStyle name="Total 2 3 3 2" xfId="37863"/>
    <cellStyle name="Total 2 3 3 2 2" xfId="37864"/>
    <cellStyle name="Total 2 3 3 3" xfId="37865"/>
    <cellStyle name="Total 2 3 4" xfId="1055"/>
    <cellStyle name="Total 2 3 4 2" xfId="37866"/>
    <cellStyle name="Total 2 3 4 2 2" xfId="37867"/>
    <cellStyle name="Total 2 3 4 3" xfId="37868"/>
    <cellStyle name="Total 2 3 5" xfId="1056"/>
    <cellStyle name="Total 2 3 5 2" xfId="37869"/>
    <cellStyle name="Total 2 3 5 2 2" xfId="37870"/>
    <cellStyle name="Total 2 3 5 3" xfId="37871"/>
    <cellStyle name="Total 2 3 6" xfId="1057"/>
    <cellStyle name="Total 2 3 6 2" xfId="37872"/>
    <cellStyle name="Total 2 3 6 2 2" xfId="37873"/>
    <cellStyle name="Total 2 3 6 3" xfId="37874"/>
    <cellStyle name="Total 2 3 7" xfId="37875"/>
    <cellStyle name="Total 2 3 7 2" xfId="37876"/>
    <cellStyle name="Total 2 3 7 2 2" xfId="37877"/>
    <cellStyle name="Total 2 3 7 3" xfId="37878"/>
    <cellStyle name="Total 2 3 8" xfId="37879"/>
    <cellStyle name="Total 2 3 8 2" xfId="37880"/>
    <cellStyle name="Total 2 3 8 2 2" xfId="37881"/>
    <cellStyle name="Total 2 3 8 3" xfId="37882"/>
    <cellStyle name="Total 2 3 9" xfId="37883"/>
    <cellStyle name="Total 2 3 9 2" xfId="37884"/>
    <cellStyle name="Total 2 3 9 2 2" xfId="37885"/>
    <cellStyle name="Total 2 3 9 3" xfId="37886"/>
    <cellStyle name="Total 2 4" xfId="1058"/>
    <cellStyle name="Total 2 4 10" xfId="37887"/>
    <cellStyle name="Total 2 4 10 2" xfId="37888"/>
    <cellStyle name="Total 2 4 10 2 2" xfId="37889"/>
    <cellStyle name="Total 2 4 10 3" xfId="37890"/>
    <cellStyle name="Total 2 4 11" xfId="37891"/>
    <cellStyle name="Total 2 4 11 2" xfId="37892"/>
    <cellStyle name="Total 2 4 11 2 2" xfId="37893"/>
    <cellStyle name="Total 2 4 11 3" xfId="37894"/>
    <cellStyle name="Total 2 4 12" xfId="37895"/>
    <cellStyle name="Total 2 4 12 2" xfId="37896"/>
    <cellStyle name="Total 2 4 12 2 2" xfId="37897"/>
    <cellStyle name="Total 2 4 12 3" xfId="37898"/>
    <cellStyle name="Total 2 4 13" xfId="37899"/>
    <cellStyle name="Total 2 4 13 2" xfId="37900"/>
    <cellStyle name="Total 2 4 13 2 2" xfId="37901"/>
    <cellStyle name="Total 2 4 13 3" xfId="37902"/>
    <cellStyle name="Total 2 4 14" xfId="37903"/>
    <cellStyle name="Total 2 4 14 2" xfId="37904"/>
    <cellStyle name="Total 2 4 14 2 2" xfId="37905"/>
    <cellStyle name="Total 2 4 14 3" xfId="37906"/>
    <cellStyle name="Total 2 4 15" xfId="37907"/>
    <cellStyle name="Total 2 4 15 2" xfId="37908"/>
    <cellStyle name="Total 2 4 15 2 2" xfId="37909"/>
    <cellStyle name="Total 2 4 15 3" xfId="37910"/>
    <cellStyle name="Total 2 4 16" xfId="37911"/>
    <cellStyle name="Total 2 4 16 2" xfId="37912"/>
    <cellStyle name="Total 2 4 16 2 2" xfId="37913"/>
    <cellStyle name="Total 2 4 16 3" xfId="37914"/>
    <cellStyle name="Total 2 4 17" xfId="37915"/>
    <cellStyle name="Total 2 4 17 2" xfId="37916"/>
    <cellStyle name="Total 2 4 17 2 2" xfId="37917"/>
    <cellStyle name="Total 2 4 17 3" xfId="37918"/>
    <cellStyle name="Total 2 4 18" xfId="37919"/>
    <cellStyle name="Total 2 4 18 2" xfId="37920"/>
    <cellStyle name="Total 2 4 19" xfId="37921"/>
    <cellStyle name="Total 2 4 2" xfId="1059"/>
    <cellStyle name="Total 2 4 2 10" xfId="37922"/>
    <cellStyle name="Total 2 4 2 10 2" xfId="37923"/>
    <cellStyle name="Total 2 4 2 10 2 2" xfId="37924"/>
    <cellStyle name="Total 2 4 2 10 3" xfId="37925"/>
    <cellStyle name="Total 2 4 2 11" xfId="37926"/>
    <cellStyle name="Total 2 4 2 11 2" xfId="37927"/>
    <cellStyle name="Total 2 4 2 11 2 2" xfId="37928"/>
    <cellStyle name="Total 2 4 2 11 3" xfId="37929"/>
    <cellStyle name="Total 2 4 2 12" xfId="37930"/>
    <cellStyle name="Total 2 4 2 12 2" xfId="37931"/>
    <cellStyle name="Total 2 4 2 12 2 2" xfId="37932"/>
    <cellStyle name="Total 2 4 2 12 3" xfId="37933"/>
    <cellStyle name="Total 2 4 2 13" xfId="37934"/>
    <cellStyle name="Total 2 4 2 13 2" xfId="37935"/>
    <cellStyle name="Total 2 4 2 13 2 2" xfId="37936"/>
    <cellStyle name="Total 2 4 2 13 3" xfId="37937"/>
    <cellStyle name="Total 2 4 2 14" xfId="37938"/>
    <cellStyle name="Total 2 4 2 14 2" xfId="37939"/>
    <cellStyle name="Total 2 4 2 14 2 2" xfId="37940"/>
    <cellStyle name="Total 2 4 2 14 3" xfId="37941"/>
    <cellStyle name="Total 2 4 2 15" xfId="37942"/>
    <cellStyle name="Total 2 4 2 15 2" xfId="37943"/>
    <cellStyle name="Total 2 4 2 15 2 2" xfId="37944"/>
    <cellStyle name="Total 2 4 2 15 3" xfId="37945"/>
    <cellStyle name="Total 2 4 2 16" xfId="37946"/>
    <cellStyle name="Total 2 4 2 16 2" xfId="37947"/>
    <cellStyle name="Total 2 4 2 16 2 2" xfId="37948"/>
    <cellStyle name="Total 2 4 2 16 3" xfId="37949"/>
    <cellStyle name="Total 2 4 2 17" xfId="37950"/>
    <cellStyle name="Total 2 4 2 17 2" xfId="37951"/>
    <cellStyle name="Total 2 4 2 17 2 2" xfId="37952"/>
    <cellStyle name="Total 2 4 2 17 3" xfId="37953"/>
    <cellStyle name="Total 2 4 2 18" xfId="37954"/>
    <cellStyle name="Total 2 4 2 18 2" xfId="37955"/>
    <cellStyle name="Total 2 4 2 18 2 2" xfId="37956"/>
    <cellStyle name="Total 2 4 2 18 3" xfId="37957"/>
    <cellStyle name="Total 2 4 2 19" xfId="37958"/>
    <cellStyle name="Total 2 4 2 19 2" xfId="37959"/>
    <cellStyle name="Total 2 4 2 19 2 2" xfId="37960"/>
    <cellStyle name="Total 2 4 2 19 3" xfId="37961"/>
    <cellStyle name="Total 2 4 2 2" xfId="37962"/>
    <cellStyle name="Total 2 4 2 2 2" xfId="37963"/>
    <cellStyle name="Total 2 4 2 2 2 2" xfId="37964"/>
    <cellStyle name="Total 2 4 2 2 3" xfId="37965"/>
    <cellStyle name="Total 2 4 2 20" xfId="37966"/>
    <cellStyle name="Total 2 4 2 20 2" xfId="37967"/>
    <cellStyle name="Total 2 4 2 20 2 2" xfId="37968"/>
    <cellStyle name="Total 2 4 2 20 3" xfId="37969"/>
    <cellStyle name="Total 2 4 2 21" xfId="37970"/>
    <cellStyle name="Total 2 4 2 21 2" xfId="37971"/>
    <cellStyle name="Total 2 4 2 22" xfId="37972"/>
    <cellStyle name="Total 2 4 2 3" xfId="37973"/>
    <cellStyle name="Total 2 4 2 3 2" xfId="37974"/>
    <cellStyle name="Total 2 4 2 3 2 2" xfId="37975"/>
    <cellStyle name="Total 2 4 2 3 3" xfId="37976"/>
    <cellStyle name="Total 2 4 2 4" xfId="37977"/>
    <cellStyle name="Total 2 4 2 4 2" xfId="37978"/>
    <cellStyle name="Total 2 4 2 4 2 2" xfId="37979"/>
    <cellStyle name="Total 2 4 2 4 3" xfId="37980"/>
    <cellStyle name="Total 2 4 2 5" xfId="37981"/>
    <cellStyle name="Total 2 4 2 5 2" xfId="37982"/>
    <cellStyle name="Total 2 4 2 5 2 2" xfId="37983"/>
    <cellStyle name="Total 2 4 2 5 3" xfId="37984"/>
    <cellStyle name="Total 2 4 2 6" xfId="37985"/>
    <cellStyle name="Total 2 4 2 6 2" xfId="37986"/>
    <cellStyle name="Total 2 4 2 6 2 2" xfId="37987"/>
    <cellStyle name="Total 2 4 2 6 3" xfId="37988"/>
    <cellStyle name="Total 2 4 2 7" xfId="37989"/>
    <cellStyle name="Total 2 4 2 7 2" xfId="37990"/>
    <cellStyle name="Total 2 4 2 7 2 2" xfId="37991"/>
    <cellStyle name="Total 2 4 2 7 3" xfId="37992"/>
    <cellStyle name="Total 2 4 2 8" xfId="37993"/>
    <cellStyle name="Total 2 4 2 8 2" xfId="37994"/>
    <cellStyle name="Total 2 4 2 8 2 2" xfId="37995"/>
    <cellStyle name="Total 2 4 2 8 3" xfId="37996"/>
    <cellStyle name="Total 2 4 2 9" xfId="37997"/>
    <cellStyle name="Total 2 4 2 9 2" xfId="37998"/>
    <cellStyle name="Total 2 4 2 9 2 2" xfId="37999"/>
    <cellStyle name="Total 2 4 2 9 3" xfId="38000"/>
    <cellStyle name="Total 2 4 3" xfId="1060"/>
    <cellStyle name="Total 2 4 3 2" xfId="38001"/>
    <cellStyle name="Total 2 4 3 2 2" xfId="38002"/>
    <cellStyle name="Total 2 4 3 3" xfId="38003"/>
    <cellStyle name="Total 2 4 4" xfId="1061"/>
    <cellStyle name="Total 2 4 4 2" xfId="38004"/>
    <cellStyle name="Total 2 4 4 2 2" xfId="38005"/>
    <cellStyle name="Total 2 4 4 3" xfId="38006"/>
    <cellStyle name="Total 2 4 5" xfId="1062"/>
    <cellStyle name="Total 2 4 5 2" xfId="38007"/>
    <cellStyle name="Total 2 4 5 2 2" xfId="38008"/>
    <cellStyle name="Total 2 4 5 3" xfId="38009"/>
    <cellStyle name="Total 2 4 6" xfId="1063"/>
    <cellStyle name="Total 2 4 6 2" xfId="38010"/>
    <cellStyle name="Total 2 4 6 2 2" xfId="38011"/>
    <cellStyle name="Total 2 4 6 3" xfId="38012"/>
    <cellStyle name="Total 2 4 7" xfId="38013"/>
    <cellStyle name="Total 2 4 7 2" xfId="38014"/>
    <cellStyle name="Total 2 4 7 2 2" xfId="38015"/>
    <cellStyle name="Total 2 4 7 3" xfId="38016"/>
    <cellStyle name="Total 2 4 8" xfId="38017"/>
    <cellStyle name="Total 2 4 8 2" xfId="38018"/>
    <cellStyle name="Total 2 4 8 2 2" xfId="38019"/>
    <cellStyle name="Total 2 4 8 3" xfId="38020"/>
    <cellStyle name="Total 2 4 9" xfId="38021"/>
    <cellStyle name="Total 2 4 9 2" xfId="38022"/>
    <cellStyle name="Total 2 4 9 2 2" xfId="38023"/>
    <cellStyle name="Total 2 4 9 3" xfId="38024"/>
    <cellStyle name="Total 2 5" xfId="1064"/>
    <cellStyle name="Total 2 5 10" xfId="38025"/>
    <cellStyle name="Total 2 5 10 2" xfId="38026"/>
    <cellStyle name="Total 2 5 10 2 2" xfId="38027"/>
    <cellStyle name="Total 2 5 10 3" xfId="38028"/>
    <cellStyle name="Total 2 5 11" xfId="38029"/>
    <cellStyle name="Total 2 5 11 2" xfId="38030"/>
    <cellStyle name="Total 2 5 11 2 2" xfId="38031"/>
    <cellStyle name="Total 2 5 11 3" xfId="38032"/>
    <cellStyle name="Total 2 5 12" xfId="38033"/>
    <cellStyle name="Total 2 5 12 2" xfId="38034"/>
    <cellStyle name="Total 2 5 12 2 2" xfId="38035"/>
    <cellStyle name="Total 2 5 12 3" xfId="38036"/>
    <cellStyle name="Total 2 5 13" xfId="38037"/>
    <cellStyle name="Total 2 5 13 2" xfId="38038"/>
    <cellStyle name="Total 2 5 13 2 2" xfId="38039"/>
    <cellStyle name="Total 2 5 13 3" xfId="38040"/>
    <cellStyle name="Total 2 5 14" xfId="38041"/>
    <cellStyle name="Total 2 5 14 2" xfId="38042"/>
    <cellStyle name="Total 2 5 14 2 2" xfId="38043"/>
    <cellStyle name="Total 2 5 14 3" xfId="38044"/>
    <cellStyle name="Total 2 5 15" xfId="38045"/>
    <cellStyle name="Total 2 5 15 2" xfId="38046"/>
    <cellStyle name="Total 2 5 15 2 2" xfId="38047"/>
    <cellStyle name="Total 2 5 15 3" xfId="38048"/>
    <cellStyle name="Total 2 5 16" xfId="38049"/>
    <cellStyle name="Total 2 5 16 2" xfId="38050"/>
    <cellStyle name="Total 2 5 16 2 2" xfId="38051"/>
    <cellStyle name="Total 2 5 16 3" xfId="38052"/>
    <cellStyle name="Total 2 5 17" xfId="38053"/>
    <cellStyle name="Total 2 5 17 2" xfId="38054"/>
    <cellStyle name="Total 2 5 17 2 2" xfId="38055"/>
    <cellStyle name="Total 2 5 17 3" xfId="38056"/>
    <cellStyle name="Total 2 5 18" xfId="38057"/>
    <cellStyle name="Total 2 5 18 2" xfId="38058"/>
    <cellStyle name="Total 2 5 18 2 2" xfId="38059"/>
    <cellStyle name="Total 2 5 18 3" xfId="38060"/>
    <cellStyle name="Total 2 5 19" xfId="38061"/>
    <cellStyle name="Total 2 5 19 2" xfId="38062"/>
    <cellStyle name="Total 2 5 19 2 2" xfId="38063"/>
    <cellStyle name="Total 2 5 19 3" xfId="38064"/>
    <cellStyle name="Total 2 5 2" xfId="38065"/>
    <cellStyle name="Total 2 5 2 10" xfId="38066"/>
    <cellStyle name="Total 2 5 2 10 2" xfId="38067"/>
    <cellStyle name="Total 2 5 2 10 2 2" xfId="38068"/>
    <cellStyle name="Total 2 5 2 10 3" xfId="38069"/>
    <cellStyle name="Total 2 5 2 11" xfId="38070"/>
    <cellStyle name="Total 2 5 2 11 2" xfId="38071"/>
    <cellStyle name="Total 2 5 2 11 2 2" xfId="38072"/>
    <cellStyle name="Total 2 5 2 11 3" xfId="38073"/>
    <cellStyle name="Total 2 5 2 12" xfId="38074"/>
    <cellStyle name="Total 2 5 2 12 2" xfId="38075"/>
    <cellStyle name="Total 2 5 2 12 2 2" xfId="38076"/>
    <cellStyle name="Total 2 5 2 12 3" xfId="38077"/>
    <cellStyle name="Total 2 5 2 13" xfId="38078"/>
    <cellStyle name="Total 2 5 2 13 2" xfId="38079"/>
    <cellStyle name="Total 2 5 2 13 2 2" xfId="38080"/>
    <cellStyle name="Total 2 5 2 13 3" xfId="38081"/>
    <cellStyle name="Total 2 5 2 14" xfId="38082"/>
    <cellStyle name="Total 2 5 2 14 2" xfId="38083"/>
    <cellStyle name="Total 2 5 2 14 2 2" xfId="38084"/>
    <cellStyle name="Total 2 5 2 14 3" xfId="38085"/>
    <cellStyle name="Total 2 5 2 15" xfId="38086"/>
    <cellStyle name="Total 2 5 2 15 2" xfId="38087"/>
    <cellStyle name="Total 2 5 2 15 2 2" xfId="38088"/>
    <cellStyle name="Total 2 5 2 15 3" xfId="38089"/>
    <cellStyle name="Total 2 5 2 16" xfId="38090"/>
    <cellStyle name="Total 2 5 2 16 2" xfId="38091"/>
    <cellStyle name="Total 2 5 2 16 2 2" xfId="38092"/>
    <cellStyle name="Total 2 5 2 16 3" xfId="38093"/>
    <cellStyle name="Total 2 5 2 17" xfId="38094"/>
    <cellStyle name="Total 2 5 2 17 2" xfId="38095"/>
    <cellStyle name="Total 2 5 2 17 2 2" xfId="38096"/>
    <cellStyle name="Total 2 5 2 17 3" xfId="38097"/>
    <cellStyle name="Total 2 5 2 18" xfId="38098"/>
    <cellStyle name="Total 2 5 2 18 2" xfId="38099"/>
    <cellStyle name="Total 2 5 2 18 2 2" xfId="38100"/>
    <cellStyle name="Total 2 5 2 18 3" xfId="38101"/>
    <cellStyle name="Total 2 5 2 19" xfId="38102"/>
    <cellStyle name="Total 2 5 2 19 2" xfId="38103"/>
    <cellStyle name="Total 2 5 2 19 2 2" xfId="38104"/>
    <cellStyle name="Total 2 5 2 19 3" xfId="38105"/>
    <cellStyle name="Total 2 5 2 2" xfId="38106"/>
    <cellStyle name="Total 2 5 2 2 2" xfId="38107"/>
    <cellStyle name="Total 2 5 2 2 2 2" xfId="38108"/>
    <cellStyle name="Total 2 5 2 2 3" xfId="38109"/>
    <cellStyle name="Total 2 5 2 20" xfId="38110"/>
    <cellStyle name="Total 2 5 2 20 2" xfId="38111"/>
    <cellStyle name="Total 2 5 2 20 2 2" xfId="38112"/>
    <cellStyle name="Total 2 5 2 20 3" xfId="38113"/>
    <cellStyle name="Total 2 5 2 21" xfId="38114"/>
    <cellStyle name="Total 2 5 2 21 2" xfId="38115"/>
    <cellStyle name="Total 2 5 2 22" xfId="38116"/>
    <cellStyle name="Total 2 5 2 3" xfId="38117"/>
    <cellStyle name="Total 2 5 2 3 2" xfId="38118"/>
    <cellStyle name="Total 2 5 2 3 2 2" xfId="38119"/>
    <cellStyle name="Total 2 5 2 3 3" xfId="38120"/>
    <cellStyle name="Total 2 5 2 4" xfId="38121"/>
    <cellStyle name="Total 2 5 2 4 2" xfId="38122"/>
    <cellStyle name="Total 2 5 2 4 2 2" xfId="38123"/>
    <cellStyle name="Total 2 5 2 4 3" xfId="38124"/>
    <cellStyle name="Total 2 5 2 5" xfId="38125"/>
    <cellStyle name="Total 2 5 2 5 2" xfId="38126"/>
    <cellStyle name="Total 2 5 2 5 2 2" xfId="38127"/>
    <cellStyle name="Total 2 5 2 5 3" xfId="38128"/>
    <cellStyle name="Total 2 5 2 6" xfId="38129"/>
    <cellStyle name="Total 2 5 2 6 2" xfId="38130"/>
    <cellStyle name="Total 2 5 2 6 2 2" xfId="38131"/>
    <cellStyle name="Total 2 5 2 6 3" xfId="38132"/>
    <cellStyle name="Total 2 5 2 7" xfId="38133"/>
    <cellStyle name="Total 2 5 2 7 2" xfId="38134"/>
    <cellStyle name="Total 2 5 2 7 2 2" xfId="38135"/>
    <cellStyle name="Total 2 5 2 7 3" xfId="38136"/>
    <cellStyle name="Total 2 5 2 8" xfId="38137"/>
    <cellStyle name="Total 2 5 2 8 2" xfId="38138"/>
    <cellStyle name="Total 2 5 2 8 2 2" xfId="38139"/>
    <cellStyle name="Total 2 5 2 8 3" xfId="38140"/>
    <cellStyle name="Total 2 5 2 9" xfId="38141"/>
    <cellStyle name="Total 2 5 2 9 2" xfId="38142"/>
    <cellStyle name="Total 2 5 2 9 2 2" xfId="38143"/>
    <cellStyle name="Total 2 5 2 9 3" xfId="38144"/>
    <cellStyle name="Total 2 5 20" xfId="38145"/>
    <cellStyle name="Total 2 5 20 2" xfId="38146"/>
    <cellStyle name="Total 2 5 20 2 2" xfId="38147"/>
    <cellStyle name="Total 2 5 20 3" xfId="38148"/>
    <cellStyle name="Total 2 5 21" xfId="38149"/>
    <cellStyle name="Total 2 5 21 2" xfId="38150"/>
    <cellStyle name="Total 2 5 21 2 2" xfId="38151"/>
    <cellStyle name="Total 2 5 21 3" xfId="38152"/>
    <cellStyle name="Total 2 5 22" xfId="38153"/>
    <cellStyle name="Total 2 5 22 2" xfId="38154"/>
    <cellStyle name="Total 2 5 23" xfId="38155"/>
    <cellStyle name="Total 2 5 3" xfId="38156"/>
    <cellStyle name="Total 2 5 3 2" xfId="38157"/>
    <cellStyle name="Total 2 5 3 2 2" xfId="38158"/>
    <cellStyle name="Total 2 5 3 3" xfId="38159"/>
    <cellStyle name="Total 2 5 4" xfId="38160"/>
    <cellStyle name="Total 2 5 4 2" xfId="38161"/>
    <cellStyle name="Total 2 5 4 2 2" xfId="38162"/>
    <cellStyle name="Total 2 5 4 3" xfId="38163"/>
    <cellStyle name="Total 2 5 5" xfId="38164"/>
    <cellStyle name="Total 2 5 5 2" xfId="38165"/>
    <cellStyle name="Total 2 5 5 2 2" xfId="38166"/>
    <cellStyle name="Total 2 5 5 3" xfId="38167"/>
    <cellStyle name="Total 2 5 6" xfId="38168"/>
    <cellStyle name="Total 2 5 6 2" xfId="38169"/>
    <cellStyle name="Total 2 5 6 2 2" xfId="38170"/>
    <cellStyle name="Total 2 5 6 3" xfId="38171"/>
    <cellStyle name="Total 2 5 7" xfId="38172"/>
    <cellStyle name="Total 2 5 7 2" xfId="38173"/>
    <cellStyle name="Total 2 5 7 2 2" xfId="38174"/>
    <cellStyle name="Total 2 5 7 3" xfId="38175"/>
    <cellStyle name="Total 2 5 8" xfId="38176"/>
    <cellStyle name="Total 2 5 8 2" xfId="38177"/>
    <cellStyle name="Total 2 5 8 2 2" xfId="38178"/>
    <cellStyle name="Total 2 5 8 3" xfId="38179"/>
    <cellStyle name="Total 2 5 9" xfId="38180"/>
    <cellStyle name="Total 2 5 9 2" xfId="38181"/>
    <cellStyle name="Total 2 5 9 2 2" xfId="38182"/>
    <cellStyle name="Total 2 5 9 3" xfId="38183"/>
    <cellStyle name="Total 2 6" xfId="1065"/>
    <cellStyle name="Total 2 6 10" xfId="38184"/>
    <cellStyle name="Total 2 6 10 2" xfId="38185"/>
    <cellStyle name="Total 2 6 10 2 2" xfId="38186"/>
    <cellStyle name="Total 2 6 10 3" xfId="38187"/>
    <cellStyle name="Total 2 6 11" xfId="38188"/>
    <cellStyle name="Total 2 6 11 2" xfId="38189"/>
    <cellStyle name="Total 2 6 11 2 2" xfId="38190"/>
    <cellStyle name="Total 2 6 11 3" xfId="38191"/>
    <cellStyle name="Total 2 6 12" xfId="38192"/>
    <cellStyle name="Total 2 6 12 2" xfId="38193"/>
    <cellStyle name="Total 2 6 12 2 2" xfId="38194"/>
    <cellStyle name="Total 2 6 12 3" xfId="38195"/>
    <cellStyle name="Total 2 6 13" xfId="38196"/>
    <cellStyle name="Total 2 6 13 2" xfId="38197"/>
    <cellStyle name="Total 2 6 13 2 2" xfId="38198"/>
    <cellStyle name="Total 2 6 13 3" xfId="38199"/>
    <cellStyle name="Total 2 6 14" xfId="38200"/>
    <cellStyle name="Total 2 6 14 2" xfId="38201"/>
    <cellStyle name="Total 2 6 14 2 2" xfId="38202"/>
    <cellStyle name="Total 2 6 14 3" xfId="38203"/>
    <cellStyle name="Total 2 6 15" xfId="38204"/>
    <cellStyle name="Total 2 6 15 2" xfId="38205"/>
    <cellStyle name="Total 2 6 15 2 2" xfId="38206"/>
    <cellStyle name="Total 2 6 15 3" xfId="38207"/>
    <cellStyle name="Total 2 6 16" xfId="38208"/>
    <cellStyle name="Total 2 6 16 2" xfId="38209"/>
    <cellStyle name="Total 2 6 16 2 2" xfId="38210"/>
    <cellStyle name="Total 2 6 16 3" xfId="38211"/>
    <cellStyle name="Total 2 6 17" xfId="38212"/>
    <cellStyle name="Total 2 6 17 2" xfId="38213"/>
    <cellStyle name="Total 2 6 17 2 2" xfId="38214"/>
    <cellStyle name="Total 2 6 17 3" xfId="38215"/>
    <cellStyle name="Total 2 6 18" xfId="38216"/>
    <cellStyle name="Total 2 6 18 2" xfId="38217"/>
    <cellStyle name="Total 2 6 18 2 2" xfId="38218"/>
    <cellStyle name="Total 2 6 18 3" xfId="38219"/>
    <cellStyle name="Total 2 6 19" xfId="38220"/>
    <cellStyle name="Total 2 6 19 2" xfId="38221"/>
    <cellStyle name="Total 2 6 19 2 2" xfId="38222"/>
    <cellStyle name="Total 2 6 19 3" xfId="38223"/>
    <cellStyle name="Total 2 6 2" xfId="38224"/>
    <cellStyle name="Total 2 6 2 2" xfId="38225"/>
    <cellStyle name="Total 2 6 2 2 2" xfId="38226"/>
    <cellStyle name="Total 2 6 2 3" xfId="38227"/>
    <cellStyle name="Total 2 6 20" xfId="38228"/>
    <cellStyle name="Total 2 6 20 2" xfId="38229"/>
    <cellStyle name="Total 2 6 20 2 2" xfId="38230"/>
    <cellStyle name="Total 2 6 20 3" xfId="38231"/>
    <cellStyle name="Total 2 6 21" xfId="38232"/>
    <cellStyle name="Total 2 6 21 2" xfId="38233"/>
    <cellStyle name="Total 2 6 22" xfId="38234"/>
    <cellStyle name="Total 2 6 3" xfId="38235"/>
    <cellStyle name="Total 2 6 3 2" xfId="38236"/>
    <cellStyle name="Total 2 6 3 2 2" xfId="38237"/>
    <cellStyle name="Total 2 6 3 3" xfId="38238"/>
    <cellStyle name="Total 2 6 4" xfId="38239"/>
    <cellStyle name="Total 2 6 4 2" xfId="38240"/>
    <cellStyle name="Total 2 6 4 2 2" xfId="38241"/>
    <cellStyle name="Total 2 6 4 3" xfId="38242"/>
    <cellStyle name="Total 2 6 5" xfId="38243"/>
    <cellStyle name="Total 2 6 5 2" xfId="38244"/>
    <cellStyle name="Total 2 6 5 2 2" xfId="38245"/>
    <cellStyle name="Total 2 6 5 3" xfId="38246"/>
    <cellStyle name="Total 2 6 6" xfId="38247"/>
    <cellStyle name="Total 2 6 6 2" xfId="38248"/>
    <cellStyle name="Total 2 6 6 2 2" xfId="38249"/>
    <cellStyle name="Total 2 6 6 3" xfId="38250"/>
    <cellStyle name="Total 2 6 7" xfId="38251"/>
    <cellStyle name="Total 2 6 7 2" xfId="38252"/>
    <cellStyle name="Total 2 6 7 2 2" xfId="38253"/>
    <cellStyle name="Total 2 6 7 3" xfId="38254"/>
    <cellStyle name="Total 2 6 8" xfId="38255"/>
    <cellStyle name="Total 2 6 8 2" xfId="38256"/>
    <cellStyle name="Total 2 6 8 2 2" xfId="38257"/>
    <cellStyle name="Total 2 6 8 3" xfId="38258"/>
    <cellStyle name="Total 2 6 9" xfId="38259"/>
    <cellStyle name="Total 2 6 9 2" xfId="38260"/>
    <cellStyle name="Total 2 6 9 2 2" xfId="38261"/>
    <cellStyle name="Total 2 6 9 3" xfId="38262"/>
    <cellStyle name="Total 2 7" xfId="1066"/>
    <cellStyle name="Total 2 7 2" xfId="38263"/>
    <cellStyle name="Total 2 7 2 2" xfId="38264"/>
    <cellStyle name="Total 2 7 3" xfId="38265"/>
    <cellStyle name="Total 2 8" xfId="38266"/>
    <cellStyle name="Total 2 8 2" xfId="38267"/>
    <cellStyle name="Total 2 8 2 2" xfId="38268"/>
    <cellStyle name="Total 2 8 3" xfId="38269"/>
    <cellStyle name="Total 2 9" xfId="38270"/>
    <cellStyle name="Total 2 9 2" xfId="38271"/>
    <cellStyle name="Total 2 9 2 2" xfId="38272"/>
    <cellStyle name="Total 2 9 3" xfId="38273"/>
    <cellStyle name="Total 3" xfId="1067"/>
    <cellStyle name="Total 3 10" xfId="38274"/>
    <cellStyle name="Total 3 10 2" xfId="38275"/>
    <cellStyle name="Total 3 10 2 2" xfId="38276"/>
    <cellStyle name="Total 3 10 3" xfId="38277"/>
    <cellStyle name="Total 3 11" xfId="38278"/>
    <cellStyle name="Total 3 11 2" xfId="38279"/>
    <cellStyle name="Total 3 11 2 2" xfId="38280"/>
    <cellStyle name="Total 3 11 3" xfId="38281"/>
    <cellStyle name="Total 3 12" xfId="38282"/>
    <cellStyle name="Total 3 12 2" xfId="38283"/>
    <cellStyle name="Total 3 12 2 2" xfId="38284"/>
    <cellStyle name="Total 3 12 3" xfId="38285"/>
    <cellStyle name="Total 3 13" xfId="38286"/>
    <cellStyle name="Total 3 13 2" xfId="38287"/>
    <cellStyle name="Total 3 13 2 2" xfId="38288"/>
    <cellStyle name="Total 3 13 3" xfId="38289"/>
    <cellStyle name="Total 3 14" xfId="38290"/>
    <cellStyle name="Total 3 14 2" xfId="38291"/>
    <cellStyle name="Total 3 14 2 2" xfId="38292"/>
    <cellStyle name="Total 3 14 3" xfId="38293"/>
    <cellStyle name="Total 3 15" xfId="38294"/>
    <cellStyle name="Total 3 15 2" xfId="38295"/>
    <cellStyle name="Total 3 15 2 2" xfId="38296"/>
    <cellStyle name="Total 3 15 3" xfId="38297"/>
    <cellStyle name="Total 3 16" xfId="38298"/>
    <cellStyle name="Total 3 16 2" xfId="38299"/>
    <cellStyle name="Total 3 16 2 2" xfId="38300"/>
    <cellStyle name="Total 3 16 3" xfId="38301"/>
    <cellStyle name="Total 3 17" xfId="38302"/>
    <cellStyle name="Total 3 17 2" xfId="38303"/>
    <cellStyle name="Total 3 17 2 2" xfId="38304"/>
    <cellStyle name="Total 3 17 3" xfId="38305"/>
    <cellStyle name="Total 3 18" xfId="38306"/>
    <cellStyle name="Total 3 18 2" xfId="38307"/>
    <cellStyle name="Total 3 18 2 2" xfId="38308"/>
    <cellStyle name="Total 3 18 3" xfId="38309"/>
    <cellStyle name="Total 3 19" xfId="38310"/>
    <cellStyle name="Total 3 19 2" xfId="38311"/>
    <cellStyle name="Total 3 19 2 2" xfId="38312"/>
    <cellStyle name="Total 3 19 3" xfId="38313"/>
    <cellStyle name="Total 3 2" xfId="1068"/>
    <cellStyle name="Total 3 2 10" xfId="38314"/>
    <cellStyle name="Total 3 2 10 2" xfId="38315"/>
    <cellStyle name="Total 3 2 10 2 2" xfId="38316"/>
    <cellStyle name="Total 3 2 10 3" xfId="38317"/>
    <cellStyle name="Total 3 2 11" xfId="38318"/>
    <cellStyle name="Total 3 2 11 2" xfId="38319"/>
    <cellStyle name="Total 3 2 11 2 2" xfId="38320"/>
    <cellStyle name="Total 3 2 11 3" xfId="38321"/>
    <cellStyle name="Total 3 2 12" xfId="38322"/>
    <cellStyle name="Total 3 2 12 2" xfId="38323"/>
    <cellStyle name="Total 3 2 12 2 2" xfId="38324"/>
    <cellStyle name="Total 3 2 12 3" xfId="38325"/>
    <cellStyle name="Total 3 2 13" xfId="38326"/>
    <cellStyle name="Total 3 2 13 2" xfId="38327"/>
    <cellStyle name="Total 3 2 13 2 2" xfId="38328"/>
    <cellStyle name="Total 3 2 13 3" xfId="38329"/>
    <cellStyle name="Total 3 2 14" xfId="38330"/>
    <cellStyle name="Total 3 2 14 2" xfId="38331"/>
    <cellStyle name="Total 3 2 14 2 2" xfId="38332"/>
    <cellStyle name="Total 3 2 14 3" xfId="38333"/>
    <cellStyle name="Total 3 2 15" xfId="38334"/>
    <cellStyle name="Total 3 2 15 2" xfId="38335"/>
    <cellStyle name="Total 3 2 15 2 2" xfId="38336"/>
    <cellStyle name="Total 3 2 15 3" xfId="38337"/>
    <cellStyle name="Total 3 2 16" xfId="38338"/>
    <cellStyle name="Total 3 2 16 2" xfId="38339"/>
    <cellStyle name="Total 3 2 16 2 2" xfId="38340"/>
    <cellStyle name="Total 3 2 16 3" xfId="38341"/>
    <cellStyle name="Total 3 2 17" xfId="38342"/>
    <cellStyle name="Total 3 2 17 2" xfId="38343"/>
    <cellStyle name="Total 3 2 17 2 2" xfId="38344"/>
    <cellStyle name="Total 3 2 17 3" xfId="38345"/>
    <cellStyle name="Total 3 2 18" xfId="38346"/>
    <cellStyle name="Total 3 2 18 2" xfId="38347"/>
    <cellStyle name="Total 3 2 18 2 2" xfId="38348"/>
    <cellStyle name="Total 3 2 18 3" xfId="38349"/>
    <cellStyle name="Total 3 2 19" xfId="38350"/>
    <cellStyle name="Total 3 2 19 2" xfId="38351"/>
    <cellStyle name="Total 3 2 19 2 2" xfId="38352"/>
    <cellStyle name="Total 3 2 19 3" xfId="38353"/>
    <cellStyle name="Total 3 2 2" xfId="1069"/>
    <cellStyle name="Total 3 2 2 10" xfId="38354"/>
    <cellStyle name="Total 3 2 2 10 2" xfId="38355"/>
    <cellStyle name="Total 3 2 2 10 2 2" xfId="38356"/>
    <cellStyle name="Total 3 2 2 10 3" xfId="38357"/>
    <cellStyle name="Total 3 2 2 11" xfId="38358"/>
    <cellStyle name="Total 3 2 2 11 2" xfId="38359"/>
    <cellStyle name="Total 3 2 2 11 2 2" xfId="38360"/>
    <cellStyle name="Total 3 2 2 11 3" xfId="38361"/>
    <cellStyle name="Total 3 2 2 12" xfId="38362"/>
    <cellStyle name="Total 3 2 2 12 2" xfId="38363"/>
    <cellStyle name="Total 3 2 2 12 2 2" xfId="38364"/>
    <cellStyle name="Total 3 2 2 12 3" xfId="38365"/>
    <cellStyle name="Total 3 2 2 13" xfId="38366"/>
    <cellStyle name="Total 3 2 2 13 2" xfId="38367"/>
    <cellStyle name="Total 3 2 2 13 2 2" xfId="38368"/>
    <cellStyle name="Total 3 2 2 13 3" xfId="38369"/>
    <cellStyle name="Total 3 2 2 14" xfId="38370"/>
    <cellStyle name="Total 3 2 2 14 2" xfId="38371"/>
    <cellStyle name="Total 3 2 2 14 2 2" xfId="38372"/>
    <cellStyle name="Total 3 2 2 14 3" xfId="38373"/>
    <cellStyle name="Total 3 2 2 15" xfId="38374"/>
    <cellStyle name="Total 3 2 2 15 2" xfId="38375"/>
    <cellStyle name="Total 3 2 2 15 2 2" xfId="38376"/>
    <cellStyle name="Total 3 2 2 15 3" xfId="38377"/>
    <cellStyle name="Total 3 2 2 16" xfId="38378"/>
    <cellStyle name="Total 3 2 2 16 2" xfId="38379"/>
    <cellStyle name="Total 3 2 2 16 2 2" xfId="38380"/>
    <cellStyle name="Total 3 2 2 16 3" xfId="38381"/>
    <cellStyle name="Total 3 2 2 17" xfId="38382"/>
    <cellStyle name="Total 3 2 2 17 2" xfId="38383"/>
    <cellStyle name="Total 3 2 2 17 2 2" xfId="38384"/>
    <cellStyle name="Total 3 2 2 17 3" xfId="38385"/>
    <cellStyle name="Total 3 2 2 18" xfId="38386"/>
    <cellStyle name="Total 3 2 2 18 2" xfId="38387"/>
    <cellStyle name="Total 3 2 2 19" xfId="38388"/>
    <cellStyle name="Total 3 2 2 2" xfId="38389"/>
    <cellStyle name="Total 3 2 2 2 10" xfId="38390"/>
    <cellStyle name="Total 3 2 2 2 10 2" xfId="38391"/>
    <cellStyle name="Total 3 2 2 2 10 2 2" xfId="38392"/>
    <cellStyle name="Total 3 2 2 2 10 3" xfId="38393"/>
    <cellStyle name="Total 3 2 2 2 11" xfId="38394"/>
    <cellStyle name="Total 3 2 2 2 11 2" xfId="38395"/>
    <cellStyle name="Total 3 2 2 2 11 2 2" xfId="38396"/>
    <cellStyle name="Total 3 2 2 2 11 3" xfId="38397"/>
    <cellStyle name="Total 3 2 2 2 12" xfId="38398"/>
    <cellStyle name="Total 3 2 2 2 12 2" xfId="38399"/>
    <cellStyle name="Total 3 2 2 2 12 2 2" xfId="38400"/>
    <cellStyle name="Total 3 2 2 2 12 3" xfId="38401"/>
    <cellStyle name="Total 3 2 2 2 13" xfId="38402"/>
    <cellStyle name="Total 3 2 2 2 13 2" xfId="38403"/>
    <cellStyle name="Total 3 2 2 2 13 2 2" xfId="38404"/>
    <cellStyle name="Total 3 2 2 2 13 3" xfId="38405"/>
    <cellStyle name="Total 3 2 2 2 14" xfId="38406"/>
    <cellStyle name="Total 3 2 2 2 14 2" xfId="38407"/>
    <cellStyle name="Total 3 2 2 2 14 2 2" xfId="38408"/>
    <cellStyle name="Total 3 2 2 2 14 3" xfId="38409"/>
    <cellStyle name="Total 3 2 2 2 15" xfId="38410"/>
    <cellStyle name="Total 3 2 2 2 15 2" xfId="38411"/>
    <cellStyle name="Total 3 2 2 2 15 2 2" xfId="38412"/>
    <cellStyle name="Total 3 2 2 2 15 3" xfId="38413"/>
    <cellStyle name="Total 3 2 2 2 16" xfId="38414"/>
    <cellStyle name="Total 3 2 2 2 16 2" xfId="38415"/>
    <cellStyle name="Total 3 2 2 2 16 2 2" xfId="38416"/>
    <cellStyle name="Total 3 2 2 2 16 3" xfId="38417"/>
    <cellStyle name="Total 3 2 2 2 17" xfId="38418"/>
    <cellStyle name="Total 3 2 2 2 17 2" xfId="38419"/>
    <cellStyle name="Total 3 2 2 2 17 2 2" xfId="38420"/>
    <cellStyle name="Total 3 2 2 2 17 3" xfId="38421"/>
    <cellStyle name="Total 3 2 2 2 18" xfId="38422"/>
    <cellStyle name="Total 3 2 2 2 18 2" xfId="38423"/>
    <cellStyle name="Total 3 2 2 2 18 2 2" xfId="38424"/>
    <cellStyle name="Total 3 2 2 2 18 3" xfId="38425"/>
    <cellStyle name="Total 3 2 2 2 19" xfId="38426"/>
    <cellStyle name="Total 3 2 2 2 19 2" xfId="38427"/>
    <cellStyle name="Total 3 2 2 2 19 2 2" xfId="38428"/>
    <cellStyle name="Total 3 2 2 2 19 3" xfId="38429"/>
    <cellStyle name="Total 3 2 2 2 2" xfId="38430"/>
    <cellStyle name="Total 3 2 2 2 2 2" xfId="38431"/>
    <cellStyle name="Total 3 2 2 2 2 2 2" xfId="38432"/>
    <cellStyle name="Total 3 2 2 2 2 3" xfId="38433"/>
    <cellStyle name="Total 3 2 2 2 20" xfId="38434"/>
    <cellStyle name="Total 3 2 2 2 20 2" xfId="38435"/>
    <cellStyle name="Total 3 2 2 2 20 2 2" xfId="38436"/>
    <cellStyle name="Total 3 2 2 2 20 3" xfId="38437"/>
    <cellStyle name="Total 3 2 2 2 21" xfId="38438"/>
    <cellStyle name="Total 3 2 2 2 21 2" xfId="38439"/>
    <cellStyle name="Total 3 2 2 2 22" xfId="38440"/>
    <cellStyle name="Total 3 2 2 2 3" xfId="38441"/>
    <cellStyle name="Total 3 2 2 2 3 2" xfId="38442"/>
    <cellStyle name="Total 3 2 2 2 3 2 2" xfId="38443"/>
    <cellStyle name="Total 3 2 2 2 3 3" xfId="38444"/>
    <cellStyle name="Total 3 2 2 2 4" xfId="38445"/>
    <cellStyle name="Total 3 2 2 2 4 2" xfId="38446"/>
    <cellStyle name="Total 3 2 2 2 4 2 2" xfId="38447"/>
    <cellStyle name="Total 3 2 2 2 4 3" xfId="38448"/>
    <cellStyle name="Total 3 2 2 2 5" xfId="38449"/>
    <cellStyle name="Total 3 2 2 2 5 2" xfId="38450"/>
    <cellStyle name="Total 3 2 2 2 5 2 2" xfId="38451"/>
    <cellStyle name="Total 3 2 2 2 5 3" xfId="38452"/>
    <cellStyle name="Total 3 2 2 2 6" xfId="38453"/>
    <cellStyle name="Total 3 2 2 2 6 2" xfId="38454"/>
    <cellStyle name="Total 3 2 2 2 6 2 2" xfId="38455"/>
    <cellStyle name="Total 3 2 2 2 6 3" xfId="38456"/>
    <cellStyle name="Total 3 2 2 2 7" xfId="38457"/>
    <cellStyle name="Total 3 2 2 2 7 2" xfId="38458"/>
    <cellStyle name="Total 3 2 2 2 7 2 2" xfId="38459"/>
    <cellStyle name="Total 3 2 2 2 7 3" xfId="38460"/>
    <cellStyle name="Total 3 2 2 2 8" xfId="38461"/>
    <cellStyle name="Total 3 2 2 2 8 2" xfId="38462"/>
    <cellStyle name="Total 3 2 2 2 8 2 2" xfId="38463"/>
    <cellStyle name="Total 3 2 2 2 8 3" xfId="38464"/>
    <cellStyle name="Total 3 2 2 2 9" xfId="38465"/>
    <cellStyle name="Total 3 2 2 2 9 2" xfId="38466"/>
    <cellStyle name="Total 3 2 2 2 9 2 2" xfId="38467"/>
    <cellStyle name="Total 3 2 2 2 9 3" xfId="38468"/>
    <cellStyle name="Total 3 2 2 3" xfId="38469"/>
    <cellStyle name="Total 3 2 2 3 2" xfId="38470"/>
    <cellStyle name="Total 3 2 2 3 2 2" xfId="38471"/>
    <cellStyle name="Total 3 2 2 3 3" xfId="38472"/>
    <cellStyle name="Total 3 2 2 4" xfId="38473"/>
    <cellStyle name="Total 3 2 2 4 2" xfId="38474"/>
    <cellStyle name="Total 3 2 2 4 2 2" xfId="38475"/>
    <cellStyle name="Total 3 2 2 4 3" xfId="38476"/>
    <cellStyle name="Total 3 2 2 5" xfId="38477"/>
    <cellStyle name="Total 3 2 2 5 2" xfId="38478"/>
    <cellStyle name="Total 3 2 2 5 2 2" xfId="38479"/>
    <cellStyle name="Total 3 2 2 5 3" xfId="38480"/>
    <cellStyle name="Total 3 2 2 6" xfId="38481"/>
    <cellStyle name="Total 3 2 2 6 2" xfId="38482"/>
    <cellStyle name="Total 3 2 2 6 2 2" xfId="38483"/>
    <cellStyle name="Total 3 2 2 6 3" xfId="38484"/>
    <cellStyle name="Total 3 2 2 7" xfId="38485"/>
    <cellStyle name="Total 3 2 2 7 2" xfId="38486"/>
    <cellStyle name="Total 3 2 2 7 2 2" xfId="38487"/>
    <cellStyle name="Total 3 2 2 7 3" xfId="38488"/>
    <cellStyle name="Total 3 2 2 8" xfId="38489"/>
    <cellStyle name="Total 3 2 2 8 2" xfId="38490"/>
    <cellStyle name="Total 3 2 2 8 2 2" xfId="38491"/>
    <cellStyle name="Total 3 2 2 8 3" xfId="38492"/>
    <cellStyle name="Total 3 2 2 9" xfId="38493"/>
    <cellStyle name="Total 3 2 2 9 2" xfId="38494"/>
    <cellStyle name="Total 3 2 2 9 2 2" xfId="38495"/>
    <cellStyle name="Total 3 2 2 9 3" xfId="38496"/>
    <cellStyle name="Total 3 2 20" xfId="38497"/>
    <cellStyle name="Total 3 2 20 2" xfId="38498"/>
    <cellStyle name="Total 3 2 20 2 2" xfId="38499"/>
    <cellStyle name="Total 3 2 20 3" xfId="38500"/>
    <cellStyle name="Total 3 2 21" xfId="38501"/>
    <cellStyle name="Total 3 2 21 2" xfId="38502"/>
    <cellStyle name="Total 3 2 22" xfId="38503"/>
    <cellStyle name="Total 3 2 3" xfId="1070"/>
    <cellStyle name="Total 3 2 3 10" xfId="38504"/>
    <cellStyle name="Total 3 2 3 10 2" xfId="38505"/>
    <cellStyle name="Total 3 2 3 10 2 2" xfId="38506"/>
    <cellStyle name="Total 3 2 3 10 3" xfId="38507"/>
    <cellStyle name="Total 3 2 3 11" xfId="38508"/>
    <cellStyle name="Total 3 2 3 11 2" xfId="38509"/>
    <cellStyle name="Total 3 2 3 11 2 2" xfId="38510"/>
    <cellStyle name="Total 3 2 3 11 3" xfId="38511"/>
    <cellStyle name="Total 3 2 3 12" xfId="38512"/>
    <cellStyle name="Total 3 2 3 12 2" xfId="38513"/>
    <cellStyle name="Total 3 2 3 12 2 2" xfId="38514"/>
    <cellStyle name="Total 3 2 3 12 3" xfId="38515"/>
    <cellStyle name="Total 3 2 3 13" xfId="38516"/>
    <cellStyle name="Total 3 2 3 13 2" xfId="38517"/>
    <cellStyle name="Total 3 2 3 13 2 2" xfId="38518"/>
    <cellStyle name="Total 3 2 3 13 3" xfId="38519"/>
    <cellStyle name="Total 3 2 3 14" xfId="38520"/>
    <cellStyle name="Total 3 2 3 14 2" xfId="38521"/>
    <cellStyle name="Total 3 2 3 14 2 2" xfId="38522"/>
    <cellStyle name="Total 3 2 3 14 3" xfId="38523"/>
    <cellStyle name="Total 3 2 3 15" xfId="38524"/>
    <cellStyle name="Total 3 2 3 15 2" xfId="38525"/>
    <cellStyle name="Total 3 2 3 15 2 2" xfId="38526"/>
    <cellStyle name="Total 3 2 3 15 3" xfId="38527"/>
    <cellStyle name="Total 3 2 3 16" xfId="38528"/>
    <cellStyle name="Total 3 2 3 16 2" xfId="38529"/>
    <cellStyle name="Total 3 2 3 16 2 2" xfId="38530"/>
    <cellStyle name="Total 3 2 3 16 3" xfId="38531"/>
    <cellStyle name="Total 3 2 3 17" xfId="38532"/>
    <cellStyle name="Total 3 2 3 17 2" xfId="38533"/>
    <cellStyle name="Total 3 2 3 17 2 2" xfId="38534"/>
    <cellStyle name="Total 3 2 3 17 3" xfId="38535"/>
    <cellStyle name="Total 3 2 3 18" xfId="38536"/>
    <cellStyle name="Total 3 2 3 18 2" xfId="38537"/>
    <cellStyle name="Total 3 2 3 19" xfId="38538"/>
    <cellStyle name="Total 3 2 3 2" xfId="38539"/>
    <cellStyle name="Total 3 2 3 2 10" xfId="38540"/>
    <cellStyle name="Total 3 2 3 2 10 2" xfId="38541"/>
    <cellStyle name="Total 3 2 3 2 10 2 2" xfId="38542"/>
    <cellStyle name="Total 3 2 3 2 10 3" xfId="38543"/>
    <cellStyle name="Total 3 2 3 2 11" xfId="38544"/>
    <cellStyle name="Total 3 2 3 2 11 2" xfId="38545"/>
    <cellStyle name="Total 3 2 3 2 11 2 2" xfId="38546"/>
    <cellStyle name="Total 3 2 3 2 11 3" xfId="38547"/>
    <cellStyle name="Total 3 2 3 2 12" xfId="38548"/>
    <cellStyle name="Total 3 2 3 2 12 2" xfId="38549"/>
    <cellStyle name="Total 3 2 3 2 12 2 2" xfId="38550"/>
    <cellStyle name="Total 3 2 3 2 12 3" xfId="38551"/>
    <cellStyle name="Total 3 2 3 2 13" xfId="38552"/>
    <cellStyle name="Total 3 2 3 2 13 2" xfId="38553"/>
    <cellStyle name="Total 3 2 3 2 13 2 2" xfId="38554"/>
    <cellStyle name="Total 3 2 3 2 13 3" xfId="38555"/>
    <cellStyle name="Total 3 2 3 2 14" xfId="38556"/>
    <cellStyle name="Total 3 2 3 2 14 2" xfId="38557"/>
    <cellStyle name="Total 3 2 3 2 14 2 2" xfId="38558"/>
    <cellStyle name="Total 3 2 3 2 14 3" xfId="38559"/>
    <cellStyle name="Total 3 2 3 2 15" xfId="38560"/>
    <cellStyle name="Total 3 2 3 2 15 2" xfId="38561"/>
    <cellStyle name="Total 3 2 3 2 15 2 2" xfId="38562"/>
    <cellStyle name="Total 3 2 3 2 15 3" xfId="38563"/>
    <cellStyle name="Total 3 2 3 2 16" xfId="38564"/>
    <cellStyle name="Total 3 2 3 2 16 2" xfId="38565"/>
    <cellStyle name="Total 3 2 3 2 16 2 2" xfId="38566"/>
    <cellStyle name="Total 3 2 3 2 16 3" xfId="38567"/>
    <cellStyle name="Total 3 2 3 2 17" xfId="38568"/>
    <cellStyle name="Total 3 2 3 2 17 2" xfId="38569"/>
    <cellStyle name="Total 3 2 3 2 17 2 2" xfId="38570"/>
    <cellStyle name="Total 3 2 3 2 17 3" xfId="38571"/>
    <cellStyle name="Total 3 2 3 2 18" xfId="38572"/>
    <cellStyle name="Total 3 2 3 2 18 2" xfId="38573"/>
    <cellStyle name="Total 3 2 3 2 18 2 2" xfId="38574"/>
    <cellStyle name="Total 3 2 3 2 18 3" xfId="38575"/>
    <cellStyle name="Total 3 2 3 2 19" xfId="38576"/>
    <cellStyle name="Total 3 2 3 2 19 2" xfId="38577"/>
    <cellStyle name="Total 3 2 3 2 19 2 2" xfId="38578"/>
    <cellStyle name="Total 3 2 3 2 19 3" xfId="38579"/>
    <cellStyle name="Total 3 2 3 2 2" xfId="38580"/>
    <cellStyle name="Total 3 2 3 2 2 2" xfId="38581"/>
    <cellStyle name="Total 3 2 3 2 2 2 2" xfId="38582"/>
    <cellStyle name="Total 3 2 3 2 2 3" xfId="38583"/>
    <cellStyle name="Total 3 2 3 2 20" xfId="38584"/>
    <cellStyle name="Total 3 2 3 2 20 2" xfId="38585"/>
    <cellStyle name="Total 3 2 3 2 20 2 2" xfId="38586"/>
    <cellStyle name="Total 3 2 3 2 20 3" xfId="38587"/>
    <cellStyle name="Total 3 2 3 2 21" xfId="38588"/>
    <cellStyle name="Total 3 2 3 2 21 2" xfId="38589"/>
    <cellStyle name="Total 3 2 3 2 22" xfId="38590"/>
    <cellStyle name="Total 3 2 3 2 3" xfId="38591"/>
    <cellStyle name="Total 3 2 3 2 3 2" xfId="38592"/>
    <cellStyle name="Total 3 2 3 2 3 2 2" xfId="38593"/>
    <cellStyle name="Total 3 2 3 2 3 3" xfId="38594"/>
    <cellStyle name="Total 3 2 3 2 4" xfId="38595"/>
    <cellStyle name="Total 3 2 3 2 4 2" xfId="38596"/>
    <cellStyle name="Total 3 2 3 2 4 2 2" xfId="38597"/>
    <cellStyle name="Total 3 2 3 2 4 3" xfId="38598"/>
    <cellStyle name="Total 3 2 3 2 5" xfId="38599"/>
    <cellStyle name="Total 3 2 3 2 5 2" xfId="38600"/>
    <cellStyle name="Total 3 2 3 2 5 2 2" xfId="38601"/>
    <cellStyle name="Total 3 2 3 2 5 3" xfId="38602"/>
    <cellStyle name="Total 3 2 3 2 6" xfId="38603"/>
    <cellStyle name="Total 3 2 3 2 6 2" xfId="38604"/>
    <cellStyle name="Total 3 2 3 2 6 2 2" xfId="38605"/>
    <cellStyle name="Total 3 2 3 2 6 3" xfId="38606"/>
    <cellStyle name="Total 3 2 3 2 7" xfId="38607"/>
    <cellStyle name="Total 3 2 3 2 7 2" xfId="38608"/>
    <cellStyle name="Total 3 2 3 2 7 2 2" xfId="38609"/>
    <cellStyle name="Total 3 2 3 2 7 3" xfId="38610"/>
    <cellStyle name="Total 3 2 3 2 8" xfId="38611"/>
    <cellStyle name="Total 3 2 3 2 8 2" xfId="38612"/>
    <cellStyle name="Total 3 2 3 2 8 2 2" xfId="38613"/>
    <cellStyle name="Total 3 2 3 2 8 3" xfId="38614"/>
    <cellStyle name="Total 3 2 3 2 9" xfId="38615"/>
    <cellStyle name="Total 3 2 3 2 9 2" xfId="38616"/>
    <cellStyle name="Total 3 2 3 2 9 2 2" xfId="38617"/>
    <cellStyle name="Total 3 2 3 2 9 3" xfId="38618"/>
    <cellStyle name="Total 3 2 3 3" xfId="38619"/>
    <cellStyle name="Total 3 2 3 3 2" xfId="38620"/>
    <cellStyle name="Total 3 2 3 3 2 2" xfId="38621"/>
    <cellStyle name="Total 3 2 3 3 3" xfId="38622"/>
    <cellStyle name="Total 3 2 3 4" xfId="38623"/>
    <cellStyle name="Total 3 2 3 4 2" xfId="38624"/>
    <cellStyle name="Total 3 2 3 4 2 2" xfId="38625"/>
    <cellStyle name="Total 3 2 3 4 3" xfId="38626"/>
    <cellStyle name="Total 3 2 3 5" xfId="38627"/>
    <cellStyle name="Total 3 2 3 5 2" xfId="38628"/>
    <cellStyle name="Total 3 2 3 5 2 2" xfId="38629"/>
    <cellStyle name="Total 3 2 3 5 3" xfId="38630"/>
    <cellStyle name="Total 3 2 3 6" xfId="38631"/>
    <cellStyle name="Total 3 2 3 6 2" xfId="38632"/>
    <cellStyle name="Total 3 2 3 6 2 2" xfId="38633"/>
    <cellStyle name="Total 3 2 3 6 3" xfId="38634"/>
    <cellStyle name="Total 3 2 3 7" xfId="38635"/>
    <cellStyle name="Total 3 2 3 7 2" xfId="38636"/>
    <cellStyle name="Total 3 2 3 7 2 2" xfId="38637"/>
    <cellStyle name="Total 3 2 3 7 3" xfId="38638"/>
    <cellStyle name="Total 3 2 3 8" xfId="38639"/>
    <cellStyle name="Total 3 2 3 8 2" xfId="38640"/>
    <cellStyle name="Total 3 2 3 8 2 2" xfId="38641"/>
    <cellStyle name="Total 3 2 3 8 3" xfId="38642"/>
    <cellStyle name="Total 3 2 3 9" xfId="38643"/>
    <cellStyle name="Total 3 2 3 9 2" xfId="38644"/>
    <cellStyle name="Total 3 2 3 9 2 2" xfId="38645"/>
    <cellStyle name="Total 3 2 3 9 3" xfId="38646"/>
    <cellStyle name="Total 3 2 4" xfId="1071"/>
    <cellStyle name="Total 3 2 4 10" xfId="38647"/>
    <cellStyle name="Total 3 2 4 10 2" xfId="38648"/>
    <cellStyle name="Total 3 2 4 10 2 2" xfId="38649"/>
    <cellStyle name="Total 3 2 4 10 3" xfId="38650"/>
    <cellStyle name="Total 3 2 4 11" xfId="38651"/>
    <cellStyle name="Total 3 2 4 11 2" xfId="38652"/>
    <cellStyle name="Total 3 2 4 11 2 2" xfId="38653"/>
    <cellStyle name="Total 3 2 4 11 3" xfId="38654"/>
    <cellStyle name="Total 3 2 4 12" xfId="38655"/>
    <cellStyle name="Total 3 2 4 12 2" xfId="38656"/>
    <cellStyle name="Total 3 2 4 12 2 2" xfId="38657"/>
    <cellStyle name="Total 3 2 4 12 3" xfId="38658"/>
    <cellStyle name="Total 3 2 4 13" xfId="38659"/>
    <cellStyle name="Total 3 2 4 13 2" xfId="38660"/>
    <cellStyle name="Total 3 2 4 13 2 2" xfId="38661"/>
    <cellStyle name="Total 3 2 4 13 3" xfId="38662"/>
    <cellStyle name="Total 3 2 4 14" xfId="38663"/>
    <cellStyle name="Total 3 2 4 14 2" xfId="38664"/>
    <cellStyle name="Total 3 2 4 14 2 2" xfId="38665"/>
    <cellStyle name="Total 3 2 4 14 3" xfId="38666"/>
    <cellStyle name="Total 3 2 4 15" xfId="38667"/>
    <cellStyle name="Total 3 2 4 15 2" xfId="38668"/>
    <cellStyle name="Total 3 2 4 15 2 2" xfId="38669"/>
    <cellStyle name="Total 3 2 4 15 3" xfId="38670"/>
    <cellStyle name="Total 3 2 4 16" xfId="38671"/>
    <cellStyle name="Total 3 2 4 16 2" xfId="38672"/>
    <cellStyle name="Total 3 2 4 16 2 2" xfId="38673"/>
    <cellStyle name="Total 3 2 4 16 3" xfId="38674"/>
    <cellStyle name="Total 3 2 4 17" xfId="38675"/>
    <cellStyle name="Total 3 2 4 17 2" xfId="38676"/>
    <cellStyle name="Total 3 2 4 17 2 2" xfId="38677"/>
    <cellStyle name="Total 3 2 4 17 3" xfId="38678"/>
    <cellStyle name="Total 3 2 4 18" xfId="38679"/>
    <cellStyle name="Total 3 2 4 18 2" xfId="38680"/>
    <cellStyle name="Total 3 2 4 18 2 2" xfId="38681"/>
    <cellStyle name="Total 3 2 4 18 3" xfId="38682"/>
    <cellStyle name="Total 3 2 4 19" xfId="38683"/>
    <cellStyle name="Total 3 2 4 19 2" xfId="38684"/>
    <cellStyle name="Total 3 2 4 19 2 2" xfId="38685"/>
    <cellStyle name="Total 3 2 4 19 3" xfId="38686"/>
    <cellStyle name="Total 3 2 4 2" xfId="38687"/>
    <cellStyle name="Total 3 2 4 2 10" xfId="38688"/>
    <cellStyle name="Total 3 2 4 2 10 2" xfId="38689"/>
    <cellStyle name="Total 3 2 4 2 10 2 2" xfId="38690"/>
    <cellStyle name="Total 3 2 4 2 10 3" xfId="38691"/>
    <cellStyle name="Total 3 2 4 2 11" xfId="38692"/>
    <cellStyle name="Total 3 2 4 2 11 2" xfId="38693"/>
    <cellStyle name="Total 3 2 4 2 11 2 2" xfId="38694"/>
    <cellStyle name="Total 3 2 4 2 11 3" xfId="38695"/>
    <cellStyle name="Total 3 2 4 2 12" xfId="38696"/>
    <cellStyle name="Total 3 2 4 2 12 2" xfId="38697"/>
    <cellStyle name="Total 3 2 4 2 12 2 2" xfId="38698"/>
    <cellStyle name="Total 3 2 4 2 12 3" xfId="38699"/>
    <cellStyle name="Total 3 2 4 2 13" xfId="38700"/>
    <cellStyle name="Total 3 2 4 2 13 2" xfId="38701"/>
    <cellStyle name="Total 3 2 4 2 13 2 2" xfId="38702"/>
    <cellStyle name="Total 3 2 4 2 13 3" xfId="38703"/>
    <cellStyle name="Total 3 2 4 2 14" xfId="38704"/>
    <cellStyle name="Total 3 2 4 2 14 2" xfId="38705"/>
    <cellStyle name="Total 3 2 4 2 14 2 2" xfId="38706"/>
    <cellStyle name="Total 3 2 4 2 14 3" xfId="38707"/>
    <cellStyle name="Total 3 2 4 2 15" xfId="38708"/>
    <cellStyle name="Total 3 2 4 2 15 2" xfId="38709"/>
    <cellStyle name="Total 3 2 4 2 15 2 2" xfId="38710"/>
    <cellStyle name="Total 3 2 4 2 15 3" xfId="38711"/>
    <cellStyle name="Total 3 2 4 2 16" xfId="38712"/>
    <cellStyle name="Total 3 2 4 2 16 2" xfId="38713"/>
    <cellStyle name="Total 3 2 4 2 16 2 2" xfId="38714"/>
    <cellStyle name="Total 3 2 4 2 16 3" xfId="38715"/>
    <cellStyle name="Total 3 2 4 2 17" xfId="38716"/>
    <cellStyle name="Total 3 2 4 2 17 2" xfId="38717"/>
    <cellStyle name="Total 3 2 4 2 17 2 2" xfId="38718"/>
    <cellStyle name="Total 3 2 4 2 17 3" xfId="38719"/>
    <cellStyle name="Total 3 2 4 2 18" xfId="38720"/>
    <cellStyle name="Total 3 2 4 2 18 2" xfId="38721"/>
    <cellStyle name="Total 3 2 4 2 18 2 2" xfId="38722"/>
    <cellStyle name="Total 3 2 4 2 18 3" xfId="38723"/>
    <cellStyle name="Total 3 2 4 2 19" xfId="38724"/>
    <cellStyle name="Total 3 2 4 2 19 2" xfId="38725"/>
    <cellStyle name="Total 3 2 4 2 19 2 2" xfId="38726"/>
    <cellStyle name="Total 3 2 4 2 19 3" xfId="38727"/>
    <cellStyle name="Total 3 2 4 2 2" xfId="38728"/>
    <cellStyle name="Total 3 2 4 2 2 2" xfId="38729"/>
    <cellStyle name="Total 3 2 4 2 2 2 2" xfId="38730"/>
    <cellStyle name="Total 3 2 4 2 2 3" xfId="38731"/>
    <cellStyle name="Total 3 2 4 2 20" xfId="38732"/>
    <cellStyle name="Total 3 2 4 2 20 2" xfId="38733"/>
    <cellStyle name="Total 3 2 4 2 20 2 2" xfId="38734"/>
    <cellStyle name="Total 3 2 4 2 20 3" xfId="38735"/>
    <cellStyle name="Total 3 2 4 2 21" xfId="38736"/>
    <cellStyle name="Total 3 2 4 2 21 2" xfId="38737"/>
    <cellStyle name="Total 3 2 4 2 22" xfId="38738"/>
    <cellStyle name="Total 3 2 4 2 3" xfId="38739"/>
    <cellStyle name="Total 3 2 4 2 3 2" xfId="38740"/>
    <cellStyle name="Total 3 2 4 2 3 2 2" xfId="38741"/>
    <cellStyle name="Total 3 2 4 2 3 3" xfId="38742"/>
    <cellStyle name="Total 3 2 4 2 4" xfId="38743"/>
    <cellStyle name="Total 3 2 4 2 4 2" xfId="38744"/>
    <cellStyle name="Total 3 2 4 2 4 2 2" xfId="38745"/>
    <cellStyle name="Total 3 2 4 2 4 3" xfId="38746"/>
    <cellStyle name="Total 3 2 4 2 5" xfId="38747"/>
    <cellStyle name="Total 3 2 4 2 5 2" xfId="38748"/>
    <cellStyle name="Total 3 2 4 2 5 2 2" xfId="38749"/>
    <cellStyle name="Total 3 2 4 2 5 3" xfId="38750"/>
    <cellStyle name="Total 3 2 4 2 6" xfId="38751"/>
    <cellStyle name="Total 3 2 4 2 6 2" xfId="38752"/>
    <cellStyle name="Total 3 2 4 2 6 2 2" xfId="38753"/>
    <cellStyle name="Total 3 2 4 2 6 3" xfId="38754"/>
    <cellStyle name="Total 3 2 4 2 7" xfId="38755"/>
    <cellStyle name="Total 3 2 4 2 7 2" xfId="38756"/>
    <cellStyle name="Total 3 2 4 2 7 2 2" xfId="38757"/>
    <cellStyle name="Total 3 2 4 2 7 3" xfId="38758"/>
    <cellStyle name="Total 3 2 4 2 8" xfId="38759"/>
    <cellStyle name="Total 3 2 4 2 8 2" xfId="38760"/>
    <cellStyle name="Total 3 2 4 2 8 2 2" xfId="38761"/>
    <cellStyle name="Total 3 2 4 2 8 3" xfId="38762"/>
    <cellStyle name="Total 3 2 4 2 9" xfId="38763"/>
    <cellStyle name="Total 3 2 4 2 9 2" xfId="38764"/>
    <cellStyle name="Total 3 2 4 2 9 2 2" xfId="38765"/>
    <cellStyle name="Total 3 2 4 2 9 3" xfId="38766"/>
    <cellStyle name="Total 3 2 4 20" xfId="38767"/>
    <cellStyle name="Total 3 2 4 20 2" xfId="38768"/>
    <cellStyle name="Total 3 2 4 20 2 2" xfId="38769"/>
    <cellStyle name="Total 3 2 4 20 3" xfId="38770"/>
    <cellStyle name="Total 3 2 4 21" xfId="38771"/>
    <cellStyle name="Total 3 2 4 21 2" xfId="38772"/>
    <cellStyle name="Total 3 2 4 21 2 2" xfId="38773"/>
    <cellStyle name="Total 3 2 4 21 3" xfId="38774"/>
    <cellStyle name="Total 3 2 4 22" xfId="38775"/>
    <cellStyle name="Total 3 2 4 22 2" xfId="38776"/>
    <cellStyle name="Total 3 2 4 23" xfId="38777"/>
    <cellStyle name="Total 3 2 4 3" xfId="38778"/>
    <cellStyle name="Total 3 2 4 3 2" xfId="38779"/>
    <cellStyle name="Total 3 2 4 3 2 2" xfId="38780"/>
    <cellStyle name="Total 3 2 4 3 3" xfId="38781"/>
    <cellStyle name="Total 3 2 4 4" xfId="38782"/>
    <cellStyle name="Total 3 2 4 4 2" xfId="38783"/>
    <cellStyle name="Total 3 2 4 4 2 2" xfId="38784"/>
    <cellStyle name="Total 3 2 4 4 3" xfId="38785"/>
    <cellStyle name="Total 3 2 4 5" xfId="38786"/>
    <cellStyle name="Total 3 2 4 5 2" xfId="38787"/>
    <cellStyle name="Total 3 2 4 5 2 2" xfId="38788"/>
    <cellStyle name="Total 3 2 4 5 3" xfId="38789"/>
    <cellStyle name="Total 3 2 4 6" xfId="38790"/>
    <cellStyle name="Total 3 2 4 6 2" xfId="38791"/>
    <cellStyle name="Total 3 2 4 6 2 2" xfId="38792"/>
    <cellStyle name="Total 3 2 4 6 3" xfId="38793"/>
    <cellStyle name="Total 3 2 4 7" xfId="38794"/>
    <cellStyle name="Total 3 2 4 7 2" xfId="38795"/>
    <cellStyle name="Total 3 2 4 7 2 2" xfId="38796"/>
    <cellStyle name="Total 3 2 4 7 3" xfId="38797"/>
    <cellStyle name="Total 3 2 4 8" xfId="38798"/>
    <cellStyle name="Total 3 2 4 8 2" xfId="38799"/>
    <cellStyle name="Total 3 2 4 8 2 2" xfId="38800"/>
    <cellStyle name="Total 3 2 4 8 3" xfId="38801"/>
    <cellStyle name="Total 3 2 4 9" xfId="38802"/>
    <cellStyle name="Total 3 2 4 9 2" xfId="38803"/>
    <cellStyle name="Total 3 2 4 9 2 2" xfId="38804"/>
    <cellStyle name="Total 3 2 4 9 3" xfId="38805"/>
    <cellStyle name="Total 3 2 5" xfId="1072"/>
    <cellStyle name="Total 3 2 5 10" xfId="38806"/>
    <cellStyle name="Total 3 2 5 10 2" xfId="38807"/>
    <cellStyle name="Total 3 2 5 10 2 2" xfId="38808"/>
    <cellStyle name="Total 3 2 5 10 3" xfId="38809"/>
    <cellStyle name="Total 3 2 5 11" xfId="38810"/>
    <cellStyle name="Total 3 2 5 11 2" xfId="38811"/>
    <cellStyle name="Total 3 2 5 11 2 2" xfId="38812"/>
    <cellStyle name="Total 3 2 5 11 3" xfId="38813"/>
    <cellStyle name="Total 3 2 5 12" xfId="38814"/>
    <cellStyle name="Total 3 2 5 12 2" xfId="38815"/>
    <cellStyle name="Total 3 2 5 12 2 2" xfId="38816"/>
    <cellStyle name="Total 3 2 5 12 3" xfId="38817"/>
    <cellStyle name="Total 3 2 5 13" xfId="38818"/>
    <cellStyle name="Total 3 2 5 13 2" xfId="38819"/>
    <cellStyle name="Total 3 2 5 13 2 2" xfId="38820"/>
    <cellStyle name="Total 3 2 5 13 3" xfId="38821"/>
    <cellStyle name="Total 3 2 5 14" xfId="38822"/>
    <cellStyle name="Total 3 2 5 14 2" xfId="38823"/>
    <cellStyle name="Total 3 2 5 14 2 2" xfId="38824"/>
    <cellStyle name="Total 3 2 5 14 3" xfId="38825"/>
    <cellStyle name="Total 3 2 5 15" xfId="38826"/>
    <cellStyle name="Total 3 2 5 15 2" xfId="38827"/>
    <cellStyle name="Total 3 2 5 15 2 2" xfId="38828"/>
    <cellStyle name="Total 3 2 5 15 3" xfId="38829"/>
    <cellStyle name="Total 3 2 5 16" xfId="38830"/>
    <cellStyle name="Total 3 2 5 16 2" xfId="38831"/>
    <cellStyle name="Total 3 2 5 16 2 2" xfId="38832"/>
    <cellStyle name="Total 3 2 5 16 3" xfId="38833"/>
    <cellStyle name="Total 3 2 5 17" xfId="38834"/>
    <cellStyle name="Total 3 2 5 17 2" xfId="38835"/>
    <cellStyle name="Total 3 2 5 17 2 2" xfId="38836"/>
    <cellStyle name="Total 3 2 5 17 3" xfId="38837"/>
    <cellStyle name="Total 3 2 5 18" xfId="38838"/>
    <cellStyle name="Total 3 2 5 18 2" xfId="38839"/>
    <cellStyle name="Total 3 2 5 18 2 2" xfId="38840"/>
    <cellStyle name="Total 3 2 5 18 3" xfId="38841"/>
    <cellStyle name="Total 3 2 5 19" xfId="38842"/>
    <cellStyle name="Total 3 2 5 19 2" xfId="38843"/>
    <cellStyle name="Total 3 2 5 19 2 2" xfId="38844"/>
    <cellStyle name="Total 3 2 5 19 3" xfId="38845"/>
    <cellStyle name="Total 3 2 5 2" xfId="38846"/>
    <cellStyle name="Total 3 2 5 2 2" xfId="38847"/>
    <cellStyle name="Total 3 2 5 2 2 2" xfId="38848"/>
    <cellStyle name="Total 3 2 5 2 3" xfId="38849"/>
    <cellStyle name="Total 3 2 5 20" xfId="38850"/>
    <cellStyle name="Total 3 2 5 20 2" xfId="38851"/>
    <cellStyle name="Total 3 2 5 20 2 2" xfId="38852"/>
    <cellStyle name="Total 3 2 5 20 3" xfId="38853"/>
    <cellStyle name="Total 3 2 5 21" xfId="38854"/>
    <cellStyle name="Total 3 2 5 21 2" xfId="38855"/>
    <cellStyle name="Total 3 2 5 22" xfId="38856"/>
    <cellStyle name="Total 3 2 5 3" xfId="38857"/>
    <cellStyle name="Total 3 2 5 3 2" xfId="38858"/>
    <cellStyle name="Total 3 2 5 3 2 2" xfId="38859"/>
    <cellStyle name="Total 3 2 5 3 3" xfId="38860"/>
    <cellStyle name="Total 3 2 5 4" xfId="38861"/>
    <cellStyle name="Total 3 2 5 4 2" xfId="38862"/>
    <cellStyle name="Total 3 2 5 4 2 2" xfId="38863"/>
    <cellStyle name="Total 3 2 5 4 3" xfId="38864"/>
    <cellStyle name="Total 3 2 5 5" xfId="38865"/>
    <cellStyle name="Total 3 2 5 5 2" xfId="38866"/>
    <cellStyle name="Total 3 2 5 5 2 2" xfId="38867"/>
    <cellStyle name="Total 3 2 5 5 3" xfId="38868"/>
    <cellStyle name="Total 3 2 5 6" xfId="38869"/>
    <cellStyle name="Total 3 2 5 6 2" xfId="38870"/>
    <cellStyle name="Total 3 2 5 6 2 2" xfId="38871"/>
    <cellStyle name="Total 3 2 5 6 3" xfId="38872"/>
    <cellStyle name="Total 3 2 5 7" xfId="38873"/>
    <cellStyle name="Total 3 2 5 7 2" xfId="38874"/>
    <cellStyle name="Total 3 2 5 7 2 2" xfId="38875"/>
    <cellStyle name="Total 3 2 5 7 3" xfId="38876"/>
    <cellStyle name="Total 3 2 5 8" xfId="38877"/>
    <cellStyle name="Total 3 2 5 8 2" xfId="38878"/>
    <cellStyle name="Total 3 2 5 8 2 2" xfId="38879"/>
    <cellStyle name="Total 3 2 5 8 3" xfId="38880"/>
    <cellStyle name="Total 3 2 5 9" xfId="38881"/>
    <cellStyle name="Total 3 2 5 9 2" xfId="38882"/>
    <cellStyle name="Total 3 2 5 9 2 2" xfId="38883"/>
    <cellStyle name="Total 3 2 5 9 3" xfId="38884"/>
    <cellStyle name="Total 3 2 6" xfId="1073"/>
    <cellStyle name="Total 3 2 6 2" xfId="38885"/>
    <cellStyle name="Total 3 2 6 2 2" xfId="38886"/>
    <cellStyle name="Total 3 2 6 3" xfId="38887"/>
    <cellStyle name="Total 3 2 7" xfId="38888"/>
    <cellStyle name="Total 3 2 7 2" xfId="38889"/>
    <cellStyle name="Total 3 2 7 2 2" xfId="38890"/>
    <cellStyle name="Total 3 2 7 3" xfId="38891"/>
    <cellStyle name="Total 3 2 8" xfId="38892"/>
    <cellStyle name="Total 3 2 8 2" xfId="38893"/>
    <cellStyle name="Total 3 2 8 2 2" xfId="38894"/>
    <cellStyle name="Total 3 2 8 3" xfId="38895"/>
    <cellStyle name="Total 3 2 9" xfId="38896"/>
    <cellStyle name="Total 3 2 9 2" xfId="38897"/>
    <cellStyle name="Total 3 2 9 2 2" xfId="38898"/>
    <cellStyle name="Total 3 2 9 3" xfId="38899"/>
    <cellStyle name="Total 3 20" xfId="38900"/>
    <cellStyle name="Total 3 20 2" xfId="38901"/>
    <cellStyle name="Total 3 20 2 2" xfId="38902"/>
    <cellStyle name="Total 3 20 3" xfId="38903"/>
    <cellStyle name="Total 3 21" xfId="38904"/>
    <cellStyle name="Total 3 21 2" xfId="38905"/>
    <cellStyle name="Total 3 21 2 2" xfId="38906"/>
    <cellStyle name="Total 3 21 3" xfId="38907"/>
    <cellStyle name="Total 3 22" xfId="38908"/>
    <cellStyle name="Total 3 22 2" xfId="38909"/>
    <cellStyle name="Total 3 23" xfId="38910"/>
    <cellStyle name="Total 3 24" xfId="38911"/>
    <cellStyle name="Total 3 25" xfId="38912"/>
    <cellStyle name="Total 3 26" xfId="38913"/>
    <cellStyle name="Total 3 3" xfId="1074"/>
    <cellStyle name="Total 3 3 10" xfId="38914"/>
    <cellStyle name="Total 3 3 10 2" xfId="38915"/>
    <cellStyle name="Total 3 3 10 2 2" xfId="38916"/>
    <cellStyle name="Total 3 3 10 3" xfId="38917"/>
    <cellStyle name="Total 3 3 11" xfId="38918"/>
    <cellStyle name="Total 3 3 11 2" xfId="38919"/>
    <cellStyle name="Total 3 3 11 2 2" xfId="38920"/>
    <cellStyle name="Total 3 3 11 3" xfId="38921"/>
    <cellStyle name="Total 3 3 12" xfId="38922"/>
    <cellStyle name="Total 3 3 12 2" xfId="38923"/>
    <cellStyle name="Total 3 3 12 2 2" xfId="38924"/>
    <cellStyle name="Total 3 3 12 3" xfId="38925"/>
    <cellStyle name="Total 3 3 13" xfId="38926"/>
    <cellStyle name="Total 3 3 13 2" xfId="38927"/>
    <cellStyle name="Total 3 3 13 2 2" xfId="38928"/>
    <cellStyle name="Total 3 3 13 3" xfId="38929"/>
    <cellStyle name="Total 3 3 14" xfId="38930"/>
    <cellStyle name="Total 3 3 14 2" xfId="38931"/>
    <cellStyle name="Total 3 3 14 2 2" xfId="38932"/>
    <cellStyle name="Total 3 3 14 3" xfId="38933"/>
    <cellStyle name="Total 3 3 15" xfId="38934"/>
    <cellStyle name="Total 3 3 15 2" xfId="38935"/>
    <cellStyle name="Total 3 3 15 2 2" xfId="38936"/>
    <cellStyle name="Total 3 3 15 3" xfId="38937"/>
    <cellStyle name="Total 3 3 16" xfId="38938"/>
    <cellStyle name="Total 3 3 16 2" xfId="38939"/>
    <cellStyle name="Total 3 3 16 2 2" xfId="38940"/>
    <cellStyle name="Total 3 3 16 3" xfId="38941"/>
    <cellStyle name="Total 3 3 17" xfId="38942"/>
    <cellStyle name="Total 3 3 17 2" xfId="38943"/>
    <cellStyle name="Total 3 3 17 2 2" xfId="38944"/>
    <cellStyle name="Total 3 3 17 3" xfId="38945"/>
    <cellStyle name="Total 3 3 18" xfId="38946"/>
    <cellStyle name="Total 3 3 18 2" xfId="38947"/>
    <cellStyle name="Total 3 3 19" xfId="38948"/>
    <cellStyle name="Total 3 3 2" xfId="1075"/>
    <cellStyle name="Total 3 3 2 10" xfId="38949"/>
    <cellStyle name="Total 3 3 2 10 2" xfId="38950"/>
    <cellStyle name="Total 3 3 2 10 2 2" xfId="38951"/>
    <cellStyle name="Total 3 3 2 10 3" xfId="38952"/>
    <cellStyle name="Total 3 3 2 11" xfId="38953"/>
    <cellStyle name="Total 3 3 2 11 2" xfId="38954"/>
    <cellStyle name="Total 3 3 2 11 2 2" xfId="38955"/>
    <cellStyle name="Total 3 3 2 11 3" xfId="38956"/>
    <cellStyle name="Total 3 3 2 12" xfId="38957"/>
    <cellStyle name="Total 3 3 2 12 2" xfId="38958"/>
    <cellStyle name="Total 3 3 2 12 2 2" xfId="38959"/>
    <cellStyle name="Total 3 3 2 12 3" xfId="38960"/>
    <cellStyle name="Total 3 3 2 13" xfId="38961"/>
    <cellStyle name="Total 3 3 2 13 2" xfId="38962"/>
    <cellStyle name="Total 3 3 2 13 2 2" xfId="38963"/>
    <cellStyle name="Total 3 3 2 13 3" xfId="38964"/>
    <cellStyle name="Total 3 3 2 14" xfId="38965"/>
    <cellStyle name="Total 3 3 2 14 2" xfId="38966"/>
    <cellStyle name="Total 3 3 2 14 2 2" xfId="38967"/>
    <cellStyle name="Total 3 3 2 14 3" xfId="38968"/>
    <cellStyle name="Total 3 3 2 15" xfId="38969"/>
    <cellStyle name="Total 3 3 2 15 2" xfId="38970"/>
    <cellStyle name="Total 3 3 2 15 2 2" xfId="38971"/>
    <cellStyle name="Total 3 3 2 15 3" xfId="38972"/>
    <cellStyle name="Total 3 3 2 16" xfId="38973"/>
    <cellStyle name="Total 3 3 2 16 2" xfId="38974"/>
    <cellStyle name="Total 3 3 2 16 2 2" xfId="38975"/>
    <cellStyle name="Total 3 3 2 16 3" xfId="38976"/>
    <cellStyle name="Total 3 3 2 17" xfId="38977"/>
    <cellStyle name="Total 3 3 2 17 2" xfId="38978"/>
    <cellStyle name="Total 3 3 2 17 2 2" xfId="38979"/>
    <cellStyle name="Total 3 3 2 17 3" xfId="38980"/>
    <cellStyle name="Total 3 3 2 18" xfId="38981"/>
    <cellStyle name="Total 3 3 2 18 2" xfId="38982"/>
    <cellStyle name="Total 3 3 2 18 2 2" xfId="38983"/>
    <cellStyle name="Total 3 3 2 18 3" xfId="38984"/>
    <cellStyle name="Total 3 3 2 19" xfId="38985"/>
    <cellStyle name="Total 3 3 2 19 2" xfId="38986"/>
    <cellStyle name="Total 3 3 2 19 2 2" xfId="38987"/>
    <cellStyle name="Total 3 3 2 19 3" xfId="38988"/>
    <cellStyle name="Total 3 3 2 2" xfId="38989"/>
    <cellStyle name="Total 3 3 2 2 2" xfId="38990"/>
    <cellStyle name="Total 3 3 2 2 2 2" xfId="38991"/>
    <cellStyle name="Total 3 3 2 2 3" xfId="38992"/>
    <cellStyle name="Total 3 3 2 20" xfId="38993"/>
    <cellStyle name="Total 3 3 2 20 2" xfId="38994"/>
    <cellStyle name="Total 3 3 2 20 2 2" xfId="38995"/>
    <cellStyle name="Total 3 3 2 20 3" xfId="38996"/>
    <cellStyle name="Total 3 3 2 21" xfId="38997"/>
    <cellStyle name="Total 3 3 2 21 2" xfId="38998"/>
    <cellStyle name="Total 3 3 2 22" xfId="38999"/>
    <cellStyle name="Total 3 3 2 3" xfId="39000"/>
    <cellStyle name="Total 3 3 2 3 2" xfId="39001"/>
    <cellStyle name="Total 3 3 2 3 2 2" xfId="39002"/>
    <cellStyle name="Total 3 3 2 3 3" xfId="39003"/>
    <cellStyle name="Total 3 3 2 4" xfId="39004"/>
    <cellStyle name="Total 3 3 2 4 2" xfId="39005"/>
    <cellStyle name="Total 3 3 2 4 2 2" xfId="39006"/>
    <cellStyle name="Total 3 3 2 4 3" xfId="39007"/>
    <cellStyle name="Total 3 3 2 5" xfId="39008"/>
    <cellStyle name="Total 3 3 2 5 2" xfId="39009"/>
    <cellStyle name="Total 3 3 2 5 2 2" xfId="39010"/>
    <cellStyle name="Total 3 3 2 5 3" xfId="39011"/>
    <cellStyle name="Total 3 3 2 6" xfId="39012"/>
    <cellStyle name="Total 3 3 2 6 2" xfId="39013"/>
    <cellStyle name="Total 3 3 2 6 2 2" xfId="39014"/>
    <cellStyle name="Total 3 3 2 6 3" xfId="39015"/>
    <cellStyle name="Total 3 3 2 7" xfId="39016"/>
    <cellStyle name="Total 3 3 2 7 2" xfId="39017"/>
    <cellStyle name="Total 3 3 2 7 2 2" xfId="39018"/>
    <cellStyle name="Total 3 3 2 7 3" xfId="39019"/>
    <cellStyle name="Total 3 3 2 8" xfId="39020"/>
    <cellStyle name="Total 3 3 2 8 2" xfId="39021"/>
    <cellStyle name="Total 3 3 2 8 2 2" xfId="39022"/>
    <cellStyle name="Total 3 3 2 8 3" xfId="39023"/>
    <cellStyle name="Total 3 3 2 9" xfId="39024"/>
    <cellStyle name="Total 3 3 2 9 2" xfId="39025"/>
    <cellStyle name="Total 3 3 2 9 2 2" xfId="39026"/>
    <cellStyle name="Total 3 3 2 9 3" xfId="39027"/>
    <cellStyle name="Total 3 3 3" xfId="1076"/>
    <cellStyle name="Total 3 3 3 2" xfId="39028"/>
    <cellStyle name="Total 3 3 3 2 2" xfId="39029"/>
    <cellStyle name="Total 3 3 3 3" xfId="39030"/>
    <cellStyle name="Total 3 3 4" xfId="1077"/>
    <cellStyle name="Total 3 3 4 2" xfId="39031"/>
    <cellStyle name="Total 3 3 4 2 2" xfId="39032"/>
    <cellStyle name="Total 3 3 4 3" xfId="39033"/>
    <cellStyle name="Total 3 3 5" xfId="1078"/>
    <cellStyle name="Total 3 3 5 2" xfId="39034"/>
    <cellStyle name="Total 3 3 5 2 2" xfId="39035"/>
    <cellStyle name="Total 3 3 5 3" xfId="39036"/>
    <cellStyle name="Total 3 3 6" xfId="1079"/>
    <cellStyle name="Total 3 3 6 2" xfId="39037"/>
    <cellStyle name="Total 3 3 6 2 2" xfId="39038"/>
    <cellStyle name="Total 3 3 6 3" xfId="39039"/>
    <cellStyle name="Total 3 3 7" xfId="39040"/>
    <cellStyle name="Total 3 3 7 2" xfId="39041"/>
    <cellStyle name="Total 3 3 7 2 2" xfId="39042"/>
    <cellStyle name="Total 3 3 7 3" xfId="39043"/>
    <cellStyle name="Total 3 3 8" xfId="39044"/>
    <cellStyle name="Total 3 3 8 2" xfId="39045"/>
    <cellStyle name="Total 3 3 8 2 2" xfId="39046"/>
    <cellStyle name="Total 3 3 8 3" xfId="39047"/>
    <cellStyle name="Total 3 3 9" xfId="39048"/>
    <cellStyle name="Total 3 3 9 2" xfId="39049"/>
    <cellStyle name="Total 3 3 9 2 2" xfId="39050"/>
    <cellStyle name="Total 3 3 9 3" xfId="39051"/>
    <cellStyle name="Total 3 4" xfId="1080"/>
    <cellStyle name="Total 3 4 10" xfId="39052"/>
    <cellStyle name="Total 3 4 10 2" xfId="39053"/>
    <cellStyle name="Total 3 4 10 2 2" xfId="39054"/>
    <cellStyle name="Total 3 4 10 3" xfId="39055"/>
    <cellStyle name="Total 3 4 11" xfId="39056"/>
    <cellStyle name="Total 3 4 11 2" xfId="39057"/>
    <cellStyle name="Total 3 4 11 2 2" xfId="39058"/>
    <cellStyle name="Total 3 4 11 3" xfId="39059"/>
    <cellStyle name="Total 3 4 12" xfId="39060"/>
    <cellStyle name="Total 3 4 12 2" xfId="39061"/>
    <cellStyle name="Total 3 4 12 2 2" xfId="39062"/>
    <cellStyle name="Total 3 4 12 3" xfId="39063"/>
    <cellStyle name="Total 3 4 13" xfId="39064"/>
    <cellStyle name="Total 3 4 13 2" xfId="39065"/>
    <cellStyle name="Total 3 4 13 2 2" xfId="39066"/>
    <cellStyle name="Total 3 4 13 3" xfId="39067"/>
    <cellStyle name="Total 3 4 14" xfId="39068"/>
    <cellStyle name="Total 3 4 14 2" xfId="39069"/>
    <cellStyle name="Total 3 4 14 2 2" xfId="39070"/>
    <cellStyle name="Total 3 4 14 3" xfId="39071"/>
    <cellStyle name="Total 3 4 15" xfId="39072"/>
    <cellStyle name="Total 3 4 15 2" xfId="39073"/>
    <cellStyle name="Total 3 4 15 2 2" xfId="39074"/>
    <cellStyle name="Total 3 4 15 3" xfId="39075"/>
    <cellStyle name="Total 3 4 16" xfId="39076"/>
    <cellStyle name="Total 3 4 16 2" xfId="39077"/>
    <cellStyle name="Total 3 4 16 2 2" xfId="39078"/>
    <cellStyle name="Total 3 4 16 3" xfId="39079"/>
    <cellStyle name="Total 3 4 17" xfId="39080"/>
    <cellStyle name="Total 3 4 17 2" xfId="39081"/>
    <cellStyle name="Total 3 4 17 2 2" xfId="39082"/>
    <cellStyle name="Total 3 4 17 3" xfId="39083"/>
    <cellStyle name="Total 3 4 18" xfId="39084"/>
    <cellStyle name="Total 3 4 18 2" xfId="39085"/>
    <cellStyle name="Total 3 4 19" xfId="39086"/>
    <cellStyle name="Total 3 4 2" xfId="1081"/>
    <cellStyle name="Total 3 4 2 10" xfId="39087"/>
    <cellStyle name="Total 3 4 2 10 2" xfId="39088"/>
    <cellStyle name="Total 3 4 2 10 2 2" xfId="39089"/>
    <cellStyle name="Total 3 4 2 10 3" xfId="39090"/>
    <cellStyle name="Total 3 4 2 11" xfId="39091"/>
    <cellStyle name="Total 3 4 2 11 2" xfId="39092"/>
    <cellStyle name="Total 3 4 2 11 2 2" xfId="39093"/>
    <cellStyle name="Total 3 4 2 11 3" xfId="39094"/>
    <cellStyle name="Total 3 4 2 12" xfId="39095"/>
    <cellStyle name="Total 3 4 2 12 2" xfId="39096"/>
    <cellStyle name="Total 3 4 2 12 2 2" xfId="39097"/>
    <cellStyle name="Total 3 4 2 12 3" xfId="39098"/>
    <cellStyle name="Total 3 4 2 13" xfId="39099"/>
    <cellStyle name="Total 3 4 2 13 2" xfId="39100"/>
    <cellStyle name="Total 3 4 2 13 2 2" xfId="39101"/>
    <cellStyle name="Total 3 4 2 13 3" xfId="39102"/>
    <cellStyle name="Total 3 4 2 14" xfId="39103"/>
    <cellStyle name="Total 3 4 2 14 2" xfId="39104"/>
    <cellStyle name="Total 3 4 2 14 2 2" xfId="39105"/>
    <cellStyle name="Total 3 4 2 14 3" xfId="39106"/>
    <cellStyle name="Total 3 4 2 15" xfId="39107"/>
    <cellStyle name="Total 3 4 2 15 2" xfId="39108"/>
    <cellStyle name="Total 3 4 2 15 2 2" xfId="39109"/>
    <cellStyle name="Total 3 4 2 15 3" xfId="39110"/>
    <cellStyle name="Total 3 4 2 16" xfId="39111"/>
    <cellStyle name="Total 3 4 2 16 2" xfId="39112"/>
    <cellStyle name="Total 3 4 2 16 2 2" xfId="39113"/>
    <cellStyle name="Total 3 4 2 16 3" xfId="39114"/>
    <cellStyle name="Total 3 4 2 17" xfId="39115"/>
    <cellStyle name="Total 3 4 2 17 2" xfId="39116"/>
    <cellStyle name="Total 3 4 2 17 2 2" xfId="39117"/>
    <cellStyle name="Total 3 4 2 17 3" xfId="39118"/>
    <cellStyle name="Total 3 4 2 18" xfId="39119"/>
    <cellStyle name="Total 3 4 2 18 2" xfId="39120"/>
    <cellStyle name="Total 3 4 2 18 2 2" xfId="39121"/>
    <cellStyle name="Total 3 4 2 18 3" xfId="39122"/>
    <cellStyle name="Total 3 4 2 19" xfId="39123"/>
    <cellStyle name="Total 3 4 2 19 2" xfId="39124"/>
    <cellStyle name="Total 3 4 2 19 2 2" xfId="39125"/>
    <cellStyle name="Total 3 4 2 19 3" xfId="39126"/>
    <cellStyle name="Total 3 4 2 2" xfId="39127"/>
    <cellStyle name="Total 3 4 2 2 2" xfId="39128"/>
    <cellStyle name="Total 3 4 2 2 2 2" xfId="39129"/>
    <cellStyle name="Total 3 4 2 2 3" xfId="39130"/>
    <cellStyle name="Total 3 4 2 20" xfId="39131"/>
    <cellStyle name="Total 3 4 2 20 2" xfId="39132"/>
    <cellStyle name="Total 3 4 2 20 2 2" xfId="39133"/>
    <cellStyle name="Total 3 4 2 20 3" xfId="39134"/>
    <cellStyle name="Total 3 4 2 21" xfId="39135"/>
    <cellStyle name="Total 3 4 2 21 2" xfId="39136"/>
    <cellStyle name="Total 3 4 2 22" xfId="39137"/>
    <cellStyle name="Total 3 4 2 3" xfId="39138"/>
    <cellStyle name="Total 3 4 2 3 2" xfId="39139"/>
    <cellStyle name="Total 3 4 2 3 2 2" xfId="39140"/>
    <cellStyle name="Total 3 4 2 3 3" xfId="39141"/>
    <cellStyle name="Total 3 4 2 4" xfId="39142"/>
    <cellStyle name="Total 3 4 2 4 2" xfId="39143"/>
    <cellStyle name="Total 3 4 2 4 2 2" xfId="39144"/>
    <cellStyle name="Total 3 4 2 4 3" xfId="39145"/>
    <cellStyle name="Total 3 4 2 5" xfId="39146"/>
    <cellStyle name="Total 3 4 2 5 2" xfId="39147"/>
    <cellStyle name="Total 3 4 2 5 2 2" xfId="39148"/>
    <cellStyle name="Total 3 4 2 5 3" xfId="39149"/>
    <cellStyle name="Total 3 4 2 6" xfId="39150"/>
    <cellStyle name="Total 3 4 2 6 2" xfId="39151"/>
    <cellStyle name="Total 3 4 2 6 2 2" xfId="39152"/>
    <cellStyle name="Total 3 4 2 6 3" xfId="39153"/>
    <cellStyle name="Total 3 4 2 7" xfId="39154"/>
    <cellStyle name="Total 3 4 2 7 2" xfId="39155"/>
    <cellStyle name="Total 3 4 2 7 2 2" xfId="39156"/>
    <cellStyle name="Total 3 4 2 7 3" xfId="39157"/>
    <cellStyle name="Total 3 4 2 8" xfId="39158"/>
    <cellStyle name="Total 3 4 2 8 2" xfId="39159"/>
    <cellStyle name="Total 3 4 2 8 2 2" xfId="39160"/>
    <cellStyle name="Total 3 4 2 8 3" xfId="39161"/>
    <cellStyle name="Total 3 4 2 9" xfId="39162"/>
    <cellStyle name="Total 3 4 2 9 2" xfId="39163"/>
    <cellStyle name="Total 3 4 2 9 2 2" xfId="39164"/>
    <cellStyle name="Total 3 4 2 9 3" xfId="39165"/>
    <cellStyle name="Total 3 4 3" xfId="1082"/>
    <cellStyle name="Total 3 4 3 2" xfId="39166"/>
    <cellStyle name="Total 3 4 3 2 2" xfId="39167"/>
    <cellStyle name="Total 3 4 3 3" xfId="39168"/>
    <cellStyle name="Total 3 4 4" xfId="1083"/>
    <cellStyle name="Total 3 4 4 2" xfId="39169"/>
    <cellStyle name="Total 3 4 4 2 2" xfId="39170"/>
    <cellStyle name="Total 3 4 4 3" xfId="39171"/>
    <cellStyle name="Total 3 4 5" xfId="1084"/>
    <cellStyle name="Total 3 4 5 2" xfId="39172"/>
    <cellStyle name="Total 3 4 5 2 2" xfId="39173"/>
    <cellStyle name="Total 3 4 5 3" xfId="39174"/>
    <cellStyle name="Total 3 4 6" xfId="1085"/>
    <cellStyle name="Total 3 4 6 2" xfId="39175"/>
    <cellStyle name="Total 3 4 6 2 2" xfId="39176"/>
    <cellStyle name="Total 3 4 6 3" xfId="39177"/>
    <cellStyle name="Total 3 4 7" xfId="39178"/>
    <cellStyle name="Total 3 4 7 2" xfId="39179"/>
    <cellStyle name="Total 3 4 7 2 2" xfId="39180"/>
    <cellStyle name="Total 3 4 7 3" xfId="39181"/>
    <cellStyle name="Total 3 4 8" xfId="39182"/>
    <cellStyle name="Total 3 4 8 2" xfId="39183"/>
    <cellStyle name="Total 3 4 8 2 2" xfId="39184"/>
    <cellStyle name="Total 3 4 8 3" xfId="39185"/>
    <cellStyle name="Total 3 4 9" xfId="39186"/>
    <cellStyle name="Total 3 4 9 2" xfId="39187"/>
    <cellStyle name="Total 3 4 9 2 2" xfId="39188"/>
    <cellStyle name="Total 3 4 9 3" xfId="39189"/>
    <cellStyle name="Total 3 5" xfId="1086"/>
    <cellStyle name="Total 3 5 10" xfId="39190"/>
    <cellStyle name="Total 3 5 10 2" xfId="39191"/>
    <cellStyle name="Total 3 5 10 2 2" xfId="39192"/>
    <cellStyle name="Total 3 5 10 3" xfId="39193"/>
    <cellStyle name="Total 3 5 11" xfId="39194"/>
    <cellStyle name="Total 3 5 11 2" xfId="39195"/>
    <cellStyle name="Total 3 5 11 2 2" xfId="39196"/>
    <cellStyle name="Total 3 5 11 3" xfId="39197"/>
    <cellStyle name="Total 3 5 12" xfId="39198"/>
    <cellStyle name="Total 3 5 12 2" xfId="39199"/>
    <cellStyle name="Total 3 5 12 2 2" xfId="39200"/>
    <cellStyle name="Total 3 5 12 3" xfId="39201"/>
    <cellStyle name="Total 3 5 13" xfId="39202"/>
    <cellStyle name="Total 3 5 13 2" xfId="39203"/>
    <cellStyle name="Total 3 5 13 2 2" xfId="39204"/>
    <cellStyle name="Total 3 5 13 3" xfId="39205"/>
    <cellStyle name="Total 3 5 14" xfId="39206"/>
    <cellStyle name="Total 3 5 14 2" xfId="39207"/>
    <cellStyle name="Total 3 5 14 2 2" xfId="39208"/>
    <cellStyle name="Total 3 5 14 3" xfId="39209"/>
    <cellStyle name="Total 3 5 15" xfId="39210"/>
    <cellStyle name="Total 3 5 15 2" xfId="39211"/>
    <cellStyle name="Total 3 5 15 2 2" xfId="39212"/>
    <cellStyle name="Total 3 5 15 3" xfId="39213"/>
    <cellStyle name="Total 3 5 16" xfId="39214"/>
    <cellStyle name="Total 3 5 16 2" xfId="39215"/>
    <cellStyle name="Total 3 5 16 2 2" xfId="39216"/>
    <cellStyle name="Total 3 5 16 3" xfId="39217"/>
    <cellStyle name="Total 3 5 17" xfId="39218"/>
    <cellStyle name="Total 3 5 17 2" xfId="39219"/>
    <cellStyle name="Total 3 5 17 2 2" xfId="39220"/>
    <cellStyle name="Total 3 5 17 3" xfId="39221"/>
    <cellStyle name="Total 3 5 18" xfId="39222"/>
    <cellStyle name="Total 3 5 18 2" xfId="39223"/>
    <cellStyle name="Total 3 5 18 2 2" xfId="39224"/>
    <cellStyle name="Total 3 5 18 3" xfId="39225"/>
    <cellStyle name="Total 3 5 19" xfId="39226"/>
    <cellStyle name="Total 3 5 19 2" xfId="39227"/>
    <cellStyle name="Total 3 5 19 2 2" xfId="39228"/>
    <cellStyle name="Total 3 5 19 3" xfId="39229"/>
    <cellStyle name="Total 3 5 2" xfId="39230"/>
    <cellStyle name="Total 3 5 2 10" xfId="39231"/>
    <cellStyle name="Total 3 5 2 10 2" xfId="39232"/>
    <cellStyle name="Total 3 5 2 10 2 2" xfId="39233"/>
    <cellStyle name="Total 3 5 2 10 3" xfId="39234"/>
    <cellStyle name="Total 3 5 2 11" xfId="39235"/>
    <cellStyle name="Total 3 5 2 11 2" xfId="39236"/>
    <cellStyle name="Total 3 5 2 11 2 2" xfId="39237"/>
    <cellStyle name="Total 3 5 2 11 3" xfId="39238"/>
    <cellStyle name="Total 3 5 2 12" xfId="39239"/>
    <cellStyle name="Total 3 5 2 12 2" xfId="39240"/>
    <cellStyle name="Total 3 5 2 12 2 2" xfId="39241"/>
    <cellStyle name="Total 3 5 2 12 3" xfId="39242"/>
    <cellStyle name="Total 3 5 2 13" xfId="39243"/>
    <cellStyle name="Total 3 5 2 13 2" xfId="39244"/>
    <cellStyle name="Total 3 5 2 13 2 2" xfId="39245"/>
    <cellStyle name="Total 3 5 2 13 3" xfId="39246"/>
    <cellStyle name="Total 3 5 2 14" xfId="39247"/>
    <cellStyle name="Total 3 5 2 14 2" xfId="39248"/>
    <cellStyle name="Total 3 5 2 14 2 2" xfId="39249"/>
    <cellStyle name="Total 3 5 2 14 3" xfId="39250"/>
    <cellStyle name="Total 3 5 2 15" xfId="39251"/>
    <cellStyle name="Total 3 5 2 15 2" xfId="39252"/>
    <cellStyle name="Total 3 5 2 15 2 2" xfId="39253"/>
    <cellStyle name="Total 3 5 2 15 3" xfId="39254"/>
    <cellStyle name="Total 3 5 2 16" xfId="39255"/>
    <cellStyle name="Total 3 5 2 16 2" xfId="39256"/>
    <cellStyle name="Total 3 5 2 16 2 2" xfId="39257"/>
    <cellStyle name="Total 3 5 2 16 3" xfId="39258"/>
    <cellStyle name="Total 3 5 2 17" xfId="39259"/>
    <cellStyle name="Total 3 5 2 17 2" xfId="39260"/>
    <cellStyle name="Total 3 5 2 17 2 2" xfId="39261"/>
    <cellStyle name="Total 3 5 2 17 3" xfId="39262"/>
    <cellStyle name="Total 3 5 2 18" xfId="39263"/>
    <cellStyle name="Total 3 5 2 18 2" xfId="39264"/>
    <cellStyle name="Total 3 5 2 18 2 2" xfId="39265"/>
    <cellStyle name="Total 3 5 2 18 3" xfId="39266"/>
    <cellStyle name="Total 3 5 2 19" xfId="39267"/>
    <cellStyle name="Total 3 5 2 19 2" xfId="39268"/>
    <cellStyle name="Total 3 5 2 19 2 2" xfId="39269"/>
    <cellStyle name="Total 3 5 2 19 3" xfId="39270"/>
    <cellStyle name="Total 3 5 2 2" xfId="39271"/>
    <cellStyle name="Total 3 5 2 2 2" xfId="39272"/>
    <cellStyle name="Total 3 5 2 2 2 2" xfId="39273"/>
    <cellStyle name="Total 3 5 2 2 3" xfId="39274"/>
    <cellStyle name="Total 3 5 2 20" xfId="39275"/>
    <cellStyle name="Total 3 5 2 20 2" xfId="39276"/>
    <cellStyle name="Total 3 5 2 20 2 2" xfId="39277"/>
    <cellStyle name="Total 3 5 2 20 3" xfId="39278"/>
    <cellStyle name="Total 3 5 2 21" xfId="39279"/>
    <cellStyle name="Total 3 5 2 21 2" xfId="39280"/>
    <cellStyle name="Total 3 5 2 22" xfId="39281"/>
    <cellStyle name="Total 3 5 2 3" xfId="39282"/>
    <cellStyle name="Total 3 5 2 3 2" xfId="39283"/>
    <cellStyle name="Total 3 5 2 3 2 2" xfId="39284"/>
    <cellStyle name="Total 3 5 2 3 3" xfId="39285"/>
    <cellStyle name="Total 3 5 2 4" xfId="39286"/>
    <cellStyle name="Total 3 5 2 4 2" xfId="39287"/>
    <cellStyle name="Total 3 5 2 4 2 2" xfId="39288"/>
    <cellStyle name="Total 3 5 2 4 3" xfId="39289"/>
    <cellStyle name="Total 3 5 2 5" xfId="39290"/>
    <cellStyle name="Total 3 5 2 5 2" xfId="39291"/>
    <cellStyle name="Total 3 5 2 5 2 2" xfId="39292"/>
    <cellStyle name="Total 3 5 2 5 3" xfId="39293"/>
    <cellStyle name="Total 3 5 2 6" xfId="39294"/>
    <cellStyle name="Total 3 5 2 6 2" xfId="39295"/>
    <cellStyle name="Total 3 5 2 6 2 2" xfId="39296"/>
    <cellStyle name="Total 3 5 2 6 3" xfId="39297"/>
    <cellStyle name="Total 3 5 2 7" xfId="39298"/>
    <cellStyle name="Total 3 5 2 7 2" xfId="39299"/>
    <cellStyle name="Total 3 5 2 7 2 2" xfId="39300"/>
    <cellStyle name="Total 3 5 2 7 3" xfId="39301"/>
    <cellStyle name="Total 3 5 2 8" xfId="39302"/>
    <cellStyle name="Total 3 5 2 8 2" xfId="39303"/>
    <cellStyle name="Total 3 5 2 8 2 2" xfId="39304"/>
    <cellStyle name="Total 3 5 2 8 3" xfId="39305"/>
    <cellStyle name="Total 3 5 2 9" xfId="39306"/>
    <cellStyle name="Total 3 5 2 9 2" xfId="39307"/>
    <cellStyle name="Total 3 5 2 9 2 2" xfId="39308"/>
    <cellStyle name="Total 3 5 2 9 3" xfId="39309"/>
    <cellStyle name="Total 3 5 20" xfId="39310"/>
    <cellStyle name="Total 3 5 20 2" xfId="39311"/>
    <cellStyle name="Total 3 5 20 2 2" xfId="39312"/>
    <cellStyle name="Total 3 5 20 3" xfId="39313"/>
    <cellStyle name="Total 3 5 21" xfId="39314"/>
    <cellStyle name="Total 3 5 21 2" xfId="39315"/>
    <cellStyle name="Total 3 5 21 2 2" xfId="39316"/>
    <cellStyle name="Total 3 5 21 3" xfId="39317"/>
    <cellStyle name="Total 3 5 22" xfId="39318"/>
    <cellStyle name="Total 3 5 22 2" xfId="39319"/>
    <cellStyle name="Total 3 5 23" xfId="39320"/>
    <cellStyle name="Total 3 5 3" xfId="39321"/>
    <cellStyle name="Total 3 5 3 2" xfId="39322"/>
    <cellStyle name="Total 3 5 3 2 2" xfId="39323"/>
    <cellStyle name="Total 3 5 3 3" xfId="39324"/>
    <cellStyle name="Total 3 5 4" xfId="39325"/>
    <cellStyle name="Total 3 5 4 2" xfId="39326"/>
    <cellStyle name="Total 3 5 4 2 2" xfId="39327"/>
    <cellStyle name="Total 3 5 4 3" xfId="39328"/>
    <cellStyle name="Total 3 5 5" xfId="39329"/>
    <cellStyle name="Total 3 5 5 2" xfId="39330"/>
    <cellStyle name="Total 3 5 5 2 2" xfId="39331"/>
    <cellStyle name="Total 3 5 5 3" xfId="39332"/>
    <cellStyle name="Total 3 5 6" xfId="39333"/>
    <cellStyle name="Total 3 5 6 2" xfId="39334"/>
    <cellStyle name="Total 3 5 6 2 2" xfId="39335"/>
    <cellStyle name="Total 3 5 6 3" xfId="39336"/>
    <cellStyle name="Total 3 5 7" xfId="39337"/>
    <cellStyle name="Total 3 5 7 2" xfId="39338"/>
    <cellStyle name="Total 3 5 7 2 2" xfId="39339"/>
    <cellStyle name="Total 3 5 7 3" xfId="39340"/>
    <cellStyle name="Total 3 5 8" xfId="39341"/>
    <cellStyle name="Total 3 5 8 2" xfId="39342"/>
    <cellStyle name="Total 3 5 8 2 2" xfId="39343"/>
    <cellStyle name="Total 3 5 8 3" xfId="39344"/>
    <cellStyle name="Total 3 5 9" xfId="39345"/>
    <cellStyle name="Total 3 5 9 2" xfId="39346"/>
    <cellStyle name="Total 3 5 9 2 2" xfId="39347"/>
    <cellStyle name="Total 3 5 9 3" xfId="39348"/>
    <cellStyle name="Total 3 6" xfId="1087"/>
    <cellStyle name="Total 3 6 10" xfId="39349"/>
    <cellStyle name="Total 3 6 10 2" xfId="39350"/>
    <cellStyle name="Total 3 6 10 2 2" xfId="39351"/>
    <cellStyle name="Total 3 6 10 3" xfId="39352"/>
    <cellStyle name="Total 3 6 11" xfId="39353"/>
    <cellStyle name="Total 3 6 11 2" xfId="39354"/>
    <cellStyle name="Total 3 6 11 2 2" xfId="39355"/>
    <cellStyle name="Total 3 6 11 3" xfId="39356"/>
    <cellStyle name="Total 3 6 12" xfId="39357"/>
    <cellStyle name="Total 3 6 12 2" xfId="39358"/>
    <cellStyle name="Total 3 6 12 2 2" xfId="39359"/>
    <cellStyle name="Total 3 6 12 3" xfId="39360"/>
    <cellStyle name="Total 3 6 13" xfId="39361"/>
    <cellStyle name="Total 3 6 13 2" xfId="39362"/>
    <cellStyle name="Total 3 6 13 2 2" xfId="39363"/>
    <cellStyle name="Total 3 6 13 3" xfId="39364"/>
    <cellStyle name="Total 3 6 14" xfId="39365"/>
    <cellStyle name="Total 3 6 14 2" xfId="39366"/>
    <cellStyle name="Total 3 6 14 2 2" xfId="39367"/>
    <cellStyle name="Total 3 6 14 3" xfId="39368"/>
    <cellStyle name="Total 3 6 15" xfId="39369"/>
    <cellStyle name="Total 3 6 15 2" xfId="39370"/>
    <cellStyle name="Total 3 6 15 2 2" xfId="39371"/>
    <cellStyle name="Total 3 6 15 3" xfId="39372"/>
    <cellStyle name="Total 3 6 16" xfId="39373"/>
    <cellStyle name="Total 3 6 16 2" xfId="39374"/>
    <cellStyle name="Total 3 6 16 2 2" xfId="39375"/>
    <cellStyle name="Total 3 6 16 3" xfId="39376"/>
    <cellStyle name="Total 3 6 17" xfId="39377"/>
    <cellStyle name="Total 3 6 17 2" xfId="39378"/>
    <cellStyle name="Total 3 6 17 2 2" xfId="39379"/>
    <cellStyle name="Total 3 6 17 3" xfId="39380"/>
    <cellStyle name="Total 3 6 18" xfId="39381"/>
    <cellStyle name="Total 3 6 18 2" xfId="39382"/>
    <cellStyle name="Total 3 6 18 2 2" xfId="39383"/>
    <cellStyle name="Total 3 6 18 3" xfId="39384"/>
    <cellStyle name="Total 3 6 19" xfId="39385"/>
    <cellStyle name="Total 3 6 19 2" xfId="39386"/>
    <cellStyle name="Total 3 6 19 2 2" xfId="39387"/>
    <cellStyle name="Total 3 6 19 3" xfId="39388"/>
    <cellStyle name="Total 3 6 2" xfId="39389"/>
    <cellStyle name="Total 3 6 2 2" xfId="39390"/>
    <cellStyle name="Total 3 6 2 2 2" xfId="39391"/>
    <cellStyle name="Total 3 6 2 3" xfId="39392"/>
    <cellStyle name="Total 3 6 20" xfId="39393"/>
    <cellStyle name="Total 3 6 20 2" xfId="39394"/>
    <cellStyle name="Total 3 6 20 2 2" xfId="39395"/>
    <cellStyle name="Total 3 6 20 3" xfId="39396"/>
    <cellStyle name="Total 3 6 21" xfId="39397"/>
    <cellStyle name="Total 3 6 21 2" xfId="39398"/>
    <cellStyle name="Total 3 6 22" xfId="39399"/>
    <cellStyle name="Total 3 6 3" xfId="39400"/>
    <cellStyle name="Total 3 6 3 2" xfId="39401"/>
    <cellStyle name="Total 3 6 3 2 2" xfId="39402"/>
    <cellStyle name="Total 3 6 3 3" xfId="39403"/>
    <cellStyle name="Total 3 6 4" xfId="39404"/>
    <cellStyle name="Total 3 6 4 2" xfId="39405"/>
    <cellStyle name="Total 3 6 4 2 2" xfId="39406"/>
    <cellStyle name="Total 3 6 4 3" xfId="39407"/>
    <cellStyle name="Total 3 6 5" xfId="39408"/>
    <cellStyle name="Total 3 6 5 2" xfId="39409"/>
    <cellStyle name="Total 3 6 5 2 2" xfId="39410"/>
    <cellStyle name="Total 3 6 5 3" xfId="39411"/>
    <cellStyle name="Total 3 6 6" xfId="39412"/>
    <cellStyle name="Total 3 6 6 2" xfId="39413"/>
    <cellStyle name="Total 3 6 6 2 2" xfId="39414"/>
    <cellStyle name="Total 3 6 6 3" xfId="39415"/>
    <cellStyle name="Total 3 6 7" xfId="39416"/>
    <cellStyle name="Total 3 6 7 2" xfId="39417"/>
    <cellStyle name="Total 3 6 7 2 2" xfId="39418"/>
    <cellStyle name="Total 3 6 7 3" xfId="39419"/>
    <cellStyle name="Total 3 6 8" xfId="39420"/>
    <cellStyle name="Total 3 6 8 2" xfId="39421"/>
    <cellStyle name="Total 3 6 8 2 2" xfId="39422"/>
    <cellStyle name="Total 3 6 8 3" xfId="39423"/>
    <cellStyle name="Total 3 6 9" xfId="39424"/>
    <cellStyle name="Total 3 6 9 2" xfId="39425"/>
    <cellStyle name="Total 3 6 9 2 2" xfId="39426"/>
    <cellStyle name="Total 3 6 9 3" xfId="39427"/>
    <cellStyle name="Total 3 7" xfId="1088"/>
    <cellStyle name="Total 3 7 2" xfId="39428"/>
    <cellStyle name="Total 3 7 2 2" xfId="39429"/>
    <cellStyle name="Total 3 7 3" xfId="39430"/>
    <cellStyle name="Total 3 8" xfId="39431"/>
    <cellStyle name="Total 3 8 2" xfId="39432"/>
    <cellStyle name="Total 3 8 2 2" xfId="39433"/>
    <cellStyle name="Total 3 8 3" xfId="39434"/>
    <cellStyle name="Total 3 9" xfId="39435"/>
    <cellStyle name="Total 3 9 2" xfId="39436"/>
    <cellStyle name="Total 3 9 2 2" xfId="39437"/>
    <cellStyle name="Total 3 9 3" xfId="39438"/>
    <cellStyle name="Total 4" xfId="1089"/>
    <cellStyle name="Total 4 10" xfId="39439"/>
    <cellStyle name="Total 4 10 2" xfId="39440"/>
    <cellStyle name="Total 4 10 2 2" xfId="39441"/>
    <cellStyle name="Total 4 10 3" xfId="39442"/>
    <cellStyle name="Total 4 11" xfId="39443"/>
    <cellStyle name="Total 4 11 2" xfId="39444"/>
    <cellStyle name="Total 4 11 2 2" xfId="39445"/>
    <cellStyle name="Total 4 11 3" xfId="39446"/>
    <cellStyle name="Total 4 12" xfId="39447"/>
    <cellStyle name="Total 4 12 2" xfId="39448"/>
    <cellStyle name="Total 4 12 2 2" xfId="39449"/>
    <cellStyle name="Total 4 12 3" xfId="39450"/>
    <cellStyle name="Total 4 13" xfId="39451"/>
    <cellStyle name="Total 4 13 2" xfId="39452"/>
    <cellStyle name="Total 4 13 2 2" xfId="39453"/>
    <cellStyle name="Total 4 13 3" xfId="39454"/>
    <cellStyle name="Total 4 14" xfId="39455"/>
    <cellStyle name="Total 4 14 2" xfId="39456"/>
    <cellStyle name="Total 4 14 2 2" xfId="39457"/>
    <cellStyle name="Total 4 14 3" xfId="39458"/>
    <cellStyle name="Total 4 15" xfId="39459"/>
    <cellStyle name="Total 4 15 2" xfId="39460"/>
    <cellStyle name="Total 4 15 2 2" xfId="39461"/>
    <cellStyle name="Total 4 15 3" xfId="39462"/>
    <cellStyle name="Total 4 16" xfId="39463"/>
    <cellStyle name="Total 4 16 2" xfId="39464"/>
    <cellStyle name="Total 4 16 2 2" xfId="39465"/>
    <cellStyle name="Total 4 16 3" xfId="39466"/>
    <cellStyle name="Total 4 17" xfId="39467"/>
    <cellStyle name="Total 4 17 2" xfId="39468"/>
    <cellStyle name="Total 4 17 2 2" xfId="39469"/>
    <cellStyle name="Total 4 17 3" xfId="39470"/>
    <cellStyle name="Total 4 18" xfId="39471"/>
    <cellStyle name="Total 4 18 2" xfId="39472"/>
    <cellStyle name="Total 4 18 2 2" xfId="39473"/>
    <cellStyle name="Total 4 18 3" xfId="39474"/>
    <cellStyle name="Total 4 19" xfId="39475"/>
    <cellStyle name="Total 4 19 2" xfId="39476"/>
    <cellStyle name="Total 4 19 2 2" xfId="39477"/>
    <cellStyle name="Total 4 19 3" xfId="39478"/>
    <cellStyle name="Total 4 2" xfId="1090"/>
    <cellStyle name="Total 4 2 10" xfId="39479"/>
    <cellStyle name="Total 4 2 10 2" xfId="39480"/>
    <cellStyle name="Total 4 2 10 2 2" xfId="39481"/>
    <cellStyle name="Total 4 2 10 3" xfId="39482"/>
    <cellStyle name="Total 4 2 11" xfId="39483"/>
    <cellStyle name="Total 4 2 11 2" xfId="39484"/>
    <cellStyle name="Total 4 2 11 2 2" xfId="39485"/>
    <cellStyle name="Total 4 2 11 3" xfId="39486"/>
    <cellStyle name="Total 4 2 12" xfId="39487"/>
    <cellStyle name="Total 4 2 12 2" xfId="39488"/>
    <cellStyle name="Total 4 2 12 2 2" xfId="39489"/>
    <cellStyle name="Total 4 2 12 3" xfId="39490"/>
    <cellStyle name="Total 4 2 13" xfId="39491"/>
    <cellStyle name="Total 4 2 13 2" xfId="39492"/>
    <cellStyle name="Total 4 2 13 2 2" xfId="39493"/>
    <cellStyle name="Total 4 2 13 3" xfId="39494"/>
    <cellStyle name="Total 4 2 14" xfId="39495"/>
    <cellStyle name="Total 4 2 14 2" xfId="39496"/>
    <cellStyle name="Total 4 2 14 2 2" xfId="39497"/>
    <cellStyle name="Total 4 2 14 3" xfId="39498"/>
    <cellStyle name="Total 4 2 15" xfId="39499"/>
    <cellStyle name="Total 4 2 15 2" xfId="39500"/>
    <cellStyle name="Total 4 2 15 2 2" xfId="39501"/>
    <cellStyle name="Total 4 2 15 3" xfId="39502"/>
    <cellStyle name="Total 4 2 16" xfId="39503"/>
    <cellStyle name="Total 4 2 16 2" xfId="39504"/>
    <cellStyle name="Total 4 2 16 2 2" xfId="39505"/>
    <cellStyle name="Total 4 2 16 3" xfId="39506"/>
    <cellStyle name="Total 4 2 17" xfId="39507"/>
    <cellStyle name="Total 4 2 17 2" xfId="39508"/>
    <cellStyle name="Total 4 2 17 2 2" xfId="39509"/>
    <cellStyle name="Total 4 2 17 3" xfId="39510"/>
    <cellStyle name="Total 4 2 18" xfId="39511"/>
    <cellStyle name="Total 4 2 18 2" xfId="39512"/>
    <cellStyle name="Total 4 2 18 2 2" xfId="39513"/>
    <cellStyle name="Total 4 2 18 3" xfId="39514"/>
    <cellStyle name="Total 4 2 19" xfId="39515"/>
    <cellStyle name="Total 4 2 19 2" xfId="39516"/>
    <cellStyle name="Total 4 2 19 2 2" xfId="39517"/>
    <cellStyle name="Total 4 2 19 3" xfId="39518"/>
    <cellStyle name="Total 4 2 2" xfId="1091"/>
    <cellStyle name="Total 4 2 2 10" xfId="39519"/>
    <cellStyle name="Total 4 2 2 10 2" xfId="39520"/>
    <cellStyle name="Total 4 2 2 10 2 2" xfId="39521"/>
    <cellStyle name="Total 4 2 2 10 3" xfId="39522"/>
    <cellStyle name="Total 4 2 2 11" xfId="39523"/>
    <cellStyle name="Total 4 2 2 11 2" xfId="39524"/>
    <cellStyle name="Total 4 2 2 11 2 2" xfId="39525"/>
    <cellStyle name="Total 4 2 2 11 3" xfId="39526"/>
    <cellStyle name="Total 4 2 2 12" xfId="39527"/>
    <cellStyle name="Total 4 2 2 12 2" xfId="39528"/>
    <cellStyle name="Total 4 2 2 12 2 2" xfId="39529"/>
    <cellStyle name="Total 4 2 2 12 3" xfId="39530"/>
    <cellStyle name="Total 4 2 2 13" xfId="39531"/>
    <cellStyle name="Total 4 2 2 13 2" xfId="39532"/>
    <cellStyle name="Total 4 2 2 13 2 2" xfId="39533"/>
    <cellStyle name="Total 4 2 2 13 3" xfId="39534"/>
    <cellStyle name="Total 4 2 2 14" xfId="39535"/>
    <cellStyle name="Total 4 2 2 14 2" xfId="39536"/>
    <cellStyle name="Total 4 2 2 14 2 2" xfId="39537"/>
    <cellStyle name="Total 4 2 2 14 3" xfId="39538"/>
    <cellStyle name="Total 4 2 2 15" xfId="39539"/>
    <cellStyle name="Total 4 2 2 15 2" xfId="39540"/>
    <cellStyle name="Total 4 2 2 15 2 2" xfId="39541"/>
    <cellStyle name="Total 4 2 2 15 3" xfId="39542"/>
    <cellStyle name="Total 4 2 2 16" xfId="39543"/>
    <cellStyle name="Total 4 2 2 16 2" xfId="39544"/>
    <cellStyle name="Total 4 2 2 16 2 2" xfId="39545"/>
    <cellStyle name="Total 4 2 2 16 3" xfId="39546"/>
    <cellStyle name="Total 4 2 2 17" xfId="39547"/>
    <cellStyle name="Total 4 2 2 17 2" xfId="39548"/>
    <cellStyle name="Total 4 2 2 17 2 2" xfId="39549"/>
    <cellStyle name="Total 4 2 2 17 3" xfId="39550"/>
    <cellStyle name="Total 4 2 2 18" xfId="39551"/>
    <cellStyle name="Total 4 2 2 18 2" xfId="39552"/>
    <cellStyle name="Total 4 2 2 19" xfId="39553"/>
    <cellStyle name="Total 4 2 2 2" xfId="39554"/>
    <cellStyle name="Total 4 2 2 2 10" xfId="39555"/>
    <cellStyle name="Total 4 2 2 2 10 2" xfId="39556"/>
    <cellStyle name="Total 4 2 2 2 10 2 2" xfId="39557"/>
    <cellStyle name="Total 4 2 2 2 10 3" xfId="39558"/>
    <cellStyle name="Total 4 2 2 2 11" xfId="39559"/>
    <cellStyle name="Total 4 2 2 2 11 2" xfId="39560"/>
    <cellStyle name="Total 4 2 2 2 11 2 2" xfId="39561"/>
    <cellStyle name="Total 4 2 2 2 11 3" xfId="39562"/>
    <cellStyle name="Total 4 2 2 2 12" xfId="39563"/>
    <cellStyle name="Total 4 2 2 2 12 2" xfId="39564"/>
    <cellStyle name="Total 4 2 2 2 12 2 2" xfId="39565"/>
    <cellStyle name="Total 4 2 2 2 12 3" xfId="39566"/>
    <cellStyle name="Total 4 2 2 2 13" xfId="39567"/>
    <cellStyle name="Total 4 2 2 2 13 2" xfId="39568"/>
    <cellStyle name="Total 4 2 2 2 13 2 2" xfId="39569"/>
    <cellStyle name="Total 4 2 2 2 13 3" xfId="39570"/>
    <cellStyle name="Total 4 2 2 2 14" xfId="39571"/>
    <cellStyle name="Total 4 2 2 2 14 2" xfId="39572"/>
    <cellStyle name="Total 4 2 2 2 14 2 2" xfId="39573"/>
    <cellStyle name="Total 4 2 2 2 14 3" xfId="39574"/>
    <cellStyle name="Total 4 2 2 2 15" xfId="39575"/>
    <cellStyle name="Total 4 2 2 2 15 2" xfId="39576"/>
    <cellStyle name="Total 4 2 2 2 15 2 2" xfId="39577"/>
    <cellStyle name="Total 4 2 2 2 15 3" xfId="39578"/>
    <cellStyle name="Total 4 2 2 2 16" xfId="39579"/>
    <cellStyle name="Total 4 2 2 2 16 2" xfId="39580"/>
    <cellStyle name="Total 4 2 2 2 16 2 2" xfId="39581"/>
    <cellStyle name="Total 4 2 2 2 16 3" xfId="39582"/>
    <cellStyle name="Total 4 2 2 2 17" xfId="39583"/>
    <cellStyle name="Total 4 2 2 2 17 2" xfId="39584"/>
    <cellStyle name="Total 4 2 2 2 17 2 2" xfId="39585"/>
    <cellStyle name="Total 4 2 2 2 17 3" xfId="39586"/>
    <cellStyle name="Total 4 2 2 2 18" xfId="39587"/>
    <cellStyle name="Total 4 2 2 2 18 2" xfId="39588"/>
    <cellStyle name="Total 4 2 2 2 18 2 2" xfId="39589"/>
    <cellStyle name="Total 4 2 2 2 18 3" xfId="39590"/>
    <cellStyle name="Total 4 2 2 2 19" xfId="39591"/>
    <cellStyle name="Total 4 2 2 2 19 2" xfId="39592"/>
    <cellStyle name="Total 4 2 2 2 19 2 2" xfId="39593"/>
    <cellStyle name="Total 4 2 2 2 19 3" xfId="39594"/>
    <cellStyle name="Total 4 2 2 2 2" xfId="39595"/>
    <cellStyle name="Total 4 2 2 2 2 2" xfId="39596"/>
    <cellStyle name="Total 4 2 2 2 2 2 2" xfId="39597"/>
    <cellStyle name="Total 4 2 2 2 2 3" xfId="39598"/>
    <cellStyle name="Total 4 2 2 2 20" xfId="39599"/>
    <cellStyle name="Total 4 2 2 2 20 2" xfId="39600"/>
    <cellStyle name="Total 4 2 2 2 20 2 2" xfId="39601"/>
    <cellStyle name="Total 4 2 2 2 20 3" xfId="39602"/>
    <cellStyle name="Total 4 2 2 2 21" xfId="39603"/>
    <cellStyle name="Total 4 2 2 2 21 2" xfId="39604"/>
    <cellStyle name="Total 4 2 2 2 22" xfId="39605"/>
    <cellStyle name="Total 4 2 2 2 3" xfId="39606"/>
    <cellStyle name="Total 4 2 2 2 3 2" xfId="39607"/>
    <cellStyle name="Total 4 2 2 2 3 2 2" xfId="39608"/>
    <cellStyle name="Total 4 2 2 2 3 3" xfId="39609"/>
    <cellStyle name="Total 4 2 2 2 4" xfId="39610"/>
    <cellStyle name="Total 4 2 2 2 4 2" xfId="39611"/>
    <cellStyle name="Total 4 2 2 2 4 2 2" xfId="39612"/>
    <cellStyle name="Total 4 2 2 2 4 3" xfId="39613"/>
    <cellStyle name="Total 4 2 2 2 5" xfId="39614"/>
    <cellStyle name="Total 4 2 2 2 5 2" xfId="39615"/>
    <cellStyle name="Total 4 2 2 2 5 2 2" xfId="39616"/>
    <cellStyle name="Total 4 2 2 2 5 3" xfId="39617"/>
    <cellStyle name="Total 4 2 2 2 6" xfId="39618"/>
    <cellStyle name="Total 4 2 2 2 6 2" xfId="39619"/>
    <cellStyle name="Total 4 2 2 2 6 2 2" xfId="39620"/>
    <cellStyle name="Total 4 2 2 2 6 3" xfId="39621"/>
    <cellStyle name="Total 4 2 2 2 7" xfId="39622"/>
    <cellStyle name="Total 4 2 2 2 7 2" xfId="39623"/>
    <cellStyle name="Total 4 2 2 2 7 2 2" xfId="39624"/>
    <cellStyle name="Total 4 2 2 2 7 3" xfId="39625"/>
    <cellStyle name="Total 4 2 2 2 8" xfId="39626"/>
    <cellStyle name="Total 4 2 2 2 8 2" xfId="39627"/>
    <cellStyle name="Total 4 2 2 2 8 2 2" xfId="39628"/>
    <cellStyle name="Total 4 2 2 2 8 3" xfId="39629"/>
    <cellStyle name="Total 4 2 2 2 9" xfId="39630"/>
    <cellStyle name="Total 4 2 2 2 9 2" xfId="39631"/>
    <cellStyle name="Total 4 2 2 2 9 2 2" xfId="39632"/>
    <cellStyle name="Total 4 2 2 2 9 3" xfId="39633"/>
    <cellStyle name="Total 4 2 2 3" xfId="39634"/>
    <cellStyle name="Total 4 2 2 3 2" xfId="39635"/>
    <cellStyle name="Total 4 2 2 3 2 2" xfId="39636"/>
    <cellStyle name="Total 4 2 2 3 3" xfId="39637"/>
    <cellStyle name="Total 4 2 2 4" xfId="39638"/>
    <cellStyle name="Total 4 2 2 4 2" xfId="39639"/>
    <cellStyle name="Total 4 2 2 4 2 2" xfId="39640"/>
    <cellStyle name="Total 4 2 2 4 3" xfId="39641"/>
    <cellStyle name="Total 4 2 2 5" xfId="39642"/>
    <cellStyle name="Total 4 2 2 5 2" xfId="39643"/>
    <cellStyle name="Total 4 2 2 5 2 2" xfId="39644"/>
    <cellStyle name="Total 4 2 2 5 3" xfId="39645"/>
    <cellStyle name="Total 4 2 2 6" xfId="39646"/>
    <cellStyle name="Total 4 2 2 6 2" xfId="39647"/>
    <cellStyle name="Total 4 2 2 6 2 2" xfId="39648"/>
    <cellStyle name="Total 4 2 2 6 3" xfId="39649"/>
    <cellStyle name="Total 4 2 2 7" xfId="39650"/>
    <cellStyle name="Total 4 2 2 7 2" xfId="39651"/>
    <cellStyle name="Total 4 2 2 7 2 2" xfId="39652"/>
    <cellStyle name="Total 4 2 2 7 3" xfId="39653"/>
    <cellStyle name="Total 4 2 2 8" xfId="39654"/>
    <cellStyle name="Total 4 2 2 8 2" xfId="39655"/>
    <cellStyle name="Total 4 2 2 8 2 2" xfId="39656"/>
    <cellStyle name="Total 4 2 2 8 3" xfId="39657"/>
    <cellStyle name="Total 4 2 2 9" xfId="39658"/>
    <cellStyle name="Total 4 2 2 9 2" xfId="39659"/>
    <cellStyle name="Total 4 2 2 9 2 2" xfId="39660"/>
    <cellStyle name="Total 4 2 2 9 3" xfId="39661"/>
    <cellStyle name="Total 4 2 20" xfId="39662"/>
    <cellStyle name="Total 4 2 20 2" xfId="39663"/>
    <cellStyle name="Total 4 2 20 2 2" xfId="39664"/>
    <cellStyle name="Total 4 2 20 3" xfId="39665"/>
    <cellStyle name="Total 4 2 21" xfId="39666"/>
    <cellStyle name="Total 4 2 21 2" xfId="39667"/>
    <cellStyle name="Total 4 2 22" xfId="39668"/>
    <cellStyle name="Total 4 2 3" xfId="1092"/>
    <cellStyle name="Total 4 2 3 10" xfId="39669"/>
    <cellStyle name="Total 4 2 3 10 2" xfId="39670"/>
    <cellStyle name="Total 4 2 3 10 2 2" xfId="39671"/>
    <cellStyle name="Total 4 2 3 10 3" xfId="39672"/>
    <cellStyle name="Total 4 2 3 11" xfId="39673"/>
    <cellStyle name="Total 4 2 3 11 2" xfId="39674"/>
    <cellStyle name="Total 4 2 3 11 2 2" xfId="39675"/>
    <cellStyle name="Total 4 2 3 11 3" xfId="39676"/>
    <cellStyle name="Total 4 2 3 12" xfId="39677"/>
    <cellStyle name="Total 4 2 3 12 2" xfId="39678"/>
    <cellStyle name="Total 4 2 3 12 2 2" xfId="39679"/>
    <cellStyle name="Total 4 2 3 12 3" xfId="39680"/>
    <cellStyle name="Total 4 2 3 13" xfId="39681"/>
    <cellStyle name="Total 4 2 3 13 2" xfId="39682"/>
    <cellStyle name="Total 4 2 3 13 2 2" xfId="39683"/>
    <cellStyle name="Total 4 2 3 13 3" xfId="39684"/>
    <cellStyle name="Total 4 2 3 14" xfId="39685"/>
    <cellStyle name="Total 4 2 3 14 2" xfId="39686"/>
    <cellStyle name="Total 4 2 3 14 2 2" xfId="39687"/>
    <cellStyle name="Total 4 2 3 14 3" xfId="39688"/>
    <cellStyle name="Total 4 2 3 15" xfId="39689"/>
    <cellStyle name="Total 4 2 3 15 2" xfId="39690"/>
    <cellStyle name="Total 4 2 3 15 2 2" xfId="39691"/>
    <cellStyle name="Total 4 2 3 15 3" xfId="39692"/>
    <cellStyle name="Total 4 2 3 16" xfId="39693"/>
    <cellStyle name="Total 4 2 3 16 2" xfId="39694"/>
    <cellStyle name="Total 4 2 3 16 2 2" xfId="39695"/>
    <cellStyle name="Total 4 2 3 16 3" xfId="39696"/>
    <cellStyle name="Total 4 2 3 17" xfId="39697"/>
    <cellStyle name="Total 4 2 3 17 2" xfId="39698"/>
    <cellStyle name="Total 4 2 3 17 2 2" xfId="39699"/>
    <cellStyle name="Total 4 2 3 17 3" xfId="39700"/>
    <cellStyle name="Total 4 2 3 18" xfId="39701"/>
    <cellStyle name="Total 4 2 3 18 2" xfId="39702"/>
    <cellStyle name="Total 4 2 3 19" xfId="39703"/>
    <cellStyle name="Total 4 2 3 2" xfId="39704"/>
    <cellStyle name="Total 4 2 3 2 10" xfId="39705"/>
    <cellStyle name="Total 4 2 3 2 10 2" xfId="39706"/>
    <cellStyle name="Total 4 2 3 2 10 2 2" xfId="39707"/>
    <cellStyle name="Total 4 2 3 2 10 3" xfId="39708"/>
    <cellStyle name="Total 4 2 3 2 11" xfId="39709"/>
    <cellStyle name="Total 4 2 3 2 11 2" xfId="39710"/>
    <cellStyle name="Total 4 2 3 2 11 2 2" xfId="39711"/>
    <cellStyle name="Total 4 2 3 2 11 3" xfId="39712"/>
    <cellStyle name="Total 4 2 3 2 12" xfId="39713"/>
    <cellStyle name="Total 4 2 3 2 12 2" xfId="39714"/>
    <cellStyle name="Total 4 2 3 2 12 2 2" xfId="39715"/>
    <cellStyle name="Total 4 2 3 2 12 3" xfId="39716"/>
    <cellStyle name="Total 4 2 3 2 13" xfId="39717"/>
    <cellStyle name="Total 4 2 3 2 13 2" xfId="39718"/>
    <cellStyle name="Total 4 2 3 2 13 2 2" xfId="39719"/>
    <cellStyle name="Total 4 2 3 2 13 3" xfId="39720"/>
    <cellStyle name="Total 4 2 3 2 14" xfId="39721"/>
    <cellStyle name="Total 4 2 3 2 14 2" xfId="39722"/>
    <cellStyle name="Total 4 2 3 2 14 2 2" xfId="39723"/>
    <cellStyle name="Total 4 2 3 2 14 3" xfId="39724"/>
    <cellStyle name="Total 4 2 3 2 15" xfId="39725"/>
    <cellStyle name="Total 4 2 3 2 15 2" xfId="39726"/>
    <cellStyle name="Total 4 2 3 2 15 2 2" xfId="39727"/>
    <cellStyle name="Total 4 2 3 2 15 3" xfId="39728"/>
    <cellStyle name="Total 4 2 3 2 16" xfId="39729"/>
    <cellStyle name="Total 4 2 3 2 16 2" xfId="39730"/>
    <cellStyle name="Total 4 2 3 2 16 2 2" xfId="39731"/>
    <cellStyle name="Total 4 2 3 2 16 3" xfId="39732"/>
    <cellStyle name="Total 4 2 3 2 17" xfId="39733"/>
    <cellStyle name="Total 4 2 3 2 17 2" xfId="39734"/>
    <cellStyle name="Total 4 2 3 2 17 2 2" xfId="39735"/>
    <cellStyle name="Total 4 2 3 2 17 3" xfId="39736"/>
    <cellStyle name="Total 4 2 3 2 18" xfId="39737"/>
    <cellStyle name="Total 4 2 3 2 18 2" xfId="39738"/>
    <cellStyle name="Total 4 2 3 2 18 2 2" xfId="39739"/>
    <cellStyle name="Total 4 2 3 2 18 3" xfId="39740"/>
    <cellStyle name="Total 4 2 3 2 19" xfId="39741"/>
    <cellStyle name="Total 4 2 3 2 19 2" xfId="39742"/>
    <cellStyle name="Total 4 2 3 2 19 2 2" xfId="39743"/>
    <cellStyle name="Total 4 2 3 2 19 3" xfId="39744"/>
    <cellStyle name="Total 4 2 3 2 2" xfId="39745"/>
    <cellStyle name="Total 4 2 3 2 2 2" xfId="39746"/>
    <cellStyle name="Total 4 2 3 2 2 2 2" xfId="39747"/>
    <cellStyle name="Total 4 2 3 2 2 3" xfId="39748"/>
    <cellStyle name="Total 4 2 3 2 20" xfId="39749"/>
    <cellStyle name="Total 4 2 3 2 20 2" xfId="39750"/>
    <cellStyle name="Total 4 2 3 2 20 2 2" xfId="39751"/>
    <cellStyle name="Total 4 2 3 2 20 3" xfId="39752"/>
    <cellStyle name="Total 4 2 3 2 21" xfId="39753"/>
    <cellStyle name="Total 4 2 3 2 21 2" xfId="39754"/>
    <cellStyle name="Total 4 2 3 2 22" xfId="39755"/>
    <cellStyle name="Total 4 2 3 2 3" xfId="39756"/>
    <cellStyle name="Total 4 2 3 2 3 2" xfId="39757"/>
    <cellStyle name="Total 4 2 3 2 3 2 2" xfId="39758"/>
    <cellStyle name="Total 4 2 3 2 3 3" xfId="39759"/>
    <cellStyle name="Total 4 2 3 2 4" xfId="39760"/>
    <cellStyle name="Total 4 2 3 2 4 2" xfId="39761"/>
    <cellStyle name="Total 4 2 3 2 4 2 2" xfId="39762"/>
    <cellStyle name="Total 4 2 3 2 4 3" xfId="39763"/>
    <cellStyle name="Total 4 2 3 2 5" xfId="39764"/>
    <cellStyle name="Total 4 2 3 2 5 2" xfId="39765"/>
    <cellStyle name="Total 4 2 3 2 5 2 2" xfId="39766"/>
    <cellStyle name="Total 4 2 3 2 5 3" xfId="39767"/>
    <cellStyle name="Total 4 2 3 2 6" xfId="39768"/>
    <cellStyle name="Total 4 2 3 2 6 2" xfId="39769"/>
    <cellStyle name="Total 4 2 3 2 6 2 2" xfId="39770"/>
    <cellStyle name="Total 4 2 3 2 6 3" xfId="39771"/>
    <cellStyle name="Total 4 2 3 2 7" xfId="39772"/>
    <cellStyle name="Total 4 2 3 2 7 2" xfId="39773"/>
    <cellStyle name="Total 4 2 3 2 7 2 2" xfId="39774"/>
    <cellStyle name="Total 4 2 3 2 7 3" xfId="39775"/>
    <cellStyle name="Total 4 2 3 2 8" xfId="39776"/>
    <cellStyle name="Total 4 2 3 2 8 2" xfId="39777"/>
    <cellStyle name="Total 4 2 3 2 8 2 2" xfId="39778"/>
    <cellStyle name="Total 4 2 3 2 8 3" xfId="39779"/>
    <cellStyle name="Total 4 2 3 2 9" xfId="39780"/>
    <cellStyle name="Total 4 2 3 2 9 2" xfId="39781"/>
    <cellStyle name="Total 4 2 3 2 9 2 2" xfId="39782"/>
    <cellStyle name="Total 4 2 3 2 9 3" xfId="39783"/>
    <cellStyle name="Total 4 2 3 3" xfId="39784"/>
    <cellStyle name="Total 4 2 3 3 2" xfId="39785"/>
    <cellStyle name="Total 4 2 3 3 2 2" xfId="39786"/>
    <cellStyle name="Total 4 2 3 3 3" xfId="39787"/>
    <cellStyle name="Total 4 2 3 4" xfId="39788"/>
    <cellStyle name="Total 4 2 3 4 2" xfId="39789"/>
    <cellStyle name="Total 4 2 3 4 2 2" xfId="39790"/>
    <cellStyle name="Total 4 2 3 4 3" xfId="39791"/>
    <cellStyle name="Total 4 2 3 5" xfId="39792"/>
    <cellStyle name="Total 4 2 3 5 2" xfId="39793"/>
    <cellStyle name="Total 4 2 3 5 2 2" xfId="39794"/>
    <cellStyle name="Total 4 2 3 5 3" xfId="39795"/>
    <cellStyle name="Total 4 2 3 6" xfId="39796"/>
    <cellStyle name="Total 4 2 3 6 2" xfId="39797"/>
    <cellStyle name="Total 4 2 3 6 2 2" xfId="39798"/>
    <cellStyle name="Total 4 2 3 6 3" xfId="39799"/>
    <cellStyle name="Total 4 2 3 7" xfId="39800"/>
    <cellStyle name="Total 4 2 3 7 2" xfId="39801"/>
    <cellStyle name="Total 4 2 3 7 2 2" xfId="39802"/>
    <cellStyle name="Total 4 2 3 7 3" xfId="39803"/>
    <cellStyle name="Total 4 2 3 8" xfId="39804"/>
    <cellStyle name="Total 4 2 3 8 2" xfId="39805"/>
    <cellStyle name="Total 4 2 3 8 2 2" xfId="39806"/>
    <cellStyle name="Total 4 2 3 8 3" xfId="39807"/>
    <cellStyle name="Total 4 2 3 9" xfId="39808"/>
    <cellStyle name="Total 4 2 3 9 2" xfId="39809"/>
    <cellStyle name="Total 4 2 3 9 2 2" xfId="39810"/>
    <cellStyle name="Total 4 2 3 9 3" xfId="39811"/>
    <cellStyle name="Total 4 2 4" xfId="1093"/>
    <cellStyle name="Total 4 2 4 10" xfId="39812"/>
    <cellStyle name="Total 4 2 4 10 2" xfId="39813"/>
    <cellStyle name="Total 4 2 4 10 2 2" xfId="39814"/>
    <cellStyle name="Total 4 2 4 10 3" xfId="39815"/>
    <cellStyle name="Total 4 2 4 11" xfId="39816"/>
    <cellStyle name="Total 4 2 4 11 2" xfId="39817"/>
    <cellStyle name="Total 4 2 4 11 2 2" xfId="39818"/>
    <cellStyle name="Total 4 2 4 11 3" xfId="39819"/>
    <cellStyle name="Total 4 2 4 12" xfId="39820"/>
    <cellStyle name="Total 4 2 4 12 2" xfId="39821"/>
    <cellStyle name="Total 4 2 4 12 2 2" xfId="39822"/>
    <cellStyle name="Total 4 2 4 12 3" xfId="39823"/>
    <cellStyle name="Total 4 2 4 13" xfId="39824"/>
    <cellStyle name="Total 4 2 4 13 2" xfId="39825"/>
    <cellStyle name="Total 4 2 4 13 2 2" xfId="39826"/>
    <cellStyle name="Total 4 2 4 13 3" xfId="39827"/>
    <cellStyle name="Total 4 2 4 14" xfId="39828"/>
    <cellStyle name="Total 4 2 4 14 2" xfId="39829"/>
    <cellStyle name="Total 4 2 4 14 2 2" xfId="39830"/>
    <cellStyle name="Total 4 2 4 14 3" xfId="39831"/>
    <cellStyle name="Total 4 2 4 15" xfId="39832"/>
    <cellStyle name="Total 4 2 4 15 2" xfId="39833"/>
    <cellStyle name="Total 4 2 4 15 2 2" xfId="39834"/>
    <cellStyle name="Total 4 2 4 15 3" xfId="39835"/>
    <cellStyle name="Total 4 2 4 16" xfId="39836"/>
    <cellStyle name="Total 4 2 4 16 2" xfId="39837"/>
    <cellStyle name="Total 4 2 4 16 2 2" xfId="39838"/>
    <cellStyle name="Total 4 2 4 16 3" xfId="39839"/>
    <cellStyle name="Total 4 2 4 17" xfId="39840"/>
    <cellStyle name="Total 4 2 4 17 2" xfId="39841"/>
    <cellStyle name="Total 4 2 4 17 2 2" xfId="39842"/>
    <cellStyle name="Total 4 2 4 17 3" xfId="39843"/>
    <cellStyle name="Total 4 2 4 18" xfId="39844"/>
    <cellStyle name="Total 4 2 4 18 2" xfId="39845"/>
    <cellStyle name="Total 4 2 4 18 2 2" xfId="39846"/>
    <cellStyle name="Total 4 2 4 18 3" xfId="39847"/>
    <cellStyle name="Total 4 2 4 19" xfId="39848"/>
    <cellStyle name="Total 4 2 4 19 2" xfId="39849"/>
    <cellStyle name="Total 4 2 4 19 2 2" xfId="39850"/>
    <cellStyle name="Total 4 2 4 19 3" xfId="39851"/>
    <cellStyle name="Total 4 2 4 2" xfId="39852"/>
    <cellStyle name="Total 4 2 4 2 10" xfId="39853"/>
    <cellStyle name="Total 4 2 4 2 10 2" xfId="39854"/>
    <cellStyle name="Total 4 2 4 2 10 2 2" xfId="39855"/>
    <cellStyle name="Total 4 2 4 2 10 3" xfId="39856"/>
    <cellStyle name="Total 4 2 4 2 11" xfId="39857"/>
    <cellStyle name="Total 4 2 4 2 11 2" xfId="39858"/>
    <cellStyle name="Total 4 2 4 2 11 2 2" xfId="39859"/>
    <cellStyle name="Total 4 2 4 2 11 3" xfId="39860"/>
    <cellStyle name="Total 4 2 4 2 12" xfId="39861"/>
    <cellStyle name="Total 4 2 4 2 12 2" xfId="39862"/>
    <cellStyle name="Total 4 2 4 2 12 2 2" xfId="39863"/>
    <cellStyle name="Total 4 2 4 2 12 3" xfId="39864"/>
    <cellStyle name="Total 4 2 4 2 13" xfId="39865"/>
    <cellStyle name="Total 4 2 4 2 13 2" xfId="39866"/>
    <cellStyle name="Total 4 2 4 2 13 2 2" xfId="39867"/>
    <cellStyle name="Total 4 2 4 2 13 3" xfId="39868"/>
    <cellStyle name="Total 4 2 4 2 14" xfId="39869"/>
    <cellStyle name="Total 4 2 4 2 14 2" xfId="39870"/>
    <cellStyle name="Total 4 2 4 2 14 2 2" xfId="39871"/>
    <cellStyle name="Total 4 2 4 2 14 3" xfId="39872"/>
    <cellStyle name="Total 4 2 4 2 15" xfId="39873"/>
    <cellStyle name="Total 4 2 4 2 15 2" xfId="39874"/>
    <cellStyle name="Total 4 2 4 2 15 2 2" xfId="39875"/>
    <cellStyle name="Total 4 2 4 2 15 3" xfId="39876"/>
    <cellStyle name="Total 4 2 4 2 16" xfId="39877"/>
    <cellStyle name="Total 4 2 4 2 16 2" xfId="39878"/>
    <cellStyle name="Total 4 2 4 2 16 2 2" xfId="39879"/>
    <cellStyle name="Total 4 2 4 2 16 3" xfId="39880"/>
    <cellStyle name="Total 4 2 4 2 17" xfId="39881"/>
    <cellStyle name="Total 4 2 4 2 17 2" xfId="39882"/>
    <cellStyle name="Total 4 2 4 2 17 2 2" xfId="39883"/>
    <cellStyle name="Total 4 2 4 2 17 3" xfId="39884"/>
    <cellStyle name="Total 4 2 4 2 18" xfId="39885"/>
    <cellStyle name="Total 4 2 4 2 18 2" xfId="39886"/>
    <cellStyle name="Total 4 2 4 2 18 2 2" xfId="39887"/>
    <cellStyle name="Total 4 2 4 2 18 3" xfId="39888"/>
    <cellStyle name="Total 4 2 4 2 19" xfId="39889"/>
    <cellStyle name="Total 4 2 4 2 19 2" xfId="39890"/>
    <cellStyle name="Total 4 2 4 2 19 2 2" xfId="39891"/>
    <cellStyle name="Total 4 2 4 2 19 3" xfId="39892"/>
    <cellStyle name="Total 4 2 4 2 2" xfId="39893"/>
    <cellStyle name="Total 4 2 4 2 2 2" xfId="39894"/>
    <cellStyle name="Total 4 2 4 2 2 2 2" xfId="39895"/>
    <cellStyle name="Total 4 2 4 2 2 3" xfId="39896"/>
    <cellStyle name="Total 4 2 4 2 20" xfId="39897"/>
    <cellStyle name="Total 4 2 4 2 20 2" xfId="39898"/>
    <cellStyle name="Total 4 2 4 2 20 2 2" xfId="39899"/>
    <cellStyle name="Total 4 2 4 2 20 3" xfId="39900"/>
    <cellStyle name="Total 4 2 4 2 21" xfId="39901"/>
    <cellStyle name="Total 4 2 4 2 21 2" xfId="39902"/>
    <cellStyle name="Total 4 2 4 2 22" xfId="39903"/>
    <cellStyle name="Total 4 2 4 2 3" xfId="39904"/>
    <cellStyle name="Total 4 2 4 2 3 2" xfId="39905"/>
    <cellStyle name="Total 4 2 4 2 3 2 2" xfId="39906"/>
    <cellStyle name="Total 4 2 4 2 3 3" xfId="39907"/>
    <cellStyle name="Total 4 2 4 2 4" xfId="39908"/>
    <cellStyle name="Total 4 2 4 2 4 2" xfId="39909"/>
    <cellStyle name="Total 4 2 4 2 4 2 2" xfId="39910"/>
    <cellStyle name="Total 4 2 4 2 4 3" xfId="39911"/>
    <cellStyle name="Total 4 2 4 2 5" xfId="39912"/>
    <cellStyle name="Total 4 2 4 2 5 2" xfId="39913"/>
    <cellStyle name="Total 4 2 4 2 5 2 2" xfId="39914"/>
    <cellStyle name="Total 4 2 4 2 5 3" xfId="39915"/>
    <cellStyle name="Total 4 2 4 2 6" xfId="39916"/>
    <cellStyle name="Total 4 2 4 2 6 2" xfId="39917"/>
    <cellStyle name="Total 4 2 4 2 6 2 2" xfId="39918"/>
    <cellStyle name="Total 4 2 4 2 6 3" xfId="39919"/>
    <cellStyle name="Total 4 2 4 2 7" xfId="39920"/>
    <cellStyle name="Total 4 2 4 2 7 2" xfId="39921"/>
    <cellStyle name="Total 4 2 4 2 7 2 2" xfId="39922"/>
    <cellStyle name="Total 4 2 4 2 7 3" xfId="39923"/>
    <cellStyle name="Total 4 2 4 2 8" xfId="39924"/>
    <cellStyle name="Total 4 2 4 2 8 2" xfId="39925"/>
    <cellStyle name="Total 4 2 4 2 8 2 2" xfId="39926"/>
    <cellStyle name="Total 4 2 4 2 8 3" xfId="39927"/>
    <cellStyle name="Total 4 2 4 2 9" xfId="39928"/>
    <cellStyle name="Total 4 2 4 2 9 2" xfId="39929"/>
    <cellStyle name="Total 4 2 4 2 9 2 2" xfId="39930"/>
    <cellStyle name="Total 4 2 4 2 9 3" xfId="39931"/>
    <cellStyle name="Total 4 2 4 20" xfId="39932"/>
    <cellStyle name="Total 4 2 4 20 2" xfId="39933"/>
    <cellStyle name="Total 4 2 4 20 2 2" xfId="39934"/>
    <cellStyle name="Total 4 2 4 20 3" xfId="39935"/>
    <cellStyle name="Total 4 2 4 21" xfId="39936"/>
    <cellStyle name="Total 4 2 4 21 2" xfId="39937"/>
    <cellStyle name="Total 4 2 4 21 2 2" xfId="39938"/>
    <cellStyle name="Total 4 2 4 21 3" xfId="39939"/>
    <cellStyle name="Total 4 2 4 22" xfId="39940"/>
    <cellStyle name="Total 4 2 4 22 2" xfId="39941"/>
    <cellStyle name="Total 4 2 4 23" xfId="39942"/>
    <cellStyle name="Total 4 2 4 3" xfId="39943"/>
    <cellStyle name="Total 4 2 4 3 2" xfId="39944"/>
    <cellStyle name="Total 4 2 4 3 2 2" xfId="39945"/>
    <cellStyle name="Total 4 2 4 3 3" xfId="39946"/>
    <cellStyle name="Total 4 2 4 4" xfId="39947"/>
    <cellStyle name="Total 4 2 4 4 2" xfId="39948"/>
    <cellStyle name="Total 4 2 4 4 2 2" xfId="39949"/>
    <cellStyle name="Total 4 2 4 4 3" xfId="39950"/>
    <cellStyle name="Total 4 2 4 5" xfId="39951"/>
    <cellStyle name="Total 4 2 4 5 2" xfId="39952"/>
    <cellStyle name="Total 4 2 4 5 2 2" xfId="39953"/>
    <cellStyle name="Total 4 2 4 5 3" xfId="39954"/>
    <cellStyle name="Total 4 2 4 6" xfId="39955"/>
    <cellStyle name="Total 4 2 4 6 2" xfId="39956"/>
    <cellStyle name="Total 4 2 4 6 2 2" xfId="39957"/>
    <cellStyle name="Total 4 2 4 6 3" xfId="39958"/>
    <cellStyle name="Total 4 2 4 7" xfId="39959"/>
    <cellStyle name="Total 4 2 4 7 2" xfId="39960"/>
    <cellStyle name="Total 4 2 4 7 2 2" xfId="39961"/>
    <cellStyle name="Total 4 2 4 7 3" xfId="39962"/>
    <cellStyle name="Total 4 2 4 8" xfId="39963"/>
    <cellStyle name="Total 4 2 4 8 2" xfId="39964"/>
    <cellStyle name="Total 4 2 4 8 2 2" xfId="39965"/>
    <cellStyle name="Total 4 2 4 8 3" xfId="39966"/>
    <cellStyle name="Total 4 2 4 9" xfId="39967"/>
    <cellStyle name="Total 4 2 4 9 2" xfId="39968"/>
    <cellStyle name="Total 4 2 4 9 2 2" xfId="39969"/>
    <cellStyle name="Total 4 2 4 9 3" xfId="39970"/>
    <cellStyle name="Total 4 2 5" xfId="1094"/>
    <cellStyle name="Total 4 2 5 10" xfId="39971"/>
    <cellStyle name="Total 4 2 5 10 2" xfId="39972"/>
    <cellStyle name="Total 4 2 5 10 2 2" xfId="39973"/>
    <cellStyle name="Total 4 2 5 10 3" xfId="39974"/>
    <cellStyle name="Total 4 2 5 11" xfId="39975"/>
    <cellStyle name="Total 4 2 5 11 2" xfId="39976"/>
    <cellStyle name="Total 4 2 5 11 2 2" xfId="39977"/>
    <cellStyle name="Total 4 2 5 11 3" xfId="39978"/>
    <cellStyle name="Total 4 2 5 12" xfId="39979"/>
    <cellStyle name="Total 4 2 5 12 2" xfId="39980"/>
    <cellStyle name="Total 4 2 5 12 2 2" xfId="39981"/>
    <cellStyle name="Total 4 2 5 12 3" xfId="39982"/>
    <cellStyle name="Total 4 2 5 13" xfId="39983"/>
    <cellStyle name="Total 4 2 5 13 2" xfId="39984"/>
    <cellStyle name="Total 4 2 5 13 2 2" xfId="39985"/>
    <cellStyle name="Total 4 2 5 13 3" xfId="39986"/>
    <cellStyle name="Total 4 2 5 14" xfId="39987"/>
    <cellStyle name="Total 4 2 5 14 2" xfId="39988"/>
    <cellStyle name="Total 4 2 5 14 2 2" xfId="39989"/>
    <cellStyle name="Total 4 2 5 14 3" xfId="39990"/>
    <cellStyle name="Total 4 2 5 15" xfId="39991"/>
    <cellStyle name="Total 4 2 5 15 2" xfId="39992"/>
    <cellStyle name="Total 4 2 5 15 2 2" xfId="39993"/>
    <cellStyle name="Total 4 2 5 15 3" xfId="39994"/>
    <cellStyle name="Total 4 2 5 16" xfId="39995"/>
    <cellStyle name="Total 4 2 5 16 2" xfId="39996"/>
    <cellStyle name="Total 4 2 5 16 2 2" xfId="39997"/>
    <cellStyle name="Total 4 2 5 16 3" xfId="39998"/>
    <cellStyle name="Total 4 2 5 17" xfId="39999"/>
    <cellStyle name="Total 4 2 5 17 2" xfId="40000"/>
    <cellStyle name="Total 4 2 5 17 2 2" xfId="40001"/>
    <cellStyle name="Total 4 2 5 17 3" xfId="40002"/>
    <cellStyle name="Total 4 2 5 18" xfId="40003"/>
    <cellStyle name="Total 4 2 5 18 2" xfId="40004"/>
    <cellStyle name="Total 4 2 5 18 2 2" xfId="40005"/>
    <cellStyle name="Total 4 2 5 18 3" xfId="40006"/>
    <cellStyle name="Total 4 2 5 19" xfId="40007"/>
    <cellStyle name="Total 4 2 5 19 2" xfId="40008"/>
    <cellStyle name="Total 4 2 5 19 2 2" xfId="40009"/>
    <cellStyle name="Total 4 2 5 19 3" xfId="40010"/>
    <cellStyle name="Total 4 2 5 2" xfId="40011"/>
    <cellStyle name="Total 4 2 5 2 2" xfId="40012"/>
    <cellStyle name="Total 4 2 5 2 2 2" xfId="40013"/>
    <cellStyle name="Total 4 2 5 2 3" xfId="40014"/>
    <cellStyle name="Total 4 2 5 20" xfId="40015"/>
    <cellStyle name="Total 4 2 5 20 2" xfId="40016"/>
    <cellStyle name="Total 4 2 5 20 2 2" xfId="40017"/>
    <cellStyle name="Total 4 2 5 20 3" xfId="40018"/>
    <cellStyle name="Total 4 2 5 21" xfId="40019"/>
    <cellStyle name="Total 4 2 5 21 2" xfId="40020"/>
    <cellStyle name="Total 4 2 5 22" xfId="40021"/>
    <cellStyle name="Total 4 2 5 3" xfId="40022"/>
    <cellStyle name="Total 4 2 5 3 2" xfId="40023"/>
    <cellStyle name="Total 4 2 5 3 2 2" xfId="40024"/>
    <cellStyle name="Total 4 2 5 3 3" xfId="40025"/>
    <cellStyle name="Total 4 2 5 4" xfId="40026"/>
    <cellStyle name="Total 4 2 5 4 2" xfId="40027"/>
    <cellStyle name="Total 4 2 5 4 2 2" xfId="40028"/>
    <cellStyle name="Total 4 2 5 4 3" xfId="40029"/>
    <cellStyle name="Total 4 2 5 5" xfId="40030"/>
    <cellStyle name="Total 4 2 5 5 2" xfId="40031"/>
    <cellStyle name="Total 4 2 5 5 2 2" xfId="40032"/>
    <cellStyle name="Total 4 2 5 5 3" xfId="40033"/>
    <cellStyle name="Total 4 2 5 6" xfId="40034"/>
    <cellStyle name="Total 4 2 5 6 2" xfId="40035"/>
    <cellStyle name="Total 4 2 5 6 2 2" xfId="40036"/>
    <cellStyle name="Total 4 2 5 6 3" xfId="40037"/>
    <cellStyle name="Total 4 2 5 7" xfId="40038"/>
    <cellStyle name="Total 4 2 5 7 2" xfId="40039"/>
    <cellStyle name="Total 4 2 5 7 2 2" xfId="40040"/>
    <cellStyle name="Total 4 2 5 7 3" xfId="40041"/>
    <cellStyle name="Total 4 2 5 8" xfId="40042"/>
    <cellStyle name="Total 4 2 5 8 2" xfId="40043"/>
    <cellStyle name="Total 4 2 5 8 2 2" xfId="40044"/>
    <cellStyle name="Total 4 2 5 8 3" xfId="40045"/>
    <cellStyle name="Total 4 2 5 9" xfId="40046"/>
    <cellStyle name="Total 4 2 5 9 2" xfId="40047"/>
    <cellStyle name="Total 4 2 5 9 2 2" xfId="40048"/>
    <cellStyle name="Total 4 2 5 9 3" xfId="40049"/>
    <cellStyle name="Total 4 2 6" xfId="1095"/>
    <cellStyle name="Total 4 2 6 2" xfId="40050"/>
    <cellStyle name="Total 4 2 6 2 2" xfId="40051"/>
    <cellStyle name="Total 4 2 6 3" xfId="40052"/>
    <cellStyle name="Total 4 2 7" xfId="40053"/>
    <cellStyle name="Total 4 2 7 2" xfId="40054"/>
    <cellStyle name="Total 4 2 7 2 2" xfId="40055"/>
    <cellStyle name="Total 4 2 7 3" xfId="40056"/>
    <cellStyle name="Total 4 2 8" xfId="40057"/>
    <cellStyle name="Total 4 2 8 2" xfId="40058"/>
    <cellStyle name="Total 4 2 8 2 2" xfId="40059"/>
    <cellStyle name="Total 4 2 8 3" xfId="40060"/>
    <cellStyle name="Total 4 2 9" xfId="40061"/>
    <cellStyle name="Total 4 2 9 2" xfId="40062"/>
    <cellStyle name="Total 4 2 9 2 2" xfId="40063"/>
    <cellStyle name="Total 4 2 9 3" xfId="40064"/>
    <cellStyle name="Total 4 20" xfId="40065"/>
    <cellStyle name="Total 4 20 2" xfId="40066"/>
    <cellStyle name="Total 4 20 2 2" xfId="40067"/>
    <cellStyle name="Total 4 20 3" xfId="40068"/>
    <cellStyle name="Total 4 21" xfId="40069"/>
    <cellStyle name="Total 4 21 2" xfId="40070"/>
    <cellStyle name="Total 4 21 2 2" xfId="40071"/>
    <cellStyle name="Total 4 21 3" xfId="40072"/>
    <cellStyle name="Total 4 22" xfId="40073"/>
    <cellStyle name="Total 4 22 2" xfId="40074"/>
    <cellStyle name="Total 4 23" xfId="40075"/>
    <cellStyle name="Total 4 24" xfId="40076"/>
    <cellStyle name="Total 4 25" xfId="40077"/>
    <cellStyle name="Total 4 26" xfId="40078"/>
    <cellStyle name="Total 4 3" xfId="1096"/>
    <cellStyle name="Total 4 3 10" xfId="40079"/>
    <cellStyle name="Total 4 3 10 2" xfId="40080"/>
    <cellStyle name="Total 4 3 10 2 2" xfId="40081"/>
    <cellStyle name="Total 4 3 10 3" xfId="40082"/>
    <cellStyle name="Total 4 3 11" xfId="40083"/>
    <cellStyle name="Total 4 3 11 2" xfId="40084"/>
    <cellStyle name="Total 4 3 11 2 2" xfId="40085"/>
    <cellStyle name="Total 4 3 11 3" xfId="40086"/>
    <cellStyle name="Total 4 3 12" xfId="40087"/>
    <cellStyle name="Total 4 3 12 2" xfId="40088"/>
    <cellStyle name="Total 4 3 12 2 2" xfId="40089"/>
    <cellStyle name="Total 4 3 12 3" xfId="40090"/>
    <cellStyle name="Total 4 3 13" xfId="40091"/>
    <cellStyle name="Total 4 3 13 2" xfId="40092"/>
    <cellStyle name="Total 4 3 13 2 2" xfId="40093"/>
    <cellStyle name="Total 4 3 13 3" xfId="40094"/>
    <cellStyle name="Total 4 3 14" xfId="40095"/>
    <cellStyle name="Total 4 3 14 2" xfId="40096"/>
    <cellStyle name="Total 4 3 14 2 2" xfId="40097"/>
    <cellStyle name="Total 4 3 14 3" xfId="40098"/>
    <cellStyle name="Total 4 3 15" xfId="40099"/>
    <cellStyle name="Total 4 3 15 2" xfId="40100"/>
    <cellStyle name="Total 4 3 15 2 2" xfId="40101"/>
    <cellStyle name="Total 4 3 15 3" xfId="40102"/>
    <cellStyle name="Total 4 3 16" xfId="40103"/>
    <cellStyle name="Total 4 3 16 2" xfId="40104"/>
    <cellStyle name="Total 4 3 16 2 2" xfId="40105"/>
    <cellStyle name="Total 4 3 16 3" xfId="40106"/>
    <cellStyle name="Total 4 3 17" xfId="40107"/>
    <cellStyle name="Total 4 3 17 2" xfId="40108"/>
    <cellStyle name="Total 4 3 17 2 2" xfId="40109"/>
    <cellStyle name="Total 4 3 17 3" xfId="40110"/>
    <cellStyle name="Total 4 3 18" xfId="40111"/>
    <cellStyle name="Total 4 3 18 2" xfId="40112"/>
    <cellStyle name="Total 4 3 19" xfId="40113"/>
    <cellStyle name="Total 4 3 2" xfId="1097"/>
    <cellStyle name="Total 4 3 2 10" xfId="40114"/>
    <cellStyle name="Total 4 3 2 10 2" xfId="40115"/>
    <cellStyle name="Total 4 3 2 10 2 2" xfId="40116"/>
    <cellStyle name="Total 4 3 2 10 3" xfId="40117"/>
    <cellStyle name="Total 4 3 2 11" xfId="40118"/>
    <cellStyle name="Total 4 3 2 11 2" xfId="40119"/>
    <cellStyle name="Total 4 3 2 11 2 2" xfId="40120"/>
    <cellStyle name="Total 4 3 2 11 3" xfId="40121"/>
    <cellStyle name="Total 4 3 2 12" xfId="40122"/>
    <cellStyle name="Total 4 3 2 12 2" xfId="40123"/>
    <cellStyle name="Total 4 3 2 12 2 2" xfId="40124"/>
    <cellStyle name="Total 4 3 2 12 3" xfId="40125"/>
    <cellStyle name="Total 4 3 2 13" xfId="40126"/>
    <cellStyle name="Total 4 3 2 13 2" xfId="40127"/>
    <cellStyle name="Total 4 3 2 13 2 2" xfId="40128"/>
    <cellStyle name="Total 4 3 2 13 3" xfId="40129"/>
    <cellStyle name="Total 4 3 2 14" xfId="40130"/>
    <cellStyle name="Total 4 3 2 14 2" xfId="40131"/>
    <cellStyle name="Total 4 3 2 14 2 2" xfId="40132"/>
    <cellStyle name="Total 4 3 2 14 3" xfId="40133"/>
    <cellStyle name="Total 4 3 2 15" xfId="40134"/>
    <cellStyle name="Total 4 3 2 15 2" xfId="40135"/>
    <cellStyle name="Total 4 3 2 15 2 2" xfId="40136"/>
    <cellStyle name="Total 4 3 2 15 3" xfId="40137"/>
    <cellStyle name="Total 4 3 2 16" xfId="40138"/>
    <cellStyle name="Total 4 3 2 16 2" xfId="40139"/>
    <cellStyle name="Total 4 3 2 16 2 2" xfId="40140"/>
    <cellStyle name="Total 4 3 2 16 3" xfId="40141"/>
    <cellStyle name="Total 4 3 2 17" xfId="40142"/>
    <cellStyle name="Total 4 3 2 17 2" xfId="40143"/>
    <cellStyle name="Total 4 3 2 17 2 2" xfId="40144"/>
    <cellStyle name="Total 4 3 2 17 3" xfId="40145"/>
    <cellStyle name="Total 4 3 2 18" xfId="40146"/>
    <cellStyle name="Total 4 3 2 18 2" xfId="40147"/>
    <cellStyle name="Total 4 3 2 18 2 2" xfId="40148"/>
    <cellStyle name="Total 4 3 2 18 3" xfId="40149"/>
    <cellStyle name="Total 4 3 2 19" xfId="40150"/>
    <cellStyle name="Total 4 3 2 19 2" xfId="40151"/>
    <cellStyle name="Total 4 3 2 19 2 2" xfId="40152"/>
    <cellStyle name="Total 4 3 2 19 3" xfId="40153"/>
    <cellStyle name="Total 4 3 2 2" xfId="40154"/>
    <cellStyle name="Total 4 3 2 2 2" xfId="40155"/>
    <cellStyle name="Total 4 3 2 2 2 2" xfId="40156"/>
    <cellStyle name="Total 4 3 2 2 3" xfId="40157"/>
    <cellStyle name="Total 4 3 2 20" xfId="40158"/>
    <cellStyle name="Total 4 3 2 20 2" xfId="40159"/>
    <cellStyle name="Total 4 3 2 20 2 2" xfId="40160"/>
    <cellStyle name="Total 4 3 2 20 3" xfId="40161"/>
    <cellStyle name="Total 4 3 2 21" xfId="40162"/>
    <cellStyle name="Total 4 3 2 21 2" xfId="40163"/>
    <cellStyle name="Total 4 3 2 22" xfId="40164"/>
    <cellStyle name="Total 4 3 2 3" xfId="40165"/>
    <cellStyle name="Total 4 3 2 3 2" xfId="40166"/>
    <cellStyle name="Total 4 3 2 3 2 2" xfId="40167"/>
    <cellStyle name="Total 4 3 2 3 3" xfId="40168"/>
    <cellStyle name="Total 4 3 2 4" xfId="40169"/>
    <cellStyle name="Total 4 3 2 4 2" xfId="40170"/>
    <cellStyle name="Total 4 3 2 4 2 2" xfId="40171"/>
    <cellStyle name="Total 4 3 2 4 3" xfId="40172"/>
    <cellStyle name="Total 4 3 2 5" xfId="40173"/>
    <cellStyle name="Total 4 3 2 5 2" xfId="40174"/>
    <cellStyle name="Total 4 3 2 5 2 2" xfId="40175"/>
    <cellStyle name="Total 4 3 2 5 3" xfId="40176"/>
    <cellStyle name="Total 4 3 2 6" xfId="40177"/>
    <cellStyle name="Total 4 3 2 6 2" xfId="40178"/>
    <cellStyle name="Total 4 3 2 6 2 2" xfId="40179"/>
    <cellStyle name="Total 4 3 2 6 3" xfId="40180"/>
    <cellStyle name="Total 4 3 2 7" xfId="40181"/>
    <cellStyle name="Total 4 3 2 7 2" xfId="40182"/>
    <cellStyle name="Total 4 3 2 7 2 2" xfId="40183"/>
    <cellStyle name="Total 4 3 2 7 3" xfId="40184"/>
    <cellStyle name="Total 4 3 2 8" xfId="40185"/>
    <cellStyle name="Total 4 3 2 8 2" xfId="40186"/>
    <cellStyle name="Total 4 3 2 8 2 2" xfId="40187"/>
    <cellStyle name="Total 4 3 2 8 3" xfId="40188"/>
    <cellStyle name="Total 4 3 2 9" xfId="40189"/>
    <cellStyle name="Total 4 3 2 9 2" xfId="40190"/>
    <cellStyle name="Total 4 3 2 9 2 2" xfId="40191"/>
    <cellStyle name="Total 4 3 2 9 3" xfId="40192"/>
    <cellStyle name="Total 4 3 3" xfId="1098"/>
    <cellStyle name="Total 4 3 3 2" xfId="40193"/>
    <cellStyle name="Total 4 3 3 2 2" xfId="40194"/>
    <cellStyle name="Total 4 3 3 3" xfId="40195"/>
    <cellStyle name="Total 4 3 4" xfId="1099"/>
    <cellStyle name="Total 4 3 4 2" xfId="40196"/>
    <cellStyle name="Total 4 3 4 2 2" xfId="40197"/>
    <cellStyle name="Total 4 3 4 3" xfId="40198"/>
    <cellStyle name="Total 4 3 5" xfId="1100"/>
    <cellStyle name="Total 4 3 5 2" xfId="40199"/>
    <cellStyle name="Total 4 3 5 2 2" xfId="40200"/>
    <cellStyle name="Total 4 3 5 3" xfId="40201"/>
    <cellStyle name="Total 4 3 6" xfId="1101"/>
    <cellStyle name="Total 4 3 6 2" xfId="40202"/>
    <cellStyle name="Total 4 3 6 2 2" xfId="40203"/>
    <cellStyle name="Total 4 3 6 3" xfId="40204"/>
    <cellStyle name="Total 4 3 7" xfId="40205"/>
    <cellStyle name="Total 4 3 7 2" xfId="40206"/>
    <cellStyle name="Total 4 3 7 2 2" xfId="40207"/>
    <cellStyle name="Total 4 3 7 3" xfId="40208"/>
    <cellStyle name="Total 4 3 8" xfId="40209"/>
    <cellStyle name="Total 4 3 8 2" xfId="40210"/>
    <cellStyle name="Total 4 3 8 2 2" xfId="40211"/>
    <cellStyle name="Total 4 3 8 3" xfId="40212"/>
    <cellStyle name="Total 4 3 9" xfId="40213"/>
    <cellStyle name="Total 4 3 9 2" xfId="40214"/>
    <cellStyle name="Total 4 3 9 2 2" xfId="40215"/>
    <cellStyle name="Total 4 3 9 3" xfId="40216"/>
    <cellStyle name="Total 4 4" xfId="1102"/>
    <cellStyle name="Total 4 4 10" xfId="40217"/>
    <cellStyle name="Total 4 4 10 2" xfId="40218"/>
    <cellStyle name="Total 4 4 10 2 2" xfId="40219"/>
    <cellStyle name="Total 4 4 10 3" xfId="40220"/>
    <cellStyle name="Total 4 4 11" xfId="40221"/>
    <cellStyle name="Total 4 4 11 2" xfId="40222"/>
    <cellStyle name="Total 4 4 11 2 2" xfId="40223"/>
    <cellStyle name="Total 4 4 11 3" xfId="40224"/>
    <cellStyle name="Total 4 4 12" xfId="40225"/>
    <cellStyle name="Total 4 4 12 2" xfId="40226"/>
    <cellStyle name="Total 4 4 12 2 2" xfId="40227"/>
    <cellStyle name="Total 4 4 12 3" xfId="40228"/>
    <cellStyle name="Total 4 4 13" xfId="40229"/>
    <cellStyle name="Total 4 4 13 2" xfId="40230"/>
    <cellStyle name="Total 4 4 13 2 2" xfId="40231"/>
    <cellStyle name="Total 4 4 13 3" xfId="40232"/>
    <cellStyle name="Total 4 4 14" xfId="40233"/>
    <cellStyle name="Total 4 4 14 2" xfId="40234"/>
    <cellStyle name="Total 4 4 14 2 2" xfId="40235"/>
    <cellStyle name="Total 4 4 14 3" xfId="40236"/>
    <cellStyle name="Total 4 4 15" xfId="40237"/>
    <cellStyle name="Total 4 4 15 2" xfId="40238"/>
    <cellStyle name="Total 4 4 15 2 2" xfId="40239"/>
    <cellStyle name="Total 4 4 15 3" xfId="40240"/>
    <cellStyle name="Total 4 4 16" xfId="40241"/>
    <cellStyle name="Total 4 4 16 2" xfId="40242"/>
    <cellStyle name="Total 4 4 16 2 2" xfId="40243"/>
    <cellStyle name="Total 4 4 16 3" xfId="40244"/>
    <cellStyle name="Total 4 4 17" xfId="40245"/>
    <cellStyle name="Total 4 4 17 2" xfId="40246"/>
    <cellStyle name="Total 4 4 17 2 2" xfId="40247"/>
    <cellStyle name="Total 4 4 17 3" xfId="40248"/>
    <cellStyle name="Total 4 4 18" xfId="40249"/>
    <cellStyle name="Total 4 4 18 2" xfId="40250"/>
    <cellStyle name="Total 4 4 19" xfId="40251"/>
    <cellStyle name="Total 4 4 2" xfId="1103"/>
    <cellStyle name="Total 4 4 2 10" xfId="40252"/>
    <cellStyle name="Total 4 4 2 10 2" xfId="40253"/>
    <cellStyle name="Total 4 4 2 10 2 2" xfId="40254"/>
    <cellStyle name="Total 4 4 2 10 3" xfId="40255"/>
    <cellStyle name="Total 4 4 2 11" xfId="40256"/>
    <cellStyle name="Total 4 4 2 11 2" xfId="40257"/>
    <cellStyle name="Total 4 4 2 11 2 2" xfId="40258"/>
    <cellStyle name="Total 4 4 2 11 3" xfId="40259"/>
    <cellStyle name="Total 4 4 2 12" xfId="40260"/>
    <cellStyle name="Total 4 4 2 12 2" xfId="40261"/>
    <cellStyle name="Total 4 4 2 12 2 2" xfId="40262"/>
    <cellStyle name="Total 4 4 2 12 3" xfId="40263"/>
    <cellStyle name="Total 4 4 2 13" xfId="40264"/>
    <cellStyle name="Total 4 4 2 13 2" xfId="40265"/>
    <cellStyle name="Total 4 4 2 13 2 2" xfId="40266"/>
    <cellStyle name="Total 4 4 2 13 3" xfId="40267"/>
    <cellStyle name="Total 4 4 2 14" xfId="40268"/>
    <cellStyle name="Total 4 4 2 14 2" xfId="40269"/>
    <cellStyle name="Total 4 4 2 14 2 2" xfId="40270"/>
    <cellStyle name="Total 4 4 2 14 3" xfId="40271"/>
    <cellStyle name="Total 4 4 2 15" xfId="40272"/>
    <cellStyle name="Total 4 4 2 15 2" xfId="40273"/>
    <cellStyle name="Total 4 4 2 15 2 2" xfId="40274"/>
    <cellStyle name="Total 4 4 2 15 3" xfId="40275"/>
    <cellStyle name="Total 4 4 2 16" xfId="40276"/>
    <cellStyle name="Total 4 4 2 16 2" xfId="40277"/>
    <cellStyle name="Total 4 4 2 16 2 2" xfId="40278"/>
    <cellStyle name="Total 4 4 2 16 3" xfId="40279"/>
    <cellStyle name="Total 4 4 2 17" xfId="40280"/>
    <cellStyle name="Total 4 4 2 17 2" xfId="40281"/>
    <cellStyle name="Total 4 4 2 17 2 2" xfId="40282"/>
    <cellStyle name="Total 4 4 2 17 3" xfId="40283"/>
    <cellStyle name="Total 4 4 2 18" xfId="40284"/>
    <cellStyle name="Total 4 4 2 18 2" xfId="40285"/>
    <cellStyle name="Total 4 4 2 18 2 2" xfId="40286"/>
    <cellStyle name="Total 4 4 2 18 3" xfId="40287"/>
    <cellStyle name="Total 4 4 2 19" xfId="40288"/>
    <cellStyle name="Total 4 4 2 19 2" xfId="40289"/>
    <cellStyle name="Total 4 4 2 19 2 2" xfId="40290"/>
    <cellStyle name="Total 4 4 2 19 3" xfId="40291"/>
    <cellStyle name="Total 4 4 2 2" xfId="40292"/>
    <cellStyle name="Total 4 4 2 2 2" xfId="40293"/>
    <cellStyle name="Total 4 4 2 2 2 2" xfId="40294"/>
    <cellStyle name="Total 4 4 2 2 3" xfId="40295"/>
    <cellStyle name="Total 4 4 2 20" xfId="40296"/>
    <cellStyle name="Total 4 4 2 20 2" xfId="40297"/>
    <cellStyle name="Total 4 4 2 20 2 2" xfId="40298"/>
    <cellStyle name="Total 4 4 2 20 3" xfId="40299"/>
    <cellStyle name="Total 4 4 2 21" xfId="40300"/>
    <cellStyle name="Total 4 4 2 21 2" xfId="40301"/>
    <cellStyle name="Total 4 4 2 22" xfId="40302"/>
    <cellStyle name="Total 4 4 2 3" xfId="40303"/>
    <cellStyle name="Total 4 4 2 3 2" xfId="40304"/>
    <cellStyle name="Total 4 4 2 3 2 2" xfId="40305"/>
    <cellStyle name="Total 4 4 2 3 3" xfId="40306"/>
    <cellStyle name="Total 4 4 2 4" xfId="40307"/>
    <cellStyle name="Total 4 4 2 4 2" xfId="40308"/>
    <cellStyle name="Total 4 4 2 4 2 2" xfId="40309"/>
    <cellStyle name="Total 4 4 2 4 3" xfId="40310"/>
    <cellStyle name="Total 4 4 2 5" xfId="40311"/>
    <cellStyle name="Total 4 4 2 5 2" xfId="40312"/>
    <cellStyle name="Total 4 4 2 5 2 2" xfId="40313"/>
    <cellStyle name="Total 4 4 2 5 3" xfId="40314"/>
    <cellStyle name="Total 4 4 2 6" xfId="40315"/>
    <cellStyle name="Total 4 4 2 6 2" xfId="40316"/>
    <cellStyle name="Total 4 4 2 6 2 2" xfId="40317"/>
    <cellStyle name="Total 4 4 2 6 3" xfId="40318"/>
    <cellStyle name="Total 4 4 2 7" xfId="40319"/>
    <cellStyle name="Total 4 4 2 7 2" xfId="40320"/>
    <cellStyle name="Total 4 4 2 7 2 2" xfId="40321"/>
    <cellStyle name="Total 4 4 2 7 3" xfId="40322"/>
    <cellStyle name="Total 4 4 2 8" xfId="40323"/>
    <cellStyle name="Total 4 4 2 8 2" xfId="40324"/>
    <cellStyle name="Total 4 4 2 8 2 2" xfId="40325"/>
    <cellStyle name="Total 4 4 2 8 3" xfId="40326"/>
    <cellStyle name="Total 4 4 2 9" xfId="40327"/>
    <cellStyle name="Total 4 4 2 9 2" xfId="40328"/>
    <cellStyle name="Total 4 4 2 9 2 2" xfId="40329"/>
    <cellStyle name="Total 4 4 2 9 3" xfId="40330"/>
    <cellStyle name="Total 4 4 3" xfId="1104"/>
    <cellStyle name="Total 4 4 3 2" xfId="40331"/>
    <cellStyle name="Total 4 4 3 2 2" xfId="40332"/>
    <cellStyle name="Total 4 4 3 3" xfId="40333"/>
    <cellStyle name="Total 4 4 4" xfId="1105"/>
    <cellStyle name="Total 4 4 4 2" xfId="40334"/>
    <cellStyle name="Total 4 4 4 2 2" xfId="40335"/>
    <cellStyle name="Total 4 4 4 3" xfId="40336"/>
    <cellStyle name="Total 4 4 5" xfId="1106"/>
    <cellStyle name="Total 4 4 5 2" xfId="40337"/>
    <cellStyle name="Total 4 4 5 2 2" xfId="40338"/>
    <cellStyle name="Total 4 4 5 3" xfId="40339"/>
    <cellStyle name="Total 4 4 6" xfId="1107"/>
    <cellStyle name="Total 4 4 6 2" xfId="40340"/>
    <cellStyle name="Total 4 4 6 2 2" xfId="40341"/>
    <cellStyle name="Total 4 4 6 3" xfId="40342"/>
    <cellStyle name="Total 4 4 7" xfId="40343"/>
    <cellStyle name="Total 4 4 7 2" xfId="40344"/>
    <cellStyle name="Total 4 4 7 2 2" xfId="40345"/>
    <cellStyle name="Total 4 4 7 3" xfId="40346"/>
    <cellStyle name="Total 4 4 8" xfId="40347"/>
    <cellStyle name="Total 4 4 8 2" xfId="40348"/>
    <cellStyle name="Total 4 4 8 2 2" xfId="40349"/>
    <cellStyle name="Total 4 4 8 3" xfId="40350"/>
    <cellStyle name="Total 4 4 9" xfId="40351"/>
    <cellStyle name="Total 4 4 9 2" xfId="40352"/>
    <cellStyle name="Total 4 4 9 2 2" xfId="40353"/>
    <cellStyle name="Total 4 4 9 3" xfId="40354"/>
    <cellStyle name="Total 4 5" xfId="1108"/>
    <cellStyle name="Total 4 5 10" xfId="40355"/>
    <cellStyle name="Total 4 5 10 2" xfId="40356"/>
    <cellStyle name="Total 4 5 10 2 2" xfId="40357"/>
    <cellStyle name="Total 4 5 10 3" xfId="40358"/>
    <cellStyle name="Total 4 5 11" xfId="40359"/>
    <cellStyle name="Total 4 5 11 2" xfId="40360"/>
    <cellStyle name="Total 4 5 11 2 2" xfId="40361"/>
    <cellStyle name="Total 4 5 11 3" xfId="40362"/>
    <cellStyle name="Total 4 5 12" xfId="40363"/>
    <cellStyle name="Total 4 5 12 2" xfId="40364"/>
    <cellStyle name="Total 4 5 12 2 2" xfId="40365"/>
    <cellStyle name="Total 4 5 12 3" xfId="40366"/>
    <cellStyle name="Total 4 5 13" xfId="40367"/>
    <cellStyle name="Total 4 5 13 2" xfId="40368"/>
    <cellStyle name="Total 4 5 13 2 2" xfId="40369"/>
    <cellStyle name="Total 4 5 13 3" xfId="40370"/>
    <cellStyle name="Total 4 5 14" xfId="40371"/>
    <cellStyle name="Total 4 5 14 2" xfId="40372"/>
    <cellStyle name="Total 4 5 14 2 2" xfId="40373"/>
    <cellStyle name="Total 4 5 14 3" xfId="40374"/>
    <cellStyle name="Total 4 5 15" xfId="40375"/>
    <cellStyle name="Total 4 5 15 2" xfId="40376"/>
    <cellStyle name="Total 4 5 15 2 2" xfId="40377"/>
    <cellStyle name="Total 4 5 15 3" xfId="40378"/>
    <cellStyle name="Total 4 5 16" xfId="40379"/>
    <cellStyle name="Total 4 5 16 2" xfId="40380"/>
    <cellStyle name="Total 4 5 16 2 2" xfId="40381"/>
    <cellStyle name="Total 4 5 16 3" xfId="40382"/>
    <cellStyle name="Total 4 5 17" xfId="40383"/>
    <cellStyle name="Total 4 5 17 2" xfId="40384"/>
    <cellStyle name="Total 4 5 17 2 2" xfId="40385"/>
    <cellStyle name="Total 4 5 17 3" xfId="40386"/>
    <cellStyle name="Total 4 5 18" xfId="40387"/>
    <cellStyle name="Total 4 5 18 2" xfId="40388"/>
    <cellStyle name="Total 4 5 18 2 2" xfId="40389"/>
    <cellStyle name="Total 4 5 18 3" xfId="40390"/>
    <cellStyle name="Total 4 5 19" xfId="40391"/>
    <cellStyle name="Total 4 5 19 2" xfId="40392"/>
    <cellStyle name="Total 4 5 19 2 2" xfId="40393"/>
    <cellStyle name="Total 4 5 19 3" xfId="40394"/>
    <cellStyle name="Total 4 5 2" xfId="40395"/>
    <cellStyle name="Total 4 5 2 10" xfId="40396"/>
    <cellStyle name="Total 4 5 2 10 2" xfId="40397"/>
    <cellStyle name="Total 4 5 2 10 2 2" xfId="40398"/>
    <cellStyle name="Total 4 5 2 10 3" xfId="40399"/>
    <cellStyle name="Total 4 5 2 11" xfId="40400"/>
    <cellStyle name="Total 4 5 2 11 2" xfId="40401"/>
    <cellStyle name="Total 4 5 2 11 2 2" xfId="40402"/>
    <cellStyle name="Total 4 5 2 11 3" xfId="40403"/>
    <cellStyle name="Total 4 5 2 12" xfId="40404"/>
    <cellStyle name="Total 4 5 2 12 2" xfId="40405"/>
    <cellStyle name="Total 4 5 2 12 2 2" xfId="40406"/>
    <cellStyle name="Total 4 5 2 12 3" xfId="40407"/>
    <cellStyle name="Total 4 5 2 13" xfId="40408"/>
    <cellStyle name="Total 4 5 2 13 2" xfId="40409"/>
    <cellStyle name="Total 4 5 2 13 2 2" xfId="40410"/>
    <cellStyle name="Total 4 5 2 13 3" xfId="40411"/>
    <cellStyle name="Total 4 5 2 14" xfId="40412"/>
    <cellStyle name="Total 4 5 2 14 2" xfId="40413"/>
    <cellStyle name="Total 4 5 2 14 2 2" xfId="40414"/>
    <cellStyle name="Total 4 5 2 14 3" xfId="40415"/>
    <cellStyle name="Total 4 5 2 15" xfId="40416"/>
    <cellStyle name="Total 4 5 2 15 2" xfId="40417"/>
    <cellStyle name="Total 4 5 2 15 2 2" xfId="40418"/>
    <cellStyle name="Total 4 5 2 15 3" xfId="40419"/>
    <cellStyle name="Total 4 5 2 16" xfId="40420"/>
    <cellStyle name="Total 4 5 2 16 2" xfId="40421"/>
    <cellStyle name="Total 4 5 2 16 2 2" xfId="40422"/>
    <cellStyle name="Total 4 5 2 16 3" xfId="40423"/>
    <cellStyle name="Total 4 5 2 17" xfId="40424"/>
    <cellStyle name="Total 4 5 2 17 2" xfId="40425"/>
    <cellStyle name="Total 4 5 2 17 2 2" xfId="40426"/>
    <cellStyle name="Total 4 5 2 17 3" xfId="40427"/>
    <cellStyle name="Total 4 5 2 18" xfId="40428"/>
    <cellStyle name="Total 4 5 2 18 2" xfId="40429"/>
    <cellStyle name="Total 4 5 2 18 2 2" xfId="40430"/>
    <cellStyle name="Total 4 5 2 18 3" xfId="40431"/>
    <cellStyle name="Total 4 5 2 19" xfId="40432"/>
    <cellStyle name="Total 4 5 2 19 2" xfId="40433"/>
    <cellStyle name="Total 4 5 2 19 2 2" xfId="40434"/>
    <cellStyle name="Total 4 5 2 19 3" xfId="40435"/>
    <cellStyle name="Total 4 5 2 2" xfId="40436"/>
    <cellStyle name="Total 4 5 2 2 2" xfId="40437"/>
    <cellStyle name="Total 4 5 2 2 2 2" xfId="40438"/>
    <cellStyle name="Total 4 5 2 2 3" xfId="40439"/>
    <cellStyle name="Total 4 5 2 20" xfId="40440"/>
    <cellStyle name="Total 4 5 2 20 2" xfId="40441"/>
    <cellStyle name="Total 4 5 2 20 2 2" xfId="40442"/>
    <cellStyle name="Total 4 5 2 20 3" xfId="40443"/>
    <cellStyle name="Total 4 5 2 21" xfId="40444"/>
    <cellStyle name="Total 4 5 2 21 2" xfId="40445"/>
    <cellStyle name="Total 4 5 2 22" xfId="40446"/>
    <cellStyle name="Total 4 5 2 3" xfId="40447"/>
    <cellStyle name="Total 4 5 2 3 2" xfId="40448"/>
    <cellStyle name="Total 4 5 2 3 2 2" xfId="40449"/>
    <cellStyle name="Total 4 5 2 3 3" xfId="40450"/>
    <cellStyle name="Total 4 5 2 4" xfId="40451"/>
    <cellStyle name="Total 4 5 2 4 2" xfId="40452"/>
    <cellStyle name="Total 4 5 2 4 2 2" xfId="40453"/>
    <cellStyle name="Total 4 5 2 4 3" xfId="40454"/>
    <cellStyle name="Total 4 5 2 5" xfId="40455"/>
    <cellStyle name="Total 4 5 2 5 2" xfId="40456"/>
    <cellStyle name="Total 4 5 2 5 2 2" xfId="40457"/>
    <cellStyle name="Total 4 5 2 5 3" xfId="40458"/>
    <cellStyle name="Total 4 5 2 6" xfId="40459"/>
    <cellStyle name="Total 4 5 2 6 2" xfId="40460"/>
    <cellStyle name="Total 4 5 2 6 2 2" xfId="40461"/>
    <cellStyle name="Total 4 5 2 6 3" xfId="40462"/>
    <cellStyle name="Total 4 5 2 7" xfId="40463"/>
    <cellStyle name="Total 4 5 2 7 2" xfId="40464"/>
    <cellStyle name="Total 4 5 2 7 2 2" xfId="40465"/>
    <cellStyle name="Total 4 5 2 7 3" xfId="40466"/>
    <cellStyle name="Total 4 5 2 8" xfId="40467"/>
    <cellStyle name="Total 4 5 2 8 2" xfId="40468"/>
    <cellStyle name="Total 4 5 2 8 2 2" xfId="40469"/>
    <cellStyle name="Total 4 5 2 8 3" xfId="40470"/>
    <cellStyle name="Total 4 5 2 9" xfId="40471"/>
    <cellStyle name="Total 4 5 2 9 2" xfId="40472"/>
    <cellStyle name="Total 4 5 2 9 2 2" xfId="40473"/>
    <cellStyle name="Total 4 5 2 9 3" xfId="40474"/>
    <cellStyle name="Total 4 5 20" xfId="40475"/>
    <cellStyle name="Total 4 5 20 2" xfId="40476"/>
    <cellStyle name="Total 4 5 20 2 2" xfId="40477"/>
    <cellStyle name="Total 4 5 20 3" xfId="40478"/>
    <cellStyle name="Total 4 5 21" xfId="40479"/>
    <cellStyle name="Total 4 5 21 2" xfId="40480"/>
    <cellStyle name="Total 4 5 21 2 2" xfId="40481"/>
    <cellStyle name="Total 4 5 21 3" xfId="40482"/>
    <cellStyle name="Total 4 5 22" xfId="40483"/>
    <cellStyle name="Total 4 5 22 2" xfId="40484"/>
    <cellStyle name="Total 4 5 23" xfId="40485"/>
    <cellStyle name="Total 4 5 3" xfId="40486"/>
    <cellStyle name="Total 4 5 3 2" xfId="40487"/>
    <cellStyle name="Total 4 5 3 2 2" xfId="40488"/>
    <cellStyle name="Total 4 5 3 3" xfId="40489"/>
    <cellStyle name="Total 4 5 4" xfId="40490"/>
    <cellStyle name="Total 4 5 4 2" xfId="40491"/>
    <cellStyle name="Total 4 5 4 2 2" xfId="40492"/>
    <cellStyle name="Total 4 5 4 3" xfId="40493"/>
    <cellStyle name="Total 4 5 5" xfId="40494"/>
    <cellStyle name="Total 4 5 5 2" xfId="40495"/>
    <cellStyle name="Total 4 5 5 2 2" xfId="40496"/>
    <cellStyle name="Total 4 5 5 3" xfId="40497"/>
    <cellStyle name="Total 4 5 6" xfId="40498"/>
    <cellStyle name="Total 4 5 6 2" xfId="40499"/>
    <cellStyle name="Total 4 5 6 2 2" xfId="40500"/>
    <cellStyle name="Total 4 5 6 3" xfId="40501"/>
    <cellStyle name="Total 4 5 7" xfId="40502"/>
    <cellStyle name="Total 4 5 7 2" xfId="40503"/>
    <cellStyle name="Total 4 5 7 2 2" xfId="40504"/>
    <cellStyle name="Total 4 5 7 3" xfId="40505"/>
    <cellStyle name="Total 4 5 8" xfId="40506"/>
    <cellStyle name="Total 4 5 8 2" xfId="40507"/>
    <cellStyle name="Total 4 5 8 2 2" xfId="40508"/>
    <cellStyle name="Total 4 5 8 3" xfId="40509"/>
    <cellStyle name="Total 4 5 9" xfId="40510"/>
    <cellStyle name="Total 4 5 9 2" xfId="40511"/>
    <cellStyle name="Total 4 5 9 2 2" xfId="40512"/>
    <cellStyle name="Total 4 5 9 3" xfId="40513"/>
    <cellStyle name="Total 4 6" xfId="1109"/>
    <cellStyle name="Total 4 6 10" xfId="40514"/>
    <cellStyle name="Total 4 6 10 2" xfId="40515"/>
    <cellStyle name="Total 4 6 10 2 2" xfId="40516"/>
    <cellStyle name="Total 4 6 10 3" xfId="40517"/>
    <cellStyle name="Total 4 6 11" xfId="40518"/>
    <cellStyle name="Total 4 6 11 2" xfId="40519"/>
    <cellStyle name="Total 4 6 11 2 2" xfId="40520"/>
    <cellStyle name="Total 4 6 11 3" xfId="40521"/>
    <cellStyle name="Total 4 6 12" xfId="40522"/>
    <cellStyle name="Total 4 6 12 2" xfId="40523"/>
    <cellStyle name="Total 4 6 12 2 2" xfId="40524"/>
    <cellStyle name="Total 4 6 12 3" xfId="40525"/>
    <cellStyle name="Total 4 6 13" xfId="40526"/>
    <cellStyle name="Total 4 6 13 2" xfId="40527"/>
    <cellStyle name="Total 4 6 13 2 2" xfId="40528"/>
    <cellStyle name="Total 4 6 13 3" xfId="40529"/>
    <cellStyle name="Total 4 6 14" xfId="40530"/>
    <cellStyle name="Total 4 6 14 2" xfId="40531"/>
    <cellStyle name="Total 4 6 14 2 2" xfId="40532"/>
    <cellStyle name="Total 4 6 14 3" xfId="40533"/>
    <cellStyle name="Total 4 6 15" xfId="40534"/>
    <cellStyle name="Total 4 6 15 2" xfId="40535"/>
    <cellStyle name="Total 4 6 15 2 2" xfId="40536"/>
    <cellStyle name="Total 4 6 15 3" xfId="40537"/>
    <cellStyle name="Total 4 6 16" xfId="40538"/>
    <cellStyle name="Total 4 6 16 2" xfId="40539"/>
    <cellStyle name="Total 4 6 16 2 2" xfId="40540"/>
    <cellStyle name="Total 4 6 16 3" xfId="40541"/>
    <cellStyle name="Total 4 6 17" xfId="40542"/>
    <cellStyle name="Total 4 6 17 2" xfId="40543"/>
    <cellStyle name="Total 4 6 17 2 2" xfId="40544"/>
    <cellStyle name="Total 4 6 17 3" xfId="40545"/>
    <cellStyle name="Total 4 6 18" xfId="40546"/>
    <cellStyle name="Total 4 6 18 2" xfId="40547"/>
    <cellStyle name="Total 4 6 18 2 2" xfId="40548"/>
    <cellStyle name="Total 4 6 18 3" xfId="40549"/>
    <cellStyle name="Total 4 6 19" xfId="40550"/>
    <cellStyle name="Total 4 6 19 2" xfId="40551"/>
    <cellStyle name="Total 4 6 19 2 2" xfId="40552"/>
    <cellStyle name="Total 4 6 19 3" xfId="40553"/>
    <cellStyle name="Total 4 6 2" xfId="40554"/>
    <cellStyle name="Total 4 6 2 2" xfId="40555"/>
    <cellStyle name="Total 4 6 2 2 2" xfId="40556"/>
    <cellStyle name="Total 4 6 2 3" xfId="40557"/>
    <cellStyle name="Total 4 6 20" xfId="40558"/>
    <cellStyle name="Total 4 6 20 2" xfId="40559"/>
    <cellStyle name="Total 4 6 20 2 2" xfId="40560"/>
    <cellStyle name="Total 4 6 20 3" xfId="40561"/>
    <cellStyle name="Total 4 6 21" xfId="40562"/>
    <cellStyle name="Total 4 6 21 2" xfId="40563"/>
    <cellStyle name="Total 4 6 22" xfId="40564"/>
    <cellStyle name="Total 4 6 3" xfId="40565"/>
    <cellStyle name="Total 4 6 3 2" xfId="40566"/>
    <cellStyle name="Total 4 6 3 2 2" xfId="40567"/>
    <cellStyle name="Total 4 6 3 3" xfId="40568"/>
    <cellStyle name="Total 4 6 4" xfId="40569"/>
    <cellStyle name="Total 4 6 4 2" xfId="40570"/>
    <cellStyle name="Total 4 6 4 2 2" xfId="40571"/>
    <cellStyle name="Total 4 6 4 3" xfId="40572"/>
    <cellStyle name="Total 4 6 5" xfId="40573"/>
    <cellStyle name="Total 4 6 5 2" xfId="40574"/>
    <cellStyle name="Total 4 6 5 2 2" xfId="40575"/>
    <cellStyle name="Total 4 6 5 3" xfId="40576"/>
    <cellStyle name="Total 4 6 6" xfId="40577"/>
    <cellStyle name="Total 4 6 6 2" xfId="40578"/>
    <cellStyle name="Total 4 6 6 2 2" xfId="40579"/>
    <cellStyle name="Total 4 6 6 3" xfId="40580"/>
    <cellStyle name="Total 4 6 7" xfId="40581"/>
    <cellStyle name="Total 4 6 7 2" xfId="40582"/>
    <cellStyle name="Total 4 6 7 2 2" xfId="40583"/>
    <cellStyle name="Total 4 6 7 3" xfId="40584"/>
    <cellStyle name="Total 4 6 8" xfId="40585"/>
    <cellStyle name="Total 4 6 8 2" xfId="40586"/>
    <cellStyle name="Total 4 6 8 2 2" xfId="40587"/>
    <cellStyle name="Total 4 6 8 3" xfId="40588"/>
    <cellStyle name="Total 4 6 9" xfId="40589"/>
    <cellStyle name="Total 4 6 9 2" xfId="40590"/>
    <cellStyle name="Total 4 6 9 2 2" xfId="40591"/>
    <cellStyle name="Total 4 6 9 3" xfId="40592"/>
    <cellStyle name="Total 4 7" xfId="1110"/>
    <cellStyle name="Total 4 7 2" xfId="40593"/>
    <cellStyle name="Total 4 7 2 2" xfId="40594"/>
    <cellStyle name="Total 4 7 3" xfId="40595"/>
    <cellStyle name="Total 4 8" xfId="40596"/>
    <cellStyle name="Total 4 8 2" xfId="40597"/>
    <cellStyle name="Total 4 8 2 2" xfId="40598"/>
    <cellStyle name="Total 4 8 3" xfId="40599"/>
    <cellStyle name="Total 4 9" xfId="40600"/>
    <cellStyle name="Total 4 9 2" xfId="40601"/>
    <cellStyle name="Total 4 9 2 2" xfId="40602"/>
    <cellStyle name="Total 4 9 3" xfId="40603"/>
    <cellStyle name="Total 5" xfId="1111"/>
    <cellStyle name="Total 5 10" xfId="40604"/>
    <cellStyle name="Total 5 10 2" xfId="40605"/>
    <cellStyle name="Total 5 10 2 2" xfId="40606"/>
    <cellStyle name="Total 5 10 3" xfId="40607"/>
    <cellStyle name="Total 5 11" xfId="40608"/>
    <cellStyle name="Total 5 11 2" xfId="40609"/>
    <cellStyle name="Total 5 11 2 2" xfId="40610"/>
    <cellStyle name="Total 5 11 3" xfId="40611"/>
    <cellStyle name="Total 5 12" xfId="40612"/>
    <cellStyle name="Total 5 12 2" xfId="40613"/>
    <cellStyle name="Total 5 12 2 2" xfId="40614"/>
    <cellStyle name="Total 5 12 3" xfId="40615"/>
    <cellStyle name="Total 5 13" xfId="40616"/>
    <cellStyle name="Total 5 13 2" xfId="40617"/>
    <cellStyle name="Total 5 13 2 2" xfId="40618"/>
    <cellStyle name="Total 5 13 3" xfId="40619"/>
    <cellStyle name="Total 5 14" xfId="40620"/>
    <cellStyle name="Total 5 14 2" xfId="40621"/>
    <cellStyle name="Total 5 14 2 2" xfId="40622"/>
    <cellStyle name="Total 5 14 3" xfId="40623"/>
    <cellStyle name="Total 5 15" xfId="40624"/>
    <cellStyle name="Total 5 15 2" xfId="40625"/>
    <cellStyle name="Total 5 15 2 2" xfId="40626"/>
    <cellStyle name="Total 5 15 3" xfId="40627"/>
    <cellStyle name="Total 5 16" xfId="40628"/>
    <cellStyle name="Total 5 16 2" xfId="40629"/>
    <cellStyle name="Total 5 16 2 2" xfId="40630"/>
    <cellStyle name="Total 5 16 3" xfId="40631"/>
    <cellStyle name="Total 5 17" xfId="40632"/>
    <cellStyle name="Total 5 17 2" xfId="40633"/>
    <cellStyle name="Total 5 17 2 2" xfId="40634"/>
    <cellStyle name="Total 5 17 3" xfId="40635"/>
    <cellStyle name="Total 5 18" xfId="40636"/>
    <cellStyle name="Total 5 18 2" xfId="40637"/>
    <cellStyle name="Total 5 18 2 2" xfId="40638"/>
    <cellStyle name="Total 5 18 3" xfId="40639"/>
    <cellStyle name="Total 5 19" xfId="40640"/>
    <cellStyle name="Total 5 19 2" xfId="40641"/>
    <cellStyle name="Total 5 19 2 2" xfId="40642"/>
    <cellStyle name="Total 5 19 3" xfId="40643"/>
    <cellStyle name="Total 5 2" xfId="1112"/>
    <cellStyle name="Total 5 2 10" xfId="40644"/>
    <cellStyle name="Total 5 2 10 2" xfId="40645"/>
    <cellStyle name="Total 5 2 10 2 2" xfId="40646"/>
    <cellStyle name="Total 5 2 10 3" xfId="40647"/>
    <cellStyle name="Total 5 2 11" xfId="40648"/>
    <cellStyle name="Total 5 2 11 2" xfId="40649"/>
    <cellStyle name="Total 5 2 11 2 2" xfId="40650"/>
    <cellStyle name="Total 5 2 11 3" xfId="40651"/>
    <cellStyle name="Total 5 2 12" xfId="40652"/>
    <cellStyle name="Total 5 2 12 2" xfId="40653"/>
    <cellStyle name="Total 5 2 12 2 2" xfId="40654"/>
    <cellStyle name="Total 5 2 12 3" xfId="40655"/>
    <cellStyle name="Total 5 2 13" xfId="40656"/>
    <cellStyle name="Total 5 2 13 2" xfId="40657"/>
    <cellStyle name="Total 5 2 13 2 2" xfId="40658"/>
    <cellStyle name="Total 5 2 13 3" xfId="40659"/>
    <cellStyle name="Total 5 2 14" xfId="40660"/>
    <cellStyle name="Total 5 2 14 2" xfId="40661"/>
    <cellStyle name="Total 5 2 14 2 2" xfId="40662"/>
    <cellStyle name="Total 5 2 14 3" xfId="40663"/>
    <cellStyle name="Total 5 2 15" xfId="40664"/>
    <cellStyle name="Total 5 2 15 2" xfId="40665"/>
    <cellStyle name="Total 5 2 15 2 2" xfId="40666"/>
    <cellStyle name="Total 5 2 15 3" xfId="40667"/>
    <cellStyle name="Total 5 2 16" xfId="40668"/>
    <cellStyle name="Total 5 2 16 2" xfId="40669"/>
    <cellStyle name="Total 5 2 16 2 2" xfId="40670"/>
    <cellStyle name="Total 5 2 16 3" xfId="40671"/>
    <cellStyle name="Total 5 2 17" xfId="40672"/>
    <cellStyle name="Total 5 2 17 2" xfId="40673"/>
    <cellStyle name="Total 5 2 17 2 2" xfId="40674"/>
    <cellStyle name="Total 5 2 17 3" xfId="40675"/>
    <cellStyle name="Total 5 2 18" xfId="40676"/>
    <cellStyle name="Total 5 2 18 2" xfId="40677"/>
    <cellStyle name="Total 5 2 18 2 2" xfId="40678"/>
    <cellStyle name="Total 5 2 18 3" xfId="40679"/>
    <cellStyle name="Total 5 2 19" xfId="40680"/>
    <cellStyle name="Total 5 2 19 2" xfId="40681"/>
    <cellStyle name="Total 5 2 19 2 2" xfId="40682"/>
    <cellStyle name="Total 5 2 19 3" xfId="40683"/>
    <cellStyle name="Total 5 2 2" xfId="1113"/>
    <cellStyle name="Total 5 2 2 10" xfId="40684"/>
    <cellStyle name="Total 5 2 2 10 2" xfId="40685"/>
    <cellStyle name="Total 5 2 2 10 2 2" xfId="40686"/>
    <cellStyle name="Total 5 2 2 10 3" xfId="40687"/>
    <cellStyle name="Total 5 2 2 11" xfId="40688"/>
    <cellStyle name="Total 5 2 2 11 2" xfId="40689"/>
    <cellStyle name="Total 5 2 2 11 2 2" xfId="40690"/>
    <cellStyle name="Total 5 2 2 11 3" xfId="40691"/>
    <cellStyle name="Total 5 2 2 12" xfId="40692"/>
    <cellStyle name="Total 5 2 2 12 2" xfId="40693"/>
    <cellStyle name="Total 5 2 2 12 2 2" xfId="40694"/>
    <cellStyle name="Total 5 2 2 12 3" xfId="40695"/>
    <cellStyle name="Total 5 2 2 13" xfId="40696"/>
    <cellStyle name="Total 5 2 2 13 2" xfId="40697"/>
    <cellStyle name="Total 5 2 2 13 2 2" xfId="40698"/>
    <cellStyle name="Total 5 2 2 13 3" xfId="40699"/>
    <cellStyle name="Total 5 2 2 14" xfId="40700"/>
    <cellStyle name="Total 5 2 2 14 2" xfId="40701"/>
    <cellStyle name="Total 5 2 2 14 2 2" xfId="40702"/>
    <cellStyle name="Total 5 2 2 14 3" xfId="40703"/>
    <cellStyle name="Total 5 2 2 15" xfId="40704"/>
    <cellStyle name="Total 5 2 2 15 2" xfId="40705"/>
    <cellStyle name="Total 5 2 2 15 2 2" xfId="40706"/>
    <cellStyle name="Total 5 2 2 15 3" xfId="40707"/>
    <cellStyle name="Total 5 2 2 16" xfId="40708"/>
    <cellStyle name="Total 5 2 2 16 2" xfId="40709"/>
    <cellStyle name="Total 5 2 2 16 2 2" xfId="40710"/>
    <cellStyle name="Total 5 2 2 16 3" xfId="40711"/>
    <cellStyle name="Total 5 2 2 17" xfId="40712"/>
    <cellStyle name="Total 5 2 2 17 2" xfId="40713"/>
    <cellStyle name="Total 5 2 2 17 2 2" xfId="40714"/>
    <cellStyle name="Total 5 2 2 17 3" xfId="40715"/>
    <cellStyle name="Total 5 2 2 18" xfId="40716"/>
    <cellStyle name="Total 5 2 2 18 2" xfId="40717"/>
    <cellStyle name="Total 5 2 2 19" xfId="40718"/>
    <cellStyle name="Total 5 2 2 2" xfId="40719"/>
    <cellStyle name="Total 5 2 2 2 10" xfId="40720"/>
    <cellStyle name="Total 5 2 2 2 10 2" xfId="40721"/>
    <cellStyle name="Total 5 2 2 2 10 2 2" xfId="40722"/>
    <cellStyle name="Total 5 2 2 2 10 3" xfId="40723"/>
    <cellStyle name="Total 5 2 2 2 11" xfId="40724"/>
    <cellStyle name="Total 5 2 2 2 11 2" xfId="40725"/>
    <cellStyle name="Total 5 2 2 2 11 2 2" xfId="40726"/>
    <cellStyle name="Total 5 2 2 2 11 3" xfId="40727"/>
    <cellStyle name="Total 5 2 2 2 12" xfId="40728"/>
    <cellStyle name="Total 5 2 2 2 12 2" xfId="40729"/>
    <cellStyle name="Total 5 2 2 2 12 2 2" xfId="40730"/>
    <cellStyle name="Total 5 2 2 2 12 3" xfId="40731"/>
    <cellStyle name="Total 5 2 2 2 13" xfId="40732"/>
    <cellStyle name="Total 5 2 2 2 13 2" xfId="40733"/>
    <cellStyle name="Total 5 2 2 2 13 2 2" xfId="40734"/>
    <cellStyle name="Total 5 2 2 2 13 3" xfId="40735"/>
    <cellStyle name="Total 5 2 2 2 14" xfId="40736"/>
    <cellStyle name="Total 5 2 2 2 14 2" xfId="40737"/>
    <cellStyle name="Total 5 2 2 2 14 2 2" xfId="40738"/>
    <cellStyle name="Total 5 2 2 2 14 3" xfId="40739"/>
    <cellStyle name="Total 5 2 2 2 15" xfId="40740"/>
    <cellStyle name="Total 5 2 2 2 15 2" xfId="40741"/>
    <cellStyle name="Total 5 2 2 2 15 2 2" xfId="40742"/>
    <cellStyle name="Total 5 2 2 2 15 3" xfId="40743"/>
    <cellStyle name="Total 5 2 2 2 16" xfId="40744"/>
    <cellStyle name="Total 5 2 2 2 16 2" xfId="40745"/>
    <cellStyle name="Total 5 2 2 2 16 2 2" xfId="40746"/>
    <cellStyle name="Total 5 2 2 2 16 3" xfId="40747"/>
    <cellStyle name="Total 5 2 2 2 17" xfId="40748"/>
    <cellStyle name="Total 5 2 2 2 17 2" xfId="40749"/>
    <cellStyle name="Total 5 2 2 2 17 2 2" xfId="40750"/>
    <cellStyle name="Total 5 2 2 2 17 3" xfId="40751"/>
    <cellStyle name="Total 5 2 2 2 18" xfId="40752"/>
    <cellStyle name="Total 5 2 2 2 18 2" xfId="40753"/>
    <cellStyle name="Total 5 2 2 2 18 2 2" xfId="40754"/>
    <cellStyle name="Total 5 2 2 2 18 3" xfId="40755"/>
    <cellStyle name="Total 5 2 2 2 19" xfId="40756"/>
    <cellStyle name="Total 5 2 2 2 19 2" xfId="40757"/>
    <cellStyle name="Total 5 2 2 2 19 2 2" xfId="40758"/>
    <cellStyle name="Total 5 2 2 2 19 3" xfId="40759"/>
    <cellStyle name="Total 5 2 2 2 2" xfId="40760"/>
    <cellStyle name="Total 5 2 2 2 2 2" xfId="40761"/>
    <cellStyle name="Total 5 2 2 2 2 2 2" xfId="40762"/>
    <cellStyle name="Total 5 2 2 2 2 3" xfId="40763"/>
    <cellStyle name="Total 5 2 2 2 20" xfId="40764"/>
    <cellStyle name="Total 5 2 2 2 20 2" xfId="40765"/>
    <cellStyle name="Total 5 2 2 2 20 2 2" xfId="40766"/>
    <cellStyle name="Total 5 2 2 2 20 3" xfId="40767"/>
    <cellStyle name="Total 5 2 2 2 21" xfId="40768"/>
    <cellStyle name="Total 5 2 2 2 21 2" xfId="40769"/>
    <cellStyle name="Total 5 2 2 2 22" xfId="40770"/>
    <cellStyle name="Total 5 2 2 2 3" xfId="40771"/>
    <cellStyle name="Total 5 2 2 2 3 2" xfId="40772"/>
    <cellStyle name="Total 5 2 2 2 3 2 2" xfId="40773"/>
    <cellStyle name="Total 5 2 2 2 3 3" xfId="40774"/>
    <cellStyle name="Total 5 2 2 2 4" xfId="40775"/>
    <cellStyle name="Total 5 2 2 2 4 2" xfId="40776"/>
    <cellStyle name="Total 5 2 2 2 4 2 2" xfId="40777"/>
    <cellStyle name="Total 5 2 2 2 4 3" xfId="40778"/>
    <cellStyle name="Total 5 2 2 2 5" xfId="40779"/>
    <cellStyle name="Total 5 2 2 2 5 2" xfId="40780"/>
    <cellStyle name="Total 5 2 2 2 5 2 2" xfId="40781"/>
    <cellStyle name="Total 5 2 2 2 5 3" xfId="40782"/>
    <cellStyle name="Total 5 2 2 2 6" xfId="40783"/>
    <cellStyle name="Total 5 2 2 2 6 2" xfId="40784"/>
    <cellStyle name="Total 5 2 2 2 6 2 2" xfId="40785"/>
    <cellStyle name="Total 5 2 2 2 6 3" xfId="40786"/>
    <cellStyle name="Total 5 2 2 2 7" xfId="40787"/>
    <cellStyle name="Total 5 2 2 2 7 2" xfId="40788"/>
    <cellStyle name="Total 5 2 2 2 7 2 2" xfId="40789"/>
    <cellStyle name="Total 5 2 2 2 7 3" xfId="40790"/>
    <cellStyle name="Total 5 2 2 2 8" xfId="40791"/>
    <cellStyle name="Total 5 2 2 2 8 2" xfId="40792"/>
    <cellStyle name="Total 5 2 2 2 8 2 2" xfId="40793"/>
    <cellStyle name="Total 5 2 2 2 8 3" xfId="40794"/>
    <cellStyle name="Total 5 2 2 2 9" xfId="40795"/>
    <cellStyle name="Total 5 2 2 2 9 2" xfId="40796"/>
    <cellStyle name="Total 5 2 2 2 9 2 2" xfId="40797"/>
    <cellStyle name="Total 5 2 2 2 9 3" xfId="40798"/>
    <cellStyle name="Total 5 2 2 3" xfId="40799"/>
    <cellStyle name="Total 5 2 2 3 2" xfId="40800"/>
    <cellStyle name="Total 5 2 2 3 2 2" xfId="40801"/>
    <cellStyle name="Total 5 2 2 3 3" xfId="40802"/>
    <cellStyle name="Total 5 2 2 4" xfId="40803"/>
    <cellStyle name="Total 5 2 2 4 2" xfId="40804"/>
    <cellStyle name="Total 5 2 2 4 2 2" xfId="40805"/>
    <cellStyle name="Total 5 2 2 4 3" xfId="40806"/>
    <cellStyle name="Total 5 2 2 5" xfId="40807"/>
    <cellStyle name="Total 5 2 2 5 2" xfId="40808"/>
    <cellStyle name="Total 5 2 2 5 2 2" xfId="40809"/>
    <cellStyle name="Total 5 2 2 5 3" xfId="40810"/>
    <cellStyle name="Total 5 2 2 6" xfId="40811"/>
    <cellStyle name="Total 5 2 2 6 2" xfId="40812"/>
    <cellStyle name="Total 5 2 2 6 2 2" xfId="40813"/>
    <cellStyle name="Total 5 2 2 6 3" xfId="40814"/>
    <cellStyle name="Total 5 2 2 7" xfId="40815"/>
    <cellStyle name="Total 5 2 2 7 2" xfId="40816"/>
    <cellStyle name="Total 5 2 2 7 2 2" xfId="40817"/>
    <cellStyle name="Total 5 2 2 7 3" xfId="40818"/>
    <cellStyle name="Total 5 2 2 8" xfId="40819"/>
    <cellStyle name="Total 5 2 2 8 2" xfId="40820"/>
    <cellStyle name="Total 5 2 2 8 2 2" xfId="40821"/>
    <cellStyle name="Total 5 2 2 8 3" xfId="40822"/>
    <cellStyle name="Total 5 2 2 9" xfId="40823"/>
    <cellStyle name="Total 5 2 2 9 2" xfId="40824"/>
    <cellStyle name="Total 5 2 2 9 2 2" xfId="40825"/>
    <cellStyle name="Total 5 2 2 9 3" xfId="40826"/>
    <cellStyle name="Total 5 2 20" xfId="40827"/>
    <cellStyle name="Total 5 2 20 2" xfId="40828"/>
    <cellStyle name="Total 5 2 20 2 2" xfId="40829"/>
    <cellStyle name="Total 5 2 20 3" xfId="40830"/>
    <cellStyle name="Total 5 2 21" xfId="40831"/>
    <cellStyle name="Total 5 2 21 2" xfId="40832"/>
    <cellStyle name="Total 5 2 22" xfId="40833"/>
    <cellStyle name="Total 5 2 3" xfId="1114"/>
    <cellStyle name="Total 5 2 3 10" xfId="40834"/>
    <cellStyle name="Total 5 2 3 10 2" xfId="40835"/>
    <cellStyle name="Total 5 2 3 10 2 2" xfId="40836"/>
    <cellStyle name="Total 5 2 3 10 3" xfId="40837"/>
    <cellStyle name="Total 5 2 3 11" xfId="40838"/>
    <cellStyle name="Total 5 2 3 11 2" xfId="40839"/>
    <cellStyle name="Total 5 2 3 11 2 2" xfId="40840"/>
    <cellStyle name="Total 5 2 3 11 3" xfId="40841"/>
    <cellStyle name="Total 5 2 3 12" xfId="40842"/>
    <cellStyle name="Total 5 2 3 12 2" xfId="40843"/>
    <cellStyle name="Total 5 2 3 12 2 2" xfId="40844"/>
    <cellStyle name="Total 5 2 3 12 3" xfId="40845"/>
    <cellStyle name="Total 5 2 3 13" xfId="40846"/>
    <cellStyle name="Total 5 2 3 13 2" xfId="40847"/>
    <cellStyle name="Total 5 2 3 13 2 2" xfId="40848"/>
    <cellStyle name="Total 5 2 3 13 3" xfId="40849"/>
    <cellStyle name="Total 5 2 3 14" xfId="40850"/>
    <cellStyle name="Total 5 2 3 14 2" xfId="40851"/>
    <cellStyle name="Total 5 2 3 14 2 2" xfId="40852"/>
    <cellStyle name="Total 5 2 3 14 3" xfId="40853"/>
    <cellStyle name="Total 5 2 3 15" xfId="40854"/>
    <cellStyle name="Total 5 2 3 15 2" xfId="40855"/>
    <cellStyle name="Total 5 2 3 15 2 2" xfId="40856"/>
    <cellStyle name="Total 5 2 3 15 3" xfId="40857"/>
    <cellStyle name="Total 5 2 3 16" xfId="40858"/>
    <cellStyle name="Total 5 2 3 16 2" xfId="40859"/>
    <cellStyle name="Total 5 2 3 16 2 2" xfId="40860"/>
    <cellStyle name="Total 5 2 3 16 3" xfId="40861"/>
    <cellStyle name="Total 5 2 3 17" xfId="40862"/>
    <cellStyle name="Total 5 2 3 17 2" xfId="40863"/>
    <cellStyle name="Total 5 2 3 17 2 2" xfId="40864"/>
    <cellStyle name="Total 5 2 3 17 3" xfId="40865"/>
    <cellStyle name="Total 5 2 3 18" xfId="40866"/>
    <cellStyle name="Total 5 2 3 18 2" xfId="40867"/>
    <cellStyle name="Total 5 2 3 19" xfId="40868"/>
    <cellStyle name="Total 5 2 3 2" xfId="40869"/>
    <cellStyle name="Total 5 2 3 2 10" xfId="40870"/>
    <cellStyle name="Total 5 2 3 2 10 2" xfId="40871"/>
    <cellStyle name="Total 5 2 3 2 10 2 2" xfId="40872"/>
    <cellStyle name="Total 5 2 3 2 10 3" xfId="40873"/>
    <cellStyle name="Total 5 2 3 2 11" xfId="40874"/>
    <cellStyle name="Total 5 2 3 2 11 2" xfId="40875"/>
    <cellStyle name="Total 5 2 3 2 11 2 2" xfId="40876"/>
    <cellStyle name="Total 5 2 3 2 11 3" xfId="40877"/>
    <cellStyle name="Total 5 2 3 2 12" xfId="40878"/>
    <cellStyle name="Total 5 2 3 2 12 2" xfId="40879"/>
    <cellStyle name="Total 5 2 3 2 12 2 2" xfId="40880"/>
    <cellStyle name="Total 5 2 3 2 12 3" xfId="40881"/>
    <cellStyle name="Total 5 2 3 2 13" xfId="40882"/>
    <cellStyle name="Total 5 2 3 2 13 2" xfId="40883"/>
    <cellStyle name="Total 5 2 3 2 13 2 2" xfId="40884"/>
    <cellStyle name="Total 5 2 3 2 13 3" xfId="40885"/>
    <cellStyle name="Total 5 2 3 2 14" xfId="40886"/>
    <cellStyle name="Total 5 2 3 2 14 2" xfId="40887"/>
    <cellStyle name="Total 5 2 3 2 14 2 2" xfId="40888"/>
    <cellStyle name="Total 5 2 3 2 14 3" xfId="40889"/>
    <cellStyle name="Total 5 2 3 2 15" xfId="40890"/>
    <cellStyle name="Total 5 2 3 2 15 2" xfId="40891"/>
    <cellStyle name="Total 5 2 3 2 15 2 2" xfId="40892"/>
    <cellStyle name="Total 5 2 3 2 15 3" xfId="40893"/>
    <cellStyle name="Total 5 2 3 2 16" xfId="40894"/>
    <cellStyle name="Total 5 2 3 2 16 2" xfId="40895"/>
    <cellStyle name="Total 5 2 3 2 16 2 2" xfId="40896"/>
    <cellStyle name="Total 5 2 3 2 16 3" xfId="40897"/>
    <cellStyle name="Total 5 2 3 2 17" xfId="40898"/>
    <cellStyle name="Total 5 2 3 2 17 2" xfId="40899"/>
    <cellStyle name="Total 5 2 3 2 17 2 2" xfId="40900"/>
    <cellStyle name="Total 5 2 3 2 17 3" xfId="40901"/>
    <cellStyle name="Total 5 2 3 2 18" xfId="40902"/>
    <cellStyle name="Total 5 2 3 2 18 2" xfId="40903"/>
    <cellStyle name="Total 5 2 3 2 18 2 2" xfId="40904"/>
    <cellStyle name="Total 5 2 3 2 18 3" xfId="40905"/>
    <cellStyle name="Total 5 2 3 2 19" xfId="40906"/>
    <cellStyle name="Total 5 2 3 2 19 2" xfId="40907"/>
    <cellStyle name="Total 5 2 3 2 19 2 2" xfId="40908"/>
    <cellStyle name="Total 5 2 3 2 19 3" xfId="40909"/>
    <cellStyle name="Total 5 2 3 2 2" xfId="40910"/>
    <cellStyle name="Total 5 2 3 2 2 2" xfId="40911"/>
    <cellStyle name="Total 5 2 3 2 2 2 2" xfId="40912"/>
    <cellStyle name="Total 5 2 3 2 2 3" xfId="40913"/>
    <cellStyle name="Total 5 2 3 2 20" xfId="40914"/>
    <cellStyle name="Total 5 2 3 2 20 2" xfId="40915"/>
    <cellStyle name="Total 5 2 3 2 20 2 2" xfId="40916"/>
    <cellStyle name="Total 5 2 3 2 20 3" xfId="40917"/>
    <cellStyle name="Total 5 2 3 2 21" xfId="40918"/>
    <cellStyle name="Total 5 2 3 2 21 2" xfId="40919"/>
    <cellStyle name="Total 5 2 3 2 22" xfId="40920"/>
    <cellStyle name="Total 5 2 3 2 3" xfId="40921"/>
    <cellStyle name="Total 5 2 3 2 3 2" xfId="40922"/>
    <cellStyle name="Total 5 2 3 2 3 2 2" xfId="40923"/>
    <cellStyle name="Total 5 2 3 2 3 3" xfId="40924"/>
    <cellStyle name="Total 5 2 3 2 4" xfId="40925"/>
    <cellStyle name="Total 5 2 3 2 4 2" xfId="40926"/>
    <cellStyle name="Total 5 2 3 2 4 2 2" xfId="40927"/>
    <cellStyle name="Total 5 2 3 2 4 3" xfId="40928"/>
    <cellStyle name="Total 5 2 3 2 5" xfId="40929"/>
    <cellStyle name="Total 5 2 3 2 5 2" xfId="40930"/>
    <cellStyle name="Total 5 2 3 2 5 2 2" xfId="40931"/>
    <cellStyle name="Total 5 2 3 2 5 3" xfId="40932"/>
    <cellStyle name="Total 5 2 3 2 6" xfId="40933"/>
    <cellStyle name="Total 5 2 3 2 6 2" xfId="40934"/>
    <cellStyle name="Total 5 2 3 2 6 2 2" xfId="40935"/>
    <cellStyle name="Total 5 2 3 2 6 3" xfId="40936"/>
    <cellStyle name="Total 5 2 3 2 7" xfId="40937"/>
    <cellStyle name="Total 5 2 3 2 7 2" xfId="40938"/>
    <cellStyle name="Total 5 2 3 2 7 2 2" xfId="40939"/>
    <cellStyle name="Total 5 2 3 2 7 3" xfId="40940"/>
    <cellStyle name="Total 5 2 3 2 8" xfId="40941"/>
    <cellStyle name="Total 5 2 3 2 8 2" xfId="40942"/>
    <cellStyle name="Total 5 2 3 2 8 2 2" xfId="40943"/>
    <cellStyle name="Total 5 2 3 2 8 3" xfId="40944"/>
    <cellStyle name="Total 5 2 3 2 9" xfId="40945"/>
    <cellStyle name="Total 5 2 3 2 9 2" xfId="40946"/>
    <cellStyle name="Total 5 2 3 2 9 2 2" xfId="40947"/>
    <cellStyle name="Total 5 2 3 2 9 3" xfId="40948"/>
    <cellStyle name="Total 5 2 3 3" xfId="40949"/>
    <cellStyle name="Total 5 2 3 3 2" xfId="40950"/>
    <cellStyle name="Total 5 2 3 3 2 2" xfId="40951"/>
    <cellStyle name="Total 5 2 3 3 3" xfId="40952"/>
    <cellStyle name="Total 5 2 3 4" xfId="40953"/>
    <cellStyle name="Total 5 2 3 4 2" xfId="40954"/>
    <cellStyle name="Total 5 2 3 4 2 2" xfId="40955"/>
    <cellStyle name="Total 5 2 3 4 3" xfId="40956"/>
    <cellStyle name="Total 5 2 3 5" xfId="40957"/>
    <cellStyle name="Total 5 2 3 5 2" xfId="40958"/>
    <cellStyle name="Total 5 2 3 5 2 2" xfId="40959"/>
    <cellStyle name="Total 5 2 3 5 3" xfId="40960"/>
    <cellStyle name="Total 5 2 3 6" xfId="40961"/>
    <cellStyle name="Total 5 2 3 6 2" xfId="40962"/>
    <cellStyle name="Total 5 2 3 6 2 2" xfId="40963"/>
    <cellStyle name="Total 5 2 3 6 3" xfId="40964"/>
    <cellStyle name="Total 5 2 3 7" xfId="40965"/>
    <cellStyle name="Total 5 2 3 7 2" xfId="40966"/>
    <cellStyle name="Total 5 2 3 7 2 2" xfId="40967"/>
    <cellStyle name="Total 5 2 3 7 3" xfId="40968"/>
    <cellStyle name="Total 5 2 3 8" xfId="40969"/>
    <cellStyle name="Total 5 2 3 8 2" xfId="40970"/>
    <cellStyle name="Total 5 2 3 8 2 2" xfId="40971"/>
    <cellStyle name="Total 5 2 3 8 3" xfId="40972"/>
    <cellStyle name="Total 5 2 3 9" xfId="40973"/>
    <cellStyle name="Total 5 2 3 9 2" xfId="40974"/>
    <cellStyle name="Total 5 2 3 9 2 2" xfId="40975"/>
    <cellStyle name="Total 5 2 3 9 3" xfId="40976"/>
    <cellStyle name="Total 5 2 4" xfId="1115"/>
    <cellStyle name="Total 5 2 4 10" xfId="40977"/>
    <cellStyle name="Total 5 2 4 10 2" xfId="40978"/>
    <cellStyle name="Total 5 2 4 10 2 2" xfId="40979"/>
    <cellStyle name="Total 5 2 4 10 3" xfId="40980"/>
    <cellStyle name="Total 5 2 4 11" xfId="40981"/>
    <cellStyle name="Total 5 2 4 11 2" xfId="40982"/>
    <cellStyle name="Total 5 2 4 11 2 2" xfId="40983"/>
    <cellStyle name="Total 5 2 4 11 3" xfId="40984"/>
    <cellStyle name="Total 5 2 4 12" xfId="40985"/>
    <cellStyle name="Total 5 2 4 12 2" xfId="40986"/>
    <cellStyle name="Total 5 2 4 12 2 2" xfId="40987"/>
    <cellStyle name="Total 5 2 4 12 3" xfId="40988"/>
    <cellStyle name="Total 5 2 4 13" xfId="40989"/>
    <cellStyle name="Total 5 2 4 13 2" xfId="40990"/>
    <cellStyle name="Total 5 2 4 13 2 2" xfId="40991"/>
    <cellStyle name="Total 5 2 4 13 3" xfId="40992"/>
    <cellStyle name="Total 5 2 4 14" xfId="40993"/>
    <cellStyle name="Total 5 2 4 14 2" xfId="40994"/>
    <cellStyle name="Total 5 2 4 14 2 2" xfId="40995"/>
    <cellStyle name="Total 5 2 4 14 3" xfId="40996"/>
    <cellStyle name="Total 5 2 4 15" xfId="40997"/>
    <cellStyle name="Total 5 2 4 15 2" xfId="40998"/>
    <cellStyle name="Total 5 2 4 15 2 2" xfId="40999"/>
    <cellStyle name="Total 5 2 4 15 3" xfId="41000"/>
    <cellStyle name="Total 5 2 4 16" xfId="41001"/>
    <cellStyle name="Total 5 2 4 16 2" xfId="41002"/>
    <cellStyle name="Total 5 2 4 16 2 2" xfId="41003"/>
    <cellStyle name="Total 5 2 4 16 3" xfId="41004"/>
    <cellStyle name="Total 5 2 4 17" xfId="41005"/>
    <cellStyle name="Total 5 2 4 17 2" xfId="41006"/>
    <cellStyle name="Total 5 2 4 17 2 2" xfId="41007"/>
    <cellStyle name="Total 5 2 4 17 3" xfId="41008"/>
    <cellStyle name="Total 5 2 4 18" xfId="41009"/>
    <cellStyle name="Total 5 2 4 18 2" xfId="41010"/>
    <cellStyle name="Total 5 2 4 18 2 2" xfId="41011"/>
    <cellStyle name="Total 5 2 4 18 3" xfId="41012"/>
    <cellStyle name="Total 5 2 4 19" xfId="41013"/>
    <cellStyle name="Total 5 2 4 19 2" xfId="41014"/>
    <cellStyle name="Total 5 2 4 19 2 2" xfId="41015"/>
    <cellStyle name="Total 5 2 4 19 3" xfId="41016"/>
    <cellStyle name="Total 5 2 4 2" xfId="41017"/>
    <cellStyle name="Total 5 2 4 2 10" xfId="41018"/>
    <cellStyle name="Total 5 2 4 2 10 2" xfId="41019"/>
    <cellStyle name="Total 5 2 4 2 10 2 2" xfId="41020"/>
    <cellStyle name="Total 5 2 4 2 10 3" xfId="41021"/>
    <cellStyle name="Total 5 2 4 2 11" xfId="41022"/>
    <cellStyle name="Total 5 2 4 2 11 2" xfId="41023"/>
    <cellStyle name="Total 5 2 4 2 11 2 2" xfId="41024"/>
    <cellStyle name="Total 5 2 4 2 11 3" xfId="41025"/>
    <cellStyle name="Total 5 2 4 2 12" xfId="41026"/>
    <cellStyle name="Total 5 2 4 2 12 2" xfId="41027"/>
    <cellStyle name="Total 5 2 4 2 12 2 2" xfId="41028"/>
    <cellStyle name="Total 5 2 4 2 12 3" xfId="41029"/>
    <cellStyle name="Total 5 2 4 2 13" xfId="41030"/>
    <cellStyle name="Total 5 2 4 2 13 2" xfId="41031"/>
    <cellStyle name="Total 5 2 4 2 13 2 2" xfId="41032"/>
    <cellStyle name="Total 5 2 4 2 13 3" xfId="41033"/>
    <cellStyle name="Total 5 2 4 2 14" xfId="41034"/>
    <cellStyle name="Total 5 2 4 2 14 2" xfId="41035"/>
    <cellStyle name="Total 5 2 4 2 14 2 2" xfId="41036"/>
    <cellStyle name="Total 5 2 4 2 14 3" xfId="41037"/>
    <cellStyle name="Total 5 2 4 2 15" xfId="41038"/>
    <cellStyle name="Total 5 2 4 2 15 2" xfId="41039"/>
    <cellStyle name="Total 5 2 4 2 15 2 2" xfId="41040"/>
    <cellStyle name="Total 5 2 4 2 15 3" xfId="41041"/>
    <cellStyle name="Total 5 2 4 2 16" xfId="41042"/>
    <cellStyle name="Total 5 2 4 2 16 2" xfId="41043"/>
    <cellStyle name="Total 5 2 4 2 16 2 2" xfId="41044"/>
    <cellStyle name="Total 5 2 4 2 16 3" xfId="41045"/>
    <cellStyle name="Total 5 2 4 2 17" xfId="41046"/>
    <cellStyle name="Total 5 2 4 2 17 2" xfId="41047"/>
    <cellStyle name="Total 5 2 4 2 17 2 2" xfId="41048"/>
    <cellStyle name="Total 5 2 4 2 17 3" xfId="41049"/>
    <cellStyle name="Total 5 2 4 2 18" xfId="41050"/>
    <cellStyle name="Total 5 2 4 2 18 2" xfId="41051"/>
    <cellStyle name="Total 5 2 4 2 18 2 2" xfId="41052"/>
    <cellStyle name="Total 5 2 4 2 18 3" xfId="41053"/>
    <cellStyle name="Total 5 2 4 2 19" xfId="41054"/>
    <cellStyle name="Total 5 2 4 2 19 2" xfId="41055"/>
    <cellStyle name="Total 5 2 4 2 19 2 2" xfId="41056"/>
    <cellStyle name="Total 5 2 4 2 19 3" xfId="41057"/>
    <cellStyle name="Total 5 2 4 2 2" xfId="41058"/>
    <cellStyle name="Total 5 2 4 2 2 2" xfId="41059"/>
    <cellStyle name="Total 5 2 4 2 2 2 2" xfId="41060"/>
    <cellStyle name="Total 5 2 4 2 2 3" xfId="41061"/>
    <cellStyle name="Total 5 2 4 2 20" xfId="41062"/>
    <cellStyle name="Total 5 2 4 2 20 2" xfId="41063"/>
    <cellStyle name="Total 5 2 4 2 20 2 2" xfId="41064"/>
    <cellStyle name="Total 5 2 4 2 20 3" xfId="41065"/>
    <cellStyle name="Total 5 2 4 2 21" xfId="41066"/>
    <cellStyle name="Total 5 2 4 2 21 2" xfId="41067"/>
    <cellStyle name="Total 5 2 4 2 22" xfId="41068"/>
    <cellStyle name="Total 5 2 4 2 3" xfId="41069"/>
    <cellStyle name="Total 5 2 4 2 3 2" xfId="41070"/>
    <cellStyle name="Total 5 2 4 2 3 2 2" xfId="41071"/>
    <cellStyle name="Total 5 2 4 2 3 3" xfId="41072"/>
    <cellStyle name="Total 5 2 4 2 4" xfId="41073"/>
    <cellStyle name="Total 5 2 4 2 4 2" xfId="41074"/>
    <cellStyle name="Total 5 2 4 2 4 2 2" xfId="41075"/>
    <cellStyle name="Total 5 2 4 2 4 3" xfId="41076"/>
    <cellStyle name="Total 5 2 4 2 5" xfId="41077"/>
    <cellStyle name="Total 5 2 4 2 5 2" xfId="41078"/>
    <cellStyle name="Total 5 2 4 2 5 2 2" xfId="41079"/>
    <cellStyle name="Total 5 2 4 2 5 3" xfId="41080"/>
    <cellStyle name="Total 5 2 4 2 6" xfId="41081"/>
    <cellStyle name="Total 5 2 4 2 6 2" xfId="41082"/>
    <cellStyle name="Total 5 2 4 2 6 2 2" xfId="41083"/>
    <cellStyle name="Total 5 2 4 2 6 3" xfId="41084"/>
    <cellStyle name="Total 5 2 4 2 7" xfId="41085"/>
    <cellStyle name="Total 5 2 4 2 7 2" xfId="41086"/>
    <cellStyle name="Total 5 2 4 2 7 2 2" xfId="41087"/>
    <cellStyle name="Total 5 2 4 2 7 3" xfId="41088"/>
    <cellStyle name="Total 5 2 4 2 8" xfId="41089"/>
    <cellStyle name="Total 5 2 4 2 8 2" xfId="41090"/>
    <cellStyle name="Total 5 2 4 2 8 2 2" xfId="41091"/>
    <cellStyle name="Total 5 2 4 2 8 3" xfId="41092"/>
    <cellStyle name="Total 5 2 4 2 9" xfId="41093"/>
    <cellStyle name="Total 5 2 4 2 9 2" xfId="41094"/>
    <cellStyle name="Total 5 2 4 2 9 2 2" xfId="41095"/>
    <cellStyle name="Total 5 2 4 2 9 3" xfId="41096"/>
    <cellStyle name="Total 5 2 4 20" xfId="41097"/>
    <cellStyle name="Total 5 2 4 20 2" xfId="41098"/>
    <cellStyle name="Total 5 2 4 20 2 2" xfId="41099"/>
    <cellStyle name="Total 5 2 4 20 3" xfId="41100"/>
    <cellStyle name="Total 5 2 4 21" xfId="41101"/>
    <cellStyle name="Total 5 2 4 21 2" xfId="41102"/>
    <cellStyle name="Total 5 2 4 21 2 2" xfId="41103"/>
    <cellStyle name="Total 5 2 4 21 3" xfId="41104"/>
    <cellStyle name="Total 5 2 4 22" xfId="41105"/>
    <cellStyle name="Total 5 2 4 22 2" xfId="41106"/>
    <cellStyle name="Total 5 2 4 23" xfId="41107"/>
    <cellStyle name="Total 5 2 4 3" xfId="41108"/>
    <cellStyle name="Total 5 2 4 3 2" xfId="41109"/>
    <cellStyle name="Total 5 2 4 3 2 2" xfId="41110"/>
    <cellStyle name="Total 5 2 4 3 3" xfId="41111"/>
    <cellStyle name="Total 5 2 4 4" xfId="41112"/>
    <cellStyle name="Total 5 2 4 4 2" xfId="41113"/>
    <cellStyle name="Total 5 2 4 4 2 2" xfId="41114"/>
    <cellStyle name="Total 5 2 4 4 3" xfId="41115"/>
    <cellStyle name="Total 5 2 4 5" xfId="41116"/>
    <cellStyle name="Total 5 2 4 5 2" xfId="41117"/>
    <cellStyle name="Total 5 2 4 5 2 2" xfId="41118"/>
    <cellStyle name="Total 5 2 4 5 3" xfId="41119"/>
    <cellStyle name="Total 5 2 4 6" xfId="41120"/>
    <cellStyle name="Total 5 2 4 6 2" xfId="41121"/>
    <cellStyle name="Total 5 2 4 6 2 2" xfId="41122"/>
    <cellStyle name="Total 5 2 4 6 3" xfId="41123"/>
    <cellStyle name="Total 5 2 4 7" xfId="41124"/>
    <cellStyle name="Total 5 2 4 7 2" xfId="41125"/>
    <cellStyle name="Total 5 2 4 7 2 2" xfId="41126"/>
    <cellStyle name="Total 5 2 4 7 3" xfId="41127"/>
    <cellStyle name="Total 5 2 4 8" xfId="41128"/>
    <cellStyle name="Total 5 2 4 8 2" xfId="41129"/>
    <cellStyle name="Total 5 2 4 8 2 2" xfId="41130"/>
    <cellStyle name="Total 5 2 4 8 3" xfId="41131"/>
    <cellStyle name="Total 5 2 4 9" xfId="41132"/>
    <cellStyle name="Total 5 2 4 9 2" xfId="41133"/>
    <cellStyle name="Total 5 2 4 9 2 2" xfId="41134"/>
    <cellStyle name="Total 5 2 4 9 3" xfId="41135"/>
    <cellStyle name="Total 5 2 5" xfId="1116"/>
    <cellStyle name="Total 5 2 5 10" xfId="41136"/>
    <cellStyle name="Total 5 2 5 10 2" xfId="41137"/>
    <cellStyle name="Total 5 2 5 10 2 2" xfId="41138"/>
    <cellStyle name="Total 5 2 5 10 3" xfId="41139"/>
    <cellStyle name="Total 5 2 5 11" xfId="41140"/>
    <cellStyle name="Total 5 2 5 11 2" xfId="41141"/>
    <cellStyle name="Total 5 2 5 11 2 2" xfId="41142"/>
    <cellStyle name="Total 5 2 5 11 3" xfId="41143"/>
    <cellStyle name="Total 5 2 5 12" xfId="41144"/>
    <cellStyle name="Total 5 2 5 12 2" xfId="41145"/>
    <cellStyle name="Total 5 2 5 12 2 2" xfId="41146"/>
    <cellStyle name="Total 5 2 5 12 3" xfId="41147"/>
    <cellStyle name="Total 5 2 5 13" xfId="41148"/>
    <cellStyle name="Total 5 2 5 13 2" xfId="41149"/>
    <cellStyle name="Total 5 2 5 13 2 2" xfId="41150"/>
    <cellStyle name="Total 5 2 5 13 3" xfId="41151"/>
    <cellStyle name="Total 5 2 5 14" xfId="41152"/>
    <cellStyle name="Total 5 2 5 14 2" xfId="41153"/>
    <cellStyle name="Total 5 2 5 14 2 2" xfId="41154"/>
    <cellStyle name="Total 5 2 5 14 3" xfId="41155"/>
    <cellStyle name="Total 5 2 5 15" xfId="41156"/>
    <cellStyle name="Total 5 2 5 15 2" xfId="41157"/>
    <cellStyle name="Total 5 2 5 15 2 2" xfId="41158"/>
    <cellStyle name="Total 5 2 5 15 3" xfId="41159"/>
    <cellStyle name="Total 5 2 5 16" xfId="41160"/>
    <cellStyle name="Total 5 2 5 16 2" xfId="41161"/>
    <cellStyle name="Total 5 2 5 16 2 2" xfId="41162"/>
    <cellStyle name="Total 5 2 5 16 3" xfId="41163"/>
    <cellStyle name="Total 5 2 5 17" xfId="41164"/>
    <cellStyle name="Total 5 2 5 17 2" xfId="41165"/>
    <cellStyle name="Total 5 2 5 17 2 2" xfId="41166"/>
    <cellStyle name="Total 5 2 5 17 3" xfId="41167"/>
    <cellStyle name="Total 5 2 5 18" xfId="41168"/>
    <cellStyle name="Total 5 2 5 18 2" xfId="41169"/>
    <cellStyle name="Total 5 2 5 18 2 2" xfId="41170"/>
    <cellStyle name="Total 5 2 5 18 3" xfId="41171"/>
    <cellStyle name="Total 5 2 5 19" xfId="41172"/>
    <cellStyle name="Total 5 2 5 19 2" xfId="41173"/>
    <cellStyle name="Total 5 2 5 19 2 2" xfId="41174"/>
    <cellStyle name="Total 5 2 5 19 3" xfId="41175"/>
    <cellStyle name="Total 5 2 5 2" xfId="41176"/>
    <cellStyle name="Total 5 2 5 2 2" xfId="41177"/>
    <cellStyle name="Total 5 2 5 2 2 2" xfId="41178"/>
    <cellStyle name="Total 5 2 5 2 3" xfId="41179"/>
    <cellStyle name="Total 5 2 5 20" xfId="41180"/>
    <cellStyle name="Total 5 2 5 20 2" xfId="41181"/>
    <cellStyle name="Total 5 2 5 20 2 2" xfId="41182"/>
    <cellStyle name="Total 5 2 5 20 3" xfId="41183"/>
    <cellStyle name="Total 5 2 5 21" xfId="41184"/>
    <cellStyle name="Total 5 2 5 21 2" xfId="41185"/>
    <cellStyle name="Total 5 2 5 22" xfId="41186"/>
    <cellStyle name="Total 5 2 5 3" xfId="41187"/>
    <cellStyle name="Total 5 2 5 3 2" xfId="41188"/>
    <cellStyle name="Total 5 2 5 3 2 2" xfId="41189"/>
    <cellStyle name="Total 5 2 5 3 3" xfId="41190"/>
    <cellStyle name="Total 5 2 5 4" xfId="41191"/>
    <cellStyle name="Total 5 2 5 4 2" xfId="41192"/>
    <cellStyle name="Total 5 2 5 4 2 2" xfId="41193"/>
    <cellStyle name="Total 5 2 5 4 3" xfId="41194"/>
    <cellStyle name="Total 5 2 5 5" xfId="41195"/>
    <cellStyle name="Total 5 2 5 5 2" xfId="41196"/>
    <cellStyle name="Total 5 2 5 5 2 2" xfId="41197"/>
    <cellStyle name="Total 5 2 5 5 3" xfId="41198"/>
    <cellStyle name="Total 5 2 5 6" xfId="41199"/>
    <cellStyle name="Total 5 2 5 6 2" xfId="41200"/>
    <cellStyle name="Total 5 2 5 6 2 2" xfId="41201"/>
    <cellStyle name="Total 5 2 5 6 3" xfId="41202"/>
    <cellStyle name="Total 5 2 5 7" xfId="41203"/>
    <cellStyle name="Total 5 2 5 7 2" xfId="41204"/>
    <cellStyle name="Total 5 2 5 7 2 2" xfId="41205"/>
    <cellStyle name="Total 5 2 5 7 3" xfId="41206"/>
    <cellStyle name="Total 5 2 5 8" xfId="41207"/>
    <cellStyle name="Total 5 2 5 8 2" xfId="41208"/>
    <cellStyle name="Total 5 2 5 8 2 2" xfId="41209"/>
    <cellStyle name="Total 5 2 5 8 3" xfId="41210"/>
    <cellStyle name="Total 5 2 5 9" xfId="41211"/>
    <cellStyle name="Total 5 2 5 9 2" xfId="41212"/>
    <cellStyle name="Total 5 2 5 9 2 2" xfId="41213"/>
    <cellStyle name="Total 5 2 5 9 3" xfId="41214"/>
    <cellStyle name="Total 5 2 6" xfId="1117"/>
    <cellStyle name="Total 5 2 6 2" xfId="41215"/>
    <cellStyle name="Total 5 2 6 2 2" xfId="41216"/>
    <cellStyle name="Total 5 2 6 3" xfId="41217"/>
    <cellStyle name="Total 5 2 7" xfId="41218"/>
    <cellStyle name="Total 5 2 7 2" xfId="41219"/>
    <cellStyle name="Total 5 2 7 2 2" xfId="41220"/>
    <cellStyle name="Total 5 2 7 3" xfId="41221"/>
    <cellStyle name="Total 5 2 8" xfId="41222"/>
    <cellStyle name="Total 5 2 8 2" xfId="41223"/>
    <cellStyle name="Total 5 2 8 2 2" xfId="41224"/>
    <cellStyle name="Total 5 2 8 3" xfId="41225"/>
    <cellStyle name="Total 5 2 9" xfId="41226"/>
    <cellStyle name="Total 5 2 9 2" xfId="41227"/>
    <cellStyle name="Total 5 2 9 2 2" xfId="41228"/>
    <cellStyle name="Total 5 2 9 3" xfId="41229"/>
    <cellStyle name="Total 5 20" xfId="41230"/>
    <cellStyle name="Total 5 20 2" xfId="41231"/>
    <cellStyle name="Total 5 20 2 2" xfId="41232"/>
    <cellStyle name="Total 5 20 3" xfId="41233"/>
    <cellStyle name="Total 5 21" xfId="41234"/>
    <cellStyle name="Total 5 21 2" xfId="41235"/>
    <cellStyle name="Total 5 21 2 2" xfId="41236"/>
    <cellStyle name="Total 5 21 3" xfId="41237"/>
    <cellStyle name="Total 5 22" xfId="41238"/>
    <cellStyle name="Total 5 22 2" xfId="41239"/>
    <cellStyle name="Total 5 23" xfId="41240"/>
    <cellStyle name="Total 5 24" xfId="41241"/>
    <cellStyle name="Total 5 25" xfId="41242"/>
    <cellStyle name="Total 5 26" xfId="41243"/>
    <cellStyle name="Total 5 3" xfId="1118"/>
    <cellStyle name="Total 5 3 10" xfId="41244"/>
    <cellStyle name="Total 5 3 10 2" xfId="41245"/>
    <cellStyle name="Total 5 3 10 2 2" xfId="41246"/>
    <cellStyle name="Total 5 3 10 3" xfId="41247"/>
    <cellStyle name="Total 5 3 11" xfId="41248"/>
    <cellStyle name="Total 5 3 11 2" xfId="41249"/>
    <cellStyle name="Total 5 3 11 2 2" xfId="41250"/>
    <cellStyle name="Total 5 3 11 3" xfId="41251"/>
    <cellStyle name="Total 5 3 12" xfId="41252"/>
    <cellStyle name="Total 5 3 12 2" xfId="41253"/>
    <cellStyle name="Total 5 3 12 2 2" xfId="41254"/>
    <cellStyle name="Total 5 3 12 3" xfId="41255"/>
    <cellStyle name="Total 5 3 13" xfId="41256"/>
    <cellStyle name="Total 5 3 13 2" xfId="41257"/>
    <cellStyle name="Total 5 3 13 2 2" xfId="41258"/>
    <cellStyle name="Total 5 3 13 3" xfId="41259"/>
    <cellStyle name="Total 5 3 14" xfId="41260"/>
    <cellStyle name="Total 5 3 14 2" xfId="41261"/>
    <cellStyle name="Total 5 3 14 2 2" xfId="41262"/>
    <cellStyle name="Total 5 3 14 3" xfId="41263"/>
    <cellStyle name="Total 5 3 15" xfId="41264"/>
    <cellStyle name="Total 5 3 15 2" xfId="41265"/>
    <cellStyle name="Total 5 3 15 2 2" xfId="41266"/>
    <cellStyle name="Total 5 3 15 3" xfId="41267"/>
    <cellStyle name="Total 5 3 16" xfId="41268"/>
    <cellStyle name="Total 5 3 16 2" xfId="41269"/>
    <cellStyle name="Total 5 3 16 2 2" xfId="41270"/>
    <cellStyle name="Total 5 3 16 3" xfId="41271"/>
    <cellStyle name="Total 5 3 17" xfId="41272"/>
    <cellStyle name="Total 5 3 17 2" xfId="41273"/>
    <cellStyle name="Total 5 3 17 2 2" xfId="41274"/>
    <cellStyle name="Total 5 3 17 3" xfId="41275"/>
    <cellStyle name="Total 5 3 18" xfId="41276"/>
    <cellStyle name="Total 5 3 18 2" xfId="41277"/>
    <cellStyle name="Total 5 3 19" xfId="41278"/>
    <cellStyle name="Total 5 3 2" xfId="1119"/>
    <cellStyle name="Total 5 3 2 10" xfId="41279"/>
    <cellStyle name="Total 5 3 2 10 2" xfId="41280"/>
    <cellStyle name="Total 5 3 2 10 2 2" xfId="41281"/>
    <cellStyle name="Total 5 3 2 10 3" xfId="41282"/>
    <cellStyle name="Total 5 3 2 11" xfId="41283"/>
    <cellStyle name="Total 5 3 2 11 2" xfId="41284"/>
    <cellStyle name="Total 5 3 2 11 2 2" xfId="41285"/>
    <cellStyle name="Total 5 3 2 11 3" xfId="41286"/>
    <cellStyle name="Total 5 3 2 12" xfId="41287"/>
    <cellStyle name="Total 5 3 2 12 2" xfId="41288"/>
    <cellStyle name="Total 5 3 2 12 2 2" xfId="41289"/>
    <cellStyle name="Total 5 3 2 12 3" xfId="41290"/>
    <cellStyle name="Total 5 3 2 13" xfId="41291"/>
    <cellStyle name="Total 5 3 2 13 2" xfId="41292"/>
    <cellStyle name="Total 5 3 2 13 2 2" xfId="41293"/>
    <cellStyle name="Total 5 3 2 13 3" xfId="41294"/>
    <cellStyle name="Total 5 3 2 14" xfId="41295"/>
    <cellStyle name="Total 5 3 2 14 2" xfId="41296"/>
    <cellStyle name="Total 5 3 2 14 2 2" xfId="41297"/>
    <cellStyle name="Total 5 3 2 14 3" xfId="41298"/>
    <cellStyle name="Total 5 3 2 15" xfId="41299"/>
    <cellStyle name="Total 5 3 2 15 2" xfId="41300"/>
    <cellStyle name="Total 5 3 2 15 2 2" xfId="41301"/>
    <cellStyle name="Total 5 3 2 15 3" xfId="41302"/>
    <cellStyle name="Total 5 3 2 16" xfId="41303"/>
    <cellStyle name="Total 5 3 2 16 2" xfId="41304"/>
    <cellStyle name="Total 5 3 2 16 2 2" xfId="41305"/>
    <cellStyle name="Total 5 3 2 16 3" xfId="41306"/>
    <cellStyle name="Total 5 3 2 17" xfId="41307"/>
    <cellStyle name="Total 5 3 2 17 2" xfId="41308"/>
    <cellStyle name="Total 5 3 2 17 2 2" xfId="41309"/>
    <cellStyle name="Total 5 3 2 17 3" xfId="41310"/>
    <cellStyle name="Total 5 3 2 18" xfId="41311"/>
    <cellStyle name="Total 5 3 2 18 2" xfId="41312"/>
    <cellStyle name="Total 5 3 2 18 2 2" xfId="41313"/>
    <cellStyle name="Total 5 3 2 18 3" xfId="41314"/>
    <cellStyle name="Total 5 3 2 19" xfId="41315"/>
    <cellStyle name="Total 5 3 2 19 2" xfId="41316"/>
    <cellStyle name="Total 5 3 2 19 2 2" xfId="41317"/>
    <cellStyle name="Total 5 3 2 19 3" xfId="41318"/>
    <cellStyle name="Total 5 3 2 2" xfId="41319"/>
    <cellStyle name="Total 5 3 2 2 2" xfId="41320"/>
    <cellStyle name="Total 5 3 2 2 2 2" xfId="41321"/>
    <cellStyle name="Total 5 3 2 2 3" xfId="41322"/>
    <cellStyle name="Total 5 3 2 20" xfId="41323"/>
    <cellStyle name="Total 5 3 2 20 2" xfId="41324"/>
    <cellStyle name="Total 5 3 2 20 2 2" xfId="41325"/>
    <cellStyle name="Total 5 3 2 20 3" xfId="41326"/>
    <cellStyle name="Total 5 3 2 21" xfId="41327"/>
    <cellStyle name="Total 5 3 2 21 2" xfId="41328"/>
    <cellStyle name="Total 5 3 2 22" xfId="41329"/>
    <cellStyle name="Total 5 3 2 3" xfId="41330"/>
    <cellStyle name="Total 5 3 2 3 2" xfId="41331"/>
    <cellStyle name="Total 5 3 2 3 2 2" xfId="41332"/>
    <cellStyle name="Total 5 3 2 3 3" xfId="41333"/>
    <cellStyle name="Total 5 3 2 4" xfId="41334"/>
    <cellStyle name="Total 5 3 2 4 2" xfId="41335"/>
    <cellStyle name="Total 5 3 2 4 2 2" xfId="41336"/>
    <cellStyle name="Total 5 3 2 4 3" xfId="41337"/>
    <cellStyle name="Total 5 3 2 5" xfId="41338"/>
    <cellStyle name="Total 5 3 2 5 2" xfId="41339"/>
    <cellStyle name="Total 5 3 2 5 2 2" xfId="41340"/>
    <cellStyle name="Total 5 3 2 5 3" xfId="41341"/>
    <cellStyle name="Total 5 3 2 6" xfId="41342"/>
    <cellStyle name="Total 5 3 2 6 2" xfId="41343"/>
    <cellStyle name="Total 5 3 2 6 2 2" xfId="41344"/>
    <cellStyle name="Total 5 3 2 6 3" xfId="41345"/>
    <cellStyle name="Total 5 3 2 7" xfId="41346"/>
    <cellStyle name="Total 5 3 2 7 2" xfId="41347"/>
    <cellStyle name="Total 5 3 2 7 2 2" xfId="41348"/>
    <cellStyle name="Total 5 3 2 7 3" xfId="41349"/>
    <cellStyle name="Total 5 3 2 8" xfId="41350"/>
    <cellStyle name="Total 5 3 2 8 2" xfId="41351"/>
    <cellStyle name="Total 5 3 2 8 2 2" xfId="41352"/>
    <cellStyle name="Total 5 3 2 8 3" xfId="41353"/>
    <cellStyle name="Total 5 3 2 9" xfId="41354"/>
    <cellStyle name="Total 5 3 2 9 2" xfId="41355"/>
    <cellStyle name="Total 5 3 2 9 2 2" xfId="41356"/>
    <cellStyle name="Total 5 3 2 9 3" xfId="41357"/>
    <cellStyle name="Total 5 3 3" xfId="1120"/>
    <cellStyle name="Total 5 3 3 2" xfId="41358"/>
    <cellStyle name="Total 5 3 3 2 2" xfId="41359"/>
    <cellStyle name="Total 5 3 3 3" xfId="41360"/>
    <cellStyle name="Total 5 3 4" xfId="1121"/>
    <cellStyle name="Total 5 3 4 2" xfId="41361"/>
    <cellStyle name="Total 5 3 4 2 2" xfId="41362"/>
    <cellStyle name="Total 5 3 4 3" xfId="41363"/>
    <cellStyle name="Total 5 3 5" xfId="1122"/>
    <cellStyle name="Total 5 3 5 2" xfId="41364"/>
    <cellStyle name="Total 5 3 5 2 2" xfId="41365"/>
    <cellStyle name="Total 5 3 5 3" xfId="41366"/>
    <cellStyle name="Total 5 3 6" xfId="1123"/>
    <cellStyle name="Total 5 3 6 2" xfId="41367"/>
    <cellStyle name="Total 5 3 6 2 2" xfId="41368"/>
    <cellStyle name="Total 5 3 6 3" xfId="41369"/>
    <cellStyle name="Total 5 3 7" xfId="41370"/>
    <cellStyle name="Total 5 3 7 2" xfId="41371"/>
    <cellStyle name="Total 5 3 7 2 2" xfId="41372"/>
    <cellStyle name="Total 5 3 7 3" xfId="41373"/>
    <cellStyle name="Total 5 3 8" xfId="41374"/>
    <cellStyle name="Total 5 3 8 2" xfId="41375"/>
    <cellStyle name="Total 5 3 8 2 2" xfId="41376"/>
    <cellStyle name="Total 5 3 8 3" xfId="41377"/>
    <cellStyle name="Total 5 3 9" xfId="41378"/>
    <cellStyle name="Total 5 3 9 2" xfId="41379"/>
    <cellStyle name="Total 5 3 9 2 2" xfId="41380"/>
    <cellStyle name="Total 5 3 9 3" xfId="41381"/>
    <cellStyle name="Total 5 4" xfId="1124"/>
    <cellStyle name="Total 5 4 10" xfId="41382"/>
    <cellStyle name="Total 5 4 10 2" xfId="41383"/>
    <cellStyle name="Total 5 4 10 2 2" xfId="41384"/>
    <cellStyle name="Total 5 4 10 3" xfId="41385"/>
    <cellStyle name="Total 5 4 11" xfId="41386"/>
    <cellStyle name="Total 5 4 11 2" xfId="41387"/>
    <cellStyle name="Total 5 4 11 2 2" xfId="41388"/>
    <cellStyle name="Total 5 4 11 3" xfId="41389"/>
    <cellStyle name="Total 5 4 12" xfId="41390"/>
    <cellStyle name="Total 5 4 12 2" xfId="41391"/>
    <cellStyle name="Total 5 4 12 2 2" xfId="41392"/>
    <cellStyle name="Total 5 4 12 3" xfId="41393"/>
    <cellStyle name="Total 5 4 13" xfId="41394"/>
    <cellStyle name="Total 5 4 13 2" xfId="41395"/>
    <cellStyle name="Total 5 4 13 2 2" xfId="41396"/>
    <cellStyle name="Total 5 4 13 3" xfId="41397"/>
    <cellStyle name="Total 5 4 14" xfId="41398"/>
    <cellStyle name="Total 5 4 14 2" xfId="41399"/>
    <cellStyle name="Total 5 4 14 2 2" xfId="41400"/>
    <cellStyle name="Total 5 4 14 3" xfId="41401"/>
    <cellStyle name="Total 5 4 15" xfId="41402"/>
    <cellStyle name="Total 5 4 15 2" xfId="41403"/>
    <cellStyle name="Total 5 4 15 2 2" xfId="41404"/>
    <cellStyle name="Total 5 4 15 3" xfId="41405"/>
    <cellStyle name="Total 5 4 16" xfId="41406"/>
    <cellStyle name="Total 5 4 16 2" xfId="41407"/>
    <cellStyle name="Total 5 4 16 2 2" xfId="41408"/>
    <cellStyle name="Total 5 4 16 3" xfId="41409"/>
    <cellStyle name="Total 5 4 17" xfId="41410"/>
    <cellStyle name="Total 5 4 17 2" xfId="41411"/>
    <cellStyle name="Total 5 4 17 2 2" xfId="41412"/>
    <cellStyle name="Total 5 4 17 3" xfId="41413"/>
    <cellStyle name="Total 5 4 18" xfId="41414"/>
    <cellStyle name="Total 5 4 18 2" xfId="41415"/>
    <cellStyle name="Total 5 4 19" xfId="41416"/>
    <cellStyle name="Total 5 4 2" xfId="1125"/>
    <cellStyle name="Total 5 4 2 10" xfId="41417"/>
    <cellStyle name="Total 5 4 2 10 2" xfId="41418"/>
    <cellStyle name="Total 5 4 2 10 2 2" xfId="41419"/>
    <cellStyle name="Total 5 4 2 10 3" xfId="41420"/>
    <cellStyle name="Total 5 4 2 11" xfId="41421"/>
    <cellStyle name="Total 5 4 2 11 2" xfId="41422"/>
    <cellStyle name="Total 5 4 2 11 2 2" xfId="41423"/>
    <cellStyle name="Total 5 4 2 11 3" xfId="41424"/>
    <cellStyle name="Total 5 4 2 12" xfId="41425"/>
    <cellStyle name="Total 5 4 2 12 2" xfId="41426"/>
    <cellStyle name="Total 5 4 2 12 2 2" xfId="41427"/>
    <cellStyle name="Total 5 4 2 12 3" xfId="41428"/>
    <cellStyle name="Total 5 4 2 13" xfId="41429"/>
    <cellStyle name="Total 5 4 2 13 2" xfId="41430"/>
    <cellStyle name="Total 5 4 2 13 2 2" xfId="41431"/>
    <cellStyle name="Total 5 4 2 13 3" xfId="41432"/>
    <cellStyle name="Total 5 4 2 14" xfId="41433"/>
    <cellStyle name="Total 5 4 2 14 2" xfId="41434"/>
    <cellStyle name="Total 5 4 2 14 2 2" xfId="41435"/>
    <cellStyle name="Total 5 4 2 14 3" xfId="41436"/>
    <cellStyle name="Total 5 4 2 15" xfId="41437"/>
    <cellStyle name="Total 5 4 2 15 2" xfId="41438"/>
    <cellStyle name="Total 5 4 2 15 2 2" xfId="41439"/>
    <cellStyle name="Total 5 4 2 15 3" xfId="41440"/>
    <cellStyle name="Total 5 4 2 16" xfId="41441"/>
    <cellStyle name="Total 5 4 2 16 2" xfId="41442"/>
    <cellStyle name="Total 5 4 2 16 2 2" xfId="41443"/>
    <cellStyle name="Total 5 4 2 16 3" xfId="41444"/>
    <cellStyle name="Total 5 4 2 17" xfId="41445"/>
    <cellStyle name="Total 5 4 2 17 2" xfId="41446"/>
    <cellStyle name="Total 5 4 2 17 2 2" xfId="41447"/>
    <cellStyle name="Total 5 4 2 17 3" xfId="41448"/>
    <cellStyle name="Total 5 4 2 18" xfId="41449"/>
    <cellStyle name="Total 5 4 2 18 2" xfId="41450"/>
    <cellStyle name="Total 5 4 2 18 2 2" xfId="41451"/>
    <cellStyle name="Total 5 4 2 18 3" xfId="41452"/>
    <cellStyle name="Total 5 4 2 19" xfId="41453"/>
    <cellStyle name="Total 5 4 2 19 2" xfId="41454"/>
    <cellStyle name="Total 5 4 2 19 2 2" xfId="41455"/>
    <cellStyle name="Total 5 4 2 19 3" xfId="41456"/>
    <cellStyle name="Total 5 4 2 2" xfId="41457"/>
    <cellStyle name="Total 5 4 2 2 2" xfId="41458"/>
    <cellStyle name="Total 5 4 2 2 2 2" xfId="41459"/>
    <cellStyle name="Total 5 4 2 2 3" xfId="41460"/>
    <cellStyle name="Total 5 4 2 20" xfId="41461"/>
    <cellStyle name="Total 5 4 2 20 2" xfId="41462"/>
    <cellStyle name="Total 5 4 2 20 2 2" xfId="41463"/>
    <cellStyle name="Total 5 4 2 20 3" xfId="41464"/>
    <cellStyle name="Total 5 4 2 21" xfId="41465"/>
    <cellStyle name="Total 5 4 2 21 2" xfId="41466"/>
    <cellStyle name="Total 5 4 2 22" xfId="41467"/>
    <cellStyle name="Total 5 4 2 3" xfId="41468"/>
    <cellStyle name="Total 5 4 2 3 2" xfId="41469"/>
    <cellStyle name="Total 5 4 2 3 2 2" xfId="41470"/>
    <cellStyle name="Total 5 4 2 3 3" xfId="41471"/>
    <cellStyle name="Total 5 4 2 4" xfId="41472"/>
    <cellStyle name="Total 5 4 2 4 2" xfId="41473"/>
    <cellStyle name="Total 5 4 2 4 2 2" xfId="41474"/>
    <cellStyle name="Total 5 4 2 4 3" xfId="41475"/>
    <cellStyle name="Total 5 4 2 5" xfId="41476"/>
    <cellStyle name="Total 5 4 2 5 2" xfId="41477"/>
    <cellStyle name="Total 5 4 2 5 2 2" xfId="41478"/>
    <cellStyle name="Total 5 4 2 5 3" xfId="41479"/>
    <cellStyle name="Total 5 4 2 6" xfId="41480"/>
    <cellStyle name="Total 5 4 2 6 2" xfId="41481"/>
    <cellStyle name="Total 5 4 2 6 2 2" xfId="41482"/>
    <cellStyle name="Total 5 4 2 6 3" xfId="41483"/>
    <cellStyle name="Total 5 4 2 7" xfId="41484"/>
    <cellStyle name="Total 5 4 2 7 2" xfId="41485"/>
    <cellStyle name="Total 5 4 2 7 2 2" xfId="41486"/>
    <cellStyle name="Total 5 4 2 7 3" xfId="41487"/>
    <cellStyle name="Total 5 4 2 8" xfId="41488"/>
    <cellStyle name="Total 5 4 2 8 2" xfId="41489"/>
    <cellStyle name="Total 5 4 2 8 2 2" xfId="41490"/>
    <cellStyle name="Total 5 4 2 8 3" xfId="41491"/>
    <cellStyle name="Total 5 4 2 9" xfId="41492"/>
    <cellStyle name="Total 5 4 2 9 2" xfId="41493"/>
    <cellStyle name="Total 5 4 2 9 2 2" xfId="41494"/>
    <cellStyle name="Total 5 4 2 9 3" xfId="41495"/>
    <cellStyle name="Total 5 4 3" xfId="1126"/>
    <cellStyle name="Total 5 4 3 2" xfId="41496"/>
    <cellStyle name="Total 5 4 3 2 2" xfId="41497"/>
    <cellStyle name="Total 5 4 3 3" xfId="41498"/>
    <cellStyle name="Total 5 4 4" xfId="1127"/>
    <cellStyle name="Total 5 4 4 2" xfId="41499"/>
    <cellStyle name="Total 5 4 4 2 2" xfId="41500"/>
    <cellStyle name="Total 5 4 4 3" xfId="41501"/>
    <cellStyle name="Total 5 4 5" xfId="1128"/>
    <cellStyle name="Total 5 4 5 2" xfId="41502"/>
    <cellStyle name="Total 5 4 5 2 2" xfId="41503"/>
    <cellStyle name="Total 5 4 5 3" xfId="41504"/>
    <cellStyle name="Total 5 4 6" xfId="1129"/>
    <cellStyle name="Total 5 4 6 2" xfId="41505"/>
    <cellStyle name="Total 5 4 6 2 2" xfId="41506"/>
    <cellStyle name="Total 5 4 6 3" xfId="41507"/>
    <cellStyle name="Total 5 4 7" xfId="41508"/>
    <cellStyle name="Total 5 4 7 2" xfId="41509"/>
    <cellStyle name="Total 5 4 7 2 2" xfId="41510"/>
    <cellStyle name="Total 5 4 7 3" xfId="41511"/>
    <cellStyle name="Total 5 4 8" xfId="41512"/>
    <cellStyle name="Total 5 4 8 2" xfId="41513"/>
    <cellStyle name="Total 5 4 8 2 2" xfId="41514"/>
    <cellStyle name="Total 5 4 8 3" xfId="41515"/>
    <cellStyle name="Total 5 4 9" xfId="41516"/>
    <cellStyle name="Total 5 4 9 2" xfId="41517"/>
    <cellStyle name="Total 5 4 9 2 2" xfId="41518"/>
    <cellStyle name="Total 5 4 9 3" xfId="41519"/>
    <cellStyle name="Total 5 5" xfId="1130"/>
    <cellStyle name="Total 5 5 10" xfId="41520"/>
    <cellStyle name="Total 5 5 10 2" xfId="41521"/>
    <cellStyle name="Total 5 5 10 2 2" xfId="41522"/>
    <cellStyle name="Total 5 5 10 3" xfId="41523"/>
    <cellStyle name="Total 5 5 11" xfId="41524"/>
    <cellStyle name="Total 5 5 11 2" xfId="41525"/>
    <cellStyle name="Total 5 5 11 2 2" xfId="41526"/>
    <cellStyle name="Total 5 5 11 3" xfId="41527"/>
    <cellStyle name="Total 5 5 12" xfId="41528"/>
    <cellStyle name="Total 5 5 12 2" xfId="41529"/>
    <cellStyle name="Total 5 5 12 2 2" xfId="41530"/>
    <cellStyle name="Total 5 5 12 3" xfId="41531"/>
    <cellStyle name="Total 5 5 13" xfId="41532"/>
    <cellStyle name="Total 5 5 13 2" xfId="41533"/>
    <cellStyle name="Total 5 5 13 2 2" xfId="41534"/>
    <cellStyle name="Total 5 5 13 3" xfId="41535"/>
    <cellStyle name="Total 5 5 14" xfId="41536"/>
    <cellStyle name="Total 5 5 14 2" xfId="41537"/>
    <cellStyle name="Total 5 5 14 2 2" xfId="41538"/>
    <cellStyle name="Total 5 5 14 3" xfId="41539"/>
    <cellStyle name="Total 5 5 15" xfId="41540"/>
    <cellStyle name="Total 5 5 15 2" xfId="41541"/>
    <cellStyle name="Total 5 5 15 2 2" xfId="41542"/>
    <cellStyle name="Total 5 5 15 3" xfId="41543"/>
    <cellStyle name="Total 5 5 16" xfId="41544"/>
    <cellStyle name="Total 5 5 16 2" xfId="41545"/>
    <cellStyle name="Total 5 5 16 2 2" xfId="41546"/>
    <cellStyle name="Total 5 5 16 3" xfId="41547"/>
    <cellStyle name="Total 5 5 17" xfId="41548"/>
    <cellStyle name="Total 5 5 17 2" xfId="41549"/>
    <cellStyle name="Total 5 5 17 2 2" xfId="41550"/>
    <cellStyle name="Total 5 5 17 3" xfId="41551"/>
    <cellStyle name="Total 5 5 18" xfId="41552"/>
    <cellStyle name="Total 5 5 18 2" xfId="41553"/>
    <cellStyle name="Total 5 5 18 2 2" xfId="41554"/>
    <cellStyle name="Total 5 5 18 3" xfId="41555"/>
    <cellStyle name="Total 5 5 19" xfId="41556"/>
    <cellStyle name="Total 5 5 19 2" xfId="41557"/>
    <cellStyle name="Total 5 5 19 2 2" xfId="41558"/>
    <cellStyle name="Total 5 5 19 3" xfId="41559"/>
    <cellStyle name="Total 5 5 2" xfId="41560"/>
    <cellStyle name="Total 5 5 2 10" xfId="41561"/>
    <cellStyle name="Total 5 5 2 10 2" xfId="41562"/>
    <cellStyle name="Total 5 5 2 10 2 2" xfId="41563"/>
    <cellStyle name="Total 5 5 2 10 3" xfId="41564"/>
    <cellStyle name="Total 5 5 2 11" xfId="41565"/>
    <cellStyle name="Total 5 5 2 11 2" xfId="41566"/>
    <cellStyle name="Total 5 5 2 11 2 2" xfId="41567"/>
    <cellStyle name="Total 5 5 2 11 3" xfId="41568"/>
    <cellStyle name="Total 5 5 2 12" xfId="41569"/>
    <cellStyle name="Total 5 5 2 12 2" xfId="41570"/>
    <cellStyle name="Total 5 5 2 12 2 2" xfId="41571"/>
    <cellStyle name="Total 5 5 2 12 3" xfId="41572"/>
    <cellStyle name="Total 5 5 2 13" xfId="41573"/>
    <cellStyle name="Total 5 5 2 13 2" xfId="41574"/>
    <cellStyle name="Total 5 5 2 13 2 2" xfId="41575"/>
    <cellStyle name="Total 5 5 2 13 3" xfId="41576"/>
    <cellStyle name="Total 5 5 2 14" xfId="41577"/>
    <cellStyle name="Total 5 5 2 14 2" xfId="41578"/>
    <cellStyle name="Total 5 5 2 14 2 2" xfId="41579"/>
    <cellStyle name="Total 5 5 2 14 3" xfId="41580"/>
    <cellStyle name="Total 5 5 2 15" xfId="41581"/>
    <cellStyle name="Total 5 5 2 15 2" xfId="41582"/>
    <cellStyle name="Total 5 5 2 15 2 2" xfId="41583"/>
    <cellStyle name="Total 5 5 2 15 3" xfId="41584"/>
    <cellStyle name="Total 5 5 2 16" xfId="41585"/>
    <cellStyle name="Total 5 5 2 16 2" xfId="41586"/>
    <cellStyle name="Total 5 5 2 16 2 2" xfId="41587"/>
    <cellStyle name="Total 5 5 2 16 3" xfId="41588"/>
    <cellStyle name="Total 5 5 2 17" xfId="41589"/>
    <cellStyle name="Total 5 5 2 17 2" xfId="41590"/>
    <cellStyle name="Total 5 5 2 17 2 2" xfId="41591"/>
    <cellStyle name="Total 5 5 2 17 3" xfId="41592"/>
    <cellStyle name="Total 5 5 2 18" xfId="41593"/>
    <cellStyle name="Total 5 5 2 18 2" xfId="41594"/>
    <cellStyle name="Total 5 5 2 18 2 2" xfId="41595"/>
    <cellStyle name="Total 5 5 2 18 3" xfId="41596"/>
    <cellStyle name="Total 5 5 2 19" xfId="41597"/>
    <cellStyle name="Total 5 5 2 19 2" xfId="41598"/>
    <cellStyle name="Total 5 5 2 19 2 2" xfId="41599"/>
    <cellStyle name="Total 5 5 2 19 3" xfId="41600"/>
    <cellStyle name="Total 5 5 2 2" xfId="41601"/>
    <cellStyle name="Total 5 5 2 2 2" xfId="41602"/>
    <cellStyle name="Total 5 5 2 2 2 2" xfId="41603"/>
    <cellStyle name="Total 5 5 2 2 3" xfId="41604"/>
    <cellStyle name="Total 5 5 2 20" xfId="41605"/>
    <cellStyle name="Total 5 5 2 20 2" xfId="41606"/>
    <cellStyle name="Total 5 5 2 20 2 2" xfId="41607"/>
    <cellStyle name="Total 5 5 2 20 3" xfId="41608"/>
    <cellStyle name="Total 5 5 2 21" xfId="41609"/>
    <cellStyle name="Total 5 5 2 21 2" xfId="41610"/>
    <cellStyle name="Total 5 5 2 22" xfId="41611"/>
    <cellStyle name="Total 5 5 2 3" xfId="41612"/>
    <cellStyle name="Total 5 5 2 3 2" xfId="41613"/>
    <cellStyle name="Total 5 5 2 3 2 2" xfId="41614"/>
    <cellStyle name="Total 5 5 2 3 3" xfId="41615"/>
    <cellStyle name="Total 5 5 2 4" xfId="41616"/>
    <cellStyle name="Total 5 5 2 4 2" xfId="41617"/>
    <cellStyle name="Total 5 5 2 4 2 2" xfId="41618"/>
    <cellStyle name="Total 5 5 2 4 3" xfId="41619"/>
    <cellStyle name="Total 5 5 2 5" xfId="41620"/>
    <cellStyle name="Total 5 5 2 5 2" xfId="41621"/>
    <cellStyle name="Total 5 5 2 5 2 2" xfId="41622"/>
    <cellStyle name="Total 5 5 2 5 3" xfId="41623"/>
    <cellStyle name="Total 5 5 2 6" xfId="41624"/>
    <cellStyle name="Total 5 5 2 6 2" xfId="41625"/>
    <cellStyle name="Total 5 5 2 6 2 2" xfId="41626"/>
    <cellStyle name="Total 5 5 2 6 3" xfId="41627"/>
    <cellStyle name="Total 5 5 2 7" xfId="41628"/>
    <cellStyle name="Total 5 5 2 7 2" xfId="41629"/>
    <cellStyle name="Total 5 5 2 7 2 2" xfId="41630"/>
    <cellStyle name="Total 5 5 2 7 3" xfId="41631"/>
    <cellStyle name="Total 5 5 2 8" xfId="41632"/>
    <cellStyle name="Total 5 5 2 8 2" xfId="41633"/>
    <cellStyle name="Total 5 5 2 8 2 2" xfId="41634"/>
    <cellStyle name="Total 5 5 2 8 3" xfId="41635"/>
    <cellStyle name="Total 5 5 2 9" xfId="41636"/>
    <cellStyle name="Total 5 5 2 9 2" xfId="41637"/>
    <cellStyle name="Total 5 5 2 9 2 2" xfId="41638"/>
    <cellStyle name="Total 5 5 2 9 3" xfId="41639"/>
    <cellStyle name="Total 5 5 20" xfId="41640"/>
    <cellStyle name="Total 5 5 20 2" xfId="41641"/>
    <cellStyle name="Total 5 5 20 2 2" xfId="41642"/>
    <cellStyle name="Total 5 5 20 3" xfId="41643"/>
    <cellStyle name="Total 5 5 21" xfId="41644"/>
    <cellStyle name="Total 5 5 21 2" xfId="41645"/>
    <cellStyle name="Total 5 5 21 2 2" xfId="41646"/>
    <cellStyle name="Total 5 5 21 3" xfId="41647"/>
    <cellStyle name="Total 5 5 22" xfId="41648"/>
    <cellStyle name="Total 5 5 22 2" xfId="41649"/>
    <cellStyle name="Total 5 5 23" xfId="41650"/>
    <cellStyle name="Total 5 5 3" xfId="41651"/>
    <cellStyle name="Total 5 5 3 2" xfId="41652"/>
    <cellStyle name="Total 5 5 3 2 2" xfId="41653"/>
    <cellStyle name="Total 5 5 3 3" xfId="41654"/>
    <cellStyle name="Total 5 5 4" xfId="41655"/>
    <cellStyle name="Total 5 5 4 2" xfId="41656"/>
    <cellStyle name="Total 5 5 4 2 2" xfId="41657"/>
    <cellStyle name="Total 5 5 4 3" xfId="41658"/>
    <cellStyle name="Total 5 5 5" xfId="41659"/>
    <cellStyle name="Total 5 5 5 2" xfId="41660"/>
    <cellStyle name="Total 5 5 5 2 2" xfId="41661"/>
    <cellStyle name="Total 5 5 5 3" xfId="41662"/>
    <cellStyle name="Total 5 5 6" xfId="41663"/>
    <cellStyle name="Total 5 5 6 2" xfId="41664"/>
    <cellStyle name="Total 5 5 6 2 2" xfId="41665"/>
    <cellStyle name="Total 5 5 6 3" xfId="41666"/>
    <cellStyle name="Total 5 5 7" xfId="41667"/>
    <cellStyle name="Total 5 5 7 2" xfId="41668"/>
    <cellStyle name="Total 5 5 7 2 2" xfId="41669"/>
    <cellStyle name="Total 5 5 7 3" xfId="41670"/>
    <cellStyle name="Total 5 5 8" xfId="41671"/>
    <cellStyle name="Total 5 5 8 2" xfId="41672"/>
    <cellStyle name="Total 5 5 8 2 2" xfId="41673"/>
    <cellStyle name="Total 5 5 8 3" xfId="41674"/>
    <cellStyle name="Total 5 5 9" xfId="41675"/>
    <cellStyle name="Total 5 5 9 2" xfId="41676"/>
    <cellStyle name="Total 5 5 9 2 2" xfId="41677"/>
    <cellStyle name="Total 5 5 9 3" xfId="41678"/>
    <cellStyle name="Total 5 6" xfId="1131"/>
    <cellStyle name="Total 5 6 10" xfId="41679"/>
    <cellStyle name="Total 5 6 10 2" xfId="41680"/>
    <cellStyle name="Total 5 6 10 2 2" xfId="41681"/>
    <cellStyle name="Total 5 6 10 3" xfId="41682"/>
    <cellStyle name="Total 5 6 11" xfId="41683"/>
    <cellStyle name="Total 5 6 11 2" xfId="41684"/>
    <cellStyle name="Total 5 6 11 2 2" xfId="41685"/>
    <cellStyle name="Total 5 6 11 3" xfId="41686"/>
    <cellStyle name="Total 5 6 12" xfId="41687"/>
    <cellStyle name="Total 5 6 12 2" xfId="41688"/>
    <cellStyle name="Total 5 6 12 2 2" xfId="41689"/>
    <cellStyle name="Total 5 6 12 3" xfId="41690"/>
    <cellStyle name="Total 5 6 13" xfId="41691"/>
    <cellStyle name="Total 5 6 13 2" xfId="41692"/>
    <cellStyle name="Total 5 6 13 2 2" xfId="41693"/>
    <cellStyle name="Total 5 6 13 3" xfId="41694"/>
    <cellStyle name="Total 5 6 14" xfId="41695"/>
    <cellStyle name="Total 5 6 14 2" xfId="41696"/>
    <cellStyle name="Total 5 6 14 2 2" xfId="41697"/>
    <cellStyle name="Total 5 6 14 3" xfId="41698"/>
    <cellStyle name="Total 5 6 15" xfId="41699"/>
    <cellStyle name="Total 5 6 15 2" xfId="41700"/>
    <cellStyle name="Total 5 6 15 2 2" xfId="41701"/>
    <cellStyle name="Total 5 6 15 3" xfId="41702"/>
    <cellStyle name="Total 5 6 16" xfId="41703"/>
    <cellStyle name="Total 5 6 16 2" xfId="41704"/>
    <cellStyle name="Total 5 6 16 2 2" xfId="41705"/>
    <cellStyle name="Total 5 6 16 3" xfId="41706"/>
    <cellStyle name="Total 5 6 17" xfId="41707"/>
    <cellStyle name="Total 5 6 17 2" xfId="41708"/>
    <cellStyle name="Total 5 6 17 2 2" xfId="41709"/>
    <cellStyle name="Total 5 6 17 3" xfId="41710"/>
    <cellStyle name="Total 5 6 18" xfId="41711"/>
    <cellStyle name="Total 5 6 18 2" xfId="41712"/>
    <cellStyle name="Total 5 6 18 2 2" xfId="41713"/>
    <cellStyle name="Total 5 6 18 3" xfId="41714"/>
    <cellStyle name="Total 5 6 19" xfId="41715"/>
    <cellStyle name="Total 5 6 19 2" xfId="41716"/>
    <cellStyle name="Total 5 6 19 2 2" xfId="41717"/>
    <cellStyle name="Total 5 6 19 3" xfId="41718"/>
    <cellStyle name="Total 5 6 2" xfId="41719"/>
    <cellStyle name="Total 5 6 2 2" xfId="41720"/>
    <cellStyle name="Total 5 6 2 2 2" xfId="41721"/>
    <cellStyle name="Total 5 6 2 3" xfId="41722"/>
    <cellStyle name="Total 5 6 20" xfId="41723"/>
    <cellStyle name="Total 5 6 20 2" xfId="41724"/>
    <cellStyle name="Total 5 6 20 2 2" xfId="41725"/>
    <cellStyle name="Total 5 6 20 3" xfId="41726"/>
    <cellStyle name="Total 5 6 21" xfId="41727"/>
    <cellStyle name="Total 5 6 21 2" xfId="41728"/>
    <cellStyle name="Total 5 6 22" xfId="41729"/>
    <cellStyle name="Total 5 6 3" xfId="41730"/>
    <cellStyle name="Total 5 6 3 2" xfId="41731"/>
    <cellStyle name="Total 5 6 3 2 2" xfId="41732"/>
    <cellStyle name="Total 5 6 3 3" xfId="41733"/>
    <cellStyle name="Total 5 6 4" xfId="41734"/>
    <cellStyle name="Total 5 6 4 2" xfId="41735"/>
    <cellStyle name="Total 5 6 4 2 2" xfId="41736"/>
    <cellStyle name="Total 5 6 4 3" xfId="41737"/>
    <cellStyle name="Total 5 6 5" xfId="41738"/>
    <cellStyle name="Total 5 6 5 2" xfId="41739"/>
    <cellStyle name="Total 5 6 5 2 2" xfId="41740"/>
    <cellStyle name="Total 5 6 5 3" xfId="41741"/>
    <cellStyle name="Total 5 6 6" xfId="41742"/>
    <cellStyle name="Total 5 6 6 2" xfId="41743"/>
    <cellStyle name="Total 5 6 6 2 2" xfId="41744"/>
    <cellStyle name="Total 5 6 6 3" xfId="41745"/>
    <cellStyle name="Total 5 6 7" xfId="41746"/>
    <cellStyle name="Total 5 6 7 2" xfId="41747"/>
    <cellStyle name="Total 5 6 7 2 2" xfId="41748"/>
    <cellStyle name="Total 5 6 7 3" xfId="41749"/>
    <cellStyle name="Total 5 6 8" xfId="41750"/>
    <cellStyle name="Total 5 6 8 2" xfId="41751"/>
    <cellStyle name="Total 5 6 8 2 2" xfId="41752"/>
    <cellStyle name="Total 5 6 8 3" xfId="41753"/>
    <cellStyle name="Total 5 6 9" xfId="41754"/>
    <cellStyle name="Total 5 6 9 2" xfId="41755"/>
    <cellStyle name="Total 5 6 9 2 2" xfId="41756"/>
    <cellStyle name="Total 5 6 9 3" xfId="41757"/>
    <cellStyle name="Total 5 7" xfId="1132"/>
    <cellStyle name="Total 5 7 2" xfId="41758"/>
    <cellStyle name="Total 5 7 2 2" xfId="41759"/>
    <cellStyle name="Total 5 7 3" xfId="41760"/>
    <cellStyle name="Total 5 8" xfId="41761"/>
    <cellStyle name="Total 5 8 2" xfId="41762"/>
    <cellStyle name="Total 5 8 2 2" xfId="41763"/>
    <cellStyle name="Total 5 8 3" xfId="41764"/>
    <cellStyle name="Total 5 9" xfId="41765"/>
    <cellStyle name="Total 5 9 2" xfId="41766"/>
    <cellStyle name="Total 5 9 2 2" xfId="41767"/>
    <cellStyle name="Total 5 9 3" xfId="41768"/>
    <cellStyle name="Total 6" xfId="1133"/>
    <cellStyle name="Total 6 10" xfId="41769"/>
    <cellStyle name="Total 6 10 2" xfId="41770"/>
    <cellStyle name="Total 6 10 2 2" xfId="41771"/>
    <cellStyle name="Total 6 10 3" xfId="41772"/>
    <cellStyle name="Total 6 11" xfId="41773"/>
    <cellStyle name="Total 6 11 2" xfId="41774"/>
    <cellStyle name="Total 6 11 2 2" xfId="41775"/>
    <cellStyle name="Total 6 11 3" xfId="41776"/>
    <cellStyle name="Total 6 12" xfId="41777"/>
    <cellStyle name="Total 6 12 2" xfId="41778"/>
    <cellStyle name="Total 6 12 2 2" xfId="41779"/>
    <cellStyle name="Total 6 12 3" xfId="41780"/>
    <cellStyle name="Total 6 13" xfId="41781"/>
    <cellStyle name="Total 6 13 2" xfId="41782"/>
    <cellStyle name="Total 6 13 2 2" xfId="41783"/>
    <cellStyle name="Total 6 13 3" xfId="41784"/>
    <cellStyle name="Total 6 14" xfId="41785"/>
    <cellStyle name="Total 6 14 2" xfId="41786"/>
    <cellStyle name="Total 6 14 2 2" xfId="41787"/>
    <cellStyle name="Total 6 14 3" xfId="41788"/>
    <cellStyle name="Total 6 15" xfId="41789"/>
    <cellStyle name="Total 6 15 2" xfId="41790"/>
    <cellStyle name="Total 6 15 2 2" xfId="41791"/>
    <cellStyle name="Total 6 15 3" xfId="41792"/>
    <cellStyle name="Total 6 16" xfId="41793"/>
    <cellStyle name="Total 6 16 2" xfId="41794"/>
    <cellStyle name="Total 6 16 2 2" xfId="41795"/>
    <cellStyle name="Total 6 16 3" xfId="41796"/>
    <cellStyle name="Total 6 17" xfId="41797"/>
    <cellStyle name="Total 6 17 2" xfId="41798"/>
    <cellStyle name="Total 6 17 2 2" xfId="41799"/>
    <cellStyle name="Total 6 17 3" xfId="41800"/>
    <cellStyle name="Total 6 18" xfId="41801"/>
    <cellStyle name="Total 6 18 2" xfId="41802"/>
    <cellStyle name="Total 6 18 2 2" xfId="41803"/>
    <cellStyle name="Total 6 18 3" xfId="41804"/>
    <cellStyle name="Total 6 19" xfId="41805"/>
    <cellStyle name="Total 6 19 2" xfId="41806"/>
    <cellStyle name="Total 6 19 2 2" xfId="41807"/>
    <cellStyle name="Total 6 19 3" xfId="41808"/>
    <cellStyle name="Total 6 2" xfId="1134"/>
    <cellStyle name="Total 6 2 10" xfId="41809"/>
    <cellStyle name="Total 6 2 10 2" xfId="41810"/>
    <cellStyle name="Total 6 2 10 2 2" xfId="41811"/>
    <cellStyle name="Total 6 2 10 3" xfId="41812"/>
    <cellStyle name="Total 6 2 11" xfId="41813"/>
    <cellStyle name="Total 6 2 11 2" xfId="41814"/>
    <cellStyle name="Total 6 2 11 2 2" xfId="41815"/>
    <cellStyle name="Total 6 2 11 3" xfId="41816"/>
    <cellStyle name="Total 6 2 12" xfId="41817"/>
    <cellStyle name="Total 6 2 12 2" xfId="41818"/>
    <cellStyle name="Total 6 2 12 2 2" xfId="41819"/>
    <cellStyle name="Total 6 2 12 3" xfId="41820"/>
    <cellStyle name="Total 6 2 13" xfId="41821"/>
    <cellStyle name="Total 6 2 13 2" xfId="41822"/>
    <cellStyle name="Total 6 2 13 2 2" xfId="41823"/>
    <cellStyle name="Total 6 2 13 3" xfId="41824"/>
    <cellStyle name="Total 6 2 14" xfId="41825"/>
    <cellStyle name="Total 6 2 14 2" xfId="41826"/>
    <cellStyle name="Total 6 2 14 2 2" xfId="41827"/>
    <cellStyle name="Total 6 2 14 3" xfId="41828"/>
    <cellStyle name="Total 6 2 15" xfId="41829"/>
    <cellStyle name="Total 6 2 15 2" xfId="41830"/>
    <cellStyle name="Total 6 2 15 2 2" xfId="41831"/>
    <cellStyle name="Total 6 2 15 3" xfId="41832"/>
    <cellStyle name="Total 6 2 16" xfId="41833"/>
    <cellStyle name="Total 6 2 16 2" xfId="41834"/>
    <cellStyle name="Total 6 2 16 2 2" xfId="41835"/>
    <cellStyle name="Total 6 2 16 3" xfId="41836"/>
    <cellStyle name="Total 6 2 17" xfId="41837"/>
    <cellStyle name="Total 6 2 17 2" xfId="41838"/>
    <cellStyle name="Total 6 2 17 2 2" xfId="41839"/>
    <cellStyle name="Total 6 2 17 3" xfId="41840"/>
    <cellStyle name="Total 6 2 18" xfId="41841"/>
    <cellStyle name="Total 6 2 18 2" xfId="41842"/>
    <cellStyle name="Total 6 2 18 2 2" xfId="41843"/>
    <cellStyle name="Total 6 2 18 3" xfId="41844"/>
    <cellStyle name="Total 6 2 19" xfId="41845"/>
    <cellStyle name="Total 6 2 19 2" xfId="41846"/>
    <cellStyle name="Total 6 2 19 2 2" xfId="41847"/>
    <cellStyle name="Total 6 2 19 3" xfId="41848"/>
    <cellStyle name="Total 6 2 2" xfId="1135"/>
    <cellStyle name="Total 6 2 2 10" xfId="41849"/>
    <cellStyle name="Total 6 2 2 10 2" xfId="41850"/>
    <cellStyle name="Total 6 2 2 10 2 2" xfId="41851"/>
    <cellStyle name="Total 6 2 2 10 3" xfId="41852"/>
    <cellStyle name="Total 6 2 2 11" xfId="41853"/>
    <cellStyle name="Total 6 2 2 11 2" xfId="41854"/>
    <cellStyle name="Total 6 2 2 11 2 2" xfId="41855"/>
    <cellStyle name="Total 6 2 2 11 3" xfId="41856"/>
    <cellStyle name="Total 6 2 2 12" xfId="41857"/>
    <cellStyle name="Total 6 2 2 12 2" xfId="41858"/>
    <cellStyle name="Total 6 2 2 12 2 2" xfId="41859"/>
    <cellStyle name="Total 6 2 2 12 3" xfId="41860"/>
    <cellStyle name="Total 6 2 2 13" xfId="41861"/>
    <cellStyle name="Total 6 2 2 13 2" xfId="41862"/>
    <cellStyle name="Total 6 2 2 13 2 2" xfId="41863"/>
    <cellStyle name="Total 6 2 2 13 3" xfId="41864"/>
    <cellStyle name="Total 6 2 2 14" xfId="41865"/>
    <cellStyle name="Total 6 2 2 14 2" xfId="41866"/>
    <cellStyle name="Total 6 2 2 14 2 2" xfId="41867"/>
    <cellStyle name="Total 6 2 2 14 3" xfId="41868"/>
    <cellStyle name="Total 6 2 2 15" xfId="41869"/>
    <cellStyle name="Total 6 2 2 15 2" xfId="41870"/>
    <cellStyle name="Total 6 2 2 15 2 2" xfId="41871"/>
    <cellStyle name="Total 6 2 2 15 3" xfId="41872"/>
    <cellStyle name="Total 6 2 2 16" xfId="41873"/>
    <cellStyle name="Total 6 2 2 16 2" xfId="41874"/>
    <cellStyle name="Total 6 2 2 16 2 2" xfId="41875"/>
    <cellStyle name="Total 6 2 2 16 3" xfId="41876"/>
    <cellStyle name="Total 6 2 2 17" xfId="41877"/>
    <cellStyle name="Total 6 2 2 17 2" xfId="41878"/>
    <cellStyle name="Total 6 2 2 17 2 2" xfId="41879"/>
    <cellStyle name="Total 6 2 2 17 3" xfId="41880"/>
    <cellStyle name="Total 6 2 2 18" xfId="41881"/>
    <cellStyle name="Total 6 2 2 18 2" xfId="41882"/>
    <cellStyle name="Total 6 2 2 19" xfId="41883"/>
    <cellStyle name="Total 6 2 2 2" xfId="41884"/>
    <cellStyle name="Total 6 2 2 2 10" xfId="41885"/>
    <cellStyle name="Total 6 2 2 2 10 2" xfId="41886"/>
    <cellStyle name="Total 6 2 2 2 10 2 2" xfId="41887"/>
    <cellStyle name="Total 6 2 2 2 10 3" xfId="41888"/>
    <cellStyle name="Total 6 2 2 2 11" xfId="41889"/>
    <cellStyle name="Total 6 2 2 2 11 2" xfId="41890"/>
    <cellStyle name="Total 6 2 2 2 11 2 2" xfId="41891"/>
    <cellStyle name="Total 6 2 2 2 11 3" xfId="41892"/>
    <cellStyle name="Total 6 2 2 2 12" xfId="41893"/>
    <cellStyle name="Total 6 2 2 2 12 2" xfId="41894"/>
    <cellStyle name="Total 6 2 2 2 12 2 2" xfId="41895"/>
    <cellStyle name="Total 6 2 2 2 12 3" xfId="41896"/>
    <cellStyle name="Total 6 2 2 2 13" xfId="41897"/>
    <cellStyle name="Total 6 2 2 2 13 2" xfId="41898"/>
    <cellStyle name="Total 6 2 2 2 13 2 2" xfId="41899"/>
    <cellStyle name="Total 6 2 2 2 13 3" xfId="41900"/>
    <cellStyle name="Total 6 2 2 2 14" xfId="41901"/>
    <cellStyle name="Total 6 2 2 2 14 2" xfId="41902"/>
    <cellStyle name="Total 6 2 2 2 14 2 2" xfId="41903"/>
    <cellStyle name="Total 6 2 2 2 14 3" xfId="41904"/>
    <cellStyle name="Total 6 2 2 2 15" xfId="41905"/>
    <cellStyle name="Total 6 2 2 2 15 2" xfId="41906"/>
    <cellStyle name="Total 6 2 2 2 15 2 2" xfId="41907"/>
    <cellStyle name="Total 6 2 2 2 15 3" xfId="41908"/>
    <cellStyle name="Total 6 2 2 2 16" xfId="41909"/>
    <cellStyle name="Total 6 2 2 2 16 2" xfId="41910"/>
    <cellStyle name="Total 6 2 2 2 16 2 2" xfId="41911"/>
    <cellStyle name="Total 6 2 2 2 16 3" xfId="41912"/>
    <cellStyle name="Total 6 2 2 2 17" xfId="41913"/>
    <cellStyle name="Total 6 2 2 2 17 2" xfId="41914"/>
    <cellStyle name="Total 6 2 2 2 17 2 2" xfId="41915"/>
    <cellStyle name="Total 6 2 2 2 17 3" xfId="41916"/>
    <cellStyle name="Total 6 2 2 2 18" xfId="41917"/>
    <cellStyle name="Total 6 2 2 2 18 2" xfId="41918"/>
    <cellStyle name="Total 6 2 2 2 18 2 2" xfId="41919"/>
    <cellStyle name="Total 6 2 2 2 18 3" xfId="41920"/>
    <cellStyle name="Total 6 2 2 2 19" xfId="41921"/>
    <cellStyle name="Total 6 2 2 2 19 2" xfId="41922"/>
    <cellStyle name="Total 6 2 2 2 19 2 2" xfId="41923"/>
    <cellStyle name="Total 6 2 2 2 19 3" xfId="41924"/>
    <cellStyle name="Total 6 2 2 2 2" xfId="41925"/>
    <cellStyle name="Total 6 2 2 2 2 2" xfId="41926"/>
    <cellStyle name="Total 6 2 2 2 2 2 2" xfId="41927"/>
    <cellStyle name="Total 6 2 2 2 2 3" xfId="41928"/>
    <cellStyle name="Total 6 2 2 2 20" xfId="41929"/>
    <cellStyle name="Total 6 2 2 2 20 2" xfId="41930"/>
    <cellStyle name="Total 6 2 2 2 20 2 2" xfId="41931"/>
    <cellStyle name="Total 6 2 2 2 20 3" xfId="41932"/>
    <cellStyle name="Total 6 2 2 2 21" xfId="41933"/>
    <cellStyle name="Total 6 2 2 2 21 2" xfId="41934"/>
    <cellStyle name="Total 6 2 2 2 22" xfId="41935"/>
    <cellStyle name="Total 6 2 2 2 3" xfId="41936"/>
    <cellStyle name="Total 6 2 2 2 3 2" xfId="41937"/>
    <cellStyle name="Total 6 2 2 2 3 2 2" xfId="41938"/>
    <cellStyle name="Total 6 2 2 2 3 3" xfId="41939"/>
    <cellStyle name="Total 6 2 2 2 4" xfId="41940"/>
    <cellStyle name="Total 6 2 2 2 4 2" xfId="41941"/>
    <cellStyle name="Total 6 2 2 2 4 2 2" xfId="41942"/>
    <cellStyle name="Total 6 2 2 2 4 3" xfId="41943"/>
    <cellStyle name="Total 6 2 2 2 5" xfId="41944"/>
    <cellStyle name="Total 6 2 2 2 5 2" xfId="41945"/>
    <cellStyle name="Total 6 2 2 2 5 2 2" xfId="41946"/>
    <cellStyle name="Total 6 2 2 2 5 3" xfId="41947"/>
    <cellStyle name="Total 6 2 2 2 6" xfId="41948"/>
    <cellStyle name="Total 6 2 2 2 6 2" xfId="41949"/>
    <cellStyle name="Total 6 2 2 2 6 2 2" xfId="41950"/>
    <cellStyle name="Total 6 2 2 2 6 3" xfId="41951"/>
    <cellStyle name="Total 6 2 2 2 7" xfId="41952"/>
    <cellStyle name="Total 6 2 2 2 7 2" xfId="41953"/>
    <cellStyle name="Total 6 2 2 2 7 2 2" xfId="41954"/>
    <cellStyle name="Total 6 2 2 2 7 3" xfId="41955"/>
    <cellStyle name="Total 6 2 2 2 8" xfId="41956"/>
    <cellStyle name="Total 6 2 2 2 8 2" xfId="41957"/>
    <cellStyle name="Total 6 2 2 2 8 2 2" xfId="41958"/>
    <cellStyle name="Total 6 2 2 2 8 3" xfId="41959"/>
    <cellStyle name="Total 6 2 2 2 9" xfId="41960"/>
    <cellStyle name="Total 6 2 2 2 9 2" xfId="41961"/>
    <cellStyle name="Total 6 2 2 2 9 2 2" xfId="41962"/>
    <cellStyle name="Total 6 2 2 2 9 3" xfId="41963"/>
    <cellStyle name="Total 6 2 2 3" xfId="41964"/>
    <cellStyle name="Total 6 2 2 3 2" xfId="41965"/>
    <cellStyle name="Total 6 2 2 3 2 2" xfId="41966"/>
    <cellStyle name="Total 6 2 2 3 3" xfId="41967"/>
    <cellStyle name="Total 6 2 2 4" xfId="41968"/>
    <cellStyle name="Total 6 2 2 4 2" xfId="41969"/>
    <cellStyle name="Total 6 2 2 4 2 2" xfId="41970"/>
    <cellStyle name="Total 6 2 2 4 3" xfId="41971"/>
    <cellStyle name="Total 6 2 2 5" xfId="41972"/>
    <cellStyle name="Total 6 2 2 5 2" xfId="41973"/>
    <cellStyle name="Total 6 2 2 5 2 2" xfId="41974"/>
    <cellStyle name="Total 6 2 2 5 3" xfId="41975"/>
    <cellStyle name="Total 6 2 2 6" xfId="41976"/>
    <cellStyle name="Total 6 2 2 6 2" xfId="41977"/>
    <cellStyle name="Total 6 2 2 6 2 2" xfId="41978"/>
    <cellStyle name="Total 6 2 2 6 3" xfId="41979"/>
    <cellStyle name="Total 6 2 2 7" xfId="41980"/>
    <cellStyle name="Total 6 2 2 7 2" xfId="41981"/>
    <cellStyle name="Total 6 2 2 7 2 2" xfId="41982"/>
    <cellStyle name="Total 6 2 2 7 3" xfId="41983"/>
    <cellStyle name="Total 6 2 2 8" xfId="41984"/>
    <cellStyle name="Total 6 2 2 8 2" xfId="41985"/>
    <cellStyle name="Total 6 2 2 8 2 2" xfId="41986"/>
    <cellStyle name="Total 6 2 2 8 3" xfId="41987"/>
    <cellStyle name="Total 6 2 2 9" xfId="41988"/>
    <cellStyle name="Total 6 2 2 9 2" xfId="41989"/>
    <cellStyle name="Total 6 2 2 9 2 2" xfId="41990"/>
    <cellStyle name="Total 6 2 2 9 3" xfId="41991"/>
    <cellStyle name="Total 6 2 20" xfId="41992"/>
    <cellStyle name="Total 6 2 20 2" xfId="41993"/>
    <cellStyle name="Total 6 2 20 2 2" xfId="41994"/>
    <cellStyle name="Total 6 2 20 3" xfId="41995"/>
    <cellStyle name="Total 6 2 21" xfId="41996"/>
    <cellStyle name="Total 6 2 21 2" xfId="41997"/>
    <cellStyle name="Total 6 2 22" xfId="41998"/>
    <cellStyle name="Total 6 2 3" xfId="1136"/>
    <cellStyle name="Total 6 2 3 10" xfId="41999"/>
    <cellStyle name="Total 6 2 3 10 2" xfId="42000"/>
    <cellStyle name="Total 6 2 3 10 2 2" xfId="42001"/>
    <cellStyle name="Total 6 2 3 10 3" xfId="42002"/>
    <cellStyle name="Total 6 2 3 11" xfId="42003"/>
    <cellStyle name="Total 6 2 3 11 2" xfId="42004"/>
    <cellStyle name="Total 6 2 3 11 2 2" xfId="42005"/>
    <cellStyle name="Total 6 2 3 11 3" xfId="42006"/>
    <cellStyle name="Total 6 2 3 12" xfId="42007"/>
    <cellStyle name="Total 6 2 3 12 2" xfId="42008"/>
    <cellStyle name="Total 6 2 3 12 2 2" xfId="42009"/>
    <cellStyle name="Total 6 2 3 12 3" xfId="42010"/>
    <cellStyle name="Total 6 2 3 13" xfId="42011"/>
    <cellStyle name="Total 6 2 3 13 2" xfId="42012"/>
    <cellStyle name="Total 6 2 3 13 2 2" xfId="42013"/>
    <cellStyle name="Total 6 2 3 13 3" xfId="42014"/>
    <cellStyle name="Total 6 2 3 14" xfId="42015"/>
    <cellStyle name="Total 6 2 3 14 2" xfId="42016"/>
    <cellStyle name="Total 6 2 3 14 2 2" xfId="42017"/>
    <cellStyle name="Total 6 2 3 14 3" xfId="42018"/>
    <cellStyle name="Total 6 2 3 15" xfId="42019"/>
    <cellStyle name="Total 6 2 3 15 2" xfId="42020"/>
    <cellStyle name="Total 6 2 3 15 2 2" xfId="42021"/>
    <cellStyle name="Total 6 2 3 15 3" xfId="42022"/>
    <cellStyle name="Total 6 2 3 16" xfId="42023"/>
    <cellStyle name="Total 6 2 3 16 2" xfId="42024"/>
    <cellStyle name="Total 6 2 3 16 2 2" xfId="42025"/>
    <cellStyle name="Total 6 2 3 16 3" xfId="42026"/>
    <cellStyle name="Total 6 2 3 17" xfId="42027"/>
    <cellStyle name="Total 6 2 3 17 2" xfId="42028"/>
    <cellStyle name="Total 6 2 3 17 2 2" xfId="42029"/>
    <cellStyle name="Total 6 2 3 17 3" xfId="42030"/>
    <cellStyle name="Total 6 2 3 18" xfId="42031"/>
    <cellStyle name="Total 6 2 3 18 2" xfId="42032"/>
    <cellStyle name="Total 6 2 3 19" xfId="42033"/>
    <cellStyle name="Total 6 2 3 2" xfId="42034"/>
    <cellStyle name="Total 6 2 3 2 10" xfId="42035"/>
    <cellStyle name="Total 6 2 3 2 10 2" xfId="42036"/>
    <cellStyle name="Total 6 2 3 2 10 2 2" xfId="42037"/>
    <cellStyle name="Total 6 2 3 2 10 3" xfId="42038"/>
    <cellStyle name="Total 6 2 3 2 11" xfId="42039"/>
    <cellStyle name="Total 6 2 3 2 11 2" xfId="42040"/>
    <cellStyle name="Total 6 2 3 2 11 2 2" xfId="42041"/>
    <cellStyle name="Total 6 2 3 2 11 3" xfId="42042"/>
    <cellStyle name="Total 6 2 3 2 12" xfId="42043"/>
    <cellStyle name="Total 6 2 3 2 12 2" xfId="42044"/>
    <cellStyle name="Total 6 2 3 2 12 2 2" xfId="42045"/>
    <cellStyle name="Total 6 2 3 2 12 3" xfId="42046"/>
    <cellStyle name="Total 6 2 3 2 13" xfId="42047"/>
    <cellStyle name="Total 6 2 3 2 13 2" xfId="42048"/>
    <cellStyle name="Total 6 2 3 2 13 2 2" xfId="42049"/>
    <cellStyle name="Total 6 2 3 2 13 3" xfId="42050"/>
    <cellStyle name="Total 6 2 3 2 14" xfId="42051"/>
    <cellStyle name="Total 6 2 3 2 14 2" xfId="42052"/>
    <cellStyle name="Total 6 2 3 2 14 2 2" xfId="42053"/>
    <cellStyle name="Total 6 2 3 2 14 3" xfId="42054"/>
    <cellStyle name="Total 6 2 3 2 15" xfId="42055"/>
    <cellStyle name="Total 6 2 3 2 15 2" xfId="42056"/>
    <cellStyle name="Total 6 2 3 2 15 2 2" xfId="42057"/>
    <cellStyle name="Total 6 2 3 2 15 3" xfId="42058"/>
    <cellStyle name="Total 6 2 3 2 16" xfId="42059"/>
    <cellStyle name="Total 6 2 3 2 16 2" xfId="42060"/>
    <cellStyle name="Total 6 2 3 2 16 2 2" xfId="42061"/>
    <cellStyle name="Total 6 2 3 2 16 3" xfId="42062"/>
    <cellStyle name="Total 6 2 3 2 17" xfId="42063"/>
    <cellStyle name="Total 6 2 3 2 17 2" xfId="42064"/>
    <cellStyle name="Total 6 2 3 2 17 2 2" xfId="42065"/>
    <cellStyle name="Total 6 2 3 2 17 3" xfId="42066"/>
    <cellStyle name="Total 6 2 3 2 18" xfId="42067"/>
    <cellStyle name="Total 6 2 3 2 18 2" xfId="42068"/>
    <cellStyle name="Total 6 2 3 2 18 2 2" xfId="42069"/>
    <cellStyle name="Total 6 2 3 2 18 3" xfId="42070"/>
    <cellStyle name="Total 6 2 3 2 19" xfId="42071"/>
    <cellStyle name="Total 6 2 3 2 19 2" xfId="42072"/>
    <cellStyle name="Total 6 2 3 2 19 2 2" xfId="42073"/>
    <cellStyle name="Total 6 2 3 2 19 3" xfId="42074"/>
    <cellStyle name="Total 6 2 3 2 2" xfId="42075"/>
    <cellStyle name="Total 6 2 3 2 2 2" xfId="42076"/>
    <cellStyle name="Total 6 2 3 2 2 2 2" xfId="42077"/>
    <cellStyle name="Total 6 2 3 2 2 3" xfId="42078"/>
    <cellStyle name="Total 6 2 3 2 20" xfId="42079"/>
    <cellStyle name="Total 6 2 3 2 20 2" xfId="42080"/>
    <cellStyle name="Total 6 2 3 2 20 2 2" xfId="42081"/>
    <cellStyle name="Total 6 2 3 2 20 3" xfId="42082"/>
    <cellStyle name="Total 6 2 3 2 21" xfId="42083"/>
    <cellStyle name="Total 6 2 3 2 21 2" xfId="42084"/>
    <cellStyle name="Total 6 2 3 2 22" xfId="42085"/>
    <cellStyle name="Total 6 2 3 2 3" xfId="42086"/>
    <cellStyle name="Total 6 2 3 2 3 2" xfId="42087"/>
    <cellStyle name="Total 6 2 3 2 3 2 2" xfId="42088"/>
    <cellStyle name="Total 6 2 3 2 3 3" xfId="42089"/>
    <cellStyle name="Total 6 2 3 2 4" xfId="42090"/>
    <cellStyle name="Total 6 2 3 2 4 2" xfId="42091"/>
    <cellStyle name="Total 6 2 3 2 4 2 2" xfId="42092"/>
    <cellStyle name="Total 6 2 3 2 4 3" xfId="42093"/>
    <cellStyle name="Total 6 2 3 2 5" xfId="42094"/>
    <cellStyle name="Total 6 2 3 2 5 2" xfId="42095"/>
    <cellStyle name="Total 6 2 3 2 5 2 2" xfId="42096"/>
    <cellStyle name="Total 6 2 3 2 5 3" xfId="42097"/>
    <cellStyle name="Total 6 2 3 2 6" xfId="42098"/>
    <cellStyle name="Total 6 2 3 2 6 2" xfId="42099"/>
    <cellStyle name="Total 6 2 3 2 6 2 2" xfId="42100"/>
    <cellStyle name="Total 6 2 3 2 6 3" xfId="42101"/>
    <cellStyle name="Total 6 2 3 2 7" xfId="42102"/>
    <cellStyle name="Total 6 2 3 2 7 2" xfId="42103"/>
    <cellStyle name="Total 6 2 3 2 7 2 2" xfId="42104"/>
    <cellStyle name="Total 6 2 3 2 7 3" xfId="42105"/>
    <cellStyle name="Total 6 2 3 2 8" xfId="42106"/>
    <cellStyle name="Total 6 2 3 2 8 2" xfId="42107"/>
    <cellStyle name="Total 6 2 3 2 8 2 2" xfId="42108"/>
    <cellStyle name="Total 6 2 3 2 8 3" xfId="42109"/>
    <cellStyle name="Total 6 2 3 2 9" xfId="42110"/>
    <cellStyle name="Total 6 2 3 2 9 2" xfId="42111"/>
    <cellStyle name="Total 6 2 3 2 9 2 2" xfId="42112"/>
    <cellStyle name="Total 6 2 3 2 9 3" xfId="42113"/>
    <cellStyle name="Total 6 2 3 3" xfId="42114"/>
    <cellStyle name="Total 6 2 3 3 2" xfId="42115"/>
    <cellStyle name="Total 6 2 3 3 2 2" xfId="42116"/>
    <cellStyle name="Total 6 2 3 3 3" xfId="42117"/>
    <cellStyle name="Total 6 2 3 4" xfId="42118"/>
    <cellStyle name="Total 6 2 3 4 2" xfId="42119"/>
    <cellStyle name="Total 6 2 3 4 2 2" xfId="42120"/>
    <cellStyle name="Total 6 2 3 4 3" xfId="42121"/>
    <cellStyle name="Total 6 2 3 5" xfId="42122"/>
    <cellStyle name="Total 6 2 3 5 2" xfId="42123"/>
    <cellStyle name="Total 6 2 3 5 2 2" xfId="42124"/>
    <cellStyle name="Total 6 2 3 5 3" xfId="42125"/>
    <cellStyle name="Total 6 2 3 6" xfId="42126"/>
    <cellStyle name="Total 6 2 3 6 2" xfId="42127"/>
    <cellStyle name="Total 6 2 3 6 2 2" xfId="42128"/>
    <cellStyle name="Total 6 2 3 6 3" xfId="42129"/>
    <cellStyle name="Total 6 2 3 7" xfId="42130"/>
    <cellStyle name="Total 6 2 3 7 2" xfId="42131"/>
    <cellStyle name="Total 6 2 3 7 2 2" xfId="42132"/>
    <cellStyle name="Total 6 2 3 7 3" xfId="42133"/>
    <cellStyle name="Total 6 2 3 8" xfId="42134"/>
    <cellStyle name="Total 6 2 3 8 2" xfId="42135"/>
    <cellStyle name="Total 6 2 3 8 2 2" xfId="42136"/>
    <cellStyle name="Total 6 2 3 8 3" xfId="42137"/>
    <cellStyle name="Total 6 2 3 9" xfId="42138"/>
    <cellStyle name="Total 6 2 3 9 2" xfId="42139"/>
    <cellStyle name="Total 6 2 3 9 2 2" xfId="42140"/>
    <cellStyle name="Total 6 2 3 9 3" xfId="42141"/>
    <cellStyle name="Total 6 2 4" xfId="1137"/>
    <cellStyle name="Total 6 2 4 10" xfId="42142"/>
    <cellStyle name="Total 6 2 4 10 2" xfId="42143"/>
    <cellStyle name="Total 6 2 4 10 2 2" xfId="42144"/>
    <cellStyle name="Total 6 2 4 10 3" xfId="42145"/>
    <cellStyle name="Total 6 2 4 11" xfId="42146"/>
    <cellStyle name="Total 6 2 4 11 2" xfId="42147"/>
    <cellStyle name="Total 6 2 4 11 2 2" xfId="42148"/>
    <cellStyle name="Total 6 2 4 11 3" xfId="42149"/>
    <cellStyle name="Total 6 2 4 12" xfId="42150"/>
    <cellStyle name="Total 6 2 4 12 2" xfId="42151"/>
    <cellStyle name="Total 6 2 4 12 2 2" xfId="42152"/>
    <cellStyle name="Total 6 2 4 12 3" xfId="42153"/>
    <cellStyle name="Total 6 2 4 13" xfId="42154"/>
    <cellStyle name="Total 6 2 4 13 2" xfId="42155"/>
    <cellStyle name="Total 6 2 4 13 2 2" xfId="42156"/>
    <cellStyle name="Total 6 2 4 13 3" xfId="42157"/>
    <cellStyle name="Total 6 2 4 14" xfId="42158"/>
    <cellStyle name="Total 6 2 4 14 2" xfId="42159"/>
    <cellStyle name="Total 6 2 4 14 2 2" xfId="42160"/>
    <cellStyle name="Total 6 2 4 14 3" xfId="42161"/>
    <cellStyle name="Total 6 2 4 15" xfId="42162"/>
    <cellStyle name="Total 6 2 4 15 2" xfId="42163"/>
    <cellStyle name="Total 6 2 4 15 2 2" xfId="42164"/>
    <cellStyle name="Total 6 2 4 15 3" xfId="42165"/>
    <cellStyle name="Total 6 2 4 16" xfId="42166"/>
    <cellStyle name="Total 6 2 4 16 2" xfId="42167"/>
    <cellStyle name="Total 6 2 4 16 2 2" xfId="42168"/>
    <cellStyle name="Total 6 2 4 16 3" xfId="42169"/>
    <cellStyle name="Total 6 2 4 17" xfId="42170"/>
    <cellStyle name="Total 6 2 4 17 2" xfId="42171"/>
    <cellStyle name="Total 6 2 4 17 2 2" xfId="42172"/>
    <cellStyle name="Total 6 2 4 17 3" xfId="42173"/>
    <cellStyle name="Total 6 2 4 18" xfId="42174"/>
    <cellStyle name="Total 6 2 4 18 2" xfId="42175"/>
    <cellStyle name="Total 6 2 4 18 2 2" xfId="42176"/>
    <cellStyle name="Total 6 2 4 18 3" xfId="42177"/>
    <cellStyle name="Total 6 2 4 19" xfId="42178"/>
    <cellStyle name="Total 6 2 4 19 2" xfId="42179"/>
    <cellStyle name="Total 6 2 4 19 2 2" xfId="42180"/>
    <cellStyle name="Total 6 2 4 19 3" xfId="42181"/>
    <cellStyle name="Total 6 2 4 2" xfId="42182"/>
    <cellStyle name="Total 6 2 4 2 10" xfId="42183"/>
    <cellStyle name="Total 6 2 4 2 10 2" xfId="42184"/>
    <cellStyle name="Total 6 2 4 2 10 2 2" xfId="42185"/>
    <cellStyle name="Total 6 2 4 2 10 3" xfId="42186"/>
    <cellStyle name="Total 6 2 4 2 11" xfId="42187"/>
    <cellStyle name="Total 6 2 4 2 11 2" xfId="42188"/>
    <cellStyle name="Total 6 2 4 2 11 2 2" xfId="42189"/>
    <cellStyle name="Total 6 2 4 2 11 3" xfId="42190"/>
    <cellStyle name="Total 6 2 4 2 12" xfId="42191"/>
    <cellStyle name="Total 6 2 4 2 12 2" xfId="42192"/>
    <cellStyle name="Total 6 2 4 2 12 2 2" xfId="42193"/>
    <cellStyle name="Total 6 2 4 2 12 3" xfId="42194"/>
    <cellStyle name="Total 6 2 4 2 13" xfId="42195"/>
    <cellStyle name="Total 6 2 4 2 13 2" xfId="42196"/>
    <cellStyle name="Total 6 2 4 2 13 2 2" xfId="42197"/>
    <cellStyle name="Total 6 2 4 2 13 3" xfId="42198"/>
    <cellStyle name="Total 6 2 4 2 14" xfId="42199"/>
    <cellStyle name="Total 6 2 4 2 14 2" xfId="42200"/>
    <cellStyle name="Total 6 2 4 2 14 2 2" xfId="42201"/>
    <cellStyle name="Total 6 2 4 2 14 3" xfId="42202"/>
    <cellStyle name="Total 6 2 4 2 15" xfId="42203"/>
    <cellStyle name="Total 6 2 4 2 15 2" xfId="42204"/>
    <cellStyle name="Total 6 2 4 2 15 2 2" xfId="42205"/>
    <cellStyle name="Total 6 2 4 2 15 3" xfId="42206"/>
    <cellStyle name="Total 6 2 4 2 16" xfId="42207"/>
    <cellStyle name="Total 6 2 4 2 16 2" xfId="42208"/>
    <cellStyle name="Total 6 2 4 2 16 2 2" xfId="42209"/>
    <cellStyle name="Total 6 2 4 2 16 3" xfId="42210"/>
    <cellStyle name="Total 6 2 4 2 17" xfId="42211"/>
    <cellStyle name="Total 6 2 4 2 17 2" xfId="42212"/>
    <cellStyle name="Total 6 2 4 2 17 2 2" xfId="42213"/>
    <cellStyle name="Total 6 2 4 2 17 3" xfId="42214"/>
    <cellStyle name="Total 6 2 4 2 18" xfId="42215"/>
    <cellStyle name="Total 6 2 4 2 18 2" xfId="42216"/>
    <cellStyle name="Total 6 2 4 2 18 2 2" xfId="42217"/>
    <cellStyle name="Total 6 2 4 2 18 3" xfId="42218"/>
    <cellStyle name="Total 6 2 4 2 19" xfId="42219"/>
    <cellStyle name="Total 6 2 4 2 19 2" xfId="42220"/>
    <cellStyle name="Total 6 2 4 2 19 2 2" xfId="42221"/>
    <cellStyle name="Total 6 2 4 2 19 3" xfId="42222"/>
    <cellStyle name="Total 6 2 4 2 2" xfId="42223"/>
    <cellStyle name="Total 6 2 4 2 2 2" xfId="42224"/>
    <cellStyle name="Total 6 2 4 2 2 2 2" xfId="42225"/>
    <cellStyle name="Total 6 2 4 2 2 3" xfId="42226"/>
    <cellStyle name="Total 6 2 4 2 20" xfId="42227"/>
    <cellStyle name="Total 6 2 4 2 20 2" xfId="42228"/>
    <cellStyle name="Total 6 2 4 2 20 2 2" xfId="42229"/>
    <cellStyle name="Total 6 2 4 2 20 3" xfId="42230"/>
    <cellStyle name="Total 6 2 4 2 21" xfId="42231"/>
    <cellStyle name="Total 6 2 4 2 21 2" xfId="42232"/>
    <cellStyle name="Total 6 2 4 2 22" xfId="42233"/>
    <cellStyle name="Total 6 2 4 2 3" xfId="42234"/>
    <cellStyle name="Total 6 2 4 2 3 2" xfId="42235"/>
    <cellStyle name="Total 6 2 4 2 3 2 2" xfId="42236"/>
    <cellStyle name="Total 6 2 4 2 3 3" xfId="42237"/>
    <cellStyle name="Total 6 2 4 2 4" xfId="42238"/>
    <cellStyle name="Total 6 2 4 2 4 2" xfId="42239"/>
    <cellStyle name="Total 6 2 4 2 4 2 2" xfId="42240"/>
    <cellStyle name="Total 6 2 4 2 4 3" xfId="42241"/>
    <cellStyle name="Total 6 2 4 2 5" xfId="42242"/>
    <cellStyle name="Total 6 2 4 2 5 2" xfId="42243"/>
    <cellStyle name="Total 6 2 4 2 5 2 2" xfId="42244"/>
    <cellStyle name="Total 6 2 4 2 5 3" xfId="42245"/>
    <cellStyle name="Total 6 2 4 2 6" xfId="42246"/>
    <cellStyle name="Total 6 2 4 2 6 2" xfId="42247"/>
    <cellStyle name="Total 6 2 4 2 6 2 2" xfId="42248"/>
    <cellStyle name="Total 6 2 4 2 6 3" xfId="42249"/>
    <cellStyle name="Total 6 2 4 2 7" xfId="42250"/>
    <cellStyle name="Total 6 2 4 2 7 2" xfId="42251"/>
    <cellStyle name="Total 6 2 4 2 7 2 2" xfId="42252"/>
    <cellStyle name="Total 6 2 4 2 7 3" xfId="42253"/>
    <cellStyle name="Total 6 2 4 2 8" xfId="42254"/>
    <cellStyle name="Total 6 2 4 2 8 2" xfId="42255"/>
    <cellStyle name="Total 6 2 4 2 8 2 2" xfId="42256"/>
    <cellStyle name="Total 6 2 4 2 8 3" xfId="42257"/>
    <cellStyle name="Total 6 2 4 2 9" xfId="42258"/>
    <cellStyle name="Total 6 2 4 2 9 2" xfId="42259"/>
    <cellStyle name="Total 6 2 4 2 9 2 2" xfId="42260"/>
    <cellStyle name="Total 6 2 4 2 9 3" xfId="42261"/>
    <cellStyle name="Total 6 2 4 20" xfId="42262"/>
    <cellStyle name="Total 6 2 4 20 2" xfId="42263"/>
    <cellStyle name="Total 6 2 4 20 2 2" xfId="42264"/>
    <cellStyle name="Total 6 2 4 20 3" xfId="42265"/>
    <cellStyle name="Total 6 2 4 21" xfId="42266"/>
    <cellStyle name="Total 6 2 4 21 2" xfId="42267"/>
    <cellStyle name="Total 6 2 4 21 2 2" xfId="42268"/>
    <cellStyle name="Total 6 2 4 21 3" xfId="42269"/>
    <cellStyle name="Total 6 2 4 22" xfId="42270"/>
    <cellStyle name="Total 6 2 4 22 2" xfId="42271"/>
    <cellStyle name="Total 6 2 4 23" xfId="42272"/>
    <cellStyle name="Total 6 2 4 3" xfId="42273"/>
    <cellStyle name="Total 6 2 4 3 2" xfId="42274"/>
    <cellStyle name="Total 6 2 4 3 2 2" xfId="42275"/>
    <cellStyle name="Total 6 2 4 3 3" xfId="42276"/>
    <cellStyle name="Total 6 2 4 4" xfId="42277"/>
    <cellStyle name="Total 6 2 4 4 2" xfId="42278"/>
    <cellStyle name="Total 6 2 4 4 2 2" xfId="42279"/>
    <cellStyle name="Total 6 2 4 4 3" xfId="42280"/>
    <cellStyle name="Total 6 2 4 5" xfId="42281"/>
    <cellStyle name="Total 6 2 4 5 2" xfId="42282"/>
    <cellStyle name="Total 6 2 4 5 2 2" xfId="42283"/>
    <cellStyle name="Total 6 2 4 5 3" xfId="42284"/>
    <cellStyle name="Total 6 2 4 6" xfId="42285"/>
    <cellStyle name="Total 6 2 4 6 2" xfId="42286"/>
    <cellStyle name="Total 6 2 4 6 2 2" xfId="42287"/>
    <cellStyle name="Total 6 2 4 6 3" xfId="42288"/>
    <cellStyle name="Total 6 2 4 7" xfId="42289"/>
    <cellStyle name="Total 6 2 4 7 2" xfId="42290"/>
    <cellStyle name="Total 6 2 4 7 2 2" xfId="42291"/>
    <cellStyle name="Total 6 2 4 7 3" xfId="42292"/>
    <cellStyle name="Total 6 2 4 8" xfId="42293"/>
    <cellStyle name="Total 6 2 4 8 2" xfId="42294"/>
    <cellStyle name="Total 6 2 4 8 2 2" xfId="42295"/>
    <cellStyle name="Total 6 2 4 8 3" xfId="42296"/>
    <cellStyle name="Total 6 2 4 9" xfId="42297"/>
    <cellStyle name="Total 6 2 4 9 2" xfId="42298"/>
    <cellStyle name="Total 6 2 4 9 2 2" xfId="42299"/>
    <cellStyle name="Total 6 2 4 9 3" xfId="42300"/>
    <cellStyle name="Total 6 2 5" xfId="1138"/>
    <cellStyle name="Total 6 2 5 10" xfId="42301"/>
    <cellStyle name="Total 6 2 5 10 2" xfId="42302"/>
    <cellStyle name="Total 6 2 5 10 2 2" xfId="42303"/>
    <cellStyle name="Total 6 2 5 10 3" xfId="42304"/>
    <cellStyle name="Total 6 2 5 11" xfId="42305"/>
    <cellStyle name="Total 6 2 5 11 2" xfId="42306"/>
    <cellStyle name="Total 6 2 5 11 2 2" xfId="42307"/>
    <cellStyle name="Total 6 2 5 11 3" xfId="42308"/>
    <cellStyle name="Total 6 2 5 12" xfId="42309"/>
    <cellStyle name="Total 6 2 5 12 2" xfId="42310"/>
    <cellStyle name="Total 6 2 5 12 2 2" xfId="42311"/>
    <cellStyle name="Total 6 2 5 12 3" xfId="42312"/>
    <cellStyle name="Total 6 2 5 13" xfId="42313"/>
    <cellStyle name="Total 6 2 5 13 2" xfId="42314"/>
    <cellStyle name="Total 6 2 5 13 2 2" xfId="42315"/>
    <cellStyle name="Total 6 2 5 13 3" xfId="42316"/>
    <cellStyle name="Total 6 2 5 14" xfId="42317"/>
    <cellStyle name="Total 6 2 5 14 2" xfId="42318"/>
    <cellStyle name="Total 6 2 5 14 2 2" xfId="42319"/>
    <cellStyle name="Total 6 2 5 14 3" xfId="42320"/>
    <cellStyle name="Total 6 2 5 15" xfId="42321"/>
    <cellStyle name="Total 6 2 5 15 2" xfId="42322"/>
    <cellStyle name="Total 6 2 5 15 2 2" xfId="42323"/>
    <cellStyle name="Total 6 2 5 15 3" xfId="42324"/>
    <cellStyle name="Total 6 2 5 16" xfId="42325"/>
    <cellStyle name="Total 6 2 5 16 2" xfId="42326"/>
    <cellStyle name="Total 6 2 5 16 2 2" xfId="42327"/>
    <cellStyle name="Total 6 2 5 16 3" xfId="42328"/>
    <cellStyle name="Total 6 2 5 17" xfId="42329"/>
    <cellStyle name="Total 6 2 5 17 2" xfId="42330"/>
    <cellStyle name="Total 6 2 5 17 2 2" xfId="42331"/>
    <cellStyle name="Total 6 2 5 17 3" xfId="42332"/>
    <cellStyle name="Total 6 2 5 18" xfId="42333"/>
    <cellStyle name="Total 6 2 5 18 2" xfId="42334"/>
    <cellStyle name="Total 6 2 5 18 2 2" xfId="42335"/>
    <cellStyle name="Total 6 2 5 18 3" xfId="42336"/>
    <cellStyle name="Total 6 2 5 19" xfId="42337"/>
    <cellStyle name="Total 6 2 5 19 2" xfId="42338"/>
    <cellStyle name="Total 6 2 5 19 2 2" xfId="42339"/>
    <cellStyle name="Total 6 2 5 19 3" xfId="42340"/>
    <cellStyle name="Total 6 2 5 2" xfId="42341"/>
    <cellStyle name="Total 6 2 5 2 2" xfId="42342"/>
    <cellStyle name="Total 6 2 5 2 2 2" xfId="42343"/>
    <cellStyle name="Total 6 2 5 2 3" xfId="42344"/>
    <cellStyle name="Total 6 2 5 20" xfId="42345"/>
    <cellStyle name="Total 6 2 5 20 2" xfId="42346"/>
    <cellStyle name="Total 6 2 5 20 2 2" xfId="42347"/>
    <cellStyle name="Total 6 2 5 20 3" xfId="42348"/>
    <cellStyle name="Total 6 2 5 21" xfId="42349"/>
    <cellStyle name="Total 6 2 5 21 2" xfId="42350"/>
    <cellStyle name="Total 6 2 5 22" xfId="42351"/>
    <cellStyle name="Total 6 2 5 3" xfId="42352"/>
    <cellStyle name="Total 6 2 5 3 2" xfId="42353"/>
    <cellStyle name="Total 6 2 5 3 2 2" xfId="42354"/>
    <cellStyle name="Total 6 2 5 3 3" xfId="42355"/>
    <cellStyle name="Total 6 2 5 4" xfId="42356"/>
    <cellStyle name="Total 6 2 5 4 2" xfId="42357"/>
    <cellStyle name="Total 6 2 5 4 2 2" xfId="42358"/>
    <cellStyle name="Total 6 2 5 4 3" xfId="42359"/>
    <cellStyle name="Total 6 2 5 5" xfId="42360"/>
    <cellStyle name="Total 6 2 5 5 2" xfId="42361"/>
    <cellStyle name="Total 6 2 5 5 2 2" xfId="42362"/>
    <cellStyle name="Total 6 2 5 5 3" xfId="42363"/>
    <cellStyle name="Total 6 2 5 6" xfId="42364"/>
    <cellStyle name="Total 6 2 5 6 2" xfId="42365"/>
    <cellStyle name="Total 6 2 5 6 2 2" xfId="42366"/>
    <cellStyle name="Total 6 2 5 6 3" xfId="42367"/>
    <cellStyle name="Total 6 2 5 7" xfId="42368"/>
    <cellStyle name="Total 6 2 5 7 2" xfId="42369"/>
    <cellStyle name="Total 6 2 5 7 2 2" xfId="42370"/>
    <cellStyle name="Total 6 2 5 7 3" xfId="42371"/>
    <cellStyle name="Total 6 2 5 8" xfId="42372"/>
    <cellStyle name="Total 6 2 5 8 2" xfId="42373"/>
    <cellStyle name="Total 6 2 5 8 2 2" xfId="42374"/>
    <cellStyle name="Total 6 2 5 8 3" xfId="42375"/>
    <cellStyle name="Total 6 2 5 9" xfId="42376"/>
    <cellStyle name="Total 6 2 5 9 2" xfId="42377"/>
    <cellStyle name="Total 6 2 5 9 2 2" xfId="42378"/>
    <cellStyle name="Total 6 2 5 9 3" xfId="42379"/>
    <cellStyle name="Total 6 2 6" xfId="1139"/>
    <cellStyle name="Total 6 2 6 2" xfId="42380"/>
    <cellStyle name="Total 6 2 6 2 2" xfId="42381"/>
    <cellStyle name="Total 6 2 6 3" xfId="42382"/>
    <cellStyle name="Total 6 2 7" xfId="42383"/>
    <cellStyle name="Total 6 2 7 2" xfId="42384"/>
    <cellStyle name="Total 6 2 7 2 2" xfId="42385"/>
    <cellStyle name="Total 6 2 7 3" xfId="42386"/>
    <cellStyle name="Total 6 2 8" xfId="42387"/>
    <cellStyle name="Total 6 2 8 2" xfId="42388"/>
    <cellStyle name="Total 6 2 8 2 2" xfId="42389"/>
    <cellStyle name="Total 6 2 8 3" xfId="42390"/>
    <cellStyle name="Total 6 2 9" xfId="42391"/>
    <cellStyle name="Total 6 2 9 2" xfId="42392"/>
    <cellStyle name="Total 6 2 9 2 2" xfId="42393"/>
    <cellStyle name="Total 6 2 9 3" xfId="42394"/>
    <cellStyle name="Total 6 20" xfId="42395"/>
    <cellStyle name="Total 6 20 2" xfId="42396"/>
    <cellStyle name="Total 6 20 2 2" xfId="42397"/>
    <cellStyle name="Total 6 20 3" xfId="42398"/>
    <cellStyle name="Total 6 21" xfId="42399"/>
    <cellStyle name="Total 6 21 2" xfId="42400"/>
    <cellStyle name="Total 6 21 2 2" xfId="42401"/>
    <cellStyle name="Total 6 21 3" xfId="42402"/>
    <cellStyle name="Total 6 22" xfId="42403"/>
    <cellStyle name="Total 6 22 2" xfId="42404"/>
    <cellStyle name="Total 6 23" xfId="42405"/>
    <cellStyle name="Total 6 24" xfId="42406"/>
    <cellStyle name="Total 6 25" xfId="42407"/>
    <cellStyle name="Total 6 26" xfId="42408"/>
    <cellStyle name="Total 6 3" xfId="1140"/>
    <cellStyle name="Total 6 3 10" xfId="42409"/>
    <cellStyle name="Total 6 3 10 2" xfId="42410"/>
    <cellStyle name="Total 6 3 10 2 2" xfId="42411"/>
    <cellStyle name="Total 6 3 10 3" xfId="42412"/>
    <cellStyle name="Total 6 3 11" xfId="42413"/>
    <cellStyle name="Total 6 3 11 2" xfId="42414"/>
    <cellStyle name="Total 6 3 11 2 2" xfId="42415"/>
    <cellStyle name="Total 6 3 11 3" xfId="42416"/>
    <cellStyle name="Total 6 3 12" xfId="42417"/>
    <cellStyle name="Total 6 3 12 2" xfId="42418"/>
    <cellStyle name="Total 6 3 12 2 2" xfId="42419"/>
    <cellStyle name="Total 6 3 12 3" xfId="42420"/>
    <cellStyle name="Total 6 3 13" xfId="42421"/>
    <cellStyle name="Total 6 3 13 2" xfId="42422"/>
    <cellStyle name="Total 6 3 13 2 2" xfId="42423"/>
    <cellStyle name="Total 6 3 13 3" xfId="42424"/>
    <cellStyle name="Total 6 3 14" xfId="42425"/>
    <cellStyle name="Total 6 3 14 2" xfId="42426"/>
    <cellStyle name="Total 6 3 14 2 2" xfId="42427"/>
    <cellStyle name="Total 6 3 14 3" xfId="42428"/>
    <cellStyle name="Total 6 3 15" xfId="42429"/>
    <cellStyle name="Total 6 3 15 2" xfId="42430"/>
    <cellStyle name="Total 6 3 15 2 2" xfId="42431"/>
    <cellStyle name="Total 6 3 15 3" xfId="42432"/>
    <cellStyle name="Total 6 3 16" xfId="42433"/>
    <cellStyle name="Total 6 3 16 2" xfId="42434"/>
    <cellStyle name="Total 6 3 16 2 2" xfId="42435"/>
    <cellStyle name="Total 6 3 16 3" xfId="42436"/>
    <cellStyle name="Total 6 3 17" xfId="42437"/>
    <cellStyle name="Total 6 3 17 2" xfId="42438"/>
    <cellStyle name="Total 6 3 17 2 2" xfId="42439"/>
    <cellStyle name="Total 6 3 17 3" xfId="42440"/>
    <cellStyle name="Total 6 3 18" xfId="42441"/>
    <cellStyle name="Total 6 3 18 2" xfId="42442"/>
    <cellStyle name="Total 6 3 19" xfId="42443"/>
    <cellStyle name="Total 6 3 2" xfId="1141"/>
    <cellStyle name="Total 6 3 2 10" xfId="42444"/>
    <cellStyle name="Total 6 3 2 10 2" xfId="42445"/>
    <cellStyle name="Total 6 3 2 10 2 2" xfId="42446"/>
    <cellStyle name="Total 6 3 2 10 3" xfId="42447"/>
    <cellStyle name="Total 6 3 2 11" xfId="42448"/>
    <cellStyle name="Total 6 3 2 11 2" xfId="42449"/>
    <cellStyle name="Total 6 3 2 11 2 2" xfId="42450"/>
    <cellStyle name="Total 6 3 2 11 3" xfId="42451"/>
    <cellStyle name="Total 6 3 2 12" xfId="42452"/>
    <cellStyle name="Total 6 3 2 12 2" xfId="42453"/>
    <cellStyle name="Total 6 3 2 12 2 2" xfId="42454"/>
    <cellStyle name="Total 6 3 2 12 3" xfId="42455"/>
    <cellStyle name="Total 6 3 2 13" xfId="42456"/>
    <cellStyle name="Total 6 3 2 13 2" xfId="42457"/>
    <cellStyle name="Total 6 3 2 13 2 2" xfId="42458"/>
    <cellStyle name="Total 6 3 2 13 3" xfId="42459"/>
    <cellStyle name="Total 6 3 2 14" xfId="42460"/>
    <cellStyle name="Total 6 3 2 14 2" xfId="42461"/>
    <cellStyle name="Total 6 3 2 14 2 2" xfId="42462"/>
    <cellStyle name="Total 6 3 2 14 3" xfId="42463"/>
    <cellStyle name="Total 6 3 2 15" xfId="42464"/>
    <cellStyle name="Total 6 3 2 15 2" xfId="42465"/>
    <cellStyle name="Total 6 3 2 15 2 2" xfId="42466"/>
    <cellStyle name="Total 6 3 2 15 3" xfId="42467"/>
    <cellStyle name="Total 6 3 2 16" xfId="42468"/>
    <cellStyle name="Total 6 3 2 16 2" xfId="42469"/>
    <cellStyle name="Total 6 3 2 16 2 2" xfId="42470"/>
    <cellStyle name="Total 6 3 2 16 3" xfId="42471"/>
    <cellStyle name="Total 6 3 2 17" xfId="42472"/>
    <cellStyle name="Total 6 3 2 17 2" xfId="42473"/>
    <cellStyle name="Total 6 3 2 17 2 2" xfId="42474"/>
    <cellStyle name="Total 6 3 2 17 3" xfId="42475"/>
    <cellStyle name="Total 6 3 2 18" xfId="42476"/>
    <cellStyle name="Total 6 3 2 18 2" xfId="42477"/>
    <cellStyle name="Total 6 3 2 18 2 2" xfId="42478"/>
    <cellStyle name="Total 6 3 2 18 3" xfId="42479"/>
    <cellStyle name="Total 6 3 2 19" xfId="42480"/>
    <cellStyle name="Total 6 3 2 19 2" xfId="42481"/>
    <cellStyle name="Total 6 3 2 19 2 2" xfId="42482"/>
    <cellStyle name="Total 6 3 2 19 3" xfId="42483"/>
    <cellStyle name="Total 6 3 2 2" xfId="42484"/>
    <cellStyle name="Total 6 3 2 2 2" xfId="42485"/>
    <cellStyle name="Total 6 3 2 2 2 2" xfId="42486"/>
    <cellStyle name="Total 6 3 2 2 3" xfId="42487"/>
    <cellStyle name="Total 6 3 2 20" xfId="42488"/>
    <cellStyle name="Total 6 3 2 20 2" xfId="42489"/>
    <cellStyle name="Total 6 3 2 20 2 2" xfId="42490"/>
    <cellStyle name="Total 6 3 2 20 3" xfId="42491"/>
    <cellStyle name="Total 6 3 2 21" xfId="42492"/>
    <cellStyle name="Total 6 3 2 21 2" xfId="42493"/>
    <cellStyle name="Total 6 3 2 22" xfId="42494"/>
    <cellStyle name="Total 6 3 2 3" xfId="42495"/>
    <cellStyle name="Total 6 3 2 3 2" xfId="42496"/>
    <cellStyle name="Total 6 3 2 3 2 2" xfId="42497"/>
    <cellStyle name="Total 6 3 2 3 3" xfId="42498"/>
    <cellStyle name="Total 6 3 2 4" xfId="42499"/>
    <cellStyle name="Total 6 3 2 4 2" xfId="42500"/>
    <cellStyle name="Total 6 3 2 4 2 2" xfId="42501"/>
    <cellStyle name="Total 6 3 2 4 3" xfId="42502"/>
    <cellStyle name="Total 6 3 2 5" xfId="42503"/>
    <cellStyle name="Total 6 3 2 5 2" xfId="42504"/>
    <cellStyle name="Total 6 3 2 5 2 2" xfId="42505"/>
    <cellStyle name="Total 6 3 2 5 3" xfId="42506"/>
    <cellStyle name="Total 6 3 2 6" xfId="42507"/>
    <cellStyle name="Total 6 3 2 6 2" xfId="42508"/>
    <cellStyle name="Total 6 3 2 6 2 2" xfId="42509"/>
    <cellStyle name="Total 6 3 2 6 3" xfId="42510"/>
    <cellStyle name="Total 6 3 2 7" xfId="42511"/>
    <cellStyle name="Total 6 3 2 7 2" xfId="42512"/>
    <cellStyle name="Total 6 3 2 7 2 2" xfId="42513"/>
    <cellStyle name="Total 6 3 2 7 3" xfId="42514"/>
    <cellStyle name="Total 6 3 2 8" xfId="42515"/>
    <cellStyle name="Total 6 3 2 8 2" xfId="42516"/>
    <cellStyle name="Total 6 3 2 8 2 2" xfId="42517"/>
    <cellStyle name="Total 6 3 2 8 3" xfId="42518"/>
    <cellStyle name="Total 6 3 2 9" xfId="42519"/>
    <cellStyle name="Total 6 3 2 9 2" xfId="42520"/>
    <cellStyle name="Total 6 3 2 9 2 2" xfId="42521"/>
    <cellStyle name="Total 6 3 2 9 3" xfId="42522"/>
    <cellStyle name="Total 6 3 3" xfId="1142"/>
    <cellStyle name="Total 6 3 3 2" xfId="42523"/>
    <cellStyle name="Total 6 3 3 2 2" xfId="42524"/>
    <cellStyle name="Total 6 3 3 3" xfId="42525"/>
    <cellStyle name="Total 6 3 4" xfId="1143"/>
    <cellStyle name="Total 6 3 4 2" xfId="42526"/>
    <cellStyle name="Total 6 3 4 2 2" xfId="42527"/>
    <cellStyle name="Total 6 3 4 3" xfId="42528"/>
    <cellStyle name="Total 6 3 5" xfId="1144"/>
    <cellStyle name="Total 6 3 5 2" xfId="42529"/>
    <cellStyle name="Total 6 3 5 2 2" xfId="42530"/>
    <cellStyle name="Total 6 3 5 3" xfId="42531"/>
    <cellStyle name="Total 6 3 6" xfId="1145"/>
    <cellStyle name="Total 6 3 6 2" xfId="42532"/>
    <cellStyle name="Total 6 3 6 2 2" xfId="42533"/>
    <cellStyle name="Total 6 3 6 3" xfId="42534"/>
    <cellStyle name="Total 6 3 7" xfId="42535"/>
    <cellStyle name="Total 6 3 7 2" xfId="42536"/>
    <cellStyle name="Total 6 3 7 2 2" xfId="42537"/>
    <cellStyle name="Total 6 3 7 3" xfId="42538"/>
    <cellStyle name="Total 6 3 8" xfId="42539"/>
    <cellStyle name="Total 6 3 8 2" xfId="42540"/>
    <cellStyle name="Total 6 3 8 2 2" xfId="42541"/>
    <cellStyle name="Total 6 3 8 3" xfId="42542"/>
    <cellStyle name="Total 6 3 9" xfId="42543"/>
    <cellStyle name="Total 6 3 9 2" xfId="42544"/>
    <cellStyle name="Total 6 3 9 2 2" xfId="42545"/>
    <cellStyle name="Total 6 3 9 3" xfId="42546"/>
    <cellStyle name="Total 6 4" xfId="1146"/>
    <cellStyle name="Total 6 4 10" xfId="42547"/>
    <cellStyle name="Total 6 4 10 2" xfId="42548"/>
    <cellStyle name="Total 6 4 10 2 2" xfId="42549"/>
    <cellStyle name="Total 6 4 10 3" xfId="42550"/>
    <cellStyle name="Total 6 4 11" xfId="42551"/>
    <cellStyle name="Total 6 4 11 2" xfId="42552"/>
    <cellStyle name="Total 6 4 11 2 2" xfId="42553"/>
    <cellStyle name="Total 6 4 11 3" xfId="42554"/>
    <cellStyle name="Total 6 4 12" xfId="42555"/>
    <cellStyle name="Total 6 4 12 2" xfId="42556"/>
    <cellStyle name="Total 6 4 12 2 2" xfId="42557"/>
    <cellStyle name="Total 6 4 12 3" xfId="42558"/>
    <cellStyle name="Total 6 4 13" xfId="42559"/>
    <cellStyle name="Total 6 4 13 2" xfId="42560"/>
    <cellStyle name="Total 6 4 13 2 2" xfId="42561"/>
    <cellStyle name="Total 6 4 13 3" xfId="42562"/>
    <cellStyle name="Total 6 4 14" xfId="42563"/>
    <cellStyle name="Total 6 4 14 2" xfId="42564"/>
    <cellStyle name="Total 6 4 14 2 2" xfId="42565"/>
    <cellStyle name="Total 6 4 14 3" xfId="42566"/>
    <cellStyle name="Total 6 4 15" xfId="42567"/>
    <cellStyle name="Total 6 4 15 2" xfId="42568"/>
    <cellStyle name="Total 6 4 15 2 2" xfId="42569"/>
    <cellStyle name="Total 6 4 15 3" xfId="42570"/>
    <cellStyle name="Total 6 4 16" xfId="42571"/>
    <cellStyle name="Total 6 4 16 2" xfId="42572"/>
    <cellStyle name="Total 6 4 16 2 2" xfId="42573"/>
    <cellStyle name="Total 6 4 16 3" xfId="42574"/>
    <cellStyle name="Total 6 4 17" xfId="42575"/>
    <cellStyle name="Total 6 4 17 2" xfId="42576"/>
    <cellStyle name="Total 6 4 17 2 2" xfId="42577"/>
    <cellStyle name="Total 6 4 17 3" xfId="42578"/>
    <cellStyle name="Total 6 4 18" xfId="42579"/>
    <cellStyle name="Total 6 4 18 2" xfId="42580"/>
    <cellStyle name="Total 6 4 19" xfId="42581"/>
    <cellStyle name="Total 6 4 2" xfId="1147"/>
    <cellStyle name="Total 6 4 2 10" xfId="42582"/>
    <cellStyle name="Total 6 4 2 10 2" xfId="42583"/>
    <cellStyle name="Total 6 4 2 10 2 2" xfId="42584"/>
    <cellStyle name="Total 6 4 2 10 3" xfId="42585"/>
    <cellStyle name="Total 6 4 2 11" xfId="42586"/>
    <cellStyle name="Total 6 4 2 11 2" xfId="42587"/>
    <cellStyle name="Total 6 4 2 11 2 2" xfId="42588"/>
    <cellStyle name="Total 6 4 2 11 3" xfId="42589"/>
    <cellStyle name="Total 6 4 2 12" xfId="42590"/>
    <cellStyle name="Total 6 4 2 12 2" xfId="42591"/>
    <cellStyle name="Total 6 4 2 12 2 2" xfId="42592"/>
    <cellStyle name="Total 6 4 2 12 3" xfId="42593"/>
    <cellStyle name="Total 6 4 2 13" xfId="42594"/>
    <cellStyle name="Total 6 4 2 13 2" xfId="42595"/>
    <cellStyle name="Total 6 4 2 13 2 2" xfId="42596"/>
    <cellStyle name="Total 6 4 2 13 3" xfId="42597"/>
    <cellStyle name="Total 6 4 2 14" xfId="42598"/>
    <cellStyle name="Total 6 4 2 14 2" xfId="42599"/>
    <cellStyle name="Total 6 4 2 14 2 2" xfId="42600"/>
    <cellStyle name="Total 6 4 2 14 3" xfId="42601"/>
    <cellStyle name="Total 6 4 2 15" xfId="42602"/>
    <cellStyle name="Total 6 4 2 15 2" xfId="42603"/>
    <cellStyle name="Total 6 4 2 15 2 2" xfId="42604"/>
    <cellStyle name="Total 6 4 2 15 3" xfId="42605"/>
    <cellStyle name="Total 6 4 2 16" xfId="42606"/>
    <cellStyle name="Total 6 4 2 16 2" xfId="42607"/>
    <cellStyle name="Total 6 4 2 16 2 2" xfId="42608"/>
    <cellStyle name="Total 6 4 2 16 3" xfId="42609"/>
    <cellStyle name="Total 6 4 2 17" xfId="42610"/>
    <cellStyle name="Total 6 4 2 17 2" xfId="42611"/>
    <cellStyle name="Total 6 4 2 17 2 2" xfId="42612"/>
    <cellStyle name="Total 6 4 2 17 3" xfId="42613"/>
    <cellStyle name="Total 6 4 2 18" xfId="42614"/>
    <cellStyle name="Total 6 4 2 18 2" xfId="42615"/>
    <cellStyle name="Total 6 4 2 18 2 2" xfId="42616"/>
    <cellStyle name="Total 6 4 2 18 3" xfId="42617"/>
    <cellStyle name="Total 6 4 2 19" xfId="42618"/>
    <cellStyle name="Total 6 4 2 19 2" xfId="42619"/>
    <cellStyle name="Total 6 4 2 19 2 2" xfId="42620"/>
    <cellStyle name="Total 6 4 2 19 3" xfId="42621"/>
    <cellStyle name="Total 6 4 2 2" xfId="42622"/>
    <cellStyle name="Total 6 4 2 2 2" xfId="42623"/>
    <cellStyle name="Total 6 4 2 2 2 2" xfId="42624"/>
    <cellStyle name="Total 6 4 2 2 3" xfId="42625"/>
    <cellStyle name="Total 6 4 2 20" xfId="42626"/>
    <cellStyle name="Total 6 4 2 20 2" xfId="42627"/>
    <cellStyle name="Total 6 4 2 20 2 2" xfId="42628"/>
    <cellStyle name="Total 6 4 2 20 3" xfId="42629"/>
    <cellStyle name="Total 6 4 2 21" xfId="42630"/>
    <cellStyle name="Total 6 4 2 21 2" xfId="42631"/>
    <cellStyle name="Total 6 4 2 22" xfId="42632"/>
    <cellStyle name="Total 6 4 2 3" xfId="42633"/>
    <cellStyle name="Total 6 4 2 3 2" xfId="42634"/>
    <cellStyle name="Total 6 4 2 3 2 2" xfId="42635"/>
    <cellStyle name="Total 6 4 2 3 3" xfId="42636"/>
    <cellStyle name="Total 6 4 2 4" xfId="42637"/>
    <cellStyle name="Total 6 4 2 4 2" xfId="42638"/>
    <cellStyle name="Total 6 4 2 4 2 2" xfId="42639"/>
    <cellStyle name="Total 6 4 2 4 3" xfId="42640"/>
    <cellStyle name="Total 6 4 2 5" xfId="42641"/>
    <cellStyle name="Total 6 4 2 5 2" xfId="42642"/>
    <cellStyle name="Total 6 4 2 5 2 2" xfId="42643"/>
    <cellStyle name="Total 6 4 2 5 3" xfId="42644"/>
    <cellStyle name="Total 6 4 2 6" xfId="42645"/>
    <cellStyle name="Total 6 4 2 6 2" xfId="42646"/>
    <cellStyle name="Total 6 4 2 6 2 2" xfId="42647"/>
    <cellStyle name="Total 6 4 2 6 3" xfId="42648"/>
    <cellStyle name="Total 6 4 2 7" xfId="42649"/>
    <cellStyle name="Total 6 4 2 7 2" xfId="42650"/>
    <cellStyle name="Total 6 4 2 7 2 2" xfId="42651"/>
    <cellStyle name="Total 6 4 2 7 3" xfId="42652"/>
    <cellStyle name="Total 6 4 2 8" xfId="42653"/>
    <cellStyle name="Total 6 4 2 8 2" xfId="42654"/>
    <cellStyle name="Total 6 4 2 8 2 2" xfId="42655"/>
    <cellStyle name="Total 6 4 2 8 3" xfId="42656"/>
    <cellStyle name="Total 6 4 2 9" xfId="42657"/>
    <cellStyle name="Total 6 4 2 9 2" xfId="42658"/>
    <cellStyle name="Total 6 4 2 9 2 2" xfId="42659"/>
    <cellStyle name="Total 6 4 2 9 3" xfId="42660"/>
    <cellStyle name="Total 6 4 3" xfId="1148"/>
    <cellStyle name="Total 6 4 3 2" xfId="42661"/>
    <cellStyle name="Total 6 4 3 2 2" xfId="42662"/>
    <cellStyle name="Total 6 4 3 3" xfId="42663"/>
    <cellStyle name="Total 6 4 4" xfId="1149"/>
    <cellStyle name="Total 6 4 4 2" xfId="42664"/>
    <cellStyle name="Total 6 4 4 2 2" xfId="42665"/>
    <cellStyle name="Total 6 4 4 3" xfId="42666"/>
    <cellStyle name="Total 6 4 5" xfId="1150"/>
    <cellStyle name="Total 6 4 5 2" xfId="42667"/>
    <cellStyle name="Total 6 4 5 2 2" xfId="42668"/>
    <cellStyle name="Total 6 4 5 3" xfId="42669"/>
    <cellStyle name="Total 6 4 6" xfId="1151"/>
    <cellStyle name="Total 6 4 6 2" xfId="42670"/>
    <cellStyle name="Total 6 4 6 2 2" xfId="42671"/>
    <cellStyle name="Total 6 4 6 3" xfId="42672"/>
    <cellStyle name="Total 6 4 7" xfId="42673"/>
    <cellStyle name="Total 6 4 7 2" xfId="42674"/>
    <cellStyle name="Total 6 4 7 2 2" xfId="42675"/>
    <cellStyle name="Total 6 4 7 3" xfId="42676"/>
    <cellStyle name="Total 6 4 8" xfId="42677"/>
    <cellStyle name="Total 6 4 8 2" xfId="42678"/>
    <cellStyle name="Total 6 4 8 2 2" xfId="42679"/>
    <cellStyle name="Total 6 4 8 3" xfId="42680"/>
    <cellStyle name="Total 6 4 9" xfId="42681"/>
    <cellStyle name="Total 6 4 9 2" xfId="42682"/>
    <cellStyle name="Total 6 4 9 2 2" xfId="42683"/>
    <cellStyle name="Total 6 4 9 3" xfId="42684"/>
    <cellStyle name="Total 6 5" xfId="1152"/>
    <cellStyle name="Total 6 5 10" xfId="42685"/>
    <cellStyle name="Total 6 5 10 2" xfId="42686"/>
    <cellStyle name="Total 6 5 10 2 2" xfId="42687"/>
    <cellStyle name="Total 6 5 10 3" xfId="42688"/>
    <cellStyle name="Total 6 5 11" xfId="42689"/>
    <cellStyle name="Total 6 5 11 2" xfId="42690"/>
    <cellStyle name="Total 6 5 11 2 2" xfId="42691"/>
    <cellStyle name="Total 6 5 11 3" xfId="42692"/>
    <cellStyle name="Total 6 5 12" xfId="42693"/>
    <cellStyle name="Total 6 5 12 2" xfId="42694"/>
    <cellStyle name="Total 6 5 12 2 2" xfId="42695"/>
    <cellStyle name="Total 6 5 12 3" xfId="42696"/>
    <cellStyle name="Total 6 5 13" xfId="42697"/>
    <cellStyle name="Total 6 5 13 2" xfId="42698"/>
    <cellStyle name="Total 6 5 13 2 2" xfId="42699"/>
    <cellStyle name="Total 6 5 13 3" xfId="42700"/>
    <cellStyle name="Total 6 5 14" xfId="42701"/>
    <cellStyle name="Total 6 5 14 2" xfId="42702"/>
    <cellStyle name="Total 6 5 14 2 2" xfId="42703"/>
    <cellStyle name="Total 6 5 14 3" xfId="42704"/>
    <cellStyle name="Total 6 5 15" xfId="42705"/>
    <cellStyle name="Total 6 5 15 2" xfId="42706"/>
    <cellStyle name="Total 6 5 15 2 2" xfId="42707"/>
    <cellStyle name="Total 6 5 15 3" xfId="42708"/>
    <cellStyle name="Total 6 5 16" xfId="42709"/>
    <cellStyle name="Total 6 5 16 2" xfId="42710"/>
    <cellStyle name="Total 6 5 16 2 2" xfId="42711"/>
    <cellStyle name="Total 6 5 16 3" xfId="42712"/>
    <cellStyle name="Total 6 5 17" xfId="42713"/>
    <cellStyle name="Total 6 5 17 2" xfId="42714"/>
    <cellStyle name="Total 6 5 17 2 2" xfId="42715"/>
    <cellStyle name="Total 6 5 17 3" xfId="42716"/>
    <cellStyle name="Total 6 5 18" xfId="42717"/>
    <cellStyle name="Total 6 5 18 2" xfId="42718"/>
    <cellStyle name="Total 6 5 18 2 2" xfId="42719"/>
    <cellStyle name="Total 6 5 18 3" xfId="42720"/>
    <cellStyle name="Total 6 5 19" xfId="42721"/>
    <cellStyle name="Total 6 5 19 2" xfId="42722"/>
    <cellStyle name="Total 6 5 19 2 2" xfId="42723"/>
    <cellStyle name="Total 6 5 19 3" xfId="42724"/>
    <cellStyle name="Total 6 5 2" xfId="42725"/>
    <cellStyle name="Total 6 5 2 10" xfId="42726"/>
    <cellStyle name="Total 6 5 2 10 2" xfId="42727"/>
    <cellStyle name="Total 6 5 2 10 2 2" xfId="42728"/>
    <cellStyle name="Total 6 5 2 10 3" xfId="42729"/>
    <cellStyle name="Total 6 5 2 11" xfId="42730"/>
    <cellStyle name="Total 6 5 2 11 2" xfId="42731"/>
    <cellStyle name="Total 6 5 2 11 2 2" xfId="42732"/>
    <cellStyle name="Total 6 5 2 11 3" xfId="42733"/>
    <cellStyle name="Total 6 5 2 12" xfId="42734"/>
    <cellStyle name="Total 6 5 2 12 2" xfId="42735"/>
    <cellStyle name="Total 6 5 2 12 2 2" xfId="42736"/>
    <cellStyle name="Total 6 5 2 12 3" xfId="42737"/>
    <cellStyle name="Total 6 5 2 13" xfId="42738"/>
    <cellStyle name="Total 6 5 2 13 2" xfId="42739"/>
    <cellStyle name="Total 6 5 2 13 2 2" xfId="42740"/>
    <cellStyle name="Total 6 5 2 13 3" xfId="42741"/>
    <cellStyle name="Total 6 5 2 14" xfId="42742"/>
    <cellStyle name="Total 6 5 2 14 2" xfId="42743"/>
    <cellStyle name="Total 6 5 2 14 2 2" xfId="42744"/>
    <cellStyle name="Total 6 5 2 14 3" xfId="42745"/>
    <cellStyle name="Total 6 5 2 15" xfId="42746"/>
    <cellStyle name="Total 6 5 2 15 2" xfId="42747"/>
    <cellStyle name="Total 6 5 2 15 2 2" xfId="42748"/>
    <cellStyle name="Total 6 5 2 15 3" xfId="42749"/>
    <cellStyle name="Total 6 5 2 16" xfId="42750"/>
    <cellStyle name="Total 6 5 2 16 2" xfId="42751"/>
    <cellStyle name="Total 6 5 2 16 2 2" xfId="42752"/>
    <cellStyle name="Total 6 5 2 16 3" xfId="42753"/>
    <cellStyle name="Total 6 5 2 17" xfId="42754"/>
    <cellStyle name="Total 6 5 2 17 2" xfId="42755"/>
    <cellStyle name="Total 6 5 2 17 2 2" xfId="42756"/>
    <cellStyle name="Total 6 5 2 17 3" xfId="42757"/>
    <cellStyle name="Total 6 5 2 18" xfId="42758"/>
    <cellStyle name="Total 6 5 2 18 2" xfId="42759"/>
    <cellStyle name="Total 6 5 2 18 2 2" xfId="42760"/>
    <cellStyle name="Total 6 5 2 18 3" xfId="42761"/>
    <cellStyle name="Total 6 5 2 19" xfId="42762"/>
    <cellStyle name="Total 6 5 2 19 2" xfId="42763"/>
    <cellStyle name="Total 6 5 2 19 2 2" xfId="42764"/>
    <cellStyle name="Total 6 5 2 19 3" xfId="42765"/>
    <cellStyle name="Total 6 5 2 2" xfId="42766"/>
    <cellStyle name="Total 6 5 2 2 2" xfId="42767"/>
    <cellStyle name="Total 6 5 2 2 2 2" xfId="42768"/>
    <cellStyle name="Total 6 5 2 2 3" xfId="42769"/>
    <cellStyle name="Total 6 5 2 20" xfId="42770"/>
    <cellStyle name="Total 6 5 2 20 2" xfId="42771"/>
    <cellStyle name="Total 6 5 2 20 2 2" xfId="42772"/>
    <cellStyle name="Total 6 5 2 20 3" xfId="42773"/>
    <cellStyle name="Total 6 5 2 21" xfId="42774"/>
    <cellStyle name="Total 6 5 2 21 2" xfId="42775"/>
    <cellStyle name="Total 6 5 2 22" xfId="42776"/>
    <cellStyle name="Total 6 5 2 3" xfId="42777"/>
    <cellStyle name="Total 6 5 2 3 2" xfId="42778"/>
    <cellStyle name="Total 6 5 2 3 2 2" xfId="42779"/>
    <cellStyle name="Total 6 5 2 3 3" xfId="42780"/>
    <cellStyle name="Total 6 5 2 4" xfId="42781"/>
    <cellStyle name="Total 6 5 2 4 2" xfId="42782"/>
    <cellStyle name="Total 6 5 2 4 2 2" xfId="42783"/>
    <cellStyle name="Total 6 5 2 4 3" xfId="42784"/>
    <cellStyle name="Total 6 5 2 5" xfId="42785"/>
    <cellStyle name="Total 6 5 2 5 2" xfId="42786"/>
    <cellStyle name="Total 6 5 2 5 2 2" xfId="42787"/>
    <cellStyle name="Total 6 5 2 5 3" xfId="42788"/>
    <cellStyle name="Total 6 5 2 6" xfId="42789"/>
    <cellStyle name="Total 6 5 2 6 2" xfId="42790"/>
    <cellStyle name="Total 6 5 2 6 2 2" xfId="42791"/>
    <cellStyle name="Total 6 5 2 6 3" xfId="42792"/>
    <cellStyle name="Total 6 5 2 7" xfId="42793"/>
    <cellStyle name="Total 6 5 2 7 2" xfId="42794"/>
    <cellStyle name="Total 6 5 2 7 2 2" xfId="42795"/>
    <cellStyle name="Total 6 5 2 7 3" xfId="42796"/>
    <cellStyle name="Total 6 5 2 8" xfId="42797"/>
    <cellStyle name="Total 6 5 2 8 2" xfId="42798"/>
    <cellStyle name="Total 6 5 2 8 2 2" xfId="42799"/>
    <cellStyle name="Total 6 5 2 8 3" xfId="42800"/>
    <cellStyle name="Total 6 5 2 9" xfId="42801"/>
    <cellStyle name="Total 6 5 2 9 2" xfId="42802"/>
    <cellStyle name="Total 6 5 2 9 2 2" xfId="42803"/>
    <cellStyle name="Total 6 5 2 9 3" xfId="42804"/>
    <cellStyle name="Total 6 5 20" xfId="42805"/>
    <cellStyle name="Total 6 5 20 2" xfId="42806"/>
    <cellStyle name="Total 6 5 20 2 2" xfId="42807"/>
    <cellStyle name="Total 6 5 20 3" xfId="42808"/>
    <cellStyle name="Total 6 5 21" xfId="42809"/>
    <cellStyle name="Total 6 5 21 2" xfId="42810"/>
    <cellStyle name="Total 6 5 21 2 2" xfId="42811"/>
    <cellStyle name="Total 6 5 21 3" xfId="42812"/>
    <cellStyle name="Total 6 5 22" xfId="42813"/>
    <cellStyle name="Total 6 5 22 2" xfId="42814"/>
    <cellStyle name="Total 6 5 23" xfId="42815"/>
    <cellStyle name="Total 6 5 3" xfId="42816"/>
    <cellStyle name="Total 6 5 3 2" xfId="42817"/>
    <cellStyle name="Total 6 5 3 2 2" xfId="42818"/>
    <cellStyle name="Total 6 5 3 3" xfId="42819"/>
    <cellStyle name="Total 6 5 4" xfId="42820"/>
    <cellStyle name="Total 6 5 4 2" xfId="42821"/>
    <cellStyle name="Total 6 5 4 2 2" xfId="42822"/>
    <cellStyle name="Total 6 5 4 3" xfId="42823"/>
    <cellStyle name="Total 6 5 5" xfId="42824"/>
    <cellStyle name="Total 6 5 5 2" xfId="42825"/>
    <cellStyle name="Total 6 5 5 2 2" xfId="42826"/>
    <cellStyle name="Total 6 5 5 3" xfId="42827"/>
    <cellStyle name="Total 6 5 6" xfId="42828"/>
    <cellStyle name="Total 6 5 6 2" xfId="42829"/>
    <cellStyle name="Total 6 5 6 2 2" xfId="42830"/>
    <cellStyle name="Total 6 5 6 3" xfId="42831"/>
    <cellStyle name="Total 6 5 7" xfId="42832"/>
    <cellStyle name="Total 6 5 7 2" xfId="42833"/>
    <cellStyle name="Total 6 5 7 2 2" xfId="42834"/>
    <cellStyle name="Total 6 5 7 3" xfId="42835"/>
    <cellStyle name="Total 6 5 8" xfId="42836"/>
    <cellStyle name="Total 6 5 8 2" xfId="42837"/>
    <cellStyle name="Total 6 5 8 2 2" xfId="42838"/>
    <cellStyle name="Total 6 5 8 3" xfId="42839"/>
    <cellStyle name="Total 6 5 9" xfId="42840"/>
    <cellStyle name="Total 6 5 9 2" xfId="42841"/>
    <cellStyle name="Total 6 5 9 2 2" xfId="42842"/>
    <cellStyle name="Total 6 5 9 3" xfId="42843"/>
    <cellStyle name="Total 6 6" xfId="1153"/>
    <cellStyle name="Total 6 6 10" xfId="42844"/>
    <cellStyle name="Total 6 6 10 2" xfId="42845"/>
    <cellStyle name="Total 6 6 10 2 2" xfId="42846"/>
    <cellStyle name="Total 6 6 10 3" xfId="42847"/>
    <cellStyle name="Total 6 6 11" xfId="42848"/>
    <cellStyle name="Total 6 6 11 2" xfId="42849"/>
    <cellStyle name="Total 6 6 11 2 2" xfId="42850"/>
    <cellStyle name="Total 6 6 11 3" xfId="42851"/>
    <cellStyle name="Total 6 6 12" xfId="42852"/>
    <cellStyle name="Total 6 6 12 2" xfId="42853"/>
    <cellStyle name="Total 6 6 12 2 2" xfId="42854"/>
    <cellStyle name="Total 6 6 12 3" xfId="42855"/>
    <cellStyle name="Total 6 6 13" xfId="42856"/>
    <cellStyle name="Total 6 6 13 2" xfId="42857"/>
    <cellStyle name="Total 6 6 13 2 2" xfId="42858"/>
    <cellStyle name="Total 6 6 13 3" xfId="42859"/>
    <cellStyle name="Total 6 6 14" xfId="42860"/>
    <cellStyle name="Total 6 6 14 2" xfId="42861"/>
    <cellStyle name="Total 6 6 14 2 2" xfId="42862"/>
    <cellStyle name="Total 6 6 14 3" xfId="42863"/>
    <cellStyle name="Total 6 6 15" xfId="42864"/>
    <cellStyle name="Total 6 6 15 2" xfId="42865"/>
    <cellStyle name="Total 6 6 15 2 2" xfId="42866"/>
    <cellStyle name="Total 6 6 15 3" xfId="42867"/>
    <cellStyle name="Total 6 6 16" xfId="42868"/>
    <cellStyle name="Total 6 6 16 2" xfId="42869"/>
    <cellStyle name="Total 6 6 16 2 2" xfId="42870"/>
    <cellStyle name="Total 6 6 16 3" xfId="42871"/>
    <cellStyle name="Total 6 6 17" xfId="42872"/>
    <cellStyle name="Total 6 6 17 2" xfId="42873"/>
    <cellStyle name="Total 6 6 17 2 2" xfId="42874"/>
    <cellStyle name="Total 6 6 17 3" xfId="42875"/>
    <cellStyle name="Total 6 6 18" xfId="42876"/>
    <cellStyle name="Total 6 6 18 2" xfId="42877"/>
    <cellStyle name="Total 6 6 18 2 2" xfId="42878"/>
    <cellStyle name="Total 6 6 18 3" xfId="42879"/>
    <cellStyle name="Total 6 6 19" xfId="42880"/>
    <cellStyle name="Total 6 6 19 2" xfId="42881"/>
    <cellStyle name="Total 6 6 19 2 2" xfId="42882"/>
    <cellStyle name="Total 6 6 19 3" xfId="42883"/>
    <cellStyle name="Total 6 6 2" xfId="42884"/>
    <cellStyle name="Total 6 6 2 2" xfId="42885"/>
    <cellStyle name="Total 6 6 2 2 2" xfId="42886"/>
    <cellStyle name="Total 6 6 2 3" xfId="42887"/>
    <cellStyle name="Total 6 6 20" xfId="42888"/>
    <cellStyle name="Total 6 6 20 2" xfId="42889"/>
    <cellStyle name="Total 6 6 20 2 2" xfId="42890"/>
    <cellStyle name="Total 6 6 20 3" xfId="42891"/>
    <cellStyle name="Total 6 6 21" xfId="42892"/>
    <cellStyle name="Total 6 6 21 2" xfId="42893"/>
    <cellStyle name="Total 6 6 22" xfId="42894"/>
    <cellStyle name="Total 6 6 3" xfId="42895"/>
    <cellStyle name="Total 6 6 3 2" xfId="42896"/>
    <cellStyle name="Total 6 6 3 2 2" xfId="42897"/>
    <cellStyle name="Total 6 6 3 3" xfId="42898"/>
    <cellStyle name="Total 6 6 4" xfId="42899"/>
    <cellStyle name="Total 6 6 4 2" xfId="42900"/>
    <cellStyle name="Total 6 6 4 2 2" xfId="42901"/>
    <cellStyle name="Total 6 6 4 3" xfId="42902"/>
    <cellStyle name="Total 6 6 5" xfId="42903"/>
    <cellStyle name="Total 6 6 5 2" xfId="42904"/>
    <cellStyle name="Total 6 6 5 2 2" xfId="42905"/>
    <cellStyle name="Total 6 6 5 3" xfId="42906"/>
    <cellStyle name="Total 6 6 6" xfId="42907"/>
    <cellStyle name="Total 6 6 6 2" xfId="42908"/>
    <cellStyle name="Total 6 6 6 2 2" xfId="42909"/>
    <cellStyle name="Total 6 6 6 3" xfId="42910"/>
    <cellStyle name="Total 6 6 7" xfId="42911"/>
    <cellStyle name="Total 6 6 7 2" xfId="42912"/>
    <cellStyle name="Total 6 6 7 2 2" xfId="42913"/>
    <cellStyle name="Total 6 6 7 3" xfId="42914"/>
    <cellStyle name="Total 6 6 8" xfId="42915"/>
    <cellStyle name="Total 6 6 8 2" xfId="42916"/>
    <cellStyle name="Total 6 6 8 2 2" xfId="42917"/>
    <cellStyle name="Total 6 6 8 3" xfId="42918"/>
    <cellStyle name="Total 6 6 9" xfId="42919"/>
    <cellStyle name="Total 6 6 9 2" xfId="42920"/>
    <cellStyle name="Total 6 6 9 2 2" xfId="42921"/>
    <cellStyle name="Total 6 6 9 3" xfId="42922"/>
    <cellStyle name="Total 6 7" xfId="1154"/>
    <cellStyle name="Total 6 7 2" xfId="42923"/>
    <cellStyle name="Total 6 7 2 2" xfId="42924"/>
    <cellStyle name="Total 6 7 3" xfId="42925"/>
    <cellStyle name="Total 6 8" xfId="42926"/>
    <cellStyle name="Total 6 8 2" xfId="42927"/>
    <cellStyle name="Total 6 8 2 2" xfId="42928"/>
    <cellStyle name="Total 6 8 3" xfId="42929"/>
    <cellStyle name="Total 6 9" xfId="42930"/>
    <cellStyle name="Total 6 9 2" xfId="42931"/>
    <cellStyle name="Total 6 9 2 2" xfId="42932"/>
    <cellStyle name="Total 6 9 3" xfId="42933"/>
    <cellStyle name="Warning Text 2" xfId="1155"/>
    <cellStyle name="Warning Text 2 2" xfId="42981"/>
    <cellStyle name="Warning Text 3" xfId="1156"/>
    <cellStyle name="Warning Text 4" xfId="1157"/>
    <cellStyle name="Warning Text 5" xfId="1158"/>
    <cellStyle name="Warning Text 6" xfId="1159"/>
  </cellStyles>
  <dxfs count="121">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b/>
        <i val="0"/>
        <color rgb="FFFF0000"/>
      </font>
    </dxf>
    <dxf>
      <font>
        <b/>
        <i val="0"/>
        <color rgb="FFFF0000"/>
      </font>
    </dxf>
    <dxf>
      <font>
        <b/>
        <i val="0"/>
        <color rgb="FFFF0000"/>
      </font>
    </dxf>
  </dxfs>
  <tableStyles count="0" defaultTableStyle="TableStyleMedium2" defaultPivotStyle="PivotStyleLight16"/>
  <colors>
    <mruColors>
      <color rgb="FF333399"/>
      <color rgb="FF3333CC"/>
      <color rgb="FFC74D7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effectLst/>
              </a:rPr>
              <a:t>Graph comparing DTOC rates, by HWB, DCO and National, against baseline and plan rates</a:t>
            </a:r>
            <a:endParaRPr lang="en-GB">
              <a:effectLst/>
            </a:endParaRPr>
          </a:p>
        </c:rich>
      </c:tx>
      <c:layout>
        <c:manualLayout>
          <c:xMode val="edge"/>
          <c:yMode val="edge"/>
          <c:x val="0.23437435792313766"/>
          <c:y val="3.5791554840639783E-2"/>
        </c:manualLayout>
      </c:layout>
      <c:overlay val="1"/>
    </c:title>
    <c:autoTitleDeleted val="0"/>
    <c:plotArea>
      <c:layout>
        <c:manualLayout>
          <c:layoutTarget val="inner"/>
          <c:xMode val="edge"/>
          <c:yMode val="edge"/>
          <c:x val="2.8027097981122746E-2"/>
          <c:y val="3.0567418628951487E-2"/>
          <c:w val="0.64704898645208142"/>
          <c:h val="0.90046045585997281"/>
        </c:manualLayout>
      </c:layout>
      <c:barChart>
        <c:barDir val="col"/>
        <c:grouping val="clustered"/>
        <c:varyColors val="0"/>
        <c:ser>
          <c:idx val="0"/>
          <c:order val="0"/>
          <c:tx>
            <c:strRef>
              <c:f>'Summary - National Metric &amp; P4P'!$B$108</c:f>
              <c:strCache>
                <c:ptCount val="1"/>
                <c:pt idx="0">
                  <c:v>Barking and Dagenham - DTOC Plan (Q1 14/15 - Q3 15/16) Rates (per 100K population)</c:v>
                </c:pt>
              </c:strCache>
            </c:strRef>
          </c:tx>
          <c:invertIfNegative val="0"/>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P4P'!$C$108:$J$108</c:f>
              <c:numCache>
                <c:formatCode>#,##0.0</c:formatCode>
                <c:ptCount val="8"/>
                <c:pt idx="1">
                  <c:v>357.29064020787513</c:v>
                </c:pt>
                <c:pt idx="2">
                  <c:v>360.14896532953821</c:v>
                </c:pt>
                <c:pt idx="3">
                  <c:v>433.75083721236041</c:v>
                </c:pt>
                <c:pt idx="4">
                  <c:v>338.02479251957595</c:v>
                </c:pt>
                <c:pt idx="5">
                  <c:v>356.95979127067255</c:v>
                </c:pt>
                <c:pt idx="6">
                  <c:v>359.76497627083501</c:v>
                </c:pt>
                <c:pt idx="7">
                  <c:v>433.40108252509941</c:v>
                </c:pt>
              </c:numCache>
            </c:numRef>
          </c:val>
        </c:ser>
        <c:ser>
          <c:idx val="1"/>
          <c:order val="1"/>
          <c:tx>
            <c:strRef>
              <c:f>'Summary - National Metric &amp; P4P'!$B$110</c:f>
              <c:strCache>
                <c:ptCount val="1"/>
                <c:pt idx="0">
                  <c:v>Barking and Dagenham - Actual DTOC (Q4 13/14 - Q3 15/16) Rate (per 100K population)</c:v>
                </c:pt>
              </c:strCache>
            </c:strRef>
          </c:tx>
          <c:invertIfNegative val="0"/>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P4P'!$C$110:$J$110</c:f>
              <c:numCache>
                <c:formatCode>#,##0.0</c:formatCode>
                <c:ptCount val="8"/>
                <c:pt idx="0">
                  <c:v>340.54170558229754</c:v>
                </c:pt>
                <c:pt idx="1">
                  <c:v>359.22120842014516</c:v>
                </c:pt>
                <c:pt idx="2">
                  <c:v>480.63797686615419</c:v>
                </c:pt>
                <c:pt idx="3">
                  <c:v>362.09497808750632</c:v>
                </c:pt>
                <c:pt idx="4">
                  <c:v>314.8820162682357</c:v>
                </c:pt>
                <c:pt idx="5">
                  <c:v>474.07626502745512</c:v>
                </c:pt>
                <c:pt idx="6">
                  <c:v>592.59533128431883</c:v>
                </c:pt>
                <c:pt idx="7">
                  <c:v>640.98477253712122</c:v>
                </c:pt>
              </c:numCache>
            </c:numRef>
          </c:val>
        </c:ser>
        <c:dLbls>
          <c:showLegendKey val="0"/>
          <c:showVal val="0"/>
          <c:showCatName val="0"/>
          <c:showSerName val="0"/>
          <c:showPercent val="0"/>
          <c:showBubbleSize val="0"/>
        </c:dLbls>
        <c:gapWidth val="150"/>
        <c:axId val="36790656"/>
        <c:axId val="36792192"/>
      </c:barChart>
      <c:lineChart>
        <c:grouping val="standard"/>
        <c:varyColors val="0"/>
        <c:ser>
          <c:idx val="2"/>
          <c:order val="2"/>
          <c:tx>
            <c:strRef>
              <c:f>'Summary - National Metric &amp; P4P'!$B$112</c:f>
              <c:strCache>
                <c:ptCount val="1"/>
                <c:pt idx="0">
                  <c:v>NHS England London -  DTOC Plan (Q1 14/15 - Q3 15/16) Rates (per 100K population)</c:v>
                </c:pt>
              </c:strCache>
            </c:strRef>
          </c:tx>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P4P'!$C$112:$J$112</c:f>
              <c:numCache>
                <c:formatCode>#,##0.0</c:formatCode>
                <c:ptCount val="8"/>
                <c:pt idx="1">
                  <c:v>528.61363669269474</c:v>
                </c:pt>
                <c:pt idx="2">
                  <c:v>530.20815286176241</c:v>
                </c:pt>
                <c:pt idx="3">
                  <c:v>563.31717202824007</c:v>
                </c:pt>
                <c:pt idx="4">
                  <c:v>560.00656721240625</c:v>
                </c:pt>
                <c:pt idx="5">
                  <c:v>506.82896020594353</c:v>
                </c:pt>
                <c:pt idx="6">
                  <c:v>498.36139588377137</c:v>
                </c:pt>
                <c:pt idx="7">
                  <c:v>532.5304678329768</c:v>
                </c:pt>
              </c:numCache>
            </c:numRef>
          </c:val>
          <c:smooth val="0"/>
        </c:ser>
        <c:ser>
          <c:idx val="3"/>
          <c:order val="3"/>
          <c:tx>
            <c:strRef>
              <c:f>'Summary - National Metric &amp; P4P'!$B$114</c:f>
              <c:strCache>
                <c:ptCount val="1"/>
                <c:pt idx="0">
                  <c:v>NHS England London -  Actual DTOC (Q4 13/14 - Q3 15/16) Rate (per 100K population)</c:v>
                </c:pt>
              </c:strCache>
            </c:strRef>
          </c:tx>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P4P'!$C$114:$J$114</c:f>
              <c:numCache>
                <c:formatCode>#,##0.0</c:formatCode>
                <c:ptCount val="8"/>
                <c:pt idx="0">
                  <c:v>529.63492886075983</c:v>
                </c:pt>
                <c:pt idx="1">
                  <c:v>540.09013841065712</c:v>
                </c:pt>
                <c:pt idx="2">
                  <c:v>578.64750079698308</c:v>
                </c:pt>
                <c:pt idx="3">
                  <c:v>612.79312736167628</c:v>
                </c:pt>
                <c:pt idx="4">
                  <c:v>544.76586464452657</c:v>
                </c:pt>
                <c:pt idx="5">
                  <c:v>625.36654531803447</c:v>
                </c:pt>
                <c:pt idx="6">
                  <c:v>653.22152089731014</c:v>
                </c:pt>
                <c:pt idx="7">
                  <c:v>675.02883867702099</c:v>
                </c:pt>
              </c:numCache>
            </c:numRef>
          </c:val>
          <c:smooth val="0"/>
        </c:ser>
        <c:ser>
          <c:idx val="4"/>
          <c:order val="4"/>
          <c:tx>
            <c:strRef>
              <c:f>'Summary - National Metric &amp; P4P'!$B$120</c:f>
              <c:strCache>
                <c:ptCount val="1"/>
                <c:pt idx="0">
                  <c:v>National DTOC Plan (Q1 14/15 - Q3 15/16) Rates (per 100K population)</c:v>
                </c:pt>
              </c:strCache>
            </c:strRef>
          </c:tx>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P4P'!$C$120:$J$120</c:f>
              <c:numCache>
                <c:formatCode>#,##0.0</c:formatCode>
                <c:ptCount val="8"/>
                <c:pt idx="1">
                  <c:v>848.79824492472369</c:v>
                </c:pt>
                <c:pt idx="2">
                  <c:v>853.73720722663052</c:v>
                </c:pt>
                <c:pt idx="3">
                  <c:v>833.30913950482238</c:v>
                </c:pt>
                <c:pt idx="4">
                  <c:v>810.21378738325029</c:v>
                </c:pt>
                <c:pt idx="5">
                  <c:v>785.63978816243809</c:v>
                </c:pt>
                <c:pt idx="6">
                  <c:v>774.66901469431696</c:v>
                </c:pt>
                <c:pt idx="7">
                  <c:v>761.40129390981781</c:v>
                </c:pt>
              </c:numCache>
            </c:numRef>
          </c:val>
          <c:smooth val="0"/>
        </c:ser>
        <c:ser>
          <c:idx val="5"/>
          <c:order val="5"/>
          <c:tx>
            <c:strRef>
              <c:f>'Summary - National Metric &amp; P4P'!$B$122</c:f>
              <c:strCache>
                <c:ptCount val="1"/>
                <c:pt idx="0">
                  <c:v>National Actual DTOC (Q4 13/14 - Q3 15/16) Rate (per 100K population)</c:v>
                </c:pt>
              </c:strCache>
            </c:strRef>
          </c:tx>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P4P'!$C$122:$J$122</c:f>
              <c:numCache>
                <c:formatCode>#,##0.0</c:formatCode>
                <c:ptCount val="8"/>
                <c:pt idx="0">
                  <c:v>840.1795533121599</c:v>
                </c:pt>
                <c:pt idx="1">
                  <c:v>855.77935029244657</c:v>
                </c:pt>
                <c:pt idx="2">
                  <c:v>954.82928403719472</c:v>
                </c:pt>
                <c:pt idx="3">
                  <c:v>986.87147768462489</c:v>
                </c:pt>
                <c:pt idx="4">
                  <c:v>984.05580267099958</c:v>
                </c:pt>
                <c:pt idx="5">
                  <c:v>960.33840490859188</c:v>
                </c:pt>
                <c:pt idx="6">
                  <c:v>1019.2343620653098</c:v>
                </c:pt>
                <c:pt idx="7">
                  <c:v>1082.1266147281617</c:v>
                </c:pt>
              </c:numCache>
            </c:numRef>
          </c:val>
          <c:smooth val="0"/>
        </c:ser>
        <c:ser>
          <c:idx val="6"/>
          <c:order val="6"/>
          <c:tx>
            <c:strRef>
              <c:f>'Summary - National Metric &amp; P4P'!$B$116</c:f>
              <c:strCache>
                <c:ptCount val="1"/>
                <c:pt idx="0">
                  <c:v>London Commissioning Region -  DTOC Plan (Q1 14/15 - Q3 15/16) Rates (per 100K population)</c:v>
                </c:pt>
              </c:strCache>
            </c:strRef>
          </c:tx>
          <c:val>
            <c:numRef>
              <c:f>'Summary - National Metric &amp; P4P'!$C$116:$J$116</c:f>
              <c:numCache>
                <c:formatCode>#,##0.0</c:formatCode>
                <c:ptCount val="8"/>
                <c:pt idx="1">
                  <c:v>528.61363669269474</c:v>
                </c:pt>
                <c:pt idx="2">
                  <c:v>530.20815286176241</c:v>
                </c:pt>
                <c:pt idx="3">
                  <c:v>563.31717202824007</c:v>
                </c:pt>
                <c:pt idx="4">
                  <c:v>560.00656721240625</c:v>
                </c:pt>
                <c:pt idx="5">
                  <c:v>506.82896020594353</c:v>
                </c:pt>
                <c:pt idx="6">
                  <c:v>498.36139588377137</c:v>
                </c:pt>
                <c:pt idx="7">
                  <c:v>532.5304678329768</c:v>
                </c:pt>
              </c:numCache>
            </c:numRef>
          </c:val>
          <c:smooth val="0"/>
        </c:ser>
        <c:ser>
          <c:idx val="7"/>
          <c:order val="7"/>
          <c:tx>
            <c:strRef>
              <c:f>'Summary - National Metric &amp; P4P'!$B$118</c:f>
              <c:strCache>
                <c:ptCount val="1"/>
                <c:pt idx="0">
                  <c:v>London Commissioning Region -  Actual DTOC (Q4 13/14 - Q3 15/16) Rate (per 100K population)</c:v>
                </c:pt>
              </c:strCache>
            </c:strRef>
          </c:tx>
          <c:val>
            <c:numRef>
              <c:f>'Summary - National Metric &amp; P4P'!$C$118:$J$118</c:f>
              <c:numCache>
                <c:formatCode>#,##0.0</c:formatCode>
                <c:ptCount val="8"/>
                <c:pt idx="0">
                  <c:v>529.63492886075983</c:v>
                </c:pt>
                <c:pt idx="1">
                  <c:v>540.09013841065712</c:v>
                </c:pt>
                <c:pt idx="2">
                  <c:v>578.64750079698308</c:v>
                </c:pt>
                <c:pt idx="3">
                  <c:v>612.79312736167628</c:v>
                </c:pt>
                <c:pt idx="4">
                  <c:v>544.76586464452657</c:v>
                </c:pt>
                <c:pt idx="5">
                  <c:v>625.36654531803447</c:v>
                </c:pt>
                <c:pt idx="6">
                  <c:v>653.22152089731014</c:v>
                </c:pt>
                <c:pt idx="7">
                  <c:v>675.02883867702099</c:v>
                </c:pt>
              </c:numCache>
            </c:numRef>
          </c:val>
          <c:smooth val="0"/>
        </c:ser>
        <c:dLbls>
          <c:showLegendKey val="0"/>
          <c:showVal val="0"/>
          <c:showCatName val="0"/>
          <c:showSerName val="0"/>
          <c:showPercent val="0"/>
          <c:showBubbleSize val="0"/>
        </c:dLbls>
        <c:marker val="1"/>
        <c:smooth val="0"/>
        <c:axId val="36790656"/>
        <c:axId val="36792192"/>
      </c:lineChart>
      <c:catAx>
        <c:axId val="36790656"/>
        <c:scaling>
          <c:orientation val="minMax"/>
        </c:scaling>
        <c:delete val="0"/>
        <c:axPos val="b"/>
        <c:majorTickMark val="out"/>
        <c:minorTickMark val="none"/>
        <c:tickLblPos val="nextTo"/>
        <c:crossAx val="36792192"/>
        <c:crosses val="autoZero"/>
        <c:auto val="1"/>
        <c:lblAlgn val="ctr"/>
        <c:lblOffset val="100"/>
        <c:noMultiLvlLbl val="0"/>
      </c:catAx>
      <c:valAx>
        <c:axId val="36792192"/>
        <c:scaling>
          <c:orientation val="minMax"/>
        </c:scaling>
        <c:delete val="0"/>
        <c:axPos val="l"/>
        <c:majorGridlines/>
        <c:numFmt formatCode="#,##0.0" sourceLinked="1"/>
        <c:majorTickMark val="out"/>
        <c:minorTickMark val="none"/>
        <c:tickLblPos val="nextTo"/>
        <c:crossAx val="367906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effectLst/>
              </a:rPr>
              <a:t>Graph comparing Reablement %s, by HWB, DCO and National, against baseline and plan rates</a:t>
            </a:r>
            <a:endParaRPr lang="en-GB">
              <a:effectLst/>
            </a:endParaRPr>
          </a:p>
        </c:rich>
      </c:tx>
      <c:layout>
        <c:manualLayout>
          <c:xMode val="edge"/>
          <c:yMode val="edge"/>
          <c:x val="0.16345968569849167"/>
          <c:y val="2.4903642729683269E-2"/>
        </c:manualLayout>
      </c:layout>
      <c:overlay val="1"/>
    </c:title>
    <c:autoTitleDeleted val="0"/>
    <c:plotArea>
      <c:layout/>
      <c:barChart>
        <c:barDir val="col"/>
        <c:grouping val="clustered"/>
        <c:varyColors val="0"/>
        <c:ser>
          <c:idx val="0"/>
          <c:order val="0"/>
          <c:tx>
            <c:strRef>
              <c:f>'Summary - National Metric &amp; P4P'!$B$155</c:f>
              <c:strCache>
                <c:ptCount val="1"/>
                <c:pt idx="0">
                  <c:v>Barking and Dagenham - Reablement Baseline (13/14) and Plan (14/15) %</c:v>
                </c:pt>
              </c:strCache>
            </c:strRef>
          </c:tx>
          <c:invertIfNegative val="0"/>
          <c:cat>
            <c:strRef>
              <c:f>'Summary - National Metric &amp; P4P'!$C$154:$D$154</c:f>
              <c:strCache>
                <c:ptCount val="2"/>
                <c:pt idx="0">
                  <c:v>13/14</c:v>
                </c:pt>
                <c:pt idx="1">
                  <c:v>14/15</c:v>
                </c:pt>
              </c:strCache>
            </c:strRef>
          </c:cat>
          <c:val>
            <c:numRef>
              <c:f>'Summary - National Metric &amp; P4P'!$C$155:$D$155</c:f>
              <c:numCache>
                <c:formatCode>0.0%</c:formatCode>
                <c:ptCount val="2"/>
                <c:pt idx="0">
                  <c:v>0.88300000000000001</c:v>
                </c:pt>
                <c:pt idx="1">
                  <c:v>0.8928571428571429</c:v>
                </c:pt>
              </c:numCache>
            </c:numRef>
          </c:val>
        </c:ser>
        <c:ser>
          <c:idx val="1"/>
          <c:order val="1"/>
          <c:tx>
            <c:strRef>
              <c:f>'Summary - National Metric &amp; P4P'!$B$156</c:f>
              <c:strCache>
                <c:ptCount val="1"/>
                <c:pt idx="0">
                  <c:v>Barking and Dagenham - Actual Reablement (14/15) %</c:v>
                </c:pt>
              </c:strCache>
            </c:strRef>
          </c:tx>
          <c:invertIfNegative val="0"/>
          <c:cat>
            <c:strRef>
              <c:f>'Summary - National Metric &amp; P4P'!$C$154:$D$154</c:f>
              <c:strCache>
                <c:ptCount val="2"/>
                <c:pt idx="0">
                  <c:v>13/14</c:v>
                </c:pt>
                <c:pt idx="1">
                  <c:v>14/15</c:v>
                </c:pt>
              </c:strCache>
            </c:strRef>
          </c:cat>
          <c:val>
            <c:numRef>
              <c:f>'Summary - National Metric &amp; P4P'!$C$156:$D$156</c:f>
              <c:numCache>
                <c:formatCode>0.0%</c:formatCode>
                <c:ptCount val="2"/>
                <c:pt idx="0">
                  <c:v>0.88300000000000001</c:v>
                </c:pt>
                <c:pt idx="1">
                  <c:v>0.67200000000000004</c:v>
                </c:pt>
              </c:numCache>
            </c:numRef>
          </c:val>
        </c:ser>
        <c:dLbls>
          <c:showLegendKey val="0"/>
          <c:showVal val="0"/>
          <c:showCatName val="0"/>
          <c:showSerName val="0"/>
          <c:showPercent val="0"/>
          <c:showBubbleSize val="0"/>
        </c:dLbls>
        <c:gapWidth val="150"/>
        <c:axId val="37306752"/>
        <c:axId val="37308288"/>
      </c:barChart>
      <c:lineChart>
        <c:grouping val="standard"/>
        <c:varyColors val="0"/>
        <c:ser>
          <c:idx val="2"/>
          <c:order val="2"/>
          <c:tx>
            <c:strRef>
              <c:f>'Summary - National Metric &amp; P4P'!$B$157</c:f>
              <c:strCache>
                <c:ptCount val="1"/>
                <c:pt idx="0">
                  <c:v>NHS England London -  Reablement Baseline (13/14) and Plan (14/15) %</c:v>
                </c:pt>
              </c:strCache>
            </c:strRef>
          </c:tx>
          <c:cat>
            <c:strRef>
              <c:f>'Summary - National Metric &amp; P4P'!$C$154:$D$154</c:f>
              <c:strCache>
                <c:ptCount val="2"/>
                <c:pt idx="0">
                  <c:v>13/14</c:v>
                </c:pt>
                <c:pt idx="1">
                  <c:v>14/15</c:v>
                </c:pt>
              </c:strCache>
            </c:strRef>
          </c:cat>
          <c:val>
            <c:numRef>
              <c:f>'Summary - National Metric &amp; P4P'!$C$157:$D$157</c:f>
              <c:numCache>
                <c:formatCode>0.0%</c:formatCode>
                <c:ptCount val="2"/>
                <c:pt idx="0">
                  <c:v>0.87963610916724988</c:v>
                </c:pt>
                <c:pt idx="1">
                  <c:v>0.87988854651218151</c:v>
                </c:pt>
              </c:numCache>
            </c:numRef>
          </c:val>
          <c:smooth val="0"/>
        </c:ser>
        <c:ser>
          <c:idx val="3"/>
          <c:order val="3"/>
          <c:tx>
            <c:strRef>
              <c:f>'Summary - National Metric &amp; P4P'!$B$158</c:f>
              <c:strCache>
                <c:ptCount val="1"/>
                <c:pt idx="0">
                  <c:v>NHS England London -  Actual Reablement (14/15) %</c:v>
                </c:pt>
              </c:strCache>
            </c:strRef>
          </c:tx>
          <c:cat>
            <c:strRef>
              <c:f>'Summary - National Metric &amp; P4P'!$C$154:$D$154</c:f>
              <c:strCache>
                <c:ptCount val="2"/>
                <c:pt idx="0">
                  <c:v>13/14</c:v>
                </c:pt>
                <c:pt idx="1">
                  <c:v>14/15</c:v>
                </c:pt>
              </c:strCache>
            </c:strRef>
          </c:cat>
          <c:val>
            <c:numRef>
              <c:f>'Summary - National Metric &amp; P4P'!$C$158:$D$158</c:f>
              <c:numCache>
                <c:formatCode>0.0%</c:formatCode>
                <c:ptCount val="2"/>
                <c:pt idx="0">
                  <c:v>0.87963610916724988</c:v>
                </c:pt>
                <c:pt idx="1">
                  <c:v>0.85325638911788948</c:v>
                </c:pt>
              </c:numCache>
            </c:numRef>
          </c:val>
          <c:smooth val="0"/>
        </c:ser>
        <c:ser>
          <c:idx val="4"/>
          <c:order val="4"/>
          <c:tx>
            <c:strRef>
              <c:f>'Summary - National Metric &amp; P4P'!$B$161</c:f>
              <c:strCache>
                <c:ptCount val="1"/>
                <c:pt idx="0">
                  <c:v>National Reablement Baseline (13/14) and Plan (14/15) %</c:v>
                </c:pt>
              </c:strCache>
            </c:strRef>
          </c:tx>
          <c:cat>
            <c:strRef>
              <c:f>'Summary - National Metric &amp; P4P'!$C$154:$D$154</c:f>
              <c:strCache>
                <c:ptCount val="2"/>
                <c:pt idx="0">
                  <c:v>13/14</c:v>
                </c:pt>
                <c:pt idx="1">
                  <c:v>14/15</c:v>
                </c:pt>
              </c:strCache>
            </c:strRef>
          </c:cat>
          <c:val>
            <c:numRef>
              <c:f>'Summary - National Metric &amp; P4P'!$C$161:$D$161</c:f>
              <c:numCache>
                <c:formatCode>0.0%</c:formatCode>
                <c:ptCount val="2"/>
                <c:pt idx="0">
                  <c:v>0.82499999999999996</c:v>
                </c:pt>
                <c:pt idx="1">
                  <c:v>0.84602222770479862</c:v>
                </c:pt>
              </c:numCache>
            </c:numRef>
          </c:val>
          <c:smooth val="0"/>
        </c:ser>
        <c:ser>
          <c:idx val="5"/>
          <c:order val="5"/>
          <c:tx>
            <c:strRef>
              <c:f>'Summary - National Metric &amp; P4P'!$B$162</c:f>
              <c:strCache>
                <c:ptCount val="1"/>
                <c:pt idx="0">
                  <c:v>National Actual Reablement (14/15) %</c:v>
                </c:pt>
              </c:strCache>
            </c:strRef>
          </c:tx>
          <c:cat>
            <c:strRef>
              <c:f>'Summary - National Metric &amp; P4P'!$C$154:$D$154</c:f>
              <c:strCache>
                <c:ptCount val="2"/>
                <c:pt idx="0">
                  <c:v>13/14</c:v>
                </c:pt>
                <c:pt idx="1">
                  <c:v>14/15</c:v>
                </c:pt>
              </c:strCache>
            </c:strRef>
          </c:cat>
          <c:val>
            <c:numRef>
              <c:f>'Summary - National Metric &amp; P4P'!$C$162:$D$162</c:f>
              <c:numCache>
                <c:formatCode>0.0%</c:formatCode>
                <c:ptCount val="2"/>
                <c:pt idx="0">
                  <c:v>0.82499999999999996</c:v>
                </c:pt>
                <c:pt idx="1">
                  <c:v>0.82099999999999995</c:v>
                </c:pt>
              </c:numCache>
            </c:numRef>
          </c:val>
          <c:smooth val="0"/>
        </c:ser>
        <c:ser>
          <c:idx val="6"/>
          <c:order val="6"/>
          <c:tx>
            <c:strRef>
              <c:f>'Summary - National Metric &amp; P4P'!$B$159</c:f>
              <c:strCache>
                <c:ptCount val="1"/>
                <c:pt idx="0">
                  <c:v>London Commissioning Region -  Reablement Baseline (13/14) and Plan (14/15) %</c:v>
                </c:pt>
              </c:strCache>
            </c:strRef>
          </c:tx>
          <c:val>
            <c:numRef>
              <c:f>'Summary - National Metric &amp; P4P'!$C$159:$D$159</c:f>
              <c:numCache>
                <c:formatCode>0.0%</c:formatCode>
                <c:ptCount val="2"/>
                <c:pt idx="0">
                  <c:v>0.87963610916724988</c:v>
                </c:pt>
                <c:pt idx="1">
                  <c:v>0.87988854651218151</c:v>
                </c:pt>
              </c:numCache>
            </c:numRef>
          </c:val>
          <c:smooth val="0"/>
        </c:ser>
        <c:ser>
          <c:idx val="7"/>
          <c:order val="7"/>
          <c:tx>
            <c:strRef>
              <c:f>'Summary - National Metric &amp; P4P'!$B$160</c:f>
              <c:strCache>
                <c:ptCount val="1"/>
                <c:pt idx="0">
                  <c:v>London Commissioning Region -  Actual Reablement (14/15) %</c:v>
                </c:pt>
              </c:strCache>
            </c:strRef>
          </c:tx>
          <c:val>
            <c:numRef>
              <c:f>'Summary - National Metric &amp; P4P'!$C$160:$D$160</c:f>
              <c:numCache>
                <c:formatCode>0.0%</c:formatCode>
                <c:ptCount val="2"/>
                <c:pt idx="0">
                  <c:v>0.87963610916724988</c:v>
                </c:pt>
                <c:pt idx="1">
                  <c:v>0.85325638911788948</c:v>
                </c:pt>
              </c:numCache>
            </c:numRef>
          </c:val>
          <c:smooth val="0"/>
        </c:ser>
        <c:dLbls>
          <c:showLegendKey val="0"/>
          <c:showVal val="0"/>
          <c:showCatName val="0"/>
          <c:showSerName val="0"/>
          <c:showPercent val="0"/>
          <c:showBubbleSize val="0"/>
        </c:dLbls>
        <c:marker val="1"/>
        <c:smooth val="0"/>
        <c:axId val="37306752"/>
        <c:axId val="37308288"/>
      </c:lineChart>
      <c:catAx>
        <c:axId val="37306752"/>
        <c:scaling>
          <c:orientation val="minMax"/>
        </c:scaling>
        <c:delete val="0"/>
        <c:axPos val="b"/>
        <c:majorTickMark val="out"/>
        <c:minorTickMark val="none"/>
        <c:tickLblPos val="nextTo"/>
        <c:crossAx val="37308288"/>
        <c:crosses val="autoZero"/>
        <c:auto val="1"/>
        <c:lblAlgn val="ctr"/>
        <c:lblOffset val="100"/>
        <c:noMultiLvlLbl val="0"/>
      </c:catAx>
      <c:valAx>
        <c:axId val="37308288"/>
        <c:scaling>
          <c:orientation val="minMax"/>
        </c:scaling>
        <c:delete val="0"/>
        <c:axPos val="l"/>
        <c:majorGridlines/>
        <c:numFmt formatCode="0.0%" sourceLinked="1"/>
        <c:majorTickMark val="out"/>
        <c:minorTickMark val="none"/>
        <c:tickLblPos val="nextTo"/>
        <c:crossAx val="3730675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Graph comparing Non Elective actual performance rates, by HWB &amp; Peer HWB, against baseline and plan rates</a:t>
            </a:r>
            <a:endParaRPr lang="en-GB">
              <a:effectLst/>
            </a:endParaRPr>
          </a:p>
        </c:rich>
      </c:tx>
      <c:layout>
        <c:manualLayout>
          <c:xMode val="edge"/>
          <c:yMode val="edge"/>
          <c:x val="0.21109562647754138"/>
          <c:y val="3.8691756272401436E-2"/>
        </c:manualLayout>
      </c:layout>
      <c:overlay val="1"/>
    </c:title>
    <c:autoTitleDeleted val="0"/>
    <c:plotArea>
      <c:layout/>
      <c:barChart>
        <c:barDir val="col"/>
        <c:grouping val="clustered"/>
        <c:varyColors val="0"/>
        <c:ser>
          <c:idx val="0"/>
          <c:order val="0"/>
          <c:tx>
            <c:strRef>
              <c:f>'Summary - National Metric &amp; P4P'!$B$45</c:f>
              <c:strCache>
                <c:ptCount val="1"/>
                <c:pt idx="0">
                  <c:v>Barking and Dagenham - Non-Elective Baseline (Q4 13/14 - Q3 14/15) and Plan (Q4 14/15 - Q3 15/16) Rates (per 100K population)</c:v>
                </c:pt>
              </c:strCache>
            </c:strRef>
          </c:tx>
          <c:invertIfNegative val="0"/>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P4P'!$C$45:$J$45</c:f>
              <c:numCache>
                <c:formatCode>#,##0.0</c:formatCode>
                <c:ptCount val="8"/>
                <c:pt idx="0">
                  <c:v>2352.583786619829</c:v>
                </c:pt>
                <c:pt idx="1">
                  <c:v>2405.2178088431924</c:v>
                </c:pt>
                <c:pt idx="2">
                  <c:v>2452.7147882077234</c:v>
                </c:pt>
                <c:pt idx="3">
                  <c:v>2352.008946738054</c:v>
                </c:pt>
                <c:pt idx="4">
                  <c:v>2249.0042499689275</c:v>
                </c:pt>
                <c:pt idx="5">
                  <c:v>2299.320901960898</c:v>
                </c:pt>
                <c:pt idx="6">
                  <c:v>2344.7266847683177</c:v>
                </c:pt>
                <c:pt idx="7">
                  <c:v>2248.3518049391178</c:v>
                </c:pt>
              </c:numCache>
            </c:numRef>
          </c:val>
        </c:ser>
        <c:ser>
          <c:idx val="1"/>
          <c:order val="1"/>
          <c:tx>
            <c:strRef>
              <c:f>'Summary - National Metric &amp; P4P'!$B$47</c:f>
              <c:strCache>
                <c:ptCount val="1"/>
                <c:pt idx="0">
                  <c:v>Barking and Dagenham - Actual Non-Elective Activity Rate (per 100K population)</c:v>
                </c:pt>
              </c:strCache>
            </c:strRef>
          </c:tx>
          <c:invertIfNegative val="0"/>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P4P'!$C$47:$J$47</c:f>
              <c:numCache>
                <c:formatCode>#,##0.0</c:formatCode>
                <c:ptCount val="8"/>
                <c:pt idx="4">
                  <c:v>2321.5109207042706</c:v>
                </c:pt>
                <c:pt idx="5">
                  <c:v>2461.4810339501246</c:v>
                </c:pt>
                <c:pt idx="6">
                  <c:v>2485.6955632943432</c:v>
                </c:pt>
                <c:pt idx="7">
                  <c:v>2529.614415443561</c:v>
                </c:pt>
              </c:numCache>
            </c:numRef>
          </c:val>
        </c:ser>
        <c:ser>
          <c:idx val="2"/>
          <c:order val="2"/>
          <c:tx>
            <c:strRef>
              <c:f>'Summary - National Metric &amp; P4P'!$L$45</c:f>
              <c:strCache>
                <c:ptCount val="1"/>
                <c:pt idx="0">
                  <c:v>Barking and Dagenham (Peer HWB) - Non-Elective Baseline (Q4 13/14 - Q3 14/15) and Plan (Q4 14/15 - Q3 15/16) Rates (per 100K population)</c:v>
                </c:pt>
              </c:strCache>
            </c:strRef>
          </c:tx>
          <c:invertIfNegative val="0"/>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P4P'!$M$45:$T$45</c:f>
              <c:numCache>
                <c:formatCode>#,##0.0</c:formatCode>
                <c:ptCount val="8"/>
                <c:pt idx="0">
                  <c:v>2352.583786619829</c:v>
                </c:pt>
                <c:pt idx="1">
                  <c:v>2405.2178088431924</c:v>
                </c:pt>
                <c:pt idx="2">
                  <c:v>2452.7147882077234</c:v>
                </c:pt>
                <c:pt idx="3">
                  <c:v>2352.008946738054</c:v>
                </c:pt>
                <c:pt idx="4">
                  <c:v>2249.0042499689275</c:v>
                </c:pt>
                <c:pt idx="5">
                  <c:v>2299.320901960898</c:v>
                </c:pt>
                <c:pt idx="6">
                  <c:v>2344.7266847683177</c:v>
                </c:pt>
                <c:pt idx="7">
                  <c:v>2248.3518049391178</c:v>
                </c:pt>
              </c:numCache>
            </c:numRef>
          </c:val>
        </c:ser>
        <c:ser>
          <c:idx val="3"/>
          <c:order val="3"/>
          <c:tx>
            <c:strRef>
              <c:f>'Summary - National Metric &amp; P4P'!$L$47</c:f>
              <c:strCache>
                <c:ptCount val="1"/>
                <c:pt idx="0">
                  <c:v>Barking and Dagenham (Peer HWB) - Actual Non-Elective Activity Rate (per 100K population)</c:v>
                </c:pt>
              </c:strCache>
            </c:strRef>
          </c:tx>
          <c:invertIfNegative val="0"/>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P4P'!$M$47:$T$47</c:f>
              <c:numCache>
                <c:formatCode>#,##0.0</c:formatCode>
                <c:ptCount val="8"/>
                <c:pt idx="4">
                  <c:v>2321.5109207042706</c:v>
                </c:pt>
                <c:pt idx="5">
                  <c:v>2461.4810339501246</c:v>
                </c:pt>
                <c:pt idx="6">
                  <c:v>2485.6955632943432</c:v>
                </c:pt>
                <c:pt idx="7">
                  <c:v>2529.614415443561</c:v>
                </c:pt>
              </c:numCache>
            </c:numRef>
          </c:val>
        </c:ser>
        <c:dLbls>
          <c:showLegendKey val="0"/>
          <c:showVal val="0"/>
          <c:showCatName val="0"/>
          <c:showSerName val="0"/>
          <c:showPercent val="0"/>
          <c:showBubbleSize val="0"/>
        </c:dLbls>
        <c:gapWidth val="150"/>
        <c:axId val="37032320"/>
        <c:axId val="37033856"/>
      </c:barChart>
      <c:catAx>
        <c:axId val="37032320"/>
        <c:scaling>
          <c:orientation val="minMax"/>
        </c:scaling>
        <c:delete val="0"/>
        <c:axPos val="b"/>
        <c:majorTickMark val="out"/>
        <c:minorTickMark val="none"/>
        <c:tickLblPos val="nextTo"/>
        <c:crossAx val="37033856"/>
        <c:crosses val="autoZero"/>
        <c:auto val="1"/>
        <c:lblAlgn val="ctr"/>
        <c:lblOffset val="100"/>
        <c:noMultiLvlLbl val="0"/>
      </c:catAx>
      <c:valAx>
        <c:axId val="37033856"/>
        <c:scaling>
          <c:orientation val="minMax"/>
        </c:scaling>
        <c:delete val="0"/>
        <c:axPos val="l"/>
        <c:majorGridlines/>
        <c:numFmt formatCode="#,##0.0" sourceLinked="1"/>
        <c:majorTickMark val="out"/>
        <c:minorTickMark val="none"/>
        <c:tickLblPos val="nextTo"/>
        <c:crossAx val="3703232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effectLst/>
              </a:rPr>
              <a:t>Graph comparing DTOC rates, by HWB &amp; Peer HWB, against baseline and plan rates</a:t>
            </a:r>
            <a:endParaRPr lang="en-GB">
              <a:effectLst/>
            </a:endParaRPr>
          </a:p>
        </c:rich>
      </c:tx>
      <c:layout>
        <c:manualLayout>
          <c:xMode val="edge"/>
          <c:yMode val="edge"/>
          <c:x val="0.24301637115839245"/>
          <c:y val="3.5277777777777776E-2"/>
        </c:manualLayout>
      </c:layout>
      <c:overlay val="1"/>
    </c:title>
    <c:autoTitleDeleted val="0"/>
    <c:plotArea>
      <c:layout/>
      <c:barChart>
        <c:barDir val="col"/>
        <c:grouping val="clustered"/>
        <c:varyColors val="0"/>
        <c:ser>
          <c:idx val="0"/>
          <c:order val="0"/>
          <c:tx>
            <c:strRef>
              <c:f>'Summary - National Metric &amp; P4P'!$B$108</c:f>
              <c:strCache>
                <c:ptCount val="1"/>
                <c:pt idx="0">
                  <c:v>Barking and Dagenham - DTOC Plan (Q1 14/15 - Q3 15/16) Rates (per 100K population)</c:v>
                </c:pt>
              </c:strCache>
            </c:strRef>
          </c:tx>
          <c:invertIfNegative val="0"/>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P4P'!$C$108:$J$108</c:f>
              <c:numCache>
                <c:formatCode>#,##0.0</c:formatCode>
                <c:ptCount val="8"/>
                <c:pt idx="1">
                  <c:v>357.29064020787513</c:v>
                </c:pt>
                <c:pt idx="2">
                  <c:v>360.14896532953821</c:v>
                </c:pt>
                <c:pt idx="3">
                  <c:v>433.75083721236041</c:v>
                </c:pt>
                <c:pt idx="4">
                  <c:v>338.02479251957595</c:v>
                </c:pt>
                <c:pt idx="5">
                  <c:v>356.95979127067255</c:v>
                </c:pt>
                <c:pt idx="6">
                  <c:v>359.76497627083501</c:v>
                </c:pt>
                <c:pt idx="7">
                  <c:v>433.40108252509941</c:v>
                </c:pt>
              </c:numCache>
            </c:numRef>
          </c:val>
        </c:ser>
        <c:ser>
          <c:idx val="1"/>
          <c:order val="1"/>
          <c:tx>
            <c:strRef>
              <c:f>'Summary - National Metric &amp; P4P'!$B$110</c:f>
              <c:strCache>
                <c:ptCount val="1"/>
                <c:pt idx="0">
                  <c:v>Barking and Dagenham - Actual DTOC (Q4 13/14 - Q3 15/16) Rate (per 100K population)</c:v>
                </c:pt>
              </c:strCache>
            </c:strRef>
          </c:tx>
          <c:invertIfNegative val="0"/>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P4P'!$C$110:$J$110</c:f>
              <c:numCache>
                <c:formatCode>#,##0.0</c:formatCode>
                <c:ptCount val="8"/>
                <c:pt idx="0">
                  <c:v>340.54170558229754</c:v>
                </c:pt>
                <c:pt idx="1">
                  <c:v>359.22120842014516</c:v>
                </c:pt>
                <c:pt idx="2">
                  <c:v>480.63797686615419</c:v>
                </c:pt>
                <c:pt idx="3">
                  <c:v>362.09497808750632</c:v>
                </c:pt>
                <c:pt idx="4">
                  <c:v>314.8820162682357</c:v>
                </c:pt>
                <c:pt idx="5">
                  <c:v>474.07626502745512</c:v>
                </c:pt>
                <c:pt idx="6">
                  <c:v>592.59533128431883</c:v>
                </c:pt>
                <c:pt idx="7">
                  <c:v>640.98477253712122</c:v>
                </c:pt>
              </c:numCache>
            </c:numRef>
          </c:val>
        </c:ser>
        <c:ser>
          <c:idx val="2"/>
          <c:order val="2"/>
          <c:tx>
            <c:strRef>
              <c:f>'Summary - National Metric &amp; P4P'!$L$108</c:f>
              <c:strCache>
                <c:ptCount val="1"/>
                <c:pt idx="0">
                  <c:v>Barking and Dagenham (Peer HWB) - DTOC Plan (Q1 14/15 - Q3 15/16) Rates (per 100K population)</c:v>
                </c:pt>
              </c:strCache>
            </c:strRef>
          </c:tx>
          <c:invertIfNegative val="0"/>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P4P'!$M$108:$T$108</c:f>
              <c:numCache>
                <c:formatCode>#,##0.0</c:formatCode>
                <c:ptCount val="8"/>
                <c:pt idx="1">
                  <c:v>357.29064020787513</c:v>
                </c:pt>
                <c:pt idx="2">
                  <c:v>360.14896532953821</c:v>
                </c:pt>
                <c:pt idx="3">
                  <c:v>433.75083721236041</c:v>
                </c:pt>
                <c:pt idx="4">
                  <c:v>338.02479251957595</c:v>
                </c:pt>
                <c:pt idx="5">
                  <c:v>356.95979127067255</c:v>
                </c:pt>
                <c:pt idx="6">
                  <c:v>359.76497627083501</c:v>
                </c:pt>
                <c:pt idx="7">
                  <c:v>433.40108252509941</c:v>
                </c:pt>
              </c:numCache>
            </c:numRef>
          </c:val>
        </c:ser>
        <c:ser>
          <c:idx val="3"/>
          <c:order val="3"/>
          <c:tx>
            <c:strRef>
              <c:f>'Summary - National Metric &amp; P4P'!$L$110</c:f>
              <c:strCache>
                <c:ptCount val="1"/>
                <c:pt idx="0">
                  <c:v>Barking and Dagenham (Peer HWB) - Actual DTOC (Q4 13/14 - Q3 15/16) Rate (per 100K population)</c:v>
                </c:pt>
              </c:strCache>
            </c:strRef>
          </c:tx>
          <c:invertIfNegative val="0"/>
          <c:cat>
            <c:strRef>
              <c:f>'Summary - National Metric &amp; P4P'!$C$107:$J$107</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P4P'!$M$110:$T$110</c:f>
              <c:numCache>
                <c:formatCode>#,##0.0</c:formatCode>
                <c:ptCount val="8"/>
                <c:pt idx="0">
                  <c:v>340.54170558229754</c:v>
                </c:pt>
                <c:pt idx="1">
                  <c:v>359.22120842014516</c:v>
                </c:pt>
                <c:pt idx="2">
                  <c:v>480.63797686615419</c:v>
                </c:pt>
                <c:pt idx="3">
                  <c:v>362.09497808750632</c:v>
                </c:pt>
                <c:pt idx="4">
                  <c:v>314.8820162682357</c:v>
                </c:pt>
                <c:pt idx="5">
                  <c:v>474.07626502745512</c:v>
                </c:pt>
                <c:pt idx="6">
                  <c:v>592.59533128431883</c:v>
                </c:pt>
                <c:pt idx="7">
                  <c:v>640.98477253712122</c:v>
                </c:pt>
              </c:numCache>
            </c:numRef>
          </c:val>
        </c:ser>
        <c:dLbls>
          <c:showLegendKey val="0"/>
          <c:showVal val="0"/>
          <c:showCatName val="0"/>
          <c:showSerName val="0"/>
          <c:showPercent val="0"/>
          <c:showBubbleSize val="0"/>
        </c:dLbls>
        <c:gapWidth val="150"/>
        <c:axId val="37081472"/>
        <c:axId val="37083008"/>
      </c:barChart>
      <c:catAx>
        <c:axId val="37081472"/>
        <c:scaling>
          <c:orientation val="minMax"/>
        </c:scaling>
        <c:delete val="0"/>
        <c:axPos val="b"/>
        <c:majorTickMark val="out"/>
        <c:minorTickMark val="none"/>
        <c:tickLblPos val="nextTo"/>
        <c:crossAx val="37083008"/>
        <c:crosses val="autoZero"/>
        <c:auto val="1"/>
        <c:lblAlgn val="ctr"/>
        <c:lblOffset val="100"/>
        <c:noMultiLvlLbl val="0"/>
      </c:catAx>
      <c:valAx>
        <c:axId val="37083008"/>
        <c:scaling>
          <c:orientation val="minMax"/>
        </c:scaling>
        <c:delete val="0"/>
        <c:axPos val="l"/>
        <c:majorGridlines/>
        <c:numFmt formatCode="#,##0.0" sourceLinked="1"/>
        <c:majorTickMark val="out"/>
        <c:minorTickMark val="none"/>
        <c:tickLblPos val="nextTo"/>
        <c:crossAx val="370814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effectLst/>
              </a:rPr>
              <a:t>Graph comparing Reablement %s, by HWB &amp; Peer HWB, against baseline and plan rates</a:t>
            </a:r>
            <a:endParaRPr lang="en-GB">
              <a:effectLst/>
            </a:endParaRPr>
          </a:p>
        </c:rich>
      </c:tx>
      <c:layout>
        <c:manualLayout>
          <c:xMode val="edge"/>
          <c:yMode val="edge"/>
          <c:x val="0.16269173425919936"/>
          <c:y val="3.5969491074184949E-2"/>
        </c:manualLayout>
      </c:layout>
      <c:overlay val="1"/>
    </c:title>
    <c:autoTitleDeleted val="0"/>
    <c:plotArea>
      <c:layout/>
      <c:barChart>
        <c:barDir val="col"/>
        <c:grouping val="clustered"/>
        <c:varyColors val="0"/>
        <c:ser>
          <c:idx val="0"/>
          <c:order val="0"/>
          <c:tx>
            <c:strRef>
              <c:f>'Summary - National Metric &amp; P4P'!$B$155</c:f>
              <c:strCache>
                <c:ptCount val="1"/>
                <c:pt idx="0">
                  <c:v>Barking and Dagenham - Reablement Baseline (13/14) and Plan (14/15) %</c:v>
                </c:pt>
              </c:strCache>
            </c:strRef>
          </c:tx>
          <c:invertIfNegative val="0"/>
          <c:cat>
            <c:strRef>
              <c:f>'Summary - National Metric &amp; P4P'!$C$154:$D$154</c:f>
              <c:strCache>
                <c:ptCount val="2"/>
                <c:pt idx="0">
                  <c:v>13/14</c:v>
                </c:pt>
                <c:pt idx="1">
                  <c:v>14/15</c:v>
                </c:pt>
              </c:strCache>
            </c:strRef>
          </c:cat>
          <c:val>
            <c:numRef>
              <c:f>'Summary - National Metric &amp; P4P'!$C$155:$D$155</c:f>
              <c:numCache>
                <c:formatCode>0.0%</c:formatCode>
                <c:ptCount val="2"/>
                <c:pt idx="0">
                  <c:v>0.88300000000000001</c:v>
                </c:pt>
                <c:pt idx="1">
                  <c:v>0.8928571428571429</c:v>
                </c:pt>
              </c:numCache>
            </c:numRef>
          </c:val>
        </c:ser>
        <c:ser>
          <c:idx val="1"/>
          <c:order val="1"/>
          <c:tx>
            <c:strRef>
              <c:f>'Summary - National Metric &amp; P4P'!$B$156</c:f>
              <c:strCache>
                <c:ptCount val="1"/>
                <c:pt idx="0">
                  <c:v>Barking and Dagenham - Actual Reablement (14/15) %</c:v>
                </c:pt>
              </c:strCache>
            </c:strRef>
          </c:tx>
          <c:invertIfNegative val="0"/>
          <c:cat>
            <c:strRef>
              <c:f>'Summary - National Metric &amp; P4P'!$C$154:$D$154</c:f>
              <c:strCache>
                <c:ptCount val="2"/>
                <c:pt idx="0">
                  <c:v>13/14</c:v>
                </c:pt>
                <c:pt idx="1">
                  <c:v>14/15</c:v>
                </c:pt>
              </c:strCache>
            </c:strRef>
          </c:cat>
          <c:val>
            <c:numRef>
              <c:f>'Summary - National Metric &amp; P4P'!$C$156:$D$156</c:f>
              <c:numCache>
                <c:formatCode>0.0%</c:formatCode>
                <c:ptCount val="2"/>
                <c:pt idx="0">
                  <c:v>0.88300000000000001</c:v>
                </c:pt>
                <c:pt idx="1">
                  <c:v>0.67200000000000004</c:v>
                </c:pt>
              </c:numCache>
            </c:numRef>
          </c:val>
        </c:ser>
        <c:ser>
          <c:idx val="2"/>
          <c:order val="2"/>
          <c:tx>
            <c:strRef>
              <c:f>'Summary - National Metric &amp; P4P'!$L$155</c:f>
              <c:strCache>
                <c:ptCount val="1"/>
                <c:pt idx="0">
                  <c:v>Barking and Dagenham (Peer HWB) - Reablement Baseline (13/14) and Plan (14/15) %</c:v>
                </c:pt>
              </c:strCache>
            </c:strRef>
          </c:tx>
          <c:invertIfNegative val="0"/>
          <c:cat>
            <c:strRef>
              <c:f>'Summary - National Metric &amp; P4P'!$C$154:$D$154</c:f>
              <c:strCache>
                <c:ptCount val="2"/>
                <c:pt idx="0">
                  <c:v>13/14</c:v>
                </c:pt>
                <c:pt idx="1">
                  <c:v>14/15</c:v>
                </c:pt>
              </c:strCache>
            </c:strRef>
          </c:cat>
          <c:val>
            <c:numRef>
              <c:f>'Summary - National Metric &amp; P4P'!$M$155:$N$155</c:f>
              <c:numCache>
                <c:formatCode>0.0%</c:formatCode>
                <c:ptCount val="2"/>
                <c:pt idx="0">
                  <c:v>0.88300000000000001</c:v>
                </c:pt>
                <c:pt idx="1">
                  <c:v>0.8928571428571429</c:v>
                </c:pt>
              </c:numCache>
            </c:numRef>
          </c:val>
        </c:ser>
        <c:ser>
          <c:idx val="3"/>
          <c:order val="3"/>
          <c:tx>
            <c:strRef>
              <c:f>'Summary - National Metric &amp; P4P'!$L$156</c:f>
              <c:strCache>
                <c:ptCount val="1"/>
                <c:pt idx="0">
                  <c:v>Barking and Dagenham (Peer HWB) - Actual Reablement (14/15) %</c:v>
                </c:pt>
              </c:strCache>
            </c:strRef>
          </c:tx>
          <c:invertIfNegative val="0"/>
          <c:cat>
            <c:strRef>
              <c:f>'Summary - National Metric &amp; P4P'!$C$154:$D$154</c:f>
              <c:strCache>
                <c:ptCount val="2"/>
                <c:pt idx="0">
                  <c:v>13/14</c:v>
                </c:pt>
                <c:pt idx="1">
                  <c:v>14/15</c:v>
                </c:pt>
              </c:strCache>
            </c:strRef>
          </c:cat>
          <c:val>
            <c:numRef>
              <c:f>'Summary - National Metric &amp; P4P'!$M$156:$N$156</c:f>
              <c:numCache>
                <c:formatCode>0.0%</c:formatCode>
                <c:ptCount val="2"/>
                <c:pt idx="0">
                  <c:v>0.88300000000000001</c:v>
                </c:pt>
                <c:pt idx="1">
                  <c:v>0.67200000000000004</c:v>
                </c:pt>
              </c:numCache>
            </c:numRef>
          </c:val>
        </c:ser>
        <c:dLbls>
          <c:showLegendKey val="0"/>
          <c:showVal val="0"/>
          <c:showCatName val="0"/>
          <c:showSerName val="0"/>
          <c:showPercent val="0"/>
          <c:showBubbleSize val="0"/>
        </c:dLbls>
        <c:gapWidth val="150"/>
        <c:axId val="37167488"/>
        <c:axId val="37169024"/>
      </c:barChart>
      <c:catAx>
        <c:axId val="37167488"/>
        <c:scaling>
          <c:orientation val="minMax"/>
        </c:scaling>
        <c:delete val="0"/>
        <c:axPos val="b"/>
        <c:majorTickMark val="out"/>
        <c:minorTickMark val="none"/>
        <c:tickLblPos val="nextTo"/>
        <c:crossAx val="37169024"/>
        <c:crosses val="autoZero"/>
        <c:auto val="1"/>
        <c:lblAlgn val="ctr"/>
        <c:lblOffset val="100"/>
        <c:noMultiLvlLbl val="0"/>
      </c:catAx>
      <c:valAx>
        <c:axId val="37169024"/>
        <c:scaling>
          <c:orientation val="minMax"/>
        </c:scaling>
        <c:delete val="0"/>
        <c:axPos val="l"/>
        <c:majorGridlines/>
        <c:numFmt formatCode="0.0%" sourceLinked="1"/>
        <c:majorTickMark val="out"/>
        <c:minorTickMark val="none"/>
        <c:tickLblPos val="nextTo"/>
        <c:crossAx val="3716748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Graph comparing Non Elective actual performance rates, by HWB, DCO and National, against baseline and plan rates</a:t>
            </a:r>
            <a:endParaRPr lang="en-GB"/>
          </a:p>
        </c:rich>
      </c:tx>
      <c:layout>
        <c:manualLayout>
          <c:xMode val="edge"/>
          <c:yMode val="edge"/>
          <c:x val="0.19621891252955082"/>
          <c:y val="2.7311827956989249E-2"/>
        </c:manualLayout>
      </c:layout>
      <c:overlay val="1"/>
    </c:title>
    <c:autoTitleDeleted val="0"/>
    <c:plotArea>
      <c:layout/>
      <c:barChart>
        <c:barDir val="col"/>
        <c:grouping val="clustered"/>
        <c:varyColors val="0"/>
        <c:ser>
          <c:idx val="0"/>
          <c:order val="0"/>
          <c:tx>
            <c:strRef>
              <c:f>'Summary - National Metric &amp; P4P'!$B$45</c:f>
              <c:strCache>
                <c:ptCount val="1"/>
                <c:pt idx="0">
                  <c:v>Barking and Dagenham - Non-Elective Baseline (Q4 13/14 - Q3 14/15) and Plan (Q4 14/15 - Q3 15/16) Rates (per 100K population)</c:v>
                </c:pt>
              </c:strCache>
            </c:strRef>
          </c:tx>
          <c:invertIfNegative val="0"/>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P4P'!$C$45:$J$45</c:f>
              <c:numCache>
                <c:formatCode>#,##0.0</c:formatCode>
                <c:ptCount val="8"/>
                <c:pt idx="0">
                  <c:v>2352.583786619829</c:v>
                </c:pt>
                <c:pt idx="1">
                  <c:v>2405.2178088431924</c:v>
                </c:pt>
                <c:pt idx="2">
                  <c:v>2452.7147882077234</c:v>
                </c:pt>
                <c:pt idx="3">
                  <c:v>2352.008946738054</c:v>
                </c:pt>
                <c:pt idx="4">
                  <c:v>2249.0042499689275</c:v>
                </c:pt>
                <c:pt idx="5">
                  <c:v>2299.320901960898</c:v>
                </c:pt>
                <c:pt idx="6">
                  <c:v>2344.7266847683177</c:v>
                </c:pt>
                <c:pt idx="7">
                  <c:v>2248.3518049391178</c:v>
                </c:pt>
              </c:numCache>
            </c:numRef>
          </c:val>
        </c:ser>
        <c:ser>
          <c:idx val="1"/>
          <c:order val="1"/>
          <c:tx>
            <c:strRef>
              <c:f>'Summary - National Metric &amp; P4P'!$B$47</c:f>
              <c:strCache>
                <c:ptCount val="1"/>
                <c:pt idx="0">
                  <c:v>Barking and Dagenham - Actual Non-Elective Activity Rate (per 100K population)</c:v>
                </c:pt>
              </c:strCache>
            </c:strRef>
          </c:tx>
          <c:invertIfNegative val="0"/>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P4P'!$C$47:$J$47</c:f>
              <c:numCache>
                <c:formatCode>#,##0.0</c:formatCode>
                <c:ptCount val="8"/>
                <c:pt idx="4">
                  <c:v>2321.5109207042706</c:v>
                </c:pt>
                <c:pt idx="5">
                  <c:v>2461.4810339501246</c:v>
                </c:pt>
                <c:pt idx="6">
                  <c:v>2485.6955632943432</c:v>
                </c:pt>
                <c:pt idx="7">
                  <c:v>2529.614415443561</c:v>
                </c:pt>
              </c:numCache>
            </c:numRef>
          </c:val>
        </c:ser>
        <c:dLbls>
          <c:showLegendKey val="0"/>
          <c:showVal val="0"/>
          <c:showCatName val="0"/>
          <c:showSerName val="0"/>
          <c:showPercent val="0"/>
          <c:showBubbleSize val="0"/>
        </c:dLbls>
        <c:gapWidth val="150"/>
        <c:axId val="37228544"/>
        <c:axId val="37230080"/>
      </c:barChart>
      <c:lineChart>
        <c:grouping val="standard"/>
        <c:varyColors val="0"/>
        <c:ser>
          <c:idx val="2"/>
          <c:order val="2"/>
          <c:tx>
            <c:strRef>
              <c:f>'Summary - National Metric &amp; P4P'!$B$49</c:f>
              <c:strCache>
                <c:ptCount val="1"/>
                <c:pt idx="0">
                  <c:v>NHS England London - Non-Elective Baseline (Q4 13/14 - Q3 14/15) and Plan (Q4 14/15 - Q3 15/16) Rates (per 100K population)</c:v>
                </c:pt>
              </c:strCache>
            </c:strRef>
          </c:tx>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P4P'!$C$49:$J$49</c:f>
              <c:numCache>
                <c:formatCode>#,##0.0</c:formatCode>
                <c:ptCount val="8"/>
                <c:pt idx="0">
                  <c:v>2135.1107908477006</c:v>
                </c:pt>
                <c:pt idx="1">
                  <c:v>2155.5383899874732</c:v>
                </c:pt>
                <c:pt idx="2">
                  <c:v>2142.2710733139993</c:v>
                </c:pt>
                <c:pt idx="3">
                  <c:v>2196.2328891433276</c:v>
                </c:pt>
                <c:pt idx="4">
                  <c:v>2067.3592075106035</c:v>
                </c:pt>
                <c:pt idx="5">
                  <c:v>2108.876461113317</c:v>
                </c:pt>
                <c:pt idx="6">
                  <c:v>2097.701805904509</c:v>
                </c:pt>
                <c:pt idx="7">
                  <c:v>2133.9786012504892</c:v>
                </c:pt>
              </c:numCache>
            </c:numRef>
          </c:val>
          <c:smooth val="0"/>
        </c:ser>
        <c:ser>
          <c:idx val="3"/>
          <c:order val="3"/>
          <c:tx>
            <c:strRef>
              <c:f>'Summary - National Metric &amp; P4P'!$B$51</c:f>
              <c:strCache>
                <c:ptCount val="1"/>
                <c:pt idx="0">
                  <c:v>NHS England London - Actual Non-Elective Activity Rate (per 100K population)</c:v>
                </c:pt>
              </c:strCache>
            </c:strRef>
          </c:tx>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P4P'!$C$51:$J$51</c:f>
              <c:numCache>
                <c:formatCode>#,##0.0</c:formatCode>
                <c:ptCount val="8"/>
                <c:pt idx="4">
                  <c:v>2101.69493584576</c:v>
                </c:pt>
                <c:pt idx="5">
                  <c:v>2135.4025731934403</c:v>
                </c:pt>
                <c:pt idx="6">
                  <c:v>2113.623732779467</c:v>
                </c:pt>
                <c:pt idx="7">
                  <c:v>2136.9520738105939</c:v>
                </c:pt>
              </c:numCache>
            </c:numRef>
          </c:val>
          <c:smooth val="0"/>
        </c:ser>
        <c:ser>
          <c:idx val="4"/>
          <c:order val="4"/>
          <c:tx>
            <c:strRef>
              <c:f>'Summary - National Metric &amp; P4P'!$B$53</c:f>
              <c:strCache>
                <c:ptCount val="1"/>
                <c:pt idx="0">
                  <c:v>London Commissioning Region -  Non-Elective Baseline (Q4 13/14 - Q3 14/15) and Plan (Q4 14/15 - Q3 15/16) Rates (per 100K population)</c:v>
                </c:pt>
              </c:strCache>
            </c:strRef>
          </c:tx>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P4P'!$C$53:$J$53</c:f>
              <c:numCache>
                <c:formatCode>#,##0.0</c:formatCode>
                <c:ptCount val="8"/>
                <c:pt idx="0">
                  <c:v>2135.1107908477006</c:v>
                </c:pt>
                <c:pt idx="1">
                  <c:v>2155.5383899874732</c:v>
                </c:pt>
                <c:pt idx="2">
                  <c:v>2142.2710733139993</c:v>
                </c:pt>
                <c:pt idx="3">
                  <c:v>2196.2328891433276</c:v>
                </c:pt>
                <c:pt idx="4">
                  <c:v>2067.3592075106035</c:v>
                </c:pt>
                <c:pt idx="5">
                  <c:v>2108.876461113317</c:v>
                </c:pt>
                <c:pt idx="6">
                  <c:v>2097.701805904509</c:v>
                </c:pt>
                <c:pt idx="7">
                  <c:v>2133.9786012504892</c:v>
                </c:pt>
              </c:numCache>
            </c:numRef>
          </c:val>
          <c:smooth val="0"/>
        </c:ser>
        <c:ser>
          <c:idx val="5"/>
          <c:order val="5"/>
          <c:tx>
            <c:strRef>
              <c:f>'Summary - National Metric &amp; P4P'!$B$55</c:f>
              <c:strCache>
                <c:ptCount val="1"/>
                <c:pt idx="0">
                  <c:v>London Commissioning Region - Actual Non-Elective Activity Rate (per 100K population)</c:v>
                </c:pt>
              </c:strCache>
            </c:strRef>
          </c:tx>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P4P'!$C$55:$J$55</c:f>
              <c:numCache>
                <c:formatCode>#,##0.0</c:formatCode>
                <c:ptCount val="8"/>
                <c:pt idx="4">
                  <c:v>2101.69493584576</c:v>
                </c:pt>
                <c:pt idx="5">
                  <c:v>2135.4025731934403</c:v>
                </c:pt>
                <c:pt idx="6">
                  <c:v>2113.623732779467</c:v>
                </c:pt>
                <c:pt idx="7">
                  <c:v>2136.9520738105939</c:v>
                </c:pt>
              </c:numCache>
            </c:numRef>
          </c:val>
          <c:smooth val="0"/>
        </c:ser>
        <c:ser>
          <c:idx val="6"/>
          <c:order val="6"/>
          <c:tx>
            <c:strRef>
              <c:f>'Summary - National Metric &amp; P4P'!$B$57</c:f>
              <c:strCache>
                <c:ptCount val="1"/>
                <c:pt idx="0">
                  <c:v>National Non-Elective Baseline (Q4 13/14 - Q3 14/15) and Plan (Q4 14/15 - Q3 15/16) Rates (per 100K population)</c:v>
                </c:pt>
              </c:strCache>
            </c:strRef>
          </c:tx>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P4P'!$C$57:$J$57</c:f>
              <c:numCache>
                <c:formatCode>#,##0.0</c:formatCode>
                <c:ptCount val="8"/>
                <c:pt idx="0">
                  <c:v>2496.9449377581236</c:v>
                </c:pt>
                <c:pt idx="1">
                  <c:v>2519.1875497685783</c:v>
                </c:pt>
                <c:pt idx="2">
                  <c:v>2499.6504898852736</c:v>
                </c:pt>
                <c:pt idx="3">
                  <c:v>2578.948145325337</c:v>
                </c:pt>
                <c:pt idx="4">
                  <c:v>2449.1323821941537</c:v>
                </c:pt>
                <c:pt idx="5">
                  <c:v>2461.3863788205531</c:v>
                </c:pt>
                <c:pt idx="6">
                  <c:v>2433.385693294334</c:v>
                </c:pt>
                <c:pt idx="7">
                  <c:v>2492.0501926231027</c:v>
                </c:pt>
              </c:numCache>
            </c:numRef>
          </c:val>
          <c:smooth val="0"/>
        </c:ser>
        <c:ser>
          <c:idx val="7"/>
          <c:order val="7"/>
          <c:tx>
            <c:strRef>
              <c:f>'Summary - National Metric &amp; P4P'!$B$59</c:f>
              <c:strCache>
                <c:ptCount val="1"/>
                <c:pt idx="0">
                  <c:v>National Actual Non-Elective Activity Rate (per 100K population)</c:v>
                </c:pt>
              </c:strCache>
            </c:strRef>
          </c:tx>
          <c:cat>
            <c:strRef>
              <c:f>'Summary - National Metric &amp; P4P'!$C$44:$J$44</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P4P'!$C$59:$J$59</c:f>
              <c:numCache>
                <c:formatCode>#,##0.0</c:formatCode>
                <c:ptCount val="8"/>
                <c:pt idx="4">
                  <c:v>2479.9306228286459</c:v>
                </c:pt>
                <c:pt idx="5">
                  <c:v>2499.4499140796656</c:v>
                </c:pt>
                <c:pt idx="6">
                  <c:v>2502.3351373936089</c:v>
                </c:pt>
                <c:pt idx="7">
                  <c:v>2569.6636814679464</c:v>
                </c:pt>
              </c:numCache>
            </c:numRef>
          </c:val>
          <c:smooth val="0"/>
        </c:ser>
        <c:dLbls>
          <c:showLegendKey val="0"/>
          <c:showVal val="0"/>
          <c:showCatName val="0"/>
          <c:showSerName val="0"/>
          <c:showPercent val="0"/>
          <c:showBubbleSize val="0"/>
        </c:dLbls>
        <c:marker val="1"/>
        <c:smooth val="0"/>
        <c:axId val="37228544"/>
        <c:axId val="37230080"/>
      </c:lineChart>
      <c:catAx>
        <c:axId val="37228544"/>
        <c:scaling>
          <c:orientation val="minMax"/>
        </c:scaling>
        <c:delete val="0"/>
        <c:axPos val="b"/>
        <c:majorTickMark val="out"/>
        <c:minorTickMark val="none"/>
        <c:tickLblPos val="nextTo"/>
        <c:crossAx val="37230080"/>
        <c:crosses val="autoZero"/>
        <c:auto val="1"/>
        <c:lblAlgn val="ctr"/>
        <c:lblOffset val="100"/>
        <c:noMultiLvlLbl val="0"/>
      </c:catAx>
      <c:valAx>
        <c:axId val="37230080"/>
        <c:scaling>
          <c:orientation val="minMax"/>
        </c:scaling>
        <c:delete val="0"/>
        <c:axPos val="l"/>
        <c:majorGridlines/>
        <c:numFmt formatCode="#,##0.0" sourceLinked="1"/>
        <c:majorTickMark val="out"/>
        <c:minorTickMark val="none"/>
        <c:tickLblPos val="nextTo"/>
        <c:crossAx val="3722854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Lines="5" dropStyle="combo" dx="16" fmlaLink="'Org list'!$J$5" fmlaRange="'Org list'!$K$10:$K$36" noThreeD="1" sel="5" val="4"/>
</file>

<file path=xl/ctrlProps/ctrlProp10.xml><?xml version="1.0" encoding="utf-8"?>
<formControlPr xmlns="http://schemas.microsoft.com/office/spreadsheetml/2009/9/main" objectType="Drop" dropLines="5" dropStyle="combo" dx="16" fmlaLink="'Org list'!$J$5" fmlaRange="'Org list'!$K$10:$K$36" noThreeD="1" sel="5" val="4"/>
</file>

<file path=xl/ctrlProps/ctrlProp11.xml><?xml version="1.0" encoding="utf-8"?>
<formControlPr xmlns="http://schemas.microsoft.com/office/spreadsheetml/2009/9/main" objectType="Drop" dropLines="5" dropStyle="combo" dx="16" fmlaLink="'Org list'!$J$5" fmlaRange="'Org list'!$K$10:$K$36" noThreeD="1" sel="5" val="4"/>
</file>

<file path=xl/ctrlProps/ctrlProp2.xml><?xml version="1.0" encoding="utf-8"?>
<formControlPr xmlns="http://schemas.microsoft.com/office/spreadsheetml/2009/9/main" objectType="Drop" dropStyle="combo" dx="16" fmlaLink="'Org list'!$D$5" fmlaRange="'Org list'!$D$11:$D$160" noThreeD="1" val="0"/>
</file>

<file path=xl/ctrlProps/ctrlProp3.xml><?xml version="1.0" encoding="utf-8"?>
<formControlPr xmlns="http://schemas.microsoft.com/office/spreadsheetml/2009/9/main" objectType="Drop" dropStyle="combo" dx="16" fmlaLink="'Org list'!$AG$5" fmlaRange="'Org list'!$AG$11:$AG$160" noThreeD="1" val="0"/>
</file>

<file path=xl/ctrlProps/ctrlProp4.xml><?xml version="1.0" encoding="utf-8"?>
<formControlPr xmlns="http://schemas.microsoft.com/office/spreadsheetml/2009/9/main" objectType="Drop" dropLines="5" dropStyle="combo" dx="16" fmlaLink="'Org list'!$J$5" fmlaRange="'Org list'!$K$10:$K$36" noThreeD="1" sel="5" val="0"/>
</file>

<file path=xl/ctrlProps/ctrlProp5.xml><?xml version="1.0" encoding="utf-8"?>
<formControlPr xmlns="http://schemas.microsoft.com/office/spreadsheetml/2009/9/main" objectType="Drop" dropLines="5" dropStyle="combo" dx="16" fmlaLink="'Org list'!$J$5" fmlaRange="'Org list'!$K$10:$K$36" noThreeD="1" sel="5" val="0"/>
</file>

<file path=xl/ctrlProps/ctrlProp6.xml><?xml version="1.0" encoding="utf-8"?>
<formControlPr xmlns="http://schemas.microsoft.com/office/spreadsheetml/2009/9/main" objectType="Drop" dropLines="5" dropStyle="combo" dx="16" fmlaLink="'Org list'!$J$5" fmlaRange="'Org list'!$K$10:$K$36" noThreeD="1" sel="5" val="14"/>
</file>

<file path=xl/ctrlProps/ctrlProp7.xml><?xml version="1.0" encoding="utf-8"?>
<formControlPr xmlns="http://schemas.microsoft.com/office/spreadsheetml/2009/9/main" objectType="Drop" dropLines="5" dropStyle="combo" dx="16" fmlaLink="'Org list'!$J$5" fmlaRange="'Org list'!$K$10:$K$36" noThreeD="1" sel="5" val="0"/>
</file>

<file path=xl/ctrlProps/ctrlProp8.xml><?xml version="1.0" encoding="utf-8"?>
<formControlPr xmlns="http://schemas.microsoft.com/office/spreadsheetml/2009/9/main" objectType="Drop" dropLines="5" dropStyle="combo" dx="16" fmlaLink="'Org list'!$J$5" fmlaRange="'Org list'!$K$10:$K$36" noThreeD="1" sel="5" val="4"/>
</file>

<file path=xl/ctrlProps/ctrlProp9.xml><?xml version="1.0" encoding="utf-8"?>
<formControlPr xmlns="http://schemas.microsoft.com/office/spreadsheetml/2009/9/main" objectType="Drop" dropLines="5" dropStyle="combo" dx="16" fmlaLink="'Org list'!$J$5" fmlaRange="'Org list'!$K$10:$K$36" noThreeD="1" sel="5"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Summary - National Metric &amp; P4P'!A1"/><Relationship Id="rId3" Type="http://schemas.openxmlformats.org/officeDocument/2006/relationships/chart" Target="../charts/chart3.xml"/><Relationship Id="rId7" Type="http://schemas.openxmlformats.org/officeDocument/2006/relationships/hyperlink" Target="#'Summary - National Metric &amp; P4P'!S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2013857</xdr:colOff>
      <xdr:row>2</xdr:row>
      <xdr:rowOff>149679</xdr:rowOff>
    </xdr:from>
    <xdr:to>
      <xdr:col>7</xdr:col>
      <xdr:colOff>3498396</xdr:colOff>
      <xdr:row>5</xdr:row>
      <xdr:rowOff>190500</xdr:rowOff>
    </xdr:to>
    <xdr:pic>
      <xdr:nvPicPr>
        <xdr:cNvPr id="2" name="Picture 1" title="NHS England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50" y="557893"/>
          <a:ext cx="1484539" cy="92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885825</xdr:colOff>
          <xdr:row>4</xdr:row>
          <xdr:rowOff>9525</xdr:rowOff>
        </xdr:from>
        <xdr:to>
          <xdr:col>6</xdr:col>
          <xdr:colOff>190500</xdr:colOff>
          <xdr:row>6</xdr:row>
          <xdr:rowOff>66675</xdr:rowOff>
        </xdr:to>
        <xdr:sp macro="" textlink="">
          <xdr:nvSpPr>
            <xdr:cNvPr id="11265" name="Drop Down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3857625</xdr:colOff>
          <xdr:row>3</xdr:row>
          <xdr:rowOff>200025</xdr:rowOff>
        </xdr:from>
        <xdr:to>
          <xdr:col>7</xdr:col>
          <xdr:colOff>2057400</xdr:colOff>
          <xdr:row>6</xdr:row>
          <xdr:rowOff>28575</xdr:rowOff>
        </xdr:to>
        <xdr:sp macro="" textlink="">
          <xdr:nvSpPr>
            <xdr:cNvPr id="107521" name="Drop Down 1" hidden="1">
              <a:extLst>
                <a:ext uri="{63B3BB69-23CF-44E3-9099-C40C66FF867C}">
                  <a14:compatExt spid="_x0000_s1075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438150</xdr:colOff>
          <xdr:row>4</xdr:row>
          <xdr:rowOff>47625</xdr:rowOff>
        </xdr:from>
        <xdr:to>
          <xdr:col>10</xdr:col>
          <xdr:colOff>1228725</xdr:colOff>
          <xdr:row>6</xdr:row>
          <xdr:rowOff>76200</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3962400</xdr:colOff>
          <xdr:row>4</xdr:row>
          <xdr:rowOff>9525</xdr:rowOff>
        </xdr:from>
        <xdr:to>
          <xdr:col>4</xdr:col>
          <xdr:colOff>95250</xdr:colOff>
          <xdr:row>6</xdr:row>
          <xdr:rowOff>61232</xdr:rowOff>
        </xdr:to>
        <xdr:sp macro="" textlink="">
          <xdr:nvSpPr>
            <xdr:cNvPr id="86017" name="Drop Down 1" hidden="1">
              <a:extLst>
                <a:ext uri="{63B3BB69-23CF-44E3-9099-C40C66FF867C}">
                  <a14:compatExt spid="_x0000_s86017"/>
                </a:ext>
              </a:extLst>
            </xdr:cNvPr>
            <xdr:cNvSpPr/>
          </xdr:nvSpPr>
          <xdr:spPr>
            <a:xfrm>
              <a:off x="0" y="0"/>
              <a:ext cx="0" cy="0"/>
            </a:xfrm>
            <a:prstGeom prst="rect">
              <a:avLst/>
            </a:prstGeom>
          </xdr:spPr>
        </xdr:sp>
        <xdr:clientData/>
      </xdr:twoCellAnchor>
    </mc:Choice>
    <mc:Fallback/>
  </mc:AlternateContent>
  <xdr:twoCellAnchor>
    <xdr:from>
      <xdr:col>0</xdr:col>
      <xdr:colOff>367391</xdr:colOff>
      <xdr:row>78</xdr:row>
      <xdr:rowOff>95250</xdr:rowOff>
    </xdr:from>
    <xdr:to>
      <xdr:col>9</xdr:col>
      <xdr:colOff>1040462</xdr:colOff>
      <xdr:row>103</xdr:row>
      <xdr:rowOff>94394</xdr:rowOff>
    </xdr:to>
    <xdr:graphicFrame macro="">
      <xdr:nvGraphicFramePr>
        <xdr:cNvPr id="3" name="Chart 2" descr="Graph comparing DTOC rates by HWB, DCO and National, against baseline and plan rat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367392</xdr:colOff>
      <xdr:row>125</xdr:row>
      <xdr:rowOff>77559</xdr:rowOff>
    </xdr:from>
    <xdr:to>
      <xdr:col>5</xdr:col>
      <xdr:colOff>103606</xdr:colOff>
      <xdr:row>149</xdr:row>
      <xdr:rowOff>27213</xdr:rowOff>
    </xdr:to>
    <xdr:graphicFrame macro="">
      <xdr:nvGraphicFramePr>
        <xdr:cNvPr id="4" name="Chart 3" descr="Graph comparing reablement percentages by HWB, DCO and National, against baseline and plan rat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11</xdr:col>
          <xdr:colOff>4076700</xdr:colOff>
          <xdr:row>3</xdr:row>
          <xdr:rowOff>190500</xdr:rowOff>
        </xdr:from>
        <xdr:to>
          <xdr:col>14</xdr:col>
          <xdr:colOff>428625</xdr:colOff>
          <xdr:row>6</xdr:row>
          <xdr:rowOff>38100</xdr:rowOff>
        </xdr:to>
        <xdr:sp macro="" textlink="">
          <xdr:nvSpPr>
            <xdr:cNvPr id="86018" name="Drop Down 2" hidden="1">
              <a:extLst>
                <a:ext uri="{63B3BB69-23CF-44E3-9099-C40C66FF867C}">
                  <a14:compatExt spid="_x0000_s86018"/>
                </a:ext>
              </a:extLst>
            </xdr:cNvPr>
            <xdr:cNvSpPr/>
          </xdr:nvSpPr>
          <xdr:spPr>
            <a:xfrm>
              <a:off x="0" y="0"/>
              <a:ext cx="0" cy="0"/>
            </a:xfrm>
            <a:prstGeom prst="rect">
              <a:avLst/>
            </a:prstGeom>
          </xdr:spPr>
        </xdr:sp>
        <xdr:clientData/>
      </xdr:twoCellAnchor>
    </mc:Choice>
    <mc:Fallback/>
  </mc:AlternateContent>
  <xdr:twoCellAnchor>
    <xdr:from>
      <xdr:col>11</xdr:col>
      <xdr:colOff>1</xdr:colOff>
      <xdr:row>10</xdr:row>
      <xdr:rowOff>81642</xdr:rowOff>
    </xdr:from>
    <xdr:to>
      <xdr:col>19</xdr:col>
      <xdr:colOff>1054072</xdr:colOff>
      <xdr:row>39</xdr:row>
      <xdr:rowOff>28285</xdr:rowOff>
    </xdr:to>
    <xdr:graphicFrame macro="">
      <xdr:nvGraphicFramePr>
        <xdr:cNvPr id="6" name="Chart 5" descr="Graph comparing non elective actual performance rates, by HWB and Peer HWB against baseline and plan rat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13606</xdr:colOff>
      <xdr:row>78</xdr:row>
      <xdr:rowOff>172809</xdr:rowOff>
    </xdr:from>
    <xdr:to>
      <xdr:col>19</xdr:col>
      <xdr:colOff>1067677</xdr:colOff>
      <xdr:row>103</xdr:row>
      <xdr:rowOff>90309</xdr:rowOff>
    </xdr:to>
    <xdr:graphicFrame macro="">
      <xdr:nvGraphicFramePr>
        <xdr:cNvPr id="7" name="Chart 6" title="Graph comparing DTOC rates by HWB &amp; Peer HWB against baseline and plan rat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13607</xdr:colOff>
      <xdr:row>125</xdr:row>
      <xdr:rowOff>77560</xdr:rowOff>
    </xdr:from>
    <xdr:to>
      <xdr:col>15</xdr:col>
      <xdr:colOff>130821</xdr:colOff>
      <xdr:row>149</xdr:row>
      <xdr:rowOff>27525</xdr:rowOff>
    </xdr:to>
    <xdr:graphicFrame macro="">
      <xdr:nvGraphicFramePr>
        <xdr:cNvPr id="8" name="Chart 7" descr="Graph comparing reablement percentages by HWB and Peer HWB against baseline and plan rat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353785</xdr:colOff>
      <xdr:row>10</xdr:row>
      <xdr:rowOff>122465</xdr:rowOff>
    </xdr:from>
    <xdr:to>
      <xdr:col>9</xdr:col>
      <xdr:colOff>1026856</xdr:colOff>
      <xdr:row>39</xdr:row>
      <xdr:rowOff>69108</xdr:rowOff>
    </xdr:to>
    <xdr:graphicFrame macro="">
      <xdr:nvGraphicFramePr>
        <xdr:cNvPr id="9" name="Chart 8" title="Graph comparing non elective actial performance rates by HWB, DCO and National, against baseline and pla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639535</xdr:colOff>
      <xdr:row>0</xdr:row>
      <xdr:rowOff>81642</xdr:rowOff>
    </xdr:from>
    <xdr:to>
      <xdr:col>8</xdr:col>
      <xdr:colOff>27963</xdr:colOff>
      <xdr:row>7</xdr:row>
      <xdr:rowOff>64713</xdr:rowOff>
    </xdr:to>
    <xdr:sp macro="" textlink="">
      <xdr:nvSpPr>
        <xdr:cNvPr id="10" name="Right Arrow 9">
          <a:hlinkClick xmlns:r="http://schemas.openxmlformats.org/officeDocument/2006/relationships" r:id="rId7"/>
        </xdr:cNvPr>
        <xdr:cNvSpPr/>
      </xdr:nvSpPr>
      <xdr:spPr>
        <a:xfrm>
          <a:off x="14679385" y="81642"/>
          <a:ext cx="1617278" cy="992721"/>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t>HWB Peer</a:t>
          </a:r>
          <a:r>
            <a:rPr lang="en-GB" sz="1100" b="1" baseline="0"/>
            <a:t> Comparison</a:t>
          </a:r>
        </a:p>
      </xdr:txBody>
    </xdr:sp>
    <xdr:clientData/>
  </xdr:twoCellAnchor>
  <xdr:twoCellAnchor>
    <xdr:from>
      <xdr:col>16</xdr:col>
      <xdr:colOff>380998</xdr:colOff>
      <xdr:row>0</xdr:row>
      <xdr:rowOff>81644</xdr:rowOff>
    </xdr:from>
    <xdr:to>
      <xdr:col>17</xdr:col>
      <xdr:colOff>885212</xdr:colOff>
      <xdr:row>7</xdr:row>
      <xdr:rowOff>64715</xdr:rowOff>
    </xdr:to>
    <xdr:sp macro="" textlink="">
      <xdr:nvSpPr>
        <xdr:cNvPr id="11" name="Left Arrow 10">
          <a:hlinkClick xmlns:r="http://schemas.openxmlformats.org/officeDocument/2006/relationships" r:id="rId8"/>
        </xdr:cNvPr>
        <xdr:cNvSpPr/>
      </xdr:nvSpPr>
      <xdr:spPr>
        <a:xfrm>
          <a:off x="33432748" y="81644"/>
          <a:ext cx="1618639" cy="992721"/>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a:t>National / Regional / DCO</a:t>
          </a:r>
          <a:r>
            <a:rPr lang="en-GB" sz="1100" baseline="0"/>
            <a:t> Comparison</a:t>
          </a:r>
          <a:endParaRPr lang="en-GB"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114300</xdr:colOff>
          <xdr:row>4</xdr:row>
          <xdr:rowOff>28575</xdr:rowOff>
        </xdr:from>
        <xdr:to>
          <xdr:col>10</xdr:col>
          <xdr:colOff>581025</xdr:colOff>
          <xdr:row>6</xdr:row>
          <xdr:rowOff>57150</xdr:rowOff>
        </xdr:to>
        <xdr:sp macro="" textlink="">
          <xdr:nvSpPr>
            <xdr:cNvPr id="3073" name="Drop Down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190500</xdr:colOff>
          <xdr:row>4</xdr:row>
          <xdr:rowOff>0</xdr:rowOff>
        </xdr:from>
        <xdr:to>
          <xdr:col>10</xdr:col>
          <xdr:colOff>419100</xdr:colOff>
          <xdr:row>6</xdr:row>
          <xdr:rowOff>47625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xdr:colOff>
          <xdr:row>3</xdr:row>
          <xdr:rowOff>180975</xdr:rowOff>
        </xdr:from>
        <xdr:to>
          <xdr:col>10</xdr:col>
          <xdr:colOff>9525</xdr:colOff>
          <xdr:row>6</xdr:row>
          <xdr:rowOff>57150</xdr:rowOff>
        </xdr:to>
        <xdr:sp macro="" textlink="">
          <xdr:nvSpPr>
            <xdr:cNvPr id="19457" name="Drop Down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85725</xdr:colOff>
          <xdr:row>3</xdr:row>
          <xdr:rowOff>200025</xdr:rowOff>
        </xdr:from>
        <xdr:to>
          <xdr:col>5</xdr:col>
          <xdr:colOff>2028825</xdr:colOff>
          <xdr:row>6</xdr:row>
          <xdr:rowOff>9525</xdr:rowOff>
        </xdr:to>
        <xdr:sp macro="" textlink="">
          <xdr:nvSpPr>
            <xdr:cNvPr id="53249" name="Drop Down 1" hidden="1">
              <a:extLst>
                <a:ext uri="{63B3BB69-23CF-44E3-9099-C40C66FF867C}">
                  <a14:compatExt spid="_x0000_s5324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9525</xdr:colOff>
          <xdr:row>4</xdr:row>
          <xdr:rowOff>38100</xdr:rowOff>
        </xdr:from>
        <xdr:to>
          <xdr:col>10</xdr:col>
          <xdr:colOff>104775</xdr:colOff>
          <xdr:row>6</xdr:row>
          <xdr:rowOff>47625</xdr:rowOff>
        </xdr:to>
        <xdr:sp macro="" textlink="">
          <xdr:nvSpPr>
            <xdr:cNvPr id="8193" name="Drop Down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1314450</xdr:colOff>
          <xdr:row>3</xdr:row>
          <xdr:rowOff>180975</xdr:rowOff>
        </xdr:from>
        <xdr:to>
          <xdr:col>10</xdr:col>
          <xdr:colOff>666750</xdr:colOff>
          <xdr:row>6</xdr:row>
          <xdr:rowOff>28575</xdr:rowOff>
        </xdr:to>
        <xdr:sp macro="" textlink="">
          <xdr:nvSpPr>
            <xdr:cNvPr id="9217" name="Drop Down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HS%20CB\Analytical%20Services%20(Operations)\Projects\Better%20Care%20Fund\Report\Development\Q1%20Data%20Collection\Q1%20Report%20Format%201509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HS%20CB\Analytical%20Services%20(Operations)\Projects\Better%20Care%20Fund\Middlebook\Revisions%20Log\Q1%20Data%20Collection\Q1%20Report%20Format%200309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lan\2014-15%20Planning%20Round\Analytical%20Workbooks\Plan%20Differences\Activity%20Plan\Com%20Only%20Differences\Difference%20in%20submissio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NHS%20CB\Analytical%20Services%20(Operations)\Projects\Better%20Care%20Fund\Report\Development\Q4%20Data%20Collection\Non%20elective%20tool\bcf-metrics-analytical-tool-with-Q4-payment%20v3%20-NO%20LINK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NHS%20CB\Analytical%20Services%20(Operations)\Projects\Better%20Care%20Fund\Middlebook\Revisions%20Log\Q4%20Data%20Collection\Non%20elective%20tool\bcf-metrics-analytical-tool-with-Q4-payment%20v3%20-NO%20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Summary - National Conditions"/>
      <sheetName val="Comments on National Conditions"/>
      <sheetName val="National Conditions Backsheet"/>
      <sheetName val="Non-Elective Performance"/>
      <sheetName val="Payment for Performance"/>
      <sheetName val="NEL &amp; P4P Backsheet"/>
      <sheetName val="DTOC Performance"/>
      <sheetName val="DTOC backsheet"/>
      <sheetName val="Summary - National Metric &amp; P4P"/>
      <sheetName val="Income"/>
      <sheetName val="Expenditure"/>
      <sheetName val="Detail - Income &amp; Expenditure"/>
      <sheetName val="I&amp;E Backsheet"/>
      <sheetName val="Local Metric Performance"/>
      <sheetName val="Local Patient Experience"/>
      <sheetName val="Metrics Backsheet"/>
      <sheetName val="Understanding Support Needs"/>
      <sheetName val="Support Needs Backsheet"/>
      <sheetName val="Narrative"/>
      <sheetName val="Pooled Fund"/>
      <sheetName val="Q1 Data Collection Raw"/>
      <sheetName val="Comms by AT"/>
      <sheetName val="Org list"/>
      <sheetName val="Metrics"/>
      <sheetName val="A1 - CCG to HWB Mapping"/>
    </sheetNames>
    <sheetDataSet>
      <sheetData sheetId="0"/>
      <sheetData sheetId="1"/>
      <sheetData sheetId="2"/>
      <sheetData sheetId="3"/>
      <sheetData sheetId="4"/>
      <sheetData sheetId="5"/>
      <sheetData sheetId="6"/>
      <sheetData sheetId="7">
        <row r="11">
          <cell r="D11" t="str">
            <v>E09000002</v>
          </cell>
          <cell r="E11">
            <v>4667.7298017287967</v>
          </cell>
          <cell r="F11">
            <v>4772.1602562418921</v>
          </cell>
          <cell r="G11">
            <v>4866.3983732147462</v>
          </cell>
          <cell r="H11">
            <v>4759.474642346413</v>
          </cell>
          <cell r="I11">
            <v>4551.0365566855771</v>
          </cell>
          <cell r="J11">
            <v>4652.8562498358451</v>
          </cell>
          <cell r="K11">
            <v>4744.7384138843772</v>
          </cell>
          <cell r="L11">
            <v>4640.4877762877531</v>
          </cell>
          <cell r="M11">
            <v>4697.7594937919303</v>
          </cell>
          <cell r="N11">
            <v>4981</v>
          </cell>
          <cell r="O11">
            <v>0</v>
          </cell>
          <cell r="P11">
            <v>0</v>
          </cell>
          <cell r="Q11">
            <v>2.5000000000000005E-2</v>
          </cell>
          <cell r="R11">
            <v>476.64407683829631</v>
          </cell>
          <cell r="S11">
            <v>710199.67448906146</v>
          </cell>
          <cell r="T11">
            <v>116.69324504321958</v>
          </cell>
          <cell r="U11">
            <v>235.99725144926742</v>
          </cell>
          <cell r="V11">
            <v>357.65721077963644</v>
          </cell>
          <cell r="W11">
            <v>476.64407683829631</v>
          </cell>
          <cell r="X11">
            <v>173872.93511439714</v>
          </cell>
          <cell r="Y11">
            <v>177762.96954501129</v>
          </cell>
          <cell r="Z11">
            <v>181273.33940224984</v>
          </cell>
          <cell r="AA11">
            <v>177290.43042740319</v>
          </cell>
          <cell r="AB11">
            <v>-30.029692063133552</v>
          </cell>
          <cell r="AC11">
            <v>-208.83974375810794</v>
          </cell>
          <cell r="AD11">
            <v>0</v>
          </cell>
          <cell r="AE11">
            <v>0</v>
          </cell>
          <cell r="AF11">
            <v>0</v>
          </cell>
          <cell r="AG11">
            <v>0</v>
          </cell>
          <cell r="AH11">
            <v>0</v>
          </cell>
          <cell r="AI11">
            <v>0</v>
          </cell>
          <cell r="AJ11">
            <v>710199.67448906146</v>
          </cell>
          <cell r="AK11">
            <v>3773000</v>
          </cell>
          <cell r="AL11">
            <v>1490</v>
          </cell>
          <cell r="AM11">
            <v>19065.763073531849</v>
          </cell>
          <cell r="AN11">
            <v>18589.118996693553</v>
          </cell>
          <cell r="AO11">
            <v>14398.033271803051</v>
          </cell>
          <cell r="AP11">
            <v>14038.082440007975</v>
          </cell>
          <cell r="AQ11">
            <v>-146.72293710635313</v>
          </cell>
          <cell r="AR11">
            <v>-328.14375016415488</v>
          </cell>
          <cell r="AS11">
            <v>0</v>
          </cell>
          <cell r="AT11">
            <v>0</v>
          </cell>
        </row>
        <row r="12">
          <cell r="D12" t="str">
            <v>E09000003</v>
          </cell>
          <cell r="E12">
            <v>7371</v>
          </cell>
          <cell r="F12">
            <v>7590</v>
          </cell>
          <cell r="G12">
            <v>7407</v>
          </cell>
          <cell r="H12">
            <v>7637</v>
          </cell>
          <cell r="I12">
            <v>7227</v>
          </cell>
          <cell r="J12">
            <v>7442</v>
          </cell>
          <cell r="K12">
            <v>7262</v>
          </cell>
          <cell r="L12">
            <v>7488</v>
          </cell>
          <cell r="M12">
            <v>7372</v>
          </cell>
          <cell r="N12">
            <v>7836</v>
          </cell>
          <cell r="O12">
            <v>0</v>
          </cell>
          <cell r="P12">
            <v>0</v>
          </cell>
          <cell r="Q12">
            <v>1.9530078320279955E-2</v>
          </cell>
          <cell r="R12">
            <v>586</v>
          </cell>
          <cell r="S12">
            <v>1174344</v>
          </cell>
          <cell r="T12">
            <v>144</v>
          </cell>
          <cell r="U12">
            <v>292</v>
          </cell>
          <cell r="V12">
            <v>437</v>
          </cell>
          <cell r="W12">
            <v>586</v>
          </cell>
          <cell r="X12">
            <v>288576</v>
          </cell>
          <cell r="Y12">
            <v>296592</v>
          </cell>
          <cell r="Z12">
            <v>290580</v>
          </cell>
          <cell r="AA12">
            <v>298596</v>
          </cell>
          <cell r="AB12">
            <v>-1</v>
          </cell>
          <cell r="AC12">
            <v>-246</v>
          </cell>
          <cell r="AD12">
            <v>0</v>
          </cell>
          <cell r="AE12">
            <v>0</v>
          </cell>
          <cell r="AF12">
            <v>0</v>
          </cell>
          <cell r="AG12">
            <v>0</v>
          </cell>
          <cell r="AH12">
            <v>0</v>
          </cell>
          <cell r="AI12">
            <v>0</v>
          </cell>
          <cell r="AJ12">
            <v>1174344</v>
          </cell>
          <cell r="AK12">
            <v>6225000</v>
          </cell>
          <cell r="AL12">
            <v>2004</v>
          </cell>
          <cell r="AM12">
            <v>30005</v>
          </cell>
          <cell r="AN12">
            <v>29419</v>
          </cell>
          <cell r="AO12">
            <v>22634</v>
          </cell>
          <cell r="AP12">
            <v>22192</v>
          </cell>
          <cell r="AQ12">
            <v>145</v>
          </cell>
          <cell r="AR12">
            <v>-394</v>
          </cell>
          <cell r="AS12">
            <v>0</v>
          </cell>
          <cell r="AT12">
            <v>0</v>
          </cell>
        </row>
        <row r="13">
          <cell r="D13" t="str">
            <v>E08000016</v>
          </cell>
          <cell r="E13">
            <v>7750</v>
          </cell>
          <cell r="F13">
            <v>7762</v>
          </cell>
          <cell r="G13">
            <v>7481</v>
          </cell>
          <cell r="H13">
            <v>7823</v>
          </cell>
          <cell r="I13">
            <v>7622</v>
          </cell>
          <cell r="J13">
            <v>7704</v>
          </cell>
          <cell r="K13">
            <v>7128</v>
          </cell>
          <cell r="L13">
            <v>7470</v>
          </cell>
          <cell r="M13">
            <v>7864</v>
          </cell>
          <cell r="N13">
            <v>8149</v>
          </cell>
          <cell r="O13">
            <v>0</v>
          </cell>
          <cell r="P13">
            <v>0</v>
          </cell>
          <cell r="Q13">
            <v>2.8946002076843197E-2</v>
          </cell>
          <cell r="R13">
            <v>892</v>
          </cell>
          <cell r="S13">
            <v>1976672</v>
          </cell>
          <cell r="T13">
            <v>128</v>
          </cell>
          <cell r="U13">
            <v>186</v>
          </cell>
          <cell r="V13">
            <v>539</v>
          </cell>
          <cell r="W13">
            <v>892</v>
          </cell>
          <cell r="X13">
            <v>283648</v>
          </cell>
          <cell r="Y13">
            <v>128528</v>
          </cell>
          <cell r="Z13">
            <v>782248</v>
          </cell>
          <cell r="AA13">
            <v>782248</v>
          </cell>
          <cell r="AB13">
            <v>-114</v>
          </cell>
          <cell r="AC13">
            <v>-387</v>
          </cell>
          <cell r="AD13">
            <v>0</v>
          </cell>
          <cell r="AE13">
            <v>0</v>
          </cell>
          <cell r="AF13">
            <v>0</v>
          </cell>
          <cell r="AG13">
            <v>0</v>
          </cell>
          <cell r="AH13">
            <v>0</v>
          </cell>
          <cell r="AI13">
            <v>0</v>
          </cell>
          <cell r="AJ13">
            <v>1976672</v>
          </cell>
          <cell r="AK13">
            <v>5306000</v>
          </cell>
          <cell r="AL13">
            <v>2216</v>
          </cell>
          <cell r="AM13">
            <v>30816</v>
          </cell>
          <cell r="AN13">
            <v>29924</v>
          </cell>
          <cell r="AO13">
            <v>23066</v>
          </cell>
          <cell r="AP13">
            <v>22302</v>
          </cell>
          <cell r="AQ13">
            <v>242</v>
          </cell>
          <cell r="AR13">
            <v>-445</v>
          </cell>
          <cell r="AS13">
            <v>0</v>
          </cell>
          <cell r="AT13">
            <v>0</v>
          </cell>
        </row>
        <row r="14">
          <cell r="D14" t="str">
            <v>E06000022</v>
          </cell>
          <cell r="E14">
            <v>3549.9864846031746</v>
          </cell>
          <cell r="F14">
            <v>3525.860809665593</v>
          </cell>
          <cell r="G14">
            <v>3480.2940167053407</v>
          </cell>
          <cell r="H14">
            <v>3932.1450465547955</v>
          </cell>
          <cell r="I14">
            <v>3714.548401976077</v>
          </cell>
          <cell r="J14">
            <v>3548.5088866768901</v>
          </cell>
          <cell r="K14">
            <v>3500.4898647200926</v>
          </cell>
          <cell r="L14">
            <v>3965.3936725759845</v>
          </cell>
          <cell r="M14">
            <v>3631</v>
          </cell>
          <cell r="N14">
            <v>3792</v>
          </cell>
          <cell r="O14">
            <v>0</v>
          </cell>
          <cell r="P14">
            <v>0</v>
          </cell>
          <cell r="Q14">
            <v>-1.6610278295271584E-2</v>
          </cell>
          <cell r="R14">
            <v>-240.65446842014171</v>
          </cell>
          <cell r="S14">
            <v>0</v>
          </cell>
          <cell r="T14">
            <v>-164.56191737290237</v>
          </cell>
          <cell r="U14">
            <v>-187.20999438419949</v>
          </cell>
          <cell r="V14">
            <v>-207.40584239895179</v>
          </cell>
          <cell r="W14">
            <v>-240.65446842014171</v>
          </cell>
          <cell r="X14">
            <v>0</v>
          </cell>
          <cell r="Y14">
            <v>0</v>
          </cell>
          <cell r="Z14">
            <v>0</v>
          </cell>
          <cell r="AA14">
            <v>0</v>
          </cell>
          <cell r="AB14">
            <v>-81.013515396825369</v>
          </cell>
          <cell r="AC14">
            <v>-266.13919033440698</v>
          </cell>
          <cell r="AD14">
            <v>0</v>
          </cell>
          <cell r="AE14">
            <v>0</v>
          </cell>
          <cell r="AF14">
            <v>0</v>
          </cell>
          <cell r="AG14">
            <v>0</v>
          </cell>
          <cell r="AH14">
            <v>0</v>
          </cell>
          <cell r="AI14">
            <v>0</v>
          </cell>
          <cell r="AJ14">
            <v>0</v>
          </cell>
          <cell r="AK14">
            <v>3205000</v>
          </cell>
          <cell r="AL14">
            <v>1978</v>
          </cell>
          <cell r="AM14">
            <v>14488.286357528903</v>
          </cell>
          <cell r="AN14">
            <v>14728.940825949045</v>
          </cell>
          <cell r="AO14">
            <v>10938.299872925729</v>
          </cell>
          <cell r="AP14">
            <v>11014.392423972968</v>
          </cell>
          <cell r="AQ14">
            <v>-83.548401976077002</v>
          </cell>
          <cell r="AR14">
            <v>-243.49111332310986</v>
          </cell>
          <cell r="AS14">
            <v>0</v>
          </cell>
          <cell r="AT14">
            <v>0</v>
          </cell>
        </row>
        <row r="15">
          <cell r="D15" t="str">
            <v>E06000055</v>
          </cell>
          <cell r="E15">
            <v>3449</v>
          </cell>
          <cell r="F15">
            <v>3618</v>
          </cell>
          <cell r="G15">
            <v>3558</v>
          </cell>
          <cell r="H15">
            <v>3958</v>
          </cell>
          <cell r="I15">
            <v>3415</v>
          </cell>
          <cell r="J15">
            <v>3582</v>
          </cell>
          <cell r="K15">
            <v>3522</v>
          </cell>
          <cell r="L15">
            <v>3918</v>
          </cell>
          <cell r="M15">
            <v>3837</v>
          </cell>
          <cell r="N15" t="e">
            <v>#N/A</v>
          </cell>
          <cell r="O15">
            <v>0</v>
          </cell>
          <cell r="P15">
            <v>0</v>
          </cell>
          <cell r="Q15">
            <v>1.0011657409312213E-2</v>
          </cell>
          <cell r="R15">
            <v>146</v>
          </cell>
          <cell r="S15">
            <v>217540</v>
          </cell>
          <cell r="T15">
            <v>34</v>
          </cell>
          <cell r="U15">
            <v>70</v>
          </cell>
          <cell r="V15">
            <v>106</v>
          </cell>
          <cell r="W15">
            <v>146</v>
          </cell>
          <cell r="X15">
            <v>50660</v>
          </cell>
          <cell r="Y15">
            <v>53640</v>
          </cell>
          <cell r="Z15">
            <v>53640</v>
          </cell>
          <cell r="AA15">
            <v>59600</v>
          </cell>
          <cell r="AB15">
            <v>-388</v>
          </cell>
          <cell r="AC15" t="e">
            <v>#N/A</v>
          </cell>
          <cell r="AD15">
            <v>0</v>
          </cell>
          <cell r="AE15">
            <v>0</v>
          </cell>
          <cell r="AF15">
            <v>0</v>
          </cell>
          <cell r="AG15">
            <v>0</v>
          </cell>
          <cell r="AH15">
            <v>0</v>
          </cell>
          <cell r="AI15">
            <v>0</v>
          </cell>
          <cell r="AJ15">
            <v>217540</v>
          </cell>
          <cell r="AK15">
            <v>2716000</v>
          </cell>
          <cell r="AL15">
            <v>1490</v>
          </cell>
          <cell r="AM15">
            <v>14583</v>
          </cell>
          <cell r="AN15">
            <v>14437</v>
          </cell>
          <cell r="AO15">
            <v>11134</v>
          </cell>
          <cell r="AP15">
            <v>11022</v>
          </cell>
          <cell r="AQ15">
            <v>422</v>
          </cell>
          <cell r="AR15" t="e">
            <v>#N/A</v>
          </cell>
          <cell r="AS15">
            <v>0</v>
          </cell>
          <cell r="AT15">
            <v>0</v>
          </cell>
        </row>
        <row r="16">
          <cell r="D16" t="str">
            <v>E09000004</v>
          </cell>
          <cell r="E16">
            <v>4813.66</v>
          </cell>
          <cell r="F16">
            <v>5076.26</v>
          </cell>
          <cell r="G16">
            <v>5524.7</v>
          </cell>
          <cell r="H16">
            <v>5683</v>
          </cell>
          <cell r="I16">
            <v>4766</v>
          </cell>
          <cell r="J16">
            <v>5026</v>
          </cell>
          <cell r="K16">
            <v>5470</v>
          </cell>
          <cell r="L16">
            <v>5637</v>
          </cell>
          <cell r="M16">
            <v>4766</v>
          </cell>
          <cell r="N16">
            <v>5002</v>
          </cell>
          <cell r="O16">
            <v>0</v>
          </cell>
          <cell r="P16">
            <v>0</v>
          </cell>
          <cell r="Q16">
            <v>9.4143320431403638E-3</v>
          </cell>
          <cell r="R16">
            <v>198.61999999999898</v>
          </cell>
          <cell r="S16">
            <v>295943.79999999847</v>
          </cell>
          <cell r="T16">
            <v>47.659999999999854</v>
          </cell>
          <cell r="U16">
            <v>97.920000000000073</v>
          </cell>
          <cell r="V16">
            <v>152.61999999999898</v>
          </cell>
          <cell r="W16">
            <v>198.61999999999898</v>
          </cell>
          <cell r="X16">
            <v>71013.399999999776</v>
          </cell>
          <cell r="Y16">
            <v>74887.400000000329</v>
          </cell>
          <cell r="Z16">
            <v>81502.999999998399</v>
          </cell>
          <cell r="AA16">
            <v>68539.999999999971</v>
          </cell>
          <cell r="AB16">
            <v>47.659999999999854</v>
          </cell>
          <cell r="AC16">
            <v>74.260000000000218</v>
          </cell>
          <cell r="AD16">
            <v>0</v>
          </cell>
          <cell r="AE16">
            <v>0</v>
          </cell>
          <cell r="AF16">
            <v>71013.399999999776</v>
          </cell>
          <cell r="AG16">
            <v>74887.400000000329</v>
          </cell>
          <cell r="AH16">
            <v>0</v>
          </cell>
          <cell r="AI16">
            <v>0</v>
          </cell>
          <cell r="AJ16">
            <v>295943.79999999847</v>
          </cell>
          <cell r="AK16">
            <v>3962000</v>
          </cell>
          <cell r="AL16">
            <v>1490</v>
          </cell>
          <cell r="AM16">
            <v>21097.62</v>
          </cell>
          <cell r="AN16">
            <v>20899</v>
          </cell>
          <cell r="AO16">
            <v>16283.96</v>
          </cell>
          <cell r="AP16">
            <v>16133</v>
          </cell>
          <cell r="AQ16">
            <v>0</v>
          </cell>
          <cell r="AR16">
            <v>24</v>
          </cell>
          <cell r="AS16">
            <v>0</v>
          </cell>
          <cell r="AT16">
            <v>0</v>
          </cell>
        </row>
        <row r="17">
          <cell r="D17" t="str">
            <v>E08000025</v>
          </cell>
          <cell r="E17">
            <v>30046</v>
          </cell>
          <cell r="F17">
            <v>31066</v>
          </cell>
          <cell r="G17">
            <v>31091</v>
          </cell>
          <cell r="H17">
            <v>30529</v>
          </cell>
          <cell r="I17">
            <v>28994.39</v>
          </cell>
          <cell r="J17">
            <v>29978.69</v>
          </cell>
          <cell r="K17">
            <v>30002.814999999999</v>
          </cell>
          <cell r="L17">
            <v>29460.485000000001</v>
          </cell>
          <cell r="M17">
            <v>30039</v>
          </cell>
          <cell r="N17">
            <v>31136</v>
          </cell>
          <cell r="O17">
            <v>0</v>
          </cell>
          <cell r="P17">
            <v>0</v>
          </cell>
          <cell r="Q17">
            <v>3.4999999999999962E-2</v>
          </cell>
          <cell r="R17">
            <v>4295.6199999999953</v>
          </cell>
          <cell r="S17">
            <v>6400473.7999999933</v>
          </cell>
          <cell r="T17">
            <v>1051.6100000000006</v>
          </cell>
          <cell r="U17">
            <v>2138.9199999999983</v>
          </cell>
          <cell r="V17">
            <v>3227.1049999999959</v>
          </cell>
          <cell r="W17">
            <v>4295.6199999999953</v>
          </cell>
          <cell r="X17">
            <v>1566898.9000000011</v>
          </cell>
          <cell r="Y17">
            <v>1620091.8999999964</v>
          </cell>
          <cell r="Z17">
            <v>1621395.6499999962</v>
          </cell>
          <cell r="AA17">
            <v>1592087.3499999996</v>
          </cell>
          <cell r="AB17">
            <v>7</v>
          </cell>
          <cell r="AC17">
            <v>-70</v>
          </cell>
          <cell r="AD17">
            <v>0</v>
          </cell>
          <cell r="AE17">
            <v>0</v>
          </cell>
          <cell r="AF17">
            <v>10430</v>
          </cell>
          <cell r="AG17">
            <v>0</v>
          </cell>
          <cell r="AH17">
            <v>0</v>
          </cell>
          <cell r="AI17">
            <v>0</v>
          </cell>
          <cell r="AJ17">
            <v>6400473.7999999933</v>
          </cell>
          <cell r="AK17">
            <v>21454000</v>
          </cell>
          <cell r="AL17">
            <v>1490</v>
          </cell>
          <cell r="AM17">
            <v>122732</v>
          </cell>
          <cell r="AN17">
            <v>118436.38</v>
          </cell>
          <cell r="AO17">
            <v>92686</v>
          </cell>
          <cell r="AP17">
            <v>89441.989999999991</v>
          </cell>
          <cell r="AQ17">
            <v>1044.6100000000006</v>
          </cell>
          <cell r="AR17">
            <v>-1157.3100000000013</v>
          </cell>
          <cell r="AS17">
            <v>0</v>
          </cell>
          <cell r="AT17">
            <v>0</v>
          </cell>
        </row>
        <row r="18">
          <cell r="D18" t="str">
            <v>E06000008</v>
          </cell>
          <cell r="E18">
            <v>4919</v>
          </cell>
          <cell r="F18">
            <v>4757</v>
          </cell>
          <cell r="G18">
            <v>4565</v>
          </cell>
          <cell r="H18">
            <v>5027</v>
          </cell>
          <cell r="I18">
            <v>4919</v>
          </cell>
          <cell r="J18">
            <v>4582</v>
          </cell>
          <cell r="K18">
            <v>4484</v>
          </cell>
          <cell r="L18">
            <v>4857</v>
          </cell>
          <cell r="M18">
            <v>4644</v>
          </cell>
          <cell r="N18">
            <v>4671</v>
          </cell>
          <cell r="O18">
            <v>0</v>
          </cell>
          <cell r="P18">
            <v>0</v>
          </cell>
          <cell r="Q18">
            <v>2.2109196595391321E-2</v>
          </cell>
          <cell r="R18">
            <v>426</v>
          </cell>
          <cell r="S18">
            <v>634740</v>
          </cell>
          <cell r="T18">
            <v>0</v>
          </cell>
          <cell r="U18">
            <v>175</v>
          </cell>
          <cell r="V18">
            <v>256</v>
          </cell>
          <cell r="W18">
            <v>426</v>
          </cell>
          <cell r="X18">
            <v>0</v>
          </cell>
          <cell r="Y18">
            <v>260750</v>
          </cell>
          <cell r="Z18">
            <v>120690</v>
          </cell>
          <cell r="AA18">
            <v>253300</v>
          </cell>
          <cell r="AB18">
            <v>275</v>
          </cell>
          <cell r="AC18">
            <v>86</v>
          </cell>
          <cell r="AD18">
            <v>0</v>
          </cell>
          <cell r="AE18">
            <v>0</v>
          </cell>
          <cell r="AF18">
            <v>0</v>
          </cell>
          <cell r="AG18">
            <v>260750</v>
          </cell>
          <cell r="AH18">
            <v>0</v>
          </cell>
          <cell r="AI18">
            <v>0</v>
          </cell>
          <cell r="AJ18">
            <v>634740</v>
          </cell>
          <cell r="AK18">
            <v>3123000</v>
          </cell>
          <cell r="AL18">
            <v>1490</v>
          </cell>
          <cell r="AM18">
            <v>19268</v>
          </cell>
          <cell r="AN18">
            <v>18842</v>
          </cell>
          <cell r="AO18">
            <v>14349</v>
          </cell>
          <cell r="AP18">
            <v>13923</v>
          </cell>
          <cell r="AQ18">
            <v>-275</v>
          </cell>
          <cell r="AR18">
            <v>-89</v>
          </cell>
          <cell r="AS18">
            <v>0</v>
          </cell>
          <cell r="AT18">
            <v>0</v>
          </cell>
        </row>
        <row r="19">
          <cell r="D19" t="str">
            <v>E06000009</v>
          </cell>
          <cell r="E19">
            <v>4851</v>
          </cell>
          <cell r="F19">
            <v>5101</v>
          </cell>
          <cell r="G19">
            <v>4853</v>
          </cell>
          <cell r="H19">
            <v>5129</v>
          </cell>
          <cell r="I19">
            <v>4848</v>
          </cell>
          <cell r="J19">
            <v>4870</v>
          </cell>
          <cell r="K19">
            <v>4672</v>
          </cell>
          <cell r="L19">
            <v>4855</v>
          </cell>
          <cell r="M19">
            <v>5046</v>
          </cell>
          <cell r="N19">
            <v>5136</v>
          </cell>
          <cell r="O19">
            <v>0</v>
          </cell>
          <cell r="P19">
            <v>0</v>
          </cell>
          <cell r="Q19">
            <v>3.4564061402628674E-2</v>
          </cell>
          <cell r="R19">
            <v>689</v>
          </cell>
          <cell r="S19">
            <v>1309100</v>
          </cell>
          <cell r="T19">
            <v>3</v>
          </cell>
          <cell r="U19">
            <v>234</v>
          </cell>
          <cell r="V19">
            <v>415</v>
          </cell>
          <cell r="W19">
            <v>689</v>
          </cell>
          <cell r="X19">
            <v>5700</v>
          </cell>
          <cell r="Y19">
            <v>438900</v>
          </cell>
          <cell r="Z19">
            <v>343900</v>
          </cell>
          <cell r="AA19">
            <v>520600</v>
          </cell>
          <cell r="AB19">
            <v>-195</v>
          </cell>
          <cell r="AC19">
            <v>-35</v>
          </cell>
          <cell r="AD19">
            <v>0</v>
          </cell>
          <cell r="AE19">
            <v>0</v>
          </cell>
          <cell r="AF19">
            <v>0</v>
          </cell>
          <cell r="AG19">
            <v>0</v>
          </cell>
          <cell r="AH19">
            <v>0</v>
          </cell>
          <cell r="AI19">
            <v>0</v>
          </cell>
          <cell r="AJ19">
            <v>1309100</v>
          </cell>
          <cell r="AK19">
            <v>3593000</v>
          </cell>
          <cell r="AL19">
            <v>1900</v>
          </cell>
          <cell r="AM19">
            <v>19934</v>
          </cell>
          <cell r="AN19">
            <v>19245</v>
          </cell>
          <cell r="AO19">
            <v>15083</v>
          </cell>
          <cell r="AP19">
            <v>14397</v>
          </cell>
          <cell r="AQ19">
            <v>198</v>
          </cell>
          <cell r="AR19">
            <v>-266</v>
          </cell>
          <cell r="AS19">
            <v>0</v>
          </cell>
          <cell r="AT19">
            <v>0</v>
          </cell>
        </row>
        <row r="20">
          <cell r="D20" t="str">
            <v>E08000001</v>
          </cell>
          <cell r="E20">
            <v>8338</v>
          </cell>
          <cell r="F20">
            <v>8610</v>
          </cell>
          <cell r="G20">
            <v>8310</v>
          </cell>
          <cell r="H20">
            <v>8983</v>
          </cell>
          <cell r="I20">
            <v>8020</v>
          </cell>
          <cell r="J20">
            <v>8315</v>
          </cell>
          <cell r="K20">
            <v>8018</v>
          </cell>
          <cell r="L20">
            <v>8689</v>
          </cell>
          <cell r="M20">
            <v>8437</v>
          </cell>
          <cell r="N20">
            <v>8436</v>
          </cell>
          <cell r="O20">
            <v>0</v>
          </cell>
          <cell r="P20">
            <v>0</v>
          </cell>
          <cell r="Q20">
            <v>3.5016500686311729E-2</v>
          </cell>
          <cell r="R20">
            <v>1199</v>
          </cell>
          <cell r="S20">
            <v>1786510</v>
          </cell>
          <cell r="T20">
            <v>318</v>
          </cell>
          <cell r="U20">
            <v>613</v>
          </cell>
          <cell r="V20">
            <v>905</v>
          </cell>
          <cell r="W20">
            <v>1199</v>
          </cell>
          <cell r="X20">
            <v>473820</v>
          </cell>
          <cell r="Y20">
            <v>439550</v>
          </cell>
          <cell r="Z20">
            <v>435080</v>
          </cell>
          <cell r="AA20">
            <v>438060</v>
          </cell>
          <cell r="AB20">
            <v>-99</v>
          </cell>
          <cell r="AC20">
            <v>174</v>
          </cell>
          <cell r="AD20">
            <v>0</v>
          </cell>
          <cell r="AE20">
            <v>0</v>
          </cell>
          <cell r="AF20">
            <v>0</v>
          </cell>
          <cell r="AG20">
            <v>111750</v>
          </cell>
          <cell r="AH20">
            <v>0</v>
          </cell>
          <cell r="AI20">
            <v>0</v>
          </cell>
          <cell r="AJ20">
            <v>1786510</v>
          </cell>
          <cell r="AK20">
            <v>5480000</v>
          </cell>
          <cell r="AL20">
            <v>1490</v>
          </cell>
          <cell r="AM20">
            <v>34241</v>
          </cell>
          <cell r="AN20">
            <v>33042</v>
          </cell>
          <cell r="AO20">
            <v>25903</v>
          </cell>
          <cell r="AP20">
            <v>25022</v>
          </cell>
          <cell r="AQ20">
            <v>417</v>
          </cell>
          <cell r="AR20">
            <v>-121</v>
          </cell>
          <cell r="AS20">
            <v>0</v>
          </cell>
          <cell r="AT20">
            <v>0</v>
          </cell>
        </row>
        <row r="21">
          <cell r="D21" t="str">
            <v>E06000028 &amp; E06000029</v>
          </cell>
          <cell r="E21">
            <v>9627</v>
          </cell>
          <cell r="F21">
            <v>8765</v>
          </cell>
          <cell r="G21">
            <v>8908</v>
          </cell>
          <cell r="H21">
            <v>9228</v>
          </cell>
          <cell r="I21">
            <v>9844</v>
          </cell>
          <cell r="J21">
            <v>9196</v>
          </cell>
          <cell r="K21">
            <v>8737</v>
          </cell>
          <cell r="L21">
            <v>8167</v>
          </cell>
          <cell r="M21">
            <v>9845</v>
          </cell>
          <cell r="N21">
            <v>9781</v>
          </cell>
          <cell r="O21">
            <v>0</v>
          </cell>
          <cell r="P21">
            <v>0</v>
          </cell>
          <cell r="Q21">
            <v>1.5987735435830049E-2</v>
          </cell>
          <cell r="R21">
            <v>584</v>
          </cell>
          <cell r="S21">
            <v>440920</v>
          </cell>
          <cell r="T21">
            <v>-217</v>
          </cell>
          <cell r="U21">
            <v>-648</v>
          </cell>
          <cell r="V21">
            <v>-477</v>
          </cell>
          <cell r="W21">
            <v>584</v>
          </cell>
          <cell r="X21">
            <v>0</v>
          </cell>
          <cell r="Y21">
            <v>0</v>
          </cell>
          <cell r="Z21">
            <v>0</v>
          </cell>
          <cell r="AA21">
            <v>440920</v>
          </cell>
          <cell r="AB21">
            <v>-218</v>
          </cell>
          <cell r="AC21">
            <v>-1016</v>
          </cell>
          <cell r="AD21">
            <v>0</v>
          </cell>
          <cell r="AE21">
            <v>0</v>
          </cell>
          <cell r="AF21">
            <v>0</v>
          </cell>
          <cell r="AG21">
            <v>0</v>
          </cell>
          <cell r="AH21">
            <v>0</v>
          </cell>
          <cell r="AI21">
            <v>0</v>
          </cell>
          <cell r="AJ21">
            <v>440920</v>
          </cell>
          <cell r="AK21">
            <v>6374000</v>
          </cell>
          <cell r="AL21">
            <v>755</v>
          </cell>
          <cell r="AM21">
            <v>36528</v>
          </cell>
          <cell r="AN21">
            <v>35944</v>
          </cell>
          <cell r="AO21">
            <v>26901</v>
          </cell>
          <cell r="AP21">
            <v>26100</v>
          </cell>
          <cell r="AQ21">
            <v>1</v>
          </cell>
          <cell r="AR21">
            <v>-585</v>
          </cell>
          <cell r="AS21">
            <v>0</v>
          </cell>
          <cell r="AT21">
            <v>0</v>
          </cell>
        </row>
        <row r="22">
          <cell r="D22" t="str">
            <v>E06000036</v>
          </cell>
          <cell r="E22">
            <v>2147</v>
          </cell>
          <cell r="F22">
            <v>2158</v>
          </cell>
          <cell r="G22">
            <v>2222</v>
          </cell>
          <cell r="H22">
            <v>2298</v>
          </cell>
          <cell r="I22">
            <v>2068</v>
          </cell>
          <cell r="J22">
            <v>2097</v>
          </cell>
          <cell r="K22">
            <v>2149</v>
          </cell>
          <cell r="L22">
            <v>2221</v>
          </cell>
          <cell r="M22">
            <v>2199</v>
          </cell>
          <cell r="N22">
            <v>2345</v>
          </cell>
          <cell r="O22">
            <v>0</v>
          </cell>
          <cell r="P22">
            <v>0</v>
          </cell>
          <cell r="Q22">
            <v>3.2861189801699719E-2</v>
          </cell>
          <cell r="R22">
            <v>290</v>
          </cell>
          <cell r="S22">
            <v>432100</v>
          </cell>
          <cell r="T22">
            <v>79</v>
          </cell>
          <cell r="U22">
            <v>140</v>
          </cell>
          <cell r="V22">
            <v>213</v>
          </cell>
          <cell r="W22">
            <v>290</v>
          </cell>
          <cell r="X22">
            <v>117710</v>
          </cell>
          <cell r="Y22">
            <v>90890</v>
          </cell>
          <cell r="Z22">
            <v>108770</v>
          </cell>
          <cell r="AA22">
            <v>114730</v>
          </cell>
          <cell r="AB22">
            <v>-52</v>
          </cell>
          <cell r="AC22">
            <v>-187</v>
          </cell>
          <cell r="AD22">
            <v>0</v>
          </cell>
          <cell r="AE22">
            <v>0</v>
          </cell>
          <cell r="AF22">
            <v>0</v>
          </cell>
          <cell r="AG22">
            <v>0</v>
          </cell>
          <cell r="AH22">
            <v>0</v>
          </cell>
          <cell r="AI22">
            <v>0</v>
          </cell>
          <cell r="AJ22">
            <v>432100</v>
          </cell>
          <cell r="AK22">
            <v>1761000</v>
          </cell>
          <cell r="AL22">
            <v>1490</v>
          </cell>
          <cell r="AM22">
            <v>8825</v>
          </cell>
          <cell r="AN22">
            <v>8535</v>
          </cell>
          <cell r="AO22">
            <v>6678</v>
          </cell>
          <cell r="AP22">
            <v>6467</v>
          </cell>
          <cell r="AQ22">
            <v>131</v>
          </cell>
          <cell r="AR22">
            <v>-248</v>
          </cell>
          <cell r="AS22">
            <v>0</v>
          </cell>
          <cell r="AT22">
            <v>0</v>
          </cell>
        </row>
        <row r="23">
          <cell r="D23" t="str">
            <v>E08000032</v>
          </cell>
          <cell r="E23">
            <v>15802</v>
          </cell>
          <cell r="F23">
            <v>15693</v>
          </cell>
          <cell r="G23">
            <v>15325</v>
          </cell>
          <cell r="H23">
            <v>15415</v>
          </cell>
          <cell r="I23">
            <v>15762</v>
          </cell>
          <cell r="J23">
            <v>15264</v>
          </cell>
          <cell r="K23">
            <v>14884</v>
          </cell>
          <cell r="L23">
            <v>14962</v>
          </cell>
          <cell r="M23">
            <v>14173</v>
          </cell>
          <cell r="N23">
            <v>14115</v>
          </cell>
          <cell r="O23">
            <v>0</v>
          </cell>
          <cell r="P23">
            <v>0</v>
          </cell>
          <cell r="Q23">
            <v>2.1900859644894351E-2</v>
          </cell>
          <cell r="R23">
            <v>1363</v>
          </cell>
          <cell r="S23">
            <v>2030870</v>
          </cell>
          <cell r="T23">
            <v>40</v>
          </cell>
          <cell r="U23">
            <v>469</v>
          </cell>
          <cell r="V23">
            <v>910</v>
          </cell>
          <cell r="W23">
            <v>1363</v>
          </cell>
          <cell r="X23">
            <v>59600</v>
          </cell>
          <cell r="Y23">
            <v>639210</v>
          </cell>
          <cell r="Z23">
            <v>657090</v>
          </cell>
          <cell r="AA23">
            <v>674970</v>
          </cell>
          <cell r="AB23">
            <v>1629</v>
          </cell>
          <cell r="AC23">
            <v>1578</v>
          </cell>
          <cell r="AD23">
            <v>0</v>
          </cell>
          <cell r="AE23">
            <v>0</v>
          </cell>
          <cell r="AF23">
            <v>59600</v>
          </cell>
          <cell r="AG23">
            <v>639210</v>
          </cell>
          <cell r="AH23">
            <v>0</v>
          </cell>
          <cell r="AI23">
            <v>0</v>
          </cell>
          <cell r="AJ23">
            <v>2030870</v>
          </cell>
          <cell r="AK23">
            <v>9866000</v>
          </cell>
          <cell r="AL23">
            <v>1490</v>
          </cell>
          <cell r="AM23">
            <v>62235</v>
          </cell>
          <cell r="AN23">
            <v>60872</v>
          </cell>
          <cell r="AO23">
            <v>46433</v>
          </cell>
          <cell r="AP23">
            <v>45110</v>
          </cell>
          <cell r="AQ23">
            <v>-1589</v>
          </cell>
          <cell r="AR23">
            <v>1149</v>
          </cell>
          <cell r="AS23">
            <v>0</v>
          </cell>
          <cell r="AT23">
            <v>0</v>
          </cell>
        </row>
        <row r="24">
          <cell r="D24" t="str">
            <v>E09000005</v>
          </cell>
          <cell r="E24">
            <v>7022</v>
          </cell>
          <cell r="F24">
            <v>6875</v>
          </cell>
          <cell r="G24">
            <v>6744</v>
          </cell>
          <cell r="H24">
            <v>6867</v>
          </cell>
          <cell r="I24">
            <v>6775</v>
          </cell>
          <cell r="J24">
            <v>7150</v>
          </cell>
          <cell r="K24">
            <v>7013.76</v>
          </cell>
          <cell r="L24">
            <v>7141.68</v>
          </cell>
          <cell r="M24">
            <v>6775</v>
          </cell>
          <cell r="N24">
            <v>7074</v>
          </cell>
          <cell r="O24">
            <v>0</v>
          </cell>
          <cell r="P24">
            <v>0</v>
          </cell>
          <cell r="Q24">
            <v>-2.0809946197469911E-2</v>
          </cell>
          <cell r="R24">
            <v>-572.44000000000233</v>
          </cell>
          <cell r="S24">
            <v>0</v>
          </cell>
          <cell r="T24">
            <v>247</v>
          </cell>
          <cell r="U24">
            <v>-28</v>
          </cell>
          <cell r="V24">
            <v>-297.76000000000204</v>
          </cell>
          <cell r="W24">
            <v>-572.44000000000233</v>
          </cell>
          <cell r="X24">
            <v>0</v>
          </cell>
          <cell r="Y24">
            <v>0</v>
          </cell>
          <cell r="Z24">
            <v>0</v>
          </cell>
          <cell r="AA24">
            <v>0</v>
          </cell>
          <cell r="AB24">
            <v>247</v>
          </cell>
          <cell r="AC24">
            <v>-199</v>
          </cell>
          <cell r="AD24">
            <v>0</v>
          </cell>
          <cell r="AE24">
            <v>0</v>
          </cell>
          <cell r="AF24">
            <v>0</v>
          </cell>
          <cell r="AG24">
            <v>0</v>
          </cell>
          <cell r="AH24">
            <v>0</v>
          </cell>
          <cell r="AI24">
            <v>0</v>
          </cell>
          <cell r="AJ24">
            <v>0</v>
          </cell>
          <cell r="AK24">
            <v>5732000</v>
          </cell>
          <cell r="AL24">
            <v>1490</v>
          </cell>
          <cell r="AM24">
            <v>27508</v>
          </cell>
          <cell r="AN24">
            <v>28080.440000000002</v>
          </cell>
          <cell r="AO24">
            <v>20486</v>
          </cell>
          <cell r="AP24">
            <v>21305.440000000002</v>
          </cell>
          <cell r="AQ24">
            <v>0</v>
          </cell>
          <cell r="AR24">
            <v>76</v>
          </cell>
          <cell r="AS24">
            <v>0</v>
          </cell>
          <cell r="AT24">
            <v>0</v>
          </cell>
        </row>
        <row r="25">
          <cell r="D25" t="str">
            <v>E06000043</v>
          </cell>
          <cell r="E25">
            <v>6091</v>
          </cell>
          <cell r="F25">
            <v>6652</v>
          </cell>
          <cell r="G25">
            <v>6399</v>
          </cell>
          <cell r="H25">
            <v>6468</v>
          </cell>
          <cell r="I25">
            <v>5978.5</v>
          </cell>
          <cell r="J25">
            <v>6526.4999999999991</v>
          </cell>
          <cell r="K25">
            <v>6267</v>
          </cell>
          <cell r="L25">
            <v>6369.5</v>
          </cell>
          <cell r="M25">
            <v>5987</v>
          </cell>
          <cell r="N25" t="e">
            <v>#N/A</v>
          </cell>
          <cell r="O25">
            <v>0</v>
          </cell>
          <cell r="P25">
            <v>0</v>
          </cell>
          <cell r="Q25">
            <v>1.829363529871144E-2</v>
          </cell>
          <cell r="R25">
            <v>468.5</v>
          </cell>
          <cell r="S25">
            <v>698065</v>
          </cell>
          <cell r="T25">
            <v>112.5</v>
          </cell>
          <cell r="U25">
            <v>238</v>
          </cell>
          <cell r="V25">
            <v>370</v>
          </cell>
          <cell r="W25">
            <v>468.5</v>
          </cell>
          <cell r="X25">
            <v>167625</v>
          </cell>
          <cell r="Y25">
            <v>186995</v>
          </cell>
          <cell r="Z25">
            <v>196680</v>
          </cell>
          <cell r="AA25">
            <v>146765</v>
          </cell>
          <cell r="AB25">
            <v>104</v>
          </cell>
          <cell r="AC25" t="e">
            <v>#N/A</v>
          </cell>
          <cell r="AD25">
            <v>0</v>
          </cell>
          <cell r="AE25">
            <v>0</v>
          </cell>
          <cell r="AF25">
            <v>154960</v>
          </cell>
          <cell r="AG25">
            <v>0</v>
          </cell>
          <cell r="AH25">
            <v>0</v>
          </cell>
          <cell r="AI25">
            <v>0</v>
          </cell>
          <cell r="AJ25">
            <v>698065</v>
          </cell>
          <cell r="AK25">
            <v>5221000</v>
          </cell>
          <cell r="AL25">
            <v>1490</v>
          </cell>
          <cell r="AM25">
            <v>25610</v>
          </cell>
          <cell r="AN25">
            <v>25141.5</v>
          </cell>
          <cell r="AO25">
            <v>19519</v>
          </cell>
          <cell r="AP25">
            <v>19163</v>
          </cell>
          <cell r="AQ25">
            <v>8.5</v>
          </cell>
          <cell r="AR25" t="e">
            <v>#N/A</v>
          </cell>
          <cell r="AS25">
            <v>0</v>
          </cell>
          <cell r="AT25">
            <v>0</v>
          </cell>
        </row>
        <row r="26">
          <cell r="D26" t="str">
            <v>E06000023</v>
          </cell>
          <cell r="E26">
            <v>3703</v>
          </cell>
          <cell r="F26">
            <v>3608</v>
          </cell>
          <cell r="G26">
            <v>3598</v>
          </cell>
          <cell r="H26">
            <v>3763</v>
          </cell>
          <cell r="I26">
            <v>3976</v>
          </cell>
          <cell r="J26">
            <v>3301</v>
          </cell>
          <cell r="K26">
            <v>3292</v>
          </cell>
          <cell r="L26">
            <v>3443</v>
          </cell>
          <cell r="M26">
            <v>3763</v>
          </cell>
          <cell r="N26">
            <v>4004</v>
          </cell>
          <cell r="O26">
            <v>0</v>
          </cell>
          <cell r="P26">
            <v>0</v>
          </cell>
          <cell r="Q26">
            <v>4.4983642311886583E-2</v>
          </cell>
          <cell r="R26">
            <v>660</v>
          </cell>
          <cell r="S26">
            <v>983400</v>
          </cell>
          <cell r="T26">
            <v>-273</v>
          </cell>
          <cell r="U26">
            <v>34</v>
          </cell>
          <cell r="V26">
            <v>340</v>
          </cell>
          <cell r="W26">
            <v>660</v>
          </cell>
          <cell r="X26">
            <v>0</v>
          </cell>
          <cell r="Y26">
            <v>50660</v>
          </cell>
          <cell r="Z26">
            <v>455940</v>
          </cell>
          <cell r="AA26">
            <v>476800</v>
          </cell>
          <cell r="AB26">
            <v>-60</v>
          </cell>
          <cell r="AC26">
            <v>-396</v>
          </cell>
          <cell r="AD26">
            <v>0</v>
          </cell>
          <cell r="AE26">
            <v>0</v>
          </cell>
          <cell r="AF26">
            <v>0</v>
          </cell>
          <cell r="AG26">
            <v>0</v>
          </cell>
          <cell r="AH26">
            <v>0</v>
          </cell>
          <cell r="AI26">
            <v>0</v>
          </cell>
          <cell r="AJ26">
            <v>983400</v>
          </cell>
          <cell r="AK26">
            <v>8071000</v>
          </cell>
          <cell r="AL26">
            <v>1490</v>
          </cell>
          <cell r="AM26">
            <v>14672</v>
          </cell>
          <cell r="AN26">
            <v>14012</v>
          </cell>
          <cell r="AO26">
            <v>10969</v>
          </cell>
          <cell r="AP26">
            <v>10036</v>
          </cell>
          <cell r="AQ26">
            <v>-213</v>
          </cell>
          <cell r="AR26">
            <v>-703</v>
          </cell>
          <cell r="AS26">
            <v>0</v>
          </cell>
          <cell r="AT26">
            <v>0</v>
          </cell>
        </row>
        <row r="27">
          <cell r="D27" t="str">
            <v>E09000006</v>
          </cell>
          <cell r="E27">
            <v>7278.5506999999998</v>
          </cell>
          <cell r="F27">
            <v>7310.3303999999998</v>
          </cell>
          <cell r="G27">
            <v>7071.9825000000001</v>
          </cell>
          <cell r="H27">
            <v>7640.0451000000003</v>
          </cell>
          <cell r="I27">
            <v>7113.0506999999998</v>
          </cell>
          <cell r="J27">
            <v>7144.8303999999998</v>
          </cell>
          <cell r="K27">
            <v>6906.4825000000001</v>
          </cell>
          <cell r="L27">
            <v>7474.5451000000003</v>
          </cell>
          <cell r="M27">
            <v>7358</v>
          </cell>
          <cell r="N27">
            <v>7806</v>
          </cell>
          <cell r="O27">
            <v>0</v>
          </cell>
          <cell r="P27">
            <v>0</v>
          </cell>
          <cell r="Q27">
            <v>2.2593155959016387E-2</v>
          </cell>
          <cell r="R27">
            <v>662</v>
          </cell>
          <cell r="S27">
            <v>1410304.94</v>
          </cell>
          <cell r="T27">
            <v>165.5</v>
          </cell>
          <cell r="U27">
            <v>331</v>
          </cell>
          <cell r="V27">
            <v>496.5</v>
          </cell>
          <cell r="W27">
            <v>662</v>
          </cell>
          <cell r="X27">
            <v>352576.23499999999</v>
          </cell>
          <cell r="Y27">
            <v>352576.23499999999</v>
          </cell>
          <cell r="Z27">
            <v>352576.2350000001</v>
          </cell>
          <cell r="AA27">
            <v>352576.23499999987</v>
          </cell>
          <cell r="AB27">
            <v>-79.449300000000221</v>
          </cell>
          <cell r="AC27">
            <v>-495.66960000000017</v>
          </cell>
          <cell r="AD27">
            <v>0</v>
          </cell>
          <cell r="AE27">
            <v>0</v>
          </cell>
          <cell r="AF27">
            <v>0</v>
          </cell>
          <cell r="AG27">
            <v>0</v>
          </cell>
          <cell r="AH27">
            <v>0</v>
          </cell>
          <cell r="AI27">
            <v>0</v>
          </cell>
          <cell r="AJ27">
            <v>1410304.94</v>
          </cell>
          <cell r="AK27">
            <v>5558000</v>
          </cell>
          <cell r="AL27">
            <v>2130.37</v>
          </cell>
          <cell r="AM27">
            <v>29300.908699999996</v>
          </cell>
          <cell r="AN27">
            <v>28638.908699999996</v>
          </cell>
          <cell r="AO27">
            <v>22022.358</v>
          </cell>
          <cell r="AP27">
            <v>21525.858</v>
          </cell>
          <cell r="AQ27">
            <v>244.94930000000022</v>
          </cell>
          <cell r="AR27">
            <v>-661.16960000000017</v>
          </cell>
          <cell r="AS27">
            <v>0</v>
          </cell>
          <cell r="AT27">
            <v>0</v>
          </cell>
        </row>
        <row r="28">
          <cell r="D28" t="str">
            <v>E10000002</v>
          </cell>
          <cell r="E28">
            <v>12417</v>
          </cell>
          <cell r="F28">
            <v>12417</v>
          </cell>
          <cell r="G28">
            <v>12511</v>
          </cell>
          <cell r="H28">
            <v>13658</v>
          </cell>
          <cell r="I28">
            <v>12675</v>
          </cell>
          <cell r="J28">
            <v>12984</v>
          </cell>
          <cell r="K28">
            <v>13082</v>
          </cell>
          <cell r="L28">
            <v>14295</v>
          </cell>
          <cell r="M28">
            <v>12545</v>
          </cell>
          <cell r="N28">
            <v>13477</v>
          </cell>
          <cell r="O28">
            <v>0</v>
          </cell>
          <cell r="P28">
            <v>0</v>
          </cell>
          <cell r="Q28">
            <v>-3.9860400368605768E-2</v>
          </cell>
          <cell r="R28">
            <v>-2033</v>
          </cell>
          <cell r="S28">
            <v>0</v>
          </cell>
          <cell r="T28">
            <v>-258</v>
          </cell>
          <cell r="U28">
            <v>-825</v>
          </cell>
          <cell r="V28">
            <v>-1396</v>
          </cell>
          <cell r="W28">
            <v>-2033</v>
          </cell>
          <cell r="X28">
            <v>0</v>
          </cell>
          <cell r="Y28">
            <v>0</v>
          </cell>
          <cell r="Z28">
            <v>0</v>
          </cell>
          <cell r="AA28">
            <v>0</v>
          </cell>
          <cell r="AB28">
            <v>-128</v>
          </cell>
          <cell r="AC28">
            <v>-1060</v>
          </cell>
          <cell r="AD28">
            <v>0</v>
          </cell>
          <cell r="AE28">
            <v>0</v>
          </cell>
          <cell r="AF28">
            <v>0</v>
          </cell>
          <cell r="AG28">
            <v>0</v>
          </cell>
          <cell r="AH28">
            <v>0</v>
          </cell>
          <cell r="AI28">
            <v>0</v>
          </cell>
          <cell r="AJ28">
            <v>0</v>
          </cell>
          <cell r="AK28">
            <v>7626000</v>
          </cell>
          <cell r="AL28">
            <v>1490</v>
          </cell>
          <cell r="AM28">
            <v>51003</v>
          </cell>
          <cell r="AN28">
            <v>53036</v>
          </cell>
          <cell r="AO28">
            <v>38586</v>
          </cell>
          <cell r="AP28">
            <v>40361</v>
          </cell>
          <cell r="AQ28">
            <v>-130</v>
          </cell>
          <cell r="AR28">
            <v>-493</v>
          </cell>
          <cell r="AS28">
            <v>0</v>
          </cell>
          <cell r="AT28">
            <v>0</v>
          </cell>
        </row>
        <row r="29">
          <cell r="D29" t="str">
            <v>E08000002</v>
          </cell>
          <cell r="E29">
            <v>4792.25</v>
          </cell>
          <cell r="F29">
            <v>4869.25</v>
          </cell>
          <cell r="G29">
            <v>4722.25</v>
          </cell>
          <cell r="H29">
            <v>4810.25</v>
          </cell>
          <cell r="I29">
            <v>4552.6374999999998</v>
          </cell>
          <cell r="J29">
            <v>4625.7874999999995</v>
          </cell>
          <cell r="K29">
            <v>4486.1374999999998</v>
          </cell>
          <cell r="L29">
            <v>4569.7375000000002</v>
          </cell>
          <cell r="M29">
            <v>4864</v>
          </cell>
          <cell r="N29">
            <v>4787</v>
          </cell>
          <cell r="O29">
            <v>0</v>
          </cell>
          <cell r="P29">
            <v>0</v>
          </cell>
          <cell r="Q29">
            <v>5.0000000000000037E-2</v>
          </cell>
          <cell r="R29">
            <v>959.70000000000073</v>
          </cell>
          <cell r="S29">
            <v>1693870.5000000014</v>
          </cell>
          <cell r="T29">
            <v>239.61250000000018</v>
          </cell>
          <cell r="U29">
            <v>483.07500000000073</v>
          </cell>
          <cell r="V29">
            <v>719.1875</v>
          </cell>
          <cell r="W29">
            <v>959.70000000000073</v>
          </cell>
          <cell r="X29">
            <v>422916.06250000035</v>
          </cell>
          <cell r="Y29">
            <v>429711.31250000105</v>
          </cell>
          <cell r="Z29">
            <v>416738.5624999986</v>
          </cell>
          <cell r="AA29">
            <v>424504.5625000014</v>
          </cell>
          <cell r="AB29">
            <v>-71.75</v>
          </cell>
          <cell r="AC29">
            <v>82.25</v>
          </cell>
          <cell r="AD29">
            <v>0</v>
          </cell>
          <cell r="AE29">
            <v>0</v>
          </cell>
          <cell r="AF29">
            <v>0</v>
          </cell>
          <cell r="AG29">
            <v>18532.5</v>
          </cell>
          <cell r="AH29">
            <v>0</v>
          </cell>
          <cell r="AI29">
            <v>0</v>
          </cell>
          <cell r="AJ29">
            <v>1693870.5000000014</v>
          </cell>
          <cell r="AK29">
            <v>3389000</v>
          </cell>
          <cell r="AL29">
            <v>1765</v>
          </cell>
          <cell r="AM29">
            <v>19194</v>
          </cell>
          <cell r="AN29">
            <v>18234.3</v>
          </cell>
          <cell r="AO29">
            <v>14401.75</v>
          </cell>
          <cell r="AP29">
            <v>13681.662499999999</v>
          </cell>
          <cell r="AQ29">
            <v>311.36250000000018</v>
          </cell>
          <cell r="AR29">
            <v>-161.21250000000055</v>
          </cell>
          <cell r="AS29">
            <v>0</v>
          </cell>
          <cell r="AT29">
            <v>0</v>
          </cell>
        </row>
        <row r="30">
          <cell r="D30" t="str">
            <v>E08000033</v>
          </cell>
          <cell r="E30">
            <v>6024</v>
          </cell>
          <cell r="F30">
            <v>6112</v>
          </cell>
          <cell r="G30">
            <v>5850</v>
          </cell>
          <cell r="H30">
            <v>6542</v>
          </cell>
          <cell r="I30">
            <v>5815</v>
          </cell>
          <cell r="J30">
            <v>5898</v>
          </cell>
          <cell r="K30">
            <v>5644</v>
          </cell>
          <cell r="L30">
            <v>6312</v>
          </cell>
          <cell r="M30">
            <v>5806</v>
          </cell>
          <cell r="N30">
            <v>5464</v>
          </cell>
          <cell r="O30">
            <v>0</v>
          </cell>
          <cell r="P30">
            <v>0</v>
          </cell>
          <cell r="Q30">
            <v>3.502120026092629E-2</v>
          </cell>
          <cell r="R30">
            <v>859</v>
          </cell>
          <cell r="S30">
            <v>1279910</v>
          </cell>
          <cell r="T30">
            <v>209</v>
          </cell>
          <cell r="U30">
            <v>423</v>
          </cell>
          <cell r="V30">
            <v>629</v>
          </cell>
          <cell r="W30">
            <v>859</v>
          </cell>
          <cell r="X30">
            <v>311410</v>
          </cell>
          <cell r="Y30">
            <v>318860</v>
          </cell>
          <cell r="Z30">
            <v>306940</v>
          </cell>
          <cell r="AA30">
            <v>342700</v>
          </cell>
          <cell r="AB30">
            <v>218</v>
          </cell>
          <cell r="AC30">
            <v>648</v>
          </cell>
          <cell r="AD30">
            <v>0</v>
          </cell>
          <cell r="AE30">
            <v>0</v>
          </cell>
          <cell r="AF30">
            <v>311410</v>
          </cell>
          <cell r="AG30">
            <v>318860</v>
          </cell>
          <cell r="AH30">
            <v>0</v>
          </cell>
          <cell r="AI30">
            <v>0</v>
          </cell>
          <cell r="AJ30">
            <v>1279910</v>
          </cell>
          <cell r="AK30">
            <v>4002000</v>
          </cell>
          <cell r="AL30">
            <v>1490</v>
          </cell>
          <cell r="AM30">
            <v>24528</v>
          </cell>
          <cell r="AN30">
            <v>23669</v>
          </cell>
          <cell r="AO30">
            <v>18504</v>
          </cell>
          <cell r="AP30">
            <v>17854</v>
          </cell>
          <cell r="AQ30">
            <v>-9</v>
          </cell>
          <cell r="AR30">
            <v>434</v>
          </cell>
          <cell r="AS30">
            <v>0</v>
          </cell>
          <cell r="AT30">
            <v>0</v>
          </cell>
        </row>
        <row r="31">
          <cell r="D31" t="str">
            <v>E10000003</v>
          </cell>
          <cell r="E31">
            <v>13791</v>
          </cell>
          <cell r="F31">
            <v>14323</v>
          </cell>
          <cell r="G31">
            <v>14055</v>
          </cell>
          <cell r="H31">
            <v>14735</v>
          </cell>
          <cell r="I31">
            <v>13791</v>
          </cell>
          <cell r="J31">
            <v>14158</v>
          </cell>
          <cell r="K31">
            <v>13857</v>
          </cell>
          <cell r="L31">
            <v>14504</v>
          </cell>
          <cell r="M31">
            <v>13765</v>
          </cell>
          <cell r="N31">
            <v>14751</v>
          </cell>
          <cell r="O31">
            <v>0</v>
          </cell>
          <cell r="P31">
            <v>0</v>
          </cell>
          <cell r="Q31">
            <v>1.0438633487979755E-2</v>
          </cell>
          <cell r="R31">
            <v>594</v>
          </cell>
          <cell r="S31">
            <v>885060</v>
          </cell>
          <cell r="T31">
            <v>0</v>
          </cell>
          <cell r="U31">
            <v>165</v>
          </cell>
          <cell r="V31">
            <v>363</v>
          </cell>
          <cell r="W31">
            <v>594</v>
          </cell>
          <cell r="X31">
            <v>0</v>
          </cell>
          <cell r="Y31">
            <v>245850</v>
          </cell>
          <cell r="Z31">
            <v>295020</v>
          </cell>
          <cell r="AA31">
            <v>344190</v>
          </cell>
          <cell r="AB31">
            <v>26</v>
          </cell>
          <cell r="AC31">
            <v>-428</v>
          </cell>
          <cell r="AD31">
            <v>0</v>
          </cell>
          <cell r="AE31">
            <v>0</v>
          </cell>
          <cell r="AF31">
            <v>0</v>
          </cell>
          <cell r="AG31">
            <v>0</v>
          </cell>
          <cell r="AH31">
            <v>0</v>
          </cell>
          <cell r="AI31">
            <v>0</v>
          </cell>
          <cell r="AJ31">
            <v>885060</v>
          </cell>
          <cell r="AK31">
            <v>9957000</v>
          </cell>
          <cell r="AL31">
            <v>1490</v>
          </cell>
          <cell r="AM31">
            <v>56904</v>
          </cell>
          <cell r="AN31">
            <v>56310</v>
          </cell>
          <cell r="AO31">
            <v>43113</v>
          </cell>
          <cell r="AP31">
            <v>42519</v>
          </cell>
          <cell r="AQ31">
            <v>-26</v>
          </cell>
          <cell r="AR31">
            <v>-593</v>
          </cell>
          <cell r="AS31">
            <v>0</v>
          </cell>
          <cell r="AT31">
            <v>0</v>
          </cell>
        </row>
        <row r="32">
          <cell r="D32" t="str">
            <v>E09000007</v>
          </cell>
          <cell r="E32">
            <v>4167</v>
          </cell>
          <cell r="F32">
            <v>4168</v>
          </cell>
          <cell r="G32">
            <v>4349</v>
          </cell>
          <cell r="H32">
            <v>4562</v>
          </cell>
          <cell r="I32">
            <v>4029</v>
          </cell>
          <cell r="J32">
            <v>4015</v>
          </cell>
          <cell r="K32">
            <v>4194</v>
          </cell>
          <cell r="L32">
            <v>4405</v>
          </cell>
          <cell r="M32">
            <v>4602</v>
          </cell>
          <cell r="N32">
            <v>4695</v>
          </cell>
          <cell r="O32">
            <v>0</v>
          </cell>
          <cell r="P32">
            <v>0</v>
          </cell>
          <cell r="Q32">
            <v>3.4964629479299549E-2</v>
          </cell>
          <cell r="R32">
            <v>603</v>
          </cell>
          <cell r="S32">
            <v>1277154</v>
          </cell>
          <cell r="T32">
            <v>138</v>
          </cell>
          <cell r="U32">
            <v>291</v>
          </cell>
          <cell r="V32">
            <v>446</v>
          </cell>
          <cell r="W32">
            <v>603</v>
          </cell>
          <cell r="X32">
            <v>292284</v>
          </cell>
          <cell r="Y32">
            <v>324054</v>
          </cell>
          <cell r="Z32">
            <v>328290</v>
          </cell>
          <cell r="AA32">
            <v>332526</v>
          </cell>
          <cell r="AB32">
            <v>-435</v>
          </cell>
          <cell r="AC32">
            <v>-527</v>
          </cell>
          <cell r="AD32">
            <v>0</v>
          </cell>
          <cell r="AE32">
            <v>0</v>
          </cell>
          <cell r="AF32">
            <v>0</v>
          </cell>
          <cell r="AG32">
            <v>0</v>
          </cell>
          <cell r="AH32">
            <v>0</v>
          </cell>
          <cell r="AI32">
            <v>0</v>
          </cell>
          <cell r="AJ32">
            <v>1277154</v>
          </cell>
          <cell r="AK32">
            <v>5251000</v>
          </cell>
          <cell r="AL32">
            <v>2118</v>
          </cell>
          <cell r="AM32">
            <v>17246</v>
          </cell>
          <cell r="AN32">
            <v>16643</v>
          </cell>
          <cell r="AO32">
            <v>13079</v>
          </cell>
          <cell r="AP32">
            <v>12614</v>
          </cell>
          <cell r="AQ32">
            <v>573</v>
          </cell>
          <cell r="AR32">
            <v>-680</v>
          </cell>
          <cell r="AS32">
            <v>0</v>
          </cell>
          <cell r="AT32">
            <v>0</v>
          </cell>
        </row>
        <row r="33">
          <cell r="D33" t="str">
            <v>E06000056</v>
          </cell>
          <cell r="E33">
            <v>5434</v>
          </cell>
          <cell r="F33">
            <v>5708</v>
          </cell>
          <cell r="G33">
            <v>5615</v>
          </cell>
          <cell r="H33">
            <v>6232</v>
          </cell>
          <cell r="I33">
            <v>5434</v>
          </cell>
          <cell r="J33">
            <v>5600</v>
          </cell>
          <cell r="K33">
            <v>5635</v>
          </cell>
          <cell r="L33">
            <v>5966</v>
          </cell>
          <cell r="M33">
            <v>6041</v>
          </cell>
          <cell r="N33">
            <v>6241</v>
          </cell>
          <cell r="O33">
            <v>0</v>
          </cell>
          <cell r="P33">
            <v>0</v>
          </cell>
          <cell r="Q33">
            <v>1.5398668928618034E-2</v>
          </cell>
          <cell r="R33">
            <v>354</v>
          </cell>
          <cell r="S33">
            <v>527460</v>
          </cell>
          <cell r="T33">
            <v>0</v>
          </cell>
          <cell r="U33">
            <v>108</v>
          </cell>
          <cell r="V33">
            <v>88</v>
          </cell>
          <cell r="W33">
            <v>354</v>
          </cell>
          <cell r="X33">
            <v>0</v>
          </cell>
          <cell r="Y33">
            <v>160920</v>
          </cell>
          <cell r="Z33">
            <v>-29800</v>
          </cell>
          <cell r="AA33">
            <v>396340</v>
          </cell>
          <cell r="AB33">
            <v>-607</v>
          </cell>
          <cell r="AC33">
            <v>-533</v>
          </cell>
          <cell r="AD33">
            <v>0</v>
          </cell>
          <cell r="AE33">
            <v>0</v>
          </cell>
          <cell r="AF33">
            <v>0</v>
          </cell>
          <cell r="AG33">
            <v>0</v>
          </cell>
          <cell r="AH33">
            <v>0</v>
          </cell>
          <cell r="AI33">
            <v>0</v>
          </cell>
          <cell r="AJ33">
            <v>527460</v>
          </cell>
          <cell r="AK33">
            <v>4033000</v>
          </cell>
          <cell r="AL33">
            <v>1490</v>
          </cell>
          <cell r="AM33">
            <v>22989</v>
          </cell>
          <cell r="AN33">
            <v>22635</v>
          </cell>
          <cell r="AO33">
            <v>17555</v>
          </cell>
          <cell r="AP33">
            <v>17201</v>
          </cell>
          <cell r="AQ33">
            <v>607</v>
          </cell>
          <cell r="AR33">
            <v>-641</v>
          </cell>
          <cell r="AS33">
            <v>0</v>
          </cell>
          <cell r="AT33">
            <v>0</v>
          </cell>
        </row>
        <row r="34">
          <cell r="D34" t="str">
            <v>E06000049</v>
          </cell>
          <cell r="E34">
            <v>10327</v>
          </cell>
          <cell r="F34">
            <v>10226</v>
          </cell>
          <cell r="G34">
            <v>10142</v>
          </cell>
          <cell r="H34">
            <v>10985</v>
          </cell>
          <cell r="I34">
            <v>9965</v>
          </cell>
          <cell r="J34">
            <v>9868</v>
          </cell>
          <cell r="K34">
            <v>9787</v>
          </cell>
          <cell r="L34">
            <v>10600</v>
          </cell>
          <cell r="M34">
            <v>10303</v>
          </cell>
          <cell r="N34">
            <v>10105</v>
          </cell>
          <cell r="O34">
            <v>0</v>
          </cell>
          <cell r="P34">
            <v>0</v>
          </cell>
          <cell r="Q34">
            <v>3.5028790786948177E-2</v>
          </cell>
          <cell r="R34">
            <v>1460</v>
          </cell>
          <cell r="S34">
            <v>2175400</v>
          </cell>
          <cell r="T34">
            <v>362</v>
          </cell>
          <cell r="U34">
            <v>720</v>
          </cell>
          <cell r="V34">
            <v>1075</v>
          </cell>
          <cell r="W34">
            <v>1460</v>
          </cell>
          <cell r="X34">
            <v>539380</v>
          </cell>
          <cell r="Y34">
            <v>533420</v>
          </cell>
          <cell r="Z34">
            <v>528949.99999999977</v>
          </cell>
          <cell r="AA34">
            <v>573650.00000000023</v>
          </cell>
          <cell r="AB34">
            <v>24</v>
          </cell>
          <cell r="AC34">
            <v>121</v>
          </cell>
          <cell r="AD34">
            <v>0</v>
          </cell>
          <cell r="AE34">
            <v>0</v>
          </cell>
          <cell r="AF34">
            <v>35760</v>
          </cell>
          <cell r="AG34">
            <v>180290</v>
          </cell>
          <cell r="AH34">
            <v>0</v>
          </cell>
          <cell r="AI34">
            <v>0</v>
          </cell>
          <cell r="AJ34">
            <v>2175400</v>
          </cell>
          <cell r="AK34">
            <v>6385000</v>
          </cell>
          <cell r="AL34">
            <v>1490</v>
          </cell>
          <cell r="AM34">
            <v>41680</v>
          </cell>
          <cell r="AN34">
            <v>40220</v>
          </cell>
          <cell r="AO34">
            <v>31353</v>
          </cell>
          <cell r="AP34">
            <v>30255</v>
          </cell>
          <cell r="AQ34">
            <v>338</v>
          </cell>
          <cell r="AR34">
            <v>-237</v>
          </cell>
          <cell r="AS34">
            <v>0</v>
          </cell>
          <cell r="AT34">
            <v>0</v>
          </cell>
        </row>
        <row r="35">
          <cell r="D35" t="str">
            <v>E06000050</v>
          </cell>
          <cell r="E35">
            <v>8141</v>
          </cell>
          <cell r="F35">
            <v>9325</v>
          </cell>
          <cell r="G35">
            <v>9335</v>
          </cell>
          <cell r="H35">
            <v>9565</v>
          </cell>
          <cell r="I35">
            <v>7803</v>
          </cell>
          <cell r="J35">
            <v>9021</v>
          </cell>
          <cell r="K35">
            <v>9023</v>
          </cell>
          <cell r="L35">
            <v>9246</v>
          </cell>
          <cell r="M35">
            <v>9495</v>
          </cell>
          <cell r="N35">
            <v>9694</v>
          </cell>
          <cell r="O35">
            <v>0</v>
          </cell>
          <cell r="P35">
            <v>0</v>
          </cell>
          <cell r="Q35">
            <v>3.5005224660397072E-2</v>
          </cell>
          <cell r="R35">
            <v>1273</v>
          </cell>
          <cell r="S35">
            <v>1896770</v>
          </cell>
          <cell r="T35">
            <v>338</v>
          </cell>
          <cell r="U35">
            <v>642</v>
          </cell>
          <cell r="V35">
            <v>954</v>
          </cell>
          <cell r="W35">
            <v>1273</v>
          </cell>
          <cell r="X35">
            <v>503620</v>
          </cell>
          <cell r="Y35">
            <v>452960</v>
          </cell>
          <cell r="Z35">
            <v>464880</v>
          </cell>
          <cell r="AA35">
            <v>475310</v>
          </cell>
          <cell r="AB35">
            <v>-1354</v>
          </cell>
          <cell r="AC35">
            <v>-369</v>
          </cell>
          <cell r="AD35">
            <v>0</v>
          </cell>
          <cell r="AE35">
            <v>0</v>
          </cell>
          <cell r="AF35">
            <v>0</v>
          </cell>
          <cell r="AG35">
            <v>0</v>
          </cell>
          <cell r="AH35">
            <v>0</v>
          </cell>
          <cell r="AI35">
            <v>0</v>
          </cell>
          <cell r="AJ35">
            <v>1896770</v>
          </cell>
          <cell r="AK35">
            <v>6389000</v>
          </cell>
          <cell r="AL35">
            <v>1490</v>
          </cell>
          <cell r="AM35">
            <v>36366</v>
          </cell>
          <cell r="AN35">
            <v>35093</v>
          </cell>
          <cell r="AO35">
            <v>28225</v>
          </cell>
          <cell r="AP35">
            <v>27290</v>
          </cell>
          <cell r="AQ35">
            <v>1692</v>
          </cell>
          <cell r="AR35">
            <v>-673</v>
          </cell>
          <cell r="AS35">
            <v>0</v>
          </cell>
          <cell r="AT35">
            <v>0</v>
          </cell>
        </row>
        <row r="36">
          <cell r="D36" t="str">
            <v>E09000001</v>
          </cell>
          <cell r="E36">
            <v>138</v>
          </cell>
          <cell r="F36">
            <v>139</v>
          </cell>
          <cell r="G36">
            <v>140</v>
          </cell>
          <cell r="H36">
            <v>145</v>
          </cell>
          <cell r="I36">
            <v>132.23268969298172</v>
          </cell>
          <cell r="J36">
            <v>144.26486239154536</v>
          </cell>
          <cell r="K36">
            <v>134</v>
          </cell>
          <cell r="L36">
            <v>140.19470414855405</v>
          </cell>
          <cell r="M36">
            <v>144</v>
          </cell>
          <cell r="N36">
            <v>107</v>
          </cell>
          <cell r="O36">
            <v>0</v>
          </cell>
          <cell r="P36">
            <v>0</v>
          </cell>
          <cell r="Q36">
            <v>2.0120540510531783E-2</v>
          </cell>
          <cell r="R36">
            <v>11.307743766918861</v>
          </cell>
          <cell r="S36">
            <v>16848.538212709103</v>
          </cell>
          <cell r="T36">
            <v>5.7673103070182776</v>
          </cell>
          <cell r="U36">
            <v>0.50244791547288514</v>
          </cell>
          <cell r="V36">
            <v>6.5024479154728851</v>
          </cell>
          <cell r="W36">
            <v>11.307743766918861</v>
          </cell>
          <cell r="X36">
            <v>8593.2923574572324</v>
          </cell>
          <cell r="Y36">
            <v>0</v>
          </cell>
          <cell r="Z36">
            <v>1095.3550365973679</v>
          </cell>
          <cell r="AA36">
            <v>7159.8908186545032</v>
          </cell>
          <cell r="AB36">
            <v>-6</v>
          </cell>
          <cell r="AC36">
            <v>32</v>
          </cell>
          <cell r="AD36">
            <v>0</v>
          </cell>
          <cell r="AE36">
            <v>0</v>
          </cell>
          <cell r="AF36">
            <v>0</v>
          </cell>
          <cell r="AG36">
            <v>8593.2923574572324</v>
          </cell>
          <cell r="AH36">
            <v>0</v>
          </cell>
          <cell r="AI36">
            <v>0</v>
          </cell>
          <cell r="AJ36">
            <v>16848.538212709103</v>
          </cell>
          <cell r="AK36">
            <v>212000</v>
          </cell>
          <cell r="AL36">
            <v>1490</v>
          </cell>
          <cell r="AM36">
            <v>562</v>
          </cell>
          <cell r="AN36">
            <v>550.69225623308114</v>
          </cell>
          <cell r="AO36">
            <v>424</v>
          </cell>
          <cell r="AP36">
            <v>418.45956654009944</v>
          </cell>
          <cell r="AQ36">
            <v>11.767310307018278</v>
          </cell>
          <cell r="AR36">
            <v>37.264862391545364</v>
          </cell>
          <cell r="AS36">
            <v>0</v>
          </cell>
          <cell r="AT36">
            <v>0</v>
          </cell>
        </row>
        <row r="37">
          <cell r="D37" t="str">
            <v>E06000052</v>
          </cell>
          <cell r="E37">
            <v>13289</v>
          </cell>
          <cell r="F37">
            <v>13107</v>
          </cell>
          <cell r="G37">
            <v>12506</v>
          </cell>
          <cell r="H37">
            <v>13779</v>
          </cell>
          <cell r="I37">
            <v>12823.885</v>
          </cell>
          <cell r="J37">
            <v>12648</v>
          </cell>
          <cell r="K37">
            <v>12068</v>
          </cell>
          <cell r="L37">
            <v>13299</v>
          </cell>
          <cell r="M37">
            <v>13482</v>
          </cell>
          <cell r="N37">
            <v>13028</v>
          </cell>
          <cell r="O37">
            <v>0</v>
          </cell>
          <cell r="P37">
            <v>0</v>
          </cell>
          <cell r="Q37">
            <v>3.4967350657732349E-2</v>
          </cell>
          <cell r="R37">
            <v>1842.114999999998</v>
          </cell>
          <cell r="S37">
            <v>1565797.7499999984</v>
          </cell>
          <cell r="T37">
            <v>465.11499999999978</v>
          </cell>
          <cell r="U37">
            <v>924.11499999999796</v>
          </cell>
          <cell r="V37">
            <v>1362.114999999998</v>
          </cell>
          <cell r="W37">
            <v>1842.114999999998</v>
          </cell>
          <cell r="X37">
            <v>395347.74999999983</v>
          </cell>
          <cell r="Y37">
            <v>390149.99999999854</v>
          </cell>
          <cell r="Z37">
            <v>372300</v>
          </cell>
          <cell r="AA37">
            <v>408000</v>
          </cell>
          <cell r="AB37">
            <v>-193</v>
          </cell>
          <cell r="AC37">
            <v>79</v>
          </cell>
          <cell r="AD37">
            <v>0</v>
          </cell>
          <cell r="AE37">
            <v>0</v>
          </cell>
          <cell r="AF37">
            <v>0</v>
          </cell>
          <cell r="AG37">
            <v>0</v>
          </cell>
          <cell r="AH37">
            <v>0</v>
          </cell>
          <cell r="AI37">
            <v>0</v>
          </cell>
          <cell r="AJ37">
            <v>1565797.7499999984</v>
          </cell>
          <cell r="AK37">
            <v>10974000</v>
          </cell>
          <cell r="AL37">
            <v>850</v>
          </cell>
          <cell r="AM37">
            <v>52681</v>
          </cell>
          <cell r="AN37">
            <v>50838.885000000002</v>
          </cell>
          <cell r="AO37">
            <v>39392</v>
          </cell>
          <cell r="AP37">
            <v>38015</v>
          </cell>
          <cell r="AQ37">
            <v>658.11499999999978</v>
          </cell>
          <cell r="AR37">
            <v>-380</v>
          </cell>
          <cell r="AS37">
            <v>0</v>
          </cell>
          <cell r="AT37">
            <v>0</v>
          </cell>
        </row>
        <row r="38">
          <cell r="D38" t="str">
            <v>E06000047</v>
          </cell>
          <cell r="E38">
            <v>15434</v>
          </cell>
          <cell r="F38">
            <v>15557</v>
          </cell>
          <cell r="G38">
            <v>16178</v>
          </cell>
          <cell r="H38">
            <v>16262</v>
          </cell>
          <cell r="I38">
            <v>14893.81</v>
          </cell>
          <cell r="J38">
            <v>15012.504999999999</v>
          </cell>
          <cell r="K38">
            <v>15611.769999999999</v>
          </cell>
          <cell r="L38">
            <v>15692.83</v>
          </cell>
          <cell r="M38">
            <v>15651</v>
          </cell>
          <cell r="N38">
            <v>15529</v>
          </cell>
          <cell r="O38">
            <v>0</v>
          </cell>
          <cell r="P38">
            <v>0</v>
          </cell>
          <cell r="Q38">
            <v>3.4999999999999989E-2</v>
          </cell>
          <cell r="R38">
            <v>2220.0849999999991</v>
          </cell>
          <cell r="S38">
            <v>3307926.6499999985</v>
          </cell>
          <cell r="T38">
            <v>540.19000000000051</v>
          </cell>
          <cell r="U38">
            <v>1084.6850000000013</v>
          </cell>
          <cell r="V38">
            <v>1650.9150000000009</v>
          </cell>
          <cell r="W38">
            <v>2220.0849999999991</v>
          </cell>
          <cell r="X38">
            <v>804883.10000000068</v>
          </cell>
          <cell r="Y38">
            <v>811297.55000000109</v>
          </cell>
          <cell r="Z38">
            <v>843682.69999999925</v>
          </cell>
          <cell r="AA38">
            <v>848063.29999999749</v>
          </cell>
          <cell r="AB38">
            <v>-217</v>
          </cell>
          <cell r="AC38">
            <v>28</v>
          </cell>
          <cell r="AD38">
            <v>0</v>
          </cell>
          <cell r="AE38">
            <v>0</v>
          </cell>
          <cell r="AF38">
            <v>0</v>
          </cell>
          <cell r="AG38">
            <v>0</v>
          </cell>
          <cell r="AH38">
            <v>0</v>
          </cell>
          <cell r="AI38">
            <v>0</v>
          </cell>
          <cell r="AJ38">
            <v>3307926.6499999985</v>
          </cell>
          <cell r="AK38">
            <v>11327000</v>
          </cell>
          <cell r="AL38">
            <v>1490</v>
          </cell>
          <cell r="AM38">
            <v>63431</v>
          </cell>
          <cell r="AN38">
            <v>61210.915000000001</v>
          </cell>
          <cell r="AO38">
            <v>47997</v>
          </cell>
          <cell r="AP38">
            <v>46317.104999999996</v>
          </cell>
          <cell r="AQ38">
            <v>757.19000000000051</v>
          </cell>
          <cell r="AR38">
            <v>-516.4950000000008</v>
          </cell>
          <cell r="AS38">
            <v>0</v>
          </cell>
          <cell r="AT38">
            <v>0</v>
          </cell>
        </row>
        <row r="39">
          <cell r="D39" t="str">
            <v>E08000026</v>
          </cell>
          <cell r="E39">
            <v>8145</v>
          </cell>
          <cell r="F39">
            <v>8496</v>
          </cell>
          <cell r="G39">
            <v>8589</v>
          </cell>
          <cell r="H39">
            <v>8589</v>
          </cell>
          <cell r="I39">
            <v>8292</v>
          </cell>
          <cell r="J39">
            <v>8454.56</v>
          </cell>
          <cell r="K39">
            <v>7813.4889999999996</v>
          </cell>
          <cell r="L39">
            <v>8150.4750000000004</v>
          </cell>
          <cell r="M39">
            <v>7413</v>
          </cell>
          <cell r="N39">
            <v>7567</v>
          </cell>
          <cell r="O39">
            <v>0</v>
          </cell>
          <cell r="P39">
            <v>0</v>
          </cell>
          <cell r="Q39">
            <v>3.2776723143794977E-2</v>
          </cell>
          <cell r="R39">
            <v>1108.4760000000024</v>
          </cell>
          <cell r="S39">
            <v>1651629.2400000035</v>
          </cell>
          <cell r="T39">
            <v>-147</v>
          </cell>
          <cell r="U39">
            <v>-105.55999999999767</v>
          </cell>
          <cell r="V39">
            <v>669.95100000000093</v>
          </cell>
          <cell r="W39">
            <v>1108.4760000000024</v>
          </cell>
          <cell r="X39">
            <v>0</v>
          </cell>
          <cell r="Y39">
            <v>0</v>
          </cell>
          <cell r="Z39">
            <v>998226.99000000127</v>
          </cell>
          <cell r="AA39">
            <v>653402.25000000221</v>
          </cell>
          <cell r="AB39">
            <v>732</v>
          </cell>
          <cell r="AC39">
            <v>929</v>
          </cell>
          <cell r="AD39">
            <v>0</v>
          </cell>
          <cell r="AE39">
            <v>0</v>
          </cell>
          <cell r="AF39">
            <v>0</v>
          </cell>
          <cell r="AG39">
            <v>0</v>
          </cell>
          <cell r="AH39">
            <v>0</v>
          </cell>
          <cell r="AI39">
            <v>0</v>
          </cell>
          <cell r="AJ39">
            <v>1651629.2400000035</v>
          </cell>
          <cell r="AK39">
            <v>6294000</v>
          </cell>
          <cell r="AL39">
            <v>1490</v>
          </cell>
          <cell r="AM39">
            <v>33819</v>
          </cell>
          <cell r="AN39">
            <v>32710.523999999998</v>
          </cell>
          <cell r="AO39">
            <v>25674</v>
          </cell>
          <cell r="AP39">
            <v>24418.523999999998</v>
          </cell>
          <cell r="AQ39">
            <v>-879</v>
          </cell>
          <cell r="AR39">
            <v>887.55999999999949</v>
          </cell>
          <cell r="AS39">
            <v>0</v>
          </cell>
          <cell r="AT39">
            <v>0</v>
          </cell>
        </row>
        <row r="40">
          <cell r="D40" t="str">
            <v>E09000008</v>
          </cell>
          <cell r="E40">
            <v>9094.59</v>
          </cell>
          <cell r="F40">
            <v>9331.5669999999991</v>
          </cell>
          <cell r="G40">
            <v>9106.94</v>
          </cell>
          <cell r="H40">
            <v>10038.539000000001</v>
          </cell>
          <cell r="I40">
            <v>8935.4346750000004</v>
          </cell>
          <cell r="J40">
            <v>9168.2645775000001</v>
          </cell>
          <cell r="K40">
            <v>8947.56855</v>
          </cell>
          <cell r="L40">
            <v>9862.8645675000007</v>
          </cell>
          <cell r="M40">
            <v>9291</v>
          </cell>
          <cell r="N40" t="e">
            <v>#N/A</v>
          </cell>
          <cell r="O40">
            <v>0</v>
          </cell>
          <cell r="P40">
            <v>0</v>
          </cell>
          <cell r="Q40">
            <v>1.7499999999999787E-2</v>
          </cell>
          <cell r="R40">
            <v>657.50362999999197</v>
          </cell>
          <cell r="S40">
            <v>979680.40869998804</v>
          </cell>
          <cell r="T40">
            <v>159.15532499999972</v>
          </cell>
          <cell r="U40">
            <v>322.45774749999691</v>
          </cell>
          <cell r="V40">
            <v>481.82919749999928</v>
          </cell>
          <cell r="W40">
            <v>657.50362999999197</v>
          </cell>
          <cell r="X40">
            <v>237141.43424999958</v>
          </cell>
          <cell r="Y40">
            <v>243320.60952499579</v>
          </cell>
          <cell r="Z40">
            <v>237463.46050000354</v>
          </cell>
          <cell r="AA40">
            <v>261754.90442498913</v>
          </cell>
          <cell r="AB40">
            <v>-196.40999999999985</v>
          </cell>
          <cell r="AC40" t="e">
            <v>#N/A</v>
          </cell>
          <cell r="AD40">
            <v>0</v>
          </cell>
          <cell r="AE40">
            <v>0</v>
          </cell>
          <cell r="AF40">
            <v>0</v>
          </cell>
          <cell r="AG40">
            <v>0</v>
          </cell>
          <cell r="AH40">
            <v>0</v>
          </cell>
          <cell r="AI40">
            <v>0</v>
          </cell>
          <cell r="AJ40">
            <v>979680.40869998804</v>
          </cell>
          <cell r="AK40">
            <v>6213000</v>
          </cell>
          <cell r="AL40">
            <v>1490</v>
          </cell>
          <cell r="AM40">
            <v>37571.635999999999</v>
          </cell>
          <cell r="AN40">
            <v>36914.132370000007</v>
          </cell>
          <cell r="AO40">
            <v>28477.045999999998</v>
          </cell>
          <cell r="AP40">
            <v>27978.697695000003</v>
          </cell>
          <cell r="AQ40">
            <v>355.56532499999958</v>
          </cell>
          <cell r="AR40" t="e">
            <v>#N/A</v>
          </cell>
          <cell r="AS40">
            <v>0</v>
          </cell>
          <cell r="AT40">
            <v>0</v>
          </cell>
        </row>
        <row r="41">
          <cell r="D41" t="str">
            <v>E10000006</v>
          </cell>
          <cell r="E41">
            <v>14445</v>
          </cell>
          <cell r="F41">
            <v>14145</v>
          </cell>
          <cell r="G41">
            <v>13657</v>
          </cell>
          <cell r="H41">
            <v>14227</v>
          </cell>
          <cell r="I41">
            <v>14015</v>
          </cell>
          <cell r="J41">
            <v>14037</v>
          </cell>
          <cell r="K41">
            <v>13479</v>
          </cell>
          <cell r="L41">
            <v>13877</v>
          </cell>
          <cell r="M41">
            <v>13752</v>
          </cell>
          <cell r="N41">
            <v>13789</v>
          </cell>
          <cell r="O41">
            <v>0</v>
          </cell>
          <cell r="P41">
            <v>0</v>
          </cell>
          <cell r="Q41">
            <v>1.8875942911782413E-2</v>
          </cell>
          <cell r="R41">
            <v>1066</v>
          </cell>
          <cell r="S41">
            <v>1588340</v>
          </cell>
          <cell r="T41">
            <v>430</v>
          </cell>
          <cell r="U41">
            <v>538</v>
          </cell>
          <cell r="V41">
            <v>716</v>
          </cell>
          <cell r="W41">
            <v>1066</v>
          </cell>
          <cell r="X41">
            <v>640700</v>
          </cell>
          <cell r="Y41">
            <v>160920</v>
          </cell>
          <cell r="Z41">
            <v>265220</v>
          </cell>
          <cell r="AA41">
            <v>521500</v>
          </cell>
          <cell r="AB41">
            <v>693</v>
          </cell>
          <cell r="AC41">
            <v>356</v>
          </cell>
          <cell r="AD41">
            <v>0</v>
          </cell>
          <cell r="AE41">
            <v>0</v>
          </cell>
          <cell r="AF41">
            <v>640700</v>
          </cell>
          <cell r="AG41">
            <v>160920</v>
          </cell>
          <cell r="AH41">
            <v>0</v>
          </cell>
          <cell r="AI41">
            <v>0</v>
          </cell>
          <cell r="AJ41">
            <v>1588340</v>
          </cell>
          <cell r="AK41">
            <v>10408000</v>
          </cell>
          <cell r="AL41">
            <v>1490</v>
          </cell>
          <cell r="AM41">
            <v>56474</v>
          </cell>
          <cell r="AN41">
            <v>55408</v>
          </cell>
          <cell r="AO41">
            <v>42029</v>
          </cell>
          <cell r="AP41">
            <v>41393</v>
          </cell>
          <cell r="AQ41">
            <v>-263</v>
          </cell>
          <cell r="AR41">
            <v>248</v>
          </cell>
          <cell r="AS41">
            <v>0</v>
          </cell>
          <cell r="AT41">
            <v>0</v>
          </cell>
        </row>
        <row r="42">
          <cell r="D42" t="str">
            <v>E06000005</v>
          </cell>
          <cell r="E42">
            <v>3313</v>
          </cell>
          <cell r="F42">
            <v>3373</v>
          </cell>
          <cell r="G42">
            <v>3247</v>
          </cell>
          <cell r="H42">
            <v>3393</v>
          </cell>
          <cell r="I42">
            <v>3197</v>
          </cell>
          <cell r="J42">
            <v>3254</v>
          </cell>
          <cell r="K42">
            <v>3133</v>
          </cell>
          <cell r="L42">
            <v>3274</v>
          </cell>
          <cell r="M42">
            <v>3261</v>
          </cell>
          <cell r="N42">
            <v>3207</v>
          </cell>
          <cell r="O42">
            <v>0</v>
          </cell>
          <cell r="P42">
            <v>0</v>
          </cell>
          <cell r="Q42">
            <v>3.5119315623592974E-2</v>
          </cell>
          <cell r="R42">
            <v>468</v>
          </cell>
          <cell r="S42">
            <v>697320</v>
          </cell>
          <cell r="T42">
            <v>116</v>
          </cell>
          <cell r="U42">
            <v>235</v>
          </cell>
          <cell r="V42">
            <v>349</v>
          </cell>
          <cell r="W42">
            <v>468</v>
          </cell>
          <cell r="X42">
            <v>172840</v>
          </cell>
          <cell r="Y42">
            <v>177310</v>
          </cell>
          <cell r="Z42">
            <v>169860</v>
          </cell>
          <cell r="AA42">
            <v>177310</v>
          </cell>
          <cell r="AB42">
            <v>52</v>
          </cell>
          <cell r="AC42">
            <v>166</v>
          </cell>
          <cell r="AD42">
            <v>0</v>
          </cell>
          <cell r="AE42">
            <v>0</v>
          </cell>
          <cell r="AF42">
            <v>77480</v>
          </cell>
          <cell r="AG42">
            <v>247340</v>
          </cell>
          <cell r="AH42">
            <v>0</v>
          </cell>
          <cell r="AI42">
            <v>0</v>
          </cell>
          <cell r="AJ42">
            <v>697320</v>
          </cell>
          <cell r="AK42">
            <v>2074000</v>
          </cell>
          <cell r="AL42">
            <v>1490</v>
          </cell>
          <cell r="AM42">
            <v>13326</v>
          </cell>
          <cell r="AN42">
            <v>12858</v>
          </cell>
          <cell r="AO42">
            <v>10013</v>
          </cell>
          <cell r="AP42">
            <v>9661</v>
          </cell>
          <cell r="AQ42">
            <v>64</v>
          </cell>
          <cell r="AR42">
            <v>47</v>
          </cell>
          <cell r="AS42">
            <v>0</v>
          </cell>
          <cell r="AT42">
            <v>0</v>
          </cell>
        </row>
        <row r="43">
          <cell r="D43" t="str">
            <v>E06000015</v>
          </cell>
          <cell r="E43">
            <v>7099</v>
          </cell>
          <cell r="F43">
            <v>6959</v>
          </cell>
          <cell r="G43">
            <v>6930</v>
          </cell>
          <cell r="H43">
            <v>7236</v>
          </cell>
          <cell r="I43">
            <v>7080</v>
          </cell>
          <cell r="J43">
            <v>6536</v>
          </cell>
          <cell r="K43">
            <v>6808</v>
          </cell>
          <cell r="L43">
            <v>6808</v>
          </cell>
          <cell r="M43">
            <v>7005</v>
          </cell>
          <cell r="N43">
            <v>7080</v>
          </cell>
          <cell r="O43">
            <v>0</v>
          </cell>
          <cell r="P43">
            <v>0</v>
          </cell>
          <cell r="Q43">
            <v>3.5147392290249435E-2</v>
          </cell>
          <cell r="R43">
            <v>992</v>
          </cell>
          <cell r="S43">
            <v>1478080</v>
          </cell>
          <cell r="T43">
            <v>19</v>
          </cell>
          <cell r="U43">
            <v>442</v>
          </cell>
          <cell r="V43">
            <v>564</v>
          </cell>
          <cell r="W43">
            <v>992</v>
          </cell>
          <cell r="X43">
            <v>28310</v>
          </cell>
          <cell r="Y43">
            <v>630270</v>
          </cell>
          <cell r="Z43">
            <v>181780.00000000012</v>
          </cell>
          <cell r="AA43">
            <v>637719.99999999988</v>
          </cell>
          <cell r="AB43">
            <v>94</v>
          </cell>
          <cell r="AC43">
            <v>-121</v>
          </cell>
          <cell r="AD43">
            <v>0</v>
          </cell>
          <cell r="AE43">
            <v>0</v>
          </cell>
          <cell r="AF43">
            <v>28310</v>
          </cell>
          <cell r="AG43">
            <v>0</v>
          </cell>
          <cell r="AH43">
            <v>0</v>
          </cell>
          <cell r="AI43">
            <v>0</v>
          </cell>
          <cell r="AJ43">
            <v>1478080</v>
          </cell>
          <cell r="AK43">
            <v>4586000</v>
          </cell>
          <cell r="AL43">
            <v>1490</v>
          </cell>
          <cell r="AM43">
            <v>28224</v>
          </cell>
          <cell r="AN43">
            <v>27232</v>
          </cell>
          <cell r="AO43">
            <v>21125</v>
          </cell>
          <cell r="AP43">
            <v>20152</v>
          </cell>
          <cell r="AQ43">
            <v>-75</v>
          </cell>
          <cell r="AR43">
            <v>-544</v>
          </cell>
          <cell r="AS43">
            <v>0</v>
          </cell>
          <cell r="AT43">
            <v>0</v>
          </cell>
        </row>
        <row r="44">
          <cell r="D44" t="str">
            <v>E10000007</v>
          </cell>
          <cell r="E44">
            <v>23620</v>
          </cell>
          <cell r="F44">
            <v>23685.435487689767</v>
          </cell>
          <cell r="G44">
            <v>23606.137751057093</v>
          </cell>
          <cell r="H44">
            <v>24311.308076729736</v>
          </cell>
          <cell r="I44">
            <v>23908.565697903399</v>
          </cell>
          <cell r="J44">
            <v>22069.445259603137</v>
          </cell>
          <cell r="K44">
            <v>22989.005478753268</v>
          </cell>
          <cell r="L44">
            <v>22989.005478753268</v>
          </cell>
          <cell r="M44">
            <v>22840</v>
          </cell>
          <cell r="N44">
            <v>22838</v>
          </cell>
          <cell r="O44">
            <v>0</v>
          </cell>
          <cell r="P44">
            <v>0</v>
          </cell>
          <cell r="Q44">
            <v>3.4307504197865095E-2</v>
          </cell>
          <cell r="R44">
            <v>3266.8594004635233</v>
          </cell>
          <cell r="S44">
            <v>4867620.5066906493</v>
          </cell>
          <cell r="T44">
            <v>-288.56569790339927</v>
          </cell>
          <cell r="U44">
            <v>1327.4245301832343</v>
          </cell>
          <cell r="V44">
            <v>1944.556802487059</v>
          </cell>
          <cell r="W44">
            <v>3266.8594004635233</v>
          </cell>
          <cell r="X44">
            <v>0</v>
          </cell>
          <cell r="Y44">
            <v>1977862.5499730189</v>
          </cell>
          <cell r="Z44">
            <v>919527.08573269891</v>
          </cell>
          <cell r="AA44">
            <v>1970230.8709849315</v>
          </cell>
          <cell r="AB44">
            <v>780</v>
          </cell>
          <cell r="AC44">
            <v>847.43548768976689</v>
          </cell>
          <cell r="AD44">
            <v>0</v>
          </cell>
          <cell r="AE44">
            <v>0</v>
          </cell>
          <cell r="AF44">
            <v>0</v>
          </cell>
          <cell r="AG44">
            <v>1977862.5499730189</v>
          </cell>
          <cell r="AH44">
            <v>0</v>
          </cell>
          <cell r="AI44">
            <v>0</v>
          </cell>
          <cell r="AJ44">
            <v>4867620.5066906493</v>
          </cell>
          <cell r="AK44">
            <v>15070000</v>
          </cell>
          <cell r="AL44">
            <v>1490</v>
          </cell>
          <cell r="AM44">
            <v>95222.881315476596</v>
          </cell>
          <cell r="AN44">
            <v>91956.021915013072</v>
          </cell>
          <cell r="AO44">
            <v>71602.881315476596</v>
          </cell>
          <cell r="AP44">
            <v>68047.456217109677</v>
          </cell>
          <cell r="AQ44">
            <v>-1068.5656979033993</v>
          </cell>
          <cell r="AR44">
            <v>-768.55474039686305</v>
          </cell>
          <cell r="AS44">
            <v>0</v>
          </cell>
          <cell r="AT44">
            <v>0</v>
          </cell>
        </row>
        <row r="45">
          <cell r="D45" t="str">
            <v>E10000008</v>
          </cell>
          <cell r="E45">
            <v>19971</v>
          </cell>
          <cell r="F45">
            <v>19764</v>
          </cell>
          <cell r="G45">
            <v>20240</v>
          </cell>
          <cell r="H45">
            <v>20913</v>
          </cell>
          <cell r="I45">
            <v>18925</v>
          </cell>
          <cell r="J45">
            <v>18666</v>
          </cell>
          <cell r="K45">
            <v>19128</v>
          </cell>
          <cell r="L45">
            <v>19377</v>
          </cell>
          <cell r="M45">
            <v>20812</v>
          </cell>
          <cell r="N45">
            <v>19987</v>
          </cell>
          <cell r="O45">
            <v>0</v>
          </cell>
          <cell r="P45">
            <v>0</v>
          </cell>
          <cell r="Q45">
            <v>5.9242409257244583E-2</v>
          </cell>
          <cell r="R45">
            <v>4792</v>
          </cell>
          <cell r="S45">
            <v>7140080</v>
          </cell>
          <cell r="T45">
            <v>1046</v>
          </cell>
          <cell r="U45">
            <v>2144</v>
          </cell>
          <cell r="V45">
            <v>3256</v>
          </cell>
          <cell r="W45">
            <v>4792</v>
          </cell>
          <cell r="X45">
            <v>1558540</v>
          </cell>
          <cell r="Y45">
            <v>1636020</v>
          </cell>
          <cell r="Z45">
            <v>1656880</v>
          </cell>
          <cell r="AA45">
            <v>2288640</v>
          </cell>
          <cell r="AB45">
            <v>-841</v>
          </cell>
          <cell r="AC45">
            <v>-223</v>
          </cell>
          <cell r="AD45">
            <v>0</v>
          </cell>
          <cell r="AE45">
            <v>0</v>
          </cell>
          <cell r="AF45">
            <v>0</v>
          </cell>
          <cell r="AG45">
            <v>0</v>
          </cell>
          <cell r="AH45">
            <v>0</v>
          </cell>
          <cell r="AI45">
            <v>0</v>
          </cell>
          <cell r="AJ45">
            <v>7140080</v>
          </cell>
          <cell r="AK45">
            <v>14523000</v>
          </cell>
          <cell r="AL45">
            <v>1490</v>
          </cell>
          <cell r="AM45">
            <v>80888</v>
          </cell>
          <cell r="AN45">
            <v>76096</v>
          </cell>
          <cell r="AO45">
            <v>60917</v>
          </cell>
          <cell r="AP45">
            <v>57171</v>
          </cell>
          <cell r="AQ45">
            <v>1887</v>
          </cell>
          <cell r="AR45">
            <v>-1321</v>
          </cell>
          <cell r="AS45">
            <v>0</v>
          </cell>
          <cell r="AT45">
            <v>0</v>
          </cell>
        </row>
        <row r="46">
          <cell r="D46" t="str">
            <v>E08000017</v>
          </cell>
          <cell r="E46">
            <v>9509</v>
          </cell>
          <cell r="F46">
            <v>9349</v>
          </cell>
          <cell r="G46">
            <v>9160</v>
          </cell>
          <cell r="H46">
            <v>9825</v>
          </cell>
          <cell r="I46">
            <v>9176</v>
          </cell>
          <cell r="J46">
            <v>9022</v>
          </cell>
          <cell r="K46">
            <v>8839</v>
          </cell>
          <cell r="L46">
            <v>9481</v>
          </cell>
          <cell r="M46">
            <v>9486</v>
          </cell>
          <cell r="N46">
            <v>9149</v>
          </cell>
          <cell r="O46">
            <v>0</v>
          </cell>
          <cell r="P46">
            <v>0</v>
          </cell>
          <cell r="Q46">
            <v>3.501308035832254E-2</v>
          </cell>
          <cell r="R46">
            <v>1325</v>
          </cell>
          <cell r="S46">
            <v>749950</v>
          </cell>
          <cell r="T46">
            <v>333</v>
          </cell>
          <cell r="U46">
            <v>660</v>
          </cell>
          <cell r="V46">
            <v>981</v>
          </cell>
          <cell r="W46">
            <v>1325</v>
          </cell>
          <cell r="X46">
            <v>188478</v>
          </cell>
          <cell r="Y46">
            <v>185082</v>
          </cell>
          <cell r="Z46">
            <v>181686</v>
          </cell>
          <cell r="AA46">
            <v>194704</v>
          </cell>
          <cell r="AB46">
            <v>23</v>
          </cell>
          <cell r="AC46">
            <v>200</v>
          </cell>
          <cell r="AD46">
            <v>0</v>
          </cell>
          <cell r="AE46">
            <v>0</v>
          </cell>
          <cell r="AF46">
            <v>13018</v>
          </cell>
          <cell r="AG46">
            <v>113200</v>
          </cell>
          <cell r="AH46">
            <v>0</v>
          </cell>
          <cell r="AI46">
            <v>0</v>
          </cell>
          <cell r="AJ46">
            <v>749950</v>
          </cell>
          <cell r="AK46">
            <v>6381000</v>
          </cell>
          <cell r="AL46">
            <v>566</v>
          </cell>
          <cell r="AM46">
            <v>37843</v>
          </cell>
          <cell r="AN46">
            <v>36518</v>
          </cell>
          <cell r="AO46">
            <v>28334</v>
          </cell>
          <cell r="AP46">
            <v>27342</v>
          </cell>
          <cell r="AQ46">
            <v>310</v>
          </cell>
          <cell r="AR46">
            <v>-127</v>
          </cell>
          <cell r="AS46">
            <v>0</v>
          </cell>
          <cell r="AT46">
            <v>0</v>
          </cell>
        </row>
        <row r="47">
          <cell r="D47" t="str">
            <v>E10000009</v>
          </cell>
          <cell r="E47">
            <v>11594</v>
          </cell>
          <cell r="F47">
            <v>10595</v>
          </cell>
          <cell r="G47">
            <v>10763</v>
          </cell>
          <cell r="H47">
            <v>11152</v>
          </cell>
          <cell r="I47">
            <v>11833</v>
          </cell>
          <cell r="J47">
            <v>11044</v>
          </cell>
          <cell r="K47">
            <v>10602</v>
          </cell>
          <cell r="L47">
            <v>9911</v>
          </cell>
          <cell r="M47">
            <v>11827</v>
          </cell>
          <cell r="N47">
            <v>11771</v>
          </cell>
          <cell r="O47">
            <v>0</v>
          </cell>
          <cell r="P47">
            <v>0</v>
          </cell>
          <cell r="Q47">
            <v>1.6189007799746056E-2</v>
          </cell>
          <cell r="R47">
            <v>714</v>
          </cell>
          <cell r="S47">
            <v>539070</v>
          </cell>
          <cell r="T47">
            <v>-239</v>
          </cell>
          <cell r="U47">
            <v>-688</v>
          </cell>
          <cell r="V47">
            <v>-527</v>
          </cell>
          <cell r="W47">
            <v>714</v>
          </cell>
          <cell r="X47">
            <v>0</v>
          </cell>
          <cell r="Y47">
            <v>0</v>
          </cell>
          <cell r="Z47">
            <v>0</v>
          </cell>
          <cell r="AA47">
            <v>539070</v>
          </cell>
          <cell r="AB47">
            <v>-233</v>
          </cell>
          <cell r="AC47">
            <v>-1176</v>
          </cell>
          <cell r="AD47">
            <v>0</v>
          </cell>
          <cell r="AE47">
            <v>0</v>
          </cell>
          <cell r="AF47">
            <v>0</v>
          </cell>
          <cell r="AG47">
            <v>0</v>
          </cell>
          <cell r="AH47">
            <v>0</v>
          </cell>
          <cell r="AI47">
            <v>0</v>
          </cell>
          <cell r="AJ47">
            <v>539070</v>
          </cell>
          <cell r="AK47">
            <v>7910000</v>
          </cell>
          <cell r="AL47">
            <v>755</v>
          </cell>
          <cell r="AM47">
            <v>44104</v>
          </cell>
          <cell r="AN47">
            <v>43390</v>
          </cell>
          <cell r="AO47">
            <v>32510</v>
          </cell>
          <cell r="AP47">
            <v>31557</v>
          </cell>
          <cell r="AQ47">
            <v>-6</v>
          </cell>
          <cell r="AR47">
            <v>-727</v>
          </cell>
          <cell r="AS47">
            <v>0</v>
          </cell>
          <cell r="AT47">
            <v>0</v>
          </cell>
        </row>
        <row r="48">
          <cell r="D48" t="str">
            <v>E08000027</v>
          </cell>
          <cell r="E48">
            <v>9879</v>
          </cell>
          <cell r="F48">
            <v>9815</v>
          </cell>
          <cell r="G48">
            <v>10113</v>
          </cell>
          <cell r="H48">
            <v>10518</v>
          </cell>
          <cell r="I48">
            <v>9484</v>
          </cell>
          <cell r="J48">
            <v>9422</v>
          </cell>
          <cell r="K48">
            <v>9708</v>
          </cell>
          <cell r="L48">
            <v>10097</v>
          </cell>
          <cell r="M48">
            <v>9838</v>
          </cell>
          <cell r="N48">
            <v>10107</v>
          </cell>
          <cell r="O48">
            <v>0</v>
          </cell>
          <cell r="P48">
            <v>0</v>
          </cell>
          <cell r="Q48">
            <v>4.0024798512089274E-2</v>
          </cell>
          <cell r="R48">
            <v>1614</v>
          </cell>
          <cell r="S48">
            <v>2848710</v>
          </cell>
          <cell r="T48">
            <v>395</v>
          </cell>
          <cell r="U48">
            <v>788</v>
          </cell>
          <cell r="V48">
            <v>1193</v>
          </cell>
          <cell r="W48">
            <v>1614</v>
          </cell>
          <cell r="X48">
            <v>697175</v>
          </cell>
          <cell r="Y48">
            <v>693645</v>
          </cell>
          <cell r="Z48">
            <v>714825</v>
          </cell>
          <cell r="AA48">
            <v>743065</v>
          </cell>
          <cell r="AB48">
            <v>41</v>
          </cell>
          <cell r="AC48">
            <v>-292</v>
          </cell>
          <cell r="AD48">
            <v>0</v>
          </cell>
          <cell r="AE48">
            <v>0</v>
          </cell>
          <cell r="AF48">
            <v>72365</v>
          </cell>
          <cell r="AG48">
            <v>0</v>
          </cell>
          <cell r="AH48">
            <v>0</v>
          </cell>
          <cell r="AI48">
            <v>0</v>
          </cell>
          <cell r="AJ48">
            <v>2848710</v>
          </cell>
          <cell r="AK48">
            <v>5980000</v>
          </cell>
          <cell r="AL48">
            <v>1765</v>
          </cell>
          <cell r="AM48">
            <v>40325</v>
          </cell>
          <cell r="AN48">
            <v>38711</v>
          </cell>
          <cell r="AO48">
            <v>30446</v>
          </cell>
          <cell r="AP48">
            <v>29227</v>
          </cell>
          <cell r="AQ48">
            <v>354</v>
          </cell>
          <cell r="AR48">
            <v>-685</v>
          </cell>
          <cell r="AS48">
            <v>0</v>
          </cell>
          <cell r="AT48">
            <v>0</v>
          </cell>
        </row>
        <row r="49">
          <cell r="D49" t="str">
            <v>E09000009</v>
          </cell>
          <cell r="E49">
            <v>8194</v>
          </cell>
          <cell r="F49">
            <v>7529</v>
          </cell>
          <cell r="G49">
            <v>7608</v>
          </cell>
          <cell r="H49">
            <v>7604</v>
          </cell>
          <cell r="I49">
            <v>7453</v>
          </cell>
          <cell r="J49">
            <v>7734</v>
          </cell>
          <cell r="K49">
            <v>7818</v>
          </cell>
          <cell r="L49">
            <v>7777</v>
          </cell>
          <cell r="M49">
            <v>8588</v>
          </cell>
          <cell r="N49">
            <v>7602</v>
          </cell>
          <cell r="O49">
            <v>0</v>
          </cell>
          <cell r="P49">
            <v>0</v>
          </cell>
          <cell r="Q49">
            <v>4.9458542104412482E-3</v>
          </cell>
          <cell r="R49">
            <v>153</v>
          </cell>
          <cell r="S49">
            <v>230418</v>
          </cell>
          <cell r="T49">
            <v>741</v>
          </cell>
          <cell r="U49">
            <v>536</v>
          </cell>
          <cell r="V49">
            <v>326</v>
          </cell>
          <cell r="W49">
            <v>153</v>
          </cell>
          <cell r="X49">
            <v>230418</v>
          </cell>
          <cell r="Y49">
            <v>0</v>
          </cell>
          <cell r="Z49">
            <v>0</v>
          </cell>
          <cell r="AA49">
            <v>0</v>
          </cell>
          <cell r="AB49">
            <v>-394</v>
          </cell>
          <cell r="AC49">
            <v>-73</v>
          </cell>
          <cell r="AD49">
            <v>0</v>
          </cell>
          <cell r="AE49">
            <v>0</v>
          </cell>
          <cell r="AF49">
            <v>0</v>
          </cell>
          <cell r="AG49">
            <v>0</v>
          </cell>
          <cell r="AH49">
            <v>0</v>
          </cell>
          <cell r="AI49">
            <v>0</v>
          </cell>
          <cell r="AJ49">
            <v>230418</v>
          </cell>
          <cell r="AK49">
            <v>6440000</v>
          </cell>
          <cell r="AL49">
            <v>1506</v>
          </cell>
          <cell r="AM49">
            <v>30935</v>
          </cell>
          <cell r="AN49">
            <v>30782</v>
          </cell>
          <cell r="AO49">
            <v>22741</v>
          </cell>
          <cell r="AP49">
            <v>23329</v>
          </cell>
          <cell r="AQ49">
            <v>1135</v>
          </cell>
          <cell r="AR49">
            <v>132</v>
          </cell>
          <cell r="AS49">
            <v>0</v>
          </cell>
          <cell r="AT49">
            <v>0</v>
          </cell>
        </row>
        <row r="50">
          <cell r="D50" t="str">
            <v>E06000011</v>
          </cell>
          <cell r="E50">
            <v>7673</v>
          </cell>
          <cell r="F50">
            <v>7538</v>
          </cell>
          <cell r="G50">
            <v>7455</v>
          </cell>
          <cell r="H50">
            <v>7909</v>
          </cell>
          <cell r="I50">
            <v>7634</v>
          </cell>
          <cell r="J50">
            <v>7526</v>
          </cell>
          <cell r="K50">
            <v>7442</v>
          </cell>
          <cell r="L50">
            <v>7896</v>
          </cell>
          <cell r="M50">
            <v>8063</v>
          </cell>
          <cell r="N50">
            <v>6809</v>
          </cell>
          <cell r="O50">
            <v>0</v>
          </cell>
          <cell r="P50">
            <v>0</v>
          </cell>
          <cell r="Q50">
            <v>2.5183973834832381E-3</v>
          </cell>
          <cell r="R50">
            <v>77</v>
          </cell>
          <cell r="S50">
            <v>70840</v>
          </cell>
          <cell r="T50">
            <v>39</v>
          </cell>
          <cell r="U50">
            <v>51</v>
          </cell>
          <cell r="V50">
            <v>64</v>
          </cell>
          <cell r="W50">
            <v>77</v>
          </cell>
          <cell r="X50">
            <v>35879.999999999993</v>
          </cell>
          <cell r="Y50">
            <v>11040.000000000007</v>
          </cell>
          <cell r="Z50">
            <v>11960.000000000007</v>
          </cell>
          <cell r="AA50">
            <v>11959.999999999993</v>
          </cell>
          <cell r="AB50">
            <v>-390</v>
          </cell>
          <cell r="AC50">
            <v>729</v>
          </cell>
          <cell r="AD50">
            <v>0</v>
          </cell>
          <cell r="AE50">
            <v>0</v>
          </cell>
          <cell r="AF50">
            <v>0</v>
          </cell>
          <cell r="AG50">
            <v>46920</v>
          </cell>
          <cell r="AH50">
            <v>0</v>
          </cell>
          <cell r="AI50">
            <v>0</v>
          </cell>
          <cell r="AJ50">
            <v>70840</v>
          </cell>
          <cell r="AK50">
            <v>5916000</v>
          </cell>
          <cell r="AL50">
            <v>920</v>
          </cell>
          <cell r="AM50">
            <v>30575</v>
          </cell>
          <cell r="AN50">
            <v>30498</v>
          </cell>
          <cell r="AO50">
            <v>22902</v>
          </cell>
          <cell r="AP50">
            <v>22864</v>
          </cell>
          <cell r="AQ50">
            <v>429</v>
          </cell>
          <cell r="AR50">
            <v>717</v>
          </cell>
          <cell r="AS50">
            <v>0</v>
          </cell>
          <cell r="AT50">
            <v>0</v>
          </cell>
        </row>
        <row r="51">
          <cell r="D51" t="str">
            <v>E10000011</v>
          </cell>
          <cell r="E51">
            <v>12357</v>
          </cell>
          <cell r="F51">
            <v>12950</v>
          </cell>
          <cell r="G51">
            <v>12922</v>
          </cell>
          <cell r="H51">
            <v>13325</v>
          </cell>
          <cell r="I51">
            <v>12357</v>
          </cell>
          <cell r="J51">
            <v>12354</v>
          </cell>
          <cell r="K51">
            <v>12327</v>
          </cell>
          <cell r="L51">
            <v>12711</v>
          </cell>
          <cell r="M51">
            <v>12464</v>
          </cell>
          <cell r="N51">
            <v>12242</v>
          </cell>
          <cell r="O51">
            <v>0</v>
          </cell>
          <cell r="P51">
            <v>0</v>
          </cell>
          <cell r="Q51">
            <v>3.5011832253559375E-2</v>
          </cell>
          <cell r="R51">
            <v>1805</v>
          </cell>
          <cell r="S51">
            <v>2689450</v>
          </cell>
          <cell r="T51">
            <v>0</v>
          </cell>
          <cell r="U51">
            <v>596</v>
          </cell>
          <cell r="V51">
            <v>1191</v>
          </cell>
          <cell r="W51">
            <v>1805</v>
          </cell>
          <cell r="X51">
            <v>0</v>
          </cell>
          <cell r="Y51">
            <v>888040</v>
          </cell>
          <cell r="Z51">
            <v>886550</v>
          </cell>
          <cell r="AA51">
            <v>914860</v>
          </cell>
          <cell r="AB51">
            <v>-107</v>
          </cell>
          <cell r="AC51">
            <v>708</v>
          </cell>
          <cell r="AD51">
            <v>0</v>
          </cell>
          <cell r="AE51">
            <v>0</v>
          </cell>
          <cell r="AF51">
            <v>0</v>
          </cell>
          <cell r="AG51">
            <v>888040</v>
          </cell>
          <cell r="AH51">
            <v>0</v>
          </cell>
          <cell r="AI51">
            <v>0</v>
          </cell>
          <cell r="AJ51">
            <v>2689450</v>
          </cell>
          <cell r="AK51">
            <v>10564000</v>
          </cell>
          <cell r="AL51">
            <v>1490</v>
          </cell>
          <cell r="AM51">
            <v>51554</v>
          </cell>
          <cell r="AN51">
            <v>49749</v>
          </cell>
          <cell r="AO51">
            <v>39197</v>
          </cell>
          <cell r="AP51">
            <v>37392</v>
          </cell>
          <cell r="AQ51">
            <v>107</v>
          </cell>
          <cell r="AR51">
            <v>112</v>
          </cell>
          <cell r="AS51">
            <v>0</v>
          </cell>
          <cell r="AT51">
            <v>0</v>
          </cell>
        </row>
        <row r="52">
          <cell r="D52" t="str">
            <v>E09000010</v>
          </cell>
          <cell r="E52">
            <v>7258</v>
          </cell>
          <cell r="F52">
            <v>7122</v>
          </cell>
          <cell r="G52">
            <v>7377</v>
          </cell>
          <cell r="H52">
            <v>7751</v>
          </cell>
          <cell r="I52">
            <v>6970</v>
          </cell>
          <cell r="J52">
            <v>6874</v>
          </cell>
          <cell r="K52">
            <v>7133</v>
          </cell>
          <cell r="L52">
            <v>7498</v>
          </cell>
          <cell r="M52">
            <v>7128</v>
          </cell>
          <cell r="N52">
            <v>7695</v>
          </cell>
          <cell r="O52">
            <v>0</v>
          </cell>
          <cell r="P52">
            <v>0</v>
          </cell>
          <cell r="Q52">
            <v>3.5007455605259592E-2</v>
          </cell>
          <cell r="R52">
            <v>1033</v>
          </cell>
          <cell r="S52">
            <v>1539170</v>
          </cell>
          <cell r="T52">
            <v>288</v>
          </cell>
          <cell r="U52">
            <v>536</v>
          </cell>
          <cell r="V52">
            <v>780</v>
          </cell>
          <cell r="W52">
            <v>1033</v>
          </cell>
          <cell r="X52">
            <v>429120.00000000006</v>
          </cell>
          <cell r="Y52">
            <v>369520.00000000006</v>
          </cell>
          <cell r="Z52">
            <v>363559.99999999988</v>
          </cell>
          <cell r="AA52">
            <v>376970</v>
          </cell>
          <cell r="AB52">
            <v>130</v>
          </cell>
          <cell r="AC52">
            <v>-573</v>
          </cell>
          <cell r="AD52">
            <v>0</v>
          </cell>
          <cell r="AE52">
            <v>0</v>
          </cell>
          <cell r="AF52">
            <v>193699.99999999997</v>
          </cell>
          <cell r="AG52">
            <v>0</v>
          </cell>
          <cell r="AH52">
            <v>0</v>
          </cell>
          <cell r="AI52">
            <v>0</v>
          </cell>
          <cell r="AJ52">
            <v>1539170</v>
          </cell>
          <cell r="AK52">
            <v>5352000</v>
          </cell>
          <cell r="AL52">
            <v>1490</v>
          </cell>
          <cell r="AM52">
            <v>29508</v>
          </cell>
          <cell r="AN52">
            <v>28475</v>
          </cell>
          <cell r="AO52">
            <v>22250</v>
          </cell>
          <cell r="AP52">
            <v>21505</v>
          </cell>
          <cell r="AQ52">
            <v>158</v>
          </cell>
          <cell r="AR52">
            <v>-821</v>
          </cell>
          <cell r="AS52">
            <v>0</v>
          </cell>
          <cell r="AT52">
            <v>0</v>
          </cell>
        </row>
        <row r="53">
          <cell r="D53" t="str">
            <v>E10000012</v>
          </cell>
          <cell r="E53">
            <v>35187</v>
          </cell>
          <cell r="F53">
            <v>35825</v>
          </cell>
          <cell r="G53">
            <v>35567</v>
          </cell>
          <cell r="H53">
            <v>36547</v>
          </cell>
          <cell r="I53">
            <v>34579</v>
          </cell>
          <cell r="J53">
            <v>38678.591652287309</v>
          </cell>
          <cell r="K53">
            <v>38574.906085721777</v>
          </cell>
          <cell r="L53">
            <v>39590.395092801344</v>
          </cell>
          <cell r="M53">
            <v>34579</v>
          </cell>
          <cell r="N53">
            <v>36603</v>
          </cell>
          <cell r="O53">
            <v>0</v>
          </cell>
          <cell r="P53">
            <v>0</v>
          </cell>
          <cell r="Q53">
            <v>-5.7969151871850137E-2</v>
          </cell>
          <cell r="R53">
            <v>-8296.8928308104223</v>
          </cell>
          <cell r="S53">
            <v>0</v>
          </cell>
          <cell r="T53">
            <v>608</v>
          </cell>
          <cell r="U53">
            <v>-2245.5916522873158</v>
          </cell>
          <cell r="V53">
            <v>-5253.4977380090859</v>
          </cell>
          <cell r="W53">
            <v>-8296.8928308104223</v>
          </cell>
          <cell r="X53">
            <v>0</v>
          </cell>
          <cell r="Y53">
            <v>0</v>
          </cell>
          <cell r="Z53">
            <v>0</v>
          </cell>
          <cell r="AA53">
            <v>0</v>
          </cell>
          <cell r="AB53">
            <v>608</v>
          </cell>
          <cell r="AC53">
            <v>-778</v>
          </cell>
          <cell r="AD53">
            <v>0</v>
          </cell>
          <cell r="AE53">
            <v>0</v>
          </cell>
          <cell r="AF53">
            <v>0</v>
          </cell>
          <cell r="AG53">
            <v>0</v>
          </cell>
          <cell r="AH53">
            <v>0</v>
          </cell>
          <cell r="AI53">
            <v>0</v>
          </cell>
          <cell r="AJ53">
            <v>0</v>
          </cell>
          <cell r="AK53">
            <v>25129000</v>
          </cell>
          <cell r="AL53">
            <v>745</v>
          </cell>
          <cell r="AM53">
            <v>143126</v>
          </cell>
          <cell r="AN53">
            <v>151422.89283081042</v>
          </cell>
          <cell r="AO53">
            <v>107939</v>
          </cell>
          <cell r="AP53">
            <v>116843.89283081042</v>
          </cell>
          <cell r="AQ53">
            <v>0</v>
          </cell>
          <cell r="AR53">
            <v>2075.5916522873085</v>
          </cell>
          <cell r="AS53">
            <v>0</v>
          </cell>
          <cell r="AT53">
            <v>0</v>
          </cell>
        </row>
        <row r="54">
          <cell r="D54" t="str">
            <v>E08000037</v>
          </cell>
          <cell r="E54">
            <v>6584.4619056283818</v>
          </cell>
          <cell r="F54">
            <v>6396.3499790424312</v>
          </cell>
          <cell r="G54">
            <v>6571.2314262966056</v>
          </cell>
          <cell r="H54">
            <v>6935.1828697456185</v>
          </cell>
          <cell r="I54">
            <v>6386.9280484595301</v>
          </cell>
          <cell r="J54">
            <v>6204.4594796711581</v>
          </cell>
          <cell r="K54">
            <v>6374.0944835077071</v>
          </cell>
          <cell r="L54">
            <v>6727.12738365325</v>
          </cell>
          <cell r="M54">
            <v>6924</v>
          </cell>
          <cell r="N54">
            <v>6773</v>
          </cell>
          <cell r="O54">
            <v>0</v>
          </cell>
          <cell r="P54">
            <v>0</v>
          </cell>
          <cell r="Q54">
            <v>3.0000000000000058E-2</v>
          </cell>
          <cell r="R54">
            <v>794.61678542139271</v>
          </cell>
          <cell r="S54">
            <v>1183979.0102778752</v>
          </cell>
          <cell r="T54">
            <v>197.53385716885168</v>
          </cell>
          <cell r="U54">
            <v>389.42435654012479</v>
          </cell>
          <cell r="V54">
            <v>586.56129932902331</v>
          </cell>
          <cell r="W54">
            <v>794.61678542139271</v>
          </cell>
          <cell r="X54">
            <v>294325.44718158903</v>
          </cell>
          <cell r="Y54">
            <v>285916.84406319697</v>
          </cell>
          <cell r="Z54">
            <v>293734.04475545872</v>
          </cell>
          <cell r="AA54">
            <v>310002.67427763052</v>
          </cell>
          <cell r="AB54">
            <v>-339.53809437161817</v>
          </cell>
          <cell r="AC54">
            <v>-376.65002095756881</v>
          </cell>
          <cell r="AD54">
            <v>0</v>
          </cell>
          <cell r="AE54">
            <v>0</v>
          </cell>
          <cell r="AF54">
            <v>0</v>
          </cell>
          <cell r="AG54">
            <v>0</v>
          </cell>
          <cell r="AH54">
            <v>0</v>
          </cell>
          <cell r="AI54">
            <v>0</v>
          </cell>
          <cell r="AJ54">
            <v>1183979.0102778752</v>
          </cell>
          <cell r="AK54">
            <v>4531000</v>
          </cell>
          <cell r="AL54">
            <v>1490</v>
          </cell>
          <cell r="AM54">
            <v>26487.226180713038</v>
          </cell>
          <cell r="AN54">
            <v>25692.609395291645</v>
          </cell>
          <cell r="AO54">
            <v>19902.764275084657</v>
          </cell>
          <cell r="AP54">
            <v>19305.681346832116</v>
          </cell>
          <cell r="AQ54">
            <v>537.07195154046985</v>
          </cell>
          <cell r="AR54">
            <v>-568.54052032884192</v>
          </cell>
          <cell r="AS54">
            <v>0</v>
          </cell>
          <cell r="AT54">
            <v>0</v>
          </cell>
        </row>
        <row r="55">
          <cell r="D55" t="str">
            <v>E10000013</v>
          </cell>
          <cell r="E55">
            <v>14527</v>
          </cell>
          <cell r="F55">
            <v>14530</v>
          </cell>
          <cell r="G55">
            <v>13980</v>
          </cell>
          <cell r="H55">
            <v>14617</v>
          </cell>
          <cell r="I55">
            <v>14612</v>
          </cell>
          <cell r="J55">
            <v>14165</v>
          </cell>
          <cell r="K55">
            <v>13609</v>
          </cell>
          <cell r="L55">
            <v>14228</v>
          </cell>
          <cell r="M55">
            <v>14461</v>
          </cell>
          <cell r="N55">
            <v>14273</v>
          </cell>
          <cell r="O55">
            <v>0</v>
          </cell>
          <cell r="P55">
            <v>0</v>
          </cell>
          <cell r="Q55">
            <v>1.8038644326499462E-2</v>
          </cell>
          <cell r="R55">
            <v>1040</v>
          </cell>
          <cell r="S55">
            <v>1724143.2</v>
          </cell>
          <cell r="T55">
            <v>-85</v>
          </cell>
          <cell r="U55">
            <v>280</v>
          </cell>
          <cell r="V55">
            <v>651</v>
          </cell>
          <cell r="W55">
            <v>1040</v>
          </cell>
          <cell r="X55">
            <v>0</v>
          </cell>
          <cell r="Y55">
            <v>464192.39999999997</v>
          </cell>
          <cell r="Z55">
            <v>615054.93000000017</v>
          </cell>
          <cell r="AA55">
            <v>644895.86999999988</v>
          </cell>
          <cell r="AB55">
            <v>66</v>
          </cell>
          <cell r="AC55">
            <v>257</v>
          </cell>
          <cell r="AD55">
            <v>0</v>
          </cell>
          <cell r="AE55">
            <v>0</v>
          </cell>
          <cell r="AF55">
            <v>0</v>
          </cell>
          <cell r="AG55">
            <v>464192.39999999997</v>
          </cell>
          <cell r="AH55">
            <v>0</v>
          </cell>
          <cell r="AI55">
            <v>0</v>
          </cell>
          <cell r="AJ55">
            <v>1724143.2</v>
          </cell>
          <cell r="AK55">
            <v>10401000</v>
          </cell>
          <cell r="AL55">
            <v>1657.83</v>
          </cell>
          <cell r="AM55">
            <v>57654</v>
          </cell>
          <cell r="AN55">
            <v>56614</v>
          </cell>
          <cell r="AO55">
            <v>43127</v>
          </cell>
          <cell r="AP55">
            <v>42002</v>
          </cell>
          <cell r="AQ55">
            <v>-151</v>
          </cell>
          <cell r="AR55">
            <v>-108</v>
          </cell>
          <cell r="AS55">
            <v>0</v>
          </cell>
          <cell r="AT55">
            <v>0</v>
          </cell>
        </row>
        <row r="56">
          <cell r="D56" t="str">
            <v>E09000011</v>
          </cell>
          <cell r="E56">
            <v>8308</v>
          </cell>
          <cell r="F56">
            <v>8173</v>
          </cell>
          <cell r="G56">
            <v>7947</v>
          </cell>
          <cell r="H56">
            <v>8752</v>
          </cell>
          <cell r="I56">
            <v>8607.5</v>
          </cell>
          <cell r="J56">
            <v>8467.6</v>
          </cell>
          <cell r="K56">
            <v>8233.5</v>
          </cell>
          <cell r="L56">
            <v>9067.5</v>
          </cell>
          <cell r="M56">
            <v>8226</v>
          </cell>
          <cell r="N56">
            <v>8623</v>
          </cell>
          <cell r="O56">
            <v>0</v>
          </cell>
          <cell r="P56">
            <v>0</v>
          </cell>
          <cell r="Q56">
            <v>-3.6048824593128345E-2</v>
          </cell>
          <cell r="R56">
            <v>-1196.0999999999985</v>
          </cell>
          <cell r="S56">
            <v>0</v>
          </cell>
          <cell r="T56">
            <v>-299.5</v>
          </cell>
          <cell r="U56">
            <v>-594.09999999999854</v>
          </cell>
          <cell r="V56">
            <v>-880.59999999999854</v>
          </cell>
          <cell r="W56">
            <v>-1196.0999999999985</v>
          </cell>
          <cell r="X56">
            <v>0</v>
          </cell>
          <cell r="Y56">
            <v>0</v>
          </cell>
          <cell r="Z56">
            <v>0</v>
          </cell>
          <cell r="AA56">
            <v>0</v>
          </cell>
          <cell r="AB56">
            <v>82</v>
          </cell>
          <cell r="AC56">
            <v>-450</v>
          </cell>
          <cell r="AD56">
            <v>0</v>
          </cell>
          <cell r="AE56">
            <v>0</v>
          </cell>
          <cell r="AF56">
            <v>0</v>
          </cell>
          <cell r="AG56">
            <v>0</v>
          </cell>
          <cell r="AH56">
            <v>0</v>
          </cell>
          <cell r="AI56">
            <v>0</v>
          </cell>
          <cell r="AJ56">
            <v>0</v>
          </cell>
          <cell r="AK56">
            <v>5205000</v>
          </cell>
          <cell r="AL56">
            <v>2136</v>
          </cell>
          <cell r="AM56">
            <v>33180</v>
          </cell>
          <cell r="AN56">
            <v>34376.1</v>
          </cell>
          <cell r="AO56">
            <v>24872</v>
          </cell>
          <cell r="AP56">
            <v>25768.6</v>
          </cell>
          <cell r="AQ56">
            <v>-381.5</v>
          </cell>
          <cell r="AR56">
            <v>-155.39999999999964</v>
          </cell>
          <cell r="AS56">
            <v>0</v>
          </cell>
          <cell r="AT56">
            <v>0</v>
          </cell>
        </row>
        <row r="57">
          <cell r="D57" t="str">
            <v>E09000012</v>
          </cell>
          <cell r="E57">
            <v>5361</v>
          </cell>
          <cell r="F57">
            <v>5130</v>
          </cell>
          <cell r="G57">
            <v>5235</v>
          </cell>
          <cell r="H57">
            <v>4972</v>
          </cell>
          <cell r="I57">
            <v>5009</v>
          </cell>
          <cell r="J57">
            <v>5255</v>
          </cell>
          <cell r="K57">
            <v>5017</v>
          </cell>
          <cell r="L57">
            <v>5013</v>
          </cell>
          <cell r="M57">
            <v>5009</v>
          </cell>
          <cell r="N57">
            <v>5026</v>
          </cell>
          <cell r="O57">
            <v>0</v>
          </cell>
          <cell r="P57">
            <v>0</v>
          </cell>
          <cell r="Q57">
            <v>1.9518794086385158E-2</v>
          </cell>
          <cell r="R57">
            <v>404</v>
          </cell>
          <cell r="S57">
            <v>601960</v>
          </cell>
          <cell r="T57">
            <v>352</v>
          </cell>
          <cell r="U57">
            <v>227</v>
          </cell>
          <cell r="V57">
            <v>445</v>
          </cell>
          <cell r="W57">
            <v>404</v>
          </cell>
          <cell r="X57">
            <v>524480</v>
          </cell>
          <cell r="Y57">
            <v>0</v>
          </cell>
          <cell r="Z57">
            <v>77480</v>
          </cell>
          <cell r="AA57">
            <v>0</v>
          </cell>
          <cell r="AB57">
            <v>352</v>
          </cell>
          <cell r="AC57">
            <v>104</v>
          </cell>
          <cell r="AD57">
            <v>0</v>
          </cell>
          <cell r="AE57">
            <v>0</v>
          </cell>
          <cell r="AF57">
            <v>524480</v>
          </cell>
          <cell r="AG57">
            <v>0</v>
          </cell>
          <cell r="AH57">
            <v>0</v>
          </cell>
          <cell r="AI57">
            <v>0</v>
          </cell>
          <cell r="AJ57">
            <v>601960</v>
          </cell>
          <cell r="AK57">
            <v>5390000</v>
          </cell>
          <cell r="AL57">
            <v>1490</v>
          </cell>
          <cell r="AM57">
            <v>20698</v>
          </cell>
          <cell r="AN57">
            <v>20294</v>
          </cell>
          <cell r="AO57">
            <v>15337</v>
          </cell>
          <cell r="AP57">
            <v>15285</v>
          </cell>
          <cell r="AQ57">
            <v>0</v>
          </cell>
          <cell r="AR57">
            <v>229</v>
          </cell>
          <cell r="AS57">
            <v>0</v>
          </cell>
          <cell r="AT57">
            <v>0</v>
          </cell>
        </row>
        <row r="58">
          <cell r="D58" t="str">
            <v>E06000006</v>
          </cell>
          <cell r="E58">
            <v>4477</v>
          </cell>
          <cell r="F58">
            <v>4439</v>
          </cell>
          <cell r="G58">
            <v>4440</v>
          </cell>
          <cell r="H58">
            <v>4618</v>
          </cell>
          <cell r="I58">
            <v>4548</v>
          </cell>
          <cell r="J58">
            <v>4292</v>
          </cell>
          <cell r="K58">
            <v>4293</v>
          </cell>
          <cell r="L58">
            <v>4466</v>
          </cell>
          <cell r="M58">
            <v>4548</v>
          </cell>
          <cell r="N58">
            <v>4128</v>
          </cell>
          <cell r="O58">
            <v>0</v>
          </cell>
          <cell r="P58">
            <v>0</v>
          </cell>
          <cell r="Q58">
            <v>2.0863469455880718E-2</v>
          </cell>
          <cell r="R58">
            <v>375</v>
          </cell>
          <cell r="S58">
            <v>558750</v>
          </cell>
          <cell r="T58">
            <v>-71</v>
          </cell>
          <cell r="U58">
            <v>76</v>
          </cell>
          <cell r="V58">
            <v>223</v>
          </cell>
          <cell r="W58">
            <v>375</v>
          </cell>
          <cell r="X58">
            <v>0</v>
          </cell>
          <cell r="Y58">
            <v>113240</v>
          </cell>
          <cell r="Z58">
            <v>219030</v>
          </cell>
          <cell r="AA58">
            <v>226480</v>
          </cell>
          <cell r="AB58">
            <v>-71</v>
          </cell>
          <cell r="AC58">
            <v>311</v>
          </cell>
          <cell r="AD58">
            <v>0</v>
          </cell>
          <cell r="AE58">
            <v>0</v>
          </cell>
          <cell r="AF58">
            <v>0</v>
          </cell>
          <cell r="AG58">
            <v>113240</v>
          </cell>
          <cell r="AH58">
            <v>0</v>
          </cell>
          <cell r="AI58">
            <v>0</v>
          </cell>
          <cell r="AJ58">
            <v>558750</v>
          </cell>
          <cell r="AK58">
            <v>2732000</v>
          </cell>
          <cell r="AL58">
            <v>1490</v>
          </cell>
          <cell r="AM58">
            <v>17974</v>
          </cell>
          <cell r="AN58">
            <v>17599</v>
          </cell>
          <cell r="AO58">
            <v>13497</v>
          </cell>
          <cell r="AP58">
            <v>13051</v>
          </cell>
          <cell r="AQ58">
            <v>0</v>
          </cell>
          <cell r="AR58">
            <v>164</v>
          </cell>
          <cell r="AS58">
            <v>0</v>
          </cell>
          <cell r="AT58">
            <v>0</v>
          </cell>
        </row>
        <row r="59">
          <cell r="D59" t="str">
            <v>E09000013</v>
          </cell>
          <cell r="E59">
            <v>3965</v>
          </cell>
          <cell r="F59">
            <v>3977</v>
          </cell>
          <cell r="G59">
            <v>4020</v>
          </cell>
          <cell r="H59">
            <v>4019</v>
          </cell>
          <cell r="I59">
            <v>3934</v>
          </cell>
          <cell r="J59">
            <v>4098</v>
          </cell>
          <cell r="K59">
            <v>4138</v>
          </cell>
          <cell r="L59">
            <v>4103</v>
          </cell>
          <cell r="M59">
            <v>4205</v>
          </cell>
          <cell r="N59">
            <v>3691</v>
          </cell>
          <cell r="O59">
            <v>0</v>
          </cell>
          <cell r="P59">
            <v>0</v>
          </cell>
          <cell r="Q59">
            <v>-1.8271697640948627E-2</v>
          </cell>
          <cell r="R59">
            <v>-292</v>
          </cell>
          <cell r="S59">
            <v>0</v>
          </cell>
          <cell r="T59">
            <v>31</v>
          </cell>
          <cell r="U59">
            <v>-90</v>
          </cell>
          <cell r="V59">
            <v>-208</v>
          </cell>
          <cell r="W59">
            <v>-292</v>
          </cell>
          <cell r="X59">
            <v>0</v>
          </cell>
          <cell r="Y59">
            <v>0</v>
          </cell>
          <cell r="Z59">
            <v>0</v>
          </cell>
          <cell r="AA59">
            <v>0</v>
          </cell>
          <cell r="AB59">
            <v>-240</v>
          </cell>
          <cell r="AC59">
            <v>286</v>
          </cell>
          <cell r="AD59">
            <v>0</v>
          </cell>
          <cell r="AE59">
            <v>0</v>
          </cell>
          <cell r="AF59">
            <v>0</v>
          </cell>
          <cell r="AG59">
            <v>0</v>
          </cell>
          <cell r="AH59">
            <v>0</v>
          </cell>
          <cell r="AI59">
            <v>0</v>
          </cell>
          <cell r="AJ59">
            <v>0</v>
          </cell>
          <cell r="AK59">
            <v>3800000</v>
          </cell>
          <cell r="AL59">
            <v>1745.3801100000001</v>
          </cell>
          <cell r="AM59">
            <v>15981</v>
          </cell>
          <cell r="AN59">
            <v>16273</v>
          </cell>
          <cell r="AO59">
            <v>12016</v>
          </cell>
          <cell r="AP59">
            <v>12339</v>
          </cell>
          <cell r="AQ59">
            <v>271</v>
          </cell>
          <cell r="AR59">
            <v>407</v>
          </cell>
          <cell r="AS59">
            <v>0</v>
          </cell>
          <cell r="AT59">
            <v>0</v>
          </cell>
        </row>
        <row r="60">
          <cell r="D60" t="str">
            <v>E10000014</v>
          </cell>
          <cell r="E60">
            <v>30669</v>
          </cell>
          <cell r="F60">
            <v>30414</v>
          </cell>
          <cell r="G60">
            <v>30274</v>
          </cell>
          <cell r="H60">
            <v>31316</v>
          </cell>
          <cell r="I60">
            <v>31128</v>
          </cell>
          <cell r="J60">
            <v>31107</v>
          </cell>
          <cell r="K60">
            <v>30990</v>
          </cell>
          <cell r="L60">
            <v>31914</v>
          </cell>
          <cell r="M60">
            <v>29171</v>
          </cell>
          <cell r="N60">
            <v>28760</v>
          </cell>
          <cell r="O60">
            <v>0</v>
          </cell>
          <cell r="P60">
            <v>0</v>
          </cell>
          <cell r="Q60">
            <v>-2.0102222983052507E-2</v>
          </cell>
          <cell r="R60">
            <v>-2466</v>
          </cell>
          <cell r="S60">
            <v>0</v>
          </cell>
          <cell r="T60">
            <v>-459</v>
          </cell>
          <cell r="U60">
            <v>-1152</v>
          </cell>
          <cell r="V60">
            <v>-1868</v>
          </cell>
          <cell r="W60">
            <v>-2466</v>
          </cell>
          <cell r="X60">
            <v>0</v>
          </cell>
          <cell r="Y60">
            <v>0</v>
          </cell>
          <cell r="Z60">
            <v>0</v>
          </cell>
          <cell r="AA60">
            <v>0</v>
          </cell>
          <cell r="AB60">
            <v>1498</v>
          </cell>
          <cell r="AC60">
            <v>1654</v>
          </cell>
          <cell r="AD60">
            <v>0</v>
          </cell>
          <cell r="AE60">
            <v>0</v>
          </cell>
          <cell r="AF60">
            <v>0</v>
          </cell>
          <cell r="AG60">
            <v>0</v>
          </cell>
          <cell r="AH60">
            <v>0</v>
          </cell>
          <cell r="AI60">
            <v>0</v>
          </cell>
          <cell r="AJ60">
            <v>0</v>
          </cell>
          <cell r="AK60">
            <v>21047000</v>
          </cell>
          <cell r="AL60">
            <v>1490</v>
          </cell>
          <cell r="AM60">
            <v>122673</v>
          </cell>
          <cell r="AN60">
            <v>125139</v>
          </cell>
          <cell r="AO60">
            <v>92004</v>
          </cell>
          <cell r="AP60">
            <v>94011</v>
          </cell>
          <cell r="AQ60">
            <v>-1957</v>
          </cell>
          <cell r="AR60">
            <v>2347</v>
          </cell>
          <cell r="AS60">
            <v>0</v>
          </cell>
          <cell r="AT60">
            <v>0</v>
          </cell>
        </row>
        <row r="61">
          <cell r="D61" t="str">
            <v>E09000014</v>
          </cell>
          <cell r="E61">
            <v>5567</v>
          </cell>
          <cell r="F61">
            <v>5934</v>
          </cell>
          <cell r="G61">
            <v>5509</v>
          </cell>
          <cell r="H61">
            <v>5699</v>
          </cell>
          <cell r="I61">
            <v>5483.4949999999999</v>
          </cell>
          <cell r="J61">
            <v>5844.99</v>
          </cell>
          <cell r="K61">
            <v>5426.3649999999998</v>
          </cell>
          <cell r="L61">
            <v>5613.5150000000003</v>
          </cell>
          <cell r="M61">
            <v>5459</v>
          </cell>
          <cell r="N61">
            <v>5684</v>
          </cell>
          <cell r="O61">
            <v>0</v>
          </cell>
          <cell r="P61">
            <v>0</v>
          </cell>
          <cell r="Q61">
            <v>1.500000000000009E-2</v>
          </cell>
          <cell r="R61">
            <v>340.63500000000204</v>
          </cell>
          <cell r="S61">
            <v>602923.95000000356</v>
          </cell>
          <cell r="T61">
            <v>83.505000000000109</v>
          </cell>
          <cell r="U61">
            <v>172.51499999999942</v>
          </cell>
          <cell r="V61">
            <v>255.15000000000146</v>
          </cell>
          <cell r="W61">
            <v>340.63500000000204</v>
          </cell>
          <cell r="X61">
            <v>147803.85000000018</v>
          </cell>
          <cell r="Y61">
            <v>157547.69999999876</v>
          </cell>
          <cell r="Z61">
            <v>146263.95000000362</v>
          </cell>
          <cell r="AA61">
            <v>151308.450000001</v>
          </cell>
          <cell r="AB61">
            <v>108</v>
          </cell>
          <cell r="AC61">
            <v>250</v>
          </cell>
          <cell r="AD61">
            <v>0</v>
          </cell>
          <cell r="AE61">
            <v>0</v>
          </cell>
          <cell r="AF61">
            <v>147803.85000000018</v>
          </cell>
          <cell r="AG61">
            <v>157547.69999999876</v>
          </cell>
          <cell r="AH61">
            <v>0</v>
          </cell>
          <cell r="AI61">
            <v>0</v>
          </cell>
          <cell r="AJ61">
            <v>602923.95000000356</v>
          </cell>
          <cell r="AK61">
            <v>4761000</v>
          </cell>
          <cell r="AL61">
            <v>1770</v>
          </cell>
          <cell r="AM61">
            <v>22709</v>
          </cell>
          <cell r="AN61">
            <v>22368.364999999998</v>
          </cell>
          <cell r="AO61">
            <v>17142</v>
          </cell>
          <cell r="AP61">
            <v>16884.87</v>
          </cell>
          <cell r="AQ61">
            <v>-24.494999999999891</v>
          </cell>
          <cell r="AR61">
            <v>160.98999999999978</v>
          </cell>
          <cell r="AS61">
            <v>0</v>
          </cell>
          <cell r="AT61">
            <v>0</v>
          </cell>
        </row>
        <row r="62">
          <cell r="D62" t="str">
            <v>E09000015</v>
          </cell>
          <cell r="E62">
            <v>5432</v>
          </cell>
          <cell r="F62">
            <v>5385</v>
          </cell>
          <cell r="G62">
            <v>5198</v>
          </cell>
          <cell r="H62">
            <v>5265</v>
          </cell>
          <cell r="I62">
            <v>4960</v>
          </cell>
          <cell r="J62">
            <v>5486.2379999999994</v>
          </cell>
          <cell r="K62">
            <v>5295.7223999999997</v>
          </cell>
          <cell r="L62">
            <v>5363.982</v>
          </cell>
          <cell r="M62">
            <v>4960</v>
          </cell>
          <cell r="N62">
            <v>4881</v>
          </cell>
          <cell r="O62">
            <v>0</v>
          </cell>
          <cell r="P62">
            <v>0</v>
          </cell>
          <cell r="Q62">
            <v>8.1793984962406051E-3</v>
          </cell>
          <cell r="R62">
            <v>174.05760000000009</v>
          </cell>
          <cell r="S62">
            <v>129672.91200000007</v>
          </cell>
          <cell r="T62">
            <v>472</v>
          </cell>
          <cell r="U62">
            <v>370.76200000000063</v>
          </cell>
          <cell r="V62">
            <v>273.03960000000006</v>
          </cell>
          <cell r="W62">
            <v>174.05760000000009</v>
          </cell>
          <cell r="X62">
            <v>129672.91200000007</v>
          </cell>
          <cell r="Y62">
            <v>0</v>
          </cell>
          <cell r="Z62">
            <v>0</v>
          </cell>
          <cell r="AA62">
            <v>0</v>
          </cell>
          <cell r="AB62">
            <v>472</v>
          </cell>
          <cell r="AC62">
            <v>504</v>
          </cell>
          <cell r="AD62">
            <v>0</v>
          </cell>
          <cell r="AE62">
            <v>0</v>
          </cell>
          <cell r="AF62">
            <v>129672.91200000007</v>
          </cell>
          <cell r="AG62">
            <v>0</v>
          </cell>
          <cell r="AH62">
            <v>0</v>
          </cell>
          <cell r="AI62">
            <v>0</v>
          </cell>
          <cell r="AJ62">
            <v>129672.91200000007</v>
          </cell>
          <cell r="AK62">
            <v>3810000</v>
          </cell>
          <cell r="AL62">
            <v>745</v>
          </cell>
          <cell r="AM62">
            <v>21280</v>
          </cell>
          <cell r="AN62">
            <v>21105.9424</v>
          </cell>
          <cell r="AO62">
            <v>15848</v>
          </cell>
          <cell r="AP62">
            <v>16145.9424</v>
          </cell>
          <cell r="AQ62">
            <v>0</v>
          </cell>
          <cell r="AR62">
            <v>605.23799999999937</v>
          </cell>
          <cell r="AS62">
            <v>0</v>
          </cell>
          <cell r="AT62">
            <v>0</v>
          </cell>
        </row>
        <row r="63">
          <cell r="D63" t="str">
            <v>E06000001</v>
          </cell>
          <cell r="E63">
            <v>2349</v>
          </cell>
          <cell r="F63">
            <v>2372</v>
          </cell>
          <cell r="G63">
            <v>2358</v>
          </cell>
          <cell r="H63">
            <v>2496</v>
          </cell>
          <cell r="I63">
            <v>2409</v>
          </cell>
          <cell r="J63">
            <v>2241</v>
          </cell>
          <cell r="K63">
            <v>2227</v>
          </cell>
          <cell r="L63">
            <v>2362</v>
          </cell>
          <cell r="M63">
            <v>2318</v>
          </cell>
          <cell r="N63">
            <v>2252.3993451109</v>
          </cell>
          <cell r="O63">
            <v>0</v>
          </cell>
          <cell r="P63">
            <v>0</v>
          </cell>
          <cell r="Q63">
            <v>3.5091383812010442E-2</v>
          </cell>
          <cell r="R63">
            <v>336</v>
          </cell>
          <cell r="S63">
            <v>500640</v>
          </cell>
          <cell r="T63">
            <v>-60</v>
          </cell>
          <cell r="U63">
            <v>71</v>
          </cell>
          <cell r="V63">
            <v>202</v>
          </cell>
          <cell r="W63">
            <v>336</v>
          </cell>
          <cell r="X63">
            <v>0</v>
          </cell>
          <cell r="Y63">
            <v>105790</v>
          </cell>
          <cell r="Z63">
            <v>195190</v>
          </cell>
          <cell r="AA63">
            <v>199660</v>
          </cell>
          <cell r="AB63">
            <v>31</v>
          </cell>
          <cell r="AC63">
            <v>119.60065488910004</v>
          </cell>
          <cell r="AD63">
            <v>0</v>
          </cell>
          <cell r="AE63">
            <v>0</v>
          </cell>
          <cell r="AF63">
            <v>0</v>
          </cell>
          <cell r="AG63">
            <v>105790</v>
          </cell>
          <cell r="AH63">
            <v>0</v>
          </cell>
          <cell r="AI63">
            <v>0</v>
          </cell>
          <cell r="AJ63">
            <v>500640</v>
          </cell>
          <cell r="AK63">
            <v>1922000</v>
          </cell>
          <cell r="AL63">
            <v>1490</v>
          </cell>
          <cell r="AM63">
            <v>9575</v>
          </cell>
          <cell r="AN63">
            <v>9239</v>
          </cell>
          <cell r="AO63">
            <v>7226</v>
          </cell>
          <cell r="AP63">
            <v>6830</v>
          </cell>
          <cell r="AQ63">
            <v>-91</v>
          </cell>
          <cell r="AR63">
            <v>-11.399345110899958</v>
          </cell>
          <cell r="AS63">
            <v>0</v>
          </cell>
          <cell r="AT63">
            <v>0</v>
          </cell>
        </row>
        <row r="64">
          <cell r="D64" t="str">
            <v>E09000016</v>
          </cell>
          <cell r="E64">
            <v>5373.662795267639</v>
          </cell>
          <cell r="F64">
            <v>5726.9696779269743</v>
          </cell>
          <cell r="G64">
            <v>5952.8208573304273</v>
          </cell>
          <cell r="H64">
            <v>5964.7530644919698</v>
          </cell>
          <cell r="I64">
            <v>5239.3212253859483</v>
          </cell>
          <cell r="J64">
            <v>5583.7954359788</v>
          </cell>
          <cell r="K64">
            <v>5804.0003358971662</v>
          </cell>
          <cell r="L64">
            <v>5815.6342378796708</v>
          </cell>
          <cell r="M64">
            <v>5823.8445988973635</v>
          </cell>
          <cell r="N64">
            <v>6754</v>
          </cell>
          <cell r="O64">
            <v>0</v>
          </cell>
          <cell r="P64">
            <v>0</v>
          </cell>
          <cell r="Q64">
            <v>2.5000000000000033E-2</v>
          </cell>
          <cell r="R64">
            <v>575.45515987542603</v>
          </cell>
          <cell r="S64">
            <v>857428.18821438483</v>
          </cell>
          <cell r="T64">
            <v>134.3415698816907</v>
          </cell>
          <cell r="U64">
            <v>277.51581182986592</v>
          </cell>
          <cell r="V64">
            <v>426.33633326312702</v>
          </cell>
          <cell r="W64">
            <v>575.45515987542603</v>
          </cell>
          <cell r="X64">
            <v>200168.93912371914</v>
          </cell>
          <cell r="Y64">
            <v>213329.62050278109</v>
          </cell>
          <cell r="Z64">
            <v>221742.57693555905</v>
          </cell>
          <cell r="AA64">
            <v>222187.05165232555</v>
          </cell>
          <cell r="AB64">
            <v>-450.18180362972453</v>
          </cell>
          <cell r="AC64">
            <v>-1027.0303220730257</v>
          </cell>
          <cell r="AD64">
            <v>0</v>
          </cell>
          <cell r="AE64">
            <v>0</v>
          </cell>
          <cell r="AF64">
            <v>0</v>
          </cell>
          <cell r="AG64">
            <v>0</v>
          </cell>
          <cell r="AH64">
            <v>0</v>
          </cell>
          <cell r="AI64">
            <v>0</v>
          </cell>
          <cell r="AJ64">
            <v>857428.18821438483</v>
          </cell>
          <cell r="AK64">
            <v>4478000</v>
          </cell>
          <cell r="AL64">
            <v>1490</v>
          </cell>
          <cell r="AM64">
            <v>23018.206395017012</v>
          </cell>
          <cell r="AN64">
            <v>22442.751235141586</v>
          </cell>
          <cell r="AO64">
            <v>17644.54359974937</v>
          </cell>
          <cell r="AP64">
            <v>17203.430009755637</v>
          </cell>
          <cell r="AQ64">
            <v>584.52337351141523</v>
          </cell>
          <cell r="AR64">
            <v>-1170.2045640212</v>
          </cell>
          <cell r="AS64">
            <v>0</v>
          </cell>
          <cell r="AT64">
            <v>0</v>
          </cell>
        </row>
        <row r="65">
          <cell r="D65" t="str">
            <v>E06000019</v>
          </cell>
          <cell r="E65">
            <v>4376</v>
          </cell>
          <cell r="F65">
            <v>4248</v>
          </cell>
          <cell r="G65">
            <v>4243</v>
          </cell>
          <cell r="H65">
            <v>4528</v>
          </cell>
          <cell r="I65">
            <v>4311</v>
          </cell>
          <cell r="J65">
            <v>4182</v>
          </cell>
          <cell r="K65">
            <v>4178</v>
          </cell>
          <cell r="L65">
            <v>4462</v>
          </cell>
          <cell r="M65">
            <v>4108</v>
          </cell>
          <cell r="N65">
            <v>4072</v>
          </cell>
          <cell r="O65">
            <v>0</v>
          </cell>
          <cell r="P65">
            <v>0</v>
          </cell>
          <cell r="Q65">
            <v>1.5061799367634379E-2</v>
          </cell>
          <cell r="R65">
            <v>262</v>
          </cell>
          <cell r="S65">
            <v>462954</v>
          </cell>
          <cell r="T65">
            <v>65</v>
          </cell>
          <cell r="U65">
            <v>131</v>
          </cell>
          <cell r="V65">
            <v>196</v>
          </cell>
          <cell r="W65">
            <v>262</v>
          </cell>
          <cell r="X65">
            <v>114855</v>
          </cell>
          <cell r="Y65">
            <v>116622</v>
          </cell>
          <cell r="Z65">
            <v>114855</v>
          </cell>
          <cell r="AA65">
            <v>116622</v>
          </cell>
          <cell r="AB65">
            <v>268</v>
          </cell>
          <cell r="AC65">
            <v>176</v>
          </cell>
          <cell r="AD65">
            <v>0</v>
          </cell>
          <cell r="AE65">
            <v>0</v>
          </cell>
          <cell r="AF65">
            <v>114855</v>
          </cell>
          <cell r="AG65">
            <v>116622</v>
          </cell>
          <cell r="AH65">
            <v>0</v>
          </cell>
          <cell r="AI65">
            <v>0</v>
          </cell>
          <cell r="AJ65">
            <v>462954</v>
          </cell>
          <cell r="AK65">
            <v>3380000</v>
          </cell>
          <cell r="AL65">
            <v>1767</v>
          </cell>
          <cell r="AM65">
            <v>17395</v>
          </cell>
          <cell r="AN65">
            <v>17133</v>
          </cell>
          <cell r="AO65">
            <v>13019</v>
          </cell>
          <cell r="AP65">
            <v>12822</v>
          </cell>
          <cell r="AQ65">
            <v>-203</v>
          </cell>
          <cell r="AR65">
            <v>110</v>
          </cell>
          <cell r="AS65">
            <v>0</v>
          </cell>
          <cell r="AT65">
            <v>0</v>
          </cell>
        </row>
        <row r="66">
          <cell r="D66" t="str">
            <v>E10000015</v>
          </cell>
          <cell r="E66">
            <v>26910</v>
          </cell>
          <cell r="F66">
            <v>28477</v>
          </cell>
          <cell r="G66">
            <v>27952</v>
          </cell>
          <cell r="H66">
            <v>28610</v>
          </cell>
          <cell r="I66">
            <v>26415</v>
          </cell>
          <cell r="J66">
            <v>27765.075000000001</v>
          </cell>
          <cell r="K66">
            <v>27253.200000000001</v>
          </cell>
          <cell r="L66">
            <v>27894.75</v>
          </cell>
          <cell r="M66">
            <v>27267</v>
          </cell>
          <cell r="N66">
            <v>28548</v>
          </cell>
          <cell r="O66">
            <v>0</v>
          </cell>
          <cell r="P66">
            <v>0</v>
          </cell>
          <cell r="Q66">
            <v>2.3412223423165957E-2</v>
          </cell>
          <cell r="R66">
            <v>2620.9750000000058</v>
          </cell>
          <cell r="S66">
            <v>3905252.7500000088</v>
          </cell>
          <cell r="T66">
            <v>495</v>
          </cell>
          <cell r="U66">
            <v>1206.9250000000029</v>
          </cell>
          <cell r="V66">
            <v>1905.7250000000058</v>
          </cell>
          <cell r="W66">
            <v>2620.9750000000058</v>
          </cell>
          <cell r="X66">
            <v>737550</v>
          </cell>
          <cell r="Y66">
            <v>1060768.2500000044</v>
          </cell>
          <cell r="Z66">
            <v>1041212.0000000044</v>
          </cell>
          <cell r="AA66">
            <v>1065722.5</v>
          </cell>
          <cell r="AB66">
            <v>-357</v>
          </cell>
          <cell r="AC66">
            <v>-71</v>
          </cell>
          <cell r="AD66">
            <v>0</v>
          </cell>
          <cell r="AE66">
            <v>0</v>
          </cell>
          <cell r="AF66">
            <v>0</v>
          </cell>
          <cell r="AG66">
            <v>0</v>
          </cell>
          <cell r="AH66">
            <v>0</v>
          </cell>
          <cell r="AI66">
            <v>0</v>
          </cell>
          <cell r="AJ66">
            <v>3905252.7500000088</v>
          </cell>
          <cell r="AK66">
            <v>18957000</v>
          </cell>
          <cell r="AL66">
            <v>1490</v>
          </cell>
          <cell r="AM66">
            <v>111949</v>
          </cell>
          <cell r="AN66">
            <v>109328.02499999999</v>
          </cell>
          <cell r="AO66">
            <v>85039</v>
          </cell>
          <cell r="AP66">
            <v>82913.024999999994</v>
          </cell>
          <cell r="AQ66">
            <v>852</v>
          </cell>
          <cell r="AR66">
            <v>-782.92499999999927</v>
          </cell>
          <cell r="AS66">
            <v>0</v>
          </cell>
          <cell r="AT66">
            <v>0</v>
          </cell>
        </row>
        <row r="67">
          <cell r="D67" t="str">
            <v>E09000017</v>
          </cell>
          <cell r="E67">
            <v>2711</v>
          </cell>
          <cell r="F67">
            <v>2818</v>
          </cell>
          <cell r="G67">
            <v>2756</v>
          </cell>
          <cell r="H67">
            <v>2815</v>
          </cell>
          <cell r="I67">
            <v>2616</v>
          </cell>
          <cell r="J67">
            <v>2719</v>
          </cell>
          <cell r="K67">
            <v>2660</v>
          </cell>
          <cell r="L67">
            <v>2717</v>
          </cell>
          <cell r="M67">
            <v>2754</v>
          </cell>
          <cell r="N67">
            <v>2663</v>
          </cell>
          <cell r="O67">
            <v>0</v>
          </cell>
          <cell r="P67">
            <v>0</v>
          </cell>
          <cell r="Q67">
            <v>3.4954954954954952E-2</v>
          </cell>
          <cell r="R67">
            <v>388</v>
          </cell>
          <cell r="S67">
            <v>578120</v>
          </cell>
          <cell r="T67">
            <v>95</v>
          </cell>
          <cell r="U67">
            <v>194</v>
          </cell>
          <cell r="V67">
            <v>290</v>
          </cell>
          <cell r="W67">
            <v>388</v>
          </cell>
          <cell r="X67">
            <v>141550</v>
          </cell>
          <cell r="Y67">
            <v>147510</v>
          </cell>
          <cell r="Z67">
            <v>143040</v>
          </cell>
          <cell r="AA67">
            <v>146020</v>
          </cell>
          <cell r="AB67">
            <v>-43</v>
          </cell>
          <cell r="AC67">
            <v>155</v>
          </cell>
          <cell r="AD67">
            <v>0</v>
          </cell>
          <cell r="AE67">
            <v>0</v>
          </cell>
          <cell r="AF67">
            <v>0</v>
          </cell>
          <cell r="AG67">
            <v>166879.99999999997</v>
          </cell>
          <cell r="AH67">
            <v>0</v>
          </cell>
          <cell r="AI67">
            <v>0</v>
          </cell>
          <cell r="AJ67">
            <v>578120</v>
          </cell>
          <cell r="AK67">
            <v>4521000</v>
          </cell>
          <cell r="AL67">
            <v>1490</v>
          </cell>
          <cell r="AM67">
            <v>11100</v>
          </cell>
          <cell r="AN67">
            <v>10712</v>
          </cell>
          <cell r="AO67">
            <v>8389</v>
          </cell>
          <cell r="AP67">
            <v>8096</v>
          </cell>
          <cell r="AQ67">
            <v>138</v>
          </cell>
          <cell r="AR67">
            <v>56</v>
          </cell>
          <cell r="AS67">
            <v>0</v>
          </cell>
          <cell r="AT67">
            <v>0</v>
          </cell>
        </row>
        <row r="68">
          <cell r="D68" t="str">
            <v>E09000018</v>
          </cell>
          <cell r="E68">
            <v>5671</v>
          </cell>
          <cell r="F68">
            <v>5767</v>
          </cell>
          <cell r="G68">
            <v>5635</v>
          </cell>
          <cell r="H68">
            <v>6150</v>
          </cell>
          <cell r="I68">
            <v>5950</v>
          </cell>
          <cell r="J68">
            <v>5725</v>
          </cell>
          <cell r="K68">
            <v>5475</v>
          </cell>
          <cell r="L68">
            <v>5250</v>
          </cell>
          <cell r="M68">
            <v>6034</v>
          </cell>
          <cell r="N68">
            <v>5817</v>
          </cell>
          <cell r="O68">
            <v>0</v>
          </cell>
          <cell r="P68">
            <v>0</v>
          </cell>
          <cell r="Q68">
            <v>3.5439004435258152E-2</v>
          </cell>
          <cell r="R68">
            <v>823</v>
          </cell>
          <cell r="S68">
            <v>2043509</v>
          </cell>
          <cell r="T68">
            <v>-279</v>
          </cell>
          <cell r="U68">
            <v>-237</v>
          </cell>
          <cell r="V68">
            <v>-77</v>
          </cell>
          <cell r="W68">
            <v>823</v>
          </cell>
          <cell r="X68">
            <v>0</v>
          </cell>
          <cell r="Y68">
            <v>0</v>
          </cell>
          <cell r="Z68">
            <v>0</v>
          </cell>
          <cell r="AA68">
            <v>2043509</v>
          </cell>
          <cell r="AB68">
            <v>-363</v>
          </cell>
          <cell r="AC68">
            <v>-50</v>
          </cell>
          <cell r="AD68">
            <v>0</v>
          </cell>
          <cell r="AE68">
            <v>0</v>
          </cell>
          <cell r="AF68">
            <v>0</v>
          </cell>
          <cell r="AG68">
            <v>0</v>
          </cell>
          <cell r="AH68">
            <v>0</v>
          </cell>
          <cell r="AI68">
            <v>0</v>
          </cell>
          <cell r="AJ68">
            <v>2043509</v>
          </cell>
          <cell r="AK68">
            <v>4418000</v>
          </cell>
          <cell r="AL68">
            <v>2483</v>
          </cell>
          <cell r="AM68">
            <v>23223</v>
          </cell>
          <cell r="AN68">
            <v>22400</v>
          </cell>
          <cell r="AO68">
            <v>17552</v>
          </cell>
          <cell r="AP68">
            <v>16450</v>
          </cell>
          <cell r="AQ68">
            <v>84</v>
          </cell>
          <cell r="AR68">
            <v>-92</v>
          </cell>
          <cell r="AS68">
            <v>0</v>
          </cell>
          <cell r="AT68">
            <v>0</v>
          </cell>
        </row>
        <row r="69">
          <cell r="D69" t="str">
            <v>E06000046</v>
          </cell>
          <cell r="E69">
            <v>2819</v>
          </cell>
          <cell r="F69">
            <v>2875</v>
          </cell>
          <cell r="G69">
            <v>2977</v>
          </cell>
          <cell r="H69">
            <v>3123</v>
          </cell>
          <cell r="I69">
            <v>3032</v>
          </cell>
          <cell r="J69">
            <v>2844</v>
          </cell>
          <cell r="K69">
            <v>2887</v>
          </cell>
          <cell r="L69">
            <v>3062</v>
          </cell>
          <cell r="M69">
            <v>3131</v>
          </cell>
          <cell r="N69">
            <v>2842</v>
          </cell>
          <cell r="O69">
            <v>0</v>
          </cell>
          <cell r="P69">
            <v>0</v>
          </cell>
          <cell r="Q69">
            <v>-2.6284551466847551E-3</v>
          </cell>
          <cell r="R69">
            <v>-31</v>
          </cell>
          <cell r="S69">
            <v>0</v>
          </cell>
          <cell r="T69">
            <v>-213</v>
          </cell>
          <cell r="U69">
            <v>-182</v>
          </cell>
          <cell r="V69">
            <v>-92</v>
          </cell>
          <cell r="W69">
            <v>-31</v>
          </cell>
          <cell r="X69">
            <v>0</v>
          </cell>
          <cell r="Y69">
            <v>0</v>
          </cell>
          <cell r="Z69">
            <v>0</v>
          </cell>
          <cell r="AA69">
            <v>0</v>
          </cell>
          <cell r="AB69">
            <v>-312</v>
          </cell>
          <cell r="AC69">
            <v>33</v>
          </cell>
          <cell r="AD69">
            <v>0</v>
          </cell>
          <cell r="AE69">
            <v>0</v>
          </cell>
          <cell r="AF69">
            <v>0</v>
          </cell>
          <cell r="AG69">
            <v>0</v>
          </cell>
          <cell r="AH69">
            <v>0</v>
          </cell>
          <cell r="AI69">
            <v>0</v>
          </cell>
          <cell r="AJ69">
            <v>0</v>
          </cell>
          <cell r="AK69">
            <v>3122000</v>
          </cell>
          <cell r="AL69">
            <v>1490</v>
          </cell>
          <cell r="AM69">
            <v>11794</v>
          </cell>
          <cell r="AN69">
            <v>11825</v>
          </cell>
          <cell r="AO69">
            <v>8975</v>
          </cell>
          <cell r="AP69">
            <v>8793</v>
          </cell>
          <cell r="AQ69">
            <v>99</v>
          </cell>
          <cell r="AR69">
            <v>2</v>
          </cell>
          <cell r="AS69">
            <v>0</v>
          </cell>
          <cell r="AT69">
            <v>0</v>
          </cell>
        </row>
        <row r="70">
          <cell r="D70" t="str">
            <v>E09000019</v>
          </cell>
          <cell r="E70">
            <v>4570</v>
          </cell>
          <cell r="F70">
            <v>4532</v>
          </cell>
          <cell r="G70">
            <v>4261</v>
          </cell>
          <cell r="H70">
            <v>4421</v>
          </cell>
          <cell r="I70">
            <v>4322</v>
          </cell>
          <cell r="J70">
            <v>4588</v>
          </cell>
          <cell r="K70">
            <v>4640</v>
          </cell>
          <cell r="L70">
            <v>4640</v>
          </cell>
          <cell r="M70">
            <v>5748</v>
          </cell>
          <cell r="N70">
            <v>4848</v>
          </cell>
          <cell r="O70">
            <v>0</v>
          </cell>
          <cell r="P70">
            <v>0</v>
          </cell>
          <cell r="Q70">
            <v>-2.2829509671614935E-2</v>
          </cell>
          <cell r="R70">
            <v>-406</v>
          </cell>
          <cell r="S70">
            <v>0</v>
          </cell>
          <cell r="T70">
            <v>248</v>
          </cell>
          <cell r="U70">
            <v>192</v>
          </cell>
          <cell r="V70">
            <v>-187</v>
          </cell>
          <cell r="W70">
            <v>-406</v>
          </cell>
          <cell r="X70">
            <v>0</v>
          </cell>
          <cell r="Y70">
            <v>0</v>
          </cell>
          <cell r="Z70">
            <v>0</v>
          </cell>
          <cell r="AA70">
            <v>0</v>
          </cell>
          <cell r="AB70">
            <v>-1178</v>
          </cell>
          <cell r="AC70">
            <v>-316</v>
          </cell>
          <cell r="AD70">
            <v>0</v>
          </cell>
          <cell r="AE70">
            <v>0</v>
          </cell>
          <cell r="AF70">
            <v>0</v>
          </cell>
          <cell r="AG70">
            <v>0</v>
          </cell>
          <cell r="AH70">
            <v>0</v>
          </cell>
          <cell r="AI70">
            <v>0</v>
          </cell>
          <cell r="AJ70">
            <v>0</v>
          </cell>
          <cell r="AK70">
            <v>4908000</v>
          </cell>
          <cell r="AL70">
            <v>2058</v>
          </cell>
          <cell r="AM70">
            <v>17784</v>
          </cell>
          <cell r="AN70">
            <v>18190</v>
          </cell>
          <cell r="AO70">
            <v>13214</v>
          </cell>
          <cell r="AP70">
            <v>13868</v>
          </cell>
          <cell r="AQ70">
            <v>1426</v>
          </cell>
          <cell r="AR70">
            <v>-260</v>
          </cell>
          <cell r="AS70">
            <v>0</v>
          </cell>
          <cell r="AT70">
            <v>0</v>
          </cell>
        </row>
        <row r="71">
          <cell r="D71" t="str">
            <v>E09000020</v>
          </cell>
          <cell r="E71">
            <v>2436</v>
          </cell>
          <cell r="F71">
            <v>2659</v>
          </cell>
          <cell r="G71">
            <v>2688</v>
          </cell>
          <cell r="H71">
            <v>2688</v>
          </cell>
          <cell r="I71">
            <v>2629</v>
          </cell>
          <cell r="J71">
            <v>2742</v>
          </cell>
          <cell r="K71">
            <v>2755</v>
          </cell>
          <cell r="L71">
            <v>2725</v>
          </cell>
          <cell r="M71">
            <v>3062</v>
          </cell>
          <cell r="N71">
            <v>2495</v>
          </cell>
          <cell r="O71">
            <v>0</v>
          </cell>
          <cell r="P71">
            <v>0</v>
          </cell>
          <cell r="Q71">
            <v>-3.6290707668799542E-2</v>
          </cell>
          <cell r="R71">
            <v>-380</v>
          </cell>
          <cell r="S71">
            <v>0</v>
          </cell>
          <cell r="T71">
            <v>-193</v>
          </cell>
          <cell r="U71">
            <v>-276</v>
          </cell>
          <cell r="V71">
            <v>-343</v>
          </cell>
          <cell r="W71">
            <v>-380</v>
          </cell>
          <cell r="X71">
            <v>0</v>
          </cell>
          <cell r="Y71">
            <v>0</v>
          </cell>
          <cell r="Z71">
            <v>0</v>
          </cell>
          <cell r="AA71">
            <v>0</v>
          </cell>
          <cell r="AB71">
            <v>-626</v>
          </cell>
          <cell r="AC71">
            <v>164</v>
          </cell>
          <cell r="AD71">
            <v>0</v>
          </cell>
          <cell r="AE71">
            <v>0</v>
          </cell>
          <cell r="AF71">
            <v>0</v>
          </cell>
          <cell r="AG71">
            <v>0</v>
          </cell>
          <cell r="AH71">
            <v>0</v>
          </cell>
          <cell r="AI71">
            <v>0</v>
          </cell>
          <cell r="AJ71">
            <v>0</v>
          </cell>
          <cell r="AK71">
            <v>3809000</v>
          </cell>
          <cell r="AL71">
            <v>1897.2716040268499</v>
          </cell>
          <cell r="AM71">
            <v>10471</v>
          </cell>
          <cell r="AN71">
            <v>10851</v>
          </cell>
          <cell r="AO71">
            <v>8035</v>
          </cell>
          <cell r="AP71">
            <v>8222</v>
          </cell>
          <cell r="AQ71">
            <v>433</v>
          </cell>
          <cell r="AR71">
            <v>247</v>
          </cell>
          <cell r="AS71">
            <v>0</v>
          </cell>
          <cell r="AT71">
            <v>0</v>
          </cell>
        </row>
        <row r="72">
          <cell r="D72" t="str">
            <v>E10000016</v>
          </cell>
          <cell r="E72">
            <v>36423</v>
          </cell>
          <cell r="F72">
            <v>36983</v>
          </cell>
          <cell r="G72">
            <v>36806</v>
          </cell>
          <cell r="H72">
            <v>38917</v>
          </cell>
          <cell r="I72">
            <v>36881</v>
          </cell>
          <cell r="J72">
            <v>36613.17</v>
          </cell>
          <cell r="K72">
            <v>36437.94</v>
          </cell>
          <cell r="L72">
            <v>38527.83</v>
          </cell>
          <cell r="M72">
            <v>36512.19</v>
          </cell>
          <cell r="N72">
            <v>36215</v>
          </cell>
          <cell r="O72">
            <v>0</v>
          </cell>
          <cell r="P72">
            <v>0</v>
          </cell>
          <cell r="Q72">
            <v>4.4864513273742707E-3</v>
          </cell>
          <cell r="R72">
            <v>669.05999999999767</v>
          </cell>
          <cell r="S72">
            <v>996899.39999999653</v>
          </cell>
          <cell r="T72">
            <v>-458</v>
          </cell>
          <cell r="U72">
            <v>-88.169999999998254</v>
          </cell>
          <cell r="V72">
            <v>279.88999999999942</v>
          </cell>
          <cell r="W72">
            <v>669.05999999999767</v>
          </cell>
          <cell r="X72">
            <v>0</v>
          </cell>
          <cell r="Y72">
            <v>0</v>
          </cell>
          <cell r="Z72">
            <v>417036.09999999916</v>
          </cell>
          <cell r="AA72">
            <v>579863.29999999737</v>
          </cell>
          <cell r="AB72">
            <v>-89.190000000002328</v>
          </cell>
          <cell r="AC72">
            <v>768</v>
          </cell>
          <cell r="AD72">
            <v>0</v>
          </cell>
          <cell r="AE72">
            <v>0</v>
          </cell>
          <cell r="AF72">
            <v>0</v>
          </cell>
          <cell r="AG72">
            <v>0</v>
          </cell>
          <cell r="AH72">
            <v>0</v>
          </cell>
          <cell r="AI72">
            <v>0</v>
          </cell>
          <cell r="AJ72">
            <v>996899.39999999653</v>
          </cell>
          <cell r="AK72">
            <v>26232000</v>
          </cell>
          <cell r="AL72">
            <v>1490</v>
          </cell>
          <cell r="AM72">
            <v>149129</v>
          </cell>
          <cell r="AN72">
            <v>148459.94</v>
          </cell>
          <cell r="AO72">
            <v>112706</v>
          </cell>
          <cell r="AP72">
            <v>111578.94</v>
          </cell>
          <cell r="AQ72">
            <v>-368.80999999999767</v>
          </cell>
          <cell r="AR72">
            <v>398.16999999999825</v>
          </cell>
          <cell r="AS72">
            <v>0</v>
          </cell>
          <cell r="AT72">
            <v>0</v>
          </cell>
        </row>
        <row r="73">
          <cell r="D73" t="str">
            <v>E06000010</v>
          </cell>
          <cell r="E73">
            <v>7682</v>
          </cell>
          <cell r="F73">
            <v>7348</v>
          </cell>
          <cell r="G73">
            <v>7088</v>
          </cell>
          <cell r="H73">
            <v>7250</v>
          </cell>
          <cell r="I73">
            <v>7422</v>
          </cell>
          <cell r="J73">
            <v>7094</v>
          </cell>
          <cell r="K73">
            <v>6831</v>
          </cell>
          <cell r="L73">
            <v>6993</v>
          </cell>
          <cell r="M73">
            <v>6556</v>
          </cell>
          <cell r="N73">
            <v>6215</v>
          </cell>
          <cell r="O73">
            <v>0</v>
          </cell>
          <cell r="P73">
            <v>0</v>
          </cell>
          <cell r="Q73">
            <v>3.500408608008717E-2</v>
          </cell>
          <cell r="R73">
            <v>1028</v>
          </cell>
          <cell r="S73">
            <v>1531720</v>
          </cell>
          <cell r="T73">
            <v>260</v>
          </cell>
          <cell r="U73">
            <v>514</v>
          </cell>
          <cell r="V73">
            <v>771</v>
          </cell>
          <cell r="W73">
            <v>1028</v>
          </cell>
          <cell r="X73">
            <v>387400</v>
          </cell>
          <cell r="Y73">
            <v>378460</v>
          </cell>
          <cell r="Z73">
            <v>382930</v>
          </cell>
          <cell r="AA73">
            <v>382930</v>
          </cell>
          <cell r="AB73">
            <v>1126</v>
          </cell>
          <cell r="AC73">
            <v>1133</v>
          </cell>
          <cell r="AD73">
            <v>0</v>
          </cell>
          <cell r="AE73">
            <v>0</v>
          </cell>
          <cell r="AF73">
            <v>387400</v>
          </cell>
          <cell r="AG73">
            <v>378460</v>
          </cell>
          <cell r="AH73">
            <v>0</v>
          </cell>
          <cell r="AI73">
            <v>0</v>
          </cell>
          <cell r="AJ73">
            <v>1531720</v>
          </cell>
          <cell r="AK73">
            <v>5729000</v>
          </cell>
          <cell r="AL73">
            <v>1490</v>
          </cell>
          <cell r="AM73">
            <v>29368</v>
          </cell>
          <cell r="AN73">
            <v>28340</v>
          </cell>
          <cell r="AO73">
            <v>21686</v>
          </cell>
          <cell r="AP73">
            <v>20918</v>
          </cell>
          <cell r="AQ73">
            <v>-866</v>
          </cell>
          <cell r="AR73">
            <v>879</v>
          </cell>
          <cell r="AS73">
            <v>0</v>
          </cell>
          <cell r="AT73">
            <v>0</v>
          </cell>
        </row>
        <row r="74">
          <cell r="D74" t="str">
            <v>E09000021</v>
          </cell>
          <cell r="E74">
            <v>2958</v>
          </cell>
          <cell r="F74">
            <v>2884</v>
          </cell>
          <cell r="G74">
            <v>2863</v>
          </cell>
          <cell r="H74">
            <v>3100</v>
          </cell>
          <cell r="I74">
            <v>2828</v>
          </cell>
          <cell r="J74">
            <v>2801</v>
          </cell>
          <cell r="K74">
            <v>2740</v>
          </cell>
          <cell r="L74">
            <v>3024</v>
          </cell>
          <cell r="M74">
            <v>2943</v>
          </cell>
          <cell r="N74">
            <v>3464</v>
          </cell>
          <cell r="O74">
            <v>0</v>
          </cell>
          <cell r="P74">
            <v>0</v>
          </cell>
          <cell r="Q74">
            <v>3.4900465904277846E-2</v>
          </cell>
          <cell r="R74">
            <v>412</v>
          </cell>
          <cell r="S74">
            <v>928973.48000000021</v>
          </cell>
          <cell r="T74">
            <v>130</v>
          </cell>
          <cell r="U74">
            <v>213</v>
          </cell>
          <cell r="V74">
            <v>336</v>
          </cell>
          <cell r="W74">
            <v>412</v>
          </cell>
          <cell r="X74">
            <v>293122.70000000007</v>
          </cell>
          <cell r="Y74">
            <v>187147.57</v>
          </cell>
          <cell r="Z74">
            <v>277339.1700000001</v>
          </cell>
          <cell r="AA74">
            <v>171364.04000000004</v>
          </cell>
          <cell r="AB74">
            <v>15</v>
          </cell>
          <cell r="AC74">
            <v>-580</v>
          </cell>
          <cell r="AD74">
            <v>0</v>
          </cell>
          <cell r="AE74">
            <v>0</v>
          </cell>
          <cell r="AF74">
            <v>33821.850000000006</v>
          </cell>
          <cell r="AG74">
            <v>0</v>
          </cell>
          <cell r="AH74">
            <v>0</v>
          </cell>
          <cell r="AI74">
            <v>0</v>
          </cell>
          <cell r="AJ74">
            <v>928973.48000000021</v>
          </cell>
          <cell r="AK74">
            <v>2856000</v>
          </cell>
          <cell r="AL74">
            <v>2254.7900000000004</v>
          </cell>
          <cell r="AM74">
            <v>11805</v>
          </cell>
          <cell r="AN74">
            <v>11393</v>
          </cell>
          <cell r="AO74">
            <v>8847</v>
          </cell>
          <cell r="AP74">
            <v>8565</v>
          </cell>
          <cell r="AQ74">
            <v>115</v>
          </cell>
          <cell r="AR74">
            <v>-663</v>
          </cell>
          <cell r="AS74">
            <v>0</v>
          </cell>
          <cell r="AT74">
            <v>0</v>
          </cell>
        </row>
        <row r="75">
          <cell r="D75" t="str">
            <v>E08000034</v>
          </cell>
          <cell r="E75">
            <v>11540</v>
          </cell>
          <cell r="F75">
            <v>11672</v>
          </cell>
          <cell r="G75">
            <v>11673</v>
          </cell>
          <cell r="H75">
            <v>12050</v>
          </cell>
          <cell r="I75">
            <v>11134</v>
          </cell>
          <cell r="J75">
            <v>11263</v>
          </cell>
          <cell r="K75">
            <v>11264</v>
          </cell>
          <cell r="L75">
            <v>11628</v>
          </cell>
          <cell r="M75">
            <v>11524</v>
          </cell>
          <cell r="N75">
            <v>11050</v>
          </cell>
          <cell r="O75">
            <v>0</v>
          </cell>
          <cell r="P75">
            <v>0</v>
          </cell>
          <cell r="Q75">
            <v>3.5069777351656548E-2</v>
          </cell>
          <cell r="R75">
            <v>1646</v>
          </cell>
          <cell r="S75">
            <v>2452540</v>
          </cell>
          <cell r="T75">
            <v>406</v>
          </cell>
          <cell r="U75">
            <v>815</v>
          </cell>
          <cell r="V75">
            <v>1224</v>
          </cell>
          <cell r="W75">
            <v>1646</v>
          </cell>
          <cell r="X75">
            <v>604940</v>
          </cell>
          <cell r="Y75">
            <v>609410</v>
          </cell>
          <cell r="Z75">
            <v>609410</v>
          </cell>
          <cell r="AA75">
            <v>628780</v>
          </cell>
          <cell r="AB75">
            <v>16</v>
          </cell>
          <cell r="AC75">
            <v>622</v>
          </cell>
          <cell r="AD75">
            <v>0</v>
          </cell>
          <cell r="AE75">
            <v>0</v>
          </cell>
          <cell r="AF75">
            <v>23839.999999999996</v>
          </cell>
          <cell r="AG75">
            <v>926780.00000000012</v>
          </cell>
          <cell r="AH75">
            <v>0</v>
          </cell>
          <cell r="AI75">
            <v>0</v>
          </cell>
          <cell r="AJ75">
            <v>2452540</v>
          </cell>
          <cell r="AK75">
            <v>7675000</v>
          </cell>
          <cell r="AL75">
            <v>1490</v>
          </cell>
          <cell r="AM75">
            <v>46935</v>
          </cell>
          <cell r="AN75">
            <v>45289</v>
          </cell>
          <cell r="AO75">
            <v>35395</v>
          </cell>
          <cell r="AP75">
            <v>34155</v>
          </cell>
          <cell r="AQ75">
            <v>390</v>
          </cell>
          <cell r="AR75">
            <v>213</v>
          </cell>
          <cell r="AS75">
            <v>0</v>
          </cell>
          <cell r="AT75">
            <v>0</v>
          </cell>
        </row>
        <row r="76">
          <cell r="D76" t="str">
            <v>E08000011</v>
          </cell>
          <cell r="E76">
            <v>4801</v>
          </cell>
          <cell r="F76">
            <v>5461</v>
          </cell>
          <cell r="G76">
            <v>5427</v>
          </cell>
          <cell r="H76">
            <v>5494</v>
          </cell>
          <cell r="I76">
            <v>5489</v>
          </cell>
          <cell r="J76">
            <v>5603</v>
          </cell>
          <cell r="K76">
            <v>5798</v>
          </cell>
          <cell r="L76">
            <v>5773</v>
          </cell>
          <cell r="M76">
            <v>5488</v>
          </cell>
          <cell r="N76">
            <v>5534</v>
          </cell>
          <cell r="O76">
            <v>0</v>
          </cell>
          <cell r="P76">
            <v>0</v>
          </cell>
          <cell r="Q76">
            <v>-6.9867346457064633E-2</v>
          </cell>
          <cell r="R76">
            <v>-1480</v>
          </cell>
          <cell r="S76">
            <v>0</v>
          </cell>
          <cell r="T76">
            <v>-688</v>
          </cell>
          <cell r="U76">
            <v>-830</v>
          </cell>
          <cell r="V76">
            <v>-1201</v>
          </cell>
          <cell r="W76">
            <v>-1480</v>
          </cell>
          <cell r="X76">
            <v>0</v>
          </cell>
          <cell r="Y76">
            <v>0</v>
          </cell>
          <cell r="Z76">
            <v>0</v>
          </cell>
          <cell r="AA76">
            <v>0</v>
          </cell>
          <cell r="AB76">
            <v>-687</v>
          </cell>
          <cell r="AC76">
            <v>-73</v>
          </cell>
          <cell r="AD76">
            <v>0</v>
          </cell>
          <cell r="AE76">
            <v>0</v>
          </cell>
          <cell r="AF76">
            <v>0</v>
          </cell>
          <cell r="AG76">
            <v>0</v>
          </cell>
          <cell r="AH76">
            <v>0</v>
          </cell>
          <cell r="AI76">
            <v>0</v>
          </cell>
          <cell r="AJ76">
            <v>0</v>
          </cell>
          <cell r="AK76">
            <v>3879000</v>
          </cell>
          <cell r="AL76">
            <v>1490</v>
          </cell>
          <cell r="AM76">
            <v>21183</v>
          </cell>
          <cell r="AN76">
            <v>22663</v>
          </cell>
          <cell r="AO76">
            <v>16382</v>
          </cell>
          <cell r="AP76">
            <v>17174</v>
          </cell>
          <cell r="AQ76">
            <v>-1</v>
          </cell>
          <cell r="AR76">
            <v>69</v>
          </cell>
          <cell r="AS76">
            <v>0</v>
          </cell>
          <cell r="AT76">
            <v>0</v>
          </cell>
        </row>
        <row r="77">
          <cell r="D77" t="str">
            <v>E09000022</v>
          </cell>
          <cell r="E77">
            <v>6525</v>
          </cell>
          <cell r="F77">
            <v>6710</v>
          </cell>
          <cell r="G77">
            <v>6608</v>
          </cell>
          <cell r="H77">
            <v>6725</v>
          </cell>
          <cell r="I77">
            <v>6217</v>
          </cell>
          <cell r="J77">
            <v>6415</v>
          </cell>
          <cell r="K77">
            <v>6810</v>
          </cell>
          <cell r="L77">
            <v>6556</v>
          </cell>
          <cell r="M77">
            <v>6746</v>
          </cell>
          <cell r="N77">
            <v>6377</v>
          </cell>
          <cell r="O77">
            <v>0</v>
          </cell>
          <cell r="P77">
            <v>0</v>
          </cell>
          <cell r="Q77">
            <v>2.1454381210478771E-2</v>
          </cell>
          <cell r="R77">
            <v>570</v>
          </cell>
          <cell r="S77">
            <v>849300</v>
          </cell>
          <cell r="T77">
            <v>308</v>
          </cell>
          <cell r="U77">
            <v>603</v>
          </cell>
          <cell r="V77">
            <v>401</v>
          </cell>
          <cell r="W77">
            <v>570</v>
          </cell>
          <cell r="X77">
            <v>458920</v>
          </cell>
          <cell r="Y77">
            <v>390380</v>
          </cell>
          <cell r="Z77">
            <v>0</v>
          </cell>
          <cell r="AA77">
            <v>0</v>
          </cell>
          <cell r="AB77">
            <v>-221</v>
          </cell>
          <cell r="AC77">
            <v>333</v>
          </cell>
          <cell r="AD77">
            <v>0</v>
          </cell>
          <cell r="AE77">
            <v>0</v>
          </cell>
          <cell r="AF77">
            <v>0</v>
          </cell>
          <cell r="AG77">
            <v>166880</v>
          </cell>
          <cell r="AH77">
            <v>0</v>
          </cell>
          <cell r="AI77">
            <v>0</v>
          </cell>
          <cell r="AJ77">
            <v>849300</v>
          </cell>
          <cell r="AK77">
            <v>6360000</v>
          </cell>
          <cell r="AL77">
            <v>1490</v>
          </cell>
          <cell r="AM77">
            <v>26568</v>
          </cell>
          <cell r="AN77">
            <v>25998</v>
          </cell>
          <cell r="AO77">
            <v>20043</v>
          </cell>
          <cell r="AP77">
            <v>19781</v>
          </cell>
          <cell r="AQ77">
            <v>529</v>
          </cell>
          <cell r="AR77">
            <v>38</v>
          </cell>
          <cell r="AS77">
            <v>0</v>
          </cell>
          <cell r="AT77">
            <v>0</v>
          </cell>
        </row>
        <row r="78">
          <cell r="D78" t="str">
            <v>E10000017</v>
          </cell>
          <cell r="E78">
            <v>34106</v>
          </cell>
          <cell r="F78">
            <v>34409</v>
          </cell>
          <cell r="G78">
            <v>33300</v>
          </cell>
          <cell r="H78">
            <v>36605</v>
          </cell>
          <cell r="I78">
            <v>33045</v>
          </cell>
          <cell r="J78">
            <v>33338</v>
          </cell>
          <cell r="K78">
            <v>32264</v>
          </cell>
          <cell r="L78">
            <v>35501</v>
          </cell>
          <cell r="M78">
            <v>34928</v>
          </cell>
          <cell r="N78">
            <v>34045</v>
          </cell>
          <cell r="O78">
            <v>0</v>
          </cell>
          <cell r="P78">
            <v>0</v>
          </cell>
          <cell r="Q78">
            <v>3.0862592110966622E-2</v>
          </cell>
          <cell r="R78">
            <v>4272</v>
          </cell>
          <cell r="S78">
            <v>6365280</v>
          </cell>
          <cell r="T78">
            <v>1061</v>
          </cell>
          <cell r="U78">
            <v>2132</v>
          </cell>
          <cell r="V78">
            <v>3168</v>
          </cell>
          <cell r="W78">
            <v>4272</v>
          </cell>
          <cell r="X78">
            <v>1580890</v>
          </cell>
          <cell r="Y78">
            <v>1595790</v>
          </cell>
          <cell r="Z78">
            <v>1543640</v>
          </cell>
          <cell r="AA78">
            <v>1644960</v>
          </cell>
          <cell r="AB78">
            <v>-822</v>
          </cell>
          <cell r="AC78">
            <v>364</v>
          </cell>
          <cell r="AD78">
            <v>0</v>
          </cell>
          <cell r="AE78">
            <v>0</v>
          </cell>
          <cell r="AF78">
            <v>0</v>
          </cell>
          <cell r="AG78">
            <v>0</v>
          </cell>
          <cell r="AH78">
            <v>0</v>
          </cell>
          <cell r="AI78">
            <v>0</v>
          </cell>
          <cell r="AJ78">
            <v>6365280</v>
          </cell>
          <cell r="AK78">
            <v>22975000</v>
          </cell>
          <cell r="AL78">
            <v>1490</v>
          </cell>
          <cell r="AM78">
            <v>138420</v>
          </cell>
          <cell r="AN78">
            <v>134148</v>
          </cell>
          <cell r="AO78">
            <v>104314</v>
          </cell>
          <cell r="AP78">
            <v>101103</v>
          </cell>
          <cell r="AQ78">
            <v>1883</v>
          </cell>
          <cell r="AR78">
            <v>-707</v>
          </cell>
          <cell r="AS78">
            <v>0</v>
          </cell>
          <cell r="AT78">
            <v>0</v>
          </cell>
        </row>
        <row r="79">
          <cell r="D79" t="str">
            <v>E08000035</v>
          </cell>
          <cell r="E79">
            <v>17681</v>
          </cell>
          <cell r="F79">
            <v>17399</v>
          </cell>
          <cell r="G79">
            <v>17278</v>
          </cell>
          <cell r="H79">
            <v>18145</v>
          </cell>
          <cell r="I79">
            <v>17310</v>
          </cell>
          <cell r="J79">
            <v>16883</v>
          </cell>
          <cell r="K79">
            <v>16583</v>
          </cell>
          <cell r="L79">
            <v>17259</v>
          </cell>
          <cell r="M79">
            <v>17158</v>
          </cell>
          <cell r="N79">
            <v>17437</v>
          </cell>
          <cell r="O79">
            <v>0</v>
          </cell>
          <cell r="P79">
            <v>0</v>
          </cell>
          <cell r="Q79">
            <v>3.5005602598470985E-2</v>
          </cell>
          <cell r="R79">
            <v>2468</v>
          </cell>
          <cell r="S79">
            <v>5306200</v>
          </cell>
          <cell r="T79">
            <v>371</v>
          </cell>
          <cell r="U79">
            <v>887</v>
          </cell>
          <cell r="V79">
            <v>1582</v>
          </cell>
          <cell r="W79">
            <v>2468</v>
          </cell>
          <cell r="X79">
            <v>797650</v>
          </cell>
          <cell r="Y79">
            <v>1109400</v>
          </cell>
          <cell r="Z79">
            <v>1494250</v>
          </cell>
          <cell r="AA79">
            <v>1904900</v>
          </cell>
          <cell r="AB79">
            <v>523</v>
          </cell>
          <cell r="AC79">
            <v>-38</v>
          </cell>
          <cell r="AD79">
            <v>0</v>
          </cell>
          <cell r="AE79">
            <v>0</v>
          </cell>
          <cell r="AF79">
            <v>797650</v>
          </cell>
          <cell r="AG79">
            <v>245100</v>
          </cell>
          <cell r="AH79">
            <v>0</v>
          </cell>
          <cell r="AI79">
            <v>0</v>
          </cell>
          <cell r="AJ79">
            <v>5306200</v>
          </cell>
          <cell r="AK79">
            <v>14486000</v>
          </cell>
          <cell r="AL79">
            <v>2150</v>
          </cell>
          <cell r="AM79">
            <v>70503</v>
          </cell>
          <cell r="AN79">
            <v>68035</v>
          </cell>
          <cell r="AO79">
            <v>52822</v>
          </cell>
          <cell r="AP79">
            <v>50725</v>
          </cell>
          <cell r="AQ79">
            <v>-152</v>
          </cell>
          <cell r="AR79">
            <v>-554</v>
          </cell>
          <cell r="AS79">
            <v>0</v>
          </cell>
          <cell r="AT79">
            <v>0</v>
          </cell>
        </row>
        <row r="80">
          <cell r="D80" t="str">
            <v>E06000016</v>
          </cell>
          <cell r="E80">
            <v>8256</v>
          </cell>
          <cell r="F80">
            <v>8252</v>
          </cell>
          <cell r="G80">
            <v>8447</v>
          </cell>
          <cell r="H80">
            <v>8670</v>
          </cell>
          <cell r="I80">
            <v>7966</v>
          </cell>
          <cell r="J80">
            <v>7962</v>
          </cell>
          <cell r="K80">
            <v>8151</v>
          </cell>
          <cell r="L80">
            <v>8370</v>
          </cell>
          <cell r="M80">
            <v>8215</v>
          </cell>
          <cell r="N80">
            <v>9471</v>
          </cell>
          <cell r="O80">
            <v>0</v>
          </cell>
          <cell r="P80">
            <v>0</v>
          </cell>
          <cell r="Q80">
            <v>3.4973977695167288E-2</v>
          </cell>
          <cell r="R80">
            <v>1176</v>
          </cell>
          <cell r="S80">
            <v>1752240</v>
          </cell>
          <cell r="T80">
            <v>290</v>
          </cell>
          <cell r="U80">
            <v>580</v>
          </cell>
          <cell r="V80">
            <v>876</v>
          </cell>
          <cell r="W80">
            <v>1176</v>
          </cell>
          <cell r="X80">
            <v>432100</v>
          </cell>
          <cell r="Y80">
            <v>432100</v>
          </cell>
          <cell r="Z80">
            <v>441040</v>
          </cell>
          <cell r="AA80">
            <v>447000</v>
          </cell>
          <cell r="AB80">
            <v>41</v>
          </cell>
          <cell r="AC80">
            <v>-1219</v>
          </cell>
          <cell r="AD80">
            <v>0</v>
          </cell>
          <cell r="AE80">
            <v>0</v>
          </cell>
          <cell r="AF80">
            <v>61089.999999999993</v>
          </cell>
          <cell r="AG80">
            <v>0</v>
          </cell>
          <cell r="AH80">
            <v>0</v>
          </cell>
          <cell r="AI80">
            <v>0</v>
          </cell>
          <cell r="AJ80">
            <v>1752240</v>
          </cell>
          <cell r="AK80">
            <v>6180000</v>
          </cell>
          <cell r="AL80">
            <v>1490</v>
          </cell>
          <cell r="AM80">
            <v>33625</v>
          </cell>
          <cell r="AN80">
            <v>32449</v>
          </cell>
          <cell r="AO80">
            <v>25369</v>
          </cell>
          <cell r="AP80">
            <v>24483</v>
          </cell>
          <cell r="AQ80">
            <v>249</v>
          </cell>
          <cell r="AR80">
            <v>-1509</v>
          </cell>
          <cell r="AS80">
            <v>0</v>
          </cell>
          <cell r="AT80">
            <v>0</v>
          </cell>
        </row>
        <row r="81">
          <cell r="D81" t="str">
            <v>E10000018</v>
          </cell>
          <cell r="E81">
            <v>14245</v>
          </cell>
          <cell r="F81">
            <v>14413</v>
          </cell>
          <cell r="G81">
            <v>14724</v>
          </cell>
          <cell r="H81">
            <v>14932</v>
          </cell>
          <cell r="I81">
            <v>13746</v>
          </cell>
          <cell r="J81">
            <v>13909</v>
          </cell>
          <cell r="K81">
            <v>14209</v>
          </cell>
          <cell r="L81">
            <v>14409</v>
          </cell>
          <cell r="M81">
            <v>14410</v>
          </cell>
          <cell r="N81">
            <v>15463</v>
          </cell>
          <cell r="O81">
            <v>0</v>
          </cell>
          <cell r="P81">
            <v>0</v>
          </cell>
          <cell r="Q81">
            <v>3.5000171485406593E-2</v>
          </cell>
          <cell r="R81">
            <v>2041</v>
          </cell>
          <cell r="S81">
            <v>3041090</v>
          </cell>
          <cell r="T81">
            <v>499</v>
          </cell>
          <cell r="U81">
            <v>1003</v>
          </cell>
          <cell r="V81">
            <v>1518</v>
          </cell>
          <cell r="W81">
            <v>2041</v>
          </cell>
          <cell r="X81">
            <v>743510</v>
          </cell>
          <cell r="Y81">
            <v>750960</v>
          </cell>
          <cell r="Z81">
            <v>767350</v>
          </cell>
          <cell r="AA81">
            <v>779270</v>
          </cell>
          <cell r="AB81">
            <v>-165</v>
          </cell>
          <cell r="AC81">
            <v>-1050</v>
          </cell>
          <cell r="AD81">
            <v>0</v>
          </cell>
          <cell r="AE81">
            <v>0</v>
          </cell>
          <cell r="AF81">
            <v>0</v>
          </cell>
          <cell r="AG81">
            <v>0</v>
          </cell>
          <cell r="AH81">
            <v>0</v>
          </cell>
          <cell r="AI81">
            <v>0</v>
          </cell>
          <cell r="AJ81">
            <v>3041090</v>
          </cell>
          <cell r="AK81">
            <v>10191000</v>
          </cell>
          <cell r="AL81">
            <v>1490</v>
          </cell>
          <cell r="AM81">
            <v>58314</v>
          </cell>
          <cell r="AN81">
            <v>56273</v>
          </cell>
          <cell r="AO81">
            <v>44069</v>
          </cell>
          <cell r="AP81">
            <v>42527</v>
          </cell>
          <cell r="AQ81">
            <v>664</v>
          </cell>
          <cell r="AR81">
            <v>-1554</v>
          </cell>
          <cell r="AS81">
            <v>0</v>
          </cell>
          <cell r="AT81">
            <v>0</v>
          </cell>
        </row>
        <row r="82">
          <cell r="D82" t="str">
            <v>E09000023</v>
          </cell>
          <cell r="E82">
            <v>5374</v>
          </cell>
          <cell r="F82">
            <v>5734</v>
          </cell>
          <cell r="G82">
            <v>5871</v>
          </cell>
          <cell r="H82">
            <v>6057</v>
          </cell>
          <cell r="I82">
            <v>6039</v>
          </cell>
          <cell r="J82">
            <v>5836</v>
          </cell>
          <cell r="K82">
            <v>5966</v>
          </cell>
          <cell r="L82">
            <v>6145</v>
          </cell>
          <cell r="M82">
            <v>6142</v>
          </cell>
          <cell r="N82">
            <v>6063</v>
          </cell>
          <cell r="O82">
            <v>0</v>
          </cell>
          <cell r="P82">
            <v>0</v>
          </cell>
          <cell r="Q82">
            <v>-4.1239798576141691E-2</v>
          </cell>
          <cell r="R82">
            <v>-950</v>
          </cell>
          <cell r="S82">
            <v>0</v>
          </cell>
          <cell r="T82">
            <v>-665</v>
          </cell>
          <cell r="U82">
            <v>-767</v>
          </cell>
          <cell r="V82">
            <v>-862</v>
          </cell>
          <cell r="W82">
            <v>-950</v>
          </cell>
          <cell r="X82">
            <v>0</v>
          </cell>
          <cell r="Y82">
            <v>0</v>
          </cell>
          <cell r="Z82">
            <v>0</v>
          </cell>
          <cell r="AA82">
            <v>0</v>
          </cell>
          <cell r="AB82">
            <v>-768</v>
          </cell>
          <cell r="AC82">
            <v>-329</v>
          </cell>
          <cell r="AD82">
            <v>0</v>
          </cell>
          <cell r="AE82">
            <v>0</v>
          </cell>
          <cell r="AF82">
            <v>0</v>
          </cell>
          <cell r="AG82">
            <v>0</v>
          </cell>
          <cell r="AH82">
            <v>0</v>
          </cell>
          <cell r="AI82">
            <v>0</v>
          </cell>
          <cell r="AJ82">
            <v>0</v>
          </cell>
          <cell r="AK82">
            <v>5705000</v>
          </cell>
          <cell r="AL82">
            <v>2020</v>
          </cell>
          <cell r="AM82">
            <v>23036</v>
          </cell>
          <cell r="AN82">
            <v>23986</v>
          </cell>
          <cell r="AO82">
            <v>17662</v>
          </cell>
          <cell r="AP82">
            <v>17947</v>
          </cell>
          <cell r="AQ82">
            <v>103</v>
          </cell>
          <cell r="AR82">
            <v>-227</v>
          </cell>
          <cell r="AS82">
            <v>0</v>
          </cell>
          <cell r="AT82">
            <v>0</v>
          </cell>
        </row>
        <row r="83">
          <cell r="D83" t="str">
            <v>E10000019</v>
          </cell>
          <cell r="E83">
            <v>18307</v>
          </cell>
          <cell r="F83">
            <v>17973</v>
          </cell>
          <cell r="G83">
            <v>17626</v>
          </cell>
          <cell r="H83">
            <v>18507</v>
          </cell>
          <cell r="I83">
            <v>17663</v>
          </cell>
          <cell r="J83">
            <v>17345</v>
          </cell>
          <cell r="K83">
            <v>17008</v>
          </cell>
          <cell r="L83">
            <v>17862</v>
          </cell>
          <cell r="M83">
            <v>17658</v>
          </cell>
          <cell r="N83">
            <v>17984</v>
          </cell>
          <cell r="O83">
            <v>0</v>
          </cell>
          <cell r="P83">
            <v>0</v>
          </cell>
          <cell r="Q83">
            <v>3.5007526272906798E-2</v>
          </cell>
          <cell r="R83">
            <v>2535</v>
          </cell>
          <cell r="S83">
            <v>3777150</v>
          </cell>
          <cell r="T83">
            <v>644</v>
          </cell>
          <cell r="U83">
            <v>1272</v>
          </cell>
          <cell r="V83">
            <v>1890</v>
          </cell>
          <cell r="W83">
            <v>2535</v>
          </cell>
          <cell r="X83">
            <v>959560</v>
          </cell>
          <cell r="Y83">
            <v>935720.00000000023</v>
          </cell>
          <cell r="Z83">
            <v>920819.99999999977</v>
          </cell>
          <cell r="AA83">
            <v>961050</v>
          </cell>
          <cell r="AB83">
            <v>649</v>
          </cell>
          <cell r="AC83">
            <v>-11</v>
          </cell>
          <cell r="AD83">
            <v>0</v>
          </cell>
          <cell r="AE83">
            <v>0</v>
          </cell>
          <cell r="AF83">
            <v>959560</v>
          </cell>
          <cell r="AG83">
            <v>0</v>
          </cell>
          <cell r="AH83">
            <v>0</v>
          </cell>
          <cell r="AI83">
            <v>0</v>
          </cell>
          <cell r="AJ83">
            <v>3777150</v>
          </cell>
          <cell r="AK83">
            <v>13988000</v>
          </cell>
          <cell r="AL83">
            <v>1490</v>
          </cell>
          <cell r="AM83">
            <v>72413</v>
          </cell>
          <cell r="AN83">
            <v>69878</v>
          </cell>
          <cell r="AO83">
            <v>54106</v>
          </cell>
          <cell r="AP83">
            <v>52215</v>
          </cell>
          <cell r="AQ83">
            <v>-5</v>
          </cell>
          <cell r="AR83">
            <v>-639</v>
          </cell>
          <cell r="AS83">
            <v>0</v>
          </cell>
          <cell r="AT83">
            <v>0</v>
          </cell>
        </row>
        <row r="84">
          <cell r="D84" t="str">
            <v>E08000012</v>
          </cell>
          <cell r="E84">
            <v>13683</v>
          </cell>
          <cell r="F84">
            <v>14212</v>
          </cell>
          <cell r="G84">
            <v>14114</v>
          </cell>
          <cell r="H84">
            <v>14791</v>
          </cell>
          <cell r="I84">
            <v>14592</v>
          </cell>
          <cell r="J84">
            <v>15038</v>
          </cell>
          <cell r="K84">
            <v>14948</v>
          </cell>
          <cell r="L84">
            <v>15625</v>
          </cell>
          <cell r="M84">
            <v>14151</v>
          </cell>
          <cell r="N84">
            <v>14434</v>
          </cell>
          <cell r="O84">
            <v>0</v>
          </cell>
          <cell r="P84">
            <v>0</v>
          </cell>
          <cell r="Q84">
            <v>-5.9911971830985913E-2</v>
          </cell>
          <cell r="R84">
            <v>-3403</v>
          </cell>
          <cell r="S84">
            <v>0</v>
          </cell>
          <cell r="T84">
            <v>-909</v>
          </cell>
          <cell r="U84">
            <v>-1735</v>
          </cell>
          <cell r="V84">
            <v>-2569</v>
          </cell>
          <cell r="W84">
            <v>-3403</v>
          </cell>
          <cell r="X84">
            <v>0</v>
          </cell>
          <cell r="Y84">
            <v>0</v>
          </cell>
          <cell r="Z84">
            <v>0</v>
          </cell>
          <cell r="AA84">
            <v>0</v>
          </cell>
          <cell r="AB84">
            <v>-468</v>
          </cell>
          <cell r="AC84">
            <v>-222</v>
          </cell>
          <cell r="AD84">
            <v>0</v>
          </cell>
          <cell r="AE84">
            <v>0</v>
          </cell>
          <cell r="AF84">
            <v>0</v>
          </cell>
          <cell r="AG84">
            <v>0</v>
          </cell>
          <cell r="AH84">
            <v>0</v>
          </cell>
          <cell r="AI84">
            <v>0</v>
          </cell>
          <cell r="AJ84">
            <v>0</v>
          </cell>
          <cell r="AK84">
            <v>11512000</v>
          </cell>
          <cell r="AL84">
            <v>1490</v>
          </cell>
          <cell r="AM84">
            <v>56800</v>
          </cell>
          <cell r="AN84">
            <v>60203</v>
          </cell>
          <cell r="AO84">
            <v>43117</v>
          </cell>
          <cell r="AP84">
            <v>45611</v>
          </cell>
          <cell r="AQ84">
            <v>-441</v>
          </cell>
          <cell r="AR84">
            <v>604</v>
          </cell>
          <cell r="AS84">
            <v>0</v>
          </cell>
          <cell r="AT84">
            <v>0</v>
          </cell>
        </row>
        <row r="85">
          <cell r="D85" t="str">
            <v>E06000032</v>
          </cell>
          <cell r="E85">
            <v>6019</v>
          </cell>
          <cell r="F85">
            <v>6127</v>
          </cell>
          <cell r="G85">
            <v>5961</v>
          </cell>
          <cell r="H85">
            <v>6325</v>
          </cell>
          <cell r="I85">
            <v>5891</v>
          </cell>
          <cell r="J85">
            <v>5917</v>
          </cell>
          <cell r="K85">
            <v>5705</v>
          </cell>
          <cell r="L85">
            <v>6054</v>
          </cell>
          <cell r="M85">
            <v>5900</v>
          </cell>
          <cell r="N85">
            <v>6227</v>
          </cell>
          <cell r="O85">
            <v>0</v>
          </cell>
          <cell r="P85">
            <v>0</v>
          </cell>
          <cell r="Q85">
            <v>3.5404387688277666E-2</v>
          </cell>
          <cell r="R85">
            <v>865</v>
          </cell>
          <cell r="S85">
            <v>448935</v>
          </cell>
          <cell r="T85">
            <v>128</v>
          </cell>
          <cell r="U85">
            <v>338</v>
          </cell>
          <cell r="V85">
            <v>594</v>
          </cell>
          <cell r="W85">
            <v>865</v>
          </cell>
          <cell r="X85">
            <v>66432</v>
          </cell>
          <cell r="Y85">
            <v>108990</v>
          </cell>
          <cell r="Z85">
            <v>132864</v>
          </cell>
          <cell r="AA85">
            <v>140649</v>
          </cell>
          <cell r="AB85">
            <v>119</v>
          </cell>
          <cell r="AC85">
            <v>-100</v>
          </cell>
          <cell r="AD85">
            <v>0</v>
          </cell>
          <cell r="AE85">
            <v>0</v>
          </cell>
          <cell r="AF85">
            <v>61760.999999999993</v>
          </cell>
          <cell r="AG85">
            <v>0</v>
          </cell>
          <cell r="AH85">
            <v>0</v>
          </cell>
          <cell r="AI85">
            <v>0</v>
          </cell>
          <cell r="AJ85">
            <v>448935</v>
          </cell>
          <cell r="AK85">
            <v>3468000</v>
          </cell>
          <cell r="AL85">
            <v>519</v>
          </cell>
          <cell r="AM85">
            <v>24432</v>
          </cell>
          <cell r="AN85">
            <v>23567</v>
          </cell>
          <cell r="AO85">
            <v>18413</v>
          </cell>
          <cell r="AP85">
            <v>17676</v>
          </cell>
          <cell r="AQ85">
            <v>9</v>
          </cell>
          <cell r="AR85">
            <v>-310</v>
          </cell>
          <cell r="AS85">
            <v>0</v>
          </cell>
          <cell r="AT85">
            <v>0</v>
          </cell>
        </row>
        <row r="86">
          <cell r="D86" t="str">
            <v>E08000003</v>
          </cell>
          <cell r="E86">
            <v>15549</v>
          </cell>
          <cell r="F86">
            <v>16050</v>
          </cell>
          <cell r="G86">
            <v>15660</v>
          </cell>
          <cell r="H86">
            <v>16569</v>
          </cell>
          <cell r="I86">
            <v>15059</v>
          </cell>
          <cell r="J86">
            <v>15489</v>
          </cell>
          <cell r="K86">
            <v>15112</v>
          </cell>
          <cell r="L86">
            <v>15989</v>
          </cell>
          <cell r="M86">
            <v>15810</v>
          </cell>
          <cell r="N86">
            <v>15838</v>
          </cell>
          <cell r="O86">
            <v>0</v>
          </cell>
          <cell r="P86">
            <v>0</v>
          </cell>
          <cell r="Q86">
            <v>3.4138622548098012E-2</v>
          </cell>
          <cell r="R86">
            <v>2179</v>
          </cell>
          <cell r="S86">
            <v>3246710</v>
          </cell>
          <cell r="T86">
            <v>490</v>
          </cell>
          <cell r="U86">
            <v>1051</v>
          </cell>
          <cell r="V86">
            <v>1599</v>
          </cell>
          <cell r="W86">
            <v>2179</v>
          </cell>
          <cell r="X86">
            <v>730100</v>
          </cell>
          <cell r="Y86">
            <v>835890</v>
          </cell>
          <cell r="Z86">
            <v>816520</v>
          </cell>
          <cell r="AA86">
            <v>864200</v>
          </cell>
          <cell r="AB86">
            <v>-261</v>
          </cell>
          <cell r="AC86">
            <v>212</v>
          </cell>
          <cell r="AD86">
            <v>0</v>
          </cell>
          <cell r="AE86">
            <v>0</v>
          </cell>
          <cell r="AF86">
            <v>0</v>
          </cell>
          <cell r="AG86">
            <v>0</v>
          </cell>
          <cell r="AH86">
            <v>0</v>
          </cell>
          <cell r="AI86">
            <v>0</v>
          </cell>
          <cell r="AJ86">
            <v>3246710</v>
          </cell>
          <cell r="AK86">
            <v>10878000</v>
          </cell>
          <cell r="AL86">
            <v>1490</v>
          </cell>
          <cell r="AM86">
            <v>63828</v>
          </cell>
          <cell r="AN86">
            <v>61649</v>
          </cell>
          <cell r="AO86">
            <v>48279</v>
          </cell>
          <cell r="AP86">
            <v>46590</v>
          </cell>
          <cell r="AQ86">
            <v>751</v>
          </cell>
          <cell r="AR86">
            <v>-349</v>
          </cell>
          <cell r="AS86">
            <v>0</v>
          </cell>
          <cell r="AT86">
            <v>0</v>
          </cell>
        </row>
        <row r="87">
          <cell r="D87" t="str">
            <v>E06000035</v>
          </cell>
          <cell r="E87">
            <v>6207</v>
          </cell>
          <cell r="F87">
            <v>5889</v>
          </cell>
          <cell r="G87">
            <v>5807</v>
          </cell>
          <cell r="H87">
            <v>6282</v>
          </cell>
          <cell r="I87">
            <v>6157</v>
          </cell>
          <cell r="J87">
            <v>5842</v>
          </cell>
          <cell r="K87">
            <v>5761</v>
          </cell>
          <cell r="L87">
            <v>6232</v>
          </cell>
          <cell r="M87">
            <v>6212</v>
          </cell>
          <cell r="N87">
            <v>6609</v>
          </cell>
          <cell r="O87">
            <v>0</v>
          </cell>
          <cell r="P87">
            <v>0</v>
          </cell>
          <cell r="Q87">
            <v>7.980152987388878E-3</v>
          </cell>
          <cell r="R87">
            <v>193</v>
          </cell>
          <cell r="S87">
            <v>287570</v>
          </cell>
          <cell r="T87">
            <v>50</v>
          </cell>
          <cell r="U87">
            <v>97</v>
          </cell>
          <cell r="V87">
            <v>143</v>
          </cell>
          <cell r="W87">
            <v>193</v>
          </cell>
          <cell r="X87">
            <v>74500</v>
          </cell>
          <cell r="Y87">
            <v>70030</v>
          </cell>
          <cell r="Z87">
            <v>68540</v>
          </cell>
          <cell r="AA87">
            <v>74500</v>
          </cell>
          <cell r="AB87">
            <v>-5</v>
          </cell>
          <cell r="AC87">
            <v>-720</v>
          </cell>
          <cell r="AD87">
            <v>0</v>
          </cell>
          <cell r="AE87">
            <v>0</v>
          </cell>
          <cell r="AF87">
            <v>0</v>
          </cell>
          <cell r="AG87">
            <v>0</v>
          </cell>
          <cell r="AH87">
            <v>0</v>
          </cell>
          <cell r="AI87">
            <v>0</v>
          </cell>
          <cell r="AJ87">
            <v>287570</v>
          </cell>
          <cell r="AK87">
            <v>4669000</v>
          </cell>
          <cell r="AL87">
            <v>1490</v>
          </cell>
          <cell r="AM87">
            <v>24185</v>
          </cell>
          <cell r="AN87">
            <v>23992</v>
          </cell>
          <cell r="AO87">
            <v>17978</v>
          </cell>
          <cell r="AP87">
            <v>17835</v>
          </cell>
          <cell r="AQ87">
            <v>55</v>
          </cell>
          <cell r="AR87">
            <v>-767</v>
          </cell>
          <cell r="AS87">
            <v>0</v>
          </cell>
          <cell r="AT87">
            <v>0</v>
          </cell>
        </row>
        <row r="88">
          <cell r="D88" t="str">
            <v>E09000024</v>
          </cell>
          <cell r="E88">
            <v>4212</v>
          </cell>
          <cell r="F88">
            <v>4320</v>
          </cell>
          <cell r="G88">
            <v>4404</v>
          </cell>
          <cell r="H88">
            <v>4495</v>
          </cell>
          <cell r="I88">
            <v>4507</v>
          </cell>
          <cell r="J88">
            <v>4556</v>
          </cell>
          <cell r="K88">
            <v>4403</v>
          </cell>
          <cell r="L88">
            <v>4494</v>
          </cell>
          <cell r="M88">
            <v>4184</v>
          </cell>
          <cell r="N88">
            <v>4365</v>
          </cell>
          <cell r="O88">
            <v>0</v>
          </cell>
          <cell r="P88">
            <v>0</v>
          </cell>
          <cell r="Q88">
            <v>-3.0348230164649187E-2</v>
          </cell>
          <cell r="R88">
            <v>-529</v>
          </cell>
          <cell r="S88">
            <v>0</v>
          </cell>
          <cell r="T88">
            <v>-295</v>
          </cell>
          <cell r="U88">
            <v>-531</v>
          </cell>
          <cell r="V88">
            <v>-530</v>
          </cell>
          <cell r="W88">
            <v>-529</v>
          </cell>
          <cell r="X88">
            <v>0</v>
          </cell>
          <cell r="Y88">
            <v>0</v>
          </cell>
          <cell r="Z88">
            <v>0</v>
          </cell>
          <cell r="AA88">
            <v>0</v>
          </cell>
          <cell r="AB88">
            <v>28</v>
          </cell>
          <cell r="AC88">
            <v>-45</v>
          </cell>
          <cell r="AD88">
            <v>0</v>
          </cell>
          <cell r="AE88">
            <v>0</v>
          </cell>
          <cell r="AF88">
            <v>0</v>
          </cell>
          <cell r="AG88">
            <v>0</v>
          </cell>
          <cell r="AH88">
            <v>0</v>
          </cell>
          <cell r="AI88">
            <v>0</v>
          </cell>
          <cell r="AJ88">
            <v>0</v>
          </cell>
          <cell r="AK88">
            <v>3253000</v>
          </cell>
          <cell r="AL88">
            <v>1490</v>
          </cell>
          <cell r="AM88">
            <v>17431</v>
          </cell>
          <cell r="AN88">
            <v>17960</v>
          </cell>
          <cell r="AO88">
            <v>13219</v>
          </cell>
          <cell r="AP88">
            <v>13453</v>
          </cell>
          <cell r="AQ88">
            <v>-323</v>
          </cell>
          <cell r="AR88">
            <v>191</v>
          </cell>
          <cell r="AS88">
            <v>0</v>
          </cell>
          <cell r="AT88">
            <v>0</v>
          </cell>
        </row>
        <row r="89">
          <cell r="D89" t="str">
            <v>E06000002</v>
          </cell>
          <cell r="E89">
            <v>4232</v>
          </cell>
          <cell r="F89">
            <v>4197</v>
          </cell>
          <cell r="G89">
            <v>3924</v>
          </cell>
          <cell r="H89">
            <v>4079</v>
          </cell>
          <cell r="I89">
            <v>4083</v>
          </cell>
          <cell r="J89">
            <v>4054</v>
          </cell>
          <cell r="K89">
            <v>3783</v>
          </cell>
          <cell r="L89">
            <v>3933</v>
          </cell>
          <cell r="M89">
            <v>3782</v>
          </cell>
          <cell r="N89">
            <v>3843.0011053816193</v>
          </cell>
          <cell r="O89">
            <v>0</v>
          </cell>
          <cell r="P89">
            <v>0</v>
          </cell>
          <cell r="Q89">
            <v>3.5236124634858812E-2</v>
          </cell>
          <cell r="R89">
            <v>579</v>
          </cell>
          <cell r="S89">
            <v>862710</v>
          </cell>
          <cell r="T89">
            <v>149</v>
          </cell>
          <cell r="U89">
            <v>292</v>
          </cell>
          <cell r="V89">
            <v>433</v>
          </cell>
          <cell r="W89">
            <v>579</v>
          </cell>
          <cell r="X89">
            <v>222010</v>
          </cell>
          <cell r="Y89">
            <v>213070</v>
          </cell>
          <cell r="Z89">
            <v>210090</v>
          </cell>
          <cell r="AA89">
            <v>217540</v>
          </cell>
          <cell r="AB89">
            <v>450</v>
          </cell>
          <cell r="AC89">
            <v>353.99889461838075</v>
          </cell>
          <cell r="AD89">
            <v>0</v>
          </cell>
          <cell r="AE89">
            <v>0</v>
          </cell>
          <cell r="AF89">
            <v>222010</v>
          </cell>
          <cell r="AG89">
            <v>213070</v>
          </cell>
          <cell r="AH89">
            <v>0</v>
          </cell>
          <cell r="AI89">
            <v>0</v>
          </cell>
          <cell r="AJ89">
            <v>862710</v>
          </cell>
          <cell r="AK89">
            <v>3014000</v>
          </cell>
          <cell r="AL89">
            <v>1490</v>
          </cell>
          <cell r="AM89">
            <v>16432</v>
          </cell>
          <cell r="AN89">
            <v>15853</v>
          </cell>
          <cell r="AO89">
            <v>12200</v>
          </cell>
          <cell r="AP89">
            <v>11770</v>
          </cell>
          <cell r="AQ89">
            <v>-301</v>
          </cell>
          <cell r="AR89">
            <v>210.99889461838075</v>
          </cell>
          <cell r="AS89">
            <v>0</v>
          </cell>
          <cell r="AT89">
            <v>0</v>
          </cell>
        </row>
        <row r="90">
          <cell r="D90" t="str">
            <v>E06000042</v>
          </cell>
          <cell r="E90">
            <v>6611</v>
          </cell>
          <cell r="F90">
            <v>6675</v>
          </cell>
          <cell r="G90">
            <v>6119</v>
          </cell>
          <cell r="H90">
            <v>6362</v>
          </cell>
          <cell r="I90">
            <v>6398</v>
          </cell>
          <cell r="J90">
            <v>6442</v>
          </cell>
          <cell r="K90">
            <v>5890</v>
          </cell>
          <cell r="L90">
            <v>6133</v>
          </cell>
          <cell r="M90">
            <v>6231</v>
          </cell>
          <cell r="N90">
            <v>6752</v>
          </cell>
          <cell r="O90">
            <v>0</v>
          </cell>
          <cell r="P90">
            <v>0</v>
          </cell>
          <cell r="Q90">
            <v>3.5083634105638993E-2</v>
          </cell>
          <cell r="R90">
            <v>904</v>
          </cell>
          <cell r="S90">
            <v>1346960</v>
          </cell>
          <cell r="T90">
            <v>213</v>
          </cell>
          <cell r="U90">
            <v>446</v>
          </cell>
          <cell r="V90">
            <v>675</v>
          </cell>
          <cell r="W90">
            <v>904</v>
          </cell>
          <cell r="X90">
            <v>317370</v>
          </cell>
          <cell r="Y90">
            <v>347170</v>
          </cell>
          <cell r="Z90">
            <v>341210</v>
          </cell>
          <cell r="AA90">
            <v>341210</v>
          </cell>
          <cell r="AB90">
            <v>380</v>
          </cell>
          <cell r="AC90">
            <v>-77</v>
          </cell>
          <cell r="AD90">
            <v>0</v>
          </cell>
          <cell r="AE90">
            <v>0</v>
          </cell>
          <cell r="AF90">
            <v>317370</v>
          </cell>
          <cell r="AG90">
            <v>134100</v>
          </cell>
          <cell r="AH90">
            <v>0</v>
          </cell>
          <cell r="AI90">
            <v>0</v>
          </cell>
          <cell r="AJ90">
            <v>1346960</v>
          </cell>
          <cell r="AK90">
            <v>3887000</v>
          </cell>
          <cell r="AL90">
            <v>1490</v>
          </cell>
          <cell r="AM90">
            <v>25767</v>
          </cell>
          <cell r="AN90">
            <v>24863</v>
          </cell>
          <cell r="AO90">
            <v>19156</v>
          </cell>
          <cell r="AP90">
            <v>18465</v>
          </cell>
          <cell r="AQ90">
            <v>-167</v>
          </cell>
          <cell r="AR90">
            <v>-310</v>
          </cell>
          <cell r="AS90">
            <v>0</v>
          </cell>
          <cell r="AT90">
            <v>0</v>
          </cell>
        </row>
        <row r="91">
          <cell r="D91" t="str">
            <v>E08000021</v>
          </cell>
          <cell r="E91">
            <v>7885</v>
          </cell>
          <cell r="F91">
            <v>7815</v>
          </cell>
          <cell r="G91">
            <v>7864</v>
          </cell>
          <cell r="H91">
            <v>8400</v>
          </cell>
          <cell r="I91">
            <v>7743.07</v>
          </cell>
          <cell r="J91">
            <v>7674.33</v>
          </cell>
          <cell r="K91">
            <v>7722.4480000000003</v>
          </cell>
          <cell r="L91">
            <v>8248.7999999999993</v>
          </cell>
          <cell r="M91">
            <v>8046</v>
          </cell>
          <cell r="N91">
            <v>7911</v>
          </cell>
          <cell r="O91">
            <v>0</v>
          </cell>
          <cell r="P91">
            <v>0</v>
          </cell>
          <cell r="Q91">
            <v>1.8000000000000082E-2</v>
          </cell>
          <cell r="R91">
            <v>575.35200000000259</v>
          </cell>
          <cell r="S91">
            <v>857274.48000000382</v>
          </cell>
          <cell r="T91">
            <v>141.93000000000029</v>
          </cell>
          <cell r="U91">
            <v>282.60000000000036</v>
          </cell>
          <cell r="V91">
            <v>424.15200000000186</v>
          </cell>
          <cell r="W91">
            <v>575.35200000000259</v>
          </cell>
          <cell r="X91">
            <v>211475.70000000042</v>
          </cell>
          <cell r="Y91">
            <v>209598.3000000001</v>
          </cell>
          <cell r="Z91">
            <v>210912.48000000225</v>
          </cell>
          <cell r="AA91">
            <v>225288.00000000105</v>
          </cell>
          <cell r="AB91">
            <v>-161</v>
          </cell>
          <cell r="AC91">
            <v>-96</v>
          </cell>
          <cell r="AD91">
            <v>0</v>
          </cell>
          <cell r="AE91">
            <v>0</v>
          </cell>
          <cell r="AF91">
            <v>0</v>
          </cell>
          <cell r="AG91">
            <v>0</v>
          </cell>
          <cell r="AH91">
            <v>0</v>
          </cell>
          <cell r="AI91">
            <v>0</v>
          </cell>
          <cell r="AJ91">
            <v>857274.48000000382</v>
          </cell>
          <cell r="AK91">
            <v>5759000</v>
          </cell>
          <cell r="AL91">
            <v>1490</v>
          </cell>
          <cell r="AM91">
            <v>31964</v>
          </cell>
          <cell r="AN91">
            <v>31388.647999999997</v>
          </cell>
          <cell r="AO91">
            <v>24079</v>
          </cell>
          <cell r="AP91">
            <v>23645.578000000001</v>
          </cell>
          <cell r="AQ91">
            <v>302.93000000000029</v>
          </cell>
          <cell r="AR91">
            <v>-236.67000000000007</v>
          </cell>
          <cell r="AS91">
            <v>0</v>
          </cell>
          <cell r="AT91">
            <v>0</v>
          </cell>
        </row>
        <row r="92">
          <cell r="D92" t="str">
            <v>E09000025</v>
          </cell>
          <cell r="E92">
            <v>8271</v>
          </cell>
          <cell r="F92">
            <v>8119</v>
          </cell>
          <cell r="G92">
            <v>7856</v>
          </cell>
          <cell r="H92">
            <v>8068</v>
          </cell>
          <cell r="I92">
            <v>8148</v>
          </cell>
          <cell r="J92">
            <v>8002</v>
          </cell>
          <cell r="K92">
            <v>7737</v>
          </cell>
          <cell r="L92">
            <v>7943</v>
          </cell>
          <cell r="M92">
            <v>7347</v>
          </cell>
          <cell r="N92">
            <v>7812</v>
          </cell>
          <cell r="O92">
            <v>0</v>
          </cell>
          <cell r="P92">
            <v>0</v>
          </cell>
          <cell r="Q92">
            <v>1.4978028099275856E-2</v>
          </cell>
          <cell r="R92">
            <v>484</v>
          </cell>
          <cell r="S92">
            <v>721160</v>
          </cell>
          <cell r="T92">
            <v>123</v>
          </cell>
          <cell r="U92">
            <v>240</v>
          </cell>
          <cell r="V92">
            <v>359</v>
          </cell>
          <cell r="W92">
            <v>484</v>
          </cell>
          <cell r="X92">
            <v>183270</v>
          </cell>
          <cell r="Y92">
            <v>174330</v>
          </cell>
          <cell r="Z92">
            <v>177310</v>
          </cell>
          <cell r="AA92">
            <v>186250</v>
          </cell>
          <cell r="AB92">
            <v>924</v>
          </cell>
          <cell r="AC92">
            <v>307</v>
          </cell>
          <cell r="AD92">
            <v>0</v>
          </cell>
          <cell r="AE92">
            <v>0</v>
          </cell>
          <cell r="AF92">
            <v>183270</v>
          </cell>
          <cell r="AG92">
            <v>174330</v>
          </cell>
          <cell r="AH92">
            <v>0</v>
          </cell>
          <cell r="AI92">
            <v>0</v>
          </cell>
          <cell r="AJ92">
            <v>721160</v>
          </cell>
          <cell r="AK92">
            <v>6081000</v>
          </cell>
          <cell r="AL92">
            <v>1490</v>
          </cell>
          <cell r="AM92">
            <v>32314</v>
          </cell>
          <cell r="AN92">
            <v>31830</v>
          </cell>
          <cell r="AO92">
            <v>24043</v>
          </cell>
          <cell r="AP92">
            <v>23682</v>
          </cell>
          <cell r="AQ92">
            <v>-801</v>
          </cell>
          <cell r="AR92">
            <v>190</v>
          </cell>
          <cell r="AS92">
            <v>0</v>
          </cell>
          <cell r="AT92">
            <v>0</v>
          </cell>
        </row>
        <row r="93">
          <cell r="D93" t="str">
            <v>E10000020</v>
          </cell>
          <cell r="E93">
            <v>22905</v>
          </cell>
          <cell r="F93">
            <v>23320</v>
          </cell>
          <cell r="G93">
            <v>23029</v>
          </cell>
          <cell r="H93">
            <v>23835</v>
          </cell>
          <cell r="I93">
            <v>22667</v>
          </cell>
          <cell r="J93">
            <v>22702</v>
          </cell>
          <cell r="K93">
            <v>21812</v>
          </cell>
          <cell r="L93">
            <v>22642</v>
          </cell>
          <cell r="M93">
            <v>23331</v>
          </cell>
          <cell r="N93">
            <v>23335</v>
          </cell>
          <cell r="O93">
            <v>0</v>
          </cell>
          <cell r="P93">
            <v>0</v>
          </cell>
          <cell r="Q93">
            <v>3.5084703885528902E-2</v>
          </cell>
          <cell r="R93">
            <v>3266</v>
          </cell>
          <cell r="S93">
            <v>4866340</v>
          </cell>
          <cell r="T93">
            <v>238</v>
          </cell>
          <cell r="U93">
            <v>856</v>
          </cell>
          <cell r="V93">
            <v>2073</v>
          </cell>
          <cell r="W93">
            <v>3266</v>
          </cell>
          <cell r="X93">
            <v>354620</v>
          </cell>
          <cell r="Y93">
            <v>920820</v>
          </cell>
          <cell r="Z93">
            <v>1813330</v>
          </cell>
          <cell r="AA93">
            <v>1777570</v>
          </cell>
          <cell r="AB93">
            <v>-426</v>
          </cell>
          <cell r="AC93">
            <v>-15</v>
          </cell>
          <cell r="AD93">
            <v>0</v>
          </cell>
          <cell r="AE93">
            <v>0</v>
          </cell>
          <cell r="AF93">
            <v>0</v>
          </cell>
          <cell r="AG93">
            <v>0</v>
          </cell>
          <cell r="AH93">
            <v>0</v>
          </cell>
          <cell r="AI93">
            <v>0</v>
          </cell>
          <cell r="AJ93">
            <v>4866340</v>
          </cell>
          <cell r="AK93">
            <v>16295000</v>
          </cell>
          <cell r="AL93">
            <v>1490</v>
          </cell>
          <cell r="AM93">
            <v>93089</v>
          </cell>
          <cell r="AN93">
            <v>89823</v>
          </cell>
          <cell r="AO93">
            <v>70184</v>
          </cell>
          <cell r="AP93">
            <v>67156</v>
          </cell>
          <cell r="AQ93">
            <v>664</v>
          </cell>
          <cell r="AR93">
            <v>-633</v>
          </cell>
          <cell r="AS93">
            <v>0</v>
          </cell>
          <cell r="AT93">
            <v>0</v>
          </cell>
        </row>
        <row r="94">
          <cell r="D94" t="str">
            <v>E06000012</v>
          </cell>
          <cell r="E94">
            <v>3701</v>
          </cell>
          <cell r="F94">
            <v>3726</v>
          </cell>
          <cell r="G94">
            <v>3734</v>
          </cell>
          <cell r="H94">
            <v>3693</v>
          </cell>
          <cell r="I94">
            <v>3726</v>
          </cell>
          <cell r="J94">
            <v>3629</v>
          </cell>
          <cell r="K94">
            <v>3637</v>
          </cell>
          <cell r="L94">
            <v>3599</v>
          </cell>
          <cell r="M94">
            <v>3723</v>
          </cell>
          <cell r="N94">
            <v>3829</v>
          </cell>
          <cell r="O94">
            <v>0</v>
          </cell>
          <cell r="P94">
            <v>0</v>
          </cell>
          <cell r="Q94">
            <v>1.7705668506799516E-2</v>
          </cell>
          <cell r="R94">
            <v>263</v>
          </cell>
          <cell r="S94">
            <v>560716</v>
          </cell>
          <cell r="T94">
            <v>-25</v>
          </cell>
          <cell r="U94">
            <v>72</v>
          </cell>
          <cell r="V94">
            <v>169</v>
          </cell>
          <cell r="W94">
            <v>263</v>
          </cell>
          <cell r="X94">
            <v>0</v>
          </cell>
          <cell r="Y94">
            <v>153504</v>
          </cell>
          <cell r="Z94">
            <v>206804.00000000006</v>
          </cell>
          <cell r="AA94">
            <v>200407.99999999994</v>
          </cell>
          <cell r="AB94">
            <v>-22</v>
          </cell>
          <cell r="AC94">
            <v>-103</v>
          </cell>
          <cell r="AD94">
            <v>0</v>
          </cell>
          <cell r="AE94">
            <v>0</v>
          </cell>
          <cell r="AF94">
            <v>0</v>
          </cell>
          <cell r="AG94">
            <v>0</v>
          </cell>
          <cell r="AH94">
            <v>0</v>
          </cell>
          <cell r="AI94">
            <v>0</v>
          </cell>
          <cell r="AJ94">
            <v>560716</v>
          </cell>
          <cell r="AK94">
            <v>3250000</v>
          </cell>
          <cell r="AL94">
            <v>2132</v>
          </cell>
          <cell r="AM94">
            <v>14854</v>
          </cell>
          <cell r="AN94">
            <v>14591</v>
          </cell>
          <cell r="AO94">
            <v>11153</v>
          </cell>
          <cell r="AP94">
            <v>10865</v>
          </cell>
          <cell r="AQ94">
            <v>-3</v>
          </cell>
          <cell r="AR94">
            <v>-200</v>
          </cell>
          <cell r="AS94">
            <v>0</v>
          </cell>
          <cell r="AT94">
            <v>0</v>
          </cell>
        </row>
        <row r="95">
          <cell r="D95" t="str">
            <v>E06000013</v>
          </cell>
          <cell r="E95">
            <v>4649</v>
          </cell>
          <cell r="F95">
            <v>4589</v>
          </cell>
          <cell r="G95">
            <v>4515</v>
          </cell>
          <cell r="H95">
            <v>4784</v>
          </cell>
          <cell r="I95">
            <v>4630</v>
          </cell>
          <cell r="J95">
            <v>4491</v>
          </cell>
          <cell r="K95">
            <v>4357</v>
          </cell>
          <cell r="L95">
            <v>4102</v>
          </cell>
          <cell r="M95">
            <v>4376</v>
          </cell>
          <cell r="N95">
            <v>4965</v>
          </cell>
          <cell r="O95">
            <v>0</v>
          </cell>
          <cell r="P95">
            <v>0</v>
          </cell>
          <cell r="Q95">
            <v>5.1626476776177377E-2</v>
          </cell>
          <cell r="R95">
            <v>957</v>
          </cell>
          <cell r="S95">
            <v>1425930</v>
          </cell>
          <cell r="T95">
            <v>19</v>
          </cell>
          <cell r="U95">
            <v>117</v>
          </cell>
          <cell r="V95">
            <v>275</v>
          </cell>
          <cell r="W95">
            <v>957</v>
          </cell>
          <cell r="X95">
            <v>28310</v>
          </cell>
          <cell r="Y95">
            <v>146020</v>
          </cell>
          <cell r="Z95">
            <v>235420</v>
          </cell>
          <cell r="AA95">
            <v>1016180</v>
          </cell>
          <cell r="AB95">
            <v>273</v>
          </cell>
          <cell r="AC95">
            <v>-376</v>
          </cell>
          <cell r="AD95">
            <v>0</v>
          </cell>
          <cell r="AE95">
            <v>0</v>
          </cell>
          <cell r="AF95">
            <v>28310</v>
          </cell>
          <cell r="AG95">
            <v>0</v>
          </cell>
          <cell r="AH95">
            <v>0</v>
          </cell>
          <cell r="AI95">
            <v>0</v>
          </cell>
          <cell r="AJ95">
            <v>1425930</v>
          </cell>
          <cell r="AK95">
            <v>3181000</v>
          </cell>
          <cell r="AL95">
            <v>1490</v>
          </cell>
          <cell r="AM95">
            <v>18537</v>
          </cell>
          <cell r="AN95">
            <v>17580</v>
          </cell>
          <cell r="AO95">
            <v>13888</v>
          </cell>
          <cell r="AP95">
            <v>12950</v>
          </cell>
          <cell r="AQ95">
            <v>-254</v>
          </cell>
          <cell r="AR95">
            <v>-474</v>
          </cell>
          <cell r="AS95">
            <v>0</v>
          </cell>
          <cell r="AT95">
            <v>0</v>
          </cell>
        </row>
        <row r="96">
          <cell r="D96" t="str">
            <v>E06000024</v>
          </cell>
          <cell r="E96">
            <v>4765</v>
          </cell>
          <cell r="F96">
            <v>4974</v>
          </cell>
          <cell r="G96">
            <v>4832</v>
          </cell>
          <cell r="H96">
            <v>4850</v>
          </cell>
          <cell r="I96">
            <v>4603</v>
          </cell>
          <cell r="J96">
            <v>4931</v>
          </cell>
          <cell r="K96">
            <v>4655</v>
          </cell>
          <cell r="L96">
            <v>4673</v>
          </cell>
          <cell r="M96">
            <v>4179</v>
          </cell>
          <cell r="N96" t="e">
            <v>#N/A</v>
          </cell>
          <cell r="O96">
            <v>0</v>
          </cell>
          <cell r="P96">
            <v>0</v>
          </cell>
          <cell r="Q96">
            <v>2.8783275835435867E-2</v>
          </cell>
          <cell r="R96">
            <v>559</v>
          </cell>
          <cell r="S96">
            <v>832910</v>
          </cell>
          <cell r="T96">
            <v>162</v>
          </cell>
          <cell r="U96">
            <v>205</v>
          </cell>
          <cell r="V96">
            <v>382</v>
          </cell>
          <cell r="W96">
            <v>559</v>
          </cell>
          <cell r="X96">
            <v>241380</v>
          </cell>
          <cell r="Y96">
            <v>64070</v>
          </cell>
          <cell r="Z96">
            <v>263730</v>
          </cell>
          <cell r="AA96">
            <v>263730</v>
          </cell>
          <cell r="AB96">
            <v>586</v>
          </cell>
          <cell r="AC96" t="e">
            <v>#N/A</v>
          </cell>
          <cell r="AD96">
            <v>0</v>
          </cell>
          <cell r="AE96">
            <v>0</v>
          </cell>
          <cell r="AF96">
            <v>241380</v>
          </cell>
          <cell r="AG96">
            <v>0</v>
          </cell>
          <cell r="AH96">
            <v>0</v>
          </cell>
          <cell r="AI96">
            <v>0</v>
          </cell>
          <cell r="AJ96">
            <v>832910</v>
          </cell>
          <cell r="AK96">
            <v>3822000</v>
          </cell>
          <cell r="AL96">
            <v>1490</v>
          </cell>
          <cell r="AM96">
            <v>19421</v>
          </cell>
          <cell r="AN96">
            <v>18862</v>
          </cell>
          <cell r="AO96">
            <v>14656</v>
          </cell>
          <cell r="AP96">
            <v>14259</v>
          </cell>
          <cell r="AQ96">
            <v>-424</v>
          </cell>
          <cell r="AR96" t="e">
            <v>#N/A</v>
          </cell>
          <cell r="AS96">
            <v>0</v>
          </cell>
          <cell r="AT96">
            <v>0</v>
          </cell>
        </row>
        <row r="97">
          <cell r="D97" t="str">
            <v>E08000022</v>
          </cell>
          <cell r="E97">
            <v>6233</v>
          </cell>
          <cell r="F97">
            <v>6920</v>
          </cell>
          <cell r="G97">
            <v>7339</v>
          </cell>
          <cell r="H97">
            <v>7609</v>
          </cell>
          <cell r="I97">
            <v>6015</v>
          </cell>
          <cell r="J97">
            <v>6678</v>
          </cell>
          <cell r="K97">
            <v>7082</v>
          </cell>
          <cell r="L97">
            <v>7343</v>
          </cell>
          <cell r="M97">
            <v>7334</v>
          </cell>
          <cell r="N97">
            <v>7151</v>
          </cell>
          <cell r="O97">
            <v>0</v>
          </cell>
          <cell r="P97">
            <v>0</v>
          </cell>
          <cell r="Q97">
            <v>3.4980961531618095E-2</v>
          </cell>
          <cell r="R97">
            <v>983</v>
          </cell>
          <cell r="S97">
            <v>1464670</v>
          </cell>
          <cell r="T97">
            <v>218</v>
          </cell>
          <cell r="U97">
            <v>460</v>
          </cell>
          <cell r="V97">
            <v>717</v>
          </cell>
          <cell r="W97">
            <v>983</v>
          </cell>
          <cell r="X97">
            <v>324820</v>
          </cell>
          <cell r="Y97">
            <v>360580</v>
          </cell>
          <cell r="Z97">
            <v>382930</v>
          </cell>
          <cell r="AA97">
            <v>396340</v>
          </cell>
          <cell r="AB97">
            <v>-1101</v>
          </cell>
          <cell r="AC97">
            <v>-231</v>
          </cell>
          <cell r="AD97">
            <v>0</v>
          </cell>
          <cell r="AE97">
            <v>0</v>
          </cell>
          <cell r="AF97">
            <v>0</v>
          </cell>
          <cell r="AG97">
            <v>0</v>
          </cell>
          <cell r="AH97">
            <v>0</v>
          </cell>
          <cell r="AI97">
            <v>0</v>
          </cell>
          <cell r="AJ97">
            <v>1464670</v>
          </cell>
          <cell r="AK97">
            <v>4403000</v>
          </cell>
          <cell r="AL97">
            <v>1490</v>
          </cell>
          <cell r="AM97">
            <v>28101</v>
          </cell>
          <cell r="AN97">
            <v>27118</v>
          </cell>
          <cell r="AO97">
            <v>21868</v>
          </cell>
          <cell r="AP97">
            <v>21103</v>
          </cell>
          <cell r="AQ97">
            <v>1319</v>
          </cell>
          <cell r="AR97">
            <v>-473</v>
          </cell>
          <cell r="AS97">
            <v>0</v>
          </cell>
          <cell r="AT97">
            <v>0</v>
          </cell>
        </row>
        <row r="98">
          <cell r="D98" t="str">
            <v>E10000023</v>
          </cell>
          <cell r="E98">
            <v>15122</v>
          </cell>
          <cell r="F98">
            <v>14976</v>
          </cell>
          <cell r="G98">
            <v>14831</v>
          </cell>
          <cell r="H98">
            <v>15944</v>
          </cell>
          <cell r="I98">
            <v>15637</v>
          </cell>
          <cell r="J98">
            <v>14627</v>
          </cell>
          <cell r="K98">
            <v>13224</v>
          </cell>
          <cell r="L98">
            <v>13880</v>
          </cell>
          <cell r="M98">
            <v>15637</v>
          </cell>
          <cell r="N98">
            <v>15369</v>
          </cell>
          <cell r="O98">
            <v>0</v>
          </cell>
          <cell r="P98">
            <v>0</v>
          </cell>
          <cell r="Q98">
            <v>5.7578893762423408E-2</v>
          </cell>
          <cell r="R98">
            <v>3505</v>
          </cell>
          <cell r="S98">
            <v>2062797.65</v>
          </cell>
          <cell r="T98">
            <v>-515</v>
          </cell>
          <cell r="U98">
            <v>-166</v>
          </cell>
          <cell r="V98">
            <v>1441</v>
          </cell>
          <cell r="W98">
            <v>3505</v>
          </cell>
          <cell r="X98">
            <v>0</v>
          </cell>
          <cell r="Y98">
            <v>0</v>
          </cell>
          <cell r="Z98">
            <v>848071.72999999986</v>
          </cell>
          <cell r="AA98">
            <v>1214725.92</v>
          </cell>
          <cell r="AB98">
            <v>-515</v>
          </cell>
          <cell r="AC98">
            <v>-393</v>
          </cell>
          <cell r="AD98">
            <v>0</v>
          </cell>
          <cell r="AE98">
            <v>0</v>
          </cell>
          <cell r="AF98">
            <v>0</v>
          </cell>
          <cell r="AG98">
            <v>0</v>
          </cell>
          <cell r="AH98">
            <v>0</v>
          </cell>
          <cell r="AI98">
            <v>0</v>
          </cell>
          <cell r="AJ98">
            <v>2062797.65</v>
          </cell>
          <cell r="AK98">
            <v>10524000</v>
          </cell>
          <cell r="AL98">
            <v>588.53</v>
          </cell>
          <cell r="AM98">
            <v>60873</v>
          </cell>
          <cell r="AN98">
            <v>57368</v>
          </cell>
          <cell r="AO98">
            <v>45751</v>
          </cell>
          <cell r="AP98">
            <v>41731</v>
          </cell>
          <cell r="AQ98">
            <v>0</v>
          </cell>
          <cell r="AR98">
            <v>-742</v>
          </cell>
          <cell r="AS98">
            <v>0</v>
          </cell>
          <cell r="AT98">
            <v>0</v>
          </cell>
        </row>
        <row r="99">
          <cell r="D99" t="str">
            <v>E10000021</v>
          </cell>
          <cell r="E99">
            <v>17246</v>
          </cell>
          <cell r="F99">
            <v>18099</v>
          </cell>
          <cell r="G99">
            <v>17770</v>
          </cell>
          <cell r="H99">
            <v>19279</v>
          </cell>
          <cell r="I99">
            <v>17541</v>
          </cell>
          <cell r="J99">
            <v>17040</v>
          </cell>
          <cell r="K99">
            <v>16866</v>
          </cell>
          <cell r="L99">
            <v>18413</v>
          </cell>
          <cell r="M99">
            <v>18287</v>
          </cell>
          <cell r="N99">
            <v>18375</v>
          </cell>
          <cell r="O99">
            <v>0</v>
          </cell>
          <cell r="P99">
            <v>0</v>
          </cell>
          <cell r="Q99">
            <v>3.5002900792883387E-2</v>
          </cell>
          <cell r="R99">
            <v>2534</v>
          </cell>
          <cell r="S99">
            <v>5889016</v>
          </cell>
          <cell r="T99">
            <v>-295</v>
          </cell>
          <cell r="U99">
            <v>764</v>
          </cell>
          <cell r="V99">
            <v>1668</v>
          </cell>
          <cell r="W99">
            <v>2534</v>
          </cell>
          <cell r="X99">
            <v>0</v>
          </cell>
          <cell r="Y99">
            <v>1775536.0000000002</v>
          </cell>
          <cell r="Z99">
            <v>2100896</v>
          </cell>
          <cell r="AA99">
            <v>2012584</v>
          </cell>
          <cell r="AB99">
            <v>-1041</v>
          </cell>
          <cell r="AC99">
            <v>-276</v>
          </cell>
          <cell r="AD99">
            <v>0</v>
          </cell>
          <cell r="AE99">
            <v>0</v>
          </cell>
          <cell r="AF99">
            <v>0</v>
          </cell>
          <cell r="AG99">
            <v>0</v>
          </cell>
          <cell r="AH99">
            <v>0</v>
          </cell>
          <cell r="AI99">
            <v>0</v>
          </cell>
          <cell r="AJ99">
            <v>5889016</v>
          </cell>
          <cell r="AK99">
            <v>11735000</v>
          </cell>
          <cell r="AL99">
            <v>2324</v>
          </cell>
          <cell r="AM99">
            <v>72394</v>
          </cell>
          <cell r="AN99">
            <v>69860</v>
          </cell>
          <cell r="AO99">
            <v>55148</v>
          </cell>
          <cell r="AP99">
            <v>52319</v>
          </cell>
          <cell r="AQ99">
            <v>746</v>
          </cell>
          <cell r="AR99">
            <v>-1335</v>
          </cell>
          <cell r="AS99">
            <v>0</v>
          </cell>
          <cell r="AT99">
            <v>0</v>
          </cell>
        </row>
        <row r="100">
          <cell r="D100" t="str">
            <v>E06000057</v>
          </cell>
          <cell r="E100">
            <v>8780</v>
          </cell>
          <cell r="F100">
            <v>8063</v>
          </cell>
          <cell r="G100">
            <v>8147</v>
          </cell>
          <cell r="H100">
            <v>7891</v>
          </cell>
          <cell r="I100">
            <v>8220</v>
          </cell>
          <cell r="J100">
            <v>7836.4</v>
          </cell>
          <cell r="K100">
            <v>7836.4</v>
          </cell>
          <cell r="L100">
            <v>7836.4</v>
          </cell>
          <cell r="M100">
            <v>9958</v>
          </cell>
          <cell r="N100">
            <v>8145</v>
          </cell>
          <cell r="O100">
            <v>0</v>
          </cell>
          <cell r="P100">
            <v>0</v>
          </cell>
          <cell r="Q100">
            <v>3.5029348255831726E-2</v>
          </cell>
          <cell r="R100">
            <v>1151.8000000000029</v>
          </cell>
          <cell r="S100">
            <v>2975010.4668816677</v>
          </cell>
          <cell r="T100">
            <v>560</v>
          </cell>
          <cell r="U100">
            <v>786.60000000000036</v>
          </cell>
          <cell r="V100">
            <v>1097.2000000000007</v>
          </cell>
          <cell r="W100">
            <v>1151.8000000000029</v>
          </cell>
          <cell r="X100">
            <v>1446436.7611162786</v>
          </cell>
          <cell r="Y100">
            <v>585290.30369455228</v>
          </cell>
          <cell r="Z100">
            <v>802255.81786199403</v>
          </cell>
          <cell r="AA100">
            <v>141027.58420884283</v>
          </cell>
          <cell r="AB100">
            <v>-1178</v>
          </cell>
          <cell r="AC100">
            <v>-82</v>
          </cell>
          <cell r="AD100">
            <v>0</v>
          </cell>
          <cell r="AE100">
            <v>0</v>
          </cell>
          <cell r="AF100">
            <v>0</v>
          </cell>
          <cell r="AG100">
            <v>0</v>
          </cell>
          <cell r="AH100">
            <v>0</v>
          </cell>
          <cell r="AI100">
            <v>0</v>
          </cell>
          <cell r="AJ100">
            <v>2975010.4668816677</v>
          </cell>
          <cell r="AK100">
            <v>6436000</v>
          </cell>
          <cell r="AL100">
            <v>2582.9227877076405</v>
          </cell>
          <cell r="AM100">
            <v>32881</v>
          </cell>
          <cell r="AN100">
            <v>31729.199999999997</v>
          </cell>
          <cell r="AO100">
            <v>24101</v>
          </cell>
          <cell r="AP100">
            <v>23509.199999999997</v>
          </cell>
          <cell r="AQ100">
            <v>1738</v>
          </cell>
          <cell r="AR100">
            <v>-308.60000000000036</v>
          </cell>
          <cell r="AS100">
            <v>0</v>
          </cell>
          <cell r="AT100">
            <v>0</v>
          </cell>
        </row>
        <row r="101">
          <cell r="D101" t="str">
            <v>E06000018</v>
          </cell>
          <cell r="E101">
            <v>7359</v>
          </cell>
          <cell r="F101">
            <v>7716</v>
          </cell>
          <cell r="G101">
            <v>7574</v>
          </cell>
          <cell r="H101">
            <v>7537</v>
          </cell>
          <cell r="I101">
            <v>7117</v>
          </cell>
          <cell r="J101">
            <v>7593</v>
          </cell>
          <cell r="K101">
            <v>7453</v>
          </cell>
          <cell r="L101">
            <v>7416</v>
          </cell>
          <cell r="M101">
            <v>7218</v>
          </cell>
          <cell r="N101">
            <v>7413</v>
          </cell>
          <cell r="O101">
            <v>0</v>
          </cell>
          <cell r="P101">
            <v>0</v>
          </cell>
          <cell r="Q101">
            <v>2.0108659643543365E-2</v>
          </cell>
          <cell r="R101">
            <v>607</v>
          </cell>
          <cell r="S101">
            <v>904430</v>
          </cell>
          <cell r="T101">
            <v>242</v>
          </cell>
          <cell r="U101">
            <v>365</v>
          </cell>
          <cell r="V101">
            <v>486</v>
          </cell>
          <cell r="W101">
            <v>607</v>
          </cell>
          <cell r="X101">
            <v>360580</v>
          </cell>
          <cell r="Y101">
            <v>183270</v>
          </cell>
          <cell r="Z101">
            <v>180290</v>
          </cell>
          <cell r="AA101">
            <v>180290</v>
          </cell>
          <cell r="AB101">
            <v>141</v>
          </cell>
          <cell r="AC101">
            <v>303</v>
          </cell>
          <cell r="AD101">
            <v>0</v>
          </cell>
          <cell r="AE101">
            <v>0</v>
          </cell>
          <cell r="AF101">
            <v>210090</v>
          </cell>
          <cell r="AG101">
            <v>333760</v>
          </cell>
          <cell r="AH101">
            <v>0</v>
          </cell>
          <cell r="AI101">
            <v>0</v>
          </cell>
          <cell r="AJ101">
            <v>904430</v>
          </cell>
          <cell r="AK101">
            <v>6191000</v>
          </cell>
          <cell r="AL101">
            <v>1490</v>
          </cell>
          <cell r="AM101">
            <v>30186</v>
          </cell>
          <cell r="AN101">
            <v>29579</v>
          </cell>
          <cell r="AO101">
            <v>22827</v>
          </cell>
          <cell r="AP101">
            <v>22462</v>
          </cell>
          <cell r="AQ101">
            <v>101</v>
          </cell>
          <cell r="AR101">
            <v>180</v>
          </cell>
          <cell r="AS101">
            <v>0</v>
          </cell>
          <cell r="AT101">
            <v>0</v>
          </cell>
        </row>
        <row r="102">
          <cell r="D102" t="str">
            <v>E10000024</v>
          </cell>
          <cell r="E102">
            <v>18148</v>
          </cell>
          <cell r="F102">
            <v>21005</v>
          </cell>
          <cell r="G102">
            <v>21032</v>
          </cell>
          <cell r="H102">
            <v>21504</v>
          </cell>
          <cell r="I102">
            <v>20836</v>
          </cell>
          <cell r="J102">
            <v>21517</v>
          </cell>
          <cell r="K102">
            <v>21588</v>
          </cell>
          <cell r="L102">
            <v>21938</v>
          </cell>
          <cell r="M102">
            <v>20925</v>
          </cell>
          <cell r="N102">
            <v>20929</v>
          </cell>
          <cell r="O102">
            <v>0</v>
          </cell>
          <cell r="P102">
            <v>0</v>
          </cell>
          <cell r="Q102">
            <v>-5.1292095630990707E-2</v>
          </cell>
          <cell r="R102">
            <v>-4190</v>
          </cell>
          <cell r="S102">
            <v>0</v>
          </cell>
          <cell r="T102">
            <v>-2688</v>
          </cell>
          <cell r="U102">
            <v>-3200</v>
          </cell>
          <cell r="V102">
            <v>-3756</v>
          </cell>
          <cell r="W102">
            <v>-4190</v>
          </cell>
          <cell r="X102">
            <v>0</v>
          </cell>
          <cell r="Y102">
            <v>0</v>
          </cell>
          <cell r="Z102">
            <v>0</v>
          </cell>
          <cell r="AA102">
            <v>0</v>
          </cell>
          <cell r="AB102">
            <v>-2777</v>
          </cell>
          <cell r="AC102">
            <v>76</v>
          </cell>
          <cell r="AD102">
            <v>0</v>
          </cell>
          <cell r="AE102">
            <v>0</v>
          </cell>
          <cell r="AF102">
            <v>0</v>
          </cell>
          <cell r="AG102">
            <v>0</v>
          </cell>
          <cell r="AH102">
            <v>0</v>
          </cell>
          <cell r="AI102">
            <v>0</v>
          </cell>
          <cell r="AJ102">
            <v>0</v>
          </cell>
          <cell r="AK102">
            <v>14375000</v>
          </cell>
          <cell r="AL102">
            <v>1490</v>
          </cell>
          <cell r="AM102">
            <v>81689</v>
          </cell>
          <cell r="AN102">
            <v>85879</v>
          </cell>
          <cell r="AO102">
            <v>63541</v>
          </cell>
          <cell r="AP102">
            <v>65043</v>
          </cell>
          <cell r="AQ102">
            <v>89</v>
          </cell>
          <cell r="AR102">
            <v>588</v>
          </cell>
          <cell r="AS102">
            <v>0</v>
          </cell>
          <cell r="AT102">
            <v>0</v>
          </cell>
        </row>
        <row r="103">
          <cell r="D103" t="str">
            <v>E08000004</v>
          </cell>
          <cell r="E103">
            <v>7329</v>
          </cell>
          <cell r="F103">
            <v>7191</v>
          </cell>
          <cell r="G103">
            <v>7434</v>
          </cell>
          <cell r="H103">
            <v>7615</v>
          </cell>
          <cell r="I103">
            <v>6974</v>
          </cell>
          <cell r="J103">
            <v>7438</v>
          </cell>
          <cell r="K103">
            <v>7253</v>
          </cell>
          <cell r="L103">
            <v>7904</v>
          </cell>
          <cell r="M103">
            <v>6974</v>
          </cell>
          <cell r="N103">
            <v>7082</v>
          </cell>
          <cell r="O103">
            <v>0</v>
          </cell>
          <cell r="P103">
            <v>0</v>
          </cell>
          <cell r="Q103">
            <v>0</v>
          </cell>
          <cell r="R103">
            <v>0</v>
          </cell>
          <cell r="S103">
            <v>0</v>
          </cell>
          <cell r="T103">
            <v>355</v>
          </cell>
          <cell r="U103">
            <v>108</v>
          </cell>
          <cell r="V103">
            <v>289</v>
          </cell>
          <cell r="W103">
            <v>0</v>
          </cell>
          <cell r="X103">
            <v>0</v>
          </cell>
          <cell r="Y103">
            <v>0</v>
          </cell>
          <cell r="Z103">
            <v>0</v>
          </cell>
          <cell r="AA103">
            <v>0</v>
          </cell>
          <cell r="AB103">
            <v>355</v>
          </cell>
          <cell r="AC103">
            <v>109</v>
          </cell>
          <cell r="AD103">
            <v>0</v>
          </cell>
          <cell r="AE103">
            <v>0</v>
          </cell>
          <cell r="AF103">
            <v>0</v>
          </cell>
          <cell r="AG103">
            <v>0</v>
          </cell>
          <cell r="AH103">
            <v>0</v>
          </cell>
          <cell r="AI103">
            <v>0</v>
          </cell>
          <cell r="AJ103">
            <v>0</v>
          </cell>
          <cell r="AK103">
            <v>4635000</v>
          </cell>
          <cell r="AL103">
            <v>1490</v>
          </cell>
          <cell r="AM103">
            <v>29569</v>
          </cell>
          <cell r="AN103">
            <v>29569</v>
          </cell>
          <cell r="AO103">
            <v>22240</v>
          </cell>
          <cell r="AP103">
            <v>22595</v>
          </cell>
          <cell r="AQ103">
            <v>0</v>
          </cell>
          <cell r="AR103">
            <v>356</v>
          </cell>
          <cell r="AS103">
            <v>0</v>
          </cell>
          <cell r="AT103">
            <v>0</v>
          </cell>
        </row>
        <row r="104">
          <cell r="D104" t="str">
            <v>E10000025</v>
          </cell>
          <cell r="E104">
            <v>12787.513694163656</v>
          </cell>
          <cell r="F104">
            <v>13626.37296364784</v>
          </cell>
          <cell r="G104">
            <v>13509.299157833906</v>
          </cell>
          <cell r="H104">
            <v>13849.322211241331</v>
          </cell>
          <cell r="I104">
            <v>12825.18091864292</v>
          </cell>
          <cell r="J104">
            <v>13299.754012645199</v>
          </cell>
          <cell r="K104">
            <v>13299.754012645199</v>
          </cell>
          <cell r="L104">
            <v>13299</v>
          </cell>
          <cell r="M104">
            <v>12825.18091864292</v>
          </cell>
          <cell r="N104">
            <v>13951</v>
          </cell>
          <cell r="O104">
            <v>0</v>
          </cell>
          <cell r="P104">
            <v>0</v>
          </cell>
          <cell r="Q104">
            <v>1.9504745481259592E-2</v>
          </cell>
          <cell r="R104">
            <v>1048.8190829534142</v>
          </cell>
          <cell r="S104">
            <v>1562740.4336005871</v>
          </cell>
          <cell r="T104">
            <v>-37.667224479264405</v>
          </cell>
          <cell r="U104">
            <v>288.95172652338078</v>
          </cell>
          <cell r="V104">
            <v>498.49687171208643</v>
          </cell>
          <cell r="W104">
            <v>1048.8190829534142</v>
          </cell>
          <cell r="X104">
            <v>0</v>
          </cell>
          <cell r="Y104">
            <v>430538.0725198373</v>
          </cell>
          <cell r="Z104">
            <v>312222.2663311715</v>
          </cell>
          <cell r="AA104">
            <v>819980.09474957827</v>
          </cell>
          <cell r="AB104">
            <v>-37.667224479264405</v>
          </cell>
          <cell r="AC104">
            <v>-324.62703635215985</v>
          </cell>
          <cell r="AD104">
            <v>0</v>
          </cell>
          <cell r="AE104">
            <v>0</v>
          </cell>
          <cell r="AF104">
            <v>0</v>
          </cell>
          <cell r="AG104">
            <v>0</v>
          </cell>
          <cell r="AH104">
            <v>0</v>
          </cell>
          <cell r="AI104">
            <v>0</v>
          </cell>
          <cell r="AJ104">
            <v>1562740.4336005871</v>
          </cell>
          <cell r="AK104">
            <v>9797000</v>
          </cell>
          <cell r="AL104">
            <v>1490</v>
          </cell>
          <cell r="AM104">
            <v>53772.508026886731</v>
          </cell>
          <cell r="AN104">
            <v>52723.688943933317</v>
          </cell>
          <cell r="AO104">
            <v>40984.994332723072</v>
          </cell>
          <cell r="AP104">
            <v>39898.508025290401</v>
          </cell>
          <cell r="AQ104">
            <v>0</v>
          </cell>
          <cell r="AR104">
            <v>-651.2459873548014</v>
          </cell>
          <cell r="AS104">
            <v>0</v>
          </cell>
          <cell r="AT104">
            <v>0</v>
          </cell>
        </row>
        <row r="105">
          <cell r="D105" t="str">
            <v>E06000031</v>
          </cell>
          <cell r="E105">
            <v>4295</v>
          </cell>
          <cell r="F105">
            <v>4454</v>
          </cell>
          <cell r="G105">
            <v>4372</v>
          </cell>
          <cell r="H105">
            <v>4580</v>
          </cell>
          <cell r="I105">
            <v>4250</v>
          </cell>
          <cell r="J105">
            <v>4412</v>
          </cell>
          <cell r="K105">
            <v>4329</v>
          </cell>
          <cell r="L105">
            <v>4535</v>
          </cell>
          <cell r="M105">
            <v>4281</v>
          </cell>
          <cell r="N105">
            <v>4582</v>
          </cell>
          <cell r="O105">
            <v>0</v>
          </cell>
          <cell r="P105">
            <v>0</v>
          </cell>
          <cell r="Q105">
            <v>9.8864470933845549E-3</v>
          </cell>
          <cell r="R105">
            <v>175</v>
          </cell>
          <cell r="S105">
            <v>260750</v>
          </cell>
          <cell r="T105">
            <v>45</v>
          </cell>
          <cell r="U105">
            <v>87</v>
          </cell>
          <cell r="V105">
            <v>130</v>
          </cell>
          <cell r="W105">
            <v>175</v>
          </cell>
          <cell r="X105">
            <v>67050</v>
          </cell>
          <cell r="Y105">
            <v>62580</v>
          </cell>
          <cell r="Z105">
            <v>64070</v>
          </cell>
          <cell r="AA105">
            <v>67050</v>
          </cell>
          <cell r="AB105">
            <v>14</v>
          </cell>
          <cell r="AC105">
            <v>-128</v>
          </cell>
          <cell r="AD105">
            <v>0</v>
          </cell>
          <cell r="AE105">
            <v>0</v>
          </cell>
          <cell r="AF105">
            <v>20860</v>
          </cell>
          <cell r="AG105">
            <v>0</v>
          </cell>
          <cell r="AH105">
            <v>0</v>
          </cell>
          <cell r="AI105">
            <v>0</v>
          </cell>
          <cell r="AJ105">
            <v>260750</v>
          </cell>
          <cell r="AK105">
            <v>3106000</v>
          </cell>
          <cell r="AL105">
            <v>1490</v>
          </cell>
          <cell r="AM105">
            <v>17701</v>
          </cell>
          <cell r="AN105">
            <v>17526</v>
          </cell>
          <cell r="AO105">
            <v>13406</v>
          </cell>
          <cell r="AP105">
            <v>13276</v>
          </cell>
          <cell r="AQ105">
            <v>31</v>
          </cell>
          <cell r="AR105">
            <v>-170</v>
          </cell>
          <cell r="AS105">
            <v>0</v>
          </cell>
          <cell r="AT105">
            <v>0</v>
          </cell>
        </row>
        <row r="106">
          <cell r="D106" t="str">
            <v>E06000026</v>
          </cell>
          <cell r="E106">
            <v>6797</v>
          </cell>
          <cell r="F106">
            <v>6739</v>
          </cell>
          <cell r="G106">
            <v>6843</v>
          </cell>
          <cell r="H106">
            <v>7025</v>
          </cell>
          <cell r="I106">
            <v>6706</v>
          </cell>
          <cell r="J106">
            <v>6444</v>
          </cell>
          <cell r="K106">
            <v>6510</v>
          </cell>
          <cell r="L106">
            <v>6785</v>
          </cell>
          <cell r="M106">
            <v>6990</v>
          </cell>
          <cell r="N106">
            <v>6754</v>
          </cell>
          <cell r="O106">
            <v>0</v>
          </cell>
          <cell r="P106">
            <v>0</v>
          </cell>
          <cell r="Q106">
            <v>3.4994891256750836E-2</v>
          </cell>
          <cell r="R106">
            <v>959</v>
          </cell>
          <cell r="S106">
            <v>1428910</v>
          </cell>
          <cell r="T106">
            <v>91</v>
          </cell>
          <cell r="U106">
            <v>386</v>
          </cell>
          <cell r="V106">
            <v>719</v>
          </cell>
          <cell r="W106">
            <v>959</v>
          </cell>
          <cell r="X106">
            <v>135590</v>
          </cell>
          <cell r="Y106">
            <v>439550</v>
          </cell>
          <cell r="Z106">
            <v>496170</v>
          </cell>
          <cell r="AA106">
            <v>357600</v>
          </cell>
          <cell r="AB106">
            <v>-193</v>
          </cell>
          <cell r="AC106">
            <v>-15</v>
          </cell>
          <cell r="AD106">
            <v>0</v>
          </cell>
          <cell r="AE106">
            <v>0</v>
          </cell>
          <cell r="AF106">
            <v>0</v>
          </cell>
          <cell r="AG106">
            <v>0</v>
          </cell>
          <cell r="AH106">
            <v>0</v>
          </cell>
          <cell r="AI106">
            <v>0</v>
          </cell>
          <cell r="AJ106">
            <v>1428910</v>
          </cell>
          <cell r="AK106">
            <v>5130000</v>
          </cell>
          <cell r="AL106">
            <v>1490</v>
          </cell>
          <cell r="AM106">
            <v>27404</v>
          </cell>
          <cell r="AN106">
            <v>26445</v>
          </cell>
          <cell r="AO106">
            <v>20607</v>
          </cell>
          <cell r="AP106">
            <v>19739</v>
          </cell>
          <cell r="AQ106">
            <v>284</v>
          </cell>
          <cell r="AR106">
            <v>-310</v>
          </cell>
          <cell r="AS106">
            <v>0</v>
          </cell>
          <cell r="AT106">
            <v>0</v>
          </cell>
        </row>
        <row r="107">
          <cell r="D107" t="str">
            <v>E06000044</v>
          </cell>
          <cell r="E107">
            <v>4716</v>
          </cell>
          <cell r="F107">
            <v>4712</v>
          </cell>
          <cell r="G107">
            <v>4846</v>
          </cell>
          <cell r="H107">
            <v>4876</v>
          </cell>
          <cell r="I107">
            <v>4928</v>
          </cell>
          <cell r="J107">
            <v>4918</v>
          </cell>
          <cell r="K107">
            <v>4823</v>
          </cell>
          <cell r="L107">
            <v>5120</v>
          </cell>
          <cell r="M107">
            <v>4415</v>
          </cell>
          <cell r="N107">
            <v>4735</v>
          </cell>
          <cell r="O107">
            <v>0</v>
          </cell>
          <cell r="P107">
            <v>0</v>
          </cell>
          <cell r="Q107">
            <v>-3.3368146214099219E-2</v>
          </cell>
          <cell r="R107">
            <v>-639</v>
          </cell>
          <cell r="S107">
            <v>0</v>
          </cell>
          <cell r="T107">
            <v>-212</v>
          </cell>
          <cell r="U107">
            <v>-418</v>
          </cell>
          <cell r="V107">
            <v>-395</v>
          </cell>
          <cell r="W107">
            <v>-639</v>
          </cell>
          <cell r="X107">
            <v>0</v>
          </cell>
          <cell r="Y107">
            <v>0</v>
          </cell>
          <cell r="Z107">
            <v>0</v>
          </cell>
          <cell r="AA107">
            <v>0</v>
          </cell>
          <cell r="AB107">
            <v>301</v>
          </cell>
          <cell r="AC107">
            <v>-23</v>
          </cell>
          <cell r="AD107">
            <v>0</v>
          </cell>
          <cell r="AE107">
            <v>0</v>
          </cell>
          <cell r="AF107">
            <v>0</v>
          </cell>
          <cell r="AG107">
            <v>0</v>
          </cell>
          <cell r="AH107">
            <v>0</v>
          </cell>
          <cell r="AI107">
            <v>0</v>
          </cell>
          <cell r="AJ107">
            <v>0</v>
          </cell>
          <cell r="AK107">
            <v>3772000</v>
          </cell>
          <cell r="AL107">
            <v>1490</v>
          </cell>
          <cell r="AM107">
            <v>19150</v>
          </cell>
          <cell r="AN107">
            <v>19789</v>
          </cell>
          <cell r="AO107">
            <v>14434</v>
          </cell>
          <cell r="AP107">
            <v>14861</v>
          </cell>
          <cell r="AQ107">
            <v>-513</v>
          </cell>
          <cell r="AR107">
            <v>183</v>
          </cell>
          <cell r="AS107">
            <v>0</v>
          </cell>
          <cell r="AT107">
            <v>0</v>
          </cell>
        </row>
        <row r="108">
          <cell r="D108" t="str">
            <v>E06000038</v>
          </cell>
          <cell r="E108">
            <v>2942</v>
          </cell>
          <cell r="F108">
            <v>2916</v>
          </cell>
          <cell r="G108">
            <v>2940</v>
          </cell>
          <cell r="H108">
            <v>3168</v>
          </cell>
          <cell r="I108">
            <v>3148</v>
          </cell>
          <cell r="J108">
            <v>2993</v>
          </cell>
          <cell r="K108">
            <v>2967</v>
          </cell>
          <cell r="L108">
            <v>3247</v>
          </cell>
          <cell r="M108">
            <v>3206</v>
          </cell>
          <cell r="N108">
            <v>3147</v>
          </cell>
          <cell r="O108">
            <v>0</v>
          </cell>
          <cell r="P108">
            <v>0</v>
          </cell>
          <cell r="Q108">
            <v>-3.2508774862109312E-2</v>
          </cell>
          <cell r="R108">
            <v>-389</v>
          </cell>
          <cell r="S108">
            <v>0</v>
          </cell>
          <cell r="T108">
            <v>-206</v>
          </cell>
          <cell r="U108">
            <v>-283</v>
          </cell>
          <cell r="V108">
            <v>-310</v>
          </cell>
          <cell r="W108">
            <v>-389</v>
          </cell>
          <cell r="X108">
            <v>0</v>
          </cell>
          <cell r="Y108">
            <v>0</v>
          </cell>
          <cell r="Z108">
            <v>0</v>
          </cell>
          <cell r="AA108">
            <v>0</v>
          </cell>
          <cell r="AB108">
            <v>-264</v>
          </cell>
          <cell r="AC108">
            <v>-231</v>
          </cell>
          <cell r="AD108">
            <v>0</v>
          </cell>
          <cell r="AE108">
            <v>0</v>
          </cell>
          <cell r="AF108">
            <v>0</v>
          </cell>
          <cell r="AG108">
            <v>0</v>
          </cell>
          <cell r="AH108">
            <v>0</v>
          </cell>
          <cell r="AI108">
            <v>0</v>
          </cell>
          <cell r="AJ108">
            <v>0</v>
          </cell>
          <cell r="AK108">
            <v>2623000</v>
          </cell>
          <cell r="AL108">
            <v>2307</v>
          </cell>
          <cell r="AM108">
            <v>11966</v>
          </cell>
          <cell r="AN108">
            <v>12355</v>
          </cell>
          <cell r="AO108">
            <v>9024</v>
          </cell>
          <cell r="AP108">
            <v>9207</v>
          </cell>
          <cell r="AQ108">
            <v>58</v>
          </cell>
          <cell r="AR108">
            <v>-154</v>
          </cell>
          <cell r="AS108">
            <v>0</v>
          </cell>
          <cell r="AT108">
            <v>0</v>
          </cell>
        </row>
        <row r="109">
          <cell r="D109" t="str">
            <v>E09000026</v>
          </cell>
          <cell r="E109">
            <v>6752.076793297867</v>
          </cell>
          <cell r="F109">
            <v>6854.5556954629628</v>
          </cell>
          <cell r="G109">
            <v>6596.2350619175695</v>
          </cell>
          <cell r="H109">
            <v>7070.7882894751328</v>
          </cell>
          <cell r="I109">
            <v>6549.5144894989307</v>
          </cell>
          <cell r="J109">
            <v>6648.919024599074</v>
          </cell>
          <cell r="K109">
            <v>6398.3480100600427</v>
          </cell>
          <cell r="L109">
            <v>6858.6646407908793</v>
          </cell>
          <cell r="M109">
            <v>6909.5790500995136</v>
          </cell>
          <cell r="N109">
            <v>7344</v>
          </cell>
          <cell r="O109">
            <v>0</v>
          </cell>
          <cell r="P109">
            <v>0</v>
          </cell>
          <cell r="Q109">
            <v>2.9999999999999985E-2</v>
          </cell>
          <cell r="R109">
            <v>818.20967520460545</v>
          </cell>
          <cell r="S109">
            <v>1219132.4160548621</v>
          </cell>
          <cell r="T109">
            <v>202.56230379893623</v>
          </cell>
          <cell r="U109">
            <v>408.198974662826</v>
          </cell>
          <cell r="V109">
            <v>606.08602652035188</v>
          </cell>
          <cell r="W109">
            <v>818.20967520460545</v>
          </cell>
          <cell r="X109">
            <v>301817.83266041498</v>
          </cell>
          <cell r="Y109">
            <v>306398.63958719571</v>
          </cell>
          <cell r="Z109">
            <v>294851.70726771362</v>
          </cell>
          <cell r="AA109">
            <v>316064.23653953779</v>
          </cell>
          <cell r="AB109">
            <v>-157.50225680164658</v>
          </cell>
          <cell r="AC109">
            <v>-489.44430453703717</v>
          </cell>
          <cell r="AD109">
            <v>0</v>
          </cell>
          <cell r="AE109">
            <v>0</v>
          </cell>
          <cell r="AF109">
            <v>0</v>
          </cell>
          <cell r="AG109">
            <v>0</v>
          </cell>
          <cell r="AH109">
            <v>0</v>
          </cell>
          <cell r="AI109">
            <v>0</v>
          </cell>
          <cell r="AJ109">
            <v>1219132.4160548621</v>
          </cell>
          <cell r="AK109">
            <v>4634000</v>
          </cell>
          <cell r="AL109">
            <v>1490</v>
          </cell>
          <cell r="AM109">
            <v>27273.655840153529</v>
          </cell>
          <cell r="AN109">
            <v>26455.446164948924</v>
          </cell>
          <cell r="AO109">
            <v>20521.579046855666</v>
          </cell>
          <cell r="AP109">
            <v>19905.931675449996</v>
          </cell>
          <cell r="AQ109">
            <v>360.06456060058281</v>
          </cell>
          <cell r="AR109">
            <v>-695.08097540092604</v>
          </cell>
          <cell r="AS109">
            <v>0</v>
          </cell>
          <cell r="AT109">
            <v>0</v>
          </cell>
        </row>
        <row r="110">
          <cell r="D110" t="str">
            <v>E06000003</v>
          </cell>
          <cell r="E110">
            <v>3934</v>
          </cell>
          <cell r="F110">
            <v>3902</v>
          </cell>
          <cell r="G110">
            <v>3649</v>
          </cell>
          <cell r="H110">
            <v>3794</v>
          </cell>
          <cell r="I110">
            <v>3802</v>
          </cell>
          <cell r="J110">
            <v>3768</v>
          </cell>
          <cell r="K110">
            <v>3516</v>
          </cell>
          <cell r="L110">
            <v>3658</v>
          </cell>
          <cell r="M110">
            <v>3519</v>
          </cell>
          <cell r="N110">
            <v>3573.649681868309</v>
          </cell>
          <cell r="O110">
            <v>0</v>
          </cell>
          <cell r="P110">
            <v>0</v>
          </cell>
          <cell r="Q110">
            <v>3.5015380587734797E-2</v>
          </cell>
          <cell r="R110">
            <v>535</v>
          </cell>
          <cell r="S110">
            <v>797150</v>
          </cell>
          <cell r="T110">
            <v>132</v>
          </cell>
          <cell r="U110">
            <v>266</v>
          </cell>
          <cell r="V110">
            <v>399</v>
          </cell>
          <cell r="W110">
            <v>535</v>
          </cell>
          <cell r="X110">
            <v>196680</v>
          </cell>
          <cell r="Y110">
            <v>199660</v>
          </cell>
          <cell r="Z110">
            <v>198170</v>
          </cell>
          <cell r="AA110">
            <v>202640</v>
          </cell>
          <cell r="AB110">
            <v>415</v>
          </cell>
          <cell r="AC110">
            <v>328.35031813169098</v>
          </cell>
          <cell r="AD110">
            <v>0</v>
          </cell>
          <cell r="AE110">
            <v>0</v>
          </cell>
          <cell r="AF110">
            <v>196680</v>
          </cell>
          <cell r="AG110">
            <v>199660</v>
          </cell>
          <cell r="AH110">
            <v>0</v>
          </cell>
          <cell r="AI110">
            <v>0</v>
          </cell>
          <cell r="AJ110">
            <v>797150</v>
          </cell>
          <cell r="AK110">
            <v>3010000</v>
          </cell>
          <cell r="AL110">
            <v>1490</v>
          </cell>
          <cell r="AM110">
            <v>15279</v>
          </cell>
          <cell r="AN110">
            <v>14744</v>
          </cell>
          <cell r="AO110">
            <v>11345</v>
          </cell>
          <cell r="AP110">
            <v>10942</v>
          </cell>
          <cell r="AQ110">
            <v>-283</v>
          </cell>
          <cell r="AR110">
            <v>194.35031813169098</v>
          </cell>
          <cell r="AS110">
            <v>0</v>
          </cell>
          <cell r="AT110">
            <v>0</v>
          </cell>
        </row>
        <row r="111">
          <cell r="D111" t="str">
            <v>E09000027</v>
          </cell>
          <cell r="E111">
            <v>3433</v>
          </cell>
          <cell r="F111">
            <v>3456</v>
          </cell>
          <cell r="G111">
            <v>3426</v>
          </cell>
          <cell r="H111">
            <v>3663</v>
          </cell>
          <cell r="I111">
            <v>3310</v>
          </cell>
          <cell r="J111">
            <v>3332</v>
          </cell>
          <cell r="K111">
            <v>3306</v>
          </cell>
          <cell r="L111">
            <v>3539</v>
          </cell>
          <cell r="M111">
            <v>3645</v>
          </cell>
          <cell r="N111">
            <v>3777</v>
          </cell>
          <cell r="O111">
            <v>0</v>
          </cell>
          <cell r="P111">
            <v>0</v>
          </cell>
          <cell r="Q111">
            <v>3.5126627557590502E-2</v>
          </cell>
          <cell r="R111">
            <v>491</v>
          </cell>
          <cell r="S111">
            <v>731590</v>
          </cell>
          <cell r="T111">
            <v>123</v>
          </cell>
          <cell r="U111">
            <v>247</v>
          </cell>
          <cell r="V111">
            <v>367</v>
          </cell>
          <cell r="W111">
            <v>491</v>
          </cell>
          <cell r="X111">
            <v>183270</v>
          </cell>
          <cell r="Y111">
            <v>184760</v>
          </cell>
          <cell r="Z111">
            <v>178800</v>
          </cell>
          <cell r="AA111">
            <v>184760</v>
          </cell>
          <cell r="AB111">
            <v>-212</v>
          </cell>
          <cell r="AC111">
            <v>-321</v>
          </cell>
          <cell r="AD111">
            <v>0</v>
          </cell>
          <cell r="AE111">
            <v>0</v>
          </cell>
          <cell r="AF111">
            <v>0</v>
          </cell>
          <cell r="AG111">
            <v>0</v>
          </cell>
          <cell r="AH111">
            <v>0</v>
          </cell>
          <cell r="AI111">
            <v>0</v>
          </cell>
          <cell r="AJ111">
            <v>731590</v>
          </cell>
          <cell r="AK111">
            <v>3089000</v>
          </cell>
          <cell r="AL111">
            <v>1490</v>
          </cell>
          <cell r="AM111">
            <v>13978</v>
          </cell>
          <cell r="AN111">
            <v>13487</v>
          </cell>
          <cell r="AO111">
            <v>10545</v>
          </cell>
          <cell r="AP111">
            <v>10177</v>
          </cell>
          <cell r="AQ111">
            <v>335</v>
          </cell>
          <cell r="AR111">
            <v>-445</v>
          </cell>
          <cell r="AS111">
            <v>0</v>
          </cell>
          <cell r="AT111">
            <v>0</v>
          </cell>
        </row>
        <row r="112">
          <cell r="D112" t="str">
            <v>E08000005</v>
          </cell>
          <cell r="E112">
            <v>6809</v>
          </cell>
          <cell r="F112">
            <v>6271</v>
          </cell>
          <cell r="G112">
            <v>6147</v>
          </cell>
          <cell r="H112">
            <v>6432</v>
          </cell>
          <cell r="I112">
            <v>6622</v>
          </cell>
          <cell r="J112">
            <v>6083</v>
          </cell>
          <cell r="K112">
            <v>5901</v>
          </cell>
          <cell r="L112">
            <v>6143</v>
          </cell>
          <cell r="M112">
            <v>6578</v>
          </cell>
          <cell r="N112">
            <v>6620</v>
          </cell>
          <cell r="O112">
            <v>0</v>
          </cell>
          <cell r="P112">
            <v>0</v>
          </cell>
          <cell r="Q112">
            <v>3.5465138937604737E-2</v>
          </cell>
          <cell r="R112">
            <v>910</v>
          </cell>
          <cell r="S112">
            <v>1355900</v>
          </cell>
          <cell r="T112">
            <v>187</v>
          </cell>
          <cell r="U112">
            <v>375</v>
          </cell>
          <cell r="V112">
            <v>621</v>
          </cell>
          <cell r="W112">
            <v>910</v>
          </cell>
          <cell r="X112">
            <v>278630</v>
          </cell>
          <cell r="Y112">
            <v>280120</v>
          </cell>
          <cell r="Z112">
            <v>366540</v>
          </cell>
          <cell r="AA112">
            <v>430610</v>
          </cell>
          <cell r="AB112">
            <v>231</v>
          </cell>
          <cell r="AC112">
            <v>-349</v>
          </cell>
          <cell r="AD112">
            <v>0</v>
          </cell>
          <cell r="AE112">
            <v>0</v>
          </cell>
          <cell r="AF112">
            <v>278630</v>
          </cell>
          <cell r="AG112">
            <v>0</v>
          </cell>
          <cell r="AH112">
            <v>0</v>
          </cell>
          <cell r="AI112">
            <v>0</v>
          </cell>
          <cell r="AJ112">
            <v>1355900</v>
          </cell>
          <cell r="AK112">
            <v>4371000</v>
          </cell>
          <cell r="AL112">
            <v>1490</v>
          </cell>
          <cell r="AM112">
            <v>25659</v>
          </cell>
          <cell r="AN112">
            <v>24749</v>
          </cell>
          <cell r="AO112">
            <v>18850</v>
          </cell>
          <cell r="AP112">
            <v>18127</v>
          </cell>
          <cell r="AQ112">
            <v>-44</v>
          </cell>
          <cell r="AR112">
            <v>-537</v>
          </cell>
          <cell r="AS112">
            <v>0</v>
          </cell>
          <cell r="AT112">
            <v>0</v>
          </cell>
        </row>
        <row r="113">
          <cell r="D113" t="str">
            <v>E08000018</v>
          </cell>
          <cell r="E113">
            <v>7447</v>
          </cell>
          <cell r="F113">
            <v>7570</v>
          </cell>
          <cell r="G113">
            <v>7438</v>
          </cell>
          <cell r="H113">
            <v>7728</v>
          </cell>
          <cell r="I113">
            <v>7638</v>
          </cell>
          <cell r="J113">
            <v>7514</v>
          </cell>
          <cell r="K113">
            <v>7382</v>
          </cell>
          <cell r="L113">
            <v>7670</v>
          </cell>
          <cell r="M113">
            <v>7491</v>
          </cell>
          <cell r="N113">
            <v>7745</v>
          </cell>
          <cell r="O113">
            <v>0</v>
          </cell>
          <cell r="P113">
            <v>0</v>
          </cell>
          <cell r="Q113">
            <v>-6.9575588907663257E-4</v>
          </cell>
          <cell r="R113">
            <v>-21</v>
          </cell>
          <cell r="S113">
            <v>0</v>
          </cell>
          <cell r="T113">
            <v>-191</v>
          </cell>
          <cell r="U113">
            <v>-135</v>
          </cell>
          <cell r="V113">
            <v>-79</v>
          </cell>
          <cell r="W113">
            <v>-21</v>
          </cell>
          <cell r="X113">
            <v>0</v>
          </cell>
          <cell r="Y113">
            <v>0</v>
          </cell>
          <cell r="Z113">
            <v>0</v>
          </cell>
          <cell r="AA113">
            <v>0</v>
          </cell>
          <cell r="AB113">
            <v>-44</v>
          </cell>
          <cell r="AC113">
            <v>-175</v>
          </cell>
          <cell r="AD113">
            <v>0</v>
          </cell>
          <cell r="AE113">
            <v>0</v>
          </cell>
          <cell r="AF113">
            <v>0</v>
          </cell>
          <cell r="AG113">
            <v>0</v>
          </cell>
          <cell r="AH113">
            <v>0</v>
          </cell>
          <cell r="AI113">
            <v>0</v>
          </cell>
          <cell r="AJ113">
            <v>0</v>
          </cell>
          <cell r="AK113">
            <v>5303000</v>
          </cell>
          <cell r="AL113">
            <v>1490</v>
          </cell>
          <cell r="AM113">
            <v>30183</v>
          </cell>
          <cell r="AN113">
            <v>30204</v>
          </cell>
          <cell r="AO113">
            <v>22736</v>
          </cell>
          <cell r="AP113">
            <v>22566</v>
          </cell>
          <cell r="AQ113">
            <v>-147</v>
          </cell>
          <cell r="AR113">
            <v>-231</v>
          </cell>
          <cell r="AS113">
            <v>0</v>
          </cell>
          <cell r="AT113">
            <v>0</v>
          </cell>
        </row>
        <row r="114">
          <cell r="D114" t="str">
            <v>E06000017</v>
          </cell>
          <cell r="E114">
            <v>756.38862559241659</v>
          </cell>
          <cell r="F114">
            <v>657.36018957345948</v>
          </cell>
          <cell r="G114">
            <v>685.65402843601873</v>
          </cell>
          <cell r="H114">
            <v>686.59715639810406</v>
          </cell>
          <cell r="I114">
            <v>740.98944946188794</v>
          </cell>
          <cell r="J114">
            <v>640.69151753023402</v>
          </cell>
          <cell r="K114">
            <v>668.26790996338605</v>
          </cell>
          <cell r="L114">
            <v>669.18712304449105</v>
          </cell>
          <cell r="M114">
            <v>685</v>
          </cell>
          <cell r="N114">
            <v>654</v>
          </cell>
          <cell r="O114">
            <v>0</v>
          </cell>
          <cell r="P114">
            <v>0</v>
          </cell>
          <cell r="Q114">
            <v>2.3999999999999855E-2</v>
          </cell>
          <cell r="R114">
            <v>66.863999999999578</v>
          </cell>
          <cell r="S114">
            <v>99627.359999999375</v>
          </cell>
          <cell r="T114">
            <v>15.399176130528645</v>
          </cell>
          <cell r="U114">
            <v>32.067848173754101</v>
          </cell>
          <cell r="V114">
            <v>49.453966646386561</v>
          </cell>
          <cell r="W114">
            <v>66.863999999999578</v>
          </cell>
          <cell r="X114">
            <v>22944.772434487681</v>
          </cell>
          <cell r="Y114">
            <v>24836.321344405933</v>
          </cell>
          <cell r="Z114">
            <v>25905.316524222362</v>
          </cell>
          <cell r="AA114">
            <v>25940.949696883399</v>
          </cell>
          <cell r="AB114">
            <v>71.388625592416588</v>
          </cell>
          <cell r="AC114">
            <v>3.3601895734594791</v>
          </cell>
          <cell r="AD114">
            <v>0</v>
          </cell>
          <cell r="AE114">
            <v>0</v>
          </cell>
          <cell r="AF114">
            <v>22944.772434487681</v>
          </cell>
          <cell r="AG114">
            <v>24836.321344405933</v>
          </cell>
          <cell r="AH114">
            <v>0</v>
          </cell>
          <cell r="AI114">
            <v>0</v>
          </cell>
          <cell r="AJ114">
            <v>99627.359999999375</v>
          </cell>
          <cell r="AK114">
            <v>591000</v>
          </cell>
          <cell r="AL114">
            <v>1490</v>
          </cell>
          <cell r="AM114">
            <v>2785.9999999999991</v>
          </cell>
          <cell r="AN114">
            <v>2719.1359999999995</v>
          </cell>
          <cell r="AO114">
            <v>2029.6113744075822</v>
          </cell>
          <cell r="AP114">
            <v>1978.1465505381111</v>
          </cell>
          <cell r="AQ114">
            <v>-55.989449461887943</v>
          </cell>
          <cell r="AR114">
            <v>-13.308482469765977</v>
          </cell>
          <cell r="AS114">
            <v>0</v>
          </cell>
          <cell r="AT114">
            <v>0</v>
          </cell>
        </row>
        <row r="115">
          <cell r="D115" t="str">
            <v>E08000006</v>
          </cell>
          <cell r="E115">
            <v>8219</v>
          </cell>
          <cell r="F115">
            <v>8376</v>
          </cell>
          <cell r="G115">
            <v>8012</v>
          </cell>
          <cell r="H115">
            <v>8610</v>
          </cell>
          <cell r="I115">
            <v>8219</v>
          </cell>
          <cell r="J115">
            <v>8326.3020739752246</v>
          </cell>
          <cell r="K115">
            <v>7962.450274873323</v>
          </cell>
          <cell r="L115">
            <v>8409.6838948736895</v>
          </cell>
          <cell r="M115">
            <v>8176</v>
          </cell>
          <cell r="N115">
            <v>8135</v>
          </cell>
          <cell r="O115">
            <v>0</v>
          </cell>
          <cell r="P115">
            <v>0</v>
          </cell>
          <cell r="Q115">
            <v>9.0183868584689433E-3</v>
          </cell>
          <cell r="R115">
            <v>299.56375627776288</v>
          </cell>
          <cell r="S115">
            <v>446349.99685386667</v>
          </cell>
          <cell r="T115">
            <v>0</v>
          </cell>
          <cell r="U115">
            <v>49.69792602477537</v>
          </cell>
          <cell r="V115">
            <v>99.247651151454193</v>
          </cell>
          <cell r="W115">
            <v>299.56375627776288</v>
          </cell>
          <cell r="X115">
            <v>0</v>
          </cell>
          <cell r="Y115">
            <v>74049.909776915287</v>
          </cell>
          <cell r="Z115">
            <v>73829.09043875146</v>
          </cell>
          <cell r="AA115">
            <v>298470.9966381999</v>
          </cell>
          <cell r="AB115">
            <v>43</v>
          </cell>
          <cell r="AC115">
            <v>241</v>
          </cell>
          <cell r="AD115">
            <v>0</v>
          </cell>
          <cell r="AE115">
            <v>0</v>
          </cell>
          <cell r="AF115">
            <v>0</v>
          </cell>
          <cell r="AG115">
            <v>74049.909776915287</v>
          </cell>
          <cell r="AH115">
            <v>0</v>
          </cell>
          <cell r="AI115">
            <v>0</v>
          </cell>
          <cell r="AJ115">
            <v>446349.99685386667</v>
          </cell>
          <cell r="AK115">
            <v>5225000</v>
          </cell>
          <cell r="AL115">
            <v>1490</v>
          </cell>
          <cell r="AM115">
            <v>33217</v>
          </cell>
          <cell r="AN115">
            <v>32917.436243722237</v>
          </cell>
          <cell r="AO115">
            <v>24998</v>
          </cell>
          <cell r="AP115">
            <v>24698.436243722237</v>
          </cell>
          <cell r="AQ115">
            <v>-43</v>
          </cell>
          <cell r="AR115">
            <v>191.30207397522463</v>
          </cell>
          <cell r="AS115">
            <v>0</v>
          </cell>
          <cell r="AT115">
            <v>0</v>
          </cell>
        </row>
        <row r="116">
          <cell r="D116" t="str">
            <v>E08000028</v>
          </cell>
          <cell r="E116">
            <v>8140</v>
          </cell>
          <cell r="F116">
            <v>8005</v>
          </cell>
          <cell r="G116">
            <v>7822</v>
          </cell>
          <cell r="H116">
            <v>8522</v>
          </cell>
          <cell r="I116">
            <v>7855.0999999999995</v>
          </cell>
          <cell r="J116">
            <v>7724.8249999999998</v>
          </cell>
          <cell r="K116">
            <v>7548.23</v>
          </cell>
          <cell r="L116">
            <v>8223.73</v>
          </cell>
          <cell r="M116">
            <v>8459</v>
          </cell>
          <cell r="N116">
            <v>8405</v>
          </cell>
          <cell r="O116">
            <v>0</v>
          </cell>
          <cell r="P116">
            <v>0</v>
          </cell>
          <cell r="Q116">
            <v>3.5000000000000052E-2</v>
          </cell>
          <cell r="R116">
            <v>1137.1150000000016</v>
          </cell>
          <cell r="S116">
            <v>1694301.3500000024</v>
          </cell>
          <cell r="T116">
            <v>284.90000000000055</v>
          </cell>
          <cell r="U116">
            <v>565.07500000000073</v>
          </cell>
          <cell r="V116">
            <v>838.84500000000116</v>
          </cell>
          <cell r="W116">
            <v>1137.1150000000016</v>
          </cell>
          <cell r="X116">
            <v>424501.00000000087</v>
          </cell>
          <cell r="Y116">
            <v>417460.75000000029</v>
          </cell>
          <cell r="Z116">
            <v>407917.30000000075</v>
          </cell>
          <cell r="AA116">
            <v>444422.30000000051</v>
          </cell>
          <cell r="AB116">
            <v>-319</v>
          </cell>
          <cell r="AC116">
            <v>-400</v>
          </cell>
          <cell r="AD116">
            <v>0</v>
          </cell>
          <cell r="AE116">
            <v>0</v>
          </cell>
          <cell r="AF116">
            <v>0</v>
          </cell>
          <cell r="AG116">
            <v>0</v>
          </cell>
          <cell r="AH116">
            <v>0</v>
          </cell>
          <cell r="AI116">
            <v>0</v>
          </cell>
          <cell r="AJ116">
            <v>1694301.3500000024</v>
          </cell>
          <cell r="AK116">
            <v>6703000</v>
          </cell>
          <cell r="AL116">
            <v>1490</v>
          </cell>
          <cell r="AM116">
            <v>32489</v>
          </cell>
          <cell r="AN116">
            <v>31351.884999999998</v>
          </cell>
          <cell r="AO116">
            <v>24349</v>
          </cell>
          <cell r="AP116">
            <v>23496.785</v>
          </cell>
          <cell r="AQ116">
            <v>603.90000000000055</v>
          </cell>
          <cell r="AR116">
            <v>-680.17500000000018</v>
          </cell>
          <cell r="AS116">
            <v>0</v>
          </cell>
          <cell r="AT116">
            <v>0</v>
          </cell>
        </row>
        <row r="117">
          <cell r="D117" t="str">
            <v>E08000014</v>
          </cell>
          <cell r="E117">
            <v>9294</v>
          </cell>
          <cell r="F117">
            <v>9107</v>
          </cell>
          <cell r="G117">
            <v>9091</v>
          </cell>
          <cell r="H117">
            <v>9050</v>
          </cell>
          <cell r="I117">
            <v>9009</v>
          </cell>
          <cell r="J117">
            <v>8822</v>
          </cell>
          <cell r="K117">
            <v>8806</v>
          </cell>
          <cell r="L117">
            <v>8764</v>
          </cell>
          <cell r="M117">
            <v>9668</v>
          </cell>
          <cell r="N117">
            <v>9461</v>
          </cell>
          <cell r="O117">
            <v>0</v>
          </cell>
          <cell r="P117">
            <v>0</v>
          </cell>
          <cell r="Q117">
            <v>3.1224344589787095E-2</v>
          </cell>
          <cell r="R117">
            <v>1141</v>
          </cell>
          <cell r="S117">
            <v>1808485</v>
          </cell>
          <cell r="T117">
            <v>285</v>
          </cell>
          <cell r="U117">
            <v>570</v>
          </cell>
          <cell r="V117">
            <v>855</v>
          </cell>
          <cell r="W117">
            <v>1141</v>
          </cell>
          <cell r="X117">
            <v>451725</v>
          </cell>
          <cell r="Y117">
            <v>451725</v>
          </cell>
          <cell r="Z117">
            <v>451725</v>
          </cell>
          <cell r="AA117">
            <v>453310</v>
          </cell>
          <cell r="AB117">
            <v>-374</v>
          </cell>
          <cell r="AC117">
            <v>-354</v>
          </cell>
          <cell r="AD117">
            <v>0</v>
          </cell>
          <cell r="AE117">
            <v>0</v>
          </cell>
          <cell r="AF117">
            <v>0</v>
          </cell>
          <cell r="AG117">
            <v>0</v>
          </cell>
          <cell r="AH117">
            <v>0</v>
          </cell>
          <cell r="AI117">
            <v>0</v>
          </cell>
          <cell r="AJ117">
            <v>1808485</v>
          </cell>
          <cell r="AK117">
            <v>6136000</v>
          </cell>
          <cell r="AL117">
            <v>1585</v>
          </cell>
          <cell r="AM117">
            <v>36542</v>
          </cell>
          <cell r="AN117">
            <v>35401</v>
          </cell>
          <cell r="AO117">
            <v>27248</v>
          </cell>
          <cell r="AP117">
            <v>26392</v>
          </cell>
          <cell r="AQ117">
            <v>659</v>
          </cell>
          <cell r="AR117">
            <v>-639</v>
          </cell>
          <cell r="AS117">
            <v>0</v>
          </cell>
          <cell r="AT117">
            <v>0</v>
          </cell>
        </row>
        <row r="118">
          <cell r="D118" t="str">
            <v>E08000019</v>
          </cell>
          <cell r="E118">
            <v>15351</v>
          </cell>
          <cell r="F118">
            <v>13817</v>
          </cell>
          <cell r="G118">
            <v>14091</v>
          </cell>
          <cell r="H118">
            <v>14352</v>
          </cell>
          <cell r="I118">
            <v>14786</v>
          </cell>
          <cell r="J118">
            <v>13350</v>
          </cell>
          <cell r="K118">
            <v>13350</v>
          </cell>
          <cell r="L118">
            <v>14100</v>
          </cell>
          <cell r="M118">
            <v>14216</v>
          </cell>
          <cell r="N118">
            <v>13712</v>
          </cell>
          <cell r="O118">
            <v>0</v>
          </cell>
          <cell r="P118">
            <v>0</v>
          </cell>
          <cell r="Q118">
            <v>3.5149537414729828E-2</v>
          </cell>
          <cell r="R118">
            <v>2025</v>
          </cell>
          <cell r="S118">
            <v>3645000</v>
          </cell>
          <cell r="T118">
            <v>565</v>
          </cell>
          <cell r="U118">
            <v>1032</v>
          </cell>
          <cell r="V118">
            <v>1773</v>
          </cell>
          <cell r="W118">
            <v>2025</v>
          </cell>
          <cell r="X118">
            <v>1017000</v>
          </cell>
          <cell r="Y118">
            <v>840600</v>
          </cell>
          <cell r="Z118">
            <v>1333800</v>
          </cell>
          <cell r="AA118">
            <v>453600</v>
          </cell>
          <cell r="AB118">
            <v>1135</v>
          </cell>
          <cell r="AC118">
            <v>105</v>
          </cell>
          <cell r="AD118">
            <v>0</v>
          </cell>
          <cell r="AE118">
            <v>0</v>
          </cell>
          <cell r="AF118">
            <v>1017000</v>
          </cell>
          <cell r="AG118">
            <v>840600</v>
          </cell>
          <cell r="AH118">
            <v>0</v>
          </cell>
          <cell r="AI118">
            <v>0</v>
          </cell>
          <cell r="AJ118">
            <v>3645000</v>
          </cell>
          <cell r="AK118">
            <v>10920000</v>
          </cell>
          <cell r="AL118">
            <v>1800</v>
          </cell>
          <cell r="AM118">
            <v>57611</v>
          </cell>
          <cell r="AN118">
            <v>55586</v>
          </cell>
          <cell r="AO118">
            <v>42260</v>
          </cell>
          <cell r="AP118">
            <v>40800</v>
          </cell>
          <cell r="AQ118">
            <v>-570</v>
          </cell>
          <cell r="AR118">
            <v>-362</v>
          </cell>
          <cell r="AS118">
            <v>0</v>
          </cell>
          <cell r="AT118">
            <v>0</v>
          </cell>
        </row>
        <row r="119">
          <cell r="D119" t="str">
            <v>E06000051</v>
          </cell>
          <cell r="E119">
            <v>7252</v>
          </cell>
          <cell r="F119">
            <v>7227</v>
          </cell>
          <cell r="G119">
            <v>6973</v>
          </cell>
          <cell r="H119">
            <v>7446</v>
          </cell>
          <cell r="I119">
            <v>7252</v>
          </cell>
          <cell r="J119">
            <v>7143</v>
          </cell>
          <cell r="K119">
            <v>6559</v>
          </cell>
          <cell r="L119">
            <v>6684</v>
          </cell>
          <cell r="M119">
            <v>7199</v>
          </cell>
          <cell r="N119">
            <v>7429</v>
          </cell>
          <cell r="O119">
            <v>0</v>
          </cell>
          <cell r="P119">
            <v>0</v>
          </cell>
          <cell r="Q119">
            <v>4.3601633331026367E-2</v>
          </cell>
          <cell r="R119">
            <v>1260</v>
          </cell>
          <cell r="S119">
            <v>1877400</v>
          </cell>
          <cell r="T119">
            <v>0</v>
          </cell>
          <cell r="U119">
            <v>84</v>
          </cell>
          <cell r="V119">
            <v>498</v>
          </cell>
          <cell r="W119">
            <v>1260</v>
          </cell>
          <cell r="X119">
            <v>0</v>
          </cell>
          <cell r="Y119">
            <v>125160</v>
          </cell>
          <cell r="Z119">
            <v>616860</v>
          </cell>
          <cell r="AA119">
            <v>1135380</v>
          </cell>
          <cell r="AB119">
            <v>53</v>
          </cell>
          <cell r="AC119">
            <v>-202</v>
          </cell>
          <cell r="AD119">
            <v>0</v>
          </cell>
          <cell r="AE119">
            <v>0</v>
          </cell>
          <cell r="AF119">
            <v>0</v>
          </cell>
          <cell r="AG119">
            <v>0</v>
          </cell>
          <cell r="AH119">
            <v>0</v>
          </cell>
          <cell r="AI119">
            <v>0</v>
          </cell>
          <cell r="AJ119">
            <v>1877400</v>
          </cell>
          <cell r="AK119">
            <v>5577000</v>
          </cell>
          <cell r="AL119">
            <v>1490</v>
          </cell>
          <cell r="AM119">
            <v>28898</v>
          </cell>
          <cell r="AN119">
            <v>27638</v>
          </cell>
          <cell r="AO119">
            <v>21646</v>
          </cell>
          <cell r="AP119">
            <v>20386</v>
          </cell>
          <cell r="AQ119">
            <v>-53</v>
          </cell>
          <cell r="AR119">
            <v>-286</v>
          </cell>
          <cell r="AS119">
            <v>0</v>
          </cell>
          <cell r="AT119">
            <v>0</v>
          </cell>
        </row>
        <row r="120">
          <cell r="D120" t="str">
            <v>E06000039</v>
          </cell>
          <cell r="E120">
            <v>3941</v>
          </cell>
          <cell r="F120">
            <v>4147</v>
          </cell>
          <cell r="G120">
            <v>4297</v>
          </cell>
          <cell r="H120">
            <v>4441</v>
          </cell>
          <cell r="I120">
            <v>3798</v>
          </cell>
          <cell r="J120">
            <v>3991</v>
          </cell>
          <cell r="K120">
            <v>4161</v>
          </cell>
          <cell r="L120">
            <v>4294</v>
          </cell>
          <cell r="M120">
            <v>3969</v>
          </cell>
          <cell r="N120">
            <v>3974</v>
          </cell>
          <cell r="O120">
            <v>0</v>
          </cell>
          <cell r="P120">
            <v>0</v>
          </cell>
          <cell r="Q120">
            <v>3.4589326043028647E-2</v>
          </cell>
          <cell r="R120">
            <v>582</v>
          </cell>
          <cell r="S120">
            <v>867180</v>
          </cell>
          <cell r="T120">
            <v>143</v>
          </cell>
          <cell r="U120">
            <v>299</v>
          </cell>
          <cell r="V120">
            <v>435</v>
          </cell>
          <cell r="W120">
            <v>582</v>
          </cell>
          <cell r="X120">
            <v>213070</v>
          </cell>
          <cell r="Y120">
            <v>232439.99999999994</v>
          </cell>
          <cell r="Z120">
            <v>202640.00000000006</v>
          </cell>
          <cell r="AA120">
            <v>219030</v>
          </cell>
          <cell r="AB120">
            <v>-28</v>
          </cell>
          <cell r="AC120">
            <v>173</v>
          </cell>
          <cell r="AD120">
            <v>0</v>
          </cell>
          <cell r="AE120">
            <v>0</v>
          </cell>
          <cell r="AF120">
            <v>0</v>
          </cell>
          <cell r="AG120">
            <v>216050</v>
          </cell>
          <cell r="AH120">
            <v>0</v>
          </cell>
          <cell r="AI120">
            <v>0</v>
          </cell>
          <cell r="AJ120">
            <v>867180</v>
          </cell>
          <cell r="AK120">
            <v>2332000</v>
          </cell>
          <cell r="AL120">
            <v>1490</v>
          </cell>
          <cell r="AM120">
            <v>16826</v>
          </cell>
          <cell r="AN120">
            <v>16244</v>
          </cell>
          <cell r="AO120">
            <v>12885</v>
          </cell>
          <cell r="AP120">
            <v>12446</v>
          </cell>
          <cell r="AQ120">
            <v>171</v>
          </cell>
          <cell r="AR120">
            <v>17</v>
          </cell>
          <cell r="AS120">
            <v>0</v>
          </cell>
          <cell r="AT120">
            <v>0</v>
          </cell>
        </row>
        <row r="121">
          <cell r="D121" t="str">
            <v>E08000029</v>
          </cell>
          <cell r="E121">
            <v>6063</v>
          </cell>
          <cell r="F121">
            <v>6352</v>
          </cell>
          <cell r="G121">
            <v>6837</v>
          </cell>
          <cell r="H121">
            <v>7446</v>
          </cell>
          <cell r="I121">
            <v>6063</v>
          </cell>
          <cell r="J121">
            <v>6066.16</v>
          </cell>
          <cell r="K121">
            <v>6529.335</v>
          </cell>
          <cell r="L121">
            <v>7092.3150000000005</v>
          </cell>
          <cell r="M121">
            <v>6785</v>
          </cell>
          <cell r="N121">
            <v>6569</v>
          </cell>
          <cell r="O121">
            <v>0</v>
          </cell>
          <cell r="P121">
            <v>0</v>
          </cell>
          <cell r="Q121">
            <v>3.5477938422353819E-2</v>
          </cell>
          <cell r="R121">
            <v>947.19000000000233</v>
          </cell>
          <cell r="S121">
            <v>1411313.1000000034</v>
          </cell>
          <cell r="T121">
            <v>0</v>
          </cell>
          <cell r="U121">
            <v>285.84000000000015</v>
          </cell>
          <cell r="V121">
            <v>593.50500000000102</v>
          </cell>
          <cell r="W121">
            <v>947.19000000000233</v>
          </cell>
          <cell r="X121">
            <v>0</v>
          </cell>
          <cell r="Y121">
            <v>425901.60000000015</v>
          </cell>
          <cell r="Z121">
            <v>458420.85000000132</v>
          </cell>
          <cell r="AA121">
            <v>526990.65000000189</v>
          </cell>
          <cell r="AB121">
            <v>-722</v>
          </cell>
          <cell r="AC121">
            <v>-217</v>
          </cell>
          <cell r="AD121">
            <v>0</v>
          </cell>
          <cell r="AE121">
            <v>0</v>
          </cell>
          <cell r="AF121">
            <v>0</v>
          </cell>
          <cell r="AG121">
            <v>0</v>
          </cell>
          <cell r="AH121">
            <v>0</v>
          </cell>
          <cell r="AI121">
            <v>0</v>
          </cell>
          <cell r="AJ121">
            <v>1411313.1000000034</v>
          </cell>
          <cell r="AK121">
            <v>3965000</v>
          </cell>
          <cell r="AL121">
            <v>1490</v>
          </cell>
          <cell r="AM121">
            <v>26698</v>
          </cell>
          <cell r="AN121">
            <v>25750.809999999998</v>
          </cell>
          <cell r="AO121">
            <v>20635</v>
          </cell>
          <cell r="AP121">
            <v>19687.809999999998</v>
          </cell>
          <cell r="AQ121">
            <v>722</v>
          </cell>
          <cell r="AR121">
            <v>-502.84000000000015</v>
          </cell>
          <cell r="AS121">
            <v>0</v>
          </cell>
          <cell r="AT121">
            <v>0</v>
          </cell>
        </row>
        <row r="122">
          <cell r="D122" t="str">
            <v>E10000027</v>
          </cell>
          <cell r="E122">
            <v>14780</v>
          </cell>
          <cell r="F122">
            <v>14746</v>
          </cell>
          <cell r="G122">
            <v>14745</v>
          </cell>
          <cell r="H122">
            <v>14745</v>
          </cell>
          <cell r="I122">
            <v>15289</v>
          </cell>
          <cell r="J122">
            <v>15000</v>
          </cell>
          <cell r="K122">
            <v>14500</v>
          </cell>
          <cell r="L122">
            <v>14200</v>
          </cell>
          <cell r="M122">
            <v>15289</v>
          </cell>
          <cell r="N122">
            <v>15070</v>
          </cell>
          <cell r="O122">
            <v>0</v>
          </cell>
          <cell r="P122">
            <v>0</v>
          </cell>
          <cell r="Q122">
            <v>4.5750305002033347E-4</v>
          </cell>
          <cell r="R122">
            <v>27</v>
          </cell>
          <cell r="S122">
            <v>40230</v>
          </cell>
          <cell r="T122">
            <v>-509</v>
          </cell>
          <cell r="U122">
            <v>-763</v>
          </cell>
          <cell r="V122">
            <v>-518</v>
          </cell>
          <cell r="W122">
            <v>27</v>
          </cell>
          <cell r="X122">
            <v>0</v>
          </cell>
          <cell r="Y122">
            <v>0</v>
          </cell>
          <cell r="Z122">
            <v>0</v>
          </cell>
          <cell r="AA122">
            <v>40230</v>
          </cell>
          <cell r="AB122">
            <v>-509</v>
          </cell>
          <cell r="AC122">
            <v>-324</v>
          </cell>
          <cell r="AD122">
            <v>0</v>
          </cell>
          <cell r="AE122">
            <v>0</v>
          </cell>
          <cell r="AF122">
            <v>0</v>
          </cell>
          <cell r="AG122">
            <v>0</v>
          </cell>
          <cell r="AH122">
            <v>0</v>
          </cell>
          <cell r="AI122">
            <v>0</v>
          </cell>
          <cell r="AJ122">
            <v>40230</v>
          </cell>
          <cell r="AK122">
            <v>10135000</v>
          </cell>
          <cell r="AL122">
            <v>1490</v>
          </cell>
          <cell r="AM122">
            <v>59016</v>
          </cell>
          <cell r="AN122">
            <v>58989</v>
          </cell>
          <cell r="AO122">
            <v>44236</v>
          </cell>
          <cell r="AP122">
            <v>43700</v>
          </cell>
          <cell r="AQ122">
            <v>0</v>
          </cell>
          <cell r="AR122">
            <v>-70</v>
          </cell>
          <cell r="AS122">
            <v>0</v>
          </cell>
          <cell r="AT122">
            <v>0</v>
          </cell>
        </row>
        <row r="123">
          <cell r="D123" t="str">
            <v>E06000025</v>
          </cell>
          <cell r="E123">
            <v>5534</v>
          </cell>
          <cell r="F123">
            <v>5518</v>
          </cell>
          <cell r="G123">
            <v>5702</v>
          </cell>
          <cell r="H123">
            <v>5762</v>
          </cell>
          <cell r="I123">
            <v>5461</v>
          </cell>
          <cell r="J123">
            <v>5385</v>
          </cell>
          <cell r="K123">
            <v>5529</v>
          </cell>
          <cell r="L123">
            <v>5581</v>
          </cell>
          <cell r="M123">
            <v>5888</v>
          </cell>
          <cell r="N123">
            <v>5890</v>
          </cell>
          <cell r="O123">
            <v>0</v>
          </cell>
          <cell r="P123">
            <v>0</v>
          </cell>
          <cell r="Q123">
            <v>2.4871202700302006E-2</v>
          </cell>
          <cell r="R123">
            <v>560</v>
          </cell>
          <cell r="S123">
            <v>1266160</v>
          </cell>
          <cell r="T123">
            <v>73</v>
          </cell>
          <cell r="U123">
            <v>206</v>
          </cell>
          <cell r="V123">
            <v>379</v>
          </cell>
          <cell r="W123">
            <v>560</v>
          </cell>
          <cell r="X123">
            <v>165053</v>
          </cell>
          <cell r="Y123">
            <v>300713.00000000006</v>
          </cell>
          <cell r="Z123">
            <v>391152.99999999994</v>
          </cell>
          <cell r="AA123">
            <v>409241</v>
          </cell>
          <cell r="AB123">
            <v>-354</v>
          </cell>
          <cell r="AC123">
            <v>-372</v>
          </cell>
          <cell r="AD123">
            <v>0</v>
          </cell>
          <cell r="AE123">
            <v>0</v>
          </cell>
          <cell r="AF123">
            <v>0</v>
          </cell>
          <cell r="AG123">
            <v>0</v>
          </cell>
          <cell r="AH123">
            <v>0</v>
          </cell>
          <cell r="AI123">
            <v>0</v>
          </cell>
          <cell r="AJ123">
            <v>1266160</v>
          </cell>
          <cell r="AK123">
            <v>3909000</v>
          </cell>
          <cell r="AL123">
            <v>2261</v>
          </cell>
          <cell r="AM123">
            <v>22516</v>
          </cell>
          <cell r="AN123">
            <v>21956</v>
          </cell>
          <cell r="AO123">
            <v>16982</v>
          </cell>
          <cell r="AP123">
            <v>16495</v>
          </cell>
          <cell r="AQ123">
            <v>427</v>
          </cell>
          <cell r="AR123">
            <v>-505</v>
          </cell>
          <cell r="AS123">
            <v>0</v>
          </cell>
          <cell r="AT123">
            <v>0</v>
          </cell>
        </row>
        <row r="124">
          <cell r="D124" t="str">
            <v>E08000023</v>
          </cell>
          <cell r="E124">
            <v>4184</v>
          </cell>
          <cell r="F124">
            <v>4184</v>
          </cell>
          <cell r="G124">
            <v>4009</v>
          </cell>
          <cell r="H124">
            <v>4034</v>
          </cell>
          <cell r="I124">
            <v>4100</v>
          </cell>
          <cell r="J124">
            <v>4100</v>
          </cell>
          <cell r="K124">
            <v>3929</v>
          </cell>
          <cell r="L124">
            <v>3953</v>
          </cell>
          <cell r="M124">
            <v>4075</v>
          </cell>
          <cell r="N124">
            <v>4236.3261932469404</v>
          </cell>
          <cell r="O124">
            <v>0</v>
          </cell>
          <cell r="P124">
            <v>0</v>
          </cell>
          <cell r="Q124">
            <v>2.0047529096337821E-2</v>
          </cell>
          <cell r="R124">
            <v>329</v>
          </cell>
          <cell r="S124">
            <v>705047</v>
          </cell>
          <cell r="T124">
            <v>84</v>
          </cell>
          <cell r="U124">
            <v>168</v>
          </cell>
          <cell r="V124">
            <v>248</v>
          </cell>
          <cell r="W124">
            <v>329</v>
          </cell>
          <cell r="X124">
            <v>180012</v>
          </cell>
          <cell r="Y124">
            <v>180012</v>
          </cell>
          <cell r="Z124">
            <v>171440</v>
          </cell>
          <cell r="AA124">
            <v>173583</v>
          </cell>
          <cell r="AB124">
            <v>109</v>
          </cell>
          <cell r="AC124">
            <v>-52.32619324694042</v>
          </cell>
          <cell r="AD124">
            <v>0</v>
          </cell>
          <cell r="AE124">
            <v>0</v>
          </cell>
          <cell r="AF124">
            <v>180012</v>
          </cell>
          <cell r="AG124">
            <v>0</v>
          </cell>
          <cell r="AH124">
            <v>0</v>
          </cell>
          <cell r="AI124">
            <v>0</v>
          </cell>
          <cell r="AJ124">
            <v>705047</v>
          </cell>
          <cell r="AK124">
            <v>3617000</v>
          </cell>
          <cell r="AL124">
            <v>2143</v>
          </cell>
          <cell r="AM124">
            <v>16411</v>
          </cell>
          <cell r="AN124">
            <v>16082</v>
          </cell>
          <cell r="AO124">
            <v>12227</v>
          </cell>
          <cell r="AP124">
            <v>11982</v>
          </cell>
          <cell r="AQ124">
            <v>-25</v>
          </cell>
          <cell r="AR124">
            <v>-136.32619324694042</v>
          </cell>
          <cell r="AS124">
            <v>0</v>
          </cell>
          <cell r="AT124">
            <v>0</v>
          </cell>
        </row>
        <row r="125">
          <cell r="D125" t="str">
            <v>E06000045</v>
          </cell>
          <cell r="E125">
            <v>6943</v>
          </cell>
          <cell r="F125">
            <v>7190</v>
          </cell>
          <cell r="G125">
            <v>6994</v>
          </cell>
          <cell r="H125">
            <v>7253</v>
          </cell>
          <cell r="I125">
            <v>6801</v>
          </cell>
          <cell r="J125">
            <v>6953</v>
          </cell>
          <cell r="K125">
            <v>6937</v>
          </cell>
          <cell r="L125">
            <v>7213</v>
          </cell>
          <cell r="M125">
            <v>6864</v>
          </cell>
          <cell r="N125">
            <v>6944</v>
          </cell>
          <cell r="O125">
            <v>0</v>
          </cell>
          <cell r="P125">
            <v>0</v>
          </cell>
          <cell r="Q125">
            <v>1.6772374911909797E-2</v>
          </cell>
          <cell r="R125">
            <v>476</v>
          </cell>
          <cell r="S125">
            <v>709240</v>
          </cell>
          <cell r="T125">
            <v>142</v>
          </cell>
          <cell r="U125">
            <v>379</v>
          </cell>
          <cell r="V125">
            <v>436</v>
          </cell>
          <cell r="W125">
            <v>476</v>
          </cell>
          <cell r="X125">
            <v>211580</v>
          </cell>
          <cell r="Y125">
            <v>353130</v>
          </cell>
          <cell r="Z125">
            <v>84930</v>
          </cell>
          <cell r="AA125">
            <v>59600</v>
          </cell>
          <cell r="AB125">
            <v>79</v>
          </cell>
          <cell r="AC125">
            <v>246</v>
          </cell>
          <cell r="AD125">
            <v>0</v>
          </cell>
          <cell r="AE125">
            <v>0</v>
          </cell>
          <cell r="AF125">
            <v>117710</v>
          </cell>
          <cell r="AG125">
            <v>366540</v>
          </cell>
          <cell r="AH125">
            <v>0</v>
          </cell>
          <cell r="AI125">
            <v>0</v>
          </cell>
          <cell r="AJ125">
            <v>709240</v>
          </cell>
          <cell r="AK125">
            <v>4429000</v>
          </cell>
          <cell r="AL125">
            <v>1490</v>
          </cell>
          <cell r="AM125">
            <v>28380</v>
          </cell>
          <cell r="AN125">
            <v>27904</v>
          </cell>
          <cell r="AO125">
            <v>21437</v>
          </cell>
          <cell r="AP125">
            <v>21103</v>
          </cell>
          <cell r="AQ125">
            <v>63</v>
          </cell>
          <cell r="AR125">
            <v>9</v>
          </cell>
          <cell r="AS125">
            <v>0</v>
          </cell>
          <cell r="AT125">
            <v>0</v>
          </cell>
        </row>
        <row r="126">
          <cell r="D126" t="str">
            <v>E06000033</v>
          </cell>
          <cell r="E126">
            <v>4856</v>
          </cell>
          <cell r="F126">
            <v>5029</v>
          </cell>
          <cell r="G126">
            <v>5006</v>
          </cell>
          <cell r="H126">
            <v>5132</v>
          </cell>
          <cell r="I126">
            <v>4674</v>
          </cell>
          <cell r="J126">
            <v>4863</v>
          </cell>
          <cell r="K126">
            <v>4827</v>
          </cell>
          <cell r="L126">
            <v>4956</v>
          </cell>
          <cell r="M126">
            <v>4885</v>
          </cell>
          <cell r="N126">
            <v>4684</v>
          </cell>
          <cell r="O126">
            <v>0</v>
          </cell>
          <cell r="P126">
            <v>0</v>
          </cell>
          <cell r="Q126">
            <v>3.510962393247765E-2</v>
          </cell>
          <cell r="R126">
            <v>703</v>
          </cell>
          <cell r="S126">
            <v>1047470</v>
          </cell>
          <cell r="T126">
            <v>182</v>
          </cell>
          <cell r="U126">
            <v>348</v>
          </cell>
          <cell r="V126">
            <v>527</v>
          </cell>
          <cell r="W126">
            <v>703</v>
          </cell>
          <cell r="X126">
            <v>271180</v>
          </cell>
          <cell r="Y126">
            <v>247340</v>
          </cell>
          <cell r="Z126">
            <v>266710</v>
          </cell>
          <cell r="AA126">
            <v>262240</v>
          </cell>
          <cell r="AB126">
            <v>-29</v>
          </cell>
          <cell r="AC126">
            <v>345</v>
          </cell>
          <cell r="AD126">
            <v>0</v>
          </cell>
          <cell r="AE126">
            <v>0</v>
          </cell>
          <cell r="AF126">
            <v>0</v>
          </cell>
          <cell r="AG126">
            <v>470840</v>
          </cell>
          <cell r="AH126">
            <v>0</v>
          </cell>
          <cell r="AI126">
            <v>0</v>
          </cell>
          <cell r="AJ126">
            <v>1047470</v>
          </cell>
          <cell r="AK126">
            <v>3358000</v>
          </cell>
          <cell r="AL126">
            <v>1490</v>
          </cell>
          <cell r="AM126">
            <v>20023</v>
          </cell>
          <cell r="AN126">
            <v>19320</v>
          </cell>
          <cell r="AO126">
            <v>15167</v>
          </cell>
          <cell r="AP126">
            <v>14646</v>
          </cell>
          <cell r="AQ126">
            <v>211</v>
          </cell>
          <cell r="AR126">
            <v>179</v>
          </cell>
          <cell r="AS126">
            <v>0</v>
          </cell>
          <cell r="AT126">
            <v>0</v>
          </cell>
        </row>
        <row r="127">
          <cell r="D127" t="str">
            <v>E09000028</v>
          </cell>
          <cell r="E127">
            <v>7758</v>
          </cell>
          <cell r="F127">
            <v>7817</v>
          </cell>
          <cell r="G127">
            <v>7836</v>
          </cell>
          <cell r="H127">
            <v>8536</v>
          </cell>
          <cell r="I127">
            <v>7855</v>
          </cell>
          <cell r="J127">
            <v>7582</v>
          </cell>
          <cell r="K127">
            <v>7601</v>
          </cell>
          <cell r="L127">
            <v>8280</v>
          </cell>
          <cell r="M127">
            <v>7855</v>
          </cell>
          <cell r="N127">
            <v>8092</v>
          </cell>
          <cell r="O127">
            <v>0</v>
          </cell>
          <cell r="P127">
            <v>0</v>
          </cell>
          <cell r="Q127">
            <v>1.968885967383479E-2</v>
          </cell>
          <cell r="R127">
            <v>629</v>
          </cell>
          <cell r="S127">
            <v>937210</v>
          </cell>
          <cell r="T127">
            <v>-97</v>
          </cell>
          <cell r="U127">
            <v>138</v>
          </cell>
          <cell r="V127">
            <v>373</v>
          </cell>
          <cell r="W127">
            <v>629</v>
          </cell>
          <cell r="X127">
            <v>0</v>
          </cell>
          <cell r="Y127">
            <v>205620</v>
          </cell>
          <cell r="Z127">
            <v>350150</v>
          </cell>
          <cell r="AA127">
            <v>381440</v>
          </cell>
          <cell r="AB127">
            <v>-97</v>
          </cell>
          <cell r="AC127">
            <v>-275</v>
          </cell>
          <cell r="AD127">
            <v>0</v>
          </cell>
          <cell r="AE127">
            <v>0</v>
          </cell>
          <cell r="AF127">
            <v>0</v>
          </cell>
          <cell r="AG127">
            <v>0</v>
          </cell>
          <cell r="AH127">
            <v>0</v>
          </cell>
          <cell r="AI127">
            <v>0</v>
          </cell>
          <cell r="AJ127">
            <v>937210</v>
          </cell>
          <cell r="AK127">
            <v>5918000</v>
          </cell>
          <cell r="AL127">
            <v>1490</v>
          </cell>
          <cell r="AM127">
            <v>31947</v>
          </cell>
          <cell r="AN127">
            <v>31318</v>
          </cell>
          <cell r="AO127">
            <v>24189</v>
          </cell>
          <cell r="AP127">
            <v>23463</v>
          </cell>
          <cell r="AQ127">
            <v>0</v>
          </cell>
          <cell r="AR127">
            <v>-510</v>
          </cell>
          <cell r="AS127">
            <v>0</v>
          </cell>
          <cell r="AT127">
            <v>0</v>
          </cell>
        </row>
        <row r="128">
          <cell r="D128" t="str">
            <v>E08000013</v>
          </cell>
          <cell r="E128">
            <v>5778</v>
          </cell>
          <cell r="F128">
            <v>6064</v>
          </cell>
          <cell r="G128">
            <v>5926</v>
          </cell>
          <cell r="H128">
            <v>5783</v>
          </cell>
          <cell r="I128">
            <v>5817</v>
          </cell>
          <cell r="J128">
            <v>6065</v>
          </cell>
          <cell r="K128">
            <v>5955</v>
          </cell>
          <cell r="L128">
            <v>5845</v>
          </cell>
          <cell r="M128">
            <v>5343</v>
          </cell>
          <cell r="N128">
            <v>5931</v>
          </cell>
          <cell r="O128">
            <v>0</v>
          </cell>
          <cell r="P128">
            <v>0</v>
          </cell>
          <cell r="Q128">
            <v>-5.5623965012101401E-3</v>
          </cell>
          <cell r="R128">
            <v>-131</v>
          </cell>
          <cell r="S128">
            <v>0</v>
          </cell>
          <cell r="T128">
            <v>-39</v>
          </cell>
          <cell r="U128">
            <v>-40</v>
          </cell>
          <cell r="V128">
            <v>-69</v>
          </cell>
          <cell r="W128">
            <v>-131</v>
          </cell>
          <cell r="X128">
            <v>0</v>
          </cell>
          <cell r="Y128">
            <v>0</v>
          </cell>
          <cell r="Z128">
            <v>0</v>
          </cell>
          <cell r="AA128">
            <v>0</v>
          </cell>
          <cell r="AB128">
            <v>435</v>
          </cell>
          <cell r="AC128">
            <v>133</v>
          </cell>
          <cell r="AD128">
            <v>0</v>
          </cell>
          <cell r="AE128">
            <v>0</v>
          </cell>
          <cell r="AF128">
            <v>0</v>
          </cell>
          <cell r="AG128">
            <v>0</v>
          </cell>
          <cell r="AH128">
            <v>0</v>
          </cell>
          <cell r="AI128">
            <v>0</v>
          </cell>
          <cell r="AJ128">
            <v>0</v>
          </cell>
          <cell r="AK128">
            <v>4099000</v>
          </cell>
          <cell r="AL128">
            <v>1804</v>
          </cell>
          <cell r="AM128">
            <v>23551</v>
          </cell>
          <cell r="AN128">
            <v>23682</v>
          </cell>
          <cell r="AO128">
            <v>17773</v>
          </cell>
          <cell r="AP128">
            <v>17865</v>
          </cell>
          <cell r="AQ128">
            <v>-474</v>
          </cell>
          <cell r="AR128">
            <v>134</v>
          </cell>
          <cell r="AS128">
            <v>0</v>
          </cell>
          <cell r="AT128">
            <v>0</v>
          </cell>
        </row>
        <row r="129">
          <cell r="D129" t="str">
            <v>E10000028</v>
          </cell>
          <cell r="E129">
            <v>22807</v>
          </cell>
          <cell r="F129">
            <v>22635</v>
          </cell>
          <cell r="G129">
            <v>23170</v>
          </cell>
          <cell r="H129">
            <v>23087</v>
          </cell>
          <cell r="I129">
            <v>22681</v>
          </cell>
          <cell r="J129">
            <v>22691</v>
          </cell>
          <cell r="K129">
            <v>23182</v>
          </cell>
          <cell r="L129">
            <v>21857</v>
          </cell>
          <cell r="M129">
            <v>20264</v>
          </cell>
          <cell r="N129">
            <v>20987</v>
          </cell>
          <cell r="O129">
            <v>0</v>
          </cell>
          <cell r="P129">
            <v>0</v>
          </cell>
          <cell r="Q129">
            <v>1.4045954699615044E-2</v>
          </cell>
          <cell r="R129">
            <v>1288</v>
          </cell>
          <cell r="S129">
            <v>1919120</v>
          </cell>
          <cell r="T129">
            <v>126</v>
          </cell>
          <cell r="U129">
            <v>70</v>
          </cell>
          <cell r="V129">
            <v>58</v>
          </cell>
          <cell r="W129">
            <v>1288</v>
          </cell>
          <cell r="X129">
            <v>187740</v>
          </cell>
          <cell r="Y129">
            <v>0</v>
          </cell>
          <cell r="Z129">
            <v>0</v>
          </cell>
          <cell r="AA129">
            <v>1731380</v>
          </cell>
          <cell r="AB129">
            <v>2543</v>
          </cell>
          <cell r="AC129">
            <v>1648</v>
          </cell>
          <cell r="AD129">
            <v>0</v>
          </cell>
          <cell r="AE129">
            <v>0</v>
          </cell>
          <cell r="AF129">
            <v>187740</v>
          </cell>
          <cell r="AG129">
            <v>0</v>
          </cell>
          <cell r="AH129">
            <v>0</v>
          </cell>
          <cell r="AI129">
            <v>0</v>
          </cell>
          <cell r="AJ129">
            <v>1919120</v>
          </cell>
          <cell r="AK129">
            <v>14536000</v>
          </cell>
          <cell r="AL129">
            <v>1490</v>
          </cell>
          <cell r="AM129">
            <v>91699</v>
          </cell>
          <cell r="AN129">
            <v>90411</v>
          </cell>
          <cell r="AO129">
            <v>68892</v>
          </cell>
          <cell r="AP129">
            <v>67730</v>
          </cell>
          <cell r="AQ129">
            <v>-2417</v>
          </cell>
          <cell r="AR129">
            <v>1704</v>
          </cell>
          <cell r="AS129">
            <v>0</v>
          </cell>
          <cell r="AT129">
            <v>0</v>
          </cell>
        </row>
        <row r="130">
          <cell r="D130" t="str">
            <v>E08000007</v>
          </cell>
          <cell r="E130">
            <v>9401</v>
          </cell>
          <cell r="F130">
            <v>8091</v>
          </cell>
          <cell r="G130">
            <v>8225</v>
          </cell>
          <cell r="H130">
            <v>8520</v>
          </cell>
          <cell r="I130">
            <v>9071.9650000000001</v>
          </cell>
          <cell r="J130">
            <v>7807.8149999999996</v>
          </cell>
          <cell r="K130">
            <v>7936</v>
          </cell>
          <cell r="L130">
            <v>8221.7999999999993</v>
          </cell>
          <cell r="M130">
            <v>9640</v>
          </cell>
          <cell r="N130">
            <v>9837</v>
          </cell>
          <cell r="O130">
            <v>0</v>
          </cell>
          <cell r="P130">
            <v>0</v>
          </cell>
          <cell r="Q130">
            <v>3.5032859187428753E-2</v>
          </cell>
          <cell r="R130">
            <v>1199.4199999999983</v>
          </cell>
          <cell r="S130">
            <v>917556.29999999865</v>
          </cell>
          <cell r="T130">
            <v>329.03499999999985</v>
          </cell>
          <cell r="U130">
            <v>612.22000000000116</v>
          </cell>
          <cell r="V130">
            <v>901.22000000000116</v>
          </cell>
          <cell r="W130">
            <v>1199.4199999999983</v>
          </cell>
          <cell r="X130">
            <v>251711.77499999988</v>
          </cell>
          <cell r="Y130">
            <v>216636.52500000098</v>
          </cell>
          <cell r="Z130">
            <v>221085</v>
          </cell>
          <cell r="AA130">
            <v>228122.99999999779</v>
          </cell>
          <cell r="AB130">
            <v>-239</v>
          </cell>
          <cell r="AC130">
            <v>-1746</v>
          </cell>
          <cell r="AD130">
            <v>0</v>
          </cell>
          <cell r="AE130">
            <v>0</v>
          </cell>
          <cell r="AF130">
            <v>0</v>
          </cell>
          <cell r="AG130">
            <v>0</v>
          </cell>
          <cell r="AH130">
            <v>0</v>
          </cell>
          <cell r="AI130">
            <v>0</v>
          </cell>
          <cell r="AJ130">
            <v>917556.29999999865</v>
          </cell>
          <cell r="AK130">
            <v>5319000</v>
          </cell>
          <cell r="AL130">
            <v>765</v>
          </cell>
          <cell r="AM130">
            <v>34237</v>
          </cell>
          <cell r="AN130">
            <v>33037.58</v>
          </cell>
          <cell r="AO130">
            <v>24836</v>
          </cell>
          <cell r="AP130">
            <v>23965.614999999998</v>
          </cell>
          <cell r="AQ130">
            <v>568.03499999999985</v>
          </cell>
          <cell r="AR130">
            <v>-2029.1850000000004</v>
          </cell>
          <cell r="AS130">
            <v>0</v>
          </cell>
          <cell r="AT130">
            <v>0</v>
          </cell>
        </row>
        <row r="131">
          <cell r="D131" t="str">
            <v>E06000004</v>
          </cell>
          <cell r="E131">
            <v>5023</v>
          </cell>
          <cell r="F131">
            <v>5072</v>
          </cell>
          <cell r="G131">
            <v>5041</v>
          </cell>
          <cell r="H131">
            <v>5337</v>
          </cell>
          <cell r="I131">
            <v>5108</v>
          </cell>
          <cell r="J131">
            <v>4753</v>
          </cell>
          <cell r="K131">
            <v>4726</v>
          </cell>
          <cell r="L131">
            <v>5013</v>
          </cell>
          <cell r="M131">
            <v>4957</v>
          </cell>
          <cell r="N131">
            <v>4816.7340068509675</v>
          </cell>
          <cell r="O131">
            <v>0</v>
          </cell>
          <cell r="P131">
            <v>0</v>
          </cell>
          <cell r="Q131">
            <v>4.2641527865969815E-2</v>
          </cell>
          <cell r="R131">
            <v>873</v>
          </cell>
          <cell r="S131">
            <v>1300770</v>
          </cell>
          <cell r="T131">
            <v>-85</v>
          </cell>
          <cell r="U131">
            <v>234</v>
          </cell>
          <cell r="V131">
            <v>549</v>
          </cell>
          <cell r="W131">
            <v>873</v>
          </cell>
          <cell r="X131">
            <v>0</v>
          </cell>
          <cell r="Y131">
            <v>348660</v>
          </cell>
          <cell r="Z131">
            <v>469350</v>
          </cell>
          <cell r="AA131">
            <v>482760</v>
          </cell>
          <cell r="AB131">
            <v>66</v>
          </cell>
          <cell r="AC131">
            <v>255.26599314903251</v>
          </cell>
          <cell r="AD131">
            <v>0</v>
          </cell>
          <cell r="AE131">
            <v>0</v>
          </cell>
          <cell r="AF131">
            <v>0</v>
          </cell>
          <cell r="AG131">
            <v>348660</v>
          </cell>
          <cell r="AH131">
            <v>0</v>
          </cell>
          <cell r="AI131">
            <v>0</v>
          </cell>
          <cell r="AJ131">
            <v>1300770</v>
          </cell>
          <cell r="AK131">
            <v>3723000</v>
          </cell>
          <cell r="AL131">
            <v>1490</v>
          </cell>
          <cell r="AM131">
            <v>20473</v>
          </cell>
          <cell r="AN131">
            <v>19600</v>
          </cell>
          <cell r="AO131">
            <v>15450</v>
          </cell>
          <cell r="AP131">
            <v>14492</v>
          </cell>
          <cell r="AQ131">
            <v>-151</v>
          </cell>
          <cell r="AR131">
            <v>-63.734006850967489</v>
          </cell>
          <cell r="AS131">
            <v>0</v>
          </cell>
          <cell r="AT131">
            <v>0</v>
          </cell>
        </row>
        <row r="132">
          <cell r="D132" t="str">
            <v>E06000021</v>
          </cell>
          <cell r="E132">
            <v>8307</v>
          </cell>
          <cell r="F132">
            <v>7220</v>
          </cell>
          <cell r="G132">
            <v>7249</v>
          </cell>
          <cell r="H132">
            <v>7539</v>
          </cell>
          <cell r="I132">
            <v>7530</v>
          </cell>
          <cell r="J132">
            <v>7573</v>
          </cell>
          <cell r="K132">
            <v>7601</v>
          </cell>
          <cell r="L132">
            <v>6560</v>
          </cell>
          <cell r="M132">
            <v>7239</v>
          </cell>
          <cell r="N132">
            <v>8199</v>
          </cell>
          <cell r="O132">
            <v>0</v>
          </cell>
          <cell r="P132">
            <v>0</v>
          </cell>
          <cell r="Q132">
            <v>3.4669305624278411E-2</v>
          </cell>
          <cell r="R132">
            <v>1051</v>
          </cell>
          <cell r="S132">
            <v>1565990</v>
          </cell>
          <cell r="T132">
            <v>777</v>
          </cell>
          <cell r="U132">
            <v>424</v>
          </cell>
          <cell r="V132">
            <v>72</v>
          </cell>
          <cell r="W132">
            <v>1051</v>
          </cell>
          <cell r="X132">
            <v>1157730</v>
          </cell>
          <cell r="Y132">
            <v>0</v>
          </cell>
          <cell r="Z132">
            <v>0</v>
          </cell>
          <cell r="AA132">
            <v>408260</v>
          </cell>
          <cell r="AB132">
            <v>1068</v>
          </cell>
          <cell r="AC132">
            <v>-979</v>
          </cell>
          <cell r="AD132">
            <v>0</v>
          </cell>
          <cell r="AE132">
            <v>0</v>
          </cell>
          <cell r="AF132">
            <v>1157730</v>
          </cell>
          <cell r="AG132">
            <v>0</v>
          </cell>
          <cell r="AH132">
            <v>0</v>
          </cell>
          <cell r="AI132">
            <v>0</v>
          </cell>
          <cell r="AJ132">
            <v>1565990</v>
          </cell>
          <cell r="AK132">
            <v>5323000</v>
          </cell>
          <cell r="AL132">
            <v>1490</v>
          </cell>
          <cell r="AM132">
            <v>30315</v>
          </cell>
          <cell r="AN132">
            <v>29264</v>
          </cell>
          <cell r="AO132">
            <v>22008</v>
          </cell>
          <cell r="AP132">
            <v>21734</v>
          </cell>
          <cell r="AQ132">
            <v>-291</v>
          </cell>
          <cell r="AR132">
            <v>-626</v>
          </cell>
          <cell r="AS132">
            <v>0</v>
          </cell>
          <cell r="AT132">
            <v>0</v>
          </cell>
        </row>
        <row r="133">
          <cell r="D133" t="str">
            <v>E10000029</v>
          </cell>
          <cell r="E133">
            <v>17309</v>
          </cell>
          <cell r="F133">
            <v>17345</v>
          </cell>
          <cell r="G133">
            <v>16706</v>
          </cell>
          <cell r="H133">
            <v>17636</v>
          </cell>
          <cell r="I133">
            <v>16385</v>
          </cell>
          <cell r="J133">
            <v>17011</v>
          </cell>
          <cell r="K133">
            <v>16202</v>
          </cell>
          <cell r="L133">
            <v>16967</v>
          </cell>
          <cell r="M133">
            <v>17772</v>
          </cell>
          <cell r="N133">
            <v>17414</v>
          </cell>
          <cell r="O133">
            <v>0</v>
          </cell>
          <cell r="P133">
            <v>0</v>
          </cell>
          <cell r="Q133">
            <v>3.5233926604440836E-2</v>
          </cell>
          <cell r="R133">
            <v>2431</v>
          </cell>
          <cell r="S133">
            <v>1808664</v>
          </cell>
          <cell r="T133">
            <v>924</v>
          </cell>
          <cell r="U133">
            <v>1258</v>
          </cell>
          <cell r="V133">
            <v>1762</v>
          </cell>
          <cell r="W133">
            <v>2431</v>
          </cell>
          <cell r="X133">
            <v>687456</v>
          </cell>
          <cell r="Y133">
            <v>248496</v>
          </cell>
          <cell r="Z133">
            <v>374976</v>
          </cell>
          <cell r="AA133">
            <v>497736</v>
          </cell>
          <cell r="AB133">
            <v>-463</v>
          </cell>
          <cell r="AC133">
            <v>-69</v>
          </cell>
          <cell r="AD133">
            <v>0</v>
          </cell>
          <cell r="AE133">
            <v>0</v>
          </cell>
          <cell r="AF133">
            <v>0</v>
          </cell>
          <cell r="AG133">
            <v>0</v>
          </cell>
          <cell r="AH133">
            <v>0</v>
          </cell>
          <cell r="AI133">
            <v>0</v>
          </cell>
          <cell r="AJ133">
            <v>1808664</v>
          </cell>
          <cell r="AK133">
            <v>13151000</v>
          </cell>
          <cell r="AL133">
            <v>744</v>
          </cell>
          <cell r="AM133">
            <v>68996</v>
          </cell>
          <cell r="AN133">
            <v>66565</v>
          </cell>
          <cell r="AO133">
            <v>51687</v>
          </cell>
          <cell r="AP133">
            <v>50180</v>
          </cell>
          <cell r="AQ133">
            <v>1387</v>
          </cell>
          <cell r="AR133">
            <v>-403</v>
          </cell>
          <cell r="AS133">
            <v>0</v>
          </cell>
          <cell r="AT133">
            <v>0</v>
          </cell>
        </row>
        <row r="134">
          <cell r="D134" t="str">
            <v>E08000024</v>
          </cell>
          <cell r="E134">
            <v>8046</v>
          </cell>
          <cell r="F134">
            <v>7901</v>
          </cell>
          <cell r="G134">
            <v>7927</v>
          </cell>
          <cell r="H134">
            <v>8004</v>
          </cell>
          <cell r="I134">
            <v>7982</v>
          </cell>
          <cell r="J134">
            <v>7838</v>
          </cell>
          <cell r="K134">
            <v>7864</v>
          </cell>
          <cell r="L134">
            <v>7940</v>
          </cell>
          <cell r="M134">
            <v>8140</v>
          </cell>
          <cell r="N134">
            <v>8016</v>
          </cell>
          <cell r="O134">
            <v>0</v>
          </cell>
          <cell r="P134">
            <v>0</v>
          </cell>
          <cell r="Q134">
            <v>7.9678775330949241E-3</v>
          </cell>
          <cell r="R134">
            <v>254</v>
          </cell>
          <cell r="S134">
            <v>378460</v>
          </cell>
          <cell r="T134">
            <v>64</v>
          </cell>
          <cell r="U134">
            <v>127</v>
          </cell>
          <cell r="V134">
            <v>190</v>
          </cell>
          <cell r="W134">
            <v>254</v>
          </cell>
          <cell r="X134">
            <v>95360</v>
          </cell>
          <cell r="Y134">
            <v>93870</v>
          </cell>
          <cell r="Z134">
            <v>93870</v>
          </cell>
          <cell r="AA134">
            <v>95360</v>
          </cell>
          <cell r="AB134">
            <v>-94</v>
          </cell>
          <cell r="AC134">
            <v>-115</v>
          </cell>
          <cell r="AD134">
            <v>0</v>
          </cell>
          <cell r="AE134">
            <v>0</v>
          </cell>
          <cell r="AF134">
            <v>0</v>
          </cell>
          <cell r="AG134">
            <v>0</v>
          </cell>
          <cell r="AH134">
            <v>0</v>
          </cell>
          <cell r="AI134">
            <v>0</v>
          </cell>
          <cell r="AJ134">
            <v>378460</v>
          </cell>
          <cell r="AK134">
            <v>6483000</v>
          </cell>
          <cell r="AL134">
            <v>1490</v>
          </cell>
          <cell r="AM134">
            <v>31878</v>
          </cell>
          <cell r="AN134">
            <v>31624</v>
          </cell>
          <cell r="AO134">
            <v>23832</v>
          </cell>
          <cell r="AP134">
            <v>23642</v>
          </cell>
          <cell r="AQ134">
            <v>158</v>
          </cell>
          <cell r="AR134">
            <v>-178</v>
          </cell>
          <cell r="AS134">
            <v>0</v>
          </cell>
          <cell r="AT134">
            <v>0</v>
          </cell>
        </row>
        <row r="135">
          <cell r="D135" t="str">
            <v>E10000030</v>
          </cell>
          <cell r="E135">
            <v>24833.909379800334</v>
          </cell>
          <cell r="F135">
            <v>25113</v>
          </cell>
          <cell r="G135">
            <v>25369</v>
          </cell>
          <cell r="H135">
            <v>26489.299414887962</v>
          </cell>
          <cell r="I135">
            <v>24585.57028600233</v>
          </cell>
          <cell r="J135">
            <v>24861.669223001627</v>
          </cell>
          <cell r="K135">
            <v>25115.095365817309</v>
          </cell>
          <cell r="L135">
            <v>26224.406420739087</v>
          </cell>
          <cell r="M135">
            <v>24925.488344272533</v>
          </cell>
          <cell r="N135">
            <v>26153</v>
          </cell>
          <cell r="O135">
            <v>0</v>
          </cell>
          <cell r="P135">
            <v>0</v>
          </cell>
          <cell r="Q135">
            <v>1.0004080451147509E-2</v>
          </cell>
          <cell r="R135">
            <v>1018.4674991279317</v>
          </cell>
          <cell r="S135">
            <v>1517516.5737006182</v>
          </cell>
          <cell r="T135">
            <v>248.33909379800389</v>
          </cell>
          <cell r="U135">
            <v>499.66987079637329</v>
          </cell>
          <cell r="V135">
            <v>753.57450497905666</v>
          </cell>
          <cell r="W135">
            <v>1018.4674991279317</v>
          </cell>
          <cell r="X135">
            <v>370025.24975902581</v>
          </cell>
          <cell r="Y135">
            <v>374482.8577275704</v>
          </cell>
          <cell r="Z135">
            <v>378317.90493219823</v>
          </cell>
          <cell r="AA135">
            <v>394690.56128182379</v>
          </cell>
          <cell r="AB135">
            <v>-91.578964472199004</v>
          </cell>
          <cell r="AC135">
            <v>-1040</v>
          </cell>
          <cell r="AD135">
            <v>0</v>
          </cell>
          <cell r="AE135">
            <v>0</v>
          </cell>
          <cell r="AF135">
            <v>0</v>
          </cell>
          <cell r="AG135">
            <v>0</v>
          </cell>
          <cell r="AH135">
            <v>0</v>
          </cell>
          <cell r="AI135">
            <v>0</v>
          </cell>
          <cell r="AJ135">
            <v>1517516.5737006182</v>
          </cell>
          <cell r="AK135">
            <v>18923000</v>
          </cell>
          <cell r="AL135">
            <v>1490</v>
          </cell>
          <cell r="AM135">
            <v>101805.2087946883</v>
          </cell>
          <cell r="AN135">
            <v>100786.74129556036</v>
          </cell>
          <cell r="AO135">
            <v>76971.299414887966</v>
          </cell>
          <cell r="AP135">
            <v>76201.17100955802</v>
          </cell>
          <cell r="AQ135">
            <v>339.91805827020289</v>
          </cell>
          <cell r="AR135">
            <v>-1291.330776998373</v>
          </cell>
          <cell r="AS135">
            <v>0</v>
          </cell>
          <cell r="AT135">
            <v>0</v>
          </cell>
        </row>
        <row r="136">
          <cell r="D136" t="str">
            <v>E09000029</v>
          </cell>
          <cell r="E136">
            <v>4571</v>
          </cell>
          <cell r="F136">
            <v>4711</v>
          </cell>
          <cell r="G136">
            <v>5021</v>
          </cell>
          <cell r="H136">
            <v>4934</v>
          </cell>
          <cell r="I136">
            <v>4393</v>
          </cell>
          <cell r="J136">
            <v>4551</v>
          </cell>
          <cell r="K136">
            <v>4859</v>
          </cell>
          <cell r="L136">
            <v>4760</v>
          </cell>
          <cell r="M136">
            <v>4559</v>
          </cell>
          <cell r="N136">
            <v>4576</v>
          </cell>
          <cell r="O136">
            <v>0</v>
          </cell>
          <cell r="P136">
            <v>0</v>
          </cell>
          <cell r="Q136">
            <v>3.5036648126007174E-2</v>
          </cell>
          <cell r="R136">
            <v>674</v>
          </cell>
          <cell r="S136">
            <v>1004260</v>
          </cell>
          <cell r="T136">
            <v>178</v>
          </cell>
          <cell r="U136">
            <v>338</v>
          </cell>
          <cell r="V136">
            <v>500</v>
          </cell>
          <cell r="W136">
            <v>674</v>
          </cell>
          <cell r="X136">
            <v>265220</v>
          </cell>
          <cell r="Y136">
            <v>238400</v>
          </cell>
          <cell r="Z136">
            <v>241380</v>
          </cell>
          <cell r="AA136">
            <v>259260</v>
          </cell>
          <cell r="AB136">
            <v>12</v>
          </cell>
          <cell r="AC136">
            <v>135</v>
          </cell>
          <cell r="AD136">
            <v>0</v>
          </cell>
          <cell r="AE136">
            <v>0</v>
          </cell>
          <cell r="AF136">
            <v>17880</v>
          </cell>
          <cell r="AG136">
            <v>201150</v>
          </cell>
          <cell r="AH136">
            <v>0</v>
          </cell>
          <cell r="AI136">
            <v>0</v>
          </cell>
          <cell r="AJ136">
            <v>1004260</v>
          </cell>
          <cell r="AK136">
            <v>3207000</v>
          </cell>
          <cell r="AL136">
            <v>1490</v>
          </cell>
          <cell r="AM136">
            <v>19237</v>
          </cell>
          <cell r="AN136">
            <v>18563</v>
          </cell>
          <cell r="AO136">
            <v>14666</v>
          </cell>
          <cell r="AP136">
            <v>14170</v>
          </cell>
          <cell r="AQ136">
            <v>166</v>
          </cell>
          <cell r="AR136">
            <v>-25</v>
          </cell>
          <cell r="AS136">
            <v>0</v>
          </cell>
          <cell r="AT136">
            <v>0</v>
          </cell>
        </row>
        <row r="137">
          <cell r="D137" t="str">
            <v>E06000030</v>
          </cell>
          <cell r="E137">
            <v>5625</v>
          </cell>
          <cell r="F137">
            <v>6022</v>
          </cell>
          <cell r="G137">
            <v>6386</v>
          </cell>
          <cell r="H137">
            <v>6250</v>
          </cell>
          <cell r="I137">
            <v>5967</v>
          </cell>
          <cell r="J137">
            <v>5826</v>
          </cell>
          <cell r="K137">
            <v>6169</v>
          </cell>
          <cell r="L137">
            <v>5955</v>
          </cell>
          <cell r="M137">
            <v>5854</v>
          </cell>
          <cell r="N137">
            <v>6077</v>
          </cell>
          <cell r="O137">
            <v>0</v>
          </cell>
          <cell r="P137">
            <v>0</v>
          </cell>
          <cell r="Q137">
            <v>1.5072272783428736E-2</v>
          </cell>
          <cell r="R137">
            <v>366</v>
          </cell>
          <cell r="S137">
            <v>545340</v>
          </cell>
          <cell r="T137">
            <v>-342</v>
          </cell>
          <cell r="U137">
            <v>-146</v>
          </cell>
          <cell r="V137">
            <v>71</v>
          </cell>
          <cell r="W137">
            <v>366</v>
          </cell>
          <cell r="X137">
            <v>0</v>
          </cell>
          <cell r="Y137">
            <v>0</v>
          </cell>
          <cell r="Z137">
            <v>105790</v>
          </cell>
          <cell r="AA137">
            <v>439550</v>
          </cell>
          <cell r="AB137">
            <v>-229</v>
          </cell>
          <cell r="AC137">
            <v>-55</v>
          </cell>
          <cell r="AD137">
            <v>0</v>
          </cell>
          <cell r="AE137">
            <v>0</v>
          </cell>
          <cell r="AF137">
            <v>0</v>
          </cell>
          <cell r="AG137">
            <v>0</v>
          </cell>
          <cell r="AH137">
            <v>0</v>
          </cell>
          <cell r="AI137">
            <v>0</v>
          </cell>
          <cell r="AJ137">
            <v>545340</v>
          </cell>
          <cell r="AK137">
            <v>3397000</v>
          </cell>
          <cell r="AL137">
            <v>1490</v>
          </cell>
          <cell r="AM137">
            <v>24283</v>
          </cell>
          <cell r="AN137">
            <v>23917</v>
          </cell>
          <cell r="AO137">
            <v>18658</v>
          </cell>
          <cell r="AP137">
            <v>17950</v>
          </cell>
          <cell r="AQ137">
            <v>-113</v>
          </cell>
          <cell r="AR137">
            <v>-251</v>
          </cell>
          <cell r="AS137">
            <v>0</v>
          </cell>
          <cell r="AT137">
            <v>0</v>
          </cell>
        </row>
        <row r="138">
          <cell r="D138" t="str">
            <v>E08000008</v>
          </cell>
          <cell r="E138">
            <v>6911</v>
          </cell>
          <cell r="F138">
            <v>6525</v>
          </cell>
          <cell r="G138">
            <v>6574</v>
          </cell>
          <cell r="H138">
            <v>6870</v>
          </cell>
          <cell r="I138">
            <v>6724</v>
          </cell>
          <cell r="J138">
            <v>6346</v>
          </cell>
          <cell r="K138">
            <v>6397</v>
          </cell>
          <cell r="L138">
            <v>6692</v>
          </cell>
          <cell r="M138">
            <v>6395</v>
          </cell>
          <cell r="N138">
            <v>6582</v>
          </cell>
          <cell r="O138">
            <v>0</v>
          </cell>
          <cell r="P138">
            <v>0</v>
          </cell>
          <cell r="Q138">
            <v>2.6822916666666665E-2</v>
          </cell>
          <cell r="R138">
            <v>721</v>
          </cell>
          <cell r="S138">
            <v>1074290</v>
          </cell>
          <cell r="T138">
            <v>187</v>
          </cell>
          <cell r="U138">
            <v>366</v>
          </cell>
          <cell r="V138">
            <v>543</v>
          </cell>
          <cell r="W138">
            <v>721</v>
          </cell>
          <cell r="X138">
            <v>278630</v>
          </cell>
          <cell r="Y138">
            <v>266710</v>
          </cell>
          <cell r="Z138">
            <v>263730</v>
          </cell>
          <cell r="AA138">
            <v>265220</v>
          </cell>
          <cell r="AB138">
            <v>516</v>
          </cell>
          <cell r="AC138">
            <v>-57</v>
          </cell>
          <cell r="AD138">
            <v>0</v>
          </cell>
          <cell r="AE138">
            <v>0</v>
          </cell>
          <cell r="AF138">
            <v>278630</v>
          </cell>
          <cell r="AG138">
            <v>266710</v>
          </cell>
          <cell r="AH138">
            <v>0</v>
          </cell>
          <cell r="AI138">
            <v>0</v>
          </cell>
          <cell r="AJ138">
            <v>1074290</v>
          </cell>
          <cell r="AK138">
            <v>4376000</v>
          </cell>
          <cell r="AL138">
            <v>1490</v>
          </cell>
          <cell r="AM138">
            <v>26880</v>
          </cell>
          <cell r="AN138">
            <v>26159</v>
          </cell>
          <cell r="AO138">
            <v>19969</v>
          </cell>
          <cell r="AP138">
            <v>19435</v>
          </cell>
          <cell r="AQ138">
            <v>-329</v>
          </cell>
          <cell r="AR138">
            <v>-236</v>
          </cell>
          <cell r="AS138">
            <v>0</v>
          </cell>
          <cell r="AT138">
            <v>0</v>
          </cell>
        </row>
        <row r="139">
          <cell r="D139" t="str">
            <v>E06000020</v>
          </cell>
          <cell r="E139">
            <v>4403</v>
          </cell>
          <cell r="F139">
            <v>4224</v>
          </cell>
          <cell r="G139">
            <v>3844</v>
          </cell>
          <cell r="H139">
            <v>4047</v>
          </cell>
          <cell r="I139">
            <v>4249</v>
          </cell>
          <cell r="J139">
            <v>4076</v>
          </cell>
          <cell r="K139">
            <v>3709</v>
          </cell>
          <cell r="L139">
            <v>3905</v>
          </cell>
          <cell r="M139">
            <v>3931</v>
          </cell>
          <cell r="N139">
            <v>3864</v>
          </cell>
          <cell r="O139">
            <v>0</v>
          </cell>
          <cell r="P139">
            <v>0</v>
          </cell>
          <cell r="Q139">
            <v>3.5052669814747549E-2</v>
          </cell>
          <cell r="R139">
            <v>579</v>
          </cell>
          <cell r="S139">
            <v>419775</v>
          </cell>
          <cell r="T139">
            <v>154</v>
          </cell>
          <cell r="U139">
            <v>302</v>
          </cell>
          <cell r="V139">
            <v>437</v>
          </cell>
          <cell r="W139">
            <v>579</v>
          </cell>
          <cell r="X139">
            <v>111650.00000000001</v>
          </cell>
          <cell r="Y139">
            <v>107299.99999999999</v>
          </cell>
          <cell r="Z139">
            <v>97875</v>
          </cell>
          <cell r="AA139">
            <v>102950</v>
          </cell>
          <cell r="AB139">
            <v>472</v>
          </cell>
          <cell r="AC139">
            <v>360</v>
          </cell>
          <cell r="AD139">
            <v>0</v>
          </cell>
          <cell r="AE139">
            <v>0</v>
          </cell>
          <cell r="AF139">
            <v>111650.00000000001</v>
          </cell>
          <cell r="AG139">
            <v>107299.99999999999</v>
          </cell>
          <cell r="AH139">
            <v>0</v>
          </cell>
          <cell r="AI139">
            <v>0</v>
          </cell>
          <cell r="AJ139">
            <v>419775</v>
          </cell>
          <cell r="AK139">
            <v>3009000</v>
          </cell>
          <cell r="AL139">
            <v>725</v>
          </cell>
          <cell r="AM139">
            <v>16518</v>
          </cell>
          <cell r="AN139">
            <v>15939</v>
          </cell>
          <cell r="AO139">
            <v>12115</v>
          </cell>
          <cell r="AP139">
            <v>11690</v>
          </cell>
          <cell r="AQ139">
            <v>-318</v>
          </cell>
          <cell r="AR139">
            <v>212</v>
          </cell>
          <cell r="AS139">
            <v>0</v>
          </cell>
          <cell r="AT139">
            <v>0</v>
          </cell>
        </row>
        <row r="140">
          <cell r="D140" t="str">
            <v>E06000034</v>
          </cell>
          <cell r="E140">
            <v>4712</v>
          </cell>
          <cell r="F140">
            <v>4900</v>
          </cell>
          <cell r="G140">
            <v>4991</v>
          </cell>
          <cell r="H140">
            <v>5005</v>
          </cell>
          <cell r="I140">
            <v>4547.08</v>
          </cell>
          <cell r="J140">
            <v>4728.5</v>
          </cell>
          <cell r="K140">
            <v>4816.3149999999996</v>
          </cell>
          <cell r="L140">
            <v>4829.8249999999998</v>
          </cell>
          <cell r="M140">
            <v>4755</v>
          </cell>
          <cell r="N140">
            <v>3763</v>
          </cell>
          <cell r="O140">
            <v>0</v>
          </cell>
          <cell r="P140">
            <v>0</v>
          </cell>
          <cell r="Q140">
            <v>3.4999999999999941E-2</v>
          </cell>
          <cell r="R140">
            <v>686.27999999999884</v>
          </cell>
          <cell r="S140">
            <v>1022557.1999999983</v>
          </cell>
          <cell r="T140">
            <v>164.92000000000007</v>
          </cell>
          <cell r="U140">
            <v>336.42000000000007</v>
          </cell>
          <cell r="V140">
            <v>511.10499999999956</v>
          </cell>
          <cell r="W140">
            <v>686.27999999999884</v>
          </cell>
          <cell r="X140">
            <v>245730.8000000001</v>
          </cell>
          <cell r="Y140">
            <v>255535.00000000006</v>
          </cell>
          <cell r="Z140">
            <v>260280.64999999932</v>
          </cell>
          <cell r="AA140">
            <v>261010.74999999884</v>
          </cell>
          <cell r="AB140">
            <v>-43</v>
          </cell>
          <cell r="AC140">
            <v>1137</v>
          </cell>
          <cell r="AD140">
            <v>0</v>
          </cell>
          <cell r="AE140">
            <v>0</v>
          </cell>
          <cell r="AF140">
            <v>0</v>
          </cell>
          <cell r="AG140">
            <v>501265.80000000016</v>
          </cell>
          <cell r="AH140">
            <v>0</v>
          </cell>
          <cell r="AI140">
            <v>0</v>
          </cell>
          <cell r="AJ140">
            <v>1022557.1999999983</v>
          </cell>
          <cell r="AK140">
            <v>2809000</v>
          </cell>
          <cell r="AL140">
            <v>1490</v>
          </cell>
          <cell r="AM140">
            <v>19608</v>
          </cell>
          <cell r="AN140">
            <v>18921.72</v>
          </cell>
          <cell r="AO140">
            <v>14896</v>
          </cell>
          <cell r="AP140">
            <v>14374.64</v>
          </cell>
          <cell r="AQ140">
            <v>207.92000000000007</v>
          </cell>
          <cell r="AR140">
            <v>965.5</v>
          </cell>
          <cell r="AS140">
            <v>0</v>
          </cell>
          <cell r="AT140">
            <v>0</v>
          </cell>
        </row>
        <row r="141">
          <cell r="D141" t="str">
            <v>E06000027</v>
          </cell>
          <cell r="E141">
            <v>3577</v>
          </cell>
          <cell r="F141">
            <v>3490</v>
          </cell>
          <cell r="G141">
            <v>3500</v>
          </cell>
          <cell r="H141">
            <v>3616</v>
          </cell>
          <cell r="I141">
            <v>3577</v>
          </cell>
          <cell r="J141">
            <v>3490</v>
          </cell>
          <cell r="K141">
            <v>3500</v>
          </cell>
          <cell r="L141">
            <v>3616</v>
          </cell>
          <cell r="M141">
            <v>3513</v>
          </cell>
          <cell r="N141">
            <v>2888</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64</v>
          </cell>
          <cell r="AC141">
            <v>602</v>
          </cell>
          <cell r="AD141">
            <v>0</v>
          </cell>
          <cell r="AE141">
            <v>0</v>
          </cell>
          <cell r="AF141">
            <v>0</v>
          </cell>
          <cell r="AG141">
            <v>0</v>
          </cell>
          <cell r="AH141">
            <v>0</v>
          </cell>
          <cell r="AI141">
            <v>0</v>
          </cell>
          <cell r="AJ141">
            <v>0</v>
          </cell>
          <cell r="AK141">
            <v>3044000</v>
          </cell>
          <cell r="AL141">
            <v>1800</v>
          </cell>
          <cell r="AM141">
            <v>14183</v>
          </cell>
          <cell r="AN141">
            <v>14183</v>
          </cell>
          <cell r="AO141">
            <v>10606</v>
          </cell>
          <cell r="AP141">
            <v>10606</v>
          </cell>
          <cell r="AQ141">
            <v>-64</v>
          </cell>
          <cell r="AR141">
            <v>602</v>
          </cell>
          <cell r="AS141">
            <v>0</v>
          </cell>
          <cell r="AT141">
            <v>0</v>
          </cell>
        </row>
        <row r="142">
          <cell r="D142" t="str">
            <v>E09000030</v>
          </cell>
          <cell r="E142">
            <v>5378</v>
          </cell>
          <cell r="F142">
            <v>5449</v>
          </cell>
          <cell r="G142">
            <v>5269</v>
          </cell>
          <cell r="H142">
            <v>5518</v>
          </cell>
          <cell r="I142">
            <v>5194</v>
          </cell>
          <cell r="J142">
            <v>5248</v>
          </cell>
          <cell r="K142">
            <v>5089</v>
          </cell>
          <cell r="L142">
            <v>5326</v>
          </cell>
          <cell r="M142">
            <v>5304</v>
          </cell>
          <cell r="N142">
            <v>5489</v>
          </cell>
          <cell r="O142">
            <v>0</v>
          </cell>
          <cell r="P142">
            <v>0</v>
          </cell>
          <cell r="Q142">
            <v>3.5023595817525677E-2</v>
          </cell>
          <cell r="R142">
            <v>757</v>
          </cell>
          <cell r="S142">
            <v>1127930</v>
          </cell>
          <cell r="T142">
            <v>184</v>
          </cell>
          <cell r="U142">
            <v>385</v>
          </cell>
          <cell r="V142">
            <v>565</v>
          </cell>
          <cell r="W142">
            <v>757</v>
          </cell>
          <cell r="X142">
            <v>274160</v>
          </cell>
          <cell r="Y142">
            <v>299490</v>
          </cell>
          <cell r="Z142">
            <v>268200</v>
          </cell>
          <cell r="AA142">
            <v>286080</v>
          </cell>
          <cell r="AB142">
            <v>74</v>
          </cell>
          <cell r="AC142">
            <v>-40</v>
          </cell>
          <cell r="AD142">
            <v>0</v>
          </cell>
          <cell r="AE142">
            <v>0</v>
          </cell>
          <cell r="AF142">
            <v>110260</v>
          </cell>
          <cell r="AG142">
            <v>0</v>
          </cell>
          <cell r="AH142">
            <v>0</v>
          </cell>
          <cell r="AI142">
            <v>0</v>
          </cell>
          <cell r="AJ142">
            <v>1127930</v>
          </cell>
          <cell r="AK142">
            <v>5416000</v>
          </cell>
          <cell r="AL142">
            <v>1490</v>
          </cell>
          <cell r="AM142">
            <v>21614</v>
          </cell>
          <cell r="AN142">
            <v>20857</v>
          </cell>
          <cell r="AO142">
            <v>16236</v>
          </cell>
          <cell r="AP142">
            <v>15663</v>
          </cell>
          <cell r="AQ142">
            <v>110</v>
          </cell>
          <cell r="AR142">
            <v>-241</v>
          </cell>
          <cell r="AS142">
            <v>0</v>
          </cell>
          <cell r="AT142">
            <v>0</v>
          </cell>
        </row>
        <row r="143">
          <cell r="D143" t="str">
            <v>E08000009</v>
          </cell>
          <cell r="E143">
            <v>5716</v>
          </cell>
          <cell r="F143">
            <v>5962</v>
          </cell>
          <cell r="G143">
            <v>5876</v>
          </cell>
          <cell r="H143">
            <v>6428</v>
          </cell>
          <cell r="I143">
            <v>5491</v>
          </cell>
          <cell r="J143">
            <v>5758</v>
          </cell>
          <cell r="K143">
            <v>5671</v>
          </cell>
          <cell r="L143">
            <v>6222</v>
          </cell>
          <cell r="M143">
            <v>6112</v>
          </cell>
          <cell r="N143">
            <v>5990</v>
          </cell>
          <cell r="O143">
            <v>0</v>
          </cell>
          <cell r="P143">
            <v>0</v>
          </cell>
          <cell r="Q143">
            <v>3.5026269702276708E-2</v>
          </cell>
          <cell r="R143">
            <v>840</v>
          </cell>
          <cell r="S143">
            <v>1482230.4</v>
          </cell>
          <cell r="T143">
            <v>225</v>
          </cell>
          <cell r="U143">
            <v>429</v>
          </cell>
          <cell r="V143">
            <v>634</v>
          </cell>
          <cell r="W143">
            <v>840</v>
          </cell>
          <cell r="X143">
            <v>397025.99999999994</v>
          </cell>
          <cell r="Y143">
            <v>359970.23999999993</v>
          </cell>
          <cell r="Z143">
            <v>361734.79999999993</v>
          </cell>
          <cell r="AA143">
            <v>363499.3600000001</v>
          </cell>
          <cell r="AB143">
            <v>-396</v>
          </cell>
          <cell r="AC143">
            <v>-28</v>
          </cell>
          <cell r="AD143">
            <v>0</v>
          </cell>
          <cell r="AE143">
            <v>0</v>
          </cell>
          <cell r="AF143">
            <v>0</v>
          </cell>
          <cell r="AG143">
            <v>0</v>
          </cell>
          <cell r="AH143">
            <v>0</v>
          </cell>
          <cell r="AI143">
            <v>0</v>
          </cell>
          <cell r="AJ143">
            <v>1482230.4</v>
          </cell>
          <cell r="AK143">
            <v>4076000</v>
          </cell>
          <cell r="AL143">
            <v>1764.56</v>
          </cell>
          <cell r="AM143">
            <v>23982</v>
          </cell>
          <cell r="AN143">
            <v>23142</v>
          </cell>
          <cell r="AO143">
            <v>18266</v>
          </cell>
          <cell r="AP143">
            <v>17651</v>
          </cell>
          <cell r="AQ143">
            <v>621</v>
          </cell>
          <cell r="AR143">
            <v>-232</v>
          </cell>
          <cell r="AS143">
            <v>0</v>
          </cell>
          <cell r="AT143">
            <v>0</v>
          </cell>
        </row>
        <row r="144">
          <cell r="D144" t="str">
            <v>E08000036</v>
          </cell>
          <cell r="E144">
            <v>10167</v>
          </cell>
          <cell r="F144">
            <v>10239</v>
          </cell>
          <cell r="G144">
            <v>9962</v>
          </cell>
          <cell r="H144">
            <v>10503</v>
          </cell>
          <cell r="I144">
            <v>10167</v>
          </cell>
          <cell r="J144">
            <v>9803</v>
          </cell>
          <cell r="K144">
            <v>9528</v>
          </cell>
          <cell r="L144">
            <v>10052</v>
          </cell>
          <cell r="M144">
            <v>10030</v>
          </cell>
          <cell r="N144">
            <v>9992.8940000000002</v>
          </cell>
          <cell r="O144">
            <v>0</v>
          </cell>
          <cell r="P144">
            <v>0</v>
          </cell>
          <cell r="Q144">
            <v>3.2321205744904699E-2</v>
          </cell>
          <cell r="R144">
            <v>1321</v>
          </cell>
          <cell r="S144">
            <v>1968290</v>
          </cell>
          <cell r="T144">
            <v>0</v>
          </cell>
          <cell r="U144">
            <v>436</v>
          </cell>
          <cell r="V144">
            <v>870</v>
          </cell>
          <cell r="W144">
            <v>1321</v>
          </cell>
          <cell r="X144">
            <v>0</v>
          </cell>
          <cell r="Y144">
            <v>649640</v>
          </cell>
          <cell r="Z144">
            <v>646660</v>
          </cell>
          <cell r="AA144">
            <v>671990</v>
          </cell>
          <cell r="AB144">
            <v>137</v>
          </cell>
          <cell r="AC144">
            <v>246.10599999999977</v>
          </cell>
          <cell r="AD144">
            <v>0</v>
          </cell>
          <cell r="AE144">
            <v>0</v>
          </cell>
          <cell r="AF144">
            <v>0</v>
          </cell>
          <cell r="AG144">
            <v>570827.93999999959</v>
          </cell>
          <cell r="AH144">
            <v>0</v>
          </cell>
          <cell r="AI144">
            <v>0</v>
          </cell>
          <cell r="AJ144">
            <v>1968290</v>
          </cell>
          <cell r="AK144">
            <v>7016000</v>
          </cell>
          <cell r="AL144">
            <v>1490</v>
          </cell>
          <cell r="AM144">
            <v>40871</v>
          </cell>
          <cell r="AN144">
            <v>39550</v>
          </cell>
          <cell r="AO144">
            <v>30704</v>
          </cell>
          <cell r="AP144">
            <v>29383</v>
          </cell>
          <cell r="AQ144">
            <v>-137</v>
          </cell>
          <cell r="AR144">
            <v>-189.89400000000023</v>
          </cell>
          <cell r="AS144">
            <v>0</v>
          </cell>
          <cell r="AT144">
            <v>0</v>
          </cell>
        </row>
        <row r="145">
          <cell r="D145" t="str">
            <v>E08000030</v>
          </cell>
          <cell r="E145">
            <v>7243</v>
          </cell>
          <cell r="F145">
            <v>7177</v>
          </cell>
          <cell r="G145">
            <v>7415</v>
          </cell>
          <cell r="H145">
            <v>7781</v>
          </cell>
          <cell r="I145">
            <v>7503</v>
          </cell>
          <cell r="J145">
            <v>7059</v>
          </cell>
          <cell r="K145">
            <v>7268</v>
          </cell>
          <cell r="L145">
            <v>7192</v>
          </cell>
          <cell r="M145">
            <v>7503</v>
          </cell>
          <cell r="N145">
            <v>7574</v>
          </cell>
          <cell r="O145">
            <v>0</v>
          </cell>
          <cell r="P145">
            <v>0</v>
          </cell>
          <cell r="Q145">
            <v>2.0056726094003243E-2</v>
          </cell>
          <cell r="R145">
            <v>594</v>
          </cell>
          <cell r="S145">
            <v>885060</v>
          </cell>
          <cell r="T145">
            <v>-260</v>
          </cell>
          <cell r="U145">
            <v>-142</v>
          </cell>
          <cell r="V145">
            <v>5</v>
          </cell>
          <cell r="W145">
            <v>594</v>
          </cell>
          <cell r="X145">
            <v>0</v>
          </cell>
          <cell r="Y145">
            <v>0</v>
          </cell>
          <cell r="Z145">
            <v>7450</v>
          </cell>
          <cell r="AA145">
            <v>877610</v>
          </cell>
          <cell r="AB145">
            <v>-260</v>
          </cell>
          <cell r="AC145">
            <v>-397</v>
          </cell>
          <cell r="AD145">
            <v>0</v>
          </cell>
          <cell r="AE145">
            <v>0</v>
          </cell>
          <cell r="AF145">
            <v>0</v>
          </cell>
          <cell r="AG145">
            <v>0</v>
          </cell>
          <cell r="AH145">
            <v>0</v>
          </cell>
          <cell r="AI145">
            <v>0</v>
          </cell>
          <cell r="AJ145">
            <v>885060</v>
          </cell>
          <cell r="AK145">
            <v>5590000</v>
          </cell>
          <cell r="AL145">
            <v>1490</v>
          </cell>
          <cell r="AM145">
            <v>29616</v>
          </cell>
          <cell r="AN145">
            <v>29022</v>
          </cell>
          <cell r="AO145">
            <v>22373</v>
          </cell>
          <cell r="AP145">
            <v>21519</v>
          </cell>
          <cell r="AQ145">
            <v>0</v>
          </cell>
          <cell r="AR145">
            <v>-515</v>
          </cell>
          <cell r="AS145">
            <v>0</v>
          </cell>
          <cell r="AT145">
            <v>0</v>
          </cell>
        </row>
        <row r="146">
          <cell r="D146" t="str">
            <v>E09000031</v>
          </cell>
          <cell r="E146">
            <v>6977</v>
          </cell>
          <cell r="F146">
            <v>7326</v>
          </cell>
          <cell r="G146">
            <v>7019</v>
          </cell>
          <cell r="H146">
            <v>7618</v>
          </cell>
          <cell r="I146">
            <v>6850</v>
          </cell>
          <cell r="J146">
            <v>7100</v>
          </cell>
          <cell r="K146">
            <v>6880</v>
          </cell>
          <cell r="L146">
            <v>7400</v>
          </cell>
          <cell r="M146">
            <v>6244</v>
          </cell>
          <cell r="N146">
            <v>5518</v>
          </cell>
          <cell r="O146">
            <v>0</v>
          </cell>
          <cell r="P146">
            <v>0</v>
          </cell>
          <cell r="Q146">
            <v>2.4533517622667589E-2</v>
          </cell>
          <cell r="R146">
            <v>710</v>
          </cell>
          <cell r="S146">
            <v>1057900</v>
          </cell>
          <cell r="T146">
            <v>127</v>
          </cell>
          <cell r="U146">
            <v>353</v>
          </cell>
          <cell r="V146">
            <v>492</v>
          </cell>
          <cell r="W146">
            <v>710</v>
          </cell>
          <cell r="X146">
            <v>189230</v>
          </cell>
          <cell r="Y146">
            <v>336740</v>
          </cell>
          <cell r="Z146">
            <v>207110</v>
          </cell>
          <cell r="AA146">
            <v>324820</v>
          </cell>
          <cell r="AB146">
            <v>733</v>
          </cell>
          <cell r="AC146">
            <v>1808</v>
          </cell>
          <cell r="AD146">
            <v>0</v>
          </cell>
          <cell r="AE146">
            <v>0</v>
          </cell>
          <cell r="AF146">
            <v>189230</v>
          </cell>
          <cell r="AG146">
            <v>336740</v>
          </cell>
          <cell r="AH146">
            <v>0</v>
          </cell>
          <cell r="AI146">
            <v>0</v>
          </cell>
          <cell r="AJ146">
            <v>1057900</v>
          </cell>
          <cell r="AK146">
            <v>4640000</v>
          </cell>
          <cell r="AL146">
            <v>1490</v>
          </cell>
          <cell r="AM146">
            <v>28940</v>
          </cell>
          <cell r="AN146">
            <v>28230</v>
          </cell>
          <cell r="AO146">
            <v>21963</v>
          </cell>
          <cell r="AP146">
            <v>21380</v>
          </cell>
          <cell r="AQ146">
            <v>-606</v>
          </cell>
          <cell r="AR146">
            <v>1582</v>
          </cell>
          <cell r="AS146">
            <v>0</v>
          </cell>
          <cell r="AT146">
            <v>0</v>
          </cell>
        </row>
        <row r="147">
          <cell r="D147" t="str">
            <v>E09000032</v>
          </cell>
          <cell r="E147">
            <v>5756</v>
          </cell>
          <cell r="F147">
            <v>6401</v>
          </cell>
          <cell r="G147">
            <v>6380</v>
          </cell>
          <cell r="H147">
            <v>6533</v>
          </cell>
          <cell r="I147">
            <v>6048</v>
          </cell>
          <cell r="J147">
            <v>6048</v>
          </cell>
          <cell r="K147">
            <v>6048</v>
          </cell>
          <cell r="L147">
            <v>6048</v>
          </cell>
          <cell r="M147">
            <v>5704</v>
          </cell>
          <cell r="N147">
            <v>5894</v>
          </cell>
          <cell r="O147">
            <v>0</v>
          </cell>
          <cell r="P147">
            <v>0</v>
          </cell>
          <cell r="Q147">
            <v>3.5021938571998402E-2</v>
          </cell>
          <cell r="R147">
            <v>878</v>
          </cell>
          <cell r="S147">
            <v>1308220</v>
          </cell>
          <cell r="T147">
            <v>-292</v>
          </cell>
          <cell r="U147">
            <v>61</v>
          </cell>
          <cell r="V147">
            <v>393</v>
          </cell>
          <cell r="W147">
            <v>878</v>
          </cell>
          <cell r="X147">
            <v>0</v>
          </cell>
          <cell r="Y147">
            <v>90890</v>
          </cell>
          <cell r="Z147">
            <v>494680</v>
          </cell>
          <cell r="AA147">
            <v>722650</v>
          </cell>
          <cell r="AB147">
            <v>52</v>
          </cell>
          <cell r="AC147">
            <v>507</v>
          </cell>
          <cell r="AD147">
            <v>0</v>
          </cell>
          <cell r="AE147">
            <v>0</v>
          </cell>
          <cell r="AF147">
            <v>0</v>
          </cell>
          <cell r="AG147">
            <v>90890</v>
          </cell>
          <cell r="AH147">
            <v>0</v>
          </cell>
          <cell r="AI147">
            <v>0</v>
          </cell>
          <cell r="AJ147">
            <v>1308220</v>
          </cell>
          <cell r="AK147">
            <v>5782000</v>
          </cell>
          <cell r="AL147">
            <v>1490</v>
          </cell>
          <cell r="AM147">
            <v>25070</v>
          </cell>
          <cell r="AN147">
            <v>24192</v>
          </cell>
          <cell r="AO147">
            <v>19314</v>
          </cell>
          <cell r="AP147">
            <v>18144</v>
          </cell>
          <cell r="AQ147">
            <v>-344</v>
          </cell>
          <cell r="AR147">
            <v>154</v>
          </cell>
          <cell r="AS147">
            <v>0</v>
          </cell>
          <cell r="AT147">
            <v>0</v>
          </cell>
        </row>
        <row r="148">
          <cell r="D148" t="str">
            <v>E06000007</v>
          </cell>
          <cell r="E148">
            <v>5942</v>
          </cell>
          <cell r="F148">
            <v>6113</v>
          </cell>
          <cell r="G148">
            <v>6400</v>
          </cell>
          <cell r="H148">
            <v>6346</v>
          </cell>
          <cell r="I148">
            <v>5721</v>
          </cell>
          <cell r="J148">
            <v>5892</v>
          </cell>
          <cell r="K148">
            <v>6179</v>
          </cell>
          <cell r="L148">
            <v>6125</v>
          </cell>
          <cell r="M148">
            <v>5732</v>
          </cell>
          <cell r="N148">
            <v>5916</v>
          </cell>
          <cell r="O148">
            <v>0</v>
          </cell>
          <cell r="P148">
            <v>0</v>
          </cell>
          <cell r="Q148">
            <v>3.5643724043385346E-2</v>
          </cell>
          <cell r="R148">
            <v>884</v>
          </cell>
          <cell r="S148">
            <v>1317160</v>
          </cell>
          <cell r="T148">
            <v>221</v>
          </cell>
          <cell r="U148">
            <v>442</v>
          </cell>
          <cell r="V148">
            <v>663</v>
          </cell>
          <cell r="W148">
            <v>884</v>
          </cell>
          <cell r="X148">
            <v>329290</v>
          </cell>
          <cell r="Y148">
            <v>329290</v>
          </cell>
          <cell r="Z148">
            <v>329290</v>
          </cell>
          <cell r="AA148">
            <v>329290</v>
          </cell>
          <cell r="AB148">
            <v>210</v>
          </cell>
          <cell r="AC148">
            <v>197</v>
          </cell>
          <cell r="AD148">
            <v>0</v>
          </cell>
          <cell r="AE148">
            <v>0</v>
          </cell>
          <cell r="AF148">
            <v>312900</v>
          </cell>
          <cell r="AG148">
            <v>293530</v>
          </cell>
          <cell r="AH148">
            <v>0</v>
          </cell>
          <cell r="AI148">
            <v>0</v>
          </cell>
          <cell r="AJ148">
            <v>1317160</v>
          </cell>
          <cell r="AK148">
            <v>3653000</v>
          </cell>
          <cell r="AL148">
            <v>1490</v>
          </cell>
          <cell r="AM148">
            <v>24801</v>
          </cell>
          <cell r="AN148">
            <v>23917</v>
          </cell>
          <cell r="AO148">
            <v>18859</v>
          </cell>
          <cell r="AP148">
            <v>18196</v>
          </cell>
          <cell r="AQ148">
            <v>11</v>
          </cell>
          <cell r="AR148">
            <v>-24</v>
          </cell>
          <cell r="AS148">
            <v>0</v>
          </cell>
          <cell r="AT148">
            <v>0</v>
          </cell>
        </row>
        <row r="149">
          <cell r="D149" t="str">
            <v>E10000031</v>
          </cell>
          <cell r="E149">
            <v>13029</v>
          </cell>
          <cell r="F149">
            <v>13357</v>
          </cell>
          <cell r="G149">
            <v>12778</v>
          </cell>
          <cell r="H149">
            <v>13311</v>
          </cell>
          <cell r="I149">
            <v>12734.805179999999</v>
          </cell>
          <cell r="J149">
            <v>13055.398939999999</v>
          </cell>
          <cell r="K149">
            <v>12489.472759999999</v>
          </cell>
          <cell r="L149">
            <v>13010.437619999999</v>
          </cell>
          <cell r="M149">
            <v>12486</v>
          </cell>
          <cell r="N149">
            <v>12432</v>
          </cell>
          <cell r="O149">
            <v>0</v>
          </cell>
          <cell r="P149">
            <v>0</v>
          </cell>
          <cell r="Q149">
            <v>2.2580000000000076E-2</v>
          </cell>
          <cell r="R149">
            <v>1184.885500000004</v>
          </cell>
          <cell r="S149">
            <v>2133978.7855000072</v>
          </cell>
          <cell r="T149">
            <v>294.19482000000062</v>
          </cell>
          <cell r="U149">
            <v>595.79588000000149</v>
          </cell>
          <cell r="V149">
            <v>884.32312000000093</v>
          </cell>
          <cell r="W149">
            <v>1184.885500000004</v>
          </cell>
          <cell r="X149">
            <v>529844.87082000112</v>
          </cell>
          <cell r="Y149">
            <v>543183.50906000158</v>
          </cell>
          <cell r="Z149">
            <v>519637.55923999916</v>
          </cell>
          <cell r="AA149">
            <v>541312.84638000536</v>
          </cell>
          <cell r="AB149">
            <v>543</v>
          </cell>
          <cell r="AC149">
            <v>925</v>
          </cell>
          <cell r="AD149">
            <v>0</v>
          </cell>
          <cell r="AE149">
            <v>0</v>
          </cell>
          <cell r="AF149">
            <v>529844.87082000112</v>
          </cell>
          <cell r="AG149">
            <v>543183.50906000158</v>
          </cell>
          <cell r="AH149">
            <v>0</v>
          </cell>
          <cell r="AI149">
            <v>0</v>
          </cell>
          <cell r="AJ149">
            <v>2133978.7855000072</v>
          </cell>
          <cell r="AK149">
            <v>9528000</v>
          </cell>
          <cell r="AL149">
            <v>1801</v>
          </cell>
          <cell r="AM149">
            <v>52475</v>
          </cell>
          <cell r="AN149">
            <v>51290.114499999996</v>
          </cell>
          <cell r="AO149">
            <v>39446</v>
          </cell>
          <cell r="AP149">
            <v>38555.309319999993</v>
          </cell>
          <cell r="AQ149">
            <v>-248.80517999999938</v>
          </cell>
          <cell r="AR149">
            <v>623.39893999999913</v>
          </cell>
          <cell r="AS149">
            <v>0</v>
          </cell>
          <cell r="AT149">
            <v>0</v>
          </cell>
        </row>
        <row r="150">
          <cell r="D150" t="str">
            <v>E06000037</v>
          </cell>
          <cell r="E150">
            <v>2615</v>
          </cell>
          <cell r="F150">
            <v>2626</v>
          </cell>
          <cell r="G150">
            <v>2633</v>
          </cell>
          <cell r="H150">
            <v>2914</v>
          </cell>
          <cell r="I150">
            <v>2679</v>
          </cell>
          <cell r="J150">
            <v>2696</v>
          </cell>
          <cell r="K150">
            <v>2704</v>
          </cell>
          <cell r="L150">
            <v>2928</v>
          </cell>
          <cell r="M150">
            <v>2745</v>
          </cell>
          <cell r="N150">
            <v>2670</v>
          </cell>
          <cell r="O150">
            <v>0</v>
          </cell>
          <cell r="P150">
            <v>0</v>
          </cell>
          <cell r="Q150">
            <v>-2.0300333704115683E-2</v>
          </cell>
          <cell r="R150">
            <v>-219</v>
          </cell>
          <cell r="S150">
            <v>0</v>
          </cell>
          <cell r="T150">
            <v>-64</v>
          </cell>
          <cell r="U150">
            <v>-134</v>
          </cell>
          <cell r="V150">
            <v>-205</v>
          </cell>
          <cell r="W150">
            <v>-219</v>
          </cell>
          <cell r="X150">
            <v>0</v>
          </cell>
          <cell r="Y150">
            <v>0</v>
          </cell>
          <cell r="Z150">
            <v>0</v>
          </cell>
          <cell r="AA150">
            <v>0</v>
          </cell>
          <cell r="AB150">
            <v>-130</v>
          </cell>
          <cell r="AC150">
            <v>-44</v>
          </cell>
          <cell r="AD150">
            <v>0</v>
          </cell>
          <cell r="AE150">
            <v>0</v>
          </cell>
          <cell r="AF150">
            <v>0</v>
          </cell>
          <cell r="AG150">
            <v>0</v>
          </cell>
          <cell r="AH150">
            <v>0</v>
          </cell>
          <cell r="AI150">
            <v>0</v>
          </cell>
          <cell r="AJ150">
            <v>0</v>
          </cell>
          <cell r="AK150">
            <v>2465000</v>
          </cell>
          <cell r="AL150">
            <v>2307</v>
          </cell>
          <cell r="AM150">
            <v>10788</v>
          </cell>
          <cell r="AN150">
            <v>11007</v>
          </cell>
          <cell r="AO150">
            <v>8173</v>
          </cell>
          <cell r="AP150">
            <v>8328</v>
          </cell>
          <cell r="AQ150">
            <v>66</v>
          </cell>
          <cell r="AR150">
            <v>26</v>
          </cell>
          <cell r="AS150">
            <v>0</v>
          </cell>
          <cell r="AT150">
            <v>0</v>
          </cell>
        </row>
        <row r="151">
          <cell r="D151" t="str">
            <v>E10000032</v>
          </cell>
          <cell r="E151">
            <v>20521</v>
          </cell>
          <cell r="F151">
            <v>20558</v>
          </cell>
          <cell r="G151">
            <v>19992</v>
          </cell>
          <cell r="H151">
            <v>20828</v>
          </cell>
          <cell r="I151">
            <v>19802.764999999999</v>
          </cell>
          <cell r="J151">
            <v>19838.47</v>
          </cell>
          <cell r="K151">
            <v>19292.28</v>
          </cell>
          <cell r="L151">
            <v>20099.02</v>
          </cell>
          <cell r="M151">
            <v>20263</v>
          </cell>
          <cell r="N151">
            <v>20855</v>
          </cell>
          <cell r="O151">
            <v>0</v>
          </cell>
          <cell r="P151">
            <v>0</v>
          </cell>
          <cell r="Q151">
            <v>3.4999999999999955E-2</v>
          </cell>
          <cell r="R151">
            <v>2866.4649999999965</v>
          </cell>
          <cell r="S151">
            <v>6879515.9999999916</v>
          </cell>
          <cell r="T151">
            <v>718.23500000000058</v>
          </cell>
          <cell r="U151">
            <v>1437.7649999999994</v>
          </cell>
          <cell r="V151">
            <v>2137.4850000000006</v>
          </cell>
          <cell r="W151">
            <v>2866.4649999999965</v>
          </cell>
          <cell r="X151">
            <v>1723764.0000000014</v>
          </cell>
          <cell r="Y151">
            <v>1726871.9999999972</v>
          </cell>
          <cell r="Z151">
            <v>1679328.0000000023</v>
          </cell>
          <cell r="AA151">
            <v>1749551.9999999907</v>
          </cell>
          <cell r="AB151">
            <v>258</v>
          </cell>
          <cell r="AC151">
            <v>-297</v>
          </cell>
          <cell r="AD151">
            <v>0</v>
          </cell>
          <cell r="AE151">
            <v>0</v>
          </cell>
          <cell r="AF151">
            <v>619200</v>
          </cell>
          <cell r="AG151">
            <v>0</v>
          </cell>
          <cell r="AH151">
            <v>0</v>
          </cell>
          <cell r="AI151">
            <v>0</v>
          </cell>
          <cell r="AJ151">
            <v>6879515.9999999916</v>
          </cell>
          <cell r="AK151">
            <v>14899000</v>
          </cell>
          <cell r="AL151">
            <v>2400</v>
          </cell>
          <cell r="AM151">
            <v>81899</v>
          </cell>
          <cell r="AN151">
            <v>79032.535000000003</v>
          </cell>
          <cell r="AO151">
            <v>61378</v>
          </cell>
          <cell r="AP151">
            <v>59229.770000000004</v>
          </cell>
          <cell r="AQ151">
            <v>460.23500000000058</v>
          </cell>
          <cell r="AR151">
            <v>-1016.5299999999988</v>
          </cell>
          <cell r="AS151">
            <v>0</v>
          </cell>
          <cell r="AT151">
            <v>0</v>
          </cell>
        </row>
        <row r="152">
          <cell r="D152" t="str">
            <v>E09000033</v>
          </cell>
          <cell r="E152">
            <v>4414</v>
          </cell>
          <cell r="F152">
            <v>3698</v>
          </cell>
          <cell r="G152">
            <v>3731</v>
          </cell>
          <cell r="H152">
            <v>3731</v>
          </cell>
          <cell r="I152">
            <v>3657</v>
          </cell>
          <cell r="J152">
            <v>3879</v>
          </cell>
          <cell r="K152">
            <v>3904</v>
          </cell>
          <cell r="L152">
            <v>3869</v>
          </cell>
          <cell r="M152">
            <v>4600</v>
          </cell>
          <cell r="N152">
            <v>3485</v>
          </cell>
          <cell r="O152">
            <v>0</v>
          </cell>
          <cell r="P152">
            <v>0</v>
          </cell>
          <cell r="Q152">
            <v>1.7015538718376782E-2</v>
          </cell>
          <cell r="R152">
            <v>265</v>
          </cell>
          <cell r="S152">
            <v>520990</v>
          </cell>
          <cell r="T152">
            <v>757</v>
          </cell>
          <cell r="U152">
            <v>576</v>
          </cell>
          <cell r="V152">
            <v>403</v>
          </cell>
          <cell r="W152">
            <v>265</v>
          </cell>
          <cell r="X152">
            <v>520990</v>
          </cell>
          <cell r="Y152">
            <v>0</v>
          </cell>
          <cell r="Z152">
            <v>0</v>
          </cell>
          <cell r="AA152">
            <v>0</v>
          </cell>
          <cell r="AB152">
            <v>-186</v>
          </cell>
          <cell r="AC152">
            <v>213</v>
          </cell>
          <cell r="AD152">
            <v>0</v>
          </cell>
          <cell r="AE152">
            <v>0</v>
          </cell>
          <cell r="AF152">
            <v>0</v>
          </cell>
          <cell r="AG152">
            <v>53082</v>
          </cell>
          <cell r="AH152">
            <v>0</v>
          </cell>
          <cell r="AI152">
            <v>0</v>
          </cell>
          <cell r="AJ152">
            <v>520990</v>
          </cell>
          <cell r="AK152">
            <v>5261000</v>
          </cell>
          <cell r="AL152">
            <v>1966</v>
          </cell>
          <cell r="AM152">
            <v>15574</v>
          </cell>
          <cell r="AN152">
            <v>15309</v>
          </cell>
          <cell r="AO152">
            <v>11160</v>
          </cell>
          <cell r="AP152">
            <v>11652</v>
          </cell>
          <cell r="AQ152">
            <v>943</v>
          </cell>
          <cell r="AR152">
            <v>394</v>
          </cell>
          <cell r="AS152">
            <v>0</v>
          </cell>
          <cell r="AT152">
            <v>0</v>
          </cell>
        </row>
        <row r="153">
          <cell r="D153" t="str">
            <v>E08000010</v>
          </cell>
          <cell r="E153">
            <v>8319</v>
          </cell>
          <cell r="F153">
            <v>8503</v>
          </cell>
          <cell r="G153">
            <v>8463</v>
          </cell>
          <cell r="H153">
            <v>8347</v>
          </cell>
          <cell r="I153">
            <v>8029</v>
          </cell>
          <cell r="J153">
            <v>8205</v>
          </cell>
          <cell r="K153">
            <v>8169</v>
          </cell>
          <cell r="L153">
            <v>8051</v>
          </cell>
          <cell r="M153">
            <v>7901</v>
          </cell>
          <cell r="N153">
            <v>8032</v>
          </cell>
          <cell r="O153">
            <v>0</v>
          </cell>
          <cell r="P153">
            <v>0</v>
          </cell>
          <cell r="Q153">
            <v>3.5026165556612747E-2</v>
          </cell>
          <cell r="R153">
            <v>1178</v>
          </cell>
          <cell r="S153">
            <v>1755220</v>
          </cell>
          <cell r="T153">
            <v>290</v>
          </cell>
          <cell r="U153">
            <v>588</v>
          </cell>
          <cell r="V153">
            <v>882</v>
          </cell>
          <cell r="W153">
            <v>1178</v>
          </cell>
          <cell r="X153">
            <v>432100</v>
          </cell>
          <cell r="Y153">
            <v>444020</v>
          </cell>
          <cell r="Z153">
            <v>438060</v>
          </cell>
          <cell r="AA153">
            <v>441040</v>
          </cell>
          <cell r="AB153">
            <v>418</v>
          </cell>
          <cell r="AC153">
            <v>471</v>
          </cell>
          <cell r="AD153">
            <v>0</v>
          </cell>
          <cell r="AE153">
            <v>0</v>
          </cell>
          <cell r="AF153">
            <v>432100</v>
          </cell>
          <cell r="AG153">
            <v>444020</v>
          </cell>
          <cell r="AH153">
            <v>0</v>
          </cell>
          <cell r="AI153">
            <v>0</v>
          </cell>
          <cell r="AJ153">
            <v>1755220</v>
          </cell>
          <cell r="AK153">
            <v>6457000</v>
          </cell>
          <cell r="AL153">
            <v>1490</v>
          </cell>
          <cell r="AM153">
            <v>33632</v>
          </cell>
          <cell r="AN153">
            <v>32454</v>
          </cell>
          <cell r="AO153">
            <v>25313</v>
          </cell>
          <cell r="AP153">
            <v>24425</v>
          </cell>
          <cell r="AQ153">
            <v>-128</v>
          </cell>
          <cell r="AR153">
            <v>173</v>
          </cell>
          <cell r="AS153">
            <v>0</v>
          </cell>
          <cell r="AT153">
            <v>0</v>
          </cell>
        </row>
        <row r="154">
          <cell r="D154" t="str">
            <v>E06000054</v>
          </cell>
          <cell r="E154">
            <v>10161</v>
          </cell>
          <cell r="F154">
            <v>10392</v>
          </cell>
          <cell r="G154">
            <v>10374</v>
          </cell>
          <cell r="H154">
            <v>10368</v>
          </cell>
          <cell r="I154">
            <v>9628</v>
          </cell>
          <cell r="J154">
            <v>10528</v>
          </cell>
          <cell r="K154">
            <v>10015</v>
          </cell>
          <cell r="L154">
            <v>9581</v>
          </cell>
          <cell r="M154">
            <v>9965</v>
          </cell>
          <cell r="N154">
            <v>10222</v>
          </cell>
          <cell r="O154">
            <v>0</v>
          </cell>
          <cell r="P154">
            <v>0</v>
          </cell>
          <cell r="Q154">
            <v>3.7365298462283571E-2</v>
          </cell>
          <cell r="R154">
            <v>1543</v>
          </cell>
          <cell r="S154">
            <v>2299070</v>
          </cell>
          <cell r="T154">
            <v>533</v>
          </cell>
          <cell r="U154">
            <v>397</v>
          </cell>
          <cell r="V154">
            <v>756</v>
          </cell>
          <cell r="W154">
            <v>1543</v>
          </cell>
          <cell r="X154">
            <v>794170</v>
          </cell>
          <cell r="Y154">
            <v>0</v>
          </cell>
          <cell r="Z154">
            <v>332270</v>
          </cell>
          <cell r="AA154">
            <v>1172630</v>
          </cell>
          <cell r="AB154">
            <v>196</v>
          </cell>
          <cell r="AC154">
            <v>170</v>
          </cell>
          <cell r="AD154">
            <v>0</v>
          </cell>
          <cell r="AE154">
            <v>0</v>
          </cell>
          <cell r="AF154">
            <v>292040</v>
          </cell>
          <cell r="AG154">
            <v>253300</v>
          </cell>
          <cell r="AH154">
            <v>0</v>
          </cell>
          <cell r="AI154">
            <v>0</v>
          </cell>
          <cell r="AJ154">
            <v>2299070</v>
          </cell>
          <cell r="AK154">
            <v>7825000</v>
          </cell>
          <cell r="AL154">
            <v>1490</v>
          </cell>
          <cell r="AM154">
            <v>41295</v>
          </cell>
          <cell r="AN154">
            <v>39752</v>
          </cell>
          <cell r="AO154">
            <v>31134</v>
          </cell>
          <cell r="AP154">
            <v>30124</v>
          </cell>
          <cell r="AQ154">
            <v>337</v>
          </cell>
          <cell r="AR154">
            <v>306</v>
          </cell>
          <cell r="AS154">
            <v>0</v>
          </cell>
          <cell r="AT154">
            <v>0</v>
          </cell>
        </row>
        <row r="155">
          <cell r="D155" t="str">
            <v>E06000040</v>
          </cell>
          <cell r="E155">
            <v>3128</v>
          </cell>
          <cell r="F155">
            <v>3349</v>
          </cell>
          <cell r="G155">
            <v>2764</v>
          </cell>
          <cell r="H155">
            <v>2956</v>
          </cell>
          <cell r="I155">
            <v>3018</v>
          </cell>
          <cell r="J155">
            <v>3231</v>
          </cell>
          <cell r="K155">
            <v>2667</v>
          </cell>
          <cell r="L155">
            <v>2852</v>
          </cell>
          <cell r="M155">
            <v>3476</v>
          </cell>
          <cell r="N155">
            <v>3473</v>
          </cell>
          <cell r="O155">
            <v>0</v>
          </cell>
          <cell r="P155">
            <v>0</v>
          </cell>
          <cell r="Q155">
            <v>3.5172583422152986E-2</v>
          </cell>
          <cell r="R155">
            <v>429</v>
          </cell>
          <cell r="S155">
            <v>639210</v>
          </cell>
          <cell r="T155">
            <v>110</v>
          </cell>
          <cell r="U155">
            <v>228</v>
          </cell>
          <cell r="V155">
            <v>325</v>
          </cell>
          <cell r="W155">
            <v>429</v>
          </cell>
          <cell r="X155">
            <v>163900</v>
          </cell>
          <cell r="Y155">
            <v>175820</v>
          </cell>
          <cell r="Z155">
            <v>144530</v>
          </cell>
          <cell r="AA155">
            <v>154960</v>
          </cell>
          <cell r="AB155">
            <v>-348</v>
          </cell>
          <cell r="AC155">
            <v>-124</v>
          </cell>
          <cell r="AD155">
            <v>0</v>
          </cell>
          <cell r="AE155">
            <v>0</v>
          </cell>
          <cell r="AF155">
            <v>0</v>
          </cell>
          <cell r="AG155">
            <v>0</v>
          </cell>
          <cell r="AH155">
            <v>0</v>
          </cell>
          <cell r="AI155">
            <v>0</v>
          </cell>
          <cell r="AJ155">
            <v>639210</v>
          </cell>
          <cell r="AK155">
            <v>2266000</v>
          </cell>
          <cell r="AL155">
            <v>1490</v>
          </cell>
          <cell r="AM155">
            <v>12197</v>
          </cell>
          <cell r="AN155">
            <v>11768</v>
          </cell>
          <cell r="AO155">
            <v>9069</v>
          </cell>
          <cell r="AP155">
            <v>8750</v>
          </cell>
          <cell r="AQ155">
            <v>458</v>
          </cell>
          <cell r="AR155">
            <v>-242</v>
          </cell>
          <cell r="AS155">
            <v>0</v>
          </cell>
          <cell r="AT155">
            <v>0</v>
          </cell>
        </row>
        <row r="156">
          <cell r="D156" t="str">
            <v>E08000015</v>
          </cell>
          <cell r="E156">
            <v>11490</v>
          </cell>
          <cell r="F156">
            <v>11491</v>
          </cell>
          <cell r="G156">
            <v>11710</v>
          </cell>
          <cell r="H156">
            <v>11948</v>
          </cell>
          <cell r="I156">
            <v>11214</v>
          </cell>
          <cell r="J156">
            <v>11659</v>
          </cell>
          <cell r="K156">
            <v>11880</v>
          </cell>
          <cell r="L156">
            <v>12124</v>
          </cell>
          <cell r="M156">
            <v>11301</v>
          </cell>
          <cell r="N156">
            <v>11407</v>
          </cell>
          <cell r="O156">
            <v>0</v>
          </cell>
          <cell r="P156">
            <v>0</v>
          </cell>
          <cell r="Q156">
            <v>-5.1030253650378435E-3</v>
          </cell>
          <cell r="R156">
            <v>-238</v>
          </cell>
          <cell r="S156">
            <v>0</v>
          </cell>
          <cell r="T156">
            <v>276</v>
          </cell>
          <cell r="U156">
            <v>108</v>
          </cell>
          <cell r="V156">
            <v>-62</v>
          </cell>
          <cell r="W156">
            <v>-238</v>
          </cell>
          <cell r="X156">
            <v>0</v>
          </cell>
          <cell r="Y156">
            <v>0</v>
          </cell>
          <cell r="Z156">
            <v>0</v>
          </cell>
          <cell r="AA156">
            <v>0</v>
          </cell>
          <cell r="AB156">
            <v>189</v>
          </cell>
          <cell r="AC156">
            <v>84</v>
          </cell>
          <cell r="AD156">
            <v>0</v>
          </cell>
          <cell r="AE156">
            <v>0</v>
          </cell>
          <cell r="AF156">
            <v>0</v>
          </cell>
          <cell r="AG156">
            <v>0</v>
          </cell>
          <cell r="AH156">
            <v>0</v>
          </cell>
          <cell r="AI156">
            <v>0</v>
          </cell>
          <cell r="AJ156">
            <v>0</v>
          </cell>
          <cell r="AK156">
            <v>7206000</v>
          </cell>
          <cell r="AL156">
            <v>1490</v>
          </cell>
          <cell r="AM156">
            <v>46639</v>
          </cell>
          <cell r="AN156">
            <v>46877</v>
          </cell>
          <cell r="AO156">
            <v>35149</v>
          </cell>
          <cell r="AP156">
            <v>35663</v>
          </cell>
          <cell r="AQ156">
            <v>87</v>
          </cell>
          <cell r="AR156">
            <v>252</v>
          </cell>
          <cell r="AS156">
            <v>0</v>
          </cell>
          <cell r="AT156">
            <v>0</v>
          </cell>
        </row>
        <row r="157">
          <cell r="D157" t="str">
            <v>E06000041</v>
          </cell>
          <cell r="E157">
            <v>2606</v>
          </cell>
          <cell r="F157">
            <v>2698</v>
          </cell>
          <cell r="G157">
            <v>2669</v>
          </cell>
          <cell r="H157">
            <v>2910</v>
          </cell>
          <cell r="I157">
            <v>2869</v>
          </cell>
          <cell r="J157">
            <v>2742</v>
          </cell>
          <cell r="K157">
            <v>2699</v>
          </cell>
          <cell r="L157">
            <v>2977</v>
          </cell>
          <cell r="M157">
            <v>2796</v>
          </cell>
          <cell r="N157">
            <v>2828</v>
          </cell>
          <cell r="O157">
            <v>0</v>
          </cell>
          <cell r="P157">
            <v>0</v>
          </cell>
          <cell r="Q157">
            <v>-3.7122117063309749E-2</v>
          </cell>
          <cell r="R157">
            <v>-404</v>
          </cell>
          <cell r="S157">
            <v>0</v>
          </cell>
          <cell r="T157">
            <v>-263</v>
          </cell>
          <cell r="U157">
            <v>-307</v>
          </cell>
          <cell r="V157">
            <v>-337</v>
          </cell>
          <cell r="W157">
            <v>-404</v>
          </cell>
          <cell r="X157">
            <v>0</v>
          </cell>
          <cell r="Y157">
            <v>0</v>
          </cell>
          <cell r="Z157">
            <v>0</v>
          </cell>
          <cell r="AA157">
            <v>0</v>
          </cell>
          <cell r="AB157">
            <v>-190</v>
          </cell>
          <cell r="AC157">
            <v>-130</v>
          </cell>
          <cell r="AD157">
            <v>0</v>
          </cell>
          <cell r="AE157">
            <v>0</v>
          </cell>
          <cell r="AF157">
            <v>0</v>
          </cell>
          <cell r="AG157">
            <v>0</v>
          </cell>
          <cell r="AH157">
            <v>0</v>
          </cell>
          <cell r="AI157">
            <v>0</v>
          </cell>
          <cell r="AJ157">
            <v>0</v>
          </cell>
          <cell r="AK157">
            <v>2148000</v>
          </cell>
          <cell r="AL157">
            <v>2307</v>
          </cell>
          <cell r="AM157">
            <v>10883</v>
          </cell>
          <cell r="AN157">
            <v>11287</v>
          </cell>
          <cell r="AO157">
            <v>8277</v>
          </cell>
          <cell r="AP157">
            <v>8418</v>
          </cell>
          <cell r="AQ157">
            <v>-73</v>
          </cell>
          <cell r="AR157">
            <v>-86</v>
          </cell>
          <cell r="AS157">
            <v>0</v>
          </cell>
          <cell r="AT157">
            <v>0</v>
          </cell>
        </row>
        <row r="158">
          <cell r="D158" t="str">
            <v>E08000031</v>
          </cell>
          <cell r="E158">
            <v>7027</v>
          </cell>
          <cell r="F158">
            <v>7855</v>
          </cell>
          <cell r="G158">
            <v>7463</v>
          </cell>
          <cell r="H158">
            <v>7969</v>
          </cell>
          <cell r="I158">
            <v>7313</v>
          </cell>
          <cell r="J158">
            <v>7313</v>
          </cell>
          <cell r="K158">
            <v>7313</v>
          </cell>
          <cell r="L158">
            <v>7314</v>
          </cell>
          <cell r="M158">
            <v>7731</v>
          </cell>
          <cell r="N158">
            <v>7377</v>
          </cell>
          <cell r="O158">
            <v>0</v>
          </cell>
          <cell r="P158">
            <v>0</v>
          </cell>
          <cell r="Q158">
            <v>3.5000329880583228E-2</v>
          </cell>
          <cell r="R158">
            <v>1061</v>
          </cell>
          <cell r="S158">
            <v>1580890</v>
          </cell>
          <cell r="T158">
            <v>-286</v>
          </cell>
          <cell r="U158">
            <v>256</v>
          </cell>
          <cell r="V158">
            <v>406</v>
          </cell>
          <cell r="W158">
            <v>1061</v>
          </cell>
          <cell r="X158">
            <v>0</v>
          </cell>
          <cell r="Y158">
            <v>381440</v>
          </cell>
          <cell r="Z158">
            <v>223500</v>
          </cell>
          <cell r="AA158">
            <v>975950</v>
          </cell>
          <cell r="AB158">
            <v>-704</v>
          </cell>
          <cell r="AC158">
            <v>478</v>
          </cell>
          <cell r="AD158">
            <v>0</v>
          </cell>
          <cell r="AE158">
            <v>0</v>
          </cell>
          <cell r="AF158">
            <v>0</v>
          </cell>
          <cell r="AG158">
            <v>0</v>
          </cell>
          <cell r="AH158">
            <v>0</v>
          </cell>
          <cell r="AI158">
            <v>0</v>
          </cell>
          <cell r="AJ158">
            <v>1580890</v>
          </cell>
          <cell r="AK158">
            <v>5185000</v>
          </cell>
          <cell r="AL158">
            <v>1490</v>
          </cell>
          <cell r="AM158">
            <v>30314</v>
          </cell>
          <cell r="AN158">
            <v>29253</v>
          </cell>
          <cell r="AO158">
            <v>23287</v>
          </cell>
          <cell r="AP158">
            <v>21940</v>
          </cell>
          <cell r="AQ158">
            <v>418</v>
          </cell>
          <cell r="AR158">
            <v>-64</v>
          </cell>
          <cell r="AS158">
            <v>0</v>
          </cell>
          <cell r="AT158">
            <v>0</v>
          </cell>
        </row>
        <row r="159">
          <cell r="D159" t="str">
            <v>E10000034</v>
          </cell>
          <cell r="E159">
            <v>12907</v>
          </cell>
          <cell r="F159">
            <v>13048</v>
          </cell>
          <cell r="G159">
            <v>12739</v>
          </cell>
          <cell r="H159">
            <v>13093</v>
          </cell>
          <cell r="I159">
            <v>12455</v>
          </cell>
          <cell r="J159">
            <v>12951</v>
          </cell>
          <cell r="K159">
            <v>12293</v>
          </cell>
          <cell r="L159">
            <v>12635</v>
          </cell>
          <cell r="M159">
            <v>12208</v>
          </cell>
          <cell r="N159">
            <v>12402</v>
          </cell>
          <cell r="O159">
            <v>0</v>
          </cell>
          <cell r="P159">
            <v>0</v>
          </cell>
          <cell r="Q159">
            <v>2.8057234441075947E-2</v>
          </cell>
          <cell r="R159">
            <v>1453</v>
          </cell>
          <cell r="S159">
            <v>2164970</v>
          </cell>
          <cell r="T159">
            <v>452</v>
          </cell>
          <cell r="U159">
            <v>549</v>
          </cell>
          <cell r="V159">
            <v>995</v>
          </cell>
          <cell r="W159">
            <v>1453</v>
          </cell>
          <cell r="X159">
            <v>673480</v>
          </cell>
          <cell r="Y159">
            <v>144530</v>
          </cell>
          <cell r="Z159">
            <v>664540</v>
          </cell>
          <cell r="AA159">
            <v>682420</v>
          </cell>
          <cell r="AB159">
            <v>699</v>
          </cell>
          <cell r="AC159">
            <v>646</v>
          </cell>
          <cell r="AD159">
            <v>0</v>
          </cell>
          <cell r="AE159">
            <v>0</v>
          </cell>
          <cell r="AF159">
            <v>673480</v>
          </cell>
          <cell r="AG159">
            <v>144530</v>
          </cell>
          <cell r="AH159">
            <v>0</v>
          </cell>
          <cell r="AI159">
            <v>0</v>
          </cell>
          <cell r="AJ159">
            <v>2164970</v>
          </cell>
          <cell r="AK159">
            <v>9684000</v>
          </cell>
          <cell r="AL159">
            <v>1490</v>
          </cell>
          <cell r="AM159">
            <v>51787</v>
          </cell>
          <cell r="AN159">
            <v>50334</v>
          </cell>
          <cell r="AO159">
            <v>38880</v>
          </cell>
          <cell r="AP159">
            <v>37879</v>
          </cell>
          <cell r="AQ159">
            <v>-247</v>
          </cell>
          <cell r="AR159">
            <v>549</v>
          </cell>
          <cell r="AS159">
            <v>0</v>
          </cell>
          <cell r="AT159">
            <v>0</v>
          </cell>
        </row>
        <row r="160">
          <cell r="D160" t="str">
            <v>E06000014</v>
          </cell>
          <cell r="E160">
            <v>4832</v>
          </cell>
          <cell r="F160">
            <v>4960</v>
          </cell>
          <cell r="G160">
            <v>4899</v>
          </cell>
          <cell r="H160">
            <v>5272</v>
          </cell>
          <cell r="I160">
            <v>4587</v>
          </cell>
          <cell r="J160">
            <v>4715</v>
          </cell>
          <cell r="K160">
            <v>4654</v>
          </cell>
          <cell r="L160">
            <v>5027</v>
          </cell>
          <cell r="M160">
            <v>5167</v>
          </cell>
          <cell r="N160">
            <v>5142</v>
          </cell>
          <cell r="O160">
            <v>0</v>
          </cell>
          <cell r="P160">
            <v>0</v>
          </cell>
          <cell r="Q160">
            <v>4.9090818013324648E-2</v>
          </cell>
          <cell r="R160">
            <v>980</v>
          </cell>
          <cell r="S160">
            <v>438060</v>
          </cell>
          <cell r="T160">
            <v>245</v>
          </cell>
          <cell r="U160">
            <v>490</v>
          </cell>
          <cell r="V160">
            <v>735</v>
          </cell>
          <cell r="W160">
            <v>980</v>
          </cell>
          <cell r="X160">
            <v>109515</v>
          </cell>
          <cell r="Y160">
            <v>109515</v>
          </cell>
          <cell r="Z160">
            <v>109515</v>
          </cell>
          <cell r="AA160">
            <v>109515</v>
          </cell>
          <cell r="AB160">
            <v>-335</v>
          </cell>
          <cell r="AC160">
            <v>-182</v>
          </cell>
          <cell r="AD160">
            <v>0</v>
          </cell>
          <cell r="AE160">
            <v>0</v>
          </cell>
          <cell r="AF160">
            <v>0</v>
          </cell>
          <cell r="AG160">
            <v>0</v>
          </cell>
          <cell r="AH160">
            <v>0</v>
          </cell>
          <cell r="AI160">
            <v>0</v>
          </cell>
          <cell r="AJ160">
            <v>438060</v>
          </cell>
          <cell r="AK160">
            <v>3230000</v>
          </cell>
          <cell r="AL160">
            <v>447</v>
          </cell>
          <cell r="AM160">
            <v>19963</v>
          </cell>
          <cell r="AN160">
            <v>18983</v>
          </cell>
          <cell r="AO160">
            <v>15131</v>
          </cell>
          <cell r="AP160">
            <v>14396</v>
          </cell>
          <cell r="AQ160">
            <v>580</v>
          </cell>
          <cell r="AR160">
            <v>-427</v>
          </cell>
          <cell r="AS160">
            <v>0</v>
          </cell>
          <cell r="AT16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D11" t="str">
            <v>E09000002</v>
          </cell>
        </row>
      </sheetData>
      <sheetData sheetId="23">
        <row r="4">
          <cell r="B4" t="str">
            <v>HWB</v>
          </cell>
        </row>
      </sheetData>
      <sheetData sheetId="24">
        <row r="10">
          <cell r="J10" t="str">
            <v>HWB</v>
          </cell>
        </row>
      </sheetData>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Tab 2 &amp; 3 Summary"/>
      <sheetName val="Tab 3 Comments"/>
      <sheetName val="Tab 2&amp;3 Backsheet"/>
      <sheetName val="Tab 4 Non-Elective and P4P"/>
      <sheetName val="2. Tab 4 Non-Elective and P4P"/>
      <sheetName val="Tab 4 Backsheet"/>
      <sheetName val="Tab 4 Summary"/>
      <sheetName val="DTOC Summary"/>
      <sheetName val="Tab 5 Income"/>
      <sheetName val="Tab 5 Expenditure"/>
      <sheetName val="Tab 5 I&amp;E"/>
      <sheetName val="Tab 5 Backsheet"/>
      <sheetName val="Tab 6 Local Performance"/>
      <sheetName val="Tab 6 Patient Experience"/>
      <sheetName val="Tab 7 Support Requests"/>
      <sheetName val="Tab 6 Backsheet"/>
      <sheetName val="Tab 7"/>
      <sheetName val="Tab 8 Narrative"/>
      <sheetName val="Q1 Data Collection Raw"/>
      <sheetName val="Comms by AT"/>
      <sheetName val="Org list"/>
      <sheetName val="Metric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D11" t="str">
            <v>E09000002</v>
          </cell>
          <cell r="E11">
            <v>4667.7298017287967</v>
          </cell>
          <cell r="F11">
            <v>4772.1602562418921</v>
          </cell>
          <cell r="G11">
            <v>4866.3983732147462</v>
          </cell>
          <cell r="H11">
            <v>4759.474642346413</v>
          </cell>
          <cell r="I11">
            <v>4551.0365566855771</v>
          </cell>
          <cell r="J11">
            <v>4652.8562498358451</v>
          </cell>
          <cell r="K11">
            <v>4744.7384138843772</v>
          </cell>
          <cell r="L11">
            <v>4640.4877762877531</v>
          </cell>
          <cell r="M11">
            <v>4697.7594937919303</v>
          </cell>
          <cell r="Q11">
            <v>2.5000000000000005E-2</v>
          </cell>
          <cell r="R11">
            <v>476.64407683829631</v>
          </cell>
          <cell r="S11">
            <v>710199.67448906146</v>
          </cell>
          <cell r="T11">
            <v>116.69324504321958</v>
          </cell>
          <cell r="U11">
            <v>235.99725144926742</v>
          </cell>
          <cell r="V11">
            <v>357.65721077963644</v>
          </cell>
          <cell r="W11">
            <v>476.64407683829631</v>
          </cell>
          <cell r="X11">
            <v>173872.93511439714</v>
          </cell>
          <cell r="Y11">
            <v>177762.96954501129</v>
          </cell>
          <cell r="Z11">
            <v>181273.33940224984</v>
          </cell>
          <cell r="AA11">
            <v>177290.43042740319</v>
          </cell>
          <cell r="AB11">
            <v>-30.029692063133552</v>
          </cell>
          <cell r="AF11">
            <v>0</v>
          </cell>
          <cell r="AJ11">
            <v>710199.67448906146</v>
          </cell>
          <cell r="AK11">
            <v>3773000</v>
          </cell>
          <cell r="AL11">
            <v>1490</v>
          </cell>
          <cell r="AM11">
            <v>19065.763073531849</v>
          </cell>
          <cell r="AN11">
            <v>18589.118996693553</v>
          </cell>
          <cell r="AO11">
            <v>14398.033271803051</v>
          </cell>
          <cell r="AP11">
            <v>14038.082440007975</v>
          </cell>
          <cell r="AQ11">
            <v>-146.72293710635313</v>
          </cell>
        </row>
        <row r="12">
          <cell r="D12" t="str">
            <v>E09000003</v>
          </cell>
          <cell r="E12">
            <v>7371</v>
          </cell>
          <cell r="F12">
            <v>7590</v>
          </cell>
          <cell r="G12">
            <v>7407</v>
          </cell>
          <cell r="H12">
            <v>7637</v>
          </cell>
          <cell r="I12">
            <v>7227</v>
          </cell>
          <cell r="J12">
            <v>7442</v>
          </cell>
          <cell r="K12">
            <v>7262</v>
          </cell>
          <cell r="L12">
            <v>7488</v>
          </cell>
          <cell r="M12">
            <v>7372</v>
          </cell>
          <cell r="Q12">
            <v>1.9530078320279955E-2</v>
          </cell>
          <cell r="R12">
            <v>586</v>
          </cell>
          <cell r="S12">
            <v>1174344</v>
          </cell>
          <cell r="T12">
            <v>144</v>
          </cell>
          <cell r="U12">
            <v>292</v>
          </cell>
          <cell r="V12">
            <v>437</v>
          </cell>
          <cell r="W12">
            <v>586</v>
          </cell>
          <cell r="X12">
            <v>288576</v>
          </cell>
          <cell r="Y12">
            <v>296592</v>
          </cell>
          <cell r="Z12">
            <v>290580</v>
          </cell>
          <cell r="AA12">
            <v>298596</v>
          </cell>
          <cell r="AB12">
            <v>-1</v>
          </cell>
          <cell r="AF12">
            <v>0</v>
          </cell>
          <cell r="AJ12">
            <v>1174344</v>
          </cell>
          <cell r="AK12">
            <v>6225000</v>
          </cell>
          <cell r="AL12">
            <v>2004</v>
          </cell>
          <cell r="AM12">
            <v>30005</v>
          </cell>
          <cell r="AN12">
            <v>29419</v>
          </cell>
          <cell r="AO12">
            <v>22634</v>
          </cell>
          <cell r="AP12">
            <v>22192</v>
          </cell>
          <cell r="AQ12">
            <v>145</v>
          </cell>
        </row>
        <row r="13">
          <cell r="D13" t="str">
            <v>E08000016</v>
          </cell>
          <cell r="E13">
            <v>7750</v>
          </cell>
          <cell r="F13">
            <v>7762</v>
          </cell>
          <cell r="G13">
            <v>7481</v>
          </cell>
          <cell r="H13">
            <v>7823</v>
          </cell>
          <cell r="I13">
            <v>7622</v>
          </cell>
          <cell r="J13">
            <v>7704</v>
          </cell>
          <cell r="K13">
            <v>7128</v>
          </cell>
          <cell r="L13">
            <v>7470</v>
          </cell>
          <cell r="M13">
            <v>7864</v>
          </cell>
          <cell r="Q13">
            <v>2.8946002076843197E-2</v>
          </cell>
          <cell r="R13">
            <v>892</v>
          </cell>
          <cell r="S13">
            <v>1976672</v>
          </cell>
          <cell r="T13">
            <v>128</v>
          </cell>
          <cell r="U13">
            <v>186</v>
          </cell>
          <cell r="V13">
            <v>539</v>
          </cell>
          <cell r="W13">
            <v>892</v>
          </cell>
          <cell r="X13">
            <v>283648</v>
          </cell>
          <cell r="Y13">
            <v>128528</v>
          </cell>
          <cell r="Z13">
            <v>782248</v>
          </cell>
          <cell r="AA13">
            <v>782248</v>
          </cell>
          <cell r="AB13">
            <v>-114</v>
          </cell>
          <cell r="AF13">
            <v>0</v>
          </cell>
          <cell r="AJ13">
            <v>1976672</v>
          </cell>
          <cell r="AK13">
            <v>5306000</v>
          </cell>
          <cell r="AL13">
            <v>2216</v>
          </cell>
          <cell r="AM13">
            <v>30816</v>
          </cell>
          <cell r="AN13">
            <v>29924</v>
          </cell>
          <cell r="AO13">
            <v>23066</v>
          </cell>
          <cell r="AP13">
            <v>22302</v>
          </cell>
          <cell r="AQ13">
            <v>242</v>
          </cell>
        </row>
        <row r="14">
          <cell r="D14" t="str">
            <v>E06000022</v>
          </cell>
          <cell r="E14">
            <v>3549.9864846031746</v>
          </cell>
          <cell r="F14">
            <v>3525.860809665593</v>
          </cell>
          <cell r="G14">
            <v>3480.2940167053407</v>
          </cell>
          <cell r="H14">
            <v>3932.1450465547955</v>
          </cell>
          <cell r="I14">
            <v>3714.548401976077</v>
          </cell>
          <cell r="J14">
            <v>3548.5088866768901</v>
          </cell>
          <cell r="K14">
            <v>3500.4898647200926</v>
          </cell>
          <cell r="L14">
            <v>3965.3936725759845</v>
          </cell>
          <cell r="M14">
            <v>3631</v>
          </cell>
          <cell r="Q14">
            <v>-1.6610278295271584E-2</v>
          </cell>
          <cell r="R14">
            <v>-240.65446842014171</v>
          </cell>
          <cell r="S14">
            <v>0</v>
          </cell>
          <cell r="T14">
            <v>-164.56191737290237</v>
          </cell>
          <cell r="U14">
            <v>-187.20999438419949</v>
          </cell>
          <cell r="V14">
            <v>-207.40584239895179</v>
          </cell>
          <cell r="W14">
            <v>-240.65446842014171</v>
          </cell>
          <cell r="X14">
            <v>0</v>
          </cell>
          <cell r="Y14">
            <v>0</v>
          </cell>
          <cell r="Z14">
            <v>0</v>
          </cell>
          <cell r="AA14">
            <v>0</v>
          </cell>
          <cell r="AB14">
            <v>-81.013515396825369</v>
          </cell>
          <cell r="AF14">
            <v>0</v>
          </cell>
          <cell r="AJ14">
            <v>0</v>
          </cell>
          <cell r="AK14">
            <v>3205000</v>
          </cell>
          <cell r="AL14">
            <v>1978</v>
          </cell>
          <cell r="AM14">
            <v>14488.286357528903</v>
          </cell>
          <cell r="AN14">
            <v>14728.940825949045</v>
          </cell>
          <cell r="AO14">
            <v>10938.299872925729</v>
          </cell>
          <cell r="AP14">
            <v>11014.392423972968</v>
          </cell>
          <cell r="AQ14">
            <v>-83.548401976077002</v>
          </cell>
        </row>
        <row r="15">
          <cell r="D15" t="str">
            <v>E06000055</v>
          </cell>
          <cell r="E15">
            <v>3449</v>
          </cell>
          <cell r="F15">
            <v>3618</v>
          </cell>
          <cell r="G15">
            <v>3558</v>
          </cell>
          <cell r="H15">
            <v>3958</v>
          </cell>
          <cell r="I15">
            <v>3415</v>
          </cell>
          <cell r="J15">
            <v>3582</v>
          </cell>
          <cell r="K15">
            <v>3522</v>
          </cell>
          <cell r="L15">
            <v>3918</v>
          </cell>
          <cell r="M15">
            <v>3837</v>
          </cell>
          <cell r="Q15">
            <v>1.0011657409312213E-2</v>
          </cell>
          <cell r="R15">
            <v>146</v>
          </cell>
          <cell r="S15">
            <v>217540</v>
          </cell>
          <cell r="T15">
            <v>34</v>
          </cell>
          <cell r="U15">
            <v>70</v>
          </cell>
          <cell r="V15">
            <v>106</v>
          </cell>
          <cell r="W15">
            <v>146</v>
          </cell>
          <cell r="X15">
            <v>50660</v>
          </cell>
          <cell r="Y15">
            <v>53640</v>
          </cell>
          <cell r="Z15">
            <v>53640</v>
          </cell>
          <cell r="AA15">
            <v>59600</v>
          </cell>
          <cell r="AB15">
            <v>-388</v>
          </cell>
          <cell r="AF15">
            <v>0</v>
          </cell>
          <cell r="AJ15">
            <v>217540</v>
          </cell>
          <cell r="AK15">
            <v>2716000</v>
          </cell>
          <cell r="AL15">
            <v>1490</v>
          </cell>
          <cell r="AM15">
            <v>14583</v>
          </cell>
          <cell r="AN15">
            <v>14437</v>
          </cell>
          <cell r="AO15">
            <v>11134</v>
          </cell>
          <cell r="AP15">
            <v>11022</v>
          </cell>
          <cell r="AQ15">
            <v>422</v>
          </cell>
        </row>
        <row r="16">
          <cell r="D16" t="str">
            <v>E09000004</v>
          </cell>
          <cell r="E16">
            <v>4813.66</v>
          </cell>
          <cell r="F16">
            <v>5076.26</v>
          </cell>
          <cell r="G16">
            <v>5524.7</v>
          </cell>
          <cell r="H16">
            <v>5683</v>
          </cell>
          <cell r="I16">
            <v>4766</v>
          </cell>
          <cell r="J16">
            <v>5026</v>
          </cell>
          <cell r="K16">
            <v>5470</v>
          </cell>
          <cell r="L16">
            <v>5637</v>
          </cell>
          <cell r="M16">
            <v>4766</v>
          </cell>
          <cell r="Q16">
            <v>9.4143320431403638E-3</v>
          </cell>
          <cell r="R16">
            <v>198.61999999999898</v>
          </cell>
          <cell r="S16">
            <v>295943.79999999847</v>
          </cell>
          <cell r="T16">
            <v>47.659999999999854</v>
          </cell>
          <cell r="U16">
            <v>97.920000000000073</v>
          </cell>
          <cell r="V16">
            <v>152.61999999999898</v>
          </cell>
          <cell r="W16">
            <v>198.61999999999898</v>
          </cell>
          <cell r="X16">
            <v>71013.399999999776</v>
          </cell>
          <cell r="Y16">
            <v>74887.400000000329</v>
          </cell>
          <cell r="Z16">
            <v>81502.999999998399</v>
          </cell>
          <cell r="AA16">
            <v>68539.999999999971</v>
          </cell>
          <cell r="AB16">
            <v>47.659999999999854</v>
          </cell>
          <cell r="AF16">
            <v>71013.399999999776</v>
          </cell>
          <cell r="AJ16">
            <v>295943.79999999847</v>
          </cell>
          <cell r="AK16">
            <v>3962000</v>
          </cell>
          <cell r="AL16">
            <v>1490</v>
          </cell>
          <cell r="AM16">
            <v>21097.62</v>
          </cell>
          <cell r="AN16">
            <v>20899</v>
          </cell>
          <cell r="AO16">
            <v>16283.96</v>
          </cell>
          <cell r="AP16">
            <v>16133</v>
          </cell>
          <cell r="AQ16">
            <v>0</v>
          </cell>
        </row>
        <row r="17">
          <cell r="D17" t="str">
            <v>E08000025</v>
          </cell>
          <cell r="E17">
            <v>30046</v>
          </cell>
          <cell r="F17">
            <v>31066</v>
          </cell>
          <cell r="G17">
            <v>31091</v>
          </cell>
          <cell r="H17">
            <v>30529</v>
          </cell>
          <cell r="I17">
            <v>28994.39</v>
          </cell>
          <cell r="J17">
            <v>29978.69</v>
          </cell>
          <cell r="K17">
            <v>30002.814999999999</v>
          </cell>
          <cell r="L17">
            <v>29460.485000000001</v>
          </cell>
          <cell r="M17">
            <v>30039</v>
          </cell>
          <cell r="Q17">
            <v>3.4999999999999962E-2</v>
          </cell>
          <cell r="R17">
            <v>4295.6199999999953</v>
          </cell>
          <cell r="S17">
            <v>6400473.7999999933</v>
          </cell>
          <cell r="T17">
            <v>1051.6100000000006</v>
          </cell>
          <cell r="U17">
            <v>2138.9199999999983</v>
          </cell>
          <cell r="V17">
            <v>3227.1049999999959</v>
          </cell>
          <cell r="W17">
            <v>4295.6199999999953</v>
          </cell>
          <cell r="X17">
            <v>1566898.9000000011</v>
          </cell>
          <cell r="Y17">
            <v>1620091.8999999964</v>
          </cell>
          <cell r="Z17">
            <v>1621395.6499999962</v>
          </cell>
          <cell r="AA17">
            <v>1592087.3499999996</v>
          </cell>
          <cell r="AB17">
            <v>7</v>
          </cell>
          <cell r="AF17">
            <v>10430</v>
          </cell>
          <cell r="AJ17">
            <v>6400473.7999999933</v>
          </cell>
          <cell r="AK17">
            <v>21454000</v>
          </cell>
          <cell r="AL17">
            <v>1490</v>
          </cell>
          <cell r="AM17">
            <v>122732</v>
          </cell>
          <cell r="AN17">
            <v>118436.38</v>
          </cell>
          <cell r="AO17">
            <v>92686</v>
          </cell>
          <cell r="AP17">
            <v>89441.989999999991</v>
          </cell>
          <cell r="AQ17">
            <v>1044.6100000000006</v>
          </cell>
        </row>
        <row r="18">
          <cell r="D18" t="str">
            <v>E06000008</v>
          </cell>
          <cell r="E18">
            <v>4919</v>
          </cell>
          <cell r="F18">
            <v>4757</v>
          </cell>
          <cell r="G18">
            <v>4565</v>
          </cell>
          <cell r="H18">
            <v>5027</v>
          </cell>
          <cell r="I18">
            <v>4919</v>
          </cell>
          <cell r="J18">
            <v>4582</v>
          </cell>
          <cell r="K18">
            <v>4484</v>
          </cell>
          <cell r="L18">
            <v>4857</v>
          </cell>
          <cell r="M18">
            <v>4644</v>
          </cell>
          <cell r="Q18">
            <v>2.2109196595391321E-2</v>
          </cell>
          <cell r="R18">
            <v>426</v>
          </cell>
          <cell r="S18">
            <v>634740</v>
          </cell>
          <cell r="T18">
            <v>0</v>
          </cell>
          <cell r="U18">
            <v>175</v>
          </cell>
          <cell r="V18">
            <v>256</v>
          </cell>
          <cell r="W18">
            <v>426</v>
          </cell>
          <cell r="X18">
            <v>0</v>
          </cell>
          <cell r="Y18">
            <v>260750</v>
          </cell>
          <cell r="Z18">
            <v>120690</v>
          </cell>
          <cell r="AA18">
            <v>253300</v>
          </cell>
          <cell r="AB18">
            <v>275</v>
          </cell>
          <cell r="AF18">
            <v>0</v>
          </cell>
          <cell r="AJ18">
            <v>634740</v>
          </cell>
          <cell r="AK18">
            <v>3123000</v>
          </cell>
          <cell r="AL18">
            <v>1490</v>
          </cell>
          <cell r="AM18">
            <v>19268</v>
          </cell>
          <cell r="AN18">
            <v>18842</v>
          </cell>
          <cell r="AO18">
            <v>14349</v>
          </cell>
          <cell r="AP18">
            <v>13923</v>
          </cell>
          <cell r="AQ18">
            <v>-275</v>
          </cell>
        </row>
        <row r="19">
          <cell r="D19" t="str">
            <v>E06000009</v>
          </cell>
          <cell r="E19">
            <v>4851</v>
          </cell>
          <cell r="F19">
            <v>5101</v>
          </cell>
          <cell r="G19">
            <v>4853</v>
          </cell>
          <cell r="H19">
            <v>5129</v>
          </cell>
          <cell r="I19">
            <v>4848</v>
          </cell>
          <cell r="J19">
            <v>4870</v>
          </cell>
          <cell r="K19">
            <v>4672</v>
          </cell>
          <cell r="L19">
            <v>4855</v>
          </cell>
          <cell r="M19">
            <v>5046</v>
          </cell>
          <cell r="Q19">
            <v>3.4564061402628674E-2</v>
          </cell>
          <cell r="R19">
            <v>689</v>
          </cell>
          <cell r="S19">
            <v>1309100</v>
          </cell>
          <cell r="T19">
            <v>3</v>
          </cell>
          <cell r="U19">
            <v>234</v>
          </cell>
          <cell r="V19">
            <v>415</v>
          </cell>
          <cell r="W19">
            <v>689</v>
          </cell>
          <cell r="X19">
            <v>5700</v>
          </cell>
          <cell r="Y19">
            <v>438900</v>
          </cell>
          <cell r="Z19">
            <v>343900</v>
          </cell>
          <cell r="AA19">
            <v>520600</v>
          </cell>
          <cell r="AB19">
            <v>-195</v>
          </cell>
          <cell r="AF19">
            <v>0</v>
          </cell>
          <cell r="AJ19">
            <v>1309100</v>
          </cell>
          <cell r="AK19">
            <v>3593000</v>
          </cell>
          <cell r="AL19">
            <v>1900</v>
          </cell>
          <cell r="AM19">
            <v>19934</v>
          </cell>
          <cell r="AN19">
            <v>19245</v>
          </cell>
          <cell r="AO19">
            <v>15083</v>
          </cell>
          <cell r="AP19">
            <v>14397</v>
          </cell>
          <cell r="AQ19">
            <v>198</v>
          </cell>
        </row>
        <row r="20">
          <cell r="D20" t="str">
            <v>E08000001</v>
          </cell>
          <cell r="E20">
            <v>8338</v>
          </cell>
          <cell r="F20">
            <v>8610</v>
          </cell>
          <cell r="G20">
            <v>8310</v>
          </cell>
          <cell r="H20">
            <v>8983</v>
          </cell>
          <cell r="I20">
            <v>8020</v>
          </cell>
          <cell r="J20">
            <v>8315</v>
          </cell>
          <cell r="K20">
            <v>8018</v>
          </cell>
          <cell r="L20">
            <v>8689</v>
          </cell>
          <cell r="M20">
            <v>8437</v>
          </cell>
          <cell r="Q20">
            <v>3.5016500686311729E-2</v>
          </cell>
          <cell r="R20">
            <v>1199</v>
          </cell>
          <cell r="S20">
            <v>1786510</v>
          </cell>
          <cell r="T20">
            <v>318</v>
          </cell>
          <cell r="U20">
            <v>613</v>
          </cell>
          <cell r="V20">
            <v>905</v>
          </cell>
          <cell r="W20">
            <v>1199</v>
          </cell>
          <cell r="X20">
            <v>473820</v>
          </cell>
          <cell r="Y20">
            <v>439550</v>
          </cell>
          <cell r="Z20">
            <v>435080</v>
          </cell>
          <cell r="AA20">
            <v>438060</v>
          </cell>
          <cell r="AB20">
            <v>-99</v>
          </cell>
          <cell r="AF20">
            <v>0</v>
          </cell>
          <cell r="AJ20">
            <v>1786510</v>
          </cell>
          <cell r="AK20">
            <v>5480000</v>
          </cell>
          <cell r="AL20">
            <v>1490</v>
          </cell>
          <cell r="AM20">
            <v>34241</v>
          </cell>
          <cell r="AN20">
            <v>33042</v>
          </cell>
          <cell r="AO20">
            <v>25903</v>
          </cell>
          <cell r="AP20">
            <v>25022</v>
          </cell>
          <cell r="AQ20">
            <v>417</v>
          </cell>
        </row>
        <row r="21">
          <cell r="D21" t="str">
            <v>E06000028 &amp; E06000029</v>
          </cell>
          <cell r="E21">
            <v>9627</v>
          </cell>
          <cell r="F21">
            <v>8765</v>
          </cell>
          <cell r="G21">
            <v>8908</v>
          </cell>
          <cell r="H21">
            <v>9228</v>
          </cell>
          <cell r="I21">
            <v>9844</v>
          </cell>
          <cell r="J21">
            <v>9196</v>
          </cell>
          <cell r="K21">
            <v>8737</v>
          </cell>
          <cell r="L21">
            <v>8167</v>
          </cell>
          <cell r="M21">
            <v>9845</v>
          </cell>
          <cell r="Q21">
            <v>1.5987735435830049E-2</v>
          </cell>
          <cell r="R21">
            <v>584</v>
          </cell>
          <cell r="S21">
            <v>440920</v>
          </cell>
          <cell r="T21">
            <v>-217</v>
          </cell>
          <cell r="U21">
            <v>-648</v>
          </cell>
          <cell r="V21">
            <v>-477</v>
          </cell>
          <cell r="W21">
            <v>584</v>
          </cell>
          <cell r="X21">
            <v>0</v>
          </cell>
          <cell r="Y21">
            <v>0</v>
          </cell>
          <cell r="Z21">
            <v>0</v>
          </cell>
          <cell r="AA21">
            <v>440920</v>
          </cell>
          <cell r="AB21">
            <v>-218</v>
          </cell>
          <cell r="AF21">
            <v>0</v>
          </cell>
          <cell r="AJ21">
            <v>440920</v>
          </cell>
          <cell r="AK21">
            <v>6374000</v>
          </cell>
          <cell r="AL21">
            <v>755</v>
          </cell>
          <cell r="AM21">
            <v>36528</v>
          </cell>
          <cell r="AN21">
            <v>35944</v>
          </cell>
          <cell r="AO21">
            <v>26901</v>
          </cell>
          <cell r="AP21">
            <v>26100</v>
          </cell>
          <cell r="AQ21">
            <v>1</v>
          </cell>
        </row>
        <row r="22">
          <cell r="D22" t="str">
            <v>E06000036</v>
          </cell>
          <cell r="E22">
            <v>2147</v>
          </cell>
          <cell r="F22">
            <v>2158</v>
          </cell>
          <cell r="G22">
            <v>2222</v>
          </cell>
          <cell r="H22">
            <v>2298</v>
          </cell>
          <cell r="I22">
            <v>2068</v>
          </cell>
          <cell r="J22">
            <v>2097</v>
          </cell>
          <cell r="K22">
            <v>2149</v>
          </cell>
          <cell r="L22">
            <v>2221</v>
          </cell>
          <cell r="M22">
            <v>2199</v>
          </cell>
          <cell r="Q22">
            <v>3.2861189801699719E-2</v>
          </cell>
          <cell r="R22">
            <v>290</v>
          </cell>
          <cell r="S22">
            <v>432100</v>
          </cell>
          <cell r="T22">
            <v>79</v>
          </cell>
          <cell r="U22">
            <v>140</v>
          </cell>
          <cell r="V22">
            <v>213</v>
          </cell>
          <cell r="W22">
            <v>290</v>
          </cell>
          <cell r="X22">
            <v>117710</v>
          </cell>
          <cell r="Y22">
            <v>90890</v>
          </cell>
          <cell r="Z22">
            <v>108770</v>
          </cell>
          <cell r="AA22">
            <v>114730</v>
          </cell>
          <cell r="AB22">
            <v>-52</v>
          </cell>
          <cell r="AF22">
            <v>0</v>
          </cell>
          <cell r="AJ22">
            <v>432100</v>
          </cell>
          <cell r="AK22">
            <v>1761000</v>
          </cell>
          <cell r="AL22">
            <v>1490</v>
          </cell>
          <cell r="AM22">
            <v>8825</v>
          </cell>
          <cell r="AN22">
            <v>8535</v>
          </cell>
          <cell r="AO22">
            <v>6678</v>
          </cell>
          <cell r="AP22">
            <v>6467</v>
          </cell>
          <cell r="AQ22">
            <v>131</v>
          </cell>
        </row>
        <row r="23">
          <cell r="D23" t="str">
            <v>E08000032</v>
          </cell>
          <cell r="E23">
            <v>15802</v>
          </cell>
          <cell r="F23">
            <v>15693</v>
          </cell>
          <cell r="G23">
            <v>15325</v>
          </cell>
          <cell r="H23">
            <v>15415</v>
          </cell>
          <cell r="I23">
            <v>15762</v>
          </cell>
          <cell r="J23">
            <v>15264</v>
          </cell>
          <cell r="K23">
            <v>14884</v>
          </cell>
          <cell r="L23">
            <v>14962</v>
          </cell>
          <cell r="M23">
            <v>14173</v>
          </cell>
          <cell r="Q23">
            <v>2.1900859644894351E-2</v>
          </cell>
          <cell r="R23">
            <v>1363</v>
          </cell>
          <cell r="S23">
            <v>2030870</v>
          </cell>
          <cell r="T23">
            <v>40</v>
          </cell>
          <cell r="U23">
            <v>469</v>
          </cell>
          <cell r="V23">
            <v>910</v>
          </cell>
          <cell r="W23">
            <v>1363</v>
          </cell>
          <cell r="X23">
            <v>59600</v>
          </cell>
          <cell r="Y23">
            <v>639210</v>
          </cell>
          <cell r="Z23">
            <v>657090</v>
          </cell>
          <cell r="AA23">
            <v>674970</v>
          </cell>
          <cell r="AB23">
            <v>1629</v>
          </cell>
          <cell r="AF23">
            <v>59600</v>
          </cell>
          <cell r="AJ23">
            <v>2030870</v>
          </cell>
          <cell r="AK23">
            <v>9866000</v>
          </cell>
          <cell r="AL23">
            <v>1490</v>
          </cell>
          <cell r="AM23">
            <v>62235</v>
          </cell>
          <cell r="AN23">
            <v>60872</v>
          </cell>
          <cell r="AO23">
            <v>46433</v>
          </cell>
          <cell r="AP23">
            <v>45110</v>
          </cell>
          <cell r="AQ23">
            <v>-1589</v>
          </cell>
        </row>
        <row r="24">
          <cell r="D24" t="str">
            <v>E09000005</v>
          </cell>
          <cell r="E24">
            <v>7022</v>
          </cell>
          <cell r="F24">
            <v>6875</v>
          </cell>
          <cell r="G24">
            <v>6744</v>
          </cell>
          <cell r="H24">
            <v>6867</v>
          </cell>
          <cell r="I24">
            <v>6775</v>
          </cell>
          <cell r="J24">
            <v>7150</v>
          </cell>
          <cell r="K24">
            <v>7013.76</v>
          </cell>
          <cell r="L24">
            <v>7141.68</v>
          </cell>
          <cell r="M24">
            <v>6775</v>
          </cell>
          <cell r="Q24">
            <v>-2.0809946197469911E-2</v>
          </cell>
          <cell r="R24">
            <v>-572.44000000000233</v>
          </cell>
          <cell r="S24">
            <v>0</v>
          </cell>
          <cell r="T24">
            <v>247</v>
          </cell>
          <cell r="U24">
            <v>-28</v>
          </cell>
          <cell r="V24">
            <v>-297.76000000000204</v>
          </cell>
          <cell r="W24">
            <v>-572.44000000000233</v>
          </cell>
          <cell r="X24">
            <v>0</v>
          </cell>
          <cell r="Y24">
            <v>0</v>
          </cell>
          <cell r="Z24">
            <v>0</v>
          </cell>
          <cell r="AA24">
            <v>0</v>
          </cell>
          <cell r="AB24">
            <v>247</v>
          </cell>
          <cell r="AF24">
            <v>0</v>
          </cell>
          <cell r="AJ24">
            <v>0</v>
          </cell>
          <cell r="AK24">
            <v>5732000</v>
          </cell>
          <cell r="AL24">
            <v>1490</v>
          </cell>
          <cell r="AM24">
            <v>27508</v>
          </cell>
          <cell r="AN24">
            <v>28080.440000000002</v>
          </cell>
          <cell r="AO24">
            <v>20486</v>
          </cell>
          <cell r="AP24">
            <v>21305.440000000002</v>
          </cell>
          <cell r="AQ24">
            <v>0</v>
          </cell>
        </row>
        <row r="25">
          <cell r="D25" t="str">
            <v>E06000043</v>
          </cell>
          <cell r="E25">
            <v>6091</v>
          </cell>
          <cell r="F25">
            <v>6652</v>
          </cell>
          <cell r="G25">
            <v>6399</v>
          </cell>
          <cell r="H25">
            <v>6468</v>
          </cell>
          <cell r="I25">
            <v>5978.5</v>
          </cell>
          <cell r="J25">
            <v>6526.4999999999991</v>
          </cell>
          <cell r="K25">
            <v>6267</v>
          </cell>
          <cell r="L25">
            <v>6369.5</v>
          </cell>
          <cell r="M25">
            <v>5987</v>
          </cell>
          <cell r="Q25">
            <v>1.829363529871144E-2</v>
          </cell>
          <cell r="R25">
            <v>468.5</v>
          </cell>
          <cell r="S25">
            <v>698065</v>
          </cell>
          <cell r="T25">
            <v>112.5</v>
          </cell>
          <cell r="U25">
            <v>238</v>
          </cell>
          <cell r="V25">
            <v>370</v>
          </cell>
          <cell r="W25">
            <v>468.5</v>
          </cell>
          <cell r="X25">
            <v>167625</v>
          </cell>
          <cell r="Y25">
            <v>186995</v>
          </cell>
          <cell r="Z25">
            <v>196680</v>
          </cell>
          <cell r="AA25">
            <v>146765</v>
          </cell>
          <cell r="AB25">
            <v>104</v>
          </cell>
          <cell r="AF25">
            <v>154960</v>
          </cell>
          <cell r="AJ25">
            <v>698065</v>
          </cell>
          <cell r="AK25">
            <v>5221000</v>
          </cell>
          <cell r="AL25">
            <v>1490</v>
          </cell>
          <cell r="AM25">
            <v>25610</v>
          </cell>
          <cell r="AN25">
            <v>25141.5</v>
          </cell>
          <cell r="AO25">
            <v>19519</v>
          </cell>
          <cell r="AP25">
            <v>19163</v>
          </cell>
          <cell r="AQ25">
            <v>8.5</v>
          </cell>
        </row>
        <row r="26">
          <cell r="D26" t="str">
            <v>E06000023</v>
          </cell>
          <cell r="E26">
            <v>3703</v>
          </cell>
          <cell r="F26">
            <v>3608</v>
          </cell>
          <cell r="G26">
            <v>3598</v>
          </cell>
          <cell r="H26">
            <v>3763</v>
          </cell>
          <cell r="I26">
            <v>3976</v>
          </cell>
          <cell r="J26">
            <v>3301</v>
          </cell>
          <cell r="K26">
            <v>3292</v>
          </cell>
          <cell r="L26">
            <v>3443</v>
          </cell>
          <cell r="M26">
            <v>3763</v>
          </cell>
          <cell r="Q26">
            <v>4.4983642311886583E-2</v>
          </cell>
          <cell r="R26">
            <v>660</v>
          </cell>
          <cell r="S26">
            <v>983400</v>
          </cell>
          <cell r="T26">
            <v>-273</v>
          </cell>
          <cell r="U26">
            <v>34</v>
          </cell>
          <cell r="V26">
            <v>340</v>
          </cell>
          <cell r="W26">
            <v>660</v>
          </cell>
          <cell r="X26">
            <v>0</v>
          </cell>
          <cell r="Y26">
            <v>50660</v>
          </cell>
          <cell r="Z26">
            <v>455940</v>
          </cell>
          <cell r="AA26">
            <v>476800</v>
          </cell>
          <cell r="AB26">
            <v>-60</v>
          </cell>
          <cell r="AF26">
            <v>0</v>
          </cell>
          <cell r="AJ26">
            <v>983400</v>
          </cell>
          <cell r="AK26">
            <v>8071000</v>
          </cell>
          <cell r="AL26">
            <v>1490</v>
          </cell>
          <cell r="AM26">
            <v>14672</v>
          </cell>
          <cell r="AN26">
            <v>14012</v>
          </cell>
          <cell r="AO26">
            <v>10969</v>
          </cell>
          <cell r="AP26">
            <v>10036</v>
          </cell>
          <cell r="AQ26">
            <v>-213</v>
          </cell>
        </row>
        <row r="27">
          <cell r="D27" t="str">
            <v>E09000006</v>
          </cell>
          <cell r="E27">
            <v>7278.5506999999998</v>
          </cell>
          <cell r="F27">
            <v>7310.3303999999998</v>
          </cell>
          <cell r="G27">
            <v>7071.9825000000001</v>
          </cell>
          <cell r="H27">
            <v>7640.0451000000003</v>
          </cell>
          <cell r="I27">
            <v>7113.0506999999998</v>
          </cell>
          <cell r="J27">
            <v>7144.8303999999998</v>
          </cell>
          <cell r="K27">
            <v>6906.4825000000001</v>
          </cell>
          <cell r="L27">
            <v>7474.5451000000003</v>
          </cell>
          <cell r="M27">
            <v>7358</v>
          </cell>
          <cell r="Q27">
            <v>2.2593155959016387E-2</v>
          </cell>
          <cell r="R27">
            <v>662</v>
          </cell>
          <cell r="S27">
            <v>1410304.94</v>
          </cell>
          <cell r="T27">
            <v>165.5</v>
          </cell>
          <cell r="U27">
            <v>331</v>
          </cell>
          <cell r="V27">
            <v>496.5</v>
          </cell>
          <cell r="W27">
            <v>662</v>
          </cell>
          <cell r="X27">
            <v>352576.23499999999</v>
          </cell>
          <cell r="Y27">
            <v>352576.23499999999</v>
          </cell>
          <cell r="Z27">
            <v>352576.2350000001</v>
          </cell>
          <cell r="AA27">
            <v>352576.23499999987</v>
          </cell>
          <cell r="AB27">
            <v>-79.449300000000221</v>
          </cell>
          <cell r="AF27">
            <v>0</v>
          </cell>
          <cell r="AJ27">
            <v>1410304.94</v>
          </cell>
          <cell r="AK27">
            <v>5558000</v>
          </cell>
          <cell r="AL27">
            <v>2130.37</v>
          </cell>
          <cell r="AM27">
            <v>29300.908699999996</v>
          </cell>
          <cell r="AN27">
            <v>28638.908699999996</v>
          </cell>
          <cell r="AO27">
            <v>22022.358</v>
          </cell>
          <cell r="AP27">
            <v>21525.858</v>
          </cell>
          <cell r="AQ27">
            <v>244.94930000000022</v>
          </cell>
        </row>
        <row r="28">
          <cell r="D28" t="str">
            <v>E10000002</v>
          </cell>
          <cell r="E28">
            <v>12417</v>
          </cell>
          <cell r="F28">
            <v>12417</v>
          </cell>
          <cell r="G28">
            <v>12511</v>
          </cell>
          <cell r="H28">
            <v>13658</v>
          </cell>
          <cell r="I28">
            <v>12675</v>
          </cell>
          <cell r="J28">
            <v>12984</v>
          </cell>
          <cell r="K28">
            <v>13082</v>
          </cell>
          <cell r="L28">
            <v>14295</v>
          </cell>
          <cell r="M28">
            <v>12545</v>
          </cell>
          <cell r="Q28">
            <v>-3.9860400368605768E-2</v>
          </cell>
          <cell r="R28">
            <v>-2033</v>
          </cell>
          <cell r="S28">
            <v>0</v>
          </cell>
          <cell r="T28">
            <v>-258</v>
          </cell>
          <cell r="U28">
            <v>-825</v>
          </cell>
          <cell r="V28">
            <v>-1396</v>
          </cell>
          <cell r="W28">
            <v>-2033</v>
          </cell>
          <cell r="X28">
            <v>0</v>
          </cell>
          <cell r="Y28">
            <v>0</v>
          </cell>
          <cell r="Z28">
            <v>0</v>
          </cell>
          <cell r="AA28">
            <v>0</v>
          </cell>
          <cell r="AB28">
            <v>-128</v>
          </cell>
          <cell r="AF28">
            <v>0</v>
          </cell>
          <cell r="AJ28">
            <v>0</v>
          </cell>
          <cell r="AK28">
            <v>7626000</v>
          </cell>
          <cell r="AL28">
            <v>1490</v>
          </cell>
          <cell r="AM28">
            <v>51003</v>
          </cell>
          <cell r="AN28">
            <v>53036</v>
          </cell>
          <cell r="AO28">
            <v>38586</v>
          </cell>
          <cell r="AP28">
            <v>40361</v>
          </cell>
          <cell r="AQ28">
            <v>-130</v>
          </cell>
        </row>
        <row r="29">
          <cell r="D29" t="str">
            <v>E08000002</v>
          </cell>
          <cell r="E29">
            <v>4792.25</v>
          </cell>
          <cell r="F29">
            <v>4869.25</v>
          </cell>
          <cell r="G29">
            <v>4722.25</v>
          </cell>
          <cell r="H29">
            <v>4810.25</v>
          </cell>
          <cell r="I29">
            <v>4552.6374999999998</v>
          </cell>
          <cell r="J29">
            <v>4625.7874999999995</v>
          </cell>
          <cell r="K29">
            <v>4486.1374999999998</v>
          </cell>
          <cell r="L29">
            <v>4569.7375000000002</v>
          </cell>
          <cell r="M29">
            <v>4864</v>
          </cell>
          <cell r="Q29">
            <v>5.0000000000000037E-2</v>
          </cell>
          <cell r="R29">
            <v>959.70000000000073</v>
          </cell>
          <cell r="S29">
            <v>1693870.5000000014</v>
          </cell>
          <cell r="T29">
            <v>239.61250000000018</v>
          </cell>
          <cell r="U29">
            <v>483.07500000000073</v>
          </cell>
          <cell r="V29">
            <v>719.1875</v>
          </cell>
          <cell r="W29">
            <v>959.70000000000073</v>
          </cell>
          <cell r="X29">
            <v>422916.06250000035</v>
          </cell>
          <cell r="Y29">
            <v>429711.31250000105</v>
          </cell>
          <cell r="Z29">
            <v>416738.5624999986</v>
          </cell>
          <cell r="AA29">
            <v>424504.5625000014</v>
          </cell>
          <cell r="AB29">
            <v>-71.75</v>
          </cell>
          <cell r="AF29">
            <v>0</v>
          </cell>
          <cell r="AJ29">
            <v>1693870.5000000014</v>
          </cell>
          <cell r="AK29">
            <v>3389000</v>
          </cell>
          <cell r="AL29">
            <v>1765</v>
          </cell>
          <cell r="AM29">
            <v>19194</v>
          </cell>
          <cell r="AN29">
            <v>18234.3</v>
          </cell>
          <cell r="AO29">
            <v>14401.75</v>
          </cell>
          <cell r="AP29">
            <v>13681.662499999999</v>
          </cell>
          <cell r="AQ29">
            <v>311.36250000000018</v>
          </cell>
        </row>
        <row r="30">
          <cell r="D30" t="str">
            <v>E08000033</v>
          </cell>
          <cell r="E30">
            <v>6024</v>
          </cell>
          <cell r="F30">
            <v>6112</v>
          </cell>
          <cell r="G30">
            <v>5850</v>
          </cell>
          <cell r="H30">
            <v>6542</v>
          </cell>
          <cell r="I30">
            <v>5815</v>
          </cell>
          <cell r="J30">
            <v>5898</v>
          </cell>
          <cell r="K30">
            <v>5644</v>
          </cell>
          <cell r="L30">
            <v>6312</v>
          </cell>
          <cell r="M30">
            <v>5806</v>
          </cell>
          <cell r="Q30">
            <v>3.502120026092629E-2</v>
          </cell>
          <cell r="R30">
            <v>859</v>
          </cell>
          <cell r="S30">
            <v>1279910</v>
          </cell>
          <cell r="T30">
            <v>209</v>
          </cell>
          <cell r="U30">
            <v>423</v>
          </cell>
          <cell r="V30">
            <v>629</v>
          </cell>
          <cell r="W30">
            <v>859</v>
          </cell>
          <cell r="X30">
            <v>311410</v>
          </cell>
          <cell r="Y30">
            <v>318860</v>
          </cell>
          <cell r="Z30">
            <v>306940</v>
          </cell>
          <cell r="AA30">
            <v>342700</v>
          </cell>
          <cell r="AB30">
            <v>218</v>
          </cell>
          <cell r="AF30">
            <v>311410</v>
          </cell>
          <cell r="AJ30">
            <v>1279910</v>
          </cell>
          <cell r="AK30">
            <v>4002000</v>
          </cell>
          <cell r="AL30">
            <v>1490</v>
          </cell>
          <cell r="AM30">
            <v>24528</v>
          </cell>
          <cell r="AN30">
            <v>23669</v>
          </cell>
          <cell r="AO30">
            <v>18504</v>
          </cell>
          <cell r="AP30">
            <v>17854</v>
          </cell>
          <cell r="AQ30">
            <v>-9</v>
          </cell>
        </row>
        <row r="31">
          <cell r="D31" t="str">
            <v>E10000003</v>
          </cell>
          <cell r="E31">
            <v>13791</v>
          </cell>
          <cell r="F31">
            <v>14323</v>
          </cell>
          <cell r="G31">
            <v>14055</v>
          </cell>
          <cell r="H31">
            <v>14735</v>
          </cell>
          <cell r="I31">
            <v>13791</v>
          </cell>
          <cell r="J31">
            <v>14158</v>
          </cell>
          <cell r="K31">
            <v>13857</v>
          </cell>
          <cell r="L31">
            <v>14504</v>
          </cell>
          <cell r="M31">
            <v>13765</v>
          </cell>
          <cell r="Q31">
            <v>1.0438633487979755E-2</v>
          </cell>
          <cell r="R31">
            <v>594</v>
          </cell>
          <cell r="S31">
            <v>885060</v>
          </cell>
          <cell r="T31">
            <v>0</v>
          </cell>
          <cell r="U31">
            <v>165</v>
          </cell>
          <cell r="V31">
            <v>363</v>
          </cell>
          <cell r="W31">
            <v>594</v>
          </cell>
          <cell r="X31">
            <v>0</v>
          </cell>
          <cell r="Y31">
            <v>245850</v>
          </cell>
          <cell r="Z31">
            <v>295020</v>
          </cell>
          <cell r="AA31">
            <v>344190</v>
          </cell>
          <cell r="AB31">
            <v>26</v>
          </cell>
          <cell r="AF31">
            <v>0</v>
          </cell>
          <cell r="AJ31">
            <v>885060</v>
          </cell>
          <cell r="AK31">
            <v>9957000</v>
          </cell>
          <cell r="AL31">
            <v>1490</v>
          </cell>
          <cell r="AM31">
            <v>56904</v>
          </cell>
          <cell r="AN31">
            <v>56310</v>
          </cell>
          <cell r="AO31">
            <v>43113</v>
          </cell>
          <cell r="AP31">
            <v>42519</v>
          </cell>
          <cell r="AQ31">
            <v>-26</v>
          </cell>
        </row>
        <row r="32">
          <cell r="D32" t="str">
            <v>E09000007</v>
          </cell>
          <cell r="E32">
            <v>4167</v>
          </cell>
          <cell r="F32">
            <v>4168</v>
          </cell>
          <cell r="G32">
            <v>4349</v>
          </cell>
          <cell r="H32">
            <v>4562</v>
          </cell>
          <cell r="I32">
            <v>4029</v>
          </cell>
          <cell r="J32">
            <v>4015</v>
          </cell>
          <cell r="K32">
            <v>4194</v>
          </cell>
          <cell r="L32">
            <v>4405</v>
          </cell>
          <cell r="M32">
            <v>4602</v>
          </cell>
          <cell r="Q32">
            <v>3.4964629479299549E-2</v>
          </cell>
          <cell r="R32">
            <v>603</v>
          </cell>
          <cell r="S32">
            <v>1277154</v>
          </cell>
          <cell r="T32">
            <v>138</v>
          </cell>
          <cell r="U32">
            <v>291</v>
          </cell>
          <cell r="V32">
            <v>446</v>
          </cell>
          <cell r="W32">
            <v>603</v>
          </cell>
          <cell r="X32">
            <v>292284</v>
          </cell>
          <cell r="Y32">
            <v>324054</v>
          </cell>
          <cell r="Z32">
            <v>328290</v>
          </cell>
          <cell r="AA32">
            <v>332526</v>
          </cell>
          <cell r="AB32">
            <v>-435</v>
          </cell>
          <cell r="AF32">
            <v>0</v>
          </cell>
          <cell r="AJ32">
            <v>1277154</v>
          </cell>
          <cell r="AK32">
            <v>5251000</v>
          </cell>
          <cell r="AL32">
            <v>2118</v>
          </cell>
          <cell r="AM32">
            <v>17246</v>
          </cell>
          <cell r="AN32">
            <v>16643</v>
          </cell>
          <cell r="AO32">
            <v>13079</v>
          </cell>
          <cell r="AP32">
            <v>12614</v>
          </cell>
          <cell r="AQ32">
            <v>573</v>
          </cell>
        </row>
        <row r="33">
          <cell r="D33" t="str">
            <v>E06000056</v>
          </cell>
          <cell r="E33">
            <v>5434</v>
          </cell>
          <cell r="F33">
            <v>5708</v>
          </cell>
          <cell r="G33">
            <v>5615</v>
          </cell>
          <cell r="H33">
            <v>6232</v>
          </cell>
          <cell r="I33">
            <v>5434</v>
          </cell>
          <cell r="J33">
            <v>5600</v>
          </cell>
          <cell r="K33">
            <v>5635</v>
          </cell>
          <cell r="L33">
            <v>5966</v>
          </cell>
          <cell r="M33">
            <v>6041</v>
          </cell>
          <cell r="Q33">
            <v>1.5398668928618034E-2</v>
          </cell>
          <cell r="R33">
            <v>354</v>
          </cell>
          <cell r="S33">
            <v>527460</v>
          </cell>
          <cell r="T33">
            <v>0</v>
          </cell>
          <cell r="U33">
            <v>108</v>
          </cell>
          <cell r="V33">
            <v>88</v>
          </cell>
          <cell r="W33">
            <v>354</v>
          </cell>
          <cell r="X33">
            <v>0</v>
          </cell>
          <cell r="Y33">
            <v>160920</v>
          </cell>
          <cell r="Z33">
            <v>-29800</v>
          </cell>
          <cell r="AA33">
            <v>396340</v>
          </cell>
          <cell r="AB33">
            <v>-607</v>
          </cell>
          <cell r="AF33">
            <v>0</v>
          </cell>
          <cell r="AJ33">
            <v>527460</v>
          </cell>
          <cell r="AK33">
            <v>4033000</v>
          </cell>
          <cell r="AL33">
            <v>1490</v>
          </cell>
          <cell r="AM33">
            <v>22989</v>
          </cell>
          <cell r="AN33">
            <v>22635</v>
          </cell>
          <cell r="AO33">
            <v>17555</v>
          </cell>
          <cell r="AP33">
            <v>17201</v>
          </cell>
          <cell r="AQ33">
            <v>607</v>
          </cell>
        </row>
        <row r="34">
          <cell r="D34" t="str">
            <v>E06000049</v>
          </cell>
          <cell r="E34">
            <v>10327</v>
          </cell>
          <cell r="F34">
            <v>10226</v>
          </cell>
          <cell r="G34">
            <v>10142</v>
          </cell>
          <cell r="H34">
            <v>10985</v>
          </cell>
          <cell r="I34">
            <v>9965</v>
          </cell>
          <cell r="J34">
            <v>9868</v>
          </cell>
          <cell r="K34">
            <v>9787</v>
          </cell>
          <cell r="L34">
            <v>10600</v>
          </cell>
          <cell r="M34">
            <v>10303</v>
          </cell>
          <cell r="Q34">
            <v>3.5028790786948177E-2</v>
          </cell>
          <cell r="R34">
            <v>1460</v>
          </cell>
          <cell r="S34">
            <v>2175400</v>
          </cell>
          <cell r="T34">
            <v>362</v>
          </cell>
          <cell r="U34">
            <v>720</v>
          </cell>
          <cell r="V34">
            <v>1075</v>
          </cell>
          <cell r="W34">
            <v>1460</v>
          </cell>
          <cell r="X34">
            <v>539380</v>
          </cell>
          <cell r="Y34">
            <v>533420</v>
          </cell>
          <cell r="Z34">
            <v>528949.99999999977</v>
          </cell>
          <cell r="AA34">
            <v>573650.00000000023</v>
          </cell>
          <cell r="AB34">
            <v>24</v>
          </cell>
          <cell r="AF34">
            <v>35760</v>
          </cell>
          <cell r="AJ34">
            <v>2175400</v>
          </cell>
          <cell r="AK34">
            <v>6385000</v>
          </cell>
          <cell r="AL34">
            <v>1490</v>
          </cell>
          <cell r="AM34">
            <v>41680</v>
          </cell>
          <cell r="AN34">
            <v>40220</v>
          </cell>
          <cell r="AO34">
            <v>31353</v>
          </cell>
          <cell r="AP34">
            <v>30255</v>
          </cell>
          <cell r="AQ34">
            <v>338</v>
          </cell>
        </row>
        <row r="35">
          <cell r="D35" t="str">
            <v>E06000050</v>
          </cell>
          <cell r="E35">
            <v>8141</v>
          </cell>
          <cell r="F35">
            <v>9325</v>
          </cell>
          <cell r="G35">
            <v>9335</v>
          </cell>
          <cell r="H35">
            <v>9565</v>
          </cell>
          <cell r="I35">
            <v>7803</v>
          </cell>
          <cell r="J35">
            <v>9021</v>
          </cell>
          <cell r="K35">
            <v>9023</v>
          </cell>
          <cell r="L35">
            <v>9246</v>
          </cell>
          <cell r="M35">
            <v>9495</v>
          </cell>
          <cell r="Q35">
            <v>3.5005224660397072E-2</v>
          </cell>
          <cell r="R35">
            <v>1273</v>
          </cell>
          <cell r="S35">
            <v>1896770</v>
          </cell>
          <cell r="T35">
            <v>338</v>
          </cell>
          <cell r="U35">
            <v>642</v>
          </cell>
          <cell r="V35">
            <v>954</v>
          </cell>
          <cell r="W35">
            <v>1273</v>
          </cell>
          <cell r="X35">
            <v>503620</v>
          </cell>
          <cell r="Y35">
            <v>452960</v>
          </cell>
          <cell r="Z35">
            <v>464880</v>
          </cell>
          <cell r="AA35">
            <v>475310</v>
          </cell>
          <cell r="AB35">
            <v>-1354</v>
          </cell>
          <cell r="AF35">
            <v>0</v>
          </cell>
          <cell r="AJ35">
            <v>1896770</v>
          </cell>
          <cell r="AK35">
            <v>6389000</v>
          </cell>
          <cell r="AL35">
            <v>1490</v>
          </cell>
          <cell r="AM35">
            <v>36366</v>
          </cell>
          <cell r="AN35">
            <v>35093</v>
          </cell>
          <cell r="AO35">
            <v>28225</v>
          </cell>
          <cell r="AP35">
            <v>27290</v>
          </cell>
          <cell r="AQ35">
            <v>1692</v>
          </cell>
        </row>
        <row r="36">
          <cell r="D36" t="str">
            <v>E09000001</v>
          </cell>
          <cell r="E36">
            <v>138</v>
          </cell>
          <cell r="F36">
            <v>139</v>
          </cell>
          <cell r="G36">
            <v>140</v>
          </cell>
          <cell r="H36">
            <v>145</v>
          </cell>
          <cell r="I36">
            <v>132.23268969298172</v>
          </cell>
          <cell r="J36">
            <v>144.26486239154536</v>
          </cell>
          <cell r="K36">
            <v>134</v>
          </cell>
          <cell r="L36">
            <v>140.19470414855405</v>
          </cell>
          <cell r="M36">
            <v>144</v>
          </cell>
          <cell r="Q36">
            <v>2.0120540510531783E-2</v>
          </cell>
          <cell r="R36">
            <v>11.307743766918861</v>
          </cell>
          <cell r="S36">
            <v>16848.538212709103</v>
          </cell>
          <cell r="T36">
            <v>5.7673103070182776</v>
          </cell>
          <cell r="U36">
            <v>0.50244791547288514</v>
          </cell>
          <cell r="V36">
            <v>6.5024479154728851</v>
          </cell>
          <cell r="W36">
            <v>11.307743766918861</v>
          </cell>
          <cell r="X36">
            <v>8593.2923574572324</v>
          </cell>
          <cell r="Y36">
            <v>0</v>
          </cell>
          <cell r="Z36">
            <v>1095.3550365973679</v>
          </cell>
          <cell r="AA36">
            <v>7159.8908186545032</v>
          </cell>
          <cell r="AB36">
            <v>-6</v>
          </cell>
          <cell r="AF36">
            <v>0</v>
          </cell>
          <cell r="AJ36">
            <v>16848.538212709103</v>
          </cell>
          <cell r="AK36">
            <v>212000</v>
          </cell>
          <cell r="AL36">
            <v>1490</v>
          </cell>
          <cell r="AM36">
            <v>562</v>
          </cell>
          <cell r="AN36">
            <v>550.69225623308114</v>
          </cell>
          <cell r="AO36">
            <v>424</v>
          </cell>
          <cell r="AP36">
            <v>418.45956654009944</v>
          </cell>
          <cell r="AQ36">
            <v>11.767310307018278</v>
          </cell>
        </row>
        <row r="37">
          <cell r="D37" t="str">
            <v>E06000052</v>
          </cell>
          <cell r="E37">
            <v>13289</v>
          </cell>
          <cell r="F37">
            <v>13107</v>
          </cell>
          <cell r="G37">
            <v>12506</v>
          </cell>
          <cell r="H37">
            <v>13779</v>
          </cell>
          <cell r="I37">
            <v>12823.885</v>
          </cell>
          <cell r="J37">
            <v>12648</v>
          </cell>
          <cell r="K37">
            <v>12068</v>
          </cell>
          <cell r="L37">
            <v>13299</v>
          </cell>
          <cell r="M37">
            <v>13482</v>
          </cell>
          <cell r="Q37">
            <v>3.4967350657732349E-2</v>
          </cell>
          <cell r="R37">
            <v>1842.114999999998</v>
          </cell>
          <cell r="S37">
            <v>1565797.7499999984</v>
          </cell>
          <cell r="T37">
            <v>465.11499999999978</v>
          </cell>
          <cell r="U37">
            <v>924.11499999999796</v>
          </cell>
          <cell r="V37">
            <v>1362.114999999998</v>
          </cell>
          <cell r="W37">
            <v>1842.114999999998</v>
          </cell>
          <cell r="X37">
            <v>395347.74999999983</v>
          </cell>
          <cell r="Y37">
            <v>390149.99999999854</v>
          </cell>
          <cell r="Z37">
            <v>372300</v>
          </cell>
          <cell r="AA37">
            <v>408000</v>
          </cell>
          <cell r="AB37">
            <v>-193</v>
          </cell>
          <cell r="AF37">
            <v>0</v>
          </cell>
          <cell r="AJ37">
            <v>1565797.7499999984</v>
          </cell>
          <cell r="AK37">
            <v>10974000</v>
          </cell>
          <cell r="AL37">
            <v>850</v>
          </cell>
          <cell r="AM37">
            <v>52681</v>
          </cell>
          <cell r="AN37">
            <v>50838.885000000002</v>
          </cell>
          <cell r="AO37">
            <v>39392</v>
          </cell>
          <cell r="AP37">
            <v>38015</v>
          </cell>
          <cell r="AQ37">
            <v>658.11499999999978</v>
          </cell>
        </row>
        <row r="38">
          <cell r="D38" t="str">
            <v>E06000047</v>
          </cell>
          <cell r="E38">
            <v>15434</v>
          </cell>
          <cell r="F38">
            <v>15557</v>
          </cell>
          <cell r="G38">
            <v>16178</v>
          </cell>
          <cell r="H38">
            <v>16262</v>
          </cell>
          <cell r="I38">
            <v>14893.81</v>
          </cell>
          <cell r="J38">
            <v>15012.504999999999</v>
          </cell>
          <cell r="K38">
            <v>15611.769999999999</v>
          </cell>
          <cell r="L38">
            <v>15692.83</v>
          </cell>
          <cell r="M38">
            <v>15651</v>
          </cell>
          <cell r="Q38">
            <v>3.4999999999999989E-2</v>
          </cell>
          <cell r="R38">
            <v>2220.0849999999991</v>
          </cell>
          <cell r="S38">
            <v>3307926.6499999985</v>
          </cell>
          <cell r="T38">
            <v>540.19000000000051</v>
          </cell>
          <cell r="U38">
            <v>1084.6850000000013</v>
          </cell>
          <cell r="V38">
            <v>1650.9150000000009</v>
          </cell>
          <cell r="W38">
            <v>2220.0849999999991</v>
          </cell>
          <cell r="X38">
            <v>804883.10000000068</v>
          </cell>
          <cell r="Y38">
            <v>811297.55000000109</v>
          </cell>
          <cell r="Z38">
            <v>843682.69999999925</v>
          </cell>
          <cell r="AA38">
            <v>848063.29999999749</v>
          </cell>
          <cell r="AB38">
            <v>-217</v>
          </cell>
          <cell r="AF38">
            <v>0</v>
          </cell>
          <cell r="AJ38">
            <v>3307926.6499999985</v>
          </cell>
          <cell r="AK38">
            <v>11327000</v>
          </cell>
          <cell r="AL38">
            <v>1490</v>
          </cell>
          <cell r="AM38">
            <v>63431</v>
          </cell>
          <cell r="AN38">
            <v>61210.915000000001</v>
          </cell>
          <cell r="AO38">
            <v>47997</v>
          </cell>
          <cell r="AP38">
            <v>46317.104999999996</v>
          </cell>
          <cell r="AQ38">
            <v>757.19000000000051</v>
          </cell>
        </row>
        <row r="39">
          <cell r="D39" t="str">
            <v>E08000026</v>
          </cell>
          <cell r="E39">
            <v>8145</v>
          </cell>
          <cell r="F39">
            <v>8496</v>
          </cell>
          <cell r="G39">
            <v>8589</v>
          </cell>
          <cell r="H39">
            <v>8589</v>
          </cell>
          <cell r="I39">
            <v>8292</v>
          </cell>
          <cell r="J39">
            <v>8454.56</v>
          </cell>
          <cell r="K39">
            <v>7813.4889999999996</v>
          </cell>
          <cell r="L39">
            <v>8150.4750000000004</v>
          </cell>
          <cell r="M39">
            <v>7413</v>
          </cell>
          <cell r="Q39">
            <v>3.2776723143794977E-2</v>
          </cell>
          <cell r="R39">
            <v>1108.4760000000024</v>
          </cell>
          <cell r="S39">
            <v>1651629.2400000035</v>
          </cell>
          <cell r="T39">
            <v>-147</v>
          </cell>
          <cell r="U39">
            <v>-105.55999999999767</v>
          </cell>
          <cell r="V39">
            <v>669.95100000000093</v>
          </cell>
          <cell r="W39">
            <v>1108.4760000000024</v>
          </cell>
          <cell r="X39">
            <v>0</v>
          </cell>
          <cell r="Y39">
            <v>0</v>
          </cell>
          <cell r="Z39">
            <v>998226.99000000127</v>
          </cell>
          <cell r="AA39">
            <v>653402.25000000221</v>
          </cell>
          <cell r="AB39">
            <v>732</v>
          </cell>
          <cell r="AF39">
            <v>0</v>
          </cell>
          <cell r="AJ39">
            <v>1651629.2400000035</v>
          </cell>
          <cell r="AK39">
            <v>6294000</v>
          </cell>
          <cell r="AL39">
            <v>1490</v>
          </cell>
          <cell r="AM39">
            <v>33819</v>
          </cell>
          <cell r="AN39">
            <v>32710.523999999998</v>
          </cell>
          <cell r="AO39">
            <v>25674</v>
          </cell>
          <cell r="AP39">
            <v>24418.523999999998</v>
          </cell>
          <cell r="AQ39">
            <v>-879</v>
          </cell>
        </row>
        <row r="40">
          <cell r="D40" t="str">
            <v>E09000008</v>
          </cell>
          <cell r="E40">
            <v>9094.59</v>
          </cell>
          <cell r="F40">
            <v>9331.5669999999991</v>
          </cell>
          <cell r="G40">
            <v>9106.94</v>
          </cell>
          <cell r="H40">
            <v>10038.539000000001</v>
          </cell>
          <cell r="I40">
            <v>8935.4346750000004</v>
          </cell>
          <cell r="J40">
            <v>9168.2645775000001</v>
          </cell>
          <cell r="K40">
            <v>8947.56855</v>
          </cell>
          <cell r="L40">
            <v>9862.8645675000007</v>
          </cell>
          <cell r="M40">
            <v>9291</v>
          </cell>
          <cell r="Q40">
            <v>1.7499999999999787E-2</v>
          </cell>
          <cell r="R40">
            <v>657.50362999999197</v>
          </cell>
          <cell r="S40">
            <v>979680.40869998804</v>
          </cell>
          <cell r="T40">
            <v>159.15532499999972</v>
          </cell>
          <cell r="U40">
            <v>322.45774749999691</v>
          </cell>
          <cell r="V40">
            <v>481.82919749999928</v>
          </cell>
          <cell r="W40">
            <v>657.50362999999197</v>
          </cell>
          <cell r="X40">
            <v>237141.43424999958</v>
          </cell>
          <cell r="Y40">
            <v>243320.60952499579</v>
          </cell>
          <cell r="Z40">
            <v>237463.46050000354</v>
          </cell>
          <cell r="AA40">
            <v>261754.90442498913</v>
          </cell>
          <cell r="AB40">
            <v>-196.40999999999985</v>
          </cell>
          <cell r="AF40">
            <v>0</v>
          </cell>
          <cell r="AJ40">
            <v>979680.40869998804</v>
          </cell>
          <cell r="AK40">
            <v>6213000</v>
          </cell>
          <cell r="AL40">
            <v>1490</v>
          </cell>
          <cell r="AM40">
            <v>37571.635999999999</v>
          </cell>
          <cell r="AN40">
            <v>36914.132370000007</v>
          </cell>
          <cell r="AO40">
            <v>28477.045999999998</v>
          </cell>
          <cell r="AP40">
            <v>27978.697695000003</v>
          </cell>
          <cell r="AQ40">
            <v>355.56532499999958</v>
          </cell>
        </row>
        <row r="41">
          <cell r="D41" t="str">
            <v>E10000006</v>
          </cell>
          <cell r="E41">
            <v>14445</v>
          </cell>
          <cell r="F41">
            <v>14145</v>
          </cell>
          <cell r="G41">
            <v>13657</v>
          </cell>
          <cell r="H41">
            <v>14227</v>
          </cell>
          <cell r="I41">
            <v>14015</v>
          </cell>
          <cell r="J41">
            <v>14037</v>
          </cell>
          <cell r="K41">
            <v>13479</v>
          </cell>
          <cell r="L41">
            <v>13877</v>
          </cell>
          <cell r="M41">
            <v>13752</v>
          </cell>
          <cell r="Q41">
            <v>1.8875942911782413E-2</v>
          </cell>
          <cell r="R41">
            <v>1066</v>
          </cell>
          <cell r="S41">
            <v>1588340</v>
          </cell>
          <cell r="T41">
            <v>430</v>
          </cell>
          <cell r="U41">
            <v>538</v>
          </cell>
          <cell r="V41">
            <v>716</v>
          </cell>
          <cell r="W41">
            <v>1066</v>
          </cell>
          <cell r="X41">
            <v>640700</v>
          </cell>
          <cell r="Y41">
            <v>160920</v>
          </cell>
          <cell r="Z41">
            <v>265220</v>
          </cell>
          <cell r="AA41">
            <v>521500</v>
          </cell>
          <cell r="AB41">
            <v>693</v>
          </cell>
          <cell r="AF41">
            <v>640700</v>
          </cell>
          <cell r="AJ41">
            <v>1588340</v>
          </cell>
          <cell r="AK41">
            <v>10408000</v>
          </cell>
          <cell r="AL41">
            <v>1490</v>
          </cell>
          <cell r="AM41">
            <v>56474</v>
          </cell>
          <cell r="AN41">
            <v>55408</v>
          </cell>
          <cell r="AO41">
            <v>42029</v>
          </cell>
          <cell r="AP41">
            <v>41393</v>
          </cell>
          <cell r="AQ41">
            <v>-263</v>
          </cell>
        </row>
        <row r="42">
          <cell r="D42" t="str">
            <v>E06000005</v>
          </cell>
          <cell r="E42">
            <v>3313</v>
          </cell>
          <cell r="F42">
            <v>3373</v>
          </cell>
          <cell r="G42">
            <v>3247</v>
          </cell>
          <cell r="H42">
            <v>3393</v>
          </cell>
          <cell r="I42">
            <v>3197</v>
          </cell>
          <cell r="J42">
            <v>3254</v>
          </cell>
          <cell r="K42">
            <v>3133</v>
          </cell>
          <cell r="L42">
            <v>3274</v>
          </cell>
          <cell r="M42">
            <v>3261</v>
          </cell>
          <cell r="Q42">
            <v>3.5119315623592974E-2</v>
          </cell>
          <cell r="R42">
            <v>468</v>
          </cell>
          <cell r="S42">
            <v>697320</v>
          </cell>
          <cell r="T42">
            <v>116</v>
          </cell>
          <cell r="U42">
            <v>235</v>
          </cell>
          <cell r="V42">
            <v>349</v>
          </cell>
          <cell r="W42">
            <v>468</v>
          </cell>
          <cell r="X42">
            <v>172840</v>
          </cell>
          <cell r="Y42">
            <v>177310</v>
          </cell>
          <cell r="Z42">
            <v>169860</v>
          </cell>
          <cell r="AA42">
            <v>177310</v>
          </cell>
          <cell r="AB42">
            <v>52</v>
          </cell>
          <cell r="AF42">
            <v>77480</v>
          </cell>
          <cell r="AJ42">
            <v>697320</v>
          </cell>
          <cell r="AK42">
            <v>2074000</v>
          </cell>
          <cell r="AL42">
            <v>1490</v>
          </cell>
          <cell r="AM42">
            <v>13326</v>
          </cell>
          <cell r="AN42">
            <v>12858</v>
          </cell>
          <cell r="AO42">
            <v>10013</v>
          </cell>
          <cell r="AP42">
            <v>9661</v>
          </cell>
          <cell r="AQ42">
            <v>64</v>
          </cell>
        </row>
        <row r="43">
          <cell r="D43" t="str">
            <v>E06000015</v>
          </cell>
          <cell r="E43">
            <v>7099</v>
          </cell>
          <cell r="F43">
            <v>6959</v>
          </cell>
          <cell r="G43">
            <v>6930</v>
          </cell>
          <cell r="H43">
            <v>7236</v>
          </cell>
          <cell r="I43">
            <v>7080</v>
          </cell>
          <cell r="J43">
            <v>6536</v>
          </cell>
          <cell r="K43">
            <v>6808</v>
          </cell>
          <cell r="L43">
            <v>6808</v>
          </cell>
          <cell r="M43">
            <v>7005</v>
          </cell>
          <cell r="Q43">
            <v>3.5147392290249435E-2</v>
          </cell>
          <cell r="R43">
            <v>992</v>
          </cell>
          <cell r="S43">
            <v>1478080</v>
          </cell>
          <cell r="T43">
            <v>19</v>
          </cell>
          <cell r="U43">
            <v>442</v>
          </cell>
          <cell r="V43">
            <v>564</v>
          </cell>
          <cell r="W43">
            <v>992</v>
          </cell>
          <cell r="X43">
            <v>28310</v>
          </cell>
          <cell r="Y43">
            <v>630270</v>
          </cell>
          <cell r="Z43">
            <v>181780.00000000012</v>
          </cell>
          <cell r="AA43">
            <v>637719.99999999988</v>
          </cell>
          <cell r="AB43">
            <v>94</v>
          </cell>
          <cell r="AF43">
            <v>28310</v>
          </cell>
          <cell r="AJ43">
            <v>1478080</v>
          </cell>
          <cell r="AK43">
            <v>4586000</v>
          </cell>
          <cell r="AL43">
            <v>1490</v>
          </cell>
          <cell r="AM43">
            <v>28224</v>
          </cell>
          <cell r="AN43">
            <v>27232</v>
          </cell>
          <cell r="AO43">
            <v>21125</v>
          </cell>
          <cell r="AP43">
            <v>20152</v>
          </cell>
          <cell r="AQ43">
            <v>-75</v>
          </cell>
        </row>
        <row r="44">
          <cell r="D44" t="str">
            <v>E10000007</v>
          </cell>
          <cell r="E44">
            <v>23620</v>
          </cell>
          <cell r="F44">
            <v>23685.435487689767</v>
          </cell>
          <cell r="G44">
            <v>23606.137751057093</v>
          </cell>
          <cell r="H44">
            <v>24311.308076729736</v>
          </cell>
          <cell r="I44">
            <v>23908.565697903399</v>
          </cell>
          <cell r="J44">
            <v>22069.445259603137</v>
          </cell>
          <cell r="K44">
            <v>22989.005478753268</v>
          </cell>
          <cell r="L44">
            <v>22989.005478753268</v>
          </cell>
          <cell r="M44">
            <v>22840</v>
          </cell>
          <cell r="Q44">
            <v>3.4307504197865095E-2</v>
          </cell>
          <cell r="R44">
            <v>3266.8594004635233</v>
          </cell>
          <cell r="S44">
            <v>4867620.5066906493</v>
          </cell>
          <cell r="T44">
            <v>-288.56569790339927</v>
          </cell>
          <cell r="U44">
            <v>1327.4245301832343</v>
          </cell>
          <cell r="V44">
            <v>1944.556802487059</v>
          </cell>
          <cell r="W44">
            <v>3266.8594004635233</v>
          </cell>
          <cell r="X44">
            <v>0</v>
          </cell>
          <cell r="Y44">
            <v>1977862.5499730189</v>
          </cell>
          <cell r="Z44">
            <v>919527.08573269891</v>
          </cell>
          <cell r="AA44">
            <v>1970230.8709849315</v>
          </cell>
          <cell r="AB44">
            <v>780</v>
          </cell>
          <cell r="AF44">
            <v>0</v>
          </cell>
          <cell r="AJ44">
            <v>4867620.5066906493</v>
          </cell>
          <cell r="AK44">
            <v>15070000</v>
          </cell>
          <cell r="AL44">
            <v>1490</v>
          </cell>
          <cell r="AM44">
            <v>95222.881315476596</v>
          </cell>
          <cell r="AN44">
            <v>91956.021915013072</v>
          </cell>
          <cell r="AO44">
            <v>71602.881315476596</v>
          </cell>
          <cell r="AP44">
            <v>68047.456217109677</v>
          </cell>
          <cell r="AQ44">
            <v>-1068.5656979033993</v>
          </cell>
        </row>
        <row r="45">
          <cell r="D45" t="str">
            <v>E10000008</v>
          </cell>
          <cell r="E45">
            <v>19971</v>
          </cell>
          <cell r="F45">
            <v>19764</v>
          </cell>
          <cell r="G45">
            <v>20240</v>
          </cell>
          <cell r="H45">
            <v>20913</v>
          </cell>
          <cell r="I45">
            <v>18925</v>
          </cell>
          <cell r="J45">
            <v>18666</v>
          </cell>
          <cell r="K45">
            <v>19128</v>
          </cell>
          <cell r="L45">
            <v>19377</v>
          </cell>
          <cell r="M45">
            <v>20812</v>
          </cell>
          <cell r="Q45">
            <v>5.9242409257244583E-2</v>
          </cell>
          <cell r="R45">
            <v>4792</v>
          </cell>
          <cell r="S45">
            <v>7140080</v>
          </cell>
          <cell r="T45">
            <v>1046</v>
          </cell>
          <cell r="U45">
            <v>2144</v>
          </cell>
          <cell r="V45">
            <v>3256</v>
          </cell>
          <cell r="W45">
            <v>4792</v>
          </cell>
          <cell r="X45">
            <v>1558540</v>
          </cell>
          <cell r="Y45">
            <v>1636020</v>
          </cell>
          <cell r="Z45">
            <v>1656880</v>
          </cell>
          <cell r="AA45">
            <v>2288640</v>
          </cell>
          <cell r="AB45">
            <v>-841</v>
          </cell>
          <cell r="AF45">
            <v>0</v>
          </cell>
          <cell r="AJ45">
            <v>7140080</v>
          </cell>
          <cell r="AK45">
            <v>14523000</v>
          </cell>
          <cell r="AL45">
            <v>1490</v>
          </cell>
          <cell r="AM45">
            <v>80888</v>
          </cell>
          <cell r="AN45">
            <v>76096</v>
          </cell>
          <cell r="AO45">
            <v>60917</v>
          </cell>
          <cell r="AP45">
            <v>57171</v>
          </cell>
          <cell r="AQ45">
            <v>1887</v>
          </cell>
        </row>
        <row r="46">
          <cell r="D46" t="str">
            <v>E08000017</v>
          </cell>
          <cell r="E46">
            <v>9509</v>
          </cell>
          <cell r="F46">
            <v>9349</v>
          </cell>
          <cell r="G46">
            <v>9160</v>
          </cell>
          <cell r="H46">
            <v>9825</v>
          </cell>
          <cell r="I46">
            <v>9176</v>
          </cell>
          <cell r="J46">
            <v>9022</v>
          </cell>
          <cell r="K46">
            <v>8839</v>
          </cell>
          <cell r="L46">
            <v>9481</v>
          </cell>
          <cell r="M46">
            <v>9486</v>
          </cell>
          <cell r="Q46">
            <v>3.501308035832254E-2</v>
          </cell>
          <cell r="R46">
            <v>1325</v>
          </cell>
          <cell r="S46">
            <v>749950</v>
          </cell>
          <cell r="T46">
            <v>333</v>
          </cell>
          <cell r="U46">
            <v>660</v>
          </cell>
          <cell r="V46">
            <v>981</v>
          </cell>
          <cell r="W46">
            <v>1325</v>
          </cell>
          <cell r="X46">
            <v>188478</v>
          </cell>
          <cell r="Y46">
            <v>185082</v>
          </cell>
          <cell r="Z46">
            <v>181686</v>
          </cell>
          <cell r="AA46">
            <v>194704</v>
          </cell>
          <cell r="AB46">
            <v>23</v>
          </cell>
          <cell r="AF46">
            <v>13018</v>
          </cell>
          <cell r="AJ46">
            <v>749950</v>
          </cell>
          <cell r="AK46">
            <v>6381000</v>
          </cell>
          <cell r="AL46">
            <v>566</v>
          </cell>
          <cell r="AM46">
            <v>37843</v>
          </cell>
          <cell r="AN46">
            <v>36518</v>
          </cell>
          <cell r="AO46">
            <v>28334</v>
          </cell>
          <cell r="AP46">
            <v>27342</v>
          </cell>
          <cell r="AQ46">
            <v>310</v>
          </cell>
        </row>
        <row r="47">
          <cell r="D47" t="str">
            <v>E10000009</v>
          </cell>
          <cell r="E47">
            <v>11594</v>
          </cell>
          <cell r="F47">
            <v>10595</v>
          </cell>
          <cell r="G47">
            <v>10763</v>
          </cell>
          <cell r="H47">
            <v>11152</v>
          </cell>
          <cell r="I47">
            <v>11833</v>
          </cell>
          <cell r="J47">
            <v>11044</v>
          </cell>
          <cell r="K47">
            <v>10602</v>
          </cell>
          <cell r="L47">
            <v>9911</v>
          </cell>
          <cell r="M47">
            <v>11827</v>
          </cell>
          <cell r="Q47">
            <v>1.6189007799746056E-2</v>
          </cell>
          <cell r="R47">
            <v>714</v>
          </cell>
          <cell r="S47">
            <v>539070</v>
          </cell>
          <cell r="T47">
            <v>-239</v>
          </cell>
          <cell r="U47">
            <v>-688</v>
          </cell>
          <cell r="V47">
            <v>-527</v>
          </cell>
          <cell r="W47">
            <v>714</v>
          </cell>
          <cell r="X47">
            <v>0</v>
          </cell>
          <cell r="Y47">
            <v>0</v>
          </cell>
          <cell r="Z47">
            <v>0</v>
          </cell>
          <cell r="AA47">
            <v>539070</v>
          </cell>
          <cell r="AB47">
            <v>-233</v>
          </cell>
          <cell r="AF47">
            <v>0</v>
          </cell>
          <cell r="AJ47">
            <v>539070</v>
          </cell>
          <cell r="AK47">
            <v>7910000</v>
          </cell>
          <cell r="AL47">
            <v>755</v>
          </cell>
          <cell r="AM47">
            <v>44104</v>
          </cell>
          <cell r="AN47">
            <v>43390</v>
          </cell>
          <cell r="AO47">
            <v>32510</v>
          </cell>
          <cell r="AP47">
            <v>31557</v>
          </cell>
          <cell r="AQ47">
            <v>-6</v>
          </cell>
        </row>
        <row r="48">
          <cell r="D48" t="str">
            <v>E08000027</v>
          </cell>
          <cell r="E48">
            <v>9879</v>
          </cell>
          <cell r="F48">
            <v>9815</v>
          </cell>
          <cell r="G48">
            <v>10113</v>
          </cell>
          <cell r="H48">
            <v>10518</v>
          </cell>
          <cell r="I48">
            <v>9484</v>
          </cell>
          <cell r="J48">
            <v>9422</v>
          </cell>
          <cell r="K48">
            <v>9708</v>
          </cell>
          <cell r="L48">
            <v>10097</v>
          </cell>
          <cell r="M48">
            <v>9838</v>
          </cell>
          <cell r="Q48">
            <v>4.0024798512089274E-2</v>
          </cell>
          <cell r="R48">
            <v>1614</v>
          </cell>
          <cell r="S48">
            <v>2848710</v>
          </cell>
          <cell r="T48">
            <v>395</v>
          </cell>
          <cell r="U48">
            <v>788</v>
          </cell>
          <cell r="V48">
            <v>1193</v>
          </cell>
          <cell r="W48">
            <v>1614</v>
          </cell>
          <cell r="X48">
            <v>697175</v>
          </cell>
          <cell r="Y48">
            <v>693645</v>
          </cell>
          <cell r="Z48">
            <v>714825</v>
          </cell>
          <cell r="AA48">
            <v>743065</v>
          </cell>
          <cell r="AB48">
            <v>41</v>
          </cell>
          <cell r="AF48">
            <v>72365</v>
          </cell>
          <cell r="AJ48">
            <v>2848710</v>
          </cell>
          <cell r="AK48">
            <v>5980000</v>
          </cell>
          <cell r="AL48">
            <v>1765</v>
          </cell>
          <cell r="AM48">
            <v>40325</v>
          </cell>
          <cell r="AN48">
            <v>38711</v>
          </cell>
          <cell r="AO48">
            <v>30446</v>
          </cell>
          <cell r="AP48">
            <v>29227</v>
          </cell>
          <cell r="AQ48">
            <v>354</v>
          </cell>
        </row>
        <row r="49">
          <cell r="D49" t="str">
            <v>E09000009</v>
          </cell>
          <cell r="E49">
            <v>8194</v>
          </cell>
          <cell r="F49">
            <v>7529</v>
          </cell>
          <cell r="G49">
            <v>7608</v>
          </cell>
          <cell r="H49">
            <v>7604</v>
          </cell>
          <cell r="I49">
            <v>7453</v>
          </cell>
          <cell r="J49">
            <v>7734</v>
          </cell>
          <cell r="K49">
            <v>7818</v>
          </cell>
          <cell r="L49">
            <v>7777</v>
          </cell>
          <cell r="M49">
            <v>8588</v>
          </cell>
          <cell r="Q49">
            <v>4.9458542104412482E-3</v>
          </cell>
          <cell r="R49">
            <v>153</v>
          </cell>
          <cell r="S49">
            <v>230418</v>
          </cell>
          <cell r="T49">
            <v>741</v>
          </cell>
          <cell r="U49">
            <v>536</v>
          </cell>
          <cell r="V49">
            <v>326</v>
          </cell>
          <cell r="W49">
            <v>153</v>
          </cell>
          <cell r="X49">
            <v>230418</v>
          </cell>
          <cell r="Y49">
            <v>0</v>
          </cell>
          <cell r="Z49">
            <v>0</v>
          </cell>
          <cell r="AA49">
            <v>0</v>
          </cell>
          <cell r="AB49">
            <v>-394</v>
          </cell>
          <cell r="AF49">
            <v>0</v>
          </cell>
          <cell r="AJ49">
            <v>230418</v>
          </cell>
          <cell r="AK49">
            <v>6440000</v>
          </cell>
          <cell r="AL49">
            <v>1506</v>
          </cell>
          <cell r="AM49">
            <v>30935</v>
          </cell>
          <cell r="AN49">
            <v>30782</v>
          </cell>
          <cell r="AO49">
            <v>22741</v>
          </cell>
          <cell r="AP49">
            <v>23329</v>
          </cell>
          <cell r="AQ49">
            <v>1135</v>
          </cell>
        </row>
        <row r="50">
          <cell r="D50" t="str">
            <v>E06000011</v>
          </cell>
          <cell r="E50">
            <v>7673</v>
          </cell>
          <cell r="F50">
            <v>7538</v>
          </cell>
          <cell r="G50">
            <v>7455</v>
          </cell>
          <cell r="H50">
            <v>7909</v>
          </cell>
          <cell r="I50">
            <v>7634</v>
          </cell>
          <cell r="J50">
            <v>7526</v>
          </cell>
          <cell r="K50">
            <v>7442</v>
          </cell>
          <cell r="L50">
            <v>7896</v>
          </cell>
          <cell r="M50">
            <v>8063</v>
          </cell>
          <cell r="Q50">
            <v>2.5183973834832381E-3</v>
          </cell>
          <cell r="R50">
            <v>77</v>
          </cell>
          <cell r="S50">
            <v>70840</v>
          </cell>
          <cell r="T50">
            <v>39</v>
          </cell>
          <cell r="U50">
            <v>51</v>
          </cell>
          <cell r="V50">
            <v>64</v>
          </cell>
          <cell r="W50">
            <v>77</v>
          </cell>
          <cell r="X50">
            <v>35879.999999999993</v>
          </cell>
          <cell r="Y50">
            <v>11040.000000000007</v>
          </cell>
          <cell r="Z50">
            <v>11960.000000000007</v>
          </cell>
          <cell r="AA50">
            <v>11959.999999999993</v>
          </cell>
          <cell r="AB50">
            <v>-390</v>
          </cell>
          <cell r="AF50">
            <v>0</v>
          </cell>
          <cell r="AJ50">
            <v>70840</v>
          </cell>
          <cell r="AK50">
            <v>5916000</v>
          </cell>
          <cell r="AL50">
            <v>920</v>
          </cell>
          <cell r="AM50">
            <v>30575</v>
          </cell>
          <cell r="AN50">
            <v>30498</v>
          </cell>
          <cell r="AO50">
            <v>22902</v>
          </cell>
          <cell r="AP50">
            <v>22864</v>
          </cell>
          <cell r="AQ50">
            <v>429</v>
          </cell>
        </row>
        <row r="51">
          <cell r="D51" t="str">
            <v>E10000011</v>
          </cell>
          <cell r="E51">
            <v>12357</v>
          </cell>
          <cell r="F51">
            <v>12950</v>
          </cell>
          <cell r="G51">
            <v>12922</v>
          </cell>
          <cell r="H51">
            <v>13325</v>
          </cell>
          <cell r="I51">
            <v>12357</v>
          </cell>
          <cell r="J51">
            <v>12354</v>
          </cell>
          <cell r="K51">
            <v>12327</v>
          </cell>
          <cell r="L51">
            <v>12711</v>
          </cell>
          <cell r="M51">
            <v>12464</v>
          </cell>
          <cell r="Q51">
            <v>3.5011832253559375E-2</v>
          </cell>
          <cell r="R51">
            <v>1805</v>
          </cell>
          <cell r="S51">
            <v>2689450</v>
          </cell>
          <cell r="T51">
            <v>0</v>
          </cell>
          <cell r="U51">
            <v>596</v>
          </cell>
          <cell r="V51">
            <v>1191</v>
          </cell>
          <cell r="W51">
            <v>1805</v>
          </cell>
          <cell r="X51">
            <v>0</v>
          </cell>
          <cell r="Y51">
            <v>888040</v>
          </cell>
          <cell r="Z51">
            <v>886550</v>
          </cell>
          <cell r="AA51">
            <v>914860</v>
          </cell>
          <cell r="AB51">
            <v>-107</v>
          </cell>
          <cell r="AF51">
            <v>0</v>
          </cell>
          <cell r="AJ51">
            <v>2689450</v>
          </cell>
          <cell r="AK51">
            <v>10564000</v>
          </cell>
          <cell r="AL51">
            <v>1490</v>
          </cell>
          <cell r="AM51">
            <v>51554</v>
          </cell>
          <cell r="AN51">
            <v>49749</v>
          </cell>
          <cell r="AO51">
            <v>39197</v>
          </cell>
          <cell r="AP51">
            <v>37392</v>
          </cell>
          <cell r="AQ51">
            <v>107</v>
          </cell>
        </row>
        <row r="52">
          <cell r="D52" t="str">
            <v>E09000010</v>
          </cell>
          <cell r="E52">
            <v>7258</v>
          </cell>
          <cell r="F52">
            <v>7122</v>
          </cell>
          <cell r="G52">
            <v>7377</v>
          </cell>
          <cell r="H52">
            <v>7751</v>
          </cell>
          <cell r="I52">
            <v>6970</v>
          </cell>
          <cell r="J52">
            <v>6874</v>
          </cell>
          <cell r="K52">
            <v>7133</v>
          </cell>
          <cell r="L52">
            <v>7498</v>
          </cell>
          <cell r="M52">
            <v>7128</v>
          </cell>
          <cell r="Q52">
            <v>3.5007455605259592E-2</v>
          </cell>
          <cell r="R52">
            <v>1033</v>
          </cell>
          <cell r="S52">
            <v>1539170</v>
          </cell>
          <cell r="T52">
            <v>288</v>
          </cell>
          <cell r="U52">
            <v>536</v>
          </cell>
          <cell r="V52">
            <v>780</v>
          </cell>
          <cell r="W52">
            <v>1033</v>
          </cell>
          <cell r="X52">
            <v>429120.00000000006</v>
          </cell>
          <cell r="Y52">
            <v>369520.00000000006</v>
          </cell>
          <cell r="Z52">
            <v>363559.99999999988</v>
          </cell>
          <cell r="AA52">
            <v>376970</v>
          </cell>
          <cell r="AB52">
            <v>130</v>
          </cell>
          <cell r="AF52">
            <v>193699.99999999997</v>
          </cell>
          <cell r="AJ52">
            <v>1539170</v>
          </cell>
          <cell r="AK52">
            <v>5352000</v>
          </cell>
          <cell r="AL52">
            <v>1490</v>
          </cell>
          <cell r="AM52">
            <v>29508</v>
          </cell>
          <cell r="AN52">
            <v>28475</v>
          </cell>
          <cell r="AO52">
            <v>22250</v>
          </cell>
          <cell r="AP52">
            <v>21505</v>
          </cell>
          <cell r="AQ52">
            <v>158</v>
          </cell>
        </row>
        <row r="53">
          <cell r="D53" t="str">
            <v>E10000012</v>
          </cell>
          <cell r="E53">
            <v>35187</v>
          </cell>
          <cell r="F53">
            <v>35825</v>
          </cell>
          <cell r="G53">
            <v>35567</v>
          </cell>
          <cell r="H53">
            <v>36547</v>
          </cell>
          <cell r="I53">
            <v>34579</v>
          </cell>
          <cell r="J53">
            <v>38678.591652287309</v>
          </cell>
          <cell r="K53">
            <v>38574.906085721777</v>
          </cell>
          <cell r="L53">
            <v>39590.395092801344</v>
          </cell>
          <cell r="M53">
            <v>34579</v>
          </cell>
          <cell r="Q53">
            <v>-5.7969151871850137E-2</v>
          </cell>
          <cell r="R53">
            <v>-8296.8928308104223</v>
          </cell>
          <cell r="S53">
            <v>0</v>
          </cell>
          <cell r="T53">
            <v>608</v>
          </cell>
          <cell r="U53">
            <v>-2245.5916522873158</v>
          </cell>
          <cell r="V53">
            <v>-5253.4977380090859</v>
          </cell>
          <cell r="W53">
            <v>-8296.8928308104223</v>
          </cell>
          <cell r="X53">
            <v>0</v>
          </cell>
          <cell r="Y53">
            <v>0</v>
          </cell>
          <cell r="Z53">
            <v>0</v>
          </cell>
          <cell r="AA53">
            <v>0</v>
          </cell>
          <cell r="AB53">
            <v>608</v>
          </cell>
          <cell r="AF53">
            <v>0</v>
          </cell>
          <cell r="AJ53">
            <v>0</v>
          </cell>
          <cell r="AK53">
            <v>25129000</v>
          </cell>
          <cell r="AL53">
            <v>745</v>
          </cell>
          <cell r="AM53">
            <v>143126</v>
          </cell>
          <cell r="AN53">
            <v>151422.89283081042</v>
          </cell>
          <cell r="AO53">
            <v>107939</v>
          </cell>
          <cell r="AP53">
            <v>116843.89283081042</v>
          </cell>
          <cell r="AQ53">
            <v>0</v>
          </cell>
        </row>
        <row r="54">
          <cell r="D54" t="str">
            <v>E08000037</v>
          </cell>
          <cell r="E54">
            <v>6584.4619056283818</v>
          </cell>
          <cell r="F54">
            <v>6396.3499790424312</v>
          </cell>
          <cell r="G54">
            <v>6571.2314262966056</v>
          </cell>
          <cell r="H54">
            <v>6935.1828697456185</v>
          </cell>
          <cell r="I54">
            <v>6386.9280484595301</v>
          </cell>
          <cell r="J54">
            <v>6204.4594796711581</v>
          </cell>
          <cell r="K54">
            <v>6374.0944835077071</v>
          </cell>
          <cell r="L54">
            <v>6727.12738365325</v>
          </cell>
          <cell r="M54">
            <v>6924</v>
          </cell>
          <cell r="Q54">
            <v>3.0000000000000058E-2</v>
          </cell>
          <cell r="R54">
            <v>794.61678542139271</v>
          </cell>
          <cell r="S54">
            <v>1183979.0102778752</v>
          </cell>
          <cell r="T54">
            <v>197.53385716885168</v>
          </cell>
          <cell r="U54">
            <v>389.42435654012479</v>
          </cell>
          <cell r="V54">
            <v>586.56129932902331</v>
          </cell>
          <cell r="W54">
            <v>794.61678542139271</v>
          </cell>
          <cell r="X54">
            <v>294325.44718158903</v>
          </cell>
          <cell r="Y54">
            <v>285916.84406319697</v>
          </cell>
          <cell r="Z54">
            <v>293734.04475545872</v>
          </cell>
          <cell r="AA54">
            <v>310002.67427763052</v>
          </cell>
          <cell r="AB54">
            <v>-339.53809437161817</v>
          </cell>
          <cell r="AF54">
            <v>0</v>
          </cell>
          <cell r="AJ54">
            <v>1183979.0102778752</v>
          </cell>
          <cell r="AK54">
            <v>4531000</v>
          </cell>
          <cell r="AL54">
            <v>1490</v>
          </cell>
          <cell r="AM54">
            <v>26487.226180713038</v>
          </cell>
          <cell r="AN54">
            <v>25692.609395291645</v>
          </cell>
          <cell r="AO54">
            <v>19902.764275084657</v>
          </cell>
          <cell r="AP54">
            <v>19305.681346832116</v>
          </cell>
          <cell r="AQ54">
            <v>537.07195154046985</v>
          </cell>
        </row>
        <row r="55">
          <cell r="D55" t="str">
            <v>E10000013</v>
          </cell>
          <cell r="E55">
            <v>14527</v>
          </cell>
          <cell r="F55">
            <v>14530</v>
          </cell>
          <cell r="G55">
            <v>13980</v>
          </cell>
          <cell r="H55">
            <v>14617</v>
          </cell>
          <cell r="I55">
            <v>14612</v>
          </cell>
          <cell r="J55">
            <v>14165</v>
          </cell>
          <cell r="K55">
            <v>13609</v>
          </cell>
          <cell r="L55">
            <v>14228</v>
          </cell>
          <cell r="M55">
            <v>14461</v>
          </cell>
          <cell r="Q55">
            <v>1.8038644326499462E-2</v>
          </cell>
          <cell r="R55">
            <v>1040</v>
          </cell>
          <cell r="S55">
            <v>1724143.2</v>
          </cell>
          <cell r="T55">
            <v>-85</v>
          </cell>
          <cell r="U55">
            <v>280</v>
          </cell>
          <cell r="V55">
            <v>651</v>
          </cell>
          <cell r="W55">
            <v>1040</v>
          </cell>
          <cell r="X55">
            <v>0</v>
          </cell>
          <cell r="Y55">
            <v>464192.39999999997</v>
          </cell>
          <cell r="Z55">
            <v>615054.93000000017</v>
          </cell>
          <cell r="AA55">
            <v>644895.86999999988</v>
          </cell>
          <cell r="AB55">
            <v>66</v>
          </cell>
          <cell r="AF55">
            <v>0</v>
          </cell>
          <cell r="AJ55">
            <v>1724143.2</v>
          </cell>
          <cell r="AK55">
            <v>10401000</v>
          </cell>
          <cell r="AL55">
            <v>1657.83</v>
          </cell>
          <cell r="AM55">
            <v>57654</v>
          </cell>
          <cell r="AN55">
            <v>56614</v>
          </cell>
          <cell r="AO55">
            <v>43127</v>
          </cell>
          <cell r="AP55">
            <v>42002</v>
          </cell>
          <cell r="AQ55">
            <v>-151</v>
          </cell>
        </row>
        <row r="56">
          <cell r="D56" t="str">
            <v>E09000011</v>
          </cell>
          <cell r="E56">
            <v>8308</v>
          </cell>
          <cell r="F56">
            <v>8173</v>
          </cell>
          <cell r="G56">
            <v>7947</v>
          </cell>
          <cell r="H56">
            <v>8752</v>
          </cell>
          <cell r="I56">
            <v>8607.5</v>
          </cell>
          <cell r="J56">
            <v>8467.6</v>
          </cell>
          <cell r="K56">
            <v>8233.5</v>
          </cell>
          <cell r="L56">
            <v>9067.5</v>
          </cell>
          <cell r="M56">
            <v>8226</v>
          </cell>
          <cell r="Q56">
            <v>-3.6048824593128345E-2</v>
          </cell>
          <cell r="R56">
            <v>-1196.0999999999985</v>
          </cell>
          <cell r="S56">
            <v>0</v>
          </cell>
          <cell r="T56">
            <v>-299.5</v>
          </cell>
          <cell r="U56">
            <v>-594.09999999999854</v>
          </cell>
          <cell r="V56">
            <v>-880.59999999999854</v>
          </cell>
          <cell r="W56">
            <v>-1196.0999999999985</v>
          </cell>
          <cell r="X56">
            <v>0</v>
          </cell>
          <cell r="Y56">
            <v>0</v>
          </cell>
          <cell r="Z56">
            <v>0</v>
          </cell>
          <cell r="AA56">
            <v>0</v>
          </cell>
          <cell r="AB56">
            <v>82</v>
          </cell>
          <cell r="AF56">
            <v>0</v>
          </cell>
          <cell r="AJ56">
            <v>0</v>
          </cell>
          <cell r="AK56">
            <v>5205000</v>
          </cell>
          <cell r="AL56">
            <v>2136</v>
          </cell>
          <cell r="AM56">
            <v>33180</v>
          </cell>
          <cell r="AN56">
            <v>34376.1</v>
          </cell>
          <cell r="AO56">
            <v>24872</v>
          </cell>
          <cell r="AP56">
            <v>25768.6</v>
          </cell>
          <cell r="AQ56">
            <v>-381.5</v>
          </cell>
        </row>
        <row r="57">
          <cell r="D57" t="str">
            <v>E09000012</v>
          </cell>
          <cell r="E57">
            <v>5361</v>
          </cell>
          <cell r="F57">
            <v>5130</v>
          </cell>
          <cell r="G57">
            <v>5235</v>
          </cell>
          <cell r="H57">
            <v>4972</v>
          </cell>
          <cell r="I57">
            <v>5009</v>
          </cell>
          <cell r="J57">
            <v>5255</v>
          </cell>
          <cell r="K57">
            <v>5017</v>
          </cell>
          <cell r="L57">
            <v>5013</v>
          </cell>
          <cell r="M57">
            <v>5009</v>
          </cell>
          <cell r="Q57">
            <v>1.9518794086385158E-2</v>
          </cell>
          <cell r="R57">
            <v>404</v>
          </cell>
          <cell r="S57">
            <v>601960</v>
          </cell>
          <cell r="T57">
            <v>352</v>
          </cell>
          <cell r="U57">
            <v>227</v>
          </cell>
          <cell r="V57">
            <v>445</v>
          </cell>
          <cell r="W57">
            <v>404</v>
          </cell>
          <cell r="X57">
            <v>524480</v>
          </cell>
          <cell r="Y57">
            <v>0</v>
          </cell>
          <cell r="Z57">
            <v>77480</v>
          </cell>
          <cell r="AA57">
            <v>0</v>
          </cell>
          <cell r="AB57">
            <v>352</v>
          </cell>
          <cell r="AF57">
            <v>524480</v>
          </cell>
          <cell r="AJ57">
            <v>601960</v>
          </cell>
          <cell r="AK57">
            <v>5390000</v>
          </cell>
          <cell r="AL57">
            <v>1490</v>
          </cell>
          <cell r="AM57">
            <v>20698</v>
          </cell>
          <cell r="AN57">
            <v>20294</v>
          </cell>
          <cell r="AO57">
            <v>15337</v>
          </cell>
          <cell r="AP57">
            <v>15285</v>
          </cell>
          <cell r="AQ57">
            <v>0</v>
          </cell>
        </row>
        <row r="58">
          <cell r="D58" t="str">
            <v>E06000006</v>
          </cell>
          <cell r="E58">
            <v>4477</v>
          </cell>
          <cell r="F58">
            <v>4439</v>
          </cell>
          <cell r="G58">
            <v>4440</v>
          </cell>
          <cell r="H58">
            <v>4618</v>
          </cell>
          <cell r="I58">
            <v>4548</v>
          </cell>
          <cell r="J58">
            <v>4292</v>
          </cell>
          <cell r="K58">
            <v>4293</v>
          </cell>
          <cell r="L58">
            <v>4466</v>
          </cell>
          <cell r="M58">
            <v>4548</v>
          </cell>
          <cell r="Q58">
            <v>2.0863469455880718E-2</v>
          </cell>
          <cell r="R58">
            <v>375</v>
          </cell>
          <cell r="S58">
            <v>558750</v>
          </cell>
          <cell r="T58">
            <v>-71</v>
          </cell>
          <cell r="U58">
            <v>76</v>
          </cell>
          <cell r="V58">
            <v>223</v>
          </cell>
          <cell r="W58">
            <v>375</v>
          </cell>
          <cell r="X58">
            <v>0</v>
          </cell>
          <cell r="Y58">
            <v>113240</v>
          </cell>
          <cell r="Z58">
            <v>219030</v>
          </cell>
          <cell r="AA58">
            <v>226480</v>
          </cell>
          <cell r="AB58">
            <v>-71</v>
          </cell>
          <cell r="AF58">
            <v>0</v>
          </cell>
          <cell r="AJ58">
            <v>558750</v>
          </cell>
          <cell r="AK58">
            <v>2732000</v>
          </cell>
          <cell r="AL58">
            <v>1490</v>
          </cell>
          <cell r="AM58">
            <v>17974</v>
          </cell>
          <cell r="AN58">
            <v>17599</v>
          </cell>
          <cell r="AO58">
            <v>13497</v>
          </cell>
          <cell r="AP58">
            <v>13051</v>
          </cell>
          <cell r="AQ58">
            <v>0</v>
          </cell>
        </row>
        <row r="59">
          <cell r="D59" t="str">
            <v>E09000013</v>
          </cell>
          <cell r="E59">
            <v>3965</v>
          </cell>
          <cell r="F59">
            <v>3977</v>
          </cell>
          <cell r="G59">
            <v>4020</v>
          </cell>
          <cell r="H59">
            <v>4019</v>
          </cell>
          <cell r="I59">
            <v>3934</v>
          </cell>
          <cell r="J59">
            <v>4098</v>
          </cell>
          <cell r="K59">
            <v>4138</v>
          </cell>
          <cell r="L59">
            <v>4103</v>
          </cell>
          <cell r="M59">
            <v>4205</v>
          </cell>
          <cell r="Q59">
            <v>-1.8271697640948627E-2</v>
          </cell>
          <cell r="R59">
            <v>-292</v>
          </cell>
          <cell r="S59">
            <v>0</v>
          </cell>
          <cell r="T59">
            <v>31</v>
          </cell>
          <cell r="U59">
            <v>-90</v>
          </cell>
          <cell r="V59">
            <v>-208</v>
          </cell>
          <cell r="W59">
            <v>-292</v>
          </cell>
          <cell r="X59">
            <v>0</v>
          </cell>
          <cell r="Y59">
            <v>0</v>
          </cell>
          <cell r="Z59">
            <v>0</v>
          </cell>
          <cell r="AA59">
            <v>0</v>
          </cell>
          <cell r="AB59">
            <v>-240</v>
          </cell>
          <cell r="AF59">
            <v>0</v>
          </cell>
          <cell r="AJ59">
            <v>0</v>
          </cell>
          <cell r="AK59">
            <v>3800000</v>
          </cell>
          <cell r="AL59">
            <v>1745.3801100000001</v>
          </cell>
          <cell r="AM59">
            <v>15981</v>
          </cell>
          <cell r="AN59">
            <v>16273</v>
          </cell>
          <cell r="AO59">
            <v>12016</v>
          </cell>
          <cell r="AP59">
            <v>12339</v>
          </cell>
          <cell r="AQ59">
            <v>271</v>
          </cell>
        </row>
        <row r="60">
          <cell r="D60" t="str">
            <v>E10000014</v>
          </cell>
          <cell r="E60">
            <v>30669</v>
          </cell>
          <cell r="F60">
            <v>30414</v>
          </cell>
          <cell r="G60">
            <v>30274</v>
          </cell>
          <cell r="H60">
            <v>31316</v>
          </cell>
          <cell r="I60">
            <v>31128</v>
          </cell>
          <cell r="J60">
            <v>31107</v>
          </cell>
          <cell r="K60">
            <v>30990</v>
          </cell>
          <cell r="L60">
            <v>31914</v>
          </cell>
          <cell r="M60">
            <v>29171</v>
          </cell>
          <cell r="Q60">
            <v>-2.0102222983052507E-2</v>
          </cell>
          <cell r="R60">
            <v>-2466</v>
          </cell>
          <cell r="S60">
            <v>0</v>
          </cell>
          <cell r="T60">
            <v>-459</v>
          </cell>
          <cell r="U60">
            <v>-1152</v>
          </cell>
          <cell r="V60">
            <v>-1868</v>
          </cell>
          <cell r="W60">
            <v>-2466</v>
          </cell>
          <cell r="X60">
            <v>0</v>
          </cell>
          <cell r="Y60">
            <v>0</v>
          </cell>
          <cell r="Z60">
            <v>0</v>
          </cell>
          <cell r="AA60">
            <v>0</v>
          </cell>
          <cell r="AB60">
            <v>1498</v>
          </cell>
          <cell r="AF60">
            <v>0</v>
          </cell>
          <cell r="AJ60">
            <v>0</v>
          </cell>
          <cell r="AK60">
            <v>21047000</v>
          </cell>
          <cell r="AL60">
            <v>1490</v>
          </cell>
          <cell r="AM60">
            <v>122673</v>
          </cell>
          <cell r="AN60">
            <v>125139</v>
          </cell>
          <cell r="AO60">
            <v>92004</v>
          </cell>
          <cell r="AP60">
            <v>94011</v>
          </cell>
          <cell r="AQ60">
            <v>-1957</v>
          </cell>
        </row>
        <row r="61">
          <cell r="D61" t="str">
            <v>E09000014</v>
          </cell>
          <cell r="E61">
            <v>5567</v>
          </cell>
          <cell r="F61">
            <v>5934</v>
          </cell>
          <cell r="G61">
            <v>5509</v>
          </cell>
          <cell r="H61">
            <v>5699</v>
          </cell>
          <cell r="I61">
            <v>5483.4949999999999</v>
          </cell>
          <cell r="J61">
            <v>5844.99</v>
          </cell>
          <cell r="K61">
            <v>5426.3649999999998</v>
          </cell>
          <cell r="L61">
            <v>5613.5150000000003</v>
          </cell>
          <cell r="M61">
            <v>5459</v>
          </cell>
          <cell r="Q61">
            <v>1.500000000000009E-2</v>
          </cell>
          <cell r="R61">
            <v>340.63500000000204</v>
          </cell>
          <cell r="S61">
            <v>602923.95000000356</v>
          </cell>
          <cell r="T61">
            <v>83.505000000000109</v>
          </cell>
          <cell r="U61">
            <v>172.51499999999942</v>
          </cell>
          <cell r="V61">
            <v>255.15000000000146</v>
          </cell>
          <cell r="W61">
            <v>340.63500000000204</v>
          </cell>
          <cell r="X61">
            <v>147803.85000000018</v>
          </cell>
          <cell r="Y61">
            <v>157547.69999999876</v>
          </cell>
          <cell r="Z61">
            <v>146263.95000000362</v>
          </cell>
          <cell r="AA61">
            <v>151308.450000001</v>
          </cell>
          <cell r="AB61">
            <v>108</v>
          </cell>
          <cell r="AF61">
            <v>147803.85000000018</v>
          </cell>
          <cell r="AJ61">
            <v>602923.95000000356</v>
          </cell>
          <cell r="AK61">
            <v>4761000</v>
          </cell>
          <cell r="AL61">
            <v>1770</v>
          </cell>
          <cell r="AM61">
            <v>22709</v>
          </cell>
          <cell r="AN61">
            <v>22368.364999999998</v>
          </cell>
          <cell r="AO61">
            <v>17142</v>
          </cell>
          <cell r="AP61">
            <v>16884.87</v>
          </cell>
          <cell r="AQ61">
            <v>-24.494999999999891</v>
          </cell>
        </row>
        <row r="62">
          <cell r="D62" t="str">
            <v>E09000015</v>
          </cell>
          <cell r="E62">
            <v>5432</v>
          </cell>
          <cell r="F62">
            <v>5385</v>
          </cell>
          <cell r="G62">
            <v>5198</v>
          </cell>
          <cell r="H62">
            <v>5265</v>
          </cell>
          <cell r="I62">
            <v>4960</v>
          </cell>
          <cell r="J62">
            <v>5486.2379999999994</v>
          </cell>
          <cell r="K62">
            <v>5295.7223999999997</v>
          </cell>
          <cell r="L62">
            <v>5363.982</v>
          </cell>
          <cell r="M62">
            <v>4960</v>
          </cell>
          <cell r="Q62">
            <v>8.1793984962406051E-3</v>
          </cell>
          <cell r="R62">
            <v>174.05760000000009</v>
          </cell>
          <cell r="S62">
            <v>129672.91200000007</v>
          </cell>
          <cell r="T62">
            <v>472</v>
          </cell>
          <cell r="U62">
            <v>370.76200000000063</v>
          </cell>
          <cell r="V62">
            <v>273.03960000000006</v>
          </cell>
          <cell r="W62">
            <v>174.05760000000009</v>
          </cell>
          <cell r="X62">
            <v>129672.91200000007</v>
          </cell>
          <cell r="Y62">
            <v>0</v>
          </cell>
          <cell r="Z62">
            <v>0</v>
          </cell>
          <cell r="AA62">
            <v>0</v>
          </cell>
          <cell r="AB62">
            <v>472</v>
          </cell>
          <cell r="AF62">
            <v>129672.91200000007</v>
          </cell>
          <cell r="AJ62">
            <v>129672.91200000007</v>
          </cell>
          <cell r="AK62">
            <v>3810000</v>
          </cell>
          <cell r="AL62">
            <v>745</v>
          </cell>
          <cell r="AM62">
            <v>21280</v>
          </cell>
          <cell r="AN62">
            <v>21105.9424</v>
          </cell>
          <cell r="AO62">
            <v>15848</v>
          </cell>
          <cell r="AP62">
            <v>16145.9424</v>
          </cell>
          <cell r="AQ62">
            <v>0</v>
          </cell>
        </row>
        <row r="63">
          <cell r="D63" t="str">
            <v>E06000001</v>
          </cell>
          <cell r="E63">
            <v>2349</v>
          </cell>
          <cell r="F63">
            <v>2372</v>
          </cell>
          <cell r="G63">
            <v>2358</v>
          </cell>
          <cell r="H63">
            <v>2496</v>
          </cell>
          <cell r="I63">
            <v>2409</v>
          </cell>
          <cell r="J63">
            <v>2241</v>
          </cell>
          <cell r="K63">
            <v>2227</v>
          </cell>
          <cell r="L63">
            <v>2362</v>
          </cell>
          <cell r="M63">
            <v>2318</v>
          </cell>
          <cell r="Q63">
            <v>3.5091383812010442E-2</v>
          </cell>
          <cell r="R63">
            <v>336</v>
          </cell>
          <cell r="S63">
            <v>500640</v>
          </cell>
          <cell r="T63">
            <v>-60</v>
          </cell>
          <cell r="U63">
            <v>71</v>
          </cell>
          <cell r="V63">
            <v>202</v>
          </cell>
          <cell r="W63">
            <v>336</v>
          </cell>
          <cell r="X63">
            <v>0</v>
          </cell>
          <cell r="Y63">
            <v>105790</v>
          </cell>
          <cell r="Z63">
            <v>195190</v>
          </cell>
          <cell r="AA63">
            <v>199660</v>
          </cell>
          <cell r="AB63">
            <v>31</v>
          </cell>
          <cell r="AF63">
            <v>0</v>
          </cell>
          <cell r="AJ63">
            <v>500640</v>
          </cell>
          <cell r="AK63">
            <v>1922000</v>
          </cell>
          <cell r="AL63">
            <v>1490</v>
          </cell>
          <cell r="AM63">
            <v>9575</v>
          </cell>
          <cell r="AN63">
            <v>9239</v>
          </cell>
          <cell r="AO63">
            <v>7226</v>
          </cell>
          <cell r="AP63">
            <v>6830</v>
          </cell>
          <cell r="AQ63">
            <v>-91</v>
          </cell>
        </row>
        <row r="64">
          <cell r="D64" t="str">
            <v>E09000016</v>
          </cell>
          <cell r="E64">
            <v>5373.662795267639</v>
          </cell>
          <cell r="F64">
            <v>5726.9696779269743</v>
          </cell>
          <cell r="G64">
            <v>5952.8208573304273</v>
          </cell>
          <cell r="H64">
            <v>5964.7530644919698</v>
          </cell>
          <cell r="I64">
            <v>5239.3212253859483</v>
          </cell>
          <cell r="J64">
            <v>5583.7954359788</v>
          </cell>
          <cell r="K64">
            <v>5804.0003358971662</v>
          </cell>
          <cell r="L64">
            <v>5815.6342378796708</v>
          </cell>
          <cell r="M64">
            <v>5823.8445988973635</v>
          </cell>
          <cell r="Q64">
            <v>2.5000000000000033E-2</v>
          </cell>
          <cell r="R64">
            <v>575.45515987542603</v>
          </cell>
          <cell r="S64">
            <v>857428.18821438483</v>
          </cell>
          <cell r="T64">
            <v>134.3415698816907</v>
          </cell>
          <cell r="U64">
            <v>277.51581182986592</v>
          </cell>
          <cell r="V64">
            <v>426.33633326312702</v>
          </cell>
          <cell r="W64">
            <v>575.45515987542603</v>
          </cell>
          <cell r="X64">
            <v>200168.93912371914</v>
          </cell>
          <cell r="Y64">
            <v>213329.62050278109</v>
          </cell>
          <cell r="Z64">
            <v>221742.57693555905</v>
          </cell>
          <cell r="AA64">
            <v>222187.05165232555</v>
          </cell>
          <cell r="AB64">
            <v>-450.18180362972453</v>
          </cell>
          <cell r="AF64">
            <v>0</v>
          </cell>
          <cell r="AJ64">
            <v>857428.18821438483</v>
          </cell>
          <cell r="AK64">
            <v>4478000</v>
          </cell>
          <cell r="AL64">
            <v>1490</v>
          </cell>
          <cell r="AM64">
            <v>23018.206395017012</v>
          </cell>
          <cell r="AN64">
            <v>22442.751235141586</v>
          </cell>
          <cell r="AO64">
            <v>17644.54359974937</v>
          </cell>
          <cell r="AP64">
            <v>17203.430009755637</v>
          </cell>
          <cell r="AQ64">
            <v>584.52337351141523</v>
          </cell>
        </row>
        <row r="65">
          <cell r="D65" t="str">
            <v>E06000019</v>
          </cell>
          <cell r="E65">
            <v>4376</v>
          </cell>
          <cell r="F65">
            <v>4248</v>
          </cell>
          <cell r="G65">
            <v>4243</v>
          </cell>
          <cell r="H65">
            <v>4528</v>
          </cell>
          <cell r="I65">
            <v>4311</v>
          </cell>
          <cell r="J65">
            <v>4182</v>
          </cell>
          <cell r="K65">
            <v>4178</v>
          </cell>
          <cell r="L65">
            <v>4462</v>
          </cell>
          <cell r="M65">
            <v>4108</v>
          </cell>
          <cell r="Q65">
            <v>1.5061799367634379E-2</v>
          </cell>
          <cell r="R65">
            <v>262</v>
          </cell>
          <cell r="S65">
            <v>462954</v>
          </cell>
          <cell r="T65">
            <v>65</v>
          </cell>
          <cell r="U65">
            <v>131</v>
          </cell>
          <cell r="V65">
            <v>196</v>
          </cell>
          <cell r="W65">
            <v>262</v>
          </cell>
          <cell r="X65">
            <v>114855</v>
          </cell>
          <cell r="Y65">
            <v>116622</v>
          </cell>
          <cell r="Z65">
            <v>114855</v>
          </cell>
          <cell r="AA65">
            <v>116622</v>
          </cell>
          <cell r="AB65">
            <v>268</v>
          </cell>
          <cell r="AF65">
            <v>114855</v>
          </cell>
          <cell r="AJ65">
            <v>462954</v>
          </cell>
          <cell r="AK65">
            <v>3380000</v>
          </cell>
          <cell r="AL65">
            <v>1767</v>
          </cell>
          <cell r="AM65">
            <v>17395</v>
          </cell>
          <cell r="AN65">
            <v>17133</v>
          </cell>
          <cell r="AO65">
            <v>13019</v>
          </cell>
          <cell r="AP65">
            <v>12822</v>
          </cell>
          <cell r="AQ65">
            <v>-203</v>
          </cell>
        </row>
        <row r="66">
          <cell r="D66" t="str">
            <v>E10000015</v>
          </cell>
          <cell r="E66">
            <v>26910</v>
          </cell>
          <cell r="F66">
            <v>28477</v>
          </cell>
          <cell r="G66">
            <v>27952</v>
          </cell>
          <cell r="H66">
            <v>28610</v>
          </cell>
          <cell r="I66">
            <v>26415</v>
          </cell>
          <cell r="J66">
            <v>27765.075000000001</v>
          </cell>
          <cell r="K66">
            <v>27253.200000000001</v>
          </cell>
          <cell r="L66">
            <v>27894.75</v>
          </cell>
          <cell r="M66">
            <v>27267</v>
          </cell>
          <cell r="Q66">
            <v>2.3412223423165957E-2</v>
          </cell>
          <cell r="R66">
            <v>2620.9750000000058</v>
          </cell>
          <cell r="S66">
            <v>3905252.7500000088</v>
          </cell>
          <cell r="T66">
            <v>495</v>
          </cell>
          <cell r="U66">
            <v>1206.9250000000029</v>
          </cell>
          <cell r="V66">
            <v>1905.7250000000058</v>
          </cell>
          <cell r="W66">
            <v>2620.9750000000058</v>
          </cell>
          <cell r="X66">
            <v>737550</v>
          </cell>
          <cell r="Y66">
            <v>1060768.2500000044</v>
          </cell>
          <cell r="Z66">
            <v>1041212.0000000044</v>
          </cell>
          <cell r="AA66">
            <v>1065722.5</v>
          </cell>
          <cell r="AB66">
            <v>-357</v>
          </cell>
          <cell r="AF66">
            <v>0</v>
          </cell>
          <cell r="AJ66">
            <v>3905252.7500000088</v>
          </cell>
          <cell r="AK66">
            <v>18957000</v>
          </cell>
          <cell r="AL66">
            <v>1490</v>
          </cell>
          <cell r="AM66">
            <v>111949</v>
          </cell>
          <cell r="AN66">
            <v>109328.02499999999</v>
          </cell>
          <cell r="AO66">
            <v>85039</v>
          </cell>
          <cell r="AP66">
            <v>82913.024999999994</v>
          </cell>
          <cell r="AQ66">
            <v>852</v>
          </cell>
        </row>
        <row r="67">
          <cell r="D67" t="str">
            <v>E09000017</v>
          </cell>
          <cell r="E67">
            <v>2711</v>
          </cell>
          <cell r="F67">
            <v>2818</v>
          </cell>
          <cell r="G67">
            <v>2756</v>
          </cell>
          <cell r="H67">
            <v>2815</v>
          </cell>
          <cell r="I67">
            <v>2616</v>
          </cell>
          <cell r="J67">
            <v>2719</v>
          </cell>
          <cell r="K67">
            <v>2660</v>
          </cell>
          <cell r="L67">
            <v>2717</v>
          </cell>
          <cell r="M67">
            <v>2754</v>
          </cell>
          <cell r="Q67">
            <v>3.4954954954954952E-2</v>
          </cell>
          <cell r="R67">
            <v>388</v>
          </cell>
          <cell r="S67">
            <v>578120</v>
          </cell>
          <cell r="T67">
            <v>95</v>
          </cell>
          <cell r="U67">
            <v>194</v>
          </cell>
          <cell r="V67">
            <v>290</v>
          </cell>
          <cell r="W67">
            <v>388</v>
          </cell>
          <cell r="X67">
            <v>141550</v>
          </cell>
          <cell r="Y67">
            <v>147510</v>
          </cell>
          <cell r="Z67">
            <v>143040</v>
          </cell>
          <cell r="AA67">
            <v>146020</v>
          </cell>
          <cell r="AB67">
            <v>-43</v>
          </cell>
          <cell r="AF67">
            <v>0</v>
          </cell>
          <cell r="AJ67">
            <v>578120</v>
          </cell>
          <cell r="AK67">
            <v>4521000</v>
          </cell>
          <cell r="AL67">
            <v>1490</v>
          </cell>
          <cell r="AM67">
            <v>11100</v>
          </cell>
          <cell r="AN67">
            <v>10712</v>
          </cell>
          <cell r="AO67">
            <v>8389</v>
          </cell>
          <cell r="AP67">
            <v>8096</v>
          </cell>
          <cell r="AQ67">
            <v>138</v>
          </cell>
        </row>
        <row r="68">
          <cell r="D68" t="str">
            <v>E09000018</v>
          </cell>
          <cell r="E68">
            <v>5671</v>
          </cell>
          <cell r="F68">
            <v>5767</v>
          </cell>
          <cell r="G68">
            <v>5635</v>
          </cell>
          <cell r="H68">
            <v>6150</v>
          </cell>
          <cell r="I68">
            <v>5950</v>
          </cell>
          <cell r="J68">
            <v>5725</v>
          </cell>
          <cell r="K68">
            <v>5475</v>
          </cell>
          <cell r="L68">
            <v>5250</v>
          </cell>
          <cell r="M68">
            <v>6034</v>
          </cell>
          <cell r="Q68">
            <v>3.5439004435258152E-2</v>
          </cell>
          <cell r="R68">
            <v>823</v>
          </cell>
          <cell r="S68">
            <v>2043509</v>
          </cell>
          <cell r="T68">
            <v>-279</v>
          </cell>
          <cell r="U68">
            <v>-237</v>
          </cell>
          <cell r="V68">
            <v>-77</v>
          </cell>
          <cell r="W68">
            <v>823</v>
          </cell>
          <cell r="X68">
            <v>0</v>
          </cell>
          <cell r="Y68">
            <v>0</v>
          </cell>
          <cell r="Z68">
            <v>0</v>
          </cell>
          <cell r="AA68">
            <v>2043509</v>
          </cell>
          <cell r="AB68">
            <v>-363</v>
          </cell>
          <cell r="AF68">
            <v>0</v>
          </cell>
          <cell r="AJ68">
            <v>2043509</v>
          </cell>
          <cell r="AK68">
            <v>4418000</v>
          </cell>
          <cell r="AL68">
            <v>2483</v>
          </cell>
          <cell r="AM68">
            <v>23223</v>
          </cell>
          <cell r="AN68">
            <v>22400</v>
          </cell>
          <cell r="AO68">
            <v>17552</v>
          </cell>
          <cell r="AP68">
            <v>16450</v>
          </cell>
          <cell r="AQ68">
            <v>84</v>
          </cell>
        </row>
        <row r="69">
          <cell r="D69" t="str">
            <v>E06000046</v>
          </cell>
          <cell r="E69">
            <v>2819</v>
          </cell>
          <cell r="F69">
            <v>2875</v>
          </cell>
          <cell r="G69">
            <v>2977</v>
          </cell>
          <cell r="H69">
            <v>3123</v>
          </cell>
          <cell r="I69">
            <v>3032</v>
          </cell>
          <cell r="J69">
            <v>2844</v>
          </cell>
          <cell r="K69">
            <v>2887</v>
          </cell>
          <cell r="L69">
            <v>3062</v>
          </cell>
          <cell r="M69">
            <v>3131</v>
          </cell>
          <cell r="Q69">
            <v>-2.6284551466847551E-3</v>
          </cell>
          <cell r="R69">
            <v>-31</v>
          </cell>
          <cell r="S69">
            <v>0</v>
          </cell>
          <cell r="T69">
            <v>-213</v>
          </cell>
          <cell r="U69">
            <v>-182</v>
          </cell>
          <cell r="V69">
            <v>-92</v>
          </cell>
          <cell r="W69">
            <v>-31</v>
          </cell>
          <cell r="X69">
            <v>0</v>
          </cell>
          <cell r="Y69">
            <v>0</v>
          </cell>
          <cell r="Z69">
            <v>0</v>
          </cell>
          <cell r="AA69">
            <v>0</v>
          </cell>
          <cell r="AB69">
            <v>-312</v>
          </cell>
          <cell r="AF69">
            <v>0</v>
          </cell>
          <cell r="AJ69">
            <v>0</v>
          </cell>
          <cell r="AK69">
            <v>3122000</v>
          </cell>
          <cell r="AL69">
            <v>1490</v>
          </cell>
          <cell r="AM69">
            <v>11794</v>
          </cell>
          <cell r="AN69">
            <v>11825</v>
          </cell>
          <cell r="AO69">
            <v>8975</v>
          </cell>
          <cell r="AP69">
            <v>8793</v>
          </cell>
          <cell r="AQ69">
            <v>99</v>
          </cell>
        </row>
        <row r="70">
          <cell r="D70" t="str">
            <v>E09000019</v>
          </cell>
          <cell r="E70">
            <v>4570</v>
          </cell>
          <cell r="F70">
            <v>4532</v>
          </cell>
          <cell r="G70">
            <v>4261</v>
          </cell>
          <cell r="H70">
            <v>4421</v>
          </cell>
          <cell r="I70">
            <v>4322</v>
          </cell>
          <cell r="J70">
            <v>4588</v>
          </cell>
          <cell r="K70">
            <v>4640</v>
          </cell>
          <cell r="L70">
            <v>4640</v>
          </cell>
          <cell r="M70">
            <v>5748</v>
          </cell>
          <cell r="Q70">
            <v>-2.2829509671614935E-2</v>
          </cell>
          <cell r="R70">
            <v>-406</v>
          </cell>
          <cell r="S70">
            <v>0</v>
          </cell>
          <cell r="T70">
            <v>248</v>
          </cell>
          <cell r="U70">
            <v>192</v>
          </cell>
          <cell r="V70">
            <v>-187</v>
          </cell>
          <cell r="W70">
            <v>-406</v>
          </cell>
          <cell r="X70">
            <v>0</v>
          </cell>
          <cell r="Y70">
            <v>0</v>
          </cell>
          <cell r="Z70">
            <v>0</v>
          </cell>
          <cell r="AA70">
            <v>0</v>
          </cell>
          <cell r="AB70">
            <v>-1178</v>
          </cell>
          <cell r="AF70">
            <v>0</v>
          </cell>
          <cell r="AJ70">
            <v>0</v>
          </cell>
          <cell r="AK70">
            <v>4908000</v>
          </cell>
          <cell r="AL70">
            <v>2058</v>
          </cell>
          <cell r="AM70">
            <v>17784</v>
          </cell>
          <cell r="AN70">
            <v>18190</v>
          </cell>
          <cell r="AO70">
            <v>13214</v>
          </cell>
          <cell r="AP70">
            <v>13868</v>
          </cell>
          <cell r="AQ70">
            <v>1426</v>
          </cell>
        </row>
        <row r="71">
          <cell r="D71" t="str">
            <v>E09000020</v>
          </cell>
          <cell r="E71">
            <v>2436</v>
          </cell>
          <cell r="F71">
            <v>2659</v>
          </cell>
          <cell r="G71">
            <v>2688</v>
          </cell>
          <cell r="H71">
            <v>2688</v>
          </cell>
          <cell r="I71">
            <v>2629</v>
          </cell>
          <cell r="J71">
            <v>2742</v>
          </cell>
          <cell r="K71">
            <v>2755</v>
          </cell>
          <cell r="L71">
            <v>2725</v>
          </cell>
          <cell r="M71">
            <v>3062</v>
          </cell>
          <cell r="Q71">
            <v>-3.6290707668799542E-2</v>
          </cell>
          <cell r="R71">
            <v>-380</v>
          </cell>
          <cell r="S71">
            <v>0</v>
          </cell>
          <cell r="T71">
            <v>-193</v>
          </cell>
          <cell r="U71">
            <v>-276</v>
          </cell>
          <cell r="V71">
            <v>-343</v>
          </cell>
          <cell r="W71">
            <v>-380</v>
          </cell>
          <cell r="X71">
            <v>0</v>
          </cell>
          <cell r="Y71">
            <v>0</v>
          </cell>
          <cell r="Z71">
            <v>0</v>
          </cell>
          <cell r="AA71">
            <v>0</v>
          </cell>
          <cell r="AB71">
            <v>-626</v>
          </cell>
          <cell r="AF71">
            <v>0</v>
          </cell>
          <cell r="AJ71">
            <v>0</v>
          </cell>
          <cell r="AK71">
            <v>3809000</v>
          </cell>
          <cell r="AL71">
            <v>1897.2716040268499</v>
          </cell>
          <cell r="AM71">
            <v>10471</v>
          </cell>
          <cell r="AN71">
            <v>10851</v>
          </cell>
          <cell r="AO71">
            <v>8035</v>
          </cell>
          <cell r="AP71">
            <v>8222</v>
          </cell>
          <cell r="AQ71">
            <v>433</v>
          </cell>
        </row>
        <row r="72">
          <cell r="D72" t="str">
            <v>E10000016</v>
          </cell>
          <cell r="E72">
            <v>36423</v>
          </cell>
          <cell r="F72">
            <v>36983</v>
          </cell>
          <cell r="G72">
            <v>36806</v>
          </cell>
          <cell r="H72">
            <v>38917</v>
          </cell>
          <cell r="I72">
            <v>36881</v>
          </cell>
          <cell r="J72">
            <v>36613.17</v>
          </cell>
          <cell r="K72">
            <v>36437.94</v>
          </cell>
          <cell r="L72">
            <v>38527.83</v>
          </cell>
          <cell r="M72">
            <v>36512.19</v>
          </cell>
          <cell r="Q72">
            <v>4.4864513273742707E-3</v>
          </cell>
          <cell r="R72">
            <v>669.05999999999767</v>
          </cell>
          <cell r="S72">
            <v>996899.39999999653</v>
          </cell>
          <cell r="T72">
            <v>-458</v>
          </cell>
          <cell r="U72">
            <v>-88.169999999998254</v>
          </cell>
          <cell r="V72">
            <v>279.88999999999942</v>
          </cell>
          <cell r="W72">
            <v>669.05999999999767</v>
          </cell>
          <cell r="X72">
            <v>0</v>
          </cell>
          <cell r="Y72">
            <v>0</v>
          </cell>
          <cell r="Z72">
            <v>417036.09999999916</v>
          </cell>
          <cell r="AA72">
            <v>579863.29999999737</v>
          </cell>
          <cell r="AB72">
            <v>-89.190000000002328</v>
          </cell>
          <cell r="AF72">
            <v>0</v>
          </cell>
          <cell r="AJ72">
            <v>996899.39999999653</v>
          </cell>
          <cell r="AK72">
            <v>26232000</v>
          </cell>
          <cell r="AL72">
            <v>1490</v>
          </cell>
          <cell r="AM72">
            <v>149129</v>
          </cell>
          <cell r="AN72">
            <v>148459.94</v>
          </cell>
          <cell r="AO72">
            <v>112706</v>
          </cell>
          <cell r="AP72">
            <v>111578.94</v>
          </cell>
          <cell r="AQ72">
            <v>-368.80999999999767</v>
          </cell>
        </row>
        <row r="73">
          <cell r="D73" t="str">
            <v>E06000010</v>
          </cell>
          <cell r="E73">
            <v>7682</v>
          </cell>
          <cell r="F73">
            <v>7348</v>
          </cell>
          <cell r="G73">
            <v>7088</v>
          </cell>
          <cell r="H73">
            <v>7250</v>
          </cell>
          <cell r="I73">
            <v>7422</v>
          </cell>
          <cell r="J73">
            <v>7094</v>
          </cell>
          <cell r="K73">
            <v>6831</v>
          </cell>
          <cell r="L73">
            <v>6993</v>
          </cell>
          <cell r="M73">
            <v>6556</v>
          </cell>
          <cell r="Q73">
            <v>3.500408608008717E-2</v>
          </cell>
          <cell r="R73">
            <v>1028</v>
          </cell>
          <cell r="S73">
            <v>1531720</v>
          </cell>
          <cell r="T73">
            <v>260</v>
          </cell>
          <cell r="U73">
            <v>514</v>
          </cell>
          <cell r="V73">
            <v>771</v>
          </cell>
          <cell r="W73">
            <v>1028</v>
          </cell>
          <cell r="X73">
            <v>387400</v>
          </cell>
          <cell r="Y73">
            <v>378460</v>
          </cell>
          <cell r="Z73">
            <v>382930</v>
          </cell>
          <cell r="AA73">
            <v>382930</v>
          </cell>
          <cell r="AB73">
            <v>1126</v>
          </cell>
          <cell r="AF73">
            <v>387400</v>
          </cell>
          <cell r="AJ73">
            <v>1531720</v>
          </cell>
          <cell r="AK73">
            <v>5729000</v>
          </cell>
          <cell r="AL73">
            <v>1490</v>
          </cell>
          <cell r="AM73">
            <v>29368</v>
          </cell>
          <cell r="AN73">
            <v>28340</v>
          </cell>
          <cell r="AO73">
            <v>21686</v>
          </cell>
          <cell r="AP73">
            <v>20918</v>
          </cell>
          <cell r="AQ73">
            <v>-866</v>
          </cell>
        </row>
        <row r="74">
          <cell r="D74" t="str">
            <v>E09000021</v>
          </cell>
          <cell r="E74">
            <v>2958</v>
          </cell>
          <cell r="F74">
            <v>2884</v>
          </cell>
          <cell r="G74">
            <v>2863</v>
          </cell>
          <cell r="H74">
            <v>3100</v>
          </cell>
          <cell r="I74">
            <v>2828</v>
          </cell>
          <cell r="J74">
            <v>2801</v>
          </cell>
          <cell r="K74">
            <v>2740</v>
          </cell>
          <cell r="L74">
            <v>3024</v>
          </cell>
          <cell r="M74">
            <v>2943</v>
          </cell>
          <cell r="Q74">
            <v>3.4900465904277846E-2</v>
          </cell>
          <cell r="R74">
            <v>412</v>
          </cell>
          <cell r="S74">
            <v>928973.48000000021</v>
          </cell>
          <cell r="T74">
            <v>130</v>
          </cell>
          <cell r="U74">
            <v>213</v>
          </cell>
          <cell r="V74">
            <v>336</v>
          </cell>
          <cell r="W74">
            <v>412</v>
          </cell>
          <cell r="X74">
            <v>293122.70000000007</v>
          </cell>
          <cell r="Y74">
            <v>187147.57</v>
          </cell>
          <cell r="Z74">
            <v>277339.1700000001</v>
          </cell>
          <cell r="AA74">
            <v>171364.04000000004</v>
          </cell>
          <cell r="AB74">
            <v>15</v>
          </cell>
          <cell r="AF74">
            <v>33821.850000000006</v>
          </cell>
          <cell r="AJ74">
            <v>928973.48000000021</v>
          </cell>
          <cell r="AK74">
            <v>2856000</v>
          </cell>
          <cell r="AL74">
            <v>2254.7900000000004</v>
          </cell>
          <cell r="AM74">
            <v>11805</v>
          </cell>
          <cell r="AN74">
            <v>11393</v>
          </cell>
          <cell r="AO74">
            <v>8847</v>
          </cell>
          <cell r="AP74">
            <v>8565</v>
          </cell>
          <cell r="AQ74">
            <v>115</v>
          </cell>
        </row>
        <row r="75">
          <cell r="D75" t="str">
            <v>E08000034</v>
          </cell>
          <cell r="E75">
            <v>11540</v>
          </cell>
          <cell r="F75">
            <v>11672</v>
          </cell>
          <cell r="G75">
            <v>11673</v>
          </cell>
          <cell r="H75">
            <v>12050</v>
          </cell>
          <cell r="I75">
            <v>11134</v>
          </cell>
          <cell r="J75">
            <v>11263</v>
          </cell>
          <cell r="K75">
            <v>11264</v>
          </cell>
          <cell r="L75">
            <v>11628</v>
          </cell>
          <cell r="M75">
            <v>11524</v>
          </cell>
          <cell r="Q75">
            <v>3.5069777351656548E-2</v>
          </cell>
          <cell r="R75">
            <v>1646</v>
          </cell>
          <cell r="S75">
            <v>2452540</v>
          </cell>
          <cell r="T75">
            <v>406</v>
          </cell>
          <cell r="U75">
            <v>815</v>
          </cell>
          <cell r="V75">
            <v>1224</v>
          </cell>
          <cell r="W75">
            <v>1646</v>
          </cell>
          <cell r="X75">
            <v>604940</v>
          </cell>
          <cell r="Y75">
            <v>609410</v>
          </cell>
          <cell r="Z75">
            <v>609410</v>
          </cell>
          <cell r="AA75">
            <v>628780</v>
          </cell>
          <cell r="AB75">
            <v>16</v>
          </cell>
          <cell r="AF75">
            <v>23839.999999999996</v>
          </cell>
          <cell r="AJ75">
            <v>2452540</v>
          </cell>
          <cell r="AK75">
            <v>7675000</v>
          </cell>
          <cell r="AL75">
            <v>1490</v>
          </cell>
          <cell r="AM75">
            <v>46935</v>
          </cell>
          <cell r="AN75">
            <v>45289</v>
          </cell>
          <cell r="AO75">
            <v>35395</v>
          </cell>
          <cell r="AP75">
            <v>34155</v>
          </cell>
          <cell r="AQ75">
            <v>390</v>
          </cell>
        </row>
        <row r="76">
          <cell r="D76" t="str">
            <v>E08000011</v>
          </cell>
          <cell r="E76">
            <v>4801</v>
          </cell>
          <cell r="F76">
            <v>5461</v>
          </cell>
          <cell r="G76">
            <v>5427</v>
          </cell>
          <cell r="H76">
            <v>5494</v>
          </cell>
          <cell r="I76">
            <v>5489</v>
          </cell>
          <cell r="J76">
            <v>5603</v>
          </cell>
          <cell r="K76">
            <v>5798</v>
          </cell>
          <cell r="L76">
            <v>5773</v>
          </cell>
          <cell r="M76">
            <v>5488</v>
          </cell>
          <cell r="Q76">
            <v>-6.9867346457064633E-2</v>
          </cell>
          <cell r="R76">
            <v>-1480</v>
          </cell>
          <cell r="S76">
            <v>0</v>
          </cell>
          <cell r="T76">
            <v>-688</v>
          </cell>
          <cell r="U76">
            <v>-830</v>
          </cell>
          <cell r="V76">
            <v>-1201</v>
          </cell>
          <cell r="W76">
            <v>-1480</v>
          </cell>
          <cell r="X76">
            <v>0</v>
          </cell>
          <cell r="Y76">
            <v>0</v>
          </cell>
          <cell r="Z76">
            <v>0</v>
          </cell>
          <cell r="AA76">
            <v>0</v>
          </cell>
          <cell r="AB76">
            <v>-687</v>
          </cell>
          <cell r="AF76">
            <v>0</v>
          </cell>
          <cell r="AJ76">
            <v>0</v>
          </cell>
          <cell r="AK76">
            <v>3879000</v>
          </cell>
          <cell r="AL76">
            <v>1490</v>
          </cell>
          <cell r="AM76">
            <v>21183</v>
          </cell>
          <cell r="AN76">
            <v>22663</v>
          </cell>
          <cell r="AO76">
            <v>16382</v>
          </cell>
          <cell r="AP76">
            <v>17174</v>
          </cell>
          <cell r="AQ76">
            <v>-1</v>
          </cell>
        </row>
        <row r="77">
          <cell r="D77" t="str">
            <v>E09000022</v>
          </cell>
          <cell r="E77">
            <v>6525</v>
          </cell>
          <cell r="F77">
            <v>6710</v>
          </cell>
          <cell r="G77">
            <v>6608</v>
          </cell>
          <cell r="H77">
            <v>6725</v>
          </cell>
          <cell r="I77">
            <v>6217</v>
          </cell>
          <cell r="J77">
            <v>6415</v>
          </cell>
          <cell r="K77">
            <v>6810</v>
          </cell>
          <cell r="L77">
            <v>6556</v>
          </cell>
          <cell r="M77">
            <v>6746</v>
          </cell>
          <cell r="Q77">
            <v>2.1454381210478771E-2</v>
          </cell>
          <cell r="R77">
            <v>570</v>
          </cell>
          <cell r="S77">
            <v>849300</v>
          </cell>
          <cell r="T77">
            <v>308</v>
          </cell>
          <cell r="U77">
            <v>603</v>
          </cell>
          <cell r="V77">
            <v>401</v>
          </cell>
          <cell r="W77">
            <v>570</v>
          </cell>
          <cell r="X77">
            <v>458920</v>
          </cell>
          <cell r="Y77">
            <v>390380</v>
          </cell>
          <cell r="Z77">
            <v>0</v>
          </cell>
          <cell r="AA77">
            <v>0</v>
          </cell>
          <cell r="AB77">
            <v>-221</v>
          </cell>
          <cell r="AF77">
            <v>0</v>
          </cell>
          <cell r="AJ77">
            <v>849300</v>
          </cell>
          <cell r="AK77">
            <v>6360000</v>
          </cell>
          <cell r="AL77">
            <v>1490</v>
          </cell>
          <cell r="AM77">
            <v>26568</v>
          </cell>
          <cell r="AN77">
            <v>25998</v>
          </cell>
          <cell r="AO77">
            <v>20043</v>
          </cell>
          <cell r="AP77">
            <v>19781</v>
          </cell>
          <cell r="AQ77">
            <v>529</v>
          </cell>
        </row>
        <row r="78">
          <cell r="D78" t="str">
            <v>E10000017</v>
          </cell>
          <cell r="E78">
            <v>34106</v>
          </cell>
          <cell r="F78">
            <v>34409</v>
          </cell>
          <cell r="G78">
            <v>33300</v>
          </cell>
          <cell r="H78">
            <v>36605</v>
          </cell>
          <cell r="I78">
            <v>33045</v>
          </cell>
          <cell r="J78">
            <v>33338</v>
          </cell>
          <cell r="K78">
            <v>32264</v>
          </cell>
          <cell r="L78">
            <v>35501</v>
          </cell>
          <cell r="M78">
            <v>34928</v>
          </cell>
          <cell r="Q78">
            <v>3.0862592110966622E-2</v>
          </cell>
          <cell r="R78">
            <v>4272</v>
          </cell>
          <cell r="S78">
            <v>6365280</v>
          </cell>
          <cell r="T78">
            <v>1061</v>
          </cell>
          <cell r="U78">
            <v>2132</v>
          </cell>
          <cell r="V78">
            <v>3168</v>
          </cell>
          <cell r="W78">
            <v>4272</v>
          </cell>
          <cell r="X78">
            <v>1580890</v>
          </cell>
          <cell r="Y78">
            <v>1595790</v>
          </cell>
          <cell r="Z78">
            <v>1543640</v>
          </cell>
          <cell r="AA78">
            <v>1644960</v>
          </cell>
          <cell r="AB78">
            <v>-822</v>
          </cell>
          <cell r="AF78">
            <v>0</v>
          </cell>
          <cell r="AJ78">
            <v>6365280</v>
          </cell>
          <cell r="AK78">
            <v>22975000</v>
          </cell>
          <cell r="AL78">
            <v>1490</v>
          </cell>
          <cell r="AM78">
            <v>138420</v>
          </cell>
          <cell r="AN78">
            <v>134148</v>
          </cell>
          <cell r="AO78">
            <v>104314</v>
          </cell>
          <cell r="AP78">
            <v>101103</v>
          </cell>
          <cell r="AQ78">
            <v>1883</v>
          </cell>
        </row>
        <row r="79">
          <cell r="D79" t="str">
            <v>E08000035</v>
          </cell>
          <cell r="E79">
            <v>17681</v>
          </cell>
          <cell r="F79">
            <v>17399</v>
          </cell>
          <cell r="G79">
            <v>17278</v>
          </cell>
          <cell r="H79">
            <v>18145</v>
          </cell>
          <cell r="I79">
            <v>17310</v>
          </cell>
          <cell r="J79">
            <v>16883</v>
          </cell>
          <cell r="K79">
            <v>16583</v>
          </cell>
          <cell r="L79">
            <v>17259</v>
          </cell>
          <cell r="M79">
            <v>17158</v>
          </cell>
          <cell r="Q79">
            <v>3.5005602598470985E-2</v>
          </cell>
          <cell r="R79">
            <v>2468</v>
          </cell>
          <cell r="S79">
            <v>5306200</v>
          </cell>
          <cell r="T79">
            <v>371</v>
          </cell>
          <cell r="U79">
            <v>887</v>
          </cell>
          <cell r="V79">
            <v>1582</v>
          </cell>
          <cell r="W79">
            <v>2468</v>
          </cell>
          <cell r="X79">
            <v>797650</v>
          </cell>
          <cell r="Y79">
            <v>1109400</v>
          </cell>
          <cell r="Z79">
            <v>1494250</v>
          </cell>
          <cell r="AA79">
            <v>1904900</v>
          </cell>
          <cell r="AB79">
            <v>523</v>
          </cell>
          <cell r="AF79">
            <v>797650</v>
          </cell>
          <cell r="AJ79">
            <v>5306200</v>
          </cell>
          <cell r="AK79">
            <v>14486000</v>
          </cell>
          <cell r="AL79">
            <v>2150</v>
          </cell>
          <cell r="AM79">
            <v>70503</v>
          </cell>
          <cell r="AN79">
            <v>68035</v>
          </cell>
          <cell r="AO79">
            <v>52822</v>
          </cell>
          <cell r="AP79">
            <v>50725</v>
          </cell>
          <cell r="AQ79">
            <v>-152</v>
          </cell>
        </row>
        <row r="80">
          <cell r="D80" t="str">
            <v>E06000016</v>
          </cell>
          <cell r="E80">
            <v>8256</v>
          </cell>
          <cell r="F80">
            <v>8252</v>
          </cell>
          <cell r="G80">
            <v>8447</v>
          </cell>
          <cell r="H80">
            <v>8670</v>
          </cell>
          <cell r="I80">
            <v>7966</v>
          </cell>
          <cell r="J80">
            <v>7962</v>
          </cell>
          <cell r="K80">
            <v>8151</v>
          </cell>
          <cell r="L80">
            <v>8370</v>
          </cell>
          <cell r="M80">
            <v>8215</v>
          </cell>
          <cell r="Q80">
            <v>3.4973977695167288E-2</v>
          </cell>
          <cell r="R80">
            <v>1176</v>
          </cell>
          <cell r="S80">
            <v>1752240</v>
          </cell>
          <cell r="T80">
            <v>290</v>
          </cell>
          <cell r="U80">
            <v>580</v>
          </cell>
          <cell r="V80">
            <v>876</v>
          </cell>
          <cell r="W80">
            <v>1176</v>
          </cell>
          <cell r="X80">
            <v>432100</v>
          </cell>
          <cell r="Y80">
            <v>432100</v>
          </cell>
          <cell r="Z80">
            <v>441040</v>
          </cell>
          <cell r="AA80">
            <v>447000</v>
          </cell>
          <cell r="AB80">
            <v>41</v>
          </cell>
          <cell r="AF80">
            <v>61089.999999999993</v>
          </cell>
          <cell r="AJ80">
            <v>1752240</v>
          </cell>
          <cell r="AK80">
            <v>6180000</v>
          </cell>
          <cell r="AL80">
            <v>1490</v>
          </cell>
          <cell r="AM80">
            <v>33625</v>
          </cell>
          <cell r="AN80">
            <v>32449</v>
          </cell>
          <cell r="AO80">
            <v>25369</v>
          </cell>
          <cell r="AP80">
            <v>24483</v>
          </cell>
          <cell r="AQ80">
            <v>249</v>
          </cell>
        </row>
        <row r="81">
          <cell r="D81" t="str">
            <v>E10000018</v>
          </cell>
          <cell r="E81">
            <v>14245</v>
          </cell>
          <cell r="F81">
            <v>14413</v>
          </cell>
          <cell r="G81">
            <v>14724</v>
          </cell>
          <cell r="H81">
            <v>14932</v>
          </cell>
          <cell r="I81">
            <v>13746</v>
          </cell>
          <cell r="J81">
            <v>13909</v>
          </cell>
          <cell r="K81">
            <v>14209</v>
          </cell>
          <cell r="L81">
            <v>14409</v>
          </cell>
          <cell r="M81">
            <v>14410</v>
          </cell>
          <cell r="Q81">
            <v>3.5000171485406593E-2</v>
          </cell>
          <cell r="R81">
            <v>2041</v>
          </cell>
          <cell r="S81">
            <v>3041090</v>
          </cell>
          <cell r="T81">
            <v>499</v>
          </cell>
          <cell r="U81">
            <v>1003</v>
          </cell>
          <cell r="V81">
            <v>1518</v>
          </cell>
          <cell r="W81">
            <v>2041</v>
          </cell>
          <cell r="X81">
            <v>743510</v>
          </cell>
          <cell r="Y81">
            <v>750960</v>
          </cell>
          <cell r="Z81">
            <v>767350</v>
          </cell>
          <cell r="AA81">
            <v>779270</v>
          </cell>
          <cell r="AB81">
            <v>-165</v>
          </cell>
          <cell r="AF81">
            <v>0</v>
          </cell>
          <cell r="AJ81">
            <v>3041090</v>
          </cell>
          <cell r="AK81">
            <v>10191000</v>
          </cell>
          <cell r="AL81">
            <v>1490</v>
          </cell>
          <cell r="AM81">
            <v>58314</v>
          </cell>
          <cell r="AN81">
            <v>56273</v>
          </cell>
          <cell r="AO81">
            <v>44069</v>
          </cell>
          <cell r="AP81">
            <v>42527</v>
          </cell>
          <cell r="AQ81">
            <v>664</v>
          </cell>
        </row>
        <row r="82">
          <cell r="D82" t="str">
            <v>E09000023</v>
          </cell>
          <cell r="E82">
            <v>5374</v>
          </cell>
          <cell r="F82">
            <v>5734</v>
          </cell>
          <cell r="G82">
            <v>5871</v>
          </cell>
          <cell r="H82">
            <v>6057</v>
          </cell>
          <cell r="I82">
            <v>6039</v>
          </cell>
          <cell r="J82">
            <v>5836</v>
          </cell>
          <cell r="K82">
            <v>5966</v>
          </cell>
          <cell r="L82">
            <v>6145</v>
          </cell>
          <cell r="M82">
            <v>6142</v>
          </cell>
          <cell r="Q82">
            <v>-4.1239798576141691E-2</v>
          </cell>
          <cell r="R82">
            <v>-950</v>
          </cell>
          <cell r="S82">
            <v>0</v>
          </cell>
          <cell r="T82">
            <v>-665</v>
          </cell>
          <cell r="U82">
            <v>-767</v>
          </cell>
          <cell r="V82">
            <v>-862</v>
          </cell>
          <cell r="W82">
            <v>-950</v>
          </cell>
          <cell r="X82">
            <v>0</v>
          </cell>
          <cell r="Y82">
            <v>0</v>
          </cell>
          <cell r="Z82">
            <v>0</v>
          </cell>
          <cell r="AA82">
            <v>0</v>
          </cell>
          <cell r="AB82">
            <v>-768</v>
          </cell>
          <cell r="AF82">
            <v>0</v>
          </cell>
          <cell r="AJ82">
            <v>0</v>
          </cell>
          <cell r="AK82">
            <v>5705000</v>
          </cell>
          <cell r="AL82">
            <v>2020</v>
          </cell>
          <cell r="AM82">
            <v>23036</v>
          </cell>
          <cell r="AN82">
            <v>23986</v>
          </cell>
          <cell r="AO82">
            <v>17662</v>
          </cell>
          <cell r="AP82">
            <v>17947</v>
          </cell>
          <cell r="AQ82">
            <v>103</v>
          </cell>
        </row>
        <row r="83">
          <cell r="D83" t="str">
            <v>E10000019</v>
          </cell>
          <cell r="E83">
            <v>18307</v>
          </cell>
          <cell r="F83">
            <v>17973</v>
          </cell>
          <cell r="G83">
            <v>17626</v>
          </cell>
          <cell r="H83">
            <v>18507</v>
          </cell>
          <cell r="I83">
            <v>17663</v>
          </cell>
          <cell r="J83">
            <v>17345</v>
          </cell>
          <cell r="K83">
            <v>17008</v>
          </cell>
          <cell r="L83">
            <v>17862</v>
          </cell>
          <cell r="M83">
            <v>17658</v>
          </cell>
          <cell r="Q83">
            <v>3.5007526272906798E-2</v>
          </cell>
          <cell r="R83">
            <v>2535</v>
          </cell>
          <cell r="S83">
            <v>3777150</v>
          </cell>
          <cell r="T83">
            <v>644</v>
          </cell>
          <cell r="U83">
            <v>1272</v>
          </cell>
          <cell r="V83">
            <v>1890</v>
          </cell>
          <cell r="W83">
            <v>2535</v>
          </cell>
          <cell r="X83">
            <v>959560</v>
          </cell>
          <cell r="Y83">
            <v>935720.00000000023</v>
          </cell>
          <cell r="Z83">
            <v>920819.99999999977</v>
          </cell>
          <cell r="AA83">
            <v>961050</v>
          </cell>
          <cell r="AB83">
            <v>649</v>
          </cell>
          <cell r="AF83">
            <v>959560</v>
          </cell>
          <cell r="AJ83">
            <v>3777150</v>
          </cell>
          <cell r="AK83">
            <v>13988000</v>
          </cell>
          <cell r="AL83">
            <v>1490</v>
          </cell>
          <cell r="AM83">
            <v>72413</v>
          </cell>
          <cell r="AN83">
            <v>69878</v>
          </cell>
          <cell r="AO83">
            <v>54106</v>
          </cell>
          <cell r="AP83">
            <v>52215</v>
          </cell>
          <cell r="AQ83">
            <v>-5</v>
          </cell>
        </row>
        <row r="84">
          <cell r="D84" t="str">
            <v>E08000012</v>
          </cell>
          <cell r="E84">
            <v>13683</v>
          </cell>
          <cell r="F84">
            <v>14212</v>
          </cell>
          <cell r="G84">
            <v>14114</v>
          </cell>
          <cell r="H84">
            <v>14791</v>
          </cell>
          <cell r="I84">
            <v>14592</v>
          </cell>
          <cell r="J84">
            <v>15038</v>
          </cell>
          <cell r="K84">
            <v>14948</v>
          </cell>
          <cell r="L84">
            <v>15625</v>
          </cell>
          <cell r="M84">
            <v>14151</v>
          </cell>
          <cell r="Q84">
            <v>-5.9911971830985913E-2</v>
          </cell>
          <cell r="R84">
            <v>-3403</v>
          </cell>
          <cell r="S84">
            <v>0</v>
          </cell>
          <cell r="T84">
            <v>-909</v>
          </cell>
          <cell r="U84">
            <v>-1735</v>
          </cell>
          <cell r="V84">
            <v>-2569</v>
          </cell>
          <cell r="W84">
            <v>-3403</v>
          </cell>
          <cell r="X84">
            <v>0</v>
          </cell>
          <cell r="Y84">
            <v>0</v>
          </cell>
          <cell r="Z84">
            <v>0</v>
          </cell>
          <cell r="AA84">
            <v>0</v>
          </cell>
          <cell r="AB84">
            <v>-468</v>
          </cell>
          <cell r="AF84">
            <v>0</v>
          </cell>
          <cell r="AJ84">
            <v>0</v>
          </cell>
          <cell r="AK84">
            <v>11512000</v>
          </cell>
          <cell r="AL84">
            <v>1490</v>
          </cell>
          <cell r="AM84">
            <v>56800</v>
          </cell>
          <cell r="AN84">
            <v>60203</v>
          </cell>
          <cell r="AO84">
            <v>43117</v>
          </cell>
          <cell r="AP84">
            <v>45611</v>
          </cell>
          <cell r="AQ84">
            <v>-441</v>
          </cell>
        </row>
        <row r="85">
          <cell r="D85" t="str">
            <v>E06000032</v>
          </cell>
          <cell r="E85">
            <v>6019</v>
          </cell>
          <cell r="F85">
            <v>6127</v>
          </cell>
          <cell r="G85">
            <v>5961</v>
          </cell>
          <cell r="H85">
            <v>6325</v>
          </cell>
          <cell r="I85">
            <v>5891</v>
          </cell>
          <cell r="J85">
            <v>5917</v>
          </cell>
          <cell r="K85">
            <v>5705</v>
          </cell>
          <cell r="L85">
            <v>6054</v>
          </cell>
          <cell r="M85">
            <v>5900</v>
          </cell>
          <cell r="Q85">
            <v>3.5404387688277666E-2</v>
          </cell>
          <cell r="R85">
            <v>865</v>
          </cell>
          <cell r="S85">
            <v>448935</v>
          </cell>
          <cell r="T85">
            <v>128</v>
          </cell>
          <cell r="U85">
            <v>338</v>
          </cell>
          <cell r="V85">
            <v>594</v>
          </cell>
          <cell r="W85">
            <v>865</v>
          </cell>
          <cell r="X85">
            <v>66432</v>
          </cell>
          <cell r="Y85">
            <v>108990</v>
          </cell>
          <cell r="Z85">
            <v>132864</v>
          </cell>
          <cell r="AA85">
            <v>140649</v>
          </cell>
          <cell r="AB85">
            <v>119</v>
          </cell>
          <cell r="AF85">
            <v>61760.999999999993</v>
          </cell>
          <cell r="AJ85">
            <v>448935</v>
          </cell>
          <cell r="AK85">
            <v>3468000</v>
          </cell>
          <cell r="AL85">
            <v>519</v>
          </cell>
          <cell r="AM85">
            <v>24432</v>
          </cell>
          <cell r="AN85">
            <v>23567</v>
          </cell>
          <cell r="AO85">
            <v>18413</v>
          </cell>
          <cell r="AP85">
            <v>17676</v>
          </cell>
          <cell r="AQ85">
            <v>9</v>
          </cell>
        </row>
        <row r="86">
          <cell r="D86" t="str">
            <v>E08000003</v>
          </cell>
          <cell r="E86">
            <v>15549</v>
          </cell>
          <cell r="F86">
            <v>16050</v>
          </cell>
          <cell r="G86">
            <v>15660</v>
          </cell>
          <cell r="H86">
            <v>16569</v>
          </cell>
          <cell r="I86">
            <v>15059</v>
          </cell>
          <cell r="J86">
            <v>15489</v>
          </cell>
          <cell r="K86">
            <v>15112</v>
          </cell>
          <cell r="L86">
            <v>15989</v>
          </cell>
          <cell r="M86">
            <v>15810</v>
          </cell>
          <cell r="Q86">
            <v>3.4138622548098012E-2</v>
          </cell>
          <cell r="R86">
            <v>2179</v>
          </cell>
          <cell r="S86">
            <v>3246710</v>
          </cell>
          <cell r="T86">
            <v>490</v>
          </cell>
          <cell r="U86">
            <v>1051</v>
          </cell>
          <cell r="V86">
            <v>1599</v>
          </cell>
          <cell r="W86">
            <v>2179</v>
          </cell>
          <cell r="X86">
            <v>730100</v>
          </cell>
          <cell r="Y86">
            <v>835890</v>
          </cell>
          <cell r="Z86">
            <v>816520</v>
          </cell>
          <cell r="AA86">
            <v>864200</v>
          </cell>
          <cell r="AB86">
            <v>-261</v>
          </cell>
          <cell r="AF86">
            <v>0</v>
          </cell>
          <cell r="AJ86">
            <v>3246710</v>
          </cell>
          <cell r="AK86">
            <v>10878000</v>
          </cell>
          <cell r="AL86">
            <v>1490</v>
          </cell>
          <cell r="AM86">
            <v>63828</v>
          </cell>
          <cell r="AN86">
            <v>61649</v>
          </cell>
          <cell r="AO86">
            <v>48279</v>
          </cell>
          <cell r="AP86">
            <v>46590</v>
          </cell>
          <cell r="AQ86">
            <v>751</v>
          </cell>
        </row>
        <row r="87">
          <cell r="D87" t="str">
            <v>E06000035</v>
          </cell>
          <cell r="E87">
            <v>6207</v>
          </cell>
          <cell r="F87">
            <v>5889</v>
          </cell>
          <cell r="G87">
            <v>5807</v>
          </cell>
          <cell r="H87">
            <v>6282</v>
          </cell>
          <cell r="I87">
            <v>6157</v>
          </cell>
          <cell r="J87">
            <v>5842</v>
          </cell>
          <cell r="K87">
            <v>5761</v>
          </cell>
          <cell r="L87">
            <v>6232</v>
          </cell>
          <cell r="M87">
            <v>6212</v>
          </cell>
          <cell r="Q87">
            <v>7.980152987388878E-3</v>
          </cell>
          <cell r="R87">
            <v>193</v>
          </cell>
          <cell r="S87">
            <v>287570</v>
          </cell>
          <cell r="T87">
            <v>50</v>
          </cell>
          <cell r="U87">
            <v>97</v>
          </cell>
          <cell r="V87">
            <v>143</v>
          </cell>
          <cell r="W87">
            <v>193</v>
          </cell>
          <cell r="X87">
            <v>74500</v>
          </cell>
          <cell r="Y87">
            <v>70030</v>
          </cell>
          <cell r="Z87">
            <v>68540</v>
          </cell>
          <cell r="AA87">
            <v>74500</v>
          </cell>
          <cell r="AB87">
            <v>-5</v>
          </cell>
          <cell r="AF87">
            <v>0</v>
          </cell>
          <cell r="AJ87">
            <v>287570</v>
          </cell>
          <cell r="AK87">
            <v>4669000</v>
          </cell>
          <cell r="AL87">
            <v>1490</v>
          </cell>
          <cell r="AM87">
            <v>24185</v>
          </cell>
          <cell r="AN87">
            <v>23992</v>
          </cell>
          <cell r="AO87">
            <v>17978</v>
          </cell>
          <cell r="AP87">
            <v>17835</v>
          </cell>
          <cell r="AQ87">
            <v>55</v>
          </cell>
        </row>
        <row r="88">
          <cell r="D88" t="str">
            <v>E09000024</v>
          </cell>
          <cell r="E88">
            <v>4212</v>
          </cell>
          <cell r="F88">
            <v>4320</v>
          </cell>
          <cell r="G88">
            <v>4404</v>
          </cell>
          <cell r="H88">
            <v>4495</v>
          </cell>
          <cell r="I88">
            <v>4507</v>
          </cell>
          <cell r="J88">
            <v>4556</v>
          </cell>
          <cell r="K88">
            <v>4403</v>
          </cell>
          <cell r="L88">
            <v>4494</v>
          </cell>
          <cell r="M88">
            <v>4184</v>
          </cell>
          <cell r="Q88">
            <v>-3.0348230164649187E-2</v>
          </cell>
          <cell r="R88">
            <v>-529</v>
          </cell>
          <cell r="S88">
            <v>0</v>
          </cell>
          <cell r="T88">
            <v>-295</v>
          </cell>
          <cell r="U88">
            <v>-531</v>
          </cell>
          <cell r="V88">
            <v>-530</v>
          </cell>
          <cell r="W88">
            <v>-529</v>
          </cell>
          <cell r="X88">
            <v>0</v>
          </cell>
          <cell r="Y88">
            <v>0</v>
          </cell>
          <cell r="Z88">
            <v>0</v>
          </cell>
          <cell r="AA88">
            <v>0</v>
          </cell>
          <cell r="AB88">
            <v>28</v>
          </cell>
          <cell r="AF88">
            <v>0</v>
          </cell>
          <cell r="AJ88">
            <v>0</v>
          </cell>
          <cell r="AK88">
            <v>3253000</v>
          </cell>
          <cell r="AL88">
            <v>1490</v>
          </cell>
          <cell r="AM88">
            <v>17431</v>
          </cell>
          <cell r="AN88">
            <v>17960</v>
          </cell>
          <cell r="AO88">
            <v>13219</v>
          </cell>
          <cell r="AP88">
            <v>13453</v>
          </cell>
          <cell r="AQ88">
            <v>-323</v>
          </cell>
        </row>
        <row r="89">
          <cell r="D89" t="str">
            <v>E06000002</v>
          </cell>
          <cell r="E89">
            <v>4232</v>
          </cell>
          <cell r="F89">
            <v>4197</v>
          </cell>
          <cell r="G89">
            <v>3924</v>
          </cell>
          <cell r="H89">
            <v>4079</v>
          </cell>
          <cell r="I89">
            <v>4083</v>
          </cell>
          <cell r="J89">
            <v>4054</v>
          </cell>
          <cell r="K89">
            <v>3783</v>
          </cell>
          <cell r="L89">
            <v>3933</v>
          </cell>
          <cell r="M89">
            <v>3782</v>
          </cell>
          <cell r="Q89">
            <v>3.5236124634858812E-2</v>
          </cell>
          <cell r="R89">
            <v>579</v>
          </cell>
          <cell r="S89">
            <v>862710</v>
          </cell>
          <cell r="T89">
            <v>149</v>
          </cell>
          <cell r="U89">
            <v>292</v>
          </cell>
          <cell r="V89">
            <v>433</v>
          </cell>
          <cell r="W89">
            <v>579</v>
          </cell>
          <cell r="X89">
            <v>222010</v>
          </cell>
          <cell r="Y89">
            <v>213070</v>
          </cell>
          <cell r="Z89">
            <v>210090</v>
          </cell>
          <cell r="AA89">
            <v>217540</v>
          </cell>
          <cell r="AB89">
            <v>450</v>
          </cell>
          <cell r="AF89">
            <v>222010</v>
          </cell>
          <cell r="AJ89">
            <v>862710</v>
          </cell>
          <cell r="AK89">
            <v>3014000</v>
          </cell>
          <cell r="AL89">
            <v>1490</v>
          </cell>
          <cell r="AM89">
            <v>16432</v>
          </cell>
          <cell r="AN89">
            <v>15853</v>
          </cell>
          <cell r="AO89">
            <v>12200</v>
          </cell>
          <cell r="AP89">
            <v>11770</v>
          </cell>
          <cell r="AQ89">
            <v>-301</v>
          </cell>
        </row>
        <row r="90">
          <cell r="D90" t="str">
            <v>E06000042</v>
          </cell>
          <cell r="E90">
            <v>6611</v>
          </cell>
          <cell r="F90">
            <v>6675</v>
          </cell>
          <cell r="G90">
            <v>6119</v>
          </cell>
          <cell r="H90">
            <v>6362</v>
          </cell>
          <cell r="I90">
            <v>6398</v>
          </cell>
          <cell r="J90">
            <v>6442</v>
          </cell>
          <cell r="K90">
            <v>5890</v>
          </cell>
          <cell r="L90">
            <v>6133</v>
          </cell>
          <cell r="M90">
            <v>6231</v>
          </cell>
          <cell r="Q90">
            <v>3.5083634105638993E-2</v>
          </cell>
          <cell r="R90">
            <v>904</v>
          </cell>
          <cell r="S90">
            <v>1346960</v>
          </cell>
          <cell r="T90">
            <v>213</v>
          </cell>
          <cell r="U90">
            <v>446</v>
          </cell>
          <cell r="V90">
            <v>675</v>
          </cell>
          <cell r="W90">
            <v>904</v>
          </cell>
          <cell r="X90">
            <v>317370</v>
          </cell>
          <cell r="Y90">
            <v>347170</v>
          </cell>
          <cell r="Z90">
            <v>341210</v>
          </cell>
          <cell r="AA90">
            <v>341210</v>
          </cell>
          <cell r="AB90">
            <v>380</v>
          </cell>
          <cell r="AF90">
            <v>317370</v>
          </cell>
          <cell r="AJ90">
            <v>1346960</v>
          </cell>
          <cell r="AK90">
            <v>3887000</v>
          </cell>
          <cell r="AL90">
            <v>1490</v>
          </cell>
          <cell r="AM90">
            <v>25767</v>
          </cell>
          <cell r="AN90">
            <v>24863</v>
          </cell>
          <cell r="AO90">
            <v>19156</v>
          </cell>
          <cell r="AP90">
            <v>18465</v>
          </cell>
          <cell r="AQ90">
            <v>-167</v>
          </cell>
        </row>
        <row r="91">
          <cell r="D91" t="str">
            <v>E08000021</v>
          </cell>
          <cell r="E91">
            <v>7885</v>
          </cell>
          <cell r="F91">
            <v>7815</v>
          </cell>
          <cell r="G91">
            <v>7864</v>
          </cell>
          <cell r="H91">
            <v>8400</v>
          </cell>
          <cell r="I91">
            <v>7743.07</v>
          </cell>
          <cell r="J91">
            <v>7674.33</v>
          </cell>
          <cell r="K91">
            <v>7722.4480000000003</v>
          </cell>
          <cell r="L91">
            <v>8248.7999999999993</v>
          </cell>
          <cell r="M91">
            <v>8046</v>
          </cell>
          <cell r="Q91">
            <v>1.8000000000000082E-2</v>
          </cell>
          <cell r="R91">
            <v>575.35200000000259</v>
          </cell>
          <cell r="S91">
            <v>857274.48000000382</v>
          </cell>
          <cell r="T91">
            <v>141.93000000000029</v>
          </cell>
          <cell r="U91">
            <v>282.60000000000036</v>
          </cell>
          <cell r="V91">
            <v>424.15200000000186</v>
          </cell>
          <cell r="W91">
            <v>575.35200000000259</v>
          </cell>
          <cell r="X91">
            <v>211475.70000000042</v>
          </cell>
          <cell r="Y91">
            <v>209598.3000000001</v>
          </cell>
          <cell r="Z91">
            <v>210912.48000000225</v>
          </cell>
          <cell r="AA91">
            <v>225288.00000000105</v>
          </cell>
          <cell r="AB91">
            <v>-161</v>
          </cell>
          <cell r="AF91">
            <v>0</v>
          </cell>
          <cell r="AJ91">
            <v>857274.48000000382</v>
          </cell>
          <cell r="AK91">
            <v>5759000</v>
          </cell>
          <cell r="AL91">
            <v>1490</v>
          </cell>
          <cell r="AM91">
            <v>31964</v>
          </cell>
          <cell r="AN91">
            <v>31388.647999999997</v>
          </cell>
          <cell r="AO91">
            <v>24079</v>
          </cell>
          <cell r="AP91">
            <v>23645.578000000001</v>
          </cell>
          <cell r="AQ91">
            <v>302.93000000000029</v>
          </cell>
        </row>
        <row r="92">
          <cell r="D92" t="str">
            <v>E09000025</v>
          </cell>
          <cell r="E92">
            <v>8271</v>
          </cell>
          <cell r="F92">
            <v>8119</v>
          </cell>
          <cell r="G92">
            <v>7856</v>
          </cell>
          <cell r="H92">
            <v>8068</v>
          </cell>
          <cell r="I92">
            <v>8148</v>
          </cell>
          <cell r="J92">
            <v>8002</v>
          </cell>
          <cell r="K92">
            <v>7737</v>
          </cell>
          <cell r="L92">
            <v>7943</v>
          </cell>
          <cell r="M92">
            <v>7347</v>
          </cell>
          <cell r="Q92">
            <v>1.4978028099275856E-2</v>
          </cell>
          <cell r="R92">
            <v>484</v>
          </cell>
          <cell r="S92">
            <v>721160</v>
          </cell>
          <cell r="T92">
            <v>123</v>
          </cell>
          <cell r="U92">
            <v>240</v>
          </cell>
          <cell r="V92">
            <v>359</v>
          </cell>
          <cell r="W92">
            <v>484</v>
          </cell>
          <cell r="X92">
            <v>183270</v>
          </cell>
          <cell r="Y92">
            <v>174330</v>
          </cell>
          <cell r="Z92">
            <v>177310</v>
          </cell>
          <cell r="AA92">
            <v>186250</v>
          </cell>
          <cell r="AB92">
            <v>924</v>
          </cell>
          <cell r="AF92">
            <v>183270</v>
          </cell>
          <cell r="AJ92">
            <v>721160</v>
          </cell>
          <cell r="AK92">
            <v>6081000</v>
          </cell>
          <cell r="AL92">
            <v>1490</v>
          </cell>
          <cell r="AM92">
            <v>32314</v>
          </cell>
          <cell r="AN92">
            <v>31830</v>
          </cell>
          <cell r="AO92">
            <v>24043</v>
          </cell>
          <cell r="AP92">
            <v>23682</v>
          </cell>
          <cell r="AQ92">
            <v>-801</v>
          </cell>
        </row>
        <row r="93">
          <cell r="D93" t="str">
            <v>E10000020</v>
          </cell>
          <cell r="E93">
            <v>22905</v>
          </cell>
          <cell r="F93">
            <v>23320</v>
          </cell>
          <cell r="G93">
            <v>23029</v>
          </cell>
          <cell r="H93">
            <v>23835</v>
          </cell>
          <cell r="I93">
            <v>22667</v>
          </cell>
          <cell r="J93">
            <v>22702</v>
          </cell>
          <cell r="K93">
            <v>21812</v>
          </cell>
          <cell r="L93">
            <v>22642</v>
          </cell>
          <cell r="M93">
            <v>23331</v>
          </cell>
          <cell r="Q93">
            <v>3.5084703885528902E-2</v>
          </cell>
          <cell r="R93">
            <v>3266</v>
          </cell>
          <cell r="S93">
            <v>4866340</v>
          </cell>
          <cell r="T93">
            <v>238</v>
          </cell>
          <cell r="U93">
            <v>856</v>
          </cell>
          <cell r="V93">
            <v>2073</v>
          </cell>
          <cell r="W93">
            <v>3266</v>
          </cell>
          <cell r="X93">
            <v>354620</v>
          </cell>
          <cell r="Y93">
            <v>920820</v>
          </cell>
          <cell r="Z93">
            <v>1813330</v>
          </cell>
          <cell r="AA93">
            <v>1777570</v>
          </cell>
          <cell r="AB93">
            <v>-426</v>
          </cell>
          <cell r="AF93">
            <v>0</v>
          </cell>
          <cell r="AJ93">
            <v>4866340</v>
          </cell>
          <cell r="AK93">
            <v>16295000</v>
          </cell>
          <cell r="AL93">
            <v>1490</v>
          </cell>
          <cell r="AM93">
            <v>93089</v>
          </cell>
          <cell r="AN93">
            <v>89823</v>
          </cell>
          <cell r="AO93">
            <v>70184</v>
          </cell>
          <cell r="AP93">
            <v>67156</v>
          </cell>
          <cell r="AQ93">
            <v>664</v>
          </cell>
        </row>
        <row r="94">
          <cell r="D94" t="str">
            <v>E06000012</v>
          </cell>
          <cell r="E94">
            <v>3701</v>
          </cell>
          <cell r="F94">
            <v>3726</v>
          </cell>
          <cell r="G94">
            <v>3734</v>
          </cell>
          <cell r="H94">
            <v>3693</v>
          </cell>
          <cell r="I94">
            <v>3726</v>
          </cell>
          <cell r="J94">
            <v>3629</v>
          </cell>
          <cell r="K94">
            <v>3637</v>
          </cell>
          <cell r="L94">
            <v>3599</v>
          </cell>
          <cell r="M94">
            <v>3723</v>
          </cell>
          <cell r="Q94">
            <v>1.7705668506799516E-2</v>
          </cell>
          <cell r="R94">
            <v>263</v>
          </cell>
          <cell r="S94">
            <v>560716</v>
          </cell>
          <cell r="T94">
            <v>-25</v>
          </cell>
          <cell r="U94">
            <v>72</v>
          </cell>
          <cell r="V94">
            <v>169</v>
          </cell>
          <cell r="W94">
            <v>263</v>
          </cell>
          <cell r="X94">
            <v>0</v>
          </cell>
          <cell r="Y94">
            <v>153504</v>
          </cell>
          <cell r="Z94">
            <v>206804.00000000006</v>
          </cell>
          <cell r="AA94">
            <v>200407.99999999994</v>
          </cell>
          <cell r="AB94">
            <v>-22</v>
          </cell>
          <cell r="AF94">
            <v>0</v>
          </cell>
          <cell r="AJ94">
            <v>560716</v>
          </cell>
          <cell r="AK94">
            <v>3250000</v>
          </cell>
          <cell r="AL94">
            <v>2132</v>
          </cell>
          <cell r="AM94">
            <v>14854</v>
          </cell>
          <cell r="AN94">
            <v>14591</v>
          </cell>
          <cell r="AO94">
            <v>11153</v>
          </cell>
          <cell r="AP94">
            <v>10865</v>
          </cell>
          <cell r="AQ94">
            <v>-3</v>
          </cell>
        </row>
        <row r="95">
          <cell r="D95" t="str">
            <v>E06000013</v>
          </cell>
          <cell r="E95">
            <v>4649</v>
          </cell>
          <cell r="F95">
            <v>4589</v>
          </cell>
          <cell r="G95">
            <v>4515</v>
          </cell>
          <cell r="H95">
            <v>4784</v>
          </cell>
          <cell r="I95">
            <v>4630</v>
          </cell>
          <cell r="J95">
            <v>4491</v>
          </cell>
          <cell r="K95">
            <v>4357</v>
          </cell>
          <cell r="L95">
            <v>4102</v>
          </cell>
          <cell r="M95">
            <v>4376</v>
          </cell>
          <cell r="Q95">
            <v>5.1626476776177377E-2</v>
          </cell>
          <cell r="R95">
            <v>957</v>
          </cell>
          <cell r="S95">
            <v>1425930</v>
          </cell>
          <cell r="T95">
            <v>19</v>
          </cell>
          <cell r="U95">
            <v>117</v>
          </cell>
          <cell r="V95">
            <v>275</v>
          </cell>
          <cell r="W95">
            <v>957</v>
          </cell>
          <cell r="X95">
            <v>28310</v>
          </cell>
          <cell r="Y95">
            <v>146020</v>
          </cell>
          <cell r="Z95">
            <v>235420</v>
          </cell>
          <cell r="AA95">
            <v>1016180</v>
          </cell>
          <cell r="AB95">
            <v>273</v>
          </cell>
          <cell r="AF95">
            <v>28310</v>
          </cell>
          <cell r="AJ95">
            <v>1425930</v>
          </cell>
          <cell r="AK95">
            <v>3181000</v>
          </cell>
          <cell r="AL95">
            <v>1490</v>
          </cell>
          <cell r="AM95">
            <v>18537</v>
          </cell>
          <cell r="AN95">
            <v>17580</v>
          </cell>
          <cell r="AO95">
            <v>13888</v>
          </cell>
          <cell r="AP95">
            <v>12950</v>
          </cell>
          <cell r="AQ95">
            <v>-254</v>
          </cell>
        </row>
        <row r="96">
          <cell r="D96" t="str">
            <v>E06000024</v>
          </cell>
          <cell r="E96">
            <v>4765</v>
          </cell>
          <cell r="F96">
            <v>4974</v>
          </cell>
          <cell r="G96">
            <v>4832</v>
          </cell>
          <cell r="H96">
            <v>4850</v>
          </cell>
          <cell r="I96">
            <v>4603</v>
          </cell>
          <cell r="J96">
            <v>4931</v>
          </cell>
          <cell r="K96">
            <v>4655</v>
          </cell>
          <cell r="L96">
            <v>4673</v>
          </cell>
          <cell r="M96">
            <v>4179</v>
          </cell>
          <cell r="Q96">
            <v>2.8783275835435867E-2</v>
          </cell>
          <cell r="R96">
            <v>559</v>
          </cell>
          <cell r="S96">
            <v>832910</v>
          </cell>
          <cell r="T96">
            <v>162</v>
          </cell>
          <cell r="U96">
            <v>205</v>
          </cell>
          <cell r="V96">
            <v>382</v>
          </cell>
          <cell r="W96">
            <v>559</v>
          </cell>
          <cell r="X96">
            <v>241380</v>
          </cell>
          <cell r="Y96">
            <v>64070</v>
          </cell>
          <cell r="Z96">
            <v>263730</v>
          </cell>
          <cell r="AA96">
            <v>263730</v>
          </cell>
          <cell r="AB96">
            <v>586</v>
          </cell>
          <cell r="AF96">
            <v>241380</v>
          </cell>
          <cell r="AJ96">
            <v>832910</v>
          </cell>
          <cell r="AK96">
            <v>3822000</v>
          </cell>
          <cell r="AL96">
            <v>1490</v>
          </cell>
          <cell r="AM96">
            <v>19421</v>
          </cell>
          <cell r="AN96">
            <v>18862</v>
          </cell>
          <cell r="AO96">
            <v>14656</v>
          </cell>
          <cell r="AP96">
            <v>14259</v>
          </cell>
          <cell r="AQ96">
            <v>-424</v>
          </cell>
        </row>
        <row r="97">
          <cell r="D97" t="str">
            <v>E08000022</v>
          </cell>
          <cell r="E97">
            <v>6233</v>
          </cell>
          <cell r="F97">
            <v>6920</v>
          </cell>
          <cell r="G97">
            <v>7339</v>
          </cell>
          <cell r="H97">
            <v>7609</v>
          </cell>
          <cell r="I97">
            <v>6015</v>
          </cell>
          <cell r="J97">
            <v>6678</v>
          </cell>
          <cell r="K97">
            <v>7082</v>
          </cell>
          <cell r="L97">
            <v>7343</v>
          </cell>
          <cell r="M97">
            <v>7334</v>
          </cell>
          <cell r="Q97">
            <v>3.4980961531618095E-2</v>
          </cell>
          <cell r="R97">
            <v>983</v>
          </cell>
          <cell r="S97">
            <v>1464670</v>
          </cell>
          <cell r="T97">
            <v>218</v>
          </cell>
          <cell r="U97">
            <v>460</v>
          </cell>
          <cell r="V97">
            <v>717</v>
          </cell>
          <cell r="W97">
            <v>983</v>
          </cell>
          <cell r="X97">
            <v>324820</v>
          </cell>
          <cell r="Y97">
            <v>360580</v>
          </cell>
          <cell r="Z97">
            <v>382930</v>
          </cell>
          <cell r="AA97">
            <v>396340</v>
          </cell>
          <cell r="AB97">
            <v>-1101</v>
          </cell>
          <cell r="AF97">
            <v>0</v>
          </cell>
          <cell r="AJ97">
            <v>1464670</v>
          </cell>
          <cell r="AK97">
            <v>4403000</v>
          </cell>
          <cell r="AL97">
            <v>1490</v>
          </cell>
          <cell r="AM97">
            <v>28101</v>
          </cell>
          <cell r="AN97">
            <v>27118</v>
          </cell>
          <cell r="AO97">
            <v>21868</v>
          </cell>
          <cell r="AP97">
            <v>21103</v>
          </cell>
          <cell r="AQ97">
            <v>1319</v>
          </cell>
        </row>
        <row r="98">
          <cell r="D98" t="str">
            <v>E10000023</v>
          </cell>
          <cell r="E98">
            <v>15122</v>
          </cell>
          <cell r="F98">
            <v>14976</v>
          </cell>
          <cell r="G98">
            <v>14831</v>
          </cell>
          <cell r="H98">
            <v>15944</v>
          </cell>
          <cell r="I98">
            <v>15637</v>
          </cell>
          <cell r="J98">
            <v>14627</v>
          </cell>
          <cell r="K98">
            <v>13224</v>
          </cell>
          <cell r="L98">
            <v>13880</v>
          </cell>
          <cell r="M98">
            <v>15637</v>
          </cell>
          <cell r="Q98">
            <v>5.7578893762423408E-2</v>
          </cell>
          <cell r="R98">
            <v>3505</v>
          </cell>
          <cell r="S98">
            <v>2062797.65</v>
          </cell>
          <cell r="T98">
            <v>-515</v>
          </cell>
          <cell r="U98">
            <v>-166</v>
          </cell>
          <cell r="V98">
            <v>1441</v>
          </cell>
          <cell r="W98">
            <v>3505</v>
          </cell>
          <cell r="X98">
            <v>0</v>
          </cell>
          <cell r="Y98">
            <v>0</v>
          </cell>
          <cell r="Z98">
            <v>848071.72999999986</v>
          </cell>
          <cell r="AA98">
            <v>1214725.92</v>
          </cell>
          <cell r="AB98">
            <v>-515</v>
          </cell>
          <cell r="AF98">
            <v>0</v>
          </cell>
          <cell r="AJ98">
            <v>2062797.65</v>
          </cell>
          <cell r="AK98">
            <v>10524000</v>
          </cell>
          <cell r="AL98">
            <v>588.53</v>
          </cell>
          <cell r="AM98">
            <v>60873</v>
          </cell>
          <cell r="AN98">
            <v>57368</v>
          </cell>
          <cell r="AO98">
            <v>45751</v>
          </cell>
          <cell r="AP98">
            <v>41731</v>
          </cell>
          <cell r="AQ98">
            <v>0</v>
          </cell>
        </row>
        <row r="99">
          <cell r="D99" t="str">
            <v>E10000021</v>
          </cell>
          <cell r="E99">
            <v>17246</v>
          </cell>
          <cell r="F99">
            <v>18099</v>
          </cell>
          <cell r="G99">
            <v>17770</v>
          </cell>
          <cell r="H99">
            <v>19279</v>
          </cell>
          <cell r="I99">
            <v>17541</v>
          </cell>
          <cell r="J99">
            <v>17040</v>
          </cell>
          <cell r="K99">
            <v>16866</v>
          </cell>
          <cell r="L99">
            <v>18413</v>
          </cell>
          <cell r="M99">
            <v>18287</v>
          </cell>
          <cell r="Q99">
            <v>3.5002900792883387E-2</v>
          </cell>
          <cell r="R99">
            <v>2534</v>
          </cell>
          <cell r="S99">
            <v>5889016</v>
          </cell>
          <cell r="T99">
            <v>-295</v>
          </cell>
          <cell r="U99">
            <v>764</v>
          </cell>
          <cell r="V99">
            <v>1668</v>
          </cell>
          <cell r="W99">
            <v>2534</v>
          </cell>
          <cell r="X99">
            <v>0</v>
          </cell>
          <cell r="Y99">
            <v>1775536.0000000002</v>
          </cell>
          <cell r="Z99">
            <v>2100896</v>
          </cell>
          <cell r="AA99">
            <v>2012584</v>
          </cell>
          <cell r="AB99">
            <v>-1041</v>
          </cell>
          <cell r="AF99">
            <v>0</v>
          </cell>
          <cell r="AJ99">
            <v>5889016</v>
          </cell>
          <cell r="AK99">
            <v>11735000</v>
          </cell>
          <cell r="AL99">
            <v>2324</v>
          </cell>
          <cell r="AM99">
            <v>72394</v>
          </cell>
          <cell r="AN99">
            <v>69860</v>
          </cell>
          <cell r="AO99">
            <v>55148</v>
          </cell>
          <cell r="AP99">
            <v>52319</v>
          </cell>
          <cell r="AQ99">
            <v>746</v>
          </cell>
        </row>
        <row r="100">
          <cell r="D100" t="str">
            <v>E06000057</v>
          </cell>
          <cell r="E100">
            <v>8780</v>
          </cell>
          <cell r="F100">
            <v>8063</v>
          </cell>
          <cell r="G100">
            <v>8147</v>
          </cell>
          <cell r="H100">
            <v>7891</v>
          </cell>
          <cell r="I100">
            <v>8220</v>
          </cell>
          <cell r="J100">
            <v>7836.4</v>
          </cell>
          <cell r="K100">
            <v>7836.4</v>
          </cell>
          <cell r="L100">
            <v>7836.4</v>
          </cell>
          <cell r="M100">
            <v>9958</v>
          </cell>
          <cell r="Q100">
            <v>3.5029348255831726E-2</v>
          </cell>
          <cell r="R100">
            <v>1151.8000000000029</v>
          </cell>
          <cell r="S100">
            <v>2975010.4668816677</v>
          </cell>
          <cell r="T100">
            <v>560</v>
          </cell>
          <cell r="U100">
            <v>786.60000000000036</v>
          </cell>
          <cell r="V100">
            <v>1097.2000000000007</v>
          </cell>
          <cell r="W100">
            <v>1151.8000000000029</v>
          </cell>
          <cell r="X100">
            <v>1446436.7611162786</v>
          </cell>
          <cell r="Y100">
            <v>585290.30369455228</v>
          </cell>
          <cell r="Z100">
            <v>802255.81786199403</v>
          </cell>
          <cell r="AA100">
            <v>141027.58420884283</v>
          </cell>
          <cell r="AB100">
            <v>-1178</v>
          </cell>
          <cell r="AF100">
            <v>0</v>
          </cell>
          <cell r="AJ100">
            <v>2975010.4668816677</v>
          </cell>
          <cell r="AK100">
            <v>6436000</v>
          </cell>
          <cell r="AL100">
            <v>2582.9227877076405</v>
          </cell>
          <cell r="AM100">
            <v>32881</v>
          </cell>
          <cell r="AN100">
            <v>31729.199999999997</v>
          </cell>
          <cell r="AO100">
            <v>24101</v>
          </cell>
          <cell r="AP100">
            <v>23509.199999999997</v>
          </cell>
          <cell r="AQ100">
            <v>1738</v>
          </cell>
        </row>
        <row r="101">
          <cell r="D101" t="str">
            <v>E06000018</v>
          </cell>
          <cell r="E101">
            <v>7359</v>
          </cell>
          <cell r="F101">
            <v>7716</v>
          </cell>
          <cell r="G101">
            <v>7574</v>
          </cell>
          <cell r="H101">
            <v>7537</v>
          </cell>
          <cell r="I101">
            <v>7117</v>
          </cell>
          <cell r="J101">
            <v>7593</v>
          </cell>
          <cell r="K101">
            <v>7453</v>
          </cell>
          <cell r="L101">
            <v>7416</v>
          </cell>
          <cell r="M101">
            <v>7218</v>
          </cell>
          <cell r="Q101">
            <v>2.0108659643543365E-2</v>
          </cell>
          <cell r="R101">
            <v>607</v>
          </cell>
          <cell r="S101">
            <v>904430</v>
          </cell>
          <cell r="T101">
            <v>242</v>
          </cell>
          <cell r="U101">
            <v>365</v>
          </cell>
          <cell r="V101">
            <v>486</v>
          </cell>
          <cell r="W101">
            <v>607</v>
          </cell>
          <cell r="X101">
            <v>360580</v>
          </cell>
          <cell r="Y101">
            <v>183270</v>
          </cell>
          <cell r="Z101">
            <v>180290</v>
          </cell>
          <cell r="AA101">
            <v>180290</v>
          </cell>
          <cell r="AB101">
            <v>141</v>
          </cell>
          <cell r="AF101">
            <v>210090</v>
          </cell>
          <cell r="AJ101">
            <v>904430</v>
          </cell>
          <cell r="AK101">
            <v>6191000</v>
          </cell>
          <cell r="AL101">
            <v>1490</v>
          </cell>
          <cell r="AM101">
            <v>30186</v>
          </cell>
          <cell r="AN101">
            <v>29579</v>
          </cell>
          <cell r="AO101">
            <v>22827</v>
          </cell>
          <cell r="AP101">
            <v>22462</v>
          </cell>
          <cell r="AQ101">
            <v>101</v>
          </cell>
        </row>
        <row r="102">
          <cell r="D102" t="str">
            <v>E10000024</v>
          </cell>
          <cell r="E102">
            <v>18148</v>
          </cell>
          <cell r="F102">
            <v>21005</v>
          </cell>
          <cell r="G102">
            <v>21032</v>
          </cell>
          <cell r="H102">
            <v>21504</v>
          </cell>
          <cell r="I102">
            <v>20836</v>
          </cell>
          <cell r="J102">
            <v>21517</v>
          </cell>
          <cell r="K102">
            <v>21588</v>
          </cell>
          <cell r="L102">
            <v>21938</v>
          </cell>
          <cell r="M102">
            <v>20925</v>
          </cell>
          <cell r="Q102">
            <v>-5.1292095630990707E-2</v>
          </cell>
          <cell r="R102">
            <v>-4190</v>
          </cell>
          <cell r="S102">
            <v>0</v>
          </cell>
          <cell r="T102">
            <v>-2688</v>
          </cell>
          <cell r="U102">
            <v>-3200</v>
          </cell>
          <cell r="V102">
            <v>-3756</v>
          </cell>
          <cell r="W102">
            <v>-4190</v>
          </cell>
          <cell r="X102">
            <v>0</v>
          </cell>
          <cell r="Y102">
            <v>0</v>
          </cell>
          <cell r="Z102">
            <v>0</v>
          </cell>
          <cell r="AA102">
            <v>0</v>
          </cell>
          <cell r="AB102">
            <v>-2777</v>
          </cell>
          <cell r="AF102">
            <v>0</v>
          </cell>
          <cell r="AJ102">
            <v>0</v>
          </cell>
          <cell r="AK102">
            <v>14375000</v>
          </cell>
          <cell r="AL102">
            <v>1490</v>
          </cell>
          <cell r="AM102">
            <v>81689</v>
          </cell>
          <cell r="AN102">
            <v>85879</v>
          </cell>
          <cell r="AO102">
            <v>63541</v>
          </cell>
          <cell r="AP102">
            <v>65043</v>
          </cell>
          <cell r="AQ102">
            <v>89</v>
          </cell>
        </row>
        <row r="103">
          <cell r="D103" t="str">
            <v>E08000004</v>
          </cell>
          <cell r="E103">
            <v>7329</v>
          </cell>
          <cell r="F103">
            <v>7191</v>
          </cell>
          <cell r="G103">
            <v>7434</v>
          </cell>
          <cell r="H103">
            <v>7615</v>
          </cell>
          <cell r="I103">
            <v>6974</v>
          </cell>
          <cell r="J103">
            <v>7438</v>
          </cell>
          <cell r="K103">
            <v>7253</v>
          </cell>
          <cell r="L103">
            <v>7904</v>
          </cell>
          <cell r="M103">
            <v>6974</v>
          </cell>
          <cell r="Q103">
            <v>0</v>
          </cell>
          <cell r="R103">
            <v>0</v>
          </cell>
          <cell r="S103">
            <v>0</v>
          </cell>
          <cell r="T103">
            <v>355</v>
          </cell>
          <cell r="U103">
            <v>108</v>
          </cell>
          <cell r="V103">
            <v>289</v>
          </cell>
          <cell r="W103">
            <v>0</v>
          </cell>
          <cell r="X103">
            <v>0</v>
          </cell>
          <cell r="Y103">
            <v>0</v>
          </cell>
          <cell r="Z103">
            <v>0</v>
          </cell>
          <cell r="AA103">
            <v>0</v>
          </cell>
          <cell r="AB103">
            <v>355</v>
          </cell>
          <cell r="AF103">
            <v>0</v>
          </cell>
          <cell r="AJ103">
            <v>0</v>
          </cell>
          <cell r="AK103">
            <v>4635000</v>
          </cell>
          <cell r="AL103">
            <v>1490</v>
          </cell>
          <cell r="AM103">
            <v>29569</v>
          </cell>
          <cell r="AN103">
            <v>29569</v>
          </cell>
          <cell r="AO103">
            <v>22240</v>
          </cell>
          <cell r="AP103">
            <v>22595</v>
          </cell>
          <cell r="AQ103">
            <v>0</v>
          </cell>
        </row>
        <row r="104">
          <cell r="D104" t="str">
            <v>E10000025</v>
          </cell>
          <cell r="E104">
            <v>12787.513694163656</v>
          </cell>
          <cell r="F104">
            <v>13626.37296364784</v>
          </cell>
          <cell r="G104">
            <v>13509.299157833906</v>
          </cell>
          <cell r="H104">
            <v>13849.322211241331</v>
          </cell>
          <cell r="I104">
            <v>12825.18091864292</v>
          </cell>
          <cell r="J104">
            <v>13299.754012645199</v>
          </cell>
          <cell r="K104">
            <v>13299.754012645199</v>
          </cell>
          <cell r="L104">
            <v>13299</v>
          </cell>
          <cell r="M104">
            <v>12825.18091864292</v>
          </cell>
          <cell r="Q104">
            <v>1.9504745481259592E-2</v>
          </cell>
          <cell r="R104">
            <v>1048.8190829534142</v>
          </cell>
          <cell r="S104">
            <v>1562740.4336005871</v>
          </cell>
          <cell r="T104">
            <v>-37.667224479264405</v>
          </cell>
          <cell r="U104">
            <v>288.95172652338078</v>
          </cell>
          <cell r="V104">
            <v>498.49687171208643</v>
          </cell>
          <cell r="W104">
            <v>1048.8190829534142</v>
          </cell>
          <cell r="X104">
            <v>0</v>
          </cell>
          <cell r="Y104">
            <v>430538.0725198373</v>
          </cell>
          <cell r="Z104">
            <v>312222.2663311715</v>
          </cell>
          <cell r="AA104">
            <v>819980.09474957827</v>
          </cell>
          <cell r="AB104">
            <v>-37.667224479264405</v>
          </cell>
          <cell r="AF104">
            <v>0</v>
          </cell>
          <cell r="AJ104">
            <v>1562740.4336005871</v>
          </cell>
          <cell r="AK104">
            <v>9797000</v>
          </cell>
          <cell r="AL104">
            <v>1490</v>
          </cell>
          <cell r="AM104">
            <v>53772.508026886731</v>
          </cell>
          <cell r="AN104">
            <v>52723.688943933317</v>
          </cell>
          <cell r="AO104">
            <v>40984.994332723072</v>
          </cell>
          <cell r="AP104">
            <v>39898.508025290401</v>
          </cell>
          <cell r="AQ104">
            <v>0</v>
          </cell>
        </row>
        <row r="105">
          <cell r="D105" t="str">
            <v>E06000031</v>
          </cell>
          <cell r="E105">
            <v>4295</v>
          </cell>
          <cell r="F105">
            <v>4454</v>
          </cell>
          <cell r="G105">
            <v>4372</v>
          </cell>
          <cell r="H105">
            <v>4580</v>
          </cell>
          <cell r="I105">
            <v>4250</v>
          </cell>
          <cell r="J105">
            <v>4412</v>
          </cell>
          <cell r="K105">
            <v>4329</v>
          </cell>
          <cell r="L105">
            <v>4535</v>
          </cell>
          <cell r="M105">
            <v>4281</v>
          </cell>
          <cell r="Q105">
            <v>9.8864470933845549E-3</v>
          </cell>
          <cell r="R105">
            <v>175</v>
          </cell>
          <cell r="S105">
            <v>260750</v>
          </cell>
          <cell r="T105">
            <v>45</v>
          </cell>
          <cell r="U105">
            <v>87</v>
          </cell>
          <cell r="V105">
            <v>130</v>
          </cell>
          <cell r="W105">
            <v>175</v>
          </cell>
          <cell r="X105">
            <v>67050</v>
          </cell>
          <cell r="Y105">
            <v>62580</v>
          </cell>
          <cell r="Z105">
            <v>64070</v>
          </cell>
          <cell r="AA105">
            <v>67050</v>
          </cell>
          <cell r="AB105">
            <v>14</v>
          </cell>
          <cell r="AF105">
            <v>20860</v>
          </cell>
          <cell r="AJ105">
            <v>260750</v>
          </cell>
          <cell r="AK105">
            <v>3106000</v>
          </cell>
          <cell r="AL105">
            <v>1490</v>
          </cell>
          <cell r="AM105">
            <v>17701</v>
          </cell>
          <cell r="AN105">
            <v>17526</v>
          </cell>
          <cell r="AO105">
            <v>13406</v>
          </cell>
          <cell r="AP105">
            <v>13276</v>
          </cell>
          <cell r="AQ105">
            <v>31</v>
          </cell>
        </row>
        <row r="106">
          <cell r="D106" t="str">
            <v>E06000026</v>
          </cell>
          <cell r="E106">
            <v>6797</v>
          </cell>
          <cell r="F106">
            <v>6739</v>
          </cell>
          <cell r="G106">
            <v>6843</v>
          </cell>
          <cell r="H106">
            <v>7025</v>
          </cell>
          <cell r="I106">
            <v>6706</v>
          </cell>
          <cell r="J106">
            <v>6444</v>
          </cell>
          <cell r="K106">
            <v>6510</v>
          </cell>
          <cell r="L106">
            <v>6785</v>
          </cell>
          <cell r="M106">
            <v>6990</v>
          </cell>
          <cell r="Q106">
            <v>3.4994891256750836E-2</v>
          </cell>
          <cell r="R106">
            <v>959</v>
          </cell>
          <cell r="S106">
            <v>1428910</v>
          </cell>
          <cell r="T106">
            <v>91</v>
          </cell>
          <cell r="U106">
            <v>386</v>
          </cell>
          <cell r="V106">
            <v>719</v>
          </cell>
          <cell r="W106">
            <v>959</v>
          </cell>
          <cell r="X106">
            <v>135590</v>
          </cell>
          <cell r="Y106">
            <v>439550</v>
          </cell>
          <cell r="Z106">
            <v>496170</v>
          </cell>
          <cell r="AA106">
            <v>357600</v>
          </cell>
          <cell r="AB106">
            <v>-193</v>
          </cell>
          <cell r="AF106">
            <v>0</v>
          </cell>
          <cell r="AJ106">
            <v>1428910</v>
          </cell>
          <cell r="AK106">
            <v>5130000</v>
          </cell>
          <cell r="AL106">
            <v>1490</v>
          </cell>
          <cell r="AM106">
            <v>27404</v>
          </cell>
          <cell r="AN106">
            <v>26445</v>
          </cell>
          <cell r="AO106">
            <v>20607</v>
          </cell>
          <cell r="AP106">
            <v>19739</v>
          </cell>
          <cell r="AQ106">
            <v>284</v>
          </cell>
        </row>
        <row r="107">
          <cell r="D107" t="str">
            <v>E06000044</v>
          </cell>
          <cell r="E107">
            <v>4716</v>
          </cell>
          <cell r="F107">
            <v>4712</v>
          </cell>
          <cell r="G107">
            <v>4846</v>
          </cell>
          <cell r="H107">
            <v>4876</v>
          </cell>
          <cell r="I107">
            <v>4928</v>
          </cell>
          <cell r="J107">
            <v>4918</v>
          </cell>
          <cell r="K107">
            <v>4823</v>
          </cell>
          <cell r="L107">
            <v>5120</v>
          </cell>
          <cell r="M107">
            <v>4415</v>
          </cell>
          <cell r="Q107">
            <v>-3.3368146214099219E-2</v>
          </cell>
          <cell r="R107">
            <v>-639</v>
          </cell>
          <cell r="S107">
            <v>0</v>
          </cell>
          <cell r="T107">
            <v>-212</v>
          </cell>
          <cell r="U107">
            <v>-418</v>
          </cell>
          <cell r="V107">
            <v>-395</v>
          </cell>
          <cell r="W107">
            <v>-639</v>
          </cell>
          <cell r="X107">
            <v>0</v>
          </cell>
          <cell r="Y107">
            <v>0</v>
          </cell>
          <cell r="Z107">
            <v>0</v>
          </cell>
          <cell r="AA107">
            <v>0</v>
          </cell>
          <cell r="AB107">
            <v>301</v>
          </cell>
          <cell r="AF107">
            <v>0</v>
          </cell>
          <cell r="AJ107">
            <v>0</v>
          </cell>
          <cell r="AK107">
            <v>3772000</v>
          </cell>
          <cell r="AL107">
            <v>1490</v>
          </cell>
          <cell r="AM107">
            <v>19150</v>
          </cell>
          <cell r="AN107">
            <v>19789</v>
          </cell>
          <cell r="AO107">
            <v>14434</v>
          </cell>
          <cell r="AP107">
            <v>14861</v>
          </cell>
          <cell r="AQ107">
            <v>-513</v>
          </cell>
        </row>
        <row r="108">
          <cell r="D108" t="str">
            <v>E06000038</v>
          </cell>
          <cell r="E108">
            <v>2942</v>
          </cell>
          <cell r="F108">
            <v>2916</v>
          </cell>
          <cell r="G108">
            <v>2940</v>
          </cell>
          <cell r="H108">
            <v>3168</v>
          </cell>
          <cell r="I108">
            <v>3148</v>
          </cell>
          <cell r="J108">
            <v>2993</v>
          </cell>
          <cell r="K108">
            <v>2967</v>
          </cell>
          <cell r="L108">
            <v>3247</v>
          </cell>
          <cell r="M108">
            <v>3206</v>
          </cell>
          <cell r="Q108">
            <v>-3.2508774862109312E-2</v>
          </cell>
          <cell r="R108">
            <v>-389</v>
          </cell>
          <cell r="S108">
            <v>0</v>
          </cell>
          <cell r="T108">
            <v>-206</v>
          </cell>
          <cell r="U108">
            <v>-283</v>
          </cell>
          <cell r="V108">
            <v>-310</v>
          </cell>
          <cell r="W108">
            <v>-389</v>
          </cell>
          <cell r="X108">
            <v>0</v>
          </cell>
          <cell r="Y108">
            <v>0</v>
          </cell>
          <cell r="Z108">
            <v>0</v>
          </cell>
          <cell r="AA108">
            <v>0</v>
          </cell>
          <cell r="AB108">
            <v>-264</v>
          </cell>
          <cell r="AF108">
            <v>0</v>
          </cell>
          <cell r="AJ108">
            <v>0</v>
          </cell>
          <cell r="AK108">
            <v>2623000</v>
          </cell>
          <cell r="AL108">
            <v>2307</v>
          </cell>
          <cell r="AM108">
            <v>11966</v>
          </cell>
          <cell r="AN108">
            <v>12355</v>
          </cell>
          <cell r="AO108">
            <v>9024</v>
          </cell>
          <cell r="AP108">
            <v>9207</v>
          </cell>
          <cell r="AQ108">
            <v>58</v>
          </cell>
        </row>
        <row r="109">
          <cell r="D109" t="str">
            <v>E09000026</v>
          </cell>
          <cell r="E109">
            <v>6752.076793297867</v>
          </cell>
          <cell r="F109">
            <v>6854.5556954629628</v>
          </cell>
          <cell r="G109">
            <v>6596.2350619175695</v>
          </cell>
          <cell r="H109">
            <v>7070.7882894751328</v>
          </cell>
          <cell r="I109">
            <v>6549.5144894989307</v>
          </cell>
          <cell r="J109">
            <v>6648.919024599074</v>
          </cell>
          <cell r="K109">
            <v>6398.3480100600427</v>
          </cell>
          <cell r="L109">
            <v>6858.6646407908793</v>
          </cell>
          <cell r="M109">
            <v>6909.5790500995136</v>
          </cell>
          <cell r="Q109">
            <v>2.9999999999999985E-2</v>
          </cell>
          <cell r="R109">
            <v>818.20967520460545</v>
          </cell>
          <cell r="S109">
            <v>1219132.4160548621</v>
          </cell>
          <cell r="T109">
            <v>202.56230379893623</v>
          </cell>
          <cell r="U109">
            <v>408.198974662826</v>
          </cell>
          <cell r="V109">
            <v>606.08602652035188</v>
          </cell>
          <cell r="W109">
            <v>818.20967520460545</v>
          </cell>
          <cell r="X109">
            <v>301817.83266041498</v>
          </cell>
          <cell r="Y109">
            <v>306398.63958719571</v>
          </cell>
          <cell r="Z109">
            <v>294851.70726771362</v>
          </cell>
          <cell r="AA109">
            <v>316064.23653953779</v>
          </cell>
          <cell r="AB109">
            <v>-157.50225680164658</v>
          </cell>
          <cell r="AF109">
            <v>0</v>
          </cell>
          <cell r="AJ109">
            <v>1219132.4160548621</v>
          </cell>
          <cell r="AK109">
            <v>4634000</v>
          </cell>
          <cell r="AL109">
            <v>1490</v>
          </cell>
          <cell r="AM109">
            <v>27273.655840153529</v>
          </cell>
          <cell r="AN109">
            <v>26455.446164948924</v>
          </cell>
          <cell r="AO109">
            <v>20521.579046855666</v>
          </cell>
          <cell r="AP109">
            <v>19905.931675449996</v>
          </cell>
          <cell r="AQ109">
            <v>360.06456060058281</v>
          </cell>
        </row>
        <row r="110">
          <cell r="D110" t="str">
            <v>E06000003</v>
          </cell>
          <cell r="E110">
            <v>3934</v>
          </cell>
          <cell r="F110">
            <v>3902</v>
          </cell>
          <cell r="G110">
            <v>3649</v>
          </cell>
          <cell r="H110">
            <v>3794</v>
          </cell>
          <cell r="I110">
            <v>3802</v>
          </cell>
          <cell r="J110">
            <v>3768</v>
          </cell>
          <cell r="K110">
            <v>3516</v>
          </cell>
          <cell r="L110">
            <v>3658</v>
          </cell>
          <cell r="M110">
            <v>3519</v>
          </cell>
          <cell r="Q110">
            <v>3.5015380587734797E-2</v>
          </cell>
          <cell r="R110">
            <v>535</v>
          </cell>
          <cell r="S110">
            <v>797150</v>
          </cell>
          <cell r="T110">
            <v>132</v>
          </cell>
          <cell r="U110">
            <v>266</v>
          </cell>
          <cell r="V110">
            <v>399</v>
          </cell>
          <cell r="W110">
            <v>535</v>
          </cell>
          <cell r="X110">
            <v>196680</v>
          </cell>
          <cell r="Y110">
            <v>199660</v>
          </cell>
          <cell r="Z110">
            <v>198170</v>
          </cell>
          <cell r="AA110">
            <v>202640</v>
          </cell>
          <cell r="AB110">
            <v>415</v>
          </cell>
          <cell r="AF110">
            <v>196680</v>
          </cell>
          <cell r="AJ110">
            <v>797150</v>
          </cell>
          <cell r="AK110">
            <v>3010000</v>
          </cell>
          <cell r="AL110">
            <v>1490</v>
          </cell>
          <cell r="AM110">
            <v>15279</v>
          </cell>
          <cell r="AN110">
            <v>14744</v>
          </cell>
          <cell r="AO110">
            <v>11345</v>
          </cell>
          <cell r="AP110">
            <v>10942</v>
          </cell>
          <cell r="AQ110">
            <v>-283</v>
          </cell>
        </row>
        <row r="111">
          <cell r="D111" t="str">
            <v>E09000027</v>
          </cell>
          <cell r="E111">
            <v>3433</v>
          </cell>
          <cell r="F111">
            <v>3456</v>
          </cell>
          <cell r="G111">
            <v>3426</v>
          </cell>
          <cell r="H111">
            <v>3663</v>
          </cell>
          <cell r="I111">
            <v>3310</v>
          </cell>
          <cell r="J111">
            <v>3332</v>
          </cell>
          <cell r="K111">
            <v>3306</v>
          </cell>
          <cell r="L111">
            <v>3539</v>
          </cell>
          <cell r="M111">
            <v>3645</v>
          </cell>
          <cell r="Q111">
            <v>3.5126627557590502E-2</v>
          </cell>
          <cell r="R111">
            <v>491</v>
          </cell>
          <cell r="S111">
            <v>731590</v>
          </cell>
          <cell r="T111">
            <v>123</v>
          </cell>
          <cell r="U111">
            <v>247</v>
          </cell>
          <cell r="V111">
            <v>367</v>
          </cell>
          <cell r="W111">
            <v>491</v>
          </cell>
          <cell r="X111">
            <v>183270</v>
          </cell>
          <cell r="Y111">
            <v>184760</v>
          </cell>
          <cell r="Z111">
            <v>178800</v>
          </cell>
          <cell r="AA111">
            <v>184760</v>
          </cell>
          <cell r="AB111">
            <v>-212</v>
          </cell>
          <cell r="AF111">
            <v>0</v>
          </cell>
          <cell r="AJ111">
            <v>731590</v>
          </cell>
          <cell r="AK111">
            <v>3089000</v>
          </cell>
          <cell r="AL111">
            <v>1490</v>
          </cell>
          <cell r="AM111">
            <v>13978</v>
          </cell>
          <cell r="AN111">
            <v>13487</v>
          </cell>
          <cell r="AO111">
            <v>10545</v>
          </cell>
          <cell r="AP111">
            <v>10177</v>
          </cell>
          <cell r="AQ111">
            <v>335</v>
          </cell>
        </row>
        <row r="112">
          <cell r="D112" t="str">
            <v>E08000005</v>
          </cell>
          <cell r="E112">
            <v>6809</v>
          </cell>
          <cell r="F112">
            <v>6271</v>
          </cell>
          <cell r="G112">
            <v>6147</v>
          </cell>
          <cell r="H112">
            <v>6432</v>
          </cell>
          <cell r="I112">
            <v>6622</v>
          </cell>
          <cell r="J112">
            <v>6083</v>
          </cell>
          <cell r="K112">
            <v>5901</v>
          </cell>
          <cell r="L112">
            <v>6143</v>
          </cell>
          <cell r="M112">
            <v>6578</v>
          </cell>
          <cell r="Q112">
            <v>3.5465138937604737E-2</v>
          </cell>
          <cell r="R112">
            <v>910</v>
          </cell>
          <cell r="S112">
            <v>1355900</v>
          </cell>
          <cell r="T112">
            <v>187</v>
          </cell>
          <cell r="U112">
            <v>375</v>
          </cell>
          <cell r="V112">
            <v>621</v>
          </cell>
          <cell r="W112">
            <v>910</v>
          </cell>
          <cell r="X112">
            <v>278630</v>
          </cell>
          <cell r="Y112">
            <v>280120</v>
          </cell>
          <cell r="Z112">
            <v>366540</v>
          </cell>
          <cell r="AA112">
            <v>430610</v>
          </cell>
          <cell r="AB112">
            <v>231</v>
          </cell>
          <cell r="AF112">
            <v>278630</v>
          </cell>
          <cell r="AJ112">
            <v>1355900</v>
          </cell>
          <cell r="AK112">
            <v>4371000</v>
          </cell>
          <cell r="AL112">
            <v>1490</v>
          </cell>
          <cell r="AM112">
            <v>25659</v>
          </cell>
          <cell r="AN112">
            <v>24749</v>
          </cell>
          <cell r="AO112">
            <v>18850</v>
          </cell>
          <cell r="AP112">
            <v>18127</v>
          </cell>
          <cell r="AQ112">
            <v>-44</v>
          </cell>
        </row>
        <row r="113">
          <cell r="D113" t="str">
            <v>E08000018</v>
          </cell>
          <cell r="E113">
            <v>7447</v>
          </cell>
          <cell r="F113">
            <v>7570</v>
          </cell>
          <cell r="G113">
            <v>7438</v>
          </cell>
          <cell r="H113">
            <v>7728</v>
          </cell>
          <cell r="I113">
            <v>7638</v>
          </cell>
          <cell r="J113">
            <v>7514</v>
          </cell>
          <cell r="K113">
            <v>7382</v>
          </cell>
          <cell r="L113">
            <v>7670</v>
          </cell>
          <cell r="M113">
            <v>7491</v>
          </cell>
          <cell r="Q113">
            <v>-6.9575588907663257E-4</v>
          </cell>
          <cell r="R113">
            <v>-21</v>
          </cell>
          <cell r="S113">
            <v>0</v>
          </cell>
          <cell r="T113">
            <v>-191</v>
          </cell>
          <cell r="U113">
            <v>-135</v>
          </cell>
          <cell r="V113">
            <v>-79</v>
          </cell>
          <cell r="W113">
            <v>-21</v>
          </cell>
          <cell r="X113">
            <v>0</v>
          </cell>
          <cell r="Y113">
            <v>0</v>
          </cell>
          <cell r="Z113">
            <v>0</v>
          </cell>
          <cell r="AA113">
            <v>0</v>
          </cell>
          <cell r="AB113">
            <v>-44</v>
          </cell>
          <cell r="AF113">
            <v>0</v>
          </cell>
          <cell r="AJ113">
            <v>0</v>
          </cell>
          <cell r="AK113">
            <v>5303000</v>
          </cell>
          <cell r="AL113">
            <v>1490</v>
          </cell>
          <cell r="AM113">
            <v>30183</v>
          </cell>
          <cell r="AN113">
            <v>30204</v>
          </cell>
          <cell r="AO113">
            <v>22736</v>
          </cell>
          <cell r="AP113">
            <v>22566</v>
          </cell>
          <cell r="AQ113">
            <v>-147</v>
          </cell>
        </row>
        <row r="114">
          <cell r="D114" t="str">
            <v>E06000017</v>
          </cell>
          <cell r="E114">
            <v>756.38862559241659</v>
          </cell>
          <cell r="F114">
            <v>657.36018957345948</v>
          </cell>
          <cell r="G114">
            <v>685.65402843601873</v>
          </cell>
          <cell r="H114">
            <v>686.59715639810406</v>
          </cell>
          <cell r="I114">
            <v>740.98944946188794</v>
          </cell>
          <cell r="J114">
            <v>640.69151753023402</v>
          </cell>
          <cell r="K114">
            <v>668.26790996338605</v>
          </cell>
          <cell r="L114">
            <v>669.18712304449105</v>
          </cell>
          <cell r="M114">
            <v>685</v>
          </cell>
          <cell r="Q114">
            <v>2.3999999999999855E-2</v>
          </cell>
          <cell r="R114">
            <v>66.863999999999578</v>
          </cell>
          <cell r="S114">
            <v>99627.359999999375</v>
          </cell>
          <cell r="T114">
            <v>15.399176130528645</v>
          </cell>
          <cell r="U114">
            <v>32.067848173754101</v>
          </cell>
          <cell r="V114">
            <v>49.453966646386561</v>
          </cell>
          <cell r="W114">
            <v>66.863999999999578</v>
          </cell>
          <cell r="X114">
            <v>22944.772434487681</v>
          </cell>
          <cell r="Y114">
            <v>24836.321344405933</v>
          </cell>
          <cell r="Z114">
            <v>25905.316524222362</v>
          </cell>
          <cell r="AA114">
            <v>25940.949696883399</v>
          </cell>
          <cell r="AB114">
            <v>71.388625592416588</v>
          </cell>
          <cell r="AF114">
            <v>22944.772434487681</v>
          </cell>
          <cell r="AJ114">
            <v>99627.359999999375</v>
          </cell>
          <cell r="AK114">
            <v>591000</v>
          </cell>
          <cell r="AL114">
            <v>1490</v>
          </cell>
          <cell r="AM114">
            <v>2785.9999999999991</v>
          </cell>
          <cell r="AN114">
            <v>2719.1359999999995</v>
          </cell>
          <cell r="AO114">
            <v>2029.6113744075822</v>
          </cell>
          <cell r="AP114">
            <v>1978.1465505381111</v>
          </cell>
          <cell r="AQ114">
            <v>-55.989449461887943</v>
          </cell>
        </row>
        <row r="115">
          <cell r="D115" t="str">
            <v>E08000006</v>
          </cell>
          <cell r="E115">
            <v>8219</v>
          </cell>
          <cell r="F115">
            <v>8376</v>
          </cell>
          <cell r="G115">
            <v>8012</v>
          </cell>
          <cell r="H115">
            <v>8610</v>
          </cell>
          <cell r="I115">
            <v>8219</v>
          </cell>
          <cell r="J115">
            <v>8326.3020739752246</v>
          </cell>
          <cell r="K115">
            <v>7962.450274873323</v>
          </cell>
          <cell r="L115">
            <v>8409.6838948736895</v>
          </cell>
          <cell r="M115">
            <v>8176</v>
          </cell>
          <cell r="Q115">
            <v>9.0183868584689433E-3</v>
          </cell>
          <cell r="R115">
            <v>299.56375627776288</v>
          </cell>
          <cell r="S115">
            <v>446349.99685386667</v>
          </cell>
          <cell r="T115">
            <v>0</v>
          </cell>
          <cell r="U115">
            <v>49.69792602477537</v>
          </cell>
          <cell r="V115">
            <v>99.247651151454193</v>
          </cell>
          <cell r="W115">
            <v>299.56375627776288</v>
          </cell>
          <cell r="X115">
            <v>0</v>
          </cell>
          <cell r="Y115">
            <v>74049.909776915287</v>
          </cell>
          <cell r="Z115">
            <v>73829.09043875146</v>
          </cell>
          <cell r="AA115">
            <v>298470.9966381999</v>
          </cell>
          <cell r="AB115">
            <v>43</v>
          </cell>
          <cell r="AF115">
            <v>0</v>
          </cell>
          <cell r="AJ115">
            <v>446349.99685386667</v>
          </cell>
          <cell r="AK115">
            <v>5225000</v>
          </cell>
          <cell r="AL115">
            <v>1490</v>
          </cell>
          <cell r="AM115">
            <v>33217</v>
          </cell>
          <cell r="AN115">
            <v>32917.436243722237</v>
          </cell>
          <cell r="AO115">
            <v>24998</v>
          </cell>
          <cell r="AP115">
            <v>24698.436243722237</v>
          </cell>
          <cell r="AQ115">
            <v>-43</v>
          </cell>
        </row>
        <row r="116">
          <cell r="D116" t="str">
            <v>E08000028</v>
          </cell>
          <cell r="E116">
            <v>8140</v>
          </cell>
          <cell r="F116">
            <v>8005</v>
          </cell>
          <cell r="G116">
            <v>7822</v>
          </cell>
          <cell r="H116">
            <v>8522</v>
          </cell>
          <cell r="I116">
            <v>7855.0999999999995</v>
          </cell>
          <cell r="J116">
            <v>7724.8249999999998</v>
          </cell>
          <cell r="K116">
            <v>7548.23</v>
          </cell>
          <cell r="L116">
            <v>8223.73</v>
          </cell>
          <cell r="M116">
            <v>8459</v>
          </cell>
          <cell r="Q116">
            <v>3.5000000000000052E-2</v>
          </cell>
          <cell r="R116">
            <v>1137.1150000000016</v>
          </cell>
          <cell r="S116">
            <v>1694301.3500000024</v>
          </cell>
          <cell r="T116">
            <v>284.90000000000055</v>
          </cell>
          <cell r="U116">
            <v>565.07500000000073</v>
          </cell>
          <cell r="V116">
            <v>838.84500000000116</v>
          </cell>
          <cell r="W116">
            <v>1137.1150000000016</v>
          </cell>
          <cell r="X116">
            <v>424501.00000000087</v>
          </cell>
          <cell r="Y116">
            <v>417460.75000000029</v>
          </cell>
          <cell r="Z116">
            <v>407917.30000000075</v>
          </cell>
          <cell r="AA116">
            <v>444422.30000000051</v>
          </cell>
          <cell r="AB116">
            <v>-319</v>
          </cell>
          <cell r="AF116">
            <v>0</v>
          </cell>
          <cell r="AJ116">
            <v>1694301.3500000024</v>
          </cell>
          <cell r="AK116">
            <v>6703000</v>
          </cell>
          <cell r="AL116">
            <v>1490</v>
          </cell>
          <cell r="AM116">
            <v>32489</v>
          </cell>
          <cell r="AN116">
            <v>31351.884999999998</v>
          </cell>
          <cell r="AO116">
            <v>24349</v>
          </cell>
          <cell r="AP116">
            <v>23496.785</v>
          </cell>
          <cell r="AQ116">
            <v>603.90000000000055</v>
          </cell>
        </row>
        <row r="117">
          <cell r="D117" t="str">
            <v>E08000014</v>
          </cell>
          <cell r="E117">
            <v>9294</v>
          </cell>
          <cell r="F117">
            <v>9107</v>
          </cell>
          <cell r="G117">
            <v>9091</v>
          </cell>
          <cell r="H117">
            <v>9050</v>
          </cell>
          <cell r="I117">
            <v>9009</v>
          </cell>
          <cell r="J117">
            <v>8822</v>
          </cell>
          <cell r="K117">
            <v>8806</v>
          </cell>
          <cell r="L117">
            <v>8764</v>
          </cell>
          <cell r="M117">
            <v>9668</v>
          </cell>
          <cell r="Q117">
            <v>3.1224344589787095E-2</v>
          </cell>
          <cell r="R117">
            <v>1141</v>
          </cell>
          <cell r="S117">
            <v>1808485</v>
          </cell>
          <cell r="T117">
            <v>285</v>
          </cell>
          <cell r="U117">
            <v>570</v>
          </cell>
          <cell r="V117">
            <v>855</v>
          </cell>
          <cell r="W117">
            <v>1141</v>
          </cell>
          <cell r="X117">
            <v>451725</v>
          </cell>
          <cell r="Y117">
            <v>451725</v>
          </cell>
          <cell r="Z117">
            <v>451725</v>
          </cell>
          <cell r="AA117">
            <v>453310</v>
          </cell>
          <cell r="AB117">
            <v>-374</v>
          </cell>
          <cell r="AF117">
            <v>0</v>
          </cell>
          <cell r="AJ117">
            <v>1808485</v>
          </cell>
          <cell r="AK117">
            <v>6136000</v>
          </cell>
          <cell r="AL117">
            <v>1585</v>
          </cell>
          <cell r="AM117">
            <v>36542</v>
          </cell>
          <cell r="AN117">
            <v>35401</v>
          </cell>
          <cell r="AO117">
            <v>27248</v>
          </cell>
          <cell r="AP117">
            <v>26392</v>
          </cell>
          <cell r="AQ117">
            <v>659</v>
          </cell>
        </row>
        <row r="118">
          <cell r="D118" t="str">
            <v>E08000019</v>
          </cell>
          <cell r="E118">
            <v>15351</v>
          </cell>
          <cell r="F118">
            <v>13817</v>
          </cell>
          <cell r="G118">
            <v>14091</v>
          </cell>
          <cell r="H118">
            <v>14352</v>
          </cell>
          <cell r="I118">
            <v>14786</v>
          </cell>
          <cell r="J118">
            <v>13350</v>
          </cell>
          <cell r="K118">
            <v>13350</v>
          </cell>
          <cell r="L118">
            <v>14100</v>
          </cell>
          <cell r="M118">
            <v>14216</v>
          </cell>
          <cell r="Q118">
            <v>3.5149537414729828E-2</v>
          </cell>
          <cell r="R118">
            <v>2025</v>
          </cell>
          <cell r="S118">
            <v>3645000</v>
          </cell>
          <cell r="T118">
            <v>565</v>
          </cell>
          <cell r="U118">
            <v>1032</v>
          </cell>
          <cell r="V118">
            <v>1773</v>
          </cell>
          <cell r="W118">
            <v>2025</v>
          </cell>
          <cell r="X118">
            <v>1017000</v>
          </cell>
          <cell r="Y118">
            <v>840600</v>
          </cell>
          <cell r="Z118">
            <v>1333800</v>
          </cell>
          <cell r="AA118">
            <v>453600</v>
          </cell>
          <cell r="AB118">
            <v>1135</v>
          </cell>
          <cell r="AF118">
            <v>1017000</v>
          </cell>
          <cell r="AJ118">
            <v>3645000</v>
          </cell>
          <cell r="AK118">
            <v>10920000</v>
          </cell>
          <cell r="AL118">
            <v>1800</v>
          </cell>
          <cell r="AM118">
            <v>57611</v>
          </cell>
          <cell r="AN118">
            <v>55586</v>
          </cell>
          <cell r="AO118">
            <v>42260</v>
          </cell>
          <cell r="AP118">
            <v>40800</v>
          </cell>
          <cell r="AQ118">
            <v>-570</v>
          </cell>
        </row>
        <row r="119">
          <cell r="D119" t="str">
            <v>E06000051</v>
          </cell>
          <cell r="E119">
            <v>7252</v>
          </cell>
          <cell r="F119">
            <v>7227</v>
          </cell>
          <cell r="G119">
            <v>6973</v>
          </cell>
          <cell r="H119">
            <v>7446</v>
          </cell>
          <cell r="I119">
            <v>7252</v>
          </cell>
          <cell r="J119">
            <v>7143</v>
          </cell>
          <cell r="K119">
            <v>6559</v>
          </cell>
          <cell r="L119">
            <v>6684</v>
          </cell>
          <cell r="M119">
            <v>7199</v>
          </cell>
          <cell r="Q119">
            <v>4.3601633331026367E-2</v>
          </cell>
          <cell r="R119">
            <v>1260</v>
          </cell>
          <cell r="S119">
            <v>1877400</v>
          </cell>
          <cell r="T119">
            <v>0</v>
          </cell>
          <cell r="U119">
            <v>84</v>
          </cell>
          <cell r="V119">
            <v>498</v>
          </cell>
          <cell r="W119">
            <v>1260</v>
          </cell>
          <cell r="X119">
            <v>0</v>
          </cell>
          <cell r="Y119">
            <v>125160</v>
          </cell>
          <cell r="Z119">
            <v>616860</v>
          </cell>
          <cell r="AA119">
            <v>1135380</v>
          </cell>
          <cell r="AB119">
            <v>53</v>
          </cell>
          <cell r="AF119">
            <v>0</v>
          </cell>
          <cell r="AJ119">
            <v>1877400</v>
          </cell>
          <cell r="AK119">
            <v>5577000</v>
          </cell>
          <cell r="AL119">
            <v>1490</v>
          </cell>
          <cell r="AM119">
            <v>28898</v>
          </cell>
          <cell r="AN119">
            <v>27638</v>
          </cell>
          <cell r="AO119">
            <v>21646</v>
          </cell>
          <cell r="AP119">
            <v>20386</v>
          </cell>
          <cell r="AQ119">
            <v>-53</v>
          </cell>
        </row>
        <row r="120">
          <cell r="D120" t="str">
            <v>E06000039</v>
          </cell>
          <cell r="E120">
            <v>3941</v>
          </cell>
          <cell r="F120">
            <v>4147</v>
          </cell>
          <cell r="G120">
            <v>4297</v>
          </cell>
          <cell r="H120">
            <v>4441</v>
          </cell>
          <cell r="I120">
            <v>3798</v>
          </cell>
          <cell r="J120">
            <v>3991</v>
          </cell>
          <cell r="K120">
            <v>4161</v>
          </cell>
          <cell r="L120">
            <v>4294</v>
          </cell>
          <cell r="M120">
            <v>3969</v>
          </cell>
          <cell r="Q120">
            <v>3.4589326043028647E-2</v>
          </cell>
          <cell r="R120">
            <v>582</v>
          </cell>
          <cell r="S120">
            <v>867180</v>
          </cell>
          <cell r="T120">
            <v>143</v>
          </cell>
          <cell r="U120">
            <v>299</v>
          </cell>
          <cell r="V120">
            <v>435</v>
          </cell>
          <cell r="W120">
            <v>582</v>
          </cell>
          <cell r="X120">
            <v>213070</v>
          </cell>
          <cell r="Y120">
            <v>232439.99999999994</v>
          </cell>
          <cell r="Z120">
            <v>202640.00000000006</v>
          </cell>
          <cell r="AA120">
            <v>219030</v>
          </cell>
          <cell r="AB120">
            <v>-28</v>
          </cell>
          <cell r="AF120">
            <v>0</v>
          </cell>
          <cell r="AJ120">
            <v>867180</v>
          </cell>
          <cell r="AK120">
            <v>2332000</v>
          </cell>
          <cell r="AL120">
            <v>1490</v>
          </cell>
          <cell r="AM120">
            <v>16826</v>
          </cell>
          <cell r="AN120">
            <v>16244</v>
          </cell>
          <cell r="AO120">
            <v>12885</v>
          </cell>
          <cell r="AP120">
            <v>12446</v>
          </cell>
          <cell r="AQ120">
            <v>171</v>
          </cell>
        </row>
        <row r="121">
          <cell r="D121" t="str">
            <v>E08000029</v>
          </cell>
          <cell r="E121">
            <v>6063</v>
          </cell>
          <cell r="F121">
            <v>6352</v>
          </cell>
          <cell r="G121">
            <v>6837</v>
          </cell>
          <cell r="H121">
            <v>7446</v>
          </cell>
          <cell r="I121">
            <v>6063</v>
          </cell>
          <cell r="J121">
            <v>6066.16</v>
          </cell>
          <cell r="K121">
            <v>6529.335</v>
          </cell>
          <cell r="L121">
            <v>7092.3150000000005</v>
          </cell>
          <cell r="M121">
            <v>6785</v>
          </cell>
          <cell r="Q121">
            <v>3.5477938422353819E-2</v>
          </cell>
          <cell r="R121">
            <v>947.19000000000233</v>
          </cell>
          <cell r="S121">
            <v>1411313.1000000034</v>
          </cell>
          <cell r="T121">
            <v>0</v>
          </cell>
          <cell r="U121">
            <v>285.84000000000015</v>
          </cell>
          <cell r="V121">
            <v>593.50500000000102</v>
          </cell>
          <cell r="W121">
            <v>947.19000000000233</v>
          </cell>
          <cell r="X121">
            <v>0</v>
          </cell>
          <cell r="Y121">
            <v>425901.60000000015</v>
          </cell>
          <cell r="Z121">
            <v>458420.85000000132</v>
          </cell>
          <cell r="AA121">
            <v>526990.65000000189</v>
          </cell>
          <cell r="AB121">
            <v>-722</v>
          </cell>
          <cell r="AF121">
            <v>0</v>
          </cell>
          <cell r="AJ121">
            <v>1411313.1000000034</v>
          </cell>
          <cell r="AK121">
            <v>3965000</v>
          </cell>
          <cell r="AL121">
            <v>1490</v>
          </cell>
          <cell r="AM121">
            <v>26698</v>
          </cell>
          <cell r="AN121">
            <v>25750.809999999998</v>
          </cell>
          <cell r="AO121">
            <v>20635</v>
          </cell>
          <cell r="AP121">
            <v>19687.809999999998</v>
          </cell>
          <cell r="AQ121">
            <v>722</v>
          </cell>
        </row>
        <row r="122">
          <cell r="D122" t="str">
            <v>E10000027</v>
          </cell>
          <cell r="E122">
            <v>14780</v>
          </cell>
          <cell r="F122">
            <v>14746</v>
          </cell>
          <cell r="G122">
            <v>14745</v>
          </cell>
          <cell r="H122">
            <v>14745</v>
          </cell>
          <cell r="I122">
            <v>15289</v>
          </cell>
          <cell r="J122">
            <v>15000</v>
          </cell>
          <cell r="K122">
            <v>14500</v>
          </cell>
          <cell r="L122">
            <v>14200</v>
          </cell>
          <cell r="M122">
            <v>15289</v>
          </cell>
          <cell r="Q122">
            <v>4.5750305002033347E-4</v>
          </cell>
          <cell r="R122">
            <v>27</v>
          </cell>
          <cell r="S122">
            <v>40230</v>
          </cell>
          <cell r="T122">
            <v>-509</v>
          </cell>
          <cell r="U122">
            <v>-763</v>
          </cell>
          <cell r="V122">
            <v>-518</v>
          </cell>
          <cell r="W122">
            <v>27</v>
          </cell>
          <cell r="X122">
            <v>0</v>
          </cell>
          <cell r="Y122">
            <v>0</v>
          </cell>
          <cell r="Z122">
            <v>0</v>
          </cell>
          <cell r="AA122">
            <v>40230</v>
          </cell>
          <cell r="AB122">
            <v>-509</v>
          </cell>
          <cell r="AF122">
            <v>0</v>
          </cell>
          <cell r="AJ122">
            <v>40230</v>
          </cell>
          <cell r="AK122">
            <v>10135000</v>
          </cell>
          <cell r="AL122">
            <v>1490</v>
          </cell>
          <cell r="AM122">
            <v>59016</v>
          </cell>
          <cell r="AN122">
            <v>58989</v>
          </cell>
          <cell r="AO122">
            <v>44236</v>
          </cell>
          <cell r="AP122">
            <v>43700</v>
          </cell>
          <cell r="AQ122">
            <v>0</v>
          </cell>
        </row>
        <row r="123">
          <cell r="D123" t="str">
            <v>E06000025</v>
          </cell>
          <cell r="E123">
            <v>5534</v>
          </cell>
          <cell r="F123">
            <v>5518</v>
          </cell>
          <cell r="G123">
            <v>5702</v>
          </cell>
          <cell r="H123">
            <v>5762</v>
          </cell>
          <cell r="I123">
            <v>5461</v>
          </cell>
          <cell r="J123">
            <v>5385</v>
          </cell>
          <cell r="K123">
            <v>5529</v>
          </cell>
          <cell r="L123">
            <v>5581</v>
          </cell>
          <cell r="M123">
            <v>5888</v>
          </cell>
          <cell r="Q123">
            <v>2.4871202700302006E-2</v>
          </cell>
          <cell r="R123">
            <v>560</v>
          </cell>
          <cell r="S123">
            <v>1266160</v>
          </cell>
          <cell r="T123">
            <v>73</v>
          </cell>
          <cell r="U123">
            <v>206</v>
          </cell>
          <cell r="V123">
            <v>379</v>
          </cell>
          <cell r="W123">
            <v>560</v>
          </cell>
          <cell r="X123">
            <v>165053</v>
          </cell>
          <cell r="Y123">
            <v>300713.00000000006</v>
          </cell>
          <cell r="Z123">
            <v>391152.99999999994</v>
          </cell>
          <cell r="AA123">
            <v>409241</v>
          </cell>
          <cell r="AB123">
            <v>-354</v>
          </cell>
          <cell r="AF123">
            <v>0</v>
          </cell>
          <cell r="AJ123">
            <v>1266160</v>
          </cell>
          <cell r="AK123">
            <v>3909000</v>
          </cell>
          <cell r="AL123">
            <v>2261</v>
          </cell>
          <cell r="AM123">
            <v>22516</v>
          </cell>
          <cell r="AN123">
            <v>21956</v>
          </cell>
          <cell r="AO123">
            <v>16982</v>
          </cell>
          <cell r="AP123">
            <v>16495</v>
          </cell>
          <cell r="AQ123">
            <v>427</v>
          </cell>
        </row>
        <row r="124">
          <cell r="D124" t="str">
            <v>E08000023</v>
          </cell>
          <cell r="E124">
            <v>4184</v>
          </cell>
          <cell r="F124">
            <v>4184</v>
          </cell>
          <cell r="G124">
            <v>4009</v>
          </cell>
          <cell r="H124">
            <v>4034</v>
          </cell>
          <cell r="I124">
            <v>4100</v>
          </cell>
          <cell r="J124">
            <v>4100</v>
          </cell>
          <cell r="K124">
            <v>3929</v>
          </cell>
          <cell r="L124">
            <v>3953</v>
          </cell>
          <cell r="M124">
            <v>4075</v>
          </cell>
          <cell r="Q124">
            <v>2.0047529096337821E-2</v>
          </cell>
          <cell r="R124">
            <v>329</v>
          </cell>
          <cell r="S124">
            <v>705047</v>
          </cell>
          <cell r="T124">
            <v>84</v>
          </cell>
          <cell r="U124">
            <v>168</v>
          </cell>
          <cell r="V124">
            <v>248</v>
          </cell>
          <cell r="W124">
            <v>329</v>
          </cell>
          <cell r="X124">
            <v>180012</v>
          </cell>
          <cell r="Y124">
            <v>180012</v>
          </cell>
          <cell r="Z124">
            <v>171440</v>
          </cell>
          <cell r="AA124">
            <v>173583</v>
          </cell>
          <cell r="AB124">
            <v>109</v>
          </cell>
          <cell r="AF124">
            <v>180012</v>
          </cell>
          <cell r="AJ124">
            <v>705047</v>
          </cell>
          <cell r="AK124">
            <v>3617000</v>
          </cell>
          <cell r="AL124">
            <v>2143</v>
          </cell>
          <cell r="AM124">
            <v>16411</v>
          </cell>
          <cell r="AN124">
            <v>16082</v>
          </cell>
          <cell r="AO124">
            <v>12227</v>
          </cell>
          <cell r="AP124">
            <v>11982</v>
          </cell>
          <cell r="AQ124">
            <v>-25</v>
          </cell>
        </row>
        <row r="125">
          <cell r="D125" t="str">
            <v>E06000045</v>
          </cell>
          <cell r="E125">
            <v>6943</v>
          </cell>
          <cell r="F125">
            <v>7190</v>
          </cell>
          <cell r="G125">
            <v>6994</v>
          </cell>
          <cell r="H125">
            <v>7253</v>
          </cell>
          <cell r="I125">
            <v>6801</v>
          </cell>
          <cell r="J125">
            <v>6953</v>
          </cell>
          <cell r="K125">
            <v>6937</v>
          </cell>
          <cell r="L125">
            <v>7213</v>
          </cell>
          <cell r="M125">
            <v>6864</v>
          </cell>
          <cell r="Q125">
            <v>1.6772374911909797E-2</v>
          </cell>
          <cell r="R125">
            <v>476</v>
          </cell>
          <cell r="S125">
            <v>709240</v>
          </cell>
          <cell r="T125">
            <v>142</v>
          </cell>
          <cell r="U125">
            <v>379</v>
          </cell>
          <cell r="V125">
            <v>436</v>
          </cell>
          <cell r="W125">
            <v>476</v>
          </cell>
          <cell r="X125">
            <v>211580</v>
          </cell>
          <cell r="Y125">
            <v>353130</v>
          </cell>
          <cell r="Z125">
            <v>84930</v>
          </cell>
          <cell r="AA125">
            <v>59600</v>
          </cell>
          <cell r="AB125">
            <v>79</v>
          </cell>
          <cell r="AF125">
            <v>117710</v>
          </cell>
          <cell r="AJ125">
            <v>709240</v>
          </cell>
          <cell r="AK125">
            <v>4429000</v>
          </cell>
          <cell r="AL125">
            <v>1490</v>
          </cell>
          <cell r="AM125">
            <v>28380</v>
          </cell>
          <cell r="AN125">
            <v>27904</v>
          </cell>
          <cell r="AO125">
            <v>21437</v>
          </cell>
          <cell r="AP125">
            <v>21103</v>
          </cell>
          <cell r="AQ125">
            <v>63</v>
          </cell>
        </row>
        <row r="126">
          <cell r="D126" t="str">
            <v>E06000033</v>
          </cell>
          <cell r="E126">
            <v>4856</v>
          </cell>
          <cell r="F126">
            <v>5029</v>
          </cell>
          <cell r="G126">
            <v>5006</v>
          </cell>
          <cell r="H126">
            <v>5132</v>
          </cell>
          <cell r="I126">
            <v>4674</v>
          </cell>
          <cell r="J126">
            <v>4863</v>
          </cell>
          <cell r="K126">
            <v>4827</v>
          </cell>
          <cell r="L126">
            <v>4956</v>
          </cell>
          <cell r="M126">
            <v>4885</v>
          </cell>
          <cell r="Q126">
            <v>3.510962393247765E-2</v>
          </cell>
          <cell r="R126">
            <v>703</v>
          </cell>
          <cell r="S126">
            <v>1047470</v>
          </cell>
          <cell r="T126">
            <v>182</v>
          </cell>
          <cell r="U126">
            <v>348</v>
          </cell>
          <cell r="V126">
            <v>527</v>
          </cell>
          <cell r="W126">
            <v>703</v>
          </cell>
          <cell r="X126">
            <v>271180</v>
          </cell>
          <cell r="Y126">
            <v>247340</v>
          </cell>
          <cell r="Z126">
            <v>266710</v>
          </cell>
          <cell r="AA126">
            <v>262240</v>
          </cell>
          <cell r="AB126">
            <v>-29</v>
          </cell>
          <cell r="AF126">
            <v>0</v>
          </cell>
          <cell r="AJ126">
            <v>1047470</v>
          </cell>
          <cell r="AK126">
            <v>3358000</v>
          </cell>
          <cell r="AL126">
            <v>1490</v>
          </cell>
          <cell r="AM126">
            <v>20023</v>
          </cell>
          <cell r="AN126">
            <v>19320</v>
          </cell>
          <cell r="AO126">
            <v>15167</v>
          </cell>
          <cell r="AP126">
            <v>14646</v>
          </cell>
          <cell r="AQ126">
            <v>211</v>
          </cell>
        </row>
        <row r="127">
          <cell r="D127" t="str">
            <v>E09000028</v>
          </cell>
          <cell r="E127">
            <v>5349</v>
          </cell>
          <cell r="F127">
            <v>5798</v>
          </cell>
          <cell r="G127">
            <v>5801</v>
          </cell>
          <cell r="H127">
            <v>5800</v>
          </cell>
          <cell r="I127">
            <v>5161.7849999999999</v>
          </cell>
          <cell r="J127">
            <v>5595.07</v>
          </cell>
          <cell r="K127">
            <v>5597.9650000000001</v>
          </cell>
          <cell r="L127">
            <v>5597</v>
          </cell>
          <cell r="M127" t="str">
            <v>tbc*</v>
          </cell>
          <cell r="Q127">
            <v>3.500000000000001E-2</v>
          </cell>
          <cell r="R127">
            <v>796.18000000000029</v>
          </cell>
          <cell r="S127">
            <v>1186308.2000000004</v>
          </cell>
          <cell r="T127">
            <v>187.21500000000015</v>
          </cell>
          <cell r="U127">
            <v>390.14500000000044</v>
          </cell>
          <cell r="V127">
            <v>593.18000000000029</v>
          </cell>
          <cell r="W127">
            <v>796.18000000000029</v>
          </cell>
          <cell r="X127">
            <v>278950.35000000021</v>
          </cell>
          <cell r="Y127">
            <v>302365.70000000042</v>
          </cell>
          <cell r="Z127">
            <v>302522.14999999979</v>
          </cell>
          <cell r="AA127">
            <v>302470</v>
          </cell>
          <cell r="AB127" t="e">
            <v>#VALUE!</v>
          </cell>
          <cell r="AF127">
            <v>0</v>
          </cell>
          <cell r="AJ127">
            <v>1186308.2000000004</v>
          </cell>
          <cell r="AK127">
            <v>5918000</v>
          </cell>
          <cell r="AL127">
            <v>1490</v>
          </cell>
          <cell r="AM127">
            <v>22748</v>
          </cell>
          <cell r="AN127">
            <v>21951.82</v>
          </cell>
          <cell r="AO127">
            <v>17399</v>
          </cell>
          <cell r="AP127">
            <v>16790.035</v>
          </cell>
          <cell r="AQ127" t="e">
            <v>#VALUE!</v>
          </cell>
        </row>
        <row r="128">
          <cell r="D128" t="str">
            <v>E08000013</v>
          </cell>
          <cell r="E128">
            <v>5778</v>
          </cell>
          <cell r="F128">
            <v>6064</v>
          </cell>
          <cell r="G128">
            <v>5926</v>
          </cell>
          <cell r="H128">
            <v>5783</v>
          </cell>
          <cell r="I128">
            <v>5817</v>
          </cell>
          <cell r="J128">
            <v>6065</v>
          </cell>
          <cell r="K128">
            <v>5955</v>
          </cell>
          <cell r="L128">
            <v>5845</v>
          </cell>
          <cell r="M128">
            <v>5343</v>
          </cell>
          <cell r="Q128">
            <v>-5.5623965012101401E-3</v>
          </cell>
          <cell r="R128">
            <v>-131</v>
          </cell>
          <cell r="S128">
            <v>0</v>
          </cell>
          <cell r="T128">
            <v>-39</v>
          </cell>
          <cell r="U128">
            <v>-40</v>
          </cell>
          <cell r="V128">
            <v>-69</v>
          </cell>
          <cell r="W128">
            <v>-131</v>
          </cell>
          <cell r="X128">
            <v>0</v>
          </cell>
          <cell r="Y128">
            <v>0</v>
          </cell>
          <cell r="Z128">
            <v>0</v>
          </cell>
          <cell r="AA128">
            <v>0</v>
          </cell>
          <cell r="AB128">
            <v>435</v>
          </cell>
          <cell r="AF128">
            <v>0</v>
          </cell>
          <cell r="AJ128">
            <v>0</v>
          </cell>
          <cell r="AK128">
            <v>4099000</v>
          </cell>
          <cell r="AL128">
            <v>1804</v>
          </cell>
          <cell r="AM128">
            <v>23551</v>
          </cell>
          <cell r="AN128">
            <v>23682</v>
          </cell>
          <cell r="AO128">
            <v>17773</v>
          </cell>
          <cell r="AP128">
            <v>17865</v>
          </cell>
          <cell r="AQ128">
            <v>-474</v>
          </cell>
        </row>
        <row r="129">
          <cell r="D129" t="str">
            <v>E10000028</v>
          </cell>
          <cell r="E129">
            <v>22807</v>
          </cell>
          <cell r="F129">
            <v>22635</v>
          </cell>
          <cell r="G129">
            <v>23170</v>
          </cell>
          <cell r="H129">
            <v>23087</v>
          </cell>
          <cell r="I129">
            <v>22681</v>
          </cell>
          <cell r="J129">
            <v>22691</v>
          </cell>
          <cell r="K129">
            <v>23182</v>
          </cell>
          <cell r="L129">
            <v>21857</v>
          </cell>
          <cell r="M129">
            <v>20264</v>
          </cell>
          <cell r="Q129">
            <v>1.4045954699615044E-2</v>
          </cell>
          <cell r="R129">
            <v>1288</v>
          </cell>
          <cell r="S129">
            <v>1919120</v>
          </cell>
          <cell r="T129">
            <v>126</v>
          </cell>
          <cell r="U129">
            <v>70</v>
          </cell>
          <cell r="V129">
            <v>58</v>
          </cell>
          <cell r="W129">
            <v>1288</v>
          </cell>
          <cell r="X129">
            <v>187740</v>
          </cell>
          <cell r="Y129">
            <v>0</v>
          </cell>
          <cell r="Z129">
            <v>0</v>
          </cell>
          <cell r="AA129">
            <v>1731380</v>
          </cell>
          <cell r="AB129">
            <v>2543</v>
          </cell>
          <cell r="AF129">
            <v>187740</v>
          </cell>
          <cell r="AJ129">
            <v>1919120</v>
          </cell>
          <cell r="AK129">
            <v>14536000</v>
          </cell>
          <cell r="AL129">
            <v>1490</v>
          </cell>
          <cell r="AM129">
            <v>91699</v>
          </cell>
          <cell r="AN129">
            <v>90411</v>
          </cell>
          <cell r="AO129">
            <v>68892</v>
          </cell>
          <cell r="AP129">
            <v>67730</v>
          </cell>
          <cell r="AQ129">
            <v>-2417</v>
          </cell>
        </row>
        <row r="130">
          <cell r="D130" t="str">
            <v>E08000007</v>
          </cell>
          <cell r="E130">
            <v>9401</v>
          </cell>
          <cell r="F130">
            <v>8091</v>
          </cell>
          <cell r="G130">
            <v>8225</v>
          </cell>
          <cell r="H130">
            <v>8520</v>
          </cell>
          <cell r="I130">
            <v>9071.9650000000001</v>
          </cell>
          <cell r="J130">
            <v>7807.8149999999996</v>
          </cell>
          <cell r="K130">
            <v>7936</v>
          </cell>
          <cell r="L130">
            <v>8221.7999999999993</v>
          </cell>
          <cell r="M130">
            <v>9640</v>
          </cell>
          <cell r="Q130">
            <v>3.5032859187428753E-2</v>
          </cell>
          <cell r="R130">
            <v>1199.4199999999983</v>
          </cell>
          <cell r="S130">
            <v>917556.29999999865</v>
          </cell>
          <cell r="T130">
            <v>329.03499999999985</v>
          </cell>
          <cell r="U130">
            <v>612.22000000000116</v>
          </cell>
          <cell r="V130">
            <v>901.22000000000116</v>
          </cell>
          <cell r="W130">
            <v>1199.4199999999983</v>
          </cell>
          <cell r="X130">
            <v>251711.77499999988</v>
          </cell>
          <cell r="Y130">
            <v>216636.52500000098</v>
          </cell>
          <cell r="Z130">
            <v>221085</v>
          </cell>
          <cell r="AA130">
            <v>228122.99999999779</v>
          </cell>
          <cell r="AB130">
            <v>-239</v>
          </cell>
          <cell r="AF130">
            <v>0</v>
          </cell>
          <cell r="AJ130">
            <v>917556.29999999865</v>
          </cell>
          <cell r="AK130">
            <v>5319000</v>
          </cell>
          <cell r="AL130">
            <v>765</v>
          </cell>
          <cell r="AM130">
            <v>34237</v>
          </cell>
          <cell r="AN130">
            <v>33037.58</v>
          </cell>
          <cell r="AO130">
            <v>24836</v>
          </cell>
          <cell r="AP130">
            <v>23965.614999999998</v>
          </cell>
          <cell r="AQ130">
            <v>568.03499999999985</v>
          </cell>
        </row>
        <row r="131">
          <cell r="D131" t="str">
            <v>E06000004</v>
          </cell>
          <cell r="E131">
            <v>5023</v>
          </cell>
          <cell r="F131">
            <v>5072</v>
          </cell>
          <cell r="G131">
            <v>5041</v>
          </cell>
          <cell r="H131">
            <v>5337</v>
          </cell>
          <cell r="I131">
            <v>5108</v>
          </cell>
          <cell r="J131">
            <v>4753</v>
          </cell>
          <cell r="K131">
            <v>4726</v>
          </cell>
          <cell r="L131">
            <v>5013</v>
          </cell>
          <cell r="M131">
            <v>4957</v>
          </cell>
          <cell r="Q131">
            <v>4.2641527865969815E-2</v>
          </cell>
          <cell r="R131">
            <v>873</v>
          </cell>
          <cell r="S131">
            <v>1300770</v>
          </cell>
          <cell r="T131">
            <v>-85</v>
          </cell>
          <cell r="U131">
            <v>234</v>
          </cell>
          <cell r="V131">
            <v>549</v>
          </cell>
          <cell r="W131">
            <v>873</v>
          </cell>
          <cell r="X131">
            <v>0</v>
          </cell>
          <cell r="Y131">
            <v>348660</v>
          </cell>
          <cell r="Z131">
            <v>469350</v>
          </cell>
          <cell r="AA131">
            <v>482760</v>
          </cell>
          <cell r="AB131">
            <v>66</v>
          </cell>
          <cell r="AF131">
            <v>0</v>
          </cell>
          <cell r="AJ131">
            <v>1300770</v>
          </cell>
          <cell r="AK131">
            <v>3723000</v>
          </cell>
          <cell r="AL131">
            <v>1490</v>
          </cell>
          <cell r="AM131">
            <v>20473</v>
          </cell>
          <cell r="AN131">
            <v>19600</v>
          </cell>
          <cell r="AO131">
            <v>15450</v>
          </cell>
          <cell r="AP131">
            <v>14492</v>
          </cell>
          <cell r="AQ131">
            <v>-151</v>
          </cell>
        </row>
        <row r="132">
          <cell r="D132" t="str">
            <v>E06000021</v>
          </cell>
          <cell r="E132">
            <v>8307</v>
          </cell>
          <cell r="F132">
            <v>7220</v>
          </cell>
          <cell r="G132">
            <v>7249</v>
          </cell>
          <cell r="H132">
            <v>7539</v>
          </cell>
          <cell r="I132">
            <v>7530</v>
          </cell>
          <cell r="J132">
            <v>7573</v>
          </cell>
          <cell r="K132">
            <v>7601</v>
          </cell>
          <cell r="L132">
            <v>6560</v>
          </cell>
          <cell r="M132">
            <v>7239</v>
          </cell>
          <cell r="Q132">
            <v>3.4669305624278411E-2</v>
          </cell>
          <cell r="R132">
            <v>1051</v>
          </cell>
          <cell r="S132">
            <v>1565990</v>
          </cell>
          <cell r="T132">
            <v>777</v>
          </cell>
          <cell r="U132">
            <v>424</v>
          </cell>
          <cell r="V132">
            <v>72</v>
          </cell>
          <cell r="W132">
            <v>1051</v>
          </cell>
          <cell r="X132">
            <v>1157730</v>
          </cell>
          <cell r="Y132">
            <v>0</v>
          </cell>
          <cell r="Z132">
            <v>0</v>
          </cell>
          <cell r="AA132">
            <v>408260</v>
          </cell>
          <cell r="AB132">
            <v>1068</v>
          </cell>
          <cell r="AF132">
            <v>1157730</v>
          </cell>
          <cell r="AJ132">
            <v>1565990</v>
          </cell>
          <cell r="AK132">
            <v>5323000</v>
          </cell>
          <cell r="AL132">
            <v>1490</v>
          </cell>
          <cell r="AM132">
            <v>30315</v>
          </cell>
          <cell r="AN132">
            <v>29264</v>
          </cell>
          <cell r="AO132">
            <v>22008</v>
          </cell>
          <cell r="AP132">
            <v>21734</v>
          </cell>
          <cell r="AQ132">
            <v>-291</v>
          </cell>
        </row>
        <row r="133">
          <cell r="D133" t="str">
            <v>E10000029</v>
          </cell>
          <cell r="E133">
            <v>17309</v>
          </cell>
          <cell r="F133">
            <v>17345</v>
          </cell>
          <cell r="G133">
            <v>16706</v>
          </cell>
          <cell r="H133">
            <v>17636</v>
          </cell>
          <cell r="I133">
            <v>16385</v>
          </cell>
          <cell r="J133">
            <v>17011</v>
          </cell>
          <cell r="K133">
            <v>16202</v>
          </cell>
          <cell r="L133">
            <v>16967</v>
          </cell>
          <cell r="M133">
            <v>17772</v>
          </cell>
          <cell r="Q133">
            <v>3.5233926604440836E-2</v>
          </cell>
          <cell r="R133">
            <v>2431</v>
          </cell>
          <cell r="S133">
            <v>1808664</v>
          </cell>
          <cell r="T133">
            <v>924</v>
          </cell>
          <cell r="U133">
            <v>1258</v>
          </cell>
          <cell r="V133">
            <v>1762</v>
          </cell>
          <cell r="W133">
            <v>2431</v>
          </cell>
          <cell r="X133">
            <v>687456</v>
          </cell>
          <cell r="Y133">
            <v>248496</v>
          </cell>
          <cell r="Z133">
            <v>374976</v>
          </cell>
          <cell r="AA133">
            <v>497736</v>
          </cell>
          <cell r="AB133">
            <v>-463</v>
          </cell>
          <cell r="AF133">
            <v>0</v>
          </cell>
          <cell r="AJ133">
            <v>1808664</v>
          </cell>
          <cell r="AK133">
            <v>13151000</v>
          </cell>
          <cell r="AL133">
            <v>744</v>
          </cell>
          <cell r="AM133">
            <v>68996</v>
          </cell>
          <cell r="AN133">
            <v>66565</v>
          </cell>
          <cell r="AO133">
            <v>51687</v>
          </cell>
          <cell r="AP133">
            <v>50180</v>
          </cell>
          <cell r="AQ133">
            <v>1387</v>
          </cell>
        </row>
        <row r="134">
          <cell r="D134" t="str">
            <v>E08000024</v>
          </cell>
          <cell r="E134">
            <v>8046</v>
          </cell>
          <cell r="F134">
            <v>7901</v>
          </cell>
          <cell r="G134">
            <v>7927</v>
          </cell>
          <cell r="H134">
            <v>8004</v>
          </cell>
          <cell r="I134">
            <v>7982</v>
          </cell>
          <cell r="J134">
            <v>7838</v>
          </cell>
          <cell r="K134">
            <v>7864</v>
          </cell>
          <cell r="L134">
            <v>7940</v>
          </cell>
          <cell r="M134">
            <v>8140</v>
          </cell>
          <cell r="Q134">
            <v>7.9678775330949241E-3</v>
          </cell>
          <cell r="R134">
            <v>254</v>
          </cell>
          <cell r="S134">
            <v>378460</v>
          </cell>
          <cell r="T134">
            <v>64</v>
          </cell>
          <cell r="U134">
            <v>127</v>
          </cell>
          <cell r="V134">
            <v>190</v>
          </cell>
          <cell r="W134">
            <v>254</v>
          </cell>
          <cell r="X134">
            <v>95360</v>
          </cell>
          <cell r="Y134">
            <v>93870</v>
          </cell>
          <cell r="Z134">
            <v>93870</v>
          </cell>
          <cell r="AA134">
            <v>95360</v>
          </cell>
          <cell r="AB134">
            <v>-94</v>
          </cell>
          <cell r="AF134">
            <v>0</v>
          </cell>
          <cell r="AJ134">
            <v>378460</v>
          </cell>
          <cell r="AK134">
            <v>6483000</v>
          </cell>
          <cell r="AL134">
            <v>1490</v>
          </cell>
          <cell r="AM134">
            <v>31878</v>
          </cell>
          <cell r="AN134">
            <v>31624</v>
          </cell>
          <cell r="AO134">
            <v>23832</v>
          </cell>
          <cell r="AP134">
            <v>23642</v>
          </cell>
          <cell r="AQ134">
            <v>158</v>
          </cell>
        </row>
        <row r="135">
          <cell r="D135" t="str">
            <v>E10000030</v>
          </cell>
          <cell r="E135">
            <v>24833.909379800334</v>
          </cell>
          <cell r="F135">
            <v>25113</v>
          </cell>
          <cell r="G135">
            <v>25369</v>
          </cell>
          <cell r="H135">
            <v>26489.299414887962</v>
          </cell>
          <cell r="I135">
            <v>24585.57028600233</v>
          </cell>
          <cell r="J135">
            <v>24861.669223001627</v>
          </cell>
          <cell r="K135">
            <v>25115.095365817309</v>
          </cell>
          <cell r="L135">
            <v>26224.406420739087</v>
          </cell>
          <cell r="M135">
            <v>24925.488344272533</v>
          </cell>
          <cell r="Q135">
            <v>1.0004080451147509E-2</v>
          </cell>
          <cell r="R135">
            <v>1018.4674991279317</v>
          </cell>
          <cell r="S135">
            <v>1517516.5737006182</v>
          </cell>
          <cell r="T135">
            <v>248.33909379800389</v>
          </cell>
          <cell r="U135">
            <v>499.66987079637329</v>
          </cell>
          <cell r="V135">
            <v>753.57450497905666</v>
          </cell>
          <cell r="W135">
            <v>1018.4674991279317</v>
          </cell>
          <cell r="X135">
            <v>370025.24975902581</v>
          </cell>
          <cell r="Y135">
            <v>374482.8577275704</v>
          </cell>
          <cell r="Z135">
            <v>378317.90493219823</v>
          </cell>
          <cell r="AA135">
            <v>394690.56128182379</v>
          </cell>
          <cell r="AB135">
            <v>-91.578964472199004</v>
          </cell>
          <cell r="AF135">
            <v>0</v>
          </cell>
          <cell r="AJ135">
            <v>1517516.5737006182</v>
          </cell>
          <cell r="AK135">
            <v>18923000</v>
          </cell>
          <cell r="AL135">
            <v>1490</v>
          </cell>
          <cell r="AM135">
            <v>101805.2087946883</v>
          </cell>
          <cell r="AN135">
            <v>100786.74129556036</v>
          </cell>
          <cell r="AO135">
            <v>76971.299414887966</v>
          </cell>
          <cell r="AP135">
            <v>76201.17100955802</v>
          </cell>
          <cell r="AQ135">
            <v>339.91805827020289</v>
          </cell>
        </row>
        <row r="136">
          <cell r="D136" t="str">
            <v>E09000029</v>
          </cell>
          <cell r="E136">
            <v>4571</v>
          </cell>
          <cell r="F136">
            <v>4711</v>
          </cell>
          <cell r="G136">
            <v>5021</v>
          </cell>
          <cell r="H136">
            <v>4934</v>
          </cell>
          <cell r="I136">
            <v>4393</v>
          </cell>
          <cell r="J136">
            <v>4551</v>
          </cell>
          <cell r="K136">
            <v>4859</v>
          </cell>
          <cell r="L136">
            <v>4760</v>
          </cell>
          <cell r="M136">
            <v>4559</v>
          </cell>
          <cell r="Q136">
            <v>3.5036648126007174E-2</v>
          </cell>
          <cell r="R136">
            <v>674</v>
          </cell>
          <cell r="S136">
            <v>1004260</v>
          </cell>
          <cell r="T136">
            <v>178</v>
          </cell>
          <cell r="U136">
            <v>338</v>
          </cell>
          <cell r="V136">
            <v>500</v>
          </cell>
          <cell r="W136">
            <v>674</v>
          </cell>
          <cell r="X136">
            <v>265220</v>
          </cell>
          <cell r="Y136">
            <v>238400</v>
          </cell>
          <cell r="Z136">
            <v>241380</v>
          </cell>
          <cell r="AA136">
            <v>259260</v>
          </cell>
          <cell r="AB136">
            <v>12</v>
          </cell>
          <cell r="AF136">
            <v>17880</v>
          </cell>
          <cell r="AJ136">
            <v>1004260</v>
          </cell>
          <cell r="AK136">
            <v>3207000</v>
          </cell>
          <cell r="AL136">
            <v>1490</v>
          </cell>
          <cell r="AM136">
            <v>19237</v>
          </cell>
          <cell r="AN136">
            <v>18563</v>
          </cell>
          <cell r="AO136">
            <v>14666</v>
          </cell>
          <cell r="AP136">
            <v>14170</v>
          </cell>
          <cell r="AQ136">
            <v>166</v>
          </cell>
        </row>
        <row r="137">
          <cell r="D137" t="str">
            <v>E06000030</v>
          </cell>
          <cell r="E137">
            <v>5625</v>
          </cell>
          <cell r="F137">
            <v>6022</v>
          </cell>
          <cell r="G137">
            <v>6386</v>
          </cell>
          <cell r="H137">
            <v>6250</v>
          </cell>
          <cell r="I137">
            <v>5967</v>
          </cell>
          <cell r="J137">
            <v>5826</v>
          </cell>
          <cell r="K137">
            <v>6169</v>
          </cell>
          <cell r="L137">
            <v>5955</v>
          </cell>
          <cell r="M137">
            <v>5854</v>
          </cell>
          <cell r="Q137">
            <v>1.5072272783428736E-2</v>
          </cell>
          <cell r="R137">
            <v>366</v>
          </cell>
          <cell r="S137">
            <v>545340</v>
          </cell>
          <cell r="T137">
            <v>-342</v>
          </cell>
          <cell r="U137">
            <v>-146</v>
          </cell>
          <cell r="V137">
            <v>71</v>
          </cell>
          <cell r="W137">
            <v>366</v>
          </cell>
          <cell r="X137">
            <v>0</v>
          </cell>
          <cell r="Y137">
            <v>0</v>
          </cell>
          <cell r="Z137">
            <v>105790</v>
          </cell>
          <cell r="AA137">
            <v>439550</v>
          </cell>
          <cell r="AB137">
            <v>-229</v>
          </cell>
          <cell r="AF137">
            <v>0</v>
          </cell>
          <cell r="AJ137">
            <v>545340</v>
          </cell>
          <cell r="AK137">
            <v>3397000</v>
          </cell>
          <cell r="AL137">
            <v>1490</v>
          </cell>
          <cell r="AM137">
            <v>24283</v>
          </cell>
          <cell r="AN137">
            <v>23917</v>
          </cell>
          <cell r="AO137">
            <v>18658</v>
          </cell>
          <cell r="AP137">
            <v>17950</v>
          </cell>
          <cell r="AQ137">
            <v>-113</v>
          </cell>
        </row>
        <row r="138">
          <cell r="D138" t="str">
            <v>E08000008</v>
          </cell>
          <cell r="E138">
            <v>6911</v>
          </cell>
          <cell r="F138">
            <v>6525</v>
          </cell>
          <cell r="G138">
            <v>6574</v>
          </cell>
          <cell r="H138">
            <v>6870</v>
          </cell>
          <cell r="I138">
            <v>6724</v>
          </cell>
          <cell r="J138">
            <v>6346</v>
          </cell>
          <cell r="K138">
            <v>6397</v>
          </cell>
          <cell r="L138">
            <v>6692</v>
          </cell>
          <cell r="M138">
            <v>6395</v>
          </cell>
          <cell r="Q138">
            <v>2.6822916666666665E-2</v>
          </cell>
          <cell r="R138">
            <v>721</v>
          </cell>
          <cell r="S138">
            <v>1074290</v>
          </cell>
          <cell r="T138">
            <v>187</v>
          </cell>
          <cell r="U138">
            <v>366</v>
          </cell>
          <cell r="V138">
            <v>543</v>
          </cell>
          <cell r="W138">
            <v>721</v>
          </cell>
          <cell r="X138">
            <v>278630</v>
          </cell>
          <cell r="Y138">
            <v>266710</v>
          </cell>
          <cell r="Z138">
            <v>263730</v>
          </cell>
          <cell r="AA138">
            <v>265220</v>
          </cell>
          <cell r="AB138">
            <v>516</v>
          </cell>
          <cell r="AF138">
            <v>278630</v>
          </cell>
          <cell r="AJ138">
            <v>1074290</v>
          </cell>
          <cell r="AK138">
            <v>4376000</v>
          </cell>
          <cell r="AL138">
            <v>1490</v>
          </cell>
          <cell r="AM138">
            <v>26880</v>
          </cell>
          <cell r="AN138">
            <v>26159</v>
          </cell>
          <cell r="AO138">
            <v>19969</v>
          </cell>
          <cell r="AP138">
            <v>19435</v>
          </cell>
          <cell r="AQ138">
            <v>-329</v>
          </cell>
        </row>
        <row r="139">
          <cell r="D139" t="str">
            <v>E06000020</v>
          </cell>
          <cell r="E139">
            <v>4403</v>
          </cell>
          <cell r="F139">
            <v>4224</v>
          </cell>
          <cell r="G139">
            <v>3844</v>
          </cell>
          <cell r="H139">
            <v>4047</v>
          </cell>
          <cell r="I139">
            <v>4249</v>
          </cell>
          <cell r="J139">
            <v>4076</v>
          </cell>
          <cell r="K139">
            <v>3709</v>
          </cell>
          <cell r="L139">
            <v>3905</v>
          </cell>
          <cell r="M139">
            <v>3931</v>
          </cell>
          <cell r="Q139">
            <v>3.5052669814747549E-2</v>
          </cell>
          <cell r="R139">
            <v>579</v>
          </cell>
          <cell r="S139">
            <v>419775</v>
          </cell>
          <cell r="T139">
            <v>154</v>
          </cell>
          <cell r="U139">
            <v>302</v>
          </cell>
          <cell r="V139">
            <v>437</v>
          </cell>
          <cell r="W139">
            <v>579</v>
          </cell>
          <cell r="X139">
            <v>111650.00000000001</v>
          </cell>
          <cell r="Y139">
            <v>107299.99999999999</v>
          </cell>
          <cell r="Z139">
            <v>97875</v>
          </cell>
          <cell r="AA139">
            <v>102950</v>
          </cell>
          <cell r="AB139">
            <v>472</v>
          </cell>
          <cell r="AF139">
            <v>111650.00000000001</v>
          </cell>
          <cell r="AJ139">
            <v>419775</v>
          </cell>
          <cell r="AK139">
            <v>3009000</v>
          </cell>
          <cell r="AL139">
            <v>725</v>
          </cell>
          <cell r="AM139">
            <v>16518</v>
          </cell>
          <cell r="AN139">
            <v>15939</v>
          </cell>
          <cell r="AO139">
            <v>12115</v>
          </cell>
          <cell r="AP139">
            <v>11690</v>
          </cell>
          <cell r="AQ139">
            <v>-318</v>
          </cell>
        </row>
        <row r="140">
          <cell r="D140" t="str">
            <v>E06000034</v>
          </cell>
          <cell r="E140">
            <v>4712</v>
          </cell>
          <cell r="F140">
            <v>4900</v>
          </cell>
          <cell r="G140">
            <v>4991</v>
          </cell>
          <cell r="H140">
            <v>5005</v>
          </cell>
          <cell r="I140">
            <v>4547.08</v>
          </cell>
          <cell r="J140">
            <v>4728.5</v>
          </cell>
          <cell r="K140">
            <v>4816.3149999999996</v>
          </cell>
          <cell r="L140">
            <v>4829.8249999999998</v>
          </cell>
          <cell r="M140">
            <v>4755</v>
          </cell>
          <cell r="Q140">
            <v>3.4999999999999941E-2</v>
          </cell>
          <cell r="R140">
            <v>686.27999999999884</v>
          </cell>
          <cell r="S140">
            <v>1022557.1999999983</v>
          </cell>
          <cell r="T140">
            <v>164.92000000000007</v>
          </cell>
          <cell r="U140">
            <v>336.42000000000007</v>
          </cell>
          <cell r="V140">
            <v>511.10499999999956</v>
          </cell>
          <cell r="W140">
            <v>686.27999999999884</v>
          </cell>
          <cell r="X140">
            <v>245730.8000000001</v>
          </cell>
          <cell r="Y140">
            <v>255535.00000000006</v>
          </cell>
          <cell r="Z140">
            <v>260280.64999999932</v>
          </cell>
          <cell r="AA140">
            <v>261010.74999999884</v>
          </cell>
          <cell r="AB140">
            <v>-43</v>
          </cell>
          <cell r="AF140">
            <v>0</v>
          </cell>
          <cell r="AJ140">
            <v>1022557.1999999983</v>
          </cell>
          <cell r="AK140">
            <v>2809000</v>
          </cell>
          <cell r="AL140">
            <v>1490</v>
          </cell>
          <cell r="AM140">
            <v>19608</v>
          </cell>
          <cell r="AN140">
            <v>18921.72</v>
          </cell>
          <cell r="AO140">
            <v>14896</v>
          </cell>
          <cell r="AP140">
            <v>14374.64</v>
          </cell>
          <cell r="AQ140">
            <v>207.92000000000007</v>
          </cell>
        </row>
        <row r="141">
          <cell r="D141" t="str">
            <v>E06000027</v>
          </cell>
          <cell r="E141">
            <v>3577</v>
          </cell>
          <cell r="F141">
            <v>3490</v>
          </cell>
          <cell r="G141">
            <v>3500</v>
          </cell>
          <cell r="H141">
            <v>3616</v>
          </cell>
          <cell r="I141">
            <v>3577</v>
          </cell>
          <cell r="J141">
            <v>3490</v>
          </cell>
          <cell r="K141">
            <v>3500</v>
          </cell>
          <cell r="L141">
            <v>3616</v>
          </cell>
          <cell r="M141">
            <v>3513</v>
          </cell>
          <cell r="Q141">
            <v>0</v>
          </cell>
          <cell r="R141">
            <v>0</v>
          </cell>
          <cell r="S141">
            <v>0</v>
          </cell>
          <cell r="T141">
            <v>0</v>
          </cell>
          <cell r="U141">
            <v>0</v>
          </cell>
          <cell r="V141">
            <v>0</v>
          </cell>
          <cell r="W141">
            <v>0</v>
          </cell>
          <cell r="X141">
            <v>0</v>
          </cell>
          <cell r="Y141">
            <v>0</v>
          </cell>
          <cell r="Z141">
            <v>0</v>
          </cell>
          <cell r="AA141">
            <v>0</v>
          </cell>
          <cell r="AB141">
            <v>64</v>
          </cell>
          <cell r="AF141">
            <v>0</v>
          </cell>
          <cell r="AJ141">
            <v>0</v>
          </cell>
          <cell r="AK141">
            <v>3044000</v>
          </cell>
          <cell r="AL141">
            <v>1800</v>
          </cell>
          <cell r="AM141">
            <v>14183</v>
          </cell>
          <cell r="AN141">
            <v>14183</v>
          </cell>
          <cell r="AO141">
            <v>10606</v>
          </cell>
          <cell r="AP141">
            <v>10606</v>
          </cell>
          <cell r="AQ141">
            <v>-64</v>
          </cell>
        </row>
        <row r="142">
          <cell r="D142" t="str">
            <v>E09000030</v>
          </cell>
          <cell r="E142">
            <v>5378</v>
          </cell>
          <cell r="F142">
            <v>5449</v>
          </cell>
          <cell r="G142">
            <v>5269</v>
          </cell>
          <cell r="H142">
            <v>5518</v>
          </cell>
          <cell r="I142">
            <v>5194</v>
          </cell>
          <cell r="J142">
            <v>5248</v>
          </cell>
          <cell r="K142">
            <v>5089</v>
          </cell>
          <cell r="L142">
            <v>5326</v>
          </cell>
          <cell r="M142">
            <v>5304</v>
          </cell>
          <cell r="Q142">
            <v>3.5023595817525677E-2</v>
          </cell>
          <cell r="R142">
            <v>757</v>
          </cell>
          <cell r="S142">
            <v>1127930</v>
          </cell>
          <cell r="T142">
            <v>184</v>
          </cell>
          <cell r="U142">
            <v>385</v>
          </cell>
          <cell r="V142">
            <v>565</v>
          </cell>
          <cell r="W142">
            <v>757</v>
          </cell>
          <cell r="X142">
            <v>274160</v>
          </cell>
          <cell r="Y142">
            <v>299490</v>
          </cell>
          <cell r="Z142">
            <v>268200</v>
          </cell>
          <cell r="AA142">
            <v>286080</v>
          </cell>
          <cell r="AB142">
            <v>74</v>
          </cell>
          <cell r="AF142">
            <v>110260</v>
          </cell>
          <cell r="AJ142">
            <v>1127930</v>
          </cell>
          <cell r="AK142">
            <v>5416000</v>
          </cell>
          <cell r="AL142">
            <v>1490</v>
          </cell>
          <cell r="AM142">
            <v>21614</v>
          </cell>
          <cell r="AN142">
            <v>20857</v>
          </cell>
          <cell r="AO142">
            <v>16236</v>
          </cell>
          <cell r="AP142">
            <v>15663</v>
          </cell>
          <cell r="AQ142">
            <v>110</v>
          </cell>
        </row>
        <row r="143">
          <cell r="D143" t="str">
            <v>E08000009</v>
          </cell>
          <cell r="E143">
            <v>5716</v>
          </cell>
          <cell r="F143">
            <v>5962</v>
          </cell>
          <cell r="G143">
            <v>5876</v>
          </cell>
          <cell r="H143">
            <v>6428</v>
          </cell>
          <cell r="I143">
            <v>5491</v>
          </cell>
          <cell r="J143">
            <v>5758</v>
          </cell>
          <cell r="K143">
            <v>5671</v>
          </cell>
          <cell r="L143">
            <v>6222</v>
          </cell>
          <cell r="M143">
            <v>6112</v>
          </cell>
          <cell r="Q143">
            <v>3.5026269702276708E-2</v>
          </cell>
          <cell r="R143">
            <v>840</v>
          </cell>
          <cell r="S143">
            <v>1482230.4</v>
          </cell>
          <cell r="T143">
            <v>225</v>
          </cell>
          <cell r="U143">
            <v>429</v>
          </cell>
          <cell r="V143">
            <v>634</v>
          </cell>
          <cell r="W143">
            <v>840</v>
          </cell>
          <cell r="X143">
            <v>397025.99999999994</v>
          </cell>
          <cell r="Y143">
            <v>359970.23999999993</v>
          </cell>
          <cell r="Z143">
            <v>361734.79999999993</v>
          </cell>
          <cell r="AA143">
            <v>363499.3600000001</v>
          </cell>
          <cell r="AB143">
            <v>-396</v>
          </cell>
          <cell r="AF143">
            <v>0</v>
          </cell>
          <cell r="AJ143">
            <v>1482230.4</v>
          </cell>
          <cell r="AK143">
            <v>4076000</v>
          </cell>
          <cell r="AL143">
            <v>1764.56</v>
          </cell>
          <cell r="AM143">
            <v>23982</v>
          </cell>
          <cell r="AN143">
            <v>23142</v>
          </cell>
          <cell r="AO143">
            <v>18266</v>
          </cell>
          <cell r="AP143">
            <v>17651</v>
          </cell>
          <cell r="AQ143">
            <v>621</v>
          </cell>
        </row>
        <row r="144">
          <cell r="D144" t="str">
            <v>E08000036</v>
          </cell>
          <cell r="E144">
            <v>10167</v>
          </cell>
          <cell r="F144">
            <v>10239</v>
          </cell>
          <cell r="G144">
            <v>9962</v>
          </cell>
          <cell r="H144">
            <v>10503</v>
          </cell>
          <cell r="I144">
            <v>10167</v>
          </cell>
          <cell r="J144">
            <v>9803</v>
          </cell>
          <cell r="K144">
            <v>9528</v>
          </cell>
          <cell r="L144">
            <v>10052</v>
          </cell>
          <cell r="M144">
            <v>10030</v>
          </cell>
          <cell r="Q144">
            <v>3.2321205744904699E-2</v>
          </cell>
          <cell r="R144">
            <v>1321</v>
          </cell>
          <cell r="S144">
            <v>1968290</v>
          </cell>
          <cell r="T144">
            <v>0</v>
          </cell>
          <cell r="U144">
            <v>436</v>
          </cell>
          <cell r="V144">
            <v>870</v>
          </cell>
          <cell r="W144">
            <v>1321</v>
          </cell>
          <cell r="X144">
            <v>0</v>
          </cell>
          <cell r="Y144">
            <v>649640</v>
          </cell>
          <cell r="Z144">
            <v>646660</v>
          </cell>
          <cell r="AA144">
            <v>671990</v>
          </cell>
          <cell r="AB144">
            <v>137</v>
          </cell>
          <cell r="AF144">
            <v>0</v>
          </cell>
          <cell r="AJ144">
            <v>1968290</v>
          </cell>
          <cell r="AK144">
            <v>7016000</v>
          </cell>
          <cell r="AL144">
            <v>1490</v>
          </cell>
          <cell r="AM144">
            <v>40871</v>
          </cell>
          <cell r="AN144">
            <v>39550</v>
          </cell>
          <cell r="AO144">
            <v>30704</v>
          </cell>
          <cell r="AP144">
            <v>29383</v>
          </cell>
          <cell r="AQ144">
            <v>-137</v>
          </cell>
        </row>
        <row r="145">
          <cell r="D145" t="str">
            <v>E08000030</v>
          </cell>
          <cell r="E145">
            <v>7243</v>
          </cell>
          <cell r="F145">
            <v>7177</v>
          </cell>
          <cell r="G145">
            <v>7415</v>
          </cell>
          <cell r="H145">
            <v>7781</v>
          </cell>
          <cell r="I145">
            <v>7503</v>
          </cell>
          <cell r="J145">
            <v>7059</v>
          </cell>
          <cell r="K145">
            <v>7268</v>
          </cell>
          <cell r="L145">
            <v>7192</v>
          </cell>
          <cell r="M145">
            <v>7503</v>
          </cell>
          <cell r="Q145">
            <v>2.0056726094003243E-2</v>
          </cell>
          <cell r="R145">
            <v>594</v>
          </cell>
          <cell r="S145">
            <v>885060</v>
          </cell>
          <cell r="T145">
            <v>-260</v>
          </cell>
          <cell r="U145">
            <v>-142</v>
          </cell>
          <cell r="V145">
            <v>5</v>
          </cell>
          <cell r="W145">
            <v>594</v>
          </cell>
          <cell r="X145">
            <v>0</v>
          </cell>
          <cell r="Y145">
            <v>0</v>
          </cell>
          <cell r="Z145">
            <v>7450</v>
          </cell>
          <cell r="AA145">
            <v>877610</v>
          </cell>
          <cell r="AB145">
            <v>-260</v>
          </cell>
          <cell r="AF145">
            <v>0</v>
          </cell>
          <cell r="AJ145">
            <v>885060</v>
          </cell>
          <cell r="AK145">
            <v>5590000</v>
          </cell>
          <cell r="AL145">
            <v>1490</v>
          </cell>
          <cell r="AM145">
            <v>29616</v>
          </cell>
          <cell r="AN145">
            <v>29022</v>
          </cell>
          <cell r="AO145">
            <v>22373</v>
          </cell>
          <cell r="AP145">
            <v>21519</v>
          </cell>
          <cell r="AQ145">
            <v>0</v>
          </cell>
        </row>
        <row r="146">
          <cell r="D146" t="str">
            <v>E09000031</v>
          </cell>
          <cell r="E146">
            <v>6977</v>
          </cell>
          <cell r="F146">
            <v>7326</v>
          </cell>
          <cell r="G146">
            <v>7019</v>
          </cell>
          <cell r="H146">
            <v>7618</v>
          </cell>
          <cell r="I146">
            <v>6850</v>
          </cell>
          <cell r="J146">
            <v>7100</v>
          </cell>
          <cell r="K146">
            <v>6880</v>
          </cell>
          <cell r="L146">
            <v>7400</v>
          </cell>
          <cell r="M146">
            <v>6244</v>
          </cell>
          <cell r="Q146">
            <v>2.4533517622667589E-2</v>
          </cell>
          <cell r="R146">
            <v>710</v>
          </cell>
          <cell r="S146">
            <v>1057900</v>
          </cell>
          <cell r="T146">
            <v>127</v>
          </cell>
          <cell r="U146">
            <v>353</v>
          </cell>
          <cell r="V146">
            <v>492</v>
          </cell>
          <cell r="W146">
            <v>710</v>
          </cell>
          <cell r="X146">
            <v>189230</v>
          </cell>
          <cell r="Y146">
            <v>336740</v>
          </cell>
          <cell r="Z146">
            <v>207110</v>
          </cell>
          <cell r="AA146">
            <v>324820</v>
          </cell>
          <cell r="AB146">
            <v>733</v>
          </cell>
          <cell r="AF146">
            <v>189230</v>
          </cell>
          <cell r="AJ146">
            <v>1057900</v>
          </cell>
          <cell r="AK146">
            <v>4640000</v>
          </cell>
          <cell r="AL146">
            <v>1490</v>
          </cell>
          <cell r="AM146">
            <v>28940</v>
          </cell>
          <cell r="AN146">
            <v>28230</v>
          </cell>
          <cell r="AO146">
            <v>21963</v>
          </cell>
          <cell r="AP146">
            <v>21380</v>
          </cell>
          <cell r="AQ146">
            <v>-606</v>
          </cell>
        </row>
        <row r="147">
          <cell r="D147" t="str">
            <v>E09000032</v>
          </cell>
          <cell r="E147">
            <v>5756</v>
          </cell>
          <cell r="F147">
            <v>6401</v>
          </cell>
          <cell r="G147">
            <v>6380</v>
          </cell>
          <cell r="H147">
            <v>6533</v>
          </cell>
          <cell r="I147">
            <v>6048</v>
          </cell>
          <cell r="J147">
            <v>6048</v>
          </cell>
          <cell r="K147">
            <v>6048</v>
          </cell>
          <cell r="L147">
            <v>6048</v>
          </cell>
          <cell r="M147">
            <v>5704</v>
          </cell>
          <cell r="Q147">
            <v>3.5021938571998402E-2</v>
          </cell>
          <cell r="R147">
            <v>878</v>
          </cell>
          <cell r="S147">
            <v>1308220</v>
          </cell>
          <cell r="T147">
            <v>-292</v>
          </cell>
          <cell r="U147">
            <v>61</v>
          </cell>
          <cell r="V147">
            <v>393</v>
          </cell>
          <cell r="W147">
            <v>878</v>
          </cell>
          <cell r="X147">
            <v>0</v>
          </cell>
          <cell r="Y147">
            <v>90890</v>
          </cell>
          <cell r="Z147">
            <v>494680</v>
          </cell>
          <cell r="AA147">
            <v>722650</v>
          </cell>
          <cell r="AB147">
            <v>52</v>
          </cell>
          <cell r="AF147">
            <v>0</v>
          </cell>
          <cell r="AJ147">
            <v>1308220</v>
          </cell>
          <cell r="AK147">
            <v>5782000</v>
          </cell>
          <cell r="AL147">
            <v>1490</v>
          </cell>
          <cell r="AM147">
            <v>25070</v>
          </cell>
          <cell r="AN147">
            <v>24192</v>
          </cell>
          <cell r="AO147">
            <v>19314</v>
          </cell>
          <cell r="AP147">
            <v>18144</v>
          </cell>
          <cell r="AQ147">
            <v>-344</v>
          </cell>
        </row>
        <row r="148">
          <cell r="D148" t="str">
            <v>E06000007</v>
          </cell>
          <cell r="E148">
            <v>5942</v>
          </cell>
          <cell r="F148">
            <v>6113</v>
          </cell>
          <cell r="G148">
            <v>6400</v>
          </cell>
          <cell r="H148">
            <v>6346</v>
          </cell>
          <cell r="I148">
            <v>5721</v>
          </cell>
          <cell r="J148">
            <v>5892</v>
          </cell>
          <cell r="K148">
            <v>6179</v>
          </cell>
          <cell r="L148">
            <v>6125</v>
          </cell>
          <cell r="M148">
            <v>5732</v>
          </cell>
          <cell r="Q148">
            <v>3.5643724043385346E-2</v>
          </cell>
          <cell r="R148">
            <v>884</v>
          </cell>
          <cell r="S148">
            <v>1317160</v>
          </cell>
          <cell r="T148">
            <v>221</v>
          </cell>
          <cell r="U148">
            <v>442</v>
          </cell>
          <cell r="V148">
            <v>663</v>
          </cell>
          <cell r="W148">
            <v>884</v>
          </cell>
          <cell r="X148">
            <v>329290</v>
          </cell>
          <cell r="Y148">
            <v>329290</v>
          </cell>
          <cell r="Z148">
            <v>329290</v>
          </cell>
          <cell r="AA148">
            <v>329290</v>
          </cell>
          <cell r="AB148">
            <v>210</v>
          </cell>
          <cell r="AF148">
            <v>312900</v>
          </cell>
          <cell r="AJ148">
            <v>1317160</v>
          </cell>
          <cell r="AK148">
            <v>3653000</v>
          </cell>
          <cell r="AL148">
            <v>1490</v>
          </cell>
          <cell r="AM148">
            <v>24801</v>
          </cell>
          <cell r="AN148">
            <v>23917</v>
          </cell>
          <cell r="AO148">
            <v>18859</v>
          </cell>
          <cell r="AP148">
            <v>18196</v>
          </cell>
          <cell r="AQ148">
            <v>11</v>
          </cell>
        </row>
        <row r="149">
          <cell r="D149" t="str">
            <v>E10000031</v>
          </cell>
          <cell r="E149">
            <v>13029</v>
          </cell>
          <cell r="F149">
            <v>13357</v>
          </cell>
          <cell r="G149">
            <v>12778</v>
          </cell>
          <cell r="H149">
            <v>13311</v>
          </cell>
          <cell r="I149">
            <v>12734.805179999999</v>
          </cell>
          <cell r="J149">
            <v>13055.398939999999</v>
          </cell>
          <cell r="K149">
            <v>12489.472759999999</v>
          </cell>
          <cell r="L149">
            <v>13010.437619999999</v>
          </cell>
          <cell r="M149">
            <v>12486</v>
          </cell>
          <cell r="Q149">
            <v>2.2580000000000076E-2</v>
          </cell>
          <cell r="R149">
            <v>1184.885500000004</v>
          </cell>
          <cell r="S149">
            <v>2133978.7855000072</v>
          </cell>
          <cell r="T149">
            <v>294.19482000000062</v>
          </cell>
          <cell r="U149">
            <v>595.79588000000149</v>
          </cell>
          <cell r="V149">
            <v>884.32312000000093</v>
          </cell>
          <cell r="W149">
            <v>1184.885500000004</v>
          </cell>
          <cell r="X149">
            <v>529844.87082000112</v>
          </cell>
          <cell r="Y149">
            <v>543183.50906000158</v>
          </cell>
          <cell r="Z149">
            <v>519637.55923999916</v>
          </cell>
          <cell r="AA149">
            <v>541312.84638000536</v>
          </cell>
          <cell r="AB149">
            <v>543</v>
          </cell>
          <cell r="AF149">
            <v>529844.87082000112</v>
          </cell>
          <cell r="AJ149">
            <v>2133978.7855000072</v>
          </cell>
          <cell r="AK149">
            <v>9528000</v>
          </cell>
          <cell r="AL149">
            <v>1801</v>
          </cell>
          <cell r="AM149">
            <v>52475</v>
          </cell>
          <cell r="AN149">
            <v>51290.114499999996</v>
          </cell>
          <cell r="AO149">
            <v>39446</v>
          </cell>
          <cell r="AP149">
            <v>38555.309319999993</v>
          </cell>
          <cell r="AQ149">
            <v>-248.80517999999938</v>
          </cell>
        </row>
        <row r="150">
          <cell r="D150" t="str">
            <v>E06000037</v>
          </cell>
          <cell r="E150">
            <v>2615</v>
          </cell>
          <cell r="F150">
            <v>2626</v>
          </cell>
          <cell r="G150">
            <v>2633</v>
          </cell>
          <cell r="H150">
            <v>2914</v>
          </cell>
          <cell r="I150">
            <v>2679</v>
          </cell>
          <cell r="J150">
            <v>2696</v>
          </cell>
          <cell r="K150">
            <v>2704</v>
          </cell>
          <cell r="L150">
            <v>2928</v>
          </cell>
          <cell r="M150">
            <v>2745</v>
          </cell>
          <cell r="Q150">
            <v>-2.0300333704115683E-2</v>
          </cell>
          <cell r="R150">
            <v>-219</v>
          </cell>
          <cell r="S150">
            <v>0</v>
          </cell>
          <cell r="T150">
            <v>-64</v>
          </cell>
          <cell r="U150">
            <v>-134</v>
          </cell>
          <cell r="V150">
            <v>-205</v>
          </cell>
          <cell r="W150">
            <v>-219</v>
          </cell>
          <cell r="X150">
            <v>0</v>
          </cell>
          <cell r="Y150">
            <v>0</v>
          </cell>
          <cell r="Z150">
            <v>0</v>
          </cell>
          <cell r="AA150">
            <v>0</v>
          </cell>
          <cell r="AB150">
            <v>-130</v>
          </cell>
          <cell r="AF150">
            <v>0</v>
          </cell>
          <cell r="AJ150">
            <v>0</v>
          </cell>
          <cell r="AK150">
            <v>2465000</v>
          </cell>
          <cell r="AL150">
            <v>2307</v>
          </cell>
          <cell r="AM150">
            <v>10788</v>
          </cell>
          <cell r="AN150">
            <v>11007</v>
          </cell>
          <cell r="AO150">
            <v>8173</v>
          </cell>
          <cell r="AP150">
            <v>8328</v>
          </cell>
          <cell r="AQ150">
            <v>66</v>
          </cell>
        </row>
        <row r="151">
          <cell r="D151" t="str">
            <v>E10000032</v>
          </cell>
          <cell r="E151">
            <v>20521</v>
          </cell>
          <cell r="F151">
            <v>20558</v>
          </cell>
          <cell r="G151">
            <v>19992</v>
          </cell>
          <cell r="H151">
            <v>20828</v>
          </cell>
          <cell r="I151">
            <v>19802.764999999999</v>
          </cell>
          <cell r="J151">
            <v>19838.47</v>
          </cell>
          <cell r="K151">
            <v>19292.28</v>
          </cell>
          <cell r="L151">
            <v>20099.02</v>
          </cell>
          <cell r="M151">
            <v>20263</v>
          </cell>
          <cell r="Q151">
            <v>3.4999999999999955E-2</v>
          </cell>
          <cell r="R151">
            <v>2866.4649999999965</v>
          </cell>
          <cell r="S151">
            <v>6879515.9999999916</v>
          </cell>
          <cell r="T151">
            <v>718.23500000000058</v>
          </cell>
          <cell r="U151">
            <v>1437.7649999999994</v>
          </cell>
          <cell r="V151">
            <v>2137.4850000000006</v>
          </cell>
          <cell r="W151">
            <v>2866.4649999999965</v>
          </cell>
          <cell r="X151">
            <v>1723764.0000000014</v>
          </cell>
          <cell r="Y151">
            <v>1726871.9999999972</v>
          </cell>
          <cell r="Z151">
            <v>1679328.0000000023</v>
          </cell>
          <cell r="AA151">
            <v>1749551.9999999907</v>
          </cell>
          <cell r="AB151">
            <v>258</v>
          </cell>
          <cell r="AF151">
            <v>619200</v>
          </cell>
          <cell r="AJ151">
            <v>6879515.9999999916</v>
          </cell>
          <cell r="AK151">
            <v>14899000</v>
          </cell>
          <cell r="AL151">
            <v>2400</v>
          </cell>
          <cell r="AM151">
            <v>81899</v>
          </cell>
          <cell r="AN151">
            <v>79032.535000000003</v>
          </cell>
          <cell r="AO151">
            <v>61378</v>
          </cell>
          <cell r="AP151">
            <v>59229.770000000004</v>
          </cell>
          <cell r="AQ151">
            <v>460.23500000000058</v>
          </cell>
        </row>
        <row r="152">
          <cell r="D152" t="str">
            <v>E09000033</v>
          </cell>
          <cell r="E152">
            <v>4414</v>
          </cell>
          <cell r="F152">
            <v>3698</v>
          </cell>
          <cell r="G152">
            <v>3731</v>
          </cell>
          <cell r="H152">
            <v>3731</v>
          </cell>
          <cell r="I152">
            <v>3657</v>
          </cell>
          <cell r="J152">
            <v>3879</v>
          </cell>
          <cell r="K152">
            <v>3904</v>
          </cell>
          <cell r="L152">
            <v>3869</v>
          </cell>
          <cell r="M152">
            <v>4600</v>
          </cell>
          <cell r="Q152">
            <v>1.7015538718376782E-2</v>
          </cell>
          <cell r="R152">
            <v>265</v>
          </cell>
          <cell r="S152">
            <v>520990</v>
          </cell>
          <cell r="T152">
            <v>757</v>
          </cell>
          <cell r="U152">
            <v>576</v>
          </cell>
          <cell r="V152">
            <v>403</v>
          </cell>
          <cell r="W152">
            <v>265</v>
          </cell>
          <cell r="X152">
            <v>520990</v>
          </cell>
          <cell r="Y152">
            <v>0</v>
          </cell>
          <cell r="Z152">
            <v>0</v>
          </cell>
          <cell r="AA152">
            <v>0</v>
          </cell>
          <cell r="AB152">
            <v>-186</v>
          </cell>
          <cell r="AF152">
            <v>0</v>
          </cell>
          <cell r="AJ152">
            <v>520990</v>
          </cell>
          <cell r="AK152">
            <v>5261000</v>
          </cell>
          <cell r="AL152">
            <v>1966</v>
          </cell>
          <cell r="AM152">
            <v>15574</v>
          </cell>
          <cell r="AN152">
            <v>15309</v>
          </cell>
          <cell r="AO152">
            <v>11160</v>
          </cell>
          <cell r="AP152">
            <v>11652</v>
          </cell>
          <cell r="AQ152">
            <v>943</v>
          </cell>
        </row>
        <row r="153">
          <cell r="D153" t="str">
            <v>E08000010</v>
          </cell>
          <cell r="E153">
            <v>8319</v>
          </cell>
          <cell r="F153">
            <v>8503</v>
          </cell>
          <cell r="G153">
            <v>8463</v>
          </cell>
          <cell r="H153">
            <v>8347</v>
          </cell>
          <cell r="I153">
            <v>8029</v>
          </cell>
          <cell r="J153">
            <v>8205</v>
          </cell>
          <cell r="K153">
            <v>8169</v>
          </cell>
          <cell r="L153">
            <v>8051</v>
          </cell>
          <cell r="M153">
            <v>7901</v>
          </cell>
          <cell r="Q153">
            <v>3.5026165556612747E-2</v>
          </cell>
          <cell r="R153">
            <v>1178</v>
          </cell>
          <cell r="S153">
            <v>1755220</v>
          </cell>
          <cell r="T153">
            <v>290</v>
          </cell>
          <cell r="U153">
            <v>588</v>
          </cell>
          <cell r="V153">
            <v>882</v>
          </cell>
          <cell r="W153">
            <v>1178</v>
          </cell>
          <cell r="X153">
            <v>432100</v>
          </cell>
          <cell r="Y153">
            <v>444020</v>
          </cell>
          <cell r="Z153">
            <v>438060</v>
          </cell>
          <cell r="AA153">
            <v>441040</v>
          </cell>
          <cell r="AB153">
            <v>418</v>
          </cell>
          <cell r="AF153">
            <v>432100</v>
          </cell>
          <cell r="AJ153">
            <v>1755220</v>
          </cell>
          <cell r="AK153">
            <v>6457000</v>
          </cell>
          <cell r="AL153">
            <v>1490</v>
          </cell>
          <cell r="AM153">
            <v>33632</v>
          </cell>
          <cell r="AN153">
            <v>32454</v>
          </cell>
          <cell r="AO153">
            <v>25313</v>
          </cell>
          <cell r="AP153">
            <v>24425</v>
          </cell>
          <cell r="AQ153">
            <v>-128</v>
          </cell>
        </row>
        <row r="154">
          <cell r="D154" t="str">
            <v>E06000054</v>
          </cell>
          <cell r="E154">
            <v>10161</v>
          </cell>
          <cell r="F154">
            <v>10392</v>
          </cell>
          <cell r="G154">
            <v>10374</v>
          </cell>
          <cell r="H154">
            <v>10368</v>
          </cell>
          <cell r="I154">
            <v>9628</v>
          </cell>
          <cell r="J154">
            <v>10528</v>
          </cell>
          <cell r="K154">
            <v>10015</v>
          </cell>
          <cell r="L154">
            <v>9581</v>
          </cell>
          <cell r="M154">
            <v>9965</v>
          </cell>
          <cell r="Q154">
            <v>3.7365298462283571E-2</v>
          </cell>
          <cell r="R154">
            <v>1543</v>
          </cell>
          <cell r="S154">
            <v>2299070</v>
          </cell>
          <cell r="T154">
            <v>533</v>
          </cell>
          <cell r="U154">
            <v>397</v>
          </cell>
          <cell r="V154">
            <v>756</v>
          </cell>
          <cell r="W154">
            <v>1543</v>
          </cell>
          <cell r="X154">
            <v>794170</v>
          </cell>
          <cell r="Y154">
            <v>0</v>
          </cell>
          <cell r="Z154">
            <v>332270</v>
          </cell>
          <cell r="AA154">
            <v>1172630</v>
          </cell>
          <cell r="AB154">
            <v>196</v>
          </cell>
          <cell r="AF154">
            <v>292040</v>
          </cell>
          <cell r="AJ154">
            <v>2299070</v>
          </cell>
          <cell r="AK154">
            <v>7825000</v>
          </cell>
          <cell r="AL154">
            <v>1490</v>
          </cell>
          <cell r="AM154">
            <v>41295</v>
          </cell>
          <cell r="AN154">
            <v>39752</v>
          </cell>
          <cell r="AO154">
            <v>31134</v>
          </cell>
          <cell r="AP154">
            <v>30124</v>
          </cell>
          <cell r="AQ154">
            <v>337</v>
          </cell>
        </row>
        <row r="155">
          <cell r="D155" t="str">
            <v>E06000040</v>
          </cell>
          <cell r="E155">
            <v>3128</v>
          </cell>
          <cell r="F155">
            <v>3349</v>
          </cell>
          <cell r="G155">
            <v>2764</v>
          </cell>
          <cell r="H155">
            <v>2956</v>
          </cell>
          <cell r="I155">
            <v>3018</v>
          </cell>
          <cell r="J155">
            <v>3231</v>
          </cell>
          <cell r="K155">
            <v>2667</v>
          </cell>
          <cell r="L155">
            <v>2852</v>
          </cell>
          <cell r="M155">
            <v>3476</v>
          </cell>
          <cell r="Q155">
            <v>3.5172583422152986E-2</v>
          </cell>
          <cell r="R155">
            <v>429</v>
          </cell>
          <cell r="S155">
            <v>639210</v>
          </cell>
          <cell r="T155">
            <v>110</v>
          </cell>
          <cell r="U155">
            <v>228</v>
          </cell>
          <cell r="V155">
            <v>325</v>
          </cell>
          <cell r="W155">
            <v>429</v>
          </cell>
          <cell r="X155">
            <v>163900</v>
          </cell>
          <cell r="Y155">
            <v>175820</v>
          </cell>
          <cell r="Z155">
            <v>144530</v>
          </cell>
          <cell r="AA155">
            <v>154960</v>
          </cell>
          <cell r="AB155">
            <v>-348</v>
          </cell>
          <cell r="AF155">
            <v>0</v>
          </cell>
          <cell r="AJ155">
            <v>639210</v>
          </cell>
          <cell r="AK155">
            <v>2266000</v>
          </cell>
          <cell r="AL155">
            <v>1490</v>
          </cell>
          <cell r="AM155">
            <v>12197</v>
          </cell>
          <cell r="AN155">
            <v>11768</v>
          </cell>
          <cell r="AO155">
            <v>9069</v>
          </cell>
          <cell r="AP155">
            <v>8750</v>
          </cell>
          <cell r="AQ155">
            <v>458</v>
          </cell>
        </row>
        <row r="156">
          <cell r="D156" t="str">
            <v>E08000015</v>
          </cell>
          <cell r="E156">
            <v>11490</v>
          </cell>
          <cell r="F156">
            <v>11491</v>
          </cell>
          <cell r="G156">
            <v>11710</v>
          </cell>
          <cell r="H156">
            <v>11948</v>
          </cell>
          <cell r="I156">
            <v>11214</v>
          </cell>
          <cell r="J156">
            <v>11659</v>
          </cell>
          <cell r="K156">
            <v>11880</v>
          </cell>
          <cell r="L156">
            <v>12124</v>
          </cell>
          <cell r="M156">
            <v>11301</v>
          </cell>
          <cell r="Q156">
            <v>-5.1030253650378435E-3</v>
          </cell>
          <cell r="R156">
            <v>-238</v>
          </cell>
          <cell r="S156">
            <v>0</v>
          </cell>
          <cell r="T156">
            <v>276</v>
          </cell>
          <cell r="U156">
            <v>108</v>
          </cell>
          <cell r="V156">
            <v>-62</v>
          </cell>
          <cell r="W156">
            <v>-238</v>
          </cell>
          <cell r="X156">
            <v>0</v>
          </cell>
          <cell r="Y156">
            <v>0</v>
          </cell>
          <cell r="Z156">
            <v>0</v>
          </cell>
          <cell r="AA156">
            <v>0</v>
          </cell>
          <cell r="AB156">
            <v>189</v>
          </cell>
          <cell r="AF156">
            <v>0</v>
          </cell>
          <cell r="AJ156">
            <v>0</v>
          </cell>
          <cell r="AK156">
            <v>7206000</v>
          </cell>
          <cell r="AL156">
            <v>1490</v>
          </cell>
          <cell r="AM156">
            <v>46639</v>
          </cell>
          <cell r="AN156">
            <v>46877</v>
          </cell>
          <cell r="AO156">
            <v>35149</v>
          </cell>
          <cell r="AP156">
            <v>35663</v>
          </cell>
          <cell r="AQ156">
            <v>87</v>
          </cell>
        </row>
        <row r="157">
          <cell r="D157" t="str">
            <v>E06000041</v>
          </cell>
          <cell r="E157">
            <v>2606</v>
          </cell>
          <cell r="F157">
            <v>2698</v>
          </cell>
          <cell r="G157">
            <v>2669</v>
          </cell>
          <cell r="H157">
            <v>2910</v>
          </cell>
          <cell r="I157">
            <v>2869</v>
          </cell>
          <cell r="J157">
            <v>2742</v>
          </cell>
          <cell r="K157">
            <v>2699</v>
          </cell>
          <cell r="L157">
            <v>2977</v>
          </cell>
          <cell r="M157">
            <v>2796</v>
          </cell>
          <cell r="Q157">
            <v>-3.7122117063309749E-2</v>
          </cell>
          <cell r="R157">
            <v>-404</v>
          </cell>
          <cell r="S157">
            <v>0</v>
          </cell>
          <cell r="T157">
            <v>-263</v>
          </cell>
          <cell r="U157">
            <v>-307</v>
          </cell>
          <cell r="V157">
            <v>-337</v>
          </cell>
          <cell r="W157">
            <v>-404</v>
          </cell>
          <cell r="X157">
            <v>0</v>
          </cell>
          <cell r="Y157">
            <v>0</v>
          </cell>
          <cell r="Z157">
            <v>0</v>
          </cell>
          <cell r="AA157">
            <v>0</v>
          </cell>
          <cell r="AB157">
            <v>-190</v>
          </cell>
          <cell r="AF157">
            <v>0</v>
          </cell>
          <cell r="AJ157">
            <v>0</v>
          </cell>
          <cell r="AK157">
            <v>2148000</v>
          </cell>
          <cell r="AL157">
            <v>2307</v>
          </cell>
          <cell r="AM157">
            <v>10883</v>
          </cell>
          <cell r="AN157">
            <v>11287</v>
          </cell>
          <cell r="AO157">
            <v>8277</v>
          </cell>
          <cell r="AP157">
            <v>8418</v>
          </cell>
          <cell r="AQ157">
            <v>-73</v>
          </cell>
        </row>
        <row r="158">
          <cell r="D158" t="str">
            <v>E08000031</v>
          </cell>
          <cell r="E158">
            <v>7027</v>
          </cell>
          <cell r="F158">
            <v>7855</v>
          </cell>
          <cell r="G158">
            <v>7463</v>
          </cell>
          <cell r="H158">
            <v>7969</v>
          </cell>
          <cell r="I158">
            <v>7313</v>
          </cell>
          <cell r="J158">
            <v>7313</v>
          </cell>
          <cell r="K158">
            <v>7313</v>
          </cell>
          <cell r="L158">
            <v>7314</v>
          </cell>
          <cell r="M158">
            <v>7731</v>
          </cell>
          <cell r="Q158">
            <v>3.5000329880583228E-2</v>
          </cell>
          <cell r="R158">
            <v>1061</v>
          </cell>
          <cell r="S158">
            <v>1580890</v>
          </cell>
          <cell r="T158">
            <v>-286</v>
          </cell>
          <cell r="U158">
            <v>256</v>
          </cell>
          <cell r="V158">
            <v>406</v>
          </cell>
          <cell r="W158">
            <v>1061</v>
          </cell>
          <cell r="X158">
            <v>0</v>
          </cell>
          <cell r="Y158">
            <v>381440</v>
          </cell>
          <cell r="Z158">
            <v>223500</v>
          </cell>
          <cell r="AA158">
            <v>975950</v>
          </cell>
          <cell r="AB158">
            <v>-704</v>
          </cell>
          <cell r="AF158">
            <v>0</v>
          </cell>
          <cell r="AJ158">
            <v>1580890</v>
          </cell>
          <cell r="AK158">
            <v>5185000</v>
          </cell>
          <cell r="AL158">
            <v>1490</v>
          </cell>
          <cell r="AM158">
            <v>30314</v>
          </cell>
          <cell r="AN158">
            <v>29253</v>
          </cell>
          <cell r="AO158">
            <v>23287</v>
          </cell>
          <cell r="AP158">
            <v>21940</v>
          </cell>
          <cell r="AQ158">
            <v>418</v>
          </cell>
        </row>
        <row r="159">
          <cell r="D159" t="str">
            <v>E10000034</v>
          </cell>
          <cell r="E159">
            <v>12907</v>
          </cell>
          <cell r="F159">
            <v>13048</v>
          </cell>
          <cell r="G159">
            <v>12739</v>
          </cell>
          <cell r="H159">
            <v>13093</v>
          </cell>
          <cell r="I159">
            <v>12455</v>
          </cell>
          <cell r="J159">
            <v>12951</v>
          </cell>
          <cell r="K159">
            <v>12293</v>
          </cell>
          <cell r="L159">
            <v>12635</v>
          </cell>
          <cell r="M159">
            <v>12208</v>
          </cell>
          <cell r="Q159">
            <v>2.8057234441075947E-2</v>
          </cell>
          <cell r="R159">
            <v>1453</v>
          </cell>
          <cell r="S159">
            <v>2164970</v>
          </cell>
          <cell r="T159">
            <v>452</v>
          </cell>
          <cell r="U159">
            <v>549</v>
          </cell>
          <cell r="V159">
            <v>995</v>
          </cell>
          <cell r="W159">
            <v>1453</v>
          </cell>
          <cell r="X159">
            <v>673480</v>
          </cell>
          <cell r="Y159">
            <v>144530</v>
          </cell>
          <cell r="Z159">
            <v>664540</v>
          </cell>
          <cell r="AA159">
            <v>682420</v>
          </cell>
          <cell r="AB159">
            <v>699</v>
          </cell>
          <cell r="AF159">
            <v>673480</v>
          </cell>
          <cell r="AJ159">
            <v>2164970</v>
          </cell>
          <cell r="AK159">
            <v>9684000</v>
          </cell>
          <cell r="AL159">
            <v>1490</v>
          </cell>
          <cell r="AM159">
            <v>51787</v>
          </cell>
          <cell r="AN159">
            <v>50334</v>
          </cell>
          <cell r="AO159">
            <v>38880</v>
          </cell>
          <cell r="AP159">
            <v>37879</v>
          </cell>
          <cell r="AQ159">
            <v>-247</v>
          </cell>
        </row>
        <row r="160">
          <cell r="D160" t="str">
            <v>E06000014</v>
          </cell>
          <cell r="E160">
            <v>4832</v>
          </cell>
          <cell r="F160">
            <v>4960</v>
          </cell>
          <cell r="G160">
            <v>4899</v>
          </cell>
          <cell r="H160">
            <v>5272</v>
          </cell>
          <cell r="I160">
            <v>4587</v>
          </cell>
          <cell r="J160">
            <v>4715</v>
          </cell>
          <cell r="K160">
            <v>4654</v>
          </cell>
          <cell r="L160">
            <v>5027</v>
          </cell>
          <cell r="M160">
            <v>5167</v>
          </cell>
          <cell r="Q160">
            <v>4.9090818013324648E-2</v>
          </cell>
          <cell r="R160">
            <v>980</v>
          </cell>
          <cell r="S160">
            <v>438060</v>
          </cell>
          <cell r="T160">
            <v>245</v>
          </cell>
          <cell r="U160">
            <v>490</v>
          </cell>
          <cell r="V160">
            <v>735</v>
          </cell>
          <cell r="W160">
            <v>980</v>
          </cell>
          <cell r="X160">
            <v>109515</v>
          </cell>
          <cell r="Y160">
            <v>109515</v>
          </cell>
          <cell r="Z160">
            <v>109515</v>
          </cell>
          <cell r="AA160">
            <v>109515</v>
          </cell>
          <cell r="AB160">
            <v>-335</v>
          </cell>
          <cell r="AF160">
            <v>0</v>
          </cell>
          <cell r="AJ160">
            <v>438060</v>
          </cell>
          <cell r="AK160">
            <v>3230000</v>
          </cell>
          <cell r="AL160">
            <v>447</v>
          </cell>
          <cell r="AM160">
            <v>19963</v>
          </cell>
          <cell r="AN160">
            <v>18983</v>
          </cell>
          <cell r="AO160">
            <v>15131</v>
          </cell>
          <cell r="AP160">
            <v>14396</v>
          </cell>
          <cell r="AQ160">
            <v>580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inary Elective"/>
      <sheetName val="Elective Daycase"/>
      <sheetName val="Total Elective"/>
      <sheetName val="GP Referrals"/>
      <sheetName val="Other Referrals"/>
      <sheetName val="Total Referrals"/>
      <sheetName val="Non-Elective Admissions"/>
      <sheetName val="All 1st OP"/>
      <sheetName val="1st OP Following Referral"/>
      <sheetName val="Subsequent OP"/>
      <sheetName val="CCG Status"/>
      <sheetName val="Area Team Status"/>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5">
          <cell r="A315" t="str">
            <v>Recover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CG plans mapping"/>
      <sheetName val="Payment for performance "/>
      <sheetName val="Scenario planning"/>
      <sheetName val="Supporting Metrics"/>
      <sheetName val="CCGs with volatility"/>
      <sheetName val="a"/>
      <sheetName val="Monthly CCG"/>
      <sheetName val="Mapping"/>
      <sheetName val="HWB mapped"/>
      <sheetName val="Data"/>
      <sheetName val="Sheet2"/>
      <sheetName val="Feb 2015 final data"/>
      <sheetName val="Data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CG plans mapping"/>
      <sheetName val="Payment for performance "/>
      <sheetName val="Scenario planning"/>
      <sheetName val="Supporting Metrics"/>
      <sheetName val="CCGs with volatility"/>
      <sheetName val="a"/>
      <sheetName val="Monthly CCG"/>
      <sheetName val="Mapping"/>
      <sheetName val="HWB mapped"/>
      <sheetName val="Data"/>
      <sheetName val="Sheet2"/>
      <sheetName val="Feb 2015 final data"/>
      <sheetName val="Data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ctrlProp" Target="../ctrlProps/ctrlProp6.xm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openxmlformats.org/officeDocument/2006/relationships/ctrlProp" Target="../ctrlProps/ctrlProp7.xml"/><Relationship Id="rId4" Type="http://schemas.openxmlformats.org/officeDocument/2006/relationships/vmlDrawing" Target="../drawings/vmlDrawing1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13.bin"/><Relationship Id="rId5" Type="http://schemas.openxmlformats.org/officeDocument/2006/relationships/ctrlProp" Target="../ctrlProps/ctrlProp8.xml"/><Relationship Id="rId4" Type="http://schemas.openxmlformats.org/officeDocument/2006/relationships/vmlDrawing" Target="../drawings/vmlDrawing15.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14.bin"/><Relationship Id="rId5" Type="http://schemas.openxmlformats.org/officeDocument/2006/relationships/ctrlProp" Target="../ctrlProps/ctrlProp9.xml"/><Relationship Id="rId4" Type="http://schemas.openxmlformats.org/officeDocument/2006/relationships/vmlDrawing" Target="../drawings/vmlDrawing17.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15.bin"/><Relationship Id="rId5" Type="http://schemas.openxmlformats.org/officeDocument/2006/relationships/ctrlProp" Target="../ctrlProps/ctrlProp10.xml"/><Relationship Id="rId4" Type="http://schemas.openxmlformats.org/officeDocument/2006/relationships/vmlDrawing" Target="../drawings/vmlDrawing19.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16.bin"/><Relationship Id="rId5" Type="http://schemas.openxmlformats.org/officeDocument/2006/relationships/ctrlProp" Target="../ctrlProps/ctrlProp11.xml"/><Relationship Id="rId4" Type="http://schemas.openxmlformats.org/officeDocument/2006/relationships/vmlDrawing" Target="../drawings/vmlDrawing2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ctrlProp" Target="../ctrlProps/ctrlProp4.xml"/><Relationship Id="rId4" Type="http://schemas.openxmlformats.org/officeDocument/2006/relationships/vmlDrawing" Target="../drawings/vmlDrawing8.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pageSetUpPr fitToPage="1"/>
  </sheetPr>
  <dimension ref="A1:J33"/>
  <sheetViews>
    <sheetView showGridLines="0" zoomScale="70" zoomScaleNormal="70" workbookViewId="0">
      <selection activeCell="C16" sqref="C16:H19"/>
    </sheetView>
  </sheetViews>
  <sheetFormatPr defaultRowHeight="15"/>
  <cols>
    <col min="1" max="1" width="2.85546875" style="154" customWidth="1"/>
    <col min="2" max="2" width="2.140625" style="154" customWidth="1"/>
    <col min="3" max="3" width="16.42578125" style="154" customWidth="1"/>
    <col min="4" max="5" width="19" style="154" customWidth="1"/>
    <col min="6" max="6" width="20.42578125" style="154" customWidth="1"/>
    <col min="7" max="7" width="48.42578125" style="154" customWidth="1"/>
    <col min="8" max="8" width="53.7109375" style="154" customWidth="1"/>
    <col min="9" max="9" width="4.85546875" style="154" customWidth="1"/>
    <col min="10" max="10" width="2.140625" style="154" customWidth="1"/>
    <col min="11" max="256" width="9.140625" style="158"/>
    <col min="257" max="257" width="2.85546875" style="158" customWidth="1"/>
    <col min="258" max="258" width="2.140625" style="158" customWidth="1"/>
    <col min="259" max="259" width="16.42578125" style="158" customWidth="1"/>
    <col min="260" max="261" width="19" style="158" customWidth="1"/>
    <col min="262" max="262" width="20.42578125" style="158" customWidth="1"/>
    <col min="263" max="263" width="48.42578125" style="158" customWidth="1"/>
    <col min="264" max="264" width="52" style="158" customWidth="1"/>
    <col min="265" max="265" width="4.85546875" style="158" customWidth="1"/>
    <col min="266" max="266" width="2.140625" style="158" customWidth="1"/>
    <col min="267" max="512" width="9.140625" style="158"/>
    <col min="513" max="513" width="2.85546875" style="158" customWidth="1"/>
    <col min="514" max="514" width="2.140625" style="158" customWidth="1"/>
    <col min="515" max="515" width="16.42578125" style="158" customWidth="1"/>
    <col min="516" max="517" width="19" style="158" customWidth="1"/>
    <col min="518" max="518" width="20.42578125" style="158" customWidth="1"/>
    <col min="519" max="519" width="48.42578125" style="158" customWidth="1"/>
    <col min="520" max="520" width="52" style="158" customWidth="1"/>
    <col min="521" max="521" width="4.85546875" style="158" customWidth="1"/>
    <col min="522" max="522" width="2.140625" style="158" customWidth="1"/>
    <col min="523" max="768" width="9.140625" style="158"/>
    <col min="769" max="769" width="2.85546875" style="158" customWidth="1"/>
    <col min="770" max="770" width="2.140625" style="158" customWidth="1"/>
    <col min="771" max="771" width="16.42578125" style="158" customWidth="1"/>
    <col min="772" max="773" width="19" style="158" customWidth="1"/>
    <col min="774" max="774" width="20.42578125" style="158" customWidth="1"/>
    <col min="775" max="775" width="48.42578125" style="158" customWidth="1"/>
    <col min="776" max="776" width="52" style="158" customWidth="1"/>
    <col min="777" max="777" width="4.85546875" style="158" customWidth="1"/>
    <col min="778" max="778" width="2.140625" style="158" customWidth="1"/>
    <col min="779" max="1024" width="9.140625" style="158"/>
    <col min="1025" max="1025" width="2.85546875" style="158" customWidth="1"/>
    <col min="1026" max="1026" width="2.140625" style="158" customWidth="1"/>
    <col min="1027" max="1027" width="16.42578125" style="158" customWidth="1"/>
    <col min="1028" max="1029" width="19" style="158" customWidth="1"/>
    <col min="1030" max="1030" width="20.42578125" style="158" customWidth="1"/>
    <col min="1031" max="1031" width="48.42578125" style="158" customWidth="1"/>
    <col min="1032" max="1032" width="52" style="158" customWidth="1"/>
    <col min="1033" max="1033" width="4.85546875" style="158" customWidth="1"/>
    <col min="1034" max="1034" width="2.140625" style="158" customWidth="1"/>
    <col min="1035" max="1280" width="9.140625" style="158"/>
    <col min="1281" max="1281" width="2.85546875" style="158" customWidth="1"/>
    <col min="1282" max="1282" width="2.140625" style="158" customWidth="1"/>
    <col min="1283" max="1283" width="16.42578125" style="158" customWidth="1"/>
    <col min="1284" max="1285" width="19" style="158" customWidth="1"/>
    <col min="1286" max="1286" width="20.42578125" style="158" customWidth="1"/>
    <col min="1287" max="1287" width="48.42578125" style="158" customWidth="1"/>
    <col min="1288" max="1288" width="52" style="158" customWidth="1"/>
    <col min="1289" max="1289" width="4.85546875" style="158" customWidth="1"/>
    <col min="1290" max="1290" width="2.140625" style="158" customWidth="1"/>
    <col min="1291" max="1536" width="9.140625" style="158"/>
    <col min="1537" max="1537" width="2.85546875" style="158" customWidth="1"/>
    <col min="1538" max="1538" width="2.140625" style="158" customWidth="1"/>
    <col min="1539" max="1539" width="16.42578125" style="158" customWidth="1"/>
    <col min="1540" max="1541" width="19" style="158" customWidth="1"/>
    <col min="1542" max="1542" width="20.42578125" style="158" customWidth="1"/>
    <col min="1543" max="1543" width="48.42578125" style="158" customWidth="1"/>
    <col min="1544" max="1544" width="52" style="158" customWidth="1"/>
    <col min="1545" max="1545" width="4.85546875" style="158" customWidth="1"/>
    <col min="1546" max="1546" width="2.140625" style="158" customWidth="1"/>
    <col min="1547" max="1792" width="9.140625" style="158"/>
    <col min="1793" max="1793" width="2.85546875" style="158" customWidth="1"/>
    <col min="1794" max="1794" width="2.140625" style="158" customWidth="1"/>
    <col min="1795" max="1795" width="16.42578125" style="158" customWidth="1"/>
    <col min="1796" max="1797" width="19" style="158" customWidth="1"/>
    <col min="1798" max="1798" width="20.42578125" style="158" customWidth="1"/>
    <col min="1799" max="1799" width="48.42578125" style="158" customWidth="1"/>
    <col min="1800" max="1800" width="52" style="158" customWidth="1"/>
    <col min="1801" max="1801" width="4.85546875" style="158" customWidth="1"/>
    <col min="1802" max="1802" width="2.140625" style="158" customWidth="1"/>
    <col min="1803" max="2048" width="9.140625" style="158"/>
    <col min="2049" max="2049" width="2.85546875" style="158" customWidth="1"/>
    <col min="2050" max="2050" width="2.140625" style="158" customWidth="1"/>
    <col min="2051" max="2051" width="16.42578125" style="158" customWidth="1"/>
    <col min="2052" max="2053" width="19" style="158" customWidth="1"/>
    <col min="2054" max="2054" width="20.42578125" style="158" customWidth="1"/>
    <col min="2055" max="2055" width="48.42578125" style="158" customWidth="1"/>
    <col min="2056" max="2056" width="52" style="158" customWidth="1"/>
    <col min="2057" max="2057" width="4.85546875" style="158" customWidth="1"/>
    <col min="2058" max="2058" width="2.140625" style="158" customWidth="1"/>
    <col min="2059" max="2304" width="9.140625" style="158"/>
    <col min="2305" max="2305" width="2.85546875" style="158" customWidth="1"/>
    <col min="2306" max="2306" width="2.140625" style="158" customWidth="1"/>
    <col min="2307" max="2307" width="16.42578125" style="158" customWidth="1"/>
    <col min="2308" max="2309" width="19" style="158" customWidth="1"/>
    <col min="2310" max="2310" width="20.42578125" style="158" customWidth="1"/>
    <col min="2311" max="2311" width="48.42578125" style="158" customWidth="1"/>
    <col min="2312" max="2312" width="52" style="158" customWidth="1"/>
    <col min="2313" max="2313" width="4.85546875" style="158" customWidth="1"/>
    <col min="2314" max="2314" width="2.140625" style="158" customWidth="1"/>
    <col min="2315" max="2560" width="9.140625" style="158"/>
    <col min="2561" max="2561" width="2.85546875" style="158" customWidth="1"/>
    <col min="2562" max="2562" width="2.140625" style="158" customWidth="1"/>
    <col min="2563" max="2563" width="16.42578125" style="158" customWidth="1"/>
    <col min="2564" max="2565" width="19" style="158" customWidth="1"/>
    <col min="2566" max="2566" width="20.42578125" style="158" customWidth="1"/>
    <col min="2567" max="2567" width="48.42578125" style="158" customWidth="1"/>
    <col min="2568" max="2568" width="52" style="158" customWidth="1"/>
    <col min="2569" max="2569" width="4.85546875" style="158" customWidth="1"/>
    <col min="2570" max="2570" width="2.140625" style="158" customWidth="1"/>
    <col min="2571" max="2816" width="9.140625" style="158"/>
    <col min="2817" max="2817" width="2.85546875" style="158" customWidth="1"/>
    <col min="2818" max="2818" width="2.140625" style="158" customWidth="1"/>
    <col min="2819" max="2819" width="16.42578125" style="158" customWidth="1"/>
    <col min="2820" max="2821" width="19" style="158" customWidth="1"/>
    <col min="2822" max="2822" width="20.42578125" style="158" customWidth="1"/>
    <col min="2823" max="2823" width="48.42578125" style="158" customWidth="1"/>
    <col min="2824" max="2824" width="52" style="158" customWidth="1"/>
    <col min="2825" max="2825" width="4.85546875" style="158" customWidth="1"/>
    <col min="2826" max="2826" width="2.140625" style="158" customWidth="1"/>
    <col min="2827" max="3072" width="9.140625" style="158"/>
    <col min="3073" max="3073" width="2.85546875" style="158" customWidth="1"/>
    <col min="3074" max="3074" width="2.140625" style="158" customWidth="1"/>
    <col min="3075" max="3075" width="16.42578125" style="158" customWidth="1"/>
    <col min="3076" max="3077" width="19" style="158" customWidth="1"/>
    <col min="3078" max="3078" width="20.42578125" style="158" customWidth="1"/>
    <col min="3079" max="3079" width="48.42578125" style="158" customWidth="1"/>
    <col min="3080" max="3080" width="52" style="158" customWidth="1"/>
    <col min="3081" max="3081" width="4.85546875" style="158" customWidth="1"/>
    <col min="3082" max="3082" width="2.140625" style="158" customWidth="1"/>
    <col min="3083" max="3328" width="9.140625" style="158"/>
    <col min="3329" max="3329" width="2.85546875" style="158" customWidth="1"/>
    <col min="3330" max="3330" width="2.140625" style="158" customWidth="1"/>
    <col min="3331" max="3331" width="16.42578125" style="158" customWidth="1"/>
    <col min="3332" max="3333" width="19" style="158" customWidth="1"/>
    <col min="3334" max="3334" width="20.42578125" style="158" customWidth="1"/>
    <col min="3335" max="3335" width="48.42578125" style="158" customWidth="1"/>
    <col min="3336" max="3336" width="52" style="158" customWidth="1"/>
    <col min="3337" max="3337" width="4.85546875" style="158" customWidth="1"/>
    <col min="3338" max="3338" width="2.140625" style="158" customWidth="1"/>
    <col min="3339" max="3584" width="9.140625" style="158"/>
    <col min="3585" max="3585" width="2.85546875" style="158" customWidth="1"/>
    <col min="3586" max="3586" width="2.140625" style="158" customWidth="1"/>
    <col min="3587" max="3587" width="16.42578125" style="158" customWidth="1"/>
    <col min="3588" max="3589" width="19" style="158" customWidth="1"/>
    <col min="3590" max="3590" width="20.42578125" style="158" customWidth="1"/>
    <col min="3591" max="3591" width="48.42578125" style="158" customWidth="1"/>
    <col min="3592" max="3592" width="52" style="158" customWidth="1"/>
    <col min="3593" max="3593" width="4.85546875" style="158" customWidth="1"/>
    <col min="3594" max="3594" width="2.140625" style="158" customWidth="1"/>
    <col min="3595" max="3840" width="9.140625" style="158"/>
    <col min="3841" max="3841" width="2.85546875" style="158" customWidth="1"/>
    <col min="3842" max="3842" width="2.140625" style="158" customWidth="1"/>
    <col min="3843" max="3843" width="16.42578125" style="158" customWidth="1"/>
    <col min="3844" max="3845" width="19" style="158" customWidth="1"/>
    <col min="3846" max="3846" width="20.42578125" style="158" customWidth="1"/>
    <col min="3847" max="3847" width="48.42578125" style="158" customWidth="1"/>
    <col min="3848" max="3848" width="52" style="158" customWidth="1"/>
    <col min="3849" max="3849" width="4.85546875" style="158" customWidth="1"/>
    <col min="3850" max="3850" width="2.140625" style="158" customWidth="1"/>
    <col min="3851" max="4096" width="9.140625" style="158"/>
    <col min="4097" max="4097" width="2.85546875" style="158" customWidth="1"/>
    <col min="4098" max="4098" width="2.140625" style="158" customWidth="1"/>
    <col min="4099" max="4099" width="16.42578125" style="158" customWidth="1"/>
    <col min="4100" max="4101" width="19" style="158" customWidth="1"/>
    <col min="4102" max="4102" width="20.42578125" style="158" customWidth="1"/>
    <col min="4103" max="4103" width="48.42578125" style="158" customWidth="1"/>
    <col min="4104" max="4104" width="52" style="158" customWidth="1"/>
    <col min="4105" max="4105" width="4.85546875" style="158" customWidth="1"/>
    <col min="4106" max="4106" width="2.140625" style="158" customWidth="1"/>
    <col min="4107" max="4352" width="9.140625" style="158"/>
    <col min="4353" max="4353" width="2.85546875" style="158" customWidth="1"/>
    <col min="4354" max="4354" width="2.140625" style="158" customWidth="1"/>
    <col min="4355" max="4355" width="16.42578125" style="158" customWidth="1"/>
    <col min="4356" max="4357" width="19" style="158" customWidth="1"/>
    <col min="4358" max="4358" width="20.42578125" style="158" customWidth="1"/>
    <col min="4359" max="4359" width="48.42578125" style="158" customWidth="1"/>
    <col min="4360" max="4360" width="52" style="158" customWidth="1"/>
    <col min="4361" max="4361" width="4.85546875" style="158" customWidth="1"/>
    <col min="4362" max="4362" width="2.140625" style="158" customWidth="1"/>
    <col min="4363" max="4608" width="9.140625" style="158"/>
    <col min="4609" max="4609" width="2.85546875" style="158" customWidth="1"/>
    <col min="4610" max="4610" width="2.140625" style="158" customWidth="1"/>
    <col min="4611" max="4611" width="16.42578125" style="158" customWidth="1"/>
    <col min="4612" max="4613" width="19" style="158" customWidth="1"/>
    <col min="4614" max="4614" width="20.42578125" style="158" customWidth="1"/>
    <col min="4615" max="4615" width="48.42578125" style="158" customWidth="1"/>
    <col min="4616" max="4616" width="52" style="158" customWidth="1"/>
    <col min="4617" max="4617" width="4.85546875" style="158" customWidth="1"/>
    <col min="4618" max="4618" width="2.140625" style="158" customWidth="1"/>
    <col min="4619" max="4864" width="9.140625" style="158"/>
    <col min="4865" max="4865" width="2.85546875" style="158" customWidth="1"/>
    <col min="4866" max="4866" width="2.140625" style="158" customWidth="1"/>
    <col min="4867" max="4867" width="16.42578125" style="158" customWidth="1"/>
    <col min="4868" max="4869" width="19" style="158" customWidth="1"/>
    <col min="4870" max="4870" width="20.42578125" style="158" customWidth="1"/>
    <col min="4871" max="4871" width="48.42578125" style="158" customWidth="1"/>
    <col min="4872" max="4872" width="52" style="158" customWidth="1"/>
    <col min="4873" max="4873" width="4.85546875" style="158" customWidth="1"/>
    <col min="4874" max="4874" width="2.140625" style="158" customWidth="1"/>
    <col min="4875" max="5120" width="9.140625" style="158"/>
    <col min="5121" max="5121" width="2.85546875" style="158" customWidth="1"/>
    <col min="5122" max="5122" width="2.140625" style="158" customWidth="1"/>
    <col min="5123" max="5123" width="16.42578125" style="158" customWidth="1"/>
    <col min="5124" max="5125" width="19" style="158" customWidth="1"/>
    <col min="5126" max="5126" width="20.42578125" style="158" customWidth="1"/>
    <col min="5127" max="5127" width="48.42578125" style="158" customWidth="1"/>
    <col min="5128" max="5128" width="52" style="158" customWidth="1"/>
    <col min="5129" max="5129" width="4.85546875" style="158" customWidth="1"/>
    <col min="5130" max="5130" width="2.140625" style="158" customWidth="1"/>
    <col min="5131" max="5376" width="9.140625" style="158"/>
    <col min="5377" max="5377" width="2.85546875" style="158" customWidth="1"/>
    <col min="5378" max="5378" width="2.140625" style="158" customWidth="1"/>
    <col min="5379" max="5379" width="16.42578125" style="158" customWidth="1"/>
    <col min="5380" max="5381" width="19" style="158" customWidth="1"/>
    <col min="5382" max="5382" width="20.42578125" style="158" customWidth="1"/>
    <col min="5383" max="5383" width="48.42578125" style="158" customWidth="1"/>
    <col min="5384" max="5384" width="52" style="158" customWidth="1"/>
    <col min="5385" max="5385" width="4.85546875" style="158" customWidth="1"/>
    <col min="5386" max="5386" width="2.140625" style="158" customWidth="1"/>
    <col min="5387" max="5632" width="9.140625" style="158"/>
    <col min="5633" max="5633" width="2.85546875" style="158" customWidth="1"/>
    <col min="5634" max="5634" width="2.140625" style="158" customWidth="1"/>
    <col min="5635" max="5635" width="16.42578125" style="158" customWidth="1"/>
    <col min="5636" max="5637" width="19" style="158" customWidth="1"/>
    <col min="5638" max="5638" width="20.42578125" style="158" customWidth="1"/>
    <col min="5639" max="5639" width="48.42578125" style="158" customWidth="1"/>
    <col min="5640" max="5640" width="52" style="158" customWidth="1"/>
    <col min="5641" max="5641" width="4.85546875" style="158" customWidth="1"/>
    <col min="5642" max="5642" width="2.140625" style="158" customWidth="1"/>
    <col min="5643" max="5888" width="9.140625" style="158"/>
    <col min="5889" max="5889" width="2.85546875" style="158" customWidth="1"/>
    <col min="5890" max="5890" width="2.140625" style="158" customWidth="1"/>
    <col min="5891" max="5891" width="16.42578125" style="158" customWidth="1"/>
    <col min="5892" max="5893" width="19" style="158" customWidth="1"/>
    <col min="5894" max="5894" width="20.42578125" style="158" customWidth="1"/>
    <col min="5895" max="5895" width="48.42578125" style="158" customWidth="1"/>
    <col min="5896" max="5896" width="52" style="158" customWidth="1"/>
    <col min="5897" max="5897" width="4.85546875" style="158" customWidth="1"/>
    <col min="5898" max="5898" width="2.140625" style="158" customWidth="1"/>
    <col min="5899" max="6144" width="9.140625" style="158"/>
    <col min="6145" max="6145" width="2.85546875" style="158" customWidth="1"/>
    <col min="6146" max="6146" width="2.140625" style="158" customWidth="1"/>
    <col min="6147" max="6147" width="16.42578125" style="158" customWidth="1"/>
    <col min="6148" max="6149" width="19" style="158" customWidth="1"/>
    <col min="6150" max="6150" width="20.42578125" style="158" customWidth="1"/>
    <col min="6151" max="6151" width="48.42578125" style="158" customWidth="1"/>
    <col min="6152" max="6152" width="52" style="158" customWidth="1"/>
    <col min="6153" max="6153" width="4.85546875" style="158" customWidth="1"/>
    <col min="6154" max="6154" width="2.140625" style="158" customWidth="1"/>
    <col min="6155" max="6400" width="9.140625" style="158"/>
    <col min="6401" max="6401" width="2.85546875" style="158" customWidth="1"/>
    <col min="6402" max="6402" width="2.140625" style="158" customWidth="1"/>
    <col min="6403" max="6403" width="16.42578125" style="158" customWidth="1"/>
    <col min="6404" max="6405" width="19" style="158" customWidth="1"/>
    <col min="6406" max="6406" width="20.42578125" style="158" customWidth="1"/>
    <col min="6407" max="6407" width="48.42578125" style="158" customWidth="1"/>
    <col min="6408" max="6408" width="52" style="158" customWidth="1"/>
    <col min="6409" max="6409" width="4.85546875" style="158" customWidth="1"/>
    <col min="6410" max="6410" width="2.140625" style="158" customWidth="1"/>
    <col min="6411" max="6656" width="9.140625" style="158"/>
    <col min="6657" max="6657" width="2.85546875" style="158" customWidth="1"/>
    <col min="6658" max="6658" width="2.140625" style="158" customWidth="1"/>
    <col min="6659" max="6659" width="16.42578125" style="158" customWidth="1"/>
    <col min="6660" max="6661" width="19" style="158" customWidth="1"/>
    <col min="6662" max="6662" width="20.42578125" style="158" customWidth="1"/>
    <col min="6663" max="6663" width="48.42578125" style="158" customWidth="1"/>
    <col min="6664" max="6664" width="52" style="158" customWidth="1"/>
    <col min="6665" max="6665" width="4.85546875" style="158" customWidth="1"/>
    <col min="6666" max="6666" width="2.140625" style="158" customWidth="1"/>
    <col min="6667" max="6912" width="9.140625" style="158"/>
    <col min="6913" max="6913" width="2.85546875" style="158" customWidth="1"/>
    <col min="6914" max="6914" width="2.140625" style="158" customWidth="1"/>
    <col min="6915" max="6915" width="16.42578125" style="158" customWidth="1"/>
    <col min="6916" max="6917" width="19" style="158" customWidth="1"/>
    <col min="6918" max="6918" width="20.42578125" style="158" customWidth="1"/>
    <col min="6919" max="6919" width="48.42578125" style="158" customWidth="1"/>
    <col min="6920" max="6920" width="52" style="158" customWidth="1"/>
    <col min="6921" max="6921" width="4.85546875" style="158" customWidth="1"/>
    <col min="6922" max="6922" width="2.140625" style="158" customWidth="1"/>
    <col min="6923" max="7168" width="9.140625" style="158"/>
    <col min="7169" max="7169" width="2.85546875" style="158" customWidth="1"/>
    <col min="7170" max="7170" width="2.140625" style="158" customWidth="1"/>
    <col min="7171" max="7171" width="16.42578125" style="158" customWidth="1"/>
    <col min="7172" max="7173" width="19" style="158" customWidth="1"/>
    <col min="7174" max="7174" width="20.42578125" style="158" customWidth="1"/>
    <col min="7175" max="7175" width="48.42578125" style="158" customWidth="1"/>
    <col min="7176" max="7176" width="52" style="158" customWidth="1"/>
    <col min="7177" max="7177" width="4.85546875" style="158" customWidth="1"/>
    <col min="7178" max="7178" width="2.140625" style="158" customWidth="1"/>
    <col min="7179" max="7424" width="9.140625" style="158"/>
    <col min="7425" max="7425" width="2.85546875" style="158" customWidth="1"/>
    <col min="7426" max="7426" width="2.140625" style="158" customWidth="1"/>
    <col min="7427" max="7427" width="16.42578125" style="158" customWidth="1"/>
    <col min="7428" max="7429" width="19" style="158" customWidth="1"/>
    <col min="7430" max="7430" width="20.42578125" style="158" customWidth="1"/>
    <col min="7431" max="7431" width="48.42578125" style="158" customWidth="1"/>
    <col min="7432" max="7432" width="52" style="158" customWidth="1"/>
    <col min="7433" max="7433" width="4.85546875" style="158" customWidth="1"/>
    <col min="7434" max="7434" width="2.140625" style="158" customWidth="1"/>
    <col min="7435" max="7680" width="9.140625" style="158"/>
    <col min="7681" max="7681" width="2.85546875" style="158" customWidth="1"/>
    <col min="7682" max="7682" width="2.140625" style="158" customWidth="1"/>
    <col min="7683" max="7683" width="16.42578125" style="158" customWidth="1"/>
    <col min="7684" max="7685" width="19" style="158" customWidth="1"/>
    <col min="7686" max="7686" width="20.42578125" style="158" customWidth="1"/>
    <col min="7687" max="7687" width="48.42578125" style="158" customWidth="1"/>
    <col min="7688" max="7688" width="52" style="158" customWidth="1"/>
    <col min="7689" max="7689" width="4.85546875" style="158" customWidth="1"/>
    <col min="7690" max="7690" width="2.140625" style="158" customWidth="1"/>
    <col min="7691" max="7936" width="9.140625" style="158"/>
    <col min="7937" max="7937" width="2.85546875" style="158" customWidth="1"/>
    <col min="7938" max="7938" width="2.140625" style="158" customWidth="1"/>
    <col min="7939" max="7939" width="16.42578125" style="158" customWidth="1"/>
    <col min="7940" max="7941" width="19" style="158" customWidth="1"/>
    <col min="7942" max="7942" width="20.42578125" style="158" customWidth="1"/>
    <col min="7943" max="7943" width="48.42578125" style="158" customWidth="1"/>
    <col min="7944" max="7944" width="52" style="158" customWidth="1"/>
    <col min="7945" max="7945" width="4.85546875" style="158" customWidth="1"/>
    <col min="7946" max="7946" width="2.140625" style="158" customWidth="1"/>
    <col min="7947" max="8192" width="9.140625" style="158"/>
    <col min="8193" max="8193" width="2.85546875" style="158" customWidth="1"/>
    <col min="8194" max="8194" width="2.140625" style="158" customWidth="1"/>
    <col min="8195" max="8195" width="16.42578125" style="158" customWidth="1"/>
    <col min="8196" max="8197" width="19" style="158" customWidth="1"/>
    <col min="8198" max="8198" width="20.42578125" style="158" customWidth="1"/>
    <col min="8199" max="8199" width="48.42578125" style="158" customWidth="1"/>
    <col min="8200" max="8200" width="52" style="158" customWidth="1"/>
    <col min="8201" max="8201" width="4.85546875" style="158" customWidth="1"/>
    <col min="8202" max="8202" width="2.140625" style="158" customWidth="1"/>
    <col min="8203" max="8448" width="9.140625" style="158"/>
    <col min="8449" max="8449" width="2.85546875" style="158" customWidth="1"/>
    <col min="8450" max="8450" width="2.140625" style="158" customWidth="1"/>
    <col min="8451" max="8451" width="16.42578125" style="158" customWidth="1"/>
    <col min="8452" max="8453" width="19" style="158" customWidth="1"/>
    <col min="8454" max="8454" width="20.42578125" style="158" customWidth="1"/>
    <col min="8455" max="8455" width="48.42578125" style="158" customWidth="1"/>
    <col min="8456" max="8456" width="52" style="158" customWidth="1"/>
    <col min="8457" max="8457" width="4.85546875" style="158" customWidth="1"/>
    <col min="8458" max="8458" width="2.140625" style="158" customWidth="1"/>
    <col min="8459" max="8704" width="9.140625" style="158"/>
    <col min="8705" max="8705" width="2.85546875" style="158" customWidth="1"/>
    <col min="8706" max="8706" width="2.140625" style="158" customWidth="1"/>
    <col min="8707" max="8707" width="16.42578125" style="158" customWidth="1"/>
    <col min="8708" max="8709" width="19" style="158" customWidth="1"/>
    <col min="8710" max="8710" width="20.42578125" style="158" customWidth="1"/>
    <col min="8711" max="8711" width="48.42578125" style="158" customWidth="1"/>
    <col min="8712" max="8712" width="52" style="158" customWidth="1"/>
    <col min="8713" max="8713" width="4.85546875" style="158" customWidth="1"/>
    <col min="8714" max="8714" width="2.140625" style="158" customWidth="1"/>
    <col min="8715" max="8960" width="9.140625" style="158"/>
    <col min="8961" max="8961" width="2.85546875" style="158" customWidth="1"/>
    <col min="8962" max="8962" width="2.140625" style="158" customWidth="1"/>
    <col min="8963" max="8963" width="16.42578125" style="158" customWidth="1"/>
    <col min="8964" max="8965" width="19" style="158" customWidth="1"/>
    <col min="8966" max="8966" width="20.42578125" style="158" customWidth="1"/>
    <col min="8967" max="8967" width="48.42578125" style="158" customWidth="1"/>
    <col min="8968" max="8968" width="52" style="158" customWidth="1"/>
    <col min="8969" max="8969" width="4.85546875" style="158" customWidth="1"/>
    <col min="8970" max="8970" width="2.140625" style="158" customWidth="1"/>
    <col min="8971" max="9216" width="9.140625" style="158"/>
    <col min="9217" max="9217" width="2.85546875" style="158" customWidth="1"/>
    <col min="9218" max="9218" width="2.140625" style="158" customWidth="1"/>
    <col min="9219" max="9219" width="16.42578125" style="158" customWidth="1"/>
    <col min="9220" max="9221" width="19" style="158" customWidth="1"/>
    <col min="9222" max="9222" width="20.42578125" style="158" customWidth="1"/>
    <col min="9223" max="9223" width="48.42578125" style="158" customWidth="1"/>
    <col min="9224" max="9224" width="52" style="158" customWidth="1"/>
    <col min="9225" max="9225" width="4.85546875" style="158" customWidth="1"/>
    <col min="9226" max="9226" width="2.140625" style="158" customWidth="1"/>
    <col min="9227" max="9472" width="9.140625" style="158"/>
    <col min="9473" max="9473" width="2.85546875" style="158" customWidth="1"/>
    <col min="9474" max="9474" width="2.140625" style="158" customWidth="1"/>
    <col min="9475" max="9475" width="16.42578125" style="158" customWidth="1"/>
    <col min="9476" max="9477" width="19" style="158" customWidth="1"/>
    <col min="9478" max="9478" width="20.42578125" style="158" customWidth="1"/>
    <col min="9479" max="9479" width="48.42578125" style="158" customWidth="1"/>
    <col min="9480" max="9480" width="52" style="158" customWidth="1"/>
    <col min="9481" max="9481" width="4.85546875" style="158" customWidth="1"/>
    <col min="9482" max="9482" width="2.140625" style="158" customWidth="1"/>
    <col min="9483" max="9728" width="9.140625" style="158"/>
    <col min="9729" max="9729" width="2.85546875" style="158" customWidth="1"/>
    <col min="9730" max="9730" width="2.140625" style="158" customWidth="1"/>
    <col min="9731" max="9731" width="16.42578125" style="158" customWidth="1"/>
    <col min="9732" max="9733" width="19" style="158" customWidth="1"/>
    <col min="9734" max="9734" width="20.42578125" style="158" customWidth="1"/>
    <col min="9735" max="9735" width="48.42578125" style="158" customWidth="1"/>
    <col min="9736" max="9736" width="52" style="158" customWidth="1"/>
    <col min="9737" max="9737" width="4.85546875" style="158" customWidth="1"/>
    <col min="9738" max="9738" width="2.140625" style="158" customWidth="1"/>
    <col min="9739" max="9984" width="9.140625" style="158"/>
    <col min="9985" max="9985" width="2.85546875" style="158" customWidth="1"/>
    <col min="9986" max="9986" width="2.140625" style="158" customWidth="1"/>
    <col min="9987" max="9987" width="16.42578125" style="158" customWidth="1"/>
    <col min="9988" max="9989" width="19" style="158" customWidth="1"/>
    <col min="9990" max="9990" width="20.42578125" style="158" customWidth="1"/>
    <col min="9991" max="9991" width="48.42578125" style="158" customWidth="1"/>
    <col min="9992" max="9992" width="52" style="158" customWidth="1"/>
    <col min="9993" max="9993" width="4.85546875" style="158" customWidth="1"/>
    <col min="9994" max="9994" width="2.140625" style="158" customWidth="1"/>
    <col min="9995" max="10240" width="9.140625" style="158"/>
    <col min="10241" max="10241" width="2.85546875" style="158" customWidth="1"/>
    <col min="10242" max="10242" width="2.140625" style="158" customWidth="1"/>
    <col min="10243" max="10243" width="16.42578125" style="158" customWidth="1"/>
    <col min="10244" max="10245" width="19" style="158" customWidth="1"/>
    <col min="10246" max="10246" width="20.42578125" style="158" customWidth="1"/>
    <col min="10247" max="10247" width="48.42578125" style="158" customWidth="1"/>
    <col min="10248" max="10248" width="52" style="158" customWidth="1"/>
    <col min="10249" max="10249" width="4.85546875" style="158" customWidth="1"/>
    <col min="10250" max="10250" width="2.140625" style="158" customWidth="1"/>
    <col min="10251" max="10496" width="9.140625" style="158"/>
    <col min="10497" max="10497" width="2.85546875" style="158" customWidth="1"/>
    <col min="10498" max="10498" width="2.140625" style="158" customWidth="1"/>
    <col min="10499" max="10499" width="16.42578125" style="158" customWidth="1"/>
    <col min="10500" max="10501" width="19" style="158" customWidth="1"/>
    <col min="10502" max="10502" width="20.42578125" style="158" customWidth="1"/>
    <col min="10503" max="10503" width="48.42578125" style="158" customWidth="1"/>
    <col min="10504" max="10504" width="52" style="158" customWidth="1"/>
    <col min="10505" max="10505" width="4.85546875" style="158" customWidth="1"/>
    <col min="10506" max="10506" width="2.140625" style="158" customWidth="1"/>
    <col min="10507" max="10752" width="9.140625" style="158"/>
    <col min="10753" max="10753" width="2.85546875" style="158" customWidth="1"/>
    <col min="10754" max="10754" width="2.140625" style="158" customWidth="1"/>
    <col min="10755" max="10755" width="16.42578125" style="158" customWidth="1"/>
    <col min="10756" max="10757" width="19" style="158" customWidth="1"/>
    <col min="10758" max="10758" width="20.42578125" style="158" customWidth="1"/>
    <col min="10759" max="10759" width="48.42578125" style="158" customWidth="1"/>
    <col min="10760" max="10760" width="52" style="158" customWidth="1"/>
    <col min="10761" max="10761" width="4.85546875" style="158" customWidth="1"/>
    <col min="10762" max="10762" width="2.140625" style="158" customWidth="1"/>
    <col min="10763" max="11008" width="9.140625" style="158"/>
    <col min="11009" max="11009" width="2.85546875" style="158" customWidth="1"/>
    <col min="11010" max="11010" width="2.140625" style="158" customWidth="1"/>
    <col min="11011" max="11011" width="16.42578125" style="158" customWidth="1"/>
    <col min="11012" max="11013" width="19" style="158" customWidth="1"/>
    <col min="11014" max="11014" width="20.42578125" style="158" customWidth="1"/>
    <col min="11015" max="11015" width="48.42578125" style="158" customWidth="1"/>
    <col min="11016" max="11016" width="52" style="158" customWidth="1"/>
    <col min="11017" max="11017" width="4.85546875" style="158" customWidth="1"/>
    <col min="11018" max="11018" width="2.140625" style="158" customWidth="1"/>
    <col min="11019" max="11264" width="9.140625" style="158"/>
    <col min="11265" max="11265" width="2.85546875" style="158" customWidth="1"/>
    <col min="11266" max="11266" width="2.140625" style="158" customWidth="1"/>
    <col min="11267" max="11267" width="16.42578125" style="158" customWidth="1"/>
    <col min="11268" max="11269" width="19" style="158" customWidth="1"/>
    <col min="11270" max="11270" width="20.42578125" style="158" customWidth="1"/>
    <col min="11271" max="11271" width="48.42578125" style="158" customWidth="1"/>
    <col min="11272" max="11272" width="52" style="158" customWidth="1"/>
    <col min="11273" max="11273" width="4.85546875" style="158" customWidth="1"/>
    <col min="11274" max="11274" width="2.140625" style="158" customWidth="1"/>
    <col min="11275" max="11520" width="9.140625" style="158"/>
    <col min="11521" max="11521" width="2.85546875" style="158" customWidth="1"/>
    <col min="11522" max="11522" width="2.140625" style="158" customWidth="1"/>
    <col min="11523" max="11523" width="16.42578125" style="158" customWidth="1"/>
    <col min="11524" max="11525" width="19" style="158" customWidth="1"/>
    <col min="11526" max="11526" width="20.42578125" style="158" customWidth="1"/>
    <col min="11527" max="11527" width="48.42578125" style="158" customWidth="1"/>
    <col min="11528" max="11528" width="52" style="158" customWidth="1"/>
    <col min="11529" max="11529" width="4.85546875" style="158" customWidth="1"/>
    <col min="11530" max="11530" width="2.140625" style="158" customWidth="1"/>
    <col min="11531" max="11776" width="9.140625" style="158"/>
    <col min="11777" max="11777" width="2.85546875" style="158" customWidth="1"/>
    <col min="11778" max="11778" width="2.140625" style="158" customWidth="1"/>
    <col min="11779" max="11779" width="16.42578125" style="158" customWidth="1"/>
    <col min="11780" max="11781" width="19" style="158" customWidth="1"/>
    <col min="11782" max="11782" width="20.42578125" style="158" customWidth="1"/>
    <col min="11783" max="11783" width="48.42578125" style="158" customWidth="1"/>
    <col min="11784" max="11784" width="52" style="158" customWidth="1"/>
    <col min="11785" max="11785" width="4.85546875" style="158" customWidth="1"/>
    <col min="11786" max="11786" width="2.140625" style="158" customWidth="1"/>
    <col min="11787" max="12032" width="9.140625" style="158"/>
    <col min="12033" max="12033" width="2.85546875" style="158" customWidth="1"/>
    <col min="12034" max="12034" width="2.140625" style="158" customWidth="1"/>
    <col min="12035" max="12035" width="16.42578125" style="158" customWidth="1"/>
    <col min="12036" max="12037" width="19" style="158" customWidth="1"/>
    <col min="12038" max="12038" width="20.42578125" style="158" customWidth="1"/>
    <col min="12039" max="12039" width="48.42578125" style="158" customWidth="1"/>
    <col min="12040" max="12040" width="52" style="158" customWidth="1"/>
    <col min="12041" max="12041" width="4.85546875" style="158" customWidth="1"/>
    <col min="12042" max="12042" width="2.140625" style="158" customWidth="1"/>
    <col min="12043" max="12288" width="9.140625" style="158"/>
    <col min="12289" max="12289" width="2.85546875" style="158" customWidth="1"/>
    <col min="12290" max="12290" width="2.140625" style="158" customWidth="1"/>
    <col min="12291" max="12291" width="16.42578125" style="158" customWidth="1"/>
    <col min="12292" max="12293" width="19" style="158" customWidth="1"/>
    <col min="12294" max="12294" width="20.42578125" style="158" customWidth="1"/>
    <col min="12295" max="12295" width="48.42578125" style="158" customWidth="1"/>
    <col min="12296" max="12296" width="52" style="158" customWidth="1"/>
    <col min="12297" max="12297" width="4.85546875" style="158" customWidth="1"/>
    <col min="12298" max="12298" width="2.140625" style="158" customWidth="1"/>
    <col min="12299" max="12544" width="9.140625" style="158"/>
    <col min="12545" max="12545" width="2.85546875" style="158" customWidth="1"/>
    <col min="12546" max="12546" width="2.140625" style="158" customWidth="1"/>
    <col min="12547" max="12547" width="16.42578125" style="158" customWidth="1"/>
    <col min="12548" max="12549" width="19" style="158" customWidth="1"/>
    <col min="12550" max="12550" width="20.42578125" style="158" customWidth="1"/>
    <col min="12551" max="12551" width="48.42578125" style="158" customWidth="1"/>
    <col min="12552" max="12552" width="52" style="158" customWidth="1"/>
    <col min="12553" max="12553" width="4.85546875" style="158" customWidth="1"/>
    <col min="12554" max="12554" width="2.140625" style="158" customWidth="1"/>
    <col min="12555" max="12800" width="9.140625" style="158"/>
    <col min="12801" max="12801" width="2.85546875" style="158" customWidth="1"/>
    <col min="12802" max="12802" width="2.140625" style="158" customWidth="1"/>
    <col min="12803" max="12803" width="16.42578125" style="158" customWidth="1"/>
    <col min="12804" max="12805" width="19" style="158" customWidth="1"/>
    <col min="12806" max="12806" width="20.42578125" style="158" customWidth="1"/>
    <col min="12807" max="12807" width="48.42578125" style="158" customWidth="1"/>
    <col min="12808" max="12808" width="52" style="158" customWidth="1"/>
    <col min="12809" max="12809" width="4.85546875" style="158" customWidth="1"/>
    <col min="12810" max="12810" width="2.140625" style="158" customWidth="1"/>
    <col min="12811" max="13056" width="9.140625" style="158"/>
    <col min="13057" max="13057" width="2.85546875" style="158" customWidth="1"/>
    <col min="13058" max="13058" width="2.140625" style="158" customWidth="1"/>
    <col min="13059" max="13059" width="16.42578125" style="158" customWidth="1"/>
    <col min="13060" max="13061" width="19" style="158" customWidth="1"/>
    <col min="13062" max="13062" width="20.42578125" style="158" customWidth="1"/>
    <col min="13063" max="13063" width="48.42578125" style="158" customWidth="1"/>
    <col min="13064" max="13064" width="52" style="158" customWidth="1"/>
    <col min="13065" max="13065" width="4.85546875" style="158" customWidth="1"/>
    <col min="13066" max="13066" width="2.140625" style="158" customWidth="1"/>
    <col min="13067" max="13312" width="9.140625" style="158"/>
    <col min="13313" max="13313" width="2.85546875" style="158" customWidth="1"/>
    <col min="13314" max="13314" width="2.140625" style="158" customWidth="1"/>
    <col min="13315" max="13315" width="16.42578125" style="158" customWidth="1"/>
    <col min="13316" max="13317" width="19" style="158" customWidth="1"/>
    <col min="13318" max="13318" width="20.42578125" style="158" customWidth="1"/>
    <col min="13319" max="13319" width="48.42578125" style="158" customWidth="1"/>
    <col min="13320" max="13320" width="52" style="158" customWidth="1"/>
    <col min="13321" max="13321" width="4.85546875" style="158" customWidth="1"/>
    <col min="13322" max="13322" width="2.140625" style="158" customWidth="1"/>
    <col min="13323" max="13568" width="9.140625" style="158"/>
    <col min="13569" max="13569" width="2.85546875" style="158" customWidth="1"/>
    <col min="13570" max="13570" width="2.140625" style="158" customWidth="1"/>
    <col min="13571" max="13571" width="16.42578125" style="158" customWidth="1"/>
    <col min="13572" max="13573" width="19" style="158" customWidth="1"/>
    <col min="13574" max="13574" width="20.42578125" style="158" customWidth="1"/>
    <col min="13575" max="13575" width="48.42578125" style="158" customWidth="1"/>
    <col min="13576" max="13576" width="52" style="158" customWidth="1"/>
    <col min="13577" max="13577" width="4.85546875" style="158" customWidth="1"/>
    <col min="13578" max="13578" width="2.140625" style="158" customWidth="1"/>
    <col min="13579" max="13824" width="9.140625" style="158"/>
    <col min="13825" max="13825" width="2.85546875" style="158" customWidth="1"/>
    <col min="13826" max="13826" width="2.140625" style="158" customWidth="1"/>
    <col min="13827" max="13827" width="16.42578125" style="158" customWidth="1"/>
    <col min="13828" max="13829" width="19" style="158" customWidth="1"/>
    <col min="13830" max="13830" width="20.42578125" style="158" customWidth="1"/>
    <col min="13831" max="13831" width="48.42578125" style="158" customWidth="1"/>
    <col min="13832" max="13832" width="52" style="158" customWidth="1"/>
    <col min="13833" max="13833" width="4.85546875" style="158" customWidth="1"/>
    <col min="13834" max="13834" width="2.140625" style="158" customWidth="1"/>
    <col min="13835" max="14080" width="9.140625" style="158"/>
    <col min="14081" max="14081" width="2.85546875" style="158" customWidth="1"/>
    <col min="14082" max="14082" width="2.140625" style="158" customWidth="1"/>
    <col min="14083" max="14083" width="16.42578125" style="158" customWidth="1"/>
    <col min="14084" max="14085" width="19" style="158" customWidth="1"/>
    <col min="14086" max="14086" width="20.42578125" style="158" customWidth="1"/>
    <col min="14087" max="14087" width="48.42578125" style="158" customWidth="1"/>
    <col min="14088" max="14088" width="52" style="158" customWidth="1"/>
    <col min="14089" max="14089" width="4.85546875" style="158" customWidth="1"/>
    <col min="14090" max="14090" width="2.140625" style="158" customWidth="1"/>
    <col min="14091" max="14336" width="9.140625" style="158"/>
    <col min="14337" max="14337" width="2.85546875" style="158" customWidth="1"/>
    <col min="14338" max="14338" width="2.140625" style="158" customWidth="1"/>
    <col min="14339" max="14339" width="16.42578125" style="158" customWidth="1"/>
    <col min="14340" max="14341" width="19" style="158" customWidth="1"/>
    <col min="14342" max="14342" width="20.42578125" style="158" customWidth="1"/>
    <col min="14343" max="14343" width="48.42578125" style="158" customWidth="1"/>
    <col min="14344" max="14344" width="52" style="158" customWidth="1"/>
    <col min="14345" max="14345" width="4.85546875" style="158" customWidth="1"/>
    <col min="14346" max="14346" width="2.140625" style="158" customWidth="1"/>
    <col min="14347" max="14592" width="9.140625" style="158"/>
    <col min="14593" max="14593" width="2.85546875" style="158" customWidth="1"/>
    <col min="14594" max="14594" width="2.140625" style="158" customWidth="1"/>
    <col min="14595" max="14595" width="16.42578125" style="158" customWidth="1"/>
    <col min="14596" max="14597" width="19" style="158" customWidth="1"/>
    <col min="14598" max="14598" width="20.42578125" style="158" customWidth="1"/>
    <col min="14599" max="14599" width="48.42578125" style="158" customWidth="1"/>
    <col min="14600" max="14600" width="52" style="158" customWidth="1"/>
    <col min="14601" max="14601" width="4.85546875" style="158" customWidth="1"/>
    <col min="14602" max="14602" width="2.140625" style="158" customWidth="1"/>
    <col min="14603" max="14848" width="9.140625" style="158"/>
    <col min="14849" max="14849" width="2.85546875" style="158" customWidth="1"/>
    <col min="14850" max="14850" width="2.140625" style="158" customWidth="1"/>
    <col min="14851" max="14851" width="16.42578125" style="158" customWidth="1"/>
    <col min="14852" max="14853" width="19" style="158" customWidth="1"/>
    <col min="14854" max="14854" width="20.42578125" style="158" customWidth="1"/>
    <col min="14855" max="14855" width="48.42578125" style="158" customWidth="1"/>
    <col min="14856" max="14856" width="52" style="158" customWidth="1"/>
    <col min="14857" max="14857" width="4.85546875" style="158" customWidth="1"/>
    <col min="14858" max="14858" width="2.140625" style="158" customWidth="1"/>
    <col min="14859" max="15104" width="9.140625" style="158"/>
    <col min="15105" max="15105" width="2.85546875" style="158" customWidth="1"/>
    <col min="15106" max="15106" width="2.140625" style="158" customWidth="1"/>
    <col min="15107" max="15107" width="16.42578125" style="158" customWidth="1"/>
    <col min="15108" max="15109" width="19" style="158" customWidth="1"/>
    <col min="15110" max="15110" width="20.42578125" style="158" customWidth="1"/>
    <col min="15111" max="15111" width="48.42578125" style="158" customWidth="1"/>
    <col min="15112" max="15112" width="52" style="158" customWidth="1"/>
    <col min="15113" max="15113" width="4.85546875" style="158" customWidth="1"/>
    <col min="15114" max="15114" width="2.140625" style="158" customWidth="1"/>
    <col min="15115" max="15360" width="9.140625" style="158"/>
    <col min="15361" max="15361" width="2.85546875" style="158" customWidth="1"/>
    <col min="15362" max="15362" width="2.140625" style="158" customWidth="1"/>
    <col min="15363" max="15363" width="16.42578125" style="158" customWidth="1"/>
    <col min="15364" max="15365" width="19" style="158" customWidth="1"/>
    <col min="15366" max="15366" width="20.42578125" style="158" customWidth="1"/>
    <col min="15367" max="15367" width="48.42578125" style="158" customWidth="1"/>
    <col min="15368" max="15368" width="52" style="158" customWidth="1"/>
    <col min="15369" max="15369" width="4.85546875" style="158" customWidth="1"/>
    <col min="15370" max="15370" width="2.140625" style="158" customWidth="1"/>
    <col min="15371" max="15616" width="9.140625" style="158"/>
    <col min="15617" max="15617" width="2.85546875" style="158" customWidth="1"/>
    <col min="15618" max="15618" width="2.140625" style="158" customWidth="1"/>
    <col min="15619" max="15619" width="16.42578125" style="158" customWidth="1"/>
    <col min="15620" max="15621" width="19" style="158" customWidth="1"/>
    <col min="15622" max="15622" width="20.42578125" style="158" customWidth="1"/>
    <col min="15623" max="15623" width="48.42578125" style="158" customWidth="1"/>
    <col min="15624" max="15624" width="52" style="158" customWidth="1"/>
    <col min="15625" max="15625" width="4.85546875" style="158" customWidth="1"/>
    <col min="15626" max="15626" width="2.140625" style="158" customWidth="1"/>
    <col min="15627" max="15872" width="9.140625" style="158"/>
    <col min="15873" max="15873" width="2.85546875" style="158" customWidth="1"/>
    <col min="15874" max="15874" width="2.140625" style="158" customWidth="1"/>
    <col min="15875" max="15875" width="16.42578125" style="158" customWidth="1"/>
    <col min="15876" max="15877" width="19" style="158" customWidth="1"/>
    <col min="15878" max="15878" width="20.42578125" style="158" customWidth="1"/>
    <col min="15879" max="15879" width="48.42578125" style="158" customWidth="1"/>
    <col min="15880" max="15880" width="52" style="158" customWidth="1"/>
    <col min="15881" max="15881" width="4.85546875" style="158" customWidth="1"/>
    <col min="15882" max="15882" width="2.140625" style="158" customWidth="1"/>
    <col min="15883" max="16128" width="9.140625" style="158"/>
    <col min="16129" max="16129" width="2.85546875" style="158" customWidth="1"/>
    <col min="16130" max="16130" width="2.140625" style="158" customWidth="1"/>
    <col min="16131" max="16131" width="16.42578125" style="158" customWidth="1"/>
    <col min="16132" max="16133" width="19" style="158" customWidth="1"/>
    <col min="16134" max="16134" width="20.42578125" style="158" customWidth="1"/>
    <col min="16135" max="16135" width="48.42578125" style="158" customWidth="1"/>
    <col min="16136" max="16136" width="52" style="158" customWidth="1"/>
    <col min="16137" max="16137" width="4.85546875" style="158" customWidth="1"/>
    <col min="16138" max="16138" width="2.140625" style="158" customWidth="1"/>
    <col min="16139" max="16384" width="9.140625" style="158"/>
  </cols>
  <sheetData>
    <row r="1" spans="1:10" s="153" customFormat="1" ht="15.75" thickBot="1">
      <c r="A1" s="151"/>
      <c r="B1" s="152"/>
      <c r="C1"/>
      <c r="D1"/>
      <c r="E1"/>
      <c r="F1"/>
      <c r="G1"/>
      <c r="H1"/>
      <c r="I1" s="152"/>
      <c r="J1" s="152"/>
    </row>
    <row r="2" spans="1:10" ht="15.75" thickTop="1">
      <c r="B2" s="155"/>
      <c r="C2" s="156"/>
      <c r="D2" s="156"/>
      <c r="E2" s="156"/>
      <c r="F2" s="156"/>
      <c r="G2" s="156"/>
      <c r="H2" s="156"/>
      <c r="I2" s="157"/>
    </row>
    <row r="3" spans="1:10" ht="27">
      <c r="B3" s="159"/>
      <c r="C3" s="160"/>
      <c r="D3" s="160"/>
      <c r="E3" s="160"/>
      <c r="F3" s="161"/>
      <c r="G3" s="158"/>
      <c r="H3" s="160"/>
      <c r="I3" s="162"/>
    </row>
    <row r="4" spans="1:10" ht="16.5" customHeight="1">
      <c r="B4" s="159"/>
      <c r="C4" s="666"/>
      <c r="D4" s="666"/>
      <c r="E4" s="666"/>
      <c r="F4" s="666"/>
      <c r="G4" s="666"/>
      <c r="H4" s="666"/>
      <c r="I4" s="163"/>
      <c r="J4" s="164"/>
    </row>
    <row r="5" spans="1:10" ht="26.25">
      <c r="B5" s="159"/>
      <c r="C5" s="667"/>
      <c r="D5" s="667"/>
      <c r="E5" s="667"/>
      <c r="F5" s="667"/>
      <c r="G5" s="667"/>
      <c r="H5" s="667"/>
      <c r="I5" s="165"/>
      <c r="J5" s="166"/>
    </row>
    <row r="6" spans="1:10" ht="18" customHeight="1">
      <c r="B6" s="159"/>
      <c r="C6" s="167"/>
      <c r="D6" s="167"/>
      <c r="E6" s="167"/>
      <c r="F6" s="167"/>
      <c r="G6" s="167"/>
      <c r="H6" s="167"/>
      <c r="I6" s="165"/>
      <c r="J6" s="166"/>
    </row>
    <row r="7" spans="1:10" ht="18" customHeight="1">
      <c r="B7" s="159"/>
      <c r="C7" s="168"/>
      <c r="D7" s="169"/>
      <c r="E7" s="170"/>
      <c r="F7" s="169"/>
      <c r="G7" s="169"/>
      <c r="H7" s="169"/>
      <c r="I7" s="171"/>
      <c r="J7" s="166"/>
    </row>
    <row r="8" spans="1:10" ht="39.950000000000003" customHeight="1">
      <c r="A8" s="172"/>
      <c r="B8" s="173"/>
      <c r="C8" s="668" t="s">
        <v>799</v>
      </c>
      <c r="D8" s="668"/>
      <c r="E8" s="668"/>
      <c r="F8" s="668"/>
      <c r="G8" s="668"/>
      <c r="H8" s="668"/>
      <c r="I8" s="174"/>
      <c r="J8" s="175"/>
    </row>
    <row r="9" spans="1:10" ht="39.950000000000003" customHeight="1">
      <c r="A9" s="172"/>
      <c r="B9" s="173"/>
      <c r="C9" s="668"/>
      <c r="D9" s="668"/>
      <c r="E9" s="668"/>
      <c r="F9" s="668"/>
      <c r="G9" s="668"/>
      <c r="H9" s="668"/>
      <c r="I9" s="176"/>
      <c r="J9" s="177"/>
    </row>
    <row r="10" spans="1:10" ht="39.950000000000003" customHeight="1">
      <c r="A10" s="172"/>
      <c r="B10" s="173"/>
      <c r="C10" s="668"/>
      <c r="D10" s="668"/>
      <c r="E10" s="668"/>
      <c r="F10" s="668"/>
      <c r="G10" s="668"/>
      <c r="H10" s="668"/>
      <c r="I10" s="174"/>
      <c r="J10" s="175"/>
    </row>
    <row r="11" spans="1:10" ht="39.950000000000003" customHeight="1">
      <c r="A11" s="172"/>
      <c r="B11" s="173"/>
      <c r="C11" s="668"/>
      <c r="D11" s="668"/>
      <c r="E11" s="668"/>
      <c r="F11" s="668"/>
      <c r="G11" s="668"/>
      <c r="H11" s="668"/>
      <c r="I11" s="174"/>
      <c r="J11" s="175"/>
    </row>
    <row r="12" spans="1:10" ht="30">
      <c r="A12" s="172"/>
      <c r="B12" s="669" t="s">
        <v>32</v>
      </c>
      <c r="C12" s="670"/>
      <c r="D12" s="670"/>
      <c r="E12" s="670"/>
      <c r="F12" s="670"/>
      <c r="G12" s="670"/>
      <c r="H12" s="670"/>
      <c r="I12" s="671"/>
      <c r="J12" s="175"/>
    </row>
    <row r="13" spans="1:10" ht="23.25">
      <c r="A13" s="178"/>
      <c r="B13" s="179"/>
      <c r="C13" s="180"/>
      <c r="D13" s="663"/>
      <c r="E13" s="664"/>
      <c r="F13" s="664"/>
      <c r="G13" s="664"/>
      <c r="H13" s="665"/>
      <c r="I13" s="181"/>
      <c r="J13" s="178"/>
    </row>
    <row r="14" spans="1:10" ht="15.75">
      <c r="A14" s="182"/>
      <c r="B14" s="183"/>
      <c r="C14" s="184"/>
      <c r="D14" s="160"/>
      <c r="E14" s="182"/>
      <c r="F14" s="182"/>
      <c r="G14" s="182"/>
      <c r="H14" s="182"/>
      <c r="I14" s="185"/>
      <c r="J14" s="182"/>
    </row>
    <row r="15" spans="1:10" ht="15" customHeight="1">
      <c r="A15" s="182"/>
      <c r="B15" s="183"/>
      <c r="C15" s="186" t="s">
        <v>800</v>
      </c>
      <c r="D15" s="187"/>
      <c r="E15" s="188"/>
      <c r="F15" s="188"/>
      <c r="G15" s="188"/>
      <c r="H15" s="188"/>
      <c r="I15" s="185"/>
      <c r="J15" s="182"/>
    </row>
    <row r="16" spans="1:10" ht="15.75">
      <c r="A16" s="182"/>
      <c r="B16" s="183"/>
      <c r="C16" s="643" t="s">
        <v>5420</v>
      </c>
      <c r="D16" s="643"/>
      <c r="E16" s="643"/>
      <c r="F16" s="643"/>
      <c r="G16" s="643"/>
      <c r="H16" s="643"/>
      <c r="I16" s="185"/>
      <c r="J16" s="182"/>
    </row>
    <row r="17" spans="1:10" ht="15.75">
      <c r="A17" s="182"/>
      <c r="B17" s="183"/>
      <c r="C17" s="643"/>
      <c r="D17" s="643"/>
      <c r="E17" s="643"/>
      <c r="F17" s="643"/>
      <c r="G17" s="643"/>
      <c r="H17" s="643"/>
      <c r="I17" s="185"/>
      <c r="J17" s="182"/>
    </row>
    <row r="18" spans="1:10" ht="15.75">
      <c r="A18" s="182"/>
      <c r="B18" s="183"/>
      <c r="C18" s="643"/>
      <c r="D18" s="643"/>
      <c r="E18" s="643"/>
      <c r="F18" s="643"/>
      <c r="G18" s="643"/>
      <c r="H18" s="643"/>
      <c r="I18" s="185"/>
      <c r="J18" s="182"/>
    </row>
    <row r="19" spans="1:10" ht="15.75">
      <c r="A19" s="182"/>
      <c r="B19" s="183"/>
      <c r="C19" s="643"/>
      <c r="D19" s="643"/>
      <c r="E19" s="643"/>
      <c r="F19" s="643"/>
      <c r="G19" s="643"/>
      <c r="H19" s="643"/>
      <c r="I19" s="185"/>
      <c r="J19" s="182"/>
    </row>
    <row r="20" spans="1:10" ht="15.75">
      <c r="A20" s="182"/>
      <c r="B20" s="183"/>
      <c r="C20" s="182"/>
      <c r="D20" s="182"/>
      <c r="E20" s="182"/>
      <c r="F20" s="182"/>
      <c r="G20" s="182"/>
      <c r="H20" s="182"/>
      <c r="I20" s="185"/>
      <c r="J20" s="182"/>
    </row>
    <row r="21" spans="1:10" ht="18">
      <c r="A21" s="160"/>
      <c r="B21" s="189"/>
      <c r="C21" s="644" t="s">
        <v>801</v>
      </c>
      <c r="D21" s="645"/>
      <c r="E21" s="646"/>
      <c r="F21" s="275" t="s">
        <v>802</v>
      </c>
      <c r="G21" s="276"/>
      <c r="H21" s="277" t="s">
        <v>803</v>
      </c>
      <c r="I21" s="162"/>
    </row>
    <row r="22" spans="1:10" ht="18.75">
      <c r="A22" s="160"/>
      <c r="B22" s="189"/>
      <c r="C22" s="647" t="s">
        <v>804</v>
      </c>
      <c r="D22" s="648"/>
      <c r="E22" s="649"/>
      <c r="F22" s="650" t="s">
        <v>32</v>
      </c>
      <c r="G22" s="651"/>
      <c r="H22" s="190" t="s">
        <v>805</v>
      </c>
      <c r="I22" s="162"/>
    </row>
    <row r="23" spans="1:10" ht="18.75">
      <c r="A23" s="160"/>
      <c r="B23" s="189"/>
      <c r="C23" s="647" t="s">
        <v>806</v>
      </c>
      <c r="D23" s="652"/>
      <c r="E23" s="653"/>
      <c r="F23" s="650" t="s">
        <v>3529</v>
      </c>
      <c r="G23" s="654"/>
      <c r="H23" s="190" t="s">
        <v>805</v>
      </c>
      <c r="I23" s="162"/>
    </row>
    <row r="24" spans="1:10" ht="18.75">
      <c r="A24" s="160"/>
      <c r="B24" s="189"/>
      <c r="C24" s="647" t="s">
        <v>1240</v>
      </c>
      <c r="D24" s="660"/>
      <c r="E24" s="661"/>
      <c r="F24" s="650" t="s">
        <v>1239</v>
      </c>
      <c r="G24" s="662"/>
      <c r="H24" s="190" t="s">
        <v>805</v>
      </c>
      <c r="I24" s="162"/>
    </row>
    <row r="25" spans="1:10" ht="58.5" customHeight="1">
      <c r="A25" s="160"/>
      <c r="B25" s="189"/>
      <c r="C25" s="647" t="s">
        <v>833</v>
      </c>
      <c r="D25" s="652"/>
      <c r="E25" s="653"/>
      <c r="F25" s="650" t="s">
        <v>1130</v>
      </c>
      <c r="G25" s="654"/>
      <c r="H25" s="190" t="s">
        <v>805</v>
      </c>
      <c r="I25" s="162"/>
    </row>
    <row r="26" spans="1:10" ht="42.75" customHeight="1">
      <c r="A26" s="160"/>
      <c r="B26" s="189"/>
      <c r="C26" s="658" t="s">
        <v>1189</v>
      </c>
      <c r="D26" s="658"/>
      <c r="E26" s="658"/>
      <c r="F26" s="659" t="s">
        <v>1188</v>
      </c>
      <c r="G26" s="659"/>
      <c r="H26" s="190" t="s">
        <v>805</v>
      </c>
      <c r="I26" s="162"/>
    </row>
    <row r="27" spans="1:10" ht="15" customHeight="1">
      <c r="A27" s="160"/>
      <c r="B27" s="189"/>
      <c r="C27" s="304"/>
      <c r="D27" s="191"/>
      <c r="E27" s="191"/>
      <c r="F27" s="192"/>
      <c r="G27" s="193"/>
      <c r="H27" s="194"/>
      <c r="I27" s="162"/>
    </row>
    <row r="28" spans="1:10" ht="18.75">
      <c r="A28" s="160"/>
      <c r="B28" s="195"/>
      <c r="C28" s="655" t="s">
        <v>807</v>
      </c>
      <c r="D28" s="656"/>
      <c r="E28" s="191"/>
      <c r="F28" s="192"/>
      <c r="G28" s="193"/>
      <c r="H28" s="194"/>
      <c r="I28" s="162"/>
    </row>
    <row r="29" spans="1:10" ht="15" customHeight="1">
      <c r="A29" s="160"/>
      <c r="B29" s="195"/>
      <c r="C29" s="657" t="s">
        <v>1183</v>
      </c>
      <c r="D29" s="657"/>
      <c r="E29" s="657"/>
      <c r="F29" s="657"/>
      <c r="G29" s="657"/>
      <c r="H29" s="657"/>
      <c r="I29" s="162"/>
    </row>
    <row r="30" spans="1:10" s="154" customFormat="1" ht="14.25">
      <c r="A30" s="160"/>
      <c r="B30" s="159"/>
      <c r="C30" s="642" t="s">
        <v>3530</v>
      </c>
      <c r="D30" s="642"/>
      <c r="E30" s="642"/>
      <c r="F30" s="642"/>
      <c r="G30" s="642"/>
      <c r="H30" s="642"/>
      <c r="I30" s="162"/>
    </row>
    <row r="31" spans="1:10" s="154" customFormat="1" ht="14.25">
      <c r="A31" s="160"/>
      <c r="B31" s="159"/>
      <c r="C31" s="347" t="s">
        <v>832</v>
      </c>
      <c r="D31" s="347"/>
      <c r="E31" s="347"/>
      <c r="F31" s="347"/>
      <c r="G31" s="347"/>
      <c r="H31" s="347"/>
      <c r="I31" s="162"/>
    </row>
    <row r="32" spans="1:10" ht="15.75" thickBot="1">
      <c r="B32" s="196"/>
      <c r="C32" s="197"/>
      <c r="D32" s="197"/>
      <c r="E32" s="197"/>
      <c r="F32" s="197"/>
      <c r="G32" s="197"/>
      <c r="H32" s="197"/>
      <c r="I32" s="198"/>
    </row>
    <row r="33" ht="15.75" thickTop="1"/>
  </sheetData>
  <mergeCells count="20">
    <mergeCell ref="D13:H13"/>
    <mergeCell ref="C4:H4"/>
    <mergeCell ref="C5:H5"/>
    <mergeCell ref="C8:H11"/>
    <mergeCell ref="B12:I12"/>
    <mergeCell ref="C30:H30"/>
    <mergeCell ref="C16:H19"/>
    <mergeCell ref="C21:E21"/>
    <mergeCell ref="C22:E22"/>
    <mergeCell ref="F22:G22"/>
    <mergeCell ref="C23:E23"/>
    <mergeCell ref="F23:G23"/>
    <mergeCell ref="C28:D28"/>
    <mergeCell ref="C29:H29"/>
    <mergeCell ref="C25:E25"/>
    <mergeCell ref="F25:G25"/>
    <mergeCell ref="C26:E26"/>
    <mergeCell ref="F26:G26"/>
    <mergeCell ref="C24:E24"/>
    <mergeCell ref="F24:G24"/>
  </mergeCells>
  <pageMargins left="0.7" right="0.7" top="0.75" bottom="0.75" header="0.3" footer="0.3"/>
  <pageSetup paperSize="9" scale="60" orientation="landscape" r:id="rId1"/>
  <headerFooter>
    <oddHeader>&amp;R&amp;G</oddHead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6"/>
    <pageSetUpPr fitToPage="1"/>
  </sheetPr>
  <dimension ref="A1:T199"/>
  <sheetViews>
    <sheetView showGridLines="0" zoomScale="70" zoomScaleNormal="70" zoomScaleSheetLayoutView="25" zoomScalePageLayoutView="30" workbookViewId="0"/>
  </sheetViews>
  <sheetFormatPr defaultRowHeight="15"/>
  <cols>
    <col min="1" max="1" width="5.7109375" style="3" customWidth="1"/>
    <col min="2" max="2" width="25.7109375" customWidth="1"/>
    <col min="3" max="3" width="56.7109375" bestFit="1" customWidth="1"/>
    <col min="4" max="15" width="19.7109375" customWidth="1"/>
    <col min="17" max="17" width="9.140625" hidden="1" customWidth="1"/>
    <col min="20" max="20" width="9.140625" style="81" customWidth="1"/>
  </cols>
  <sheetData>
    <row r="1" spans="1:20" ht="9.9499999999999993" customHeight="1">
      <c r="A1" s="76"/>
      <c r="B1" s="76"/>
      <c r="C1" s="76"/>
      <c r="D1" s="76"/>
      <c r="E1" s="76"/>
      <c r="F1" s="76"/>
      <c r="G1" s="76"/>
      <c r="H1" s="672" t="s">
        <v>411</v>
      </c>
      <c r="I1" s="672"/>
      <c r="J1" s="672"/>
      <c r="K1" s="672"/>
      <c r="L1" s="76"/>
      <c r="M1" s="76"/>
      <c r="N1" s="76"/>
      <c r="O1" s="76"/>
      <c r="P1" s="243"/>
    </row>
    <row r="2" spans="1:20" ht="9.9499999999999993" customHeight="1">
      <c r="A2" s="76"/>
      <c r="B2" s="76"/>
      <c r="C2" s="76"/>
      <c r="D2" s="76"/>
      <c r="E2" s="76"/>
      <c r="F2" s="76"/>
      <c r="G2" s="76"/>
      <c r="H2" s="672"/>
      <c r="I2" s="672"/>
      <c r="J2" s="672"/>
      <c r="K2" s="672"/>
      <c r="L2" s="76"/>
      <c r="M2" s="76"/>
      <c r="N2" s="76"/>
      <c r="O2" s="76"/>
      <c r="P2" s="243"/>
    </row>
    <row r="3" spans="1:20" ht="9.9499999999999993" customHeight="1">
      <c r="A3" s="76"/>
      <c r="B3" s="76"/>
      <c r="C3" s="76"/>
      <c r="D3" s="76"/>
      <c r="E3" s="76"/>
      <c r="F3" s="76"/>
      <c r="G3" s="76"/>
      <c r="H3" s="672"/>
      <c r="I3" s="672"/>
      <c r="J3" s="672"/>
      <c r="K3" s="672"/>
      <c r="L3" s="76"/>
      <c r="M3" s="76"/>
      <c r="N3" s="76"/>
      <c r="O3" s="76"/>
      <c r="P3" s="243"/>
    </row>
    <row r="4" spans="1:20" ht="15.75">
      <c r="A4" s="293"/>
      <c r="B4" s="678"/>
      <c r="C4" s="678"/>
      <c r="D4" s="678"/>
      <c r="E4" s="678"/>
      <c r="F4" s="678"/>
      <c r="G4" s="678"/>
      <c r="H4" s="678"/>
      <c r="I4" s="678"/>
      <c r="J4" s="678"/>
      <c r="K4" s="678"/>
      <c r="L4" s="678"/>
      <c r="M4" s="678"/>
      <c r="N4" s="678"/>
      <c r="O4" s="678"/>
      <c r="P4" s="295"/>
    </row>
    <row r="5" spans="1:20" ht="9.9499999999999993" customHeight="1">
      <c r="A5" s="76"/>
      <c r="B5" s="76"/>
      <c r="C5" s="76"/>
      <c r="D5" s="76"/>
      <c r="E5" s="76"/>
      <c r="F5" s="76"/>
      <c r="G5" s="76"/>
      <c r="H5" s="76"/>
      <c r="I5" s="76"/>
      <c r="J5" s="76"/>
      <c r="K5" s="76"/>
      <c r="L5" s="76"/>
      <c r="M5" s="76"/>
      <c r="N5" s="76"/>
      <c r="O5" s="76"/>
      <c r="P5" s="243"/>
    </row>
    <row r="6" spans="1:20" ht="15" customHeight="1">
      <c r="A6" s="76"/>
      <c r="B6" s="5" t="s">
        <v>1133</v>
      </c>
      <c r="C6" s="6"/>
      <c r="D6" s="6"/>
      <c r="E6" s="6"/>
      <c r="F6" s="76"/>
      <c r="G6" s="76"/>
      <c r="H6" s="76"/>
      <c r="I6" s="54" t="str">
        <f ca="1">'Org list'!J7</f>
        <v>Y57</v>
      </c>
      <c r="J6" s="76"/>
      <c r="K6" s="76"/>
      <c r="L6" s="76"/>
      <c r="M6" s="76"/>
      <c r="N6" s="77" t="s">
        <v>0</v>
      </c>
      <c r="O6" s="8" t="str">
        <f>Cover!B12</f>
        <v>Q3 2015/16</v>
      </c>
      <c r="P6" s="243"/>
    </row>
    <row r="7" spans="1:20" ht="9.9499999999999993" customHeight="1">
      <c r="A7" s="76"/>
      <c r="B7" s="76"/>
      <c r="C7" s="76"/>
      <c r="D7" s="76"/>
      <c r="E7" s="76"/>
      <c r="F7" s="76"/>
      <c r="G7" s="76"/>
      <c r="H7" s="76"/>
      <c r="I7" s="76"/>
      <c r="J7" s="76"/>
      <c r="K7" s="76"/>
      <c r="L7" s="76"/>
      <c r="M7" s="76"/>
      <c r="N7" s="76"/>
      <c r="O7" s="76"/>
      <c r="P7" s="243"/>
    </row>
    <row r="8" spans="1:20" ht="15" customHeight="1">
      <c r="P8" s="9"/>
    </row>
    <row r="9" spans="1:20" ht="15" customHeight="1">
      <c r="A9" s="76"/>
      <c r="B9" s="5" t="s">
        <v>412</v>
      </c>
      <c r="C9" s="6"/>
      <c r="D9" s="5" t="str">
        <f ca="1">'Org list'!J6</f>
        <v>South of England Commissioning Region</v>
      </c>
      <c r="E9" s="76"/>
      <c r="F9" s="76"/>
      <c r="G9" s="76"/>
      <c r="H9" s="76"/>
      <c r="I9" s="76"/>
      <c r="J9" s="76"/>
      <c r="K9" s="76"/>
      <c r="L9" s="76"/>
      <c r="M9" s="76"/>
      <c r="N9" s="76"/>
      <c r="O9" s="76"/>
      <c r="P9" s="243"/>
    </row>
    <row r="10" spans="1:20" s="13" customFormat="1" ht="16.5" customHeight="1">
      <c r="A10" s="10"/>
      <c r="B10" s="11"/>
      <c r="C10" s="11"/>
      <c r="D10" s="10"/>
      <c r="E10" s="10"/>
      <c r="F10" s="10"/>
      <c r="G10" s="10"/>
      <c r="H10" s="10"/>
      <c r="I10" s="10"/>
      <c r="J10" s="10"/>
      <c r="K10" s="10"/>
      <c r="L10" s="10"/>
      <c r="M10" s="10"/>
      <c r="N10" s="10"/>
      <c r="O10" s="10"/>
      <c r="Q10"/>
      <c r="R10"/>
      <c r="T10" s="82"/>
    </row>
    <row r="11" spans="1:20" hidden="1">
      <c r="D11">
        <v>6</v>
      </c>
      <c r="E11">
        <v>7</v>
      </c>
      <c r="F11">
        <v>8</v>
      </c>
      <c r="G11">
        <v>9</v>
      </c>
      <c r="H11">
        <v>10</v>
      </c>
      <c r="I11">
        <v>11</v>
      </c>
      <c r="J11">
        <v>12</v>
      </c>
      <c r="K11">
        <v>13</v>
      </c>
      <c r="L11">
        <v>10</v>
      </c>
      <c r="M11">
        <v>11</v>
      </c>
      <c r="N11">
        <v>12</v>
      </c>
      <c r="O11">
        <v>13</v>
      </c>
    </row>
    <row r="12" spans="1:20" ht="21" customHeight="1" thickBot="1">
      <c r="B12" s="1"/>
      <c r="C12" s="1"/>
      <c r="D12" s="34"/>
      <c r="E12" s="34"/>
      <c r="F12" s="34"/>
      <c r="G12" s="34"/>
      <c r="H12" s="34"/>
      <c r="I12" s="34"/>
      <c r="J12" s="34"/>
      <c r="K12" s="34"/>
      <c r="L12" s="34"/>
      <c r="M12" s="34"/>
      <c r="N12" s="34"/>
      <c r="O12" s="34"/>
    </row>
    <row r="13" spans="1:20" ht="30" customHeight="1" thickBot="1">
      <c r="B13" s="1"/>
      <c r="C13" s="1"/>
      <c r="D13" s="701" t="s">
        <v>1200</v>
      </c>
      <c r="E13" s="702"/>
      <c r="F13" s="702"/>
      <c r="G13" s="703"/>
      <c r="H13" s="701" t="s">
        <v>1201</v>
      </c>
      <c r="I13" s="702"/>
      <c r="J13" s="702"/>
      <c r="K13" s="703"/>
      <c r="L13" s="704" t="s">
        <v>1202</v>
      </c>
      <c r="M13" s="705"/>
      <c r="N13" s="705"/>
      <c r="O13" s="706"/>
    </row>
    <row r="14" spans="1:20" ht="30" customHeight="1" thickBot="1">
      <c r="B14" s="35" t="s">
        <v>18</v>
      </c>
      <c r="C14" s="36" t="s">
        <v>19</v>
      </c>
      <c r="D14" s="83" t="s">
        <v>394</v>
      </c>
      <c r="E14" s="84" t="s">
        <v>395</v>
      </c>
      <c r="F14" s="84" t="s">
        <v>396</v>
      </c>
      <c r="G14" s="85" t="s">
        <v>397</v>
      </c>
      <c r="H14" s="83" t="s">
        <v>389</v>
      </c>
      <c r="I14" s="84" t="s">
        <v>390</v>
      </c>
      <c r="J14" s="84" t="s">
        <v>391</v>
      </c>
      <c r="K14" s="85" t="s">
        <v>392</v>
      </c>
      <c r="L14" s="83" t="s">
        <v>389</v>
      </c>
      <c r="M14" s="84" t="s">
        <v>390</v>
      </c>
      <c r="N14" s="84" t="s">
        <v>391</v>
      </c>
      <c r="O14" s="85" t="s">
        <v>392</v>
      </c>
    </row>
    <row r="15" spans="1:20" s="86" customFormat="1" ht="15" customHeight="1">
      <c r="A15" s="13">
        <v>0</v>
      </c>
      <c r="B15" s="203" t="str">
        <f ca="1">IF($A15&gt;$Q$18-1,"",INDIRECT("'Comms by AT'!D"&amp;$A15+$Q$15))</f>
        <v>Y57</v>
      </c>
      <c r="C15" s="242" t="str">
        <f ca="1">IFERROR(VLOOKUP($B15,'Org list'!$J$9:$K$637,2,0), "")</f>
        <v>South of England Commissioning Region</v>
      </c>
      <c r="D15" s="616">
        <f ca="1">IF(ISERROR(VLOOKUP($B15,'DTOC backsheet'!$D$5:$U$181,D$11,0)),"",VLOOKUP($B15,'DTOC backsheet'!$D$5:$U$181, D$11,0))</f>
        <v>950.57808522278492</v>
      </c>
      <c r="E15" s="469">
        <f ca="1">IF(ISERROR(VLOOKUP($B15,'DTOC backsheet'!$D$5:$U$181,E$11,0)),"",VLOOKUP($B15,'DTOC backsheet'!$D$5:$U$181, E$11,0))</f>
        <v>939.06088517009891</v>
      </c>
      <c r="F15" s="469">
        <f ca="1">IF(ISERROR(VLOOKUP($B15,'DTOC backsheet'!$D$5:$U$181,F$11,0)),"",VLOOKUP($B15,'DTOC backsheet'!$D$5:$U$181, F$11,0))</f>
        <v>1037.0514888970506</v>
      </c>
      <c r="G15" s="471">
        <f ca="1">IF(ISERROR(VLOOKUP($B15,'DTOC backsheet'!$D$5:$U$181,G$11,0)),"",VLOOKUP($B15,'DTOC backsheet'!$D$5:$U$181, G$11,0))</f>
        <v>1126.860475100236</v>
      </c>
      <c r="H15" s="617">
        <f ca="1">IF(ISERROR(VLOOKUP($B15,'DTOC backsheet'!$D$188:$U$364,H$11,0)),"",VLOOKUP($B15,'DTOC backsheet'!$D$188:$U$364, H$11,0))</f>
        <v>826.605391089553</v>
      </c>
      <c r="I15" s="469">
        <f ca="1">IF(ISERROR(VLOOKUP($B15,'DTOC backsheet'!$D$188:$U$364,I$11,0)),"",VLOOKUP($B15,'DTOC backsheet'!$D$188:$U$364, I$11,0))</f>
        <v>792.67178690960748</v>
      </c>
      <c r="J15" s="469">
        <f ca="1">IF(ISERROR(VLOOKUP($B15,'DTOC backsheet'!$D$188:$U$364,J$11,0)),"",VLOOKUP($B15,'DTOC backsheet'!$D$188:$U$364, J$11,0))</f>
        <v>784.32798888562365</v>
      </c>
      <c r="K15" s="471">
        <f ca="1">IF(ISERROR(VLOOKUP($B15,'DTOC backsheet'!$D$188:$U$364,K$11,0)),"",VLOOKUP($B15,'DTOC backsheet'!$D$188:$U$364, K$11,0))</f>
        <v>808.43286999054408</v>
      </c>
      <c r="L15" s="617">
        <f ca="1">IF(ISERROR(VLOOKUP($B15,'DTOC backsheet'!$D$5:$U$181,L$11,0)),"",VLOOKUP($B15,'DTOC backsheet'!$D$5:$U$181, L$11,0))</f>
        <v>1184.8299836228441</v>
      </c>
      <c r="M15" s="617">
        <f ca="1">IF(ISERROR(VLOOKUP($B15,'DTOC backsheet'!$D$5:$U$181,M$11,0)),"",VLOOKUP($B15,'DTOC backsheet'!$D$5:$U$181, M$11,0))</f>
        <v>1201.4570109688659</v>
      </c>
      <c r="N15" s="469">
        <f ca="1">IF(ISERROR(VLOOKUP($B15,'DTOC backsheet'!$D$5:$U$181,N$11,0)),"",VLOOKUP($B15,'DTOC backsheet'!$D$5:$U$181, N$11,0))</f>
        <v>1324.0354992836751</v>
      </c>
      <c r="O15" s="618">
        <f ca="1">IF(ISERROR(VLOOKUP($B15,'DTOC backsheet'!$D$5:$U$181,O$11,0)),"",VLOOKUP($B15,'DTOC backsheet'!$D$5:$U$181, O$11,0))</f>
        <v>1374.6321069740711</v>
      </c>
      <c r="Q15" s="87">
        <f ca="1">MATCH($I$6,'Comms by AT'!$B:$B, 0)</f>
        <v>470</v>
      </c>
      <c r="R15" s="633"/>
      <c r="T15" s="82"/>
    </row>
    <row r="16" spans="1:20" ht="15" customHeight="1">
      <c r="A16" s="3">
        <v>1</v>
      </c>
      <c r="B16" s="201" t="str">
        <f t="shared" ref="B16:B79" ca="1" si="0">IF($A16&gt;$Q$18-1,"",INDIRECT("'Comms by AT'!D"&amp;$A16+$Q$15))</f>
        <v>Q80</v>
      </c>
      <c r="C16" s="202" t="str">
        <f ca="1">IFERROR(VLOOKUP($B16,'Org list'!$J$9:$K$637,2,0), "")</f>
        <v>NHS England South (South West)</v>
      </c>
      <c r="D16" s="472">
        <f ca="1">IF(ISERROR(VLOOKUP($B16,'DTOC backsheet'!$D$5:$U$181,D$11,0)),"",VLOOKUP($B16,'DTOC backsheet'!$D$5:$U$181, D$11,0))</f>
        <v>1176.8285979047887</v>
      </c>
      <c r="E16" s="473">
        <f ca="1">IF(ISERROR(VLOOKUP($B16,'DTOC backsheet'!$D$5:$U$181,E$11,0)),"",VLOOKUP($B16,'DTOC backsheet'!$D$5:$U$181, E$11,0))</f>
        <v>1116.8700623537356</v>
      </c>
      <c r="F16" s="473">
        <f ca="1">IF(ISERROR(VLOOKUP($B16,'DTOC backsheet'!$D$5:$U$181,F$11,0)),"",VLOOKUP($B16,'DTOC backsheet'!$D$5:$U$181, F$11,0))</f>
        <v>1264.4693649970943</v>
      </c>
      <c r="G16" s="474">
        <f ca="1">IF(ISERROR(VLOOKUP($B16,'DTOC backsheet'!$D$5:$U$181,G$11,0)),"",VLOOKUP($B16,'DTOC backsheet'!$D$5:$U$181, G$11,0))</f>
        <v>1372.2926384896889</v>
      </c>
      <c r="H16" s="619">
        <f ca="1">IF(ISERROR(VLOOKUP($B16,'DTOC backsheet'!$D$188:$U$364,H$11,0)),"",VLOOKUP($B16,'DTOC backsheet'!$D$188:$U$364, H$11,0))</f>
        <v>1029.9003011056741</v>
      </c>
      <c r="I16" s="473">
        <f ca="1">IF(ISERROR(VLOOKUP($B16,'DTOC backsheet'!$D$188:$U$364,I$11,0)),"",VLOOKUP($B16,'DTOC backsheet'!$D$188:$U$364, I$11,0))</f>
        <v>897.42971271231738</v>
      </c>
      <c r="J16" s="473">
        <f ca="1">IF(ISERROR(VLOOKUP($B16,'DTOC backsheet'!$D$188:$U$364,J$11,0)),"",VLOOKUP($B16,'DTOC backsheet'!$D$188:$U$364, J$11,0))</f>
        <v>887.54063866118315</v>
      </c>
      <c r="K16" s="474">
        <f ca="1">IF(ISERROR(VLOOKUP($B16,'DTOC backsheet'!$D$188:$U$364,K$11,0)),"",VLOOKUP($B16,'DTOC backsheet'!$D$188:$U$364, K$11,0))</f>
        <v>971.18133251310428</v>
      </c>
      <c r="L16" s="619">
        <f ca="1">IF(ISERROR(VLOOKUP($B16,'DTOC backsheet'!$D$5:$U$181,L$11,0)),"",VLOOKUP($B16,'DTOC backsheet'!$D$5:$U$181, L$11,0))</f>
        <v>1443.1806602543079</v>
      </c>
      <c r="M16" s="619">
        <f ca="1">IF(ISERROR(VLOOKUP($B16,'DTOC backsheet'!$D$5:$U$181,M$11,0)),"",VLOOKUP($B16,'DTOC backsheet'!$D$5:$U$181, M$11,0))</f>
        <v>1417.1541690620693</v>
      </c>
      <c r="N16" s="473">
        <f ca="1">IF(ISERROR(VLOOKUP($B16,'DTOC backsheet'!$D$5:$U$181,N$11,0)),"",VLOOKUP($B16,'DTOC backsheet'!$D$5:$U$181, N$11,0))</f>
        <v>1707.5488478151092</v>
      </c>
      <c r="O16" s="620">
        <f ca="1">IF(ISERROR(VLOOKUP($B16,'DTOC backsheet'!$D$5:$U$181,O$11,0)),"",VLOOKUP($B16,'DTOC backsheet'!$D$5:$U$181, O$11,0))</f>
        <v>1795.7497346332507</v>
      </c>
      <c r="Q16" s="87"/>
      <c r="R16" s="633"/>
    </row>
    <row r="17" spans="1:20">
      <c r="A17" s="3">
        <v>2</v>
      </c>
      <c r="B17" s="201" t="str">
        <f t="shared" ca="1" si="0"/>
        <v>Q81</v>
      </c>
      <c r="C17" s="202" t="str">
        <f ca="1">IFERROR(VLOOKUP($B17,'Org list'!$J$9:$K$637,2,0), "")</f>
        <v>NHS England South (South East)</v>
      </c>
      <c r="D17" s="472">
        <f ca="1">IF(ISERROR(VLOOKUP($B17,'DTOC backsheet'!$D$5:$U$181,D$11,0)),"",VLOOKUP($B17,'DTOC backsheet'!$D$5:$U$181, D$11,0))</f>
        <v>739.09036729648597</v>
      </c>
      <c r="E17" s="473">
        <f ca="1">IF(ISERROR(VLOOKUP($B17,'DTOC backsheet'!$D$5:$U$181,E$11,0)),"",VLOOKUP($B17,'DTOC backsheet'!$D$5:$U$181, E$11,0))</f>
        <v>768.91665195126257</v>
      </c>
      <c r="F17" s="473">
        <f ca="1">IF(ISERROR(VLOOKUP($B17,'DTOC backsheet'!$D$5:$U$181,F$11,0)),"",VLOOKUP($B17,'DTOC backsheet'!$D$5:$U$181, F$11,0))</f>
        <v>775.95245452940128</v>
      </c>
      <c r="G17" s="474">
        <f ca="1">IF(ISERROR(VLOOKUP($B17,'DTOC backsheet'!$D$5:$U$181,G$11,0)),"",VLOOKUP($B17,'DTOC backsheet'!$D$5:$U$181, G$11,0))</f>
        <v>840.32315027370646</v>
      </c>
      <c r="H17" s="619">
        <f ca="1">IF(ISERROR(VLOOKUP($B17,'DTOC backsheet'!$D$188:$U$364,H$11,0)),"",VLOOKUP($B17,'DTOC backsheet'!$D$188:$U$364, H$11,0))</f>
        <v>618.77187825078306</v>
      </c>
      <c r="I17" s="473">
        <f ca="1">IF(ISERROR(VLOOKUP($B17,'DTOC backsheet'!$D$188:$U$364,I$11,0)),"",VLOOKUP($B17,'DTOC backsheet'!$D$188:$U$364, I$11,0))</f>
        <v>687.19279349126259</v>
      </c>
      <c r="J17" s="473">
        <f ca="1">IF(ISERROR(VLOOKUP($B17,'DTOC backsheet'!$D$188:$U$364,J$11,0)),"",VLOOKUP($B17,'DTOC backsheet'!$D$188:$U$364, J$11,0))</f>
        <v>684.26715008574695</v>
      </c>
      <c r="K17" s="474">
        <f ca="1">IF(ISERROR(VLOOKUP($B17,'DTOC backsheet'!$D$188:$U$364,K$11,0)),"",VLOOKUP($B17,'DTOC backsheet'!$D$188:$U$364, K$11,0))</f>
        <v>660.95001015241758</v>
      </c>
      <c r="L17" s="619">
        <f ca="1">IF(ISERROR(VLOOKUP($B17,'DTOC backsheet'!$D$5:$U$181,L$11,0)),"",VLOOKUP($B17,'DTOC backsheet'!$D$5:$U$181, L$11,0))</f>
        <v>918.63228425923421</v>
      </c>
      <c r="M17" s="619">
        <f ca="1">IF(ISERROR(VLOOKUP($B17,'DTOC backsheet'!$D$5:$U$181,M$11,0)),"",VLOOKUP($B17,'DTOC backsheet'!$D$5:$U$181, M$11,0))</f>
        <v>1016.2301049017101</v>
      </c>
      <c r="N17" s="473">
        <f ca="1">IF(ISERROR(VLOOKUP($B17,'DTOC backsheet'!$D$5:$U$181,N$11,0)),"",VLOOKUP($B17,'DTOC backsheet'!$D$5:$U$181, N$11,0))</f>
        <v>1105.2671945797633</v>
      </c>
      <c r="O17" s="620">
        <f ca="1">IF(ISERROR(VLOOKUP($B17,'DTOC backsheet'!$D$5:$U$181,O$11,0)),"",VLOOKUP($B17,'DTOC backsheet'!$D$5:$U$181, O$11,0))</f>
        <v>1092.2889069317757</v>
      </c>
      <c r="Q17" s="87"/>
      <c r="R17" s="633"/>
    </row>
    <row r="18" spans="1:20">
      <c r="A18" s="3">
        <v>3</v>
      </c>
      <c r="B18" s="201" t="str">
        <f t="shared" ca="1" si="0"/>
        <v>Q82</v>
      </c>
      <c r="C18" s="202" t="str">
        <f ca="1">IFERROR(VLOOKUP($B18,'Org list'!$J$9:$K$637,2,0), "")</f>
        <v>NHS England South (South Central)</v>
      </c>
      <c r="D18" s="472">
        <f ca="1">IF(ISERROR(VLOOKUP($B18,'DTOC backsheet'!$D$5:$U$181,D$11,0)),"",VLOOKUP($B18,'DTOC backsheet'!$D$5:$U$181, D$11,0))</f>
        <v>1066.5391647550334</v>
      </c>
      <c r="E18" s="473">
        <f ca="1">IF(ISERROR(VLOOKUP($B18,'DTOC backsheet'!$D$5:$U$181,E$11,0)),"",VLOOKUP($B18,'DTOC backsheet'!$D$5:$U$181, E$11,0))</f>
        <v>1034.7711322778609</v>
      </c>
      <c r="F18" s="473">
        <f ca="1">IF(ISERROR(VLOOKUP($B18,'DTOC backsheet'!$D$5:$U$181,F$11,0)),"",VLOOKUP($B18,'DTOC backsheet'!$D$5:$U$181, F$11,0))</f>
        <v>1175.4172016553759</v>
      </c>
      <c r="G18" s="474">
        <f ca="1">IF(ISERROR(VLOOKUP($B18,'DTOC backsheet'!$D$5:$U$181,G$11,0)),"",VLOOKUP($B18,'DTOC backsheet'!$D$5:$U$181, G$11,0))</f>
        <v>1207.5075704260032</v>
      </c>
      <c r="H18" s="619">
        <f ca="1">IF(ISERROR(VLOOKUP($B18,'DTOC backsheet'!$D$188:$U$364,H$11,0)),"",VLOOKUP($B18,'DTOC backsheet'!$D$188:$U$364, H$11,0))</f>
        <v>909.81112017431349</v>
      </c>
      <c r="I18" s="473">
        <f ca="1">IF(ISERROR(VLOOKUP($B18,'DTOC backsheet'!$D$188:$U$364,I$11,0)),"",VLOOKUP($B18,'DTOC backsheet'!$D$188:$U$364, I$11,0))</f>
        <v>881.13416765296313</v>
      </c>
      <c r="J18" s="473">
        <f ca="1">IF(ISERROR(VLOOKUP($B18,'DTOC backsheet'!$D$188:$U$364,J$11,0)),"",VLOOKUP($B18,'DTOC backsheet'!$D$188:$U$364, J$11,0))</f>
        <v>853.77617523526942</v>
      </c>
      <c r="K18" s="474">
        <f ca="1">IF(ISERROR(VLOOKUP($B18,'DTOC backsheet'!$D$188:$U$364,K$11,0)),"",VLOOKUP($B18,'DTOC backsheet'!$D$188:$U$364, K$11,0))</f>
        <v>866.13139761745379</v>
      </c>
      <c r="L18" s="619">
        <f ca="1">IF(ISERROR(VLOOKUP($B18,'DTOC backsheet'!$D$5:$U$181,L$11,0)),"",VLOOKUP($B18,'DTOC backsheet'!$D$5:$U$181, L$11,0))</f>
        <v>1275.4939677723364</v>
      </c>
      <c r="M18" s="619">
        <f ca="1">IF(ISERROR(VLOOKUP($B18,'DTOC backsheet'!$D$5:$U$181,M$11,0)),"",VLOOKUP($B18,'DTOC backsheet'!$D$5:$U$181, M$11,0))</f>
        <v>1185.2099185033878</v>
      </c>
      <c r="N18" s="473">
        <f ca="1">IF(ISERROR(VLOOKUP($B18,'DTOC backsheet'!$D$5:$U$181,N$11,0)),"",VLOOKUP($B18,'DTOC backsheet'!$D$5:$U$181, N$11,0))</f>
        <v>1259.590853248659</v>
      </c>
      <c r="O18" s="620">
        <f ca="1">IF(ISERROR(VLOOKUP($B18,'DTOC backsheet'!$D$5:$U$181,O$11,0)),"",VLOOKUP($B18,'DTOC backsheet'!$D$5:$U$181, O$11,0))</f>
        <v>1240.1220179797626</v>
      </c>
      <c r="Q18" s="87">
        <f ca="1">COUNTIF('Comms by AT'!$C:$C, $I$6)</f>
        <v>37</v>
      </c>
    </row>
    <row r="19" spans="1:20" s="9" customFormat="1">
      <c r="A19" s="60">
        <v>4</v>
      </c>
      <c r="B19" s="201" t="str">
        <f t="shared" ca="1" si="0"/>
        <v>Q70</v>
      </c>
      <c r="C19" s="202" t="str">
        <f ca="1">IFERROR(VLOOKUP($B19,'Org list'!$J$9:$K$637,2,0), "")</f>
        <v>NHS England South (Wessex)</v>
      </c>
      <c r="D19" s="472">
        <f ca="1">IF(ISERROR(VLOOKUP($B19,'DTOC backsheet'!$D$5:$U$181,D$11,0)),"",VLOOKUP($B19,'DTOC backsheet'!$D$5:$U$181, D$11,0))</f>
        <v>888.76024637614034</v>
      </c>
      <c r="E19" s="473">
        <f ca="1">IF(ISERROR(VLOOKUP($B19,'DTOC backsheet'!$D$5:$U$181,E$11,0)),"",VLOOKUP($B19,'DTOC backsheet'!$D$5:$U$181, E$11,0))</f>
        <v>891.16843421479189</v>
      </c>
      <c r="F19" s="473">
        <f ca="1">IF(ISERROR(VLOOKUP($B19,'DTOC backsheet'!$D$5:$U$181,F$11,0)),"",VLOOKUP($B19,'DTOC backsheet'!$D$5:$U$181, F$11,0))</f>
        <v>1028.1572731903857</v>
      </c>
      <c r="G19" s="474">
        <f ca="1">IF(ISERROR(VLOOKUP($B19,'DTOC backsheet'!$D$5:$U$181,G$11,0)),"",VLOOKUP($B19,'DTOC backsheet'!$D$5:$U$181, G$11,0))</f>
        <v>1214.0508498124391</v>
      </c>
      <c r="H19" s="619">
        <f ca="1">IF(ISERROR(VLOOKUP($B19,'DTOC backsheet'!$D$188:$U$364,H$11,0)),"",VLOOKUP($B19,'DTOC backsheet'!$D$188:$U$364, H$11,0))</f>
        <v>828.39707885907035</v>
      </c>
      <c r="I19" s="473">
        <f ca="1">IF(ISERROR(VLOOKUP($B19,'DTOC backsheet'!$D$188:$U$364,I$11,0)),"",VLOOKUP($B19,'DTOC backsheet'!$D$188:$U$364, I$11,0))</f>
        <v>732.0373508681057</v>
      </c>
      <c r="J19" s="473">
        <f ca="1">IF(ISERROR(VLOOKUP($B19,'DTOC backsheet'!$D$188:$U$364,J$11,0)),"",VLOOKUP($B19,'DTOC backsheet'!$D$188:$U$364, J$11,0))</f>
        <v>740.96869966129293</v>
      </c>
      <c r="K19" s="474">
        <f ca="1">IF(ISERROR(VLOOKUP($B19,'DTOC backsheet'!$D$188:$U$364,K$11,0)),"",VLOOKUP($B19,'DTOC backsheet'!$D$188:$U$364, K$11,0))</f>
        <v>789.66844042074604</v>
      </c>
      <c r="L19" s="619">
        <f ca="1">IF(ISERROR(VLOOKUP($B19,'DTOC backsheet'!$D$5:$U$181,L$11,0)),"",VLOOKUP($B19,'DTOC backsheet'!$D$5:$U$181, L$11,0))</f>
        <v>1210.0544062231891</v>
      </c>
      <c r="M19" s="619">
        <f ca="1">IF(ISERROR(VLOOKUP($B19,'DTOC backsheet'!$D$5:$U$181,M$11,0)),"",VLOOKUP($B19,'DTOC backsheet'!$D$5:$U$181, M$11,0))</f>
        <v>1279.0951673237894</v>
      </c>
      <c r="N19" s="473">
        <f ca="1">IF(ISERROR(VLOOKUP($B19,'DTOC backsheet'!$D$5:$U$181,N$11,0)),"",VLOOKUP($B19,'DTOC backsheet'!$D$5:$U$181, N$11,0))</f>
        <v>1322.4987924690336</v>
      </c>
      <c r="O19" s="620">
        <f ca="1">IF(ISERROR(VLOOKUP($B19,'DTOC backsheet'!$D$5:$U$181,O$11,0)),"",VLOOKUP($B19,'DTOC backsheet'!$D$5:$U$181, O$11,0))</f>
        <v>1525.8928746714023</v>
      </c>
      <c r="Q19"/>
      <c r="R19"/>
      <c r="T19" s="87"/>
    </row>
    <row r="20" spans="1:20">
      <c r="A20" s="3">
        <v>5</v>
      </c>
      <c r="B20" s="201" t="str">
        <f t="shared" ca="1" si="0"/>
        <v>E06000022</v>
      </c>
      <c r="C20" s="202" t="str">
        <f ca="1">IFERROR(VLOOKUP($B20,'Org list'!$J$9:$K$637,2,0), "")</f>
        <v>Bath and North East Somerset</v>
      </c>
      <c r="D20" s="472">
        <f ca="1">IF(ISERROR(VLOOKUP($B20,'DTOC backsheet'!$D$5:$U$181,D$11,0)),"",VLOOKUP($B20,'DTOC backsheet'!$D$5:$U$181, D$11,0))</f>
        <v>985.73896548219909</v>
      </c>
      <c r="E20" s="473">
        <f ca="1">IF(ISERROR(VLOOKUP($B20,'DTOC backsheet'!$D$5:$U$181,E$11,0)),"",VLOOKUP($B20,'DTOC backsheet'!$D$5:$U$181, E$11,0))</f>
        <v>987.09393313234636</v>
      </c>
      <c r="F20" s="473">
        <f ca="1">IF(ISERROR(VLOOKUP($B20,'DTOC backsheet'!$D$5:$U$181,F$11,0)),"",VLOOKUP($B20,'DTOC backsheet'!$D$5:$U$181, F$11,0))</f>
        <v>1047.3899935639038</v>
      </c>
      <c r="G20" s="474">
        <f ca="1">IF(ISERROR(VLOOKUP($B20,'DTOC backsheet'!$D$5:$U$181,G$11,0)),"",VLOOKUP($B20,'DTOC backsheet'!$D$5:$U$181, G$11,0))</f>
        <v>972.18928898072545</v>
      </c>
      <c r="H20" s="619">
        <f ca="1">IF(ISERROR(VLOOKUP($B20,'DTOC backsheet'!$D$188:$U$364,H$11,0)),"",VLOOKUP($B20,'DTOC backsheet'!$D$188:$U$364, H$11,0))</f>
        <v>890.37261189737205</v>
      </c>
      <c r="I20" s="473">
        <f ca="1">IF(ISERROR(VLOOKUP($B20,'DTOC backsheet'!$D$188:$U$364,I$11,0)),"",VLOOKUP($B20,'DTOC backsheet'!$D$188:$U$364, I$11,0))</f>
        <v>821.88241098218964</v>
      </c>
      <c r="J20" s="473">
        <f ca="1">IF(ISERROR(VLOOKUP($B20,'DTOC backsheet'!$D$188:$U$364,J$11,0)),"",VLOOKUP($B20,'DTOC backsheet'!$D$188:$U$364, J$11,0))</f>
        <v>616.41180823664217</v>
      </c>
      <c r="K20" s="474">
        <f ca="1">IF(ISERROR(VLOOKUP($B20,'DTOC backsheet'!$D$188:$U$364,K$11,0)),"",VLOOKUP($B20,'DTOC backsheet'!$D$188:$U$364, K$11,0))</f>
        <v>684.90200915182459</v>
      </c>
      <c r="L20" s="619">
        <f ca="1">IF(ISERROR(VLOOKUP($B20,'DTOC backsheet'!$D$5:$U$181,L$11,0)),"",VLOOKUP($B20,'DTOC backsheet'!$D$5:$U$181, L$11,0))</f>
        <v>776.67887837816909</v>
      </c>
      <c r="M20" s="619">
        <f ca="1">IF(ISERROR(VLOOKUP($B20,'DTOC backsheet'!$D$5:$U$181,M$11,0)),"",VLOOKUP($B20,'DTOC backsheet'!$D$5:$U$181, M$11,0))</f>
        <v>769.82985828665085</v>
      </c>
      <c r="N20" s="473">
        <f ca="1">IF(ISERROR(VLOOKUP($B20,'DTOC backsheet'!$D$5:$U$181,N$11,0)),"",VLOOKUP($B20,'DTOC backsheet'!$D$5:$U$181, N$11,0))</f>
        <v>1046.5302699839879</v>
      </c>
      <c r="O20" s="620">
        <f ca="1">IF(ISERROR(VLOOKUP($B20,'DTOC backsheet'!$D$5:$U$181,O$11,0)),"",VLOOKUP($B20,'DTOC backsheet'!$D$5:$U$181, O$11,0))</f>
        <v>529.42925307436042</v>
      </c>
    </row>
    <row r="21" spans="1:20">
      <c r="A21" s="3">
        <v>6</v>
      </c>
      <c r="B21" s="201" t="str">
        <f t="shared" ca="1" si="0"/>
        <v>E06000028 &amp; E06000029</v>
      </c>
      <c r="C21" s="202" t="str">
        <f ca="1">IFERROR(VLOOKUP($B21,'Org list'!$J$9:$K$637,2,0), "")</f>
        <v>Bournemouth &amp; Poole</v>
      </c>
      <c r="D21" s="472">
        <f ca="1">IF(ISERROR(VLOOKUP($B21,'DTOC backsheet'!$D$5:$U$181,D$11,0)),"",VLOOKUP($B21,'DTOC backsheet'!$D$5:$U$181, D$11,0))</f>
        <v>904.19496028386686</v>
      </c>
      <c r="E21" s="473">
        <f ca="1">IF(ISERROR(VLOOKUP($B21,'DTOC backsheet'!$D$5:$U$181,E$11,0)),"",VLOOKUP($B21,'DTOC backsheet'!$D$5:$U$181, E$11,0))</f>
        <v>869.61220483077875</v>
      </c>
      <c r="F21" s="473">
        <f ca="1">IF(ISERROR(VLOOKUP($B21,'DTOC backsheet'!$D$5:$U$181,F$11,0)),"",VLOOKUP($B21,'DTOC backsheet'!$D$5:$U$181, F$11,0))</f>
        <v>1194.1857742394495</v>
      </c>
      <c r="G21" s="474">
        <f ca="1">IF(ISERROR(VLOOKUP($B21,'DTOC backsheet'!$D$5:$U$181,G$11,0)),"",VLOOKUP($B21,'DTOC backsheet'!$D$5:$U$181, G$11,0))</f>
        <v>1193.8255372034798</v>
      </c>
      <c r="H21" s="619">
        <f ca="1">IF(ISERROR(VLOOKUP($B21,'DTOC backsheet'!$D$188:$U$364,H$11,0)),"",VLOOKUP($B21,'DTOC backsheet'!$D$188:$U$364, H$11,0))</f>
        <v>772.66627491832219</v>
      </c>
      <c r="I21" s="473">
        <f ca="1">IF(ISERROR(VLOOKUP($B21,'DTOC backsheet'!$D$188:$U$364,I$11,0)),"",VLOOKUP($B21,'DTOC backsheet'!$D$188:$U$364, I$11,0))</f>
        <v>742.33064749658672</v>
      </c>
      <c r="J21" s="473">
        <f ca="1">IF(ISERROR(VLOOKUP($B21,'DTOC backsheet'!$D$188:$U$364,J$11,0)),"",VLOOKUP($B21,'DTOC backsheet'!$D$188:$U$364, J$11,0))</f>
        <v>713.77946874671795</v>
      </c>
      <c r="K21" s="474">
        <f ca="1">IF(ISERROR(VLOOKUP($B21,'DTOC backsheet'!$D$188:$U$364,K$11,0)),"",VLOOKUP($B21,'DTOC backsheet'!$D$188:$U$364, K$11,0))</f>
        <v>685.2282899968493</v>
      </c>
      <c r="L21" s="619">
        <f ca="1">IF(ISERROR(VLOOKUP($B21,'DTOC backsheet'!$D$5:$U$181,L$11,0)),"",VLOOKUP($B21,'DTOC backsheet'!$D$5:$U$181, L$11,0))</f>
        <v>1230.5558041193417</v>
      </c>
      <c r="M21" s="619">
        <f ca="1">IF(ISERROR(VLOOKUP($B21,'DTOC backsheet'!$D$5:$U$181,M$11,0)),"",VLOOKUP($B21,'DTOC backsheet'!$D$5:$U$181, M$11,0))</f>
        <v>1111.7115225730133</v>
      </c>
      <c r="N21" s="473">
        <f ca="1">IF(ISERROR(VLOOKUP($B21,'DTOC backsheet'!$D$5:$U$181,N$11,0)),"",VLOOKUP($B21,'DTOC backsheet'!$D$5:$U$181, N$11,0))</f>
        <v>1062.8176289638629</v>
      </c>
      <c r="O21" s="620">
        <f ca="1">IF(ISERROR(VLOOKUP($B21,'DTOC backsheet'!$D$5:$U$181,O$11,0)),"",VLOOKUP($B21,'DTOC backsheet'!$D$5:$U$181, O$11,0))</f>
        <v>1399.7215382123138</v>
      </c>
    </row>
    <row r="22" spans="1:20">
      <c r="A22" s="3">
        <v>7</v>
      </c>
      <c r="B22" s="201" t="str">
        <f t="shared" ca="1" si="0"/>
        <v>E06000036</v>
      </c>
      <c r="C22" s="202" t="str">
        <f ca="1">IFERROR(VLOOKUP($B22,'Org list'!$J$9:$K$637,2,0), "")</f>
        <v>Bracknell Forest</v>
      </c>
      <c r="D22" s="472">
        <f ca="1">IF(ISERROR(VLOOKUP($B22,'DTOC backsheet'!$D$5:$U$181,D$11,0)),"",VLOOKUP($B22,'DTOC backsheet'!$D$5:$U$181, D$11,0))</f>
        <v>478.93569844789357</v>
      </c>
      <c r="E22" s="473">
        <f ca="1">IF(ISERROR(VLOOKUP($B22,'DTOC backsheet'!$D$5:$U$181,E$11,0)),"",VLOOKUP($B22,'DTOC backsheet'!$D$5:$U$181, E$11,0))</f>
        <v>1003.3259423503325</v>
      </c>
      <c r="F22" s="473">
        <f ca="1">IF(ISERROR(VLOOKUP($B22,'DTOC backsheet'!$D$5:$U$181,F$11,0)),"",VLOOKUP($B22,'DTOC backsheet'!$D$5:$U$181, F$11,0))</f>
        <v>657.42793791574286</v>
      </c>
      <c r="G22" s="474">
        <f ca="1">IF(ISERROR(VLOOKUP($B22,'DTOC backsheet'!$D$5:$U$181,G$11,0)),"",VLOOKUP($B22,'DTOC backsheet'!$D$5:$U$181, G$11,0))</f>
        <v>1036.5853658536587</v>
      </c>
      <c r="H22" s="619">
        <f ca="1">IF(ISERROR(VLOOKUP($B22,'DTOC backsheet'!$D$188:$U$364,H$11,0)),"",VLOOKUP($B22,'DTOC backsheet'!$D$188:$U$364, H$11,0))</f>
        <v>615.438530505112</v>
      </c>
      <c r="I22" s="473">
        <f ca="1">IF(ISERROR(VLOOKUP($B22,'DTOC backsheet'!$D$188:$U$364,I$11,0)),"",VLOOKUP($B22,'DTOC backsheet'!$D$188:$U$364, I$11,0))</f>
        <v>593.4585829870723</v>
      </c>
      <c r="J22" s="473">
        <f ca="1">IF(ISERROR(VLOOKUP($B22,'DTOC backsheet'!$D$188:$U$364,J$11,0)),"",VLOOKUP($B22,'DTOC backsheet'!$D$188:$U$364, J$11,0))</f>
        <v>571.47863546903261</v>
      </c>
      <c r="K22" s="474">
        <f ca="1">IF(ISERROR(VLOOKUP($B22,'DTOC backsheet'!$D$188:$U$364,K$11,0)),"",VLOOKUP($B22,'DTOC backsheet'!$D$188:$U$364, K$11,0))</f>
        <v>549.4986879509928</v>
      </c>
      <c r="L22" s="619">
        <f ca="1">IF(ISERROR(VLOOKUP($B22,'DTOC backsheet'!$D$5:$U$181,L$11,0)),"",VLOOKUP($B22,'DTOC backsheet'!$D$5:$U$181, L$11,0))</f>
        <v>861.61394270715675</v>
      </c>
      <c r="M22" s="619">
        <f ca="1">IF(ISERROR(VLOOKUP($B22,'DTOC backsheet'!$D$5:$U$181,M$11,0)),"",VLOOKUP($B22,'DTOC backsheet'!$D$5:$U$181, M$11,0))</f>
        <v>1131.9672971790453</v>
      </c>
      <c r="N22" s="473">
        <f ca="1">IF(ISERROR(VLOOKUP($B22,'DTOC backsheet'!$D$5:$U$181,N$11,0)),"",VLOOKUP($B22,'DTOC backsheet'!$D$5:$U$181, N$11,0))</f>
        <v>1161.640226328399</v>
      </c>
      <c r="O22" s="620">
        <f ca="1">IF(ISERROR(VLOOKUP($B22,'DTOC backsheet'!$D$5:$U$181,O$11,0)),"",VLOOKUP($B22,'DTOC backsheet'!$D$5:$U$181, O$11,0))</f>
        <v>1037.4535228514746</v>
      </c>
    </row>
    <row r="23" spans="1:20">
      <c r="A23" s="3">
        <v>8</v>
      </c>
      <c r="B23" s="201" t="str">
        <f t="shared" ca="1" si="0"/>
        <v>E06000043</v>
      </c>
      <c r="C23" s="202" t="str">
        <f ca="1">IFERROR(VLOOKUP($B23,'Org list'!$J$9:$K$637,2,0), "")</f>
        <v>Brighton and Hove</v>
      </c>
      <c r="D23" s="472">
        <f ca="1">IF(ISERROR(VLOOKUP($B23,'DTOC backsheet'!$D$5:$U$181,D$11,0)),"",VLOOKUP($B23,'DTOC backsheet'!$D$5:$U$181, D$11,0))</f>
        <v>723.08527973927221</v>
      </c>
      <c r="E23" s="473">
        <f ca="1">IF(ISERROR(VLOOKUP($B23,'DTOC backsheet'!$D$5:$U$181,E$11,0)),"",VLOOKUP($B23,'DTOC backsheet'!$D$5:$U$181, E$11,0))</f>
        <v>871.26561651276484</v>
      </c>
      <c r="F23" s="473">
        <f ca="1">IF(ISERROR(VLOOKUP($B23,'DTOC backsheet'!$D$5:$U$181,F$11,0)),"",VLOOKUP($B23,'DTOC backsheet'!$D$5:$U$181, F$11,0))</f>
        <v>1053.3405757740359</v>
      </c>
      <c r="G23" s="474">
        <f ca="1">IF(ISERROR(VLOOKUP($B23,'DTOC backsheet'!$D$5:$U$181,G$11,0)),"",VLOOKUP($B23,'DTOC backsheet'!$D$5:$U$181, G$11,0))</f>
        <v>913.41662140141227</v>
      </c>
      <c r="H23" s="619">
        <f ca="1">IF(ISERROR(VLOOKUP($B23,'DTOC backsheet'!$D$188:$U$364,H$11,0)),"",VLOOKUP($B23,'DTOC backsheet'!$D$188:$U$364, H$11,0))</f>
        <v>686.12618780340881</v>
      </c>
      <c r="I23" s="473">
        <f ca="1">IF(ISERROR(VLOOKUP($B23,'DTOC backsheet'!$D$188:$U$364,I$11,0)),"",VLOOKUP($B23,'DTOC backsheet'!$D$188:$U$364, I$11,0))</f>
        <v>682.65871496548891</v>
      </c>
      <c r="J23" s="473">
        <f ca="1">IF(ISERROR(VLOOKUP($B23,'DTOC backsheet'!$D$188:$U$364,J$11,0)),"",VLOOKUP($B23,'DTOC backsheet'!$D$188:$U$364, J$11,0))</f>
        <v>574.30018878049066</v>
      </c>
      <c r="K23" s="474">
        <f ca="1">IF(ISERROR(VLOOKUP($B23,'DTOC backsheet'!$D$188:$U$364,K$11,0)),"",VLOOKUP($B23,'DTOC backsheet'!$D$188:$U$364, K$11,0))</f>
        <v>537.45828987759126</v>
      </c>
      <c r="L23" s="619">
        <f ca="1">IF(ISERROR(VLOOKUP($B23,'DTOC backsheet'!$D$5:$U$181,L$11,0)),"",VLOOKUP($B23,'DTOC backsheet'!$D$5:$U$181, L$11,0))</f>
        <v>1286.8658569730389</v>
      </c>
      <c r="M23" s="619">
        <f ca="1">IF(ISERROR(VLOOKUP($B23,'DTOC backsheet'!$D$5:$U$181,M$11,0)),"",VLOOKUP($B23,'DTOC backsheet'!$D$5:$U$181, M$11,0))</f>
        <v>1177.6404625785608</v>
      </c>
      <c r="N23" s="473">
        <f ca="1">IF(ISERROR(VLOOKUP($B23,'DTOC backsheet'!$D$5:$U$181,N$11,0)),"",VLOOKUP($B23,'DTOC backsheet'!$D$5:$U$181, N$11,0))</f>
        <v>1198.0118655013405</v>
      </c>
      <c r="O23" s="620">
        <f ca="1">IF(ISERROR(VLOOKUP($B23,'DTOC backsheet'!$D$5:$U$181,O$11,0)),"",VLOOKUP($B23,'DTOC backsheet'!$D$5:$U$181, O$11,0))</f>
        <v>719.93404797312826</v>
      </c>
    </row>
    <row r="24" spans="1:20">
      <c r="A24" s="3">
        <v>9</v>
      </c>
      <c r="B24" s="201" t="str">
        <f t="shared" ca="1" si="0"/>
        <v>E06000023</v>
      </c>
      <c r="C24" s="202" t="str">
        <f ca="1">IFERROR(VLOOKUP($B24,'Org list'!$J$9:$K$637,2,0), "")</f>
        <v>Bristol, City of</v>
      </c>
      <c r="D24" s="472">
        <f ca="1">IF(ISERROR(VLOOKUP($B24,'DTOC backsheet'!$D$5:$U$181,D$11,0)),"",VLOOKUP($B24,'DTOC backsheet'!$D$5:$U$181, D$11,0))</f>
        <v>1874.1354477133036</v>
      </c>
      <c r="E24" s="473">
        <f ca="1">IF(ISERROR(VLOOKUP($B24,'DTOC backsheet'!$D$5:$U$181,E$11,0)),"",VLOOKUP($B24,'DTOC backsheet'!$D$5:$U$181, E$11,0))</f>
        <v>1380.4315274588937</v>
      </c>
      <c r="F24" s="473">
        <f ca="1">IF(ISERROR(VLOOKUP($B24,'DTOC backsheet'!$D$5:$U$181,F$11,0)),"",VLOOKUP($B24,'DTOC backsheet'!$D$5:$U$181, F$11,0))</f>
        <v>1780.8707556721758</v>
      </c>
      <c r="G24" s="474">
        <f ca="1">IF(ISERROR(VLOOKUP($B24,'DTOC backsheet'!$D$5:$U$181,G$11,0)),"",VLOOKUP($B24,'DTOC backsheet'!$D$5:$U$181, G$11,0))</f>
        <v>1657.3734723271966</v>
      </c>
      <c r="H24" s="619">
        <f ca="1">IF(ISERROR(VLOOKUP($B24,'DTOC backsheet'!$D$188:$U$364,H$11,0)),"",VLOOKUP($B24,'DTOC backsheet'!$D$188:$U$364, H$11,0))</f>
        <v>1841.7702985274082</v>
      </c>
      <c r="I24" s="473">
        <f ca="1">IF(ISERROR(VLOOKUP($B24,'DTOC backsheet'!$D$188:$U$364,I$11,0)),"",VLOOKUP($B24,'DTOC backsheet'!$D$188:$U$364, I$11,0))</f>
        <v>1023.3639282239218</v>
      </c>
      <c r="J24" s="473">
        <f ca="1">IF(ISERROR(VLOOKUP($B24,'DTOC backsheet'!$D$188:$U$364,J$11,0)),"",VLOOKUP($B24,'DTOC backsheet'!$D$188:$U$364, J$11,0))</f>
        <v>1093.8450664475865</v>
      </c>
      <c r="K24" s="474">
        <f ca="1">IF(ISERROR(VLOOKUP($B24,'DTOC backsheet'!$D$188:$U$364,K$11,0)),"",VLOOKUP($B24,'DTOC backsheet'!$D$188:$U$364, K$11,0))</f>
        <v>1420.7221563195442</v>
      </c>
      <c r="L24" s="619">
        <f ca="1">IF(ISERROR(VLOOKUP($B24,'DTOC backsheet'!$D$5:$U$181,L$11,0)),"",VLOOKUP($B24,'DTOC backsheet'!$D$5:$U$181, L$11,0))</f>
        <v>1900.8600361110753</v>
      </c>
      <c r="M24" s="619">
        <f ca="1">IF(ISERROR(VLOOKUP($B24,'DTOC backsheet'!$D$5:$U$181,M$11,0)),"",VLOOKUP($B24,'DTOC backsheet'!$D$5:$U$181, M$11,0))</f>
        <v>1764.3967448680696</v>
      </c>
      <c r="N24" s="473">
        <f ca="1">IF(ISERROR(VLOOKUP($B24,'DTOC backsheet'!$D$5:$U$181,N$11,0)),"",VLOOKUP($B24,'DTOC backsheet'!$D$5:$U$181, N$11,0))</f>
        <v>2047.2324875065808</v>
      </c>
      <c r="O24" s="620">
        <f ca="1">IF(ISERROR(VLOOKUP($B24,'DTOC backsheet'!$D$5:$U$181,O$11,0)),"",VLOOKUP($B24,'DTOC backsheet'!$D$5:$U$181, O$11,0))</f>
        <v>1985.2294568380787</v>
      </c>
    </row>
    <row r="25" spans="1:20">
      <c r="A25" s="3">
        <v>10</v>
      </c>
      <c r="B25" s="201" t="str">
        <f t="shared" ca="1" si="0"/>
        <v>E10000002</v>
      </c>
      <c r="C25" s="202" t="str">
        <f ca="1">IFERROR(VLOOKUP($B25,'Org list'!$J$9:$K$637,2,0), "")</f>
        <v>Buckinghamshire</v>
      </c>
      <c r="D25" s="472">
        <f ca="1">IF(ISERROR(VLOOKUP($B25,'DTOC backsheet'!$D$5:$U$181,D$11,0)),"",VLOOKUP($B25,'DTOC backsheet'!$D$5:$U$181, D$11,0))</f>
        <v>468.96517499348664</v>
      </c>
      <c r="E25" s="473">
        <f ca="1">IF(ISERROR(VLOOKUP($B25,'DTOC backsheet'!$D$5:$U$181,E$11,0)),"",VLOOKUP($B25,'DTOC backsheet'!$D$5:$U$181, E$11,0))</f>
        <v>552.08863193677655</v>
      </c>
      <c r="F25" s="473">
        <f ca="1">IF(ISERROR(VLOOKUP($B25,'DTOC backsheet'!$D$5:$U$181,F$11,0)),"",VLOOKUP($B25,'DTOC backsheet'!$D$5:$U$181, F$11,0))</f>
        <v>648.36296415766162</v>
      </c>
      <c r="G25" s="474">
        <f ca="1">IF(ISERROR(VLOOKUP($B25,'DTOC backsheet'!$D$5:$U$181,G$11,0)),"",VLOOKUP($B25,'DTOC backsheet'!$D$5:$U$181, G$11,0))</f>
        <v>602.45896554718809</v>
      </c>
      <c r="H25" s="619">
        <f ca="1">IF(ISERROR(VLOOKUP($B25,'DTOC backsheet'!$D$188:$U$364,H$11,0)),"",VLOOKUP($B25,'DTOC backsheet'!$D$188:$U$364, H$11,0))</f>
        <v>468.79439245708937</v>
      </c>
      <c r="I25" s="473">
        <f ca="1">IF(ISERROR(VLOOKUP($B25,'DTOC backsheet'!$D$188:$U$364,I$11,0)),"",VLOOKUP($B25,'DTOC backsheet'!$D$188:$U$364, I$11,0))</f>
        <v>468.79439245708937</v>
      </c>
      <c r="J25" s="473">
        <f ca="1">IF(ISERROR(VLOOKUP($B25,'DTOC backsheet'!$D$188:$U$364,J$11,0)),"",VLOOKUP($B25,'DTOC backsheet'!$D$188:$U$364, J$11,0))</f>
        <v>468.79439245708937</v>
      </c>
      <c r="K25" s="474">
        <f ca="1">IF(ISERROR(VLOOKUP($B25,'DTOC backsheet'!$D$188:$U$364,K$11,0)),"",VLOOKUP($B25,'DTOC backsheet'!$D$188:$U$364, K$11,0))</f>
        <v>468.79439245708937</v>
      </c>
      <c r="L25" s="619">
        <f ca="1">IF(ISERROR(VLOOKUP($B25,'DTOC backsheet'!$D$5:$U$181,L$11,0)),"",VLOOKUP($B25,'DTOC backsheet'!$D$5:$U$181, L$11,0))</f>
        <v>727.2514067112096</v>
      </c>
      <c r="M25" s="619">
        <f ca="1">IF(ISERROR(VLOOKUP($B25,'DTOC backsheet'!$D$5:$U$181,M$11,0)),"",VLOOKUP($B25,'DTOC backsheet'!$D$5:$U$181, M$11,0))</f>
        <v>667.96999941108027</v>
      </c>
      <c r="N25" s="473">
        <f ca="1">IF(ISERROR(VLOOKUP($B25,'DTOC backsheet'!$D$5:$U$181,N$11,0)),"",VLOOKUP($B25,'DTOC backsheet'!$D$5:$U$181, N$11,0))</f>
        <v>820.01812775827386</v>
      </c>
      <c r="O25" s="620">
        <f ca="1">IF(ISERROR(VLOOKUP($B25,'DTOC backsheet'!$D$5:$U$181,O$11,0)),"",VLOOKUP($B25,'DTOC backsheet'!$D$5:$U$181, O$11,0))</f>
        <v>880.53973186384519</v>
      </c>
    </row>
    <row r="26" spans="1:20">
      <c r="A26" s="3">
        <v>11</v>
      </c>
      <c r="B26" s="201" t="str">
        <f t="shared" ca="1" si="0"/>
        <v>E06000052</v>
      </c>
      <c r="C26" s="202" t="str">
        <f ca="1">IFERROR(VLOOKUP($B26,'Org list'!$J$9:$K$637,2,0), "")</f>
        <v>Cornwall &amp; Scilly</v>
      </c>
      <c r="D26" s="472">
        <f ca="1">IF(ISERROR(VLOOKUP($B26,'DTOC backsheet'!$D$5:$U$181,D$11,0)),"",VLOOKUP($B26,'DTOC backsheet'!$D$5:$U$181, D$11,0))</f>
        <v>1354.7789131024506</v>
      </c>
      <c r="E26" s="473">
        <f ca="1">IF(ISERROR(VLOOKUP($B26,'DTOC backsheet'!$D$5:$U$181,E$11,0)),"",VLOOKUP($B26,'DTOC backsheet'!$D$5:$U$181, E$11,0))</f>
        <v>1343.0237815354012</v>
      </c>
      <c r="F26" s="473">
        <f ca="1">IF(ISERROR(VLOOKUP($B26,'DTOC backsheet'!$D$5:$U$181,F$11,0)),"",VLOOKUP($B26,'DTOC backsheet'!$D$5:$U$181, F$11,0))</f>
        <v>1282.2135816981645</v>
      </c>
      <c r="G26" s="474">
        <f ca="1">IF(ISERROR(VLOOKUP($B26,'DTOC backsheet'!$D$5:$U$181,G$11,0)),"",VLOOKUP($B26,'DTOC backsheet'!$D$5:$U$181, G$11,0))</f>
        <v>1250.3390903336649</v>
      </c>
      <c r="H26" s="619">
        <f ca="1">IF(ISERROR(VLOOKUP($B26,'DTOC backsheet'!$D$188:$U$364,H$11,0)),"",VLOOKUP($B26,'DTOC backsheet'!$D$188:$U$364, H$11,0))</f>
        <v>918.41058635626496</v>
      </c>
      <c r="I26" s="473">
        <f ca="1">IF(ISERROR(VLOOKUP($B26,'DTOC backsheet'!$D$188:$U$364,I$11,0)),"",VLOOKUP($B26,'DTOC backsheet'!$D$188:$U$364, I$11,0))</f>
        <v>797.80242029853889</v>
      </c>
      <c r="J26" s="473">
        <f ca="1">IF(ISERROR(VLOOKUP($B26,'DTOC backsheet'!$D$188:$U$364,J$11,0)),"",VLOOKUP($B26,'DTOC backsheet'!$D$188:$U$364, J$11,0))</f>
        <v>785.0750936942801</v>
      </c>
      <c r="K26" s="474">
        <f ca="1">IF(ISERROR(VLOOKUP($B26,'DTOC backsheet'!$D$188:$U$364,K$11,0)),"",VLOOKUP($B26,'DTOC backsheet'!$D$188:$U$364, K$11,0))</f>
        <v>772.51523191376157</v>
      </c>
      <c r="L26" s="619">
        <f ca="1">IF(ISERROR(VLOOKUP($B26,'DTOC backsheet'!$D$5:$U$181,L$11,0)),"",VLOOKUP($B26,'DTOC backsheet'!$D$5:$U$181, L$11,0))</f>
        <v>1535.3175040505885</v>
      </c>
      <c r="M26" s="619">
        <f ca="1">IF(ISERROR(VLOOKUP($B26,'DTOC backsheet'!$D$5:$U$181,M$11,0)),"",VLOOKUP($B26,'DTOC backsheet'!$D$5:$U$181, M$11,0))</f>
        <v>1712.3836443519435</v>
      </c>
      <c r="N26" s="473">
        <f ca="1">IF(ISERROR(VLOOKUP($B26,'DTOC backsheet'!$D$5:$U$181,N$11,0)),"",VLOOKUP($B26,'DTOC backsheet'!$D$5:$U$181, N$11,0))</f>
        <v>2090.4075731415955</v>
      </c>
      <c r="O26" s="620">
        <f ca="1">IF(ISERROR(VLOOKUP($B26,'DTOC backsheet'!$D$5:$U$181,O$11,0)),"",VLOOKUP($B26,'DTOC backsheet'!$D$5:$U$181, O$11,0))</f>
        <v>2548.8146173265663</v>
      </c>
    </row>
    <row r="27" spans="1:20">
      <c r="A27" s="3">
        <v>12</v>
      </c>
      <c r="B27" s="201" t="str">
        <f t="shared" ca="1" si="0"/>
        <v>E10000008</v>
      </c>
      <c r="C27" s="202" t="str">
        <f ca="1">IFERROR(VLOOKUP($B27,'Org list'!$J$9:$K$637,2,0), "")</f>
        <v>Devon</v>
      </c>
      <c r="D27" s="472">
        <f ca="1">IF(ISERROR(VLOOKUP($B27,'DTOC backsheet'!$D$5:$U$181,D$11,0)),"",VLOOKUP($B27,'DTOC backsheet'!$D$5:$U$181, D$11,0))</f>
        <v>1001.0430875391157</v>
      </c>
      <c r="E27" s="473">
        <f ca="1">IF(ISERROR(VLOOKUP($B27,'DTOC backsheet'!$D$5:$U$181,E$11,0)),"",VLOOKUP($B27,'DTOC backsheet'!$D$5:$U$181, E$11,0))</f>
        <v>1073.738265265185</v>
      </c>
      <c r="F27" s="473">
        <f ca="1">IF(ISERROR(VLOOKUP($B27,'DTOC backsheet'!$D$5:$U$181,F$11,0)),"",VLOOKUP($B27,'DTOC backsheet'!$D$5:$U$181, F$11,0))</f>
        <v>1133.4349675038113</v>
      </c>
      <c r="G27" s="474">
        <f ca="1">IF(ISERROR(VLOOKUP($B27,'DTOC backsheet'!$D$5:$U$181,G$11,0)),"",VLOOKUP($B27,'DTOC backsheet'!$D$5:$U$181, G$11,0))</f>
        <v>1313.648399261815</v>
      </c>
      <c r="H27" s="619">
        <f ca="1">IF(ISERROR(VLOOKUP($B27,'DTOC backsheet'!$D$188:$U$364,H$11,0)),"",VLOOKUP($B27,'DTOC backsheet'!$D$188:$U$364, H$11,0))</f>
        <v>845.80410380677893</v>
      </c>
      <c r="I27" s="473">
        <f ca="1">IF(ISERROR(VLOOKUP($B27,'DTOC backsheet'!$D$188:$U$364,I$11,0)),"",VLOOKUP($B27,'DTOC backsheet'!$D$188:$U$364, I$11,0))</f>
        <v>845.80410380677893</v>
      </c>
      <c r="J27" s="473">
        <f ca="1">IF(ISERROR(VLOOKUP($B27,'DTOC backsheet'!$D$188:$U$364,J$11,0)),"",VLOOKUP($B27,'DTOC backsheet'!$D$188:$U$364, J$11,0))</f>
        <v>845.80410380677893</v>
      </c>
      <c r="K27" s="474">
        <f ca="1">IF(ISERROR(VLOOKUP($B27,'DTOC backsheet'!$D$188:$U$364,K$11,0)),"",VLOOKUP($B27,'DTOC backsheet'!$D$188:$U$364, K$11,0))</f>
        <v>845.80410380677893</v>
      </c>
      <c r="L27" s="619">
        <f ca="1">IF(ISERROR(VLOOKUP($B27,'DTOC backsheet'!$D$5:$U$181,L$11,0)),"",VLOOKUP($B27,'DTOC backsheet'!$D$5:$U$181, L$11,0))</f>
        <v>1513.1210298140286</v>
      </c>
      <c r="M27" s="619">
        <f ca="1">IF(ISERROR(VLOOKUP($B27,'DTOC backsheet'!$D$5:$U$181,M$11,0)),"",VLOOKUP($B27,'DTOC backsheet'!$D$5:$U$181, M$11,0))</f>
        <v>1692.8946016877887</v>
      </c>
      <c r="N27" s="473">
        <f ca="1">IF(ISERROR(VLOOKUP($B27,'DTOC backsheet'!$D$5:$U$181,N$11,0)),"",VLOOKUP($B27,'DTOC backsheet'!$D$5:$U$181, N$11,0))</f>
        <v>1973.4893091293914</v>
      </c>
      <c r="O27" s="620">
        <f ca="1">IF(ISERROR(VLOOKUP($B27,'DTOC backsheet'!$D$5:$U$181,O$11,0)),"",VLOOKUP($B27,'DTOC backsheet'!$D$5:$U$181, O$11,0))</f>
        <v>1728.4312379884159</v>
      </c>
    </row>
    <row r="28" spans="1:20">
      <c r="A28" s="3">
        <v>13</v>
      </c>
      <c r="B28" s="201" t="str">
        <f t="shared" ca="1" si="0"/>
        <v>E10000009</v>
      </c>
      <c r="C28" s="202" t="str">
        <f ca="1">IFERROR(VLOOKUP($B28,'Org list'!$J$9:$K$637,2,0), "")</f>
        <v>Dorset</v>
      </c>
      <c r="D28" s="472">
        <f ca="1">IF(ISERROR(VLOOKUP($B28,'DTOC backsheet'!$D$5:$U$181,D$11,0)),"",VLOOKUP($B28,'DTOC backsheet'!$D$5:$U$181, D$11,0))</f>
        <v>1435.9229991056636</v>
      </c>
      <c r="E28" s="473">
        <f ca="1">IF(ISERROR(VLOOKUP($B28,'DTOC backsheet'!$D$5:$U$181,E$11,0)),"",VLOOKUP($B28,'DTOC backsheet'!$D$5:$U$181, E$11,0))</f>
        <v>1294.5885319688596</v>
      </c>
      <c r="F28" s="473">
        <f ca="1">IF(ISERROR(VLOOKUP($B28,'DTOC backsheet'!$D$5:$U$181,F$11,0)),"",VLOOKUP($B28,'DTOC backsheet'!$D$5:$U$181, F$11,0))</f>
        <v>1431.8178486079141</v>
      </c>
      <c r="G28" s="474">
        <f ca="1">IF(ISERROR(VLOOKUP($B28,'DTOC backsheet'!$D$5:$U$181,G$11,0)),"",VLOOKUP($B28,'DTOC backsheet'!$D$5:$U$181, G$11,0))</f>
        <v>2157.256586567361</v>
      </c>
      <c r="H28" s="619">
        <f ca="1">IF(ISERROR(VLOOKUP($B28,'DTOC backsheet'!$D$188:$U$364,H$11,0)),"",VLOOKUP($B28,'DTOC backsheet'!$D$188:$U$364, H$11,0))</f>
        <v>1203.2065525055878</v>
      </c>
      <c r="I28" s="473">
        <f ca="1">IF(ISERROR(VLOOKUP($B28,'DTOC backsheet'!$D$188:$U$364,I$11,0)),"",VLOOKUP($B28,'DTOC backsheet'!$D$188:$U$364, I$11,0))</f>
        <v>1188.5333018652757</v>
      </c>
      <c r="J28" s="473">
        <f ca="1">IF(ISERROR(VLOOKUP($B28,'DTOC backsheet'!$D$188:$U$364,J$11,0)),"",VLOOKUP($B28,'DTOC backsheet'!$D$188:$U$364, J$11,0))</f>
        <v>1173.8600512249636</v>
      </c>
      <c r="K28" s="474">
        <f ca="1">IF(ISERROR(VLOOKUP($B28,'DTOC backsheet'!$D$188:$U$364,K$11,0)),"",VLOOKUP($B28,'DTOC backsheet'!$D$188:$U$364, K$11,0))</f>
        <v>1159.1868005846513</v>
      </c>
      <c r="L28" s="619">
        <f ca="1">IF(ISERROR(VLOOKUP($B28,'DTOC backsheet'!$D$5:$U$181,L$11,0)),"",VLOOKUP($B28,'DTOC backsheet'!$D$5:$U$181, L$11,0))</f>
        <v>2174.8692099070513</v>
      </c>
      <c r="M28" s="619">
        <f ca="1">IF(ISERROR(VLOOKUP($B28,'DTOC backsheet'!$D$5:$U$181,M$11,0)),"",VLOOKUP($B28,'DTOC backsheet'!$D$5:$U$181, M$11,0))</f>
        <v>1732.3239705952399</v>
      </c>
      <c r="N28" s="473">
        <f ca="1">IF(ISERROR(VLOOKUP($B28,'DTOC backsheet'!$D$5:$U$181,N$11,0)),"",VLOOKUP($B28,'DTOC backsheet'!$D$5:$U$181, N$11,0))</f>
        <v>1573.8528636798699</v>
      </c>
      <c r="O28" s="620">
        <f ca="1">IF(ISERROR(VLOOKUP($B28,'DTOC backsheet'!$D$5:$U$181,O$11,0)),"",VLOOKUP($B28,'DTOC backsheet'!$D$5:$U$181, O$11,0))</f>
        <v>2256.1590184543802</v>
      </c>
    </row>
    <row r="29" spans="1:20">
      <c r="A29" s="3">
        <v>14</v>
      </c>
      <c r="B29" s="201" t="str">
        <f t="shared" ca="1" si="0"/>
        <v>E10000011</v>
      </c>
      <c r="C29" s="202" t="str">
        <f ca="1">IFERROR(VLOOKUP($B29,'Org list'!$J$9:$K$637,2,0), "")</f>
        <v>East Sussex</v>
      </c>
      <c r="D29" s="472">
        <f ca="1">IF(ISERROR(VLOOKUP($B29,'DTOC backsheet'!$D$5:$U$181,D$11,0)),"",VLOOKUP($B29,'DTOC backsheet'!$D$5:$U$181, D$11,0))</f>
        <v>938.58992805755395</v>
      </c>
      <c r="E29" s="473">
        <f ca="1">IF(ISERROR(VLOOKUP($B29,'DTOC backsheet'!$D$5:$U$181,E$11,0)),"",VLOOKUP($B29,'DTOC backsheet'!$D$5:$U$181, E$11,0))</f>
        <v>1095.3669064748201</v>
      </c>
      <c r="F29" s="473">
        <f ca="1">IF(ISERROR(VLOOKUP($B29,'DTOC backsheet'!$D$5:$U$181,F$11,0)),"",VLOOKUP($B29,'DTOC backsheet'!$D$5:$U$181, F$11,0))</f>
        <v>1195.7410071942447</v>
      </c>
      <c r="G29" s="474">
        <f ca="1">IF(ISERROR(VLOOKUP($B29,'DTOC backsheet'!$D$5:$U$181,G$11,0)),"",VLOOKUP($B29,'DTOC backsheet'!$D$5:$U$181, G$11,0))</f>
        <v>1562.4748201438849</v>
      </c>
      <c r="H29" s="619">
        <f ca="1">IF(ISERROR(VLOOKUP($B29,'DTOC backsheet'!$D$188:$U$364,H$11,0)),"",VLOOKUP($B29,'DTOC backsheet'!$D$188:$U$364, H$11,0))</f>
        <v>936.44085799922459</v>
      </c>
      <c r="I29" s="473">
        <f ca="1">IF(ISERROR(VLOOKUP($B29,'DTOC backsheet'!$D$188:$U$364,I$11,0)),"",VLOOKUP($B29,'DTOC backsheet'!$D$188:$U$364, I$11,0))</f>
        <v>1065.5259112726033</v>
      </c>
      <c r="J29" s="473">
        <f ca="1">IF(ISERROR(VLOOKUP($B29,'DTOC backsheet'!$D$188:$U$364,J$11,0)),"",VLOOKUP($B29,'DTOC backsheet'!$D$188:$U$364, J$11,0))</f>
        <v>1194.3812758390895</v>
      </c>
      <c r="K29" s="474">
        <f ca="1">IF(ISERROR(VLOOKUP($B29,'DTOC backsheet'!$D$188:$U$364,K$11,0)),"",VLOOKUP($B29,'DTOC backsheet'!$D$188:$U$364, K$11,0))</f>
        <v>927.9423758442158</v>
      </c>
      <c r="L29" s="619">
        <f ca="1">IF(ISERROR(VLOOKUP($B29,'DTOC backsheet'!$D$5:$U$181,L$11,0)),"",VLOOKUP($B29,'DTOC backsheet'!$D$5:$U$181, L$11,0))</f>
        <v>1135.1215894609193</v>
      </c>
      <c r="M29" s="619">
        <f ca="1">IF(ISERROR(VLOOKUP($B29,'DTOC backsheet'!$D$5:$U$181,M$11,0)),"",VLOOKUP($B29,'DTOC backsheet'!$D$5:$U$181, M$11,0))</f>
        <v>1390.0760541111865</v>
      </c>
      <c r="N29" s="473">
        <f ca="1">IF(ISERROR(VLOOKUP($B29,'DTOC backsheet'!$D$5:$U$181,N$11,0)),"",VLOOKUP($B29,'DTOC backsheet'!$D$5:$U$181, N$11,0))</f>
        <v>1571.7598212628636</v>
      </c>
      <c r="O29" s="620">
        <f ca="1">IF(ISERROR(VLOOKUP($B29,'DTOC backsheet'!$D$5:$U$181,O$11,0)),"",VLOOKUP($B29,'DTOC backsheet'!$D$5:$U$181, O$11,0))</f>
        <v>1721.9762355703181</v>
      </c>
    </row>
    <row r="30" spans="1:20">
      <c r="A30" s="3">
        <v>15</v>
      </c>
      <c r="B30" s="201" t="str">
        <f t="shared" ca="1" si="0"/>
        <v>E10000013</v>
      </c>
      <c r="C30" s="202" t="str">
        <f ca="1">IFERROR(VLOOKUP($B30,'Org list'!$J$9:$K$637,2,0), "")</f>
        <v>Gloucestershire</v>
      </c>
      <c r="D30" s="472">
        <f ca="1">IF(ISERROR(VLOOKUP($B30,'DTOC backsheet'!$D$5:$U$181,D$11,0)),"",VLOOKUP($B30,'DTOC backsheet'!$D$5:$U$181, D$11,0))</f>
        <v>499.2564483872622</v>
      </c>
      <c r="E30" s="473">
        <f ca="1">IF(ISERROR(VLOOKUP($B30,'DTOC backsheet'!$D$5:$U$181,E$11,0)),"",VLOOKUP($B30,'DTOC backsheet'!$D$5:$U$181, E$11,0))</f>
        <v>407.15860725091022</v>
      </c>
      <c r="F30" s="473">
        <f ca="1">IF(ISERROR(VLOOKUP($B30,'DTOC backsheet'!$D$5:$U$181,F$11,0)),"",VLOOKUP($B30,'DTOC backsheet'!$D$5:$U$181, F$11,0))</f>
        <v>448.18214450541001</v>
      </c>
      <c r="G30" s="474">
        <f ca="1">IF(ISERROR(VLOOKUP($B30,'DTOC backsheet'!$D$5:$U$181,G$11,0)),"",VLOOKUP($B30,'DTOC backsheet'!$D$5:$U$181, G$11,0))</f>
        <v>564.48387262191682</v>
      </c>
      <c r="H30" s="619">
        <f ca="1">IF(ISERROR(VLOOKUP($B30,'DTOC backsheet'!$D$188:$U$364,H$11,0)),"",VLOOKUP($B30,'DTOC backsheet'!$D$188:$U$364, H$11,0))</f>
        <v>608.4632099774509</v>
      </c>
      <c r="I30" s="473">
        <f ca="1">IF(ISERROR(VLOOKUP($B30,'DTOC backsheet'!$D$188:$U$364,I$11,0)),"",VLOOKUP($B30,'DTOC backsheet'!$D$188:$U$364, I$11,0))</f>
        <v>516.40491678276294</v>
      </c>
      <c r="J30" s="473">
        <f ca="1">IF(ISERROR(VLOOKUP($B30,'DTOC backsheet'!$D$188:$U$364,J$11,0)),"",VLOOKUP($B30,'DTOC backsheet'!$D$188:$U$364, J$11,0))</f>
        <v>462.69880543735565</v>
      </c>
      <c r="K30" s="474">
        <f ca="1">IF(ISERROR(VLOOKUP($B30,'DTOC backsheet'!$D$188:$U$364,K$11,0)),"",VLOOKUP($B30,'DTOC backsheet'!$D$188:$U$364, K$11,0))</f>
        <v>520.53615611702514</v>
      </c>
      <c r="L30" s="619">
        <f ca="1">IF(ISERROR(VLOOKUP($B30,'DTOC backsheet'!$D$5:$U$181,L$11,0)),"",VLOOKUP($B30,'DTOC backsheet'!$D$5:$U$181, L$11,0))</f>
        <v>726.89411101115445</v>
      </c>
      <c r="M30" s="619">
        <f ca="1">IF(ISERROR(VLOOKUP($B30,'DTOC backsheet'!$D$5:$U$181,M$11,0)),"",VLOOKUP($B30,'DTOC backsheet'!$D$5:$U$181, M$11,0))</f>
        <v>493.7086019216934</v>
      </c>
      <c r="N30" s="473">
        <f ca="1">IF(ISERROR(VLOOKUP($B30,'DTOC backsheet'!$D$5:$U$181,N$11,0)),"",VLOOKUP($B30,'DTOC backsheet'!$D$5:$U$181, N$11,0))</f>
        <v>654.26590345573175</v>
      </c>
      <c r="O30" s="620">
        <f ca="1">IF(ISERROR(VLOOKUP($B30,'DTOC backsheet'!$D$5:$U$181,O$11,0)),"",VLOOKUP($B30,'DTOC backsheet'!$D$5:$U$181, O$11,0))</f>
        <v>685.47971175904536</v>
      </c>
    </row>
    <row r="31" spans="1:20">
      <c r="A31" s="3">
        <v>16</v>
      </c>
      <c r="B31" s="201" t="str">
        <f t="shared" ca="1" si="0"/>
        <v>E10000014</v>
      </c>
      <c r="C31" s="202" t="str">
        <f ca="1">IFERROR(VLOOKUP($B31,'Org list'!$J$9:$K$637,2,0), "")</f>
        <v>Hampshire</v>
      </c>
      <c r="D31" s="472">
        <f ca="1">IF(ISERROR(VLOOKUP($B31,'DTOC backsheet'!$D$5:$U$181,D$11,0)),"",VLOOKUP($B31,'DTOC backsheet'!$D$5:$U$181, D$11,0))</f>
        <v>792.8241012515557</v>
      </c>
      <c r="E31" s="473">
        <f ca="1">IF(ISERROR(VLOOKUP($B31,'DTOC backsheet'!$D$5:$U$181,E$11,0)),"",VLOOKUP($B31,'DTOC backsheet'!$D$5:$U$181, E$11,0))</f>
        <v>821.37741564327143</v>
      </c>
      <c r="F31" s="473">
        <f ca="1">IF(ISERROR(VLOOKUP($B31,'DTOC backsheet'!$D$5:$U$181,F$11,0)),"",VLOOKUP($B31,'DTOC backsheet'!$D$5:$U$181, F$11,0))</f>
        <v>903.93782140089695</v>
      </c>
      <c r="G31" s="474">
        <f ca="1">IF(ISERROR(VLOOKUP($B31,'DTOC backsheet'!$D$5:$U$181,G$11,0)),"",VLOOKUP($B31,'DTOC backsheet'!$D$5:$U$181, G$11,0))</f>
        <v>1048.2071993800926</v>
      </c>
      <c r="H31" s="619">
        <f ca="1">IF(ISERROR(VLOOKUP($B31,'DTOC backsheet'!$D$188:$U$364,H$11,0)),"",VLOOKUP($B31,'DTOC backsheet'!$D$188:$U$364, H$11,0))</f>
        <v>788.02895823362928</v>
      </c>
      <c r="I31" s="473">
        <f ca="1">IF(ISERROR(VLOOKUP($B31,'DTOC backsheet'!$D$188:$U$364,I$11,0)),"",VLOOKUP($B31,'DTOC backsheet'!$D$188:$U$364, I$11,0))</f>
        <v>601.65442225262007</v>
      </c>
      <c r="J31" s="473">
        <f ca="1">IF(ISERROR(VLOOKUP($B31,'DTOC backsheet'!$D$188:$U$364,J$11,0)),"",VLOOKUP($B31,'DTOC backsheet'!$D$188:$U$364, J$11,0))</f>
        <v>605.85722402246904</v>
      </c>
      <c r="K31" s="474">
        <f ca="1">IF(ISERROR(VLOOKUP($B31,'DTOC backsheet'!$D$188:$U$364,K$11,0)),"",VLOOKUP($B31,'DTOC backsheet'!$D$188:$U$364, K$11,0))</f>
        <v>705.04334579090789</v>
      </c>
      <c r="L31" s="619">
        <f ca="1">IF(ISERROR(VLOOKUP($B31,'DTOC backsheet'!$D$5:$U$181,L$11,0)),"",VLOOKUP($B31,'DTOC backsheet'!$D$5:$U$181, L$11,0))</f>
        <v>1036.5855702078643</v>
      </c>
      <c r="M31" s="619">
        <f ca="1">IF(ISERROR(VLOOKUP($B31,'DTOC backsheet'!$D$5:$U$181,M$11,0)),"",VLOOKUP($B31,'DTOC backsheet'!$D$5:$U$181, M$11,0))</f>
        <v>1400.4634931431181</v>
      </c>
      <c r="N31" s="473">
        <f ca="1">IF(ISERROR(VLOOKUP($B31,'DTOC backsheet'!$D$5:$U$181,N$11,0)),"",VLOOKUP($B31,'DTOC backsheet'!$D$5:$U$181, N$11,0))</f>
        <v>1508.6005476769537</v>
      </c>
      <c r="O31" s="620">
        <f ca="1">IF(ISERROR(VLOOKUP($B31,'DTOC backsheet'!$D$5:$U$181,O$11,0)),"",VLOOKUP($B31,'DTOC backsheet'!$D$5:$U$181, O$11,0))</f>
        <v>1642.0224527532134</v>
      </c>
    </row>
    <row r="32" spans="1:20">
      <c r="A32" s="3">
        <v>17</v>
      </c>
      <c r="B32" s="201" t="str">
        <f t="shared" ca="1" si="0"/>
        <v>E06000046</v>
      </c>
      <c r="C32" s="202" t="str">
        <f ca="1">IFERROR(VLOOKUP($B32,'Org list'!$J$9:$K$637,2,0), "")</f>
        <v>Isle of Wight</v>
      </c>
      <c r="D32" s="472">
        <f ca="1">IF(ISERROR(VLOOKUP($B32,'DTOC backsheet'!$D$5:$U$181,D$11,0)),"",VLOOKUP($B32,'DTOC backsheet'!$D$5:$U$181, D$11,0))</f>
        <v>672.74248227887119</v>
      </c>
      <c r="E32" s="473">
        <f ca="1">IF(ISERROR(VLOOKUP($B32,'DTOC backsheet'!$D$5:$U$181,E$11,0)),"",VLOOKUP($B32,'DTOC backsheet'!$D$5:$U$181, E$11,0))</f>
        <v>450.84312948531681</v>
      </c>
      <c r="F32" s="473">
        <f ca="1">IF(ISERROR(VLOOKUP($B32,'DTOC backsheet'!$D$5:$U$181,F$11,0)),"",VLOOKUP($B32,'DTOC backsheet'!$D$5:$U$181, F$11,0))</f>
        <v>398.8905032360322</v>
      </c>
      <c r="G32" s="474">
        <f ca="1">IF(ISERROR(VLOOKUP($B32,'DTOC backsheet'!$D$5:$U$181,G$11,0)),"",VLOOKUP($B32,'DTOC backsheet'!$D$5:$U$181, G$11,0))</f>
        <v>825.07814907762088</v>
      </c>
      <c r="H32" s="619">
        <f ca="1">IF(ISERROR(VLOOKUP($B32,'DTOC backsheet'!$D$188:$U$364,H$11,0)),"",VLOOKUP($B32,'DTOC backsheet'!$D$188:$U$364, H$11,0))</f>
        <v>617.19421189157265</v>
      </c>
      <c r="I32" s="473">
        <f ca="1">IF(ISERROR(VLOOKUP($B32,'DTOC backsheet'!$D$188:$U$364,I$11,0)),"",VLOOKUP($B32,'DTOC backsheet'!$D$188:$U$364, I$11,0))</f>
        <v>613.70230687379865</v>
      </c>
      <c r="J32" s="473">
        <f ca="1">IF(ISERROR(VLOOKUP($B32,'DTOC backsheet'!$D$188:$U$364,J$11,0)),"",VLOOKUP($B32,'DTOC backsheet'!$D$188:$U$364, J$11,0))</f>
        <v>610.21040185602442</v>
      </c>
      <c r="K32" s="474">
        <f ca="1">IF(ISERROR(VLOOKUP($B32,'DTOC backsheet'!$D$188:$U$364,K$11,0)),"",VLOOKUP($B32,'DTOC backsheet'!$D$188:$U$364, K$11,0))</f>
        <v>607.59147309269383</v>
      </c>
      <c r="L32" s="619">
        <f ca="1">IF(ISERROR(VLOOKUP($B32,'DTOC backsheet'!$D$5:$U$181,L$11,0)),"",VLOOKUP($B32,'DTOC backsheet'!$D$5:$U$181, L$11,0))</f>
        <v>891.30875578683958</v>
      </c>
      <c r="M32" s="619">
        <f ca="1">IF(ISERROR(VLOOKUP($B32,'DTOC backsheet'!$D$5:$U$181,M$11,0)),"",VLOOKUP($B32,'DTOC backsheet'!$D$5:$U$181, M$11,0))</f>
        <v>586.64004298604914</v>
      </c>
      <c r="N32" s="473">
        <f ca="1">IF(ISERROR(VLOOKUP($B32,'DTOC backsheet'!$D$5:$U$181,N$11,0)),"",VLOOKUP($B32,'DTOC backsheet'!$D$5:$U$181, N$11,0))</f>
        <v>898.29256582238793</v>
      </c>
      <c r="O32" s="620">
        <f ca="1">IF(ISERROR(VLOOKUP($B32,'DTOC backsheet'!$D$5:$U$181,O$11,0)),"",VLOOKUP($B32,'DTOC backsheet'!$D$5:$U$181, O$11,0))</f>
        <v>618.06718814601618</v>
      </c>
    </row>
    <row r="33" spans="1:15">
      <c r="A33" s="3">
        <v>18</v>
      </c>
      <c r="B33" s="201" t="str">
        <f t="shared" ca="1" si="0"/>
        <v>E10000016</v>
      </c>
      <c r="C33" s="202" t="str">
        <f ca="1">IFERROR(VLOOKUP($B33,'Org list'!$J$9:$K$637,2,0), "")</f>
        <v>Kent</v>
      </c>
      <c r="D33" s="472">
        <f ca="1">IF(ISERROR(VLOOKUP($B33,'DTOC backsheet'!$D$5:$U$181,D$11,0)),"",VLOOKUP($B33,'DTOC backsheet'!$D$5:$U$181, D$11,0))</f>
        <v>555.28062227974681</v>
      </c>
      <c r="E33" s="473">
        <f ca="1">IF(ISERROR(VLOOKUP($B33,'DTOC backsheet'!$D$5:$U$181,E$11,0)),"",VLOOKUP($B33,'DTOC backsheet'!$D$5:$U$181, E$11,0))</f>
        <v>578.88258657225879</v>
      </c>
      <c r="F33" s="473">
        <f ca="1">IF(ISERROR(VLOOKUP($B33,'DTOC backsheet'!$D$5:$U$181,F$11,0)),"",VLOOKUP($B33,'DTOC backsheet'!$D$5:$U$181, F$11,0))</f>
        <v>565.09362535476964</v>
      </c>
      <c r="G33" s="474">
        <f ca="1">IF(ISERROR(VLOOKUP($B33,'DTOC backsheet'!$D$5:$U$181,G$11,0)),"",VLOOKUP($B33,'DTOC backsheet'!$D$5:$U$181, G$11,0))</f>
        <v>591.65640954060768</v>
      </c>
      <c r="H33" s="619">
        <f ca="1">IF(ISERROR(VLOOKUP($B33,'DTOC backsheet'!$D$188:$U$364,H$11,0)),"",VLOOKUP($B33,'DTOC backsheet'!$D$188:$U$364, H$11,0))</f>
        <v>344.35591658559173</v>
      </c>
      <c r="I33" s="473">
        <f ca="1">IF(ISERROR(VLOOKUP($B33,'DTOC backsheet'!$D$188:$U$364,I$11,0)),"",VLOOKUP($B33,'DTOC backsheet'!$D$188:$U$364, I$11,0))</f>
        <v>349.87461496013924</v>
      </c>
      <c r="J33" s="473">
        <f ca="1">IF(ISERROR(VLOOKUP($B33,'DTOC backsheet'!$D$188:$U$364,J$11,0)),"",VLOOKUP($B33,'DTOC backsheet'!$D$188:$U$364, J$11,0))</f>
        <v>368.37184216393416</v>
      </c>
      <c r="K33" s="474">
        <f ca="1">IF(ISERROR(VLOOKUP($B33,'DTOC backsheet'!$D$188:$U$364,K$11,0)),"",VLOOKUP($B33,'DTOC backsheet'!$D$188:$U$364, K$11,0))</f>
        <v>393.94826691095494</v>
      </c>
      <c r="L33" s="619">
        <f ca="1">IF(ISERROR(VLOOKUP($B33,'DTOC backsheet'!$D$5:$U$181,L$11,0)),"",VLOOKUP($B33,'DTOC backsheet'!$D$5:$U$181, L$11,0))</f>
        <v>822.78816207754699</v>
      </c>
      <c r="M33" s="619">
        <f ca="1">IF(ISERROR(VLOOKUP($B33,'DTOC backsheet'!$D$5:$U$181,M$11,0)),"",VLOOKUP($B33,'DTOC backsheet'!$D$5:$U$181, M$11,0))</f>
        <v>929.22895370962135</v>
      </c>
      <c r="N33" s="473">
        <f ca="1">IF(ISERROR(VLOOKUP($B33,'DTOC backsheet'!$D$5:$U$181,N$11,0)),"",VLOOKUP($B33,'DTOC backsheet'!$D$5:$U$181, N$11,0))</f>
        <v>1074.7738841518956</v>
      </c>
      <c r="O33" s="620">
        <f ca="1">IF(ISERROR(VLOOKUP($B33,'DTOC backsheet'!$D$5:$U$181,O$11,0)),"",VLOOKUP($B33,'DTOC backsheet'!$D$5:$U$181, O$11,0))</f>
        <v>1036.8496115988999</v>
      </c>
    </row>
    <row r="34" spans="1:15">
      <c r="A34" s="3">
        <v>19</v>
      </c>
      <c r="B34" s="201" t="str">
        <f t="shared" ca="1" si="0"/>
        <v>E06000035</v>
      </c>
      <c r="C34" s="202" t="str">
        <f ca="1">IFERROR(VLOOKUP($B34,'Org list'!$J$9:$K$637,2,0), "")</f>
        <v>Medway</v>
      </c>
      <c r="D34" s="472">
        <f ca="1">IF(ISERROR(VLOOKUP($B34,'DTOC backsheet'!$D$5:$U$181,D$11,0)),"",VLOOKUP($B34,'DTOC backsheet'!$D$5:$U$181, D$11,0))</f>
        <v>565.53811235104968</v>
      </c>
      <c r="E34" s="473">
        <f ca="1">IF(ISERROR(VLOOKUP($B34,'DTOC backsheet'!$D$5:$U$181,E$11,0)),"",VLOOKUP($B34,'DTOC backsheet'!$D$5:$U$181, E$11,0))</f>
        <v>696.0469075089843</v>
      </c>
      <c r="F34" s="473">
        <f ca="1">IF(ISERROR(VLOOKUP($B34,'DTOC backsheet'!$D$5:$U$181,F$11,0)),"",VLOOKUP($B34,'DTOC backsheet'!$D$5:$U$181, F$11,0))</f>
        <v>610.93247588424435</v>
      </c>
      <c r="G34" s="474">
        <f ca="1">IF(ISERROR(VLOOKUP($B34,'DTOC backsheet'!$D$5:$U$181,G$11,0)),"",VLOOKUP($B34,'DTOC backsheet'!$D$5:$U$181, G$11,0))</f>
        <v>885.66294685076605</v>
      </c>
      <c r="H34" s="619">
        <f ca="1">IF(ISERROR(VLOOKUP($B34,'DTOC backsheet'!$D$188:$U$364,H$11,0)),"",VLOOKUP($B34,'DTOC backsheet'!$D$188:$U$364, H$11,0))</f>
        <v>505.34125377033553</v>
      </c>
      <c r="I34" s="473">
        <f ca="1">IF(ISERROR(VLOOKUP($B34,'DTOC backsheet'!$D$188:$U$364,I$11,0)),"",VLOOKUP($B34,'DTOC backsheet'!$D$188:$U$364, I$11,0))</f>
        <v>655.17371488219214</v>
      </c>
      <c r="J34" s="473">
        <f ca="1">IF(ISERROR(VLOOKUP($B34,'DTOC backsheet'!$D$188:$U$364,J$11,0)),"",VLOOKUP($B34,'DTOC backsheet'!$D$188:$U$364, J$11,0))</f>
        <v>524.13897190575369</v>
      </c>
      <c r="K34" s="474">
        <f ca="1">IF(ISERROR(VLOOKUP($B34,'DTOC backsheet'!$D$188:$U$364,K$11,0)),"",VLOOKUP($B34,'DTOC backsheet'!$D$188:$U$364, K$11,0))</f>
        <v>419.31117752460301</v>
      </c>
      <c r="L34" s="619">
        <f ca="1">IF(ISERROR(VLOOKUP($B34,'DTOC backsheet'!$D$5:$U$181,L$11,0)),"",VLOOKUP($B34,'DTOC backsheet'!$D$5:$U$181, L$11,0))</f>
        <v>1049.7427010688127</v>
      </c>
      <c r="M34" s="619">
        <f ca="1">IF(ISERROR(VLOOKUP($B34,'DTOC backsheet'!$D$5:$U$181,M$11,0)),"",VLOOKUP($B34,'DTOC backsheet'!$D$5:$U$181, M$11,0))</f>
        <v>1044.5784927898519</v>
      </c>
      <c r="N34" s="473">
        <f ca="1">IF(ISERROR(VLOOKUP($B34,'DTOC backsheet'!$D$5:$U$181,N$11,0)),"",VLOOKUP($B34,'DTOC backsheet'!$D$5:$U$181, N$11,0))</f>
        <v>1249.268930028672</v>
      </c>
      <c r="O34" s="620">
        <f ca="1">IF(ISERROR(VLOOKUP($B34,'DTOC backsheet'!$D$5:$U$181,O$11,0)),"",VLOOKUP($B34,'DTOC backsheet'!$D$5:$U$181, O$11,0))</f>
        <v>1045.0479662697574</v>
      </c>
    </row>
    <row r="35" spans="1:15">
      <c r="A35" s="3">
        <v>20</v>
      </c>
      <c r="B35" s="201" t="str">
        <f t="shared" ca="1" si="0"/>
        <v>E06000024</v>
      </c>
      <c r="C35" s="202" t="str">
        <f ca="1">IFERROR(VLOOKUP($B35,'Org list'!$J$9:$K$637,2,0), "")</f>
        <v>North Somerset</v>
      </c>
      <c r="D35" s="472">
        <f ca="1">IF(ISERROR(VLOOKUP($B35,'DTOC backsheet'!$D$5:$U$181,D$11,0)),"",VLOOKUP($B35,'DTOC backsheet'!$D$5:$U$181, D$11,0))</f>
        <v>816.03090294543711</v>
      </c>
      <c r="E35" s="473">
        <f ca="1">IF(ISERROR(VLOOKUP($B35,'DTOC backsheet'!$D$5:$U$181,E$11,0)),"",VLOOKUP($B35,'DTOC backsheet'!$D$5:$U$181, E$11,0))</f>
        <v>892.68469338483828</v>
      </c>
      <c r="F35" s="473">
        <f ca="1">IF(ISERROR(VLOOKUP($B35,'DTOC backsheet'!$D$5:$U$181,F$11,0)),"",VLOOKUP($B35,'DTOC backsheet'!$D$5:$U$181, F$11,0))</f>
        <v>791.28440366972484</v>
      </c>
      <c r="G35" s="474">
        <f ca="1">IF(ISERROR(VLOOKUP($B35,'DTOC backsheet'!$D$5:$U$181,G$11,0)),"",VLOOKUP($B35,'DTOC backsheet'!$D$5:$U$181, G$11,0))</f>
        <v>1079.1887976822791</v>
      </c>
      <c r="H35" s="619">
        <f ca="1">IF(ISERROR(VLOOKUP($B35,'DTOC backsheet'!$D$188:$U$364,H$11,0)),"",VLOOKUP($B35,'DTOC backsheet'!$D$188:$U$364, H$11,0))</f>
        <v>814.73456473131171</v>
      </c>
      <c r="I35" s="473">
        <f ca="1">IF(ISERROR(VLOOKUP($B35,'DTOC backsheet'!$D$188:$U$364,I$11,0)),"",VLOOKUP($B35,'DTOC backsheet'!$D$188:$U$364, I$11,0))</f>
        <v>990.81273073551438</v>
      </c>
      <c r="J35" s="473">
        <f ca="1">IF(ISERROR(VLOOKUP($B35,'DTOC backsheet'!$D$188:$U$364,J$11,0)),"",VLOOKUP($B35,'DTOC backsheet'!$D$188:$U$364, J$11,0))</f>
        <v>725.20329388171695</v>
      </c>
      <c r="K35" s="474">
        <f ca="1">IF(ISERROR(VLOOKUP($B35,'DTOC backsheet'!$D$188:$U$364,K$11,0)),"",VLOOKUP($B35,'DTOC backsheet'!$D$188:$U$364, K$11,0))</f>
        <v>1221.8034095274688</v>
      </c>
      <c r="L35" s="619">
        <f ca="1">IF(ISERROR(VLOOKUP($B35,'DTOC backsheet'!$D$5:$U$181,L$11,0)),"",VLOOKUP($B35,'DTOC backsheet'!$D$5:$U$181, L$11,0))</f>
        <v>922.17208975082531</v>
      </c>
      <c r="M35" s="619">
        <f ca="1">IF(ISERROR(VLOOKUP($B35,'DTOC backsheet'!$D$5:$U$181,M$11,0)),"",VLOOKUP($B35,'DTOC backsheet'!$D$5:$U$181, M$11,0))</f>
        <v>1190.1690271606119</v>
      </c>
      <c r="N35" s="473">
        <f ca="1">IF(ISERROR(VLOOKUP($B35,'DTOC backsheet'!$D$5:$U$181,N$11,0)),"",VLOOKUP($B35,'DTOC backsheet'!$D$5:$U$181, N$11,0))</f>
        <v>1438.4690849834878</v>
      </c>
      <c r="O35" s="620">
        <f ca="1">IF(ISERROR(VLOOKUP($B35,'DTOC backsheet'!$D$5:$U$181,O$11,0)),"",VLOOKUP($B35,'DTOC backsheet'!$D$5:$U$181, O$11,0))</f>
        <v>2124.278619691383</v>
      </c>
    </row>
    <row r="36" spans="1:15">
      <c r="A36" s="3">
        <v>21</v>
      </c>
      <c r="B36" s="201" t="str">
        <f t="shared" ca="1" si="0"/>
        <v>E10000025</v>
      </c>
      <c r="C36" s="202" t="str">
        <f ca="1">IFERROR(VLOOKUP($B36,'Org list'!$J$9:$K$637,2,0), "")</f>
        <v>Oxfordshire</v>
      </c>
      <c r="D36" s="472">
        <f ca="1">IF(ISERROR(VLOOKUP($B36,'DTOC backsheet'!$D$5:$U$181,D$11,0)),"",VLOOKUP($B36,'DTOC backsheet'!$D$5:$U$181, D$11,0))</f>
        <v>2443.5181090211063</v>
      </c>
      <c r="E36" s="473">
        <f ca="1">IF(ISERROR(VLOOKUP($B36,'DTOC backsheet'!$D$5:$U$181,E$11,0)),"",VLOOKUP($B36,'DTOC backsheet'!$D$5:$U$181, E$11,0))</f>
        <v>2034.3831452956065</v>
      </c>
      <c r="F36" s="473">
        <f ca="1">IF(ISERROR(VLOOKUP($B36,'DTOC backsheet'!$D$5:$U$181,F$11,0)),"",VLOOKUP($B36,'DTOC backsheet'!$D$5:$U$181, F$11,0))</f>
        <v>2464.9722883516979</v>
      </c>
      <c r="G36" s="474">
        <f ca="1">IF(ISERROR(VLOOKUP($B36,'DTOC backsheet'!$D$5:$U$181,G$11,0)),"",VLOOKUP($B36,'DTOC backsheet'!$D$5:$U$181, G$11,0))</f>
        <v>2471.9354869063641</v>
      </c>
      <c r="H36" s="619">
        <f ca="1">IF(ISERROR(VLOOKUP($B36,'DTOC backsheet'!$D$188:$U$364,H$11,0)),"",VLOOKUP($B36,'DTOC backsheet'!$D$188:$U$364, H$11,0))</f>
        <v>1707.9271884617779</v>
      </c>
      <c r="I36" s="473">
        <f ca="1">IF(ISERROR(VLOOKUP($B36,'DTOC backsheet'!$D$188:$U$364,I$11,0)),"",VLOOKUP($B36,'DTOC backsheet'!$D$188:$U$364, I$11,0))</f>
        <v>1626.4086219591272</v>
      </c>
      <c r="J36" s="473">
        <f ca="1">IF(ISERROR(VLOOKUP($B36,'DTOC backsheet'!$D$188:$U$364,J$11,0)),"",VLOOKUP($B36,'DTOC backsheet'!$D$188:$U$364, J$11,0))</f>
        <v>1626.4086219591272</v>
      </c>
      <c r="K36" s="474">
        <f ca="1">IF(ISERROR(VLOOKUP($B36,'DTOC backsheet'!$D$188:$U$364,K$11,0)),"",VLOOKUP($B36,'DTOC backsheet'!$D$188:$U$364, K$11,0))</f>
        <v>1626.4086219591272</v>
      </c>
      <c r="L36" s="619">
        <f ca="1">IF(ISERROR(VLOOKUP($B36,'DTOC backsheet'!$D$5:$U$181,L$11,0)),"",VLOOKUP($B36,'DTOC backsheet'!$D$5:$U$181, L$11,0))</f>
        <v>3032.2264933589995</v>
      </c>
      <c r="M36" s="619">
        <f ca="1">IF(ISERROR(VLOOKUP($B36,'DTOC backsheet'!$D$5:$U$181,M$11,0)),"",VLOOKUP($B36,'DTOC backsheet'!$D$5:$U$181, M$11,0))</f>
        <v>2828.4300771023741</v>
      </c>
      <c r="N36" s="473">
        <f ca="1">IF(ISERROR(VLOOKUP($B36,'DTOC backsheet'!$D$5:$U$181,N$11,0)),"",VLOOKUP($B36,'DTOC backsheet'!$D$5:$U$181, N$11,0))</f>
        <v>3003.3553343893109</v>
      </c>
      <c r="O36" s="620">
        <f ca="1">IF(ISERROR(VLOOKUP($B36,'DTOC backsheet'!$D$5:$U$181,O$11,0)),"",VLOOKUP($B36,'DTOC backsheet'!$D$5:$U$181, O$11,0))</f>
        <v>2821.8255636125759</v>
      </c>
    </row>
    <row r="37" spans="1:15">
      <c r="A37" s="3">
        <v>22</v>
      </c>
      <c r="B37" s="201" t="str">
        <f t="shared" ca="1" si="0"/>
        <v>E06000026</v>
      </c>
      <c r="C37" s="202" t="str">
        <f ca="1">IFERROR(VLOOKUP($B37,'Org list'!$J$9:$K$637,2,0), "")</f>
        <v>Plymouth</v>
      </c>
      <c r="D37" s="472">
        <f ca="1">IF(ISERROR(VLOOKUP($B37,'DTOC backsheet'!$D$5:$U$181,D$11,0)),"",VLOOKUP($B37,'DTOC backsheet'!$D$5:$U$181, D$11,0))</f>
        <v>1566.4688922248433</v>
      </c>
      <c r="E37" s="473">
        <f ca="1">IF(ISERROR(VLOOKUP($B37,'DTOC backsheet'!$D$5:$U$181,E$11,0)),"",VLOOKUP($B37,'DTOC backsheet'!$D$5:$U$181, E$11,0))</f>
        <v>1608.4066051897921</v>
      </c>
      <c r="F37" s="473">
        <f ca="1">IF(ISERROR(VLOOKUP($B37,'DTOC backsheet'!$D$5:$U$181,F$11,0)),"",VLOOKUP($B37,'DTOC backsheet'!$D$5:$U$181, F$11,0))</f>
        <v>1611.2659947101295</v>
      </c>
      <c r="G37" s="474">
        <f ca="1">IF(ISERROR(VLOOKUP($B37,'DTOC backsheet'!$D$5:$U$181,G$11,0)),"",VLOOKUP($B37,'DTOC backsheet'!$D$5:$U$181, G$11,0))</f>
        <v>1494.9841542164081</v>
      </c>
      <c r="H37" s="619">
        <f ca="1">IF(ISERROR(VLOOKUP($B37,'DTOC backsheet'!$D$188:$U$364,H$11,0)),"",VLOOKUP($B37,'DTOC backsheet'!$D$188:$U$364, H$11,0))</f>
        <v>845.91082797885292</v>
      </c>
      <c r="I37" s="473">
        <f ca="1">IF(ISERROR(VLOOKUP($B37,'DTOC backsheet'!$D$188:$U$364,I$11,0)),"",VLOOKUP($B37,'DTOC backsheet'!$D$188:$U$364, I$11,0))</f>
        <v>845.91082797885292</v>
      </c>
      <c r="J37" s="473">
        <f ca="1">IF(ISERROR(VLOOKUP($B37,'DTOC backsheet'!$D$188:$U$364,J$11,0)),"",VLOOKUP($B37,'DTOC backsheet'!$D$188:$U$364, J$11,0))</f>
        <v>845.91082797885292</v>
      </c>
      <c r="K37" s="474">
        <f ca="1">IF(ISERROR(VLOOKUP($B37,'DTOC backsheet'!$D$188:$U$364,K$11,0)),"",VLOOKUP($B37,'DTOC backsheet'!$D$188:$U$364, K$11,0))</f>
        <v>845.91082797885269</v>
      </c>
      <c r="L37" s="619">
        <f ca="1">IF(ISERROR(VLOOKUP($B37,'DTOC backsheet'!$D$5:$U$181,L$11,0)),"",VLOOKUP($B37,'DTOC backsheet'!$D$5:$U$181, L$11,0))</f>
        <v>1146.1496007262767</v>
      </c>
      <c r="M37" s="619">
        <f ca="1">IF(ISERROR(VLOOKUP($B37,'DTOC backsheet'!$D$5:$U$181,M$11,0)),"",VLOOKUP($B37,'DTOC backsheet'!$D$5:$U$181, M$11,0))</f>
        <v>1324.8631559330765</v>
      </c>
      <c r="N37" s="473">
        <f ca="1">IF(ISERROR(VLOOKUP($B37,'DTOC backsheet'!$D$5:$U$181,N$11,0)),"",VLOOKUP($B37,'DTOC backsheet'!$D$5:$U$181, N$11,0))</f>
        <v>1745.6740072600212</v>
      </c>
      <c r="O37" s="620">
        <f ca="1">IF(ISERROR(VLOOKUP($B37,'DTOC backsheet'!$D$5:$U$181,O$11,0)),"",VLOOKUP($B37,'DTOC backsheet'!$D$5:$U$181, O$11,0))</f>
        <v>1421.1301910044729</v>
      </c>
    </row>
    <row r="38" spans="1:15">
      <c r="A38" s="3">
        <v>23</v>
      </c>
      <c r="B38" s="201" t="str">
        <f t="shared" ca="1" si="0"/>
        <v>E06000044</v>
      </c>
      <c r="C38" s="202" t="str">
        <f ca="1">IFERROR(VLOOKUP($B38,'Org list'!$J$9:$K$637,2,0), "")</f>
        <v>Portsmouth</v>
      </c>
      <c r="D38" s="472">
        <f ca="1">IF(ISERROR(VLOOKUP($B38,'DTOC backsheet'!$D$5:$U$181,D$11,0)),"",VLOOKUP($B38,'DTOC backsheet'!$D$5:$U$181, D$11,0))</f>
        <v>149.04208779604767</v>
      </c>
      <c r="E38" s="473">
        <f ca="1">IF(ISERROR(VLOOKUP($B38,'DTOC backsheet'!$D$5:$U$181,E$11,0)),"",VLOOKUP($B38,'DTOC backsheet'!$D$5:$U$181, E$11,0))</f>
        <v>251.62166239251772</v>
      </c>
      <c r="F38" s="473">
        <f ca="1">IF(ISERROR(VLOOKUP($B38,'DTOC backsheet'!$D$5:$U$181,F$11,0)),"",VLOOKUP($B38,'DTOC backsheet'!$D$5:$U$181, F$11,0))</f>
        <v>414.54216322220549</v>
      </c>
      <c r="G38" s="474">
        <f ca="1">IF(ISERROR(VLOOKUP($B38,'DTOC backsheet'!$D$5:$U$181,G$11,0)),"",VLOOKUP($B38,'DTOC backsheet'!$D$5:$U$181, G$11,0))</f>
        <v>319.20349977372149</v>
      </c>
      <c r="H38" s="619">
        <f ca="1">IF(ISERROR(VLOOKUP($B38,'DTOC backsheet'!$D$188:$U$364,H$11,0)),"",VLOOKUP($B38,'DTOC backsheet'!$D$188:$U$364, H$11,0))</f>
        <v>147.23589949397277</v>
      </c>
      <c r="I38" s="473">
        <f ca="1">IF(ISERROR(VLOOKUP($B38,'DTOC backsheet'!$D$188:$U$364,I$11,0)),"",VLOOKUP($B38,'DTOC backsheet'!$D$188:$U$364, I$11,0))</f>
        <v>172.1710115050488</v>
      </c>
      <c r="J38" s="473">
        <f ca="1">IF(ISERROR(VLOOKUP($B38,'DTOC backsheet'!$D$188:$U$364,J$11,0)),"",VLOOKUP($B38,'DTOC backsheet'!$D$188:$U$364, J$11,0))</f>
        <v>326.5312287164719</v>
      </c>
      <c r="K38" s="474">
        <f ca="1">IF(ISERROR(VLOOKUP($B38,'DTOC backsheet'!$D$188:$U$364,K$11,0)),"",VLOOKUP($B38,'DTOC backsheet'!$D$188:$U$364, K$11,0))</f>
        <v>332.46816014768046</v>
      </c>
      <c r="L38" s="619">
        <f ca="1">IF(ISERROR(VLOOKUP($B38,'DTOC backsheet'!$D$5:$U$181,L$11,0)),"",VLOOKUP($B38,'DTOC backsheet'!$D$5:$U$181, L$11,0))</f>
        <v>183.45118122434511</v>
      </c>
      <c r="M38" s="619">
        <f ca="1">IF(ISERROR(VLOOKUP($B38,'DTOC backsheet'!$D$5:$U$181,M$11,0)),"",VLOOKUP($B38,'DTOC backsheet'!$D$5:$U$181, M$11,0))</f>
        <v>215.51061095287142</v>
      </c>
      <c r="N38" s="473">
        <f ca="1">IF(ISERROR(VLOOKUP($B38,'DTOC backsheet'!$D$5:$U$181,N$11,0)),"",VLOOKUP($B38,'DTOC backsheet'!$D$5:$U$181, N$11,0))</f>
        <v>456.55002705993979</v>
      </c>
      <c r="O38" s="620">
        <f ca="1">IF(ISERROR(VLOOKUP($B38,'DTOC backsheet'!$D$5:$U$181,O$11,0)),"",VLOOKUP($B38,'DTOC backsheet'!$D$5:$U$181, O$11,0))</f>
        <v>635.251663139318</v>
      </c>
    </row>
    <row r="39" spans="1:15">
      <c r="A39" s="3">
        <v>24</v>
      </c>
      <c r="B39" s="201" t="str">
        <f t="shared" ca="1" si="0"/>
        <v>E06000038</v>
      </c>
      <c r="C39" s="202" t="str">
        <f ca="1">IFERROR(VLOOKUP($B39,'Org list'!$J$9:$K$637,2,0), "")</f>
        <v>Reading</v>
      </c>
      <c r="D39" s="472">
        <f ca="1">IF(ISERROR(VLOOKUP($B39,'DTOC backsheet'!$D$5:$U$181,D$11,0)),"",VLOOKUP($B39,'DTOC backsheet'!$D$5:$U$181, D$11,0))</f>
        <v>961.79235847169434</v>
      </c>
      <c r="E39" s="473">
        <f ca="1">IF(ISERROR(VLOOKUP($B39,'DTOC backsheet'!$D$5:$U$181,E$11,0)),"",VLOOKUP($B39,'DTOC backsheet'!$D$5:$U$181, E$11,0))</f>
        <v>720.94418883776757</v>
      </c>
      <c r="F39" s="473">
        <f ca="1">IF(ISERROR(VLOOKUP($B39,'DTOC backsheet'!$D$5:$U$181,F$11,0)),"",VLOOKUP($B39,'DTOC backsheet'!$D$5:$U$181, F$11,0))</f>
        <v>1155.4310862172433</v>
      </c>
      <c r="G39" s="474">
        <f ca="1">IF(ISERROR(VLOOKUP($B39,'DTOC backsheet'!$D$5:$U$181,G$11,0)),"",VLOOKUP($B39,'DTOC backsheet'!$D$5:$U$181, G$11,0))</f>
        <v>1502.7005401080216</v>
      </c>
      <c r="H39" s="619">
        <f ca="1">IF(ISERROR(VLOOKUP($B39,'DTOC backsheet'!$D$188:$U$364,H$11,0)),"",VLOOKUP($B39,'DTOC backsheet'!$D$188:$U$364, H$11,0))</f>
        <v>723.38510083413598</v>
      </c>
      <c r="I39" s="473">
        <f ca="1">IF(ISERROR(VLOOKUP($B39,'DTOC backsheet'!$D$188:$U$364,I$11,0)),"",VLOOKUP($B39,'DTOC backsheet'!$D$188:$U$364, I$11,0))</f>
        <v>643.00897851923196</v>
      </c>
      <c r="J39" s="473">
        <f ca="1">IF(ISERROR(VLOOKUP($B39,'DTOC backsheet'!$D$188:$U$364,J$11,0)),"",VLOOKUP($B39,'DTOC backsheet'!$D$188:$U$364, J$11,0))</f>
        <v>562.63285620432794</v>
      </c>
      <c r="K39" s="474">
        <f ca="1">IF(ISERROR(VLOOKUP($B39,'DTOC backsheet'!$D$188:$U$364,K$11,0)),"",VLOOKUP($B39,'DTOC backsheet'!$D$188:$U$364, K$11,0))</f>
        <v>562.63285620432794</v>
      </c>
      <c r="L39" s="619">
        <f ca="1">IF(ISERROR(VLOOKUP($B39,'DTOC backsheet'!$D$5:$U$181,L$11,0)),"",VLOOKUP($B39,'DTOC backsheet'!$D$5:$U$181, L$11,0))</f>
        <v>831.89286595925648</v>
      </c>
      <c r="M39" s="619">
        <f ca="1">IF(ISERROR(VLOOKUP($B39,'DTOC backsheet'!$D$5:$U$181,M$11,0)),"",VLOOKUP($B39,'DTOC backsheet'!$D$5:$U$181, M$11,0))</f>
        <v>978.17740857238175</v>
      </c>
      <c r="N39" s="473">
        <f ca="1">IF(ISERROR(VLOOKUP($B39,'DTOC backsheet'!$D$5:$U$181,N$11,0)),"",VLOOKUP($B39,'DTOC backsheet'!$D$5:$U$181, N$11,0))</f>
        <v>770.80701299992938</v>
      </c>
      <c r="O39" s="620">
        <f ca="1">IF(ISERROR(VLOOKUP($B39,'DTOC backsheet'!$D$5:$U$181,O$11,0)),"",VLOOKUP($B39,'DTOC backsheet'!$D$5:$U$181, O$11,0))</f>
        <v>807.78002926478518</v>
      </c>
    </row>
    <row r="40" spans="1:15">
      <c r="A40" s="3">
        <v>25</v>
      </c>
      <c r="B40" s="201" t="str">
        <f t="shared" ca="1" si="0"/>
        <v>E06000039</v>
      </c>
      <c r="C40" s="202" t="str">
        <f ca="1">IFERROR(VLOOKUP($B40,'Org list'!$J$9:$K$637,2,0), "")</f>
        <v>Slough</v>
      </c>
      <c r="D40" s="472">
        <f ca="1">IF(ISERROR(VLOOKUP($B40,'DTOC backsheet'!$D$5:$U$181,D$11,0)),"",VLOOKUP($B40,'DTOC backsheet'!$D$5:$U$181, D$11,0))</f>
        <v>453.63384585999427</v>
      </c>
      <c r="E40" s="473">
        <f ca="1">IF(ISERROR(VLOOKUP($B40,'DTOC backsheet'!$D$5:$U$181,E$11,0)),"",VLOOKUP($B40,'DTOC backsheet'!$D$5:$U$181, E$11,0))</f>
        <v>547.22567090058249</v>
      </c>
      <c r="F40" s="473">
        <f ca="1">IF(ISERROR(VLOOKUP($B40,'DTOC backsheet'!$D$5:$U$181,F$11,0)),"",VLOOKUP($B40,'DTOC backsheet'!$D$5:$U$181, F$11,0))</f>
        <v>509.97994460891988</v>
      </c>
      <c r="G40" s="474">
        <f ca="1">IF(ISERROR(VLOOKUP($B40,'DTOC backsheet'!$D$5:$U$181,G$11,0)),"",VLOOKUP($B40,'DTOC backsheet'!$D$5:$U$181, G$11,0))</f>
        <v>377.23235603094264</v>
      </c>
      <c r="H40" s="619">
        <f ca="1">IF(ISERROR(VLOOKUP($B40,'DTOC backsheet'!$D$188:$U$364,H$11,0)),"",VLOOKUP($B40,'DTOC backsheet'!$D$188:$U$364, H$11,0))</f>
        <v>447.18228902496242</v>
      </c>
      <c r="I40" s="473">
        <f ca="1">IF(ISERROR(VLOOKUP($B40,'DTOC backsheet'!$D$188:$U$364,I$11,0)),"",VLOOKUP($B40,'DTOC backsheet'!$D$188:$U$364, I$11,0))</f>
        <v>462.08836532579454</v>
      </c>
      <c r="J40" s="473">
        <f ca="1">IF(ISERROR(VLOOKUP($B40,'DTOC backsheet'!$D$188:$U$364,J$11,0)),"",VLOOKUP($B40,'DTOC backsheet'!$D$188:$U$364, J$11,0))</f>
        <v>459.29347601938861</v>
      </c>
      <c r="K40" s="474">
        <f ca="1">IF(ISERROR(VLOOKUP($B40,'DTOC backsheet'!$D$188:$U$364,K$11,0)),"",VLOOKUP($B40,'DTOC backsheet'!$D$188:$U$364, K$11,0))</f>
        <v>462.08836532579454</v>
      </c>
      <c r="L40" s="619">
        <f ca="1">IF(ISERROR(VLOOKUP($B40,'DTOC backsheet'!$D$5:$U$181,L$11,0)),"",VLOOKUP($B40,'DTOC backsheet'!$D$5:$U$181, L$11,0))</f>
        <v>313.02760231747374</v>
      </c>
      <c r="M40" s="619">
        <f ca="1">IF(ISERROR(VLOOKUP($B40,'DTOC backsheet'!$D$5:$U$181,M$11,0)),"",VLOOKUP($B40,'DTOC backsheet'!$D$5:$U$181, M$11,0))</f>
        <v>718.28655174634594</v>
      </c>
      <c r="N40" s="473">
        <f ca="1">IF(ISERROR(VLOOKUP($B40,'DTOC backsheet'!$D$5:$U$181,N$11,0)),"",VLOOKUP($B40,'DTOC backsheet'!$D$5:$U$181, N$11,0))</f>
        <v>458.36184625058655</v>
      </c>
      <c r="O40" s="620">
        <f ca="1">IF(ISERROR(VLOOKUP($B40,'DTOC backsheet'!$D$5:$U$181,O$11,0)),"",VLOOKUP($B40,'DTOC backsheet'!$D$5:$U$181, O$11,0))</f>
        <v>600.90120087729326</v>
      </c>
    </row>
    <row r="41" spans="1:15">
      <c r="A41" s="3">
        <v>26</v>
      </c>
      <c r="B41" s="201" t="str">
        <f t="shared" ca="1" si="0"/>
        <v>E10000027</v>
      </c>
      <c r="C41" s="202" t="str">
        <f ca="1">IFERROR(VLOOKUP($B41,'Org list'!$J$9:$K$637,2,0), "")</f>
        <v>Somerset</v>
      </c>
      <c r="D41" s="472">
        <f ca="1">IF(ISERROR(VLOOKUP($B41,'DTOC backsheet'!$D$5:$U$181,D$11,0)),"",VLOOKUP($B41,'DTOC backsheet'!$D$5:$U$181, D$11,0))</f>
        <v>1091.7242494973539</v>
      </c>
      <c r="E41" s="473">
        <f ca="1">IF(ISERROR(VLOOKUP($B41,'DTOC backsheet'!$D$5:$U$181,E$11,0)),"",VLOOKUP($B41,'DTOC backsheet'!$D$5:$U$181, E$11,0))</f>
        <v>992.58163666196765</v>
      </c>
      <c r="F41" s="473">
        <f ca="1">IF(ISERROR(VLOOKUP($B41,'DTOC backsheet'!$D$5:$U$181,F$11,0)),"",VLOOKUP($B41,'DTOC backsheet'!$D$5:$U$181, F$11,0))</f>
        <v>1248.1800744147351</v>
      </c>
      <c r="G41" s="474">
        <f ca="1">IF(ISERROR(VLOOKUP($B41,'DTOC backsheet'!$D$5:$U$181,G$11,0)),"",VLOOKUP($B41,'DTOC backsheet'!$D$5:$U$181, G$11,0))</f>
        <v>1729.5648355711678</v>
      </c>
      <c r="H41" s="619">
        <f ca="1">IF(ISERROR(VLOOKUP($B41,'DTOC backsheet'!$D$188:$U$364,H$11,0)),"",VLOOKUP($B41,'DTOC backsheet'!$D$188:$U$364, H$11,0))</f>
        <v>1276.5011282191949</v>
      </c>
      <c r="I41" s="473">
        <f ca="1">IF(ISERROR(VLOOKUP($B41,'DTOC backsheet'!$D$188:$U$364,I$11,0)),"",VLOOKUP($B41,'DTOC backsheet'!$D$188:$U$364, I$11,0))</f>
        <v>1254.6392916984043</v>
      </c>
      <c r="J41" s="473">
        <f ca="1">IF(ISERROR(VLOOKUP($B41,'DTOC backsheet'!$D$188:$U$364,J$11,0)),"",VLOOKUP($B41,'DTOC backsheet'!$D$188:$U$364, J$11,0))</f>
        <v>1232.7774551776145</v>
      </c>
      <c r="K41" s="474">
        <f ca="1">IF(ISERROR(VLOOKUP($B41,'DTOC backsheet'!$D$188:$U$364,K$11,0)),"",VLOOKUP($B41,'DTOC backsheet'!$D$188:$U$364, K$11,0))</f>
        <v>1210.9156186568241</v>
      </c>
      <c r="L41" s="619">
        <f ca="1">IF(ISERROR(VLOOKUP($B41,'DTOC backsheet'!$D$5:$U$181,L$11,0)),"",VLOOKUP($B41,'DTOC backsheet'!$D$5:$U$181, L$11,0))</f>
        <v>1670.0141855934194</v>
      </c>
      <c r="M41" s="619">
        <f ca="1">IF(ISERROR(VLOOKUP($B41,'DTOC backsheet'!$D$5:$U$181,M$11,0)),"",VLOOKUP($B41,'DTOC backsheet'!$D$5:$U$181, M$11,0))</f>
        <v>989.53575830945329</v>
      </c>
      <c r="N41" s="473">
        <f ca="1">IF(ISERROR(VLOOKUP($B41,'DTOC backsheet'!$D$5:$U$181,N$11,0)),"",VLOOKUP($B41,'DTOC backsheet'!$D$5:$U$181, N$11,0))</f>
        <v>1419.4085016866763</v>
      </c>
      <c r="O41" s="620">
        <f ca="1">IF(ISERROR(VLOOKUP($B41,'DTOC backsheet'!$D$5:$U$181,O$11,0)),"",VLOOKUP($B41,'DTOC backsheet'!$D$5:$U$181, O$11,0))</f>
        <v>1575.6631016615879</v>
      </c>
    </row>
    <row r="42" spans="1:15">
      <c r="A42" s="3">
        <v>27</v>
      </c>
      <c r="B42" s="201" t="str">
        <f t="shared" ca="1" si="0"/>
        <v>E06000025</v>
      </c>
      <c r="C42" s="202" t="str">
        <f ca="1">IFERROR(VLOOKUP($B42,'Org list'!$J$9:$K$637,2,0), "")</f>
        <v>South Gloucestershire</v>
      </c>
      <c r="D42" s="472">
        <f ca="1">IF(ISERROR(VLOOKUP($B42,'DTOC backsheet'!$D$5:$U$181,D$11,0)),"",VLOOKUP($B42,'DTOC backsheet'!$D$5:$U$181, D$11,0))</f>
        <v>666.68220704445321</v>
      </c>
      <c r="E42" s="473">
        <f ca="1">IF(ISERROR(VLOOKUP($B42,'DTOC backsheet'!$D$5:$U$181,E$11,0)),"",VLOOKUP($B42,'DTOC backsheet'!$D$5:$U$181, E$11,0))</f>
        <v>589.75733700086255</v>
      </c>
      <c r="F42" s="473">
        <f ca="1">IF(ISERROR(VLOOKUP($B42,'DTOC backsheet'!$D$5:$U$181,F$11,0)),"",VLOOKUP($B42,'DTOC backsheet'!$D$5:$U$181, F$11,0))</f>
        <v>1155.2716846546539</v>
      </c>
      <c r="G42" s="474">
        <f ca="1">IF(ISERROR(VLOOKUP($B42,'DTOC backsheet'!$D$5:$U$181,G$11,0)),"",VLOOKUP($B42,'DTOC backsheet'!$D$5:$U$181, G$11,0))</f>
        <v>1131.9611179747778</v>
      </c>
      <c r="H42" s="619">
        <f ca="1">IF(ISERROR(VLOOKUP($B42,'DTOC backsheet'!$D$188:$U$364,H$11,0)),"",VLOOKUP($B42,'DTOC backsheet'!$D$188:$U$364, H$11,0))</f>
        <v>653.70723153978884</v>
      </c>
      <c r="I42" s="473">
        <f ca="1">IF(ISERROR(VLOOKUP($B42,'DTOC backsheet'!$D$188:$U$364,I$11,0)),"",VLOOKUP($B42,'DTOC backsheet'!$D$188:$U$364, I$11,0))</f>
        <v>636.12699459816679</v>
      </c>
      <c r="J42" s="473">
        <f ca="1">IF(ISERROR(VLOOKUP($B42,'DTOC backsheet'!$D$188:$U$364,J$11,0)),"",VLOOKUP($B42,'DTOC backsheet'!$D$188:$U$364, J$11,0))</f>
        <v>619.93467109930441</v>
      </c>
      <c r="K42" s="474">
        <f ca="1">IF(ISERROR(VLOOKUP($B42,'DTOC backsheet'!$D$188:$U$364,K$11,0)),"",VLOOKUP($B42,'DTOC backsheet'!$D$188:$U$364, K$11,0))</f>
        <v>819.79420685669209</v>
      </c>
      <c r="L42" s="619">
        <f ca="1">IF(ISERROR(VLOOKUP($B42,'DTOC backsheet'!$D$5:$U$181,L$11,0)),"",VLOOKUP($B42,'DTOC backsheet'!$D$5:$U$181, L$11,0))</f>
        <v>961.36137801817495</v>
      </c>
      <c r="M42" s="619">
        <f ca="1">IF(ISERROR(VLOOKUP($B42,'DTOC backsheet'!$D$5:$U$181,M$11,0)),"",VLOOKUP($B42,'DTOC backsheet'!$D$5:$U$181, M$11,0))</f>
        <v>1015.9526401000541</v>
      </c>
      <c r="N42" s="473">
        <f ca="1">IF(ISERROR(VLOOKUP($B42,'DTOC backsheet'!$D$5:$U$181,N$11,0)),"",VLOOKUP($B42,'DTOC backsheet'!$D$5:$U$181, N$11,0))</f>
        <v>967.3756696034668</v>
      </c>
      <c r="O42" s="620">
        <f ca="1">IF(ISERROR(VLOOKUP($B42,'DTOC backsheet'!$D$5:$U$181,O$11,0)),"",VLOOKUP($B42,'DTOC backsheet'!$D$5:$U$181, O$11,0))</f>
        <v>1212.5737111576691</v>
      </c>
    </row>
    <row r="43" spans="1:15">
      <c r="A43" s="3">
        <v>28</v>
      </c>
      <c r="B43" s="201" t="str">
        <f t="shared" ca="1" si="0"/>
        <v>E06000045</v>
      </c>
      <c r="C43" s="202" t="str">
        <f ca="1">IFERROR(VLOOKUP($B43,'Org list'!$J$9:$K$637,2,0), "")</f>
        <v>Southampton</v>
      </c>
      <c r="D43" s="472">
        <f ca="1">IF(ISERROR(VLOOKUP($B43,'DTOC backsheet'!$D$5:$U$181,D$11,0)),"",VLOOKUP($B43,'DTOC backsheet'!$D$5:$U$181, D$11,0))</f>
        <v>1185.5316336646247</v>
      </c>
      <c r="E43" s="473">
        <f ca="1">IF(ISERROR(VLOOKUP($B43,'DTOC backsheet'!$D$5:$U$181,E$11,0)),"",VLOOKUP($B43,'DTOC backsheet'!$D$5:$U$181, E$11,0))</f>
        <v>1392.9488320073206</v>
      </c>
      <c r="F43" s="473">
        <f ca="1">IF(ISERROR(VLOOKUP($B43,'DTOC backsheet'!$D$5:$U$181,F$11,0)),"",VLOOKUP($B43,'DTOC backsheet'!$D$5:$U$181, F$11,0))</f>
        <v>1646.6281995882157</v>
      </c>
      <c r="G43" s="474">
        <f ca="1">IF(ISERROR(VLOOKUP($B43,'DTOC backsheet'!$D$5:$U$181,G$11,0)),"",VLOOKUP($B43,'DTOC backsheet'!$D$5:$U$181, G$11,0))</f>
        <v>1483.439668539183</v>
      </c>
      <c r="H43" s="619">
        <f ca="1">IF(ISERROR(VLOOKUP($B43,'DTOC backsheet'!$D$188:$U$364,H$11,0)),"",VLOOKUP($B43,'DTOC backsheet'!$D$188:$U$364, H$11,0))</f>
        <v>1184.3634847695428</v>
      </c>
      <c r="I43" s="473">
        <f ca="1">IF(ISERROR(VLOOKUP($B43,'DTOC backsheet'!$D$188:$U$364,I$11,0)),"",VLOOKUP($B43,'DTOC backsheet'!$D$188:$U$364, I$11,0))</f>
        <v>1184.8713593341952</v>
      </c>
      <c r="J43" s="473">
        <f ca="1">IF(ISERROR(VLOOKUP($B43,'DTOC backsheet'!$D$188:$U$364,J$11,0)),"",VLOOKUP($B43,'DTOC backsheet'!$D$188:$U$364, J$11,0))</f>
        <v>1196.5524743212015</v>
      </c>
      <c r="K43" s="474">
        <f ca="1">IF(ISERROR(VLOOKUP($B43,'DTOC backsheet'!$D$188:$U$364,K$11,0)),"",VLOOKUP($B43,'DTOC backsheet'!$D$188:$U$364, K$11,0))</f>
        <v>1256.4816729501924</v>
      </c>
      <c r="L43" s="619">
        <f ca="1">IF(ISERROR(VLOOKUP($B43,'DTOC backsheet'!$D$5:$U$181,L$11,0)),"",VLOOKUP($B43,'DTOC backsheet'!$D$5:$U$181, L$11,0))</f>
        <v>1519.0528228755156</v>
      </c>
      <c r="M43" s="619">
        <f ca="1">IF(ISERROR(VLOOKUP($B43,'DTOC backsheet'!$D$5:$U$181,M$11,0)),"",VLOOKUP($B43,'DTOC backsheet'!$D$5:$U$181, M$11,0))</f>
        <v>1384.9739378072654</v>
      </c>
      <c r="N43" s="473">
        <f ca="1">IF(ISERROR(VLOOKUP($B43,'DTOC backsheet'!$D$5:$U$181,N$11,0)),"",VLOOKUP($B43,'DTOC backsheet'!$D$5:$U$181, N$11,0))</f>
        <v>1231.5958192822218</v>
      </c>
      <c r="O43" s="620">
        <f ca="1">IF(ISERROR(VLOOKUP($B43,'DTOC backsheet'!$D$5:$U$181,O$11,0)),"",VLOOKUP($B43,'DTOC backsheet'!$D$5:$U$181, O$11,0))</f>
        <v>1099.5484324725815</v>
      </c>
    </row>
    <row r="44" spans="1:15">
      <c r="A44" s="3">
        <v>29</v>
      </c>
      <c r="B44" s="201" t="str">
        <f t="shared" ca="1" si="0"/>
        <v>E10000030</v>
      </c>
      <c r="C44" s="202" t="str">
        <f ca="1">IFERROR(VLOOKUP($B44,'Org list'!$J$9:$K$637,2,0), "")</f>
        <v>Surrey</v>
      </c>
      <c r="D44" s="472">
        <f ca="1">IF(ISERROR(VLOOKUP($B44,'DTOC backsheet'!$D$5:$U$181,D$11,0)),"",VLOOKUP($B44,'DTOC backsheet'!$D$5:$U$181, D$11,0))</f>
        <v>736.54140977422878</v>
      </c>
      <c r="E44" s="473">
        <f ca="1">IF(ISERROR(VLOOKUP($B44,'DTOC backsheet'!$D$5:$U$181,E$11,0)),"",VLOOKUP($B44,'DTOC backsheet'!$D$5:$U$181, E$11,0))</f>
        <v>683.04895937882588</v>
      </c>
      <c r="F44" s="473">
        <f ca="1">IF(ISERROR(VLOOKUP($B44,'DTOC backsheet'!$D$5:$U$181,F$11,0)),"",VLOOKUP($B44,'DTOC backsheet'!$D$5:$U$181, F$11,0))</f>
        <v>636.83589398568381</v>
      </c>
      <c r="G44" s="474">
        <f ca="1">IF(ISERROR(VLOOKUP($B44,'DTOC backsheet'!$D$5:$U$181,G$11,0)),"",VLOOKUP($B44,'DTOC backsheet'!$D$5:$U$181, G$11,0))</f>
        <v>674.33575611854371</v>
      </c>
      <c r="H44" s="619">
        <f ca="1">IF(ISERROR(VLOOKUP($B44,'DTOC backsheet'!$D$188:$U$364,H$11,0)),"",VLOOKUP($B44,'DTOC backsheet'!$D$188:$U$364, H$11,0))</f>
        <v>721.62274595137274</v>
      </c>
      <c r="I44" s="473">
        <f ca="1">IF(ISERROR(VLOOKUP($B44,'DTOC backsheet'!$D$188:$U$364,I$11,0)),"",VLOOKUP($B44,'DTOC backsheet'!$D$188:$U$364, I$11,0))</f>
        <v>773.0188196893854</v>
      </c>
      <c r="J44" s="473">
        <f ca="1">IF(ISERROR(VLOOKUP($B44,'DTOC backsheet'!$D$188:$U$364,J$11,0)),"",VLOOKUP($B44,'DTOC backsheet'!$D$188:$U$364, J$11,0))</f>
        <v>717.46731871298027</v>
      </c>
      <c r="K44" s="474">
        <f ca="1">IF(ISERROR(VLOOKUP($B44,'DTOC backsheet'!$D$188:$U$364,K$11,0)),"",VLOOKUP($B44,'DTOC backsheet'!$D$188:$U$364, K$11,0))</f>
        <v>786.57863488835028</v>
      </c>
      <c r="L44" s="619">
        <f ca="1">IF(ISERROR(VLOOKUP($B44,'DTOC backsheet'!$D$5:$U$181,L$11,0)),"",VLOOKUP($B44,'DTOC backsheet'!$D$5:$U$181, L$11,0))</f>
        <v>541.95519456508612</v>
      </c>
      <c r="M44" s="619">
        <f ca="1">IF(ISERROR(VLOOKUP($B44,'DTOC backsheet'!$D$5:$U$181,M$11,0)),"",VLOOKUP($B44,'DTOC backsheet'!$D$5:$U$181, M$11,0))</f>
        <v>649.23082932464013</v>
      </c>
      <c r="N44" s="473">
        <f ca="1">IF(ISERROR(VLOOKUP($B44,'DTOC backsheet'!$D$5:$U$181,N$11,0)),"",VLOOKUP($B44,'DTOC backsheet'!$D$5:$U$181, N$11,0))</f>
        <v>642.56027507353622</v>
      </c>
      <c r="O44" s="620">
        <f ca="1">IF(ISERROR(VLOOKUP($B44,'DTOC backsheet'!$D$5:$U$181,O$11,0)),"",VLOOKUP($B44,'DTOC backsheet'!$D$5:$U$181, O$11,0))</f>
        <v>734.30773436330776</v>
      </c>
    </row>
    <row r="45" spans="1:15">
      <c r="A45" s="3">
        <v>30</v>
      </c>
      <c r="B45" s="201" t="str">
        <f t="shared" ca="1" si="0"/>
        <v>E06000030</v>
      </c>
      <c r="C45" s="202" t="str">
        <f ca="1">IFERROR(VLOOKUP($B45,'Org list'!$J$9:$K$637,2,0), "")</f>
        <v>Swindon</v>
      </c>
      <c r="D45" s="472">
        <f ca="1">IF(ISERROR(VLOOKUP($B45,'DTOC backsheet'!$D$5:$U$181,D$11,0)),"",VLOOKUP($B45,'DTOC backsheet'!$D$5:$U$181, D$11,0))</f>
        <v>880.40910314303653</v>
      </c>
      <c r="E45" s="473">
        <f ca="1">IF(ISERROR(VLOOKUP($B45,'DTOC backsheet'!$D$5:$U$181,E$11,0)),"",VLOOKUP($B45,'DTOC backsheet'!$D$5:$U$181, E$11,0))</f>
        <v>787.10487753820382</v>
      </c>
      <c r="F45" s="473">
        <f ca="1">IF(ISERROR(VLOOKUP($B45,'DTOC backsheet'!$D$5:$U$181,F$11,0)),"",VLOOKUP($B45,'DTOC backsheet'!$D$5:$U$181, F$11,0))</f>
        <v>1083.7644666407489</v>
      </c>
      <c r="G45" s="474">
        <f ca="1">IF(ISERROR(VLOOKUP($B45,'DTOC backsheet'!$D$5:$U$181,G$11,0)),"",VLOOKUP($B45,'DTOC backsheet'!$D$5:$U$181, G$11,0))</f>
        <v>1437.2439367205957</v>
      </c>
      <c r="H45" s="619">
        <f ca="1">IF(ISERROR(VLOOKUP($B45,'DTOC backsheet'!$D$188:$U$364,H$11,0)),"",VLOOKUP($B45,'DTOC backsheet'!$D$188:$U$364, H$11,0))</f>
        <v>872.48772283878077</v>
      </c>
      <c r="I45" s="473">
        <f ca="1">IF(ISERROR(VLOOKUP($B45,'DTOC backsheet'!$D$188:$U$364,I$11,0)),"",VLOOKUP($B45,'DTOC backsheet'!$D$188:$U$364, I$11,0))</f>
        <v>842.62404910403052</v>
      </c>
      <c r="J45" s="473">
        <f ca="1">IF(ISERROR(VLOOKUP($B45,'DTOC backsheet'!$D$188:$U$364,J$11,0)),"",VLOOKUP($B45,'DTOC backsheet'!$D$188:$U$364, J$11,0))</f>
        <v>867.21766276794244</v>
      </c>
      <c r="K45" s="474">
        <f ca="1">IF(ISERROR(VLOOKUP($B45,'DTOC backsheet'!$D$188:$U$364,K$11,0)),"",VLOOKUP($B45,'DTOC backsheet'!$D$188:$U$364, K$11,0))</f>
        <v>909.96370556474176</v>
      </c>
      <c r="L45" s="619">
        <f ca="1">IF(ISERROR(VLOOKUP($B45,'DTOC backsheet'!$D$5:$U$181,L$11,0)),"",VLOOKUP($B45,'DTOC backsheet'!$D$5:$U$181, L$11,0))</f>
        <v>1203.3303828414057</v>
      </c>
      <c r="M45" s="619">
        <f ca="1">IF(ISERROR(VLOOKUP($B45,'DTOC backsheet'!$D$5:$U$181,M$11,0)),"",VLOOKUP($B45,'DTOC backsheet'!$D$5:$U$181, M$11,0))</f>
        <v>1068.0655076898902</v>
      </c>
      <c r="N45" s="473">
        <f ca="1">IF(ISERROR(VLOOKUP($B45,'DTOC backsheet'!$D$5:$U$181,N$11,0)),"",VLOOKUP($B45,'DTOC backsheet'!$D$5:$U$181, N$11,0))</f>
        <v>1295.849215196122</v>
      </c>
      <c r="O45" s="620">
        <f ca="1">IF(ISERROR(VLOOKUP($B45,'DTOC backsheet'!$D$5:$U$181,O$11,0)),"",VLOOKUP($B45,'DTOC backsheet'!$D$5:$U$181, O$11,0))</f>
        <v>1252.5176101692296</v>
      </c>
    </row>
    <row r="46" spans="1:15">
      <c r="A46" s="3">
        <v>31</v>
      </c>
      <c r="B46" s="201" t="str">
        <f t="shared" ca="1" si="0"/>
        <v>E06000027</v>
      </c>
      <c r="C46" s="202" t="str">
        <f ca="1">IFERROR(VLOOKUP($B46,'Org list'!$J$9:$K$637,2,0), "")</f>
        <v>Torbay</v>
      </c>
      <c r="D46" s="472">
        <f ca="1">IF(ISERROR(VLOOKUP($B46,'DTOC backsheet'!$D$5:$U$181,D$11,0)),"",VLOOKUP($B46,'DTOC backsheet'!$D$5:$U$181, D$11,0))</f>
        <v>348.42236945744332</v>
      </c>
      <c r="E46" s="473">
        <f ca="1">IF(ISERROR(VLOOKUP($B46,'DTOC backsheet'!$D$5:$U$181,E$11,0)),"",VLOOKUP($B46,'DTOC backsheet'!$D$5:$U$181, E$11,0))</f>
        <v>517.07362275865262</v>
      </c>
      <c r="F46" s="473">
        <f ca="1">IF(ISERROR(VLOOKUP($B46,'DTOC backsheet'!$D$5:$U$181,F$11,0)),"",VLOOKUP($B46,'DTOC backsheet'!$D$5:$U$181, F$11,0))</f>
        <v>605.10587036093227</v>
      </c>
      <c r="G46" s="474">
        <f ca="1">IF(ISERROR(VLOOKUP($B46,'DTOC backsheet'!$D$5:$U$181,G$11,0)),"",VLOOKUP($B46,'DTOC backsheet'!$D$5:$U$181, G$11,0))</f>
        <v>541.16665894453968</v>
      </c>
      <c r="H46" s="619">
        <f ca="1">IF(ISERROR(VLOOKUP($B46,'DTOC backsheet'!$D$188:$U$364,H$11,0)),"",VLOOKUP($B46,'DTOC backsheet'!$D$188:$U$364, H$11,0))</f>
        <v>348.46191874698445</v>
      </c>
      <c r="I46" s="473">
        <f ca="1">IF(ISERROR(VLOOKUP($B46,'DTOC backsheet'!$D$188:$U$364,I$11,0)),"",VLOOKUP($B46,'DTOC backsheet'!$D$188:$U$364, I$11,0))</f>
        <v>236.32390766085382</v>
      </c>
      <c r="J46" s="473">
        <f ca="1">IF(ISERROR(VLOOKUP($B46,'DTOC backsheet'!$D$188:$U$364,J$11,0)),"",VLOOKUP($B46,'DTOC backsheet'!$D$188:$U$364, J$11,0))</f>
        <v>356.80276254677926</v>
      </c>
      <c r="K46" s="474">
        <f ca="1">IF(ISERROR(VLOOKUP($B46,'DTOC backsheet'!$D$188:$U$364,K$11,0)),"",VLOOKUP($B46,'DTOC backsheet'!$D$188:$U$364, K$11,0))</f>
        <v>239.10418892745207</v>
      </c>
      <c r="L46" s="619">
        <f ca="1">IF(ISERROR(VLOOKUP($B46,'DTOC backsheet'!$D$5:$U$181,L$11,0)),"",VLOOKUP($B46,'DTOC backsheet'!$D$5:$U$181, L$11,0))</f>
        <v>597.76047231863026</v>
      </c>
      <c r="M46" s="619">
        <f ca="1">IF(ISERROR(VLOOKUP($B46,'DTOC backsheet'!$D$5:$U$181,M$11,0)),"",VLOOKUP($B46,'DTOC backsheet'!$D$5:$U$181, M$11,0))</f>
        <v>523.61963854267606</v>
      </c>
      <c r="N46" s="473">
        <f ca="1">IF(ISERROR(VLOOKUP($B46,'DTOC backsheet'!$D$5:$U$181,N$11,0)),"",VLOOKUP($B46,'DTOC backsheet'!$D$5:$U$181, N$11,0))</f>
        <v>460.59992983311508</v>
      </c>
      <c r="O46" s="620">
        <f ca="1">IF(ISERROR(VLOOKUP($B46,'DTOC backsheet'!$D$5:$U$181,O$11,0)),"",VLOOKUP($B46,'DTOC backsheet'!$D$5:$U$181, O$11,0))</f>
        <v>710.82524382696022</v>
      </c>
    </row>
    <row r="47" spans="1:15">
      <c r="A47" s="3">
        <v>32</v>
      </c>
      <c r="B47" s="201" t="str">
        <f t="shared" ca="1" si="0"/>
        <v>E06000037</v>
      </c>
      <c r="C47" s="202" t="str">
        <f ca="1">IFERROR(VLOOKUP($B47,'Org list'!$J$9:$K$637,2,0), "")</f>
        <v>West Berkshire</v>
      </c>
      <c r="D47" s="472">
        <f ca="1">IF(ISERROR(VLOOKUP($B47,'DTOC backsheet'!$D$5:$U$181,D$11,0)),"",VLOOKUP($B47,'DTOC backsheet'!$D$5:$U$181, D$11,0))</f>
        <v>1478.7676935886761</v>
      </c>
      <c r="E47" s="473">
        <f ca="1">IF(ISERROR(VLOOKUP($B47,'DTOC backsheet'!$D$5:$U$181,E$11,0)),"",VLOOKUP($B47,'DTOC backsheet'!$D$5:$U$181, E$11,0))</f>
        <v>915.07077435470444</v>
      </c>
      <c r="F47" s="473">
        <f ca="1">IF(ISERROR(VLOOKUP($B47,'DTOC backsheet'!$D$5:$U$181,F$11,0)),"",VLOOKUP($B47,'DTOC backsheet'!$D$5:$U$181, F$11,0))</f>
        <v>883.43047460449634</v>
      </c>
      <c r="G47" s="474">
        <f ca="1">IF(ISERROR(VLOOKUP($B47,'DTOC backsheet'!$D$5:$U$181,G$11,0)),"",VLOOKUP($B47,'DTOC backsheet'!$D$5:$U$181, G$11,0))</f>
        <v>855.95337218984173</v>
      </c>
      <c r="H47" s="619">
        <f ca="1">IF(ISERROR(VLOOKUP($B47,'DTOC backsheet'!$D$188:$U$364,H$11,0)),"",VLOOKUP($B47,'DTOC backsheet'!$D$188:$U$364, H$11,0))</f>
        <v>846.64970561593623</v>
      </c>
      <c r="I47" s="473">
        <f ca="1">IF(ISERROR(VLOOKUP($B47,'DTOC backsheet'!$D$188:$U$364,I$11,0)),"",VLOOKUP($B47,'DTOC backsheet'!$D$188:$U$364, I$11,0))</f>
        <v>825.1946448498403</v>
      </c>
      <c r="J47" s="473">
        <f ca="1">IF(ISERROR(VLOOKUP($B47,'DTOC backsheet'!$D$188:$U$364,J$11,0)),"",VLOOKUP($B47,'DTOC backsheet'!$D$188:$U$364, J$11,0))</f>
        <v>803.73958408374438</v>
      </c>
      <c r="K47" s="474">
        <f ca="1">IF(ISERROR(VLOOKUP($B47,'DTOC backsheet'!$D$188:$U$364,K$11,0)),"",VLOOKUP($B47,'DTOC backsheet'!$D$188:$U$364, K$11,0))</f>
        <v>782.28452331764856</v>
      </c>
      <c r="L47" s="619">
        <f ca="1">IF(ISERROR(VLOOKUP($B47,'DTOC backsheet'!$D$5:$U$181,L$11,0)),"",VLOOKUP($B47,'DTOC backsheet'!$D$5:$U$181, L$11,0))</f>
        <v>784.76010725219805</v>
      </c>
      <c r="M47" s="619">
        <f ca="1">IF(ISERROR(VLOOKUP($B47,'DTOC backsheet'!$D$5:$U$181,M$11,0)),"",VLOOKUP($B47,'DTOC backsheet'!$D$5:$U$181, M$11,0))</f>
        <v>959.70137196036421</v>
      </c>
      <c r="N47" s="473">
        <f ca="1">IF(ISERROR(VLOOKUP($B47,'DTOC backsheet'!$D$5:$U$181,N$11,0)),"",VLOOKUP($B47,'DTOC backsheet'!$D$5:$U$181, N$11,0))</f>
        <v>761.65465719640258</v>
      </c>
      <c r="O47" s="620">
        <f ca="1">IF(ISERROR(VLOOKUP($B47,'DTOC backsheet'!$D$5:$U$181,O$11,0)),"",VLOOKUP($B47,'DTOC backsheet'!$D$5:$U$181, O$11,0))</f>
        <v>868.10476638203193</v>
      </c>
    </row>
    <row r="48" spans="1:15">
      <c r="A48" s="3">
        <v>33</v>
      </c>
      <c r="B48" s="201" t="str">
        <f t="shared" ca="1" si="0"/>
        <v>E10000032</v>
      </c>
      <c r="C48" s="202" t="str">
        <f ca="1">IFERROR(VLOOKUP($B48,'Org list'!$J$9:$K$637,2,0), "")</f>
        <v>West Sussex</v>
      </c>
      <c r="D48" s="472">
        <f ca="1">IF(ISERROR(VLOOKUP($B48,'DTOC backsheet'!$D$5:$U$181,D$11,0)),"",VLOOKUP($B48,'DTOC backsheet'!$D$5:$U$181, D$11,0))</f>
        <v>1001.8724462335024</v>
      </c>
      <c r="E48" s="473">
        <f ca="1">IF(ISERROR(VLOOKUP($B48,'DTOC backsheet'!$D$5:$U$181,E$11,0)),"",VLOOKUP($B48,'DTOC backsheet'!$D$5:$U$181, E$11,0))</f>
        <v>1000.2046803575083</v>
      </c>
      <c r="F48" s="473">
        <f ca="1">IF(ISERROR(VLOOKUP($B48,'DTOC backsheet'!$D$5:$U$181,F$11,0)),"",VLOOKUP($B48,'DTOC backsheet'!$D$5:$U$181, F$11,0))</f>
        <v>1024.7663232585114</v>
      </c>
      <c r="G48" s="474">
        <f ca="1">IF(ISERROR(VLOOKUP($B48,'DTOC backsheet'!$D$5:$U$181,G$11,0)),"",VLOOKUP($B48,'DTOC backsheet'!$D$5:$U$181, G$11,0))</f>
        <v>998.53691448151437</v>
      </c>
      <c r="H48" s="619">
        <f ca="1">IF(ISERROR(VLOOKUP($B48,'DTOC backsheet'!$D$188:$U$364,H$11,0)),"",VLOOKUP($B48,'DTOC backsheet'!$D$188:$U$364, H$11,0))</f>
        <v>772.10817640117989</v>
      </c>
      <c r="I48" s="473">
        <f ca="1">IF(ISERROR(VLOOKUP($B48,'DTOC backsheet'!$D$188:$U$364,I$11,0)),"",VLOOKUP($B48,'DTOC backsheet'!$D$188:$U$364, I$11,0))</f>
        <v>935.4098082521117</v>
      </c>
      <c r="J48" s="473">
        <f ca="1">IF(ISERROR(VLOOKUP($B48,'DTOC backsheet'!$D$188:$U$364,J$11,0)),"",VLOOKUP($B48,'DTOC backsheet'!$D$188:$U$364, J$11,0))</f>
        <v>957.98607071998254</v>
      </c>
      <c r="K48" s="474">
        <f ca="1">IF(ISERROR(VLOOKUP($B48,'DTOC backsheet'!$D$188:$U$364,K$11,0)),"",VLOOKUP($B48,'DTOC backsheet'!$D$188:$U$364, K$11,0))</f>
        <v>910.27490270454894</v>
      </c>
      <c r="L48" s="619">
        <f ca="1">IF(ISERROR(VLOOKUP($B48,'DTOC backsheet'!$D$5:$U$181,L$11,0)),"",VLOOKUP($B48,'DTOC backsheet'!$D$5:$U$181, L$11,0))</f>
        <v>1296.4794993215914</v>
      </c>
      <c r="M48" s="619">
        <f ca="1">IF(ISERROR(VLOOKUP($B48,'DTOC backsheet'!$D$5:$U$181,M$11,0)),"",VLOOKUP($B48,'DTOC backsheet'!$D$5:$U$181, M$11,0))</f>
        <v>1366.6164213884433</v>
      </c>
      <c r="N48" s="473">
        <f ca="1">IF(ISERROR(VLOOKUP($B48,'DTOC backsheet'!$D$5:$U$181,N$11,0)),"",VLOOKUP($B48,'DTOC backsheet'!$D$5:$U$181, N$11,0))</f>
        <v>1412.5214884064471</v>
      </c>
      <c r="O48" s="620">
        <f ca="1">IF(ISERROR(VLOOKUP($B48,'DTOC backsheet'!$D$5:$U$181,O$11,0)),"",VLOOKUP($B48,'DTOC backsheet'!$D$5:$U$181, O$11,0))</f>
        <v>1415.8326735684013</v>
      </c>
    </row>
    <row r="49" spans="1:15">
      <c r="A49" s="3">
        <v>34</v>
      </c>
      <c r="B49" s="201" t="str">
        <f t="shared" ca="1" si="0"/>
        <v>E06000054</v>
      </c>
      <c r="C49" s="202" t="str">
        <f ca="1">IFERROR(VLOOKUP($B49,'Org list'!$J$9:$K$637,2,0), "")</f>
        <v>Wiltshire</v>
      </c>
      <c r="D49" s="472">
        <f ca="1">IF(ISERROR(VLOOKUP($B49,'DTOC backsheet'!$D$5:$U$181,D$11,0)),"",VLOOKUP($B49,'DTOC backsheet'!$D$5:$U$181, D$11,0))</f>
        <v>1039.0706383427614</v>
      </c>
      <c r="E49" s="473">
        <f ca="1">IF(ISERROR(VLOOKUP($B49,'DTOC backsheet'!$D$5:$U$181,E$11,0)),"",VLOOKUP($B49,'DTOC backsheet'!$D$5:$U$181, E$11,0))</f>
        <v>1370.0436462412806</v>
      </c>
      <c r="F49" s="473">
        <f ca="1">IF(ISERROR(VLOOKUP($B49,'DTOC backsheet'!$D$5:$U$181,F$11,0)),"",VLOOKUP($B49,'DTOC backsheet'!$D$5:$U$181, F$11,0))</f>
        <v>1484.7633740786162</v>
      </c>
      <c r="G49" s="474">
        <f ca="1">IF(ISERROR(VLOOKUP($B49,'DTOC backsheet'!$D$5:$U$181,G$11,0)),"",VLOOKUP($B49,'DTOC backsheet'!$D$5:$U$181, G$11,0))</f>
        <v>1477.3791157350634</v>
      </c>
      <c r="H49" s="619">
        <f ca="1">IF(ISERROR(VLOOKUP($B49,'DTOC backsheet'!$D$188:$U$364,H$11,0)),"",VLOOKUP($B49,'DTOC backsheet'!$D$188:$U$364, H$11,0))</f>
        <v>1078.7165927606254</v>
      </c>
      <c r="I49" s="473">
        <f ca="1">IF(ISERROR(VLOOKUP($B49,'DTOC backsheet'!$D$188:$U$364,I$11,0)),"",VLOOKUP($B49,'DTOC backsheet'!$D$188:$U$364, I$11,0))</f>
        <v>1078.7165927606254</v>
      </c>
      <c r="J49" s="473">
        <f ca="1">IF(ISERROR(VLOOKUP($B49,'DTOC backsheet'!$D$188:$U$364,J$11,0)),"",VLOOKUP($B49,'DTOC backsheet'!$D$188:$U$364, J$11,0))</f>
        <v>1078.7165927606254</v>
      </c>
      <c r="K49" s="474">
        <f ca="1">IF(ISERROR(VLOOKUP($B49,'DTOC backsheet'!$D$188:$U$364,K$11,0)),"",VLOOKUP($B49,'DTOC backsheet'!$D$188:$U$364, K$11,0))</f>
        <v>1078.7165927606254</v>
      </c>
      <c r="L49" s="619">
        <f ca="1">IF(ISERROR(VLOOKUP($B49,'DTOC backsheet'!$D$5:$U$181,L$11,0)),"",VLOOKUP($B49,'DTOC backsheet'!$D$5:$U$181, L$11,0))</f>
        <v>1315.1943665020667</v>
      </c>
      <c r="M49" s="619">
        <f ca="1">IF(ISERROR(VLOOKUP($B49,'DTOC backsheet'!$D$5:$U$181,M$11,0)),"",VLOOKUP($B49,'DTOC backsheet'!$D$5:$U$181, M$11,0))</f>
        <v>1056.6698302808463</v>
      </c>
      <c r="N49" s="473">
        <f ca="1">IF(ISERROR(VLOOKUP($B49,'DTOC backsheet'!$D$5:$U$181,N$11,0)),"",VLOOKUP($B49,'DTOC backsheet'!$D$5:$U$181, N$11,0))</f>
        <v>1087.6402823357744</v>
      </c>
      <c r="O49" s="620">
        <f ca="1">IF(ISERROR(VLOOKUP($B49,'DTOC backsheet'!$D$5:$U$181,O$11,0)),"",VLOOKUP($B49,'DTOC backsheet'!$D$5:$U$181, O$11,0))</f>
        <v>1242.7550040685067</v>
      </c>
    </row>
    <row r="50" spans="1:15">
      <c r="A50" s="3">
        <v>35</v>
      </c>
      <c r="B50" s="201" t="str">
        <f t="shared" ca="1" si="0"/>
        <v>E06000040</v>
      </c>
      <c r="C50" s="202" t="str">
        <f ca="1">IFERROR(VLOOKUP($B50,'Org list'!$J$9:$K$637,2,0), "")</f>
        <v>Windsor and Maidenhead</v>
      </c>
      <c r="D50" s="472">
        <f ca="1">IF(ISERROR(VLOOKUP($B50,'DTOC backsheet'!$D$5:$U$181,D$11,0)),"",VLOOKUP($B50,'DTOC backsheet'!$D$5:$U$181, D$11,0))</f>
        <v>498.22376211569667</v>
      </c>
      <c r="E50" s="473">
        <f ca="1">IF(ISERROR(VLOOKUP($B50,'DTOC backsheet'!$D$5:$U$181,E$11,0)),"",VLOOKUP($B50,'DTOC backsheet'!$D$5:$U$181, E$11,0))</f>
        <v>1041.182404280514</v>
      </c>
      <c r="F50" s="473">
        <f ca="1">IF(ISERROR(VLOOKUP($B50,'DTOC backsheet'!$D$5:$U$181,F$11,0)),"",VLOOKUP($B50,'DTOC backsheet'!$D$5:$U$181, F$11,0))</f>
        <v>865.75150212709968</v>
      </c>
      <c r="G50" s="474">
        <f ca="1">IF(ISERROR(VLOOKUP($B50,'DTOC backsheet'!$D$5:$U$181,G$11,0)),"",VLOOKUP($B50,'DTOC backsheet'!$D$5:$U$181, G$11,0))</f>
        <v>794.70198675496692</v>
      </c>
      <c r="H50" s="619">
        <f ca="1">IF(ISERROR(VLOOKUP($B50,'DTOC backsheet'!$D$188:$U$364,H$11,0)),"",VLOOKUP($B50,'DTOC backsheet'!$D$188:$U$364, H$11,0))</f>
        <v>491.5737271699287</v>
      </c>
      <c r="I50" s="473">
        <f ca="1">IF(ISERROR(VLOOKUP($B50,'DTOC backsheet'!$D$188:$U$364,I$11,0)),"",VLOOKUP($B50,'DTOC backsheet'!$D$188:$U$364, I$11,0))</f>
        <v>925.82613633064307</v>
      </c>
      <c r="J50" s="473">
        <f ca="1">IF(ISERROR(VLOOKUP($B50,'DTOC backsheet'!$D$188:$U$364,J$11,0)),"",VLOOKUP($B50,'DTOC backsheet'!$D$188:$U$364, J$11,0))</f>
        <v>841.5811689534645</v>
      </c>
      <c r="K50" s="474">
        <f ca="1">IF(ISERROR(VLOOKUP($B50,'DTOC backsheet'!$D$188:$U$364,K$11,0)),"",VLOOKUP($B50,'DTOC backsheet'!$D$188:$U$364, K$11,0))</f>
        <v>783.39134612592852</v>
      </c>
      <c r="L50" s="619">
        <f ca="1">IF(ISERROR(VLOOKUP($B50,'DTOC backsheet'!$D$5:$U$181,L$11,0)),"",VLOOKUP($B50,'DTOC backsheet'!$D$5:$U$181, L$11,0))</f>
        <v>876.32136168632155</v>
      </c>
      <c r="M50" s="619">
        <f ca="1">IF(ISERROR(VLOOKUP($B50,'DTOC backsheet'!$D$5:$U$181,M$11,0)),"",VLOOKUP($B50,'DTOC backsheet'!$D$5:$U$181, M$11,0))</f>
        <v>813.78901476717886</v>
      </c>
      <c r="N50" s="473">
        <f ca="1">IF(ISERROR(VLOOKUP($B50,'DTOC backsheet'!$D$5:$U$181,N$11,0)),"",VLOOKUP($B50,'DTOC backsheet'!$D$5:$U$181, N$11,0))</f>
        <v>549.76354999746445</v>
      </c>
      <c r="O50" s="620">
        <f ca="1">IF(ISERROR(VLOOKUP($B50,'DTOC backsheet'!$D$5:$U$181,O$11,0)),"",VLOOKUP($B50,'DTOC backsheet'!$D$5:$U$181, O$11,0))</f>
        <v>567.13364636389304</v>
      </c>
    </row>
    <row r="51" spans="1:15">
      <c r="A51" s="3">
        <v>36</v>
      </c>
      <c r="B51" s="201" t="str">
        <f t="shared" ca="1" si="0"/>
        <v>E06000041</v>
      </c>
      <c r="C51" s="202" t="str">
        <f ca="1">IFERROR(VLOOKUP($B51,'Org list'!$J$9:$K$637,2,0), "")</f>
        <v>Wokingham</v>
      </c>
      <c r="D51" s="472">
        <f ca="1">IF(ISERROR(VLOOKUP($B51,'DTOC backsheet'!$D$5:$U$181,D$11,0)),"",VLOOKUP($B51,'DTOC backsheet'!$D$5:$U$181, D$11,0))</f>
        <v>941.62882971325723</v>
      </c>
      <c r="E51" s="473">
        <f ca="1">IF(ISERROR(VLOOKUP($B51,'DTOC backsheet'!$D$5:$U$181,E$11,0)),"",VLOOKUP($B51,'DTOC backsheet'!$D$5:$U$181, E$11,0))</f>
        <v>1013.6213032273898</v>
      </c>
      <c r="F51" s="473">
        <f ca="1">IF(ISERROR(VLOOKUP($B51,'DTOC backsheet'!$D$5:$U$181,F$11,0)),"",VLOOKUP($B51,'DTOC backsheet'!$D$5:$U$181, F$11,0))</f>
        <v>1076.6147175522558</v>
      </c>
      <c r="G51" s="474">
        <f ca="1">IF(ISERROR(VLOOKUP($B51,'DTOC backsheet'!$D$5:$U$181,G$11,0)),"",VLOOKUP($B51,'DTOC backsheet'!$D$5:$U$181, G$11,0))</f>
        <v>669.20276516545994</v>
      </c>
      <c r="H51" s="619">
        <f ca="1">IF(ISERROR(VLOOKUP($B51,'DTOC backsheet'!$D$188:$U$364,H$11,0)),"",VLOOKUP($B51,'DTOC backsheet'!$D$188:$U$364, H$11,0))</f>
        <v>932.83942166529198</v>
      </c>
      <c r="I51" s="473">
        <f ca="1">IF(ISERROR(VLOOKUP($B51,'DTOC backsheet'!$D$188:$U$364,I$11,0)),"",VLOOKUP($B51,'DTOC backsheet'!$D$188:$U$364, I$11,0))</f>
        <v>820.25535353327393</v>
      </c>
      <c r="J51" s="473">
        <f ca="1">IF(ISERROR(VLOOKUP($B51,'DTOC backsheet'!$D$188:$U$364,J$11,0)),"",VLOOKUP($B51,'DTOC backsheet'!$D$188:$U$364, J$11,0))</f>
        <v>820.25535353327393</v>
      </c>
      <c r="K51" s="474">
        <f ca="1">IF(ISERROR(VLOOKUP($B51,'DTOC backsheet'!$D$188:$U$364,K$11,0)),"",VLOOKUP($B51,'DTOC backsheet'!$D$188:$U$364, K$11,0))</f>
        <v>820.25535353327393</v>
      </c>
      <c r="L51" s="619">
        <f ca="1">IF(ISERROR(VLOOKUP($B51,'DTOC backsheet'!$D$5:$U$181,L$11,0)),"",VLOOKUP($B51,'DTOC backsheet'!$D$5:$U$181, L$11,0))</f>
        <v>717.32134838400043</v>
      </c>
      <c r="M51" s="619">
        <f ca="1">IF(ISERROR(VLOOKUP($B51,'DTOC backsheet'!$D$5:$U$181,M$11,0)),"",VLOOKUP($B51,'DTOC backsheet'!$D$5:$U$181, M$11,0))</f>
        <v>840.35965141399151</v>
      </c>
      <c r="N51" s="473">
        <f ca="1">IF(ISERROR(VLOOKUP($B51,'DTOC backsheet'!$D$5:$U$181,N$11,0)),"",VLOOKUP($B51,'DTOC backsheet'!$D$5:$U$181, N$11,0))</f>
        <v>761.55080372157897</v>
      </c>
      <c r="O51" s="620">
        <f ca="1">IF(ISERROR(VLOOKUP($B51,'DTOC backsheet'!$D$5:$U$181,O$11,0)),"",VLOOKUP($B51,'DTOC backsheet'!$D$5:$U$181, O$11,0))</f>
        <v>779.24258585661028</v>
      </c>
    </row>
    <row r="52" spans="1:15">
      <c r="A52" s="3">
        <v>37</v>
      </c>
      <c r="B52" s="201" t="str">
        <f t="shared" ca="1" si="0"/>
        <v/>
      </c>
      <c r="C52" s="202" t="str">
        <f ca="1">IFERROR(VLOOKUP($B52,'Org list'!$J$9:$K$637,2,0), "")</f>
        <v/>
      </c>
      <c r="D52" s="472" t="str">
        <f ca="1">IF(ISERROR(VLOOKUP($B52,'DTOC backsheet'!$D$5:$U$181,D$11,0)),"",VLOOKUP($B52,'DTOC backsheet'!$D$5:$U$181, D$11,0))</f>
        <v/>
      </c>
      <c r="E52" s="473" t="str">
        <f ca="1">IF(ISERROR(VLOOKUP($B52,'DTOC backsheet'!$D$5:$U$181,E$11,0)),"",VLOOKUP($B52,'DTOC backsheet'!$D$5:$U$181, E$11,0))</f>
        <v/>
      </c>
      <c r="F52" s="473" t="str">
        <f ca="1">IF(ISERROR(VLOOKUP($B52,'DTOC backsheet'!$D$5:$U$181,F$11,0)),"",VLOOKUP($B52,'DTOC backsheet'!$D$5:$U$181, F$11,0))</f>
        <v/>
      </c>
      <c r="G52" s="474" t="str">
        <f ca="1">IF(ISERROR(VLOOKUP($B52,'DTOC backsheet'!$D$5:$U$181,G$11,0)),"",VLOOKUP($B52,'DTOC backsheet'!$D$5:$U$181, G$11,0))</f>
        <v/>
      </c>
      <c r="H52" s="619" t="str">
        <f ca="1">IF(ISERROR(VLOOKUP($B52,'DTOC backsheet'!$D$188:$U$364,H$11,0)),"",VLOOKUP($B52,'DTOC backsheet'!$D$188:$U$364, H$11,0))</f>
        <v/>
      </c>
      <c r="I52" s="473" t="str">
        <f ca="1">IF(ISERROR(VLOOKUP($B52,'DTOC backsheet'!$D$188:$U$364,I$11,0)),"",VLOOKUP($B52,'DTOC backsheet'!$D$188:$U$364, I$11,0))</f>
        <v/>
      </c>
      <c r="J52" s="473" t="str">
        <f ca="1">IF(ISERROR(VLOOKUP($B52,'DTOC backsheet'!$D$188:$U$364,J$11,0)),"",VLOOKUP($B52,'DTOC backsheet'!$D$188:$U$364, J$11,0))</f>
        <v/>
      </c>
      <c r="K52" s="474" t="str">
        <f ca="1">IF(ISERROR(VLOOKUP($B52,'DTOC backsheet'!$D$188:$U$364,K$11,0)),"",VLOOKUP($B52,'DTOC backsheet'!$D$188:$U$364, K$11,0))</f>
        <v/>
      </c>
      <c r="L52" s="619" t="str">
        <f ca="1">IF(ISERROR(VLOOKUP($B52,'DTOC backsheet'!$D$5:$U$181,L$11,0)),"",VLOOKUP($B52,'DTOC backsheet'!$D$5:$U$181, L$11,0))</f>
        <v/>
      </c>
      <c r="M52" s="619" t="str">
        <f ca="1">IF(ISERROR(VLOOKUP($B52,'DTOC backsheet'!$D$5:$U$181,M$11,0)),"",VLOOKUP($B52,'DTOC backsheet'!$D$5:$U$181, M$11,0))</f>
        <v/>
      </c>
      <c r="N52" s="473" t="str">
        <f ca="1">IF(ISERROR(VLOOKUP($B52,'DTOC backsheet'!$D$5:$U$181,N$11,0)),"",VLOOKUP($B52,'DTOC backsheet'!$D$5:$U$181, N$11,0))</f>
        <v/>
      </c>
      <c r="O52" s="620" t="str">
        <f ca="1">IF(ISERROR(VLOOKUP($B52,'DTOC backsheet'!$D$5:$U$181,O$11,0)),"",VLOOKUP($B52,'DTOC backsheet'!$D$5:$U$181, O$11,0))</f>
        <v/>
      </c>
    </row>
    <row r="53" spans="1:15">
      <c r="A53" s="3">
        <v>38</v>
      </c>
      <c r="B53" s="201" t="str">
        <f t="shared" ca="1" si="0"/>
        <v/>
      </c>
      <c r="C53" s="202" t="str">
        <f ca="1">IFERROR(VLOOKUP($B53,'Org list'!$J$9:$K$637,2,0), "")</f>
        <v/>
      </c>
      <c r="D53" s="472" t="str">
        <f ca="1">IF(ISERROR(VLOOKUP($B53,'DTOC backsheet'!$D$5:$U$181,D$11,0)),"",VLOOKUP($B53,'DTOC backsheet'!$D$5:$U$181, D$11,0))</f>
        <v/>
      </c>
      <c r="E53" s="473" t="str">
        <f ca="1">IF(ISERROR(VLOOKUP($B53,'DTOC backsheet'!$D$5:$U$181,E$11,0)),"",VLOOKUP($B53,'DTOC backsheet'!$D$5:$U$181, E$11,0))</f>
        <v/>
      </c>
      <c r="F53" s="473" t="str">
        <f ca="1">IF(ISERROR(VLOOKUP($B53,'DTOC backsheet'!$D$5:$U$181,F$11,0)),"",VLOOKUP($B53,'DTOC backsheet'!$D$5:$U$181, F$11,0))</f>
        <v/>
      </c>
      <c r="G53" s="474" t="str">
        <f ca="1">IF(ISERROR(VLOOKUP($B53,'DTOC backsheet'!$D$5:$U$181,G$11,0)),"",VLOOKUP($B53,'DTOC backsheet'!$D$5:$U$181, G$11,0))</f>
        <v/>
      </c>
      <c r="H53" s="619" t="str">
        <f ca="1">IF(ISERROR(VLOOKUP($B53,'DTOC backsheet'!$D$188:$U$364,H$11,0)),"",VLOOKUP($B53,'DTOC backsheet'!$D$188:$U$364, H$11,0))</f>
        <v/>
      </c>
      <c r="I53" s="473" t="str">
        <f ca="1">IF(ISERROR(VLOOKUP($B53,'DTOC backsheet'!$D$188:$U$364,I$11,0)),"",VLOOKUP($B53,'DTOC backsheet'!$D$188:$U$364, I$11,0))</f>
        <v/>
      </c>
      <c r="J53" s="473" t="str">
        <f ca="1">IF(ISERROR(VLOOKUP($B53,'DTOC backsheet'!$D$188:$U$364,J$11,0)),"",VLOOKUP($B53,'DTOC backsheet'!$D$188:$U$364, J$11,0))</f>
        <v/>
      </c>
      <c r="K53" s="474" t="str">
        <f ca="1">IF(ISERROR(VLOOKUP($B53,'DTOC backsheet'!$D$188:$U$364,K$11,0)),"",VLOOKUP($B53,'DTOC backsheet'!$D$188:$U$364, K$11,0))</f>
        <v/>
      </c>
      <c r="L53" s="619" t="str">
        <f ca="1">IF(ISERROR(VLOOKUP($B53,'DTOC backsheet'!$D$5:$U$181,L$11,0)),"",VLOOKUP($B53,'DTOC backsheet'!$D$5:$U$181, L$11,0))</f>
        <v/>
      </c>
      <c r="M53" s="619" t="str">
        <f ca="1">IF(ISERROR(VLOOKUP($B53,'DTOC backsheet'!$D$5:$U$181,M$11,0)),"",VLOOKUP($B53,'DTOC backsheet'!$D$5:$U$181, M$11,0))</f>
        <v/>
      </c>
      <c r="N53" s="473" t="str">
        <f ca="1">IF(ISERROR(VLOOKUP($B53,'DTOC backsheet'!$D$5:$U$181,N$11,0)),"",VLOOKUP($B53,'DTOC backsheet'!$D$5:$U$181, N$11,0))</f>
        <v/>
      </c>
      <c r="O53" s="620" t="str">
        <f ca="1">IF(ISERROR(VLOOKUP($B53,'DTOC backsheet'!$D$5:$U$181,O$11,0)),"",VLOOKUP($B53,'DTOC backsheet'!$D$5:$U$181, O$11,0))</f>
        <v/>
      </c>
    </row>
    <row r="54" spans="1:15">
      <c r="A54" s="3">
        <v>39</v>
      </c>
      <c r="B54" s="201" t="str">
        <f t="shared" ca="1" si="0"/>
        <v/>
      </c>
      <c r="C54" s="202" t="str">
        <f ca="1">IFERROR(VLOOKUP($B54,'Org list'!$J$9:$K$637,2,0), "")</f>
        <v/>
      </c>
      <c r="D54" s="472" t="str">
        <f ca="1">IF(ISERROR(VLOOKUP($B54,'DTOC backsheet'!$D$5:$U$181,D$11,0)),"",VLOOKUP($B54,'DTOC backsheet'!$D$5:$U$181, D$11,0))</f>
        <v/>
      </c>
      <c r="E54" s="473" t="str">
        <f ca="1">IF(ISERROR(VLOOKUP($B54,'DTOC backsheet'!$D$5:$U$181,E$11,0)),"",VLOOKUP($B54,'DTOC backsheet'!$D$5:$U$181, E$11,0))</f>
        <v/>
      </c>
      <c r="F54" s="473" t="str">
        <f ca="1">IF(ISERROR(VLOOKUP($B54,'DTOC backsheet'!$D$5:$U$181,F$11,0)),"",VLOOKUP($B54,'DTOC backsheet'!$D$5:$U$181, F$11,0))</f>
        <v/>
      </c>
      <c r="G54" s="474" t="str">
        <f ca="1">IF(ISERROR(VLOOKUP($B54,'DTOC backsheet'!$D$5:$U$181,G$11,0)),"",VLOOKUP($B54,'DTOC backsheet'!$D$5:$U$181, G$11,0))</f>
        <v/>
      </c>
      <c r="H54" s="619" t="str">
        <f ca="1">IF(ISERROR(VLOOKUP($B54,'DTOC backsheet'!$D$188:$U$364,H$11,0)),"",VLOOKUP($B54,'DTOC backsheet'!$D$188:$U$364, H$11,0))</f>
        <v/>
      </c>
      <c r="I54" s="473" t="str">
        <f ca="1">IF(ISERROR(VLOOKUP($B54,'DTOC backsheet'!$D$188:$U$364,I$11,0)),"",VLOOKUP($B54,'DTOC backsheet'!$D$188:$U$364, I$11,0))</f>
        <v/>
      </c>
      <c r="J54" s="473" t="str">
        <f ca="1">IF(ISERROR(VLOOKUP($B54,'DTOC backsheet'!$D$188:$U$364,J$11,0)),"",VLOOKUP($B54,'DTOC backsheet'!$D$188:$U$364, J$11,0))</f>
        <v/>
      </c>
      <c r="K54" s="474" t="str">
        <f ca="1">IF(ISERROR(VLOOKUP($B54,'DTOC backsheet'!$D$188:$U$364,K$11,0)),"",VLOOKUP($B54,'DTOC backsheet'!$D$188:$U$364, K$11,0))</f>
        <v/>
      </c>
      <c r="L54" s="619" t="str">
        <f ca="1">IF(ISERROR(VLOOKUP($B54,'DTOC backsheet'!$D$5:$U$181,L$11,0)),"",VLOOKUP($B54,'DTOC backsheet'!$D$5:$U$181, L$11,0))</f>
        <v/>
      </c>
      <c r="M54" s="619" t="str">
        <f ca="1">IF(ISERROR(VLOOKUP($B54,'DTOC backsheet'!$D$5:$U$181,M$11,0)),"",VLOOKUP($B54,'DTOC backsheet'!$D$5:$U$181, M$11,0))</f>
        <v/>
      </c>
      <c r="N54" s="473" t="str">
        <f ca="1">IF(ISERROR(VLOOKUP($B54,'DTOC backsheet'!$D$5:$U$181,N$11,0)),"",VLOOKUP($B54,'DTOC backsheet'!$D$5:$U$181, N$11,0))</f>
        <v/>
      </c>
      <c r="O54" s="620" t="str">
        <f ca="1">IF(ISERROR(VLOOKUP($B54,'DTOC backsheet'!$D$5:$U$181,O$11,0)),"",VLOOKUP($B54,'DTOC backsheet'!$D$5:$U$181, O$11,0))</f>
        <v/>
      </c>
    </row>
    <row r="55" spans="1:15">
      <c r="A55" s="3">
        <v>40</v>
      </c>
      <c r="B55" s="201" t="str">
        <f t="shared" ca="1" si="0"/>
        <v/>
      </c>
      <c r="C55" s="202" t="str">
        <f ca="1">IFERROR(VLOOKUP($B55,'Org list'!$J$9:$K$637,2,0), "")</f>
        <v/>
      </c>
      <c r="D55" s="472" t="str">
        <f ca="1">IF(ISERROR(VLOOKUP($B55,'DTOC backsheet'!$D$5:$U$181,D$11,0)),"",VLOOKUP($B55,'DTOC backsheet'!$D$5:$U$181, D$11,0))</f>
        <v/>
      </c>
      <c r="E55" s="473" t="str">
        <f ca="1">IF(ISERROR(VLOOKUP($B55,'DTOC backsheet'!$D$5:$U$181,E$11,0)),"",VLOOKUP($B55,'DTOC backsheet'!$D$5:$U$181, E$11,0))</f>
        <v/>
      </c>
      <c r="F55" s="473" t="str">
        <f ca="1">IF(ISERROR(VLOOKUP($B55,'DTOC backsheet'!$D$5:$U$181,F$11,0)),"",VLOOKUP($B55,'DTOC backsheet'!$D$5:$U$181, F$11,0))</f>
        <v/>
      </c>
      <c r="G55" s="474" t="str">
        <f ca="1">IF(ISERROR(VLOOKUP($B55,'DTOC backsheet'!$D$5:$U$181,G$11,0)),"",VLOOKUP($B55,'DTOC backsheet'!$D$5:$U$181, G$11,0))</f>
        <v/>
      </c>
      <c r="H55" s="619" t="str">
        <f ca="1">IF(ISERROR(VLOOKUP($B55,'DTOC backsheet'!$D$188:$U$364,H$11,0)),"",VLOOKUP($B55,'DTOC backsheet'!$D$188:$U$364, H$11,0))</f>
        <v/>
      </c>
      <c r="I55" s="473" t="str">
        <f ca="1">IF(ISERROR(VLOOKUP($B55,'DTOC backsheet'!$D$188:$U$364,I$11,0)),"",VLOOKUP($B55,'DTOC backsheet'!$D$188:$U$364, I$11,0))</f>
        <v/>
      </c>
      <c r="J55" s="473" t="str">
        <f ca="1">IF(ISERROR(VLOOKUP($B55,'DTOC backsheet'!$D$188:$U$364,J$11,0)),"",VLOOKUP($B55,'DTOC backsheet'!$D$188:$U$364, J$11,0))</f>
        <v/>
      </c>
      <c r="K55" s="474" t="str">
        <f ca="1">IF(ISERROR(VLOOKUP($B55,'DTOC backsheet'!$D$188:$U$364,K$11,0)),"",VLOOKUP($B55,'DTOC backsheet'!$D$188:$U$364, K$11,0))</f>
        <v/>
      </c>
      <c r="L55" s="619" t="str">
        <f ca="1">IF(ISERROR(VLOOKUP($B55,'DTOC backsheet'!$D$5:$U$181,L$11,0)),"",VLOOKUP($B55,'DTOC backsheet'!$D$5:$U$181, L$11,0))</f>
        <v/>
      </c>
      <c r="M55" s="619" t="str">
        <f ca="1">IF(ISERROR(VLOOKUP($B55,'DTOC backsheet'!$D$5:$U$181,M$11,0)),"",VLOOKUP($B55,'DTOC backsheet'!$D$5:$U$181, M$11,0))</f>
        <v/>
      </c>
      <c r="N55" s="473" t="str">
        <f ca="1">IF(ISERROR(VLOOKUP($B55,'DTOC backsheet'!$D$5:$U$181,N$11,0)),"",VLOOKUP($B55,'DTOC backsheet'!$D$5:$U$181, N$11,0))</f>
        <v/>
      </c>
      <c r="O55" s="620" t="str">
        <f ca="1">IF(ISERROR(VLOOKUP($B55,'DTOC backsheet'!$D$5:$U$181,O$11,0)),"",VLOOKUP($B55,'DTOC backsheet'!$D$5:$U$181, O$11,0))</f>
        <v/>
      </c>
    </row>
    <row r="56" spans="1:15">
      <c r="A56" s="3">
        <v>41</v>
      </c>
      <c r="B56" s="201" t="str">
        <f t="shared" ca="1" si="0"/>
        <v/>
      </c>
      <c r="C56" s="202" t="str">
        <f ca="1">IFERROR(VLOOKUP($B56,'Org list'!$J$9:$K$637,2,0), "")</f>
        <v/>
      </c>
      <c r="D56" s="472" t="str">
        <f ca="1">IF(ISERROR(VLOOKUP($B56,'DTOC backsheet'!$D$5:$U$181,D$11,0)),"",VLOOKUP($B56,'DTOC backsheet'!$D$5:$U$181, D$11,0))</f>
        <v/>
      </c>
      <c r="E56" s="473" t="str">
        <f ca="1">IF(ISERROR(VLOOKUP($B56,'DTOC backsheet'!$D$5:$U$181,E$11,0)),"",VLOOKUP($B56,'DTOC backsheet'!$D$5:$U$181, E$11,0))</f>
        <v/>
      </c>
      <c r="F56" s="473" t="str">
        <f ca="1">IF(ISERROR(VLOOKUP($B56,'DTOC backsheet'!$D$5:$U$181,F$11,0)),"",VLOOKUP($B56,'DTOC backsheet'!$D$5:$U$181, F$11,0))</f>
        <v/>
      </c>
      <c r="G56" s="474" t="str">
        <f ca="1">IF(ISERROR(VLOOKUP($B56,'DTOC backsheet'!$D$5:$U$181,G$11,0)),"",VLOOKUP($B56,'DTOC backsheet'!$D$5:$U$181, G$11,0))</f>
        <v/>
      </c>
      <c r="H56" s="619" t="str">
        <f ca="1">IF(ISERROR(VLOOKUP($B56,'DTOC backsheet'!$D$188:$U$364,H$11,0)),"",VLOOKUP($B56,'DTOC backsheet'!$D$188:$U$364, H$11,0))</f>
        <v/>
      </c>
      <c r="I56" s="473" t="str">
        <f ca="1">IF(ISERROR(VLOOKUP($B56,'DTOC backsheet'!$D$188:$U$364,I$11,0)),"",VLOOKUP($B56,'DTOC backsheet'!$D$188:$U$364, I$11,0))</f>
        <v/>
      </c>
      <c r="J56" s="473" t="str">
        <f ca="1">IF(ISERROR(VLOOKUP($B56,'DTOC backsheet'!$D$188:$U$364,J$11,0)),"",VLOOKUP($B56,'DTOC backsheet'!$D$188:$U$364, J$11,0))</f>
        <v/>
      </c>
      <c r="K56" s="474" t="str">
        <f ca="1">IF(ISERROR(VLOOKUP($B56,'DTOC backsheet'!$D$188:$U$364,K$11,0)),"",VLOOKUP($B56,'DTOC backsheet'!$D$188:$U$364, K$11,0))</f>
        <v/>
      </c>
      <c r="L56" s="619" t="str">
        <f ca="1">IF(ISERROR(VLOOKUP($B56,'DTOC backsheet'!$D$5:$U$181,L$11,0)),"",VLOOKUP($B56,'DTOC backsheet'!$D$5:$U$181, L$11,0))</f>
        <v/>
      </c>
      <c r="M56" s="619" t="str">
        <f ca="1">IF(ISERROR(VLOOKUP($B56,'DTOC backsheet'!$D$5:$U$181,M$11,0)),"",VLOOKUP($B56,'DTOC backsheet'!$D$5:$U$181, M$11,0))</f>
        <v/>
      </c>
      <c r="N56" s="473" t="str">
        <f ca="1">IF(ISERROR(VLOOKUP($B56,'DTOC backsheet'!$D$5:$U$181,N$11,0)),"",VLOOKUP($B56,'DTOC backsheet'!$D$5:$U$181, N$11,0))</f>
        <v/>
      </c>
      <c r="O56" s="620" t="str">
        <f ca="1">IF(ISERROR(VLOOKUP($B56,'DTOC backsheet'!$D$5:$U$181,O$11,0)),"",VLOOKUP($B56,'DTOC backsheet'!$D$5:$U$181, O$11,0))</f>
        <v/>
      </c>
    </row>
    <row r="57" spans="1:15">
      <c r="A57" s="3">
        <v>42</v>
      </c>
      <c r="B57" s="201" t="str">
        <f t="shared" ca="1" si="0"/>
        <v/>
      </c>
      <c r="C57" s="202" t="str">
        <f ca="1">IFERROR(VLOOKUP($B57,'Org list'!$J$9:$K$637,2,0), "")</f>
        <v/>
      </c>
      <c r="D57" s="472" t="str">
        <f ca="1">IF(ISERROR(VLOOKUP($B57,'DTOC backsheet'!$D$5:$U$181,D$11,0)),"",VLOOKUP($B57,'DTOC backsheet'!$D$5:$U$181, D$11,0))</f>
        <v/>
      </c>
      <c r="E57" s="473" t="str">
        <f ca="1">IF(ISERROR(VLOOKUP($B57,'DTOC backsheet'!$D$5:$U$181,E$11,0)),"",VLOOKUP($B57,'DTOC backsheet'!$D$5:$U$181, E$11,0))</f>
        <v/>
      </c>
      <c r="F57" s="473" t="str">
        <f ca="1">IF(ISERROR(VLOOKUP($B57,'DTOC backsheet'!$D$5:$U$181,F$11,0)),"",VLOOKUP($B57,'DTOC backsheet'!$D$5:$U$181, F$11,0))</f>
        <v/>
      </c>
      <c r="G57" s="474" t="str">
        <f ca="1">IF(ISERROR(VLOOKUP($B57,'DTOC backsheet'!$D$5:$U$181,G$11,0)),"",VLOOKUP($B57,'DTOC backsheet'!$D$5:$U$181, G$11,0))</f>
        <v/>
      </c>
      <c r="H57" s="619" t="str">
        <f ca="1">IF(ISERROR(VLOOKUP($B57,'DTOC backsheet'!$D$188:$U$364,H$11,0)),"",VLOOKUP($B57,'DTOC backsheet'!$D$188:$U$364, H$11,0))</f>
        <v/>
      </c>
      <c r="I57" s="473" t="str">
        <f ca="1">IF(ISERROR(VLOOKUP($B57,'DTOC backsheet'!$D$188:$U$364,I$11,0)),"",VLOOKUP($B57,'DTOC backsheet'!$D$188:$U$364, I$11,0))</f>
        <v/>
      </c>
      <c r="J57" s="473" t="str">
        <f ca="1">IF(ISERROR(VLOOKUP($B57,'DTOC backsheet'!$D$188:$U$364,J$11,0)),"",VLOOKUP($B57,'DTOC backsheet'!$D$188:$U$364, J$11,0))</f>
        <v/>
      </c>
      <c r="K57" s="474" t="str">
        <f ca="1">IF(ISERROR(VLOOKUP($B57,'DTOC backsheet'!$D$188:$U$364,K$11,0)),"",VLOOKUP($B57,'DTOC backsheet'!$D$188:$U$364, K$11,0))</f>
        <v/>
      </c>
      <c r="L57" s="619" t="str">
        <f ca="1">IF(ISERROR(VLOOKUP($B57,'DTOC backsheet'!$D$5:$U$181,L$11,0)),"",VLOOKUP($B57,'DTOC backsheet'!$D$5:$U$181, L$11,0))</f>
        <v/>
      </c>
      <c r="M57" s="619" t="str">
        <f ca="1">IF(ISERROR(VLOOKUP($B57,'DTOC backsheet'!$D$5:$U$181,M$11,0)),"",VLOOKUP($B57,'DTOC backsheet'!$D$5:$U$181, M$11,0))</f>
        <v/>
      </c>
      <c r="N57" s="473" t="str">
        <f ca="1">IF(ISERROR(VLOOKUP($B57,'DTOC backsheet'!$D$5:$U$181,N$11,0)),"",VLOOKUP($B57,'DTOC backsheet'!$D$5:$U$181, N$11,0))</f>
        <v/>
      </c>
      <c r="O57" s="620" t="str">
        <f ca="1">IF(ISERROR(VLOOKUP($B57,'DTOC backsheet'!$D$5:$U$181,O$11,0)),"",VLOOKUP($B57,'DTOC backsheet'!$D$5:$U$181, O$11,0))</f>
        <v/>
      </c>
    </row>
    <row r="58" spans="1:15">
      <c r="A58" s="3">
        <v>43</v>
      </c>
      <c r="B58" s="201" t="str">
        <f t="shared" ca="1" si="0"/>
        <v/>
      </c>
      <c r="C58" s="202" t="str">
        <f ca="1">IFERROR(VLOOKUP($B58,'Org list'!$J$9:$K$637,2,0), "")</f>
        <v/>
      </c>
      <c r="D58" s="472" t="str">
        <f ca="1">IF(ISERROR(VLOOKUP($B58,'DTOC backsheet'!$D$5:$U$181,D$11,0)),"",VLOOKUP($B58,'DTOC backsheet'!$D$5:$U$181, D$11,0))</f>
        <v/>
      </c>
      <c r="E58" s="473" t="str">
        <f ca="1">IF(ISERROR(VLOOKUP($B58,'DTOC backsheet'!$D$5:$U$181,E$11,0)),"",VLOOKUP($B58,'DTOC backsheet'!$D$5:$U$181, E$11,0))</f>
        <v/>
      </c>
      <c r="F58" s="473" t="str">
        <f ca="1">IF(ISERROR(VLOOKUP($B58,'DTOC backsheet'!$D$5:$U$181,F$11,0)),"",VLOOKUP($B58,'DTOC backsheet'!$D$5:$U$181, F$11,0))</f>
        <v/>
      </c>
      <c r="G58" s="474" t="str">
        <f ca="1">IF(ISERROR(VLOOKUP($B58,'DTOC backsheet'!$D$5:$U$181,G$11,0)),"",VLOOKUP($B58,'DTOC backsheet'!$D$5:$U$181, G$11,0))</f>
        <v/>
      </c>
      <c r="H58" s="619" t="str">
        <f ca="1">IF(ISERROR(VLOOKUP($B58,'DTOC backsheet'!$D$188:$U$364,H$11,0)),"",VLOOKUP($B58,'DTOC backsheet'!$D$188:$U$364, H$11,0))</f>
        <v/>
      </c>
      <c r="I58" s="473" t="str">
        <f ca="1">IF(ISERROR(VLOOKUP($B58,'DTOC backsheet'!$D$188:$U$364,I$11,0)),"",VLOOKUP($B58,'DTOC backsheet'!$D$188:$U$364, I$11,0))</f>
        <v/>
      </c>
      <c r="J58" s="473" t="str">
        <f ca="1">IF(ISERROR(VLOOKUP($B58,'DTOC backsheet'!$D$188:$U$364,J$11,0)),"",VLOOKUP($B58,'DTOC backsheet'!$D$188:$U$364, J$11,0))</f>
        <v/>
      </c>
      <c r="K58" s="474" t="str">
        <f ca="1">IF(ISERROR(VLOOKUP($B58,'DTOC backsheet'!$D$188:$U$364,K$11,0)),"",VLOOKUP($B58,'DTOC backsheet'!$D$188:$U$364, K$11,0))</f>
        <v/>
      </c>
      <c r="L58" s="619" t="str">
        <f ca="1">IF(ISERROR(VLOOKUP($B58,'DTOC backsheet'!$D$5:$U$181,L$11,0)),"",VLOOKUP($B58,'DTOC backsheet'!$D$5:$U$181, L$11,0))</f>
        <v/>
      </c>
      <c r="M58" s="619" t="str">
        <f ca="1">IF(ISERROR(VLOOKUP($B58,'DTOC backsheet'!$D$5:$U$181,M$11,0)),"",VLOOKUP($B58,'DTOC backsheet'!$D$5:$U$181, M$11,0))</f>
        <v/>
      </c>
      <c r="N58" s="473" t="str">
        <f ca="1">IF(ISERROR(VLOOKUP($B58,'DTOC backsheet'!$D$5:$U$181,N$11,0)),"",VLOOKUP($B58,'DTOC backsheet'!$D$5:$U$181, N$11,0))</f>
        <v/>
      </c>
      <c r="O58" s="620" t="str">
        <f ca="1">IF(ISERROR(VLOOKUP($B58,'DTOC backsheet'!$D$5:$U$181,O$11,0)),"",VLOOKUP($B58,'DTOC backsheet'!$D$5:$U$181, O$11,0))</f>
        <v/>
      </c>
    </row>
    <row r="59" spans="1:15">
      <c r="A59" s="3">
        <v>44</v>
      </c>
      <c r="B59" s="201" t="str">
        <f t="shared" ca="1" si="0"/>
        <v/>
      </c>
      <c r="C59" s="202" t="str">
        <f ca="1">IFERROR(VLOOKUP($B59,'Org list'!$J$9:$K$637,2,0), "")</f>
        <v/>
      </c>
      <c r="D59" s="472" t="str">
        <f ca="1">IF(ISERROR(VLOOKUP($B59,'DTOC backsheet'!$D$5:$U$181,D$11,0)),"",VLOOKUP($B59,'DTOC backsheet'!$D$5:$U$181, D$11,0))</f>
        <v/>
      </c>
      <c r="E59" s="473" t="str">
        <f ca="1">IF(ISERROR(VLOOKUP($B59,'DTOC backsheet'!$D$5:$U$181,E$11,0)),"",VLOOKUP($B59,'DTOC backsheet'!$D$5:$U$181, E$11,0))</f>
        <v/>
      </c>
      <c r="F59" s="473" t="str">
        <f ca="1">IF(ISERROR(VLOOKUP($B59,'DTOC backsheet'!$D$5:$U$181,F$11,0)),"",VLOOKUP($B59,'DTOC backsheet'!$D$5:$U$181, F$11,0))</f>
        <v/>
      </c>
      <c r="G59" s="474" t="str">
        <f ca="1">IF(ISERROR(VLOOKUP($B59,'DTOC backsheet'!$D$5:$U$181,G$11,0)),"",VLOOKUP($B59,'DTOC backsheet'!$D$5:$U$181, G$11,0))</f>
        <v/>
      </c>
      <c r="H59" s="619" t="str">
        <f ca="1">IF(ISERROR(VLOOKUP($B59,'DTOC backsheet'!$D$188:$U$364,H$11,0)),"",VLOOKUP($B59,'DTOC backsheet'!$D$188:$U$364, H$11,0))</f>
        <v/>
      </c>
      <c r="I59" s="473" t="str">
        <f ca="1">IF(ISERROR(VLOOKUP($B59,'DTOC backsheet'!$D$188:$U$364,I$11,0)),"",VLOOKUP($B59,'DTOC backsheet'!$D$188:$U$364, I$11,0))</f>
        <v/>
      </c>
      <c r="J59" s="473" t="str">
        <f ca="1">IF(ISERROR(VLOOKUP($B59,'DTOC backsheet'!$D$188:$U$364,J$11,0)),"",VLOOKUP($B59,'DTOC backsheet'!$D$188:$U$364, J$11,0))</f>
        <v/>
      </c>
      <c r="K59" s="474" t="str">
        <f ca="1">IF(ISERROR(VLOOKUP($B59,'DTOC backsheet'!$D$188:$U$364,K$11,0)),"",VLOOKUP($B59,'DTOC backsheet'!$D$188:$U$364, K$11,0))</f>
        <v/>
      </c>
      <c r="L59" s="619" t="str">
        <f ca="1">IF(ISERROR(VLOOKUP($B59,'DTOC backsheet'!$D$5:$U$181,L$11,0)),"",VLOOKUP($B59,'DTOC backsheet'!$D$5:$U$181, L$11,0))</f>
        <v/>
      </c>
      <c r="M59" s="619" t="str">
        <f ca="1">IF(ISERROR(VLOOKUP($B59,'DTOC backsheet'!$D$5:$U$181,M$11,0)),"",VLOOKUP($B59,'DTOC backsheet'!$D$5:$U$181, M$11,0))</f>
        <v/>
      </c>
      <c r="N59" s="473" t="str">
        <f ca="1">IF(ISERROR(VLOOKUP($B59,'DTOC backsheet'!$D$5:$U$181,N$11,0)),"",VLOOKUP($B59,'DTOC backsheet'!$D$5:$U$181, N$11,0))</f>
        <v/>
      </c>
      <c r="O59" s="620" t="str">
        <f ca="1">IF(ISERROR(VLOOKUP($B59,'DTOC backsheet'!$D$5:$U$181,O$11,0)),"",VLOOKUP($B59,'DTOC backsheet'!$D$5:$U$181, O$11,0))</f>
        <v/>
      </c>
    </row>
    <row r="60" spans="1:15">
      <c r="A60" s="3">
        <v>45</v>
      </c>
      <c r="B60" s="201" t="str">
        <f t="shared" ca="1" si="0"/>
        <v/>
      </c>
      <c r="C60" s="202" t="str">
        <f ca="1">IFERROR(VLOOKUP($B60,'Org list'!$J$9:$K$637,2,0), "")</f>
        <v/>
      </c>
      <c r="D60" s="472" t="str">
        <f ca="1">IF(ISERROR(VLOOKUP($B60,'DTOC backsheet'!$D$5:$U$181,D$11,0)),"",VLOOKUP($B60,'DTOC backsheet'!$D$5:$U$181, D$11,0))</f>
        <v/>
      </c>
      <c r="E60" s="473" t="str">
        <f ca="1">IF(ISERROR(VLOOKUP($B60,'DTOC backsheet'!$D$5:$U$181,E$11,0)),"",VLOOKUP($B60,'DTOC backsheet'!$D$5:$U$181, E$11,0))</f>
        <v/>
      </c>
      <c r="F60" s="473" t="str">
        <f ca="1">IF(ISERROR(VLOOKUP($B60,'DTOC backsheet'!$D$5:$U$181,F$11,0)),"",VLOOKUP($B60,'DTOC backsheet'!$D$5:$U$181, F$11,0))</f>
        <v/>
      </c>
      <c r="G60" s="474" t="str">
        <f ca="1">IF(ISERROR(VLOOKUP($B60,'DTOC backsheet'!$D$5:$U$181,G$11,0)),"",VLOOKUP($B60,'DTOC backsheet'!$D$5:$U$181, G$11,0))</f>
        <v/>
      </c>
      <c r="H60" s="619" t="str">
        <f ca="1">IF(ISERROR(VLOOKUP($B60,'DTOC backsheet'!$D$188:$U$364,H$11,0)),"",VLOOKUP($B60,'DTOC backsheet'!$D$188:$U$364, H$11,0))</f>
        <v/>
      </c>
      <c r="I60" s="473" t="str">
        <f ca="1">IF(ISERROR(VLOOKUP($B60,'DTOC backsheet'!$D$188:$U$364,I$11,0)),"",VLOOKUP($B60,'DTOC backsheet'!$D$188:$U$364, I$11,0))</f>
        <v/>
      </c>
      <c r="J60" s="473" t="str">
        <f ca="1">IF(ISERROR(VLOOKUP($B60,'DTOC backsheet'!$D$188:$U$364,J$11,0)),"",VLOOKUP($B60,'DTOC backsheet'!$D$188:$U$364, J$11,0))</f>
        <v/>
      </c>
      <c r="K60" s="474" t="str">
        <f ca="1">IF(ISERROR(VLOOKUP($B60,'DTOC backsheet'!$D$188:$U$364,K$11,0)),"",VLOOKUP($B60,'DTOC backsheet'!$D$188:$U$364, K$11,0))</f>
        <v/>
      </c>
      <c r="L60" s="619" t="str">
        <f ca="1">IF(ISERROR(VLOOKUP($B60,'DTOC backsheet'!$D$5:$U$181,L$11,0)),"",VLOOKUP($B60,'DTOC backsheet'!$D$5:$U$181, L$11,0))</f>
        <v/>
      </c>
      <c r="M60" s="619" t="str">
        <f ca="1">IF(ISERROR(VLOOKUP($B60,'DTOC backsheet'!$D$5:$U$181,M$11,0)),"",VLOOKUP($B60,'DTOC backsheet'!$D$5:$U$181, M$11,0))</f>
        <v/>
      </c>
      <c r="N60" s="473" t="str">
        <f ca="1">IF(ISERROR(VLOOKUP($B60,'DTOC backsheet'!$D$5:$U$181,N$11,0)),"",VLOOKUP($B60,'DTOC backsheet'!$D$5:$U$181, N$11,0))</f>
        <v/>
      </c>
      <c r="O60" s="620" t="str">
        <f ca="1">IF(ISERROR(VLOOKUP($B60,'DTOC backsheet'!$D$5:$U$181,O$11,0)),"",VLOOKUP($B60,'DTOC backsheet'!$D$5:$U$181, O$11,0))</f>
        <v/>
      </c>
    </row>
    <row r="61" spans="1:15">
      <c r="A61" s="3">
        <v>46</v>
      </c>
      <c r="B61" s="201" t="str">
        <f t="shared" ca="1" si="0"/>
        <v/>
      </c>
      <c r="C61" s="202" t="str">
        <f ca="1">IFERROR(VLOOKUP($B61,'Org list'!$J$9:$K$637,2,0), "")</f>
        <v/>
      </c>
      <c r="D61" s="472" t="str">
        <f ca="1">IF(ISERROR(VLOOKUP($B61,'DTOC backsheet'!$D$5:$U$181,D$11,0)),"",VLOOKUP($B61,'DTOC backsheet'!$D$5:$U$181, D$11,0))</f>
        <v/>
      </c>
      <c r="E61" s="473" t="str">
        <f ca="1">IF(ISERROR(VLOOKUP($B61,'DTOC backsheet'!$D$5:$U$181,E$11,0)),"",VLOOKUP($B61,'DTOC backsheet'!$D$5:$U$181, E$11,0))</f>
        <v/>
      </c>
      <c r="F61" s="473" t="str">
        <f ca="1">IF(ISERROR(VLOOKUP($B61,'DTOC backsheet'!$D$5:$U$181,F$11,0)),"",VLOOKUP($B61,'DTOC backsheet'!$D$5:$U$181, F$11,0))</f>
        <v/>
      </c>
      <c r="G61" s="474" t="str">
        <f ca="1">IF(ISERROR(VLOOKUP($B61,'DTOC backsheet'!$D$5:$U$181,G$11,0)),"",VLOOKUP($B61,'DTOC backsheet'!$D$5:$U$181, G$11,0))</f>
        <v/>
      </c>
      <c r="H61" s="619" t="str">
        <f ca="1">IF(ISERROR(VLOOKUP($B61,'DTOC backsheet'!$D$188:$U$364,H$11,0)),"",VLOOKUP($B61,'DTOC backsheet'!$D$188:$U$364, H$11,0))</f>
        <v/>
      </c>
      <c r="I61" s="473" t="str">
        <f ca="1">IF(ISERROR(VLOOKUP($B61,'DTOC backsheet'!$D$188:$U$364,I$11,0)),"",VLOOKUP($B61,'DTOC backsheet'!$D$188:$U$364, I$11,0))</f>
        <v/>
      </c>
      <c r="J61" s="473" t="str">
        <f ca="1">IF(ISERROR(VLOOKUP($B61,'DTOC backsheet'!$D$188:$U$364,J$11,0)),"",VLOOKUP($B61,'DTOC backsheet'!$D$188:$U$364, J$11,0))</f>
        <v/>
      </c>
      <c r="K61" s="474" t="str">
        <f ca="1">IF(ISERROR(VLOOKUP($B61,'DTOC backsheet'!$D$188:$U$364,K$11,0)),"",VLOOKUP($B61,'DTOC backsheet'!$D$188:$U$364, K$11,0))</f>
        <v/>
      </c>
      <c r="L61" s="619" t="str">
        <f ca="1">IF(ISERROR(VLOOKUP($B61,'DTOC backsheet'!$D$5:$U$181,L$11,0)),"",VLOOKUP($B61,'DTOC backsheet'!$D$5:$U$181, L$11,0))</f>
        <v/>
      </c>
      <c r="M61" s="619" t="str">
        <f ca="1">IF(ISERROR(VLOOKUP($B61,'DTOC backsheet'!$D$5:$U$181,M$11,0)),"",VLOOKUP($B61,'DTOC backsheet'!$D$5:$U$181, M$11,0))</f>
        <v/>
      </c>
      <c r="N61" s="473" t="str">
        <f ca="1">IF(ISERROR(VLOOKUP($B61,'DTOC backsheet'!$D$5:$U$181,N$11,0)),"",VLOOKUP($B61,'DTOC backsheet'!$D$5:$U$181, N$11,0))</f>
        <v/>
      </c>
      <c r="O61" s="620" t="str">
        <f ca="1">IF(ISERROR(VLOOKUP($B61,'DTOC backsheet'!$D$5:$U$181,O$11,0)),"",VLOOKUP($B61,'DTOC backsheet'!$D$5:$U$181, O$11,0))</f>
        <v/>
      </c>
    </row>
    <row r="62" spans="1:15">
      <c r="A62" s="3">
        <v>47</v>
      </c>
      <c r="B62" s="201" t="str">
        <f t="shared" ca="1" si="0"/>
        <v/>
      </c>
      <c r="C62" s="202" t="str">
        <f ca="1">IFERROR(VLOOKUP($B62,'Org list'!$J$9:$K$637,2,0), "")</f>
        <v/>
      </c>
      <c r="D62" s="472" t="str">
        <f ca="1">IF(ISERROR(VLOOKUP($B62,'DTOC backsheet'!$D$5:$U$181,D$11,0)),"",VLOOKUP($B62,'DTOC backsheet'!$D$5:$U$181, D$11,0))</f>
        <v/>
      </c>
      <c r="E62" s="473" t="str">
        <f ca="1">IF(ISERROR(VLOOKUP($B62,'DTOC backsheet'!$D$5:$U$181,E$11,0)),"",VLOOKUP($B62,'DTOC backsheet'!$D$5:$U$181, E$11,0))</f>
        <v/>
      </c>
      <c r="F62" s="473" t="str">
        <f ca="1">IF(ISERROR(VLOOKUP($B62,'DTOC backsheet'!$D$5:$U$181,F$11,0)),"",VLOOKUP($B62,'DTOC backsheet'!$D$5:$U$181, F$11,0))</f>
        <v/>
      </c>
      <c r="G62" s="474" t="str">
        <f ca="1">IF(ISERROR(VLOOKUP($B62,'DTOC backsheet'!$D$5:$U$181,G$11,0)),"",VLOOKUP($B62,'DTOC backsheet'!$D$5:$U$181, G$11,0))</f>
        <v/>
      </c>
      <c r="H62" s="619" t="str">
        <f ca="1">IF(ISERROR(VLOOKUP($B62,'DTOC backsheet'!$D$188:$U$364,H$11,0)),"",VLOOKUP($B62,'DTOC backsheet'!$D$188:$U$364, H$11,0))</f>
        <v/>
      </c>
      <c r="I62" s="473" t="str">
        <f ca="1">IF(ISERROR(VLOOKUP($B62,'DTOC backsheet'!$D$188:$U$364,I$11,0)),"",VLOOKUP($B62,'DTOC backsheet'!$D$188:$U$364, I$11,0))</f>
        <v/>
      </c>
      <c r="J62" s="473" t="str">
        <f ca="1">IF(ISERROR(VLOOKUP($B62,'DTOC backsheet'!$D$188:$U$364,J$11,0)),"",VLOOKUP($B62,'DTOC backsheet'!$D$188:$U$364, J$11,0))</f>
        <v/>
      </c>
      <c r="K62" s="474" t="str">
        <f ca="1">IF(ISERROR(VLOOKUP($B62,'DTOC backsheet'!$D$188:$U$364,K$11,0)),"",VLOOKUP($B62,'DTOC backsheet'!$D$188:$U$364, K$11,0))</f>
        <v/>
      </c>
      <c r="L62" s="619" t="str">
        <f ca="1">IF(ISERROR(VLOOKUP($B62,'DTOC backsheet'!$D$5:$U$181,L$11,0)),"",VLOOKUP($B62,'DTOC backsheet'!$D$5:$U$181, L$11,0))</f>
        <v/>
      </c>
      <c r="M62" s="619" t="str">
        <f ca="1">IF(ISERROR(VLOOKUP($B62,'DTOC backsheet'!$D$5:$U$181,M$11,0)),"",VLOOKUP($B62,'DTOC backsheet'!$D$5:$U$181, M$11,0))</f>
        <v/>
      </c>
      <c r="N62" s="473" t="str">
        <f ca="1">IF(ISERROR(VLOOKUP($B62,'DTOC backsheet'!$D$5:$U$181,N$11,0)),"",VLOOKUP($B62,'DTOC backsheet'!$D$5:$U$181, N$11,0))</f>
        <v/>
      </c>
      <c r="O62" s="620" t="str">
        <f ca="1">IF(ISERROR(VLOOKUP($B62,'DTOC backsheet'!$D$5:$U$181,O$11,0)),"",VLOOKUP($B62,'DTOC backsheet'!$D$5:$U$181, O$11,0))</f>
        <v/>
      </c>
    </row>
    <row r="63" spans="1:15">
      <c r="A63" s="3">
        <v>48</v>
      </c>
      <c r="B63" s="201" t="str">
        <f t="shared" ca="1" si="0"/>
        <v/>
      </c>
      <c r="C63" s="202" t="str">
        <f ca="1">IFERROR(VLOOKUP($B63,'Org list'!$J$9:$K$637,2,0), "")</f>
        <v/>
      </c>
      <c r="D63" s="472" t="str">
        <f ca="1">IF(ISERROR(VLOOKUP($B63,'DTOC backsheet'!$D$5:$U$181,D$11,0)),"",VLOOKUP($B63,'DTOC backsheet'!$D$5:$U$181, D$11,0))</f>
        <v/>
      </c>
      <c r="E63" s="473" t="str">
        <f ca="1">IF(ISERROR(VLOOKUP($B63,'DTOC backsheet'!$D$5:$U$181,E$11,0)),"",VLOOKUP($B63,'DTOC backsheet'!$D$5:$U$181, E$11,0))</f>
        <v/>
      </c>
      <c r="F63" s="473" t="str">
        <f ca="1">IF(ISERROR(VLOOKUP($B63,'DTOC backsheet'!$D$5:$U$181,F$11,0)),"",VLOOKUP($B63,'DTOC backsheet'!$D$5:$U$181, F$11,0))</f>
        <v/>
      </c>
      <c r="G63" s="474" t="str">
        <f ca="1">IF(ISERROR(VLOOKUP($B63,'DTOC backsheet'!$D$5:$U$181,G$11,0)),"",VLOOKUP($B63,'DTOC backsheet'!$D$5:$U$181, G$11,0))</f>
        <v/>
      </c>
      <c r="H63" s="619" t="str">
        <f ca="1">IF(ISERROR(VLOOKUP($B63,'DTOC backsheet'!$D$188:$U$364,H$11,0)),"",VLOOKUP($B63,'DTOC backsheet'!$D$188:$U$364, H$11,0))</f>
        <v/>
      </c>
      <c r="I63" s="473" t="str">
        <f ca="1">IF(ISERROR(VLOOKUP($B63,'DTOC backsheet'!$D$188:$U$364,I$11,0)),"",VLOOKUP($B63,'DTOC backsheet'!$D$188:$U$364, I$11,0))</f>
        <v/>
      </c>
      <c r="J63" s="473" t="str">
        <f ca="1">IF(ISERROR(VLOOKUP($B63,'DTOC backsheet'!$D$188:$U$364,J$11,0)),"",VLOOKUP($B63,'DTOC backsheet'!$D$188:$U$364, J$11,0))</f>
        <v/>
      </c>
      <c r="K63" s="474" t="str">
        <f ca="1">IF(ISERROR(VLOOKUP($B63,'DTOC backsheet'!$D$188:$U$364,K$11,0)),"",VLOOKUP($B63,'DTOC backsheet'!$D$188:$U$364, K$11,0))</f>
        <v/>
      </c>
      <c r="L63" s="619" t="str">
        <f ca="1">IF(ISERROR(VLOOKUP($B63,'DTOC backsheet'!$D$5:$U$181,L$11,0)),"",VLOOKUP($B63,'DTOC backsheet'!$D$5:$U$181, L$11,0))</f>
        <v/>
      </c>
      <c r="M63" s="619" t="str">
        <f ca="1">IF(ISERROR(VLOOKUP($B63,'DTOC backsheet'!$D$5:$U$181,M$11,0)),"",VLOOKUP($B63,'DTOC backsheet'!$D$5:$U$181, M$11,0))</f>
        <v/>
      </c>
      <c r="N63" s="473" t="str">
        <f ca="1">IF(ISERROR(VLOOKUP($B63,'DTOC backsheet'!$D$5:$U$181,N$11,0)),"",VLOOKUP($B63,'DTOC backsheet'!$D$5:$U$181, N$11,0))</f>
        <v/>
      </c>
      <c r="O63" s="620" t="str">
        <f ca="1">IF(ISERROR(VLOOKUP($B63,'DTOC backsheet'!$D$5:$U$181,O$11,0)),"",VLOOKUP($B63,'DTOC backsheet'!$D$5:$U$181, O$11,0))</f>
        <v/>
      </c>
    </row>
    <row r="64" spans="1:15">
      <c r="A64" s="3">
        <v>49</v>
      </c>
      <c r="B64" s="201" t="str">
        <f t="shared" ca="1" si="0"/>
        <v/>
      </c>
      <c r="C64" s="202" t="str">
        <f ca="1">IFERROR(VLOOKUP($B64,'Org list'!$J$9:$K$637,2,0), "")</f>
        <v/>
      </c>
      <c r="D64" s="472" t="str">
        <f ca="1">IF(ISERROR(VLOOKUP($B64,'DTOC backsheet'!$D$5:$U$181,D$11,0)),"",VLOOKUP($B64,'DTOC backsheet'!$D$5:$U$181, D$11,0))</f>
        <v/>
      </c>
      <c r="E64" s="473" t="str">
        <f ca="1">IF(ISERROR(VLOOKUP($B64,'DTOC backsheet'!$D$5:$U$181,E$11,0)),"",VLOOKUP($B64,'DTOC backsheet'!$D$5:$U$181, E$11,0))</f>
        <v/>
      </c>
      <c r="F64" s="473" t="str">
        <f ca="1">IF(ISERROR(VLOOKUP($B64,'DTOC backsheet'!$D$5:$U$181,F$11,0)),"",VLOOKUP($B64,'DTOC backsheet'!$D$5:$U$181, F$11,0))</f>
        <v/>
      </c>
      <c r="G64" s="474" t="str">
        <f ca="1">IF(ISERROR(VLOOKUP($B64,'DTOC backsheet'!$D$5:$U$181,G$11,0)),"",VLOOKUP($B64,'DTOC backsheet'!$D$5:$U$181, G$11,0))</f>
        <v/>
      </c>
      <c r="H64" s="619" t="str">
        <f ca="1">IF(ISERROR(VLOOKUP($B64,'DTOC backsheet'!$D$188:$U$364,H$11,0)),"",VLOOKUP($B64,'DTOC backsheet'!$D$188:$U$364, H$11,0))</f>
        <v/>
      </c>
      <c r="I64" s="473" t="str">
        <f ca="1">IF(ISERROR(VLOOKUP($B64,'DTOC backsheet'!$D$188:$U$364,I$11,0)),"",VLOOKUP($B64,'DTOC backsheet'!$D$188:$U$364, I$11,0))</f>
        <v/>
      </c>
      <c r="J64" s="473" t="str">
        <f ca="1">IF(ISERROR(VLOOKUP($B64,'DTOC backsheet'!$D$188:$U$364,J$11,0)),"",VLOOKUP($B64,'DTOC backsheet'!$D$188:$U$364, J$11,0))</f>
        <v/>
      </c>
      <c r="K64" s="474" t="str">
        <f ca="1">IF(ISERROR(VLOOKUP($B64,'DTOC backsheet'!$D$188:$U$364,K$11,0)),"",VLOOKUP($B64,'DTOC backsheet'!$D$188:$U$364, K$11,0))</f>
        <v/>
      </c>
      <c r="L64" s="619" t="str">
        <f ca="1">IF(ISERROR(VLOOKUP($B64,'DTOC backsheet'!$D$5:$U$181,L$11,0)),"",VLOOKUP($B64,'DTOC backsheet'!$D$5:$U$181, L$11,0))</f>
        <v/>
      </c>
      <c r="M64" s="619" t="str">
        <f ca="1">IF(ISERROR(VLOOKUP($B64,'DTOC backsheet'!$D$5:$U$181,M$11,0)),"",VLOOKUP($B64,'DTOC backsheet'!$D$5:$U$181, M$11,0))</f>
        <v/>
      </c>
      <c r="N64" s="473" t="str">
        <f ca="1">IF(ISERROR(VLOOKUP($B64,'DTOC backsheet'!$D$5:$U$181,N$11,0)),"",VLOOKUP($B64,'DTOC backsheet'!$D$5:$U$181, N$11,0))</f>
        <v/>
      </c>
      <c r="O64" s="620" t="str">
        <f ca="1">IF(ISERROR(VLOOKUP($B64,'DTOC backsheet'!$D$5:$U$181,O$11,0)),"",VLOOKUP($B64,'DTOC backsheet'!$D$5:$U$181, O$11,0))</f>
        <v/>
      </c>
    </row>
    <row r="65" spans="1:15">
      <c r="A65" s="3">
        <v>50</v>
      </c>
      <c r="B65" s="201" t="str">
        <f t="shared" ca="1" si="0"/>
        <v/>
      </c>
      <c r="C65" s="202" t="str">
        <f ca="1">IFERROR(VLOOKUP($B65,'Org list'!$J$9:$K$637,2,0), "")</f>
        <v/>
      </c>
      <c r="D65" s="472" t="str">
        <f ca="1">IF(ISERROR(VLOOKUP($B65,'DTOC backsheet'!$D$5:$U$181,D$11,0)),"",VLOOKUP($B65,'DTOC backsheet'!$D$5:$U$181, D$11,0))</f>
        <v/>
      </c>
      <c r="E65" s="473" t="str">
        <f ca="1">IF(ISERROR(VLOOKUP($B65,'DTOC backsheet'!$D$5:$U$181,E$11,0)),"",VLOOKUP($B65,'DTOC backsheet'!$D$5:$U$181, E$11,0))</f>
        <v/>
      </c>
      <c r="F65" s="473" t="str">
        <f ca="1">IF(ISERROR(VLOOKUP($B65,'DTOC backsheet'!$D$5:$U$181,F$11,0)),"",VLOOKUP($B65,'DTOC backsheet'!$D$5:$U$181, F$11,0))</f>
        <v/>
      </c>
      <c r="G65" s="474" t="str">
        <f ca="1">IF(ISERROR(VLOOKUP($B65,'DTOC backsheet'!$D$5:$U$181,G$11,0)),"",VLOOKUP($B65,'DTOC backsheet'!$D$5:$U$181, G$11,0))</f>
        <v/>
      </c>
      <c r="H65" s="619" t="str">
        <f ca="1">IF(ISERROR(VLOOKUP($B65,'DTOC backsheet'!$D$188:$U$364,H$11,0)),"",VLOOKUP($B65,'DTOC backsheet'!$D$188:$U$364, H$11,0))</f>
        <v/>
      </c>
      <c r="I65" s="473" t="str">
        <f ca="1">IF(ISERROR(VLOOKUP($B65,'DTOC backsheet'!$D$188:$U$364,I$11,0)),"",VLOOKUP($B65,'DTOC backsheet'!$D$188:$U$364, I$11,0))</f>
        <v/>
      </c>
      <c r="J65" s="473" t="str">
        <f ca="1">IF(ISERROR(VLOOKUP($B65,'DTOC backsheet'!$D$188:$U$364,J$11,0)),"",VLOOKUP($B65,'DTOC backsheet'!$D$188:$U$364, J$11,0))</f>
        <v/>
      </c>
      <c r="K65" s="474" t="str">
        <f ca="1">IF(ISERROR(VLOOKUP($B65,'DTOC backsheet'!$D$188:$U$364,K$11,0)),"",VLOOKUP($B65,'DTOC backsheet'!$D$188:$U$364, K$11,0))</f>
        <v/>
      </c>
      <c r="L65" s="619" t="str">
        <f ca="1">IF(ISERROR(VLOOKUP($B65,'DTOC backsheet'!$D$5:$U$181,L$11,0)),"",VLOOKUP($B65,'DTOC backsheet'!$D$5:$U$181, L$11,0))</f>
        <v/>
      </c>
      <c r="M65" s="619" t="str">
        <f ca="1">IF(ISERROR(VLOOKUP($B65,'DTOC backsheet'!$D$5:$U$181,M$11,0)),"",VLOOKUP($B65,'DTOC backsheet'!$D$5:$U$181, M$11,0))</f>
        <v/>
      </c>
      <c r="N65" s="473" t="str">
        <f ca="1">IF(ISERROR(VLOOKUP($B65,'DTOC backsheet'!$D$5:$U$181,N$11,0)),"",VLOOKUP($B65,'DTOC backsheet'!$D$5:$U$181, N$11,0))</f>
        <v/>
      </c>
      <c r="O65" s="620" t="str">
        <f ca="1">IF(ISERROR(VLOOKUP($B65,'DTOC backsheet'!$D$5:$U$181,O$11,0)),"",VLOOKUP($B65,'DTOC backsheet'!$D$5:$U$181, O$11,0))</f>
        <v/>
      </c>
    </row>
    <row r="66" spans="1:15">
      <c r="A66" s="3">
        <v>51</v>
      </c>
      <c r="B66" s="201" t="str">
        <f t="shared" ca="1" si="0"/>
        <v/>
      </c>
      <c r="C66" s="202" t="str">
        <f ca="1">IFERROR(VLOOKUP($B66,'Org list'!$J$9:$K$637,2,0), "")</f>
        <v/>
      </c>
      <c r="D66" s="472" t="str">
        <f ca="1">IF(ISERROR(VLOOKUP($B66,'DTOC backsheet'!$D$5:$U$181,D$11,0)),"",VLOOKUP($B66,'DTOC backsheet'!$D$5:$U$181, D$11,0))</f>
        <v/>
      </c>
      <c r="E66" s="473" t="str">
        <f ca="1">IF(ISERROR(VLOOKUP($B66,'DTOC backsheet'!$D$5:$U$181,E$11,0)),"",VLOOKUP($B66,'DTOC backsheet'!$D$5:$U$181, E$11,0))</f>
        <v/>
      </c>
      <c r="F66" s="473" t="str">
        <f ca="1">IF(ISERROR(VLOOKUP($B66,'DTOC backsheet'!$D$5:$U$181,F$11,0)),"",VLOOKUP($B66,'DTOC backsheet'!$D$5:$U$181, F$11,0))</f>
        <v/>
      </c>
      <c r="G66" s="474" t="str">
        <f ca="1">IF(ISERROR(VLOOKUP($B66,'DTOC backsheet'!$D$5:$U$181,G$11,0)),"",VLOOKUP($B66,'DTOC backsheet'!$D$5:$U$181, G$11,0))</f>
        <v/>
      </c>
      <c r="H66" s="619" t="str">
        <f ca="1">IF(ISERROR(VLOOKUP($B66,'DTOC backsheet'!$D$188:$U$364,H$11,0)),"",VLOOKUP($B66,'DTOC backsheet'!$D$188:$U$364, H$11,0))</f>
        <v/>
      </c>
      <c r="I66" s="473" t="str">
        <f ca="1">IF(ISERROR(VLOOKUP($B66,'DTOC backsheet'!$D$188:$U$364,I$11,0)),"",VLOOKUP($B66,'DTOC backsheet'!$D$188:$U$364, I$11,0))</f>
        <v/>
      </c>
      <c r="J66" s="473" t="str">
        <f ca="1">IF(ISERROR(VLOOKUP($B66,'DTOC backsheet'!$D$188:$U$364,J$11,0)),"",VLOOKUP($B66,'DTOC backsheet'!$D$188:$U$364, J$11,0))</f>
        <v/>
      </c>
      <c r="K66" s="474" t="str">
        <f ca="1">IF(ISERROR(VLOOKUP($B66,'DTOC backsheet'!$D$188:$U$364,K$11,0)),"",VLOOKUP($B66,'DTOC backsheet'!$D$188:$U$364, K$11,0))</f>
        <v/>
      </c>
      <c r="L66" s="619" t="str">
        <f ca="1">IF(ISERROR(VLOOKUP($B66,'DTOC backsheet'!$D$5:$U$181,L$11,0)),"",VLOOKUP($B66,'DTOC backsheet'!$D$5:$U$181, L$11,0))</f>
        <v/>
      </c>
      <c r="M66" s="619" t="str">
        <f ca="1">IF(ISERROR(VLOOKUP($B66,'DTOC backsheet'!$D$5:$U$181,M$11,0)),"",VLOOKUP($B66,'DTOC backsheet'!$D$5:$U$181, M$11,0))</f>
        <v/>
      </c>
      <c r="N66" s="473" t="str">
        <f ca="1">IF(ISERROR(VLOOKUP($B66,'DTOC backsheet'!$D$5:$U$181,N$11,0)),"",VLOOKUP($B66,'DTOC backsheet'!$D$5:$U$181, N$11,0))</f>
        <v/>
      </c>
      <c r="O66" s="620" t="str">
        <f ca="1">IF(ISERROR(VLOOKUP($B66,'DTOC backsheet'!$D$5:$U$181,O$11,0)),"",VLOOKUP($B66,'DTOC backsheet'!$D$5:$U$181, O$11,0))</f>
        <v/>
      </c>
    </row>
    <row r="67" spans="1:15">
      <c r="A67" s="3">
        <v>52</v>
      </c>
      <c r="B67" s="201" t="str">
        <f t="shared" ca="1" si="0"/>
        <v/>
      </c>
      <c r="C67" s="202" t="str">
        <f ca="1">IFERROR(VLOOKUP($B67,'Org list'!$J$9:$K$637,2,0), "")</f>
        <v/>
      </c>
      <c r="D67" s="472" t="str">
        <f ca="1">IF(ISERROR(VLOOKUP($B67,'DTOC backsheet'!$D$5:$U$181,D$11,0)),"",VLOOKUP($B67,'DTOC backsheet'!$D$5:$U$181, D$11,0))</f>
        <v/>
      </c>
      <c r="E67" s="473" t="str">
        <f ca="1">IF(ISERROR(VLOOKUP($B67,'DTOC backsheet'!$D$5:$U$181,E$11,0)),"",VLOOKUP($B67,'DTOC backsheet'!$D$5:$U$181, E$11,0))</f>
        <v/>
      </c>
      <c r="F67" s="473" t="str">
        <f ca="1">IF(ISERROR(VLOOKUP($B67,'DTOC backsheet'!$D$5:$U$181,F$11,0)),"",VLOOKUP($B67,'DTOC backsheet'!$D$5:$U$181, F$11,0))</f>
        <v/>
      </c>
      <c r="G67" s="474" t="str">
        <f ca="1">IF(ISERROR(VLOOKUP($B67,'DTOC backsheet'!$D$5:$U$181,G$11,0)),"",VLOOKUP($B67,'DTOC backsheet'!$D$5:$U$181, G$11,0))</f>
        <v/>
      </c>
      <c r="H67" s="619" t="str">
        <f ca="1">IF(ISERROR(VLOOKUP($B67,'DTOC backsheet'!$D$188:$U$364,H$11,0)),"",VLOOKUP($B67,'DTOC backsheet'!$D$188:$U$364, H$11,0))</f>
        <v/>
      </c>
      <c r="I67" s="473" t="str">
        <f ca="1">IF(ISERROR(VLOOKUP($B67,'DTOC backsheet'!$D$188:$U$364,I$11,0)),"",VLOOKUP($B67,'DTOC backsheet'!$D$188:$U$364, I$11,0))</f>
        <v/>
      </c>
      <c r="J67" s="473" t="str">
        <f ca="1">IF(ISERROR(VLOOKUP($B67,'DTOC backsheet'!$D$188:$U$364,J$11,0)),"",VLOOKUP($B67,'DTOC backsheet'!$D$188:$U$364, J$11,0))</f>
        <v/>
      </c>
      <c r="K67" s="474" t="str">
        <f ca="1">IF(ISERROR(VLOOKUP($B67,'DTOC backsheet'!$D$188:$U$364,K$11,0)),"",VLOOKUP($B67,'DTOC backsheet'!$D$188:$U$364, K$11,0))</f>
        <v/>
      </c>
      <c r="L67" s="619" t="str">
        <f ca="1">IF(ISERROR(VLOOKUP($B67,'DTOC backsheet'!$D$5:$U$181,L$11,0)),"",VLOOKUP($B67,'DTOC backsheet'!$D$5:$U$181, L$11,0))</f>
        <v/>
      </c>
      <c r="M67" s="619" t="str">
        <f ca="1">IF(ISERROR(VLOOKUP($B67,'DTOC backsheet'!$D$5:$U$181,M$11,0)),"",VLOOKUP($B67,'DTOC backsheet'!$D$5:$U$181, M$11,0))</f>
        <v/>
      </c>
      <c r="N67" s="473" t="str">
        <f ca="1">IF(ISERROR(VLOOKUP($B67,'DTOC backsheet'!$D$5:$U$181,N$11,0)),"",VLOOKUP($B67,'DTOC backsheet'!$D$5:$U$181, N$11,0))</f>
        <v/>
      </c>
      <c r="O67" s="620" t="str">
        <f ca="1">IF(ISERROR(VLOOKUP($B67,'DTOC backsheet'!$D$5:$U$181,O$11,0)),"",VLOOKUP($B67,'DTOC backsheet'!$D$5:$U$181, O$11,0))</f>
        <v/>
      </c>
    </row>
    <row r="68" spans="1:15">
      <c r="A68" s="3">
        <v>53</v>
      </c>
      <c r="B68" s="201" t="str">
        <f t="shared" ca="1" si="0"/>
        <v/>
      </c>
      <c r="C68" s="202" t="str">
        <f ca="1">IFERROR(VLOOKUP($B68,'Org list'!$J$9:$K$637,2,0), "")</f>
        <v/>
      </c>
      <c r="D68" s="472" t="str">
        <f ca="1">IF(ISERROR(VLOOKUP($B68,'DTOC backsheet'!$D$5:$U$181,D$11,0)),"",VLOOKUP($B68,'DTOC backsheet'!$D$5:$U$181, D$11,0))</f>
        <v/>
      </c>
      <c r="E68" s="473" t="str">
        <f ca="1">IF(ISERROR(VLOOKUP($B68,'DTOC backsheet'!$D$5:$U$181,E$11,0)),"",VLOOKUP($B68,'DTOC backsheet'!$D$5:$U$181, E$11,0))</f>
        <v/>
      </c>
      <c r="F68" s="473" t="str">
        <f ca="1">IF(ISERROR(VLOOKUP($B68,'DTOC backsheet'!$D$5:$U$181,F$11,0)),"",VLOOKUP($B68,'DTOC backsheet'!$D$5:$U$181, F$11,0))</f>
        <v/>
      </c>
      <c r="G68" s="474" t="str">
        <f ca="1">IF(ISERROR(VLOOKUP($B68,'DTOC backsheet'!$D$5:$U$181,G$11,0)),"",VLOOKUP($B68,'DTOC backsheet'!$D$5:$U$181, G$11,0))</f>
        <v/>
      </c>
      <c r="H68" s="619" t="str">
        <f ca="1">IF(ISERROR(VLOOKUP($B68,'DTOC backsheet'!$D$188:$U$364,H$11,0)),"",VLOOKUP($B68,'DTOC backsheet'!$D$188:$U$364, H$11,0))</f>
        <v/>
      </c>
      <c r="I68" s="473" t="str">
        <f ca="1">IF(ISERROR(VLOOKUP($B68,'DTOC backsheet'!$D$188:$U$364,I$11,0)),"",VLOOKUP($B68,'DTOC backsheet'!$D$188:$U$364, I$11,0))</f>
        <v/>
      </c>
      <c r="J68" s="473" t="str">
        <f ca="1">IF(ISERROR(VLOOKUP($B68,'DTOC backsheet'!$D$188:$U$364,J$11,0)),"",VLOOKUP($B68,'DTOC backsheet'!$D$188:$U$364, J$11,0))</f>
        <v/>
      </c>
      <c r="K68" s="474" t="str">
        <f ca="1">IF(ISERROR(VLOOKUP($B68,'DTOC backsheet'!$D$188:$U$364,K$11,0)),"",VLOOKUP($B68,'DTOC backsheet'!$D$188:$U$364, K$11,0))</f>
        <v/>
      </c>
      <c r="L68" s="619" t="str">
        <f ca="1">IF(ISERROR(VLOOKUP($B68,'DTOC backsheet'!$D$5:$U$181,L$11,0)),"",VLOOKUP($B68,'DTOC backsheet'!$D$5:$U$181, L$11,0))</f>
        <v/>
      </c>
      <c r="M68" s="619" t="str">
        <f ca="1">IF(ISERROR(VLOOKUP($B68,'DTOC backsheet'!$D$5:$U$181,M$11,0)),"",VLOOKUP($B68,'DTOC backsheet'!$D$5:$U$181, M$11,0))</f>
        <v/>
      </c>
      <c r="N68" s="473" t="str">
        <f ca="1">IF(ISERROR(VLOOKUP($B68,'DTOC backsheet'!$D$5:$U$181,N$11,0)),"",VLOOKUP($B68,'DTOC backsheet'!$D$5:$U$181, N$11,0))</f>
        <v/>
      </c>
      <c r="O68" s="620" t="str">
        <f ca="1">IF(ISERROR(VLOOKUP($B68,'DTOC backsheet'!$D$5:$U$181,O$11,0)),"",VLOOKUP($B68,'DTOC backsheet'!$D$5:$U$181, O$11,0))</f>
        <v/>
      </c>
    </row>
    <row r="69" spans="1:15">
      <c r="A69" s="3">
        <v>54</v>
      </c>
      <c r="B69" s="201" t="str">
        <f t="shared" ca="1" si="0"/>
        <v/>
      </c>
      <c r="C69" s="202" t="str">
        <f ca="1">IFERROR(VLOOKUP($B69,'Org list'!$J$9:$K$637,2,0), "")</f>
        <v/>
      </c>
      <c r="D69" s="472" t="str">
        <f ca="1">IF(ISERROR(VLOOKUP($B69,'DTOC backsheet'!$D$5:$U$181,D$11,0)),"",VLOOKUP($B69,'DTOC backsheet'!$D$5:$U$181, D$11,0))</f>
        <v/>
      </c>
      <c r="E69" s="473" t="str">
        <f ca="1">IF(ISERROR(VLOOKUP($B69,'DTOC backsheet'!$D$5:$U$181,E$11,0)),"",VLOOKUP($B69,'DTOC backsheet'!$D$5:$U$181, E$11,0))</f>
        <v/>
      </c>
      <c r="F69" s="473" t="str">
        <f ca="1">IF(ISERROR(VLOOKUP($B69,'DTOC backsheet'!$D$5:$U$181,F$11,0)),"",VLOOKUP($B69,'DTOC backsheet'!$D$5:$U$181, F$11,0))</f>
        <v/>
      </c>
      <c r="G69" s="474" t="str">
        <f ca="1">IF(ISERROR(VLOOKUP($B69,'DTOC backsheet'!$D$5:$U$181,G$11,0)),"",VLOOKUP($B69,'DTOC backsheet'!$D$5:$U$181, G$11,0))</f>
        <v/>
      </c>
      <c r="H69" s="619" t="str">
        <f ca="1">IF(ISERROR(VLOOKUP($B69,'DTOC backsheet'!$D$188:$U$364,H$11,0)),"",VLOOKUP($B69,'DTOC backsheet'!$D$188:$U$364, H$11,0))</f>
        <v/>
      </c>
      <c r="I69" s="473" t="str">
        <f ca="1">IF(ISERROR(VLOOKUP($B69,'DTOC backsheet'!$D$188:$U$364,I$11,0)),"",VLOOKUP($B69,'DTOC backsheet'!$D$188:$U$364, I$11,0))</f>
        <v/>
      </c>
      <c r="J69" s="473" t="str">
        <f ca="1">IF(ISERROR(VLOOKUP($B69,'DTOC backsheet'!$D$188:$U$364,J$11,0)),"",VLOOKUP($B69,'DTOC backsheet'!$D$188:$U$364, J$11,0))</f>
        <v/>
      </c>
      <c r="K69" s="474" t="str">
        <f ca="1">IF(ISERROR(VLOOKUP($B69,'DTOC backsheet'!$D$188:$U$364,K$11,0)),"",VLOOKUP($B69,'DTOC backsheet'!$D$188:$U$364, K$11,0))</f>
        <v/>
      </c>
      <c r="L69" s="619" t="str">
        <f ca="1">IF(ISERROR(VLOOKUP($B69,'DTOC backsheet'!$D$5:$U$181,L$11,0)),"",VLOOKUP($B69,'DTOC backsheet'!$D$5:$U$181, L$11,0))</f>
        <v/>
      </c>
      <c r="M69" s="619" t="str">
        <f ca="1">IF(ISERROR(VLOOKUP($B69,'DTOC backsheet'!$D$5:$U$181,M$11,0)),"",VLOOKUP($B69,'DTOC backsheet'!$D$5:$U$181, M$11,0))</f>
        <v/>
      </c>
      <c r="N69" s="473" t="str">
        <f ca="1">IF(ISERROR(VLOOKUP($B69,'DTOC backsheet'!$D$5:$U$181,N$11,0)),"",VLOOKUP($B69,'DTOC backsheet'!$D$5:$U$181, N$11,0))</f>
        <v/>
      </c>
      <c r="O69" s="620" t="str">
        <f ca="1">IF(ISERROR(VLOOKUP($B69,'DTOC backsheet'!$D$5:$U$181,O$11,0)),"",VLOOKUP($B69,'DTOC backsheet'!$D$5:$U$181, O$11,0))</f>
        <v/>
      </c>
    </row>
    <row r="70" spans="1:15">
      <c r="A70" s="3">
        <v>55</v>
      </c>
      <c r="B70" s="201" t="str">
        <f t="shared" ca="1" si="0"/>
        <v/>
      </c>
      <c r="C70" s="202" t="str">
        <f ca="1">IFERROR(VLOOKUP($B70,'Org list'!$J$9:$K$637,2,0), "")</f>
        <v/>
      </c>
      <c r="D70" s="472" t="str">
        <f ca="1">IF(ISERROR(VLOOKUP($B70,'DTOC backsheet'!$D$5:$U$181,D$11,0)),"",VLOOKUP($B70,'DTOC backsheet'!$D$5:$U$181, D$11,0))</f>
        <v/>
      </c>
      <c r="E70" s="473" t="str">
        <f ca="1">IF(ISERROR(VLOOKUP($B70,'DTOC backsheet'!$D$5:$U$181,E$11,0)),"",VLOOKUP($B70,'DTOC backsheet'!$D$5:$U$181, E$11,0))</f>
        <v/>
      </c>
      <c r="F70" s="473" t="str">
        <f ca="1">IF(ISERROR(VLOOKUP($B70,'DTOC backsheet'!$D$5:$U$181,F$11,0)),"",VLOOKUP($B70,'DTOC backsheet'!$D$5:$U$181, F$11,0))</f>
        <v/>
      </c>
      <c r="G70" s="474" t="str">
        <f ca="1">IF(ISERROR(VLOOKUP($B70,'DTOC backsheet'!$D$5:$U$181,G$11,0)),"",VLOOKUP($B70,'DTOC backsheet'!$D$5:$U$181, G$11,0))</f>
        <v/>
      </c>
      <c r="H70" s="619" t="str">
        <f ca="1">IF(ISERROR(VLOOKUP($B70,'DTOC backsheet'!$D$188:$U$364,H$11,0)),"",VLOOKUP($B70,'DTOC backsheet'!$D$188:$U$364, H$11,0))</f>
        <v/>
      </c>
      <c r="I70" s="473" t="str">
        <f ca="1">IF(ISERROR(VLOOKUP($B70,'DTOC backsheet'!$D$188:$U$364,I$11,0)),"",VLOOKUP($B70,'DTOC backsheet'!$D$188:$U$364, I$11,0))</f>
        <v/>
      </c>
      <c r="J70" s="473" t="str">
        <f ca="1">IF(ISERROR(VLOOKUP($B70,'DTOC backsheet'!$D$188:$U$364,J$11,0)),"",VLOOKUP($B70,'DTOC backsheet'!$D$188:$U$364, J$11,0))</f>
        <v/>
      </c>
      <c r="K70" s="474" t="str">
        <f ca="1">IF(ISERROR(VLOOKUP($B70,'DTOC backsheet'!$D$188:$U$364,K$11,0)),"",VLOOKUP($B70,'DTOC backsheet'!$D$188:$U$364, K$11,0))</f>
        <v/>
      </c>
      <c r="L70" s="619" t="str">
        <f ca="1">IF(ISERROR(VLOOKUP($B70,'DTOC backsheet'!$D$5:$U$181,L$11,0)),"",VLOOKUP($B70,'DTOC backsheet'!$D$5:$U$181, L$11,0))</f>
        <v/>
      </c>
      <c r="M70" s="619" t="str">
        <f ca="1">IF(ISERROR(VLOOKUP($B70,'DTOC backsheet'!$D$5:$U$181,M$11,0)),"",VLOOKUP($B70,'DTOC backsheet'!$D$5:$U$181, M$11,0))</f>
        <v/>
      </c>
      <c r="N70" s="473" t="str">
        <f ca="1">IF(ISERROR(VLOOKUP($B70,'DTOC backsheet'!$D$5:$U$181,N$11,0)),"",VLOOKUP($B70,'DTOC backsheet'!$D$5:$U$181, N$11,0))</f>
        <v/>
      </c>
      <c r="O70" s="620" t="str">
        <f ca="1">IF(ISERROR(VLOOKUP($B70,'DTOC backsheet'!$D$5:$U$181,O$11,0)),"",VLOOKUP($B70,'DTOC backsheet'!$D$5:$U$181, O$11,0))</f>
        <v/>
      </c>
    </row>
    <row r="71" spans="1:15">
      <c r="A71" s="3">
        <v>56</v>
      </c>
      <c r="B71" s="201" t="str">
        <f t="shared" ca="1" si="0"/>
        <v/>
      </c>
      <c r="C71" s="202" t="str">
        <f ca="1">IFERROR(VLOOKUP($B71,'Org list'!$J$9:$K$637,2,0), "")</f>
        <v/>
      </c>
      <c r="D71" s="472" t="str">
        <f ca="1">IF(ISERROR(VLOOKUP($B71,'DTOC backsheet'!$D$5:$U$181,D$11,0)),"",VLOOKUP($B71,'DTOC backsheet'!$D$5:$U$181, D$11,0))</f>
        <v/>
      </c>
      <c r="E71" s="473" t="str">
        <f ca="1">IF(ISERROR(VLOOKUP($B71,'DTOC backsheet'!$D$5:$U$181,E$11,0)),"",VLOOKUP($B71,'DTOC backsheet'!$D$5:$U$181, E$11,0))</f>
        <v/>
      </c>
      <c r="F71" s="473" t="str">
        <f ca="1">IF(ISERROR(VLOOKUP($B71,'DTOC backsheet'!$D$5:$U$181,F$11,0)),"",VLOOKUP($B71,'DTOC backsheet'!$D$5:$U$181, F$11,0))</f>
        <v/>
      </c>
      <c r="G71" s="474" t="str">
        <f ca="1">IF(ISERROR(VLOOKUP($B71,'DTOC backsheet'!$D$5:$U$181,G$11,0)),"",VLOOKUP($B71,'DTOC backsheet'!$D$5:$U$181, G$11,0))</f>
        <v/>
      </c>
      <c r="H71" s="619" t="str">
        <f ca="1">IF(ISERROR(VLOOKUP($B71,'DTOC backsheet'!$D$188:$U$364,H$11,0)),"",VLOOKUP($B71,'DTOC backsheet'!$D$188:$U$364, H$11,0))</f>
        <v/>
      </c>
      <c r="I71" s="473" t="str">
        <f ca="1">IF(ISERROR(VLOOKUP($B71,'DTOC backsheet'!$D$188:$U$364,I$11,0)),"",VLOOKUP($B71,'DTOC backsheet'!$D$188:$U$364, I$11,0))</f>
        <v/>
      </c>
      <c r="J71" s="473" t="str">
        <f ca="1">IF(ISERROR(VLOOKUP($B71,'DTOC backsheet'!$D$188:$U$364,J$11,0)),"",VLOOKUP($B71,'DTOC backsheet'!$D$188:$U$364, J$11,0))</f>
        <v/>
      </c>
      <c r="K71" s="474" t="str">
        <f ca="1">IF(ISERROR(VLOOKUP($B71,'DTOC backsheet'!$D$188:$U$364,K$11,0)),"",VLOOKUP($B71,'DTOC backsheet'!$D$188:$U$364, K$11,0))</f>
        <v/>
      </c>
      <c r="L71" s="619" t="str">
        <f ca="1">IF(ISERROR(VLOOKUP($B71,'DTOC backsheet'!$D$5:$U$181,L$11,0)),"",VLOOKUP($B71,'DTOC backsheet'!$D$5:$U$181, L$11,0))</f>
        <v/>
      </c>
      <c r="M71" s="619" t="str">
        <f ca="1">IF(ISERROR(VLOOKUP($B71,'DTOC backsheet'!$D$5:$U$181,M$11,0)),"",VLOOKUP($B71,'DTOC backsheet'!$D$5:$U$181, M$11,0))</f>
        <v/>
      </c>
      <c r="N71" s="473" t="str">
        <f ca="1">IF(ISERROR(VLOOKUP($B71,'DTOC backsheet'!$D$5:$U$181,N$11,0)),"",VLOOKUP($B71,'DTOC backsheet'!$D$5:$U$181, N$11,0))</f>
        <v/>
      </c>
      <c r="O71" s="620" t="str">
        <f ca="1">IF(ISERROR(VLOOKUP($B71,'DTOC backsheet'!$D$5:$U$181,O$11,0)),"",VLOOKUP($B71,'DTOC backsheet'!$D$5:$U$181, O$11,0))</f>
        <v/>
      </c>
    </row>
    <row r="72" spans="1:15">
      <c r="A72" s="3">
        <v>57</v>
      </c>
      <c r="B72" s="201" t="str">
        <f t="shared" ca="1" si="0"/>
        <v/>
      </c>
      <c r="C72" s="202" t="str">
        <f ca="1">IFERROR(VLOOKUP($B72,'Org list'!$J$9:$K$637,2,0), "")</f>
        <v/>
      </c>
      <c r="D72" s="472" t="str">
        <f ca="1">IF(ISERROR(VLOOKUP($B72,'DTOC backsheet'!$D$5:$U$181,D$11,0)),"",VLOOKUP($B72,'DTOC backsheet'!$D$5:$U$181, D$11,0))</f>
        <v/>
      </c>
      <c r="E72" s="473" t="str">
        <f ca="1">IF(ISERROR(VLOOKUP($B72,'DTOC backsheet'!$D$5:$U$181,E$11,0)),"",VLOOKUP($B72,'DTOC backsheet'!$D$5:$U$181, E$11,0))</f>
        <v/>
      </c>
      <c r="F72" s="473" t="str">
        <f ca="1">IF(ISERROR(VLOOKUP($B72,'DTOC backsheet'!$D$5:$U$181,F$11,0)),"",VLOOKUP($B72,'DTOC backsheet'!$D$5:$U$181, F$11,0))</f>
        <v/>
      </c>
      <c r="G72" s="474" t="str">
        <f ca="1">IF(ISERROR(VLOOKUP($B72,'DTOC backsheet'!$D$5:$U$181,G$11,0)),"",VLOOKUP($B72,'DTOC backsheet'!$D$5:$U$181, G$11,0))</f>
        <v/>
      </c>
      <c r="H72" s="619" t="str">
        <f ca="1">IF(ISERROR(VLOOKUP($B72,'DTOC backsheet'!$D$188:$U$364,H$11,0)),"",VLOOKUP($B72,'DTOC backsheet'!$D$188:$U$364, H$11,0))</f>
        <v/>
      </c>
      <c r="I72" s="473" t="str">
        <f ca="1">IF(ISERROR(VLOOKUP($B72,'DTOC backsheet'!$D$188:$U$364,I$11,0)),"",VLOOKUP($B72,'DTOC backsheet'!$D$188:$U$364, I$11,0))</f>
        <v/>
      </c>
      <c r="J72" s="473" t="str">
        <f ca="1">IF(ISERROR(VLOOKUP($B72,'DTOC backsheet'!$D$188:$U$364,J$11,0)),"",VLOOKUP($B72,'DTOC backsheet'!$D$188:$U$364, J$11,0))</f>
        <v/>
      </c>
      <c r="K72" s="474" t="str">
        <f ca="1">IF(ISERROR(VLOOKUP($B72,'DTOC backsheet'!$D$188:$U$364,K$11,0)),"",VLOOKUP($B72,'DTOC backsheet'!$D$188:$U$364, K$11,0))</f>
        <v/>
      </c>
      <c r="L72" s="619" t="str">
        <f ca="1">IF(ISERROR(VLOOKUP($B72,'DTOC backsheet'!$D$5:$U$181,L$11,0)),"",VLOOKUP($B72,'DTOC backsheet'!$D$5:$U$181, L$11,0))</f>
        <v/>
      </c>
      <c r="M72" s="619" t="str">
        <f ca="1">IF(ISERROR(VLOOKUP($B72,'DTOC backsheet'!$D$5:$U$181,M$11,0)),"",VLOOKUP($B72,'DTOC backsheet'!$D$5:$U$181, M$11,0))</f>
        <v/>
      </c>
      <c r="N72" s="473" t="str">
        <f ca="1">IF(ISERROR(VLOOKUP($B72,'DTOC backsheet'!$D$5:$U$181,N$11,0)),"",VLOOKUP($B72,'DTOC backsheet'!$D$5:$U$181, N$11,0))</f>
        <v/>
      </c>
      <c r="O72" s="620" t="str">
        <f ca="1">IF(ISERROR(VLOOKUP($B72,'DTOC backsheet'!$D$5:$U$181,O$11,0)),"",VLOOKUP($B72,'DTOC backsheet'!$D$5:$U$181, O$11,0))</f>
        <v/>
      </c>
    </row>
    <row r="73" spans="1:15">
      <c r="A73" s="3">
        <v>58</v>
      </c>
      <c r="B73" s="201" t="str">
        <f t="shared" ca="1" si="0"/>
        <v/>
      </c>
      <c r="C73" s="202" t="str">
        <f ca="1">IFERROR(VLOOKUP($B73,'Org list'!$J$9:$K$637,2,0), "")</f>
        <v/>
      </c>
      <c r="D73" s="472" t="str">
        <f ca="1">IF(ISERROR(VLOOKUP($B73,'DTOC backsheet'!$D$5:$U$181,D$11,0)),"",VLOOKUP($B73,'DTOC backsheet'!$D$5:$U$181, D$11,0))</f>
        <v/>
      </c>
      <c r="E73" s="473" t="str">
        <f ca="1">IF(ISERROR(VLOOKUP($B73,'DTOC backsheet'!$D$5:$U$181,E$11,0)),"",VLOOKUP($B73,'DTOC backsheet'!$D$5:$U$181, E$11,0))</f>
        <v/>
      </c>
      <c r="F73" s="473" t="str">
        <f ca="1">IF(ISERROR(VLOOKUP($B73,'DTOC backsheet'!$D$5:$U$181,F$11,0)),"",VLOOKUP($B73,'DTOC backsheet'!$D$5:$U$181, F$11,0))</f>
        <v/>
      </c>
      <c r="G73" s="474" t="str">
        <f ca="1">IF(ISERROR(VLOOKUP($B73,'DTOC backsheet'!$D$5:$U$181,G$11,0)),"",VLOOKUP($B73,'DTOC backsheet'!$D$5:$U$181, G$11,0))</f>
        <v/>
      </c>
      <c r="H73" s="619" t="str">
        <f ca="1">IF(ISERROR(VLOOKUP($B73,'DTOC backsheet'!$D$188:$U$364,H$11,0)),"",VLOOKUP($B73,'DTOC backsheet'!$D$188:$U$364, H$11,0))</f>
        <v/>
      </c>
      <c r="I73" s="473" t="str">
        <f ca="1">IF(ISERROR(VLOOKUP($B73,'DTOC backsheet'!$D$188:$U$364,I$11,0)),"",VLOOKUP($B73,'DTOC backsheet'!$D$188:$U$364, I$11,0))</f>
        <v/>
      </c>
      <c r="J73" s="473" t="str">
        <f ca="1">IF(ISERROR(VLOOKUP($B73,'DTOC backsheet'!$D$188:$U$364,J$11,0)),"",VLOOKUP($B73,'DTOC backsheet'!$D$188:$U$364, J$11,0))</f>
        <v/>
      </c>
      <c r="K73" s="474" t="str">
        <f ca="1">IF(ISERROR(VLOOKUP($B73,'DTOC backsheet'!$D$188:$U$364,K$11,0)),"",VLOOKUP($B73,'DTOC backsheet'!$D$188:$U$364, K$11,0))</f>
        <v/>
      </c>
      <c r="L73" s="619" t="str">
        <f ca="1">IF(ISERROR(VLOOKUP($B73,'DTOC backsheet'!$D$5:$U$181,L$11,0)),"",VLOOKUP($B73,'DTOC backsheet'!$D$5:$U$181, L$11,0))</f>
        <v/>
      </c>
      <c r="M73" s="619" t="str">
        <f ca="1">IF(ISERROR(VLOOKUP($B73,'DTOC backsheet'!$D$5:$U$181,M$11,0)),"",VLOOKUP($B73,'DTOC backsheet'!$D$5:$U$181, M$11,0))</f>
        <v/>
      </c>
      <c r="N73" s="473" t="str">
        <f ca="1">IF(ISERROR(VLOOKUP($B73,'DTOC backsheet'!$D$5:$U$181,N$11,0)),"",VLOOKUP($B73,'DTOC backsheet'!$D$5:$U$181, N$11,0))</f>
        <v/>
      </c>
      <c r="O73" s="620" t="str">
        <f ca="1">IF(ISERROR(VLOOKUP($B73,'DTOC backsheet'!$D$5:$U$181,O$11,0)),"",VLOOKUP($B73,'DTOC backsheet'!$D$5:$U$181, O$11,0))</f>
        <v/>
      </c>
    </row>
    <row r="74" spans="1:15">
      <c r="A74" s="3">
        <v>59</v>
      </c>
      <c r="B74" s="201" t="str">
        <f t="shared" ca="1" si="0"/>
        <v/>
      </c>
      <c r="C74" s="202" t="str">
        <f ca="1">IFERROR(VLOOKUP($B74,'Org list'!$J$9:$K$637,2,0), "")</f>
        <v/>
      </c>
      <c r="D74" s="472" t="str">
        <f ca="1">IF(ISERROR(VLOOKUP($B74,'DTOC backsheet'!$D$5:$U$181,D$11,0)),"",VLOOKUP($B74,'DTOC backsheet'!$D$5:$U$181, D$11,0))</f>
        <v/>
      </c>
      <c r="E74" s="473" t="str">
        <f ca="1">IF(ISERROR(VLOOKUP($B74,'DTOC backsheet'!$D$5:$U$181,E$11,0)),"",VLOOKUP($B74,'DTOC backsheet'!$D$5:$U$181, E$11,0))</f>
        <v/>
      </c>
      <c r="F74" s="473" t="str">
        <f ca="1">IF(ISERROR(VLOOKUP($B74,'DTOC backsheet'!$D$5:$U$181,F$11,0)),"",VLOOKUP($B74,'DTOC backsheet'!$D$5:$U$181, F$11,0))</f>
        <v/>
      </c>
      <c r="G74" s="474" t="str">
        <f ca="1">IF(ISERROR(VLOOKUP($B74,'DTOC backsheet'!$D$5:$U$181,G$11,0)),"",VLOOKUP($B74,'DTOC backsheet'!$D$5:$U$181, G$11,0))</f>
        <v/>
      </c>
      <c r="H74" s="619" t="str">
        <f ca="1">IF(ISERROR(VLOOKUP($B74,'DTOC backsheet'!$D$188:$U$364,H$11,0)),"",VLOOKUP($B74,'DTOC backsheet'!$D$188:$U$364, H$11,0))</f>
        <v/>
      </c>
      <c r="I74" s="473" t="str">
        <f ca="1">IF(ISERROR(VLOOKUP($B74,'DTOC backsheet'!$D$188:$U$364,I$11,0)),"",VLOOKUP($B74,'DTOC backsheet'!$D$188:$U$364, I$11,0))</f>
        <v/>
      </c>
      <c r="J74" s="473" t="str">
        <f ca="1">IF(ISERROR(VLOOKUP($B74,'DTOC backsheet'!$D$188:$U$364,J$11,0)),"",VLOOKUP($B74,'DTOC backsheet'!$D$188:$U$364, J$11,0))</f>
        <v/>
      </c>
      <c r="K74" s="474" t="str">
        <f ca="1">IF(ISERROR(VLOOKUP($B74,'DTOC backsheet'!$D$188:$U$364,K$11,0)),"",VLOOKUP($B74,'DTOC backsheet'!$D$188:$U$364, K$11,0))</f>
        <v/>
      </c>
      <c r="L74" s="619" t="str">
        <f ca="1">IF(ISERROR(VLOOKUP($B74,'DTOC backsheet'!$D$5:$U$181,L$11,0)),"",VLOOKUP($B74,'DTOC backsheet'!$D$5:$U$181, L$11,0))</f>
        <v/>
      </c>
      <c r="M74" s="619" t="str">
        <f ca="1">IF(ISERROR(VLOOKUP($B74,'DTOC backsheet'!$D$5:$U$181,M$11,0)),"",VLOOKUP($B74,'DTOC backsheet'!$D$5:$U$181, M$11,0))</f>
        <v/>
      </c>
      <c r="N74" s="473" t="str">
        <f ca="1">IF(ISERROR(VLOOKUP($B74,'DTOC backsheet'!$D$5:$U$181,N$11,0)),"",VLOOKUP($B74,'DTOC backsheet'!$D$5:$U$181, N$11,0))</f>
        <v/>
      </c>
      <c r="O74" s="620" t="str">
        <f ca="1">IF(ISERROR(VLOOKUP($B74,'DTOC backsheet'!$D$5:$U$181,O$11,0)),"",VLOOKUP($B74,'DTOC backsheet'!$D$5:$U$181, O$11,0))</f>
        <v/>
      </c>
    </row>
    <row r="75" spans="1:15">
      <c r="A75" s="3">
        <v>60</v>
      </c>
      <c r="B75" s="201" t="str">
        <f t="shared" ca="1" si="0"/>
        <v/>
      </c>
      <c r="C75" s="202" t="str">
        <f ca="1">IFERROR(VLOOKUP($B75,'Org list'!$J$9:$K$637,2,0), "")</f>
        <v/>
      </c>
      <c r="D75" s="472" t="str">
        <f ca="1">IF(ISERROR(VLOOKUP($B75,'DTOC backsheet'!$D$5:$U$181,D$11,0)),"",VLOOKUP($B75,'DTOC backsheet'!$D$5:$U$181, D$11,0))</f>
        <v/>
      </c>
      <c r="E75" s="473" t="str">
        <f ca="1">IF(ISERROR(VLOOKUP($B75,'DTOC backsheet'!$D$5:$U$181,E$11,0)),"",VLOOKUP($B75,'DTOC backsheet'!$D$5:$U$181, E$11,0))</f>
        <v/>
      </c>
      <c r="F75" s="473" t="str">
        <f ca="1">IF(ISERROR(VLOOKUP($B75,'DTOC backsheet'!$D$5:$U$181,F$11,0)),"",VLOOKUP($B75,'DTOC backsheet'!$D$5:$U$181, F$11,0))</f>
        <v/>
      </c>
      <c r="G75" s="474" t="str">
        <f ca="1">IF(ISERROR(VLOOKUP($B75,'DTOC backsheet'!$D$5:$U$181,G$11,0)),"",VLOOKUP($B75,'DTOC backsheet'!$D$5:$U$181, G$11,0))</f>
        <v/>
      </c>
      <c r="H75" s="619" t="str">
        <f ca="1">IF(ISERROR(VLOOKUP($B75,'DTOC backsheet'!$D$188:$U$364,H$11,0)),"",VLOOKUP($B75,'DTOC backsheet'!$D$188:$U$364, H$11,0))</f>
        <v/>
      </c>
      <c r="I75" s="473" t="str">
        <f ca="1">IF(ISERROR(VLOOKUP($B75,'DTOC backsheet'!$D$188:$U$364,I$11,0)),"",VLOOKUP($B75,'DTOC backsheet'!$D$188:$U$364, I$11,0))</f>
        <v/>
      </c>
      <c r="J75" s="473" t="str">
        <f ca="1">IF(ISERROR(VLOOKUP($B75,'DTOC backsheet'!$D$188:$U$364,J$11,0)),"",VLOOKUP($B75,'DTOC backsheet'!$D$188:$U$364, J$11,0))</f>
        <v/>
      </c>
      <c r="K75" s="474" t="str">
        <f ca="1">IF(ISERROR(VLOOKUP($B75,'DTOC backsheet'!$D$188:$U$364,K$11,0)),"",VLOOKUP($B75,'DTOC backsheet'!$D$188:$U$364, K$11,0))</f>
        <v/>
      </c>
      <c r="L75" s="619" t="str">
        <f ca="1">IF(ISERROR(VLOOKUP($B75,'DTOC backsheet'!$D$5:$U$181,L$11,0)),"",VLOOKUP($B75,'DTOC backsheet'!$D$5:$U$181, L$11,0))</f>
        <v/>
      </c>
      <c r="M75" s="619" t="str">
        <f ca="1">IF(ISERROR(VLOOKUP($B75,'DTOC backsheet'!$D$5:$U$181,M$11,0)),"",VLOOKUP($B75,'DTOC backsheet'!$D$5:$U$181, M$11,0))</f>
        <v/>
      </c>
      <c r="N75" s="473" t="str">
        <f ca="1">IF(ISERROR(VLOOKUP($B75,'DTOC backsheet'!$D$5:$U$181,N$11,0)),"",VLOOKUP($B75,'DTOC backsheet'!$D$5:$U$181, N$11,0))</f>
        <v/>
      </c>
      <c r="O75" s="620" t="str">
        <f ca="1">IF(ISERROR(VLOOKUP($B75,'DTOC backsheet'!$D$5:$U$181,O$11,0)),"",VLOOKUP($B75,'DTOC backsheet'!$D$5:$U$181, O$11,0))</f>
        <v/>
      </c>
    </row>
    <row r="76" spans="1:15">
      <c r="A76" s="3">
        <v>61</v>
      </c>
      <c r="B76" s="201" t="str">
        <f t="shared" ca="1" si="0"/>
        <v/>
      </c>
      <c r="C76" s="202" t="str">
        <f ca="1">IFERROR(VLOOKUP($B76,'Org list'!$J$9:$K$637,2,0), "")</f>
        <v/>
      </c>
      <c r="D76" s="472" t="str">
        <f ca="1">IF(ISERROR(VLOOKUP($B76,'DTOC backsheet'!$D$5:$U$181,D$11,0)),"",VLOOKUP($B76,'DTOC backsheet'!$D$5:$U$181, D$11,0))</f>
        <v/>
      </c>
      <c r="E76" s="473" t="str">
        <f ca="1">IF(ISERROR(VLOOKUP($B76,'DTOC backsheet'!$D$5:$U$181,E$11,0)),"",VLOOKUP($B76,'DTOC backsheet'!$D$5:$U$181, E$11,0))</f>
        <v/>
      </c>
      <c r="F76" s="473" t="str">
        <f ca="1">IF(ISERROR(VLOOKUP($B76,'DTOC backsheet'!$D$5:$U$181,F$11,0)),"",VLOOKUP($B76,'DTOC backsheet'!$D$5:$U$181, F$11,0))</f>
        <v/>
      </c>
      <c r="G76" s="474" t="str">
        <f ca="1">IF(ISERROR(VLOOKUP($B76,'DTOC backsheet'!$D$5:$U$181,G$11,0)),"",VLOOKUP($B76,'DTOC backsheet'!$D$5:$U$181, G$11,0))</f>
        <v/>
      </c>
      <c r="H76" s="619" t="str">
        <f ca="1">IF(ISERROR(VLOOKUP($B76,'DTOC backsheet'!$D$188:$U$364,H$11,0)),"",VLOOKUP($B76,'DTOC backsheet'!$D$188:$U$364, H$11,0))</f>
        <v/>
      </c>
      <c r="I76" s="473" t="str">
        <f ca="1">IF(ISERROR(VLOOKUP($B76,'DTOC backsheet'!$D$188:$U$364,I$11,0)),"",VLOOKUP($B76,'DTOC backsheet'!$D$188:$U$364, I$11,0))</f>
        <v/>
      </c>
      <c r="J76" s="473" t="str">
        <f ca="1">IF(ISERROR(VLOOKUP($B76,'DTOC backsheet'!$D$188:$U$364,J$11,0)),"",VLOOKUP($B76,'DTOC backsheet'!$D$188:$U$364, J$11,0))</f>
        <v/>
      </c>
      <c r="K76" s="474" t="str">
        <f ca="1">IF(ISERROR(VLOOKUP($B76,'DTOC backsheet'!$D$188:$U$364,K$11,0)),"",VLOOKUP($B76,'DTOC backsheet'!$D$188:$U$364, K$11,0))</f>
        <v/>
      </c>
      <c r="L76" s="619" t="str">
        <f ca="1">IF(ISERROR(VLOOKUP($B76,'DTOC backsheet'!$D$5:$U$181,L$11,0)),"",VLOOKUP($B76,'DTOC backsheet'!$D$5:$U$181, L$11,0))</f>
        <v/>
      </c>
      <c r="M76" s="619" t="str">
        <f ca="1">IF(ISERROR(VLOOKUP($B76,'DTOC backsheet'!$D$5:$U$181,M$11,0)),"",VLOOKUP($B76,'DTOC backsheet'!$D$5:$U$181, M$11,0))</f>
        <v/>
      </c>
      <c r="N76" s="473" t="str">
        <f ca="1">IF(ISERROR(VLOOKUP($B76,'DTOC backsheet'!$D$5:$U$181,N$11,0)),"",VLOOKUP($B76,'DTOC backsheet'!$D$5:$U$181, N$11,0))</f>
        <v/>
      </c>
      <c r="O76" s="620" t="str">
        <f ca="1">IF(ISERROR(VLOOKUP($B76,'DTOC backsheet'!$D$5:$U$181,O$11,0)),"",VLOOKUP($B76,'DTOC backsheet'!$D$5:$U$181, O$11,0))</f>
        <v/>
      </c>
    </row>
    <row r="77" spans="1:15">
      <c r="A77" s="3">
        <v>62</v>
      </c>
      <c r="B77" s="201" t="str">
        <f t="shared" ca="1" si="0"/>
        <v/>
      </c>
      <c r="C77" s="202" t="str">
        <f ca="1">IFERROR(VLOOKUP($B77,'Org list'!$J$9:$K$637,2,0), "")</f>
        <v/>
      </c>
      <c r="D77" s="472" t="str">
        <f ca="1">IF(ISERROR(VLOOKUP($B77,'DTOC backsheet'!$D$5:$U$181,D$11,0)),"",VLOOKUP($B77,'DTOC backsheet'!$D$5:$U$181, D$11,0))</f>
        <v/>
      </c>
      <c r="E77" s="473" t="str">
        <f ca="1">IF(ISERROR(VLOOKUP($B77,'DTOC backsheet'!$D$5:$U$181,E$11,0)),"",VLOOKUP($B77,'DTOC backsheet'!$D$5:$U$181, E$11,0))</f>
        <v/>
      </c>
      <c r="F77" s="473" t="str">
        <f ca="1">IF(ISERROR(VLOOKUP($B77,'DTOC backsheet'!$D$5:$U$181,F$11,0)),"",VLOOKUP($B77,'DTOC backsheet'!$D$5:$U$181, F$11,0))</f>
        <v/>
      </c>
      <c r="G77" s="474" t="str">
        <f ca="1">IF(ISERROR(VLOOKUP($B77,'DTOC backsheet'!$D$5:$U$181,G$11,0)),"",VLOOKUP($B77,'DTOC backsheet'!$D$5:$U$181, G$11,0))</f>
        <v/>
      </c>
      <c r="H77" s="619" t="str">
        <f ca="1">IF(ISERROR(VLOOKUP($B77,'DTOC backsheet'!$D$188:$U$364,H$11,0)),"",VLOOKUP($B77,'DTOC backsheet'!$D$188:$U$364, H$11,0))</f>
        <v/>
      </c>
      <c r="I77" s="473" t="str">
        <f ca="1">IF(ISERROR(VLOOKUP($B77,'DTOC backsheet'!$D$188:$U$364,I$11,0)),"",VLOOKUP($B77,'DTOC backsheet'!$D$188:$U$364, I$11,0))</f>
        <v/>
      </c>
      <c r="J77" s="473" t="str">
        <f ca="1">IF(ISERROR(VLOOKUP($B77,'DTOC backsheet'!$D$188:$U$364,J$11,0)),"",VLOOKUP($B77,'DTOC backsheet'!$D$188:$U$364, J$11,0))</f>
        <v/>
      </c>
      <c r="K77" s="474" t="str">
        <f ca="1">IF(ISERROR(VLOOKUP($B77,'DTOC backsheet'!$D$188:$U$364,K$11,0)),"",VLOOKUP($B77,'DTOC backsheet'!$D$188:$U$364, K$11,0))</f>
        <v/>
      </c>
      <c r="L77" s="619" t="str">
        <f ca="1">IF(ISERROR(VLOOKUP($B77,'DTOC backsheet'!$D$5:$U$181,L$11,0)),"",VLOOKUP($B77,'DTOC backsheet'!$D$5:$U$181, L$11,0))</f>
        <v/>
      </c>
      <c r="M77" s="619" t="str">
        <f ca="1">IF(ISERROR(VLOOKUP($B77,'DTOC backsheet'!$D$5:$U$181,M$11,0)),"",VLOOKUP($B77,'DTOC backsheet'!$D$5:$U$181, M$11,0))</f>
        <v/>
      </c>
      <c r="N77" s="473" t="str">
        <f ca="1">IF(ISERROR(VLOOKUP($B77,'DTOC backsheet'!$D$5:$U$181,N$11,0)),"",VLOOKUP($B77,'DTOC backsheet'!$D$5:$U$181, N$11,0))</f>
        <v/>
      </c>
      <c r="O77" s="620" t="str">
        <f ca="1">IF(ISERROR(VLOOKUP($B77,'DTOC backsheet'!$D$5:$U$181,O$11,0)),"",VLOOKUP($B77,'DTOC backsheet'!$D$5:$U$181, O$11,0))</f>
        <v/>
      </c>
    </row>
    <row r="78" spans="1:15">
      <c r="A78" s="3">
        <v>63</v>
      </c>
      <c r="B78" s="201" t="str">
        <f t="shared" ca="1" si="0"/>
        <v/>
      </c>
      <c r="C78" s="202" t="str">
        <f ca="1">IFERROR(VLOOKUP($B78,'Org list'!$J$9:$K$637,2,0), "")</f>
        <v/>
      </c>
      <c r="D78" s="472" t="str">
        <f ca="1">IF(ISERROR(VLOOKUP($B78,'DTOC backsheet'!$D$5:$U$181,D$11,0)),"",VLOOKUP($B78,'DTOC backsheet'!$D$5:$U$181, D$11,0))</f>
        <v/>
      </c>
      <c r="E78" s="473" t="str">
        <f ca="1">IF(ISERROR(VLOOKUP($B78,'DTOC backsheet'!$D$5:$U$181,E$11,0)),"",VLOOKUP($B78,'DTOC backsheet'!$D$5:$U$181, E$11,0))</f>
        <v/>
      </c>
      <c r="F78" s="473" t="str">
        <f ca="1">IF(ISERROR(VLOOKUP($B78,'DTOC backsheet'!$D$5:$U$181,F$11,0)),"",VLOOKUP($B78,'DTOC backsheet'!$D$5:$U$181, F$11,0))</f>
        <v/>
      </c>
      <c r="G78" s="474" t="str">
        <f ca="1">IF(ISERROR(VLOOKUP($B78,'DTOC backsheet'!$D$5:$U$181,G$11,0)),"",VLOOKUP($B78,'DTOC backsheet'!$D$5:$U$181, G$11,0))</f>
        <v/>
      </c>
      <c r="H78" s="619" t="str">
        <f ca="1">IF(ISERROR(VLOOKUP($B78,'DTOC backsheet'!$D$188:$U$364,H$11,0)),"",VLOOKUP($B78,'DTOC backsheet'!$D$188:$U$364, H$11,0))</f>
        <v/>
      </c>
      <c r="I78" s="473" t="str">
        <f ca="1">IF(ISERROR(VLOOKUP($B78,'DTOC backsheet'!$D$188:$U$364,I$11,0)),"",VLOOKUP($B78,'DTOC backsheet'!$D$188:$U$364, I$11,0))</f>
        <v/>
      </c>
      <c r="J78" s="473" t="str">
        <f ca="1">IF(ISERROR(VLOOKUP($B78,'DTOC backsheet'!$D$188:$U$364,J$11,0)),"",VLOOKUP($B78,'DTOC backsheet'!$D$188:$U$364, J$11,0))</f>
        <v/>
      </c>
      <c r="K78" s="474" t="str">
        <f ca="1">IF(ISERROR(VLOOKUP($B78,'DTOC backsheet'!$D$188:$U$364,K$11,0)),"",VLOOKUP($B78,'DTOC backsheet'!$D$188:$U$364, K$11,0))</f>
        <v/>
      </c>
      <c r="L78" s="619" t="str">
        <f ca="1">IF(ISERROR(VLOOKUP($B78,'DTOC backsheet'!$D$5:$U$181,L$11,0)),"",VLOOKUP($B78,'DTOC backsheet'!$D$5:$U$181, L$11,0))</f>
        <v/>
      </c>
      <c r="M78" s="619" t="str">
        <f ca="1">IF(ISERROR(VLOOKUP($B78,'DTOC backsheet'!$D$5:$U$181,M$11,0)),"",VLOOKUP($B78,'DTOC backsheet'!$D$5:$U$181, M$11,0))</f>
        <v/>
      </c>
      <c r="N78" s="473" t="str">
        <f ca="1">IF(ISERROR(VLOOKUP($B78,'DTOC backsheet'!$D$5:$U$181,N$11,0)),"",VLOOKUP($B78,'DTOC backsheet'!$D$5:$U$181, N$11,0))</f>
        <v/>
      </c>
      <c r="O78" s="620" t="str">
        <f ca="1">IF(ISERROR(VLOOKUP($B78,'DTOC backsheet'!$D$5:$U$181,O$11,0)),"",VLOOKUP($B78,'DTOC backsheet'!$D$5:$U$181, O$11,0))</f>
        <v/>
      </c>
    </row>
    <row r="79" spans="1:15">
      <c r="A79" s="3">
        <v>64</v>
      </c>
      <c r="B79" s="201" t="str">
        <f t="shared" ca="1" si="0"/>
        <v/>
      </c>
      <c r="C79" s="202" t="str">
        <f ca="1">IFERROR(VLOOKUP($B79,'Org list'!$J$9:$K$637,2,0), "")</f>
        <v/>
      </c>
      <c r="D79" s="472" t="str">
        <f ca="1">IF(ISERROR(VLOOKUP($B79,'DTOC backsheet'!$D$5:$U$181,D$11,0)),"",VLOOKUP($B79,'DTOC backsheet'!$D$5:$U$181, D$11,0))</f>
        <v/>
      </c>
      <c r="E79" s="473" t="str">
        <f ca="1">IF(ISERROR(VLOOKUP($B79,'DTOC backsheet'!$D$5:$U$181,E$11,0)),"",VLOOKUP($B79,'DTOC backsheet'!$D$5:$U$181, E$11,0))</f>
        <v/>
      </c>
      <c r="F79" s="473" t="str">
        <f ca="1">IF(ISERROR(VLOOKUP($B79,'DTOC backsheet'!$D$5:$U$181,F$11,0)),"",VLOOKUP($B79,'DTOC backsheet'!$D$5:$U$181, F$11,0))</f>
        <v/>
      </c>
      <c r="G79" s="474" t="str">
        <f ca="1">IF(ISERROR(VLOOKUP($B79,'DTOC backsheet'!$D$5:$U$181,G$11,0)),"",VLOOKUP($B79,'DTOC backsheet'!$D$5:$U$181, G$11,0))</f>
        <v/>
      </c>
      <c r="H79" s="619" t="str">
        <f ca="1">IF(ISERROR(VLOOKUP($B79,'DTOC backsheet'!$D$188:$U$364,H$11,0)),"",VLOOKUP($B79,'DTOC backsheet'!$D$188:$U$364, H$11,0))</f>
        <v/>
      </c>
      <c r="I79" s="473" t="str">
        <f ca="1">IF(ISERROR(VLOOKUP($B79,'DTOC backsheet'!$D$188:$U$364,I$11,0)),"",VLOOKUP($B79,'DTOC backsheet'!$D$188:$U$364, I$11,0))</f>
        <v/>
      </c>
      <c r="J79" s="473" t="str">
        <f ca="1">IF(ISERROR(VLOOKUP($B79,'DTOC backsheet'!$D$188:$U$364,J$11,0)),"",VLOOKUP($B79,'DTOC backsheet'!$D$188:$U$364, J$11,0))</f>
        <v/>
      </c>
      <c r="K79" s="474" t="str">
        <f ca="1">IF(ISERROR(VLOOKUP($B79,'DTOC backsheet'!$D$188:$U$364,K$11,0)),"",VLOOKUP($B79,'DTOC backsheet'!$D$188:$U$364, K$11,0))</f>
        <v/>
      </c>
      <c r="L79" s="619" t="str">
        <f ca="1">IF(ISERROR(VLOOKUP($B79,'DTOC backsheet'!$D$5:$U$181,L$11,0)),"",VLOOKUP($B79,'DTOC backsheet'!$D$5:$U$181, L$11,0))</f>
        <v/>
      </c>
      <c r="M79" s="619" t="str">
        <f ca="1">IF(ISERROR(VLOOKUP($B79,'DTOC backsheet'!$D$5:$U$181,M$11,0)),"",VLOOKUP($B79,'DTOC backsheet'!$D$5:$U$181, M$11,0))</f>
        <v/>
      </c>
      <c r="N79" s="473" t="str">
        <f ca="1">IF(ISERROR(VLOOKUP($B79,'DTOC backsheet'!$D$5:$U$181,N$11,0)),"",VLOOKUP($B79,'DTOC backsheet'!$D$5:$U$181, N$11,0))</f>
        <v/>
      </c>
      <c r="O79" s="620" t="str">
        <f ca="1">IF(ISERROR(VLOOKUP($B79,'DTOC backsheet'!$D$5:$U$181,O$11,0)),"",VLOOKUP($B79,'DTOC backsheet'!$D$5:$U$181, O$11,0))</f>
        <v/>
      </c>
    </row>
    <row r="80" spans="1:15">
      <c r="A80" s="3">
        <v>65</v>
      </c>
      <c r="B80" s="201" t="str">
        <f t="shared" ref="B80:B170" ca="1" si="1">IF($A80&gt;$Q$18-1,"",INDIRECT("'Comms by AT'!D"&amp;$A80+$Q$15))</f>
        <v/>
      </c>
      <c r="C80" s="202" t="str">
        <f ca="1">IFERROR(VLOOKUP($B80,'Org list'!$J$9:$K$637,2,0), "")</f>
        <v/>
      </c>
      <c r="D80" s="472" t="str">
        <f ca="1">IF(ISERROR(VLOOKUP($B80,'DTOC backsheet'!$D$5:$U$181,D$11,0)),"",VLOOKUP($B80,'DTOC backsheet'!$D$5:$U$181, D$11,0))</f>
        <v/>
      </c>
      <c r="E80" s="473" t="str">
        <f ca="1">IF(ISERROR(VLOOKUP($B80,'DTOC backsheet'!$D$5:$U$181,E$11,0)),"",VLOOKUP($B80,'DTOC backsheet'!$D$5:$U$181, E$11,0))</f>
        <v/>
      </c>
      <c r="F80" s="473" t="str">
        <f ca="1">IF(ISERROR(VLOOKUP($B80,'DTOC backsheet'!$D$5:$U$181,F$11,0)),"",VLOOKUP($B80,'DTOC backsheet'!$D$5:$U$181, F$11,0))</f>
        <v/>
      </c>
      <c r="G80" s="474" t="str">
        <f ca="1">IF(ISERROR(VLOOKUP($B80,'DTOC backsheet'!$D$5:$U$181,G$11,0)),"",VLOOKUP($B80,'DTOC backsheet'!$D$5:$U$181, G$11,0))</f>
        <v/>
      </c>
      <c r="H80" s="619" t="str">
        <f ca="1">IF(ISERROR(VLOOKUP($B80,'DTOC backsheet'!$D$188:$U$364,H$11,0)),"",VLOOKUP($B80,'DTOC backsheet'!$D$188:$U$364, H$11,0))</f>
        <v/>
      </c>
      <c r="I80" s="473" t="str">
        <f ca="1">IF(ISERROR(VLOOKUP($B80,'DTOC backsheet'!$D$188:$U$364,I$11,0)),"",VLOOKUP($B80,'DTOC backsheet'!$D$188:$U$364, I$11,0))</f>
        <v/>
      </c>
      <c r="J80" s="473" t="str">
        <f ca="1">IF(ISERROR(VLOOKUP($B80,'DTOC backsheet'!$D$188:$U$364,J$11,0)),"",VLOOKUP($B80,'DTOC backsheet'!$D$188:$U$364, J$11,0))</f>
        <v/>
      </c>
      <c r="K80" s="474" t="str">
        <f ca="1">IF(ISERROR(VLOOKUP($B80,'DTOC backsheet'!$D$188:$U$364,K$11,0)),"",VLOOKUP($B80,'DTOC backsheet'!$D$188:$U$364, K$11,0))</f>
        <v/>
      </c>
      <c r="L80" s="619" t="str">
        <f ca="1">IF(ISERROR(VLOOKUP($B80,'DTOC backsheet'!$D$5:$U$181,L$11,0)),"",VLOOKUP($B80,'DTOC backsheet'!$D$5:$U$181, L$11,0))</f>
        <v/>
      </c>
      <c r="M80" s="619" t="str">
        <f ca="1">IF(ISERROR(VLOOKUP($B80,'DTOC backsheet'!$D$5:$U$181,M$11,0)),"",VLOOKUP($B80,'DTOC backsheet'!$D$5:$U$181, M$11,0))</f>
        <v/>
      </c>
      <c r="N80" s="473" t="str">
        <f ca="1">IF(ISERROR(VLOOKUP($B80,'DTOC backsheet'!$D$5:$U$181,N$11,0)),"",VLOOKUP($B80,'DTOC backsheet'!$D$5:$U$181, N$11,0))</f>
        <v/>
      </c>
      <c r="O80" s="620" t="str">
        <f ca="1">IF(ISERROR(VLOOKUP($B80,'DTOC backsheet'!$D$5:$U$181,O$11,0)),"",VLOOKUP($B80,'DTOC backsheet'!$D$5:$U$181, O$11,0))</f>
        <v/>
      </c>
    </row>
    <row r="81" spans="1:15">
      <c r="A81" s="3">
        <v>66</v>
      </c>
      <c r="B81" s="201" t="str">
        <f t="shared" ca="1" si="1"/>
        <v/>
      </c>
      <c r="C81" s="202" t="str">
        <f ca="1">IFERROR(VLOOKUP($B81,'Org list'!$J$9:$K$637,2,0), "")</f>
        <v/>
      </c>
      <c r="D81" s="472" t="str">
        <f ca="1">IF(ISERROR(VLOOKUP($B81,'DTOC backsheet'!$D$5:$U$181,D$11,0)),"",VLOOKUP($B81,'DTOC backsheet'!$D$5:$U$181, D$11,0))</f>
        <v/>
      </c>
      <c r="E81" s="473" t="str">
        <f ca="1">IF(ISERROR(VLOOKUP($B81,'DTOC backsheet'!$D$5:$U$181,E$11,0)),"",VLOOKUP($B81,'DTOC backsheet'!$D$5:$U$181, E$11,0))</f>
        <v/>
      </c>
      <c r="F81" s="473" t="str">
        <f ca="1">IF(ISERROR(VLOOKUP($B81,'DTOC backsheet'!$D$5:$U$181,F$11,0)),"",VLOOKUP($B81,'DTOC backsheet'!$D$5:$U$181, F$11,0))</f>
        <v/>
      </c>
      <c r="G81" s="474" t="str">
        <f ca="1">IF(ISERROR(VLOOKUP($B81,'DTOC backsheet'!$D$5:$U$181,G$11,0)),"",VLOOKUP($B81,'DTOC backsheet'!$D$5:$U$181, G$11,0))</f>
        <v/>
      </c>
      <c r="H81" s="619" t="str">
        <f ca="1">IF(ISERROR(VLOOKUP($B81,'DTOC backsheet'!$D$188:$U$364,H$11,0)),"",VLOOKUP($B81,'DTOC backsheet'!$D$188:$U$364, H$11,0))</f>
        <v/>
      </c>
      <c r="I81" s="473" t="str">
        <f ca="1">IF(ISERROR(VLOOKUP($B81,'DTOC backsheet'!$D$188:$U$364,I$11,0)),"",VLOOKUP($B81,'DTOC backsheet'!$D$188:$U$364, I$11,0))</f>
        <v/>
      </c>
      <c r="J81" s="473" t="str">
        <f ca="1">IF(ISERROR(VLOOKUP($B81,'DTOC backsheet'!$D$188:$U$364,J$11,0)),"",VLOOKUP($B81,'DTOC backsheet'!$D$188:$U$364, J$11,0))</f>
        <v/>
      </c>
      <c r="K81" s="474" t="str">
        <f ca="1">IF(ISERROR(VLOOKUP($B81,'DTOC backsheet'!$D$188:$U$364,K$11,0)),"",VLOOKUP($B81,'DTOC backsheet'!$D$188:$U$364, K$11,0))</f>
        <v/>
      </c>
      <c r="L81" s="619" t="str">
        <f ca="1">IF(ISERROR(VLOOKUP($B81,'DTOC backsheet'!$D$5:$U$181,L$11,0)),"",VLOOKUP($B81,'DTOC backsheet'!$D$5:$U$181, L$11,0))</f>
        <v/>
      </c>
      <c r="M81" s="619" t="str">
        <f ca="1">IF(ISERROR(VLOOKUP($B81,'DTOC backsheet'!$D$5:$U$181,M$11,0)),"",VLOOKUP($B81,'DTOC backsheet'!$D$5:$U$181, M$11,0))</f>
        <v/>
      </c>
      <c r="N81" s="473" t="str">
        <f ca="1">IF(ISERROR(VLOOKUP($B81,'DTOC backsheet'!$D$5:$U$181,N$11,0)),"",VLOOKUP($B81,'DTOC backsheet'!$D$5:$U$181, N$11,0))</f>
        <v/>
      </c>
      <c r="O81" s="620" t="str">
        <f ca="1">IF(ISERROR(VLOOKUP($B81,'DTOC backsheet'!$D$5:$U$181,O$11,0)),"",VLOOKUP($B81,'DTOC backsheet'!$D$5:$U$181, O$11,0))</f>
        <v/>
      </c>
    </row>
    <row r="82" spans="1:15">
      <c r="A82" s="3">
        <v>67</v>
      </c>
      <c r="B82" s="201" t="str">
        <f t="shared" ca="1" si="1"/>
        <v/>
      </c>
      <c r="C82" s="202" t="str">
        <f ca="1">IFERROR(VLOOKUP($B82,'Org list'!$J$9:$K$637,2,0), "")</f>
        <v/>
      </c>
      <c r="D82" s="472" t="str">
        <f ca="1">IF(ISERROR(VLOOKUP($B82,'DTOC backsheet'!$D$5:$U$181,D$11,0)),"",VLOOKUP($B82,'DTOC backsheet'!$D$5:$U$181, D$11,0))</f>
        <v/>
      </c>
      <c r="E82" s="473" t="str">
        <f ca="1">IF(ISERROR(VLOOKUP($B82,'DTOC backsheet'!$D$5:$U$181,E$11,0)),"",VLOOKUP($B82,'DTOC backsheet'!$D$5:$U$181, E$11,0))</f>
        <v/>
      </c>
      <c r="F82" s="473" t="str">
        <f ca="1">IF(ISERROR(VLOOKUP($B82,'DTOC backsheet'!$D$5:$U$181,F$11,0)),"",VLOOKUP($B82,'DTOC backsheet'!$D$5:$U$181, F$11,0))</f>
        <v/>
      </c>
      <c r="G82" s="474" t="str">
        <f ca="1">IF(ISERROR(VLOOKUP($B82,'DTOC backsheet'!$D$5:$U$181,G$11,0)),"",VLOOKUP($B82,'DTOC backsheet'!$D$5:$U$181, G$11,0))</f>
        <v/>
      </c>
      <c r="H82" s="619" t="str">
        <f ca="1">IF(ISERROR(VLOOKUP($B82,'DTOC backsheet'!$D$188:$U$364,H$11,0)),"",VLOOKUP($B82,'DTOC backsheet'!$D$188:$U$364, H$11,0))</f>
        <v/>
      </c>
      <c r="I82" s="473" t="str">
        <f ca="1">IF(ISERROR(VLOOKUP($B82,'DTOC backsheet'!$D$188:$U$364,I$11,0)),"",VLOOKUP($B82,'DTOC backsheet'!$D$188:$U$364, I$11,0))</f>
        <v/>
      </c>
      <c r="J82" s="473" t="str">
        <f ca="1">IF(ISERROR(VLOOKUP($B82,'DTOC backsheet'!$D$188:$U$364,J$11,0)),"",VLOOKUP($B82,'DTOC backsheet'!$D$188:$U$364, J$11,0))</f>
        <v/>
      </c>
      <c r="K82" s="474" t="str">
        <f ca="1">IF(ISERROR(VLOOKUP($B82,'DTOC backsheet'!$D$188:$U$364,K$11,0)),"",VLOOKUP($B82,'DTOC backsheet'!$D$188:$U$364, K$11,0))</f>
        <v/>
      </c>
      <c r="L82" s="619" t="str">
        <f ca="1">IF(ISERROR(VLOOKUP($B82,'DTOC backsheet'!$D$5:$U$181,L$11,0)),"",VLOOKUP($B82,'DTOC backsheet'!$D$5:$U$181, L$11,0))</f>
        <v/>
      </c>
      <c r="M82" s="619" t="str">
        <f ca="1">IF(ISERROR(VLOOKUP($B82,'DTOC backsheet'!$D$5:$U$181,M$11,0)),"",VLOOKUP($B82,'DTOC backsheet'!$D$5:$U$181, M$11,0))</f>
        <v/>
      </c>
      <c r="N82" s="473" t="str">
        <f ca="1">IF(ISERROR(VLOOKUP($B82,'DTOC backsheet'!$D$5:$U$181,N$11,0)),"",VLOOKUP($B82,'DTOC backsheet'!$D$5:$U$181, N$11,0))</f>
        <v/>
      </c>
      <c r="O82" s="620" t="str">
        <f ca="1">IF(ISERROR(VLOOKUP($B82,'DTOC backsheet'!$D$5:$U$181,O$11,0)),"",VLOOKUP($B82,'DTOC backsheet'!$D$5:$U$181, O$11,0))</f>
        <v/>
      </c>
    </row>
    <row r="83" spans="1:15">
      <c r="A83" s="3">
        <v>68</v>
      </c>
      <c r="B83" s="201" t="str">
        <f t="shared" ca="1" si="1"/>
        <v/>
      </c>
      <c r="C83" s="202" t="str">
        <f ca="1">IFERROR(VLOOKUP($B83,'Org list'!$J$9:$K$637,2,0), "")</f>
        <v/>
      </c>
      <c r="D83" s="472" t="str">
        <f ca="1">IF(ISERROR(VLOOKUP($B83,'DTOC backsheet'!$D$5:$U$181,D$11,0)),"",VLOOKUP($B83,'DTOC backsheet'!$D$5:$U$181, D$11,0))</f>
        <v/>
      </c>
      <c r="E83" s="473" t="str">
        <f ca="1">IF(ISERROR(VLOOKUP($B83,'DTOC backsheet'!$D$5:$U$181,E$11,0)),"",VLOOKUP($B83,'DTOC backsheet'!$D$5:$U$181, E$11,0))</f>
        <v/>
      </c>
      <c r="F83" s="473" t="str">
        <f ca="1">IF(ISERROR(VLOOKUP($B83,'DTOC backsheet'!$D$5:$U$181,F$11,0)),"",VLOOKUP($B83,'DTOC backsheet'!$D$5:$U$181, F$11,0))</f>
        <v/>
      </c>
      <c r="G83" s="474" t="str">
        <f ca="1">IF(ISERROR(VLOOKUP($B83,'DTOC backsheet'!$D$5:$U$181,G$11,0)),"",VLOOKUP($B83,'DTOC backsheet'!$D$5:$U$181, G$11,0))</f>
        <v/>
      </c>
      <c r="H83" s="619" t="str">
        <f ca="1">IF(ISERROR(VLOOKUP($B83,'DTOC backsheet'!$D$188:$U$364,H$11,0)),"",VLOOKUP($B83,'DTOC backsheet'!$D$188:$U$364, H$11,0))</f>
        <v/>
      </c>
      <c r="I83" s="473" t="str">
        <f ca="1">IF(ISERROR(VLOOKUP($B83,'DTOC backsheet'!$D$188:$U$364,I$11,0)),"",VLOOKUP($B83,'DTOC backsheet'!$D$188:$U$364, I$11,0))</f>
        <v/>
      </c>
      <c r="J83" s="473" t="str">
        <f ca="1">IF(ISERROR(VLOOKUP($B83,'DTOC backsheet'!$D$188:$U$364,J$11,0)),"",VLOOKUP($B83,'DTOC backsheet'!$D$188:$U$364, J$11,0))</f>
        <v/>
      </c>
      <c r="K83" s="474" t="str">
        <f ca="1">IF(ISERROR(VLOOKUP($B83,'DTOC backsheet'!$D$188:$U$364,K$11,0)),"",VLOOKUP($B83,'DTOC backsheet'!$D$188:$U$364, K$11,0))</f>
        <v/>
      </c>
      <c r="L83" s="619" t="str">
        <f ca="1">IF(ISERROR(VLOOKUP($B83,'DTOC backsheet'!$D$5:$U$181,L$11,0)),"",VLOOKUP($B83,'DTOC backsheet'!$D$5:$U$181, L$11,0))</f>
        <v/>
      </c>
      <c r="M83" s="619" t="str">
        <f ca="1">IF(ISERROR(VLOOKUP($B83,'DTOC backsheet'!$D$5:$U$181,M$11,0)),"",VLOOKUP($B83,'DTOC backsheet'!$D$5:$U$181, M$11,0))</f>
        <v/>
      </c>
      <c r="N83" s="473" t="str">
        <f ca="1">IF(ISERROR(VLOOKUP($B83,'DTOC backsheet'!$D$5:$U$181,N$11,0)),"",VLOOKUP($B83,'DTOC backsheet'!$D$5:$U$181, N$11,0))</f>
        <v/>
      </c>
      <c r="O83" s="620" t="str">
        <f ca="1">IF(ISERROR(VLOOKUP($B83,'DTOC backsheet'!$D$5:$U$181,O$11,0)),"",VLOOKUP($B83,'DTOC backsheet'!$D$5:$U$181, O$11,0))</f>
        <v/>
      </c>
    </row>
    <row r="84" spans="1:15">
      <c r="A84" s="3">
        <v>69</v>
      </c>
      <c r="B84" s="201" t="str">
        <f t="shared" ca="1" si="1"/>
        <v/>
      </c>
      <c r="C84" s="202" t="str">
        <f ca="1">IFERROR(VLOOKUP($B84,'Org list'!$J$9:$K$637,2,0), "")</f>
        <v/>
      </c>
      <c r="D84" s="472" t="str">
        <f ca="1">IF(ISERROR(VLOOKUP($B84,'DTOC backsheet'!$D$5:$U$181,D$11,0)),"",VLOOKUP($B84,'DTOC backsheet'!$D$5:$U$181, D$11,0))</f>
        <v/>
      </c>
      <c r="E84" s="473" t="str">
        <f ca="1">IF(ISERROR(VLOOKUP($B84,'DTOC backsheet'!$D$5:$U$181,E$11,0)),"",VLOOKUP($B84,'DTOC backsheet'!$D$5:$U$181, E$11,0))</f>
        <v/>
      </c>
      <c r="F84" s="473" t="str">
        <f ca="1">IF(ISERROR(VLOOKUP($B84,'DTOC backsheet'!$D$5:$U$181,F$11,0)),"",VLOOKUP($B84,'DTOC backsheet'!$D$5:$U$181, F$11,0))</f>
        <v/>
      </c>
      <c r="G84" s="474" t="str">
        <f ca="1">IF(ISERROR(VLOOKUP($B84,'DTOC backsheet'!$D$5:$U$181,G$11,0)),"",VLOOKUP($B84,'DTOC backsheet'!$D$5:$U$181, G$11,0))</f>
        <v/>
      </c>
      <c r="H84" s="619" t="str">
        <f ca="1">IF(ISERROR(VLOOKUP($B84,'DTOC backsheet'!$D$188:$U$364,H$11,0)),"",VLOOKUP($B84,'DTOC backsheet'!$D$188:$U$364, H$11,0))</f>
        <v/>
      </c>
      <c r="I84" s="473" t="str">
        <f ca="1">IF(ISERROR(VLOOKUP($B84,'DTOC backsheet'!$D$188:$U$364,I$11,0)),"",VLOOKUP($B84,'DTOC backsheet'!$D$188:$U$364, I$11,0))</f>
        <v/>
      </c>
      <c r="J84" s="473" t="str">
        <f ca="1">IF(ISERROR(VLOOKUP($B84,'DTOC backsheet'!$D$188:$U$364,J$11,0)),"",VLOOKUP($B84,'DTOC backsheet'!$D$188:$U$364, J$11,0))</f>
        <v/>
      </c>
      <c r="K84" s="474" t="str">
        <f ca="1">IF(ISERROR(VLOOKUP($B84,'DTOC backsheet'!$D$188:$U$364,K$11,0)),"",VLOOKUP($B84,'DTOC backsheet'!$D$188:$U$364, K$11,0))</f>
        <v/>
      </c>
      <c r="L84" s="619" t="str">
        <f ca="1">IF(ISERROR(VLOOKUP($B84,'DTOC backsheet'!$D$5:$U$181,L$11,0)),"",VLOOKUP($B84,'DTOC backsheet'!$D$5:$U$181, L$11,0))</f>
        <v/>
      </c>
      <c r="M84" s="619" t="str">
        <f ca="1">IF(ISERROR(VLOOKUP($B84,'DTOC backsheet'!$D$5:$U$181,M$11,0)),"",VLOOKUP($B84,'DTOC backsheet'!$D$5:$U$181, M$11,0))</f>
        <v/>
      </c>
      <c r="N84" s="473" t="str">
        <f ca="1">IF(ISERROR(VLOOKUP($B84,'DTOC backsheet'!$D$5:$U$181,N$11,0)),"",VLOOKUP($B84,'DTOC backsheet'!$D$5:$U$181, N$11,0))</f>
        <v/>
      </c>
      <c r="O84" s="620" t="str">
        <f ca="1">IF(ISERROR(VLOOKUP($B84,'DTOC backsheet'!$D$5:$U$181,O$11,0)),"",VLOOKUP($B84,'DTOC backsheet'!$D$5:$U$181, O$11,0))</f>
        <v/>
      </c>
    </row>
    <row r="85" spans="1:15">
      <c r="A85" s="3">
        <v>70</v>
      </c>
      <c r="B85" s="201" t="str">
        <f t="shared" ca="1" si="1"/>
        <v/>
      </c>
      <c r="C85" s="202" t="str">
        <f ca="1">IFERROR(VLOOKUP($B85,'Org list'!$J$9:$K$637,2,0), "")</f>
        <v/>
      </c>
      <c r="D85" s="472" t="str">
        <f ca="1">IF(ISERROR(VLOOKUP($B85,'DTOC backsheet'!$D$5:$U$181,D$11,0)),"",VLOOKUP($B85,'DTOC backsheet'!$D$5:$U$181, D$11,0))</f>
        <v/>
      </c>
      <c r="E85" s="473" t="str">
        <f ca="1">IF(ISERROR(VLOOKUP($B85,'DTOC backsheet'!$D$5:$U$181,E$11,0)),"",VLOOKUP($B85,'DTOC backsheet'!$D$5:$U$181, E$11,0))</f>
        <v/>
      </c>
      <c r="F85" s="473" t="str">
        <f ca="1">IF(ISERROR(VLOOKUP($B85,'DTOC backsheet'!$D$5:$U$181,F$11,0)),"",VLOOKUP($B85,'DTOC backsheet'!$D$5:$U$181, F$11,0))</f>
        <v/>
      </c>
      <c r="G85" s="474" t="str">
        <f ca="1">IF(ISERROR(VLOOKUP($B85,'DTOC backsheet'!$D$5:$U$181,G$11,0)),"",VLOOKUP($B85,'DTOC backsheet'!$D$5:$U$181, G$11,0))</f>
        <v/>
      </c>
      <c r="H85" s="619" t="str">
        <f ca="1">IF(ISERROR(VLOOKUP($B85,'DTOC backsheet'!$D$188:$U$364,H$11,0)),"",VLOOKUP($B85,'DTOC backsheet'!$D$188:$U$364, H$11,0))</f>
        <v/>
      </c>
      <c r="I85" s="473" t="str">
        <f ca="1">IF(ISERROR(VLOOKUP($B85,'DTOC backsheet'!$D$188:$U$364,I$11,0)),"",VLOOKUP($B85,'DTOC backsheet'!$D$188:$U$364, I$11,0))</f>
        <v/>
      </c>
      <c r="J85" s="473" t="str">
        <f ca="1">IF(ISERROR(VLOOKUP($B85,'DTOC backsheet'!$D$188:$U$364,J$11,0)),"",VLOOKUP($B85,'DTOC backsheet'!$D$188:$U$364, J$11,0))</f>
        <v/>
      </c>
      <c r="K85" s="474" t="str">
        <f ca="1">IF(ISERROR(VLOOKUP($B85,'DTOC backsheet'!$D$188:$U$364,K$11,0)),"",VLOOKUP($B85,'DTOC backsheet'!$D$188:$U$364, K$11,0))</f>
        <v/>
      </c>
      <c r="L85" s="619" t="str">
        <f ca="1">IF(ISERROR(VLOOKUP($B85,'DTOC backsheet'!$D$5:$U$181,L$11,0)),"",VLOOKUP($B85,'DTOC backsheet'!$D$5:$U$181, L$11,0))</f>
        <v/>
      </c>
      <c r="M85" s="619" t="str">
        <f ca="1">IF(ISERROR(VLOOKUP($B85,'DTOC backsheet'!$D$5:$U$181,M$11,0)),"",VLOOKUP($B85,'DTOC backsheet'!$D$5:$U$181, M$11,0))</f>
        <v/>
      </c>
      <c r="N85" s="473" t="str">
        <f ca="1">IF(ISERROR(VLOOKUP($B85,'DTOC backsheet'!$D$5:$U$181,N$11,0)),"",VLOOKUP($B85,'DTOC backsheet'!$D$5:$U$181, N$11,0))</f>
        <v/>
      </c>
      <c r="O85" s="620" t="str">
        <f ca="1">IF(ISERROR(VLOOKUP($B85,'DTOC backsheet'!$D$5:$U$181,O$11,0)),"",VLOOKUP($B85,'DTOC backsheet'!$D$5:$U$181, O$11,0))</f>
        <v/>
      </c>
    </row>
    <row r="86" spans="1:15">
      <c r="A86" s="3">
        <v>71</v>
      </c>
      <c r="B86" s="201" t="str">
        <f t="shared" ca="1" si="1"/>
        <v/>
      </c>
      <c r="C86" s="202" t="str">
        <f ca="1">IFERROR(VLOOKUP($B86,'Org list'!$J$9:$K$637,2,0), "")</f>
        <v/>
      </c>
      <c r="D86" s="472" t="str">
        <f ca="1">IF(ISERROR(VLOOKUP($B86,'DTOC backsheet'!$D$5:$U$181,D$11,0)),"",VLOOKUP($B86,'DTOC backsheet'!$D$5:$U$181, D$11,0))</f>
        <v/>
      </c>
      <c r="E86" s="473" t="str">
        <f ca="1">IF(ISERROR(VLOOKUP($B86,'DTOC backsheet'!$D$5:$U$181,E$11,0)),"",VLOOKUP($B86,'DTOC backsheet'!$D$5:$U$181, E$11,0))</f>
        <v/>
      </c>
      <c r="F86" s="473" t="str">
        <f ca="1">IF(ISERROR(VLOOKUP($B86,'DTOC backsheet'!$D$5:$U$181,F$11,0)),"",VLOOKUP($B86,'DTOC backsheet'!$D$5:$U$181, F$11,0))</f>
        <v/>
      </c>
      <c r="G86" s="474" t="str">
        <f ca="1">IF(ISERROR(VLOOKUP($B86,'DTOC backsheet'!$D$5:$U$181,G$11,0)),"",VLOOKUP($B86,'DTOC backsheet'!$D$5:$U$181, G$11,0))</f>
        <v/>
      </c>
      <c r="H86" s="619" t="str">
        <f ca="1">IF(ISERROR(VLOOKUP($B86,'DTOC backsheet'!$D$188:$U$364,H$11,0)),"",VLOOKUP($B86,'DTOC backsheet'!$D$188:$U$364, H$11,0))</f>
        <v/>
      </c>
      <c r="I86" s="473" t="str">
        <f ca="1">IF(ISERROR(VLOOKUP($B86,'DTOC backsheet'!$D$188:$U$364,I$11,0)),"",VLOOKUP($B86,'DTOC backsheet'!$D$188:$U$364, I$11,0))</f>
        <v/>
      </c>
      <c r="J86" s="473" t="str">
        <f ca="1">IF(ISERROR(VLOOKUP($B86,'DTOC backsheet'!$D$188:$U$364,J$11,0)),"",VLOOKUP($B86,'DTOC backsheet'!$D$188:$U$364, J$11,0))</f>
        <v/>
      </c>
      <c r="K86" s="474" t="str">
        <f ca="1">IF(ISERROR(VLOOKUP($B86,'DTOC backsheet'!$D$188:$U$364,K$11,0)),"",VLOOKUP($B86,'DTOC backsheet'!$D$188:$U$364, K$11,0))</f>
        <v/>
      </c>
      <c r="L86" s="619" t="str">
        <f ca="1">IF(ISERROR(VLOOKUP($B86,'DTOC backsheet'!$D$5:$U$181,L$11,0)),"",VLOOKUP($B86,'DTOC backsheet'!$D$5:$U$181, L$11,0))</f>
        <v/>
      </c>
      <c r="M86" s="619" t="str">
        <f ca="1">IF(ISERROR(VLOOKUP($B86,'DTOC backsheet'!$D$5:$U$181,M$11,0)),"",VLOOKUP($B86,'DTOC backsheet'!$D$5:$U$181, M$11,0))</f>
        <v/>
      </c>
      <c r="N86" s="473" t="str">
        <f ca="1">IF(ISERROR(VLOOKUP($B86,'DTOC backsheet'!$D$5:$U$181,N$11,0)),"",VLOOKUP($B86,'DTOC backsheet'!$D$5:$U$181, N$11,0))</f>
        <v/>
      </c>
      <c r="O86" s="620" t="str">
        <f ca="1">IF(ISERROR(VLOOKUP($B86,'DTOC backsheet'!$D$5:$U$181,O$11,0)),"",VLOOKUP($B86,'DTOC backsheet'!$D$5:$U$181, O$11,0))</f>
        <v/>
      </c>
    </row>
    <row r="87" spans="1:15">
      <c r="A87" s="3">
        <v>72</v>
      </c>
      <c r="B87" s="201" t="str">
        <f t="shared" ca="1" si="1"/>
        <v/>
      </c>
      <c r="C87" s="202" t="str">
        <f ca="1">IFERROR(VLOOKUP($B87,'Org list'!$J$9:$K$637,2,0), "")</f>
        <v/>
      </c>
      <c r="D87" s="472" t="str">
        <f ca="1">IF(ISERROR(VLOOKUP($B87,'DTOC backsheet'!$D$5:$U$181,D$11,0)),"",VLOOKUP($B87,'DTOC backsheet'!$D$5:$U$181, D$11,0))</f>
        <v/>
      </c>
      <c r="E87" s="473" t="str">
        <f ca="1">IF(ISERROR(VLOOKUP($B87,'DTOC backsheet'!$D$5:$U$181,E$11,0)),"",VLOOKUP($B87,'DTOC backsheet'!$D$5:$U$181, E$11,0))</f>
        <v/>
      </c>
      <c r="F87" s="473" t="str">
        <f ca="1">IF(ISERROR(VLOOKUP($B87,'DTOC backsheet'!$D$5:$U$181,F$11,0)),"",VLOOKUP($B87,'DTOC backsheet'!$D$5:$U$181, F$11,0))</f>
        <v/>
      </c>
      <c r="G87" s="474" t="str">
        <f ca="1">IF(ISERROR(VLOOKUP($B87,'DTOC backsheet'!$D$5:$U$181,G$11,0)),"",VLOOKUP($B87,'DTOC backsheet'!$D$5:$U$181, G$11,0))</f>
        <v/>
      </c>
      <c r="H87" s="619" t="str">
        <f ca="1">IF(ISERROR(VLOOKUP($B87,'DTOC backsheet'!$D$188:$U$364,H$11,0)),"",VLOOKUP($B87,'DTOC backsheet'!$D$188:$U$364, H$11,0))</f>
        <v/>
      </c>
      <c r="I87" s="473" t="str">
        <f ca="1">IF(ISERROR(VLOOKUP($B87,'DTOC backsheet'!$D$188:$U$364,I$11,0)),"",VLOOKUP($B87,'DTOC backsheet'!$D$188:$U$364, I$11,0))</f>
        <v/>
      </c>
      <c r="J87" s="473" t="str">
        <f ca="1">IF(ISERROR(VLOOKUP($B87,'DTOC backsheet'!$D$188:$U$364,J$11,0)),"",VLOOKUP($B87,'DTOC backsheet'!$D$188:$U$364, J$11,0))</f>
        <v/>
      </c>
      <c r="K87" s="474" t="str">
        <f ca="1">IF(ISERROR(VLOOKUP($B87,'DTOC backsheet'!$D$188:$U$364,K$11,0)),"",VLOOKUP($B87,'DTOC backsheet'!$D$188:$U$364, K$11,0))</f>
        <v/>
      </c>
      <c r="L87" s="619" t="str">
        <f ca="1">IF(ISERROR(VLOOKUP($B87,'DTOC backsheet'!$D$5:$U$181,L$11,0)),"",VLOOKUP($B87,'DTOC backsheet'!$D$5:$U$181, L$11,0))</f>
        <v/>
      </c>
      <c r="M87" s="619" t="str">
        <f ca="1">IF(ISERROR(VLOOKUP($B87,'DTOC backsheet'!$D$5:$U$181,M$11,0)),"",VLOOKUP($B87,'DTOC backsheet'!$D$5:$U$181, M$11,0))</f>
        <v/>
      </c>
      <c r="N87" s="473" t="str">
        <f ca="1">IF(ISERROR(VLOOKUP($B87,'DTOC backsheet'!$D$5:$U$181,N$11,0)),"",VLOOKUP($B87,'DTOC backsheet'!$D$5:$U$181, N$11,0))</f>
        <v/>
      </c>
      <c r="O87" s="620" t="str">
        <f ca="1">IF(ISERROR(VLOOKUP($B87,'DTOC backsheet'!$D$5:$U$181,O$11,0)),"",VLOOKUP($B87,'DTOC backsheet'!$D$5:$U$181, O$11,0))</f>
        <v/>
      </c>
    </row>
    <row r="88" spans="1:15">
      <c r="A88" s="3">
        <v>73</v>
      </c>
      <c r="B88" s="201" t="str">
        <f t="shared" ca="1" si="1"/>
        <v/>
      </c>
      <c r="C88" s="202" t="str">
        <f ca="1">IFERROR(VLOOKUP($B88,'Org list'!$J$9:$K$637,2,0), "")</f>
        <v/>
      </c>
      <c r="D88" s="472" t="str">
        <f ca="1">IF(ISERROR(VLOOKUP($B88,'DTOC backsheet'!$D$5:$U$181,D$11,0)),"",VLOOKUP($B88,'DTOC backsheet'!$D$5:$U$181, D$11,0))</f>
        <v/>
      </c>
      <c r="E88" s="473" t="str">
        <f ca="1">IF(ISERROR(VLOOKUP($B88,'DTOC backsheet'!$D$5:$U$181,E$11,0)),"",VLOOKUP($B88,'DTOC backsheet'!$D$5:$U$181, E$11,0))</f>
        <v/>
      </c>
      <c r="F88" s="473" t="str">
        <f ca="1">IF(ISERROR(VLOOKUP($B88,'DTOC backsheet'!$D$5:$U$181,F$11,0)),"",VLOOKUP($B88,'DTOC backsheet'!$D$5:$U$181, F$11,0))</f>
        <v/>
      </c>
      <c r="G88" s="474" t="str">
        <f ca="1">IF(ISERROR(VLOOKUP($B88,'DTOC backsheet'!$D$5:$U$181,G$11,0)),"",VLOOKUP($B88,'DTOC backsheet'!$D$5:$U$181, G$11,0))</f>
        <v/>
      </c>
      <c r="H88" s="619" t="str">
        <f ca="1">IF(ISERROR(VLOOKUP($B88,'DTOC backsheet'!$D$188:$U$364,H$11,0)),"",VLOOKUP($B88,'DTOC backsheet'!$D$188:$U$364, H$11,0))</f>
        <v/>
      </c>
      <c r="I88" s="473" t="str">
        <f ca="1">IF(ISERROR(VLOOKUP($B88,'DTOC backsheet'!$D$188:$U$364,I$11,0)),"",VLOOKUP($B88,'DTOC backsheet'!$D$188:$U$364, I$11,0))</f>
        <v/>
      </c>
      <c r="J88" s="473" t="str">
        <f ca="1">IF(ISERROR(VLOOKUP($B88,'DTOC backsheet'!$D$188:$U$364,J$11,0)),"",VLOOKUP($B88,'DTOC backsheet'!$D$188:$U$364, J$11,0))</f>
        <v/>
      </c>
      <c r="K88" s="474" t="str">
        <f ca="1">IF(ISERROR(VLOOKUP($B88,'DTOC backsheet'!$D$188:$U$364,K$11,0)),"",VLOOKUP($B88,'DTOC backsheet'!$D$188:$U$364, K$11,0))</f>
        <v/>
      </c>
      <c r="L88" s="619" t="str">
        <f ca="1">IF(ISERROR(VLOOKUP($B88,'DTOC backsheet'!$D$5:$U$181,L$11,0)),"",VLOOKUP($B88,'DTOC backsheet'!$D$5:$U$181, L$11,0))</f>
        <v/>
      </c>
      <c r="M88" s="619" t="str">
        <f ca="1">IF(ISERROR(VLOOKUP($B88,'DTOC backsheet'!$D$5:$U$181,M$11,0)),"",VLOOKUP($B88,'DTOC backsheet'!$D$5:$U$181, M$11,0))</f>
        <v/>
      </c>
      <c r="N88" s="473" t="str">
        <f ca="1">IF(ISERROR(VLOOKUP($B88,'DTOC backsheet'!$D$5:$U$181,N$11,0)),"",VLOOKUP($B88,'DTOC backsheet'!$D$5:$U$181, N$11,0))</f>
        <v/>
      </c>
      <c r="O88" s="620" t="str">
        <f ca="1">IF(ISERROR(VLOOKUP($B88,'DTOC backsheet'!$D$5:$U$181,O$11,0)),"",VLOOKUP($B88,'DTOC backsheet'!$D$5:$U$181, O$11,0))</f>
        <v/>
      </c>
    </row>
    <row r="89" spans="1:15">
      <c r="A89" s="3">
        <v>74</v>
      </c>
      <c r="B89" s="201" t="str">
        <f t="shared" ca="1" si="1"/>
        <v/>
      </c>
      <c r="C89" s="202" t="str">
        <f ca="1">IFERROR(VLOOKUP($B89,'Org list'!$J$9:$K$637,2,0), "")</f>
        <v/>
      </c>
      <c r="D89" s="472" t="str">
        <f ca="1">IF(ISERROR(VLOOKUP($B89,'DTOC backsheet'!$D$5:$U$181,D$11,0)),"",VLOOKUP($B89,'DTOC backsheet'!$D$5:$U$181, D$11,0))</f>
        <v/>
      </c>
      <c r="E89" s="473" t="str">
        <f ca="1">IF(ISERROR(VLOOKUP($B89,'DTOC backsheet'!$D$5:$U$181,E$11,0)),"",VLOOKUP($B89,'DTOC backsheet'!$D$5:$U$181, E$11,0))</f>
        <v/>
      </c>
      <c r="F89" s="473" t="str">
        <f ca="1">IF(ISERROR(VLOOKUP($B89,'DTOC backsheet'!$D$5:$U$181,F$11,0)),"",VLOOKUP($B89,'DTOC backsheet'!$D$5:$U$181, F$11,0))</f>
        <v/>
      </c>
      <c r="G89" s="474" t="str">
        <f ca="1">IF(ISERROR(VLOOKUP($B89,'DTOC backsheet'!$D$5:$U$181,G$11,0)),"",VLOOKUP($B89,'DTOC backsheet'!$D$5:$U$181, G$11,0))</f>
        <v/>
      </c>
      <c r="H89" s="619" t="str">
        <f ca="1">IF(ISERROR(VLOOKUP($B89,'DTOC backsheet'!$D$188:$U$364,H$11,0)),"",VLOOKUP($B89,'DTOC backsheet'!$D$188:$U$364, H$11,0))</f>
        <v/>
      </c>
      <c r="I89" s="473" t="str">
        <f ca="1">IF(ISERROR(VLOOKUP($B89,'DTOC backsheet'!$D$188:$U$364,I$11,0)),"",VLOOKUP($B89,'DTOC backsheet'!$D$188:$U$364, I$11,0))</f>
        <v/>
      </c>
      <c r="J89" s="473" t="str">
        <f ca="1">IF(ISERROR(VLOOKUP($B89,'DTOC backsheet'!$D$188:$U$364,J$11,0)),"",VLOOKUP($B89,'DTOC backsheet'!$D$188:$U$364, J$11,0))</f>
        <v/>
      </c>
      <c r="K89" s="474" t="str">
        <f ca="1">IF(ISERROR(VLOOKUP($B89,'DTOC backsheet'!$D$188:$U$364,K$11,0)),"",VLOOKUP($B89,'DTOC backsheet'!$D$188:$U$364, K$11,0))</f>
        <v/>
      </c>
      <c r="L89" s="619" t="str">
        <f ca="1">IF(ISERROR(VLOOKUP($B89,'DTOC backsheet'!$D$5:$U$181,L$11,0)),"",VLOOKUP($B89,'DTOC backsheet'!$D$5:$U$181, L$11,0))</f>
        <v/>
      </c>
      <c r="M89" s="619" t="str">
        <f ca="1">IF(ISERROR(VLOOKUP($B89,'DTOC backsheet'!$D$5:$U$181,M$11,0)),"",VLOOKUP($B89,'DTOC backsheet'!$D$5:$U$181, M$11,0))</f>
        <v/>
      </c>
      <c r="N89" s="473" t="str">
        <f ca="1">IF(ISERROR(VLOOKUP($B89,'DTOC backsheet'!$D$5:$U$181,N$11,0)),"",VLOOKUP($B89,'DTOC backsheet'!$D$5:$U$181, N$11,0))</f>
        <v/>
      </c>
      <c r="O89" s="620" t="str">
        <f ca="1">IF(ISERROR(VLOOKUP($B89,'DTOC backsheet'!$D$5:$U$181,O$11,0)),"",VLOOKUP($B89,'DTOC backsheet'!$D$5:$U$181, O$11,0))</f>
        <v/>
      </c>
    </row>
    <row r="90" spans="1:15">
      <c r="A90" s="3">
        <v>75</v>
      </c>
      <c r="B90" s="201" t="str">
        <f t="shared" ca="1" si="1"/>
        <v/>
      </c>
      <c r="C90" s="202" t="str">
        <f ca="1">IFERROR(VLOOKUP($B90,'Org list'!$J$9:$K$637,2,0), "")</f>
        <v/>
      </c>
      <c r="D90" s="472" t="str">
        <f ca="1">IF(ISERROR(VLOOKUP($B90,'DTOC backsheet'!$D$5:$U$181,D$11,0)),"",VLOOKUP($B90,'DTOC backsheet'!$D$5:$U$181, D$11,0))</f>
        <v/>
      </c>
      <c r="E90" s="473" t="str">
        <f ca="1">IF(ISERROR(VLOOKUP($B90,'DTOC backsheet'!$D$5:$U$181,E$11,0)),"",VLOOKUP($B90,'DTOC backsheet'!$D$5:$U$181, E$11,0))</f>
        <v/>
      </c>
      <c r="F90" s="473" t="str">
        <f ca="1">IF(ISERROR(VLOOKUP($B90,'DTOC backsheet'!$D$5:$U$181,F$11,0)),"",VLOOKUP($B90,'DTOC backsheet'!$D$5:$U$181, F$11,0))</f>
        <v/>
      </c>
      <c r="G90" s="474" t="str">
        <f ca="1">IF(ISERROR(VLOOKUP($B90,'DTOC backsheet'!$D$5:$U$181,G$11,0)),"",VLOOKUP($B90,'DTOC backsheet'!$D$5:$U$181, G$11,0))</f>
        <v/>
      </c>
      <c r="H90" s="619" t="str">
        <f ca="1">IF(ISERROR(VLOOKUP($B90,'DTOC backsheet'!$D$188:$U$364,H$11,0)),"",VLOOKUP($B90,'DTOC backsheet'!$D$188:$U$364, H$11,0))</f>
        <v/>
      </c>
      <c r="I90" s="473" t="str">
        <f ca="1">IF(ISERROR(VLOOKUP($B90,'DTOC backsheet'!$D$188:$U$364,I$11,0)),"",VLOOKUP($B90,'DTOC backsheet'!$D$188:$U$364, I$11,0))</f>
        <v/>
      </c>
      <c r="J90" s="473" t="str">
        <f ca="1">IF(ISERROR(VLOOKUP($B90,'DTOC backsheet'!$D$188:$U$364,J$11,0)),"",VLOOKUP($B90,'DTOC backsheet'!$D$188:$U$364, J$11,0))</f>
        <v/>
      </c>
      <c r="K90" s="474" t="str">
        <f ca="1">IF(ISERROR(VLOOKUP($B90,'DTOC backsheet'!$D$188:$U$364,K$11,0)),"",VLOOKUP($B90,'DTOC backsheet'!$D$188:$U$364, K$11,0))</f>
        <v/>
      </c>
      <c r="L90" s="619" t="str">
        <f ca="1">IF(ISERROR(VLOOKUP($B90,'DTOC backsheet'!$D$5:$U$181,L$11,0)),"",VLOOKUP($B90,'DTOC backsheet'!$D$5:$U$181, L$11,0))</f>
        <v/>
      </c>
      <c r="M90" s="619" t="str">
        <f ca="1">IF(ISERROR(VLOOKUP($B90,'DTOC backsheet'!$D$5:$U$181,M$11,0)),"",VLOOKUP($B90,'DTOC backsheet'!$D$5:$U$181, M$11,0))</f>
        <v/>
      </c>
      <c r="N90" s="473" t="str">
        <f ca="1">IF(ISERROR(VLOOKUP($B90,'DTOC backsheet'!$D$5:$U$181,N$11,0)),"",VLOOKUP($B90,'DTOC backsheet'!$D$5:$U$181, N$11,0))</f>
        <v/>
      </c>
      <c r="O90" s="620" t="str">
        <f ca="1">IF(ISERROR(VLOOKUP($B90,'DTOC backsheet'!$D$5:$U$181,O$11,0)),"",VLOOKUP($B90,'DTOC backsheet'!$D$5:$U$181, O$11,0))</f>
        <v/>
      </c>
    </row>
    <row r="91" spans="1:15">
      <c r="A91" s="3">
        <v>76</v>
      </c>
      <c r="B91" s="201" t="str">
        <f t="shared" ca="1" si="1"/>
        <v/>
      </c>
      <c r="C91" s="202" t="str">
        <f ca="1">IFERROR(VLOOKUP($B91,'Org list'!$J$9:$K$637,2,0), "")</f>
        <v/>
      </c>
      <c r="D91" s="472" t="str">
        <f ca="1">IF(ISERROR(VLOOKUP($B91,'DTOC backsheet'!$D$5:$U$181,D$11,0)),"",VLOOKUP($B91,'DTOC backsheet'!$D$5:$U$181, D$11,0))</f>
        <v/>
      </c>
      <c r="E91" s="473" t="str">
        <f ca="1">IF(ISERROR(VLOOKUP($B91,'DTOC backsheet'!$D$5:$U$181,E$11,0)),"",VLOOKUP($B91,'DTOC backsheet'!$D$5:$U$181, E$11,0))</f>
        <v/>
      </c>
      <c r="F91" s="473" t="str">
        <f ca="1">IF(ISERROR(VLOOKUP($B91,'DTOC backsheet'!$D$5:$U$181,F$11,0)),"",VLOOKUP($B91,'DTOC backsheet'!$D$5:$U$181, F$11,0))</f>
        <v/>
      </c>
      <c r="G91" s="474" t="str">
        <f ca="1">IF(ISERROR(VLOOKUP($B91,'DTOC backsheet'!$D$5:$U$181,G$11,0)),"",VLOOKUP($B91,'DTOC backsheet'!$D$5:$U$181, G$11,0))</f>
        <v/>
      </c>
      <c r="H91" s="619" t="str">
        <f ca="1">IF(ISERROR(VLOOKUP($B91,'DTOC backsheet'!$D$188:$U$364,H$11,0)),"",VLOOKUP($B91,'DTOC backsheet'!$D$188:$U$364, H$11,0))</f>
        <v/>
      </c>
      <c r="I91" s="473" t="str">
        <f ca="1">IF(ISERROR(VLOOKUP($B91,'DTOC backsheet'!$D$188:$U$364,I$11,0)),"",VLOOKUP($B91,'DTOC backsheet'!$D$188:$U$364, I$11,0))</f>
        <v/>
      </c>
      <c r="J91" s="473" t="str">
        <f ca="1">IF(ISERROR(VLOOKUP($B91,'DTOC backsheet'!$D$188:$U$364,J$11,0)),"",VLOOKUP($B91,'DTOC backsheet'!$D$188:$U$364, J$11,0))</f>
        <v/>
      </c>
      <c r="K91" s="474" t="str">
        <f ca="1">IF(ISERROR(VLOOKUP($B91,'DTOC backsheet'!$D$188:$U$364,K$11,0)),"",VLOOKUP($B91,'DTOC backsheet'!$D$188:$U$364, K$11,0))</f>
        <v/>
      </c>
      <c r="L91" s="619" t="str">
        <f ca="1">IF(ISERROR(VLOOKUP($B91,'DTOC backsheet'!$D$5:$U$181,L$11,0)),"",VLOOKUP($B91,'DTOC backsheet'!$D$5:$U$181, L$11,0))</f>
        <v/>
      </c>
      <c r="M91" s="619" t="str">
        <f ca="1">IF(ISERROR(VLOOKUP($B91,'DTOC backsheet'!$D$5:$U$181,M$11,0)),"",VLOOKUP($B91,'DTOC backsheet'!$D$5:$U$181, M$11,0))</f>
        <v/>
      </c>
      <c r="N91" s="473" t="str">
        <f ca="1">IF(ISERROR(VLOOKUP($B91,'DTOC backsheet'!$D$5:$U$181,N$11,0)),"",VLOOKUP($B91,'DTOC backsheet'!$D$5:$U$181, N$11,0))</f>
        <v/>
      </c>
      <c r="O91" s="620" t="str">
        <f ca="1">IF(ISERROR(VLOOKUP($B91,'DTOC backsheet'!$D$5:$U$181,O$11,0)),"",VLOOKUP($B91,'DTOC backsheet'!$D$5:$U$181, O$11,0))</f>
        <v/>
      </c>
    </row>
    <row r="92" spans="1:15">
      <c r="A92" s="3">
        <v>77</v>
      </c>
      <c r="B92" s="201" t="str">
        <f t="shared" ca="1" si="1"/>
        <v/>
      </c>
      <c r="C92" s="202" t="str">
        <f ca="1">IFERROR(VLOOKUP($B92,'Org list'!$J$9:$K$637,2,0), "")</f>
        <v/>
      </c>
      <c r="D92" s="472" t="str">
        <f ca="1">IF(ISERROR(VLOOKUP($B92,'DTOC backsheet'!$D$5:$U$181,D$11,0)),"",VLOOKUP($B92,'DTOC backsheet'!$D$5:$U$181, D$11,0))</f>
        <v/>
      </c>
      <c r="E92" s="473" t="str">
        <f ca="1">IF(ISERROR(VLOOKUP($B92,'DTOC backsheet'!$D$5:$U$181,E$11,0)),"",VLOOKUP($B92,'DTOC backsheet'!$D$5:$U$181, E$11,0))</f>
        <v/>
      </c>
      <c r="F92" s="473" t="str">
        <f ca="1">IF(ISERROR(VLOOKUP($B92,'DTOC backsheet'!$D$5:$U$181,F$11,0)),"",VLOOKUP($B92,'DTOC backsheet'!$D$5:$U$181, F$11,0))</f>
        <v/>
      </c>
      <c r="G92" s="474" t="str">
        <f ca="1">IF(ISERROR(VLOOKUP($B92,'DTOC backsheet'!$D$5:$U$181,G$11,0)),"",VLOOKUP($B92,'DTOC backsheet'!$D$5:$U$181, G$11,0))</f>
        <v/>
      </c>
      <c r="H92" s="619" t="str">
        <f ca="1">IF(ISERROR(VLOOKUP($B92,'DTOC backsheet'!$D$188:$U$364,H$11,0)),"",VLOOKUP($B92,'DTOC backsheet'!$D$188:$U$364, H$11,0))</f>
        <v/>
      </c>
      <c r="I92" s="473" t="str">
        <f ca="1">IF(ISERROR(VLOOKUP($B92,'DTOC backsheet'!$D$188:$U$364,I$11,0)),"",VLOOKUP($B92,'DTOC backsheet'!$D$188:$U$364, I$11,0))</f>
        <v/>
      </c>
      <c r="J92" s="473" t="str">
        <f ca="1">IF(ISERROR(VLOOKUP($B92,'DTOC backsheet'!$D$188:$U$364,J$11,0)),"",VLOOKUP($B92,'DTOC backsheet'!$D$188:$U$364, J$11,0))</f>
        <v/>
      </c>
      <c r="K92" s="474" t="str">
        <f ca="1">IF(ISERROR(VLOOKUP($B92,'DTOC backsheet'!$D$188:$U$364,K$11,0)),"",VLOOKUP($B92,'DTOC backsheet'!$D$188:$U$364, K$11,0))</f>
        <v/>
      </c>
      <c r="L92" s="619" t="str">
        <f ca="1">IF(ISERROR(VLOOKUP($B92,'DTOC backsheet'!$D$5:$U$181,L$11,0)),"",VLOOKUP($B92,'DTOC backsheet'!$D$5:$U$181, L$11,0))</f>
        <v/>
      </c>
      <c r="M92" s="619" t="str">
        <f ca="1">IF(ISERROR(VLOOKUP($B92,'DTOC backsheet'!$D$5:$U$181,M$11,0)),"",VLOOKUP($B92,'DTOC backsheet'!$D$5:$U$181, M$11,0))</f>
        <v/>
      </c>
      <c r="N92" s="473" t="str">
        <f ca="1">IF(ISERROR(VLOOKUP($B92,'DTOC backsheet'!$D$5:$U$181,N$11,0)),"",VLOOKUP($B92,'DTOC backsheet'!$D$5:$U$181, N$11,0))</f>
        <v/>
      </c>
      <c r="O92" s="620" t="str">
        <f ca="1">IF(ISERROR(VLOOKUP($B92,'DTOC backsheet'!$D$5:$U$181,O$11,0)),"",VLOOKUP($B92,'DTOC backsheet'!$D$5:$U$181, O$11,0))</f>
        <v/>
      </c>
    </row>
    <row r="93" spans="1:15">
      <c r="A93" s="3">
        <v>78</v>
      </c>
      <c r="B93" s="201" t="str">
        <f t="shared" ca="1" si="1"/>
        <v/>
      </c>
      <c r="C93" s="202" t="str">
        <f ca="1">IFERROR(VLOOKUP($B93,'Org list'!$J$9:$K$637,2,0), "")</f>
        <v/>
      </c>
      <c r="D93" s="472" t="str">
        <f ca="1">IF(ISERROR(VLOOKUP($B93,'DTOC backsheet'!$D$5:$U$181,D$11,0)),"",VLOOKUP($B93,'DTOC backsheet'!$D$5:$U$181, D$11,0))</f>
        <v/>
      </c>
      <c r="E93" s="473" t="str">
        <f ca="1">IF(ISERROR(VLOOKUP($B93,'DTOC backsheet'!$D$5:$U$181,E$11,0)),"",VLOOKUP($B93,'DTOC backsheet'!$D$5:$U$181, E$11,0))</f>
        <v/>
      </c>
      <c r="F93" s="473" t="str">
        <f ca="1">IF(ISERROR(VLOOKUP($B93,'DTOC backsheet'!$D$5:$U$181,F$11,0)),"",VLOOKUP($B93,'DTOC backsheet'!$D$5:$U$181, F$11,0))</f>
        <v/>
      </c>
      <c r="G93" s="474" t="str">
        <f ca="1">IF(ISERROR(VLOOKUP($B93,'DTOC backsheet'!$D$5:$U$181,G$11,0)),"",VLOOKUP($B93,'DTOC backsheet'!$D$5:$U$181, G$11,0))</f>
        <v/>
      </c>
      <c r="H93" s="619" t="str">
        <f ca="1">IF(ISERROR(VLOOKUP($B93,'DTOC backsheet'!$D$188:$U$364,H$11,0)),"",VLOOKUP($B93,'DTOC backsheet'!$D$188:$U$364, H$11,0))</f>
        <v/>
      </c>
      <c r="I93" s="473" t="str">
        <f ca="1">IF(ISERROR(VLOOKUP($B93,'DTOC backsheet'!$D$188:$U$364,I$11,0)),"",VLOOKUP($B93,'DTOC backsheet'!$D$188:$U$364, I$11,0))</f>
        <v/>
      </c>
      <c r="J93" s="473" t="str">
        <f ca="1">IF(ISERROR(VLOOKUP($B93,'DTOC backsheet'!$D$188:$U$364,J$11,0)),"",VLOOKUP($B93,'DTOC backsheet'!$D$188:$U$364, J$11,0))</f>
        <v/>
      </c>
      <c r="K93" s="474" t="str">
        <f ca="1">IF(ISERROR(VLOOKUP($B93,'DTOC backsheet'!$D$188:$U$364,K$11,0)),"",VLOOKUP($B93,'DTOC backsheet'!$D$188:$U$364, K$11,0))</f>
        <v/>
      </c>
      <c r="L93" s="619" t="str">
        <f ca="1">IF(ISERROR(VLOOKUP($B93,'DTOC backsheet'!$D$5:$U$181,L$11,0)),"",VLOOKUP($B93,'DTOC backsheet'!$D$5:$U$181, L$11,0))</f>
        <v/>
      </c>
      <c r="M93" s="619" t="str">
        <f ca="1">IF(ISERROR(VLOOKUP($B93,'DTOC backsheet'!$D$5:$U$181,M$11,0)),"",VLOOKUP($B93,'DTOC backsheet'!$D$5:$U$181, M$11,0))</f>
        <v/>
      </c>
      <c r="N93" s="473" t="str">
        <f ca="1">IF(ISERROR(VLOOKUP($B93,'DTOC backsheet'!$D$5:$U$181,N$11,0)),"",VLOOKUP($B93,'DTOC backsheet'!$D$5:$U$181, N$11,0))</f>
        <v/>
      </c>
      <c r="O93" s="620" t="str">
        <f ca="1">IF(ISERROR(VLOOKUP($B93,'DTOC backsheet'!$D$5:$U$181,O$11,0)),"",VLOOKUP($B93,'DTOC backsheet'!$D$5:$U$181, O$11,0))</f>
        <v/>
      </c>
    </row>
    <row r="94" spans="1:15">
      <c r="A94" s="3">
        <v>79</v>
      </c>
      <c r="B94" s="201" t="str">
        <f t="shared" ca="1" si="1"/>
        <v/>
      </c>
      <c r="C94" s="202" t="str">
        <f ca="1">IFERROR(VLOOKUP($B94,'Org list'!$J$9:$K$637,2,0), "")</f>
        <v/>
      </c>
      <c r="D94" s="472" t="str">
        <f ca="1">IF(ISERROR(VLOOKUP($B94,'DTOC backsheet'!$D$5:$U$181,D$11,0)),"",VLOOKUP($B94,'DTOC backsheet'!$D$5:$U$181, D$11,0))</f>
        <v/>
      </c>
      <c r="E94" s="473" t="str">
        <f ca="1">IF(ISERROR(VLOOKUP($B94,'DTOC backsheet'!$D$5:$U$181,E$11,0)),"",VLOOKUP($B94,'DTOC backsheet'!$D$5:$U$181, E$11,0))</f>
        <v/>
      </c>
      <c r="F94" s="473" t="str">
        <f ca="1">IF(ISERROR(VLOOKUP($B94,'DTOC backsheet'!$D$5:$U$181,F$11,0)),"",VLOOKUP($B94,'DTOC backsheet'!$D$5:$U$181, F$11,0))</f>
        <v/>
      </c>
      <c r="G94" s="474" t="str">
        <f ca="1">IF(ISERROR(VLOOKUP($B94,'DTOC backsheet'!$D$5:$U$181,G$11,0)),"",VLOOKUP($B94,'DTOC backsheet'!$D$5:$U$181, G$11,0))</f>
        <v/>
      </c>
      <c r="H94" s="619" t="str">
        <f ca="1">IF(ISERROR(VLOOKUP($B94,'DTOC backsheet'!$D$188:$U$364,H$11,0)),"",VLOOKUP($B94,'DTOC backsheet'!$D$188:$U$364, H$11,0))</f>
        <v/>
      </c>
      <c r="I94" s="473" t="str">
        <f ca="1">IF(ISERROR(VLOOKUP($B94,'DTOC backsheet'!$D$188:$U$364,I$11,0)),"",VLOOKUP($B94,'DTOC backsheet'!$D$188:$U$364, I$11,0))</f>
        <v/>
      </c>
      <c r="J94" s="473" t="str">
        <f ca="1">IF(ISERROR(VLOOKUP($B94,'DTOC backsheet'!$D$188:$U$364,J$11,0)),"",VLOOKUP($B94,'DTOC backsheet'!$D$188:$U$364, J$11,0))</f>
        <v/>
      </c>
      <c r="K94" s="474" t="str">
        <f ca="1">IF(ISERROR(VLOOKUP($B94,'DTOC backsheet'!$D$188:$U$364,K$11,0)),"",VLOOKUP($B94,'DTOC backsheet'!$D$188:$U$364, K$11,0))</f>
        <v/>
      </c>
      <c r="L94" s="619" t="str">
        <f ca="1">IF(ISERROR(VLOOKUP($B94,'DTOC backsheet'!$D$5:$U$181,L$11,0)),"",VLOOKUP($B94,'DTOC backsheet'!$D$5:$U$181, L$11,0))</f>
        <v/>
      </c>
      <c r="M94" s="619" t="str">
        <f ca="1">IF(ISERROR(VLOOKUP($B94,'DTOC backsheet'!$D$5:$U$181,M$11,0)),"",VLOOKUP($B94,'DTOC backsheet'!$D$5:$U$181, M$11,0))</f>
        <v/>
      </c>
      <c r="N94" s="473" t="str">
        <f ca="1">IF(ISERROR(VLOOKUP($B94,'DTOC backsheet'!$D$5:$U$181,N$11,0)),"",VLOOKUP($B94,'DTOC backsheet'!$D$5:$U$181, N$11,0))</f>
        <v/>
      </c>
      <c r="O94" s="620" t="str">
        <f ca="1">IF(ISERROR(VLOOKUP($B94,'DTOC backsheet'!$D$5:$U$181,O$11,0)),"",VLOOKUP($B94,'DTOC backsheet'!$D$5:$U$181, O$11,0))</f>
        <v/>
      </c>
    </row>
    <row r="95" spans="1:15">
      <c r="A95" s="3">
        <v>80</v>
      </c>
      <c r="B95" s="201" t="str">
        <f t="shared" ca="1" si="1"/>
        <v/>
      </c>
      <c r="C95" s="202" t="str">
        <f ca="1">IFERROR(VLOOKUP($B95,'Org list'!$J$9:$K$637,2,0), "")</f>
        <v/>
      </c>
      <c r="D95" s="472" t="str">
        <f ca="1">IF(ISERROR(VLOOKUP($B95,'DTOC backsheet'!$D$5:$U$181,D$11,0)),"",VLOOKUP($B95,'DTOC backsheet'!$D$5:$U$181, D$11,0))</f>
        <v/>
      </c>
      <c r="E95" s="473" t="str">
        <f ca="1">IF(ISERROR(VLOOKUP($B95,'DTOC backsheet'!$D$5:$U$181,E$11,0)),"",VLOOKUP($B95,'DTOC backsheet'!$D$5:$U$181, E$11,0))</f>
        <v/>
      </c>
      <c r="F95" s="473" t="str">
        <f ca="1">IF(ISERROR(VLOOKUP($B95,'DTOC backsheet'!$D$5:$U$181,F$11,0)),"",VLOOKUP($B95,'DTOC backsheet'!$D$5:$U$181, F$11,0))</f>
        <v/>
      </c>
      <c r="G95" s="474" t="str">
        <f ca="1">IF(ISERROR(VLOOKUP($B95,'DTOC backsheet'!$D$5:$U$181,G$11,0)),"",VLOOKUP($B95,'DTOC backsheet'!$D$5:$U$181, G$11,0))</f>
        <v/>
      </c>
      <c r="H95" s="619" t="str">
        <f ca="1">IF(ISERROR(VLOOKUP($B95,'DTOC backsheet'!$D$188:$U$364,H$11,0)),"",VLOOKUP($B95,'DTOC backsheet'!$D$188:$U$364, H$11,0))</f>
        <v/>
      </c>
      <c r="I95" s="473" t="str">
        <f ca="1">IF(ISERROR(VLOOKUP($B95,'DTOC backsheet'!$D$188:$U$364,I$11,0)),"",VLOOKUP($B95,'DTOC backsheet'!$D$188:$U$364, I$11,0))</f>
        <v/>
      </c>
      <c r="J95" s="473" t="str">
        <f ca="1">IF(ISERROR(VLOOKUP($B95,'DTOC backsheet'!$D$188:$U$364,J$11,0)),"",VLOOKUP($B95,'DTOC backsheet'!$D$188:$U$364, J$11,0))</f>
        <v/>
      </c>
      <c r="K95" s="474" t="str">
        <f ca="1">IF(ISERROR(VLOOKUP($B95,'DTOC backsheet'!$D$188:$U$364,K$11,0)),"",VLOOKUP($B95,'DTOC backsheet'!$D$188:$U$364, K$11,0))</f>
        <v/>
      </c>
      <c r="L95" s="619" t="str">
        <f ca="1">IF(ISERROR(VLOOKUP($B95,'DTOC backsheet'!$D$5:$U$181,L$11,0)),"",VLOOKUP($B95,'DTOC backsheet'!$D$5:$U$181, L$11,0))</f>
        <v/>
      </c>
      <c r="M95" s="619" t="str">
        <f ca="1">IF(ISERROR(VLOOKUP($B95,'DTOC backsheet'!$D$5:$U$181,M$11,0)),"",VLOOKUP($B95,'DTOC backsheet'!$D$5:$U$181, M$11,0))</f>
        <v/>
      </c>
      <c r="N95" s="473" t="str">
        <f ca="1">IF(ISERROR(VLOOKUP($B95,'DTOC backsheet'!$D$5:$U$181,N$11,0)),"",VLOOKUP($B95,'DTOC backsheet'!$D$5:$U$181, N$11,0))</f>
        <v/>
      </c>
      <c r="O95" s="620" t="str">
        <f ca="1">IF(ISERROR(VLOOKUP($B95,'DTOC backsheet'!$D$5:$U$181,O$11,0)),"",VLOOKUP($B95,'DTOC backsheet'!$D$5:$U$181, O$11,0))</f>
        <v/>
      </c>
    </row>
    <row r="96" spans="1:15">
      <c r="A96" s="3">
        <v>81</v>
      </c>
      <c r="B96" s="201" t="str">
        <f t="shared" ca="1" si="1"/>
        <v/>
      </c>
      <c r="C96" s="202" t="str">
        <f ca="1">IFERROR(VLOOKUP($B96,'Org list'!$J$9:$K$637,2,0), "")</f>
        <v/>
      </c>
      <c r="D96" s="472" t="str">
        <f ca="1">IF(ISERROR(VLOOKUP($B96,'DTOC backsheet'!$D$5:$U$181,D$11,0)),"",VLOOKUP($B96,'DTOC backsheet'!$D$5:$U$181, D$11,0))</f>
        <v/>
      </c>
      <c r="E96" s="473" t="str">
        <f ca="1">IF(ISERROR(VLOOKUP($B96,'DTOC backsheet'!$D$5:$U$181,E$11,0)),"",VLOOKUP($B96,'DTOC backsheet'!$D$5:$U$181, E$11,0))</f>
        <v/>
      </c>
      <c r="F96" s="473" t="str">
        <f ca="1">IF(ISERROR(VLOOKUP($B96,'DTOC backsheet'!$D$5:$U$181,F$11,0)),"",VLOOKUP($B96,'DTOC backsheet'!$D$5:$U$181, F$11,0))</f>
        <v/>
      </c>
      <c r="G96" s="474" t="str">
        <f ca="1">IF(ISERROR(VLOOKUP($B96,'DTOC backsheet'!$D$5:$U$181,G$11,0)),"",VLOOKUP($B96,'DTOC backsheet'!$D$5:$U$181, G$11,0))</f>
        <v/>
      </c>
      <c r="H96" s="619" t="str">
        <f ca="1">IF(ISERROR(VLOOKUP($B96,'DTOC backsheet'!$D$188:$U$364,H$11,0)),"",VLOOKUP($B96,'DTOC backsheet'!$D$188:$U$364, H$11,0))</f>
        <v/>
      </c>
      <c r="I96" s="473" t="str">
        <f ca="1">IF(ISERROR(VLOOKUP($B96,'DTOC backsheet'!$D$188:$U$364,I$11,0)),"",VLOOKUP($B96,'DTOC backsheet'!$D$188:$U$364, I$11,0))</f>
        <v/>
      </c>
      <c r="J96" s="473" t="str">
        <f ca="1">IF(ISERROR(VLOOKUP($B96,'DTOC backsheet'!$D$188:$U$364,J$11,0)),"",VLOOKUP($B96,'DTOC backsheet'!$D$188:$U$364, J$11,0))</f>
        <v/>
      </c>
      <c r="K96" s="474" t="str">
        <f ca="1">IF(ISERROR(VLOOKUP($B96,'DTOC backsheet'!$D$188:$U$364,K$11,0)),"",VLOOKUP($B96,'DTOC backsheet'!$D$188:$U$364, K$11,0))</f>
        <v/>
      </c>
      <c r="L96" s="619" t="str">
        <f ca="1">IF(ISERROR(VLOOKUP($B96,'DTOC backsheet'!$D$5:$U$181,L$11,0)),"",VLOOKUP($B96,'DTOC backsheet'!$D$5:$U$181, L$11,0))</f>
        <v/>
      </c>
      <c r="M96" s="619" t="str">
        <f ca="1">IF(ISERROR(VLOOKUP($B96,'DTOC backsheet'!$D$5:$U$181,M$11,0)),"",VLOOKUP($B96,'DTOC backsheet'!$D$5:$U$181, M$11,0))</f>
        <v/>
      </c>
      <c r="N96" s="473" t="str">
        <f ca="1">IF(ISERROR(VLOOKUP($B96,'DTOC backsheet'!$D$5:$U$181,N$11,0)),"",VLOOKUP($B96,'DTOC backsheet'!$D$5:$U$181, N$11,0))</f>
        <v/>
      </c>
      <c r="O96" s="620" t="str">
        <f ca="1">IF(ISERROR(VLOOKUP($B96,'DTOC backsheet'!$D$5:$U$181,O$11,0)),"",VLOOKUP($B96,'DTOC backsheet'!$D$5:$U$181, O$11,0))</f>
        <v/>
      </c>
    </row>
    <row r="97" spans="1:15">
      <c r="A97" s="3">
        <v>82</v>
      </c>
      <c r="B97" s="201" t="str">
        <f t="shared" ca="1" si="1"/>
        <v/>
      </c>
      <c r="C97" s="202" t="str">
        <f ca="1">IFERROR(VLOOKUP($B97,'Org list'!$J$9:$K$637,2,0), "")</f>
        <v/>
      </c>
      <c r="D97" s="472" t="str">
        <f ca="1">IF(ISERROR(VLOOKUP($B97,'DTOC backsheet'!$D$5:$U$181,D$11,0)),"",VLOOKUP($B97,'DTOC backsheet'!$D$5:$U$181, D$11,0))</f>
        <v/>
      </c>
      <c r="E97" s="473" t="str">
        <f ca="1">IF(ISERROR(VLOOKUP($B97,'DTOC backsheet'!$D$5:$U$181,E$11,0)),"",VLOOKUP($B97,'DTOC backsheet'!$D$5:$U$181, E$11,0))</f>
        <v/>
      </c>
      <c r="F97" s="473" t="str">
        <f ca="1">IF(ISERROR(VLOOKUP($B97,'DTOC backsheet'!$D$5:$U$181,F$11,0)),"",VLOOKUP($B97,'DTOC backsheet'!$D$5:$U$181, F$11,0))</f>
        <v/>
      </c>
      <c r="G97" s="474" t="str">
        <f ca="1">IF(ISERROR(VLOOKUP($B97,'DTOC backsheet'!$D$5:$U$181,G$11,0)),"",VLOOKUP($B97,'DTOC backsheet'!$D$5:$U$181, G$11,0))</f>
        <v/>
      </c>
      <c r="H97" s="619" t="str">
        <f ca="1">IF(ISERROR(VLOOKUP($B97,'DTOC backsheet'!$D$188:$U$364,H$11,0)),"",VLOOKUP($B97,'DTOC backsheet'!$D$188:$U$364, H$11,0))</f>
        <v/>
      </c>
      <c r="I97" s="473" t="str">
        <f ca="1">IF(ISERROR(VLOOKUP($B97,'DTOC backsheet'!$D$188:$U$364,I$11,0)),"",VLOOKUP($B97,'DTOC backsheet'!$D$188:$U$364, I$11,0))</f>
        <v/>
      </c>
      <c r="J97" s="473" t="str">
        <f ca="1">IF(ISERROR(VLOOKUP($B97,'DTOC backsheet'!$D$188:$U$364,J$11,0)),"",VLOOKUP($B97,'DTOC backsheet'!$D$188:$U$364, J$11,0))</f>
        <v/>
      </c>
      <c r="K97" s="474" t="str">
        <f ca="1">IF(ISERROR(VLOOKUP($B97,'DTOC backsheet'!$D$188:$U$364,K$11,0)),"",VLOOKUP($B97,'DTOC backsheet'!$D$188:$U$364, K$11,0))</f>
        <v/>
      </c>
      <c r="L97" s="619" t="str">
        <f ca="1">IF(ISERROR(VLOOKUP($B97,'DTOC backsheet'!$D$5:$U$181,L$11,0)),"",VLOOKUP($B97,'DTOC backsheet'!$D$5:$U$181, L$11,0))</f>
        <v/>
      </c>
      <c r="M97" s="619" t="str">
        <f ca="1">IF(ISERROR(VLOOKUP($B97,'DTOC backsheet'!$D$5:$U$181,M$11,0)),"",VLOOKUP($B97,'DTOC backsheet'!$D$5:$U$181, M$11,0))</f>
        <v/>
      </c>
      <c r="N97" s="473" t="str">
        <f ca="1">IF(ISERROR(VLOOKUP($B97,'DTOC backsheet'!$D$5:$U$181,N$11,0)),"",VLOOKUP($B97,'DTOC backsheet'!$D$5:$U$181, N$11,0))</f>
        <v/>
      </c>
      <c r="O97" s="620" t="str">
        <f ca="1">IF(ISERROR(VLOOKUP($B97,'DTOC backsheet'!$D$5:$U$181,O$11,0)),"",VLOOKUP($B97,'DTOC backsheet'!$D$5:$U$181, O$11,0))</f>
        <v/>
      </c>
    </row>
    <row r="98" spans="1:15">
      <c r="A98" s="3">
        <v>83</v>
      </c>
      <c r="B98" s="201" t="str">
        <f t="shared" ca="1" si="1"/>
        <v/>
      </c>
      <c r="C98" s="202" t="str">
        <f ca="1">IFERROR(VLOOKUP($B98,'Org list'!$J$9:$K$637,2,0), "")</f>
        <v/>
      </c>
      <c r="D98" s="472" t="str">
        <f ca="1">IF(ISERROR(VLOOKUP($B98,'DTOC backsheet'!$D$5:$U$181,D$11,0)),"",VLOOKUP($B98,'DTOC backsheet'!$D$5:$U$181, D$11,0))</f>
        <v/>
      </c>
      <c r="E98" s="473" t="str">
        <f ca="1">IF(ISERROR(VLOOKUP($B98,'DTOC backsheet'!$D$5:$U$181,E$11,0)),"",VLOOKUP($B98,'DTOC backsheet'!$D$5:$U$181, E$11,0))</f>
        <v/>
      </c>
      <c r="F98" s="473" t="str">
        <f ca="1">IF(ISERROR(VLOOKUP($B98,'DTOC backsheet'!$D$5:$U$181,F$11,0)),"",VLOOKUP($B98,'DTOC backsheet'!$D$5:$U$181, F$11,0))</f>
        <v/>
      </c>
      <c r="G98" s="474" t="str">
        <f ca="1">IF(ISERROR(VLOOKUP($B98,'DTOC backsheet'!$D$5:$U$181,G$11,0)),"",VLOOKUP($B98,'DTOC backsheet'!$D$5:$U$181, G$11,0))</f>
        <v/>
      </c>
      <c r="H98" s="619" t="str">
        <f ca="1">IF(ISERROR(VLOOKUP($B98,'DTOC backsheet'!$D$188:$U$364,H$11,0)),"",VLOOKUP($B98,'DTOC backsheet'!$D$188:$U$364, H$11,0))</f>
        <v/>
      </c>
      <c r="I98" s="473" t="str">
        <f ca="1">IF(ISERROR(VLOOKUP($B98,'DTOC backsheet'!$D$188:$U$364,I$11,0)),"",VLOOKUP($B98,'DTOC backsheet'!$D$188:$U$364, I$11,0))</f>
        <v/>
      </c>
      <c r="J98" s="473" t="str">
        <f ca="1">IF(ISERROR(VLOOKUP($B98,'DTOC backsheet'!$D$188:$U$364,J$11,0)),"",VLOOKUP($B98,'DTOC backsheet'!$D$188:$U$364, J$11,0))</f>
        <v/>
      </c>
      <c r="K98" s="474" t="str">
        <f ca="1">IF(ISERROR(VLOOKUP($B98,'DTOC backsheet'!$D$188:$U$364,K$11,0)),"",VLOOKUP($B98,'DTOC backsheet'!$D$188:$U$364, K$11,0))</f>
        <v/>
      </c>
      <c r="L98" s="619" t="str">
        <f ca="1">IF(ISERROR(VLOOKUP($B98,'DTOC backsheet'!$D$5:$U$181,L$11,0)),"",VLOOKUP($B98,'DTOC backsheet'!$D$5:$U$181, L$11,0))</f>
        <v/>
      </c>
      <c r="M98" s="619" t="str">
        <f ca="1">IF(ISERROR(VLOOKUP($B98,'DTOC backsheet'!$D$5:$U$181,M$11,0)),"",VLOOKUP($B98,'DTOC backsheet'!$D$5:$U$181, M$11,0))</f>
        <v/>
      </c>
      <c r="N98" s="473" t="str">
        <f ca="1">IF(ISERROR(VLOOKUP($B98,'DTOC backsheet'!$D$5:$U$181,N$11,0)),"",VLOOKUP($B98,'DTOC backsheet'!$D$5:$U$181, N$11,0))</f>
        <v/>
      </c>
      <c r="O98" s="620" t="str">
        <f ca="1">IF(ISERROR(VLOOKUP($B98,'DTOC backsheet'!$D$5:$U$181,O$11,0)),"",VLOOKUP($B98,'DTOC backsheet'!$D$5:$U$181, O$11,0))</f>
        <v/>
      </c>
    </row>
    <row r="99" spans="1:15">
      <c r="A99" s="3">
        <v>84</v>
      </c>
      <c r="B99" s="201" t="str">
        <f t="shared" ca="1" si="1"/>
        <v/>
      </c>
      <c r="C99" s="202" t="str">
        <f ca="1">IFERROR(VLOOKUP($B99,'Org list'!$J$9:$K$637,2,0), "")</f>
        <v/>
      </c>
      <c r="D99" s="472" t="str">
        <f ca="1">IF(ISERROR(VLOOKUP($B99,'DTOC backsheet'!$D$5:$U$181,D$11,0)),"",VLOOKUP($B99,'DTOC backsheet'!$D$5:$U$181, D$11,0))</f>
        <v/>
      </c>
      <c r="E99" s="473" t="str">
        <f ca="1">IF(ISERROR(VLOOKUP($B99,'DTOC backsheet'!$D$5:$U$181,E$11,0)),"",VLOOKUP($B99,'DTOC backsheet'!$D$5:$U$181, E$11,0))</f>
        <v/>
      </c>
      <c r="F99" s="473" t="str">
        <f ca="1">IF(ISERROR(VLOOKUP($B99,'DTOC backsheet'!$D$5:$U$181,F$11,0)),"",VLOOKUP($B99,'DTOC backsheet'!$D$5:$U$181, F$11,0))</f>
        <v/>
      </c>
      <c r="G99" s="474" t="str">
        <f ca="1">IF(ISERROR(VLOOKUP($B99,'DTOC backsheet'!$D$5:$U$181,G$11,0)),"",VLOOKUP($B99,'DTOC backsheet'!$D$5:$U$181, G$11,0))</f>
        <v/>
      </c>
      <c r="H99" s="619" t="str">
        <f ca="1">IF(ISERROR(VLOOKUP($B99,'DTOC backsheet'!$D$188:$U$364,H$11,0)),"",VLOOKUP($B99,'DTOC backsheet'!$D$188:$U$364, H$11,0))</f>
        <v/>
      </c>
      <c r="I99" s="473" t="str">
        <f ca="1">IF(ISERROR(VLOOKUP($B99,'DTOC backsheet'!$D$188:$U$364,I$11,0)),"",VLOOKUP($B99,'DTOC backsheet'!$D$188:$U$364, I$11,0))</f>
        <v/>
      </c>
      <c r="J99" s="473" t="str">
        <f ca="1">IF(ISERROR(VLOOKUP($B99,'DTOC backsheet'!$D$188:$U$364,J$11,0)),"",VLOOKUP($B99,'DTOC backsheet'!$D$188:$U$364, J$11,0))</f>
        <v/>
      </c>
      <c r="K99" s="474" t="str">
        <f ca="1">IF(ISERROR(VLOOKUP($B99,'DTOC backsheet'!$D$188:$U$364,K$11,0)),"",VLOOKUP($B99,'DTOC backsheet'!$D$188:$U$364, K$11,0))</f>
        <v/>
      </c>
      <c r="L99" s="619" t="str">
        <f ca="1">IF(ISERROR(VLOOKUP($B99,'DTOC backsheet'!$D$5:$U$181,L$11,0)),"",VLOOKUP($B99,'DTOC backsheet'!$D$5:$U$181, L$11,0))</f>
        <v/>
      </c>
      <c r="M99" s="619" t="str">
        <f ca="1">IF(ISERROR(VLOOKUP($B99,'DTOC backsheet'!$D$5:$U$181,M$11,0)),"",VLOOKUP($B99,'DTOC backsheet'!$D$5:$U$181, M$11,0))</f>
        <v/>
      </c>
      <c r="N99" s="473" t="str">
        <f ca="1">IF(ISERROR(VLOOKUP($B99,'DTOC backsheet'!$D$5:$U$181,N$11,0)),"",VLOOKUP($B99,'DTOC backsheet'!$D$5:$U$181, N$11,0))</f>
        <v/>
      </c>
      <c r="O99" s="620" t="str">
        <f ca="1">IF(ISERROR(VLOOKUP($B99,'DTOC backsheet'!$D$5:$U$181,O$11,0)),"",VLOOKUP($B99,'DTOC backsheet'!$D$5:$U$181, O$11,0))</f>
        <v/>
      </c>
    </row>
    <row r="100" spans="1:15">
      <c r="A100" s="3">
        <v>85</v>
      </c>
      <c r="B100" s="201" t="str">
        <f t="shared" ca="1" si="1"/>
        <v/>
      </c>
      <c r="C100" s="202" t="str">
        <f ca="1">IFERROR(VLOOKUP($B100,'Org list'!$J$9:$K$637,2,0), "")</f>
        <v/>
      </c>
      <c r="D100" s="472" t="str">
        <f ca="1">IF(ISERROR(VLOOKUP($B100,'DTOC backsheet'!$D$5:$U$181,D$11,0)),"",VLOOKUP($B100,'DTOC backsheet'!$D$5:$U$181, D$11,0))</f>
        <v/>
      </c>
      <c r="E100" s="473" t="str">
        <f ca="1">IF(ISERROR(VLOOKUP($B100,'DTOC backsheet'!$D$5:$U$181,E$11,0)),"",VLOOKUP($B100,'DTOC backsheet'!$D$5:$U$181, E$11,0))</f>
        <v/>
      </c>
      <c r="F100" s="473" t="str">
        <f ca="1">IF(ISERROR(VLOOKUP($B100,'DTOC backsheet'!$D$5:$U$181,F$11,0)),"",VLOOKUP($B100,'DTOC backsheet'!$D$5:$U$181, F$11,0))</f>
        <v/>
      </c>
      <c r="G100" s="474" t="str">
        <f ca="1">IF(ISERROR(VLOOKUP($B100,'DTOC backsheet'!$D$5:$U$181,G$11,0)),"",VLOOKUP($B100,'DTOC backsheet'!$D$5:$U$181, G$11,0))</f>
        <v/>
      </c>
      <c r="H100" s="619" t="str">
        <f ca="1">IF(ISERROR(VLOOKUP($B100,'DTOC backsheet'!$D$188:$U$364,H$11,0)),"",VLOOKUP($B100,'DTOC backsheet'!$D$188:$U$364, H$11,0))</f>
        <v/>
      </c>
      <c r="I100" s="473" t="str">
        <f ca="1">IF(ISERROR(VLOOKUP($B100,'DTOC backsheet'!$D$188:$U$364,I$11,0)),"",VLOOKUP($B100,'DTOC backsheet'!$D$188:$U$364, I$11,0))</f>
        <v/>
      </c>
      <c r="J100" s="473" t="str">
        <f ca="1">IF(ISERROR(VLOOKUP($B100,'DTOC backsheet'!$D$188:$U$364,J$11,0)),"",VLOOKUP($B100,'DTOC backsheet'!$D$188:$U$364, J$11,0))</f>
        <v/>
      </c>
      <c r="K100" s="474" t="str">
        <f ca="1">IF(ISERROR(VLOOKUP($B100,'DTOC backsheet'!$D$188:$U$364,K$11,0)),"",VLOOKUP($B100,'DTOC backsheet'!$D$188:$U$364, K$11,0))</f>
        <v/>
      </c>
      <c r="L100" s="619" t="str">
        <f ca="1">IF(ISERROR(VLOOKUP($B100,'DTOC backsheet'!$D$5:$U$181,L$11,0)),"",VLOOKUP($B100,'DTOC backsheet'!$D$5:$U$181, L$11,0))</f>
        <v/>
      </c>
      <c r="M100" s="619" t="str">
        <f ca="1">IF(ISERROR(VLOOKUP($B100,'DTOC backsheet'!$D$5:$U$181,M$11,0)),"",VLOOKUP($B100,'DTOC backsheet'!$D$5:$U$181, M$11,0))</f>
        <v/>
      </c>
      <c r="N100" s="473" t="str">
        <f ca="1">IF(ISERROR(VLOOKUP($B100,'DTOC backsheet'!$D$5:$U$181,N$11,0)),"",VLOOKUP($B100,'DTOC backsheet'!$D$5:$U$181, N$11,0))</f>
        <v/>
      </c>
      <c r="O100" s="620" t="str">
        <f ca="1">IF(ISERROR(VLOOKUP($B100,'DTOC backsheet'!$D$5:$U$181,O$11,0)),"",VLOOKUP($B100,'DTOC backsheet'!$D$5:$U$181, O$11,0))</f>
        <v/>
      </c>
    </row>
    <row r="101" spans="1:15">
      <c r="A101" s="3">
        <v>86</v>
      </c>
      <c r="B101" s="201" t="str">
        <f t="shared" ca="1" si="1"/>
        <v/>
      </c>
      <c r="C101" s="202" t="str">
        <f ca="1">IFERROR(VLOOKUP($B101,'Org list'!$J$9:$K$637,2,0), "")</f>
        <v/>
      </c>
      <c r="D101" s="472" t="str">
        <f ca="1">IF(ISERROR(VLOOKUP($B101,'DTOC backsheet'!$D$5:$U$181,D$11,0)),"",VLOOKUP($B101,'DTOC backsheet'!$D$5:$U$181, D$11,0))</f>
        <v/>
      </c>
      <c r="E101" s="473" t="str">
        <f ca="1">IF(ISERROR(VLOOKUP($B101,'DTOC backsheet'!$D$5:$U$181,E$11,0)),"",VLOOKUP($B101,'DTOC backsheet'!$D$5:$U$181, E$11,0))</f>
        <v/>
      </c>
      <c r="F101" s="473" t="str">
        <f ca="1">IF(ISERROR(VLOOKUP($B101,'DTOC backsheet'!$D$5:$U$181,F$11,0)),"",VLOOKUP($B101,'DTOC backsheet'!$D$5:$U$181, F$11,0))</f>
        <v/>
      </c>
      <c r="G101" s="474" t="str">
        <f ca="1">IF(ISERROR(VLOOKUP($B101,'DTOC backsheet'!$D$5:$U$181,G$11,0)),"",VLOOKUP($B101,'DTOC backsheet'!$D$5:$U$181, G$11,0))</f>
        <v/>
      </c>
      <c r="H101" s="619" t="str">
        <f ca="1">IF(ISERROR(VLOOKUP($B101,'DTOC backsheet'!$D$188:$U$364,H$11,0)),"",VLOOKUP($B101,'DTOC backsheet'!$D$188:$U$364, H$11,0))</f>
        <v/>
      </c>
      <c r="I101" s="473" t="str">
        <f ca="1">IF(ISERROR(VLOOKUP($B101,'DTOC backsheet'!$D$188:$U$364,I$11,0)),"",VLOOKUP($B101,'DTOC backsheet'!$D$188:$U$364, I$11,0))</f>
        <v/>
      </c>
      <c r="J101" s="473" t="str">
        <f ca="1">IF(ISERROR(VLOOKUP($B101,'DTOC backsheet'!$D$188:$U$364,J$11,0)),"",VLOOKUP($B101,'DTOC backsheet'!$D$188:$U$364, J$11,0))</f>
        <v/>
      </c>
      <c r="K101" s="474" t="str">
        <f ca="1">IF(ISERROR(VLOOKUP($B101,'DTOC backsheet'!$D$188:$U$364,K$11,0)),"",VLOOKUP($B101,'DTOC backsheet'!$D$188:$U$364, K$11,0))</f>
        <v/>
      </c>
      <c r="L101" s="619" t="str">
        <f ca="1">IF(ISERROR(VLOOKUP($B101,'DTOC backsheet'!$D$5:$U$181,L$11,0)),"",VLOOKUP($B101,'DTOC backsheet'!$D$5:$U$181, L$11,0))</f>
        <v/>
      </c>
      <c r="M101" s="619" t="str">
        <f ca="1">IF(ISERROR(VLOOKUP($B101,'DTOC backsheet'!$D$5:$U$181,M$11,0)),"",VLOOKUP($B101,'DTOC backsheet'!$D$5:$U$181, M$11,0))</f>
        <v/>
      </c>
      <c r="N101" s="473" t="str">
        <f ca="1">IF(ISERROR(VLOOKUP($B101,'DTOC backsheet'!$D$5:$U$181,N$11,0)),"",VLOOKUP($B101,'DTOC backsheet'!$D$5:$U$181, N$11,0))</f>
        <v/>
      </c>
      <c r="O101" s="620" t="str">
        <f ca="1">IF(ISERROR(VLOOKUP($B101,'DTOC backsheet'!$D$5:$U$181,O$11,0)),"",VLOOKUP($B101,'DTOC backsheet'!$D$5:$U$181, O$11,0))</f>
        <v/>
      </c>
    </row>
    <row r="102" spans="1:15">
      <c r="A102" s="3">
        <v>87</v>
      </c>
      <c r="B102" s="201" t="str">
        <f t="shared" ca="1" si="1"/>
        <v/>
      </c>
      <c r="C102" s="202" t="str">
        <f ca="1">IFERROR(VLOOKUP($B102,'Org list'!$J$9:$K$637,2,0), "")</f>
        <v/>
      </c>
      <c r="D102" s="472" t="str">
        <f ca="1">IF(ISERROR(VLOOKUP($B102,'DTOC backsheet'!$D$5:$U$181,D$11,0)),"",VLOOKUP($B102,'DTOC backsheet'!$D$5:$U$181, D$11,0))</f>
        <v/>
      </c>
      <c r="E102" s="473" t="str">
        <f ca="1">IF(ISERROR(VLOOKUP($B102,'DTOC backsheet'!$D$5:$U$181,E$11,0)),"",VLOOKUP($B102,'DTOC backsheet'!$D$5:$U$181, E$11,0))</f>
        <v/>
      </c>
      <c r="F102" s="473" t="str">
        <f ca="1">IF(ISERROR(VLOOKUP($B102,'DTOC backsheet'!$D$5:$U$181,F$11,0)),"",VLOOKUP($B102,'DTOC backsheet'!$D$5:$U$181, F$11,0))</f>
        <v/>
      </c>
      <c r="G102" s="474" t="str">
        <f ca="1">IF(ISERROR(VLOOKUP($B102,'DTOC backsheet'!$D$5:$U$181,G$11,0)),"",VLOOKUP($B102,'DTOC backsheet'!$D$5:$U$181, G$11,0))</f>
        <v/>
      </c>
      <c r="H102" s="619" t="str">
        <f ca="1">IF(ISERROR(VLOOKUP($B102,'DTOC backsheet'!$D$188:$U$364,H$11,0)),"",VLOOKUP($B102,'DTOC backsheet'!$D$188:$U$364, H$11,0))</f>
        <v/>
      </c>
      <c r="I102" s="473" t="str">
        <f ca="1">IF(ISERROR(VLOOKUP($B102,'DTOC backsheet'!$D$188:$U$364,I$11,0)),"",VLOOKUP($B102,'DTOC backsheet'!$D$188:$U$364, I$11,0))</f>
        <v/>
      </c>
      <c r="J102" s="473" t="str">
        <f ca="1">IF(ISERROR(VLOOKUP($B102,'DTOC backsheet'!$D$188:$U$364,J$11,0)),"",VLOOKUP($B102,'DTOC backsheet'!$D$188:$U$364, J$11,0))</f>
        <v/>
      </c>
      <c r="K102" s="474" t="str">
        <f ca="1">IF(ISERROR(VLOOKUP($B102,'DTOC backsheet'!$D$188:$U$364,K$11,0)),"",VLOOKUP($B102,'DTOC backsheet'!$D$188:$U$364, K$11,0))</f>
        <v/>
      </c>
      <c r="L102" s="619" t="str">
        <f ca="1">IF(ISERROR(VLOOKUP($B102,'DTOC backsheet'!$D$5:$U$181,L$11,0)),"",VLOOKUP($B102,'DTOC backsheet'!$D$5:$U$181, L$11,0))</f>
        <v/>
      </c>
      <c r="M102" s="619" t="str">
        <f ca="1">IF(ISERROR(VLOOKUP($B102,'DTOC backsheet'!$D$5:$U$181,M$11,0)),"",VLOOKUP($B102,'DTOC backsheet'!$D$5:$U$181, M$11,0))</f>
        <v/>
      </c>
      <c r="N102" s="473" t="str">
        <f ca="1">IF(ISERROR(VLOOKUP($B102,'DTOC backsheet'!$D$5:$U$181,N$11,0)),"",VLOOKUP($B102,'DTOC backsheet'!$D$5:$U$181, N$11,0))</f>
        <v/>
      </c>
      <c r="O102" s="620" t="str">
        <f ca="1">IF(ISERROR(VLOOKUP($B102,'DTOC backsheet'!$D$5:$U$181,O$11,0)),"",VLOOKUP($B102,'DTOC backsheet'!$D$5:$U$181, O$11,0))</f>
        <v/>
      </c>
    </row>
    <row r="103" spans="1:15">
      <c r="A103" s="3">
        <v>88</v>
      </c>
      <c r="B103" s="201" t="str">
        <f t="shared" ca="1" si="1"/>
        <v/>
      </c>
      <c r="C103" s="202" t="str">
        <f ca="1">IFERROR(VLOOKUP($B103,'Org list'!$J$9:$K$637,2,0), "")</f>
        <v/>
      </c>
      <c r="D103" s="472" t="str">
        <f ca="1">IF(ISERROR(VLOOKUP($B103,'DTOC backsheet'!$D$5:$U$181,D$11,0)),"",VLOOKUP($B103,'DTOC backsheet'!$D$5:$U$181, D$11,0))</f>
        <v/>
      </c>
      <c r="E103" s="473" t="str">
        <f ca="1">IF(ISERROR(VLOOKUP($B103,'DTOC backsheet'!$D$5:$U$181,E$11,0)),"",VLOOKUP($B103,'DTOC backsheet'!$D$5:$U$181, E$11,0))</f>
        <v/>
      </c>
      <c r="F103" s="473" t="str">
        <f ca="1">IF(ISERROR(VLOOKUP($B103,'DTOC backsheet'!$D$5:$U$181,F$11,0)),"",VLOOKUP($B103,'DTOC backsheet'!$D$5:$U$181, F$11,0))</f>
        <v/>
      </c>
      <c r="G103" s="474" t="str">
        <f ca="1">IF(ISERROR(VLOOKUP($B103,'DTOC backsheet'!$D$5:$U$181,G$11,0)),"",VLOOKUP($B103,'DTOC backsheet'!$D$5:$U$181, G$11,0))</f>
        <v/>
      </c>
      <c r="H103" s="619" t="str">
        <f ca="1">IF(ISERROR(VLOOKUP($B103,'DTOC backsheet'!$D$188:$U$364,H$11,0)),"",VLOOKUP($B103,'DTOC backsheet'!$D$188:$U$364, H$11,0))</f>
        <v/>
      </c>
      <c r="I103" s="473" t="str">
        <f ca="1">IF(ISERROR(VLOOKUP($B103,'DTOC backsheet'!$D$188:$U$364,I$11,0)),"",VLOOKUP($B103,'DTOC backsheet'!$D$188:$U$364, I$11,0))</f>
        <v/>
      </c>
      <c r="J103" s="473" t="str">
        <f ca="1">IF(ISERROR(VLOOKUP($B103,'DTOC backsheet'!$D$188:$U$364,J$11,0)),"",VLOOKUP($B103,'DTOC backsheet'!$D$188:$U$364, J$11,0))</f>
        <v/>
      </c>
      <c r="K103" s="474" t="str">
        <f ca="1">IF(ISERROR(VLOOKUP($B103,'DTOC backsheet'!$D$188:$U$364,K$11,0)),"",VLOOKUP($B103,'DTOC backsheet'!$D$188:$U$364, K$11,0))</f>
        <v/>
      </c>
      <c r="L103" s="619" t="str">
        <f ca="1">IF(ISERROR(VLOOKUP($B103,'DTOC backsheet'!$D$5:$U$181,L$11,0)),"",VLOOKUP($B103,'DTOC backsheet'!$D$5:$U$181, L$11,0))</f>
        <v/>
      </c>
      <c r="M103" s="619" t="str">
        <f ca="1">IF(ISERROR(VLOOKUP($B103,'DTOC backsheet'!$D$5:$U$181,M$11,0)),"",VLOOKUP($B103,'DTOC backsheet'!$D$5:$U$181, M$11,0))</f>
        <v/>
      </c>
      <c r="N103" s="473" t="str">
        <f ca="1">IF(ISERROR(VLOOKUP($B103,'DTOC backsheet'!$D$5:$U$181,N$11,0)),"",VLOOKUP($B103,'DTOC backsheet'!$D$5:$U$181, N$11,0))</f>
        <v/>
      </c>
      <c r="O103" s="620" t="str">
        <f ca="1">IF(ISERROR(VLOOKUP($B103,'DTOC backsheet'!$D$5:$U$181,O$11,0)),"",VLOOKUP($B103,'DTOC backsheet'!$D$5:$U$181, O$11,0))</f>
        <v/>
      </c>
    </row>
    <row r="104" spans="1:15">
      <c r="A104" s="3">
        <v>89</v>
      </c>
      <c r="B104" s="201" t="str">
        <f t="shared" ca="1" si="1"/>
        <v/>
      </c>
      <c r="C104" s="202" t="str">
        <f ca="1">IFERROR(VLOOKUP($B104,'Org list'!$J$9:$K$637,2,0), "")</f>
        <v/>
      </c>
      <c r="D104" s="472" t="str">
        <f ca="1">IF(ISERROR(VLOOKUP($B104,'DTOC backsheet'!$D$5:$U$181,D$11,0)),"",VLOOKUP($B104,'DTOC backsheet'!$D$5:$U$181, D$11,0))</f>
        <v/>
      </c>
      <c r="E104" s="473" t="str">
        <f ca="1">IF(ISERROR(VLOOKUP($B104,'DTOC backsheet'!$D$5:$U$181,E$11,0)),"",VLOOKUP($B104,'DTOC backsheet'!$D$5:$U$181, E$11,0))</f>
        <v/>
      </c>
      <c r="F104" s="473" t="str">
        <f ca="1">IF(ISERROR(VLOOKUP($B104,'DTOC backsheet'!$D$5:$U$181,F$11,0)),"",VLOOKUP($B104,'DTOC backsheet'!$D$5:$U$181, F$11,0))</f>
        <v/>
      </c>
      <c r="G104" s="474" t="str">
        <f ca="1">IF(ISERROR(VLOOKUP($B104,'DTOC backsheet'!$D$5:$U$181,G$11,0)),"",VLOOKUP($B104,'DTOC backsheet'!$D$5:$U$181, G$11,0))</f>
        <v/>
      </c>
      <c r="H104" s="619" t="str">
        <f ca="1">IF(ISERROR(VLOOKUP($B104,'DTOC backsheet'!$D$188:$U$364,H$11,0)),"",VLOOKUP($B104,'DTOC backsheet'!$D$188:$U$364, H$11,0))</f>
        <v/>
      </c>
      <c r="I104" s="473" t="str">
        <f ca="1">IF(ISERROR(VLOOKUP($B104,'DTOC backsheet'!$D$188:$U$364,I$11,0)),"",VLOOKUP($B104,'DTOC backsheet'!$D$188:$U$364, I$11,0))</f>
        <v/>
      </c>
      <c r="J104" s="473" t="str">
        <f ca="1">IF(ISERROR(VLOOKUP($B104,'DTOC backsheet'!$D$188:$U$364,J$11,0)),"",VLOOKUP($B104,'DTOC backsheet'!$D$188:$U$364, J$11,0))</f>
        <v/>
      </c>
      <c r="K104" s="474" t="str">
        <f ca="1">IF(ISERROR(VLOOKUP($B104,'DTOC backsheet'!$D$188:$U$364,K$11,0)),"",VLOOKUP($B104,'DTOC backsheet'!$D$188:$U$364, K$11,0))</f>
        <v/>
      </c>
      <c r="L104" s="619" t="str">
        <f ca="1">IF(ISERROR(VLOOKUP($B104,'DTOC backsheet'!$D$5:$U$181,L$11,0)),"",VLOOKUP($B104,'DTOC backsheet'!$D$5:$U$181, L$11,0))</f>
        <v/>
      </c>
      <c r="M104" s="619" t="str">
        <f ca="1">IF(ISERROR(VLOOKUP($B104,'DTOC backsheet'!$D$5:$U$181,M$11,0)),"",VLOOKUP($B104,'DTOC backsheet'!$D$5:$U$181, M$11,0))</f>
        <v/>
      </c>
      <c r="N104" s="473" t="str">
        <f ca="1">IF(ISERROR(VLOOKUP($B104,'DTOC backsheet'!$D$5:$U$181,N$11,0)),"",VLOOKUP($B104,'DTOC backsheet'!$D$5:$U$181, N$11,0))</f>
        <v/>
      </c>
      <c r="O104" s="620" t="str">
        <f ca="1">IF(ISERROR(VLOOKUP($B104,'DTOC backsheet'!$D$5:$U$181,O$11,0)),"",VLOOKUP($B104,'DTOC backsheet'!$D$5:$U$181, O$11,0))</f>
        <v/>
      </c>
    </row>
    <row r="105" spans="1:15">
      <c r="A105" s="3">
        <v>90</v>
      </c>
      <c r="B105" s="201" t="str">
        <f t="shared" ca="1" si="1"/>
        <v/>
      </c>
      <c r="C105" s="202" t="str">
        <f ca="1">IFERROR(VLOOKUP($B105,'Org list'!$J$9:$K$637,2,0), "")</f>
        <v/>
      </c>
      <c r="D105" s="472" t="str">
        <f ca="1">IF(ISERROR(VLOOKUP($B105,'DTOC backsheet'!$D$5:$U$181,D$11,0)),"",VLOOKUP($B105,'DTOC backsheet'!$D$5:$U$181, D$11,0))</f>
        <v/>
      </c>
      <c r="E105" s="473" t="str">
        <f ca="1">IF(ISERROR(VLOOKUP($B105,'DTOC backsheet'!$D$5:$U$181,E$11,0)),"",VLOOKUP($B105,'DTOC backsheet'!$D$5:$U$181, E$11,0))</f>
        <v/>
      </c>
      <c r="F105" s="473" t="str">
        <f ca="1">IF(ISERROR(VLOOKUP($B105,'DTOC backsheet'!$D$5:$U$181,F$11,0)),"",VLOOKUP($B105,'DTOC backsheet'!$D$5:$U$181, F$11,0))</f>
        <v/>
      </c>
      <c r="G105" s="474" t="str">
        <f ca="1">IF(ISERROR(VLOOKUP($B105,'DTOC backsheet'!$D$5:$U$181,G$11,0)),"",VLOOKUP($B105,'DTOC backsheet'!$D$5:$U$181, G$11,0))</f>
        <v/>
      </c>
      <c r="H105" s="619" t="str">
        <f ca="1">IF(ISERROR(VLOOKUP($B105,'DTOC backsheet'!$D$188:$U$364,H$11,0)),"",VLOOKUP($B105,'DTOC backsheet'!$D$188:$U$364, H$11,0))</f>
        <v/>
      </c>
      <c r="I105" s="473" t="str">
        <f ca="1">IF(ISERROR(VLOOKUP($B105,'DTOC backsheet'!$D$188:$U$364,I$11,0)),"",VLOOKUP($B105,'DTOC backsheet'!$D$188:$U$364, I$11,0))</f>
        <v/>
      </c>
      <c r="J105" s="473" t="str">
        <f ca="1">IF(ISERROR(VLOOKUP($B105,'DTOC backsheet'!$D$188:$U$364,J$11,0)),"",VLOOKUP($B105,'DTOC backsheet'!$D$188:$U$364, J$11,0))</f>
        <v/>
      </c>
      <c r="K105" s="474" t="str">
        <f ca="1">IF(ISERROR(VLOOKUP($B105,'DTOC backsheet'!$D$188:$U$364,K$11,0)),"",VLOOKUP($B105,'DTOC backsheet'!$D$188:$U$364, K$11,0))</f>
        <v/>
      </c>
      <c r="L105" s="619" t="str">
        <f ca="1">IF(ISERROR(VLOOKUP($B105,'DTOC backsheet'!$D$5:$U$181,L$11,0)),"",VLOOKUP($B105,'DTOC backsheet'!$D$5:$U$181, L$11,0))</f>
        <v/>
      </c>
      <c r="M105" s="619" t="str">
        <f ca="1">IF(ISERROR(VLOOKUP($B105,'DTOC backsheet'!$D$5:$U$181,M$11,0)),"",VLOOKUP($B105,'DTOC backsheet'!$D$5:$U$181, M$11,0))</f>
        <v/>
      </c>
      <c r="N105" s="473" t="str">
        <f ca="1">IF(ISERROR(VLOOKUP($B105,'DTOC backsheet'!$D$5:$U$181,N$11,0)),"",VLOOKUP($B105,'DTOC backsheet'!$D$5:$U$181, N$11,0))</f>
        <v/>
      </c>
      <c r="O105" s="620" t="str">
        <f ca="1">IF(ISERROR(VLOOKUP($B105,'DTOC backsheet'!$D$5:$U$181,O$11,0)),"",VLOOKUP($B105,'DTOC backsheet'!$D$5:$U$181, O$11,0))</f>
        <v/>
      </c>
    </row>
    <row r="106" spans="1:15">
      <c r="A106" s="3">
        <v>91</v>
      </c>
      <c r="B106" s="201" t="str">
        <f t="shared" ca="1" si="1"/>
        <v/>
      </c>
      <c r="C106" s="202" t="str">
        <f ca="1">IFERROR(VLOOKUP($B106,'Org list'!$J$9:$K$637,2,0), "")</f>
        <v/>
      </c>
      <c r="D106" s="472" t="str">
        <f ca="1">IF(ISERROR(VLOOKUP($B106,'DTOC backsheet'!$D$5:$U$181,D$11,0)),"",VLOOKUP($B106,'DTOC backsheet'!$D$5:$U$181, D$11,0))</f>
        <v/>
      </c>
      <c r="E106" s="473" t="str">
        <f ca="1">IF(ISERROR(VLOOKUP($B106,'DTOC backsheet'!$D$5:$U$181,E$11,0)),"",VLOOKUP($B106,'DTOC backsheet'!$D$5:$U$181, E$11,0))</f>
        <v/>
      </c>
      <c r="F106" s="473" t="str">
        <f ca="1">IF(ISERROR(VLOOKUP($B106,'DTOC backsheet'!$D$5:$U$181,F$11,0)),"",VLOOKUP($B106,'DTOC backsheet'!$D$5:$U$181, F$11,0))</f>
        <v/>
      </c>
      <c r="G106" s="474" t="str">
        <f ca="1">IF(ISERROR(VLOOKUP($B106,'DTOC backsheet'!$D$5:$U$181,G$11,0)),"",VLOOKUP($B106,'DTOC backsheet'!$D$5:$U$181, G$11,0))</f>
        <v/>
      </c>
      <c r="H106" s="619" t="str">
        <f ca="1">IF(ISERROR(VLOOKUP($B106,'DTOC backsheet'!$D$188:$U$364,H$11,0)),"",VLOOKUP($B106,'DTOC backsheet'!$D$188:$U$364, H$11,0))</f>
        <v/>
      </c>
      <c r="I106" s="473" t="str">
        <f ca="1">IF(ISERROR(VLOOKUP($B106,'DTOC backsheet'!$D$188:$U$364,I$11,0)),"",VLOOKUP($B106,'DTOC backsheet'!$D$188:$U$364, I$11,0))</f>
        <v/>
      </c>
      <c r="J106" s="473" t="str">
        <f ca="1">IF(ISERROR(VLOOKUP($B106,'DTOC backsheet'!$D$188:$U$364,J$11,0)),"",VLOOKUP($B106,'DTOC backsheet'!$D$188:$U$364, J$11,0))</f>
        <v/>
      </c>
      <c r="K106" s="474" t="str">
        <f ca="1">IF(ISERROR(VLOOKUP($B106,'DTOC backsheet'!$D$188:$U$364,K$11,0)),"",VLOOKUP($B106,'DTOC backsheet'!$D$188:$U$364, K$11,0))</f>
        <v/>
      </c>
      <c r="L106" s="619" t="str">
        <f ca="1">IF(ISERROR(VLOOKUP($B106,'DTOC backsheet'!$D$5:$U$181,L$11,0)),"",VLOOKUP($B106,'DTOC backsheet'!$D$5:$U$181, L$11,0))</f>
        <v/>
      </c>
      <c r="M106" s="619" t="str">
        <f ca="1">IF(ISERROR(VLOOKUP($B106,'DTOC backsheet'!$D$5:$U$181,M$11,0)),"",VLOOKUP($B106,'DTOC backsheet'!$D$5:$U$181, M$11,0))</f>
        <v/>
      </c>
      <c r="N106" s="473" t="str">
        <f ca="1">IF(ISERROR(VLOOKUP($B106,'DTOC backsheet'!$D$5:$U$181,N$11,0)),"",VLOOKUP($B106,'DTOC backsheet'!$D$5:$U$181, N$11,0))</f>
        <v/>
      </c>
      <c r="O106" s="620" t="str">
        <f ca="1">IF(ISERROR(VLOOKUP($B106,'DTOC backsheet'!$D$5:$U$181,O$11,0)),"",VLOOKUP($B106,'DTOC backsheet'!$D$5:$U$181, O$11,0))</f>
        <v/>
      </c>
    </row>
    <row r="107" spans="1:15">
      <c r="A107" s="3">
        <v>92</v>
      </c>
      <c r="B107" s="201" t="str">
        <f t="shared" ca="1" si="1"/>
        <v/>
      </c>
      <c r="C107" s="202" t="str">
        <f ca="1">IFERROR(VLOOKUP($B107,'Org list'!$J$9:$K$637,2,0), "")</f>
        <v/>
      </c>
      <c r="D107" s="472" t="str">
        <f ca="1">IF(ISERROR(VLOOKUP($B107,'DTOC backsheet'!$D$5:$U$181,D$11,0)),"",VLOOKUP($B107,'DTOC backsheet'!$D$5:$U$181, D$11,0))</f>
        <v/>
      </c>
      <c r="E107" s="473" t="str">
        <f ca="1">IF(ISERROR(VLOOKUP($B107,'DTOC backsheet'!$D$5:$U$181,E$11,0)),"",VLOOKUP($B107,'DTOC backsheet'!$D$5:$U$181, E$11,0))</f>
        <v/>
      </c>
      <c r="F107" s="473" t="str">
        <f ca="1">IF(ISERROR(VLOOKUP($B107,'DTOC backsheet'!$D$5:$U$181,F$11,0)),"",VLOOKUP($B107,'DTOC backsheet'!$D$5:$U$181, F$11,0))</f>
        <v/>
      </c>
      <c r="G107" s="474" t="str">
        <f ca="1">IF(ISERROR(VLOOKUP($B107,'DTOC backsheet'!$D$5:$U$181,G$11,0)),"",VLOOKUP($B107,'DTOC backsheet'!$D$5:$U$181, G$11,0))</f>
        <v/>
      </c>
      <c r="H107" s="619" t="str">
        <f ca="1">IF(ISERROR(VLOOKUP($B107,'DTOC backsheet'!$D$188:$U$364,H$11,0)),"",VLOOKUP($B107,'DTOC backsheet'!$D$188:$U$364, H$11,0))</f>
        <v/>
      </c>
      <c r="I107" s="473" t="str">
        <f ca="1">IF(ISERROR(VLOOKUP($B107,'DTOC backsheet'!$D$188:$U$364,I$11,0)),"",VLOOKUP($B107,'DTOC backsheet'!$D$188:$U$364, I$11,0))</f>
        <v/>
      </c>
      <c r="J107" s="473" t="str">
        <f ca="1">IF(ISERROR(VLOOKUP($B107,'DTOC backsheet'!$D$188:$U$364,J$11,0)),"",VLOOKUP($B107,'DTOC backsheet'!$D$188:$U$364, J$11,0))</f>
        <v/>
      </c>
      <c r="K107" s="474" t="str">
        <f ca="1">IF(ISERROR(VLOOKUP($B107,'DTOC backsheet'!$D$188:$U$364,K$11,0)),"",VLOOKUP($B107,'DTOC backsheet'!$D$188:$U$364, K$11,0))</f>
        <v/>
      </c>
      <c r="L107" s="619" t="str">
        <f ca="1">IF(ISERROR(VLOOKUP($B107,'DTOC backsheet'!$D$5:$U$181,L$11,0)),"",VLOOKUP($B107,'DTOC backsheet'!$D$5:$U$181, L$11,0))</f>
        <v/>
      </c>
      <c r="M107" s="619" t="str">
        <f ca="1">IF(ISERROR(VLOOKUP($B107,'DTOC backsheet'!$D$5:$U$181,M$11,0)),"",VLOOKUP($B107,'DTOC backsheet'!$D$5:$U$181, M$11,0))</f>
        <v/>
      </c>
      <c r="N107" s="473" t="str">
        <f ca="1">IF(ISERROR(VLOOKUP($B107,'DTOC backsheet'!$D$5:$U$181,N$11,0)),"",VLOOKUP($B107,'DTOC backsheet'!$D$5:$U$181, N$11,0))</f>
        <v/>
      </c>
      <c r="O107" s="620" t="str">
        <f ca="1">IF(ISERROR(VLOOKUP($B107,'DTOC backsheet'!$D$5:$U$181,O$11,0)),"",VLOOKUP($B107,'DTOC backsheet'!$D$5:$U$181, O$11,0))</f>
        <v/>
      </c>
    </row>
    <row r="108" spans="1:15">
      <c r="A108" s="3">
        <v>93</v>
      </c>
      <c r="B108" s="201" t="str">
        <f t="shared" ca="1" si="1"/>
        <v/>
      </c>
      <c r="C108" s="202" t="str">
        <f ca="1">IFERROR(VLOOKUP($B108,'Org list'!$J$9:$K$637,2,0), "")</f>
        <v/>
      </c>
      <c r="D108" s="472" t="str">
        <f ca="1">IF(ISERROR(VLOOKUP($B108,'DTOC backsheet'!$D$5:$U$181,D$11,0)),"",VLOOKUP($B108,'DTOC backsheet'!$D$5:$U$181, D$11,0))</f>
        <v/>
      </c>
      <c r="E108" s="473" t="str">
        <f ca="1">IF(ISERROR(VLOOKUP($B108,'DTOC backsheet'!$D$5:$U$181,E$11,0)),"",VLOOKUP($B108,'DTOC backsheet'!$D$5:$U$181, E$11,0))</f>
        <v/>
      </c>
      <c r="F108" s="473" t="str">
        <f ca="1">IF(ISERROR(VLOOKUP($B108,'DTOC backsheet'!$D$5:$U$181,F$11,0)),"",VLOOKUP($B108,'DTOC backsheet'!$D$5:$U$181, F$11,0))</f>
        <v/>
      </c>
      <c r="G108" s="474" t="str">
        <f ca="1">IF(ISERROR(VLOOKUP($B108,'DTOC backsheet'!$D$5:$U$181,G$11,0)),"",VLOOKUP($B108,'DTOC backsheet'!$D$5:$U$181, G$11,0))</f>
        <v/>
      </c>
      <c r="H108" s="619" t="str">
        <f ca="1">IF(ISERROR(VLOOKUP($B108,'DTOC backsheet'!$D$188:$U$364,H$11,0)),"",VLOOKUP($B108,'DTOC backsheet'!$D$188:$U$364, H$11,0))</f>
        <v/>
      </c>
      <c r="I108" s="473" t="str">
        <f ca="1">IF(ISERROR(VLOOKUP($B108,'DTOC backsheet'!$D$188:$U$364,I$11,0)),"",VLOOKUP($B108,'DTOC backsheet'!$D$188:$U$364, I$11,0))</f>
        <v/>
      </c>
      <c r="J108" s="473" t="str">
        <f ca="1">IF(ISERROR(VLOOKUP($B108,'DTOC backsheet'!$D$188:$U$364,J$11,0)),"",VLOOKUP($B108,'DTOC backsheet'!$D$188:$U$364, J$11,0))</f>
        <v/>
      </c>
      <c r="K108" s="474" t="str">
        <f ca="1">IF(ISERROR(VLOOKUP($B108,'DTOC backsheet'!$D$188:$U$364,K$11,0)),"",VLOOKUP($B108,'DTOC backsheet'!$D$188:$U$364, K$11,0))</f>
        <v/>
      </c>
      <c r="L108" s="619" t="str">
        <f ca="1">IF(ISERROR(VLOOKUP($B108,'DTOC backsheet'!$D$5:$U$181,L$11,0)),"",VLOOKUP($B108,'DTOC backsheet'!$D$5:$U$181, L$11,0))</f>
        <v/>
      </c>
      <c r="M108" s="619" t="str">
        <f ca="1">IF(ISERROR(VLOOKUP($B108,'DTOC backsheet'!$D$5:$U$181,M$11,0)),"",VLOOKUP($B108,'DTOC backsheet'!$D$5:$U$181, M$11,0))</f>
        <v/>
      </c>
      <c r="N108" s="473" t="str">
        <f ca="1">IF(ISERROR(VLOOKUP($B108,'DTOC backsheet'!$D$5:$U$181,N$11,0)),"",VLOOKUP($B108,'DTOC backsheet'!$D$5:$U$181, N$11,0))</f>
        <v/>
      </c>
      <c r="O108" s="620" t="str">
        <f ca="1">IF(ISERROR(VLOOKUP($B108,'DTOC backsheet'!$D$5:$U$181,O$11,0)),"",VLOOKUP($B108,'DTOC backsheet'!$D$5:$U$181, O$11,0))</f>
        <v/>
      </c>
    </row>
    <row r="109" spans="1:15">
      <c r="A109" s="3">
        <v>94</v>
      </c>
      <c r="B109" s="201" t="str">
        <f t="shared" ca="1" si="1"/>
        <v/>
      </c>
      <c r="C109" s="202" t="str">
        <f ca="1">IFERROR(VLOOKUP($B109,'Org list'!$J$9:$K$637,2,0), "")</f>
        <v/>
      </c>
      <c r="D109" s="472" t="str">
        <f ca="1">IF(ISERROR(VLOOKUP($B109,'DTOC backsheet'!$D$5:$U$181,D$11,0)),"",VLOOKUP($B109,'DTOC backsheet'!$D$5:$U$181, D$11,0))</f>
        <v/>
      </c>
      <c r="E109" s="473" t="str">
        <f ca="1">IF(ISERROR(VLOOKUP($B109,'DTOC backsheet'!$D$5:$U$181,E$11,0)),"",VLOOKUP($B109,'DTOC backsheet'!$D$5:$U$181, E$11,0))</f>
        <v/>
      </c>
      <c r="F109" s="473" t="str">
        <f ca="1">IF(ISERROR(VLOOKUP($B109,'DTOC backsheet'!$D$5:$U$181,F$11,0)),"",VLOOKUP($B109,'DTOC backsheet'!$D$5:$U$181, F$11,0))</f>
        <v/>
      </c>
      <c r="G109" s="474" t="str">
        <f ca="1">IF(ISERROR(VLOOKUP($B109,'DTOC backsheet'!$D$5:$U$181,G$11,0)),"",VLOOKUP($B109,'DTOC backsheet'!$D$5:$U$181, G$11,0))</f>
        <v/>
      </c>
      <c r="H109" s="619" t="str">
        <f ca="1">IF(ISERROR(VLOOKUP($B109,'DTOC backsheet'!$D$188:$U$364,H$11,0)),"",VLOOKUP($B109,'DTOC backsheet'!$D$188:$U$364, H$11,0))</f>
        <v/>
      </c>
      <c r="I109" s="473" t="str">
        <f ca="1">IF(ISERROR(VLOOKUP($B109,'DTOC backsheet'!$D$188:$U$364,I$11,0)),"",VLOOKUP($B109,'DTOC backsheet'!$D$188:$U$364, I$11,0))</f>
        <v/>
      </c>
      <c r="J109" s="473" t="str">
        <f ca="1">IF(ISERROR(VLOOKUP($B109,'DTOC backsheet'!$D$188:$U$364,J$11,0)),"",VLOOKUP($B109,'DTOC backsheet'!$D$188:$U$364, J$11,0))</f>
        <v/>
      </c>
      <c r="K109" s="474" t="str">
        <f ca="1">IF(ISERROR(VLOOKUP($B109,'DTOC backsheet'!$D$188:$U$364,K$11,0)),"",VLOOKUP($B109,'DTOC backsheet'!$D$188:$U$364, K$11,0))</f>
        <v/>
      </c>
      <c r="L109" s="619" t="str">
        <f ca="1">IF(ISERROR(VLOOKUP($B109,'DTOC backsheet'!$D$5:$U$181,L$11,0)),"",VLOOKUP($B109,'DTOC backsheet'!$D$5:$U$181, L$11,0))</f>
        <v/>
      </c>
      <c r="M109" s="619" t="str">
        <f ca="1">IF(ISERROR(VLOOKUP($B109,'DTOC backsheet'!$D$5:$U$181,M$11,0)),"",VLOOKUP($B109,'DTOC backsheet'!$D$5:$U$181, M$11,0))</f>
        <v/>
      </c>
      <c r="N109" s="473" t="str">
        <f ca="1">IF(ISERROR(VLOOKUP($B109,'DTOC backsheet'!$D$5:$U$181,N$11,0)),"",VLOOKUP($B109,'DTOC backsheet'!$D$5:$U$181, N$11,0))</f>
        <v/>
      </c>
      <c r="O109" s="620" t="str">
        <f ca="1">IF(ISERROR(VLOOKUP($B109,'DTOC backsheet'!$D$5:$U$181,O$11,0)),"",VLOOKUP($B109,'DTOC backsheet'!$D$5:$U$181, O$11,0))</f>
        <v/>
      </c>
    </row>
    <row r="110" spans="1:15">
      <c r="A110" s="3">
        <v>95</v>
      </c>
      <c r="B110" s="201" t="str">
        <f t="shared" ca="1" si="1"/>
        <v/>
      </c>
      <c r="C110" s="202" t="str">
        <f ca="1">IFERROR(VLOOKUP($B110,'Org list'!$J$9:$K$637,2,0), "")</f>
        <v/>
      </c>
      <c r="D110" s="472" t="str">
        <f ca="1">IF(ISERROR(VLOOKUP($B110,'DTOC backsheet'!$D$5:$U$181,D$11,0)),"",VLOOKUP($B110,'DTOC backsheet'!$D$5:$U$181, D$11,0))</f>
        <v/>
      </c>
      <c r="E110" s="473" t="str">
        <f ca="1">IF(ISERROR(VLOOKUP($B110,'DTOC backsheet'!$D$5:$U$181,E$11,0)),"",VLOOKUP($B110,'DTOC backsheet'!$D$5:$U$181, E$11,0))</f>
        <v/>
      </c>
      <c r="F110" s="473" t="str">
        <f ca="1">IF(ISERROR(VLOOKUP($B110,'DTOC backsheet'!$D$5:$U$181,F$11,0)),"",VLOOKUP($B110,'DTOC backsheet'!$D$5:$U$181, F$11,0))</f>
        <v/>
      </c>
      <c r="G110" s="474" t="str">
        <f ca="1">IF(ISERROR(VLOOKUP($B110,'DTOC backsheet'!$D$5:$U$181,G$11,0)),"",VLOOKUP($B110,'DTOC backsheet'!$D$5:$U$181, G$11,0))</f>
        <v/>
      </c>
      <c r="H110" s="619" t="str">
        <f ca="1">IF(ISERROR(VLOOKUP($B110,'DTOC backsheet'!$D$188:$U$364,H$11,0)),"",VLOOKUP($B110,'DTOC backsheet'!$D$188:$U$364, H$11,0))</f>
        <v/>
      </c>
      <c r="I110" s="473" t="str">
        <f ca="1">IF(ISERROR(VLOOKUP($B110,'DTOC backsheet'!$D$188:$U$364,I$11,0)),"",VLOOKUP($B110,'DTOC backsheet'!$D$188:$U$364, I$11,0))</f>
        <v/>
      </c>
      <c r="J110" s="473" t="str">
        <f ca="1">IF(ISERROR(VLOOKUP($B110,'DTOC backsheet'!$D$188:$U$364,J$11,0)),"",VLOOKUP($B110,'DTOC backsheet'!$D$188:$U$364, J$11,0))</f>
        <v/>
      </c>
      <c r="K110" s="474" t="str">
        <f ca="1">IF(ISERROR(VLOOKUP($B110,'DTOC backsheet'!$D$188:$U$364,K$11,0)),"",VLOOKUP($B110,'DTOC backsheet'!$D$188:$U$364, K$11,0))</f>
        <v/>
      </c>
      <c r="L110" s="619" t="str">
        <f ca="1">IF(ISERROR(VLOOKUP($B110,'DTOC backsheet'!$D$5:$U$181,L$11,0)),"",VLOOKUP($B110,'DTOC backsheet'!$D$5:$U$181, L$11,0))</f>
        <v/>
      </c>
      <c r="M110" s="619" t="str">
        <f ca="1">IF(ISERROR(VLOOKUP($B110,'DTOC backsheet'!$D$5:$U$181,M$11,0)),"",VLOOKUP($B110,'DTOC backsheet'!$D$5:$U$181, M$11,0))</f>
        <v/>
      </c>
      <c r="N110" s="473" t="str">
        <f ca="1">IF(ISERROR(VLOOKUP($B110,'DTOC backsheet'!$D$5:$U$181,N$11,0)),"",VLOOKUP($B110,'DTOC backsheet'!$D$5:$U$181, N$11,0))</f>
        <v/>
      </c>
      <c r="O110" s="620" t="str">
        <f ca="1">IF(ISERROR(VLOOKUP($B110,'DTOC backsheet'!$D$5:$U$181,O$11,0)),"",VLOOKUP($B110,'DTOC backsheet'!$D$5:$U$181, O$11,0))</f>
        <v/>
      </c>
    </row>
    <row r="111" spans="1:15">
      <c r="A111" s="3">
        <v>96</v>
      </c>
      <c r="B111" s="201" t="str">
        <f t="shared" ca="1" si="1"/>
        <v/>
      </c>
      <c r="C111" s="202" t="str">
        <f ca="1">IFERROR(VLOOKUP($B111,'Org list'!$J$9:$K$637,2,0), "")</f>
        <v/>
      </c>
      <c r="D111" s="472" t="str">
        <f ca="1">IF(ISERROR(VLOOKUP($B111,'DTOC backsheet'!$D$5:$U$181,D$11,0)),"",VLOOKUP($B111,'DTOC backsheet'!$D$5:$U$181, D$11,0))</f>
        <v/>
      </c>
      <c r="E111" s="473" t="str">
        <f ca="1">IF(ISERROR(VLOOKUP($B111,'DTOC backsheet'!$D$5:$U$181,E$11,0)),"",VLOOKUP($B111,'DTOC backsheet'!$D$5:$U$181, E$11,0))</f>
        <v/>
      </c>
      <c r="F111" s="473" t="str">
        <f ca="1">IF(ISERROR(VLOOKUP($B111,'DTOC backsheet'!$D$5:$U$181,F$11,0)),"",VLOOKUP($B111,'DTOC backsheet'!$D$5:$U$181, F$11,0))</f>
        <v/>
      </c>
      <c r="G111" s="474" t="str">
        <f ca="1">IF(ISERROR(VLOOKUP($B111,'DTOC backsheet'!$D$5:$U$181,G$11,0)),"",VLOOKUP($B111,'DTOC backsheet'!$D$5:$U$181, G$11,0))</f>
        <v/>
      </c>
      <c r="H111" s="619" t="str">
        <f ca="1">IF(ISERROR(VLOOKUP($B111,'DTOC backsheet'!$D$188:$U$364,H$11,0)),"",VLOOKUP($B111,'DTOC backsheet'!$D$188:$U$364, H$11,0))</f>
        <v/>
      </c>
      <c r="I111" s="473" t="str">
        <f ca="1">IF(ISERROR(VLOOKUP($B111,'DTOC backsheet'!$D$188:$U$364,I$11,0)),"",VLOOKUP($B111,'DTOC backsheet'!$D$188:$U$364, I$11,0))</f>
        <v/>
      </c>
      <c r="J111" s="473" t="str">
        <f ca="1">IF(ISERROR(VLOOKUP($B111,'DTOC backsheet'!$D$188:$U$364,J$11,0)),"",VLOOKUP($B111,'DTOC backsheet'!$D$188:$U$364, J$11,0))</f>
        <v/>
      </c>
      <c r="K111" s="474" t="str">
        <f ca="1">IF(ISERROR(VLOOKUP($B111,'DTOC backsheet'!$D$188:$U$364,K$11,0)),"",VLOOKUP($B111,'DTOC backsheet'!$D$188:$U$364, K$11,0))</f>
        <v/>
      </c>
      <c r="L111" s="619" t="str">
        <f ca="1">IF(ISERROR(VLOOKUP($B111,'DTOC backsheet'!$D$5:$U$181,L$11,0)),"",VLOOKUP($B111,'DTOC backsheet'!$D$5:$U$181, L$11,0))</f>
        <v/>
      </c>
      <c r="M111" s="619" t="str">
        <f ca="1">IF(ISERROR(VLOOKUP($B111,'DTOC backsheet'!$D$5:$U$181,M$11,0)),"",VLOOKUP($B111,'DTOC backsheet'!$D$5:$U$181, M$11,0))</f>
        <v/>
      </c>
      <c r="N111" s="473" t="str">
        <f ca="1">IF(ISERROR(VLOOKUP($B111,'DTOC backsheet'!$D$5:$U$181,N$11,0)),"",VLOOKUP($B111,'DTOC backsheet'!$D$5:$U$181, N$11,0))</f>
        <v/>
      </c>
      <c r="O111" s="620" t="str">
        <f ca="1">IF(ISERROR(VLOOKUP($B111,'DTOC backsheet'!$D$5:$U$181,O$11,0)),"",VLOOKUP($B111,'DTOC backsheet'!$D$5:$U$181, O$11,0))</f>
        <v/>
      </c>
    </row>
    <row r="112" spans="1:15">
      <c r="A112" s="3">
        <v>97</v>
      </c>
      <c r="B112" s="201" t="str">
        <f t="shared" ca="1" si="1"/>
        <v/>
      </c>
      <c r="C112" s="202" t="str">
        <f ca="1">IFERROR(VLOOKUP($B112,'Org list'!$J$9:$K$637,2,0), "")</f>
        <v/>
      </c>
      <c r="D112" s="472" t="str">
        <f ca="1">IF(ISERROR(VLOOKUP($B112,'DTOC backsheet'!$D$5:$U$181,D$11,0)),"",VLOOKUP($B112,'DTOC backsheet'!$D$5:$U$181, D$11,0))</f>
        <v/>
      </c>
      <c r="E112" s="473" t="str">
        <f ca="1">IF(ISERROR(VLOOKUP($B112,'DTOC backsheet'!$D$5:$U$181,E$11,0)),"",VLOOKUP($B112,'DTOC backsheet'!$D$5:$U$181, E$11,0))</f>
        <v/>
      </c>
      <c r="F112" s="473" t="str">
        <f ca="1">IF(ISERROR(VLOOKUP($B112,'DTOC backsheet'!$D$5:$U$181,F$11,0)),"",VLOOKUP($B112,'DTOC backsheet'!$D$5:$U$181, F$11,0))</f>
        <v/>
      </c>
      <c r="G112" s="474" t="str">
        <f ca="1">IF(ISERROR(VLOOKUP($B112,'DTOC backsheet'!$D$5:$U$181,G$11,0)),"",VLOOKUP($B112,'DTOC backsheet'!$D$5:$U$181, G$11,0))</f>
        <v/>
      </c>
      <c r="H112" s="619" t="str">
        <f ca="1">IF(ISERROR(VLOOKUP($B112,'DTOC backsheet'!$D$188:$U$364,H$11,0)),"",VLOOKUP($B112,'DTOC backsheet'!$D$188:$U$364, H$11,0))</f>
        <v/>
      </c>
      <c r="I112" s="473" t="str">
        <f ca="1">IF(ISERROR(VLOOKUP($B112,'DTOC backsheet'!$D$188:$U$364,I$11,0)),"",VLOOKUP($B112,'DTOC backsheet'!$D$188:$U$364, I$11,0))</f>
        <v/>
      </c>
      <c r="J112" s="473" t="str">
        <f ca="1">IF(ISERROR(VLOOKUP($B112,'DTOC backsheet'!$D$188:$U$364,J$11,0)),"",VLOOKUP($B112,'DTOC backsheet'!$D$188:$U$364, J$11,0))</f>
        <v/>
      </c>
      <c r="K112" s="474" t="str">
        <f ca="1">IF(ISERROR(VLOOKUP($B112,'DTOC backsheet'!$D$188:$U$364,K$11,0)),"",VLOOKUP($B112,'DTOC backsheet'!$D$188:$U$364, K$11,0))</f>
        <v/>
      </c>
      <c r="L112" s="619" t="str">
        <f ca="1">IF(ISERROR(VLOOKUP($B112,'DTOC backsheet'!$D$5:$U$181,L$11,0)),"",VLOOKUP($B112,'DTOC backsheet'!$D$5:$U$181, L$11,0))</f>
        <v/>
      </c>
      <c r="M112" s="619" t="str">
        <f ca="1">IF(ISERROR(VLOOKUP($B112,'DTOC backsheet'!$D$5:$U$181,M$11,0)),"",VLOOKUP($B112,'DTOC backsheet'!$D$5:$U$181, M$11,0))</f>
        <v/>
      </c>
      <c r="N112" s="473" t="str">
        <f ca="1">IF(ISERROR(VLOOKUP($B112,'DTOC backsheet'!$D$5:$U$181,N$11,0)),"",VLOOKUP($B112,'DTOC backsheet'!$D$5:$U$181, N$11,0))</f>
        <v/>
      </c>
      <c r="O112" s="620" t="str">
        <f ca="1">IF(ISERROR(VLOOKUP($B112,'DTOC backsheet'!$D$5:$U$181,O$11,0)),"",VLOOKUP($B112,'DTOC backsheet'!$D$5:$U$181, O$11,0))</f>
        <v/>
      </c>
    </row>
    <row r="113" spans="1:15">
      <c r="A113" s="3">
        <v>98</v>
      </c>
      <c r="B113" s="201" t="str">
        <f t="shared" ca="1" si="1"/>
        <v/>
      </c>
      <c r="C113" s="202" t="str">
        <f ca="1">IFERROR(VLOOKUP($B113,'Org list'!$J$9:$K$637,2,0), "")</f>
        <v/>
      </c>
      <c r="D113" s="472" t="str">
        <f ca="1">IF(ISERROR(VLOOKUP($B113,'DTOC backsheet'!$D$5:$U$181,D$11,0)),"",VLOOKUP($B113,'DTOC backsheet'!$D$5:$U$181, D$11,0))</f>
        <v/>
      </c>
      <c r="E113" s="473" t="str">
        <f ca="1">IF(ISERROR(VLOOKUP($B113,'DTOC backsheet'!$D$5:$U$181,E$11,0)),"",VLOOKUP($B113,'DTOC backsheet'!$D$5:$U$181, E$11,0))</f>
        <v/>
      </c>
      <c r="F113" s="473" t="str">
        <f ca="1">IF(ISERROR(VLOOKUP($B113,'DTOC backsheet'!$D$5:$U$181,F$11,0)),"",VLOOKUP($B113,'DTOC backsheet'!$D$5:$U$181, F$11,0))</f>
        <v/>
      </c>
      <c r="G113" s="474" t="str">
        <f ca="1">IF(ISERROR(VLOOKUP($B113,'DTOC backsheet'!$D$5:$U$181,G$11,0)),"",VLOOKUP($B113,'DTOC backsheet'!$D$5:$U$181, G$11,0))</f>
        <v/>
      </c>
      <c r="H113" s="619" t="str">
        <f ca="1">IF(ISERROR(VLOOKUP($B113,'DTOC backsheet'!$D$188:$U$364,H$11,0)),"",VLOOKUP($B113,'DTOC backsheet'!$D$188:$U$364, H$11,0))</f>
        <v/>
      </c>
      <c r="I113" s="473" t="str">
        <f ca="1">IF(ISERROR(VLOOKUP($B113,'DTOC backsheet'!$D$188:$U$364,I$11,0)),"",VLOOKUP($B113,'DTOC backsheet'!$D$188:$U$364, I$11,0))</f>
        <v/>
      </c>
      <c r="J113" s="473" t="str">
        <f ca="1">IF(ISERROR(VLOOKUP($B113,'DTOC backsheet'!$D$188:$U$364,J$11,0)),"",VLOOKUP($B113,'DTOC backsheet'!$D$188:$U$364, J$11,0))</f>
        <v/>
      </c>
      <c r="K113" s="474" t="str">
        <f ca="1">IF(ISERROR(VLOOKUP($B113,'DTOC backsheet'!$D$188:$U$364,K$11,0)),"",VLOOKUP($B113,'DTOC backsheet'!$D$188:$U$364, K$11,0))</f>
        <v/>
      </c>
      <c r="L113" s="619" t="str">
        <f ca="1">IF(ISERROR(VLOOKUP($B113,'DTOC backsheet'!$D$5:$U$181,L$11,0)),"",VLOOKUP($B113,'DTOC backsheet'!$D$5:$U$181, L$11,0))</f>
        <v/>
      </c>
      <c r="M113" s="619" t="str">
        <f ca="1">IF(ISERROR(VLOOKUP($B113,'DTOC backsheet'!$D$5:$U$181,M$11,0)),"",VLOOKUP($B113,'DTOC backsheet'!$D$5:$U$181, M$11,0))</f>
        <v/>
      </c>
      <c r="N113" s="473" t="str">
        <f ca="1">IF(ISERROR(VLOOKUP($B113,'DTOC backsheet'!$D$5:$U$181,N$11,0)),"",VLOOKUP($B113,'DTOC backsheet'!$D$5:$U$181, N$11,0))</f>
        <v/>
      </c>
      <c r="O113" s="620" t="str">
        <f ca="1">IF(ISERROR(VLOOKUP($B113,'DTOC backsheet'!$D$5:$U$181,O$11,0)),"",VLOOKUP($B113,'DTOC backsheet'!$D$5:$U$181, O$11,0))</f>
        <v/>
      </c>
    </row>
    <row r="114" spans="1:15">
      <c r="A114" s="3">
        <v>99</v>
      </c>
      <c r="B114" s="201" t="str">
        <f t="shared" ca="1" si="1"/>
        <v/>
      </c>
      <c r="C114" s="202" t="str">
        <f ca="1">IFERROR(VLOOKUP($B114,'Org list'!$J$9:$K$637,2,0), "")</f>
        <v/>
      </c>
      <c r="D114" s="472" t="str">
        <f ca="1">IF(ISERROR(VLOOKUP($B114,'DTOC backsheet'!$D$5:$U$181,D$11,0)),"",VLOOKUP($B114,'DTOC backsheet'!$D$5:$U$181, D$11,0))</f>
        <v/>
      </c>
      <c r="E114" s="473" t="str">
        <f ca="1">IF(ISERROR(VLOOKUP($B114,'DTOC backsheet'!$D$5:$U$181,E$11,0)),"",VLOOKUP($B114,'DTOC backsheet'!$D$5:$U$181, E$11,0))</f>
        <v/>
      </c>
      <c r="F114" s="473" t="str">
        <f ca="1">IF(ISERROR(VLOOKUP($B114,'DTOC backsheet'!$D$5:$U$181,F$11,0)),"",VLOOKUP($B114,'DTOC backsheet'!$D$5:$U$181, F$11,0))</f>
        <v/>
      </c>
      <c r="G114" s="474" t="str">
        <f ca="1">IF(ISERROR(VLOOKUP($B114,'DTOC backsheet'!$D$5:$U$181,G$11,0)),"",VLOOKUP($B114,'DTOC backsheet'!$D$5:$U$181, G$11,0))</f>
        <v/>
      </c>
      <c r="H114" s="619" t="str">
        <f ca="1">IF(ISERROR(VLOOKUP($B114,'DTOC backsheet'!$D$188:$U$364,H$11,0)),"",VLOOKUP($B114,'DTOC backsheet'!$D$188:$U$364, H$11,0))</f>
        <v/>
      </c>
      <c r="I114" s="473" t="str">
        <f ca="1">IF(ISERROR(VLOOKUP($B114,'DTOC backsheet'!$D$188:$U$364,I$11,0)),"",VLOOKUP($B114,'DTOC backsheet'!$D$188:$U$364, I$11,0))</f>
        <v/>
      </c>
      <c r="J114" s="473" t="str">
        <f ca="1">IF(ISERROR(VLOOKUP($B114,'DTOC backsheet'!$D$188:$U$364,J$11,0)),"",VLOOKUP($B114,'DTOC backsheet'!$D$188:$U$364, J$11,0))</f>
        <v/>
      </c>
      <c r="K114" s="474" t="str">
        <f ca="1">IF(ISERROR(VLOOKUP($B114,'DTOC backsheet'!$D$188:$U$364,K$11,0)),"",VLOOKUP($B114,'DTOC backsheet'!$D$188:$U$364, K$11,0))</f>
        <v/>
      </c>
      <c r="L114" s="619" t="str">
        <f ca="1">IF(ISERROR(VLOOKUP($B114,'DTOC backsheet'!$D$5:$U$181,L$11,0)),"",VLOOKUP($B114,'DTOC backsheet'!$D$5:$U$181, L$11,0))</f>
        <v/>
      </c>
      <c r="M114" s="619" t="str">
        <f ca="1">IF(ISERROR(VLOOKUP($B114,'DTOC backsheet'!$D$5:$U$181,M$11,0)),"",VLOOKUP($B114,'DTOC backsheet'!$D$5:$U$181, M$11,0))</f>
        <v/>
      </c>
      <c r="N114" s="473" t="str">
        <f ca="1">IF(ISERROR(VLOOKUP($B114,'DTOC backsheet'!$D$5:$U$181,N$11,0)),"",VLOOKUP($B114,'DTOC backsheet'!$D$5:$U$181, N$11,0))</f>
        <v/>
      </c>
      <c r="O114" s="620" t="str">
        <f ca="1">IF(ISERROR(VLOOKUP($B114,'DTOC backsheet'!$D$5:$U$181,O$11,0)),"",VLOOKUP($B114,'DTOC backsheet'!$D$5:$U$181, O$11,0))</f>
        <v/>
      </c>
    </row>
    <row r="115" spans="1:15">
      <c r="A115" s="3">
        <v>100</v>
      </c>
      <c r="B115" s="201" t="str">
        <f t="shared" ca="1" si="1"/>
        <v/>
      </c>
      <c r="C115" s="202" t="str">
        <f ca="1">IFERROR(VLOOKUP($B115,'Org list'!$J$9:$K$637,2,0), "")</f>
        <v/>
      </c>
      <c r="D115" s="472" t="str">
        <f ca="1">IF(ISERROR(VLOOKUP($B115,'DTOC backsheet'!$D$5:$U$181,D$11,0)),"",VLOOKUP($B115,'DTOC backsheet'!$D$5:$U$181, D$11,0))</f>
        <v/>
      </c>
      <c r="E115" s="473" t="str">
        <f ca="1">IF(ISERROR(VLOOKUP($B115,'DTOC backsheet'!$D$5:$U$181,E$11,0)),"",VLOOKUP($B115,'DTOC backsheet'!$D$5:$U$181, E$11,0))</f>
        <v/>
      </c>
      <c r="F115" s="473" t="str">
        <f ca="1">IF(ISERROR(VLOOKUP($B115,'DTOC backsheet'!$D$5:$U$181,F$11,0)),"",VLOOKUP($B115,'DTOC backsheet'!$D$5:$U$181, F$11,0))</f>
        <v/>
      </c>
      <c r="G115" s="474" t="str">
        <f ca="1">IF(ISERROR(VLOOKUP($B115,'DTOC backsheet'!$D$5:$U$181,G$11,0)),"",VLOOKUP($B115,'DTOC backsheet'!$D$5:$U$181, G$11,0))</f>
        <v/>
      </c>
      <c r="H115" s="619" t="str">
        <f ca="1">IF(ISERROR(VLOOKUP($B115,'DTOC backsheet'!$D$188:$U$364,H$11,0)),"",VLOOKUP($B115,'DTOC backsheet'!$D$188:$U$364, H$11,0))</f>
        <v/>
      </c>
      <c r="I115" s="473" t="str">
        <f ca="1">IF(ISERROR(VLOOKUP($B115,'DTOC backsheet'!$D$188:$U$364,I$11,0)),"",VLOOKUP($B115,'DTOC backsheet'!$D$188:$U$364, I$11,0))</f>
        <v/>
      </c>
      <c r="J115" s="473" t="str">
        <f ca="1">IF(ISERROR(VLOOKUP($B115,'DTOC backsheet'!$D$188:$U$364,J$11,0)),"",VLOOKUP($B115,'DTOC backsheet'!$D$188:$U$364, J$11,0))</f>
        <v/>
      </c>
      <c r="K115" s="474" t="str">
        <f ca="1">IF(ISERROR(VLOOKUP($B115,'DTOC backsheet'!$D$188:$U$364,K$11,0)),"",VLOOKUP($B115,'DTOC backsheet'!$D$188:$U$364, K$11,0))</f>
        <v/>
      </c>
      <c r="L115" s="619" t="str">
        <f ca="1">IF(ISERROR(VLOOKUP($B115,'DTOC backsheet'!$D$5:$U$181,L$11,0)),"",VLOOKUP($B115,'DTOC backsheet'!$D$5:$U$181, L$11,0))</f>
        <v/>
      </c>
      <c r="M115" s="619" t="str">
        <f ca="1">IF(ISERROR(VLOOKUP($B115,'DTOC backsheet'!$D$5:$U$181,M$11,0)),"",VLOOKUP($B115,'DTOC backsheet'!$D$5:$U$181, M$11,0))</f>
        <v/>
      </c>
      <c r="N115" s="473" t="str">
        <f ca="1">IF(ISERROR(VLOOKUP($B115,'DTOC backsheet'!$D$5:$U$181,N$11,0)),"",VLOOKUP($B115,'DTOC backsheet'!$D$5:$U$181, N$11,0))</f>
        <v/>
      </c>
      <c r="O115" s="620" t="str">
        <f ca="1">IF(ISERROR(VLOOKUP($B115,'DTOC backsheet'!$D$5:$U$181,O$11,0)),"",VLOOKUP($B115,'DTOC backsheet'!$D$5:$U$181, O$11,0))</f>
        <v/>
      </c>
    </row>
    <row r="116" spans="1:15">
      <c r="A116" s="3">
        <v>101</v>
      </c>
      <c r="B116" s="201" t="str">
        <f t="shared" ca="1" si="1"/>
        <v/>
      </c>
      <c r="C116" s="202" t="str">
        <f ca="1">IFERROR(VLOOKUP($B116,'Org list'!$J$9:$K$637,2,0), "")</f>
        <v/>
      </c>
      <c r="D116" s="472" t="str">
        <f ca="1">IF(ISERROR(VLOOKUP($B116,'DTOC backsheet'!$D$5:$U$181,D$11,0)),"",VLOOKUP($B116,'DTOC backsheet'!$D$5:$U$181, D$11,0))</f>
        <v/>
      </c>
      <c r="E116" s="473" t="str">
        <f ca="1">IF(ISERROR(VLOOKUP($B116,'DTOC backsheet'!$D$5:$U$181,E$11,0)),"",VLOOKUP($B116,'DTOC backsheet'!$D$5:$U$181, E$11,0))</f>
        <v/>
      </c>
      <c r="F116" s="473" t="str">
        <f ca="1">IF(ISERROR(VLOOKUP($B116,'DTOC backsheet'!$D$5:$U$181,F$11,0)),"",VLOOKUP($B116,'DTOC backsheet'!$D$5:$U$181, F$11,0))</f>
        <v/>
      </c>
      <c r="G116" s="474" t="str">
        <f ca="1">IF(ISERROR(VLOOKUP($B116,'DTOC backsheet'!$D$5:$U$181,G$11,0)),"",VLOOKUP($B116,'DTOC backsheet'!$D$5:$U$181, G$11,0))</f>
        <v/>
      </c>
      <c r="H116" s="619" t="str">
        <f ca="1">IF(ISERROR(VLOOKUP($B116,'DTOC backsheet'!$D$188:$U$364,H$11,0)),"",VLOOKUP($B116,'DTOC backsheet'!$D$188:$U$364, H$11,0))</f>
        <v/>
      </c>
      <c r="I116" s="473" t="str">
        <f ca="1">IF(ISERROR(VLOOKUP($B116,'DTOC backsheet'!$D$188:$U$364,I$11,0)),"",VLOOKUP($B116,'DTOC backsheet'!$D$188:$U$364, I$11,0))</f>
        <v/>
      </c>
      <c r="J116" s="473" t="str">
        <f ca="1">IF(ISERROR(VLOOKUP($B116,'DTOC backsheet'!$D$188:$U$364,J$11,0)),"",VLOOKUP($B116,'DTOC backsheet'!$D$188:$U$364, J$11,0))</f>
        <v/>
      </c>
      <c r="K116" s="474" t="str">
        <f ca="1">IF(ISERROR(VLOOKUP($B116,'DTOC backsheet'!$D$188:$U$364,K$11,0)),"",VLOOKUP($B116,'DTOC backsheet'!$D$188:$U$364, K$11,0))</f>
        <v/>
      </c>
      <c r="L116" s="619" t="str">
        <f ca="1">IF(ISERROR(VLOOKUP($B116,'DTOC backsheet'!$D$5:$U$181,L$11,0)),"",VLOOKUP($B116,'DTOC backsheet'!$D$5:$U$181, L$11,0))</f>
        <v/>
      </c>
      <c r="M116" s="619" t="str">
        <f ca="1">IF(ISERROR(VLOOKUP($B116,'DTOC backsheet'!$D$5:$U$181,M$11,0)),"",VLOOKUP($B116,'DTOC backsheet'!$D$5:$U$181, M$11,0))</f>
        <v/>
      </c>
      <c r="N116" s="473" t="str">
        <f ca="1">IF(ISERROR(VLOOKUP($B116,'DTOC backsheet'!$D$5:$U$181,N$11,0)),"",VLOOKUP($B116,'DTOC backsheet'!$D$5:$U$181, N$11,0))</f>
        <v/>
      </c>
      <c r="O116" s="620" t="str">
        <f ca="1">IF(ISERROR(VLOOKUP($B116,'DTOC backsheet'!$D$5:$U$181,O$11,0)),"",VLOOKUP($B116,'DTOC backsheet'!$D$5:$U$181, O$11,0))</f>
        <v/>
      </c>
    </row>
    <row r="117" spans="1:15">
      <c r="A117" s="3">
        <v>102</v>
      </c>
      <c r="B117" s="201" t="str">
        <f t="shared" ca="1" si="1"/>
        <v/>
      </c>
      <c r="C117" s="202" t="str">
        <f ca="1">IFERROR(VLOOKUP($B117,'Org list'!$J$9:$K$637,2,0), "")</f>
        <v/>
      </c>
      <c r="D117" s="472" t="str">
        <f ca="1">IF(ISERROR(VLOOKUP($B117,'DTOC backsheet'!$D$5:$U$181,D$11,0)),"",VLOOKUP($B117,'DTOC backsheet'!$D$5:$U$181, D$11,0))</f>
        <v/>
      </c>
      <c r="E117" s="473" t="str">
        <f ca="1">IF(ISERROR(VLOOKUP($B117,'DTOC backsheet'!$D$5:$U$181,E$11,0)),"",VLOOKUP($B117,'DTOC backsheet'!$D$5:$U$181, E$11,0))</f>
        <v/>
      </c>
      <c r="F117" s="473" t="str">
        <f ca="1">IF(ISERROR(VLOOKUP($B117,'DTOC backsheet'!$D$5:$U$181,F$11,0)),"",VLOOKUP($B117,'DTOC backsheet'!$D$5:$U$181, F$11,0))</f>
        <v/>
      </c>
      <c r="G117" s="474" t="str">
        <f ca="1">IF(ISERROR(VLOOKUP($B117,'DTOC backsheet'!$D$5:$U$181,G$11,0)),"",VLOOKUP($B117,'DTOC backsheet'!$D$5:$U$181, G$11,0))</f>
        <v/>
      </c>
      <c r="H117" s="619" t="str">
        <f ca="1">IF(ISERROR(VLOOKUP($B117,'DTOC backsheet'!$D$188:$U$364,H$11,0)),"",VLOOKUP($B117,'DTOC backsheet'!$D$188:$U$364, H$11,0))</f>
        <v/>
      </c>
      <c r="I117" s="473" t="str">
        <f ca="1">IF(ISERROR(VLOOKUP($B117,'DTOC backsheet'!$D$188:$U$364,I$11,0)),"",VLOOKUP($B117,'DTOC backsheet'!$D$188:$U$364, I$11,0))</f>
        <v/>
      </c>
      <c r="J117" s="473" t="str">
        <f ca="1">IF(ISERROR(VLOOKUP($B117,'DTOC backsheet'!$D$188:$U$364,J$11,0)),"",VLOOKUP($B117,'DTOC backsheet'!$D$188:$U$364, J$11,0))</f>
        <v/>
      </c>
      <c r="K117" s="474" t="str">
        <f ca="1">IF(ISERROR(VLOOKUP($B117,'DTOC backsheet'!$D$188:$U$364,K$11,0)),"",VLOOKUP($B117,'DTOC backsheet'!$D$188:$U$364, K$11,0))</f>
        <v/>
      </c>
      <c r="L117" s="619" t="str">
        <f ca="1">IF(ISERROR(VLOOKUP($B117,'DTOC backsheet'!$D$5:$U$181,L$11,0)),"",VLOOKUP($B117,'DTOC backsheet'!$D$5:$U$181, L$11,0))</f>
        <v/>
      </c>
      <c r="M117" s="619" t="str">
        <f ca="1">IF(ISERROR(VLOOKUP($B117,'DTOC backsheet'!$D$5:$U$181,M$11,0)),"",VLOOKUP($B117,'DTOC backsheet'!$D$5:$U$181, M$11,0))</f>
        <v/>
      </c>
      <c r="N117" s="473" t="str">
        <f ca="1">IF(ISERROR(VLOOKUP($B117,'DTOC backsheet'!$D$5:$U$181,N$11,0)),"",VLOOKUP($B117,'DTOC backsheet'!$D$5:$U$181, N$11,0))</f>
        <v/>
      </c>
      <c r="O117" s="620" t="str">
        <f ca="1">IF(ISERROR(VLOOKUP($B117,'DTOC backsheet'!$D$5:$U$181,O$11,0)),"",VLOOKUP($B117,'DTOC backsheet'!$D$5:$U$181, O$11,0))</f>
        <v/>
      </c>
    </row>
    <row r="118" spans="1:15">
      <c r="A118" s="3">
        <v>103</v>
      </c>
      <c r="B118" s="201" t="str">
        <f t="shared" ca="1" si="1"/>
        <v/>
      </c>
      <c r="C118" s="202" t="str">
        <f ca="1">IFERROR(VLOOKUP($B118,'Org list'!$J$9:$K$637,2,0), "")</f>
        <v/>
      </c>
      <c r="D118" s="472" t="str">
        <f ca="1">IF(ISERROR(VLOOKUP($B118,'DTOC backsheet'!$D$5:$U$181,D$11,0)),"",VLOOKUP($B118,'DTOC backsheet'!$D$5:$U$181, D$11,0))</f>
        <v/>
      </c>
      <c r="E118" s="473" t="str">
        <f ca="1">IF(ISERROR(VLOOKUP($B118,'DTOC backsheet'!$D$5:$U$181,E$11,0)),"",VLOOKUP($B118,'DTOC backsheet'!$D$5:$U$181, E$11,0))</f>
        <v/>
      </c>
      <c r="F118" s="473" t="str">
        <f ca="1">IF(ISERROR(VLOOKUP($B118,'DTOC backsheet'!$D$5:$U$181,F$11,0)),"",VLOOKUP($B118,'DTOC backsheet'!$D$5:$U$181, F$11,0))</f>
        <v/>
      </c>
      <c r="G118" s="474" t="str">
        <f ca="1">IF(ISERROR(VLOOKUP($B118,'DTOC backsheet'!$D$5:$U$181,G$11,0)),"",VLOOKUP($B118,'DTOC backsheet'!$D$5:$U$181, G$11,0))</f>
        <v/>
      </c>
      <c r="H118" s="619" t="str">
        <f ca="1">IF(ISERROR(VLOOKUP($B118,'DTOC backsheet'!$D$188:$U$364,H$11,0)),"",VLOOKUP($B118,'DTOC backsheet'!$D$188:$U$364, H$11,0))</f>
        <v/>
      </c>
      <c r="I118" s="473" t="str">
        <f ca="1">IF(ISERROR(VLOOKUP($B118,'DTOC backsheet'!$D$188:$U$364,I$11,0)),"",VLOOKUP($B118,'DTOC backsheet'!$D$188:$U$364, I$11,0))</f>
        <v/>
      </c>
      <c r="J118" s="473" t="str">
        <f ca="1">IF(ISERROR(VLOOKUP($B118,'DTOC backsheet'!$D$188:$U$364,J$11,0)),"",VLOOKUP($B118,'DTOC backsheet'!$D$188:$U$364, J$11,0))</f>
        <v/>
      </c>
      <c r="K118" s="474" t="str">
        <f ca="1">IF(ISERROR(VLOOKUP($B118,'DTOC backsheet'!$D$188:$U$364,K$11,0)),"",VLOOKUP($B118,'DTOC backsheet'!$D$188:$U$364, K$11,0))</f>
        <v/>
      </c>
      <c r="L118" s="619" t="str">
        <f ca="1">IF(ISERROR(VLOOKUP($B118,'DTOC backsheet'!$D$5:$U$181,L$11,0)),"",VLOOKUP($B118,'DTOC backsheet'!$D$5:$U$181, L$11,0))</f>
        <v/>
      </c>
      <c r="M118" s="619" t="str">
        <f ca="1">IF(ISERROR(VLOOKUP($B118,'DTOC backsheet'!$D$5:$U$181,M$11,0)),"",VLOOKUP($B118,'DTOC backsheet'!$D$5:$U$181, M$11,0))</f>
        <v/>
      </c>
      <c r="N118" s="473" t="str">
        <f ca="1">IF(ISERROR(VLOOKUP($B118,'DTOC backsheet'!$D$5:$U$181,N$11,0)),"",VLOOKUP($B118,'DTOC backsheet'!$D$5:$U$181, N$11,0))</f>
        <v/>
      </c>
      <c r="O118" s="620" t="str">
        <f ca="1">IF(ISERROR(VLOOKUP($B118,'DTOC backsheet'!$D$5:$U$181,O$11,0)),"",VLOOKUP($B118,'DTOC backsheet'!$D$5:$U$181, O$11,0))</f>
        <v/>
      </c>
    </row>
    <row r="119" spans="1:15">
      <c r="A119" s="3">
        <v>104</v>
      </c>
      <c r="B119" s="201" t="str">
        <f t="shared" ca="1" si="1"/>
        <v/>
      </c>
      <c r="C119" s="202" t="str">
        <f ca="1">IFERROR(VLOOKUP($B119,'Org list'!$J$9:$K$637,2,0), "")</f>
        <v/>
      </c>
      <c r="D119" s="472" t="str">
        <f ca="1">IF(ISERROR(VLOOKUP($B119,'DTOC backsheet'!$D$5:$U$181,D$11,0)),"",VLOOKUP($B119,'DTOC backsheet'!$D$5:$U$181, D$11,0))</f>
        <v/>
      </c>
      <c r="E119" s="473" t="str">
        <f ca="1">IF(ISERROR(VLOOKUP($B119,'DTOC backsheet'!$D$5:$U$181,E$11,0)),"",VLOOKUP($B119,'DTOC backsheet'!$D$5:$U$181, E$11,0))</f>
        <v/>
      </c>
      <c r="F119" s="473" t="str">
        <f ca="1">IF(ISERROR(VLOOKUP($B119,'DTOC backsheet'!$D$5:$U$181,F$11,0)),"",VLOOKUP($B119,'DTOC backsheet'!$D$5:$U$181, F$11,0))</f>
        <v/>
      </c>
      <c r="G119" s="474" t="str">
        <f ca="1">IF(ISERROR(VLOOKUP($B119,'DTOC backsheet'!$D$5:$U$181,G$11,0)),"",VLOOKUP($B119,'DTOC backsheet'!$D$5:$U$181, G$11,0))</f>
        <v/>
      </c>
      <c r="H119" s="619" t="str">
        <f ca="1">IF(ISERROR(VLOOKUP($B119,'DTOC backsheet'!$D$188:$U$364,H$11,0)),"",VLOOKUP($B119,'DTOC backsheet'!$D$188:$U$364, H$11,0))</f>
        <v/>
      </c>
      <c r="I119" s="473" t="str">
        <f ca="1">IF(ISERROR(VLOOKUP($B119,'DTOC backsheet'!$D$188:$U$364,I$11,0)),"",VLOOKUP($B119,'DTOC backsheet'!$D$188:$U$364, I$11,0))</f>
        <v/>
      </c>
      <c r="J119" s="473" t="str">
        <f ca="1">IF(ISERROR(VLOOKUP($B119,'DTOC backsheet'!$D$188:$U$364,J$11,0)),"",VLOOKUP($B119,'DTOC backsheet'!$D$188:$U$364, J$11,0))</f>
        <v/>
      </c>
      <c r="K119" s="474" t="str">
        <f ca="1">IF(ISERROR(VLOOKUP($B119,'DTOC backsheet'!$D$188:$U$364,K$11,0)),"",VLOOKUP($B119,'DTOC backsheet'!$D$188:$U$364, K$11,0))</f>
        <v/>
      </c>
      <c r="L119" s="619" t="str">
        <f ca="1">IF(ISERROR(VLOOKUP($B119,'DTOC backsheet'!$D$5:$U$181,L$11,0)),"",VLOOKUP($B119,'DTOC backsheet'!$D$5:$U$181, L$11,0))</f>
        <v/>
      </c>
      <c r="M119" s="619" t="str">
        <f ca="1">IF(ISERROR(VLOOKUP($B119,'DTOC backsheet'!$D$5:$U$181,M$11,0)),"",VLOOKUP($B119,'DTOC backsheet'!$D$5:$U$181, M$11,0))</f>
        <v/>
      </c>
      <c r="N119" s="473" t="str">
        <f ca="1">IF(ISERROR(VLOOKUP($B119,'DTOC backsheet'!$D$5:$U$181,N$11,0)),"",VLOOKUP($B119,'DTOC backsheet'!$D$5:$U$181, N$11,0))</f>
        <v/>
      </c>
      <c r="O119" s="620" t="str">
        <f ca="1">IF(ISERROR(VLOOKUP($B119,'DTOC backsheet'!$D$5:$U$181,O$11,0)),"",VLOOKUP($B119,'DTOC backsheet'!$D$5:$U$181, O$11,0))</f>
        <v/>
      </c>
    </row>
    <row r="120" spans="1:15">
      <c r="A120" s="3">
        <v>105</v>
      </c>
      <c r="B120" s="201" t="str">
        <f t="shared" ca="1" si="1"/>
        <v/>
      </c>
      <c r="C120" s="202" t="str">
        <f ca="1">IFERROR(VLOOKUP($B120,'Org list'!$J$9:$K$637,2,0), "")</f>
        <v/>
      </c>
      <c r="D120" s="472" t="str">
        <f ca="1">IF(ISERROR(VLOOKUP($B120,'DTOC backsheet'!$D$5:$U$181,D$11,0)),"",VLOOKUP($B120,'DTOC backsheet'!$D$5:$U$181, D$11,0))</f>
        <v/>
      </c>
      <c r="E120" s="473" t="str">
        <f ca="1">IF(ISERROR(VLOOKUP($B120,'DTOC backsheet'!$D$5:$U$181,E$11,0)),"",VLOOKUP($B120,'DTOC backsheet'!$D$5:$U$181, E$11,0))</f>
        <v/>
      </c>
      <c r="F120" s="473" t="str">
        <f ca="1">IF(ISERROR(VLOOKUP($B120,'DTOC backsheet'!$D$5:$U$181,F$11,0)),"",VLOOKUP($B120,'DTOC backsheet'!$D$5:$U$181, F$11,0))</f>
        <v/>
      </c>
      <c r="G120" s="474" t="str">
        <f ca="1">IF(ISERROR(VLOOKUP($B120,'DTOC backsheet'!$D$5:$U$181,G$11,0)),"",VLOOKUP($B120,'DTOC backsheet'!$D$5:$U$181, G$11,0))</f>
        <v/>
      </c>
      <c r="H120" s="619" t="str">
        <f ca="1">IF(ISERROR(VLOOKUP($B120,'DTOC backsheet'!$D$188:$U$364,H$11,0)),"",VLOOKUP($B120,'DTOC backsheet'!$D$188:$U$364, H$11,0))</f>
        <v/>
      </c>
      <c r="I120" s="473" t="str">
        <f ca="1">IF(ISERROR(VLOOKUP($B120,'DTOC backsheet'!$D$188:$U$364,I$11,0)),"",VLOOKUP($B120,'DTOC backsheet'!$D$188:$U$364, I$11,0))</f>
        <v/>
      </c>
      <c r="J120" s="473" t="str">
        <f ca="1">IF(ISERROR(VLOOKUP($B120,'DTOC backsheet'!$D$188:$U$364,J$11,0)),"",VLOOKUP($B120,'DTOC backsheet'!$D$188:$U$364, J$11,0))</f>
        <v/>
      </c>
      <c r="K120" s="474" t="str">
        <f ca="1">IF(ISERROR(VLOOKUP($B120,'DTOC backsheet'!$D$188:$U$364,K$11,0)),"",VLOOKUP($B120,'DTOC backsheet'!$D$188:$U$364, K$11,0))</f>
        <v/>
      </c>
      <c r="L120" s="619" t="str">
        <f ca="1">IF(ISERROR(VLOOKUP($B120,'DTOC backsheet'!$D$5:$U$181,L$11,0)),"",VLOOKUP($B120,'DTOC backsheet'!$D$5:$U$181, L$11,0))</f>
        <v/>
      </c>
      <c r="M120" s="619" t="str">
        <f ca="1">IF(ISERROR(VLOOKUP($B120,'DTOC backsheet'!$D$5:$U$181,M$11,0)),"",VLOOKUP($B120,'DTOC backsheet'!$D$5:$U$181, M$11,0))</f>
        <v/>
      </c>
      <c r="N120" s="473" t="str">
        <f ca="1">IF(ISERROR(VLOOKUP($B120,'DTOC backsheet'!$D$5:$U$181,N$11,0)),"",VLOOKUP($B120,'DTOC backsheet'!$D$5:$U$181, N$11,0))</f>
        <v/>
      </c>
      <c r="O120" s="620" t="str">
        <f ca="1">IF(ISERROR(VLOOKUP($B120,'DTOC backsheet'!$D$5:$U$181,O$11,0)),"",VLOOKUP($B120,'DTOC backsheet'!$D$5:$U$181, O$11,0))</f>
        <v/>
      </c>
    </row>
    <row r="121" spans="1:15">
      <c r="A121" s="3">
        <v>106</v>
      </c>
      <c r="B121" s="201" t="str">
        <f t="shared" ca="1" si="1"/>
        <v/>
      </c>
      <c r="C121" s="202" t="str">
        <f ca="1">IFERROR(VLOOKUP($B121,'Org list'!$J$9:$K$637,2,0), "")</f>
        <v/>
      </c>
      <c r="D121" s="472" t="str">
        <f ca="1">IF(ISERROR(VLOOKUP($B121,'DTOC backsheet'!$D$5:$U$181,D$11,0)),"",VLOOKUP($B121,'DTOC backsheet'!$D$5:$U$181, D$11,0))</f>
        <v/>
      </c>
      <c r="E121" s="473" t="str">
        <f ca="1">IF(ISERROR(VLOOKUP($B121,'DTOC backsheet'!$D$5:$U$181,E$11,0)),"",VLOOKUP($B121,'DTOC backsheet'!$D$5:$U$181, E$11,0))</f>
        <v/>
      </c>
      <c r="F121" s="473" t="str">
        <f ca="1">IF(ISERROR(VLOOKUP($B121,'DTOC backsheet'!$D$5:$U$181,F$11,0)),"",VLOOKUP($B121,'DTOC backsheet'!$D$5:$U$181, F$11,0))</f>
        <v/>
      </c>
      <c r="G121" s="474" t="str">
        <f ca="1">IF(ISERROR(VLOOKUP($B121,'DTOC backsheet'!$D$5:$U$181,G$11,0)),"",VLOOKUP($B121,'DTOC backsheet'!$D$5:$U$181, G$11,0))</f>
        <v/>
      </c>
      <c r="H121" s="619" t="str">
        <f ca="1">IF(ISERROR(VLOOKUP($B121,'DTOC backsheet'!$D$188:$U$364,H$11,0)),"",VLOOKUP($B121,'DTOC backsheet'!$D$188:$U$364, H$11,0))</f>
        <v/>
      </c>
      <c r="I121" s="473" t="str">
        <f ca="1">IF(ISERROR(VLOOKUP($B121,'DTOC backsheet'!$D$188:$U$364,I$11,0)),"",VLOOKUP($B121,'DTOC backsheet'!$D$188:$U$364, I$11,0))</f>
        <v/>
      </c>
      <c r="J121" s="473" t="str">
        <f ca="1">IF(ISERROR(VLOOKUP($B121,'DTOC backsheet'!$D$188:$U$364,J$11,0)),"",VLOOKUP($B121,'DTOC backsheet'!$D$188:$U$364, J$11,0))</f>
        <v/>
      </c>
      <c r="K121" s="474" t="str">
        <f ca="1">IF(ISERROR(VLOOKUP($B121,'DTOC backsheet'!$D$188:$U$364,K$11,0)),"",VLOOKUP($B121,'DTOC backsheet'!$D$188:$U$364, K$11,0))</f>
        <v/>
      </c>
      <c r="L121" s="619" t="str">
        <f ca="1">IF(ISERROR(VLOOKUP($B121,'DTOC backsheet'!$D$5:$U$181,L$11,0)),"",VLOOKUP($B121,'DTOC backsheet'!$D$5:$U$181, L$11,0))</f>
        <v/>
      </c>
      <c r="M121" s="619" t="str">
        <f ca="1">IF(ISERROR(VLOOKUP($B121,'DTOC backsheet'!$D$5:$U$181,M$11,0)),"",VLOOKUP($B121,'DTOC backsheet'!$D$5:$U$181, M$11,0))</f>
        <v/>
      </c>
      <c r="N121" s="473" t="str">
        <f ca="1">IF(ISERROR(VLOOKUP($B121,'DTOC backsheet'!$D$5:$U$181,N$11,0)),"",VLOOKUP($B121,'DTOC backsheet'!$D$5:$U$181, N$11,0))</f>
        <v/>
      </c>
      <c r="O121" s="620" t="str">
        <f ca="1">IF(ISERROR(VLOOKUP($B121,'DTOC backsheet'!$D$5:$U$181,O$11,0)),"",VLOOKUP($B121,'DTOC backsheet'!$D$5:$U$181, O$11,0))</f>
        <v/>
      </c>
    </row>
    <row r="122" spans="1:15">
      <c r="A122" s="3">
        <v>107</v>
      </c>
      <c r="B122" s="201" t="str">
        <f t="shared" ca="1" si="1"/>
        <v/>
      </c>
      <c r="C122" s="202" t="str">
        <f ca="1">IFERROR(VLOOKUP($B122,'Org list'!$J$9:$K$637,2,0), "")</f>
        <v/>
      </c>
      <c r="D122" s="472" t="str">
        <f ca="1">IF(ISERROR(VLOOKUP($B122,'DTOC backsheet'!$D$5:$U$181,D$11,0)),"",VLOOKUP($B122,'DTOC backsheet'!$D$5:$U$181, D$11,0))</f>
        <v/>
      </c>
      <c r="E122" s="473" t="str">
        <f ca="1">IF(ISERROR(VLOOKUP($B122,'DTOC backsheet'!$D$5:$U$181,E$11,0)),"",VLOOKUP($B122,'DTOC backsheet'!$D$5:$U$181, E$11,0))</f>
        <v/>
      </c>
      <c r="F122" s="473" t="str">
        <f ca="1">IF(ISERROR(VLOOKUP($B122,'DTOC backsheet'!$D$5:$U$181,F$11,0)),"",VLOOKUP($B122,'DTOC backsheet'!$D$5:$U$181, F$11,0))</f>
        <v/>
      </c>
      <c r="G122" s="474" t="str">
        <f ca="1">IF(ISERROR(VLOOKUP($B122,'DTOC backsheet'!$D$5:$U$181,G$11,0)),"",VLOOKUP($B122,'DTOC backsheet'!$D$5:$U$181, G$11,0))</f>
        <v/>
      </c>
      <c r="H122" s="619" t="str">
        <f ca="1">IF(ISERROR(VLOOKUP($B122,'DTOC backsheet'!$D$188:$U$364,H$11,0)),"",VLOOKUP($B122,'DTOC backsheet'!$D$188:$U$364, H$11,0))</f>
        <v/>
      </c>
      <c r="I122" s="473" t="str">
        <f ca="1">IF(ISERROR(VLOOKUP($B122,'DTOC backsheet'!$D$188:$U$364,I$11,0)),"",VLOOKUP($B122,'DTOC backsheet'!$D$188:$U$364, I$11,0))</f>
        <v/>
      </c>
      <c r="J122" s="473" t="str">
        <f ca="1">IF(ISERROR(VLOOKUP($B122,'DTOC backsheet'!$D$188:$U$364,J$11,0)),"",VLOOKUP($B122,'DTOC backsheet'!$D$188:$U$364, J$11,0))</f>
        <v/>
      </c>
      <c r="K122" s="474" t="str">
        <f ca="1">IF(ISERROR(VLOOKUP($B122,'DTOC backsheet'!$D$188:$U$364,K$11,0)),"",VLOOKUP($B122,'DTOC backsheet'!$D$188:$U$364, K$11,0))</f>
        <v/>
      </c>
      <c r="L122" s="619" t="str">
        <f ca="1">IF(ISERROR(VLOOKUP($B122,'DTOC backsheet'!$D$5:$U$181,L$11,0)),"",VLOOKUP($B122,'DTOC backsheet'!$D$5:$U$181, L$11,0))</f>
        <v/>
      </c>
      <c r="M122" s="619" t="str">
        <f ca="1">IF(ISERROR(VLOOKUP($B122,'DTOC backsheet'!$D$5:$U$181,M$11,0)),"",VLOOKUP($B122,'DTOC backsheet'!$D$5:$U$181, M$11,0))</f>
        <v/>
      </c>
      <c r="N122" s="473" t="str">
        <f ca="1">IF(ISERROR(VLOOKUP($B122,'DTOC backsheet'!$D$5:$U$181,N$11,0)),"",VLOOKUP($B122,'DTOC backsheet'!$D$5:$U$181, N$11,0))</f>
        <v/>
      </c>
      <c r="O122" s="620" t="str">
        <f ca="1">IF(ISERROR(VLOOKUP($B122,'DTOC backsheet'!$D$5:$U$181,O$11,0)),"",VLOOKUP($B122,'DTOC backsheet'!$D$5:$U$181, O$11,0))</f>
        <v/>
      </c>
    </row>
    <row r="123" spans="1:15">
      <c r="A123" s="3">
        <v>108</v>
      </c>
      <c r="B123" s="201" t="str">
        <f t="shared" ca="1" si="1"/>
        <v/>
      </c>
      <c r="C123" s="202" t="str">
        <f ca="1">IFERROR(VLOOKUP($B123,'Org list'!$J$9:$K$637,2,0), "")</f>
        <v/>
      </c>
      <c r="D123" s="472" t="str">
        <f ca="1">IF(ISERROR(VLOOKUP($B123,'DTOC backsheet'!$D$5:$U$181,D$11,0)),"",VLOOKUP($B123,'DTOC backsheet'!$D$5:$U$181, D$11,0))</f>
        <v/>
      </c>
      <c r="E123" s="473" t="str">
        <f ca="1">IF(ISERROR(VLOOKUP($B123,'DTOC backsheet'!$D$5:$U$181,E$11,0)),"",VLOOKUP($B123,'DTOC backsheet'!$D$5:$U$181, E$11,0))</f>
        <v/>
      </c>
      <c r="F123" s="473" t="str">
        <f ca="1">IF(ISERROR(VLOOKUP($B123,'DTOC backsheet'!$D$5:$U$181,F$11,0)),"",VLOOKUP($B123,'DTOC backsheet'!$D$5:$U$181, F$11,0))</f>
        <v/>
      </c>
      <c r="G123" s="474" t="str">
        <f ca="1">IF(ISERROR(VLOOKUP($B123,'DTOC backsheet'!$D$5:$U$181,G$11,0)),"",VLOOKUP($B123,'DTOC backsheet'!$D$5:$U$181, G$11,0))</f>
        <v/>
      </c>
      <c r="H123" s="619" t="str">
        <f ca="1">IF(ISERROR(VLOOKUP($B123,'DTOC backsheet'!$D$188:$U$364,H$11,0)),"",VLOOKUP($B123,'DTOC backsheet'!$D$188:$U$364, H$11,0))</f>
        <v/>
      </c>
      <c r="I123" s="473" t="str">
        <f ca="1">IF(ISERROR(VLOOKUP($B123,'DTOC backsheet'!$D$188:$U$364,I$11,0)),"",VLOOKUP($B123,'DTOC backsheet'!$D$188:$U$364, I$11,0))</f>
        <v/>
      </c>
      <c r="J123" s="473" t="str">
        <f ca="1">IF(ISERROR(VLOOKUP($B123,'DTOC backsheet'!$D$188:$U$364,J$11,0)),"",VLOOKUP($B123,'DTOC backsheet'!$D$188:$U$364, J$11,0))</f>
        <v/>
      </c>
      <c r="K123" s="474" t="str">
        <f ca="1">IF(ISERROR(VLOOKUP($B123,'DTOC backsheet'!$D$188:$U$364,K$11,0)),"",VLOOKUP($B123,'DTOC backsheet'!$D$188:$U$364, K$11,0))</f>
        <v/>
      </c>
      <c r="L123" s="619" t="str">
        <f ca="1">IF(ISERROR(VLOOKUP($B123,'DTOC backsheet'!$D$5:$U$181,L$11,0)),"",VLOOKUP($B123,'DTOC backsheet'!$D$5:$U$181, L$11,0))</f>
        <v/>
      </c>
      <c r="M123" s="619" t="str">
        <f ca="1">IF(ISERROR(VLOOKUP($B123,'DTOC backsheet'!$D$5:$U$181,M$11,0)),"",VLOOKUP($B123,'DTOC backsheet'!$D$5:$U$181, M$11,0))</f>
        <v/>
      </c>
      <c r="N123" s="473" t="str">
        <f ca="1">IF(ISERROR(VLOOKUP($B123,'DTOC backsheet'!$D$5:$U$181,N$11,0)),"",VLOOKUP($B123,'DTOC backsheet'!$D$5:$U$181, N$11,0))</f>
        <v/>
      </c>
      <c r="O123" s="620" t="str">
        <f ca="1">IF(ISERROR(VLOOKUP($B123,'DTOC backsheet'!$D$5:$U$181,O$11,0)),"",VLOOKUP($B123,'DTOC backsheet'!$D$5:$U$181, O$11,0))</f>
        <v/>
      </c>
    </row>
    <row r="124" spans="1:15">
      <c r="A124" s="3">
        <v>109</v>
      </c>
      <c r="B124" s="201" t="str">
        <f t="shared" ca="1" si="1"/>
        <v/>
      </c>
      <c r="C124" s="202" t="str">
        <f ca="1">IFERROR(VLOOKUP($B124,'Org list'!$J$9:$K$637,2,0), "")</f>
        <v/>
      </c>
      <c r="D124" s="472" t="str">
        <f ca="1">IF(ISERROR(VLOOKUP($B124,'DTOC backsheet'!$D$5:$U$181,D$11,0)),"",VLOOKUP($B124,'DTOC backsheet'!$D$5:$U$181, D$11,0))</f>
        <v/>
      </c>
      <c r="E124" s="473" t="str">
        <f ca="1">IF(ISERROR(VLOOKUP($B124,'DTOC backsheet'!$D$5:$U$181,E$11,0)),"",VLOOKUP($B124,'DTOC backsheet'!$D$5:$U$181, E$11,0))</f>
        <v/>
      </c>
      <c r="F124" s="473" t="str">
        <f ca="1">IF(ISERROR(VLOOKUP($B124,'DTOC backsheet'!$D$5:$U$181,F$11,0)),"",VLOOKUP($B124,'DTOC backsheet'!$D$5:$U$181, F$11,0))</f>
        <v/>
      </c>
      <c r="G124" s="474" t="str">
        <f ca="1">IF(ISERROR(VLOOKUP($B124,'DTOC backsheet'!$D$5:$U$181,G$11,0)),"",VLOOKUP($B124,'DTOC backsheet'!$D$5:$U$181, G$11,0))</f>
        <v/>
      </c>
      <c r="H124" s="619" t="str">
        <f ca="1">IF(ISERROR(VLOOKUP($B124,'DTOC backsheet'!$D$188:$U$364,H$11,0)),"",VLOOKUP($B124,'DTOC backsheet'!$D$188:$U$364, H$11,0))</f>
        <v/>
      </c>
      <c r="I124" s="473" t="str">
        <f ca="1">IF(ISERROR(VLOOKUP($B124,'DTOC backsheet'!$D$188:$U$364,I$11,0)),"",VLOOKUP($B124,'DTOC backsheet'!$D$188:$U$364, I$11,0))</f>
        <v/>
      </c>
      <c r="J124" s="473" t="str">
        <f ca="1">IF(ISERROR(VLOOKUP($B124,'DTOC backsheet'!$D$188:$U$364,J$11,0)),"",VLOOKUP($B124,'DTOC backsheet'!$D$188:$U$364, J$11,0))</f>
        <v/>
      </c>
      <c r="K124" s="474" t="str">
        <f ca="1">IF(ISERROR(VLOOKUP($B124,'DTOC backsheet'!$D$188:$U$364,K$11,0)),"",VLOOKUP($B124,'DTOC backsheet'!$D$188:$U$364, K$11,0))</f>
        <v/>
      </c>
      <c r="L124" s="619" t="str">
        <f ca="1">IF(ISERROR(VLOOKUP($B124,'DTOC backsheet'!$D$5:$U$181,L$11,0)),"",VLOOKUP($B124,'DTOC backsheet'!$D$5:$U$181, L$11,0))</f>
        <v/>
      </c>
      <c r="M124" s="619" t="str">
        <f ca="1">IF(ISERROR(VLOOKUP($B124,'DTOC backsheet'!$D$5:$U$181,M$11,0)),"",VLOOKUP($B124,'DTOC backsheet'!$D$5:$U$181, M$11,0))</f>
        <v/>
      </c>
      <c r="N124" s="473" t="str">
        <f ca="1">IF(ISERROR(VLOOKUP($B124,'DTOC backsheet'!$D$5:$U$181,N$11,0)),"",VLOOKUP($B124,'DTOC backsheet'!$D$5:$U$181, N$11,0))</f>
        <v/>
      </c>
      <c r="O124" s="620" t="str">
        <f ca="1">IF(ISERROR(VLOOKUP($B124,'DTOC backsheet'!$D$5:$U$181,O$11,0)),"",VLOOKUP($B124,'DTOC backsheet'!$D$5:$U$181, O$11,0))</f>
        <v/>
      </c>
    </row>
    <row r="125" spans="1:15">
      <c r="A125" s="3">
        <v>110</v>
      </c>
      <c r="B125" s="201" t="str">
        <f t="shared" ca="1" si="1"/>
        <v/>
      </c>
      <c r="C125" s="202" t="str">
        <f ca="1">IFERROR(VLOOKUP($B125,'Org list'!$J$9:$K$637,2,0), "")</f>
        <v/>
      </c>
      <c r="D125" s="472" t="str">
        <f ca="1">IF(ISERROR(VLOOKUP($B125,'DTOC backsheet'!$D$5:$U$181,D$11,0)),"",VLOOKUP($B125,'DTOC backsheet'!$D$5:$U$181, D$11,0))</f>
        <v/>
      </c>
      <c r="E125" s="473" t="str">
        <f ca="1">IF(ISERROR(VLOOKUP($B125,'DTOC backsheet'!$D$5:$U$181,E$11,0)),"",VLOOKUP($B125,'DTOC backsheet'!$D$5:$U$181, E$11,0))</f>
        <v/>
      </c>
      <c r="F125" s="473" t="str">
        <f ca="1">IF(ISERROR(VLOOKUP($B125,'DTOC backsheet'!$D$5:$U$181,F$11,0)),"",VLOOKUP($B125,'DTOC backsheet'!$D$5:$U$181, F$11,0))</f>
        <v/>
      </c>
      <c r="G125" s="474" t="str">
        <f ca="1">IF(ISERROR(VLOOKUP($B125,'DTOC backsheet'!$D$5:$U$181,G$11,0)),"",VLOOKUP($B125,'DTOC backsheet'!$D$5:$U$181, G$11,0))</f>
        <v/>
      </c>
      <c r="H125" s="619" t="str">
        <f ca="1">IF(ISERROR(VLOOKUP($B125,'DTOC backsheet'!$D$188:$U$364,H$11,0)),"",VLOOKUP($B125,'DTOC backsheet'!$D$188:$U$364, H$11,0))</f>
        <v/>
      </c>
      <c r="I125" s="473" t="str">
        <f ca="1">IF(ISERROR(VLOOKUP($B125,'DTOC backsheet'!$D$188:$U$364,I$11,0)),"",VLOOKUP($B125,'DTOC backsheet'!$D$188:$U$364, I$11,0))</f>
        <v/>
      </c>
      <c r="J125" s="473" t="str">
        <f ca="1">IF(ISERROR(VLOOKUP($B125,'DTOC backsheet'!$D$188:$U$364,J$11,0)),"",VLOOKUP($B125,'DTOC backsheet'!$D$188:$U$364, J$11,0))</f>
        <v/>
      </c>
      <c r="K125" s="474" t="str">
        <f ca="1">IF(ISERROR(VLOOKUP($B125,'DTOC backsheet'!$D$188:$U$364,K$11,0)),"",VLOOKUP($B125,'DTOC backsheet'!$D$188:$U$364, K$11,0))</f>
        <v/>
      </c>
      <c r="L125" s="619" t="str">
        <f ca="1">IF(ISERROR(VLOOKUP($B125,'DTOC backsheet'!$D$5:$U$181,L$11,0)),"",VLOOKUP($B125,'DTOC backsheet'!$D$5:$U$181, L$11,0))</f>
        <v/>
      </c>
      <c r="M125" s="619" t="str">
        <f ca="1">IF(ISERROR(VLOOKUP($B125,'DTOC backsheet'!$D$5:$U$181,M$11,0)),"",VLOOKUP($B125,'DTOC backsheet'!$D$5:$U$181, M$11,0))</f>
        <v/>
      </c>
      <c r="N125" s="473" t="str">
        <f ca="1">IF(ISERROR(VLOOKUP($B125,'DTOC backsheet'!$D$5:$U$181,N$11,0)),"",VLOOKUP($B125,'DTOC backsheet'!$D$5:$U$181, N$11,0))</f>
        <v/>
      </c>
      <c r="O125" s="620" t="str">
        <f ca="1">IF(ISERROR(VLOOKUP($B125,'DTOC backsheet'!$D$5:$U$181,O$11,0)),"",VLOOKUP($B125,'DTOC backsheet'!$D$5:$U$181, O$11,0))</f>
        <v/>
      </c>
    </row>
    <row r="126" spans="1:15">
      <c r="A126" s="3">
        <v>111</v>
      </c>
      <c r="B126" s="201" t="str">
        <f t="shared" ca="1" si="1"/>
        <v/>
      </c>
      <c r="C126" s="202" t="str">
        <f ca="1">IFERROR(VLOOKUP($B126,'Org list'!$J$9:$K$637,2,0), "")</f>
        <v/>
      </c>
      <c r="D126" s="472" t="str">
        <f ca="1">IF(ISERROR(VLOOKUP($B126,'DTOC backsheet'!$D$5:$U$181,D$11,0)),"",VLOOKUP($B126,'DTOC backsheet'!$D$5:$U$181, D$11,0))</f>
        <v/>
      </c>
      <c r="E126" s="473" t="str">
        <f ca="1">IF(ISERROR(VLOOKUP($B126,'DTOC backsheet'!$D$5:$U$181,E$11,0)),"",VLOOKUP($B126,'DTOC backsheet'!$D$5:$U$181, E$11,0))</f>
        <v/>
      </c>
      <c r="F126" s="473" t="str">
        <f ca="1">IF(ISERROR(VLOOKUP($B126,'DTOC backsheet'!$D$5:$U$181,F$11,0)),"",VLOOKUP($B126,'DTOC backsheet'!$D$5:$U$181, F$11,0))</f>
        <v/>
      </c>
      <c r="G126" s="474" t="str">
        <f ca="1">IF(ISERROR(VLOOKUP($B126,'DTOC backsheet'!$D$5:$U$181,G$11,0)),"",VLOOKUP($B126,'DTOC backsheet'!$D$5:$U$181, G$11,0))</f>
        <v/>
      </c>
      <c r="H126" s="619" t="str">
        <f ca="1">IF(ISERROR(VLOOKUP($B126,'DTOC backsheet'!$D$188:$U$364,H$11,0)),"",VLOOKUP($B126,'DTOC backsheet'!$D$188:$U$364, H$11,0))</f>
        <v/>
      </c>
      <c r="I126" s="473" t="str">
        <f ca="1">IF(ISERROR(VLOOKUP($B126,'DTOC backsheet'!$D$188:$U$364,I$11,0)),"",VLOOKUP($B126,'DTOC backsheet'!$D$188:$U$364, I$11,0))</f>
        <v/>
      </c>
      <c r="J126" s="473" t="str">
        <f ca="1">IF(ISERROR(VLOOKUP($B126,'DTOC backsheet'!$D$188:$U$364,J$11,0)),"",VLOOKUP($B126,'DTOC backsheet'!$D$188:$U$364, J$11,0))</f>
        <v/>
      </c>
      <c r="K126" s="474" t="str">
        <f ca="1">IF(ISERROR(VLOOKUP($B126,'DTOC backsheet'!$D$188:$U$364,K$11,0)),"",VLOOKUP($B126,'DTOC backsheet'!$D$188:$U$364, K$11,0))</f>
        <v/>
      </c>
      <c r="L126" s="619" t="str">
        <f ca="1">IF(ISERROR(VLOOKUP($B126,'DTOC backsheet'!$D$5:$U$181,L$11,0)),"",VLOOKUP($B126,'DTOC backsheet'!$D$5:$U$181, L$11,0))</f>
        <v/>
      </c>
      <c r="M126" s="619" t="str">
        <f ca="1">IF(ISERROR(VLOOKUP($B126,'DTOC backsheet'!$D$5:$U$181,M$11,0)),"",VLOOKUP($B126,'DTOC backsheet'!$D$5:$U$181, M$11,0))</f>
        <v/>
      </c>
      <c r="N126" s="473" t="str">
        <f ca="1">IF(ISERROR(VLOOKUP($B126,'DTOC backsheet'!$D$5:$U$181,N$11,0)),"",VLOOKUP($B126,'DTOC backsheet'!$D$5:$U$181, N$11,0))</f>
        <v/>
      </c>
      <c r="O126" s="620" t="str">
        <f ca="1">IF(ISERROR(VLOOKUP($B126,'DTOC backsheet'!$D$5:$U$181,O$11,0)),"",VLOOKUP($B126,'DTOC backsheet'!$D$5:$U$181, O$11,0))</f>
        <v/>
      </c>
    </row>
    <row r="127" spans="1:15">
      <c r="A127" s="3">
        <v>112</v>
      </c>
      <c r="B127" s="201" t="str">
        <f t="shared" ca="1" si="1"/>
        <v/>
      </c>
      <c r="C127" s="202" t="str">
        <f ca="1">IFERROR(VLOOKUP($B127,'Org list'!$J$9:$K$637,2,0), "")</f>
        <v/>
      </c>
      <c r="D127" s="472" t="str">
        <f ca="1">IF(ISERROR(VLOOKUP($B127,'DTOC backsheet'!$D$5:$U$181,D$11,0)),"",VLOOKUP($B127,'DTOC backsheet'!$D$5:$U$181, D$11,0))</f>
        <v/>
      </c>
      <c r="E127" s="473" t="str">
        <f ca="1">IF(ISERROR(VLOOKUP($B127,'DTOC backsheet'!$D$5:$U$181,E$11,0)),"",VLOOKUP($B127,'DTOC backsheet'!$D$5:$U$181, E$11,0))</f>
        <v/>
      </c>
      <c r="F127" s="473" t="str">
        <f ca="1">IF(ISERROR(VLOOKUP($B127,'DTOC backsheet'!$D$5:$U$181,F$11,0)),"",VLOOKUP($B127,'DTOC backsheet'!$D$5:$U$181, F$11,0))</f>
        <v/>
      </c>
      <c r="G127" s="474" t="str">
        <f ca="1">IF(ISERROR(VLOOKUP($B127,'DTOC backsheet'!$D$5:$U$181,G$11,0)),"",VLOOKUP($B127,'DTOC backsheet'!$D$5:$U$181, G$11,0))</f>
        <v/>
      </c>
      <c r="H127" s="619" t="str">
        <f ca="1">IF(ISERROR(VLOOKUP($B127,'DTOC backsheet'!$D$188:$U$364,H$11,0)),"",VLOOKUP($B127,'DTOC backsheet'!$D$188:$U$364, H$11,0))</f>
        <v/>
      </c>
      <c r="I127" s="473" t="str">
        <f ca="1">IF(ISERROR(VLOOKUP($B127,'DTOC backsheet'!$D$188:$U$364,I$11,0)),"",VLOOKUP($B127,'DTOC backsheet'!$D$188:$U$364, I$11,0))</f>
        <v/>
      </c>
      <c r="J127" s="473" t="str">
        <f ca="1">IF(ISERROR(VLOOKUP($B127,'DTOC backsheet'!$D$188:$U$364,J$11,0)),"",VLOOKUP($B127,'DTOC backsheet'!$D$188:$U$364, J$11,0))</f>
        <v/>
      </c>
      <c r="K127" s="474" t="str">
        <f ca="1">IF(ISERROR(VLOOKUP($B127,'DTOC backsheet'!$D$188:$U$364,K$11,0)),"",VLOOKUP($B127,'DTOC backsheet'!$D$188:$U$364, K$11,0))</f>
        <v/>
      </c>
      <c r="L127" s="619" t="str">
        <f ca="1">IF(ISERROR(VLOOKUP($B127,'DTOC backsheet'!$D$5:$U$181,L$11,0)),"",VLOOKUP($B127,'DTOC backsheet'!$D$5:$U$181, L$11,0))</f>
        <v/>
      </c>
      <c r="M127" s="619" t="str">
        <f ca="1">IF(ISERROR(VLOOKUP($B127,'DTOC backsheet'!$D$5:$U$181,M$11,0)),"",VLOOKUP($B127,'DTOC backsheet'!$D$5:$U$181, M$11,0))</f>
        <v/>
      </c>
      <c r="N127" s="473" t="str">
        <f ca="1">IF(ISERROR(VLOOKUP($B127,'DTOC backsheet'!$D$5:$U$181,N$11,0)),"",VLOOKUP($B127,'DTOC backsheet'!$D$5:$U$181, N$11,0))</f>
        <v/>
      </c>
      <c r="O127" s="620" t="str">
        <f ca="1">IF(ISERROR(VLOOKUP($B127,'DTOC backsheet'!$D$5:$U$181,O$11,0)),"",VLOOKUP($B127,'DTOC backsheet'!$D$5:$U$181, O$11,0))</f>
        <v/>
      </c>
    </row>
    <row r="128" spans="1:15">
      <c r="A128" s="3">
        <v>113</v>
      </c>
      <c r="B128" s="201" t="str">
        <f t="shared" ca="1" si="1"/>
        <v/>
      </c>
      <c r="C128" s="202" t="str">
        <f ca="1">IFERROR(VLOOKUP($B128,'Org list'!$J$9:$K$637,2,0), "")</f>
        <v/>
      </c>
      <c r="D128" s="472" t="str">
        <f ca="1">IF(ISERROR(VLOOKUP($B128,'DTOC backsheet'!$D$5:$U$181,D$11,0)),"",VLOOKUP($B128,'DTOC backsheet'!$D$5:$U$181, D$11,0))</f>
        <v/>
      </c>
      <c r="E128" s="473" t="str">
        <f ca="1">IF(ISERROR(VLOOKUP($B128,'DTOC backsheet'!$D$5:$U$181,E$11,0)),"",VLOOKUP($B128,'DTOC backsheet'!$D$5:$U$181, E$11,0))</f>
        <v/>
      </c>
      <c r="F128" s="473" t="str">
        <f ca="1">IF(ISERROR(VLOOKUP($B128,'DTOC backsheet'!$D$5:$U$181,F$11,0)),"",VLOOKUP($B128,'DTOC backsheet'!$D$5:$U$181, F$11,0))</f>
        <v/>
      </c>
      <c r="G128" s="474" t="str">
        <f ca="1">IF(ISERROR(VLOOKUP($B128,'DTOC backsheet'!$D$5:$U$181,G$11,0)),"",VLOOKUP($B128,'DTOC backsheet'!$D$5:$U$181, G$11,0))</f>
        <v/>
      </c>
      <c r="H128" s="619" t="str">
        <f ca="1">IF(ISERROR(VLOOKUP($B128,'DTOC backsheet'!$D$188:$U$364,H$11,0)),"",VLOOKUP($B128,'DTOC backsheet'!$D$188:$U$364, H$11,0))</f>
        <v/>
      </c>
      <c r="I128" s="473" t="str">
        <f ca="1">IF(ISERROR(VLOOKUP($B128,'DTOC backsheet'!$D$188:$U$364,I$11,0)),"",VLOOKUP($B128,'DTOC backsheet'!$D$188:$U$364, I$11,0))</f>
        <v/>
      </c>
      <c r="J128" s="473" t="str">
        <f ca="1">IF(ISERROR(VLOOKUP($B128,'DTOC backsheet'!$D$188:$U$364,J$11,0)),"",VLOOKUP($B128,'DTOC backsheet'!$D$188:$U$364, J$11,0))</f>
        <v/>
      </c>
      <c r="K128" s="474" t="str">
        <f ca="1">IF(ISERROR(VLOOKUP($B128,'DTOC backsheet'!$D$188:$U$364,K$11,0)),"",VLOOKUP($B128,'DTOC backsheet'!$D$188:$U$364, K$11,0))</f>
        <v/>
      </c>
      <c r="L128" s="619" t="str">
        <f ca="1">IF(ISERROR(VLOOKUP($B128,'DTOC backsheet'!$D$5:$U$181,L$11,0)),"",VLOOKUP($B128,'DTOC backsheet'!$D$5:$U$181, L$11,0))</f>
        <v/>
      </c>
      <c r="M128" s="619" t="str">
        <f ca="1">IF(ISERROR(VLOOKUP($B128,'DTOC backsheet'!$D$5:$U$181,M$11,0)),"",VLOOKUP($B128,'DTOC backsheet'!$D$5:$U$181, M$11,0))</f>
        <v/>
      </c>
      <c r="N128" s="473" t="str">
        <f ca="1">IF(ISERROR(VLOOKUP($B128,'DTOC backsheet'!$D$5:$U$181,N$11,0)),"",VLOOKUP($B128,'DTOC backsheet'!$D$5:$U$181, N$11,0))</f>
        <v/>
      </c>
      <c r="O128" s="620" t="str">
        <f ca="1">IF(ISERROR(VLOOKUP($B128,'DTOC backsheet'!$D$5:$U$181,O$11,0)),"",VLOOKUP($B128,'DTOC backsheet'!$D$5:$U$181, O$11,0))</f>
        <v/>
      </c>
    </row>
    <row r="129" spans="1:15">
      <c r="A129" s="3">
        <v>114</v>
      </c>
      <c r="B129" s="201" t="str">
        <f t="shared" ca="1" si="1"/>
        <v/>
      </c>
      <c r="C129" s="202" t="str">
        <f ca="1">IFERROR(VLOOKUP($B129,'Org list'!$J$9:$K$637,2,0), "")</f>
        <v/>
      </c>
      <c r="D129" s="472" t="str">
        <f ca="1">IF(ISERROR(VLOOKUP($B129,'DTOC backsheet'!$D$5:$U$181,D$11,0)),"",VLOOKUP($B129,'DTOC backsheet'!$D$5:$U$181, D$11,0))</f>
        <v/>
      </c>
      <c r="E129" s="473" t="str">
        <f ca="1">IF(ISERROR(VLOOKUP($B129,'DTOC backsheet'!$D$5:$U$181,E$11,0)),"",VLOOKUP($B129,'DTOC backsheet'!$D$5:$U$181, E$11,0))</f>
        <v/>
      </c>
      <c r="F129" s="473" t="str">
        <f ca="1">IF(ISERROR(VLOOKUP($B129,'DTOC backsheet'!$D$5:$U$181,F$11,0)),"",VLOOKUP($B129,'DTOC backsheet'!$D$5:$U$181, F$11,0))</f>
        <v/>
      </c>
      <c r="G129" s="474" t="str">
        <f ca="1">IF(ISERROR(VLOOKUP($B129,'DTOC backsheet'!$D$5:$U$181,G$11,0)),"",VLOOKUP($B129,'DTOC backsheet'!$D$5:$U$181, G$11,0))</f>
        <v/>
      </c>
      <c r="H129" s="619" t="str">
        <f ca="1">IF(ISERROR(VLOOKUP($B129,'DTOC backsheet'!$D$188:$U$364,H$11,0)),"",VLOOKUP($B129,'DTOC backsheet'!$D$188:$U$364, H$11,0))</f>
        <v/>
      </c>
      <c r="I129" s="473" t="str">
        <f ca="1">IF(ISERROR(VLOOKUP($B129,'DTOC backsheet'!$D$188:$U$364,I$11,0)),"",VLOOKUP($B129,'DTOC backsheet'!$D$188:$U$364, I$11,0))</f>
        <v/>
      </c>
      <c r="J129" s="473" t="str">
        <f ca="1">IF(ISERROR(VLOOKUP($B129,'DTOC backsheet'!$D$188:$U$364,J$11,0)),"",VLOOKUP($B129,'DTOC backsheet'!$D$188:$U$364, J$11,0))</f>
        <v/>
      </c>
      <c r="K129" s="474" t="str">
        <f ca="1">IF(ISERROR(VLOOKUP($B129,'DTOC backsheet'!$D$188:$U$364,K$11,0)),"",VLOOKUP($B129,'DTOC backsheet'!$D$188:$U$364, K$11,0))</f>
        <v/>
      </c>
      <c r="L129" s="619" t="str">
        <f ca="1">IF(ISERROR(VLOOKUP($B129,'DTOC backsheet'!$D$5:$U$181,L$11,0)),"",VLOOKUP($B129,'DTOC backsheet'!$D$5:$U$181, L$11,0))</f>
        <v/>
      </c>
      <c r="M129" s="619" t="str">
        <f ca="1">IF(ISERROR(VLOOKUP($B129,'DTOC backsheet'!$D$5:$U$181,M$11,0)),"",VLOOKUP($B129,'DTOC backsheet'!$D$5:$U$181, M$11,0))</f>
        <v/>
      </c>
      <c r="N129" s="473" t="str">
        <f ca="1">IF(ISERROR(VLOOKUP($B129,'DTOC backsheet'!$D$5:$U$181,N$11,0)),"",VLOOKUP($B129,'DTOC backsheet'!$D$5:$U$181, N$11,0))</f>
        <v/>
      </c>
      <c r="O129" s="620" t="str">
        <f ca="1">IF(ISERROR(VLOOKUP($B129,'DTOC backsheet'!$D$5:$U$181,O$11,0)),"",VLOOKUP($B129,'DTOC backsheet'!$D$5:$U$181, O$11,0))</f>
        <v/>
      </c>
    </row>
    <row r="130" spans="1:15">
      <c r="A130" s="3">
        <v>115</v>
      </c>
      <c r="B130" s="201" t="str">
        <f t="shared" ca="1" si="1"/>
        <v/>
      </c>
      <c r="C130" s="202" t="str">
        <f ca="1">IFERROR(VLOOKUP($B130,'Org list'!$J$9:$K$637,2,0), "")</f>
        <v/>
      </c>
      <c r="D130" s="472" t="str">
        <f ca="1">IF(ISERROR(VLOOKUP($B130,'DTOC backsheet'!$D$5:$U$181,D$11,0)),"",VLOOKUP($B130,'DTOC backsheet'!$D$5:$U$181, D$11,0))</f>
        <v/>
      </c>
      <c r="E130" s="473" t="str">
        <f ca="1">IF(ISERROR(VLOOKUP($B130,'DTOC backsheet'!$D$5:$U$181,E$11,0)),"",VLOOKUP($B130,'DTOC backsheet'!$D$5:$U$181, E$11,0))</f>
        <v/>
      </c>
      <c r="F130" s="473" t="str">
        <f ca="1">IF(ISERROR(VLOOKUP($B130,'DTOC backsheet'!$D$5:$U$181,F$11,0)),"",VLOOKUP($B130,'DTOC backsheet'!$D$5:$U$181, F$11,0))</f>
        <v/>
      </c>
      <c r="G130" s="474" t="str">
        <f ca="1">IF(ISERROR(VLOOKUP($B130,'DTOC backsheet'!$D$5:$U$181,G$11,0)),"",VLOOKUP($B130,'DTOC backsheet'!$D$5:$U$181, G$11,0))</f>
        <v/>
      </c>
      <c r="H130" s="619" t="str">
        <f ca="1">IF(ISERROR(VLOOKUP($B130,'DTOC backsheet'!$D$188:$U$364,H$11,0)),"",VLOOKUP($B130,'DTOC backsheet'!$D$188:$U$364, H$11,0))</f>
        <v/>
      </c>
      <c r="I130" s="473" t="str">
        <f ca="1">IF(ISERROR(VLOOKUP($B130,'DTOC backsheet'!$D$188:$U$364,I$11,0)),"",VLOOKUP($B130,'DTOC backsheet'!$D$188:$U$364, I$11,0))</f>
        <v/>
      </c>
      <c r="J130" s="473" t="str">
        <f ca="1">IF(ISERROR(VLOOKUP($B130,'DTOC backsheet'!$D$188:$U$364,J$11,0)),"",VLOOKUP($B130,'DTOC backsheet'!$D$188:$U$364, J$11,0))</f>
        <v/>
      </c>
      <c r="K130" s="474" t="str">
        <f ca="1">IF(ISERROR(VLOOKUP($B130,'DTOC backsheet'!$D$188:$U$364,K$11,0)),"",VLOOKUP($B130,'DTOC backsheet'!$D$188:$U$364, K$11,0))</f>
        <v/>
      </c>
      <c r="L130" s="619" t="str">
        <f ca="1">IF(ISERROR(VLOOKUP($B130,'DTOC backsheet'!$D$5:$U$181,L$11,0)),"",VLOOKUP($B130,'DTOC backsheet'!$D$5:$U$181, L$11,0))</f>
        <v/>
      </c>
      <c r="M130" s="619" t="str">
        <f ca="1">IF(ISERROR(VLOOKUP($B130,'DTOC backsheet'!$D$5:$U$181,M$11,0)),"",VLOOKUP($B130,'DTOC backsheet'!$D$5:$U$181, M$11,0))</f>
        <v/>
      </c>
      <c r="N130" s="473" t="str">
        <f ca="1">IF(ISERROR(VLOOKUP($B130,'DTOC backsheet'!$D$5:$U$181,N$11,0)),"",VLOOKUP($B130,'DTOC backsheet'!$D$5:$U$181, N$11,0))</f>
        <v/>
      </c>
      <c r="O130" s="620" t="str">
        <f ca="1">IF(ISERROR(VLOOKUP($B130,'DTOC backsheet'!$D$5:$U$181,O$11,0)),"",VLOOKUP($B130,'DTOC backsheet'!$D$5:$U$181, O$11,0))</f>
        <v/>
      </c>
    </row>
    <row r="131" spans="1:15">
      <c r="A131" s="3">
        <v>116</v>
      </c>
      <c r="B131" s="201" t="str">
        <f t="shared" ca="1" si="1"/>
        <v/>
      </c>
      <c r="C131" s="202" t="str">
        <f ca="1">IFERROR(VLOOKUP($B131,'Org list'!$J$9:$K$637,2,0), "")</f>
        <v/>
      </c>
      <c r="D131" s="472" t="str">
        <f ca="1">IF(ISERROR(VLOOKUP($B131,'DTOC backsheet'!$D$5:$U$181,D$11,0)),"",VLOOKUP($B131,'DTOC backsheet'!$D$5:$U$181, D$11,0))</f>
        <v/>
      </c>
      <c r="E131" s="473" t="str">
        <f ca="1">IF(ISERROR(VLOOKUP($B131,'DTOC backsheet'!$D$5:$U$181,E$11,0)),"",VLOOKUP($B131,'DTOC backsheet'!$D$5:$U$181, E$11,0))</f>
        <v/>
      </c>
      <c r="F131" s="473" t="str">
        <f ca="1">IF(ISERROR(VLOOKUP($B131,'DTOC backsheet'!$D$5:$U$181,F$11,0)),"",VLOOKUP($B131,'DTOC backsheet'!$D$5:$U$181, F$11,0))</f>
        <v/>
      </c>
      <c r="G131" s="474" t="str">
        <f ca="1">IF(ISERROR(VLOOKUP($B131,'DTOC backsheet'!$D$5:$U$181,G$11,0)),"",VLOOKUP($B131,'DTOC backsheet'!$D$5:$U$181, G$11,0))</f>
        <v/>
      </c>
      <c r="H131" s="619" t="str">
        <f ca="1">IF(ISERROR(VLOOKUP($B131,'DTOC backsheet'!$D$188:$U$364,H$11,0)),"",VLOOKUP($B131,'DTOC backsheet'!$D$188:$U$364, H$11,0))</f>
        <v/>
      </c>
      <c r="I131" s="473" t="str">
        <f ca="1">IF(ISERROR(VLOOKUP($B131,'DTOC backsheet'!$D$188:$U$364,I$11,0)),"",VLOOKUP($B131,'DTOC backsheet'!$D$188:$U$364, I$11,0))</f>
        <v/>
      </c>
      <c r="J131" s="473" t="str">
        <f ca="1">IF(ISERROR(VLOOKUP($B131,'DTOC backsheet'!$D$188:$U$364,J$11,0)),"",VLOOKUP($B131,'DTOC backsheet'!$D$188:$U$364, J$11,0))</f>
        <v/>
      </c>
      <c r="K131" s="474" t="str">
        <f ca="1">IF(ISERROR(VLOOKUP($B131,'DTOC backsheet'!$D$188:$U$364,K$11,0)),"",VLOOKUP($B131,'DTOC backsheet'!$D$188:$U$364, K$11,0))</f>
        <v/>
      </c>
      <c r="L131" s="619" t="str">
        <f ca="1">IF(ISERROR(VLOOKUP($B131,'DTOC backsheet'!$D$5:$U$181,L$11,0)),"",VLOOKUP($B131,'DTOC backsheet'!$D$5:$U$181, L$11,0))</f>
        <v/>
      </c>
      <c r="M131" s="619" t="str">
        <f ca="1">IF(ISERROR(VLOOKUP($B131,'DTOC backsheet'!$D$5:$U$181,M$11,0)),"",VLOOKUP($B131,'DTOC backsheet'!$D$5:$U$181, M$11,0))</f>
        <v/>
      </c>
      <c r="N131" s="473" t="str">
        <f ca="1">IF(ISERROR(VLOOKUP($B131,'DTOC backsheet'!$D$5:$U$181,N$11,0)),"",VLOOKUP($B131,'DTOC backsheet'!$D$5:$U$181, N$11,0))</f>
        <v/>
      </c>
      <c r="O131" s="620" t="str">
        <f ca="1">IF(ISERROR(VLOOKUP($B131,'DTOC backsheet'!$D$5:$U$181,O$11,0)),"",VLOOKUP($B131,'DTOC backsheet'!$D$5:$U$181, O$11,0))</f>
        <v/>
      </c>
    </row>
    <row r="132" spans="1:15">
      <c r="A132" s="3">
        <v>117</v>
      </c>
      <c r="B132" s="201" t="str">
        <f t="shared" ca="1" si="1"/>
        <v/>
      </c>
      <c r="C132" s="202" t="str">
        <f ca="1">IFERROR(VLOOKUP($B132,'Org list'!$J$9:$K$637,2,0), "")</f>
        <v/>
      </c>
      <c r="D132" s="472" t="str">
        <f ca="1">IF(ISERROR(VLOOKUP($B132,'DTOC backsheet'!$D$5:$U$181,D$11,0)),"",VLOOKUP($B132,'DTOC backsheet'!$D$5:$U$181, D$11,0))</f>
        <v/>
      </c>
      <c r="E132" s="473" t="str">
        <f ca="1">IF(ISERROR(VLOOKUP($B132,'DTOC backsheet'!$D$5:$U$181,E$11,0)),"",VLOOKUP($B132,'DTOC backsheet'!$D$5:$U$181, E$11,0))</f>
        <v/>
      </c>
      <c r="F132" s="473" t="str">
        <f ca="1">IF(ISERROR(VLOOKUP($B132,'DTOC backsheet'!$D$5:$U$181,F$11,0)),"",VLOOKUP($B132,'DTOC backsheet'!$D$5:$U$181, F$11,0))</f>
        <v/>
      </c>
      <c r="G132" s="474" t="str">
        <f ca="1">IF(ISERROR(VLOOKUP($B132,'DTOC backsheet'!$D$5:$U$181,G$11,0)),"",VLOOKUP($B132,'DTOC backsheet'!$D$5:$U$181, G$11,0))</f>
        <v/>
      </c>
      <c r="H132" s="619" t="str">
        <f ca="1">IF(ISERROR(VLOOKUP($B132,'DTOC backsheet'!$D$188:$U$364,H$11,0)),"",VLOOKUP($B132,'DTOC backsheet'!$D$188:$U$364, H$11,0))</f>
        <v/>
      </c>
      <c r="I132" s="473" t="str">
        <f ca="1">IF(ISERROR(VLOOKUP($B132,'DTOC backsheet'!$D$188:$U$364,I$11,0)),"",VLOOKUP($B132,'DTOC backsheet'!$D$188:$U$364, I$11,0))</f>
        <v/>
      </c>
      <c r="J132" s="473" t="str">
        <f ca="1">IF(ISERROR(VLOOKUP($B132,'DTOC backsheet'!$D$188:$U$364,J$11,0)),"",VLOOKUP($B132,'DTOC backsheet'!$D$188:$U$364, J$11,0))</f>
        <v/>
      </c>
      <c r="K132" s="474" t="str">
        <f ca="1">IF(ISERROR(VLOOKUP($B132,'DTOC backsheet'!$D$188:$U$364,K$11,0)),"",VLOOKUP($B132,'DTOC backsheet'!$D$188:$U$364, K$11,0))</f>
        <v/>
      </c>
      <c r="L132" s="619" t="str">
        <f ca="1">IF(ISERROR(VLOOKUP($B132,'DTOC backsheet'!$D$5:$U$181,L$11,0)),"",VLOOKUP($B132,'DTOC backsheet'!$D$5:$U$181, L$11,0))</f>
        <v/>
      </c>
      <c r="M132" s="619" t="str">
        <f ca="1">IF(ISERROR(VLOOKUP($B132,'DTOC backsheet'!$D$5:$U$181,M$11,0)),"",VLOOKUP($B132,'DTOC backsheet'!$D$5:$U$181, M$11,0))</f>
        <v/>
      </c>
      <c r="N132" s="473" t="str">
        <f ca="1">IF(ISERROR(VLOOKUP($B132,'DTOC backsheet'!$D$5:$U$181,N$11,0)),"",VLOOKUP($B132,'DTOC backsheet'!$D$5:$U$181, N$11,0))</f>
        <v/>
      </c>
      <c r="O132" s="620" t="str">
        <f ca="1">IF(ISERROR(VLOOKUP($B132,'DTOC backsheet'!$D$5:$U$181,O$11,0)),"",VLOOKUP($B132,'DTOC backsheet'!$D$5:$U$181, O$11,0))</f>
        <v/>
      </c>
    </row>
    <row r="133" spans="1:15">
      <c r="A133" s="3">
        <v>118</v>
      </c>
      <c r="B133" s="201" t="str">
        <f t="shared" ca="1" si="1"/>
        <v/>
      </c>
      <c r="C133" s="202" t="str">
        <f ca="1">IFERROR(VLOOKUP($B133,'Org list'!$J$9:$K$637,2,0), "")</f>
        <v/>
      </c>
      <c r="D133" s="472" t="str">
        <f ca="1">IF(ISERROR(VLOOKUP($B133,'DTOC backsheet'!$D$5:$U$181,D$11,0)),"",VLOOKUP($B133,'DTOC backsheet'!$D$5:$U$181, D$11,0))</f>
        <v/>
      </c>
      <c r="E133" s="473" t="str">
        <f ca="1">IF(ISERROR(VLOOKUP($B133,'DTOC backsheet'!$D$5:$U$181,E$11,0)),"",VLOOKUP($B133,'DTOC backsheet'!$D$5:$U$181, E$11,0))</f>
        <v/>
      </c>
      <c r="F133" s="473" t="str">
        <f ca="1">IF(ISERROR(VLOOKUP($B133,'DTOC backsheet'!$D$5:$U$181,F$11,0)),"",VLOOKUP($B133,'DTOC backsheet'!$D$5:$U$181, F$11,0))</f>
        <v/>
      </c>
      <c r="G133" s="474" t="str">
        <f ca="1">IF(ISERROR(VLOOKUP($B133,'DTOC backsheet'!$D$5:$U$181,G$11,0)),"",VLOOKUP($B133,'DTOC backsheet'!$D$5:$U$181, G$11,0))</f>
        <v/>
      </c>
      <c r="H133" s="619" t="str">
        <f ca="1">IF(ISERROR(VLOOKUP($B133,'DTOC backsheet'!$D$188:$U$364,H$11,0)),"",VLOOKUP($B133,'DTOC backsheet'!$D$188:$U$364, H$11,0))</f>
        <v/>
      </c>
      <c r="I133" s="473" t="str">
        <f ca="1">IF(ISERROR(VLOOKUP($B133,'DTOC backsheet'!$D$188:$U$364,I$11,0)),"",VLOOKUP($B133,'DTOC backsheet'!$D$188:$U$364, I$11,0))</f>
        <v/>
      </c>
      <c r="J133" s="473" t="str">
        <f ca="1">IF(ISERROR(VLOOKUP($B133,'DTOC backsheet'!$D$188:$U$364,J$11,0)),"",VLOOKUP($B133,'DTOC backsheet'!$D$188:$U$364, J$11,0))</f>
        <v/>
      </c>
      <c r="K133" s="474" t="str">
        <f ca="1">IF(ISERROR(VLOOKUP($B133,'DTOC backsheet'!$D$188:$U$364,K$11,0)),"",VLOOKUP($B133,'DTOC backsheet'!$D$188:$U$364, K$11,0))</f>
        <v/>
      </c>
      <c r="L133" s="619" t="str">
        <f ca="1">IF(ISERROR(VLOOKUP($B133,'DTOC backsheet'!$D$5:$U$181,L$11,0)),"",VLOOKUP($B133,'DTOC backsheet'!$D$5:$U$181, L$11,0))</f>
        <v/>
      </c>
      <c r="M133" s="619" t="str">
        <f ca="1">IF(ISERROR(VLOOKUP($B133,'DTOC backsheet'!$D$5:$U$181,M$11,0)),"",VLOOKUP($B133,'DTOC backsheet'!$D$5:$U$181, M$11,0))</f>
        <v/>
      </c>
      <c r="N133" s="473" t="str">
        <f ca="1">IF(ISERROR(VLOOKUP($B133,'DTOC backsheet'!$D$5:$U$181,N$11,0)),"",VLOOKUP($B133,'DTOC backsheet'!$D$5:$U$181, N$11,0))</f>
        <v/>
      </c>
      <c r="O133" s="620" t="str">
        <f ca="1">IF(ISERROR(VLOOKUP($B133,'DTOC backsheet'!$D$5:$U$181,O$11,0)),"",VLOOKUP($B133,'DTOC backsheet'!$D$5:$U$181, O$11,0))</f>
        <v/>
      </c>
    </row>
    <row r="134" spans="1:15">
      <c r="A134" s="3">
        <v>119</v>
      </c>
      <c r="B134" s="201" t="str">
        <f t="shared" ca="1" si="1"/>
        <v/>
      </c>
      <c r="C134" s="202" t="str">
        <f ca="1">IFERROR(VLOOKUP($B134,'Org list'!$J$9:$K$637,2,0), "")</f>
        <v/>
      </c>
      <c r="D134" s="472" t="str">
        <f ca="1">IF(ISERROR(VLOOKUP($B134,'DTOC backsheet'!$D$5:$U$181,D$11,0)),"",VLOOKUP($B134,'DTOC backsheet'!$D$5:$U$181, D$11,0))</f>
        <v/>
      </c>
      <c r="E134" s="473" t="str">
        <f ca="1">IF(ISERROR(VLOOKUP($B134,'DTOC backsheet'!$D$5:$U$181,E$11,0)),"",VLOOKUP($B134,'DTOC backsheet'!$D$5:$U$181, E$11,0))</f>
        <v/>
      </c>
      <c r="F134" s="473" t="str">
        <f ca="1">IF(ISERROR(VLOOKUP($B134,'DTOC backsheet'!$D$5:$U$181,F$11,0)),"",VLOOKUP($B134,'DTOC backsheet'!$D$5:$U$181, F$11,0))</f>
        <v/>
      </c>
      <c r="G134" s="474" t="str">
        <f ca="1">IF(ISERROR(VLOOKUP($B134,'DTOC backsheet'!$D$5:$U$181,G$11,0)),"",VLOOKUP($B134,'DTOC backsheet'!$D$5:$U$181, G$11,0))</f>
        <v/>
      </c>
      <c r="H134" s="619" t="str">
        <f ca="1">IF(ISERROR(VLOOKUP($B134,'DTOC backsheet'!$D$188:$U$364,H$11,0)),"",VLOOKUP($B134,'DTOC backsheet'!$D$188:$U$364, H$11,0))</f>
        <v/>
      </c>
      <c r="I134" s="473" t="str">
        <f ca="1">IF(ISERROR(VLOOKUP($B134,'DTOC backsheet'!$D$188:$U$364,I$11,0)),"",VLOOKUP($B134,'DTOC backsheet'!$D$188:$U$364, I$11,0))</f>
        <v/>
      </c>
      <c r="J134" s="473" t="str">
        <f ca="1">IF(ISERROR(VLOOKUP($B134,'DTOC backsheet'!$D$188:$U$364,J$11,0)),"",VLOOKUP($B134,'DTOC backsheet'!$D$188:$U$364, J$11,0))</f>
        <v/>
      </c>
      <c r="K134" s="474" t="str">
        <f ca="1">IF(ISERROR(VLOOKUP($B134,'DTOC backsheet'!$D$188:$U$364,K$11,0)),"",VLOOKUP($B134,'DTOC backsheet'!$D$188:$U$364, K$11,0))</f>
        <v/>
      </c>
      <c r="L134" s="619" t="str">
        <f ca="1">IF(ISERROR(VLOOKUP($B134,'DTOC backsheet'!$D$5:$U$181,L$11,0)),"",VLOOKUP($B134,'DTOC backsheet'!$D$5:$U$181, L$11,0))</f>
        <v/>
      </c>
      <c r="M134" s="619" t="str">
        <f ca="1">IF(ISERROR(VLOOKUP($B134,'DTOC backsheet'!$D$5:$U$181,M$11,0)),"",VLOOKUP($B134,'DTOC backsheet'!$D$5:$U$181, M$11,0))</f>
        <v/>
      </c>
      <c r="N134" s="473" t="str">
        <f ca="1">IF(ISERROR(VLOOKUP($B134,'DTOC backsheet'!$D$5:$U$181,N$11,0)),"",VLOOKUP($B134,'DTOC backsheet'!$D$5:$U$181, N$11,0))</f>
        <v/>
      </c>
      <c r="O134" s="620" t="str">
        <f ca="1">IF(ISERROR(VLOOKUP($B134,'DTOC backsheet'!$D$5:$U$181,O$11,0)),"",VLOOKUP($B134,'DTOC backsheet'!$D$5:$U$181, O$11,0))</f>
        <v/>
      </c>
    </row>
    <row r="135" spans="1:15">
      <c r="A135" s="3">
        <v>120</v>
      </c>
      <c r="B135" s="201" t="str">
        <f t="shared" ca="1" si="1"/>
        <v/>
      </c>
      <c r="C135" s="202" t="str">
        <f ca="1">IFERROR(VLOOKUP($B135,'Org list'!$J$9:$K$637,2,0), "")</f>
        <v/>
      </c>
      <c r="D135" s="472" t="str">
        <f ca="1">IF(ISERROR(VLOOKUP($B135,'DTOC backsheet'!$D$5:$U$181,D$11,0)),"",VLOOKUP($B135,'DTOC backsheet'!$D$5:$U$181, D$11,0))</f>
        <v/>
      </c>
      <c r="E135" s="473" t="str">
        <f ca="1">IF(ISERROR(VLOOKUP($B135,'DTOC backsheet'!$D$5:$U$181,E$11,0)),"",VLOOKUP($B135,'DTOC backsheet'!$D$5:$U$181, E$11,0))</f>
        <v/>
      </c>
      <c r="F135" s="473" t="str">
        <f ca="1">IF(ISERROR(VLOOKUP($B135,'DTOC backsheet'!$D$5:$U$181,F$11,0)),"",VLOOKUP($B135,'DTOC backsheet'!$D$5:$U$181, F$11,0))</f>
        <v/>
      </c>
      <c r="G135" s="474" t="str">
        <f ca="1">IF(ISERROR(VLOOKUP($B135,'DTOC backsheet'!$D$5:$U$181,G$11,0)),"",VLOOKUP($B135,'DTOC backsheet'!$D$5:$U$181, G$11,0))</f>
        <v/>
      </c>
      <c r="H135" s="619" t="str">
        <f ca="1">IF(ISERROR(VLOOKUP($B135,'DTOC backsheet'!$D$188:$U$364,H$11,0)),"",VLOOKUP($B135,'DTOC backsheet'!$D$188:$U$364, H$11,0))</f>
        <v/>
      </c>
      <c r="I135" s="473" t="str">
        <f ca="1">IF(ISERROR(VLOOKUP($B135,'DTOC backsheet'!$D$188:$U$364,I$11,0)),"",VLOOKUP($B135,'DTOC backsheet'!$D$188:$U$364, I$11,0))</f>
        <v/>
      </c>
      <c r="J135" s="473" t="str">
        <f ca="1">IF(ISERROR(VLOOKUP($B135,'DTOC backsheet'!$D$188:$U$364,J$11,0)),"",VLOOKUP($B135,'DTOC backsheet'!$D$188:$U$364, J$11,0))</f>
        <v/>
      </c>
      <c r="K135" s="474" t="str">
        <f ca="1">IF(ISERROR(VLOOKUP($B135,'DTOC backsheet'!$D$188:$U$364,K$11,0)),"",VLOOKUP($B135,'DTOC backsheet'!$D$188:$U$364, K$11,0))</f>
        <v/>
      </c>
      <c r="L135" s="619" t="str">
        <f ca="1">IF(ISERROR(VLOOKUP($B135,'DTOC backsheet'!$D$5:$U$181,L$11,0)),"",VLOOKUP($B135,'DTOC backsheet'!$D$5:$U$181, L$11,0))</f>
        <v/>
      </c>
      <c r="M135" s="619" t="str">
        <f ca="1">IF(ISERROR(VLOOKUP($B135,'DTOC backsheet'!$D$5:$U$181,M$11,0)),"",VLOOKUP($B135,'DTOC backsheet'!$D$5:$U$181, M$11,0))</f>
        <v/>
      </c>
      <c r="N135" s="473" t="str">
        <f ca="1">IF(ISERROR(VLOOKUP($B135,'DTOC backsheet'!$D$5:$U$181,N$11,0)),"",VLOOKUP($B135,'DTOC backsheet'!$D$5:$U$181, N$11,0))</f>
        <v/>
      </c>
      <c r="O135" s="620" t="str">
        <f ca="1">IF(ISERROR(VLOOKUP($B135,'DTOC backsheet'!$D$5:$U$181,O$11,0)),"",VLOOKUP($B135,'DTOC backsheet'!$D$5:$U$181, O$11,0))</f>
        <v/>
      </c>
    </row>
    <row r="136" spans="1:15">
      <c r="A136" s="3">
        <v>121</v>
      </c>
      <c r="B136" s="201" t="str">
        <f t="shared" ca="1" si="1"/>
        <v/>
      </c>
      <c r="C136" s="202" t="str">
        <f ca="1">IFERROR(VLOOKUP($B136,'Org list'!$J$9:$K$637,2,0), "")</f>
        <v/>
      </c>
      <c r="D136" s="472" t="str">
        <f ca="1">IF(ISERROR(VLOOKUP($B136,'DTOC backsheet'!$D$5:$U$181,D$11,0)),"",VLOOKUP($B136,'DTOC backsheet'!$D$5:$U$181, D$11,0))</f>
        <v/>
      </c>
      <c r="E136" s="473" t="str">
        <f ca="1">IF(ISERROR(VLOOKUP($B136,'DTOC backsheet'!$D$5:$U$181,E$11,0)),"",VLOOKUP($B136,'DTOC backsheet'!$D$5:$U$181, E$11,0))</f>
        <v/>
      </c>
      <c r="F136" s="473" t="str">
        <f ca="1">IF(ISERROR(VLOOKUP($B136,'DTOC backsheet'!$D$5:$U$181,F$11,0)),"",VLOOKUP($B136,'DTOC backsheet'!$D$5:$U$181, F$11,0))</f>
        <v/>
      </c>
      <c r="G136" s="474" t="str">
        <f ca="1">IF(ISERROR(VLOOKUP($B136,'DTOC backsheet'!$D$5:$U$181,G$11,0)),"",VLOOKUP($B136,'DTOC backsheet'!$D$5:$U$181, G$11,0))</f>
        <v/>
      </c>
      <c r="H136" s="619" t="str">
        <f ca="1">IF(ISERROR(VLOOKUP($B136,'DTOC backsheet'!$D$188:$U$364,H$11,0)),"",VLOOKUP($B136,'DTOC backsheet'!$D$188:$U$364, H$11,0))</f>
        <v/>
      </c>
      <c r="I136" s="473" t="str">
        <f ca="1">IF(ISERROR(VLOOKUP($B136,'DTOC backsheet'!$D$188:$U$364,I$11,0)),"",VLOOKUP($B136,'DTOC backsheet'!$D$188:$U$364, I$11,0))</f>
        <v/>
      </c>
      <c r="J136" s="473" t="str">
        <f ca="1">IF(ISERROR(VLOOKUP($B136,'DTOC backsheet'!$D$188:$U$364,J$11,0)),"",VLOOKUP($B136,'DTOC backsheet'!$D$188:$U$364, J$11,0))</f>
        <v/>
      </c>
      <c r="K136" s="474" t="str">
        <f ca="1">IF(ISERROR(VLOOKUP($B136,'DTOC backsheet'!$D$188:$U$364,K$11,0)),"",VLOOKUP($B136,'DTOC backsheet'!$D$188:$U$364, K$11,0))</f>
        <v/>
      </c>
      <c r="L136" s="619" t="str">
        <f ca="1">IF(ISERROR(VLOOKUP($B136,'DTOC backsheet'!$D$5:$U$181,L$11,0)),"",VLOOKUP($B136,'DTOC backsheet'!$D$5:$U$181, L$11,0))</f>
        <v/>
      </c>
      <c r="M136" s="619" t="str">
        <f ca="1">IF(ISERROR(VLOOKUP($B136,'DTOC backsheet'!$D$5:$U$181,M$11,0)),"",VLOOKUP($B136,'DTOC backsheet'!$D$5:$U$181, M$11,0))</f>
        <v/>
      </c>
      <c r="N136" s="473" t="str">
        <f ca="1">IF(ISERROR(VLOOKUP($B136,'DTOC backsheet'!$D$5:$U$181,N$11,0)),"",VLOOKUP($B136,'DTOC backsheet'!$D$5:$U$181, N$11,0))</f>
        <v/>
      </c>
      <c r="O136" s="620" t="str">
        <f ca="1">IF(ISERROR(VLOOKUP($B136,'DTOC backsheet'!$D$5:$U$181,O$11,0)),"",VLOOKUP($B136,'DTOC backsheet'!$D$5:$U$181, O$11,0))</f>
        <v/>
      </c>
    </row>
    <row r="137" spans="1:15">
      <c r="A137" s="3">
        <v>122</v>
      </c>
      <c r="B137" s="201" t="str">
        <f t="shared" ca="1" si="1"/>
        <v/>
      </c>
      <c r="C137" s="202" t="str">
        <f ca="1">IFERROR(VLOOKUP($B137,'Org list'!$J$9:$K$637,2,0), "")</f>
        <v/>
      </c>
      <c r="D137" s="472" t="str">
        <f ca="1">IF(ISERROR(VLOOKUP($B137,'DTOC backsheet'!$D$5:$U$181,D$11,0)),"",VLOOKUP($B137,'DTOC backsheet'!$D$5:$U$181, D$11,0))</f>
        <v/>
      </c>
      <c r="E137" s="473" t="str">
        <f ca="1">IF(ISERROR(VLOOKUP($B137,'DTOC backsheet'!$D$5:$U$181,E$11,0)),"",VLOOKUP($B137,'DTOC backsheet'!$D$5:$U$181, E$11,0))</f>
        <v/>
      </c>
      <c r="F137" s="473" t="str">
        <f ca="1">IF(ISERROR(VLOOKUP($B137,'DTOC backsheet'!$D$5:$U$181,F$11,0)),"",VLOOKUP($B137,'DTOC backsheet'!$D$5:$U$181, F$11,0))</f>
        <v/>
      </c>
      <c r="G137" s="474" t="str">
        <f ca="1">IF(ISERROR(VLOOKUP($B137,'DTOC backsheet'!$D$5:$U$181,G$11,0)),"",VLOOKUP($B137,'DTOC backsheet'!$D$5:$U$181, G$11,0))</f>
        <v/>
      </c>
      <c r="H137" s="619" t="str">
        <f ca="1">IF(ISERROR(VLOOKUP($B137,'DTOC backsheet'!$D$188:$U$364,H$11,0)),"",VLOOKUP($B137,'DTOC backsheet'!$D$188:$U$364, H$11,0))</f>
        <v/>
      </c>
      <c r="I137" s="473" t="str">
        <f ca="1">IF(ISERROR(VLOOKUP($B137,'DTOC backsheet'!$D$188:$U$364,I$11,0)),"",VLOOKUP($B137,'DTOC backsheet'!$D$188:$U$364, I$11,0))</f>
        <v/>
      </c>
      <c r="J137" s="473" t="str">
        <f ca="1">IF(ISERROR(VLOOKUP($B137,'DTOC backsheet'!$D$188:$U$364,J$11,0)),"",VLOOKUP($B137,'DTOC backsheet'!$D$188:$U$364, J$11,0))</f>
        <v/>
      </c>
      <c r="K137" s="474" t="str">
        <f ca="1">IF(ISERROR(VLOOKUP($B137,'DTOC backsheet'!$D$188:$U$364,K$11,0)),"",VLOOKUP($B137,'DTOC backsheet'!$D$188:$U$364, K$11,0))</f>
        <v/>
      </c>
      <c r="L137" s="619" t="str">
        <f ca="1">IF(ISERROR(VLOOKUP($B137,'DTOC backsheet'!$D$5:$U$181,L$11,0)),"",VLOOKUP($B137,'DTOC backsheet'!$D$5:$U$181, L$11,0))</f>
        <v/>
      </c>
      <c r="M137" s="619" t="str">
        <f ca="1">IF(ISERROR(VLOOKUP($B137,'DTOC backsheet'!$D$5:$U$181,M$11,0)),"",VLOOKUP($B137,'DTOC backsheet'!$D$5:$U$181, M$11,0))</f>
        <v/>
      </c>
      <c r="N137" s="473" t="str">
        <f ca="1">IF(ISERROR(VLOOKUP($B137,'DTOC backsheet'!$D$5:$U$181,N$11,0)),"",VLOOKUP($B137,'DTOC backsheet'!$D$5:$U$181, N$11,0))</f>
        <v/>
      </c>
      <c r="O137" s="620" t="str">
        <f ca="1">IF(ISERROR(VLOOKUP($B137,'DTOC backsheet'!$D$5:$U$181,O$11,0)),"",VLOOKUP($B137,'DTOC backsheet'!$D$5:$U$181, O$11,0))</f>
        <v/>
      </c>
    </row>
    <row r="138" spans="1:15">
      <c r="A138" s="3">
        <v>123</v>
      </c>
      <c r="B138" s="201" t="str">
        <f t="shared" ca="1" si="1"/>
        <v/>
      </c>
      <c r="C138" s="202" t="str">
        <f ca="1">IFERROR(VLOOKUP($B138,'Org list'!$J$9:$K$637,2,0), "")</f>
        <v/>
      </c>
      <c r="D138" s="472" t="str">
        <f ca="1">IF(ISERROR(VLOOKUP($B138,'DTOC backsheet'!$D$5:$U$181,D$11,0)),"",VLOOKUP($B138,'DTOC backsheet'!$D$5:$U$181, D$11,0))</f>
        <v/>
      </c>
      <c r="E138" s="473" t="str">
        <f ca="1">IF(ISERROR(VLOOKUP($B138,'DTOC backsheet'!$D$5:$U$181,E$11,0)),"",VLOOKUP($B138,'DTOC backsheet'!$D$5:$U$181, E$11,0))</f>
        <v/>
      </c>
      <c r="F138" s="473" t="str">
        <f ca="1">IF(ISERROR(VLOOKUP($B138,'DTOC backsheet'!$D$5:$U$181,F$11,0)),"",VLOOKUP($B138,'DTOC backsheet'!$D$5:$U$181, F$11,0))</f>
        <v/>
      </c>
      <c r="G138" s="474" t="str">
        <f ca="1">IF(ISERROR(VLOOKUP($B138,'DTOC backsheet'!$D$5:$U$181,G$11,0)),"",VLOOKUP($B138,'DTOC backsheet'!$D$5:$U$181, G$11,0))</f>
        <v/>
      </c>
      <c r="H138" s="619" t="str">
        <f ca="1">IF(ISERROR(VLOOKUP($B138,'DTOC backsheet'!$D$188:$U$364,H$11,0)),"",VLOOKUP($B138,'DTOC backsheet'!$D$188:$U$364, H$11,0))</f>
        <v/>
      </c>
      <c r="I138" s="473" t="str">
        <f ca="1">IF(ISERROR(VLOOKUP($B138,'DTOC backsheet'!$D$188:$U$364,I$11,0)),"",VLOOKUP($B138,'DTOC backsheet'!$D$188:$U$364, I$11,0))</f>
        <v/>
      </c>
      <c r="J138" s="473" t="str">
        <f ca="1">IF(ISERROR(VLOOKUP($B138,'DTOC backsheet'!$D$188:$U$364,J$11,0)),"",VLOOKUP($B138,'DTOC backsheet'!$D$188:$U$364, J$11,0))</f>
        <v/>
      </c>
      <c r="K138" s="474" t="str">
        <f ca="1">IF(ISERROR(VLOOKUP($B138,'DTOC backsheet'!$D$188:$U$364,K$11,0)),"",VLOOKUP($B138,'DTOC backsheet'!$D$188:$U$364, K$11,0))</f>
        <v/>
      </c>
      <c r="L138" s="619" t="str">
        <f ca="1">IF(ISERROR(VLOOKUP($B138,'DTOC backsheet'!$D$5:$U$181,L$11,0)),"",VLOOKUP($B138,'DTOC backsheet'!$D$5:$U$181, L$11,0))</f>
        <v/>
      </c>
      <c r="M138" s="619" t="str">
        <f ca="1">IF(ISERROR(VLOOKUP($B138,'DTOC backsheet'!$D$5:$U$181,M$11,0)),"",VLOOKUP($B138,'DTOC backsheet'!$D$5:$U$181, M$11,0))</f>
        <v/>
      </c>
      <c r="N138" s="473" t="str">
        <f ca="1">IF(ISERROR(VLOOKUP($B138,'DTOC backsheet'!$D$5:$U$181,N$11,0)),"",VLOOKUP($B138,'DTOC backsheet'!$D$5:$U$181, N$11,0))</f>
        <v/>
      </c>
      <c r="O138" s="620" t="str">
        <f ca="1">IF(ISERROR(VLOOKUP($B138,'DTOC backsheet'!$D$5:$U$181,O$11,0)),"",VLOOKUP($B138,'DTOC backsheet'!$D$5:$U$181, O$11,0))</f>
        <v/>
      </c>
    </row>
    <row r="139" spans="1:15">
      <c r="A139" s="3">
        <v>124</v>
      </c>
      <c r="B139" s="201" t="str">
        <f t="shared" ca="1" si="1"/>
        <v/>
      </c>
      <c r="C139" s="202" t="str">
        <f ca="1">IFERROR(VLOOKUP($B139,'Org list'!$J$9:$K$637,2,0), "")</f>
        <v/>
      </c>
      <c r="D139" s="472" t="str">
        <f ca="1">IF(ISERROR(VLOOKUP($B139,'DTOC backsheet'!$D$5:$U$181,D$11,0)),"",VLOOKUP($B139,'DTOC backsheet'!$D$5:$U$181, D$11,0))</f>
        <v/>
      </c>
      <c r="E139" s="473" t="str">
        <f ca="1">IF(ISERROR(VLOOKUP($B139,'DTOC backsheet'!$D$5:$U$181,E$11,0)),"",VLOOKUP($B139,'DTOC backsheet'!$D$5:$U$181, E$11,0))</f>
        <v/>
      </c>
      <c r="F139" s="473" t="str">
        <f ca="1">IF(ISERROR(VLOOKUP($B139,'DTOC backsheet'!$D$5:$U$181,F$11,0)),"",VLOOKUP($B139,'DTOC backsheet'!$D$5:$U$181, F$11,0))</f>
        <v/>
      </c>
      <c r="G139" s="474" t="str">
        <f ca="1">IF(ISERROR(VLOOKUP($B139,'DTOC backsheet'!$D$5:$U$181,G$11,0)),"",VLOOKUP($B139,'DTOC backsheet'!$D$5:$U$181, G$11,0))</f>
        <v/>
      </c>
      <c r="H139" s="619" t="str">
        <f ca="1">IF(ISERROR(VLOOKUP($B139,'DTOC backsheet'!$D$188:$U$364,H$11,0)),"",VLOOKUP($B139,'DTOC backsheet'!$D$188:$U$364, H$11,0))</f>
        <v/>
      </c>
      <c r="I139" s="473" t="str">
        <f ca="1">IF(ISERROR(VLOOKUP($B139,'DTOC backsheet'!$D$188:$U$364,I$11,0)),"",VLOOKUP($B139,'DTOC backsheet'!$D$188:$U$364, I$11,0))</f>
        <v/>
      </c>
      <c r="J139" s="473" t="str">
        <f ca="1">IF(ISERROR(VLOOKUP($B139,'DTOC backsheet'!$D$188:$U$364,J$11,0)),"",VLOOKUP($B139,'DTOC backsheet'!$D$188:$U$364, J$11,0))</f>
        <v/>
      </c>
      <c r="K139" s="474" t="str">
        <f ca="1">IF(ISERROR(VLOOKUP($B139,'DTOC backsheet'!$D$188:$U$364,K$11,0)),"",VLOOKUP($B139,'DTOC backsheet'!$D$188:$U$364, K$11,0))</f>
        <v/>
      </c>
      <c r="L139" s="619" t="str">
        <f ca="1">IF(ISERROR(VLOOKUP($B139,'DTOC backsheet'!$D$5:$U$181,L$11,0)),"",VLOOKUP($B139,'DTOC backsheet'!$D$5:$U$181, L$11,0))</f>
        <v/>
      </c>
      <c r="M139" s="619" t="str">
        <f ca="1">IF(ISERROR(VLOOKUP($B139,'DTOC backsheet'!$D$5:$U$181,M$11,0)),"",VLOOKUP($B139,'DTOC backsheet'!$D$5:$U$181, M$11,0))</f>
        <v/>
      </c>
      <c r="N139" s="473" t="str">
        <f ca="1">IF(ISERROR(VLOOKUP($B139,'DTOC backsheet'!$D$5:$U$181,N$11,0)),"",VLOOKUP($B139,'DTOC backsheet'!$D$5:$U$181, N$11,0))</f>
        <v/>
      </c>
      <c r="O139" s="620" t="str">
        <f ca="1">IF(ISERROR(VLOOKUP($B139,'DTOC backsheet'!$D$5:$U$181,O$11,0)),"",VLOOKUP($B139,'DTOC backsheet'!$D$5:$U$181, O$11,0))</f>
        <v/>
      </c>
    </row>
    <row r="140" spans="1:15">
      <c r="A140" s="3">
        <v>125</v>
      </c>
      <c r="B140" s="201" t="str">
        <f t="shared" ca="1" si="1"/>
        <v/>
      </c>
      <c r="C140" s="202" t="str">
        <f ca="1">IFERROR(VLOOKUP($B140,'Org list'!$J$9:$K$637,2,0), "")</f>
        <v/>
      </c>
      <c r="D140" s="472" t="str">
        <f ca="1">IF(ISERROR(VLOOKUP($B140,'DTOC backsheet'!$D$5:$U$181,D$11,0)),"",VLOOKUP($B140,'DTOC backsheet'!$D$5:$U$181, D$11,0))</f>
        <v/>
      </c>
      <c r="E140" s="473" t="str">
        <f ca="1">IF(ISERROR(VLOOKUP($B140,'DTOC backsheet'!$D$5:$U$181,E$11,0)),"",VLOOKUP($B140,'DTOC backsheet'!$D$5:$U$181, E$11,0))</f>
        <v/>
      </c>
      <c r="F140" s="473" t="str">
        <f ca="1">IF(ISERROR(VLOOKUP($B140,'DTOC backsheet'!$D$5:$U$181,F$11,0)),"",VLOOKUP($B140,'DTOC backsheet'!$D$5:$U$181, F$11,0))</f>
        <v/>
      </c>
      <c r="G140" s="474" t="str">
        <f ca="1">IF(ISERROR(VLOOKUP($B140,'DTOC backsheet'!$D$5:$U$181,G$11,0)),"",VLOOKUP($B140,'DTOC backsheet'!$D$5:$U$181, G$11,0))</f>
        <v/>
      </c>
      <c r="H140" s="619" t="str">
        <f ca="1">IF(ISERROR(VLOOKUP($B140,'DTOC backsheet'!$D$188:$U$364,H$11,0)),"",VLOOKUP($B140,'DTOC backsheet'!$D$188:$U$364, H$11,0))</f>
        <v/>
      </c>
      <c r="I140" s="473" t="str">
        <f ca="1">IF(ISERROR(VLOOKUP($B140,'DTOC backsheet'!$D$188:$U$364,I$11,0)),"",VLOOKUP($B140,'DTOC backsheet'!$D$188:$U$364, I$11,0))</f>
        <v/>
      </c>
      <c r="J140" s="473" t="str">
        <f ca="1">IF(ISERROR(VLOOKUP($B140,'DTOC backsheet'!$D$188:$U$364,J$11,0)),"",VLOOKUP($B140,'DTOC backsheet'!$D$188:$U$364, J$11,0))</f>
        <v/>
      </c>
      <c r="K140" s="474" t="str">
        <f ca="1">IF(ISERROR(VLOOKUP($B140,'DTOC backsheet'!$D$188:$U$364,K$11,0)),"",VLOOKUP($B140,'DTOC backsheet'!$D$188:$U$364, K$11,0))</f>
        <v/>
      </c>
      <c r="L140" s="619" t="str">
        <f ca="1">IF(ISERROR(VLOOKUP($B140,'DTOC backsheet'!$D$5:$U$181,L$11,0)),"",VLOOKUP($B140,'DTOC backsheet'!$D$5:$U$181, L$11,0))</f>
        <v/>
      </c>
      <c r="M140" s="619" t="str">
        <f ca="1">IF(ISERROR(VLOOKUP($B140,'DTOC backsheet'!$D$5:$U$181,M$11,0)),"",VLOOKUP($B140,'DTOC backsheet'!$D$5:$U$181, M$11,0))</f>
        <v/>
      </c>
      <c r="N140" s="473" t="str">
        <f ca="1">IF(ISERROR(VLOOKUP($B140,'DTOC backsheet'!$D$5:$U$181,N$11,0)),"",VLOOKUP($B140,'DTOC backsheet'!$D$5:$U$181, N$11,0))</f>
        <v/>
      </c>
      <c r="O140" s="620" t="str">
        <f ca="1">IF(ISERROR(VLOOKUP($B140,'DTOC backsheet'!$D$5:$U$181,O$11,0)),"",VLOOKUP($B140,'DTOC backsheet'!$D$5:$U$181, O$11,0))</f>
        <v/>
      </c>
    </row>
    <row r="141" spans="1:15">
      <c r="A141" s="3">
        <v>126</v>
      </c>
      <c r="B141" s="201" t="str">
        <f t="shared" ca="1" si="1"/>
        <v/>
      </c>
      <c r="C141" s="202" t="str">
        <f ca="1">IFERROR(VLOOKUP($B141,'Org list'!$J$9:$K$637,2,0), "")</f>
        <v/>
      </c>
      <c r="D141" s="472" t="str">
        <f ca="1">IF(ISERROR(VLOOKUP($B141,'DTOC backsheet'!$D$5:$U$181,D$11,0)),"",VLOOKUP($B141,'DTOC backsheet'!$D$5:$U$181, D$11,0))</f>
        <v/>
      </c>
      <c r="E141" s="473" t="str">
        <f ca="1">IF(ISERROR(VLOOKUP($B141,'DTOC backsheet'!$D$5:$U$181,E$11,0)),"",VLOOKUP($B141,'DTOC backsheet'!$D$5:$U$181, E$11,0))</f>
        <v/>
      </c>
      <c r="F141" s="473" t="str">
        <f ca="1">IF(ISERROR(VLOOKUP($B141,'DTOC backsheet'!$D$5:$U$181,F$11,0)),"",VLOOKUP($B141,'DTOC backsheet'!$D$5:$U$181, F$11,0))</f>
        <v/>
      </c>
      <c r="G141" s="474" t="str">
        <f ca="1">IF(ISERROR(VLOOKUP($B141,'DTOC backsheet'!$D$5:$U$181,G$11,0)),"",VLOOKUP($B141,'DTOC backsheet'!$D$5:$U$181, G$11,0))</f>
        <v/>
      </c>
      <c r="H141" s="619" t="str">
        <f ca="1">IF(ISERROR(VLOOKUP($B141,'DTOC backsheet'!$D$188:$U$364,H$11,0)),"",VLOOKUP($B141,'DTOC backsheet'!$D$188:$U$364, H$11,0))</f>
        <v/>
      </c>
      <c r="I141" s="473" t="str">
        <f ca="1">IF(ISERROR(VLOOKUP($B141,'DTOC backsheet'!$D$188:$U$364,I$11,0)),"",VLOOKUP($B141,'DTOC backsheet'!$D$188:$U$364, I$11,0))</f>
        <v/>
      </c>
      <c r="J141" s="473" t="str">
        <f ca="1">IF(ISERROR(VLOOKUP($B141,'DTOC backsheet'!$D$188:$U$364,J$11,0)),"",VLOOKUP($B141,'DTOC backsheet'!$D$188:$U$364, J$11,0))</f>
        <v/>
      </c>
      <c r="K141" s="474" t="str">
        <f ca="1">IF(ISERROR(VLOOKUP($B141,'DTOC backsheet'!$D$188:$U$364,K$11,0)),"",VLOOKUP($B141,'DTOC backsheet'!$D$188:$U$364, K$11,0))</f>
        <v/>
      </c>
      <c r="L141" s="619" t="str">
        <f ca="1">IF(ISERROR(VLOOKUP($B141,'DTOC backsheet'!$D$5:$U$181,L$11,0)),"",VLOOKUP($B141,'DTOC backsheet'!$D$5:$U$181, L$11,0))</f>
        <v/>
      </c>
      <c r="M141" s="619" t="str">
        <f ca="1">IF(ISERROR(VLOOKUP($B141,'DTOC backsheet'!$D$5:$U$181,M$11,0)),"",VLOOKUP($B141,'DTOC backsheet'!$D$5:$U$181, M$11,0))</f>
        <v/>
      </c>
      <c r="N141" s="473" t="str">
        <f ca="1">IF(ISERROR(VLOOKUP($B141,'DTOC backsheet'!$D$5:$U$181,N$11,0)),"",VLOOKUP($B141,'DTOC backsheet'!$D$5:$U$181, N$11,0))</f>
        <v/>
      </c>
      <c r="O141" s="620" t="str">
        <f ca="1">IF(ISERROR(VLOOKUP($B141,'DTOC backsheet'!$D$5:$U$181,O$11,0)),"",VLOOKUP($B141,'DTOC backsheet'!$D$5:$U$181, O$11,0))</f>
        <v/>
      </c>
    </row>
    <row r="142" spans="1:15">
      <c r="A142" s="3">
        <v>127</v>
      </c>
      <c r="B142" s="201" t="str">
        <f t="shared" ca="1" si="1"/>
        <v/>
      </c>
      <c r="C142" s="202" t="str">
        <f ca="1">IFERROR(VLOOKUP($B142,'Org list'!$J$9:$K$637,2,0), "")</f>
        <v/>
      </c>
      <c r="D142" s="472" t="str">
        <f ca="1">IF(ISERROR(VLOOKUP($B142,'DTOC backsheet'!$D$5:$U$181,D$11,0)),"",VLOOKUP($B142,'DTOC backsheet'!$D$5:$U$181, D$11,0))</f>
        <v/>
      </c>
      <c r="E142" s="473" t="str">
        <f ca="1">IF(ISERROR(VLOOKUP($B142,'DTOC backsheet'!$D$5:$U$181,E$11,0)),"",VLOOKUP($B142,'DTOC backsheet'!$D$5:$U$181, E$11,0))</f>
        <v/>
      </c>
      <c r="F142" s="473" t="str">
        <f ca="1">IF(ISERROR(VLOOKUP($B142,'DTOC backsheet'!$D$5:$U$181,F$11,0)),"",VLOOKUP($B142,'DTOC backsheet'!$D$5:$U$181, F$11,0))</f>
        <v/>
      </c>
      <c r="G142" s="474" t="str">
        <f ca="1">IF(ISERROR(VLOOKUP($B142,'DTOC backsheet'!$D$5:$U$181,G$11,0)),"",VLOOKUP($B142,'DTOC backsheet'!$D$5:$U$181, G$11,0))</f>
        <v/>
      </c>
      <c r="H142" s="619" t="str">
        <f ca="1">IF(ISERROR(VLOOKUP($B142,'DTOC backsheet'!$D$188:$U$364,H$11,0)),"",VLOOKUP($B142,'DTOC backsheet'!$D$188:$U$364, H$11,0))</f>
        <v/>
      </c>
      <c r="I142" s="473" t="str">
        <f ca="1">IF(ISERROR(VLOOKUP($B142,'DTOC backsheet'!$D$188:$U$364,I$11,0)),"",VLOOKUP($B142,'DTOC backsheet'!$D$188:$U$364, I$11,0))</f>
        <v/>
      </c>
      <c r="J142" s="473" t="str">
        <f ca="1">IF(ISERROR(VLOOKUP($B142,'DTOC backsheet'!$D$188:$U$364,J$11,0)),"",VLOOKUP($B142,'DTOC backsheet'!$D$188:$U$364, J$11,0))</f>
        <v/>
      </c>
      <c r="K142" s="474" t="str">
        <f ca="1">IF(ISERROR(VLOOKUP($B142,'DTOC backsheet'!$D$188:$U$364,K$11,0)),"",VLOOKUP($B142,'DTOC backsheet'!$D$188:$U$364, K$11,0))</f>
        <v/>
      </c>
      <c r="L142" s="619" t="str">
        <f ca="1">IF(ISERROR(VLOOKUP($B142,'DTOC backsheet'!$D$5:$U$181,L$11,0)),"",VLOOKUP($B142,'DTOC backsheet'!$D$5:$U$181, L$11,0))</f>
        <v/>
      </c>
      <c r="M142" s="619" t="str">
        <f ca="1">IF(ISERROR(VLOOKUP($B142,'DTOC backsheet'!$D$5:$U$181,M$11,0)),"",VLOOKUP($B142,'DTOC backsheet'!$D$5:$U$181, M$11,0))</f>
        <v/>
      </c>
      <c r="N142" s="473" t="str">
        <f ca="1">IF(ISERROR(VLOOKUP($B142,'DTOC backsheet'!$D$5:$U$181,N$11,0)),"",VLOOKUP($B142,'DTOC backsheet'!$D$5:$U$181, N$11,0))</f>
        <v/>
      </c>
      <c r="O142" s="620" t="str">
        <f ca="1">IF(ISERROR(VLOOKUP($B142,'DTOC backsheet'!$D$5:$U$181,O$11,0)),"",VLOOKUP($B142,'DTOC backsheet'!$D$5:$U$181, O$11,0))</f>
        <v/>
      </c>
    </row>
    <row r="143" spans="1:15">
      <c r="A143" s="3">
        <v>128</v>
      </c>
      <c r="B143" s="201" t="str">
        <f t="shared" ca="1" si="1"/>
        <v/>
      </c>
      <c r="C143" s="202" t="str">
        <f ca="1">IFERROR(VLOOKUP($B143,'Org list'!$J$9:$K$637,2,0), "")</f>
        <v/>
      </c>
      <c r="D143" s="472" t="str">
        <f ca="1">IF(ISERROR(VLOOKUP($B143,'DTOC backsheet'!$D$5:$U$181,D$11,0)),"",VLOOKUP($B143,'DTOC backsheet'!$D$5:$U$181, D$11,0))</f>
        <v/>
      </c>
      <c r="E143" s="473" t="str">
        <f ca="1">IF(ISERROR(VLOOKUP($B143,'DTOC backsheet'!$D$5:$U$181,E$11,0)),"",VLOOKUP($B143,'DTOC backsheet'!$D$5:$U$181, E$11,0))</f>
        <v/>
      </c>
      <c r="F143" s="473" t="str">
        <f ca="1">IF(ISERROR(VLOOKUP($B143,'DTOC backsheet'!$D$5:$U$181,F$11,0)),"",VLOOKUP($B143,'DTOC backsheet'!$D$5:$U$181, F$11,0))</f>
        <v/>
      </c>
      <c r="G143" s="474" t="str">
        <f ca="1">IF(ISERROR(VLOOKUP($B143,'DTOC backsheet'!$D$5:$U$181,G$11,0)),"",VLOOKUP($B143,'DTOC backsheet'!$D$5:$U$181, G$11,0))</f>
        <v/>
      </c>
      <c r="H143" s="619" t="str">
        <f ca="1">IF(ISERROR(VLOOKUP($B143,'DTOC backsheet'!$D$188:$U$364,H$11,0)),"",VLOOKUP($B143,'DTOC backsheet'!$D$188:$U$364, H$11,0))</f>
        <v/>
      </c>
      <c r="I143" s="473" t="str">
        <f ca="1">IF(ISERROR(VLOOKUP($B143,'DTOC backsheet'!$D$188:$U$364,I$11,0)),"",VLOOKUP($B143,'DTOC backsheet'!$D$188:$U$364, I$11,0))</f>
        <v/>
      </c>
      <c r="J143" s="473" t="str">
        <f ca="1">IF(ISERROR(VLOOKUP($B143,'DTOC backsheet'!$D$188:$U$364,J$11,0)),"",VLOOKUP($B143,'DTOC backsheet'!$D$188:$U$364, J$11,0))</f>
        <v/>
      </c>
      <c r="K143" s="474" t="str">
        <f ca="1">IF(ISERROR(VLOOKUP($B143,'DTOC backsheet'!$D$188:$U$364,K$11,0)),"",VLOOKUP($B143,'DTOC backsheet'!$D$188:$U$364, K$11,0))</f>
        <v/>
      </c>
      <c r="L143" s="619" t="str">
        <f ca="1">IF(ISERROR(VLOOKUP($B143,'DTOC backsheet'!$D$5:$U$181,L$11,0)),"",VLOOKUP($B143,'DTOC backsheet'!$D$5:$U$181, L$11,0))</f>
        <v/>
      </c>
      <c r="M143" s="619" t="str">
        <f ca="1">IF(ISERROR(VLOOKUP($B143,'DTOC backsheet'!$D$5:$U$181,M$11,0)),"",VLOOKUP($B143,'DTOC backsheet'!$D$5:$U$181, M$11,0))</f>
        <v/>
      </c>
      <c r="N143" s="473" t="str">
        <f ca="1">IF(ISERROR(VLOOKUP($B143,'DTOC backsheet'!$D$5:$U$181,N$11,0)),"",VLOOKUP($B143,'DTOC backsheet'!$D$5:$U$181, N$11,0))</f>
        <v/>
      </c>
      <c r="O143" s="620" t="str">
        <f ca="1">IF(ISERROR(VLOOKUP($B143,'DTOC backsheet'!$D$5:$U$181,O$11,0)),"",VLOOKUP($B143,'DTOC backsheet'!$D$5:$U$181, O$11,0))</f>
        <v/>
      </c>
    </row>
    <row r="144" spans="1:15">
      <c r="A144" s="3">
        <v>129</v>
      </c>
      <c r="B144" s="201" t="str">
        <f t="shared" ca="1" si="1"/>
        <v/>
      </c>
      <c r="C144" s="202" t="str">
        <f ca="1">IFERROR(VLOOKUP($B144,'Org list'!$J$9:$K$637,2,0), "")</f>
        <v/>
      </c>
      <c r="D144" s="472" t="str">
        <f ca="1">IF(ISERROR(VLOOKUP($B144,'DTOC backsheet'!$D$5:$U$181,D$11,0)),"",VLOOKUP($B144,'DTOC backsheet'!$D$5:$U$181, D$11,0))</f>
        <v/>
      </c>
      <c r="E144" s="473" t="str">
        <f ca="1">IF(ISERROR(VLOOKUP($B144,'DTOC backsheet'!$D$5:$U$181,E$11,0)),"",VLOOKUP($B144,'DTOC backsheet'!$D$5:$U$181, E$11,0))</f>
        <v/>
      </c>
      <c r="F144" s="473" t="str">
        <f ca="1">IF(ISERROR(VLOOKUP($B144,'DTOC backsheet'!$D$5:$U$181,F$11,0)),"",VLOOKUP($B144,'DTOC backsheet'!$D$5:$U$181, F$11,0))</f>
        <v/>
      </c>
      <c r="G144" s="474" t="str">
        <f ca="1">IF(ISERROR(VLOOKUP($B144,'DTOC backsheet'!$D$5:$U$181,G$11,0)),"",VLOOKUP($B144,'DTOC backsheet'!$D$5:$U$181, G$11,0))</f>
        <v/>
      </c>
      <c r="H144" s="619" t="str">
        <f ca="1">IF(ISERROR(VLOOKUP($B144,'DTOC backsheet'!$D$188:$U$364,H$11,0)),"",VLOOKUP($B144,'DTOC backsheet'!$D$188:$U$364, H$11,0))</f>
        <v/>
      </c>
      <c r="I144" s="473" t="str">
        <f ca="1">IF(ISERROR(VLOOKUP($B144,'DTOC backsheet'!$D$188:$U$364,I$11,0)),"",VLOOKUP($B144,'DTOC backsheet'!$D$188:$U$364, I$11,0))</f>
        <v/>
      </c>
      <c r="J144" s="473" t="str">
        <f ca="1">IF(ISERROR(VLOOKUP($B144,'DTOC backsheet'!$D$188:$U$364,J$11,0)),"",VLOOKUP($B144,'DTOC backsheet'!$D$188:$U$364, J$11,0))</f>
        <v/>
      </c>
      <c r="K144" s="474" t="str">
        <f ca="1">IF(ISERROR(VLOOKUP($B144,'DTOC backsheet'!$D$188:$U$364,K$11,0)),"",VLOOKUP($B144,'DTOC backsheet'!$D$188:$U$364, K$11,0))</f>
        <v/>
      </c>
      <c r="L144" s="619" t="str">
        <f ca="1">IF(ISERROR(VLOOKUP($B144,'DTOC backsheet'!$D$5:$U$181,L$11,0)),"",VLOOKUP($B144,'DTOC backsheet'!$D$5:$U$181, L$11,0))</f>
        <v/>
      </c>
      <c r="M144" s="619" t="str">
        <f ca="1">IF(ISERROR(VLOOKUP($B144,'DTOC backsheet'!$D$5:$U$181,M$11,0)),"",VLOOKUP($B144,'DTOC backsheet'!$D$5:$U$181, M$11,0))</f>
        <v/>
      </c>
      <c r="N144" s="473" t="str">
        <f ca="1">IF(ISERROR(VLOOKUP($B144,'DTOC backsheet'!$D$5:$U$181,N$11,0)),"",VLOOKUP($B144,'DTOC backsheet'!$D$5:$U$181, N$11,0))</f>
        <v/>
      </c>
      <c r="O144" s="620" t="str">
        <f ca="1">IF(ISERROR(VLOOKUP($B144,'DTOC backsheet'!$D$5:$U$181,O$11,0)),"",VLOOKUP($B144,'DTOC backsheet'!$D$5:$U$181, O$11,0))</f>
        <v/>
      </c>
    </row>
    <row r="145" spans="1:15">
      <c r="A145" s="3">
        <v>130</v>
      </c>
      <c r="B145" s="201" t="str">
        <f t="shared" ca="1" si="1"/>
        <v/>
      </c>
      <c r="C145" s="202" t="str">
        <f ca="1">IFERROR(VLOOKUP($B145,'Org list'!$J$9:$K$637,2,0), "")</f>
        <v/>
      </c>
      <c r="D145" s="472" t="str">
        <f ca="1">IF(ISERROR(VLOOKUP($B145,'DTOC backsheet'!$D$5:$U$181,D$11,0)),"",VLOOKUP($B145,'DTOC backsheet'!$D$5:$U$181, D$11,0))</f>
        <v/>
      </c>
      <c r="E145" s="473" t="str">
        <f ca="1">IF(ISERROR(VLOOKUP($B145,'DTOC backsheet'!$D$5:$U$181,E$11,0)),"",VLOOKUP($B145,'DTOC backsheet'!$D$5:$U$181, E$11,0))</f>
        <v/>
      </c>
      <c r="F145" s="473" t="str">
        <f ca="1">IF(ISERROR(VLOOKUP($B145,'DTOC backsheet'!$D$5:$U$181,F$11,0)),"",VLOOKUP($B145,'DTOC backsheet'!$D$5:$U$181, F$11,0))</f>
        <v/>
      </c>
      <c r="G145" s="474" t="str">
        <f ca="1">IF(ISERROR(VLOOKUP($B145,'DTOC backsheet'!$D$5:$U$181,G$11,0)),"",VLOOKUP($B145,'DTOC backsheet'!$D$5:$U$181, G$11,0))</f>
        <v/>
      </c>
      <c r="H145" s="619" t="str">
        <f ca="1">IF(ISERROR(VLOOKUP($B145,'DTOC backsheet'!$D$188:$U$364,H$11,0)),"",VLOOKUP($B145,'DTOC backsheet'!$D$188:$U$364, H$11,0))</f>
        <v/>
      </c>
      <c r="I145" s="473" t="str">
        <f ca="1">IF(ISERROR(VLOOKUP($B145,'DTOC backsheet'!$D$188:$U$364,I$11,0)),"",VLOOKUP($B145,'DTOC backsheet'!$D$188:$U$364, I$11,0))</f>
        <v/>
      </c>
      <c r="J145" s="473" t="str">
        <f ca="1">IF(ISERROR(VLOOKUP($B145,'DTOC backsheet'!$D$188:$U$364,J$11,0)),"",VLOOKUP($B145,'DTOC backsheet'!$D$188:$U$364, J$11,0))</f>
        <v/>
      </c>
      <c r="K145" s="474" t="str">
        <f ca="1">IF(ISERROR(VLOOKUP($B145,'DTOC backsheet'!$D$188:$U$364,K$11,0)),"",VLOOKUP($B145,'DTOC backsheet'!$D$188:$U$364, K$11,0))</f>
        <v/>
      </c>
      <c r="L145" s="619" t="str">
        <f ca="1">IF(ISERROR(VLOOKUP($B145,'DTOC backsheet'!$D$5:$U$181,L$11,0)),"",VLOOKUP($B145,'DTOC backsheet'!$D$5:$U$181, L$11,0))</f>
        <v/>
      </c>
      <c r="M145" s="619" t="str">
        <f ca="1">IF(ISERROR(VLOOKUP($B145,'DTOC backsheet'!$D$5:$U$181,M$11,0)),"",VLOOKUP($B145,'DTOC backsheet'!$D$5:$U$181, M$11,0))</f>
        <v/>
      </c>
      <c r="N145" s="473" t="str">
        <f ca="1">IF(ISERROR(VLOOKUP($B145,'DTOC backsheet'!$D$5:$U$181,N$11,0)),"",VLOOKUP($B145,'DTOC backsheet'!$D$5:$U$181, N$11,0))</f>
        <v/>
      </c>
      <c r="O145" s="620" t="str">
        <f ca="1">IF(ISERROR(VLOOKUP($B145,'DTOC backsheet'!$D$5:$U$181,O$11,0)),"",VLOOKUP($B145,'DTOC backsheet'!$D$5:$U$181, O$11,0))</f>
        <v/>
      </c>
    </row>
    <row r="146" spans="1:15">
      <c r="A146" s="3">
        <v>131</v>
      </c>
      <c r="B146" s="201" t="str">
        <f t="shared" ca="1" si="1"/>
        <v/>
      </c>
      <c r="C146" s="202" t="str">
        <f ca="1">IFERROR(VLOOKUP($B146,'Org list'!$J$9:$K$637,2,0), "")</f>
        <v/>
      </c>
      <c r="D146" s="472" t="str">
        <f ca="1">IF(ISERROR(VLOOKUP($B146,'DTOC backsheet'!$D$5:$U$181,D$11,0)),"",VLOOKUP($B146,'DTOC backsheet'!$D$5:$U$181, D$11,0))</f>
        <v/>
      </c>
      <c r="E146" s="473" t="str">
        <f ca="1">IF(ISERROR(VLOOKUP($B146,'DTOC backsheet'!$D$5:$U$181,E$11,0)),"",VLOOKUP($B146,'DTOC backsheet'!$D$5:$U$181, E$11,0))</f>
        <v/>
      </c>
      <c r="F146" s="473" t="str">
        <f ca="1">IF(ISERROR(VLOOKUP($B146,'DTOC backsheet'!$D$5:$U$181,F$11,0)),"",VLOOKUP($B146,'DTOC backsheet'!$D$5:$U$181, F$11,0))</f>
        <v/>
      </c>
      <c r="G146" s="474" t="str">
        <f ca="1">IF(ISERROR(VLOOKUP($B146,'DTOC backsheet'!$D$5:$U$181,G$11,0)),"",VLOOKUP($B146,'DTOC backsheet'!$D$5:$U$181, G$11,0))</f>
        <v/>
      </c>
      <c r="H146" s="619" t="str">
        <f ca="1">IF(ISERROR(VLOOKUP($B146,'DTOC backsheet'!$D$188:$U$364,H$11,0)),"",VLOOKUP($B146,'DTOC backsheet'!$D$188:$U$364, H$11,0))</f>
        <v/>
      </c>
      <c r="I146" s="473" t="str">
        <f ca="1">IF(ISERROR(VLOOKUP($B146,'DTOC backsheet'!$D$188:$U$364,I$11,0)),"",VLOOKUP($B146,'DTOC backsheet'!$D$188:$U$364, I$11,0))</f>
        <v/>
      </c>
      <c r="J146" s="473" t="str">
        <f ca="1">IF(ISERROR(VLOOKUP($B146,'DTOC backsheet'!$D$188:$U$364,J$11,0)),"",VLOOKUP($B146,'DTOC backsheet'!$D$188:$U$364, J$11,0))</f>
        <v/>
      </c>
      <c r="K146" s="474" t="str">
        <f ca="1">IF(ISERROR(VLOOKUP($B146,'DTOC backsheet'!$D$188:$U$364,K$11,0)),"",VLOOKUP($B146,'DTOC backsheet'!$D$188:$U$364, K$11,0))</f>
        <v/>
      </c>
      <c r="L146" s="619" t="str">
        <f ca="1">IF(ISERROR(VLOOKUP($B146,'DTOC backsheet'!$D$5:$U$181,L$11,0)),"",VLOOKUP($B146,'DTOC backsheet'!$D$5:$U$181, L$11,0))</f>
        <v/>
      </c>
      <c r="M146" s="619" t="str">
        <f ca="1">IF(ISERROR(VLOOKUP($B146,'DTOC backsheet'!$D$5:$U$181,M$11,0)),"",VLOOKUP($B146,'DTOC backsheet'!$D$5:$U$181, M$11,0))</f>
        <v/>
      </c>
      <c r="N146" s="473" t="str">
        <f ca="1">IF(ISERROR(VLOOKUP($B146,'DTOC backsheet'!$D$5:$U$181,N$11,0)),"",VLOOKUP($B146,'DTOC backsheet'!$D$5:$U$181, N$11,0))</f>
        <v/>
      </c>
      <c r="O146" s="620" t="str">
        <f ca="1">IF(ISERROR(VLOOKUP($B146,'DTOC backsheet'!$D$5:$U$181,O$11,0)),"",VLOOKUP($B146,'DTOC backsheet'!$D$5:$U$181, O$11,0))</f>
        <v/>
      </c>
    </row>
    <row r="147" spans="1:15">
      <c r="A147" s="3">
        <v>132</v>
      </c>
      <c r="B147" s="201" t="str">
        <f t="shared" ca="1" si="1"/>
        <v/>
      </c>
      <c r="C147" s="202" t="str">
        <f ca="1">IFERROR(VLOOKUP($B147,'Org list'!$J$9:$K$637,2,0), "")</f>
        <v/>
      </c>
      <c r="D147" s="472" t="str">
        <f ca="1">IF(ISERROR(VLOOKUP($B147,'DTOC backsheet'!$D$5:$U$181,D$11,0)),"",VLOOKUP($B147,'DTOC backsheet'!$D$5:$U$181, D$11,0))</f>
        <v/>
      </c>
      <c r="E147" s="473" t="str">
        <f ca="1">IF(ISERROR(VLOOKUP($B147,'DTOC backsheet'!$D$5:$U$181,E$11,0)),"",VLOOKUP($B147,'DTOC backsheet'!$D$5:$U$181, E$11,0))</f>
        <v/>
      </c>
      <c r="F147" s="473" t="str">
        <f ca="1">IF(ISERROR(VLOOKUP($B147,'DTOC backsheet'!$D$5:$U$181,F$11,0)),"",VLOOKUP($B147,'DTOC backsheet'!$D$5:$U$181, F$11,0))</f>
        <v/>
      </c>
      <c r="G147" s="474" t="str">
        <f ca="1">IF(ISERROR(VLOOKUP($B147,'DTOC backsheet'!$D$5:$U$181,G$11,0)),"",VLOOKUP($B147,'DTOC backsheet'!$D$5:$U$181, G$11,0))</f>
        <v/>
      </c>
      <c r="H147" s="619" t="str">
        <f ca="1">IF(ISERROR(VLOOKUP($B147,'DTOC backsheet'!$D$188:$U$364,H$11,0)),"",VLOOKUP($B147,'DTOC backsheet'!$D$188:$U$364, H$11,0))</f>
        <v/>
      </c>
      <c r="I147" s="473" t="str">
        <f ca="1">IF(ISERROR(VLOOKUP($B147,'DTOC backsheet'!$D$188:$U$364,I$11,0)),"",VLOOKUP($B147,'DTOC backsheet'!$D$188:$U$364, I$11,0))</f>
        <v/>
      </c>
      <c r="J147" s="473" t="str">
        <f ca="1">IF(ISERROR(VLOOKUP($B147,'DTOC backsheet'!$D$188:$U$364,J$11,0)),"",VLOOKUP($B147,'DTOC backsheet'!$D$188:$U$364, J$11,0))</f>
        <v/>
      </c>
      <c r="K147" s="474" t="str">
        <f ca="1">IF(ISERROR(VLOOKUP($B147,'DTOC backsheet'!$D$188:$U$364,K$11,0)),"",VLOOKUP($B147,'DTOC backsheet'!$D$188:$U$364, K$11,0))</f>
        <v/>
      </c>
      <c r="L147" s="619" t="str">
        <f ca="1">IF(ISERROR(VLOOKUP($B147,'DTOC backsheet'!$D$5:$U$181,L$11,0)),"",VLOOKUP($B147,'DTOC backsheet'!$D$5:$U$181, L$11,0))</f>
        <v/>
      </c>
      <c r="M147" s="619" t="str">
        <f ca="1">IF(ISERROR(VLOOKUP($B147,'DTOC backsheet'!$D$5:$U$181,M$11,0)),"",VLOOKUP($B147,'DTOC backsheet'!$D$5:$U$181, M$11,0))</f>
        <v/>
      </c>
      <c r="N147" s="473" t="str">
        <f ca="1">IF(ISERROR(VLOOKUP($B147,'DTOC backsheet'!$D$5:$U$181,N$11,0)),"",VLOOKUP($B147,'DTOC backsheet'!$D$5:$U$181, N$11,0))</f>
        <v/>
      </c>
      <c r="O147" s="620" t="str">
        <f ca="1">IF(ISERROR(VLOOKUP($B147,'DTOC backsheet'!$D$5:$U$181,O$11,0)),"",VLOOKUP($B147,'DTOC backsheet'!$D$5:$U$181, O$11,0))</f>
        <v/>
      </c>
    </row>
    <row r="148" spans="1:15">
      <c r="A148" s="3">
        <v>133</v>
      </c>
      <c r="B148" s="201" t="str">
        <f t="shared" ca="1" si="1"/>
        <v/>
      </c>
      <c r="C148" s="202" t="str">
        <f ca="1">IFERROR(VLOOKUP($B148,'Org list'!$J$9:$K$637,2,0), "")</f>
        <v/>
      </c>
      <c r="D148" s="472" t="str">
        <f ca="1">IF(ISERROR(VLOOKUP($B148,'DTOC backsheet'!$D$5:$U$181,D$11,0)),"",VLOOKUP($B148,'DTOC backsheet'!$D$5:$U$181, D$11,0))</f>
        <v/>
      </c>
      <c r="E148" s="473" t="str">
        <f ca="1">IF(ISERROR(VLOOKUP($B148,'DTOC backsheet'!$D$5:$U$181,E$11,0)),"",VLOOKUP($B148,'DTOC backsheet'!$D$5:$U$181, E$11,0))</f>
        <v/>
      </c>
      <c r="F148" s="473" t="str">
        <f ca="1">IF(ISERROR(VLOOKUP($B148,'DTOC backsheet'!$D$5:$U$181,F$11,0)),"",VLOOKUP($B148,'DTOC backsheet'!$D$5:$U$181, F$11,0))</f>
        <v/>
      </c>
      <c r="G148" s="474" t="str">
        <f ca="1">IF(ISERROR(VLOOKUP($B148,'DTOC backsheet'!$D$5:$U$181,G$11,0)),"",VLOOKUP($B148,'DTOC backsheet'!$D$5:$U$181, G$11,0))</f>
        <v/>
      </c>
      <c r="H148" s="619" t="str">
        <f ca="1">IF(ISERROR(VLOOKUP($B148,'DTOC backsheet'!$D$188:$U$364,H$11,0)),"",VLOOKUP($B148,'DTOC backsheet'!$D$188:$U$364, H$11,0))</f>
        <v/>
      </c>
      <c r="I148" s="473" t="str">
        <f ca="1">IF(ISERROR(VLOOKUP($B148,'DTOC backsheet'!$D$188:$U$364,I$11,0)),"",VLOOKUP($B148,'DTOC backsheet'!$D$188:$U$364, I$11,0))</f>
        <v/>
      </c>
      <c r="J148" s="473" t="str">
        <f ca="1">IF(ISERROR(VLOOKUP($B148,'DTOC backsheet'!$D$188:$U$364,J$11,0)),"",VLOOKUP($B148,'DTOC backsheet'!$D$188:$U$364, J$11,0))</f>
        <v/>
      </c>
      <c r="K148" s="474" t="str">
        <f ca="1">IF(ISERROR(VLOOKUP($B148,'DTOC backsheet'!$D$188:$U$364,K$11,0)),"",VLOOKUP($B148,'DTOC backsheet'!$D$188:$U$364, K$11,0))</f>
        <v/>
      </c>
      <c r="L148" s="619" t="str">
        <f ca="1">IF(ISERROR(VLOOKUP($B148,'DTOC backsheet'!$D$5:$U$181,L$11,0)),"",VLOOKUP($B148,'DTOC backsheet'!$D$5:$U$181, L$11,0))</f>
        <v/>
      </c>
      <c r="M148" s="619" t="str">
        <f ca="1">IF(ISERROR(VLOOKUP($B148,'DTOC backsheet'!$D$5:$U$181,M$11,0)),"",VLOOKUP($B148,'DTOC backsheet'!$D$5:$U$181, M$11,0))</f>
        <v/>
      </c>
      <c r="N148" s="473" t="str">
        <f ca="1">IF(ISERROR(VLOOKUP($B148,'DTOC backsheet'!$D$5:$U$181,N$11,0)),"",VLOOKUP($B148,'DTOC backsheet'!$D$5:$U$181, N$11,0))</f>
        <v/>
      </c>
      <c r="O148" s="620" t="str">
        <f ca="1">IF(ISERROR(VLOOKUP($B148,'DTOC backsheet'!$D$5:$U$181,O$11,0)),"",VLOOKUP($B148,'DTOC backsheet'!$D$5:$U$181, O$11,0))</f>
        <v/>
      </c>
    </row>
    <row r="149" spans="1:15">
      <c r="A149" s="3">
        <v>134</v>
      </c>
      <c r="B149" s="201" t="str">
        <f t="shared" ca="1" si="1"/>
        <v/>
      </c>
      <c r="C149" s="202" t="str">
        <f ca="1">IFERROR(VLOOKUP($B149,'Org list'!$J$9:$K$637,2,0), "")</f>
        <v/>
      </c>
      <c r="D149" s="472" t="str">
        <f ca="1">IF(ISERROR(VLOOKUP($B149,'DTOC backsheet'!$D$5:$U$181,D$11,0)),"",VLOOKUP($B149,'DTOC backsheet'!$D$5:$U$181, D$11,0))</f>
        <v/>
      </c>
      <c r="E149" s="473" t="str">
        <f ca="1">IF(ISERROR(VLOOKUP($B149,'DTOC backsheet'!$D$5:$U$181,E$11,0)),"",VLOOKUP($B149,'DTOC backsheet'!$D$5:$U$181, E$11,0))</f>
        <v/>
      </c>
      <c r="F149" s="473" t="str">
        <f ca="1">IF(ISERROR(VLOOKUP($B149,'DTOC backsheet'!$D$5:$U$181,F$11,0)),"",VLOOKUP($B149,'DTOC backsheet'!$D$5:$U$181, F$11,0))</f>
        <v/>
      </c>
      <c r="G149" s="474" t="str">
        <f ca="1">IF(ISERROR(VLOOKUP($B149,'DTOC backsheet'!$D$5:$U$181,G$11,0)),"",VLOOKUP($B149,'DTOC backsheet'!$D$5:$U$181, G$11,0))</f>
        <v/>
      </c>
      <c r="H149" s="619" t="str">
        <f ca="1">IF(ISERROR(VLOOKUP($B149,'DTOC backsheet'!$D$188:$U$364,H$11,0)),"",VLOOKUP($B149,'DTOC backsheet'!$D$188:$U$364, H$11,0))</f>
        <v/>
      </c>
      <c r="I149" s="473" t="str">
        <f ca="1">IF(ISERROR(VLOOKUP($B149,'DTOC backsheet'!$D$188:$U$364,I$11,0)),"",VLOOKUP($B149,'DTOC backsheet'!$D$188:$U$364, I$11,0))</f>
        <v/>
      </c>
      <c r="J149" s="473" t="str">
        <f ca="1">IF(ISERROR(VLOOKUP($B149,'DTOC backsheet'!$D$188:$U$364,J$11,0)),"",VLOOKUP($B149,'DTOC backsheet'!$D$188:$U$364, J$11,0))</f>
        <v/>
      </c>
      <c r="K149" s="474" t="str">
        <f ca="1">IF(ISERROR(VLOOKUP($B149,'DTOC backsheet'!$D$188:$U$364,K$11,0)),"",VLOOKUP($B149,'DTOC backsheet'!$D$188:$U$364, K$11,0))</f>
        <v/>
      </c>
      <c r="L149" s="619" t="str">
        <f ca="1">IF(ISERROR(VLOOKUP($B149,'DTOC backsheet'!$D$5:$U$181,L$11,0)),"",VLOOKUP($B149,'DTOC backsheet'!$D$5:$U$181, L$11,0))</f>
        <v/>
      </c>
      <c r="M149" s="619" t="str">
        <f ca="1">IF(ISERROR(VLOOKUP($B149,'DTOC backsheet'!$D$5:$U$181,M$11,0)),"",VLOOKUP($B149,'DTOC backsheet'!$D$5:$U$181, M$11,0))</f>
        <v/>
      </c>
      <c r="N149" s="473" t="str">
        <f ca="1">IF(ISERROR(VLOOKUP($B149,'DTOC backsheet'!$D$5:$U$181,N$11,0)),"",VLOOKUP($B149,'DTOC backsheet'!$D$5:$U$181, N$11,0))</f>
        <v/>
      </c>
      <c r="O149" s="620" t="str">
        <f ca="1">IF(ISERROR(VLOOKUP($B149,'DTOC backsheet'!$D$5:$U$181,O$11,0)),"",VLOOKUP($B149,'DTOC backsheet'!$D$5:$U$181, O$11,0))</f>
        <v/>
      </c>
    </row>
    <row r="150" spans="1:15">
      <c r="A150" s="3">
        <v>135</v>
      </c>
      <c r="B150" s="201" t="str">
        <f t="shared" ca="1" si="1"/>
        <v/>
      </c>
      <c r="C150" s="202" t="str">
        <f ca="1">IFERROR(VLOOKUP($B150,'Org list'!$J$9:$K$637,2,0), "")</f>
        <v/>
      </c>
      <c r="D150" s="472" t="str">
        <f ca="1">IF(ISERROR(VLOOKUP($B150,'DTOC backsheet'!$D$5:$U$181,D$11,0)),"",VLOOKUP($B150,'DTOC backsheet'!$D$5:$U$181, D$11,0))</f>
        <v/>
      </c>
      <c r="E150" s="473" t="str">
        <f ca="1">IF(ISERROR(VLOOKUP($B150,'DTOC backsheet'!$D$5:$U$181,E$11,0)),"",VLOOKUP($B150,'DTOC backsheet'!$D$5:$U$181, E$11,0))</f>
        <v/>
      </c>
      <c r="F150" s="473" t="str">
        <f ca="1">IF(ISERROR(VLOOKUP($B150,'DTOC backsheet'!$D$5:$U$181,F$11,0)),"",VLOOKUP($B150,'DTOC backsheet'!$D$5:$U$181, F$11,0))</f>
        <v/>
      </c>
      <c r="G150" s="474" t="str">
        <f ca="1">IF(ISERROR(VLOOKUP($B150,'DTOC backsheet'!$D$5:$U$181,G$11,0)),"",VLOOKUP($B150,'DTOC backsheet'!$D$5:$U$181, G$11,0))</f>
        <v/>
      </c>
      <c r="H150" s="619" t="str">
        <f ca="1">IF(ISERROR(VLOOKUP($B150,'DTOC backsheet'!$D$188:$U$364,H$11,0)),"",VLOOKUP($B150,'DTOC backsheet'!$D$188:$U$364, H$11,0))</f>
        <v/>
      </c>
      <c r="I150" s="473" t="str">
        <f ca="1">IF(ISERROR(VLOOKUP($B150,'DTOC backsheet'!$D$188:$U$364,I$11,0)),"",VLOOKUP($B150,'DTOC backsheet'!$D$188:$U$364, I$11,0))</f>
        <v/>
      </c>
      <c r="J150" s="473" t="str">
        <f ca="1">IF(ISERROR(VLOOKUP($B150,'DTOC backsheet'!$D$188:$U$364,J$11,0)),"",VLOOKUP($B150,'DTOC backsheet'!$D$188:$U$364, J$11,0))</f>
        <v/>
      </c>
      <c r="K150" s="474" t="str">
        <f ca="1">IF(ISERROR(VLOOKUP($B150,'DTOC backsheet'!$D$188:$U$364,K$11,0)),"",VLOOKUP($B150,'DTOC backsheet'!$D$188:$U$364, K$11,0))</f>
        <v/>
      </c>
      <c r="L150" s="619" t="str">
        <f ca="1">IF(ISERROR(VLOOKUP($B150,'DTOC backsheet'!$D$5:$U$181,L$11,0)),"",VLOOKUP($B150,'DTOC backsheet'!$D$5:$U$181, L$11,0))</f>
        <v/>
      </c>
      <c r="M150" s="619" t="str">
        <f ca="1">IF(ISERROR(VLOOKUP($B150,'DTOC backsheet'!$D$5:$U$181,M$11,0)),"",VLOOKUP($B150,'DTOC backsheet'!$D$5:$U$181, M$11,0))</f>
        <v/>
      </c>
      <c r="N150" s="473" t="str">
        <f ca="1">IF(ISERROR(VLOOKUP($B150,'DTOC backsheet'!$D$5:$U$181,N$11,0)),"",VLOOKUP($B150,'DTOC backsheet'!$D$5:$U$181, N$11,0))</f>
        <v/>
      </c>
      <c r="O150" s="620" t="str">
        <f ca="1">IF(ISERROR(VLOOKUP($B150,'DTOC backsheet'!$D$5:$U$181,O$11,0)),"",VLOOKUP($B150,'DTOC backsheet'!$D$5:$U$181, O$11,0))</f>
        <v/>
      </c>
    </row>
    <row r="151" spans="1:15">
      <c r="A151" s="3">
        <v>136</v>
      </c>
      <c r="B151" s="201" t="str">
        <f t="shared" ca="1" si="1"/>
        <v/>
      </c>
      <c r="C151" s="202" t="str">
        <f ca="1">IFERROR(VLOOKUP($B151,'Org list'!$J$9:$K$637,2,0), "")</f>
        <v/>
      </c>
      <c r="D151" s="472" t="str">
        <f ca="1">IF(ISERROR(VLOOKUP($B151,'DTOC backsheet'!$D$5:$U$181,D$11,0)),"",VLOOKUP($B151,'DTOC backsheet'!$D$5:$U$181, D$11,0))</f>
        <v/>
      </c>
      <c r="E151" s="473" t="str">
        <f ca="1">IF(ISERROR(VLOOKUP($B151,'DTOC backsheet'!$D$5:$U$181,E$11,0)),"",VLOOKUP($B151,'DTOC backsheet'!$D$5:$U$181, E$11,0))</f>
        <v/>
      </c>
      <c r="F151" s="473" t="str">
        <f ca="1">IF(ISERROR(VLOOKUP($B151,'DTOC backsheet'!$D$5:$U$181,F$11,0)),"",VLOOKUP($B151,'DTOC backsheet'!$D$5:$U$181, F$11,0))</f>
        <v/>
      </c>
      <c r="G151" s="474" t="str">
        <f ca="1">IF(ISERROR(VLOOKUP($B151,'DTOC backsheet'!$D$5:$U$181,G$11,0)),"",VLOOKUP($B151,'DTOC backsheet'!$D$5:$U$181, G$11,0))</f>
        <v/>
      </c>
      <c r="H151" s="619" t="str">
        <f ca="1">IF(ISERROR(VLOOKUP($B151,'DTOC backsheet'!$D$188:$U$364,H$11,0)),"",VLOOKUP($B151,'DTOC backsheet'!$D$188:$U$364, H$11,0))</f>
        <v/>
      </c>
      <c r="I151" s="473" t="str">
        <f ca="1">IF(ISERROR(VLOOKUP($B151,'DTOC backsheet'!$D$188:$U$364,I$11,0)),"",VLOOKUP($B151,'DTOC backsheet'!$D$188:$U$364, I$11,0))</f>
        <v/>
      </c>
      <c r="J151" s="473" t="str">
        <f ca="1">IF(ISERROR(VLOOKUP($B151,'DTOC backsheet'!$D$188:$U$364,J$11,0)),"",VLOOKUP($B151,'DTOC backsheet'!$D$188:$U$364, J$11,0))</f>
        <v/>
      </c>
      <c r="K151" s="474" t="str">
        <f ca="1">IF(ISERROR(VLOOKUP($B151,'DTOC backsheet'!$D$188:$U$364,K$11,0)),"",VLOOKUP($B151,'DTOC backsheet'!$D$188:$U$364, K$11,0))</f>
        <v/>
      </c>
      <c r="L151" s="619" t="str">
        <f ca="1">IF(ISERROR(VLOOKUP($B151,'DTOC backsheet'!$D$5:$U$181,L$11,0)),"",VLOOKUP($B151,'DTOC backsheet'!$D$5:$U$181, L$11,0))</f>
        <v/>
      </c>
      <c r="M151" s="619" t="str">
        <f ca="1">IF(ISERROR(VLOOKUP($B151,'DTOC backsheet'!$D$5:$U$181,M$11,0)),"",VLOOKUP($B151,'DTOC backsheet'!$D$5:$U$181, M$11,0))</f>
        <v/>
      </c>
      <c r="N151" s="473" t="str">
        <f ca="1">IF(ISERROR(VLOOKUP($B151,'DTOC backsheet'!$D$5:$U$181,N$11,0)),"",VLOOKUP($B151,'DTOC backsheet'!$D$5:$U$181, N$11,0))</f>
        <v/>
      </c>
      <c r="O151" s="620" t="str">
        <f ca="1">IF(ISERROR(VLOOKUP($B151,'DTOC backsheet'!$D$5:$U$181,O$11,0)),"",VLOOKUP($B151,'DTOC backsheet'!$D$5:$U$181, O$11,0))</f>
        <v/>
      </c>
    </row>
    <row r="152" spans="1:15">
      <c r="A152" s="3">
        <v>137</v>
      </c>
      <c r="B152" s="201" t="str">
        <f t="shared" ca="1" si="1"/>
        <v/>
      </c>
      <c r="C152" s="202" t="str">
        <f ca="1">IFERROR(VLOOKUP($B152,'Org list'!$J$9:$K$637,2,0), "")</f>
        <v/>
      </c>
      <c r="D152" s="472" t="str">
        <f ca="1">IF(ISERROR(VLOOKUP($B152,'DTOC backsheet'!$D$5:$U$181,D$11,0)),"",VLOOKUP($B152,'DTOC backsheet'!$D$5:$U$181, D$11,0))</f>
        <v/>
      </c>
      <c r="E152" s="473" t="str">
        <f ca="1">IF(ISERROR(VLOOKUP($B152,'DTOC backsheet'!$D$5:$U$181,E$11,0)),"",VLOOKUP($B152,'DTOC backsheet'!$D$5:$U$181, E$11,0))</f>
        <v/>
      </c>
      <c r="F152" s="473" t="str">
        <f ca="1">IF(ISERROR(VLOOKUP($B152,'DTOC backsheet'!$D$5:$U$181,F$11,0)),"",VLOOKUP($B152,'DTOC backsheet'!$D$5:$U$181, F$11,0))</f>
        <v/>
      </c>
      <c r="G152" s="474" t="str">
        <f ca="1">IF(ISERROR(VLOOKUP($B152,'DTOC backsheet'!$D$5:$U$181,G$11,0)),"",VLOOKUP($B152,'DTOC backsheet'!$D$5:$U$181, G$11,0))</f>
        <v/>
      </c>
      <c r="H152" s="619" t="str">
        <f ca="1">IF(ISERROR(VLOOKUP($B152,'DTOC backsheet'!$D$188:$U$364,H$11,0)),"",VLOOKUP($B152,'DTOC backsheet'!$D$188:$U$364, H$11,0))</f>
        <v/>
      </c>
      <c r="I152" s="473" t="str">
        <f ca="1">IF(ISERROR(VLOOKUP($B152,'DTOC backsheet'!$D$188:$U$364,I$11,0)),"",VLOOKUP($B152,'DTOC backsheet'!$D$188:$U$364, I$11,0))</f>
        <v/>
      </c>
      <c r="J152" s="473" t="str">
        <f ca="1">IF(ISERROR(VLOOKUP($B152,'DTOC backsheet'!$D$188:$U$364,J$11,0)),"",VLOOKUP($B152,'DTOC backsheet'!$D$188:$U$364, J$11,0))</f>
        <v/>
      </c>
      <c r="K152" s="474" t="str">
        <f ca="1">IF(ISERROR(VLOOKUP($B152,'DTOC backsheet'!$D$188:$U$364,K$11,0)),"",VLOOKUP($B152,'DTOC backsheet'!$D$188:$U$364, K$11,0))</f>
        <v/>
      </c>
      <c r="L152" s="619" t="str">
        <f ca="1">IF(ISERROR(VLOOKUP($B152,'DTOC backsheet'!$D$5:$U$181,L$11,0)),"",VLOOKUP($B152,'DTOC backsheet'!$D$5:$U$181, L$11,0))</f>
        <v/>
      </c>
      <c r="M152" s="619" t="str">
        <f ca="1">IF(ISERROR(VLOOKUP($B152,'DTOC backsheet'!$D$5:$U$181,M$11,0)),"",VLOOKUP($B152,'DTOC backsheet'!$D$5:$U$181, M$11,0))</f>
        <v/>
      </c>
      <c r="N152" s="473" t="str">
        <f ca="1">IF(ISERROR(VLOOKUP($B152,'DTOC backsheet'!$D$5:$U$181,N$11,0)),"",VLOOKUP($B152,'DTOC backsheet'!$D$5:$U$181, N$11,0))</f>
        <v/>
      </c>
      <c r="O152" s="620" t="str">
        <f ca="1">IF(ISERROR(VLOOKUP($B152,'DTOC backsheet'!$D$5:$U$181,O$11,0)),"",VLOOKUP($B152,'DTOC backsheet'!$D$5:$U$181, O$11,0))</f>
        <v/>
      </c>
    </row>
    <row r="153" spans="1:15">
      <c r="A153" s="3">
        <v>138</v>
      </c>
      <c r="B153" s="201" t="str">
        <f t="shared" ca="1" si="1"/>
        <v/>
      </c>
      <c r="C153" s="202" t="str">
        <f ca="1">IFERROR(VLOOKUP($B153,'Org list'!$J$9:$K$637,2,0), "")</f>
        <v/>
      </c>
      <c r="D153" s="472" t="str">
        <f ca="1">IF(ISERROR(VLOOKUP($B153,'DTOC backsheet'!$D$5:$U$181,D$11,0)),"",VLOOKUP($B153,'DTOC backsheet'!$D$5:$U$181, D$11,0))</f>
        <v/>
      </c>
      <c r="E153" s="473" t="str">
        <f ca="1">IF(ISERROR(VLOOKUP($B153,'DTOC backsheet'!$D$5:$U$181,E$11,0)),"",VLOOKUP($B153,'DTOC backsheet'!$D$5:$U$181, E$11,0))</f>
        <v/>
      </c>
      <c r="F153" s="473" t="str">
        <f ca="1">IF(ISERROR(VLOOKUP($B153,'DTOC backsheet'!$D$5:$U$181,F$11,0)),"",VLOOKUP($B153,'DTOC backsheet'!$D$5:$U$181, F$11,0))</f>
        <v/>
      </c>
      <c r="G153" s="474" t="str">
        <f ca="1">IF(ISERROR(VLOOKUP($B153,'DTOC backsheet'!$D$5:$U$181,G$11,0)),"",VLOOKUP($B153,'DTOC backsheet'!$D$5:$U$181, G$11,0))</f>
        <v/>
      </c>
      <c r="H153" s="619" t="str">
        <f ca="1">IF(ISERROR(VLOOKUP($B153,'DTOC backsheet'!$D$188:$U$364,H$11,0)),"",VLOOKUP($B153,'DTOC backsheet'!$D$188:$U$364, H$11,0))</f>
        <v/>
      </c>
      <c r="I153" s="473" t="str">
        <f ca="1">IF(ISERROR(VLOOKUP($B153,'DTOC backsheet'!$D$188:$U$364,I$11,0)),"",VLOOKUP($B153,'DTOC backsheet'!$D$188:$U$364, I$11,0))</f>
        <v/>
      </c>
      <c r="J153" s="473" t="str">
        <f ca="1">IF(ISERROR(VLOOKUP($B153,'DTOC backsheet'!$D$188:$U$364,J$11,0)),"",VLOOKUP($B153,'DTOC backsheet'!$D$188:$U$364, J$11,0))</f>
        <v/>
      </c>
      <c r="K153" s="474" t="str">
        <f ca="1">IF(ISERROR(VLOOKUP($B153,'DTOC backsheet'!$D$188:$U$364,K$11,0)),"",VLOOKUP($B153,'DTOC backsheet'!$D$188:$U$364, K$11,0))</f>
        <v/>
      </c>
      <c r="L153" s="619" t="str">
        <f ca="1">IF(ISERROR(VLOOKUP($B153,'DTOC backsheet'!$D$5:$U$181,L$11,0)),"",VLOOKUP($B153,'DTOC backsheet'!$D$5:$U$181, L$11,0))</f>
        <v/>
      </c>
      <c r="M153" s="619" t="str">
        <f ca="1">IF(ISERROR(VLOOKUP($B153,'DTOC backsheet'!$D$5:$U$181,M$11,0)),"",VLOOKUP($B153,'DTOC backsheet'!$D$5:$U$181, M$11,0))</f>
        <v/>
      </c>
      <c r="N153" s="473" t="str">
        <f ca="1">IF(ISERROR(VLOOKUP($B153,'DTOC backsheet'!$D$5:$U$181,N$11,0)),"",VLOOKUP($B153,'DTOC backsheet'!$D$5:$U$181, N$11,0))</f>
        <v/>
      </c>
      <c r="O153" s="620" t="str">
        <f ca="1">IF(ISERROR(VLOOKUP($B153,'DTOC backsheet'!$D$5:$U$181,O$11,0)),"",VLOOKUP($B153,'DTOC backsheet'!$D$5:$U$181, O$11,0))</f>
        <v/>
      </c>
    </row>
    <row r="154" spans="1:15">
      <c r="A154" s="3">
        <v>139</v>
      </c>
      <c r="B154" s="201" t="str">
        <f t="shared" ca="1" si="1"/>
        <v/>
      </c>
      <c r="C154" s="202" t="str">
        <f ca="1">IFERROR(VLOOKUP($B154,'Org list'!$J$9:$K$637,2,0), "")</f>
        <v/>
      </c>
      <c r="D154" s="472" t="str">
        <f ca="1">IF(ISERROR(VLOOKUP($B154,'DTOC backsheet'!$D$5:$U$181,D$11,0)),"",VLOOKUP($B154,'DTOC backsheet'!$D$5:$U$181, D$11,0))</f>
        <v/>
      </c>
      <c r="E154" s="473" t="str">
        <f ca="1">IF(ISERROR(VLOOKUP($B154,'DTOC backsheet'!$D$5:$U$181,E$11,0)),"",VLOOKUP($B154,'DTOC backsheet'!$D$5:$U$181, E$11,0))</f>
        <v/>
      </c>
      <c r="F154" s="473" t="str">
        <f ca="1">IF(ISERROR(VLOOKUP($B154,'DTOC backsheet'!$D$5:$U$181,F$11,0)),"",VLOOKUP($B154,'DTOC backsheet'!$D$5:$U$181, F$11,0))</f>
        <v/>
      </c>
      <c r="G154" s="474" t="str">
        <f ca="1">IF(ISERROR(VLOOKUP($B154,'DTOC backsheet'!$D$5:$U$181,G$11,0)),"",VLOOKUP($B154,'DTOC backsheet'!$D$5:$U$181, G$11,0))</f>
        <v/>
      </c>
      <c r="H154" s="619" t="str">
        <f ca="1">IF(ISERROR(VLOOKUP($B154,'DTOC backsheet'!$D$188:$U$364,H$11,0)),"",VLOOKUP($B154,'DTOC backsheet'!$D$188:$U$364, H$11,0))</f>
        <v/>
      </c>
      <c r="I154" s="473" t="str">
        <f ca="1">IF(ISERROR(VLOOKUP($B154,'DTOC backsheet'!$D$188:$U$364,I$11,0)),"",VLOOKUP($B154,'DTOC backsheet'!$D$188:$U$364, I$11,0))</f>
        <v/>
      </c>
      <c r="J154" s="473" t="str">
        <f ca="1">IF(ISERROR(VLOOKUP($B154,'DTOC backsheet'!$D$188:$U$364,J$11,0)),"",VLOOKUP($B154,'DTOC backsheet'!$D$188:$U$364, J$11,0))</f>
        <v/>
      </c>
      <c r="K154" s="474" t="str">
        <f ca="1">IF(ISERROR(VLOOKUP($B154,'DTOC backsheet'!$D$188:$U$364,K$11,0)),"",VLOOKUP($B154,'DTOC backsheet'!$D$188:$U$364, K$11,0))</f>
        <v/>
      </c>
      <c r="L154" s="619" t="str">
        <f ca="1">IF(ISERROR(VLOOKUP($B154,'DTOC backsheet'!$D$5:$U$181,L$11,0)),"",VLOOKUP($B154,'DTOC backsheet'!$D$5:$U$181, L$11,0))</f>
        <v/>
      </c>
      <c r="M154" s="619" t="str">
        <f ca="1">IF(ISERROR(VLOOKUP($B154,'DTOC backsheet'!$D$5:$U$181,M$11,0)),"",VLOOKUP($B154,'DTOC backsheet'!$D$5:$U$181, M$11,0))</f>
        <v/>
      </c>
      <c r="N154" s="473" t="str">
        <f ca="1">IF(ISERROR(VLOOKUP($B154,'DTOC backsheet'!$D$5:$U$181,N$11,0)),"",VLOOKUP($B154,'DTOC backsheet'!$D$5:$U$181, N$11,0))</f>
        <v/>
      </c>
      <c r="O154" s="620" t="str">
        <f ca="1">IF(ISERROR(VLOOKUP($B154,'DTOC backsheet'!$D$5:$U$181,O$11,0)),"",VLOOKUP($B154,'DTOC backsheet'!$D$5:$U$181, O$11,0))</f>
        <v/>
      </c>
    </row>
    <row r="155" spans="1:15">
      <c r="A155" s="3">
        <v>140</v>
      </c>
      <c r="B155" s="201" t="str">
        <f t="shared" ca="1" si="1"/>
        <v/>
      </c>
      <c r="C155" s="202" t="str">
        <f ca="1">IFERROR(VLOOKUP($B155,'Org list'!$J$9:$K$637,2,0), "")</f>
        <v/>
      </c>
      <c r="D155" s="472" t="str">
        <f ca="1">IF(ISERROR(VLOOKUP($B155,'DTOC backsheet'!$D$5:$U$181,D$11,0)),"",VLOOKUP($B155,'DTOC backsheet'!$D$5:$U$181, D$11,0))</f>
        <v/>
      </c>
      <c r="E155" s="473" t="str">
        <f ca="1">IF(ISERROR(VLOOKUP($B155,'DTOC backsheet'!$D$5:$U$181,E$11,0)),"",VLOOKUP($B155,'DTOC backsheet'!$D$5:$U$181, E$11,0))</f>
        <v/>
      </c>
      <c r="F155" s="473" t="str">
        <f ca="1">IF(ISERROR(VLOOKUP($B155,'DTOC backsheet'!$D$5:$U$181,F$11,0)),"",VLOOKUP($B155,'DTOC backsheet'!$D$5:$U$181, F$11,0))</f>
        <v/>
      </c>
      <c r="G155" s="474" t="str">
        <f ca="1">IF(ISERROR(VLOOKUP($B155,'DTOC backsheet'!$D$5:$U$181,G$11,0)),"",VLOOKUP($B155,'DTOC backsheet'!$D$5:$U$181, G$11,0))</f>
        <v/>
      </c>
      <c r="H155" s="619" t="str">
        <f ca="1">IF(ISERROR(VLOOKUP($B155,'DTOC backsheet'!$D$188:$U$364,H$11,0)),"",VLOOKUP($B155,'DTOC backsheet'!$D$188:$U$364, H$11,0))</f>
        <v/>
      </c>
      <c r="I155" s="473" t="str">
        <f ca="1">IF(ISERROR(VLOOKUP($B155,'DTOC backsheet'!$D$188:$U$364,I$11,0)),"",VLOOKUP($B155,'DTOC backsheet'!$D$188:$U$364, I$11,0))</f>
        <v/>
      </c>
      <c r="J155" s="473" t="str">
        <f ca="1">IF(ISERROR(VLOOKUP($B155,'DTOC backsheet'!$D$188:$U$364,J$11,0)),"",VLOOKUP($B155,'DTOC backsheet'!$D$188:$U$364, J$11,0))</f>
        <v/>
      </c>
      <c r="K155" s="474" t="str">
        <f ca="1">IF(ISERROR(VLOOKUP($B155,'DTOC backsheet'!$D$188:$U$364,K$11,0)),"",VLOOKUP($B155,'DTOC backsheet'!$D$188:$U$364, K$11,0))</f>
        <v/>
      </c>
      <c r="L155" s="619" t="str">
        <f ca="1">IF(ISERROR(VLOOKUP($B155,'DTOC backsheet'!$D$5:$U$181,L$11,0)),"",VLOOKUP($B155,'DTOC backsheet'!$D$5:$U$181, L$11,0))</f>
        <v/>
      </c>
      <c r="M155" s="619" t="str">
        <f ca="1">IF(ISERROR(VLOOKUP($B155,'DTOC backsheet'!$D$5:$U$181,M$11,0)),"",VLOOKUP($B155,'DTOC backsheet'!$D$5:$U$181, M$11,0))</f>
        <v/>
      </c>
      <c r="N155" s="473" t="str">
        <f ca="1">IF(ISERROR(VLOOKUP($B155,'DTOC backsheet'!$D$5:$U$181,N$11,0)),"",VLOOKUP($B155,'DTOC backsheet'!$D$5:$U$181, N$11,0))</f>
        <v/>
      </c>
      <c r="O155" s="620" t="str">
        <f ca="1">IF(ISERROR(VLOOKUP($B155,'DTOC backsheet'!$D$5:$U$181,O$11,0)),"",VLOOKUP($B155,'DTOC backsheet'!$D$5:$U$181, O$11,0))</f>
        <v/>
      </c>
    </row>
    <row r="156" spans="1:15">
      <c r="A156" s="3">
        <v>141</v>
      </c>
      <c r="B156" s="201" t="str">
        <f t="shared" ca="1" si="1"/>
        <v/>
      </c>
      <c r="C156" s="202" t="str">
        <f ca="1">IFERROR(VLOOKUP($B156,'Org list'!$J$9:$K$637,2,0), "")</f>
        <v/>
      </c>
      <c r="D156" s="472" t="str">
        <f ca="1">IF(ISERROR(VLOOKUP($B156,'DTOC backsheet'!$D$5:$U$181,D$11,0)),"",VLOOKUP($B156,'DTOC backsheet'!$D$5:$U$181, D$11,0))</f>
        <v/>
      </c>
      <c r="E156" s="473" t="str">
        <f ca="1">IF(ISERROR(VLOOKUP($B156,'DTOC backsheet'!$D$5:$U$181,E$11,0)),"",VLOOKUP($B156,'DTOC backsheet'!$D$5:$U$181, E$11,0))</f>
        <v/>
      </c>
      <c r="F156" s="473" t="str">
        <f ca="1">IF(ISERROR(VLOOKUP($B156,'DTOC backsheet'!$D$5:$U$181,F$11,0)),"",VLOOKUP($B156,'DTOC backsheet'!$D$5:$U$181, F$11,0))</f>
        <v/>
      </c>
      <c r="G156" s="474" t="str">
        <f ca="1">IF(ISERROR(VLOOKUP($B156,'DTOC backsheet'!$D$5:$U$181,G$11,0)),"",VLOOKUP($B156,'DTOC backsheet'!$D$5:$U$181, G$11,0))</f>
        <v/>
      </c>
      <c r="H156" s="619" t="str">
        <f ca="1">IF(ISERROR(VLOOKUP($B156,'DTOC backsheet'!$D$188:$U$364,H$11,0)),"",VLOOKUP($B156,'DTOC backsheet'!$D$188:$U$364, H$11,0))</f>
        <v/>
      </c>
      <c r="I156" s="473" t="str">
        <f ca="1">IF(ISERROR(VLOOKUP($B156,'DTOC backsheet'!$D$188:$U$364,I$11,0)),"",VLOOKUP($B156,'DTOC backsheet'!$D$188:$U$364, I$11,0))</f>
        <v/>
      </c>
      <c r="J156" s="473" t="str">
        <f ca="1">IF(ISERROR(VLOOKUP($B156,'DTOC backsheet'!$D$188:$U$364,J$11,0)),"",VLOOKUP($B156,'DTOC backsheet'!$D$188:$U$364, J$11,0))</f>
        <v/>
      </c>
      <c r="K156" s="474" t="str">
        <f ca="1">IF(ISERROR(VLOOKUP($B156,'DTOC backsheet'!$D$188:$U$364,K$11,0)),"",VLOOKUP($B156,'DTOC backsheet'!$D$188:$U$364, K$11,0))</f>
        <v/>
      </c>
      <c r="L156" s="619" t="str">
        <f ca="1">IF(ISERROR(VLOOKUP($B156,'DTOC backsheet'!$D$5:$U$181,L$11,0)),"",VLOOKUP($B156,'DTOC backsheet'!$D$5:$U$181, L$11,0))</f>
        <v/>
      </c>
      <c r="M156" s="619" t="str">
        <f ca="1">IF(ISERROR(VLOOKUP($B156,'DTOC backsheet'!$D$5:$U$181,M$11,0)),"",VLOOKUP($B156,'DTOC backsheet'!$D$5:$U$181, M$11,0))</f>
        <v/>
      </c>
      <c r="N156" s="473" t="str">
        <f ca="1">IF(ISERROR(VLOOKUP($B156,'DTOC backsheet'!$D$5:$U$181,N$11,0)),"",VLOOKUP($B156,'DTOC backsheet'!$D$5:$U$181, N$11,0))</f>
        <v/>
      </c>
      <c r="O156" s="620" t="str">
        <f ca="1">IF(ISERROR(VLOOKUP($B156,'DTOC backsheet'!$D$5:$U$181,O$11,0)),"",VLOOKUP($B156,'DTOC backsheet'!$D$5:$U$181, O$11,0))</f>
        <v/>
      </c>
    </row>
    <row r="157" spans="1:15">
      <c r="A157" s="3">
        <v>142</v>
      </c>
      <c r="B157" s="201" t="str">
        <f t="shared" ca="1" si="1"/>
        <v/>
      </c>
      <c r="C157" s="202" t="str">
        <f ca="1">IFERROR(VLOOKUP($B157,'Org list'!$J$9:$K$637,2,0), "")</f>
        <v/>
      </c>
      <c r="D157" s="472" t="str">
        <f ca="1">IF(ISERROR(VLOOKUP($B157,'DTOC backsheet'!$D$5:$U$181,D$11,0)),"",VLOOKUP($B157,'DTOC backsheet'!$D$5:$U$181, D$11,0))</f>
        <v/>
      </c>
      <c r="E157" s="473" t="str">
        <f ca="1">IF(ISERROR(VLOOKUP($B157,'DTOC backsheet'!$D$5:$U$181,E$11,0)),"",VLOOKUP($B157,'DTOC backsheet'!$D$5:$U$181, E$11,0))</f>
        <v/>
      </c>
      <c r="F157" s="473" t="str">
        <f ca="1">IF(ISERROR(VLOOKUP($B157,'DTOC backsheet'!$D$5:$U$181,F$11,0)),"",VLOOKUP($B157,'DTOC backsheet'!$D$5:$U$181, F$11,0))</f>
        <v/>
      </c>
      <c r="G157" s="474" t="str">
        <f ca="1">IF(ISERROR(VLOOKUP($B157,'DTOC backsheet'!$D$5:$U$181,G$11,0)),"",VLOOKUP($B157,'DTOC backsheet'!$D$5:$U$181, G$11,0))</f>
        <v/>
      </c>
      <c r="H157" s="619" t="str">
        <f ca="1">IF(ISERROR(VLOOKUP($B157,'DTOC backsheet'!$D$188:$U$364,H$11,0)),"",VLOOKUP($B157,'DTOC backsheet'!$D$188:$U$364, H$11,0))</f>
        <v/>
      </c>
      <c r="I157" s="473" t="str">
        <f ca="1">IF(ISERROR(VLOOKUP($B157,'DTOC backsheet'!$D$188:$U$364,I$11,0)),"",VLOOKUP($B157,'DTOC backsheet'!$D$188:$U$364, I$11,0))</f>
        <v/>
      </c>
      <c r="J157" s="473" t="str">
        <f ca="1">IF(ISERROR(VLOOKUP($B157,'DTOC backsheet'!$D$188:$U$364,J$11,0)),"",VLOOKUP($B157,'DTOC backsheet'!$D$188:$U$364, J$11,0))</f>
        <v/>
      </c>
      <c r="K157" s="474" t="str">
        <f ca="1">IF(ISERROR(VLOOKUP($B157,'DTOC backsheet'!$D$188:$U$364,K$11,0)),"",VLOOKUP($B157,'DTOC backsheet'!$D$188:$U$364, K$11,0))</f>
        <v/>
      </c>
      <c r="L157" s="619" t="str">
        <f ca="1">IF(ISERROR(VLOOKUP($B157,'DTOC backsheet'!$D$5:$U$181,L$11,0)),"",VLOOKUP($B157,'DTOC backsheet'!$D$5:$U$181, L$11,0))</f>
        <v/>
      </c>
      <c r="M157" s="619" t="str">
        <f ca="1">IF(ISERROR(VLOOKUP($B157,'DTOC backsheet'!$D$5:$U$181,M$11,0)),"",VLOOKUP($B157,'DTOC backsheet'!$D$5:$U$181, M$11,0))</f>
        <v/>
      </c>
      <c r="N157" s="473" t="str">
        <f ca="1">IF(ISERROR(VLOOKUP($B157,'DTOC backsheet'!$D$5:$U$181,N$11,0)),"",VLOOKUP($B157,'DTOC backsheet'!$D$5:$U$181, N$11,0))</f>
        <v/>
      </c>
      <c r="O157" s="620" t="str">
        <f ca="1">IF(ISERROR(VLOOKUP($B157,'DTOC backsheet'!$D$5:$U$181,O$11,0)),"",VLOOKUP($B157,'DTOC backsheet'!$D$5:$U$181, O$11,0))</f>
        <v/>
      </c>
    </row>
    <row r="158" spans="1:15">
      <c r="A158" s="3">
        <v>143</v>
      </c>
      <c r="B158" s="201" t="str">
        <f t="shared" ca="1" si="1"/>
        <v/>
      </c>
      <c r="C158" s="202" t="str">
        <f ca="1">IFERROR(VLOOKUP($B158,'Org list'!$J$9:$K$637,2,0), "")</f>
        <v/>
      </c>
      <c r="D158" s="472" t="str">
        <f ca="1">IF(ISERROR(VLOOKUP($B158,'DTOC backsheet'!$D$5:$U$181,D$11,0)),"",VLOOKUP($B158,'DTOC backsheet'!$D$5:$U$181, D$11,0))</f>
        <v/>
      </c>
      <c r="E158" s="473" t="str">
        <f ca="1">IF(ISERROR(VLOOKUP($B158,'DTOC backsheet'!$D$5:$U$181,E$11,0)),"",VLOOKUP($B158,'DTOC backsheet'!$D$5:$U$181, E$11,0))</f>
        <v/>
      </c>
      <c r="F158" s="473" t="str">
        <f ca="1">IF(ISERROR(VLOOKUP($B158,'DTOC backsheet'!$D$5:$U$181,F$11,0)),"",VLOOKUP($B158,'DTOC backsheet'!$D$5:$U$181, F$11,0))</f>
        <v/>
      </c>
      <c r="G158" s="474" t="str">
        <f ca="1">IF(ISERROR(VLOOKUP($B158,'DTOC backsheet'!$D$5:$U$181,G$11,0)),"",VLOOKUP($B158,'DTOC backsheet'!$D$5:$U$181, G$11,0))</f>
        <v/>
      </c>
      <c r="H158" s="619" t="str">
        <f ca="1">IF(ISERROR(VLOOKUP($B158,'DTOC backsheet'!$D$188:$U$364,H$11,0)),"",VLOOKUP($B158,'DTOC backsheet'!$D$188:$U$364, H$11,0))</f>
        <v/>
      </c>
      <c r="I158" s="473" t="str">
        <f ca="1">IF(ISERROR(VLOOKUP($B158,'DTOC backsheet'!$D$188:$U$364,I$11,0)),"",VLOOKUP($B158,'DTOC backsheet'!$D$188:$U$364, I$11,0))</f>
        <v/>
      </c>
      <c r="J158" s="473" t="str">
        <f ca="1">IF(ISERROR(VLOOKUP($B158,'DTOC backsheet'!$D$188:$U$364,J$11,0)),"",VLOOKUP($B158,'DTOC backsheet'!$D$188:$U$364, J$11,0))</f>
        <v/>
      </c>
      <c r="K158" s="474" t="str">
        <f ca="1">IF(ISERROR(VLOOKUP($B158,'DTOC backsheet'!$D$188:$U$364,K$11,0)),"",VLOOKUP($B158,'DTOC backsheet'!$D$188:$U$364, K$11,0))</f>
        <v/>
      </c>
      <c r="L158" s="619" t="str">
        <f ca="1">IF(ISERROR(VLOOKUP($B158,'DTOC backsheet'!$D$5:$U$181,L$11,0)),"",VLOOKUP($B158,'DTOC backsheet'!$D$5:$U$181, L$11,0))</f>
        <v/>
      </c>
      <c r="M158" s="619" t="str">
        <f ca="1">IF(ISERROR(VLOOKUP($B158,'DTOC backsheet'!$D$5:$U$181,M$11,0)),"",VLOOKUP($B158,'DTOC backsheet'!$D$5:$U$181, M$11,0))</f>
        <v/>
      </c>
      <c r="N158" s="473" t="str">
        <f ca="1">IF(ISERROR(VLOOKUP($B158,'DTOC backsheet'!$D$5:$U$181,N$11,0)),"",VLOOKUP($B158,'DTOC backsheet'!$D$5:$U$181, N$11,0))</f>
        <v/>
      </c>
      <c r="O158" s="620" t="str">
        <f ca="1">IF(ISERROR(VLOOKUP($B158,'DTOC backsheet'!$D$5:$U$181,O$11,0)),"",VLOOKUP($B158,'DTOC backsheet'!$D$5:$U$181, O$11,0))</f>
        <v/>
      </c>
    </row>
    <row r="159" spans="1:15">
      <c r="A159" s="3">
        <v>144</v>
      </c>
      <c r="B159" s="201" t="str">
        <f t="shared" ca="1" si="1"/>
        <v/>
      </c>
      <c r="C159" s="202" t="str">
        <f ca="1">IFERROR(VLOOKUP($B159,'Org list'!$J$9:$K$637,2,0), "")</f>
        <v/>
      </c>
      <c r="D159" s="472" t="str">
        <f ca="1">IF(ISERROR(VLOOKUP($B159,'DTOC backsheet'!$D$5:$U$181,D$11,0)),"",VLOOKUP($B159,'DTOC backsheet'!$D$5:$U$181, D$11,0))</f>
        <v/>
      </c>
      <c r="E159" s="473" t="str">
        <f ca="1">IF(ISERROR(VLOOKUP($B159,'DTOC backsheet'!$D$5:$U$181,E$11,0)),"",VLOOKUP($B159,'DTOC backsheet'!$D$5:$U$181, E$11,0))</f>
        <v/>
      </c>
      <c r="F159" s="473" t="str">
        <f ca="1">IF(ISERROR(VLOOKUP($B159,'DTOC backsheet'!$D$5:$U$181,F$11,0)),"",VLOOKUP($B159,'DTOC backsheet'!$D$5:$U$181, F$11,0))</f>
        <v/>
      </c>
      <c r="G159" s="474" t="str">
        <f ca="1">IF(ISERROR(VLOOKUP($B159,'DTOC backsheet'!$D$5:$U$181,G$11,0)),"",VLOOKUP($B159,'DTOC backsheet'!$D$5:$U$181, G$11,0))</f>
        <v/>
      </c>
      <c r="H159" s="619" t="str">
        <f ca="1">IF(ISERROR(VLOOKUP($B159,'DTOC backsheet'!$D$188:$U$364,H$11,0)),"",VLOOKUP($B159,'DTOC backsheet'!$D$188:$U$364, H$11,0))</f>
        <v/>
      </c>
      <c r="I159" s="473" t="str">
        <f ca="1">IF(ISERROR(VLOOKUP($B159,'DTOC backsheet'!$D$188:$U$364,I$11,0)),"",VLOOKUP($B159,'DTOC backsheet'!$D$188:$U$364, I$11,0))</f>
        <v/>
      </c>
      <c r="J159" s="473" t="str">
        <f ca="1">IF(ISERROR(VLOOKUP($B159,'DTOC backsheet'!$D$188:$U$364,J$11,0)),"",VLOOKUP($B159,'DTOC backsheet'!$D$188:$U$364, J$11,0))</f>
        <v/>
      </c>
      <c r="K159" s="474" t="str">
        <f ca="1">IF(ISERROR(VLOOKUP($B159,'DTOC backsheet'!$D$188:$U$364,K$11,0)),"",VLOOKUP($B159,'DTOC backsheet'!$D$188:$U$364, K$11,0))</f>
        <v/>
      </c>
      <c r="L159" s="619" t="str">
        <f ca="1">IF(ISERROR(VLOOKUP($B159,'DTOC backsheet'!$D$5:$U$181,L$11,0)),"",VLOOKUP($B159,'DTOC backsheet'!$D$5:$U$181, L$11,0))</f>
        <v/>
      </c>
      <c r="M159" s="619" t="str">
        <f ca="1">IF(ISERROR(VLOOKUP($B159,'DTOC backsheet'!$D$5:$U$181,M$11,0)),"",VLOOKUP($B159,'DTOC backsheet'!$D$5:$U$181, M$11,0))</f>
        <v/>
      </c>
      <c r="N159" s="473" t="str">
        <f ca="1">IF(ISERROR(VLOOKUP($B159,'DTOC backsheet'!$D$5:$U$181,N$11,0)),"",VLOOKUP($B159,'DTOC backsheet'!$D$5:$U$181, N$11,0))</f>
        <v/>
      </c>
      <c r="O159" s="620" t="str">
        <f ca="1">IF(ISERROR(VLOOKUP($B159,'DTOC backsheet'!$D$5:$U$181,O$11,0)),"",VLOOKUP($B159,'DTOC backsheet'!$D$5:$U$181, O$11,0))</f>
        <v/>
      </c>
    </row>
    <row r="160" spans="1:15">
      <c r="A160" s="3">
        <v>145</v>
      </c>
      <c r="B160" s="201" t="str">
        <f t="shared" ca="1" si="1"/>
        <v/>
      </c>
      <c r="C160" s="202" t="str">
        <f ca="1">IFERROR(VLOOKUP($B160,'Org list'!$J$9:$K$637,2,0), "")</f>
        <v/>
      </c>
      <c r="D160" s="472" t="str">
        <f ca="1">IF(ISERROR(VLOOKUP($B160,'DTOC backsheet'!$D$5:$U$181,D$11,0)),"",VLOOKUP($B160,'DTOC backsheet'!$D$5:$U$181, D$11,0))</f>
        <v/>
      </c>
      <c r="E160" s="473" t="str">
        <f ca="1">IF(ISERROR(VLOOKUP($B160,'DTOC backsheet'!$D$5:$U$181,E$11,0)),"",VLOOKUP($B160,'DTOC backsheet'!$D$5:$U$181, E$11,0))</f>
        <v/>
      </c>
      <c r="F160" s="473" t="str">
        <f ca="1">IF(ISERROR(VLOOKUP($B160,'DTOC backsheet'!$D$5:$U$181,F$11,0)),"",VLOOKUP($B160,'DTOC backsheet'!$D$5:$U$181, F$11,0))</f>
        <v/>
      </c>
      <c r="G160" s="474" t="str">
        <f ca="1">IF(ISERROR(VLOOKUP($B160,'DTOC backsheet'!$D$5:$U$181,G$11,0)),"",VLOOKUP($B160,'DTOC backsheet'!$D$5:$U$181, G$11,0))</f>
        <v/>
      </c>
      <c r="H160" s="619" t="str">
        <f ca="1">IF(ISERROR(VLOOKUP($B160,'DTOC backsheet'!$D$188:$U$364,H$11,0)),"",VLOOKUP($B160,'DTOC backsheet'!$D$188:$U$364, H$11,0))</f>
        <v/>
      </c>
      <c r="I160" s="473" t="str">
        <f ca="1">IF(ISERROR(VLOOKUP($B160,'DTOC backsheet'!$D$188:$U$364,I$11,0)),"",VLOOKUP($B160,'DTOC backsheet'!$D$188:$U$364, I$11,0))</f>
        <v/>
      </c>
      <c r="J160" s="473" t="str">
        <f ca="1">IF(ISERROR(VLOOKUP($B160,'DTOC backsheet'!$D$188:$U$364,J$11,0)),"",VLOOKUP($B160,'DTOC backsheet'!$D$188:$U$364, J$11,0))</f>
        <v/>
      </c>
      <c r="K160" s="474" t="str">
        <f ca="1">IF(ISERROR(VLOOKUP($B160,'DTOC backsheet'!$D$188:$U$364,K$11,0)),"",VLOOKUP($B160,'DTOC backsheet'!$D$188:$U$364, K$11,0))</f>
        <v/>
      </c>
      <c r="L160" s="619" t="str">
        <f ca="1">IF(ISERROR(VLOOKUP($B160,'DTOC backsheet'!$D$5:$U$181,L$11,0)),"",VLOOKUP($B160,'DTOC backsheet'!$D$5:$U$181, L$11,0))</f>
        <v/>
      </c>
      <c r="M160" s="619" t="str">
        <f ca="1">IF(ISERROR(VLOOKUP($B160,'DTOC backsheet'!$D$5:$U$181,M$11,0)),"",VLOOKUP($B160,'DTOC backsheet'!$D$5:$U$181, M$11,0))</f>
        <v/>
      </c>
      <c r="N160" s="473" t="str">
        <f ca="1">IF(ISERROR(VLOOKUP($B160,'DTOC backsheet'!$D$5:$U$181,N$11,0)),"",VLOOKUP($B160,'DTOC backsheet'!$D$5:$U$181, N$11,0))</f>
        <v/>
      </c>
      <c r="O160" s="620" t="str">
        <f ca="1">IF(ISERROR(VLOOKUP($B160,'DTOC backsheet'!$D$5:$U$181,O$11,0)),"",VLOOKUP($B160,'DTOC backsheet'!$D$5:$U$181, O$11,0))</f>
        <v/>
      </c>
    </row>
    <row r="161" spans="1:15">
      <c r="A161" s="3">
        <v>146</v>
      </c>
      <c r="B161" s="201" t="str">
        <f t="shared" ca="1" si="1"/>
        <v/>
      </c>
      <c r="C161" s="202" t="str">
        <f ca="1">IFERROR(VLOOKUP($B161,'Org list'!$J$9:$K$637,2,0), "")</f>
        <v/>
      </c>
      <c r="D161" s="472" t="str">
        <f ca="1">IF(ISERROR(VLOOKUP($B161,'DTOC backsheet'!$D$5:$U$181,D$11,0)),"",VLOOKUP($B161,'DTOC backsheet'!$D$5:$U$181, D$11,0))</f>
        <v/>
      </c>
      <c r="E161" s="473" t="str">
        <f ca="1">IF(ISERROR(VLOOKUP($B161,'DTOC backsheet'!$D$5:$U$181,E$11,0)),"",VLOOKUP($B161,'DTOC backsheet'!$D$5:$U$181, E$11,0))</f>
        <v/>
      </c>
      <c r="F161" s="473" t="str">
        <f ca="1">IF(ISERROR(VLOOKUP($B161,'DTOC backsheet'!$D$5:$U$181,F$11,0)),"",VLOOKUP($B161,'DTOC backsheet'!$D$5:$U$181, F$11,0))</f>
        <v/>
      </c>
      <c r="G161" s="474" t="str">
        <f ca="1">IF(ISERROR(VLOOKUP($B161,'DTOC backsheet'!$D$5:$U$181,G$11,0)),"",VLOOKUP($B161,'DTOC backsheet'!$D$5:$U$181, G$11,0))</f>
        <v/>
      </c>
      <c r="H161" s="619" t="str">
        <f ca="1">IF(ISERROR(VLOOKUP($B161,'DTOC backsheet'!$D$188:$U$364,H$11,0)),"",VLOOKUP($B161,'DTOC backsheet'!$D$188:$U$364, H$11,0))</f>
        <v/>
      </c>
      <c r="I161" s="473" t="str">
        <f ca="1">IF(ISERROR(VLOOKUP($B161,'DTOC backsheet'!$D$188:$U$364,I$11,0)),"",VLOOKUP($B161,'DTOC backsheet'!$D$188:$U$364, I$11,0))</f>
        <v/>
      </c>
      <c r="J161" s="473" t="str">
        <f ca="1">IF(ISERROR(VLOOKUP($B161,'DTOC backsheet'!$D$188:$U$364,J$11,0)),"",VLOOKUP($B161,'DTOC backsheet'!$D$188:$U$364, J$11,0))</f>
        <v/>
      </c>
      <c r="K161" s="474" t="str">
        <f ca="1">IF(ISERROR(VLOOKUP($B161,'DTOC backsheet'!$D$188:$U$364,K$11,0)),"",VLOOKUP($B161,'DTOC backsheet'!$D$188:$U$364, K$11,0))</f>
        <v/>
      </c>
      <c r="L161" s="619" t="str">
        <f ca="1">IF(ISERROR(VLOOKUP($B161,'DTOC backsheet'!$D$5:$U$181,L$11,0)),"",VLOOKUP($B161,'DTOC backsheet'!$D$5:$U$181, L$11,0))</f>
        <v/>
      </c>
      <c r="M161" s="619" t="str">
        <f ca="1">IF(ISERROR(VLOOKUP($B161,'DTOC backsheet'!$D$5:$U$181,M$11,0)),"",VLOOKUP($B161,'DTOC backsheet'!$D$5:$U$181, M$11,0))</f>
        <v/>
      </c>
      <c r="N161" s="473" t="str">
        <f ca="1">IF(ISERROR(VLOOKUP($B161,'DTOC backsheet'!$D$5:$U$181,N$11,0)),"",VLOOKUP($B161,'DTOC backsheet'!$D$5:$U$181, N$11,0))</f>
        <v/>
      </c>
      <c r="O161" s="620" t="str">
        <f ca="1">IF(ISERROR(VLOOKUP($B161,'DTOC backsheet'!$D$5:$U$181,O$11,0)),"",VLOOKUP($B161,'DTOC backsheet'!$D$5:$U$181, O$11,0))</f>
        <v/>
      </c>
    </row>
    <row r="162" spans="1:15">
      <c r="A162" s="3">
        <v>147</v>
      </c>
      <c r="B162" s="201" t="str">
        <f t="shared" ca="1" si="1"/>
        <v/>
      </c>
      <c r="C162" s="202" t="str">
        <f ca="1">IFERROR(VLOOKUP($B162,'Org list'!$J$9:$K$637,2,0), "")</f>
        <v/>
      </c>
      <c r="D162" s="472" t="str">
        <f ca="1">IF(ISERROR(VLOOKUP($B162,'DTOC backsheet'!$D$5:$U$181,D$11,0)),"",VLOOKUP($B162,'DTOC backsheet'!$D$5:$U$181, D$11,0))</f>
        <v/>
      </c>
      <c r="E162" s="473" t="str">
        <f ca="1">IF(ISERROR(VLOOKUP($B162,'DTOC backsheet'!$D$5:$U$181,E$11,0)),"",VLOOKUP($B162,'DTOC backsheet'!$D$5:$U$181, E$11,0))</f>
        <v/>
      </c>
      <c r="F162" s="473" t="str">
        <f ca="1">IF(ISERROR(VLOOKUP($B162,'DTOC backsheet'!$D$5:$U$181,F$11,0)),"",VLOOKUP($B162,'DTOC backsheet'!$D$5:$U$181, F$11,0))</f>
        <v/>
      </c>
      <c r="G162" s="474" t="str">
        <f ca="1">IF(ISERROR(VLOOKUP($B162,'DTOC backsheet'!$D$5:$U$181,G$11,0)),"",VLOOKUP($B162,'DTOC backsheet'!$D$5:$U$181, G$11,0))</f>
        <v/>
      </c>
      <c r="H162" s="619" t="str">
        <f ca="1">IF(ISERROR(VLOOKUP($B162,'DTOC backsheet'!$D$188:$U$364,H$11,0)),"",VLOOKUP($B162,'DTOC backsheet'!$D$188:$U$364, H$11,0))</f>
        <v/>
      </c>
      <c r="I162" s="473" t="str">
        <f ca="1">IF(ISERROR(VLOOKUP($B162,'DTOC backsheet'!$D$188:$U$364,I$11,0)),"",VLOOKUP($B162,'DTOC backsheet'!$D$188:$U$364, I$11,0))</f>
        <v/>
      </c>
      <c r="J162" s="473" t="str">
        <f ca="1">IF(ISERROR(VLOOKUP($B162,'DTOC backsheet'!$D$188:$U$364,J$11,0)),"",VLOOKUP($B162,'DTOC backsheet'!$D$188:$U$364, J$11,0))</f>
        <v/>
      </c>
      <c r="K162" s="474" t="str">
        <f ca="1">IF(ISERROR(VLOOKUP($B162,'DTOC backsheet'!$D$188:$U$364,K$11,0)),"",VLOOKUP($B162,'DTOC backsheet'!$D$188:$U$364, K$11,0))</f>
        <v/>
      </c>
      <c r="L162" s="619" t="str">
        <f ca="1">IF(ISERROR(VLOOKUP($B162,'DTOC backsheet'!$D$5:$U$181,L$11,0)),"",VLOOKUP($B162,'DTOC backsheet'!$D$5:$U$181, L$11,0))</f>
        <v/>
      </c>
      <c r="M162" s="619" t="str">
        <f ca="1">IF(ISERROR(VLOOKUP($B162,'DTOC backsheet'!$D$5:$U$181,M$11,0)),"",VLOOKUP($B162,'DTOC backsheet'!$D$5:$U$181, M$11,0))</f>
        <v/>
      </c>
      <c r="N162" s="473" t="str">
        <f ca="1">IF(ISERROR(VLOOKUP($B162,'DTOC backsheet'!$D$5:$U$181,N$11,0)),"",VLOOKUP($B162,'DTOC backsheet'!$D$5:$U$181, N$11,0))</f>
        <v/>
      </c>
      <c r="O162" s="620" t="str">
        <f ca="1">IF(ISERROR(VLOOKUP($B162,'DTOC backsheet'!$D$5:$U$181,O$11,0)),"",VLOOKUP($B162,'DTOC backsheet'!$D$5:$U$181, O$11,0))</f>
        <v/>
      </c>
    </row>
    <row r="163" spans="1:15">
      <c r="A163" s="3">
        <v>148</v>
      </c>
      <c r="B163" s="201" t="str">
        <f t="shared" ca="1" si="1"/>
        <v/>
      </c>
      <c r="C163" s="202" t="str">
        <f ca="1">IFERROR(VLOOKUP($B163,'Org list'!$J$9:$K$637,2,0), "")</f>
        <v/>
      </c>
      <c r="D163" s="472" t="str">
        <f ca="1">IF(ISERROR(VLOOKUP($B163,'DTOC backsheet'!$D$5:$U$181,D$11,0)),"",VLOOKUP($B163,'DTOC backsheet'!$D$5:$U$181, D$11,0))</f>
        <v/>
      </c>
      <c r="E163" s="473" t="str">
        <f ca="1">IF(ISERROR(VLOOKUP($B163,'DTOC backsheet'!$D$5:$U$181,E$11,0)),"",VLOOKUP($B163,'DTOC backsheet'!$D$5:$U$181, E$11,0))</f>
        <v/>
      </c>
      <c r="F163" s="473" t="str">
        <f ca="1">IF(ISERROR(VLOOKUP($B163,'DTOC backsheet'!$D$5:$U$181,F$11,0)),"",VLOOKUP($B163,'DTOC backsheet'!$D$5:$U$181, F$11,0))</f>
        <v/>
      </c>
      <c r="G163" s="474" t="str">
        <f ca="1">IF(ISERROR(VLOOKUP($B163,'DTOC backsheet'!$D$5:$U$181,G$11,0)),"",VLOOKUP($B163,'DTOC backsheet'!$D$5:$U$181, G$11,0))</f>
        <v/>
      </c>
      <c r="H163" s="619" t="str">
        <f ca="1">IF(ISERROR(VLOOKUP($B163,'DTOC backsheet'!$D$188:$U$364,H$11,0)),"",VLOOKUP($B163,'DTOC backsheet'!$D$188:$U$364, H$11,0))</f>
        <v/>
      </c>
      <c r="I163" s="473" t="str">
        <f ca="1">IF(ISERROR(VLOOKUP($B163,'DTOC backsheet'!$D$188:$U$364,I$11,0)),"",VLOOKUP($B163,'DTOC backsheet'!$D$188:$U$364, I$11,0))</f>
        <v/>
      </c>
      <c r="J163" s="473" t="str">
        <f ca="1">IF(ISERROR(VLOOKUP($B163,'DTOC backsheet'!$D$188:$U$364,J$11,0)),"",VLOOKUP($B163,'DTOC backsheet'!$D$188:$U$364, J$11,0))</f>
        <v/>
      </c>
      <c r="K163" s="474" t="str">
        <f ca="1">IF(ISERROR(VLOOKUP($B163,'DTOC backsheet'!$D$188:$U$364,K$11,0)),"",VLOOKUP($B163,'DTOC backsheet'!$D$188:$U$364, K$11,0))</f>
        <v/>
      </c>
      <c r="L163" s="619" t="str">
        <f ca="1">IF(ISERROR(VLOOKUP($B163,'DTOC backsheet'!$D$5:$U$181,L$11,0)),"",VLOOKUP($B163,'DTOC backsheet'!$D$5:$U$181, L$11,0))</f>
        <v/>
      </c>
      <c r="M163" s="619" t="str">
        <f ca="1">IF(ISERROR(VLOOKUP($B163,'DTOC backsheet'!$D$5:$U$181,M$11,0)),"",VLOOKUP($B163,'DTOC backsheet'!$D$5:$U$181, M$11,0))</f>
        <v/>
      </c>
      <c r="N163" s="473" t="str">
        <f ca="1">IF(ISERROR(VLOOKUP($B163,'DTOC backsheet'!$D$5:$U$181,N$11,0)),"",VLOOKUP($B163,'DTOC backsheet'!$D$5:$U$181, N$11,0))</f>
        <v/>
      </c>
      <c r="O163" s="620" t="str">
        <f ca="1">IF(ISERROR(VLOOKUP($B163,'DTOC backsheet'!$D$5:$U$181,O$11,0)),"",VLOOKUP($B163,'DTOC backsheet'!$D$5:$U$181, O$11,0))</f>
        <v/>
      </c>
    </row>
    <row r="164" spans="1:15">
      <c r="A164" s="3">
        <v>149</v>
      </c>
      <c r="B164" s="201" t="str">
        <f t="shared" ca="1" si="1"/>
        <v/>
      </c>
      <c r="C164" s="202" t="str">
        <f ca="1">IFERROR(VLOOKUP($B164,'Org list'!$J$9:$K$637,2,0), "")</f>
        <v/>
      </c>
      <c r="D164" s="472" t="str">
        <f ca="1">IF(ISERROR(VLOOKUP($B164,'DTOC backsheet'!$D$5:$U$181,D$11,0)),"",VLOOKUP($B164,'DTOC backsheet'!$D$5:$U$181, D$11,0))</f>
        <v/>
      </c>
      <c r="E164" s="473" t="str">
        <f ca="1">IF(ISERROR(VLOOKUP($B164,'DTOC backsheet'!$D$5:$U$181,E$11,0)),"",VLOOKUP($B164,'DTOC backsheet'!$D$5:$U$181, E$11,0))</f>
        <v/>
      </c>
      <c r="F164" s="473" t="str">
        <f ca="1">IF(ISERROR(VLOOKUP($B164,'DTOC backsheet'!$D$5:$U$181,F$11,0)),"",VLOOKUP($B164,'DTOC backsheet'!$D$5:$U$181, F$11,0))</f>
        <v/>
      </c>
      <c r="G164" s="474" t="str">
        <f ca="1">IF(ISERROR(VLOOKUP($B164,'DTOC backsheet'!$D$5:$U$181,G$11,0)),"",VLOOKUP($B164,'DTOC backsheet'!$D$5:$U$181, G$11,0))</f>
        <v/>
      </c>
      <c r="H164" s="619" t="str">
        <f ca="1">IF(ISERROR(VLOOKUP($B164,'DTOC backsheet'!$D$188:$U$364,H$11,0)),"",VLOOKUP($B164,'DTOC backsheet'!$D$188:$U$364, H$11,0))</f>
        <v/>
      </c>
      <c r="I164" s="473" t="str">
        <f ca="1">IF(ISERROR(VLOOKUP($B164,'DTOC backsheet'!$D$188:$U$364,I$11,0)),"",VLOOKUP($B164,'DTOC backsheet'!$D$188:$U$364, I$11,0))</f>
        <v/>
      </c>
      <c r="J164" s="473" t="str">
        <f ca="1">IF(ISERROR(VLOOKUP($B164,'DTOC backsheet'!$D$188:$U$364,J$11,0)),"",VLOOKUP($B164,'DTOC backsheet'!$D$188:$U$364, J$11,0))</f>
        <v/>
      </c>
      <c r="K164" s="474" t="str">
        <f ca="1">IF(ISERROR(VLOOKUP($B164,'DTOC backsheet'!$D$188:$U$364,K$11,0)),"",VLOOKUP($B164,'DTOC backsheet'!$D$188:$U$364, K$11,0))</f>
        <v/>
      </c>
      <c r="L164" s="619" t="str">
        <f ca="1">IF(ISERROR(VLOOKUP($B164,'DTOC backsheet'!$D$5:$U$181,L$11,0)),"",VLOOKUP($B164,'DTOC backsheet'!$D$5:$U$181, L$11,0))</f>
        <v/>
      </c>
      <c r="M164" s="619" t="str">
        <f ca="1">IF(ISERROR(VLOOKUP($B164,'DTOC backsheet'!$D$5:$U$181,M$11,0)),"",VLOOKUP($B164,'DTOC backsheet'!$D$5:$U$181, M$11,0))</f>
        <v/>
      </c>
      <c r="N164" s="473" t="str">
        <f ca="1">IF(ISERROR(VLOOKUP($B164,'DTOC backsheet'!$D$5:$U$181,N$11,0)),"",VLOOKUP($B164,'DTOC backsheet'!$D$5:$U$181, N$11,0))</f>
        <v/>
      </c>
      <c r="O164" s="620" t="str">
        <f ca="1">IF(ISERROR(VLOOKUP($B164,'DTOC backsheet'!$D$5:$U$181,O$11,0)),"",VLOOKUP($B164,'DTOC backsheet'!$D$5:$U$181, O$11,0))</f>
        <v/>
      </c>
    </row>
    <row r="165" spans="1:15">
      <c r="A165" s="3">
        <v>150</v>
      </c>
      <c r="B165" s="201" t="str">
        <f t="shared" ca="1" si="1"/>
        <v/>
      </c>
      <c r="C165" s="202" t="str">
        <f ca="1">IFERROR(VLOOKUP($B165,'Org list'!$J$9:$K$637,2,0), "")</f>
        <v/>
      </c>
      <c r="D165" s="472" t="str">
        <f ca="1">IF(ISERROR(VLOOKUP($B165,'DTOC backsheet'!$D$5:$U$181,D$11,0)),"",VLOOKUP($B165,'DTOC backsheet'!$D$5:$U$181, D$11,0))</f>
        <v/>
      </c>
      <c r="E165" s="473" t="str">
        <f ca="1">IF(ISERROR(VLOOKUP($B165,'DTOC backsheet'!$D$5:$U$181,E$11,0)),"",VLOOKUP($B165,'DTOC backsheet'!$D$5:$U$181, E$11,0))</f>
        <v/>
      </c>
      <c r="F165" s="473" t="str">
        <f ca="1">IF(ISERROR(VLOOKUP($B165,'DTOC backsheet'!$D$5:$U$181,F$11,0)),"",VLOOKUP($B165,'DTOC backsheet'!$D$5:$U$181, F$11,0))</f>
        <v/>
      </c>
      <c r="G165" s="474" t="str">
        <f ca="1">IF(ISERROR(VLOOKUP($B165,'DTOC backsheet'!$D$5:$U$181,G$11,0)),"",VLOOKUP($B165,'DTOC backsheet'!$D$5:$U$181, G$11,0))</f>
        <v/>
      </c>
      <c r="H165" s="619" t="str">
        <f ca="1">IF(ISERROR(VLOOKUP($B165,'DTOC backsheet'!$D$188:$U$364,H$11,0)),"",VLOOKUP($B165,'DTOC backsheet'!$D$188:$U$364, H$11,0))</f>
        <v/>
      </c>
      <c r="I165" s="473" t="str">
        <f ca="1">IF(ISERROR(VLOOKUP($B165,'DTOC backsheet'!$D$188:$U$364,I$11,0)),"",VLOOKUP($B165,'DTOC backsheet'!$D$188:$U$364, I$11,0))</f>
        <v/>
      </c>
      <c r="J165" s="473" t="str">
        <f ca="1">IF(ISERROR(VLOOKUP($B165,'DTOC backsheet'!$D$188:$U$364,J$11,0)),"",VLOOKUP($B165,'DTOC backsheet'!$D$188:$U$364, J$11,0))</f>
        <v/>
      </c>
      <c r="K165" s="474" t="str">
        <f ca="1">IF(ISERROR(VLOOKUP($B165,'DTOC backsheet'!$D$188:$U$364,K$11,0)),"",VLOOKUP($B165,'DTOC backsheet'!$D$188:$U$364, K$11,0))</f>
        <v/>
      </c>
      <c r="L165" s="619" t="str">
        <f ca="1">IF(ISERROR(VLOOKUP($B165,'DTOC backsheet'!$D$5:$U$181,L$11,0)),"",VLOOKUP($B165,'DTOC backsheet'!$D$5:$U$181, L$11,0))</f>
        <v/>
      </c>
      <c r="M165" s="619" t="str">
        <f ca="1">IF(ISERROR(VLOOKUP($B165,'DTOC backsheet'!$D$5:$U$181,M$11,0)),"",VLOOKUP($B165,'DTOC backsheet'!$D$5:$U$181, M$11,0))</f>
        <v/>
      </c>
      <c r="N165" s="473" t="str">
        <f ca="1">IF(ISERROR(VLOOKUP($B165,'DTOC backsheet'!$D$5:$U$181,N$11,0)),"",VLOOKUP($B165,'DTOC backsheet'!$D$5:$U$181, N$11,0))</f>
        <v/>
      </c>
      <c r="O165" s="620" t="str">
        <f ca="1">IF(ISERROR(VLOOKUP($B165,'DTOC backsheet'!$D$5:$U$181,O$11,0)),"",VLOOKUP($B165,'DTOC backsheet'!$D$5:$U$181, O$11,0))</f>
        <v/>
      </c>
    </row>
    <row r="166" spans="1:15">
      <c r="A166" s="3">
        <v>151</v>
      </c>
      <c r="B166" s="201" t="str">
        <f t="shared" ca="1" si="1"/>
        <v/>
      </c>
      <c r="C166" s="202" t="str">
        <f ca="1">IFERROR(VLOOKUP($B166,'Org list'!$J$9:$K$637,2,0), "")</f>
        <v/>
      </c>
      <c r="D166" s="472" t="str">
        <f ca="1">IF(ISERROR(VLOOKUP($B166,'DTOC backsheet'!$D$5:$U$181,D$11,0)),"",VLOOKUP($B166,'DTOC backsheet'!$D$5:$U$181, D$11,0))</f>
        <v/>
      </c>
      <c r="E166" s="473" t="str">
        <f ca="1">IF(ISERROR(VLOOKUP($B166,'DTOC backsheet'!$D$5:$U$181,E$11,0)),"",VLOOKUP($B166,'DTOC backsheet'!$D$5:$U$181, E$11,0))</f>
        <v/>
      </c>
      <c r="F166" s="473" t="str">
        <f ca="1">IF(ISERROR(VLOOKUP($B166,'DTOC backsheet'!$D$5:$U$181,F$11,0)),"",VLOOKUP($B166,'DTOC backsheet'!$D$5:$U$181, F$11,0))</f>
        <v/>
      </c>
      <c r="G166" s="474" t="str">
        <f ca="1">IF(ISERROR(VLOOKUP($B166,'DTOC backsheet'!$D$5:$U$181,G$11,0)),"",VLOOKUP($B166,'DTOC backsheet'!$D$5:$U$181, G$11,0))</f>
        <v/>
      </c>
      <c r="H166" s="619" t="str">
        <f ca="1">IF(ISERROR(VLOOKUP($B166,'DTOC backsheet'!$D$188:$U$364,H$11,0)),"",VLOOKUP($B166,'DTOC backsheet'!$D$188:$U$364, H$11,0))</f>
        <v/>
      </c>
      <c r="I166" s="473" t="str">
        <f ca="1">IF(ISERROR(VLOOKUP($B166,'DTOC backsheet'!$D$188:$U$364,I$11,0)),"",VLOOKUP($B166,'DTOC backsheet'!$D$188:$U$364, I$11,0))</f>
        <v/>
      </c>
      <c r="J166" s="473" t="str">
        <f ca="1">IF(ISERROR(VLOOKUP($B166,'DTOC backsheet'!$D$188:$U$364,J$11,0)),"",VLOOKUP($B166,'DTOC backsheet'!$D$188:$U$364, J$11,0))</f>
        <v/>
      </c>
      <c r="K166" s="474" t="str">
        <f ca="1">IF(ISERROR(VLOOKUP($B166,'DTOC backsheet'!$D$188:$U$364,K$11,0)),"",VLOOKUP($B166,'DTOC backsheet'!$D$188:$U$364, K$11,0))</f>
        <v/>
      </c>
      <c r="L166" s="619" t="str">
        <f ca="1">IF(ISERROR(VLOOKUP($B166,'DTOC backsheet'!$D$5:$U$181,L$11,0)),"",VLOOKUP($B166,'DTOC backsheet'!$D$5:$U$181, L$11,0))</f>
        <v/>
      </c>
      <c r="M166" s="619" t="str">
        <f ca="1">IF(ISERROR(VLOOKUP($B166,'DTOC backsheet'!$D$5:$U$181,M$11,0)),"",VLOOKUP($B166,'DTOC backsheet'!$D$5:$U$181, M$11,0))</f>
        <v/>
      </c>
      <c r="N166" s="473" t="str">
        <f ca="1">IF(ISERROR(VLOOKUP($B166,'DTOC backsheet'!$D$5:$U$181,N$11,0)),"",VLOOKUP($B166,'DTOC backsheet'!$D$5:$U$181, N$11,0))</f>
        <v/>
      </c>
      <c r="O166" s="620" t="str">
        <f ca="1">IF(ISERROR(VLOOKUP($B166,'DTOC backsheet'!$D$5:$U$181,O$11,0)),"",VLOOKUP($B166,'DTOC backsheet'!$D$5:$U$181, O$11,0))</f>
        <v/>
      </c>
    </row>
    <row r="167" spans="1:15">
      <c r="A167" s="3">
        <v>152</v>
      </c>
      <c r="B167" s="201" t="str">
        <f t="shared" ca="1" si="1"/>
        <v/>
      </c>
      <c r="C167" s="202" t="str">
        <f ca="1">IFERROR(VLOOKUP($B167,'Org list'!$J$9:$K$637,2,0), "")</f>
        <v/>
      </c>
      <c r="D167" s="472" t="str">
        <f ca="1">IF(ISERROR(VLOOKUP($B167,'DTOC backsheet'!$D$5:$U$181,D$11,0)),"",VLOOKUP($B167,'DTOC backsheet'!$D$5:$U$181, D$11,0))</f>
        <v/>
      </c>
      <c r="E167" s="473" t="str">
        <f ca="1">IF(ISERROR(VLOOKUP($B167,'DTOC backsheet'!$D$5:$U$181,E$11,0)),"",VLOOKUP($B167,'DTOC backsheet'!$D$5:$U$181, E$11,0))</f>
        <v/>
      </c>
      <c r="F167" s="473" t="str">
        <f ca="1">IF(ISERROR(VLOOKUP($B167,'DTOC backsheet'!$D$5:$U$181,F$11,0)),"",VLOOKUP($B167,'DTOC backsheet'!$D$5:$U$181, F$11,0))</f>
        <v/>
      </c>
      <c r="G167" s="474" t="str">
        <f ca="1">IF(ISERROR(VLOOKUP($B167,'DTOC backsheet'!$D$5:$U$181,G$11,0)),"",VLOOKUP($B167,'DTOC backsheet'!$D$5:$U$181, G$11,0))</f>
        <v/>
      </c>
      <c r="H167" s="619" t="str">
        <f ca="1">IF(ISERROR(VLOOKUP($B167,'DTOC backsheet'!$D$188:$U$364,H$11,0)),"",VLOOKUP($B167,'DTOC backsheet'!$D$188:$U$364, H$11,0))</f>
        <v/>
      </c>
      <c r="I167" s="473" t="str">
        <f ca="1">IF(ISERROR(VLOOKUP($B167,'DTOC backsheet'!$D$188:$U$364,I$11,0)),"",VLOOKUP($B167,'DTOC backsheet'!$D$188:$U$364, I$11,0))</f>
        <v/>
      </c>
      <c r="J167" s="473" t="str">
        <f ca="1">IF(ISERROR(VLOOKUP($B167,'DTOC backsheet'!$D$188:$U$364,J$11,0)),"",VLOOKUP($B167,'DTOC backsheet'!$D$188:$U$364, J$11,0))</f>
        <v/>
      </c>
      <c r="K167" s="474" t="str">
        <f ca="1">IF(ISERROR(VLOOKUP($B167,'DTOC backsheet'!$D$188:$U$364,K$11,0)),"",VLOOKUP($B167,'DTOC backsheet'!$D$188:$U$364, K$11,0))</f>
        <v/>
      </c>
      <c r="L167" s="619" t="str">
        <f ca="1">IF(ISERROR(VLOOKUP($B167,'DTOC backsheet'!$D$5:$U$181,L$11,0)),"",VLOOKUP($B167,'DTOC backsheet'!$D$5:$U$181, L$11,0))</f>
        <v/>
      </c>
      <c r="M167" s="619" t="str">
        <f ca="1">IF(ISERROR(VLOOKUP($B167,'DTOC backsheet'!$D$5:$U$181,M$11,0)),"",VLOOKUP($B167,'DTOC backsheet'!$D$5:$U$181, M$11,0))</f>
        <v/>
      </c>
      <c r="N167" s="473" t="str">
        <f ca="1">IF(ISERROR(VLOOKUP($B167,'DTOC backsheet'!$D$5:$U$181,N$11,0)),"",VLOOKUP($B167,'DTOC backsheet'!$D$5:$U$181, N$11,0))</f>
        <v/>
      </c>
      <c r="O167" s="620" t="str">
        <f ca="1">IF(ISERROR(VLOOKUP($B167,'DTOC backsheet'!$D$5:$U$181,O$11,0)),"",VLOOKUP($B167,'DTOC backsheet'!$D$5:$U$181, O$11,0))</f>
        <v/>
      </c>
    </row>
    <row r="168" spans="1:15">
      <c r="A168" s="3">
        <v>153</v>
      </c>
      <c r="B168" s="201" t="str">
        <f t="shared" ca="1" si="1"/>
        <v/>
      </c>
      <c r="C168" s="202" t="str">
        <f ca="1">IFERROR(VLOOKUP($B168,'Org list'!$J$9:$K$637,2,0), "")</f>
        <v/>
      </c>
      <c r="D168" s="472" t="str">
        <f ca="1">IF(ISERROR(VLOOKUP($B168,'DTOC backsheet'!$D$5:$U$181,D$11,0)),"",VLOOKUP($B168,'DTOC backsheet'!$D$5:$U$181, D$11,0))</f>
        <v/>
      </c>
      <c r="E168" s="473" t="str">
        <f ca="1">IF(ISERROR(VLOOKUP($B168,'DTOC backsheet'!$D$5:$U$181,E$11,0)),"",VLOOKUP($B168,'DTOC backsheet'!$D$5:$U$181, E$11,0))</f>
        <v/>
      </c>
      <c r="F168" s="473" t="str">
        <f ca="1">IF(ISERROR(VLOOKUP($B168,'DTOC backsheet'!$D$5:$U$181,F$11,0)),"",VLOOKUP($B168,'DTOC backsheet'!$D$5:$U$181, F$11,0))</f>
        <v/>
      </c>
      <c r="G168" s="474" t="str">
        <f ca="1">IF(ISERROR(VLOOKUP($B168,'DTOC backsheet'!$D$5:$U$181,G$11,0)),"",VLOOKUP($B168,'DTOC backsheet'!$D$5:$U$181, G$11,0))</f>
        <v/>
      </c>
      <c r="H168" s="619" t="str">
        <f ca="1">IF(ISERROR(VLOOKUP($B168,'DTOC backsheet'!$D$188:$U$364,H$11,0)),"",VLOOKUP($B168,'DTOC backsheet'!$D$188:$U$364, H$11,0))</f>
        <v/>
      </c>
      <c r="I168" s="473" t="str">
        <f ca="1">IF(ISERROR(VLOOKUP($B168,'DTOC backsheet'!$D$188:$U$364,I$11,0)),"",VLOOKUP($B168,'DTOC backsheet'!$D$188:$U$364, I$11,0))</f>
        <v/>
      </c>
      <c r="J168" s="473" t="str">
        <f ca="1">IF(ISERROR(VLOOKUP($B168,'DTOC backsheet'!$D$188:$U$364,J$11,0)),"",VLOOKUP($B168,'DTOC backsheet'!$D$188:$U$364, J$11,0))</f>
        <v/>
      </c>
      <c r="K168" s="474" t="str">
        <f ca="1">IF(ISERROR(VLOOKUP($B168,'DTOC backsheet'!$D$188:$U$364,K$11,0)),"",VLOOKUP($B168,'DTOC backsheet'!$D$188:$U$364, K$11,0))</f>
        <v/>
      </c>
      <c r="L168" s="619" t="str">
        <f ca="1">IF(ISERROR(VLOOKUP($B168,'DTOC backsheet'!$D$5:$U$181,L$11,0)),"",VLOOKUP($B168,'DTOC backsheet'!$D$5:$U$181, L$11,0))</f>
        <v/>
      </c>
      <c r="M168" s="619" t="str">
        <f ca="1">IF(ISERROR(VLOOKUP($B168,'DTOC backsheet'!$D$5:$U$181,M$11,0)),"",VLOOKUP($B168,'DTOC backsheet'!$D$5:$U$181, M$11,0))</f>
        <v/>
      </c>
      <c r="N168" s="473" t="str">
        <f ca="1">IF(ISERROR(VLOOKUP($B168,'DTOC backsheet'!$D$5:$U$181,N$11,0)),"",VLOOKUP($B168,'DTOC backsheet'!$D$5:$U$181, N$11,0))</f>
        <v/>
      </c>
      <c r="O168" s="620" t="str">
        <f ca="1">IF(ISERROR(VLOOKUP($B168,'DTOC backsheet'!$D$5:$U$181,O$11,0)),"",VLOOKUP($B168,'DTOC backsheet'!$D$5:$U$181, O$11,0))</f>
        <v/>
      </c>
    </row>
    <row r="169" spans="1:15">
      <c r="A169" s="3">
        <v>154</v>
      </c>
      <c r="B169" s="201" t="str">
        <f t="shared" ca="1" si="1"/>
        <v/>
      </c>
      <c r="C169" s="202" t="str">
        <f ca="1">IFERROR(VLOOKUP($B169,'Org list'!$J$9:$K$637,2,0), "")</f>
        <v/>
      </c>
      <c r="D169" s="472" t="str">
        <f ca="1">IF(ISERROR(VLOOKUP($B169,'DTOC backsheet'!$D$5:$U$181,D$11,0)),"",VLOOKUP($B169,'DTOC backsheet'!$D$5:$U$181, D$11,0))</f>
        <v/>
      </c>
      <c r="E169" s="473" t="str">
        <f ca="1">IF(ISERROR(VLOOKUP($B169,'DTOC backsheet'!$D$5:$U$181,E$11,0)),"",VLOOKUP($B169,'DTOC backsheet'!$D$5:$U$181, E$11,0))</f>
        <v/>
      </c>
      <c r="F169" s="473" t="str">
        <f ca="1">IF(ISERROR(VLOOKUP($B169,'DTOC backsheet'!$D$5:$U$181,F$11,0)),"",VLOOKUP($B169,'DTOC backsheet'!$D$5:$U$181, F$11,0))</f>
        <v/>
      </c>
      <c r="G169" s="474" t="str">
        <f ca="1">IF(ISERROR(VLOOKUP($B169,'DTOC backsheet'!$D$5:$U$181,G$11,0)),"",VLOOKUP($B169,'DTOC backsheet'!$D$5:$U$181, G$11,0))</f>
        <v/>
      </c>
      <c r="H169" s="619" t="str">
        <f ca="1">IF(ISERROR(VLOOKUP($B169,'DTOC backsheet'!$D$188:$U$364,H$11,0)),"",VLOOKUP($B169,'DTOC backsheet'!$D$188:$U$364, H$11,0))</f>
        <v/>
      </c>
      <c r="I169" s="473" t="str">
        <f ca="1">IF(ISERROR(VLOOKUP($B169,'DTOC backsheet'!$D$188:$U$364,I$11,0)),"",VLOOKUP($B169,'DTOC backsheet'!$D$188:$U$364, I$11,0))</f>
        <v/>
      </c>
      <c r="J169" s="473" t="str">
        <f ca="1">IF(ISERROR(VLOOKUP($B169,'DTOC backsheet'!$D$188:$U$364,J$11,0)),"",VLOOKUP($B169,'DTOC backsheet'!$D$188:$U$364, J$11,0))</f>
        <v/>
      </c>
      <c r="K169" s="474" t="str">
        <f ca="1">IF(ISERROR(VLOOKUP($B169,'DTOC backsheet'!$D$188:$U$364,K$11,0)),"",VLOOKUP($B169,'DTOC backsheet'!$D$188:$U$364, K$11,0))</f>
        <v/>
      </c>
      <c r="L169" s="619" t="str">
        <f ca="1">IF(ISERROR(VLOOKUP($B169,'DTOC backsheet'!$D$5:$U$181,L$11,0)),"",VLOOKUP($B169,'DTOC backsheet'!$D$5:$U$181, L$11,0))</f>
        <v/>
      </c>
      <c r="M169" s="619" t="str">
        <f ca="1">IF(ISERROR(VLOOKUP($B169,'DTOC backsheet'!$D$5:$U$181,M$11,0)),"",VLOOKUP($B169,'DTOC backsheet'!$D$5:$U$181, M$11,0))</f>
        <v/>
      </c>
      <c r="N169" s="473" t="str">
        <f ca="1">IF(ISERROR(VLOOKUP($B169,'DTOC backsheet'!$D$5:$U$181,N$11,0)),"",VLOOKUP($B169,'DTOC backsheet'!$D$5:$U$181, N$11,0))</f>
        <v/>
      </c>
      <c r="O169" s="620" t="str">
        <f ca="1">IF(ISERROR(VLOOKUP($B169,'DTOC backsheet'!$D$5:$U$181,O$11,0)),"",VLOOKUP($B169,'DTOC backsheet'!$D$5:$U$181, O$11,0))</f>
        <v/>
      </c>
    </row>
    <row r="170" spans="1:15">
      <c r="A170" s="3">
        <v>155</v>
      </c>
      <c r="B170" s="201" t="str">
        <f t="shared" ca="1" si="1"/>
        <v/>
      </c>
      <c r="C170" s="202" t="str">
        <f ca="1">IFERROR(VLOOKUP($B170,'Org list'!$J$9:$K$637,2,0), "")</f>
        <v/>
      </c>
      <c r="D170" s="472" t="str">
        <f ca="1">IF(ISERROR(VLOOKUP($B170,'DTOC backsheet'!$D$5:$U$181,D$11,0)),"",VLOOKUP($B170,'DTOC backsheet'!$D$5:$U$181, D$11,0))</f>
        <v/>
      </c>
      <c r="E170" s="473" t="str">
        <f ca="1">IF(ISERROR(VLOOKUP($B170,'DTOC backsheet'!$D$5:$U$181,E$11,0)),"",VLOOKUP($B170,'DTOC backsheet'!$D$5:$U$181, E$11,0))</f>
        <v/>
      </c>
      <c r="F170" s="473" t="str">
        <f ca="1">IF(ISERROR(VLOOKUP($B170,'DTOC backsheet'!$D$5:$U$181,F$11,0)),"",VLOOKUP($B170,'DTOC backsheet'!$D$5:$U$181, F$11,0))</f>
        <v/>
      </c>
      <c r="G170" s="474" t="str">
        <f ca="1">IF(ISERROR(VLOOKUP($B170,'DTOC backsheet'!$D$5:$U$181,G$11,0)),"",VLOOKUP($B170,'DTOC backsheet'!$D$5:$U$181, G$11,0))</f>
        <v/>
      </c>
      <c r="H170" s="619" t="str">
        <f ca="1">IF(ISERROR(VLOOKUP($B170,'DTOC backsheet'!$D$188:$U$364,H$11,0)),"",VLOOKUP($B170,'DTOC backsheet'!$D$188:$U$364, H$11,0))</f>
        <v/>
      </c>
      <c r="I170" s="473" t="str">
        <f ca="1">IF(ISERROR(VLOOKUP($B170,'DTOC backsheet'!$D$188:$U$364,I$11,0)),"",VLOOKUP($B170,'DTOC backsheet'!$D$188:$U$364, I$11,0))</f>
        <v/>
      </c>
      <c r="J170" s="473" t="str">
        <f ca="1">IF(ISERROR(VLOOKUP($B170,'DTOC backsheet'!$D$188:$U$364,J$11,0)),"",VLOOKUP($B170,'DTOC backsheet'!$D$188:$U$364, J$11,0))</f>
        <v/>
      </c>
      <c r="K170" s="474" t="str">
        <f ca="1">IF(ISERROR(VLOOKUP($B170,'DTOC backsheet'!$D$188:$U$364,K$11,0)),"",VLOOKUP($B170,'DTOC backsheet'!$D$188:$U$364, K$11,0))</f>
        <v/>
      </c>
      <c r="L170" s="619" t="str">
        <f ca="1">IF(ISERROR(VLOOKUP($B170,'DTOC backsheet'!$D$5:$U$181,L$11,0)),"",VLOOKUP($B170,'DTOC backsheet'!$D$5:$U$181, L$11,0))</f>
        <v/>
      </c>
      <c r="M170" s="619" t="str">
        <f ca="1">IF(ISERROR(VLOOKUP($B170,'DTOC backsheet'!$D$5:$U$181,M$11,0)),"",VLOOKUP($B170,'DTOC backsheet'!$D$5:$U$181, M$11,0))</f>
        <v/>
      </c>
      <c r="N170" s="473" t="str">
        <f ca="1">IF(ISERROR(VLOOKUP($B170,'DTOC backsheet'!$D$5:$U$181,N$11,0)),"",VLOOKUP($B170,'DTOC backsheet'!$D$5:$U$181, N$11,0))</f>
        <v/>
      </c>
      <c r="O170" s="620" t="str">
        <f ca="1">IF(ISERROR(VLOOKUP($B170,'DTOC backsheet'!$D$5:$U$181,O$11,0)),"",VLOOKUP($B170,'DTOC backsheet'!$D$5:$U$181, O$11,0))</f>
        <v/>
      </c>
    </row>
    <row r="171" spans="1:15">
      <c r="A171" s="3">
        <v>156</v>
      </c>
      <c r="B171" s="201" t="str">
        <f t="shared" ref="B171:B191" ca="1" si="2">IF($A171&gt;$Q$18-1,"",INDIRECT("'Comms by AT'!D"&amp;$A171+$Q$15))</f>
        <v/>
      </c>
      <c r="C171" s="202" t="str">
        <f ca="1">IFERROR(VLOOKUP($B171,'Org list'!$J$9:$K$637,2,0), "")</f>
        <v/>
      </c>
      <c r="D171" s="472" t="str">
        <f ca="1">IF(ISERROR(VLOOKUP($B171,'DTOC backsheet'!$D$5:$U$181,D$11,0)),"",VLOOKUP($B171,'DTOC backsheet'!$D$5:$U$181, D$11,0))</f>
        <v/>
      </c>
      <c r="E171" s="473" t="str">
        <f ca="1">IF(ISERROR(VLOOKUP($B171,'DTOC backsheet'!$D$5:$U$181,E$11,0)),"",VLOOKUP($B171,'DTOC backsheet'!$D$5:$U$181, E$11,0))</f>
        <v/>
      </c>
      <c r="F171" s="473" t="str">
        <f ca="1">IF(ISERROR(VLOOKUP($B171,'DTOC backsheet'!$D$5:$U$181,F$11,0)),"",VLOOKUP($B171,'DTOC backsheet'!$D$5:$U$181, F$11,0))</f>
        <v/>
      </c>
      <c r="G171" s="474" t="str">
        <f ca="1">IF(ISERROR(VLOOKUP($B171,'DTOC backsheet'!$D$5:$U$181,G$11,0)),"",VLOOKUP($B171,'DTOC backsheet'!$D$5:$U$181, G$11,0))</f>
        <v/>
      </c>
      <c r="H171" s="619" t="str">
        <f ca="1">IF(ISERROR(VLOOKUP($B171,'DTOC backsheet'!$D$188:$U$364,H$11,0)),"",VLOOKUP($B171,'DTOC backsheet'!$D$188:$U$364, H$11,0))</f>
        <v/>
      </c>
      <c r="I171" s="473" t="str">
        <f ca="1">IF(ISERROR(VLOOKUP($B171,'DTOC backsheet'!$D$188:$U$364,I$11,0)),"",VLOOKUP($B171,'DTOC backsheet'!$D$188:$U$364, I$11,0))</f>
        <v/>
      </c>
      <c r="J171" s="473" t="str">
        <f ca="1">IF(ISERROR(VLOOKUP($B171,'DTOC backsheet'!$D$188:$U$364,J$11,0)),"",VLOOKUP($B171,'DTOC backsheet'!$D$188:$U$364, J$11,0))</f>
        <v/>
      </c>
      <c r="K171" s="474" t="str">
        <f ca="1">IF(ISERROR(VLOOKUP($B171,'DTOC backsheet'!$D$188:$U$364,K$11,0)),"",VLOOKUP($B171,'DTOC backsheet'!$D$188:$U$364, K$11,0))</f>
        <v/>
      </c>
      <c r="L171" s="619" t="str">
        <f ca="1">IF(ISERROR(VLOOKUP($B171,'DTOC backsheet'!$D$5:$U$181,L$11,0)),"",VLOOKUP($B171,'DTOC backsheet'!$D$5:$U$181, L$11,0))</f>
        <v/>
      </c>
      <c r="M171" s="619" t="str">
        <f ca="1">IF(ISERROR(VLOOKUP($B171,'DTOC backsheet'!$D$5:$U$181,M$11,0)),"",VLOOKUP($B171,'DTOC backsheet'!$D$5:$U$181, M$11,0))</f>
        <v/>
      </c>
      <c r="N171" s="473" t="str">
        <f ca="1">IF(ISERROR(VLOOKUP($B171,'DTOC backsheet'!$D$5:$U$181,N$11,0)),"",VLOOKUP($B171,'DTOC backsheet'!$D$5:$U$181, N$11,0))</f>
        <v/>
      </c>
      <c r="O171" s="620" t="str">
        <f ca="1">IF(ISERROR(VLOOKUP($B171,'DTOC backsheet'!$D$5:$U$181,O$11,0)),"",VLOOKUP($B171,'DTOC backsheet'!$D$5:$U$181, O$11,0))</f>
        <v/>
      </c>
    </row>
    <row r="172" spans="1:15">
      <c r="A172" s="3">
        <v>157</v>
      </c>
      <c r="B172" s="201" t="str">
        <f t="shared" ca="1" si="2"/>
        <v/>
      </c>
      <c r="C172" s="202" t="str">
        <f ca="1">IFERROR(VLOOKUP($B172,'Org list'!$J$9:$K$637,2,0), "")</f>
        <v/>
      </c>
      <c r="D172" s="472" t="str">
        <f ca="1">IF(ISERROR(VLOOKUP($B172,'DTOC backsheet'!$D$5:$U$181,D$11,0)),"",VLOOKUP($B172,'DTOC backsheet'!$D$5:$U$181, D$11,0))</f>
        <v/>
      </c>
      <c r="E172" s="473" t="str">
        <f ca="1">IF(ISERROR(VLOOKUP($B172,'DTOC backsheet'!$D$5:$U$181,E$11,0)),"",VLOOKUP($B172,'DTOC backsheet'!$D$5:$U$181, E$11,0))</f>
        <v/>
      </c>
      <c r="F172" s="473" t="str">
        <f ca="1">IF(ISERROR(VLOOKUP($B172,'DTOC backsheet'!$D$5:$U$181,F$11,0)),"",VLOOKUP($B172,'DTOC backsheet'!$D$5:$U$181, F$11,0))</f>
        <v/>
      </c>
      <c r="G172" s="474" t="str">
        <f ca="1">IF(ISERROR(VLOOKUP($B172,'DTOC backsheet'!$D$5:$U$181,G$11,0)),"",VLOOKUP($B172,'DTOC backsheet'!$D$5:$U$181, G$11,0))</f>
        <v/>
      </c>
      <c r="H172" s="619" t="str">
        <f ca="1">IF(ISERROR(VLOOKUP($B172,'DTOC backsheet'!$D$188:$U$364,H$11,0)),"",VLOOKUP($B172,'DTOC backsheet'!$D$188:$U$364, H$11,0))</f>
        <v/>
      </c>
      <c r="I172" s="473" t="str">
        <f ca="1">IF(ISERROR(VLOOKUP($B172,'DTOC backsheet'!$D$188:$U$364,I$11,0)),"",VLOOKUP($B172,'DTOC backsheet'!$D$188:$U$364, I$11,0))</f>
        <v/>
      </c>
      <c r="J172" s="473" t="str">
        <f ca="1">IF(ISERROR(VLOOKUP($B172,'DTOC backsheet'!$D$188:$U$364,J$11,0)),"",VLOOKUP($B172,'DTOC backsheet'!$D$188:$U$364, J$11,0))</f>
        <v/>
      </c>
      <c r="K172" s="474" t="str">
        <f ca="1">IF(ISERROR(VLOOKUP($B172,'DTOC backsheet'!$D$188:$U$364,K$11,0)),"",VLOOKUP($B172,'DTOC backsheet'!$D$188:$U$364, K$11,0))</f>
        <v/>
      </c>
      <c r="L172" s="619" t="str">
        <f ca="1">IF(ISERROR(VLOOKUP($B172,'DTOC backsheet'!$D$5:$U$181,L$11,0)),"",VLOOKUP($B172,'DTOC backsheet'!$D$5:$U$181, L$11,0))</f>
        <v/>
      </c>
      <c r="M172" s="619" t="str">
        <f ca="1">IF(ISERROR(VLOOKUP($B172,'DTOC backsheet'!$D$5:$U$181,M$11,0)),"",VLOOKUP($B172,'DTOC backsheet'!$D$5:$U$181, M$11,0))</f>
        <v/>
      </c>
      <c r="N172" s="473" t="str">
        <f ca="1">IF(ISERROR(VLOOKUP($B172,'DTOC backsheet'!$D$5:$U$181,N$11,0)),"",VLOOKUP($B172,'DTOC backsheet'!$D$5:$U$181, N$11,0))</f>
        <v/>
      </c>
      <c r="O172" s="620" t="str">
        <f ca="1">IF(ISERROR(VLOOKUP($B172,'DTOC backsheet'!$D$5:$U$181,O$11,0)),"",VLOOKUP($B172,'DTOC backsheet'!$D$5:$U$181, O$11,0))</f>
        <v/>
      </c>
    </row>
    <row r="173" spans="1:15">
      <c r="A173" s="3">
        <v>158</v>
      </c>
      <c r="B173" s="201" t="str">
        <f t="shared" ca="1" si="2"/>
        <v/>
      </c>
      <c r="C173" s="202" t="str">
        <f ca="1">IFERROR(VLOOKUP($B173,'Org list'!$J$9:$K$637,2,0), "")</f>
        <v/>
      </c>
      <c r="D173" s="472" t="str">
        <f ca="1">IF(ISERROR(VLOOKUP($B173,'DTOC backsheet'!$D$5:$U$181,D$11,0)),"",VLOOKUP($B173,'DTOC backsheet'!$D$5:$U$181, D$11,0))</f>
        <v/>
      </c>
      <c r="E173" s="473" t="str">
        <f ca="1">IF(ISERROR(VLOOKUP($B173,'DTOC backsheet'!$D$5:$U$181,E$11,0)),"",VLOOKUP($B173,'DTOC backsheet'!$D$5:$U$181, E$11,0))</f>
        <v/>
      </c>
      <c r="F173" s="473" t="str">
        <f ca="1">IF(ISERROR(VLOOKUP($B173,'DTOC backsheet'!$D$5:$U$181,F$11,0)),"",VLOOKUP($B173,'DTOC backsheet'!$D$5:$U$181, F$11,0))</f>
        <v/>
      </c>
      <c r="G173" s="474" t="str">
        <f ca="1">IF(ISERROR(VLOOKUP($B173,'DTOC backsheet'!$D$5:$U$181,G$11,0)),"",VLOOKUP($B173,'DTOC backsheet'!$D$5:$U$181, G$11,0))</f>
        <v/>
      </c>
      <c r="H173" s="619" t="str">
        <f ca="1">IF(ISERROR(VLOOKUP($B173,'DTOC backsheet'!$D$188:$U$364,H$11,0)),"",VLOOKUP($B173,'DTOC backsheet'!$D$188:$U$364, H$11,0))</f>
        <v/>
      </c>
      <c r="I173" s="473" t="str">
        <f ca="1">IF(ISERROR(VLOOKUP($B173,'DTOC backsheet'!$D$188:$U$364,I$11,0)),"",VLOOKUP($B173,'DTOC backsheet'!$D$188:$U$364, I$11,0))</f>
        <v/>
      </c>
      <c r="J173" s="473" t="str">
        <f ca="1">IF(ISERROR(VLOOKUP($B173,'DTOC backsheet'!$D$188:$U$364,J$11,0)),"",VLOOKUP($B173,'DTOC backsheet'!$D$188:$U$364, J$11,0))</f>
        <v/>
      </c>
      <c r="K173" s="474" t="str">
        <f ca="1">IF(ISERROR(VLOOKUP($B173,'DTOC backsheet'!$D$188:$U$364,K$11,0)),"",VLOOKUP($B173,'DTOC backsheet'!$D$188:$U$364, K$11,0))</f>
        <v/>
      </c>
      <c r="L173" s="619" t="str">
        <f ca="1">IF(ISERROR(VLOOKUP($B173,'DTOC backsheet'!$D$5:$U$181,L$11,0)),"",VLOOKUP($B173,'DTOC backsheet'!$D$5:$U$181, L$11,0))</f>
        <v/>
      </c>
      <c r="M173" s="619" t="str">
        <f ca="1">IF(ISERROR(VLOOKUP($B173,'DTOC backsheet'!$D$5:$U$181,M$11,0)),"",VLOOKUP($B173,'DTOC backsheet'!$D$5:$U$181, M$11,0))</f>
        <v/>
      </c>
      <c r="N173" s="473" t="str">
        <f ca="1">IF(ISERROR(VLOOKUP($B173,'DTOC backsheet'!$D$5:$U$181,N$11,0)),"",VLOOKUP($B173,'DTOC backsheet'!$D$5:$U$181, N$11,0))</f>
        <v/>
      </c>
      <c r="O173" s="620" t="str">
        <f ca="1">IF(ISERROR(VLOOKUP($B173,'DTOC backsheet'!$D$5:$U$181,O$11,0)),"",VLOOKUP($B173,'DTOC backsheet'!$D$5:$U$181, O$11,0))</f>
        <v/>
      </c>
    </row>
    <row r="174" spans="1:15">
      <c r="A174" s="3">
        <v>159</v>
      </c>
      <c r="B174" s="201" t="str">
        <f t="shared" ca="1" si="2"/>
        <v/>
      </c>
      <c r="C174" s="202" t="str">
        <f ca="1">IFERROR(VLOOKUP($B174,'Org list'!$J$9:$K$637,2,0), "")</f>
        <v/>
      </c>
      <c r="D174" s="472" t="str">
        <f ca="1">IF(ISERROR(VLOOKUP($B174,'DTOC backsheet'!$D$5:$U$181,D$11,0)),"",VLOOKUP($B174,'DTOC backsheet'!$D$5:$U$181, D$11,0))</f>
        <v/>
      </c>
      <c r="E174" s="473" t="str">
        <f ca="1">IF(ISERROR(VLOOKUP($B174,'DTOC backsheet'!$D$5:$U$181,E$11,0)),"",VLOOKUP($B174,'DTOC backsheet'!$D$5:$U$181, E$11,0))</f>
        <v/>
      </c>
      <c r="F174" s="473" t="str">
        <f ca="1">IF(ISERROR(VLOOKUP($B174,'DTOC backsheet'!$D$5:$U$181,F$11,0)),"",VLOOKUP($B174,'DTOC backsheet'!$D$5:$U$181, F$11,0))</f>
        <v/>
      </c>
      <c r="G174" s="474" t="str">
        <f ca="1">IF(ISERROR(VLOOKUP($B174,'DTOC backsheet'!$D$5:$U$181,G$11,0)),"",VLOOKUP($B174,'DTOC backsheet'!$D$5:$U$181, G$11,0))</f>
        <v/>
      </c>
      <c r="H174" s="619" t="str">
        <f ca="1">IF(ISERROR(VLOOKUP($B174,'DTOC backsheet'!$D$188:$U$364,H$11,0)),"",VLOOKUP($B174,'DTOC backsheet'!$D$188:$U$364, H$11,0))</f>
        <v/>
      </c>
      <c r="I174" s="473" t="str">
        <f ca="1">IF(ISERROR(VLOOKUP($B174,'DTOC backsheet'!$D$188:$U$364,I$11,0)),"",VLOOKUP($B174,'DTOC backsheet'!$D$188:$U$364, I$11,0))</f>
        <v/>
      </c>
      <c r="J174" s="473" t="str">
        <f ca="1">IF(ISERROR(VLOOKUP($B174,'DTOC backsheet'!$D$188:$U$364,J$11,0)),"",VLOOKUP($B174,'DTOC backsheet'!$D$188:$U$364, J$11,0))</f>
        <v/>
      </c>
      <c r="K174" s="474" t="str">
        <f ca="1">IF(ISERROR(VLOOKUP($B174,'DTOC backsheet'!$D$188:$U$364,K$11,0)),"",VLOOKUP($B174,'DTOC backsheet'!$D$188:$U$364, K$11,0))</f>
        <v/>
      </c>
      <c r="L174" s="619" t="str">
        <f ca="1">IF(ISERROR(VLOOKUP($B174,'DTOC backsheet'!$D$5:$U$181,L$11,0)),"",VLOOKUP($B174,'DTOC backsheet'!$D$5:$U$181, L$11,0))</f>
        <v/>
      </c>
      <c r="M174" s="619" t="str">
        <f ca="1">IF(ISERROR(VLOOKUP($B174,'DTOC backsheet'!$D$5:$U$181,M$11,0)),"",VLOOKUP($B174,'DTOC backsheet'!$D$5:$U$181, M$11,0))</f>
        <v/>
      </c>
      <c r="N174" s="473" t="str">
        <f ca="1">IF(ISERROR(VLOOKUP($B174,'DTOC backsheet'!$D$5:$U$181,N$11,0)),"",VLOOKUP($B174,'DTOC backsheet'!$D$5:$U$181, N$11,0))</f>
        <v/>
      </c>
      <c r="O174" s="620" t="str">
        <f ca="1">IF(ISERROR(VLOOKUP($B174,'DTOC backsheet'!$D$5:$U$181,O$11,0)),"",VLOOKUP($B174,'DTOC backsheet'!$D$5:$U$181, O$11,0))</f>
        <v/>
      </c>
    </row>
    <row r="175" spans="1:15">
      <c r="A175" s="3">
        <v>160</v>
      </c>
      <c r="B175" s="201" t="str">
        <f t="shared" ca="1" si="2"/>
        <v/>
      </c>
      <c r="C175" s="202" t="str">
        <f ca="1">IFERROR(VLOOKUP($B175,'Org list'!$J$9:$K$637,2,0), "")</f>
        <v/>
      </c>
      <c r="D175" s="472" t="str">
        <f ca="1">IF(ISERROR(VLOOKUP($B175,'DTOC backsheet'!$D$5:$U$181,D$11,0)),"",VLOOKUP($B175,'DTOC backsheet'!$D$5:$U$181, D$11,0))</f>
        <v/>
      </c>
      <c r="E175" s="473" t="str">
        <f ca="1">IF(ISERROR(VLOOKUP($B175,'DTOC backsheet'!$D$5:$U$181,E$11,0)),"",VLOOKUP($B175,'DTOC backsheet'!$D$5:$U$181, E$11,0))</f>
        <v/>
      </c>
      <c r="F175" s="473" t="str">
        <f ca="1">IF(ISERROR(VLOOKUP($B175,'DTOC backsheet'!$D$5:$U$181,F$11,0)),"",VLOOKUP($B175,'DTOC backsheet'!$D$5:$U$181, F$11,0))</f>
        <v/>
      </c>
      <c r="G175" s="474" t="str">
        <f ca="1">IF(ISERROR(VLOOKUP($B175,'DTOC backsheet'!$D$5:$U$181,G$11,0)),"",VLOOKUP($B175,'DTOC backsheet'!$D$5:$U$181, G$11,0))</f>
        <v/>
      </c>
      <c r="H175" s="619" t="str">
        <f ca="1">IF(ISERROR(VLOOKUP($B175,'DTOC backsheet'!$D$188:$U$364,H$11,0)),"",VLOOKUP($B175,'DTOC backsheet'!$D$188:$U$364, H$11,0))</f>
        <v/>
      </c>
      <c r="I175" s="473" t="str">
        <f ca="1">IF(ISERROR(VLOOKUP($B175,'DTOC backsheet'!$D$188:$U$364,I$11,0)),"",VLOOKUP($B175,'DTOC backsheet'!$D$188:$U$364, I$11,0))</f>
        <v/>
      </c>
      <c r="J175" s="473" t="str">
        <f ca="1">IF(ISERROR(VLOOKUP($B175,'DTOC backsheet'!$D$188:$U$364,J$11,0)),"",VLOOKUP($B175,'DTOC backsheet'!$D$188:$U$364, J$11,0))</f>
        <v/>
      </c>
      <c r="K175" s="474" t="str">
        <f ca="1">IF(ISERROR(VLOOKUP($B175,'DTOC backsheet'!$D$188:$U$364,K$11,0)),"",VLOOKUP($B175,'DTOC backsheet'!$D$188:$U$364, K$11,0))</f>
        <v/>
      </c>
      <c r="L175" s="619" t="str">
        <f ca="1">IF(ISERROR(VLOOKUP($B175,'DTOC backsheet'!$D$5:$U$181,L$11,0)),"",VLOOKUP($B175,'DTOC backsheet'!$D$5:$U$181, L$11,0))</f>
        <v/>
      </c>
      <c r="M175" s="619" t="str">
        <f ca="1">IF(ISERROR(VLOOKUP($B175,'DTOC backsheet'!$D$5:$U$181,M$11,0)),"",VLOOKUP($B175,'DTOC backsheet'!$D$5:$U$181, M$11,0))</f>
        <v/>
      </c>
      <c r="N175" s="473" t="str">
        <f ca="1">IF(ISERROR(VLOOKUP($B175,'DTOC backsheet'!$D$5:$U$181,N$11,0)),"",VLOOKUP($B175,'DTOC backsheet'!$D$5:$U$181, N$11,0))</f>
        <v/>
      </c>
      <c r="O175" s="620" t="str">
        <f ca="1">IF(ISERROR(VLOOKUP($B175,'DTOC backsheet'!$D$5:$U$181,O$11,0)),"",VLOOKUP($B175,'DTOC backsheet'!$D$5:$U$181, O$11,0))</f>
        <v/>
      </c>
    </row>
    <row r="176" spans="1:15">
      <c r="A176" s="3">
        <v>161</v>
      </c>
      <c r="B176" s="201" t="str">
        <f t="shared" ca="1" si="2"/>
        <v/>
      </c>
      <c r="C176" s="202" t="str">
        <f ca="1">IFERROR(VLOOKUP($B176,'Org list'!$J$9:$K$637,2,0), "")</f>
        <v/>
      </c>
      <c r="D176" s="472" t="str">
        <f ca="1">IF(ISERROR(VLOOKUP($B176,'DTOC backsheet'!$D$5:$U$181,D$11,0)),"",VLOOKUP($B176,'DTOC backsheet'!$D$5:$U$181, D$11,0))</f>
        <v/>
      </c>
      <c r="E176" s="473" t="str">
        <f ca="1">IF(ISERROR(VLOOKUP($B176,'DTOC backsheet'!$D$5:$U$181,E$11,0)),"",VLOOKUP($B176,'DTOC backsheet'!$D$5:$U$181, E$11,0))</f>
        <v/>
      </c>
      <c r="F176" s="473" t="str">
        <f ca="1">IF(ISERROR(VLOOKUP($B176,'DTOC backsheet'!$D$5:$U$181,F$11,0)),"",VLOOKUP($B176,'DTOC backsheet'!$D$5:$U$181, F$11,0))</f>
        <v/>
      </c>
      <c r="G176" s="474" t="str">
        <f ca="1">IF(ISERROR(VLOOKUP($B176,'DTOC backsheet'!$D$5:$U$181,G$11,0)),"",VLOOKUP($B176,'DTOC backsheet'!$D$5:$U$181, G$11,0))</f>
        <v/>
      </c>
      <c r="H176" s="619" t="str">
        <f ca="1">IF(ISERROR(VLOOKUP($B176,'DTOC backsheet'!$D$188:$U$364,H$11,0)),"",VLOOKUP($B176,'DTOC backsheet'!$D$188:$U$364, H$11,0))</f>
        <v/>
      </c>
      <c r="I176" s="473" t="str">
        <f ca="1">IF(ISERROR(VLOOKUP($B176,'DTOC backsheet'!$D$188:$U$364,I$11,0)),"",VLOOKUP($B176,'DTOC backsheet'!$D$188:$U$364, I$11,0))</f>
        <v/>
      </c>
      <c r="J176" s="473" t="str">
        <f ca="1">IF(ISERROR(VLOOKUP($B176,'DTOC backsheet'!$D$188:$U$364,J$11,0)),"",VLOOKUP($B176,'DTOC backsheet'!$D$188:$U$364, J$11,0))</f>
        <v/>
      </c>
      <c r="K176" s="474" t="str">
        <f ca="1">IF(ISERROR(VLOOKUP($B176,'DTOC backsheet'!$D$188:$U$364,K$11,0)),"",VLOOKUP($B176,'DTOC backsheet'!$D$188:$U$364, K$11,0))</f>
        <v/>
      </c>
      <c r="L176" s="619" t="str">
        <f ca="1">IF(ISERROR(VLOOKUP($B176,'DTOC backsheet'!$D$5:$U$181,L$11,0)),"",VLOOKUP($B176,'DTOC backsheet'!$D$5:$U$181, L$11,0))</f>
        <v/>
      </c>
      <c r="M176" s="619" t="str">
        <f ca="1">IF(ISERROR(VLOOKUP($B176,'DTOC backsheet'!$D$5:$U$181,M$11,0)),"",VLOOKUP($B176,'DTOC backsheet'!$D$5:$U$181, M$11,0))</f>
        <v/>
      </c>
      <c r="N176" s="473" t="str">
        <f ca="1">IF(ISERROR(VLOOKUP($B176,'DTOC backsheet'!$D$5:$U$181,N$11,0)),"",VLOOKUP($B176,'DTOC backsheet'!$D$5:$U$181, N$11,0))</f>
        <v/>
      </c>
      <c r="O176" s="620" t="str">
        <f ca="1">IF(ISERROR(VLOOKUP($B176,'DTOC backsheet'!$D$5:$U$181,O$11,0)),"",VLOOKUP($B176,'DTOC backsheet'!$D$5:$U$181, O$11,0))</f>
        <v/>
      </c>
    </row>
    <row r="177" spans="1:15">
      <c r="A177" s="3">
        <v>162</v>
      </c>
      <c r="B177" s="201" t="str">
        <f t="shared" ca="1" si="2"/>
        <v/>
      </c>
      <c r="C177" s="202" t="str">
        <f ca="1">IFERROR(VLOOKUP($B177,'Org list'!$J$9:$K$637,2,0), "")</f>
        <v/>
      </c>
      <c r="D177" s="472" t="str">
        <f ca="1">IF(ISERROR(VLOOKUP($B177,'DTOC backsheet'!$D$5:$U$181,D$11,0)),"",VLOOKUP($B177,'DTOC backsheet'!$D$5:$U$181, D$11,0))</f>
        <v/>
      </c>
      <c r="E177" s="473" t="str">
        <f ca="1">IF(ISERROR(VLOOKUP($B177,'DTOC backsheet'!$D$5:$U$181,E$11,0)),"",VLOOKUP($B177,'DTOC backsheet'!$D$5:$U$181, E$11,0))</f>
        <v/>
      </c>
      <c r="F177" s="473" t="str">
        <f ca="1">IF(ISERROR(VLOOKUP($B177,'DTOC backsheet'!$D$5:$U$181,F$11,0)),"",VLOOKUP($B177,'DTOC backsheet'!$D$5:$U$181, F$11,0))</f>
        <v/>
      </c>
      <c r="G177" s="474" t="str">
        <f ca="1">IF(ISERROR(VLOOKUP($B177,'DTOC backsheet'!$D$5:$U$181,G$11,0)),"",VLOOKUP($B177,'DTOC backsheet'!$D$5:$U$181, G$11,0))</f>
        <v/>
      </c>
      <c r="H177" s="619" t="str">
        <f ca="1">IF(ISERROR(VLOOKUP($B177,'DTOC backsheet'!$D$188:$U$364,H$11,0)),"",VLOOKUP($B177,'DTOC backsheet'!$D$188:$U$364, H$11,0))</f>
        <v/>
      </c>
      <c r="I177" s="473" t="str">
        <f ca="1">IF(ISERROR(VLOOKUP($B177,'DTOC backsheet'!$D$188:$U$364,I$11,0)),"",VLOOKUP($B177,'DTOC backsheet'!$D$188:$U$364, I$11,0))</f>
        <v/>
      </c>
      <c r="J177" s="473" t="str">
        <f ca="1">IF(ISERROR(VLOOKUP($B177,'DTOC backsheet'!$D$188:$U$364,J$11,0)),"",VLOOKUP($B177,'DTOC backsheet'!$D$188:$U$364, J$11,0))</f>
        <v/>
      </c>
      <c r="K177" s="474" t="str">
        <f ca="1">IF(ISERROR(VLOOKUP($B177,'DTOC backsheet'!$D$188:$U$364,K$11,0)),"",VLOOKUP($B177,'DTOC backsheet'!$D$188:$U$364, K$11,0))</f>
        <v/>
      </c>
      <c r="L177" s="619" t="str">
        <f ca="1">IF(ISERROR(VLOOKUP($B177,'DTOC backsheet'!$D$5:$U$181,L$11,0)),"",VLOOKUP($B177,'DTOC backsheet'!$D$5:$U$181, L$11,0))</f>
        <v/>
      </c>
      <c r="M177" s="619" t="str">
        <f ca="1">IF(ISERROR(VLOOKUP($B177,'DTOC backsheet'!$D$5:$U$181,M$11,0)),"",VLOOKUP($B177,'DTOC backsheet'!$D$5:$U$181, M$11,0))</f>
        <v/>
      </c>
      <c r="N177" s="473" t="str">
        <f ca="1">IF(ISERROR(VLOOKUP($B177,'DTOC backsheet'!$D$5:$U$181,N$11,0)),"",VLOOKUP($B177,'DTOC backsheet'!$D$5:$U$181, N$11,0))</f>
        <v/>
      </c>
      <c r="O177" s="620" t="str">
        <f ca="1">IF(ISERROR(VLOOKUP($B177,'DTOC backsheet'!$D$5:$U$181,O$11,0)),"",VLOOKUP($B177,'DTOC backsheet'!$D$5:$U$181, O$11,0))</f>
        <v/>
      </c>
    </row>
    <row r="178" spans="1:15">
      <c r="A178" s="3">
        <v>163</v>
      </c>
      <c r="B178" s="201" t="str">
        <f t="shared" ca="1" si="2"/>
        <v/>
      </c>
      <c r="C178" s="202" t="str">
        <f ca="1">IFERROR(VLOOKUP($B178,'Org list'!$J$9:$K$637,2,0), "")</f>
        <v/>
      </c>
      <c r="D178" s="472" t="str">
        <f ca="1">IF(ISERROR(VLOOKUP($B178,'DTOC backsheet'!$D$5:$U$181,D$11,0)),"",VLOOKUP($B178,'DTOC backsheet'!$D$5:$U$181, D$11,0))</f>
        <v/>
      </c>
      <c r="E178" s="473" t="str">
        <f ca="1">IF(ISERROR(VLOOKUP($B178,'DTOC backsheet'!$D$5:$U$181,E$11,0)),"",VLOOKUP($B178,'DTOC backsheet'!$D$5:$U$181, E$11,0))</f>
        <v/>
      </c>
      <c r="F178" s="473" t="str">
        <f ca="1">IF(ISERROR(VLOOKUP($B178,'DTOC backsheet'!$D$5:$U$181,F$11,0)),"",VLOOKUP($B178,'DTOC backsheet'!$D$5:$U$181, F$11,0))</f>
        <v/>
      </c>
      <c r="G178" s="474" t="str">
        <f ca="1">IF(ISERROR(VLOOKUP($B178,'DTOC backsheet'!$D$5:$U$181,G$11,0)),"",VLOOKUP($B178,'DTOC backsheet'!$D$5:$U$181, G$11,0))</f>
        <v/>
      </c>
      <c r="H178" s="619" t="str">
        <f ca="1">IF(ISERROR(VLOOKUP($B178,'DTOC backsheet'!$D$188:$U$364,H$11,0)),"",VLOOKUP($B178,'DTOC backsheet'!$D$188:$U$364, H$11,0))</f>
        <v/>
      </c>
      <c r="I178" s="473" t="str">
        <f ca="1">IF(ISERROR(VLOOKUP($B178,'DTOC backsheet'!$D$188:$U$364,I$11,0)),"",VLOOKUP($B178,'DTOC backsheet'!$D$188:$U$364, I$11,0))</f>
        <v/>
      </c>
      <c r="J178" s="473" t="str">
        <f ca="1">IF(ISERROR(VLOOKUP($B178,'DTOC backsheet'!$D$188:$U$364,J$11,0)),"",VLOOKUP($B178,'DTOC backsheet'!$D$188:$U$364, J$11,0))</f>
        <v/>
      </c>
      <c r="K178" s="474" t="str">
        <f ca="1">IF(ISERROR(VLOOKUP($B178,'DTOC backsheet'!$D$188:$U$364,K$11,0)),"",VLOOKUP($B178,'DTOC backsheet'!$D$188:$U$364, K$11,0))</f>
        <v/>
      </c>
      <c r="L178" s="619" t="str">
        <f ca="1">IF(ISERROR(VLOOKUP($B178,'DTOC backsheet'!$D$5:$U$181,L$11,0)),"",VLOOKUP($B178,'DTOC backsheet'!$D$5:$U$181, L$11,0))</f>
        <v/>
      </c>
      <c r="M178" s="619" t="str">
        <f ca="1">IF(ISERROR(VLOOKUP($B178,'DTOC backsheet'!$D$5:$U$181,M$11,0)),"",VLOOKUP($B178,'DTOC backsheet'!$D$5:$U$181, M$11,0))</f>
        <v/>
      </c>
      <c r="N178" s="473" t="str">
        <f ca="1">IF(ISERROR(VLOOKUP($B178,'DTOC backsheet'!$D$5:$U$181,N$11,0)),"",VLOOKUP($B178,'DTOC backsheet'!$D$5:$U$181, N$11,0))</f>
        <v/>
      </c>
      <c r="O178" s="620" t="str">
        <f ca="1">IF(ISERROR(VLOOKUP($B178,'DTOC backsheet'!$D$5:$U$181,O$11,0)),"",VLOOKUP($B178,'DTOC backsheet'!$D$5:$U$181, O$11,0))</f>
        <v/>
      </c>
    </row>
    <row r="179" spans="1:15">
      <c r="A179" s="3">
        <v>164</v>
      </c>
      <c r="B179" s="201" t="str">
        <f t="shared" ca="1" si="2"/>
        <v/>
      </c>
      <c r="C179" s="202" t="str">
        <f ca="1">IFERROR(VLOOKUP($B179,'Org list'!$J$9:$K$637,2,0), "")</f>
        <v/>
      </c>
      <c r="D179" s="472" t="str">
        <f ca="1">IF(ISERROR(VLOOKUP($B179,'DTOC backsheet'!$D$5:$U$181,D$11,0)),"",VLOOKUP($B179,'DTOC backsheet'!$D$5:$U$181, D$11,0))</f>
        <v/>
      </c>
      <c r="E179" s="473" t="str">
        <f ca="1">IF(ISERROR(VLOOKUP($B179,'DTOC backsheet'!$D$5:$U$181,E$11,0)),"",VLOOKUP($B179,'DTOC backsheet'!$D$5:$U$181, E$11,0))</f>
        <v/>
      </c>
      <c r="F179" s="473" t="str">
        <f ca="1">IF(ISERROR(VLOOKUP($B179,'DTOC backsheet'!$D$5:$U$181,F$11,0)),"",VLOOKUP($B179,'DTOC backsheet'!$D$5:$U$181, F$11,0))</f>
        <v/>
      </c>
      <c r="G179" s="474" t="str">
        <f ca="1">IF(ISERROR(VLOOKUP($B179,'DTOC backsheet'!$D$5:$U$181,G$11,0)),"",VLOOKUP($B179,'DTOC backsheet'!$D$5:$U$181, G$11,0))</f>
        <v/>
      </c>
      <c r="H179" s="619" t="str">
        <f ca="1">IF(ISERROR(VLOOKUP($B179,'DTOC backsheet'!$D$188:$U$364,H$11,0)),"",VLOOKUP($B179,'DTOC backsheet'!$D$188:$U$364, H$11,0))</f>
        <v/>
      </c>
      <c r="I179" s="473" t="str">
        <f ca="1">IF(ISERROR(VLOOKUP($B179,'DTOC backsheet'!$D$188:$U$364,I$11,0)),"",VLOOKUP($B179,'DTOC backsheet'!$D$188:$U$364, I$11,0))</f>
        <v/>
      </c>
      <c r="J179" s="473" t="str">
        <f ca="1">IF(ISERROR(VLOOKUP($B179,'DTOC backsheet'!$D$188:$U$364,J$11,0)),"",VLOOKUP($B179,'DTOC backsheet'!$D$188:$U$364, J$11,0))</f>
        <v/>
      </c>
      <c r="K179" s="474" t="str">
        <f ca="1">IF(ISERROR(VLOOKUP($B179,'DTOC backsheet'!$D$188:$U$364,K$11,0)),"",VLOOKUP($B179,'DTOC backsheet'!$D$188:$U$364, K$11,0))</f>
        <v/>
      </c>
      <c r="L179" s="619" t="str">
        <f ca="1">IF(ISERROR(VLOOKUP($B179,'DTOC backsheet'!$D$5:$U$181,L$11,0)),"",VLOOKUP($B179,'DTOC backsheet'!$D$5:$U$181, L$11,0))</f>
        <v/>
      </c>
      <c r="M179" s="619" t="str">
        <f ca="1">IF(ISERROR(VLOOKUP($B179,'DTOC backsheet'!$D$5:$U$181,M$11,0)),"",VLOOKUP($B179,'DTOC backsheet'!$D$5:$U$181, M$11,0))</f>
        <v/>
      </c>
      <c r="N179" s="473" t="str">
        <f ca="1">IF(ISERROR(VLOOKUP($B179,'DTOC backsheet'!$D$5:$U$181,N$11,0)),"",VLOOKUP($B179,'DTOC backsheet'!$D$5:$U$181, N$11,0))</f>
        <v/>
      </c>
      <c r="O179" s="620" t="str">
        <f ca="1">IF(ISERROR(VLOOKUP($B179,'DTOC backsheet'!$D$5:$U$181,O$11,0)),"",VLOOKUP($B179,'DTOC backsheet'!$D$5:$U$181, O$11,0))</f>
        <v/>
      </c>
    </row>
    <row r="180" spans="1:15">
      <c r="A180" s="3">
        <v>165</v>
      </c>
      <c r="B180" s="201" t="str">
        <f t="shared" ca="1" si="2"/>
        <v/>
      </c>
      <c r="C180" s="202" t="str">
        <f ca="1">IFERROR(VLOOKUP($B180,'Org list'!$J$9:$K$637,2,0), "")</f>
        <v/>
      </c>
      <c r="D180" s="472" t="str">
        <f ca="1">IF(ISERROR(VLOOKUP($B180,'DTOC backsheet'!$D$5:$U$181,D$11,0)),"",VLOOKUP($B180,'DTOC backsheet'!$D$5:$U$181, D$11,0))</f>
        <v/>
      </c>
      <c r="E180" s="473" t="str">
        <f ca="1">IF(ISERROR(VLOOKUP($B180,'DTOC backsheet'!$D$5:$U$181,E$11,0)),"",VLOOKUP($B180,'DTOC backsheet'!$D$5:$U$181, E$11,0))</f>
        <v/>
      </c>
      <c r="F180" s="473" t="str">
        <f ca="1">IF(ISERROR(VLOOKUP($B180,'DTOC backsheet'!$D$5:$U$181,F$11,0)),"",VLOOKUP($B180,'DTOC backsheet'!$D$5:$U$181, F$11,0))</f>
        <v/>
      </c>
      <c r="G180" s="474" t="str">
        <f ca="1">IF(ISERROR(VLOOKUP($B180,'DTOC backsheet'!$D$5:$U$181,G$11,0)),"",VLOOKUP($B180,'DTOC backsheet'!$D$5:$U$181, G$11,0))</f>
        <v/>
      </c>
      <c r="H180" s="619" t="str">
        <f ca="1">IF(ISERROR(VLOOKUP($B180,'DTOC backsheet'!$D$188:$U$364,H$11,0)),"",VLOOKUP($B180,'DTOC backsheet'!$D$188:$U$364, H$11,0))</f>
        <v/>
      </c>
      <c r="I180" s="473" t="str">
        <f ca="1">IF(ISERROR(VLOOKUP($B180,'DTOC backsheet'!$D$188:$U$364,I$11,0)),"",VLOOKUP($B180,'DTOC backsheet'!$D$188:$U$364, I$11,0))</f>
        <v/>
      </c>
      <c r="J180" s="473" t="str">
        <f ca="1">IF(ISERROR(VLOOKUP($B180,'DTOC backsheet'!$D$188:$U$364,J$11,0)),"",VLOOKUP($B180,'DTOC backsheet'!$D$188:$U$364, J$11,0))</f>
        <v/>
      </c>
      <c r="K180" s="474" t="str">
        <f ca="1">IF(ISERROR(VLOOKUP($B180,'DTOC backsheet'!$D$188:$U$364,K$11,0)),"",VLOOKUP($B180,'DTOC backsheet'!$D$188:$U$364, K$11,0))</f>
        <v/>
      </c>
      <c r="L180" s="619" t="str">
        <f ca="1">IF(ISERROR(VLOOKUP($B180,'DTOC backsheet'!$D$5:$U$181,L$11,0)),"",VLOOKUP($B180,'DTOC backsheet'!$D$5:$U$181, L$11,0))</f>
        <v/>
      </c>
      <c r="M180" s="619" t="str">
        <f ca="1">IF(ISERROR(VLOOKUP($B180,'DTOC backsheet'!$D$5:$U$181,M$11,0)),"",VLOOKUP($B180,'DTOC backsheet'!$D$5:$U$181, M$11,0))</f>
        <v/>
      </c>
      <c r="N180" s="473" t="str">
        <f ca="1">IF(ISERROR(VLOOKUP($B180,'DTOC backsheet'!$D$5:$U$181,N$11,0)),"",VLOOKUP($B180,'DTOC backsheet'!$D$5:$U$181, N$11,0))</f>
        <v/>
      </c>
      <c r="O180" s="620" t="str">
        <f ca="1">IF(ISERROR(VLOOKUP($B180,'DTOC backsheet'!$D$5:$U$181,O$11,0)),"",VLOOKUP($B180,'DTOC backsheet'!$D$5:$U$181, O$11,0))</f>
        <v/>
      </c>
    </row>
    <row r="181" spans="1:15">
      <c r="A181" s="3">
        <v>166</v>
      </c>
      <c r="B181" s="201" t="str">
        <f t="shared" ca="1" si="2"/>
        <v/>
      </c>
      <c r="C181" s="202" t="str">
        <f ca="1">IFERROR(VLOOKUP($B181,'Org list'!$J$9:$K$637,2,0), "")</f>
        <v/>
      </c>
      <c r="D181" s="472" t="str">
        <f ca="1">IF(ISERROR(VLOOKUP($B181,'DTOC backsheet'!$D$5:$U$181,D$11,0)),"",VLOOKUP($B181,'DTOC backsheet'!$D$5:$U$181, D$11,0))</f>
        <v/>
      </c>
      <c r="E181" s="473" t="str">
        <f ca="1">IF(ISERROR(VLOOKUP($B181,'DTOC backsheet'!$D$5:$U$181,E$11,0)),"",VLOOKUP($B181,'DTOC backsheet'!$D$5:$U$181, E$11,0))</f>
        <v/>
      </c>
      <c r="F181" s="473" t="str">
        <f ca="1">IF(ISERROR(VLOOKUP($B181,'DTOC backsheet'!$D$5:$U$181,F$11,0)),"",VLOOKUP($B181,'DTOC backsheet'!$D$5:$U$181, F$11,0))</f>
        <v/>
      </c>
      <c r="G181" s="474" t="str">
        <f ca="1">IF(ISERROR(VLOOKUP($B181,'DTOC backsheet'!$D$5:$U$181,G$11,0)),"",VLOOKUP($B181,'DTOC backsheet'!$D$5:$U$181, G$11,0))</f>
        <v/>
      </c>
      <c r="H181" s="619" t="str">
        <f ca="1">IF(ISERROR(VLOOKUP($B181,'DTOC backsheet'!$D$188:$U$364,H$11,0)),"",VLOOKUP($B181,'DTOC backsheet'!$D$188:$U$364, H$11,0))</f>
        <v/>
      </c>
      <c r="I181" s="473" t="str">
        <f ca="1">IF(ISERROR(VLOOKUP($B181,'DTOC backsheet'!$D$188:$U$364,I$11,0)),"",VLOOKUP($B181,'DTOC backsheet'!$D$188:$U$364, I$11,0))</f>
        <v/>
      </c>
      <c r="J181" s="473" t="str">
        <f ca="1">IF(ISERROR(VLOOKUP($B181,'DTOC backsheet'!$D$188:$U$364,J$11,0)),"",VLOOKUP($B181,'DTOC backsheet'!$D$188:$U$364, J$11,0))</f>
        <v/>
      </c>
      <c r="K181" s="474" t="str">
        <f ca="1">IF(ISERROR(VLOOKUP($B181,'DTOC backsheet'!$D$188:$U$364,K$11,0)),"",VLOOKUP($B181,'DTOC backsheet'!$D$188:$U$364, K$11,0))</f>
        <v/>
      </c>
      <c r="L181" s="619" t="str">
        <f ca="1">IF(ISERROR(VLOOKUP($B181,'DTOC backsheet'!$D$5:$U$181,L$11,0)),"",VLOOKUP($B181,'DTOC backsheet'!$D$5:$U$181, L$11,0))</f>
        <v/>
      </c>
      <c r="M181" s="619" t="str">
        <f ca="1">IF(ISERROR(VLOOKUP($B181,'DTOC backsheet'!$D$5:$U$181,M$11,0)),"",VLOOKUP($B181,'DTOC backsheet'!$D$5:$U$181, M$11,0))</f>
        <v/>
      </c>
      <c r="N181" s="473" t="str">
        <f ca="1">IF(ISERROR(VLOOKUP($B181,'DTOC backsheet'!$D$5:$U$181,N$11,0)),"",VLOOKUP($B181,'DTOC backsheet'!$D$5:$U$181, N$11,0))</f>
        <v/>
      </c>
      <c r="O181" s="620" t="str">
        <f ca="1">IF(ISERROR(VLOOKUP($B181,'DTOC backsheet'!$D$5:$U$181,O$11,0)),"",VLOOKUP($B181,'DTOC backsheet'!$D$5:$U$181, O$11,0))</f>
        <v/>
      </c>
    </row>
    <row r="182" spans="1:15">
      <c r="A182" s="3">
        <v>167</v>
      </c>
      <c r="B182" s="201" t="str">
        <f t="shared" ca="1" si="2"/>
        <v/>
      </c>
      <c r="C182" s="202" t="str">
        <f ca="1">IFERROR(VLOOKUP($B182,'Org list'!$J$9:$K$637,2,0), "")</f>
        <v/>
      </c>
      <c r="D182" s="472" t="str">
        <f ca="1">IF(ISERROR(VLOOKUP($B182,'DTOC backsheet'!$D$5:$U$181,D$11,0)),"",VLOOKUP($B182,'DTOC backsheet'!$D$5:$U$181, D$11,0))</f>
        <v/>
      </c>
      <c r="E182" s="473" t="str">
        <f ca="1">IF(ISERROR(VLOOKUP($B182,'DTOC backsheet'!$D$5:$U$181,E$11,0)),"",VLOOKUP($B182,'DTOC backsheet'!$D$5:$U$181, E$11,0))</f>
        <v/>
      </c>
      <c r="F182" s="473" t="str">
        <f ca="1">IF(ISERROR(VLOOKUP($B182,'DTOC backsheet'!$D$5:$U$181,F$11,0)),"",VLOOKUP($B182,'DTOC backsheet'!$D$5:$U$181, F$11,0))</f>
        <v/>
      </c>
      <c r="G182" s="474" t="str">
        <f ca="1">IF(ISERROR(VLOOKUP($B182,'DTOC backsheet'!$D$5:$U$181,G$11,0)),"",VLOOKUP($B182,'DTOC backsheet'!$D$5:$U$181, G$11,0))</f>
        <v/>
      </c>
      <c r="H182" s="619" t="str">
        <f ca="1">IF(ISERROR(VLOOKUP($B182,'DTOC backsheet'!$D$188:$U$364,H$11,0)),"",VLOOKUP($B182,'DTOC backsheet'!$D$188:$U$364, H$11,0))</f>
        <v/>
      </c>
      <c r="I182" s="473" t="str">
        <f ca="1">IF(ISERROR(VLOOKUP($B182,'DTOC backsheet'!$D$188:$U$364,I$11,0)),"",VLOOKUP($B182,'DTOC backsheet'!$D$188:$U$364, I$11,0))</f>
        <v/>
      </c>
      <c r="J182" s="473" t="str">
        <f ca="1">IF(ISERROR(VLOOKUP($B182,'DTOC backsheet'!$D$188:$U$364,J$11,0)),"",VLOOKUP($B182,'DTOC backsheet'!$D$188:$U$364, J$11,0))</f>
        <v/>
      </c>
      <c r="K182" s="474" t="str">
        <f ca="1">IF(ISERROR(VLOOKUP($B182,'DTOC backsheet'!$D$188:$U$364,K$11,0)),"",VLOOKUP($B182,'DTOC backsheet'!$D$188:$U$364, K$11,0))</f>
        <v/>
      </c>
      <c r="L182" s="619" t="str">
        <f ca="1">IF(ISERROR(VLOOKUP($B182,'DTOC backsheet'!$D$5:$U$181,L$11,0)),"",VLOOKUP($B182,'DTOC backsheet'!$D$5:$U$181, L$11,0))</f>
        <v/>
      </c>
      <c r="M182" s="619" t="str">
        <f ca="1">IF(ISERROR(VLOOKUP($B182,'DTOC backsheet'!$D$5:$U$181,M$11,0)),"",VLOOKUP($B182,'DTOC backsheet'!$D$5:$U$181, M$11,0))</f>
        <v/>
      </c>
      <c r="N182" s="473" t="str">
        <f ca="1">IF(ISERROR(VLOOKUP($B182,'DTOC backsheet'!$D$5:$U$181,N$11,0)),"",VLOOKUP($B182,'DTOC backsheet'!$D$5:$U$181, N$11,0))</f>
        <v/>
      </c>
      <c r="O182" s="620" t="str">
        <f ca="1">IF(ISERROR(VLOOKUP($B182,'DTOC backsheet'!$D$5:$U$181,O$11,0)),"",VLOOKUP($B182,'DTOC backsheet'!$D$5:$U$181, O$11,0))</f>
        <v/>
      </c>
    </row>
    <row r="183" spans="1:15">
      <c r="A183" s="3">
        <v>168</v>
      </c>
      <c r="B183" s="201" t="str">
        <f t="shared" ca="1" si="2"/>
        <v/>
      </c>
      <c r="C183" s="202" t="str">
        <f ca="1">IFERROR(VLOOKUP($B183,'Org list'!$J$9:$K$637,2,0), "")</f>
        <v/>
      </c>
      <c r="D183" s="472" t="str">
        <f ca="1">IF(ISERROR(VLOOKUP($B183,'DTOC backsheet'!$D$5:$U$181,D$11,0)),"",VLOOKUP($B183,'DTOC backsheet'!$D$5:$U$181, D$11,0))</f>
        <v/>
      </c>
      <c r="E183" s="473" t="str">
        <f ca="1">IF(ISERROR(VLOOKUP($B183,'DTOC backsheet'!$D$5:$U$181,E$11,0)),"",VLOOKUP($B183,'DTOC backsheet'!$D$5:$U$181, E$11,0))</f>
        <v/>
      </c>
      <c r="F183" s="473" t="str">
        <f ca="1">IF(ISERROR(VLOOKUP($B183,'DTOC backsheet'!$D$5:$U$181,F$11,0)),"",VLOOKUP($B183,'DTOC backsheet'!$D$5:$U$181, F$11,0))</f>
        <v/>
      </c>
      <c r="G183" s="474" t="str">
        <f ca="1">IF(ISERROR(VLOOKUP($B183,'DTOC backsheet'!$D$5:$U$181,G$11,0)),"",VLOOKUP($B183,'DTOC backsheet'!$D$5:$U$181, G$11,0))</f>
        <v/>
      </c>
      <c r="H183" s="619" t="str">
        <f ca="1">IF(ISERROR(VLOOKUP($B183,'DTOC backsheet'!$D$188:$U$364,H$11,0)),"",VLOOKUP($B183,'DTOC backsheet'!$D$188:$U$364, H$11,0))</f>
        <v/>
      </c>
      <c r="I183" s="473" t="str">
        <f ca="1">IF(ISERROR(VLOOKUP($B183,'DTOC backsheet'!$D$188:$U$364,I$11,0)),"",VLOOKUP($B183,'DTOC backsheet'!$D$188:$U$364, I$11,0))</f>
        <v/>
      </c>
      <c r="J183" s="473" t="str">
        <f ca="1">IF(ISERROR(VLOOKUP($B183,'DTOC backsheet'!$D$188:$U$364,J$11,0)),"",VLOOKUP($B183,'DTOC backsheet'!$D$188:$U$364, J$11,0))</f>
        <v/>
      </c>
      <c r="K183" s="474" t="str">
        <f ca="1">IF(ISERROR(VLOOKUP($B183,'DTOC backsheet'!$D$188:$U$364,K$11,0)),"",VLOOKUP($B183,'DTOC backsheet'!$D$188:$U$364, K$11,0))</f>
        <v/>
      </c>
      <c r="L183" s="619" t="str">
        <f ca="1">IF(ISERROR(VLOOKUP($B183,'DTOC backsheet'!$D$5:$U$181,L$11,0)),"",VLOOKUP($B183,'DTOC backsheet'!$D$5:$U$181, L$11,0))</f>
        <v/>
      </c>
      <c r="M183" s="619" t="str">
        <f ca="1">IF(ISERROR(VLOOKUP($B183,'DTOC backsheet'!$D$5:$U$181,M$11,0)),"",VLOOKUP($B183,'DTOC backsheet'!$D$5:$U$181, M$11,0))</f>
        <v/>
      </c>
      <c r="N183" s="473" t="str">
        <f ca="1">IF(ISERROR(VLOOKUP($B183,'DTOC backsheet'!$D$5:$U$181,N$11,0)),"",VLOOKUP($B183,'DTOC backsheet'!$D$5:$U$181, N$11,0))</f>
        <v/>
      </c>
      <c r="O183" s="620" t="str">
        <f ca="1">IF(ISERROR(VLOOKUP($B183,'DTOC backsheet'!$D$5:$U$181,O$11,0)),"",VLOOKUP($B183,'DTOC backsheet'!$D$5:$U$181, O$11,0))</f>
        <v/>
      </c>
    </row>
    <row r="184" spans="1:15">
      <c r="A184" s="3">
        <v>169</v>
      </c>
      <c r="B184" s="201" t="str">
        <f t="shared" ca="1" si="2"/>
        <v/>
      </c>
      <c r="C184" s="202" t="str">
        <f ca="1">IFERROR(VLOOKUP($B184,'Org list'!$J$9:$K$637,2,0), "")</f>
        <v/>
      </c>
      <c r="D184" s="472" t="str">
        <f ca="1">IF(ISERROR(VLOOKUP($B184,'DTOC backsheet'!$D$5:$U$181,D$11,0)),"",VLOOKUP($B184,'DTOC backsheet'!$D$5:$U$181, D$11,0))</f>
        <v/>
      </c>
      <c r="E184" s="473" t="str">
        <f ca="1">IF(ISERROR(VLOOKUP($B184,'DTOC backsheet'!$D$5:$U$181,E$11,0)),"",VLOOKUP($B184,'DTOC backsheet'!$D$5:$U$181, E$11,0))</f>
        <v/>
      </c>
      <c r="F184" s="473" t="str">
        <f ca="1">IF(ISERROR(VLOOKUP($B184,'DTOC backsheet'!$D$5:$U$181,F$11,0)),"",VLOOKUP($B184,'DTOC backsheet'!$D$5:$U$181, F$11,0))</f>
        <v/>
      </c>
      <c r="G184" s="474" t="str">
        <f ca="1">IF(ISERROR(VLOOKUP($B184,'DTOC backsheet'!$D$5:$U$181,G$11,0)),"",VLOOKUP($B184,'DTOC backsheet'!$D$5:$U$181, G$11,0))</f>
        <v/>
      </c>
      <c r="H184" s="619" t="str">
        <f ca="1">IF(ISERROR(VLOOKUP($B184,'DTOC backsheet'!$D$188:$U$364,H$11,0)),"",VLOOKUP($B184,'DTOC backsheet'!$D$188:$U$364, H$11,0))</f>
        <v/>
      </c>
      <c r="I184" s="473" t="str">
        <f ca="1">IF(ISERROR(VLOOKUP($B184,'DTOC backsheet'!$D$188:$U$364,I$11,0)),"",VLOOKUP($B184,'DTOC backsheet'!$D$188:$U$364, I$11,0))</f>
        <v/>
      </c>
      <c r="J184" s="473" t="str">
        <f ca="1">IF(ISERROR(VLOOKUP($B184,'DTOC backsheet'!$D$188:$U$364,J$11,0)),"",VLOOKUP($B184,'DTOC backsheet'!$D$188:$U$364, J$11,0))</f>
        <v/>
      </c>
      <c r="K184" s="474" t="str">
        <f ca="1">IF(ISERROR(VLOOKUP($B184,'DTOC backsheet'!$D$188:$U$364,K$11,0)),"",VLOOKUP($B184,'DTOC backsheet'!$D$188:$U$364, K$11,0))</f>
        <v/>
      </c>
      <c r="L184" s="619" t="str">
        <f ca="1">IF(ISERROR(VLOOKUP($B184,'DTOC backsheet'!$D$5:$U$181,L$11,0)),"",VLOOKUP($B184,'DTOC backsheet'!$D$5:$U$181, L$11,0))</f>
        <v/>
      </c>
      <c r="M184" s="619" t="str">
        <f ca="1">IF(ISERROR(VLOOKUP($B184,'DTOC backsheet'!$D$5:$U$181,M$11,0)),"",VLOOKUP($B184,'DTOC backsheet'!$D$5:$U$181, M$11,0))</f>
        <v/>
      </c>
      <c r="N184" s="473" t="str">
        <f ca="1">IF(ISERROR(VLOOKUP($B184,'DTOC backsheet'!$D$5:$U$181,N$11,0)),"",VLOOKUP($B184,'DTOC backsheet'!$D$5:$U$181, N$11,0))</f>
        <v/>
      </c>
      <c r="O184" s="620" t="str">
        <f ca="1">IF(ISERROR(VLOOKUP($B184,'DTOC backsheet'!$D$5:$U$181,O$11,0)),"",VLOOKUP($B184,'DTOC backsheet'!$D$5:$U$181, O$11,0))</f>
        <v/>
      </c>
    </row>
    <row r="185" spans="1:15">
      <c r="A185" s="3">
        <v>170</v>
      </c>
      <c r="B185" s="201" t="str">
        <f t="shared" ca="1" si="2"/>
        <v/>
      </c>
      <c r="C185" s="202" t="str">
        <f ca="1">IFERROR(VLOOKUP($B185,'Org list'!$J$9:$K$637,2,0), "")</f>
        <v/>
      </c>
      <c r="D185" s="472" t="str">
        <f ca="1">IF(ISERROR(VLOOKUP($B185,'DTOC backsheet'!$D$5:$U$181,D$11,0)),"",VLOOKUP($B185,'DTOC backsheet'!$D$5:$U$181, D$11,0))</f>
        <v/>
      </c>
      <c r="E185" s="473" t="str">
        <f ca="1">IF(ISERROR(VLOOKUP($B185,'DTOC backsheet'!$D$5:$U$181,E$11,0)),"",VLOOKUP($B185,'DTOC backsheet'!$D$5:$U$181, E$11,0))</f>
        <v/>
      </c>
      <c r="F185" s="473" t="str">
        <f ca="1">IF(ISERROR(VLOOKUP($B185,'DTOC backsheet'!$D$5:$U$181,F$11,0)),"",VLOOKUP($B185,'DTOC backsheet'!$D$5:$U$181, F$11,0))</f>
        <v/>
      </c>
      <c r="G185" s="474" t="str">
        <f ca="1">IF(ISERROR(VLOOKUP($B185,'DTOC backsheet'!$D$5:$U$181,G$11,0)),"",VLOOKUP($B185,'DTOC backsheet'!$D$5:$U$181, G$11,0))</f>
        <v/>
      </c>
      <c r="H185" s="619" t="str">
        <f ca="1">IF(ISERROR(VLOOKUP($B185,'DTOC backsheet'!$D$188:$U$364,H$11,0)),"",VLOOKUP($B185,'DTOC backsheet'!$D$188:$U$364, H$11,0))</f>
        <v/>
      </c>
      <c r="I185" s="473" t="str">
        <f ca="1">IF(ISERROR(VLOOKUP($B185,'DTOC backsheet'!$D$188:$U$364,I$11,0)),"",VLOOKUP($B185,'DTOC backsheet'!$D$188:$U$364, I$11,0))</f>
        <v/>
      </c>
      <c r="J185" s="473" t="str">
        <f ca="1">IF(ISERROR(VLOOKUP($B185,'DTOC backsheet'!$D$188:$U$364,J$11,0)),"",VLOOKUP($B185,'DTOC backsheet'!$D$188:$U$364, J$11,0))</f>
        <v/>
      </c>
      <c r="K185" s="474" t="str">
        <f ca="1">IF(ISERROR(VLOOKUP($B185,'DTOC backsheet'!$D$188:$U$364,K$11,0)),"",VLOOKUP($B185,'DTOC backsheet'!$D$188:$U$364, K$11,0))</f>
        <v/>
      </c>
      <c r="L185" s="619" t="str">
        <f ca="1">IF(ISERROR(VLOOKUP($B185,'DTOC backsheet'!$D$5:$U$181,L$11,0)),"",VLOOKUP($B185,'DTOC backsheet'!$D$5:$U$181, L$11,0))</f>
        <v/>
      </c>
      <c r="M185" s="619" t="str">
        <f ca="1">IF(ISERROR(VLOOKUP($B185,'DTOC backsheet'!$D$5:$U$181,M$11,0)),"",VLOOKUP($B185,'DTOC backsheet'!$D$5:$U$181, M$11,0))</f>
        <v/>
      </c>
      <c r="N185" s="473" t="str">
        <f ca="1">IF(ISERROR(VLOOKUP($B185,'DTOC backsheet'!$D$5:$U$181,N$11,0)),"",VLOOKUP($B185,'DTOC backsheet'!$D$5:$U$181, N$11,0))</f>
        <v/>
      </c>
      <c r="O185" s="620" t="str">
        <f ca="1">IF(ISERROR(VLOOKUP($B185,'DTOC backsheet'!$D$5:$U$181,O$11,0)),"",VLOOKUP($B185,'DTOC backsheet'!$D$5:$U$181, O$11,0))</f>
        <v/>
      </c>
    </row>
    <row r="186" spans="1:15">
      <c r="A186" s="3">
        <v>171</v>
      </c>
      <c r="B186" s="201" t="str">
        <f t="shared" ca="1" si="2"/>
        <v/>
      </c>
      <c r="C186" s="202" t="str">
        <f ca="1">IFERROR(VLOOKUP($B186,'Org list'!$J$9:$K$637,2,0), "")</f>
        <v/>
      </c>
      <c r="D186" s="472" t="str">
        <f ca="1">IF(ISERROR(VLOOKUP($B186,'DTOC backsheet'!$D$5:$U$181,D$11,0)),"",VLOOKUP($B186,'DTOC backsheet'!$D$5:$U$181, D$11,0))</f>
        <v/>
      </c>
      <c r="E186" s="473" t="str">
        <f ca="1">IF(ISERROR(VLOOKUP($B186,'DTOC backsheet'!$D$5:$U$181,E$11,0)),"",VLOOKUP($B186,'DTOC backsheet'!$D$5:$U$181, E$11,0))</f>
        <v/>
      </c>
      <c r="F186" s="473" t="str">
        <f ca="1">IF(ISERROR(VLOOKUP($B186,'DTOC backsheet'!$D$5:$U$181,F$11,0)),"",VLOOKUP($B186,'DTOC backsheet'!$D$5:$U$181, F$11,0))</f>
        <v/>
      </c>
      <c r="G186" s="474" t="str">
        <f ca="1">IF(ISERROR(VLOOKUP($B186,'DTOC backsheet'!$D$5:$U$181,G$11,0)),"",VLOOKUP($B186,'DTOC backsheet'!$D$5:$U$181, G$11,0))</f>
        <v/>
      </c>
      <c r="H186" s="619" t="str">
        <f ca="1">IF(ISERROR(VLOOKUP($B186,'DTOC backsheet'!$D$188:$U$364,H$11,0)),"",VLOOKUP($B186,'DTOC backsheet'!$D$188:$U$364, H$11,0))</f>
        <v/>
      </c>
      <c r="I186" s="473" t="str">
        <f ca="1">IF(ISERROR(VLOOKUP($B186,'DTOC backsheet'!$D$188:$U$364,I$11,0)),"",VLOOKUP($B186,'DTOC backsheet'!$D$188:$U$364, I$11,0))</f>
        <v/>
      </c>
      <c r="J186" s="473" t="str">
        <f ca="1">IF(ISERROR(VLOOKUP($B186,'DTOC backsheet'!$D$188:$U$364,J$11,0)),"",VLOOKUP($B186,'DTOC backsheet'!$D$188:$U$364, J$11,0))</f>
        <v/>
      </c>
      <c r="K186" s="474" t="str">
        <f ca="1">IF(ISERROR(VLOOKUP($B186,'DTOC backsheet'!$D$188:$U$364,K$11,0)),"",VLOOKUP($B186,'DTOC backsheet'!$D$188:$U$364, K$11,0))</f>
        <v/>
      </c>
      <c r="L186" s="619" t="str">
        <f ca="1">IF(ISERROR(VLOOKUP($B186,'DTOC backsheet'!$D$5:$U$181,L$11,0)),"",VLOOKUP($B186,'DTOC backsheet'!$D$5:$U$181, L$11,0))</f>
        <v/>
      </c>
      <c r="M186" s="619" t="str">
        <f ca="1">IF(ISERROR(VLOOKUP($B186,'DTOC backsheet'!$D$5:$U$181,M$11,0)),"",VLOOKUP($B186,'DTOC backsheet'!$D$5:$U$181, M$11,0))</f>
        <v/>
      </c>
      <c r="N186" s="473" t="str">
        <f ca="1">IF(ISERROR(VLOOKUP($B186,'DTOC backsheet'!$D$5:$U$181,N$11,0)),"",VLOOKUP($B186,'DTOC backsheet'!$D$5:$U$181, N$11,0))</f>
        <v/>
      </c>
      <c r="O186" s="620" t="str">
        <f ca="1">IF(ISERROR(VLOOKUP($B186,'DTOC backsheet'!$D$5:$U$181,O$11,0)),"",VLOOKUP($B186,'DTOC backsheet'!$D$5:$U$181, O$11,0))</f>
        <v/>
      </c>
    </row>
    <row r="187" spans="1:15">
      <c r="A187" s="3">
        <v>172</v>
      </c>
      <c r="B187" s="201" t="str">
        <f t="shared" ca="1" si="2"/>
        <v/>
      </c>
      <c r="C187" s="202" t="str">
        <f ca="1">IFERROR(VLOOKUP($B187,'Org list'!$J$9:$K$637,2,0), "")</f>
        <v/>
      </c>
      <c r="D187" s="472" t="str">
        <f ca="1">IF(ISERROR(VLOOKUP($B187,'DTOC backsheet'!$D$5:$U$181,D$11,0)),"",VLOOKUP($B187,'DTOC backsheet'!$D$5:$U$181, D$11,0))</f>
        <v/>
      </c>
      <c r="E187" s="473" t="str">
        <f ca="1">IF(ISERROR(VLOOKUP($B187,'DTOC backsheet'!$D$5:$U$181,E$11,0)),"",VLOOKUP($B187,'DTOC backsheet'!$D$5:$U$181, E$11,0))</f>
        <v/>
      </c>
      <c r="F187" s="473" t="str">
        <f ca="1">IF(ISERROR(VLOOKUP($B187,'DTOC backsheet'!$D$5:$U$181,F$11,0)),"",VLOOKUP($B187,'DTOC backsheet'!$D$5:$U$181, F$11,0))</f>
        <v/>
      </c>
      <c r="G187" s="474" t="str">
        <f ca="1">IF(ISERROR(VLOOKUP($B187,'DTOC backsheet'!$D$5:$U$181,G$11,0)),"",VLOOKUP($B187,'DTOC backsheet'!$D$5:$U$181, G$11,0))</f>
        <v/>
      </c>
      <c r="H187" s="619" t="str">
        <f ca="1">IF(ISERROR(VLOOKUP($B187,'DTOC backsheet'!$D$188:$U$364,H$11,0)),"",VLOOKUP($B187,'DTOC backsheet'!$D$188:$U$364, H$11,0))</f>
        <v/>
      </c>
      <c r="I187" s="473" t="str">
        <f ca="1">IF(ISERROR(VLOOKUP($B187,'DTOC backsheet'!$D$188:$U$364,I$11,0)),"",VLOOKUP($B187,'DTOC backsheet'!$D$188:$U$364, I$11,0))</f>
        <v/>
      </c>
      <c r="J187" s="473" t="str">
        <f ca="1">IF(ISERROR(VLOOKUP($B187,'DTOC backsheet'!$D$188:$U$364,J$11,0)),"",VLOOKUP($B187,'DTOC backsheet'!$D$188:$U$364, J$11,0))</f>
        <v/>
      </c>
      <c r="K187" s="474" t="str">
        <f ca="1">IF(ISERROR(VLOOKUP($B187,'DTOC backsheet'!$D$188:$U$364,K$11,0)),"",VLOOKUP($B187,'DTOC backsheet'!$D$188:$U$364, K$11,0))</f>
        <v/>
      </c>
      <c r="L187" s="619" t="str">
        <f ca="1">IF(ISERROR(VLOOKUP($B187,'DTOC backsheet'!$D$5:$U$181,L$11,0)),"",VLOOKUP($B187,'DTOC backsheet'!$D$5:$U$181, L$11,0))</f>
        <v/>
      </c>
      <c r="M187" s="619" t="str">
        <f ca="1">IF(ISERROR(VLOOKUP($B187,'DTOC backsheet'!$D$5:$U$181,M$11,0)),"",VLOOKUP($B187,'DTOC backsheet'!$D$5:$U$181, M$11,0))</f>
        <v/>
      </c>
      <c r="N187" s="473" t="str">
        <f ca="1">IF(ISERROR(VLOOKUP($B187,'DTOC backsheet'!$D$5:$U$181,N$11,0)),"",VLOOKUP($B187,'DTOC backsheet'!$D$5:$U$181, N$11,0))</f>
        <v/>
      </c>
      <c r="O187" s="620" t="str">
        <f ca="1">IF(ISERROR(VLOOKUP($B187,'DTOC backsheet'!$D$5:$U$181,O$11,0)),"",VLOOKUP($B187,'DTOC backsheet'!$D$5:$U$181, O$11,0))</f>
        <v/>
      </c>
    </row>
    <row r="188" spans="1:15">
      <c r="A188" s="3">
        <v>173</v>
      </c>
      <c r="B188" s="201" t="str">
        <f t="shared" ca="1" si="2"/>
        <v/>
      </c>
      <c r="C188" s="202" t="str">
        <f ca="1">IFERROR(VLOOKUP($B188,'Org list'!$J$9:$K$637,2,0), "")</f>
        <v/>
      </c>
      <c r="D188" s="472" t="str">
        <f ca="1">IF(ISERROR(VLOOKUP($B188,'DTOC backsheet'!$D$5:$U$181,D$11,0)),"",VLOOKUP($B188,'DTOC backsheet'!$D$5:$U$181, D$11,0))</f>
        <v/>
      </c>
      <c r="E188" s="473" t="str">
        <f ca="1">IF(ISERROR(VLOOKUP($B188,'DTOC backsheet'!$D$5:$U$181,E$11,0)),"",VLOOKUP($B188,'DTOC backsheet'!$D$5:$U$181, E$11,0))</f>
        <v/>
      </c>
      <c r="F188" s="473" t="str">
        <f ca="1">IF(ISERROR(VLOOKUP($B188,'DTOC backsheet'!$D$5:$U$181,F$11,0)),"",VLOOKUP($B188,'DTOC backsheet'!$D$5:$U$181, F$11,0))</f>
        <v/>
      </c>
      <c r="G188" s="474" t="str">
        <f ca="1">IF(ISERROR(VLOOKUP($B188,'DTOC backsheet'!$D$5:$U$181,G$11,0)),"",VLOOKUP($B188,'DTOC backsheet'!$D$5:$U$181, G$11,0))</f>
        <v/>
      </c>
      <c r="H188" s="619" t="str">
        <f ca="1">IF(ISERROR(VLOOKUP($B188,'DTOC backsheet'!$D$188:$U$364,H$11,0)),"",VLOOKUP($B188,'DTOC backsheet'!$D$188:$U$364, H$11,0))</f>
        <v/>
      </c>
      <c r="I188" s="473" t="str">
        <f ca="1">IF(ISERROR(VLOOKUP($B188,'DTOC backsheet'!$D$188:$U$364,I$11,0)),"",VLOOKUP($B188,'DTOC backsheet'!$D$188:$U$364, I$11,0))</f>
        <v/>
      </c>
      <c r="J188" s="473" t="str">
        <f ca="1">IF(ISERROR(VLOOKUP($B188,'DTOC backsheet'!$D$188:$U$364,J$11,0)),"",VLOOKUP($B188,'DTOC backsheet'!$D$188:$U$364, J$11,0))</f>
        <v/>
      </c>
      <c r="K188" s="474" t="str">
        <f ca="1">IF(ISERROR(VLOOKUP($B188,'DTOC backsheet'!$D$188:$U$364,K$11,0)),"",VLOOKUP($B188,'DTOC backsheet'!$D$188:$U$364, K$11,0))</f>
        <v/>
      </c>
      <c r="L188" s="619" t="str">
        <f ca="1">IF(ISERROR(VLOOKUP($B188,'DTOC backsheet'!$D$5:$U$181,L$11,0)),"",VLOOKUP($B188,'DTOC backsheet'!$D$5:$U$181, L$11,0))</f>
        <v/>
      </c>
      <c r="M188" s="619" t="str">
        <f ca="1">IF(ISERROR(VLOOKUP($B188,'DTOC backsheet'!$D$5:$U$181,M$11,0)),"",VLOOKUP($B188,'DTOC backsheet'!$D$5:$U$181, M$11,0))</f>
        <v/>
      </c>
      <c r="N188" s="473" t="str">
        <f ca="1">IF(ISERROR(VLOOKUP($B188,'DTOC backsheet'!$D$5:$U$181,N$11,0)),"",VLOOKUP($B188,'DTOC backsheet'!$D$5:$U$181, N$11,0))</f>
        <v/>
      </c>
      <c r="O188" s="620" t="str">
        <f ca="1">IF(ISERROR(VLOOKUP($B188,'DTOC backsheet'!$D$5:$U$181,O$11,0)),"",VLOOKUP($B188,'DTOC backsheet'!$D$5:$U$181, O$11,0))</f>
        <v/>
      </c>
    </row>
    <row r="189" spans="1:15">
      <c r="A189" s="3">
        <v>174</v>
      </c>
      <c r="B189" s="201" t="str">
        <f t="shared" ca="1" si="2"/>
        <v/>
      </c>
      <c r="C189" s="202" t="str">
        <f ca="1">IFERROR(VLOOKUP($B189,'Org list'!$J$9:$K$637,2,0), "")</f>
        <v/>
      </c>
      <c r="D189" s="472" t="str">
        <f ca="1">IF(ISERROR(VLOOKUP($B189,'DTOC backsheet'!$D$5:$U$181,D$11,0)),"",VLOOKUP($B189,'DTOC backsheet'!$D$5:$U$181, D$11,0))</f>
        <v/>
      </c>
      <c r="E189" s="473" t="str">
        <f ca="1">IF(ISERROR(VLOOKUP($B189,'DTOC backsheet'!$D$5:$U$181,E$11,0)),"",VLOOKUP($B189,'DTOC backsheet'!$D$5:$U$181, E$11,0))</f>
        <v/>
      </c>
      <c r="F189" s="473" t="str">
        <f ca="1">IF(ISERROR(VLOOKUP($B189,'DTOC backsheet'!$D$5:$U$181,F$11,0)),"",VLOOKUP($B189,'DTOC backsheet'!$D$5:$U$181, F$11,0))</f>
        <v/>
      </c>
      <c r="G189" s="474" t="str">
        <f ca="1">IF(ISERROR(VLOOKUP($B189,'DTOC backsheet'!$D$5:$U$181,G$11,0)),"",VLOOKUP($B189,'DTOC backsheet'!$D$5:$U$181, G$11,0))</f>
        <v/>
      </c>
      <c r="H189" s="619" t="str">
        <f ca="1">IF(ISERROR(VLOOKUP($B189,'DTOC backsheet'!$D$188:$U$364,H$11,0)),"",VLOOKUP($B189,'DTOC backsheet'!$D$188:$U$364, H$11,0))</f>
        <v/>
      </c>
      <c r="I189" s="473" t="str">
        <f ca="1">IF(ISERROR(VLOOKUP($B189,'DTOC backsheet'!$D$188:$U$364,I$11,0)),"",VLOOKUP($B189,'DTOC backsheet'!$D$188:$U$364, I$11,0))</f>
        <v/>
      </c>
      <c r="J189" s="473" t="str">
        <f ca="1">IF(ISERROR(VLOOKUP($B189,'DTOC backsheet'!$D$188:$U$364,J$11,0)),"",VLOOKUP($B189,'DTOC backsheet'!$D$188:$U$364, J$11,0))</f>
        <v/>
      </c>
      <c r="K189" s="474" t="str">
        <f ca="1">IF(ISERROR(VLOOKUP($B189,'DTOC backsheet'!$D$188:$U$364,K$11,0)),"",VLOOKUP($B189,'DTOC backsheet'!$D$188:$U$364, K$11,0))</f>
        <v/>
      </c>
      <c r="L189" s="619" t="str">
        <f ca="1">IF(ISERROR(VLOOKUP($B189,'DTOC backsheet'!$D$5:$U$181,L$11,0)),"",VLOOKUP($B189,'DTOC backsheet'!$D$5:$U$181, L$11,0))</f>
        <v/>
      </c>
      <c r="M189" s="619" t="str">
        <f ca="1">IF(ISERROR(VLOOKUP($B189,'DTOC backsheet'!$D$5:$U$181,M$11,0)),"",VLOOKUP($B189,'DTOC backsheet'!$D$5:$U$181, M$11,0))</f>
        <v/>
      </c>
      <c r="N189" s="473" t="str">
        <f ca="1">IF(ISERROR(VLOOKUP($B189,'DTOC backsheet'!$D$5:$U$181,N$11,0)),"",VLOOKUP($B189,'DTOC backsheet'!$D$5:$U$181, N$11,0))</f>
        <v/>
      </c>
      <c r="O189" s="620" t="str">
        <f ca="1">IF(ISERROR(VLOOKUP($B189,'DTOC backsheet'!$D$5:$U$181,O$11,0)),"",VLOOKUP($B189,'DTOC backsheet'!$D$5:$U$181, O$11,0))</f>
        <v/>
      </c>
    </row>
    <row r="190" spans="1:15">
      <c r="A190" s="3">
        <v>175</v>
      </c>
      <c r="B190" s="201" t="str">
        <f t="shared" ca="1" si="2"/>
        <v/>
      </c>
      <c r="C190" s="202" t="str">
        <f ca="1">IFERROR(VLOOKUP($B190,'Org list'!$J$9:$K$637,2,0), "")</f>
        <v/>
      </c>
      <c r="D190" s="472" t="str">
        <f ca="1">IF(ISERROR(VLOOKUP($B190,'DTOC backsheet'!$D$5:$U$181,D$11,0)),"",VLOOKUP($B190,'DTOC backsheet'!$D$5:$U$181, D$11,0))</f>
        <v/>
      </c>
      <c r="E190" s="473" t="str">
        <f ca="1">IF(ISERROR(VLOOKUP($B190,'DTOC backsheet'!$D$5:$U$181,E$11,0)),"",VLOOKUP($B190,'DTOC backsheet'!$D$5:$U$181, E$11,0))</f>
        <v/>
      </c>
      <c r="F190" s="473" t="str">
        <f ca="1">IF(ISERROR(VLOOKUP($B190,'DTOC backsheet'!$D$5:$U$181,F$11,0)),"",VLOOKUP($B190,'DTOC backsheet'!$D$5:$U$181, F$11,0))</f>
        <v/>
      </c>
      <c r="G190" s="474" t="str">
        <f ca="1">IF(ISERROR(VLOOKUP($B190,'DTOC backsheet'!$D$5:$U$181,G$11,0)),"",VLOOKUP($B190,'DTOC backsheet'!$D$5:$U$181, G$11,0))</f>
        <v/>
      </c>
      <c r="H190" s="619" t="str">
        <f ca="1">IF(ISERROR(VLOOKUP($B190,'DTOC backsheet'!$D$188:$U$364,H$11,0)),"",VLOOKUP($B190,'DTOC backsheet'!$D$188:$U$364, H$11,0))</f>
        <v/>
      </c>
      <c r="I190" s="473" t="str">
        <f ca="1">IF(ISERROR(VLOOKUP($B190,'DTOC backsheet'!$D$188:$U$364,I$11,0)),"",VLOOKUP($B190,'DTOC backsheet'!$D$188:$U$364, I$11,0))</f>
        <v/>
      </c>
      <c r="J190" s="473" t="str">
        <f ca="1">IF(ISERROR(VLOOKUP($B190,'DTOC backsheet'!$D$188:$U$364,J$11,0)),"",VLOOKUP($B190,'DTOC backsheet'!$D$188:$U$364, J$11,0))</f>
        <v/>
      </c>
      <c r="K190" s="474" t="str">
        <f ca="1">IF(ISERROR(VLOOKUP($B190,'DTOC backsheet'!$D$188:$U$364,K$11,0)),"",VLOOKUP($B190,'DTOC backsheet'!$D$188:$U$364, K$11,0))</f>
        <v/>
      </c>
      <c r="L190" s="619" t="str">
        <f ca="1">IF(ISERROR(VLOOKUP($B190,'DTOC backsheet'!$D$5:$U$181,L$11,0)),"",VLOOKUP($B190,'DTOC backsheet'!$D$5:$U$181, L$11,0))</f>
        <v/>
      </c>
      <c r="M190" s="619" t="str">
        <f ca="1">IF(ISERROR(VLOOKUP($B190,'DTOC backsheet'!$D$5:$U$181,M$11,0)),"",VLOOKUP($B190,'DTOC backsheet'!$D$5:$U$181, M$11,0))</f>
        <v/>
      </c>
      <c r="N190" s="473" t="str">
        <f ca="1">IF(ISERROR(VLOOKUP($B190,'DTOC backsheet'!$D$5:$U$181,N$11,0)),"",VLOOKUP($B190,'DTOC backsheet'!$D$5:$U$181, N$11,0))</f>
        <v/>
      </c>
      <c r="O190" s="620" t="str">
        <f ca="1">IF(ISERROR(VLOOKUP($B190,'DTOC backsheet'!$D$5:$U$181,O$11,0)),"",VLOOKUP($B190,'DTOC backsheet'!$D$5:$U$181, O$11,0))</f>
        <v/>
      </c>
    </row>
    <row r="191" spans="1:15" ht="15.75" thickBot="1">
      <c r="A191" s="3">
        <v>176</v>
      </c>
      <c r="B191" s="204" t="str">
        <f t="shared" ca="1" si="2"/>
        <v/>
      </c>
      <c r="C191" s="205" t="str">
        <f ca="1">IFERROR(VLOOKUP($B191,'Org list'!$J$9:$K$637,2,0), "")</f>
        <v/>
      </c>
      <c r="D191" s="621" t="str">
        <f ca="1">IF(ISERROR(VLOOKUP($B191,'DTOC backsheet'!$D$5:$U$181,D$11,0)),"",VLOOKUP($B191,'DTOC backsheet'!$D$5:$U$181, D$11,0))</f>
        <v/>
      </c>
      <c r="E191" s="622" t="str">
        <f ca="1">IF(ISERROR(VLOOKUP($B191,'DTOC backsheet'!$D$5:$U$181,E$11,0)),"",VLOOKUP($B191,'DTOC backsheet'!$D$5:$U$181, E$11,0))</f>
        <v/>
      </c>
      <c r="F191" s="622" t="str">
        <f ca="1">IF(ISERROR(VLOOKUP($B191,'DTOC backsheet'!$D$5:$U$181,F$11,0)),"",VLOOKUP($B191,'DTOC backsheet'!$D$5:$U$181, F$11,0))</f>
        <v/>
      </c>
      <c r="G191" s="623" t="str">
        <f ca="1">IF(ISERROR(VLOOKUP($B191,'DTOC backsheet'!$D$5:$U$181,G$11,0)),"",VLOOKUP($B191,'DTOC backsheet'!$D$5:$U$181, G$11,0))</f>
        <v/>
      </c>
      <c r="H191" s="624" t="str">
        <f ca="1">IF(ISERROR(VLOOKUP($B191,'DTOC backsheet'!$D$188:$U$364,H$11,0)),"",VLOOKUP($B191,'DTOC backsheet'!$D$188:$U$364, H$11,0))</f>
        <v/>
      </c>
      <c r="I191" s="622" t="str">
        <f ca="1">IF(ISERROR(VLOOKUP($B191,'DTOC backsheet'!$D$188:$U$364,I$11,0)),"",VLOOKUP($B191,'DTOC backsheet'!$D$188:$U$364, I$11,0))</f>
        <v/>
      </c>
      <c r="J191" s="622" t="str">
        <f ca="1">IF(ISERROR(VLOOKUP($B191,'DTOC backsheet'!$D$188:$U$364,J$11,0)),"",VLOOKUP($B191,'DTOC backsheet'!$D$188:$U$364, J$11,0))</f>
        <v/>
      </c>
      <c r="K191" s="623" t="str">
        <f ca="1">IF(ISERROR(VLOOKUP($B191,'DTOC backsheet'!$D$188:$U$364,K$11,0)),"",VLOOKUP($B191,'DTOC backsheet'!$D$188:$U$364, K$11,0))</f>
        <v/>
      </c>
      <c r="L191" s="624" t="str">
        <f ca="1">IF(ISERROR(VLOOKUP($B191,'DTOC backsheet'!$D$5:$U$181,L$11,0)),"",VLOOKUP($B191,'DTOC backsheet'!$D$5:$U$181, L$11,0))</f>
        <v/>
      </c>
      <c r="M191" s="624" t="str">
        <f ca="1">IF(ISERROR(VLOOKUP($B191,'DTOC backsheet'!$D$5:$U$181,M$11,0)),"",VLOOKUP($B191,'DTOC backsheet'!$D$5:$U$181, M$11,0))</f>
        <v/>
      </c>
      <c r="N191" s="622" t="str">
        <f ca="1">IF(ISERROR(VLOOKUP($B191,'DTOC backsheet'!$D$5:$U$181,N$11,0)),"",VLOOKUP($B191,'DTOC backsheet'!$D$5:$U$181, N$11,0))</f>
        <v/>
      </c>
      <c r="O191" s="625" t="str">
        <f ca="1">IF(ISERROR(VLOOKUP($B191,'DTOC backsheet'!$D$5:$U$181,O$11,0)),"",VLOOKUP($B191,'DTOC backsheet'!$D$5:$U$181, O$11,0))</f>
        <v/>
      </c>
    </row>
    <row r="192" spans="1:15">
      <c r="B192" s="1"/>
      <c r="C192" s="1"/>
      <c r="D192" s="1"/>
      <c r="E192" s="1"/>
      <c r="F192" s="1"/>
      <c r="G192" s="1"/>
      <c r="H192" s="1"/>
      <c r="I192" s="1"/>
      <c r="J192" s="1"/>
      <c r="K192" s="1"/>
      <c r="L192" s="1"/>
      <c r="M192" s="1"/>
      <c r="N192" s="1"/>
      <c r="O192" s="1"/>
    </row>
    <row r="193" spans="1:16" ht="15" customHeight="1">
      <c r="A193" s="76"/>
      <c r="B193" s="5" t="s">
        <v>20</v>
      </c>
      <c r="C193" s="76"/>
      <c r="D193" s="76"/>
      <c r="E193" s="76"/>
      <c r="F193" s="76"/>
      <c r="G193" s="76"/>
      <c r="H193" s="76"/>
      <c r="I193" s="76"/>
      <c r="J193" s="76"/>
      <c r="K193" s="76"/>
      <c r="L193" s="76"/>
      <c r="M193" s="76"/>
      <c r="N193" s="76"/>
      <c r="O193" s="76"/>
      <c r="P193" s="76"/>
    </row>
    <row r="194" spans="1:16">
      <c r="C194" s="1"/>
      <c r="D194" s="1"/>
      <c r="E194" s="1"/>
      <c r="F194" s="1"/>
      <c r="G194" s="1"/>
      <c r="H194" s="1"/>
      <c r="I194" s="1"/>
      <c r="J194" s="1"/>
      <c r="K194" s="1"/>
      <c r="L194" s="1"/>
      <c r="M194" s="1"/>
      <c r="N194" s="1"/>
      <c r="O194" s="1"/>
    </row>
    <row r="195" spans="1:16" ht="30" customHeight="1">
      <c r="B195" s="681" t="s">
        <v>3532</v>
      </c>
      <c r="C195" s="681"/>
      <c r="D195" s="681"/>
      <c r="E195" s="681"/>
      <c r="F195" s="681"/>
      <c r="G195" s="681"/>
      <c r="H195" s="681"/>
      <c r="I195" s="681"/>
      <c r="J195" s="681"/>
      <c r="K195" s="681"/>
      <c r="L195" s="681"/>
      <c r="M195" s="681"/>
      <c r="N195" s="681"/>
      <c r="O195" s="681"/>
    </row>
    <row r="196" spans="1:16">
      <c r="B196" s="268" t="s">
        <v>1203</v>
      </c>
      <c r="C196" s="1"/>
      <c r="D196" s="1"/>
      <c r="E196" s="1"/>
      <c r="F196" s="1"/>
      <c r="G196" s="1"/>
      <c r="H196" s="1"/>
      <c r="I196" s="1"/>
      <c r="J196" s="1"/>
      <c r="K196" s="1"/>
      <c r="L196" s="1"/>
      <c r="M196" s="1"/>
      <c r="N196" s="1"/>
      <c r="O196" s="1"/>
    </row>
    <row r="197" spans="1:16" s="81" customFormat="1">
      <c r="A197" s="256"/>
      <c r="B197" s="268" t="s">
        <v>1131</v>
      </c>
      <c r="C197" s="247"/>
      <c r="D197" s="247"/>
      <c r="E197" s="247"/>
      <c r="F197" s="247"/>
      <c r="G197" s="247"/>
      <c r="H197" s="247"/>
      <c r="I197" s="247"/>
      <c r="J197" s="247"/>
      <c r="K197" s="247"/>
      <c r="L197" s="247"/>
      <c r="M197" s="247"/>
      <c r="N197" s="247"/>
      <c r="O197" s="247"/>
    </row>
    <row r="198" spans="1:16" ht="30" customHeight="1">
      <c r="A198" s="256"/>
      <c r="B198" s="681" t="s">
        <v>1184</v>
      </c>
      <c r="C198" s="681"/>
      <c r="D198" s="681"/>
      <c r="E198" s="681"/>
      <c r="F198" s="681"/>
      <c r="G198" s="681"/>
      <c r="H198" s="681"/>
      <c r="I198" s="681"/>
      <c r="J198" s="681"/>
      <c r="K198" s="681"/>
      <c r="L198" s="681"/>
      <c r="M198" s="681"/>
      <c r="N198" s="681"/>
      <c r="O198" s="681"/>
      <c r="P198" s="681"/>
    </row>
    <row r="199" spans="1:16">
      <c r="C199" s="1"/>
      <c r="D199" s="1"/>
      <c r="E199" s="1"/>
      <c r="F199" s="1"/>
      <c r="G199" s="1"/>
      <c r="H199" s="1"/>
      <c r="I199" s="1"/>
      <c r="J199" s="1"/>
      <c r="K199" s="1"/>
      <c r="L199" s="1"/>
      <c r="M199" s="1"/>
      <c r="N199" s="1"/>
      <c r="O199" s="1"/>
    </row>
  </sheetData>
  <mergeCells count="7">
    <mergeCell ref="B198:P198"/>
    <mergeCell ref="H1:K3"/>
    <mergeCell ref="D13:G13"/>
    <mergeCell ref="H13:K13"/>
    <mergeCell ref="L13:O13"/>
    <mergeCell ref="B4:O4"/>
    <mergeCell ref="B195:O195"/>
  </mergeCells>
  <pageMargins left="0.23622047244094491" right="0.23622047244094491" top="0.74803149606299213" bottom="0.74803149606299213" header="0.31496062992125984" footer="0.31496062992125984"/>
  <pageSetup paperSize="9" scale="42" fitToHeight="3" orientation="landscape" r:id="rId1"/>
  <rowBreaks count="2" manualBreakCount="2">
    <brk id="63" max="15" man="1"/>
    <brk id="128" max="15"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9457" r:id="rId5" name="Drop Down 1">
              <controlPr defaultSize="0" autoLine="0" autoPict="0" altText="Dorpdown list to select Health and Wellbeing Board, Commissioning Region, Local Government Region or NHS England Local Office">
                <anchor moveWithCells="1" sizeWithCells="1">
                  <from>
                    <xdr:col>5</xdr:col>
                    <xdr:colOff>19050</xdr:colOff>
                    <xdr:row>3</xdr:row>
                    <xdr:rowOff>180975</xdr:rowOff>
                  </from>
                  <to>
                    <xdr:col>10</xdr:col>
                    <xdr:colOff>9525</xdr:colOff>
                    <xdr:row>6</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V364"/>
  <sheetViews>
    <sheetView topLeftCell="A179" zoomScale="80" zoomScaleNormal="80" workbookViewId="0">
      <selection activeCell="M188" sqref="M188"/>
    </sheetView>
  </sheetViews>
  <sheetFormatPr defaultRowHeight="15"/>
  <cols>
    <col min="1" max="1" width="7.5703125" customWidth="1"/>
    <col min="3" max="3" width="6.28515625" customWidth="1"/>
    <col min="5" max="9" width="11" customWidth="1"/>
  </cols>
  <sheetData>
    <row r="2" spans="1:22">
      <c r="F2">
        <v>3</v>
      </c>
      <c r="G2">
        <v>4</v>
      </c>
      <c r="H2">
        <v>5</v>
      </c>
      <c r="I2">
        <v>6</v>
      </c>
      <c r="J2">
        <v>7</v>
      </c>
      <c r="K2">
        <v>8</v>
      </c>
      <c r="L2">
        <v>9</v>
      </c>
      <c r="M2">
        <v>10</v>
      </c>
      <c r="N2">
        <v>11</v>
      </c>
      <c r="O2">
        <v>12</v>
      </c>
      <c r="P2">
        <v>13</v>
      </c>
      <c r="Q2">
        <v>14</v>
      </c>
    </row>
    <row r="4" spans="1:22">
      <c r="A4" s="75" t="s">
        <v>376</v>
      </c>
      <c r="B4" s="75" t="s">
        <v>375</v>
      </c>
      <c r="C4" s="75" t="s">
        <v>374</v>
      </c>
      <c r="D4" s="75" t="s">
        <v>818</v>
      </c>
      <c r="E4" s="75" t="s">
        <v>819</v>
      </c>
      <c r="F4" s="75" t="s">
        <v>1190</v>
      </c>
      <c r="G4" s="75" t="s">
        <v>1191</v>
      </c>
      <c r="H4" s="75" t="s">
        <v>1192</v>
      </c>
      <c r="I4" s="75" t="s">
        <v>394</v>
      </c>
      <c r="J4" s="75" t="s">
        <v>395</v>
      </c>
      <c r="K4" s="75" t="s">
        <v>396</v>
      </c>
      <c r="L4" s="75" t="s">
        <v>397</v>
      </c>
      <c r="M4" s="75" t="s">
        <v>389</v>
      </c>
      <c r="N4" s="75" t="s">
        <v>390</v>
      </c>
      <c r="O4" s="75" t="s">
        <v>391</v>
      </c>
      <c r="P4" s="75" t="s">
        <v>392</v>
      </c>
      <c r="Q4" s="75" t="s">
        <v>820</v>
      </c>
      <c r="R4" s="75"/>
      <c r="S4" s="75"/>
      <c r="T4" s="75"/>
      <c r="U4" s="75"/>
      <c r="V4" s="75"/>
    </row>
    <row r="5" spans="1:22">
      <c r="A5" s="75"/>
      <c r="B5" s="75"/>
      <c r="C5" s="75"/>
      <c r="D5" s="75" t="s">
        <v>432</v>
      </c>
      <c r="E5" s="75" t="s">
        <v>500</v>
      </c>
      <c r="F5" s="241">
        <v>814.89722319791122</v>
      </c>
      <c r="G5" s="241">
        <v>831.1772754194684</v>
      </c>
      <c r="H5" s="241">
        <v>831.72962168883839</v>
      </c>
      <c r="I5" s="241">
        <v>840.1795533121599</v>
      </c>
      <c r="J5" s="241">
        <v>855.77935029244657</v>
      </c>
      <c r="K5" s="241">
        <v>954.82928403719472</v>
      </c>
      <c r="L5" s="241">
        <v>986.87147768462489</v>
      </c>
      <c r="M5" s="241">
        <v>984.05580267099958</v>
      </c>
      <c r="N5" s="241">
        <v>960.33840490859188</v>
      </c>
      <c r="O5" s="241">
        <v>1019.2343620653098</v>
      </c>
      <c r="P5" s="241">
        <v>1082.1266147281617</v>
      </c>
      <c r="Q5" s="241">
        <v>0</v>
      </c>
      <c r="R5" s="75"/>
      <c r="S5" s="75"/>
      <c r="T5" s="75"/>
      <c r="U5" s="75"/>
      <c r="V5" s="75"/>
    </row>
    <row r="6" spans="1:22">
      <c r="A6" s="75"/>
      <c r="B6" s="75"/>
      <c r="C6" s="75"/>
      <c r="D6" s="75" t="s">
        <v>44</v>
      </c>
      <c r="E6" s="75" t="s">
        <v>503</v>
      </c>
      <c r="F6" s="241">
        <v>648.03289395889908</v>
      </c>
      <c r="G6" s="241">
        <v>713.54200256787408</v>
      </c>
      <c r="H6" s="241">
        <v>686.34398688368037</v>
      </c>
      <c r="I6" s="241">
        <v>737.23784949733397</v>
      </c>
      <c r="J6" s="241">
        <v>744.37059782237441</v>
      </c>
      <c r="K6" s="241">
        <v>813.11654583880409</v>
      </c>
      <c r="L6" s="241">
        <v>787.23414063583721</v>
      </c>
      <c r="M6" s="241">
        <v>834.09563761232005</v>
      </c>
      <c r="N6" s="241">
        <v>780.59271019518781</v>
      </c>
      <c r="O6" s="241">
        <v>806.10243929547471</v>
      </c>
      <c r="P6" s="241">
        <v>893.27387555454061</v>
      </c>
      <c r="Q6" s="241">
        <v>0</v>
      </c>
      <c r="R6" s="75"/>
      <c r="S6" s="75"/>
      <c r="T6" s="75"/>
      <c r="U6" s="75"/>
      <c r="V6" s="75"/>
    </row>
    <row r="7" spans="1:22">
      <c r="A7" s="75"/>
      <c r="B7" s="75"/>
      <c r="C7" s="75"/>
      <c r="D7" s="75" t="s">
        <v>49</v>
      </c>
      <c r="E7" s="75" t="s">
        <v>506</v>
      </c>
      <c r="F7" s="241">
        <v>1013.3767907026942</v>
      </c>
      <c r="G7" s="241">
        <v>1012.5103856113675</v>
      </c>
      <c r="H7" s="241">
        <v>991.67024886106356</v>
      </c>
      <c r="I7" s="241">
        <v>997.66870479428599</v>
      </c>
      <c r="J7" s="241">
        <v>1046.723201022307</v>
      </c>
      <c r="K7" s="241">
        <v>1205.0490200209458</v>
      </c>
      <c r="L7" s="241">
        <v>1239.7464764346123</v>
      </c>
      <c r="M7" s="241">
        <v>1174.8679846824905</v>
      </c>
      <c r="N7" s="241">
        <v>1090.6401905795014</v>
      </c>
      <c r="O7" s="241">
        <v>1141.6859528760831</v>
      </c>
      <c r="P7" s="241">
        <v>1213.8724951981526</v>
      </c>
      <c r="Q7" s="241">
        <v>0</v>
      </c>
      <c r="R7" s="75"/>
      <c r="S7" s="75"/>
      <c r="T7" s="75"/>
      <c r="U7" s="75"/>
      <c r="V7" s="75"/>
    </row>
    <row r="8" spans="1:22">
      <c r="A8" s="75"/>
      <c r="B8" s="75"/>
      <c r="C8" s="75"/>
      <c r="D8" s="75" t="s">
        <v>73</v>
      </c>
      <c r="E8" s="75" t="s">
        <v>509</v>
      </c>
      <c r="F8" s="241">
        <v>582.7128577474864</v>
      </c>
      <c r="G8" s="241">
        <v>562.21073405961897</v>
      </c>
      <c r="H8" s="241">
        <v>578.53904733228296</v>
      </c>
      <c r="I8" s="241">
        <v>529.63492886075983</v>
      </c>
      <c r="J8" s="241">
        <v>540.09013841065712</v>
      </c>
      <c r="K8" s="241">
        <v>578.64750079698308</v>
      </c>
      <c r="L8" s="241">
        <v>612.79312736167628</v>
      </c>
      <c r="M8" s="241">
        <v>544.76586464452657</v>
      </c>
      <c r="N8" s="241">
        <v>625.36654531803447</v>
      </c>
      <c r="O8" s="241">
        <v>653.22152089731014</v>
      </c>
      <c r="P8" s="241">
        <v>675.02883867702099</v>
      </c>
      <c r="Q8" s="241">
        <v>0</v>
      </c>
      <c r="R8" s="75"/>
      <c r="S8" s="75"/>
      <c r="T8" s="75"/>
      <c r="U8" s="75"/>
      <c r="V8" s="75"/>
    </row>
    <row r="9" spans="1:22">
      <c r="A9" s="75"/>
      <c r="B9" s="75"/>
      <c r="C9" s="75"/>
      <c r="D9" s="75" t="s">
        <v>56</v>
      </c>
      <c r="E9" s="75" t="s">
        <v>512</v>
      </c>
      <c r="F9" s="241">
        <v>899.94902536495988</v>
      </c>
      <c r="G9" s="241">
        <v>905.06252691696545</v>
      </c>
      <c r="H9" s="241">
        <v>951.32018838120064</v>
      </c>
      <c r="I9" s="241">
        <v>950.57808522278492</v>
      </c>
      <c r="J9" s="241">
        <v>939.06088517009891</v>
      </c>
      <c r="K9" s="241">
        <v>1037.0514888970506</v>
      </c>
      <c r="L9" s="241">
        <v>1126.860475100236</v>
      </c>
      <c r="M9" s="241">
        <v>1184.8299836228441</v>
      </c>
      <c r="N9" s="241">
        <v>1201.4570109688659</v>
      </c>
      <c r="O9" s="241">
        <v>1324.0354992836751</v>
      </c>
      <c r="P9" s="241">
        <v>1374.6321069740711</v>
      </c>
      <c r="Q9" s="241">
        <v>0</v>
      </c>
      <c r="R9" s="75"/>
      <c r="S9" s="75"/>
      <c r="T9" s="75"/>
      <c r="U9" s="75"/>
      <c r="V9" s="75"/>
    </row>
    <row r="10" spans="1:22">
      <c r="A10" s="75"/>
      <c r="B10" s="75"/>
      <c r="C10" s="75"/>
      <c r="D10" s="75" t="s">
        <v>116</v>
      </c>
      <c r="E10" s="75" t="s">
        <v>1173</v>
      </c>
      <c r="F10" s="241">
        <v>691.80522165482023</v>
      </c>
      <c r="G10" s="241">
        <v>836.54920698336252</v>
      </c>
      <c r="H10" s="241">
        <v>714.55344746573826</v>
      </c>
      <c r="I10" s="241">
        <v>694.88922799903526</v>
      </c>
      <c r="J10" s="241">
        <v>656.05872814590339</v>
      </c>
      <c r="K10" s="241">
        <v>731.04505627556762</v>
      </c>
      <c r="L10" s="241">
        <v>655.72439419882846</v>
      </c>
      <c r="M10" s="241">
        <v>620.84690709739721</v>
      </c>
      <c r="N10" s="241">
        <v>466.75455291141589</v>
      </c>
      <c r="O10" s="241">
        <v>449.36855313463593</v>
      </c>
      <c r="P10" s="241">
        <v>510.43390029581929</v>
      </c>
      <c r="Q10" s="241">
        <v>0</v>
      </c>
      <c r="R10" s="75"/>
      <c r="S10" s="75"/>
      <c r="T10" s="75"/>
      <c r="U10" s="75"/>
      <c r="V10" s="75"/>
    </row>
    <row r="11" spans="1:22">
      <c r="A11" s="75"/>
      <c r="B11" s="75"/>
      <c r="C11" s="75"/>
      <c r="D11" s="75" t="s">
        <v>60</v>
      </c>
      <c r="E11" s="75" t="s">
        <v>1174</v>
      </c>
      <c r="F11" s="241">
        <v>604.64100550551495</v>
      </c>
      <c r="G11" s="241">
        <v>611.4477725276638</v>
      </c>
      <c r="H11" s="241">
        <v>573.53711735443653</v>
      </c>
      <c r="I11" s="241">
        <v>646.53357932331403</v>
      </c>
      <c r="J11" s="241">
        <v>720.49076959086813</v>
      </c>
      <c r="K11" s="241">
        <v>806.3024697785645</v>
      </c>
      <c r="L11" s="241">
        <v>793.21978991174092</v>
      </c>
      <c r="M11" s="241">
        <v>865.28835130088146</v>
      </c>
      <c r="N11" s="241">
        <v>818.49924919843409</v>
      </c>
      <c r="O11" s="241">
        <v>883.19966603983414</v>
      </c>
      <c r="P11" s="241">
        <v>1106.8164955502807</v>
      </c>
      <c r="Q11" s="241">
        <v>0</v>
      </c>
      <c r="R11" s="75"/>
      <c r="S11" s="75"/>
      <c r="T11" s="75"/>
      <c r="U11" s="75"/>
      <c r="V11" s="75"/>
    </row>
    <row r="12" spans="1:22">
      <c r="A12" s="75"/>
      <c r="B12" s="75"/>
      <c r="C12" s="75"/>
      <c r="D12" s="75" t="s">
        <v>43</v>
      </c>
      <c r="E12" s="75" t="s">
        <v>1175</v>
      </c>
      <c r="F12" s="241">
        <v>684.09531585630953</v>
      </c>
      <c r="G12" s="241">
        <v>788.47382401038988</v>
      </c>
      <c r="H12" s="241">
        <v>822.49788896904329</v>
      </c>
      <c r="I12" s="241">
        <v>879.03570823324173</v>
      </c>
      <c r="J12" s="241">
        <v>819.99405080047541</v>
      </c>
      <c r="K12" s="241">
        <v>862.91835493967244</v>
      </c>
      <c r="L12" s="241">
        <v>844.52561059289337</v>
      </c>
      <c r="M12" s="241">
        <v>897.92533790223388</v>
      </c>
      <c r="N12" s="241">
        <v>885.14181002233499</v>
      </c>
      <c r="O12" s="241">
        <v>879.83100616046534</v>
      </c>
      <c r="P12" s="241">
        <v>798.89999509728216</v>
      </c>
      <c r="Q12" s="241">
        <v>0</v>
      </c>
      <c r="R12" s="75"/>
      <c r="S12" s="75"/>
      <c r="T12" s="75"/>
      <c r="U12" s="75"/>
      <c r="V12" s="75"/>
    </row>
    <row r="13" spans="1:22">
      <c r="A13" s="75"/>
      <c r="B13" s="75"/>
      <c r="C13" s="75"/>
      <c r="D13" s="75" t="s">
        <v>159</v>
      </c>
      <c r="E13" s="75" t="s">
        <v>1176</v>
      </c>
      <c r="F13" s="241">
        <v>1036.0286643749307</v>
      </c>
      <c r="G13" s="241">
        <v>1010.9106503918645</v>
      </c>
      <c r="H13" s="241">
        <v>1098.5898514477597</v>
      </c>
      <c r="I13" s="241">
        <v>1181.6116872930104</v>
      </c>
      <c r="J13" s="241">
        <v>1173.7951019696707</v>
      </c>
      <c r="K13" s="241">
        <v>1216.6092905699843</v>
      </c>
      <c r="L13" s="241">
        <v>1212.4422607634651</v>
      </c>
      <c r="M13" s="241">
        <v>1141.2778198815552</v>
      </c>
      <c r="N13" s="241">
        <v>983.93128549012636</v>
      </c>
      <c r="O13" s="241">
        <v>1088.0512853167306</v>
      </c>
      <c r="P13" s="241">
        <v>1237.0421761577179</v>
      </c>
      <c r="Q13" s="241">
        <v>0</v>
      </c>
      <c r="R13" s="75"/>
      <c r="S13" s="75"/>
      <c r="T13" s="75"/>
      <c r="U13" s="75"/>
      <c r="V13" s="75"/>
    </row>
    <row r="14" spans="1:22">
      <c r="A14" s="75"/>
      <c r="B14" s="75"/>
      <c r="C14" s="75"/>
      <c r="D14" s="75" t="s">
        <v>48</v>
      </c>
      <c r="E14" s="75" t="s">
        <v>1177</v>
      </c>
      <c r="F14" s="241">
        <v>1008.7288934342979</v>
      </c>
      <c r="G14" s="241">
        <v>993.2639026664159</v>
      </c>
      <c r="H14" s="241">
        <v>954.64664501796176</v>
      </c>
      <c r="I14" s="241">
        <v>994.48195696420112</v>
      </c>
      <c r="J14" s="241">
        <v>1059.8053537808357</v>
      </c>
      <c r="K14" s="241">
        <v>1334.6079361980483</v>
      </c>
      <c r="L14" s="241">
        <v>1395.3086536109633</v>
      </c>
      <c r="M14" s="241">
        <v>1409.4777523822845</v>
      </c>
      <c r="N14" s="241">
        <v>1402.7575546431854</v>
      </c>
      <c r="O14" s="241">
        <v>1309.6348145442403</v>
      </c>
      <c r="P14" s="241">
        <v>1322.0258768206522</v>
      </c>
      <c r="Q14" s="241">
        <v>0</v>
      </c>
      <c r="R14" s="75"/>
      <c r="S14" s="75"/>
      <c r="T14" s="75"/>
      <c r="U14" s="75"/>
      <c r="V14" s="75"/>
    </row>
    <row r="15" spans="1:22">
      <c r="A15" s="75"/>
      <c r="B15" s="75"/>
      <c r="C15" s="75"/>
      <c r="D15" s="75" t="s">
        <v>101</v>
      </c>
      <c r="E15" s="75" t="s">
        <v>1178</v>
      </c>
      <c r="F15" s="241">
        <v>1018.0091403285895</v>
      </c>
      <c r="G15" s="241">
        <v>1028.9980035104131</v>
      </c>
      <c r="H15" s="241">
        <v>952.90974657634649</v>
      </c>
      <c r="I15" s="241">
        <v>863.397553713977</v>
      </c>
      <c r="J15" s="241">
        <v>949.76690210734023</v>
      </c>
      <c r="K15" s="241">
        <v>1075.5161075875451</v>
      </c>
      <c r="L15" s="241">
        <v>1106.5676427784042</v>
      </c>
      <c r="M15" s="241">
        <v>977.26488660833218</v>
      </c>
      <c r="N15" s="241">
        <v>855.99184626470162</v>
      </c>
      <c r="O15" s="241">
        <v>999.78822327644934</v>
      </c>
      <c r="P15" s="241">
        <v>1077.4853305513534</v>
      </c>
      <c r="Q15" s="241">
        <v>0</v>
      </c>
      <c r="R15" s="75"/>
      <c r="S15" s="75"/>
      <c r="T15" s="75"/>
      <c r="U15" s="75"/>
      <c r="V15" s="75"/>
    </row>
    <row r="16" spans="1:22">
      <c r="A16" s="75"/>
      <c r="B16" s="75"/>
      <c r="C16" s="75"/>
      <c r="D16" s="75" t="s">
        <v>72</v>
      </c>
      <c r="E16" s="75" t="s">
        <v>1179</v>
      </c>
      <c r="F16" s="241">
        <v>582.7128577474864</v>
      </c>
      <c r="G16" s="241">
        <v>562.21073405961897</v>
      </c>
      <c r="H16" s="241">
        <v>578.53904733228296</v>
      </c>
      <c r="I16" s="241">
        <v>529.63452875671487</v>
      </c>
      <c r="J16" s="241">
        <v>540.08973040839498</v>
      </c>
      <c r="K16" s="241">
        <v>578.64706366719224</v>
      </c>
      <c r="L16" s="241">
        <v>612.79266443713016</v>
      </c>
      <c r="M16" s="241">
        <v>544.76586464452657</v>
      </c>
      <c r="N16" s="241">
        <v>625.36654531803447</v>
      </c>
      <c r="O16" s="241">
        <v>653.22152089731014</v>
      </c>
      <c r="P16" s="241">
        <v>675.02883867702099</v>
      </c>
      <c r="Q16" s="241">
        <v>0</v>
      </c>
      <c r="R16" s="75"/>
      <c r="S16" s="75"/>
      <c r="T16" s="75"/>
      <c r="U16" s="75"/>
      <c r="V16" s="75"/>
    </row>
    <row r="17" spans="1:22">
      <c r="A17" s="75"/>
      <c r="B17" s="75"/>
      <c r="C17" s="75"/>
      <c r="D17" s="75" t="s">
        <v>55</v>
      </c>
      <c r="E17" s="75" t="s">
        <v>1180</v>
      </c>
      <c r="F17" s="241">
        <v>870.84991333522601</v>
      </c>
      <c r="G17" s="241">
        <v>880.46143124805008</v>
      </c>
      <c r="H17" s="241">
        <v>909.55693117420071</v>
      </c>
      <c r="I17" s="241">
        <v>871.28386134067944</v>
      </c>
      <c r="J17" s="241">
        <v>869.34687786960512</v>
      </c>
      <c r="K17" s="241">
        <v>947.54361799816343</v>
      </c>
      <c r="L17" s="241">
        <v>1008.6518595041323</v>
      </c>
      <c r="M17" s="241">
        <v>1075.1919069079568</v>
      </c>
      <c r="N17" s="241">
        <v>1182.9864330081932</v>
      </c>
      <c r="O17" s="241">
        <v>1260.5939266536784</v>
      </c>
      <c r="P17" s="241">
        <v>1259.7807599004077</v>
      </c>
      <c r="Q17" s="241">
        <v>0</v>
      </c>
      <c r="R17" s="75"/>
      <c r="S17" s="75"/>
      <c r="T17" s="75"/>
      <c r="U17" s="75"/>
      <c r="V17" s="75"/>
    </row>
    <row r="18" spans="1:22">
      <c r="A18" s="75"/>
      <c r="B18" s="75"/>
      <c r="C18" s="75"/>
      <c r="D18" s="75" t="s">
        <v>65</v>
      </c>
      <c r="E18" s="75" t="s">
        <v>1181</v>
      </c>
      <c r="F18" s="241">
        <v>932.25287826274143</v>
      </c>
      <c r="G18" s="241">
        <v>952.49045414108684</v>
      </c>
      <c r="H18" s="241">
        <v>1009.9270644410518</v>
      </c>
      <c r="I18" s="241">
        <v>1073.8469643274107</v>
      </c>
      <c r="J18" s="241">
        <v>1040.4208061156296</v>
      </c>
      <c r="K18" s="241">
        <v>1186.4560795694397</v>
      </c>
      <c r="L18" s="241">
        <v>1329.9608111076986</v>
      </c>
      <c r="M18" s="241">
        <v>1363.4185844748317</v>
      </c>
      <c r="N18" s="241">
        <v>1251.7845668448736</v>
      </c>
      <c r="O18" s="241">
        <v>1445.2896359606257</v>
      </c>
      <c r="P18" s="241">
        <v>1569.8590965686249</v>
      </c>
      <c r="Q18" s="241">
        <v>0</v>
      </c>
      <c r="R18" s="75"/>
      <c r="S18" s="75"/>
      <c r="T18" s="75"/>
      <c r="U18" s="75"/>
      <c r="V18" s="75"/>
    </row>
    <row r="19" spans="1:22">
      <c r="A19" s="75"/>
      <c r="B19" s="75"/>
      <c r="C19" s="75"/>
      <c r="D19" s="75" t="s">
        <v>42</v>
      </c>
      <c r="E19" s="75" t="s">
        <v>531</v>
      </c>
      <c r="F19" s="241">
        <v>684.09531585630953</v>
      </c>
      <c r="G19" s="241">
        <v>788.47382401038988</v>
      </c>
      <c r="H19" s="241">
        <v>822.49788896904329</v>
      </c>
      <c r="I19" s="241">
        <v>879.03674997926066</v>
      </c>
      <c r="J19" s="241">
        <v>819.99502257617223</v>
      </c>
      <c r="K19" s="241">
        <v>862.91937758500126</v>
      </c>
      <c r="L19" s="241">
        <v>844.52661144096419</v>
      </c>
      <c r="M19" s="241">
        <v>897.92533790223388</v>
      </c>
      <c r="N19" s="241">
        <v>885.14181002233499</v>
      </c>
      <c r="O19" s="241">
        <v>879.83100616046534</v>
      </c>
      <c r="P19" s="241">
        <v>798.89999509728216</v>
      </c>
      <c r="Q19" s="241">
        <v>0</v>
      </c>
      <c r="R19" s="75"/>
      <c r="S19" s="75"/>
      <c r="T19" s="75"/>
      <c r="U19" s="75"/>
      <c r="V19" s="75"/>
    </row>
    <row r="20" spans="1:22">
      <c r="A20" s="75"/>
      <c r="B20" s="75"/>
      <c r="C20" s="75"/>
      <c r="D20" s="75" t="s">
        <v>68</v>
      </c>
      <c r="E20" s="75" t="s">
        <v>534</v>
      </c>
      <c r="F20" s="241">
        <v>581.86605132724549</v>
      </c>
      <c r="G20" s="241">
        <v>617.38044142089325</v>
      </c>
      <c r="H20" s="241">
        <v>529.10006362986712</v>
      </c>
      <c r="I20" s="241">
        <v>628.87669201155393</v>
      </c>
      <c r="J20" s="241">
        <v>777.77218287991775</v>
      </c>
      <c r="K20" s="241">
        <v>886.90320877564818</v>
      </c>
      <c r="L20" s="241">
        <v>851.68586988200354</v>
      </c>
      <c r="M20" s="241">
        <v>975.26699689672296</v>
      </c>
      <c r="N20" s="241">
        <v>910.3503134329909</v>
      </c>
      <c r="O20" s="241">
        <v>926.7918285906278</v>
      </c>
      <c r="P20" s="241">
        <v>1056.7465351133512</v>
      </c>
      <c r="Q20" s="241">
        <v>0</v>
      </c>
      <c r="R20" s="75"/>
      <c r="S20" s="75"/>
      <c r="T20" s="75"/>
      <c r="U20" s="75"/>
      <c r="V20" s="75"/>
    </row>
    <row r="21" spans="1:22">
      <c r="A21" s="75"/>
      <c r="B21" s="75"/>
      <c r="C21" s="75"/>
      <c r="D21" s="75" t="s">
        <v>115</v>
      </c>
      <c r="E21" s="75" t="s">
        <v>537</v>
      </c>
      <c r="F21" s="241">
        <v>714.39894214007143</v>
      </c>
      <c r="G21" s="241">
        <v>816.08272968518429</v>
      </c>
      <c r="H21" s="241">
        <v>715.24295776791621</v>
      </c>
      <c r="I21" s="241">
        <v>685.82636192610971</v>
      </c>
      <c r="J21" s="241">
        <v>673.69811471800824</v>
      </c>
      <c r="K21" s="241">
        <v>746.98795180722891</v>
      </c>
      <c r="L21" s="241">
        <v>697.23411920105673</v>
      </c>
      <c r="M21" s="241">
        <v>654.71161135067075</v>
      </c>
      <c r="N21" s="241">
        <v>559.25362837979105</v>
      </c>
      <c r="O21" s="241">
        <v>630.07858103154365</v>
      </c>
      <c r="P21" s="241">
        <v>824.98693438320981</v>
      </c>
      <c r="Q21" s="241">
        <v>0</v>
      </c>
      <c r="R21" s="75"/>
      <c r="S21" s="75"/>
      <c r="T21" s="75"/>
      <c r="U21" s="75"/>
      <c r="V21" s="75"/>
    </row>
    <row r="22" spans="1:22">
      <c r="A22" s="75"/>
      <c r="B22" s="75"/>
      <c r="C22" s="75"/>
      <c r="D22" s="75" t="s">
        <v>59</v>
      </c>
      <c r="E22" s="75" t="s">
        <v>538</v>
      </c>
      <c r="F22" s="241">
        <v>595.75684076794732</v>
      </c>
      <c r="G22" s="241">
        <v>580.62321767057972</v>
      </c>
      <c r="H22" s="241">
        <v>618.24996550855542</v>
      </c>
      <c r="I22" s="241">
        <v>677.99498125716411</v>
      </c>
      <c r="J22" s="241">
        <v>614.27966583020952</v>
      </c>
      <c r="K22" s="241">
        <v>665.08669207017977</v>
      </c>
      <c r="L22" s="241">
        <v>669.47551039375446</v>
      </c>
      <c r="M22" s="241">
        <v>685.99950230700074</v>
      </c>
      <c r="N22" s="241">
        <v>616.76122145731472</v>
      </c>
      <c r="O22" s="241">
        <v>666.74662718597278</v>
      </c>
      <c r="P22" s="241">
        <v>910.65069756947651</v>
      </c>
      <c r="Q22" s="241">
        <v>0</v>
      </c>
      <c r="R22" s="75"/>
      <c r="S22" s="75"/>
      <c r="T22" s="75"/>
      <c r="U22" s="75"/>
      <c r="V22" s="75"/>
    </row>
    <row r="23" spans="1:22">
      <c r="A23" s="75"/>
      <c r="B23" s="75"/>
      <c r="C23" s="75"/>
      <c r="D23" s="75" t="s">
        <v>104</v>
      </c>
      <c r="E23" s="75" t="s">
        <v>541</v>
      </c>
      <c r="F23" s="241">
        <v>925.71952795494485</v>
      </c>
      <c r="G23" s="241">
        <v>904.96363656370931</v>
      </c>
      <c r="H23" s="241">
        <v>905.09907468045469</v>
      </c>
      <c r="I23" s="241">
        <v>878.82048350761568</v>
      </c>
      <c r="J23" s="241">
        <v>860.02488147674921</v>
      </c>
      <c r="K23" s="241">
        <v>969.60425002521765</v>
      </c>
      <c r="L23" s="241">
        <v>916.8487945933224</v>
      </c>
      <c r="M23" s="241">
        <v>876.11500280928271</v>
      </c>
      <c r="N23" s="241">
        <v>772.62921036987791</v>
      </c>
      <c r="O23" s="241">
        <v>1017.2532908807481</v>
      </c>
      <c r="P23" s="241">
        <v>1173.0174816999559</v>
      </c>
      <c r="Q23" s="241">
        <v>0</v>
      </c>
      <c r="R23" s="75"/>
      <c r="S23" s="75"/>
      <c r="T23" s="75"/>
      <c r="U23" s="75"/>
      <c r="V23" s="75"/>
    </row>
    <row r="24" spans="1:22">
      <c r="A24" s="75"/>
      <c r="B24" s="75"/>
      <c r="C24" s="75"/>
      <c r="D24" s="75" t="s">
        <v>47</v>
      </c>
      <c r="E24" s="75" t="s">
        <v>542</v>
      </c>
      <c r="F24" s="241">
        <v>1103.5969993563865</v>
      </c>
      <c r="G24" s="241">
        <v>1089.0597690449995</v>
      </c>
      <c r="H24" s="241">
        <v>1067.2223209033293</v>
      </c>
      <c r="I24" s="241">
        <v>1092.9919412104957</v>
      </c>
      <c r="J24" s="241">
        <v>1161.431301209994</v>
      </c>
      <c r="K24" s="241">
        <v>1433.3703798337453</v>
      </c>
      <c r="L24" s="241">
        <v>1513.9425993475845</v>
      </c>
      <c r="M24" s="241">
        <v>1585.9736228425306</v>
      </c>
      <c r="N24" s="241">
        <v>1588.8106176467188</v>
      </c>
      <c r="O24" s="241">
        <v>1339.9032932880389</v>
      </c>
      <c r="P24" s="241">
        <v>1280.7005116050314</v>
      </c>
      <c r="Q24" s="241">
        <v>0</v>
      </c>
      <c r="R24" s="75"/>
      <c r="S24" s="75"/>
      <c r="T24" s="75"/>
      <c r="U24" s="75"/>
      <c r="V24" s="75"/>
    </row>
    <row r="25" spans="1:22">
      <c r="A25" s="75"/>
      <c r="B25" s="75"/>
      <c r="C25" s="75"/>
      <c r="D25" s="75" t="s">
        <v>158</v>
      </c>
      <c r="E25" s="75" t="s">
        <v>545</v>
      </c>
      <c r="F25" s="241">
        <v>1045.504508073135</v>
      </c>
      <c r="G25" s="241">
        <v>1072.5241919359889</v>
      </c>
      <c r="H25" s="241">
        <v>1046.6196061373162</v>
      </c>
      <c r="I25" s="241">
        <v>1169.0903986920453</v>
      </c>
      <c r="J25" s="241">
        <v>1255.4221864230567</v>
      </c>
      <c r="K25" s="241">
        <v>1297.4313471849773</v>
      </c>
      <c r="L25" s="241">
        <v>1343.3339022955511</v>
      </c>
      <c r="M25" s="241">
        <v>1204.2535343367119</v>
      </c>
      <c r="N25" s="241">
        <v>1152.3646926417728</v>
      </c>
      <c r="O25" s="241">
        <v>1247.185373596215</v>
      </c>
      <c r="P25" s="241">
        <v>1325.636360444516</v>
      </c>
      <c r="Q25" s="241">
        <v>0</v>
      </c>
      <c r="R25" s="75"/>
      <c r="S25" s="75"/>
      <c r="T25" s="75"/>
      <c r="U25" s="75"/>
      <c r="V25" s="75"/>
    </row>
    <row r="26" spans="1:22">
      <c r="A26" s="75"/>
      <c r="B26" s="75"/>
      <c r="C26" s="75"/>
      <c r="D26" s="75" t="s">
        <v>100</v>
      </c>
      <c r="E26" s="75" t="s">
        <v>546</v>
      </c>
      <c r="F26" s="241">
        <v>971.41764222523375</v>
      </c>
      <c r="G26" s="241">
        <v>971.90075431884316</v>
      </c>
      <c r="H26" s="241">
        <v>938.65660337734187</v>
      </c>
      <c r="I26" s="241">
        <v>830.77695854187959</v>
      </c>
      <c r="J26" s="241">
        <v>882.17354645426326</v>
      </c>
      <c r="K26" s="241">
        <v>1098.7627743991773</v>
      </c>
      <c r="L26" s="241">
        <v>1155.6010022185149</v>
      </c>
      <c r="M26" s="241">
        <v>1017.1398581365917</v>
      </c>
      <c r="N26" s="241">
        <v>832.78084402265438</v>
      </c>
      <c r="O26" s="241">
        <v>951.54573526871172</v>
      </c>
      <c r="P26" s="241">
        <v>1068.1409976206342</v>
      </c>
      <c r="Q26" s="241">
        <v>0</v>
      </c>
      <c r="R26" s="75"/>
      <c r="S26" s="75"/>
      <c r="T26" s="75"/>
      <c r="U26" s="75"/>
      <c r="V26" s="75"/>
    </row>
    <row r="27" spans="1:22">
      <c r="A27" s="75"/>
      <c r="B27" s="75"/>
      <c r="C27" s="75"/>
      <c r="D27" s="75" t="s">
        <v>97</v>
      </c>
      <c r="E27" s="75" t="s">
        <v>547</v>
      </c>
      <c r="F27" s="241">
        <v>1001.056502836797</v>
      </c>
      <c r="G27" s="241">
        <v>1025.6950858601274</v>
      </c>
      <c r="H27" s="241">
        <v>1059.3003673750402</v>
      </c>
      <c r="I27" s="241">
        <v>1176.8285979047887</v>
      </c>
      <c r="J27" s="241">
        <v>1116.8700623537356</v>
      </c>
      <c r="K27" s="241">
        <v>1264.4693649970943</v>
      </c>
      <c r="L27" s="241">
        <v>1372.2926384896889</v>
      </c>
      <c r="M27" s="241">
        <v>1443.1806602543079</v>
      </c>
      <c r="N27" s="241">
        <v>1417.1541690620693</v>
      </c>
      <c r="O27" s="241">
        <v>1707.5488478151092</v>
      </c>
      <c r="P27" s="241">
        <v>1795.7497346332507</v>
      </c>
      <c r="Q27" s="241">
        <v>0</v>
      </c>
      <c r="R27" s="75"/>
      <c r="S27" s="75"/>
      <c r="T27" s="75"/>
      <c r="U27" s="75"/>
      <c r="V27" s="75"/>
    </row>
    <row r="28" spans="1:22">
      <c r="A28" s="75"/>
      <c r="B28" s="75"/>
      <c r="C28" s="75"/>
      <c r="D28" s="75" t="s">
        <v>76</v>
      </c>
      <c r="E28" s="75" t="s">
        <v>548</v>
      </c>
      <c r="F28" s="241">
        <v>803.09152049270972</v>
      </c>
      <c r="G28" s="241">
        <v>772.90199802552024</v>
      </c>
      <c r="H28" s="241">
        <v>797.20428459568848</v>
      </c>
      <c r="I28" s="241">
        <v>739.09036729648597</v>
      </c>
      <c r="J28" s="241">
        <v>768.91665195126257</v>
      </c>
      <c r="K28" s="241">
        <v>775.95245452940128</v>
      </c>
      <c r="L28" s="241">
        <v>840.32315027370646</v>
      </c>
      <c r="M28" s="241">
        <v>918.63228425923421</v>
      </c>
      <c r="N28" s="241">
        <v>1016.2301049017101</v>
      </c>
      <c r="O28" s="241">
        <v>1105.2671945797633</v>
      </c>
      <c r="P28" s="241">
        <v>1092.2889069317757</v>
      </c>
      <c r="Q28" s="241">
        <v>0</v>
      </c>
      <c r="R28" s="75"/>
      <c r="S28" s="75"/>
      <c r="T28" s="75"/>
      <c r="U28" s="75"/>
      <c r="V28" s="75"/>
    </row>
    <row r="29" spans="1:22">
      <c r="A29" s="75"/>
      <c r="B29" s="75"/>
      <c r="C29" s="75"/>
      <c r="D29" s="75" t="s">
        <v>54</v>
      </c>
      <c r="E29" s="75" t="s">
        <v>551</v>
      </c>
      <c r="F29" s="241">
        <v>1129.9442377495366</v>
      </c>
      <c r="G29" s="241">
        <v>1116.1180838426105</v>
      </c>
      <c r="H29" s="241">
        <v>1155.5696748335774</v>
      </c>
      <c r="I29" s="241">
        <v>1066.5391647550334</v>
      </c>
      <c r="J29" s="241">
        <v>1034.7711322778609</v>
      </c>
      <c r="K29" s="241">
        <v>1175.4172016553759</v>
      </c>
      <c r="L29" s="241">
        <v>1207.5075704260032</v>
      </c>
      <c r="M29" s="241">
        <v>1275.4939677723364</v>
      </c>
      <c r="N29" s="241">
        <v>1185.2099185033878</v>
      </c>
      <c r="O29" s="241">
        <v>1259.590853248659</v>
      </c>
      <c r="P29" s="241">
        <v>1240.1220179797626</v>
      </c>
      <c r="Q29" s="241">
        <v>0</v>
      </c>
      <c r="R29" s="75"/>
      <c r="S29" s="75"/>
      <c r="T29" s="75"/>
      <c r="U29" s="75"/>
      <c r="V29" s="75"/>
    </row>
    <row r="30" spans="1:22">
      <c r="A30" s="75"/>
      <c r="B30" s="75"/>
      <c r="C30" s="75"/>
      <c r="D30" s="75" t="s">
        <v>135</v>
      </c>
      <c r="E30" s="75" t="s">
        <v>552</v>
      </c>
      <c r="F30" s="241">
        <v>646.46614230278954</v>
      </c>
      <c r="G30" s="241">
        <v>712.08348247588515</v>
      </c>
      <c r="H30" s="241">
        <v>818.72332763628617</v>
      </c>
      <c r="I30" s="241">
        <v>888.76024637614034</v>
      </c>
      <c r="J30" s="241">
        <v>891.16843421479189</v>
      </c>
      <c r="K30" s="241">
        <v>1028.1572731903857</v>
      </c>
      <c r="L30" s="241">
        <v>1214.0508498124391</v>
      </c>
      <c r="M30" s="241">
        <v>1210.0544062231891</v>
      </c>
      <c r="N30" s="241">
        <v>1279.0951673237894</v>
      </c>
      <c r="O30" s="241">
        <v>1322.4987924690336</v>
      </c>
      <c r="P30" s="241">
        <v>1525.8928746714023</v>
      </c>
      <c r="Q30" s="241">
        <v>0</v>
      </c>
      <c r="R30" s="75"/>
      <c r="S30" s="75"/>
      <c r="T30" s="75"/>
      <c r="U30" s="75"/>
      <c r="V30" s="75"/>
    </row>
    <row r="31" spans="1:22">
      <c r="A31" s="75"/>
      <c r="B31" s="75"/>
      <c r="C31" s="75"/>
      <c r="D31" s="75" t="s">
        <v>71</v>
      </c>
      <c r="E31" s="75" t="s">
        <v>555</v>
      </c>
      <c r="F31" s="241">
        <v>582.7128577474864</v>
      </c>
      <c r="G31" s="241">
        <v>562.21073405961897</v>
      </c>
      <c r="H31" s="241">
        <v>578.53904733228296</v>
      </c>
      <c r="I31" s="241">
        <v>529.63492886075983</v>
      </c>
      <c r="J31" s="241">
        <v>540.09013841065712</v>
      </c>
      <c r="K31" s="241">
        <v>578.64750079698308</v>
      </c>
      <c r="L31" s="241">
        <v>612.79312736167628</v>
      </c>
      <c r="M31" s="241">
        <v>544.76586464452657</v>
      </c>
      <c r="N31" s="241">
        <v>625.36654531803447</v>
      </c>
      <c r="O31" s="241">
        <v>653.22152089731014</v>
      </c>
      <c r="P31" s="241">
        <v>675.02883867702099</v>
      </c>
      <c r="Q31" s="241">
        <v>0</v>
      </c>
      <c r="R31" s="75"/>
      <c r="S31" s="75"/>
      <c r="T31" s="75"/>
      <c r="U31" s="75"/>
      <c r="V31" s="75"/>
    </row>
    <row r="32" spans="1:22">
      <c r="A32" t="s">
        <v>73</v>
      </c>
      <c r="B32" t="s">
        <v>72</v>
      </c>
      <c r="C32" t="s">
        <v>71</v>
      </c>
      <c r="D32" t="s">
        <v>365</v>
      </c>
      <c r="E32" t="s">
        <v>364</v>
      </c>
      <c r="F32" s="241">
        <v>550.80995949684063</v>
      </c>
      <c r="G32" s="241">
        <v>358.71771470534009</v>
      </c>
      <c r="H32" s="241">
        <v>432.20755078087626</v>
      </c>
      <c r="I32" s="241">
        <v>340.54170558229754</v>
      </c>
      <c r="J32" s="241">
        <v>359.22120842014516</v>
      </c>
      <c r="K32" s="241">
        <v>480.63797686615419</v>
      </c>
      <c r="L32" s="241">
        <v>362.09497808750632</v>
      </c>
      <c r="M32" s="241">
        <v>314.8820162682357</v>
      </c>
      <c r="N32" s="241">
        <v>474.07626502745512</v>
      </c>
      <c r="O32" s="241">
        <v>592.59533128431883</v>
      </c>
      <c r="P32" s="241">
        <v>640.98477253712122</v>
      </c>
      <c r="Q32" s="241">
        <v>0</v>
      </c>
      <c r="R32" s="241"/>
      <c r="S32" s="241"/>
      <c r="T32" s="241"/>
      <c r="U32" s="241"/>
    </row>
    <row r="33" spans="1:21">
      <c r="A33" t="s">
        <v>73</v>
      </c>
      <c r="B33" t="s">
        <v>72</v>
      </c>
      <c r="C33" t="s">
        <v>71</v>
      </c>
      <c r="D33" t="s">
        <v>363</v>
      </c>
      <c r="E33" t="s">
        <v>362</v>
      </c>
      <c r="F33" s="241">
        <v>716.06485966421701</v>
      </c>
      <c r="G33" s="241">
        <v>669.43409425934453</v>
      </c>
      <c r="H33" s="241">
        <v>580.76498731523077</v>
      </c>
      <c r="I33" s="241">
        <v>571.91649531244559</v>
      </c>
      <c r="J33" s="241">
        <v>691.45784686160391</v>
      </c>
      <c r="K33" s="241">
        <v>469.10396263897121</v>
      </c>
      <c r="L33" s="241">
        <v>591.78196772732019</v>
      </c>
      <c r="M33" s="241">
        <v>539.15299987981166</v>
      </c>
      <c r="N33" s="241">
        <v>620.62500875053877</v>
      </c>
      <c r="O33" s="241">
        <v>611.72470526045936</v>
      </c>
      <c r="P33" s="241">
        <v>705.17789190629344</v>
      </c>
      <c r="Q33" s="241">
        <v>0</v>
      </c>
      <c r="R33" s="241"/>
      <c r="S33" s="241"/>
      <c r="T33" s="241"/>
      <c r="U33" s="241"/>
    </row>
    <row r="34" spans="1:21">
      <c r="A34" t="s">
        <v>44</v>
      </c>
      <c r="B34" t="s">
        <v>43</v>
      </c>
      <c r="C34" t="s">
        <v>42</v>
      </c>
      <c r="D34" t="s">
        <v>361</v>
      </c>
      <c r="E34" t="s">
        <v>360</v>
      </c>
      <c r="F34" s="241">
        <v>184.68180412779233</v>
      </c>
      <c r="G34" s="241">
        <v>225.60255373045183</v>
      </c>
      <c r="H34" s="241">
        <v>55.458384329920136</v>
      </c>
      <c r="I34" s="241">
        <v>126.94871590577111</v>
      </c>
      <c r="J34" s="241">
        <v>174.75367168618703</v>
      </c>
      <c r="K34" s="241">
        <v>164.13034817942793</v>
      </c>
      <c r="L34" s="241">
        <v>102.51507184022522</v>
      </c>
      <c r="M34" s="241">
        <v>121.49264462573282</v>
      </c>
      <c r="N34" s="241">
        <v>126.79800028624517</v>
      </c>
      <c r="O34" s="241">
        <v>231.31350679833849</v>
      </c>
      <c r="P34" s="241">
        <v>212.74476198654526</v>
      </c>
      <c r="Q34" s="241">
        <v>0</v>
      </c>
      <c r="R34" s="241"/>
      <c r="S34" s="241"/>
      <c r="T34" s="241"/>
      <c r="U34" s="241"/>
    </row>
    <row r="35" spans="1:21">
      <c r="A35" t="s">
        <v>56</v>
      </c>
      <c r="B35" t="s">
        <v>65</v>
      </c>
      <c r="C35" t="s">
        <v>54</v>
      </c>
      <c r="D35" t="s">
        <v>359</v>
      </c>
      <c r="E35" t="s">
        <v>358</v>
      </c>
      <c r="F35" s="241">
        <v>615.16425702190963</v>
      </c>
      <c r="G35" s="241">
        <v>529.35956875338684</v>
      </c>
      <c r="H35" s="241">
        <v>782.62179380402665</v>
      </c>
      <c r="I35" s="241">
        <v>985.73896548219909</v>
      </c>
      <c r="J35" s="241">
        <v>987.09393313234636</v>
      </c>
      <c r="K35" s="241">
        <v>1047.3899935639038</v>
      </c>
      <c r="L35" s="241">
        <v>972.18928898072545</v>
      </c>
      <c r="M35" s="241">
        <v>776.67887837816909</v>
      </c>
      <c r="N35" s="241">
        <v>769.82985828665085</v>
      </c>
      <c r="O35" s="241">
        <v>1046.5302699839879</v>
      </c>
      <c r="P35" s="241">
        <v>529.42925307436042</v>
      </c>
      <c r="Q35" s="241">
        <v>0</v>
      </c>
      <c r="R35" s="241"/>
      <c r="S35" s="241"/>
      <c r="T35" s="241"/>
      <c r="U35" s="241"/>
    </row>
    <row r="36" spans="1:21">
      <c r="A36" t="s">
        <v>49</v>
      </c>
      <c r="B36" t="s">
        <v>101</v>
      </c>
      <c r="C36" t="s">
        <v>158</v>
      </c>
      <c r="D36" t="s">
        <v>357</v>
      </c>
      <c r="E36" t="s">
        <v>356</v>
      </c>
      <c r="F36" s="241">
        <v>479.68265930795445</v>
      </c>
      <c r="G36" s="241">
        <v>891.8722811253424</v>
      </c>
      <c r="H36" s="241">
        <v>1341.0223758542311</v>
      </c>
      <c r="I36" s="241">
        <v>567.38709549962459</v>
      </c>
      <c r="J36" s="241">
        <v>769.68667272511755</v>
      </c>
      <c r="K36" s="241">
        <v>726.22387293057807</v>
      </c>
      <c r="L36" s="241">
        <v>505.74894306373227</v>
      </c>
      <c r="M36" s="241">
        <v>563.14490925590383</v>
      </c>
      <c r="N36" s="241">
        <v>566.28220680050504</v>
      </c>
      <c r="O36" s="241">
        <v>677.65626963384534</v>
      </c>
      <c r="P36" s="241">
        <v>836.87412002235294</v>
      </c>
      <c r="Q36" s="241">
        <v>0</v>
      </c>
      <c r="R36" s="241"/>
      <c r="S36" s="241"/>
      <c r="T36" s="241"/>
      <c r="U36" s="241"/>
    </row>
    <row r="37" spans="1:21">
      <c r="A37" t="s">
        <v>73</v>
      </c>
      <c r="B37" t="s">
        <v>72</v>
      </c>
      <c r="C37" t="s">
        <v>71</v>
      </c>
      <c r="D37" t="s">
        <v>355</v>
      </c>
      <c r="E37" t="s">
        <v>354</v>
      </c>
      <c r="F37" s="241">
        <v>625.24237799465584</v>
      </c>
      <c r="G37" s="241">
        <v>981.73538433582769</v>
      </c>
      <c r="H37" s="241">
        <v>723.47110110414292</v>
      </c>
      <c r="I37" s="241">
        <v>1117.6215277777778</v>
      </c>
      <c r="J37" s="241">
        <v>748.69791666666674</v>
      </c>
      <c r="K37" s="241">
        <v>780.70746527777783</v>
      </c>
      <c r="L37" s="241">
        <v>884.33159722222217</v>
      </c>
      <c r="M37" s="241">
        <v>777.00710525791317</v>
      </c>
      <c r="N37" s="241">
        <v>998.9316206562977</v>
      </c>
      <c r="O37" s="241">
        <v>906.68915704327731</v>
      </c>
      <c r="P37" s="241">
        <v>829.09696706291288</v>
      </c>
      <c r="Q37" s="241">
        <v>0</v>
      </c>
      <c r="R37" s="241"/>
      <c r="S37" s="241"/>
      <c r="T37" s="241"/>
      <c r="U37" s="241"/>
    </row>
    <row r="38" spans="1:21">
      <c r="A38" t="s">
        <v>49</v>
      </c>
      <c r="B38" t="s">
        <v>48</v>
      </c>
      <c r="C38" t="s">
        <v>47</v>
      </c>
      <c r="D38" t="s">
        <v>353</v>
      </c>
      <c r="E38" t="s">
        <v>352</v>
      </c>
      <c r="F38" s="241">
        <v>1843.0499408741452</v>
      </c>
      <c r="G38" s="241">
        <v>1666.2468021852658</v>
      </c>
      <c r="H38" s="241">
        <v>1695.4684320519002</v>
      </c>
      <c r="I38" s="241">
        <v>1661.641009363593</v>
      </c>
      <c r="J38" s="241">
        <v>1512.4583399460403</v>
      </c>
      <c r="K38" s="241">
        <v>1913.8598268895048</v>
      </c>
      <c r="L38" s="241">
        <v>1789.4595485454079</v>
      </c>
      <c r="M38" s="241">
        <v>1831.8407006491473</v>
      </c>
      <c r="N38" s="241">
        <v>2148.9248971017691</v>
      </c>
      <c r="O38" s="241">
        <v>1633.7385741035093</v>
      </c>
      <c r="P38" s="241">
        <v>1295.6362252003137</v>
      </c>
      <c r="Q38" s="241">
        <v>0</v>
      </c>
      <c r="R38" s="241"/>
      <c r="S38" s="241"/>
      <c r="T38" s="241"/>
      <c r="U38" s="241"/>
    </row>
    <row r="39" spans="1:21">
      <c r="A39" t="s">
        <v>44</v>
      </c>
      <c r="B39" t="s">
        <v>60</v>
      </c>
      <c r="C39" t="s">
        <v>68</v>
      </c>
      <c r="D39" t="s">
        <v>351</v>
      </c>
      <c r="E39" t="s">
        <v>350</v>
      </c>
      <c r="F39" s="241">
        <v>468.32748765499701</v>
      </c>
      <c r="G39" s="241">
        <v>897.32278396396885</v>
      </c>
      <c r="H39" s="241">
        <v>332.03687113039825</v>
      </c>
      <c r="I39" s="241">
        <v>639.60186166536107</v>
      </c>
      <c r="J39" s="241">
        <v>1277.3604902999862</v>
      </c>
      <c r="K39" s="241">
        <v>1197.1798534629741</v>
      </c>
      <c r="L39" s="241">
        <v>1071.8400073729322</v>
      </c>
      <c r="M39" s="241">
        <v>1127.0619974172646</v>
      </c>
      <c r="N39" s="241">
        <v>936.18859462885689</v>
      </c>
      <c r="O39" s="241">
        <v>980.72572194615202</v>
      </c>
      <c r="P39" s="241">
        <v>1045.2591105079471</v>
      </c>
      <c r="Q39" s="241">
        <v>0</v>
      </c>
      <c r="R39" s="241"/>
      <c r="S39" s="241"/>
      <c r="T39" s="241"/>
      <c r="U39" s="241"/>
    </row>
    <row r="40" spans="1:21">
      <c r="A40" t="s">
        <v>44</v>
      </c>
      <c r="B40" t="s">
        <v>60</v>
      </c>
      <c r="C40" t="s">
        <v>68</v>
      </c>
      <c r="D40" t="s">
        <v>349</v>
      </c>
      <c r="E40" t="s">
        <v>348</v>
      </c>
      <c r="F40" s="241">
        <v>644.54389024727971</v>
      </c>
      <c r="G40" s="241">
        <v>640.99268424040758</v>
      </c>
      <c r="H40" s="241">
        <v>707.57779686925869</v>
      </c>
      <c r="I40" s="241">
        <v>890.85862655564517</v>
      </c>
      <c r="J40" s="241">
        <v>778.04637836869904</v>
      </c>
      <c r="K40" s="241">
        <v>892.6492971617871</v>
      </c>
      <c r="L40" s="241">
        <v>1259.7367714208972</v>
      </c>
      <c r="M40" s="241">
        <v>804.6233783793806</v>
      </c>
      <c r="N40" s="241">
        <v>599.24437240630107</v>
      </c>
      <c r="O40" s="241">
        <v>807.29063819721273</v>
      </c>
      <c r="P40" s="241">
        <v>1190.4869653591056</v>
      </c>
      <c r="Q40" s="241">
        <v>0</v>
      </c>
      <c r="R40" s="241"/>
      <c r="S40" s="241"/>
      <c r="T40" s="241"/>
      <c r="U40" s="241"/>
    </row>
    <row r="41" spans="1:21">
      <c r="A41" t="s">
        <v>44</v>
      </c>
      <c r="B41" t="s">
        <v>60</v>
      </c>
      <c r="C41" t="s">
        <v>68</v>
      </c>
      <c r="D41" t="s">
        <v>347</v>
      </c>
      <c r="E41" t="s">
        <v>346</v>
      </c>
      <c r="F41" s="241">
        <v>403.47939408396456</v>
      </c>
      <c r="G41" s="241">
        <v>433.26334012937826</v>
      </c>
      <c r="H41" s="241">
        <v>309.93918853508694</v>
      </c>
      <c r="I41" s="241">
        <v>659.56603817558903</v>
      </c>
      <c r="J41" s="241">
        <v>836.69331344535851</v>
      </c>
      <c r="K41" s="241">
        <v>688.93187591768242</v>
      </c>
      <c r="L41" s="241">
        <v>391.54450322791149</v>
      </c>
      <c r="M41" s="241">
        <v>926.23147068429614</v>
      </c>
      <c r="N41" s="241">
        <v>521.00520225991659</v>
      </c>
      <c r="O41" s="241">
        <v>524.22128375534817</v>
      </c>
      <c r="P41" s="241">
        <v>1099.8998714376016</v>
      </c>
      <c r="Q41" s="241">
        <v>0</v>
      </c>
      <c r="R41" s="241"/>
      <c r="S41" s="241"/>
      <c r="T41" s="241"/>
      <c r="U41" s="241"/>
    </row>
    <row r="42" spans="1:21">
      <c r="A42" t="s">
        <v>56</v>
      </c>
      <c r="B42" t="s">
        <v>65</v>
      </c>
      <c r="C42" t="s">
        <v>135</v>
      </c>
      <c r="D42" t="s">
        <v>345</v>
      </c>
      <c r="E42" t="s">
        <v>344</v>
      </c>
      <c r="F42" s="241">
        <v>500.84709030541967</v>
      </c>
      <c r="G42" s="241">
        <v>463.82795754371472</v>
      </c>
      <c r="H42" s="241">
        <v>595.57251825448816</v>
      </c>
      <c r="I42" s="241">
        <v>904.19496028386686</v>
      </c>
      <c r="J42" s="241">
        <v>869.61220483077875</v>
      </c>
      <c r="K42" s="241">
        <v>1194.1857742394495</v>
      </c>
      <c r="L42" s="241">
        <v>1193.8255372034798</v>
      </c>
      <c r="M42" s="241">
        <v>1230.5558041193417</v>
      </c>
      <c r="N42" s="241">
        <v>1111.7115225730133</v>
      </c>
      <c r="O42" s="241">
        <v>1062.8176289638629</v>
      </c>
      <c r="P42" s="241">
        <v>1399.7215382123138</v>
      </c>
      <c r="Q42" s="241">
        <v>0</v>
      </c>
      <c r="R42" s="241"/>
      <c r="S42" s="241"/>
      <c r="T42" s="241"/>
      <c r="U42" s="241"/>
    </row>
    <row r="43" spans="1:21">
      <c r="A43" t="s">
        <v>56</v>
      </c>
      <c r="B43" t="s">
        <v>55</v>
      </c>
      <c r="C43" t="s">
        <v>54</v>
      </c>
      <c r="D43" t="s">
        <v>343</v>
      </c>
      <c r="E43" t="s">
        <v>342</v>
      </c>
      <c r="F43" s="241">
        <v>336.87528121365909</v>
      </c>
      <c r="G43" s="241">
        <v>535.63169712971796</v>
      </c>
      <c r="H43" s="241">
        <v>590.65465972794891</v>
      </c>
      <c r="I43" s="241">
        <v>478.93569844789357</v>
      </c>
      <c r="J43" s="241">
        <v>1003.3259423503325</v>
      </c>
      <c r="K43" s="241">
        <v>657.42793791574286</v>
      </c>
      <c r="L43" s="241">
        <v>1036.5853658536587</v>
      </c>
      <c r="M43" s="241">
        <v>861.61394270715675</v>
      </c>
      <c r="N43" s="241">
        <v>1131.9672971790453</v>
      </c>
      <c r="O43" s="241">
        <v>1161.640226328399</v>
      </c>
      <c r="P43" s="241">
        <v>1037.4535228514746</v>
      </c>
      <c r="Q43" s="241">
        <v>0</v>
      </c>
      <c r="R43" s="241"/>
      <c r="S43" s="241"/>
      <c r="T43" s="241"/>
      <c r="U43" s="241"/>
    </row>
    <row r="44" spans="1:21">
      <c r="A44" t="s">
        <v>44</v>
      </c>
      <c r="B44" t="s">
        <v>43</v>
      </c>
      <c r="C44" t="s">
        <v>42</v>
      </c>
      <c r="D44" t="s">
        <v>341</v>
      </c>
      <c r="E44" t="s">
        <v>340</v>
      </c>
      <c r="F44" s="241">
        <v>302.89878786142748</v>
      </c>
      <c r="G44" s="241">
        <v>371.69274985029404</v>
      </c>
      <c r="H44" s="241">
        <v>382.21719925903858</v>
      </c>
      <c r="I44" s="241">
        <v>365.61239433724722</v>
      </c>
      <c r="J44" s="241">
        <v>277.22823154595204</v>
      </c>
      <c r="K44" s="241">
        <v>272.86040954754503</v>
      </c>
      <c r="L44" s="241">
        <v>267.46486472598343</v>
      </c>
      <c r="M44" s="241">
        <v>393.89918220002727</v>
      </c>
      <c r="N44" s="241">
        <v>326.60490958268161</v>
      </c>
      <c r="O44" s="241">
        <v>294.72867518499152</v>
      </c>
      <c r="P44" s="241">
        <v>315.47352614221842</v>
      </c>
      <c r="Q44" s="241">
        <v>0</v>
      </c>
      <c r="R44" s="241"/>
      <c r="S44" s="241"/>
      <c r="T44" s="241"/>
      <c r="U44" s="241"/>
    </row>
    <row r="45" spans="1:21">
      <c r="A45" t="s">
        <v>73</v>
      </c>
      <c r="B45" t="s">
        <v>72</v>
      </c>
      <c r="C45" t="s">
        <v>71</v>
      </c>
      <c r="D45" t="s">
        <v>339</v>
      </c>
      <c r="E45" t="s">
        <v>338</v>
      </c>
      <c r="F45" s="241">
        <v>973.67152593805599</v>
      </c>
      <c r="G45" s="241">
        <v>1032.050992692413</v>
      </c>
      <c r="H45" s="241">
        <v>873.65076121905236</v>
      </c>
      <c r="I45" s="241">
        <v>779.34709923200069</v>
      </c>
      <c r="J45" s="241">
        <v>1005.0862226184927</v>
      </c>
      <c r="K45" s="241">
        <v>950.77914446088062</v>
      </c>
      <c r="L45" s="241">
        <v>870.93963403513749</v>
      </c>
      <c r="M45" s="241">
        <v>820.98109400576368</v>
      </c>
      <c r="N45" s="241">
        <v>1035.3595312669263</v>
      </c>
      <c r="O45" s="241">
        <v>917.73241119666295</v>
      </c>
      <c r="P45" s="241">
        <v>1047.8047214450089</v>
      </c>
      <c r="Q45" s="241">
        <v>0</v>
      </c>
      <c r="R45" s="241"/>
      <c r="S45" s="241"/>
      <c r="T45" s="241"/>
      <c r="U45" s="241"/>
    </row>
    <row r="46" spans="1:21">
      <c r="A46" t="s">
        <v>56</v>
      </c>
      <c r="B46" t="s">
        <v>55</v>
      </c>
      <c r="C46" t="s">
        <v>76</v>
      </c>
      <c r="D46" t="s">
        <v>337</v>
      </c>
      <c r="E46" t="s">
        <v>336</v>
      </c>
      <c r="F46" s="241">
        <v>765.68661845184965</v>
      </c>
      <c r="G46" s="241">
        <v>650.8336256840721</v>
      </c>
      <c r="H46" s="241">
        <v>611.2291454193213</v>
      </c>
      <c r="I46" s="241">
        <v>723.08527973927221</v>
      </c>
      <c r="J46" s="241">
        <v>871.26561651276484</v>
      </c>
      <c r="K46" s="241">
        <v>1053.3405757740359</v>
      </c>
      <c r="L46" s="241">
        <v>913.41662140141227</v>
      </c>
      <c r="M46" s="241">
        <v>1286.8658569730389</v>
      </c>
      <c r="N46" s="241">
        <v>1177.6404625785608</v>
      </c>
      <c r="O46" s="241">
        <v>1198.0118655013405</v>
      </c>
      <c r="P46" s="241">
        <v>719.93404797312826</v>
      </c>
      <c r="Q46" s="241">
        <v>0</v>
      </c>
      <c r="R46" s="241"/>
      <c r="S46" s="241"/>
      <c r="T46" s="241"/>
      <c r="U46" s="241"/>
    </row>
    <row r="47" spans="1:21">
      <c r="A47" t="s">
        <v>56</v>
      </c>
      <c r="B47" t="s">
        <v>65</v>
      </c>
      <c r="C47" t="s">
        <v>97</v>
      </c>
      <c r="D47" t="s">
        <v>335</v>
      </c>
      <c r="E47" t="s">
        <v>334</v>
      </c>
      <c r="F47" s="241">
        <v>1064.5669465351014</v>
      </c>
      <c r="G47" s="241">
        <v>1137.8858197509137</v>
      </c>
      <c r="H47" s="241">
        <v>1477.9237435628304</v>
      </c>
      <c r="I47" s="241">
        <v>1874.1354477133036</v>
      </c>
      <c r="J47" s="241">
        <v>1380.4315274588937</v>
      </c>
      <c r="K47" s="241">
        <v>1780.8707556721758</v>
      </c>
      <c r="L47" s="241">
        <v>1657.3734723271966</v>
      </c>
      <c r="M47" s="241">
        <v>1900.8600361110753</v>
      </c>
      <c r="N47" s="241">
        <v>1764.3967448680696</v>
      </c>
      <c r="O47" s="241">
        <v>2047.2324875065808</v>
      </c>
      <c r="P47" s="241">
        <v>1985.2294568380787</v>
      </c>
      <c r="Q47" s="241">
        <v>0</v>
      </c>
      <c r="R47" s="241"/>
      <c r="S47" s="241"/>
      <c r="T47" s="241"/>
      <c r="U47" s="241"/>
    </row>
    <row r="48" spans="1:21">
      <c r="A48" t="s">
        <v>73</v>
      </c>
      <c r="B48" t="s">
        <v>72</v>
      </c>
      <c r="C48" t="s">
        <v>71</v>
      </c>
      <c r="D48" t="s">
        <v>333</v>
      </c>
      <c r="E48" t="s">
        <v>332</v>
      </c>
      <c r="F48" s="241">
        <v>243.18799914564812</v>
      </c>
      <c r="G48" s="241">
        <v>214.41075258007976</v>
      </c>
      <c r="H48" s="241">
        <v>286.96183899186479</v>
      </c>
      <c r="I48" s="241">
        <v>218.97079722183301</v>
      </c>
      <c r="J48" s="241">
        <v>194.95206260883489</v>
      </c>
      <c r="K48" s="241">
        <v>314.64542343027557</v>
      </c>
      <c r="L48" s="241">
        <v>309.84167650767597</v>
      </c>
      <c r="M48" s="241">
        <v>470.83348157706791</v>
      </c>
      <c r="N48" s="241">
        <v>432.72217109528168</v>
      </c>
      <c r="O48" s="241">
        <v>379.92212636530689</v>
      </c>
      <c r="P48" s="241">
        <v>333.07697389811131</v>
      </c>
      <c r="Q48" s="241">
        <v>0</v>
      </c>
      <c r="R48" s="241"/>
      <c r="S48" s="241"/>
      <c r="T48" s="241"/>
      <c r="U48" s="241"/>
    </row>
    <row r="49" spans="1:21">
      <c r="A49" t="s">
        <v>56</v>
      </c>
      <c r="B49" t="s">
        <v>55</v>
      </c>
      <c r="C49" t="s">
        <v>54</v>
      </c>
      <c r="D49" t="s">
        <v>331</v>
      </c>
      <c r="E49" t="s">
        <v>330</v>
      </c>
      <c r="F49" s="241">
        <v>497.02343266323146</v>
      </c>
      <c r="G49" s="241">
        <v>658.92113641321009</v>
      </c>
      <c r="H49" s="241">
        <v>538.81972943227731</v>
      </c>
      <c r="I49" s="241">
        <v>468.96517499348664</v>
      </c>
      <c r="J49" s="241">
        <v>552.08863193677655</v>
      </c>
      <c r="K49" s="241">
        <v>648.36296415766162</v>
      </c>
      <c r="L49" s="241">
        <v>602.45896554718809</v>
      </c>
      <c r="M49" s="241">
        <v>727.2514067112096</v>
      </c>
      <c r="N49" s="241">
        <v>667.96999941108027</v>
      </c>
      <c r="O49" s="241">
        <v>820.01812775827386</v>
      </c>
      <c r="P49" s="241">
        <v>880.53973186384519</v>
      </c>
      <c r="Q49" s="241">
        <v>0</v>
      </c>
      <c r="R49" s="241"/>
      <c r="S49" s="241"/>
      <c r="T49" s="241"/>
      <c r="U49" s="241"/>
    </row>
    <row r="50" spans="1:21">
      <c r="A50" t="s">
        <v>44</v>
      </c>
      <c r="B50" t="s">
        <v>60</v>
      </c>
      <c r="C50" t="s">
        <v>68</v>
      </c>
      <c r="D50" t="s">
        <v>329</v>
      </c>
      <c r="E50" t="s">
        <v>328</v>
      </c>
      <c r="F50" s="241">
        <v>267.05942020901739</v>
      </c>
      <c r="G50" s="241">
        <v>199.94863326530057</v>
      </c>
      <c r="H50" s="241">
        <v>278.12924073581604</v>
      </c>
      <c r="I50" s="241">
        <v>463.03005209950663</v>
      </c>
      <c r="J50" s="241">
        <v>641.06545216161203</v>
      </c>
      <c r="K50" s="241">
        <v>817.72073284339092</v>
      </c>
      <c r="L50" s="241">
        <v>431.9773660421626</v>
      </c>
      <c r="M50" s="241">
        <v>575.80147011632152</v>
      </c>
      <c r="N50" s="241">
        <v>752.44448948613251</v>
      </c>
      <c r="O50" s="241">
        <v>1149.5489516353198</v>
      </c>
      <c r="P50" s="241">
        <v>1246.7710785752934</v>
      </c>
      <c r="Q50" s="241">
        <v>0</v>
      </c>
      <c r="R50" s="241"/>
      <c r="S50" s="241"/>
      <c r="T50" s="241"/>
      <c r="U50" s="241"/>
    </row>
    <row r="51" spans="1:21">
      <c r="A51" t="s">
        <v>44</v>
      </c>
      <c r="B51" t="s">
        <v>43</v>
      </c>
      <c r="C51" t="s">
        <v>42</v>
      </c>
      <c r="D51" t="s">
        <v>327</v>
      </c>
      <c r="E51" t="s">
        <v>326</v>
      </c>
      <c r="F51" s="241">
        <v>1560.4697327482791</v>
      </c>
      <c r="G51" s="241">
        <v>1286.7031129678792</v>
      </c>
      <c r="H51" s="241">
        <v>1230.0831984223873</v>
      </c>
      <c r="I51" s="241">
        <v>1102.1771400296882</v>
      </c>
      <c r="J51" s="241">
        <v>1157.2241464621475</v>
      </c>
      <c r="K51" s="241">
        <v>1389.7822859970311</v>
      </c>
      <c r="L51" s="241">
        <v>1455.3438891637804</v>
      </c>
      <c r="M51" s="241">
        <v>1186.5438176214177</v>
      </c>
      <c r="N51" s="241">
        <v>1333.1746203161017</v>
      </c>
      <c r="O51" s="241">
        <v>1200.0412136853633</v>
      </c>
      <c r="P51" s="241">
        <v>1029.483208877321</v>
      </c>
      <c r="Q51" s="241">
        <v>0</v>
      </c>
      <c r="R51" s="241"/>
      <c r="S51" s="241"/>
      <c r="T51" s="241"/>
      <c r="U51" s="241"/>
    </row>
    <row r="52" spans="1:21">
      <c r="A52" t="s">
        <v>49</v>
      </c>
      <c r="B52" t="s">
        <v>101</v>
      </c>
      <c r="C52" t="s">
        <v>100</v>
      </c>
      <c r="D52" t="s">
        <v>325</v>
      </c>
      <c r="E52" t="s">
        <v>324</v>
      </c>
      <c r="F52" s="241">
        <v>1530.2755958335847</v>
      </c>
      <c r="G52" s="241">
        <v>1233.7660554323013</v>
      </c>
      <c r="H52" s="241">
        <v>1401.2114162759503</v>
      </c>
      <c r="I52" s="241">
        <v>1288.9264847638347</v>
      </c>
      <c r="J52" s="241">
        <v>1132.3352940019279</v>
      </c>
      <c r="K52" s="241">
        <v>1910.7666279778882</v>
      </c>
      <c r="L52" s="241">
        <v>1975.4883638581236</v>
      </c>
      <c r="M52" s="241">
        <v>1500.5196783527074</v>
      </c>
      <c r="N52" s="241">
        <v>1554.6752419883685</v>
      </c>
      <c r="O52" s="241">
        <v>1511.077080649912</v>
      </c>
      <c r="P52" s="241">
        <v>1109.7002859061845</v>
      </c>
      <c r="Q52" s="241">
        <v>0</v>
      </c>
      <c r="R52" s="241"/>
      <c r="S52" s="241"/>
      <c r="T52" s="241"/>
      <c r="U52" s="241"/>
    </row>
    <row r="53" spans="1:21">
      <c r="A53" t="s">
        <v>73</v>
      </c>
      <c r="B53" t="s">
        <v>72</v>
      </c>
      <c r="C53" t="s">
        <v>71</v>
      </c>
      <c r="D53" t="s">
        <v>323</v>
      </c>
      <c r="E53" t="s">
        <v>322</v>
      </c>
      <c r="F53" s="241">
        <v>595.10850776113546</v>
      </c>
      <c r="G53" s="241">
        <v>445.79621129948367</v>
      </c>
      <c r="H53" s="241">
        <v>370.33730878660589</v>
      </c>
      <c r="I53" s="241">
        <v>402.72679601468275</v>
      </c>
      <c r="J53" s="241">
        <v>568.43209229155741</v>
      </c>
      <c r="K53" s="241">
        <v>439.43366544310436</v>
      </c>
      <c r="L53" s="241">
        <v>628.73623492396439</v>
      </c>
      <c r="M53" s="241">
        <v>539.57856143543063</v>
      </c>
      <c r="N53" s="241">
        <v>357.28850689643377</v>
      </c>
      <c r="O53" s="241">
        <v>532.80778798112499</v>
      </c>
      <c r="P53" s="241">
        <v>526.03701452681946</v>
      </c>
      <c r="Q53" s="241">
        <v>0</v>
      </c>
      <c r="R53" s="241"/>
      <c r="S53" s="241"/>
      <c r="T53" s="241"/>
      <c r="U53" s="241"/>
    </row>
    <row r="54" spans="1:21">
      <c r="A54" t="s">
        <v>49</v>
      </c>
      <c r="B54" t="s">
        <v>101</v>
      </c>
      <c r="C54" t="s">
        <v>158</v>
      </c>
      <c r="D54" t="s">
        <v>321</v>
      </c>
      <c r="E54" t="s">
        <v>320</v>
      </c>
      <c r="F54" s="241">
        <v>641.693372528042</v>
      </c>
      <c r="G54" s="241">
        <v>309.64869873128583</v>
      </c>
      <c r="H54" s="241">
        <v>186.95770489436126</v>
      </c>
      <c r="I54" s="241">
        <v>565.90325952675096</v>
      </c>
      <c r="J54" s="241">
        <v>691.3427729734866</v>
      </c>
      <c r="K54" s="241">
        <v>545.94697329658834</v>
      </c>
      <c r="L54" s="241">
        <v>710.82390953150241</v>
      </c>
      <c r="M54" s="241">
        <v>640.43025384365637</v>
      </c>
      <c r="N54" s="241">
        <v>391.08435190304704</v>
      </c>
      <c r="O54" s="241">
        <v>454.13188984620496</v>
      </c>
      <c r="P54" s="241">
        <v>458.87230623290856</v>
      </c>
      <c r="Q54" s="241">
        <v>0</v>
      </c>
      <c r="R54" s="241"/>
      <c r="S54" s="241"/>
      <c r="T54" s="241"/>
      <c r="U54" s="241"/>
    </row>
    <row r="55" spans="1:21">
      <c r="A55" t="s">
        <v>44</v>
      </c>
      <c r="B55" t="s">
        <v>60</v>
      </c>
      <c r="C55" t="s">
        <v>59</v>
      </c>
      <c r="D55" t="s">
        <v>319</v>
      </c>
      <c r="E55" t="s">
        <v>318</v>
      </c>
      <c r="F55" s="241">
        <v>950.98605794122818</v>
      </c>
      <c r="G55" s="241">
        <v>817.28505825181662</v>
      </c>
      <c r="H55" s="241">
        <v>831.35884769280733</v>
      </c>
      <c r="I55" s="241">
        <v>926.74935642405808</v>
      </c>
      <c r="J55" s="241">
        <v>732.84076092407474</v>
      </c>
      <c r="K55" s="241">
        <v>1142.3890876266257</v>
      </c>
      <c r="L55" s="241">
        <v>1072.8494533783557</v>
      </c>
      <c r="M55" s="241">
        <v>1208.0402662309787</v>
      </c>
      <c r="N55" s="241">
        <v>1002.7198585437255</v>
      </c>
      <c r="O55" s="241">
        <v>897.24023068500742</v>
      </c>
      <c r="P55" s="241">
        <v>1617.022596890725</v>
      </c>
      <c r="Q55" s="241">
        <v>0</v>
      </c>
      <c r="R55" s="241"/>
      <c r="S55" s="241"/>
      <c r="T55" s="241"/>
      <c r="U55" s="241"/>
    </row>
    <row r="56" spans="1:21">
      <c r="A56" t="s">
        <v>44</v>
      </c>
      <c r="B56" t="s">
        <v>60</v>
      </c>
      <c r="C56" t="s">
        <v>59</v>
      </c>
      <c r="D56" t="s">
        <v>317</v>
      </c>
      <c r="E56" t="s">
        <v>316</v>
      </c>
      <c r="F56" s="241">
        <v>587.61116273898722</v>
      </c>
      <c r="G56" s="241">
        <v>787.00621024938891</v>
      </c>
      <c r="H56" s="241">
        <v>634.81642966853303</v>
      </c>
      <c r="I56" s="241">
        <v>620.54838285316953</v>
      </c>
      <c r="J56" s="241">
        <v>621.30010712070816</v>
      </c>
      <c r="K56" s="241">
        <v>596.4932062919321</v>
      </c>
      <c r="L56" s="241">
        <v>887.41049782939626</v>
      </c>
      <c r="M56" s="241">
        <v>631.20899071870213</v>
      </c>
      <c r="N56" s="241">
        <v>696.88174540108798</v>
      </c>
      <c r="O56" s="241">
        <v>835.73271244384637</v>
      </c>
      <c r="P56" s="241">
        <v>863.87817873629751</v>
      </c>
      <c r="Q56" s="241">
        <v>0</v>
      </c>
      <c r="R56" s="241"/>
      <c r="S56" s="241"/>
      <c r="T56" s="241"/>
      <c r="U56" s="241"/>
    </row>
    <row r="57" spans="1:21">
      <c r="A57" t="s">
        <v>73</v>
      </c>
      <c r="B57" t="s">
        <v>72</v>
      </c>
      <c r="C57" t="s">
        <v>71</v>
      </c>
      <c r="D57" t="s">
        <v>315</v>
      </c>
      <c r="E57" t="s">
        <v>314</v>
      </c>
      <c r="F57" s="241">
        <v>795.42855844198255</v>
      </c>
      <c r="G57" s="241">
        <v>113.63265120599752</v>
      </c>
      <c r="H57" s="241">
        <v>2244.2448613184506</v>
      </c>
      <c r="I57" s="241">
        <v>1939.5643007730148</v>
      </c>
      <c r="J57" s="241">
        <v>1756.8517217146873</v>
      </c>
      <c r="K57" s="241">
        <v>281.09627547434997</v>
      </c>
      <c r="L57" s="241">
        <v>421.64441321152492</v>
      </c>
      <c r="M57" s="241">
        <v>174.77504099483019</v>
      </c>
      <c r="N57" s="241">
        <v>201.66350884018871</v>
      </c>
      <c r="O57" s="241">
        <v>1559.5311350307925</v>
      </c>
      <c r="P57" s="241">
        <v>981.42907635558504</v>
      </c>
      <c r="Q57" s="241">
        <v>0</v>
      </c>
      <c r="R57" s="241"/>
      <c r="S57" s="241"/>
      <c r="T57" s="241"/>
      <c r="U57" s="241"/>
    </row>
    <row r="58" spans="1:21">
      <c r="A58" t="s">
        <v>56</v>
      </c>
      <c r="B58" t="s">
        <v>65</v>
      </c>
      <c r="C58" t="s">
        <v>97</v>
      </c>
      <c r="D58" t="s">
        <v>313</v>
      </c>
      <c r="E58" t="s">
        <v>312</v>
      </c>
      <c r="F58" s="241">
        <v>1229.2421200123883</v>
      </c>
      <c r="G58" s="241">
        <v>1363.8290138624593</v>
      </c>
      <c r="H58" s="241">
        <v>1130.8027196119142</v>
      </c>
      <c r="I58" s="241">
        <v>1354.7789131024506</v>
      </c>
      <c r="J58" s="241">
        <v>1343.0237815354012</v>
      </c>
      <c r="K58" s="241">
        <v>1282.2135816981645</v>
      </c>
      <c r="L58" s="241">
        <v>1250.3390903336649</v>
      </c>
      <c r="M58" s="241">
        <v>1535.3175040505885</v>
      </c>
      <c r="N58" s="241">
        <v>1712.3836443519435</v>
      </c>
      <c r="O58" s="241">
        <v>2090.4075731415955</v>
      </c>
      <c r="P58" s="241">
        <v>2548.8146173265663</v>
      </c>
      <c r="Q58" s="241">
        <v>0</v>
      </c>
      <c r="R58" s="241"/>
      <c r="S58" s="241"/>
      <c r="T58" s="241"/>
      <c r="U58" s="241"/>
    </row>
    <row r="59" spans="1:21">
      <c r="A59" t="s">
        <v>44</v>
      </c>
      <c r="B59" t="s">
        <v>116</v>
      </c>
      <c r="C59" t="s">
        <v>115</v>
      </c>
      <c r="D59" t="s">
        <v>311</v>
      </c>
      <c r="E59" t="s">
        <v>310</v>
      </c>
      <c r="F59" s="241">
        <v>809.4099829508998</v>
      </c>
      <c r="G59" s="241">
        <v>931.39894292596102</v>
      </c>
      <c r="H59" s="241">
        <v>935.00808375362556</v>
      </c>
      <c r="I59" s="241">
        <v>845.32007904664954</v>
      </c>
      <c r="J59" s="241">
        <v>570.09401760584467</v>
      </c>
      <c r="K59" s="241">
        <v>774.65716509970662</v>
      </c>
      <c r="L59" s="241">
        <v>873.58524462542664</v>
      </c>
      <c r="M59" s="241">
        <v>452.33517605432303</v>
      </c>
      <c r="N59" s="241">
        <v>435.88228878613728</v>
      </c>
      <c r="O59" s="241">
        <v>389.14655103882711</v>
      </c>
      <c r="P59" s="241">
        <v>361.24817697538185</v>
      </c>
      <c r="Q59" s="241">
        <v>0</v>
      </c>
      <c r="R59" s="241"/>
      <c r="S59" s="241"/>
      <c r="T59" s="241"/>
      <c r="U59" s="241"/>
    </row>
    <row r="60" spans="1:21">
      <c r="A60" t="s">
        <v>49</v>
      </c>
      <c r="B60" t="s">
        <v>48</v>
      </c>
      <c r="C60" t="s">
        <v>47</v>
      </c>
      <c r="D60" t="s">
        <v>309</v>
      </c>
      <c r="E60" t="s">
        <v>308</v>
      </c>
      <c r="F60" s="241">
        <v>1341.7147111656873</v>
      </c>
      <c r="G60" s="241">
        <v>1682.336996880844</v>
      </c>
      <c r="H60" s="241">
        <v>1353.4738234458423</v>
      </c>
      <c r="I60" s="241">
        <v>1540.0391181329637</v>
      </c>
      <c r="J60" s="241">
        <v>1730.3127551698601</v>
      </c>
      <c r="K60" s="241">
        <v>2204.6675908167335</v>
      </c>
      <c r="L60" s="241">
        <v>2443.9338409828906</v>
      </c>
      <c r="M60" s="241">
        <v>2408.3060168005059</v>
      </c>
      <c r="N60" s="241">
        <v>2556.2279313989857</v>
      </c>
      <c r="O60" s="241">
        <v>1581.3920148311695</v>
      </c>
      <c r="P60" s="241">
        <v>1738.844980628005</v>
      </c>
      <c r="Q60" s="241">
        <v>0</v>
      </c>
      <c r="R60" s="241"/>
      <c r="S60" s="241"/>
      <c r="T60" s="241"/>
      <c r="U60" s="241"/>
    </row>
    <row r="61" spans="1:21">
      <c r="A61" t="s">
        <v>73</v>
      </c>
      <c r="B61" t="s">
        <v>72</v>
      </c>
      <c r="C61" t="s">
        <v>71</v>
      </c>
      <c r="D61" t="s">
        <v>307</v>
      </c>
      <c r="E61" t="s">
        <v>306</v>
      </c>
      <c r="F61" s="241">
        <v>513.45069979543507</v>
      </c>
      <c r="G61" s="241">
        <v>366.24253517264407</v>
      </c>
      <c r="H61" s="241">
        <v>552.20840497389929</v>
      </c>
      <c r="I61" s="241">
        <v>496.6688991504812</v>
      </c>
      <c r="J61" s="241">
        <v>394.44464027635803</v>
      </c>
      <c r="K61" s="241">
        <v>474.46156015368888</v>
      </c>
      <c r="L61" s="241">
        <v>353.90743417110224</v>
      </c>
      <c r="M61" s="241">
        <v>373.6576345135245</v>
      </c>
      <c r="N61" s="241">
        <v>492.8804890606304</v>
      </c>
      <c r="O61" s="241">
        <v>436.22356401346343</v>
      </c>
      <c r="P61" s="241">
        <v>567.26442746611337</v>
      </c>
      <c r="Q61" s="241">
        <v>0</v>
      </c>
      <c r="R61" s="241"/>
      <c r="S61" s="241"/>
      <c r="T61" s="241"/>
      <c r="U61" s="241"/>
    </row>
    <row r="62" spans="1:21">
      <c r="A62" t="s">
        <v>44</v>
      </c>
      <c r="B62" t="s">
        <v>60</v>
      </c>
      <c r="C62" t="s">
        <v>115</v>
      </c>
      <c r="D62" t="s">
        <v>305</v>
      </c>
      <c r="E62" t="s">
        <v>304</v>
      </c>
      <c r="F62" s="241">
        <v>830.80587432964319</v>
      </c>
      <c r="G62" s="241">
        <v>710.63573893553394</v>
      </c>
      <c r="H62" s="241">
        <v>718.79543948698586</v>
      </c>
      <c r="I62" s="241">
        <v>638.93420337139753</v>
      </c>
      <c r="J62" s="241">
        <v>764.9908547135301</v>
      </c>
      <c r="K62" s="241">
        <v>829.50219981215082</v>
      </c>
      <c r="L62" s="241">
        <v>912.056947946018</v>
      </c>
      <c r="M62" s="241">
        <v>830.09231415922898</v>
      </c>
      <c r="N62" s="241">
        <v>1038.2937742336389</v>
      </c>
      <c r="O62" s="241">
        <v>1565.9512660572916</v>
      </c>
      <c r="P62" s="241">
        <v>2454.0143659007458</v>
      </c>
      <c r="Q62" s="241">
        <v>0</v>
      </c>
      <c r="R62" s="241"/>
      <c r="S62" s="241"/>
      <c r="T62" s="241"/>
      <c r="U62" s="241"/>
    </row>
    <row r="63" spans="1:21">
      <c r="A63" t="s">
        <v>44</v>
      </c>
      <c r="B63" t="s">
        <v>116</v>
      </c>
      <c r="C63" t="s">
        <v>115</v>
      </c>
      <c r="D63" t="s">
        <v>303</v>
      </c>
      <c r="E63" t="s">
        <v>302</v>
      </c>
      <c r="F63" s="241">
        <v>1400.5349801526522</v>
      </c>
      <c r="G63" s="241">
        <v>1675.3158275983324</v>
      </c>
      <c r="H63" s="241">
        <v>1492.5320920727918</v>
      </c>
      <c r="I63" s="241">
        <v>1464.9488900985907</v>
      </c>
      <c r="J63" s="241">
        <v>1432.2869412689772</v>
      </c>
      <c r="K63" s="241">
        <v>1327.0428839291114</v>
      </c>
      <c r="L63" s="241">
        <v>1477.0459081836327</v>
      </c>
      <c r="M63" s="241">
        <v>1052.8682999569262</v>
      </c>
      <c r="N63" s="241">
        <v>460.17813567911418</v>
      </c>
      <c r="O63" s="241">
        <v>354.16851280015595</v>
      </c>
      <c r="P63" s="241">
        <v>773.38838509421817</v>
      </c>
      <c r="Q63" s="241">
        <v>0</v>
      </c>
      <c r="R63" s="241"/>
      <c r="S63" s="241"/>
      <c r="T63" s="241"/>
      <c r="U63" s="241"/>
    </row>
    <row r="64" spans="1:21">
      <c r="A64" t="s">
        <v>49</v>
      </c>
      <c r="B64" t="s">
        <v>159</v>
      </c>
      <c r="C64" t="s">
        <v>104</v>
      </c>
      <c r="D64" t="s">
        <v>301</v>
      </c>
      <c r="E64" t="s">
        <v>300</v>
      </c>
      <c r="F64" s="241">
        <v>778.72191474692193</v>
      </c>
      <c r="G64" s="241">
        <v>431.48179972784595</v>
      </c>
      <c r="H64" s="241">
        <v>362.65017929507053</v>
      </c>
      <c r="I64" s="241">
        <v>362.15645364861035</v>
      </c>
      <c r="J64" s="241">
        <v>444.58182005512197</v>
      </c>
      <c r="K64" s="241">
        <v>635.70563841022079</v>
      </c>
      <c r="L64" s="241">
        <v>637.76627257038353</v>
      </c>
      <c r="M64" s="241">
        <v>710.47708212661291</v>
      </c>
      <c r="N64" s="241">
        <v>668.03037167239131</v>
      </c>
      <c r="O64" s="241">
        <v>799.41304688783896</v>
      </c>
      <c r="P64" s="241">
        <v>1335.0501073815869</v>
      </c>
      <c r="Q64" s="241">
        <v>0</v>
      </c>
      <c r="R64" s="241"/>
      <c r="S64" s="241"/>
      <c r="T64" s="241"/>
      <c r="U64" s="241"/>
    </row>
    <row r="65" spans="1:21">
      <c r="A65" t="s">
        <v>49</v>
      </c>
      <c r="B65" t="s">
        <v>159</v>
      </c>
      <c r="C65" t="s">
        <v>104</v>
      </c>
      <c r="D65" t="s">
        <v>299</v>
      </c>
      <c r="E65" t="s">
        <v>298</v>
      </c>
      <c r="F65" s="241">
        <v>892.26781712734828</v>
      </c>
      <c r="G65" s="241">
        <v>1062.5454777551865</v>
      </c>
      <c r="H65" s="241">
        <v>1138.0277299616669</v>
      </c>
      <c r="I65" s="241">
        <v>997.31535044264763</v>
      </c>
      <c r="J65" s="241">
        <v>858.44865607721567</v>
      </c>
      <c r="K65" s="241">
        <v>703.12250311611115</v>
      </c>
      <c r="L65" s="241">
        <v>637.12486816453065</v>
      </c>
      <c r="M65" s="241">
        <v>601.27096822605199</v>
      </c>
      <c r="N65" s="241">
        <v>641.49348408041237</v>
      </c>
      <c r="O65" s="241">
        <v>595.22964173409264</v>
      </c>
      <c r="P65" s="241">
        <v>655.16595982537285</v>
      </c>
      <c r="Q65" s="241">
        <v>0</v>
      </c>
      <c r="R65" s="241"/>
      <c r="S65" s="241"/>
      <c r="T65" s="241"/>
      <c r="U65" s="241"/>
    </row>
    <row r="66" spans="1:21">
      <c r="A66" t="s">
        <v>56</v>
      </c>
      <c r="B66" t="s">
        <v>65</v>
      </c>
      <c r="C66" t="s">
        <v>97</v>
      </c>
      <c r="D66" t="s">
        <v>297</v>
      </c>
      <c r="E66" t="s">
        <v>296</v>
      </c>
      <c r="F66" s="241">
        <v>1091.2948629109355</v>
      </c>
      <c r="G66" s="241">
        <v>1111.14546277304</v>
      </c>
      <c r="H66" s="241">
        <v>959.98802611816302</v>
      </c>
      <c r="I66" s="241">
        <v>1001.0430875391157</v>
      </c>
      <c r="J66" s="241">
        <v>1073.738265265185</v>
      </c>
      <c r="K66" s="241">
        <v>1133.4349675038113</v>
      </c>
      <c r="L66" s="241">
        <v>1313.648399261815</v>
      </c>
      <c r="M66" s="241">
        <v>1513.1210298140286</v>
      </c>
      <c r="N66" s="241">
        <v>1692.8946016877887</v>
      </c>
      <c r="O66" s="241">
        <v>1973.4893091293914</v>
      </c>
      <c r="P66" s="241">
        <v>1728.4312379884159</v>
      </c>
      <c r="Q66" s="241">
        <v>0</v>
      </c>
      <c r="R66" s="241"/>
      <c r="S66" s="241"/>
      <c r="T66" s="241"/>
      <c r="U66" s="241"/>
    </row>
    <row r="67" spans="1:21">
      <c r="A67" t="s">
        <v>44</v>
      </c>
      <c r="B67" t="s">
        <v>43</v>
      </c>
      <c r="C67" t="s">
        <v>42</v>
      </c>
      <c r="D67" t="s">
        <v>295</v>
      </c>
      <c r="E67" t="s">
        <v>294</v>
      </c>
      <c r="F67" s="241">
        <v>516.19104124680337</v>
      </c>
      <c r="G67" s="241">
        <v>609.35722917915325</v>
      </c>
      <c r="H67" s="241">
        <v>555.63978748842908</v>
      </c>
      <c r="I67" s="241">
        <v>474.42736115469097</v>
      </c>
      <c r="J67" s="241">
        <v>528.81497751281245</v>
      </c>
      <c r="K67" s="241">
        <v>509.1517623679531</v>
      </c>
      <c r="L67" s="241">
        <v>648.46773350067986</v>
      </c>
      <c r="M67" s="241">
        <v>567.16076092891853</v>
      </c>
      <c r="N67" s="241">
        <v>567.57809776551085</v>
      </c>
      <c r="O67" s="241">
        <v>540.45120338701224</v>
      </c>
      <c r="P67" s="241">
        <v>636.021338966646</v>
      </c>
      <c r="Q67" s="241">
        <v>0</v>
      </c>
      <c r="R67" s="241"/>
      <c r="S67" s="241"/>
      <c r="T67" s="241"/>
      <c r="U67" s="241"/>
    </row>
    <row r="68" spans="1:21">
      <c r="A68" t="s">
        <v>56</v>
      </c>
      <c r="B68" t="s">
        <v>65</v>
      </c>
      <c r="C68" t="s">
        <v>135</v>
      </c>
      <c r="D68" t="s">
        <v>293</v>
      </c>
      <c r="E68" t="s">
        <v>292</v>
      </c>
      <c r="F68" s="241">
        <v>919.17344269808189</v>
      </c>
      <c r="G68" s="241">
        <v>1388.0731146566402</v>
      </c>
      <c r="H68" s="241">
        <v>1343.4300815760967</v>
      </c>
      <c r="I68" s="241">
        <v>1435.9229991056636</v>
      </c>
      <c r="J68" s="241">
        <v>1294.5885319688596</v>
      </c>
      <c r="K68" s="241">
        <v>1431.8178486079141</v>
      </c>
      <c r="L68" s="241">
        <v>2157.256586567361</v>
      </c>
      <c r="M68" s="241">
        <v>2174.8692099070513</v>
      </c>
      <c r="N68" s="241">
        <v>1732.3239705952399</v>
      </c>
      <c r="O68" s="241">
        <v>1573.8528636798699</v>
      </c>
      <c r="P68" s="241">
        <v>2256.1590184543802</v>
      </c>
      <c r="Q68" s="241">
        <v>0</v>
      </c>
      <c r="R68" s="241"/>
      <c r="S68" s="241"/>
      <c r="T68" s="241"/>
      <c r="U68" s="241"/>
    </row>
    <row r="69" spans="1:21">
      <c r="A69" t="s">
        <v>49</v>
      </c>
      <c r="B69" t="s">
        <v>48</v>
      </c>
      <c r="C69" t="s">
        <v>47</v>
      </c>
      <c r="D69" t="s">
        <v>291</v>
      </c>
      <c r="E69" t="s">
        <v>290</v>
      </c>
      <c r="F69" s="241">
        <v>607.63157304694607</v>
      </c>
      <c r="G69" s="241">
        <v>655.02683574460787</v>
      </c>
      <c r="H69" s="241">
        <v>697.15595814252947</v>
      </c>
      <c r="I69" s="241">
        <v>816.40884980739361</v>
      </c>
      <c r="J69" s="241">
        <v>847.87124619325175</v>
      </c>
      <c r="K69" s="241">
        <v>1045.1162696892081</v>
      </c>
      <c r="L69" s="241">
        <v>1375.4714317407177</v>
      </c>
      <c r="M69" s="241">
        <v>1071.3040211336111</v>
      </c>
      <c r="N69" s="241">
        <v>836.85573122336496</v>
      </c>
      <c r="O69" s="241">
        <v>1063.6633393012014</v>
      </c>
      <c r="P69" s="241">
        <v>1117.9523944262157</v>
      </c>
      <c r="Q69" s="241">
        <v>0</v>
      </c>
      <c r="R69" s="241"/>
      <c r="S69" s="241"/>
      <c r="T69" s="241"/>
      <c r="U69" s="241"/>
    </row>
    <row r="70" spans="1:21">
      <c r="A70" t="s">
        <v>73</v>
      </c>
      <c r="B70" t="s">
        <v>72</v>
      </c>
      <c r="C70" t="s">
        <v>71</v>
      </c>
      <c r="D70" t="s">
        <v>289</v>
      </c>
      <c r="E70" t="s">
        <v>288</v>
      </c>
      <c r="F70" s="241">
        <v>748.58497159902981</v>
      </c>
      <c r="G70" s="241">
        <v>722.17320344785435</v>
      </c>
      <c r="H70" s="241">
        <v>994.59172637854977</v>
      </c>
      <c r="I70" s="241">
        <v>1004.7353547697244</v>
      </c>
      <c r="J70" s="241">
        <v>1032.2309631100588</v>
      </c>
      <c r="K70" s="241">
        <v>1167.7995875658748</v>
      </c>
      <c r="L70" s="241">
        <v>1235.3929580691972</v>
      </c>
      <c r="M70" s="241">
        <v>873.5411470231569</v>
      </c>
      <c r="N70" s="241">
        <v>1009.1543453977333</v>
      </c>
      <c r="O70" s="241">
        <v>1000.655425608591</v>
      </c>
      <c r="P70" s="241">
        <v>936.72876806417219</v>
      </c>
      <c r="Q70" s="241">
        <v>0</v>
      </c>
      <c r="R70" s="241"/>
      <c r="S70" s="241"/>
      <c r="T70" s="241"/>
      <c r="U70" s="241"/>
    </row>
    <row r="71" spans="1:21">
      <c r="A71" t="s">
        <v>44</v>
      </c>
      <c r="B71" t="s">
        <v>43</v>
      </c>
      <c r="C71" t="s">
        <v>42</v>
      </c>
      <c r="D71" t="s">
        <v>287</v>
      </c>
      <c r="E71" t="s">
        <v>286</v>
      </c>
      <c r="F71" s="241">
        <v>584.09638314498977</v>
      </c>
      <c r="G71" s="241">
        <v>543.13282966206009</v>
      </c>
      <c r="H71" s="241">
        <v>631.2776188530072</v>
      </c>
      <c r="I71" s="241">
        <v>600.41974632721963</v>
      </c>
      <c r="J71" s="241">
        <v>484.35076193083307</v>
      </c>
      <c r="K71" s="241">
        <v>584.35988685099005</v>
      </c>
      <c r="L71" s="241">
        <v>622.3195547038963</v>
      </c>
      <c r="M71" s="241">
        <v>523.88380674828181</v>
      </c>
      <c r="N71" s="241">
        <v>471.13412689638579</v>
      </c>
      <c r="O71" s="241">
        <v>370.331656494475</v>
      </c>
      <c r="P71" s="241">
        <v>490.2829832809781</v>
      </c>
      <c r="Q71" s="241">
        <v>0</v>
      </c>
      <c r="R71" s="241"/>
      <c r="S71" s="241"/>
      <c r="T71" s="241"/>
      <c r="U71" s="241"/>
    </row>
    <row r="72" spans="1:21">
      <c r="A72" t="s">
        <v>56</v>
      </c>
      <c r="B72" t="s">
        <v>55</v>
      </c>
      <c r="C72" t="s">
        <v>76</v>
      </c>
      <c r="D72" t="s">
        <v>285</v>
      </c>
      <c r="E72" t="s">
        <v>284</v>
      </c>
      <c r="F72" s="241">
        <v>1091.1293705541675</v>
      </c>
      <c r="G72" s="241">
        <v>1226.5011758695575</v>
      </c>
      <c r="H72" s="241">
        <v>952.49559402635839</v>
      </c>
      <c r="I72" s="241">
        <v>938.58992805755395</v>
      </c>
      <c r="J72" s="241">
        <v>1095.3669064748201</v>
      </c>
      <c r="K72" s="241">
        <v>1195.7410071942447</v>
      </c>
      <c r="L72" s="241">
        <v>1562.4748201438849</v>
      </c>
      <c r="M72" s="241">
        <v>1135.1215894609193</v>
      </c>
      <c r="N72" s="241">
        <v>1390.0760541111865</v>
      </c>
      <c r="O72" s="241">
        <v>1571.7598212628636</v>
      </c>
      <c r="P72" s="241">
        <v>1721.9762355703181</v>
      </c>
      <c r="Q72" s="241">
        <v>0</v>
      </c>
      <c r="R72" s="241"/>
      <c r="S72" s="241"/>
      <c r="T72" s="241"/>
      <c r="U72" s="241"/>
    </row>
    <row r="73" spans="1:21">
      <c r="A73" t="s">
        <v>73</v>
      </c>
      <c r="B73" t="s">
        <v>72</v>
      </c>
      <c r="C73" t="s">
        <v>71</v>
      </c>
      <c r="D73" t="s">
        <v>283</v>
      </c>
      <c r="E73" t="s">
        <v>282</v>
      </c>
      <c r="F73" s="241">
        <v>597.27620354719136</v>
      </c>
      <c r="G73" s="241">
        <v>604.34210157106202</v>
      </c>
      <c r="H73" s="241">
        <v>606.00466581197281</v>
      </c>
      <c r="I73" s="241">
        <v>512.83108317015353</v>
      </c>
      <c r="J73" s="241">
        <v>582.50025765227247</v>
      </c>
      <c r="K73" s="241">
        <v>410.18241780892504</v>
      </c>
      <c r="L73" s="241">
        <v>658.35308667422441</v>
      </c>
      <c r="M73" s="241">
        <v>367.01453440138459</v>
      </c>
      <c r="N73" s="241">
        <v>511.55931252646241</v>
      </c>
      <c r="O73" s="241">
        <v>666.60175610196484</v>
      </c>
      <c r="P73" s="241">
        <v>650.04774519937212</v>
      </c>
      <c r="Q73" s="241">
        <v>0</v>
      </c>
      <c r="R73" s="241"/>
      <c r="S73" s="241"/>
      <c r="T73" s="241"/>
      <c r="U73" s="241"/>
    </row>
    <row r="74" spans="1:21">
      <c r="A74" t="s">
        <v>49</v>
      </c>
      <c r="B74" t="s">
        <v>101</v>
      </c>
      <c r="C74" t="s">
        <v>100</v>
      </c>
      <c r="D74" t="s">
        <v>281</v>
      </c>
      <c r="E74" t="s">
        <v>280</v>
      </c>
      <c r="F74" s="241">
        <v>648.88842192146808</v>
      </c>
      <c r="G74" s="241">
        <v>891.99788722216147</v>
      </c>
      <c r="H74" s="241">
        <v>716.44368371831149</v>
      </c>
      <c r="I74" s="241">
        <v>697.09594899685874</v>
      </c>
      <c r="J74" s="241">
        <v>850.8476223717521</v>
      </c>
      <c r="K74" s="241">
        <v>873.99873640866122</v>
      </c>
      <c r="L74" s="241">
        <v>912.52501778305987</v>
      </c>
      <c r="M74" s="241">
        <v>920.08496303268623</v>
      </c>
      <c r="N74" s="241">
        <v>718.89070208805663</v>
      </c>
      <c r="O74" s="241">
        <v>851.19971256915721</v>
      </c>
      <c r="P74" s="241">
        <v>893.83457346985801</v>
      </c>
      <c r="Q74" s="241">
        <v>0</v>
      </c>
      <c r="R74" s="241"/>
      <c r="S74" s="241"/>
      <c r="T74" s="241"/>
      <c r="U74" s="241"/>
    </row>
    <row r="75" spans="1:21">
      <c r="A75" t="s">
        <v>44</v>
      </c>
      <c r="B75" t="s">
        <v>116</v>
      </c>
      <c r="C75" t="s">
        <v>115</v>
      </c>
      <c r="D75" t="s">
        <v>279</v>
      </c>
      <c r="E75" t="s">
        <v>278</v>
      </c>
      <c r="F75" s="241">
        <v>590.40898085704976</v>
      </c>
      <c r="G75" s="241">
        <v>745.81261323908507</v>
      </c>
      <c r="H75" s="241">
        <v>485.55833732218258</v>
      </c>
      <c r="I75" s="241">
        <v>344.20402818482262</v>
      </c>
      <c r="J75" s="241">
        <v>764.48213506266757</v>
      </c>
      <c r="K75" s="241">
        <v>853.02737419716902</v>
      </c>
      <c r="L75" s="241">
        <v>404.06559830392217</v>
      </c>
      <c r="M75" s="241">
        <v>510.69705430929514</v>
      </c>
      <c r="N75" s="241">
        <v>658.02541664337059</v>
      </c>
      <c r="O75" s="241">
        <v>370.79701276517306</v>
      </c>
      <c r="P75" s="241">
        <v>565.79043350144934</v>
      </c>
      <c r="Q75" s="241">
        <v>0</v>
      </c>
      <c r="R75" s="241"/>
      <c r="S75" s="241"/>
      <c r="T75" s="241"/>
      <c r="U75" s="241"/>
    </row>
    <row r="76" spans="1:21">
      <c r="A76" t="s">
        <v>56</v>
      </c>
      <c r="B76" t="s">
        <v>65</v>
      </c>
      <c r="C76" t="s">
        <v>54</v>
      </c>
      <c r="D76" t="s">
        <v>277</v>
      </c>
      <c r="E76" t="s">
        <v>276</v>
      </c>
      <c r="F76" s="241">
        <v>754.97450934249082</v>
      </c>
      <c r="G76" s="241">
        <v>479.64791284522931</v>
      </c>
      <c r="H76" s="241">
        <v>580.46298990851233</v>
      </c>
      <c r="I76" s="241">
        <v>499.2564483872622</v>
      </c>
      <c r="J76" s="241">
        <v>407.15860725091022</v>
      </c>
      <c r="K76" s="241">
        <v>448.18214450541001</v>
      </c>
      <c r="L76" s="241">
        <v>564.48387262191682</v>
      </c>
      <c r="M76" s="241">
        <v>726.89411101115445</v>
      </c>
      <c r="N76" s="241">
        <v>493.7086019216934</v>
      </c>
      <c r="O76" s="241">
        <v>654.26590345573175</v>
      </c>
      <c r="P76" s="241">
        <v>685.47971175904536</v>
      </c>
      <c r="Q76" s="241">
        <v>0</v>
      </c>
      <c r="R76" s="241"/>
      <c r="S76" s="241"/>
      <c r="T76" s="241"/>
      <c r="U76" s="241"/>
    </row>
    <row r="77" spans="1:21">
      <c r="A77" t="s">
        <v>73</v>
      </c>
      <c r="B77" t="s">
        <v>72</v>
      </c>
      <c r="C77" t="s">
        <v>71</v>
      </c>
      <c r="D77" t="s">
        <v>275</v>
      </c>
      <c r="E77" t="s">
        <v>274</v>
      </c>
      <c r="F77" s="241">
        <v>486.58096794410568</v>
      </c>
      <c r="G77" s="241">
        <v>456.04450802168753</v>
      </c>
      <c r="H77" s="241">
        <v>473.06482994565835</v>
      </c>
      <c r="I77" s="241">
        <v>525.98039215686276</v>
      </c>
      <c r="J77" s="241">
        <v>607.35294117647061</v>
      </c>
      <c r="K77" s="241">
        <v>422.54901960784315</v>
      </c>
      <c r="L77" s="241">
        <v>326.47058823529414</v>
      </c>
      <c r="M77" s="241">
        <v>425.14024729274479</v>
      </c>
      <c r="N77" s="241">
        <v>280.49482982302931</v>
      </c>
      <c r="O77" s="241">
        <v>256.06148227746928</v>
      </c>
      <c r="P77" s="241">
        <v>396.79756413989509</v>
      </c>
      <c r="Q77" s="241">
        <v>0</v>
      </c>
      <c r="R77" s="241"/>
      <c r="S77" s="241"/>
      <c r="T77" s="241"/>
      <c r="U77" s="241"/>
    </row>
    <row r="78" spans="1:21">
      <c r="A78" t="s">
        <v>73</v>
      </c>
      <c r="B78" t="s">
        <v>72</v>
      </c>
      <c r="C78" t="s">
        <v>71</v>
      </c>
      <c r="D78" t="s">
        <v>273</v>
      </c>
      <c r="E78" t="s">
        <v>272</v>
      </c>
      <c r="F78" s="241">
        <v>1355.5259886092661</v>
      </c>
      <c r="G78" s="241">
        <v>1321.5871839617248</v>
      </c>
      <c r="H78" s="241">
        <v>731.4572225529821</v>
      </c>
      <c r="I78" s="241">
        <v>619.69335269362341</v>
      </c>
      <c r="J78" s="241">
        <v>828.8829276696282</v>
      </c>
      <c r="K78" s="241">
        <v>805.74902173110536</v>
      </c>
      <c r="L78" s="241">
        <v>931.26276671670803</v>
      </c>
      <c r="M78" s="241">
        <v>881.16017009695645</v>
      </c>
      <c r="N78" s="241">
        <v>997.69753634303834</v>
      </c>
      <c r="O78" s="241">
        <v>1015.3994147601647</v>
      </c>
      <c r="P78" s="241">
        <v>877.7181381825153</v>
      </c>
      <c r="Q78" s="241">
        <v>0</v>
      </c>
      <c r="R78" s="241"/>
      <c r="S78" s="241"/>
      <c r="T78" s="241"/>
      <c r="U78" s="241"/>
    </row>
    <row r="79" spans="1:21">
      <c r="A79" t="s">
        <v>44</v>
      </c>
      <c r="B79" t="s">
        <v>60</v>
      </c>
      <c r="C79" t="s">
        <v>59</v>
      </c>
      <c r="D79" t="s">
        <v>271</v>
      </c>
      <c r="E79" t="s">
        <v>270</v>
      </c>
      <c r="F79" s="241">
        <v>422.92730173893398</v>
      </c>
      <c r="G79" s="241">
        <v>541.42867130829711</v>
      </c>
      <c r="H79" s="241">
        <v>567.98932310832686</v>
      </c>
      <c r="I79" s="241">
        <v>808.15286624203816</v>
      </c>
      <c r="J79" s="241">
        <v>701.14649681528658</v>
      </c>
      <c r="K79" s="241">
        <v>620.63694267515916</v>
      </c>
      <c r="L79" s="241">
        <v>648.15286624203816</v>
      </c>
      <c r="M79" s="241">
        <v>941.14215853718474</v>
      </c>
      <c r="N79" s="241">
        <v>560.01007489631627</v>
      </c>
      <c r="O79" s="241">
        <v>540.69938265851226</v>
      </c>
      <c r="P79" s="241">
        <v>875.07926403943418</v>
      </c>
      <c r="Q79" s="241">
        <v>0</v>
      </c>
      <c r="R79" s="241"/>
      <c r="S79" s="241"/>
      <c r="T79" s="241"/>
      <c r="U79" s="241"/>
    </row>
    <row r="80" spans="1:21">
      <c r="A80" t="s">
        <v>73</v>
      </c>
      <c r="B80" t="s">
        <v>72</v>
      </c>
      <c r="C80" t="s">
        <v>71</v>
      </c>
      <c r="D80" t="s">
        <v>269</v>
      </c>
      <c r="E80" t="s">
        <v>268</v>
      </c>
      <c r="F80" s="241">
        <v>696.38845777095253</v>
      </c>
      <c r="G80" s="241">
        <v>551.648895959735</v>
      </c>
      <c r="H80" s="241">
        <v>618.55680660831661</v>
      </c>
      <c r="I80" s="241">
        <v>404.59229545611726</v>
      </c>
      <c r="J80" s="241">
        <v>419.11612144684972</v>
      </c>
      <c r="K80" s="241">
        <v>388.68524794245798</v>
      </c>
      <c r="L80" s="241">
        <v>478.59464693270627</v>
      </c>
      <c r="M80" s="241">
        <v>678.54654291845509</v>
      </c>
      <c r="N80" s="241">
        <v>686.74650114103451</v>
      </c>
      <c r="O80" s="241">
        <v>863.0456029264941</v>
      </c>
      <c r="P80" s="241">
        <v>926.59527915148544</v>
      </c>
      <c r="Q80" s="241">
        <v>0</v>
      </c>
      <c r="R80" s="241"/>
      <c r="S80" s="241"/>
      <c r="T80" s="241"/>
      <c r="U80" s="241"/>
    </row>
    <row r="81" spans="1:21">
      <c r="A81" t="s">
        <v>56</v>
      </c>
      <c r="B81" t="s">
        <v>55</v>
      </c>
      <c r="C81" t="s">
        <v>135</v>
      </c>
      <c r="D81" t="s">
        <v>267</v>
      </c>
      <c r="E81" t="s">
        <v>266</v>
      </c>
      <c r="F81" s="241">
        <v>610.18690364903944</v>
      </c>
      <c r="G81" s="241">
        <v>614.44930828489885</v>
      </c>
      <c r="H81" s="241">
        <v>715.04205769118266</v>
      </c>
      <c r="I81" s="241">
        <v>792.8241012515557</v>
      </c>
      <c r="J81" s="241">
        <v>821.37741564327143</v>
      </c>
      <c r="K81" s="241">
        <v>903.93782140089695</v>
      </c>
      <c r="L81" s="241">
        <v>1048.2071993800926</v>
      </c>
      <c r="M81" s="241">
        <v>1036.5855702078643</v>
      </c>
      <c r="N81" s="241">
        <v>1400.4634931431181</v>
      </c>
      <c r="O81" s="241">
        <v>1508.6005476769537</v>
      </c>
      <c r="P81" s="241">
        <v>1642.0224527532134</v>
      </c>
      <c r="Q81" s="241">
        <v>0</v>
      </c>
      <c r="R81" s="241"/>
      <c r="S81" s="241"/>
      <c r="T81" s="241"/>
      <c r="U81" s="241"/>
    </row>
    <row r="82" spans="1:21">
      <c r="A82" t="s">
        <v>73</v>
      </c>
      <c r="B82" t="s">
        <v>72</v>
      </c>
      <c r="C82" t="s">
        <v>71</v>
      </c>
      <c r="D82" t="s">
        <v>265</v>
      </c>
      <c r="E82" t="s">
        <v>264</v>
      </c>
      <c r="F82" s="241">
        <v>871.75750225568527</v>
      </c>
      <c r="G82" s="241">
        <v>656.26688372057197</v>
      </c>
      <c r="H82" s="241">
        <v>942.77145609112017</v>
      </c>
      <c r="I82" s="241">
        <v>907.25321268710604</v>
      </c>
      <c r="J82" s="241">
        <v>683.92934494874146</v>
      </c>
      <c r="K82" s="241">
        <v>826.39457091976715</v>
      </c>
      <c r="L82" s="241">
        <v>683.92934494874146</v>
      </c>
      <c r="M82" s="241">
        <v>850.02637306213035</v>
      </c>
      <c r="N82" s="241">
        <v>824.94207586152174</v>
      </c>
      <c r="O82" s="241">
        <v>715.13911453055618</v>
      </c>
      <c r="P82" s="241">
        <v>998.16571313364864</v>
      </c>
      <c r="Q82" s="241">
        <v>0</v>
      </c>
      <c r="R82" s="241"/>
      <c r="S82" s="241"/>
      <c r="T82" s="241"/>
      <c r="U82" s="241"/>
    </row>
    <row r="83" spans="1:21">
      <c r="A83" t="s">
        <v>73</v>
      </c>
      <c r="B83" t="s">
        <v>72</v>
      </c>
      <c r="C83" t="s">
        <v>71</v>
      </c>
      <c r="D83" t="s">
        <v>263</v>
      </c>
      <c r="E83" t="s">
        <v>262</v>
      </c>
      <c r="F83" s="241">
        <v>700.76101906802432</v>
      </c>
      <c r="G83" s="241">
        <v>420.66800239679293</v>
      </c>
      <c r="H83" s="241">
        <v>687.02060692943564</v>
      </c>
      <c r="I83" s="241">
        <v>494.79854253577651</v>
      </c>
      <c r="J83" s="241">
        <v>353.27665416908695</v>
      </c>
      <c r="K83" s="241">
        <v>456.77773670591966</v>
      </c>
      <c r="L83" s="241">
        <v>378.62385805565822</v>
      </c>
      <c r="M83" s="241">
        <v>495.88968405029317</v>
      </c>
      <c r="N83" s="241">
        <v>426.67174898493977</v>
      </c>
      <c r="O83" s="241">
        <v>944.77315846665249</v>
      </c>
      <c r="P83" s="241">
        <v>836.29729008065078</v>
      </c>
      <c r="Q83" s="241">
        <v>0</v>
      </c>
      <c r="R83" s="241"/>
      <c r="S83" s="241"/>
      <c r="T83" s="241"/>
      <c r="U83" s="241"/>
    </row>
    <row r="84" spans="1:21">
      <c r="A84" t="s">
        <v>44</v>
      </c>
      <c r="B84" t="s">
        <v>116</v>
      </c>
      <c r="C84" t="s">
        <v>115</v>
      </c>
      <c r="D84" t="s">
        <v>261</v>
      </c>
      <c r="E84" t="s">
        <v>260</v>
      </c>
      <c r="F84" s="241">
        <v>440.16250301314051</v>
      </c>
      <c r="G84" s="241">
        <v>579.96254327832048</v>
      </c>
      <c r="H84" s="241">
        <v>697.61604251139249</v>
      </c>
      <c r="I84" s="241">
        <v>753.18416523235794</v>
      </c>
      <c r="J84" s="241">
        <v>955.59380378657488</v>
      </c>
      <c r="K84" s="241">
        <v>1010.671256454389</v>
      </c>
      <c r="L84" s="241">
        <v>861.96213425129099</v>
      </c>
      <c r="M84" s="241">
        <v>698.85491729354112</v>
      </c>
      <c r="N84" s="241">
        <v>518.99245331426039</v>
      </c>
      <c r="O84" s="241">
        <v>811.44058176912131</v>
      </c>
      <c r="P84" s="241">
        <v>854.00345492452368</v>
      </c>
      <c r="Q84" s="241">
        <v>0</v>
      </c>
      <c r="R84" s="241"/>
      <c r="S84" s="241"/>
      <c r="T84" s="241"/>
      <c r="U84" s="241"/>
    </row>
    <row r="85" spans="1:21">
      <c r="A85" t="s">
        <v>73</v>
      </c>
      <c r="B85" t="s">
        <v>72</v>
      </c>
      <c r="C85" t="s">
        <v>71</v>
      </c>
      <c r="D85" t="s">
        <v>259</v>
      </c>
      <c r="E85" t="s">
        <v>258</v>
      </c>
      <c r="F85" s="241">
        <v>378.36541300189845</v>
      </c>
      <c r="G85" s="241">
        <v>552.55032496800186</v>
      </c>
      <c r="H85" s="241">
        <v>484.6655707576474</v>
      </c>
      <c r="I85" s="241">
        <v>416.15857613574445</v>
      </c>
      <c r="J85" s="241">
        <v>376.72210258672129</v>
      </c>
      <c r="K85" s="241">
        <v>350.25815323145576</v>
      </c>
      <c r="L85" s="241">
        <v>384.50561710297586</v>
      </c>
      <c r="M85" s="241">
        <v>250.02366442989154</v>
      </c>
      <c r="N85" s="241">
        <v>360.57131771087666</v>
      </c>
      <c r="O85" s="241">
        <v>313.56273617550448</v>
      </c>
      <c r="P85" s="241">
        <v>399.83123196019852</v>
      </c>
      <c r="Q85" s="241">
        <v>0</v>
      </c>
      <c r="R85" s="241"/>
      <c r="S85" s="241"/>
      <c r="T85" s="241"/>
      <c r="U85" s="241"/>
    </row>
    <row r="86" spans="1:21">
      <c r="A86" t="s">
        <v>49</v>
      </c>
      <c r="B86" t="s">
        <v>48</v>
      </c>
      <c r="C86" t="s">
        <v>47</v>
      </c>
      <c r="D86" t="s">
        <v>257</v>
      </c>
      <c r="E86" t="s">
        <v>256</v>
      </c>
      <c r="F86" s="241">
        <v>357.61045521135532</v>
      </c>
      <c r="G86" s="241">
        <v>372.28849628346325</v>
      </c>
      <c r="H86" s="241">
        <v>524.40637648530833</v>
      </c>
      <c r="I86" s="241">
        <v>674.29857067231342</v>
      </c>
      <c r="J86" s="241">
        <v>538.64478560084694</v>
      </c>
      <c r="K86" s="241">
        <v>717.97247220751728</v>
      </c>
      <c r="L86" s="241">
        <v>557.83483324510325</v>
      </c>
      <c r="M86" s="241">
        <v>602.45508942570098</v>
      </c>
      <c r="N86" s="241">
        <v>613.64824409262656</v>
      </c>
      <c r="O86" s="241">
        <v>611.01456064158515</v>
      </c>
      <c r="P86" s="241">
        <v>749.94136268401462</v>
      </c>
      <c r="Q86" s="241">
        <v>0</v>
      </c>
      <c r="R86" s="241"/>
      <c r="S86" s="241"/>
      <c r="T86" s="241"/>
      <c r="U86" s="241"/>
    </row>
    <row r="87" spans="1:21">
      <c r="A87" t="s">
        <v>49</v>
      </c>
      <c r="B87" t="s">
        <v>101</v>
      </c>
      <c r="C87" t="s">
        <v>158</v>
      </c>
      <c r="D87" t="s">
        <v>255</v>
      </c>
      <c r="E87" t="s">
        <v>254</v>
      </c>
      <c r="F87" s="241">
        <v>1393.0168518167429</v>
      </c>
      <c r="G87" s="241">
        <v>1441.376820757655</v>
      </c>
      <c r="H87" s="241">
        <v>1142.7029280732893</v>
      </c>
      <c r="I87" s="241">
        <v>1095.272222346644</v>
      </c>
      <c r="J87" s="241">
        <v>1261.3379319612104</v>
      </c>
      <c r="K87" s="241">
        <v>1191.1267384829007</v>
      </c>
      <c r="L87" s="241">
        <v>1112.7410360350273</v>
      </c>
      <c r="M87" s="241">
        <v>1028.8885422944081</v>
      </c>
      <c r="N87" s="241">
        <v>1187.8560552712509</v>
      </c>
      <c r="O87" s="241">
        <v>1458.4461667083574</v>
      </c>
      <c r="P87" s="241">
        <v>1372.4455219864776</v>
      </c>
      <c r="Q87" s="241">
        <v>0</v>
      </c>
      <c r="R87" s="241"/>
      <c r="S87" s="241"/>
      <c r="T87" s="241"/>
      <c r="U87" s="241"/>
    </row>
    <row r="88" spans="1:21">
      <c r="A88" t="s">
        <v>73</v>
      </c>
      <c r="B88" t="s">
        <v>72</v>
      </c>
      <c r="C88" t="s">
        <v>71</v>
      </c>
      <c r="D88" t="s">
        <v>253</v>
      </c>
      <c r="E88" t="s">
        <v>252</v>
      </c>
      <c r="F88" s="241">
        <v>507.78873322464818</v>
      </c>
      <c r="G88" s="241">
        <v>435.24748562112694</v>
      </c>
      <c r="H88" s="241">
        <v>494.10170537492712</v>
      </c>
      <c r="I88" s="241">
        <v>230.88797905899727</v>
      </c>
      <c r="J88" s="241">
        <v>124.39313600465356</v>
      </c>
      <c r="K88" s="241">
        <v>522.63015414904805</v>
      </c>
      <c r="L88" s="241">
        <v>630.91482649842271</v>
      </c>
      <c r="M88" s="241">
        <v>413.11268180616452</v>
      </c>
      <c r="N88" s="241">
        <v>238.2150298089137</v>
      </c>
      <c r="O88" s="241">
        <v>443.66442354745641</v>
      </c>
      <c r="P88" s="241">
        <v>606.16426730186413</v>
      </c>
      <c r="Q88" s="241">
        <v>0</v>
      </c>
      <c r="R88" s="241"/>
      <c r="S88" s="241"/>
      <c r="T88" s="241"/>
      <c r="U88" s="241"/>
    </row>
    <row r="89" spans="1:21">
      <c r="A89" t="s">
        <v>73</v>
      </c>
      <c r="B89" t="s">
        <v>72</v>
      </c>
      <c r="C89" t="s">
        <v>71</v>
      </c>
      <c r="D89" t="s">
        <v>251</v>
      </c>
      <c r="E89" t="s">
        <v>250</v>
      </c>
      <c r="F89" s="241">
        <v>644.11246396362856</v>
      </c>
      <c r="G89" s="241">
        <v>724.74944418502946</v>
      </c>
      <c r="H89" s="241">
        <v>742.94193362522344</v>
      </c>
      <c r="I89" s="241">
        <v>786.98485813691377</v>
      </c>
      <c r="J89" s="241">
        <v>827.167148527466</v>
      </c>
      <c r="K89" s="241">
        <v>755.13304258342725</v>
      </c>
      <c r="L89" s="241">
        <v>603.22438378987601</v>
      </c>
      <c r="M89" s="241">
        <v>592.09337544798916</v>
      </c>
      <c r="N89" s="241">
        <v>713.93895753374909</v>
      </c>
      <c r="O89" s="241">
        <v>1073.7641921307586</v>
      </c>
      <c r="P89" s="241">
        <v>798.18375452273131</v>
      </c>
      <c r="Q89" s="241">
        <v>0</v>
      </c>
      <c r="R89" s="241"/>
      <c r="S89" s="241"/>
      <c r="T89" s="241"/>
      <c r="U89" s="241"/>
    </row>
    <row r="90" spans="1:21">
      <c r="A90" t="s">
        <v>56</v>
      </c>
      <c r="B90" t="s">
        <v>55</v>
      </c>
      <c r="C90" t="s">
        <v>135</v>
      </c>
      <c r="D90" t="s">
        <v>249</v>
      </c>
      <c r="E90" t="s">
        <v>248</v>
      </c>
      <c r="F90" s="241">
        <v>18.53940543120358</v>
      </c>
      <c r="G90" s="241">
        <v>16.773747771088949</v>
      </c>
      <c r="H90" s="241">
        <v>655.94182073258366</v>
      </c>
      <c r="I90" s="241">
        <v>672.74248227887119</v>
      </c>
      <c r="J90" s="241">
        <v>450.84312948531681</v>
      </c>
      <c r="K90" s="241">
        <v>398.8905032360322</v>
      </c>
      <c r="L90" s="241">
        <v>825.07814907762088</v>
      </c>
      <c r="M90" s="241">
        <v>891.30875578683958</v>
      </c>
      <c r="N90" s="241">
        <v>586.64004298604914</v>
      </c>
      <c r="O90" s="241">
        <v>898.29256582238793</v>
      </c>
      <c r="P90" s="241">
        <v>618.06718814601618</v>
      </c>
      <c r="Q90" s="241">
        <v>0</v>
      </c>
      <c r="R90" s="241"/>
      <c r="S90" s="241"/>
      <c r="T90" s="241"/>
      <c r="U90" s="241"/>
    </row>
    <row r="91" spans="1:21">
      <c r="A91" t="s">
        <v>73</v>
      </c>
      <c r="B91" t="s">
        <v>72</v>
      </c>
      <c r="C91" t="s">
        <v>71</v>
      </c>
      <c r="D91" t="s">
        <v>247</v>
      </c>
      <c r="E91" t="s">
        <v>246</v>
      </c>
      <c r="F91" s="241">
        <v>398.92152579708033</v>
      </c>
      <c r="G91" s="241">
        <v>483.438798211716</v>
      </c>
      <c r="H91" s="241">
        <v>366.8049622795188</v>
      </c>
      <c r="I91" s="241">
        <v>258.88366724379586</v>
      </c>
      <c r="J91" s="241">
        <v>529.3099183774425</v>
      </c>
      <c r="K91" s="241">
        <v>442.4657157776129</v>
      </c>
      <c r="L91" s="241">
        <v>540.30285541539558</v>
      </c>
      <c r="M91" s="241">
        <v>630.63890873029663</v>
      </c>
      <c r="N91" s="241">
        <v>586.75424240112648</v>
      </c>
      <c r="O91" s="241">
        <v>642.5582008197008</v>
      </c>
      <c r="P91" s="241">
        <v>872.27546654276432</v>
      </c>
      <c r="Q91" s="241">
        <v>0</v>
      </c>
      <c r="R91" s="241"/>
      <c r="S91" s="241"/>
      <c r="T91" s="241"/>
      <c r="U91" s="241"/>
    </row>
    <row r="92" spans="1:21">
      <c r="A92" t="s">
        <v>73</v>
      </c>
      <c r="B92" t="s">
        <v>72</v>
      </c>
      <c r="C92" t="s">
        <v>71</v>
      </c>
      <c r="D92" t="s">
        <v>245</v>
      </c>
      <c r="E92" t="s">
        <v>244</v>
      </c>
      <c r="F92" s="241">
        <v>974.37620353667398</v>
      </c>
      <c r="G92" s="241">
        <v>969.70293637342854</v>
      </c>
      <c r="H92" s="241">
        <v>983.72273786316487</v>
      </c>
      <c r="I92" s="241">
        <v>1103.4106836941287</v>
      </c>
      <c r="J92" s="241">
        <v>901.72870269428438</v>
      </c>
      <c r="K92" s="241">
        <v>928.20432954368471</v>
      </c>
      <c r="L92" s="241">
        <v>997.50817629652715</v>
      </c>
      <c r="M92" s="241">
        <v>816.92046313839899</v>
      </c>
      <c r="N92" s="241">
        <v>1463.4211550192181</v>
      </c>
      <c r="O92" s="241">
        <v>851.31711421791056</v>
      </c>
      <c r="P92" s="241">
        <v>678.55211675036401</v>
      </c>
      <c r="Q92" s="241">
        <v>0</v>
      </c>
      <c r="R92" s="241"/>
      <c r="S92" s="241"/>
      <c r="T92" s="241"/>
      <c r="U92" s="241"/>
    </row>
    <row r="93" spans="1:21">
      <c r="A93" t="s">
        <v>56</v>
      </c>
      <c r="B93" t="s">
        <v>55</v>
      </c>
      <c r="C93" t="s">
        <v>76</v>
      </c>
      <c r="D93" t="s">
        <v>243</v>
      </c>
      <c r="E93" t="s">
        <v>242</v>
      </c>
      <c r="F93" s="241">
        <v>545.11357500558722</v>
      </c>
      <c r="G93" s="241">
        <v>477.22114265959141</v>
      </c>
      <c r="H93" s="241">
        <v>635.66542851383701</v>
      </c>
      <c r="I93" s="241">
        <v>555.28062227974681</v>
      </c>
      <c r="J93" s="241">
        <v>578.88258657225879</v>
      </c>
      <c r="K93" s="241">
        <v>565.09362535476964</v>
      </c>
      <c r="L93" s="241">
        <v>591.65640954060768</v>
      </c>
      <c r="M93" s="241">
        <v>822.78816207754699</v>
      </c>
      <c r="N93" s="241">
        <v>929.22895370962135</v>
      </c>
      <c r="O93" s="241">
        <v>1074.7738841518956</v>
      </c>
      <c r="P93" s="241">
        <v>1036.8496115988999</v>
      </c>
      <c r="Q93" s="241">
        <v>0</v>
      </c>
      <c r="R93" s="241"/>
      <c r="S93" s="241"/>
      <c r="T93" s="241"/>
      <c r="U93" s="241"/>
    </row>
    <row r="94" spans="1:21">
      <c r="A94" t="s">
        <v>44</v>
      </c>
      <c r="B94" t="s">
        <v>43</v>
      </c>
      <c r="C94" t="s">
        <v>42</v>
      </c>
      <c r="D94" t="s">
        <v>241</v>
      </c>
      <c r="E94" t="s">
        <v>240</v>
      </c>
      <c r="F94" s="241">
        <v>1012.6705217237069</v>
      </c>
      <c r="G94" s="241">
        <v>991.44984314957458</v>
      </c>
      <c r="H94" s="241">
        <v>1002.3069345130841</v>
      </c>
      <c r="I94" s="241">
        <v>853.18833415719223</v>
      </c>
      <c r="J94" s="241">
        <v>791.39891250617893</v>
      </c>
      <c r="K94" s="241">
        <v>1141.8685121107267</v>
      </c>
      <c r="L94" s="241">
        <v>1101.3346515076619</v>
      </c>
      <c r="M94" s="241">
        <v>984.37406281124061</v>
      </c>
      <c r="N94" s="241">
        <v>739.01661943854845</v>
      </c>
      <c r="O94" s="241">
        <v>372.45259903974653</v>
      </c>
      <c r="P94" s="241">
        <v>367.5454501722927</v>
      </c>
      <c r="Q94" s="241">
        <v>0</v>
      </c>
      <c r="R94" s="241"/>
      <c r="S94" s="241"/>
      <c r="T94" s="241"/>
      <c r="U94" s="241"/>
    </row>
    <row r="95" spans="1:21">
      <c r="A95" t="s">
        <v>73</v>
      </c>
      <c r="B95" t="s">
        <v>72</v>
      </c>
      <c r="C95" t="s">
        <v>71</v>
      </c>
      <c r="D95" t="s">
        <v>239</v>
      </c>
      <c r="E95" t="s">
        <v>238</v>
      </c>
      <c r="F95" s="241">
        <v>406.45226576548646</v>
      </c>
      <c r="G95" s="241">
        <v>410.26513880268612</v>
      </c>
      <c r="H95" s="241">
        <v>558.20461264603387</v>
      </c>
      <c r="I95" s="241">
        <v>759.00900900900899</v>
      </c>
      <c r="J95" s="241">
        <v>957.20720720720715</v>
      </c>
      <c r="K95" s="241">
        <v>635.1351351351351</v>
      </c>
      <c r="L95" s="241">
        <v>1069.0690690690692</v>
      </c>
      <c r="M95" s="241">
        <v>818.84584048299166</v>
      </c>
      <c r="N95" s="241">
        <v>1064.2039804111084</v>
      </c>
      <c r="O95" s="241">
        <v>901.61726118163347</v>
      </c>
      <c r="P95" s="241">
        <v>927.4833301499591</v>
      </c>
      <c r="Q95" s="241">
        <v>0</v>
      </c>
      <c r="R95" s="241"/>
      <c r="S95" s="241"/>
      <c r="T95" s="241"/>
      <c r="U95" s="241"/>
    </row>
    <row r="96" spans="1:21">
      <c r="A96" t="s">
        <v>44</v>
      </c>
      <c r="B96" t="s">
        <v>43</v>
      </c>
      <c r="C96" t="s">
        <v>42</v>
      </c>
      <c r="D96" t="s">
        <v>237</v>
      </c>
      <c r="E96" t="s">
        <v>236</v>
      </c>
      <c r="F96" s="241">
        <v>1261.3472800083148</v>
      </c>
      <c r="G96" s="241">
        <v>927.00696857273749</v>
      </c>
      <c r="H96" s="241">
        <v>762.25956873491668</v>
      </c>
      <c r="I96" s="241">
        <v>598.49099708419749</v>
      </c>
      <c r="J96" s="241">
        <v>709.41172934138933</v>
      </c>
      <c r="K96" s="241">
        <v>710.31352391258611</v>
      </c>
      <c r="L96" s="241">
        <v>740.97453933327324</v>
      </c>
      <c r="M96" s="241">
        <v>792.45550612213162</v>
      </c>
      <c r="N96" s="241">
        <v>905.83392943779802</v>
      </c>
      <c r="O96" s="241">
        <v>1097.3837919868977</v>
      </c>
      <c r="P96" s="241">
        <v>630.14534221759868</v>
      </c>
      <c r="Q96" s="241">
        <v>0</v>
      </c>
      <c r="R96" s="241"/>
      <c r="S96" s="241"/>
      <c r="T96" s="241"/>
      <c r="U96" s="241"/>
    </row>
    <row r="97" spans="1:21">
      <c r="A97" t="s">
        <v>44</v>
      </c>
      <c r="B97" t="s">
        <v>60</v>
      </c>
      <c r="C97" t="s">
        <v>59</v>
      </c>
      <c r="D97" t="s">
        <v>235</v>
      </c>
      <c r="E97" t="s">
        <v>234</v>
      </c>
      <c r="F97" s="241">
        <v>516.72860895848589</v>
      </c>
      <c r="G97" s="241">
        <v>457.74936398366725</v>
      </c>
      <c r="H97" s="241">
        <v>658.45485434573675</v>
      </c>
      <c r="I97" s="241">
        <v>647.33707077785562</v>
      </c>
      <c r="J97" s="241">
        <v>338.9978976874562</v>
      </c>
      <c r="K97" s="241">
        <v>381.04414856341975</v>
      </c>
      <c r="L97" s="241">
        <v>459.00490539593551</v>
      </c>
      <c r="M97" s="241">
        <v>368.95007002207848</v>
      </c>
      <c r="N97" s="241">
        <v>356.68094655341082</v>
      </c>
      <c r="O97" s="241">
        <v>525.81957722861546</v>
      </c>
      <c r="P97" s="241">
        <v>723.87828465139387</v>
      </c>
      <c r="Q97" s="241">
        <v>0</v>
      </c>
      <c r="R97" s="241"/>
      <c r="S97" s="241"/>
      <c r="T97" s="241"/>
      <c r="U97" s="241"/>
    </row>
    <row r="98" spans="1:21">
      <c r="A98" t="s">
        <v>73</v>
      </c>
      <c r="B98" t="s">
        <v>72</v>
      </c>
      <c r="C98" t="s">
        <v>71</v>
      </c>
      <c r="D98" t="s">
        <v>233</v>
      </c>
      <c r="E98" t="s">
        <v>232</v>
      </c>
      <c r="F98" s="241">
        <v>813.42371806076221</v>
      </c>
      <c r="G98" s="241">
        <v>816.59341593922591</v>
      </c>
      <c r="H98" s="241">
        <v>891.47752831793218</v>
      </c>
      <c r="I98" s="241">
        <v>539.72779285700335</v>
      </c>
      <c r="J98" s="241">
        <v>422.56546445099684</v>
      </c>
      <c r="K98" s="241">
        <v>504.96963542988811</v>
      </c>
      <c r="L98" s="241">
        <v>522.5439846907891</v>
      </c>
      <c r="M98" s="241">
        <v>374.54347687165063</v>
      </c>
      <c r="N98" s="241">
        <v>527.44988598626264</v>
      </c>
      <c r="O98" s="241">
        <v>566.06261556065965</v>
      </c>
      <c r="P98" s="241">
        <v>644.06032930094148</v>
      </c>
      <c r="Q98" s="241">
        <v>0</v>
      </c>
      <c r="R98" s="241"/>
      <c r="S98" s="241"/>
      <c r="T98" s="241"/>
      <c r="U98" s="241"/>
    </row>
    <row r="99" spans="1:21">
      <c r="A99" t="s">
        <v>44</v>
      </c>
      <c r="B99" t="s">
        <v>60</v>
      </c>
      <c r="C99" t="s">
        <v>68</v>
      </c>
      <c r="D99" t="s">
        <v>231</v>
      </c>
      <c r="E99" t="s">
        <v>230</v>
      </c>
      <c r="F99" s="241">
        <v>781.78218767753185</v>
      </c>
      <c r="G99" s="241">
        <v>823.83534942914275</v>
      </c>
      <c r="H99" s="241">
        <v>762.20018106036935</v>
      </c>
      <c r="I99" s="241">
        <v>755.86714610949173</v>
      </c>
      <c r="J99" s="241">
        <v>993.2126215451392</v>
      </c>
      <c r="K99" s="241">
        <v>1218.5365646077578</v>
      </c>
      <c r="L99" s="241">
        <v>1140.4497968041874</v>
      </c>
      <c r="M99" s="241">
        <v>1090.6561909637419</v>
      </c>
      <c r="N99" s="241">
        <v>992.84902694320942</v>
      </c>
      <c r="O99" s="241">
        <v>1247.6792140706184</v>
      </c>
      <c r="P99" s="241">
        <v>1191.6527190284221</v>
      </c>
      <c r="Q99" s="241">
        <v>0</v>
      </c>
      <c r="R99" s="241"/>
      <c r="S99" s="241"/>
      <c r="T99" s="241"/>
      <c r="U99" s="241"/>
    </row>
    <row r="100" spans="1:21">
      <c r="A100" t="s">
        <v>44</v>
      </c>
      <c r="B100" t="s">
        <v>43</v>
      </c>
      <c r="C100" t="s">
        <v>42</v>
      </c>
      <c r="D100" t="s">
        <v>229</v>
      </c>
      <c r="E100" t="s">
        <v>228</v>
      </c>
      <c r="F100" s="241">
        <v>675.74178870204275</v>
      </c>
      <c r="G100" s="241">
        <v>804.42308635526388</v>
      </c>
      <c r="H100" s="241">
        <v>646.21108065085491</v>
      </c>
      <c r="I100" s="241">
        <v>913.47185318436129</v>
      </c>
      <c r="J100" s="241">
        <v>1000.2805604607793</v>
      </c>
      <c r="K100" s="241">
        <v>1163.0056277127721</v>
      </c>
      <c r="L100" s="241">
        <v>1202.6141633522025</v>
      </c>
      <c r="M100" s="241">
        <v>1298.5960619944437</v>
      </c>
      <c r="N100" s="241">
        <v>1579.3735889121613</v>
      </c>
      <c r="O100" s="241">
        <v>1616.4206237138046</v>
      </c>
      <c r="P100" s="241">
        <v>1389.7512660458556</v>
      </c>
      <c r="Q100" s="241">
        <v>0</v>
      </c>
      <c r="R100" s="241"/>
      <c r="S100" s="241"/>
      <c r="T100" s="241"/>
      <c r="U100" s="241"/>
    </row>
    <row r="101" spans="1:21">
      <c r="A101" t="s">
        <v>49</v>
      </c>
      <c r="B101" t="s">
        <v>159</v>
      </c>
      <c r="C101" t="s">
        <v>158</v>
      </c>
      <c r="D101" t="s">
        <v>227</v>
      </c>
      <c r="E101" t="s">
        <v>226</v>
      </c>
      <c r="F101" s="241">
        <v>1389.8008502195087</v>
      </c>
      <c r="G101" s="241">
        <v>1467.9722377813182</v>
      </c>
      <c r="H101" s="241">
        <v>1177.2846659434333</v>
      </c>
      <c r="I101" s="241">
        <v>1344.4658531363734</v>
      </c>
      <c r="J101" s="241">
        <v>1208.2287226795897</v>
      </c>
      <c r="K101" s="241">
        <v>1154.901617329363</v>
      </c>
      <c r="L101" s="241">
        <v>1161.1296004359588</v>
      </c>
      <c r="M101" s="241">
        <v>953.47811535174355</v>
      </c>
      <c r="N101" s="241">
        <v>541.13180265080643</v>
      </c>
      <c r="O101" s="241">
        <v>364.24570802086544</v>
      </c>
      <c r="P101" s="241">
        <v>745.94728064336982</v>
      </c>
      <c r="Q101" s="241">
        <v>0</v>
      </c>
      <c r="R101" s="241"/>
      <c r="S101" s="241"/>
      <c r="T101" s="241"/>
      <c r="U101" s="241"/>
    </row>
    <row r="102" spans="1:21">
      <c r="A102" t="s">
        <v>49</v>
      </c>
      <c r="B102" t="s">
        <v>159</v>
      </c>
      <c r="C102" t="s">
        <v>158</v>
      </c>
      <c r="D102" t="s">
        <v>225</v>
      </c>
      <c r="E102" t="s">
        <v>224</v>
      </c>
      <c r="F102" s="241">
        <v>854.56910647869108</v>
      </c>
      <c r="G102" s="241">
        <v>793.77272718274173</v>
      </c>
      <c r="H102" s="241">
        <v>1087.6852233415977</v>
      </c>
      <c r="I102" s="241">
        <v>1080.4625730390824</v>
      </c>
      <c r="J102" s="241">
        <v>1108.2244585963367</v>
      </c>
      <c r="K102" s="241">
        <v>1155.4946961667963</v>
      </c>
      <c r="L102" s="241">
        <v>1385.6557338610594</v>
      </c>
      <c r="M102" s="241">
        <v>1093.9822047545656</v>
      </c>
      <c r="N102" s="241">
        <v>716.21764465964532</v>
      </c>
      <c r="O102" s="241">
        <v>701.42904196019106</v>
      </c>
      <c r="P102" s="241">
        <v>648.8265437507398</v>
      </c>
      <c r="Q102" s="241">
        <v>0</v>
      </c>
      <c r="R102" s="241"/>
      <c r="S102" s="241"/>
      <c r="T102" s="241"/>
      <c r="U102" s="241"/>
    </row>
    <row r="103" spans="1:21">
      <c r="A103" t="s">
        <v>73</v>
      </c>
      <c r="B103" t="s">
        <v>72</v>
      </c>
      <c r="C103" t="s">
        <v>71</v>
      </c>
      <c r="D103" t="s">
        <v>223</v>
      </c>
      <c r="E103" t="s">
        <v>222</v>
      </c>
      <c r="F103" s="241">
        <v>244.65666551675</v>
      </c>
      <c r="G103" s="241">
        <v>354.95642381094342</v>
      </c>
      <c r="H103" s="241">
        <v>370.38931180272357</v>
      </c>
      <c r="I103" s="241">
        <v>440.14123603739648</v>
      </c>
      <c r="J103" s="241">
        <v>324.22109213652817</v>
      </c>
      <c r="K103" s="241">
        <v>483.66680731051946</v>
      </c>
      <c r="L103" s="241">
        <v>429.48191246030513</v>
      </c>
      <c r="M103" s="241">
        <v>297.15133841393646</v>
      </c>
      <c r="N103" s="241">
        <v>332.86240430641254</v>
      </c>
      <c r="O103" s="241">
        <v>568.29091278273609</v>
      </c>
      <c r="P103" s="241">
        <v>590.77565797429509</v>
      </c>
      <c r="Q103" s="241">
        <v>0</v>
      </c>
      <c r="R103" s="241"/>
      <c r="S103" s="241"/>
      <c r="T103" s="241"/>
      <c r="U103" s="241"/>
    </row>
    <row r="104" spans="1:21">
      <c r="A104" t="s">
        <v>49</v>
      </c>
      <c r="B104" t="s">
        <v>159</v>
      </c>
      <c r="C104" t="s">
        <v>158</v>
      </c>
      <c r="D104" t="s">
        <v>221</v>
      </c>
      <c r="E104" t="s">
        <v>220</v>
      </c>
      <c r="F104" s="241">
        <v>773.46191745748217</v>
      </c>
      <c r="G104" s="241">
        <v>681.34635975629169</v>
      </c>
      <c r="H104" s="241">
        <v>653.90038353247326</v>
      </c>
      <c r="I104" s="241">
        <v>730.34136256958152</v>
      </c>
      <c r="J104" s="241">
        <v>744.57539376583327</v>
      </c>
      <c r="K104" s="241">
        <v>966.72795207876175</v>
      </c>
      <c r="L104" s="241">
        <v>1148.7202080879797</v>
      </c>
      <c r="M104" s="241">
        <v>1157.4288178066663</v>
      </c>
      <c r="N104" s="241">
        <v>1167.566880444389</v>
      </c>
      <c r="O104" s="241">
        <v>1367.6246498287821</v>
      </c>
      <c r="P104" s="241">
        <v>1585.9309319610761</v>
      </c>
      <c r="Q104" s="241">
        <v>0</v>
      </c>
      <c r="R104" s="241"/>
      <c r="S104" s="241"/>
      <c r="T104" s="241"/>
      <c r="U104" s="241"/>
    </row>
    <row r="105" spans="1:21">
      <c r="A105" t="s">
        <v>44</v>
      </c>
      <c r="B105" t="s">
        <v>60</v>
      </c>
      <c r="C105" t="s">
        <v>59</v>
      </c>
      <c r="D105" t="s">
        <v>219</v>
      </c>
      <c r="E105" t="s">
        <v>218</v>
      </c>
      <c r="F105" s="241">
        <v>685.74025747463941</v>
      </c>
      <c r="G105" s="241">
        <v>632.95060149899689</v>
      </c>
      <c r="H105" s="241">
        <v>680.48755538751072</v>
      </c>
      <c r="I105" s="241">
        <v>665.5009525797949</v>
      </c>
      <c r="J105" s="241">
        <v>752.66852832946211</v>
      </c>
      <c r="K105" s="241">
        <v>695.5137406373151</v>
      </c>
      <c r="L105" s="241">
        <v>720.828874911919</v>
      </c>
      <c r="M105" s="241">
        <v>722.12026297646526</v>
      </c>
      <c r="N105" s="241">
        <v>651.45245906068214</v>
      </c>
      <c r="O105" s="241">
        <v>743.05887154410482</v>
      </c>
      <c r="P105" s="241">
        <v>1050.8564174884045</v>
      </c>
      <c r="Q105" s="241">
        <v>0</v>
      </c>
      <c r="R105" s="241"/>
      <c r="S105" s="241"/>
      <c r="T105" s="241"/>
      <c r="U105" s="241"/>
    </row>
    <row r="106" spans="1:21">
      <c r="A106" t="s">
        <v>49</v>
      </c>
      <c r="B106" t="s">
        <v>101</v>
      </c>
      <c r="C106" t="s">
        <v>158</v>
      </c>
      <c r="D106" t="s">
        <v>217</v>
      </c>
      <c r="E106" t="s">
        <v>216</v>
      </c>
      <c r="F106" s="241">
        <v>813.00851333566766</v>
      </c>
      <c r="G106" s="241">
        <v>968.63603653971529</v>
      </c>
      <c r="H106" s="241">
        <v>882.10455060883407</v>
      </c>
      <c r="I106" s="241">
        <v>876.82805849787201</v>
      </c>
      <c r="J106" s="241">
        <v>1109.7955134564306</v>
      </c>
      <c r="K106" s="241">
        <v>913.30922589522868</v>
      </c>
      <c r="L106" s="241">
        <v>1041.3133220263048</v>
      </c>
      <c r="M106" s="241">
        <v>620.43587137985207</v>
      </c>
      <c r="N106" s="241">
        <v>321.87079215746638</v>
      </c>
      <c r="O106" s="241">
        <v>412.57410736426704</v>
      </c>
      <c r="P106" s="241">
        <v>622.95540791337419</v>
      </c>
      <c r="Q106" s="241">
        <v>0</v>
      </c>
      <c r="R106" s="241"/>
      <c r="S106" s="241"/>
      <c r="T106" s="241"/>
      <c r="U106" s="241"/>
    </row>
    <row r="107" spans="1:21">
      <c r="A107" t="s">
        <v>44</v>
      </c>
      <c r="B107" t="s">
        <v>60</v>
      </c>
      <c r="C107" t="s">
        <v>68</v>
      </c>
      <c r="D107" t="s">
        <v>215</v>
      </c>
      <c r="E107" t="s">
        <v>214</v>
      </c>
      <c r="F107" s="241">
        <v>665.46324131697747</v>
      </c>
      <c r="G107" s="241">
        <v>694.54773860277726</v>
      </c>
      <c r="H107" s="241">
        <v>506.36855530918302</v>
      </c>
      <c r="I107" s="241">
        <v>585.70389277303047</v>
      </c>
      <c r="J107" s="241">
        <v>804.69549562879934</v>
      </c>
      <c r="K107" s="241">
        <v>914.93113355281821</v>
      </c>
      <c r="L107" s="241">
        <v>800.50308881737135</v>
      </c>
      <c r="M107" s="241">
        <v>1041.2408922643217</v>
      </c>
      <c r="N107" s="241">
        <v>938.53845962337289</v>
      </c>
      <c r="O107" s="241">
        <v>916.96849763672969</v>
      </c>
      <c r="P107" s="241">
        <v>1048.5942883961318</v>
      </c>
      <c r="Q107" s="241">
        <v>0</v>
      </c>
      <c r="R107" s="241"/>
      <c r="S107" s="241"/>
      <c r="T107" s="241"/>
      <c r="U107" s="241"/>
    </row>
    <row r="108" spans="1:21">
      <c r="A108" t="s">
        <v>56</v>
      </c>
      <c r="B108" t="s">
        <v>55</v>
      </c>
      <c r="C108" t="s">
        <v>76</v>
      </c>
      <c r="D108" t="s">
        <v>213</v>
      </c>
      <c r="E108" t="s">
        <v>212</v>
      </c>
      <c r="F108" s="241">
        <v>444.37530024363201</v>
      </c>
      <c r="G108" s="241">
        <v>305.98687161172506</v>
      </c>
      <c r="H108" s="241">
        <v>333.76032787695203</v>
      </c>
      <c r="I108" s="241">
        <v>565.53811235104968</v>
      </c>
      <c r="J108" s="241">
        <v>696.0469075089843</v>
      </c>
      <c r="K108" s="241">
        <v>610.93247588424435</v>
      </c>
      <c r="L108" s="241">
        <v>885.66294685076605</v>
      </c>
      <c r="M108" s="241">
        <v>1049.7427010688127</v>
      </c>
      <c r="N108" s="241">
        <v>1044.5784927898519</v>
      </c>
      <c r="O108" s="241">
        <v>1249.268930028672</v>
      </c>
      <c r="P108" s="241">
        <v>1045.0479662697574</v>
      </c>
      <c r="Q108" s="241">
        <v>0</v>
      </c>
      <c r="R108" s="241"/>
      <c r="S108" s="241"/>
      <c r="T108" s="241"/>
      <c r="U108" s="241"/>
    </row>
    <row r="109" spans="1:21">
      <c r="A109" t="s">
        <v>73</v>
      </c>
      <c r="B109" t="s">
        <v>72</v>
      </c>
      <c r="C109" t="s">
        <v>71</v>
      </c>
      <c r="D109" t="s">
        <v>211</v>
      </c>
      <c r="E109" t="s">
        <v>210</v>
      </c>
      <c r="F109" s="241">
        <v>285.4983051731204</v>
      </c>
      <c r="G109" s="241">
        <v>261.70677974202709</v>
      </c>
      <c r="H109" s="241">
        <v>244.80227483046073</v>
      </c>
      <c r="I109" s="241">
        <v>165.3206650831354</v>
      </c>
      <c r="J109" s="241">
        <v>212.82660332541565</v>
      </c>
      <c r="K109" s="241">
        <v>250.83135391923989</v>
      </c>
      <c r="L109" s="241">
        <v>341.409342834521</v>
      </c>
      <c r="M109" s="241">
        <v>418.85243689845873</v>
      </c>
      <c r="N109" s="241">
        <v>616.96658223437214</v>
      </c>
      <c r="O109" s="241">
        <v>565.60365566580197</v>
      </c>
      <c r="P109" s="241">
        <v>907.4117027114055</v>
      </c>
      <c r="Q109" s="241">
        <v>0</v>
      </c>
      <c r="R109" s="241"/>
      <c r="S109" s="241"/>
      <c r="T109" s="241"/>
      <c r="U109" s="241"/>
    </row>
    <row r="110" spans="1:21">
      <c r="A110" t="s">
        <v>44</v>
      </c>
      <c r="B110" t="s">
        <v>116</v>
      </c>
      <c r="C110" t="s">
        <v>115</v>
      </c>
      <c r="D110" t="s">
        <v>209</v>
      </c>
      <c r="E110" t="s">
        <v>208</v>
      </c>
      <c r="F110" s="241">
        <v>1008.791177722846</v>
      </c>
      <c r="G110" s="241">
        <v>1261.9195913211986</v>
      </c>
      <c r="H110" s="241">
        <v>1563.4402016368831</v>
      </c>
      <c r="I110" s="241">
        <v>1145.1733134550875</v>
      </c>
      <c r="J110" s="241">
        <v>1093.9247111442414</v>
      </c>
      <c r="K110" s="241">
        <v>1436.824450242266</v>
      </c>
      <c r="L110" s="241">
        <v>818.11405143496074</v>
      </c>
      <c r="M110" s="241">
        <v>1073.7304032756604</v>
      </c>
      <c r="N110" s="241">
        <v>569.69675143652603</v>
      </c>
      <c r="O110" s="241">
        <v>836.97331176957152</v>
      </c>
      <c r="P110" s="241">
        <v>1060.7827498339211</v>
      </c>
      <c r="Q110" s="241">
        <v>0</v>
      </c>
      <c r="R110" s="241"/>
      <c r="S110" s="241"/>
      <c r="T110" s="241"/>
      <c r="U110" s="241"/>
    </row>
    <row r="111" spans="1:21">
      <c r="A111" t="s">
        <v>49</v>
      </c>
      <c r="B111" t="s">
        <v>55</v>
      </c>
      <c r="C111" t="s">
        <v>158</v>
      </c>
      <c r="D111" t="s">
        <v>207</v>
      </c>
      <c r="E111" t="s">
        <v>206</v>
      </c>
      <c r="F111" s="241">
        <v>578.26360703933358</v>
      </c>
      <c r="G111" s="241">
        <v>1084.570155673412</v>
      </c>
      <c r="H111" s="241">
        <v>764.41338856597213</v>
      </c>
      <c r="I111" s="241">
        <v>863.85073319073263</v>
      </c>
      <c r="J111" s="241">
        <v>705.61554518980495</v>
      </c>
      <c r="K111" s="241">
        <v>1168.9817797592968</v>
      </c>
      <c r="L111" s="241">
        <v>1430.8172048552947</v>
      </c>
      <c r="M111" s="241">
        <v>1243.3645069736697</v>
      </c>
      <c r="N111" s="241">
        <v>1660.3588943206398</v>
      </c>
      <c r="O111" s="241">
        <v>1755.3381274922397</v>
      </c>
      <c r="P111" s="241">
        <v>1616.6786052684602</v>
      </c>
      <c r="Q111" s="241">
        <v>0</v>
      </c>
      <c r="R111" s="241"/>
      <c r="S111" s="241"/>
      <c r="T111" s="241"/>
      <c r="U111" s="241"/>
    </row>
    <row r="112" spans="1:21">
      <c r="A112" t="s">
        <v>44</v>
      </c>
      <c r="B112" t="s">
        <v>116</v>
      </c>
      <c r="C112" t="s">
        <v>115</v>
      </c>
      <c r="D112" t="s">
        <v>205</v>
      </c>
      <c r="E112" t="s">
        <v>204</v>
      </c>
      <c r="F112" s="241">
        <v>656.6123925707102</v>
      </c>
      <c r="G112" s="241">
        <v>932.6433184282173</v>
      </c>
      <c r="H112" s="241">
        <v>583.12079899850551</v>
      </c>
      <c r="I112" s="241">
        <v>936.76413923020925</v>
      </c>
      <c r="J112" s="241">
        <v>890.52532431391012</v>
      </c>
      <c r="K112" s="241">
        <v>909.36336002055054</v>
      </c>
      <c r="L112" s="241">
        <v>848.1397439739693</v>
      </c>
      <c r="M112" s="241">
        <v>722.09722472763156</v>
      </c>
      <c r="N112" s="241">
        <v>525.91297873235328</v>
      </c>
      <c r="O112" s="241">
        <v>560.27784665613819</v>
      </c>
      <c r="P112" s="241">
        <v>685.55736516310083</v>
      </c>
      <c r="Q112" s="241">
        <v>0</v>
      </c>
      <c r="R112" s="241"/>
      <c r="S112" s="241"/>
      <c r="T112" s="241"/>
      <c r="U112" s="241"/>
    </row>
    <row r="113" spans="1:21">
      <c r="A113" t="s">
        <v>73</v>
      </c>
      <c r="B113" t="s">
        <v>72</v>
      </c>
      <c r="C113" t="s">
        <v>71</v>
      </c>
      <c r="D113" t="s">
        <v>203</v>
      </c>
      <c r="E113" t="s">
        <v>202</v>
      </c>
      <c r="F113" s="241">
        <v>313.96336295882145</v>
      </c>
      <c r="G113" s="241">
        <v>607.85982655409646</v>
      </c>
      <c r="H113" s="241">
        <v>430.60221550943555</v>
      </c>
      <c r="I113" s="241">
        <v>137.72566536385634</v>
      </c>
      <c r="J113" s="241">
        <v>224.57968856628824</v>
      </c>
      <c r="K113" s="241">
        <v>887.15180842484017</v>
      </c>
      <c r="L113" s="241">
        <v>812.70550282275565</v>
      </c>
      <c r="M113" s="241">
        <v>472.03793359611802</v>
      </c>
      <c r="N113" s="241">
        <v>387.93228302357863</v>
      </c>
      <c r="O113" s="241">
        <v>381.49357293190099</v>
      </c>
      <c r="P113" s="241">
        <v>310.66776192344679</v>
      </c>
      <c r="Q113" s="241">
        <v>0</v>
      </c>
      <c r="R113" s="241"/>
      <c r="S113" s="241"/>
      <c r="T113" s="241"/>
      <c r="U113" s="241"/>
    </row>
    <row r="114" spans="1:21">
      <c r="A114" t="s">
        <v>49</v>
      </c>
      <c r="B114" t="s">
        <v>101</v>
      </c>
      <c r="C114" t="s">
        <v>100</v>
      </c>
      <c r="D114" t="s">
        <v>201</v>
      </c>
      <c r="E114" t="s">
        <v>200</v>
      </c>
      <c r="F114" s="241">
        <v>1290.8741093497345</v>
      </c>
      <c r="G114" s="241">
        <v>1175.1992991111381</v>
      </c>
      <c r="H114" s="241">
        <v>1063.214728217577</v>
      </c>
      <c r="I114" s="241">
        <v>778.3234594655446</v>
      </c>
      <c r="J114" s="241">
        <v>770.58384813475368</v>
      </c>
      <c r="K114" s="241">
        <v>1019.6586127802091</v>
      </c>
      <c r="L114" s="241">
        <v>1052.7278611935888</v>
      </c>
      <c r="M114" s="241">
        <v>866.15203030744601</v>
      </c>
      <c r="N114" s="241">
        <v>577.76071065031294</v>
      </c>
      <c r="O114" s="241">
        <v>876.63136605080126</v>
      </c>
      <c r="P114" s="241">
        <v>1323.1907931943078</v>
      </c>
      <c r="Q114" s="241">
        <v>0</v>
      </c>
      <c r="R114" s="241"/>
      <c r="S114" s="241"/>
      <c r="T114" s="241"/>
      <c r="U114" s="241"/>
    </row>
    <row r="115" spans="1:21">
      <c r="A115" t="s">
        <v>44</v>
      </c>
      <c r="B115" t="s">
        <v>43</v>
      </c>
      <c r="C115" t="s">
        <v>42</v>
      </c>
      <c r="D115" t="s">
        <v>199</v>
      </c>
      <c r="E115" t="s">
        <v>198</v>
      </c>
      <c r="F115" s="241">
        <v>837.24257173073772</v>
      </c>
      <c r="G115" s="241">
        <v>1000.7042166876914</v>
      </c>
      <c r="H115" s="241">
        <v>637.10172839319944</v>
      </c>
      <c r="I115" s="241">
        <v>635.08506314992621</v>
      </c>
      <c r="J115" s="241">
        <v>568.94696999880478</v>
      </c>
      <c r="K115" s="241">
        <v>698.83262281365796</v>
      </c>
      <c r="L115" s="241">
        <v>689.27048886409818</v>
      </c>
      <c r="M115" s="241">
        <v>866.20724812690003</v>
      </c>
      <c r="N115" s="241">
        <v>779.66591902897869</v>
      </c>
      <c r="O115" s="241">
        <v>589.11620358401444</v>
      </c>
      <c r="P115" s="241">
        <v>671.68774694349895</v>
      </c>
      <c r="Q115" s="241">
        <v>0</v>
      </c>
      <c r="R115" s="241"/>
      <c r="S115" s="241"/>
      <c r="T115" s="241"/>
      <c r="U115" s="241"/>
    </row>
    <row r="116" spans="1:21">
      <c r="A116" t="s">
        <v>44</v>
      </c>
      <c r="B116" t="s">
        <v>43</v>
      </c>
      <c r="C116" t="s">
        <v>42</v>
      </c>
      <c r="D116" t="s">
        <v>197</v>
      </c>
      <c r="E116" t="s">
        <v>196</v>
      </c>
      <c r="F116" s="241">
        <v>240.97619546588018</v>
      </c>
      <c r="G116" s="241">
        <v>243.96968857725759</v>
      </c>
      <c r="H116" s="241">
        <v>548.55761265990736</v>
      </c>
      <c r="I116" s="241">
        <v>536.46707703786603</v>
      </c>
      <c r="J116" s="241">
        <v>826.71143443387427</v>
      </c>
      <c r="K116" s="241">
        <v>708.82298078716656</v>
      </c>
      <c r="L116" s="241">
        <v>592.42678604737921</v>
      </c>
      <c r="M116" s="241">
        <v>473.37223486635628</v>
      </c>
      <c r="N116" s="241">
        <v>497.04084660967408</v>
      </c>
      <c r="O116" s="241">
        <v>767.01094930689294</v>
      </c>
      <c r="P116" s="241">
        <v>647.92824647332509</v>
      </c>
      <c r="Q116" s="241">
        <v>0</v>
      </c>
      <c r="R116" s="241"/>
      <c r="S116" s="241"/>
      <c r="T116" s="241"/>
      <c r="U116" s="241"/>
    </row>
    <row r="117" spans="1:21">
      <c r="A117" t="s">
        <v>56</v>
      </c>
      <c r="B117" t="s">
        <v>65</v>
      </c>
      <c r="C117" t="s">
        <v>97</v>
      </c>
      <c r="D117" t="s">
        <v>195</v>
      </c>
      <c r="E117" t="s">
        <v>194</v>
      </c>
      <c r="F117" s="241">
        <v>1011.2910770596004</v>
      </c>
      <c r="G117" s="241">
        <v>724.96167572344848</v>
      </c>
      <c r="H117" s="241">
        <v>1247.0559245427723</v>
      </c>
      <c r="I117" s="241">
        <v>816.03090294543711</v>
      </c>
      <c r="J117" s="241">
        <v>892.68469338483828</v>
      </c>
      <c r="K117" s="241">
        <v>791.28440366972484</v>
      </c>
      <c r="L117" s="241">
        <v>1079.1887976822791</v>
      </c>
      <c r="M117" s="241">
        <v>922.17208975082531</v>
      </c>
      <c r="N117" s="241">
        <v>1190.1690271606119</v>
      </c>
      <c r="O117" s="241">
        <v>1438.4690849834878</v>
      </c>
      <c r="P117" s="241">
        <v>2124.278619691383</v>
      </c>
      <c r="Q117" s="241">
        <v>0</v>
      </c>
      <c r="R117" s="241"/>
      <c r="S117" s="241"/>
      <c r="T117" s="241"/>
      <c r="U117" s="241"/>
    </row>
    <row r="118" spans="1:21">
      <c r="A118" t="s">
        <v>44</v>
      </c>
      <c r="B118" t="s">
        <v>116</v>
      </c>
      <c r="C118" t="s">
        <v>115</v>
      </c>
      <c r="D118" t="s">
        <v>193</v>
      </c>
      <c r="E118" t="s">
        <v>192</v>
      </c>
      <c r="F118" s="241">
        <v>635.60553343120353</v>
      </c>
      <c r="G118" s="241">
        <v>552.29801205915248</v>
      </c>
      <c r="H118" s="241">
        <v>449.86061540907508</v>
      </c>
      <c r="I118" s="241">
        <v>565.68893270889816</v>
      </c>
      <c r="J118" s="241">
        <v>348.16366773477938</v>
      </c>
      <c r="K118" s="241">
        <v>518.85629775696327</v>
      </c>
      <c r="L118" s="241">
        <v>316.12028592556078</v>
      </c>
      <c r="M118" s="241">
        <v>556.23333391958954</v>
      </c>
      <c r="N118" s="241">
        <v>459.47064235152095</v>
      </c>
      <c r="O118" s="241">
        <v>398.00503324224462</v>
      </c>
      <c r="P118" s="241">
        <v>437.56210841158088</v>
      </c>
      <c r="Q118" s="241">
        <v>0</v>
      </c>
      <c r="R118" s="241"/>
      <c r="S118" s="241"/>
      <c r="T118" s="241"/>
      <c r="U118" s="241"/>
    </row>
    <row r="119" spans="1:21">
      <c r="A119" t="s">
        <v>44</v>
      </c>
      <c r="B119" t="s">
        <v>43</v>
      </c>
      <c r="C119" t="s">
        <v>42</v>
      </c>
      <c r="D119" t="s">
        <v>191</v>
      </c>
      <c r="E119" t="s">
        <v>190</v>
      </c>
      <c r="F119" s="241">
        <v>561.74312493748005</v>
      </c>
      <c r="G119" s="241">
        <v>557.62175204725645</v>
      </c>
      <c r="H119" s="241">
        <v>652.20725987788865</v>
      </c>
      <c r="I119" s="241">
        <v>703.70026127996198</v>
      </c>
      <c r="J119" s="241">
        <v>753.06461773605565</v>
      </c>
      <c r="K119" s="241">
        <v>707.00498807200165</v>
      </c>
      <c r="L119" s="241">
        <v>623.56063657299831</v>
      </c>
      <c r="M119" s="241">
        <v>641.22704160113233</v>
      </c>
      <c r="N119" s="241">
        <v>616.08489110162975</v>
      </c>
      <c r="O119" s="241">
        <v>622.83034611369146</v>
      </c>
      <c r="P119" s="241">
        <v>812.1119019066939</v>
      </c>
      <c r="Q119" s="241">
        <v>0</v>
      </c>
      <c r="R119" s="241"/>
      <c r="S119" s="241"/>
      <c r="T119" s="241"/>
      <c r="U119" s="241"/>
    </row>
    <row r="120" spans="1:21">
      <c r="A120" t="s">
        <v>49</v>
      </c>
      <c r="B120" t="s">
        <v>159</v>
      </c>
      <c r="C120" t="s">
        <v>158</v>
      </c>
      <c r="D120" t="s">
        <v>189</v>
      </c>
      <c r="E120" t="s">
        <v>188</v>
      </c>
      <c r="F120" s="241">
        <v>1311.2675026794527</v>
      </c>
      <c r="G120" s="241">
        <v>1303.4079400065762</v>
      </c>
      <c r="H120" s="241">
        <v>1612.489811630629</v>
      </c>
      <c r="I120" s="241">
        <v>2325.8081993859491</v>
      </c>
      <c r="J120" s="241">
        <v>2523.929925952682</v>
      </c>
      <c r="K120" s="241">
        <v>2600.8668954307386</v>
      </c>
      <c r="L120" s="241">
        <v>2453.8558786346398</v>
      </c>
      <c r="M120" s="241">
        <v>2236.6557584894072</v>
      </c>
      <c r="N120" s="241">
        <v>2283.0020106531101</v>
      </c>
      <c r="O120" s="241">
        <v>2240.0688545789817</v>
      </c>
      <c r="P120" s="241">
        <v>2448.8066259519392</v>
      </c>
      <c r="Q120" s="241">
        <v>0</v>
      </c>
      <c r="R120" s="241"/>
      <c r="S120" s="241"/>
      <c r="T120" s="241"/>
      <c r="U120" s="241"/>
    </row>
    <row r="121" spans="1:21">
      <c r="A121" t="s">
        <v>44</v>
      </c>
      <c r="B121" t="s">
        <v>116</v>
      </c>
      <c r="C121" t="s">
        <v>115</v>
      </c>
      <c r="D121" t="s">
        <v>187</v>
      </c>
      <c r="E121" t="s">
        <v>186</v>
      </c>
      <c r="F121" s="241">
        <v>424.29188265730511</v>
      </c>
      <c r="G121" s="241">
        <v>382.44927303119306</v>
      </c>
      <c r="H121" s="241">
        <v>353.51139347668556</v>
      </c>
      <c r="I121" s="241">
        <v>519.91646987646129</v>
      </c>
      <c r="J121" s="241">
        <v>303.28460742793573</v>
      </c>
      <c r="K121" s="241">
        <v>310.70083334959702</v>
      </c>
      <c r="L121" s="241">
        <v>246.6870938152579</v>
      </c>
      <c r="M121" s="241">
        <v>350.04964527616238</v>
      </c>
      <c r="N121" s="241">
        <v>280.8944434347008</v>
      </c>
      <c r="O121" s="241">
        <v>211.7392415932392</v>
      </c>
      <c r="P121" s="241">
        <v>195.81023442750924</v>
      </c>
      <c r="Q121" s="241">
        <v>0</v>
      </c>
      <c r="R121" s="241"/>
      <c r="S121" s="241"/>
      <c r="T121" s="241"/>
      <c r="U121" s="241"/>
    </row>
    <row r="122" spans="1:21">
      <c r="A122" t="s">
        <v>49</v>
      </c>
      <c r="B122" t="s">
        <v>159</v>
      </c>
      <c r="C122" t="s">
        <v>104</v>
      </c>
      <c r="D122" t="s">
        <v>185</v>
      </c>
      <c r="E122" t="s">
        <v>184</v>
      </c>
      <c r="F122" s="241">
        <v>1077.3225835027938</v>
      </c>
      <c r="G122" s="241">
        <v>1019.0232779693845</v>
      </c>
      <c r="H122" s="241">
        <v>1210.5203023950971</v>
      </c>
      <c r="I122" s="241">
        <v>838.38100204581008</v>
      </c>
      <c r="J122" s="241">
        <v>589.27353684463878</v>
      </c>
      <c r="K122" s="241">
        <v>863.65277387781305</v>
      </c>
      <c r="L122" s="241">
        <v>764.97252196237309</v>
      </c>
      <c r="M122" s="241">
        <v>977.81176786844799</v>
      </c>
      <c r="N122" s="241">
        <v>937.73751508695432</v>
      </c>
      <c r="O122" s="241">
        <v>1673.100053627365</v>
      </c>
      <c r="P122" s="241">
        <v>1408.6099852695061</v>
      </c>
      <c r="Q122" s="241">
        <v>0</v>
      </c>
      <c r="R122" s="241"/>
      <c r="S122" s="241"/>
      <c r="T122" s="241"/>
      <c r="U122" s="241"/>
    </row>
    <row r="123" spans="1:21">
      <c r="A123" t="s">
        <v>49</v>
      </c>
      <c r="B123" t="s">
        <v>159</v>
      </c>
      <c r="C123" t="s">
        <v>104</v>
      </c>
      <c r="D123" t="s">
        <v>183</v>
      </c>
      <c r="E123" t="s">
        <v>182</v>
      </c>
      <c r="F123" s="241">
        <v>1254.4377555923854</v>
      </c>
      <c r="G123" s="241">
        <v>1155.1907558754863</v>
      </c>
      <c r="H123" s="241">
        <v>1188.9062438175908</v>
      </c>
      <c r="I123" s="241">
        <v>1198.3205652425936</v>
      </c>
      <c r="J123" s="241">
        <v>1205.0571039150254</v>
      </c>
      <c r="K123" s="241">
        <v>1143.0182826526295</v>
      </c>
      <c r="L123" s="241">
        <v>978.6780717833027</v>
      </c>
      <c r="M123" s="241">
        <v>982.81014432693519</v>
      </c>
      <c r="N123" s="241">
        <v>550.15493134739881</v>
      </c>
      <c r="O123" s="241">
        <v>814.52929767508954</v>
      </c>
      <c r="P123" s="241">
        <v>1036.8725147461912</v>
      </c>
      <c r="Q123" s="241">
        <v>0</v>
      </c>
      <c r="R123" s="241"/>
      <c r="S123" s="241"/>
      <c r="T123" s="241"/>
      <c r="U123" s="241"/>
    </row>
    <row r="124" spans="1:21">
      <c r="A124" t="s">
        <v>44</v>
      </c>
      <c r="B124" t="s">
        <v>60</v>
      </c>
      <c r="C124" t="s">
        <v>68</v>
      </c>
      <c r="D124" t="s">
        <v>181</v>
      </c>
      <c r="E124" t="s">
        <v>180</v>
      </c>
      <c r="F124" s="241">
        <v>186.02931062511999</v>
      </c>
      <c r="G124" s="241">
        <v>310.83378484197266</v>
      </c>
      <c r="H124" s="241">
        <v>319.07558974308552</v>
      </c>
      <c r="I124" s="241">
        <v>364.12519360589147</v>
      </c>
      <c r="J124" s="241">
        <v>322.04330927262635</v>
      </c>
      <c r="K124" s="241">
        <v>288.14401355971825</v>
      </c>
      <c r="L124" s="241">
        <v>293.98871971711623</v>
      </c>
      <c r="M124" s="241">
        <v>388.6332455127079</v>
      </c>
      <c r="N124" s="241">
        <v>239.47265952882</v>
      </c>
      <c r="O124" s="241">
        <v>192.85997640885503</v>
      </c>
      <c r="P124" s="241">
        <v>274.43217186879372</v>
      </c>
      <c r="Q124" s="241">
        <v>0</v>
      </c>
      <c r="R124" s="241"/>
      <c r="S124" s="241"/>
      <c r="T124" s="241"/>
      <c r="U124" s="241"/>
    </row>
    <row r="125" spans="1:21">
      <c r="A125" t="s">
        <v>56</v>
      </c>
      <c r="B125" t="s">
        <v>55</v>
      </c>
      <c r="C125" t="s">
        <v>54</v>
      </c>
      <c r="D125" t="s">
        <v>179</v>
      </c>
      <c r="E125" t="s">
        <v>178</v>
      </c>
      <c r="F125" s="241">
        <v>2540.4654653922253</v>
      </c>
      <c r="G125" s="241">
        <v>2673.9129261504099</v>
      </c>
      <c r="H125" s="241">
        <v>2567.1931399360674</v>
      </c>
      <c r="I125" s="241">
        <v>2443.5181090211063</v>
      </c>
      <c r="J125" s="241">
        <v>2034.3831452956065</v>
      </c>
      <c r="K125" s="241">
        <v>2464.9722883516979</v>
      </c>
      <c r="L125" s="241">
        <v>2471.9354869063641</v>
      </c>
      <c r="M125" s="241">
        <v>3032.2264933589995</v>
      </c>
      <c r="N125" s="241">
        <v>2828.4300771023741</v>
      </c>
      <c r="O125" s="241">
        <v>3003.3553343893109</v>
      </c>
      <c r="P125" s="241">
        <v>2821.8255636125759</v>
      </c>
      <c r="Q125" s="241">
        <v>0</v>
      </c>
      <c r="R125" s="241"/>
      <c r="S125" s="241"/>
      <c r="T125" s="241"/>
      <c r="U125" s="241"/>
    </row>
    <row r="126" spans="1:21">
      <c r="A126" t="s">
        <v>49</v>
      </c>
      <c r="B126" t="s">
        <v>101</v>
      </c>
      <c r="C126" t="s">
        <v>100</v>
      </c>
      <c r="D126" t="s">
        <v>177</v>
      </c>
      <c r="E126" t="s">
        <v>176</v>
      </c>
      <c r="F126" s="241">
        <v>1265.7132457164037</v>
      </c>
      <c r="G126" s="241">
        <v>1255.9177866561329</v>
      </c>
      <c r="H126" s="241">
        <v>1084.4972531013962</v>
      </c>
      <c r="I126" s="241">
        <v>1153.2445865628586</v>
      </c>
      <c r="J126" s="241">
        <v>1355.5316116923291</v>
      </c>
      <c r="K126" s="241">
        <v>1502.9022279378541</v>
      </c>
      <c r="L126" s="241">
        <v>1493.865350526572</v>
      </c>
      <c r="M126" s="241">
        <v>1195.0581915356092</v>
      </c>
      <c r="N126" s="241">
        <v>976.15800762525134</v>
      </c>
      <c r="O126" s="241">
        <v>1026.7786751545216</v>
      </c>
      <c r="P126" s="241">
        <v>902.27919555550579</v>
      </c>
      <c r="Q126" s="241">
        <v>0</v>
      </c>
      <c r="R126" s="241"/>
      <c r="S126" s="241"/>
      <c r="T126" s="241"/>
      <c r="U126" s="241"/>
    </row>
    <row r="127" spans="1:21">
      <c r="A127" t="s">
        <v>56</v>
      </c>
      <c r="B127" t="s">
        <v>65</v>
      </c>
      <c r="C127" t="s">
        <v>97</v>
      </c>
      <c r="D127" t="s">
        <v>175</v>
      </c>
      <c r="E127" t="s">
        <v>174</v>
      </c>
      <c r="F127" s="241">
        <v>1007.8511266333749</v>
      </c>
      <c r="G127" s="241">
        <v>1108.7804240072464</v>
      </c>
      <c r="H127" s="241">
        <v>1177.9890850636157</v>
      </c>
      <c r="I127" s="241">
        <v>1566.4688922248433</v>
      </c>
      <c r="J127" s="241">
        <v>1608.4066051897921</v>
      </c>
      <c r="K127" s="241">
        <v>1611.2659947101295</v>
      </c>
      <c r="L127" s="241">
        <v>1494.9841542164081</v>
      </c>
      <c r="M127" s="241">
        <v>1146.1496007262767</v>
      </c>
      <c r="N127" s="241">
        <v>1324.8631559330765</v>
      </c>
      <c r="O127" s="241">
        <v>1745.6740072600212</v>
      </c>
      <c r="P127" s="241">
        <v>1421.1301910044729</v>
      </c>
      <c r="Q127" s="241">
        <v>0</v>
      </c>
      <c r="R127" s="241"/>
      <c r="S127" s="241"/>
      <c r="T127" s="241"/>
      <c r="U127" s="241"/>
    </row>
    <row r="128" spans="1:21">
      <c r="A128" t="s">
        <v>56</v>
      </c>
      <c r="B128" t="s">
        <v>55</v>
      </c>
      <c r="C128" t="s">
        <v>135</v>
      </c>
      <c r="D128" t="s">
        <v>173</v>
      </c>
      <c r="E128" t="s">
        <v>172</v>
      </c>
      <c r="F128" s="241">
        <v>175.9964928961879</v>
      </c>
      <c r="G128" s="241">
        <v>336.32206519203032</v>
      </c>
      <c r="H128" s="241">
        <v>337.52752062282616</v>
      </c>
      <c r="I128" s="241">
        <v>149.04208779604767</v>
      </c>
      <c r="J128" s="241">
        <v>251.62166239251772</v>
      </c>
      <c r="K128" s="241">
        <v>414.54216322220549</v>
      </c>
      <c r="L128" s="241">
        <v>319.20349977372149</v>
      </c>
      <c r="M128" s="241">
        <v>183.45118122434511</v>
      </c>
      <c r="N128" s="241">
        <v>215.51061095287142</v>
      </c>
      <c r="O128" s="241">
        <v>456.55002705993979</v>
      </c>
      <c r="P128" s="241">
        <v>635.251663139318</v>
      </c>
      <c r="Q128" s="241">
        <v>0</v>
      </c>
      <c r="R128" s="241"/>
      <c r="S128" s="241"/>
      <c r="T128" s="241"/>
      <c r="U128" s="241"/>
    </row>
    <row r="129" spans="1:21">
      <c r="A129" t="s">
        <v>56</v>
      </c>
      <c r="B129" t="s">
        <v>55</v>
      </c>
      <c r="C129" t="s">
        <v>54</v>
      </c>
      <c r="D129" t="s">
        <v>171</v>
      </c>
      <c r="E129" t="s">
        <v>170</v>
      </c>
      <c r="F129" s="241">
        <v>701.32272387901594</v>
      </c>
      <c r="G129" s="241">
        <v>653.43147305857394</v>
      </c>
      <c r="H129" s="241">
        <v>843.37304410914066</v>
      </c>
      <c r="I129" s="241">
        <v>961.79235847169434</v>
      </c>
      <c r="J129" s="241">
        <v>720.94418883776757</v>
      </c>
      <c r="K129" s="241">
        <v>1155.4310862172433</v>
      </c>
      <c r="L129" s="241">
        <v>1502.7005401080216</v>
      </c>
      <c r="M129" s="241">
        <v>831.89286595925648</v>
      </c>
      <c r="N129" s="241">
        <v>978.17740857238175</v>
      </c>
      <c r="O129" s="241">
        <v>770.80701299992938</v>
      </c>
      <c r="P129" s="241">
        <v>807.78002926478518</v>
      </c>
      <c r="Q129" s="241">
        <v>0</v>
      </c>
      <c r="R129" s="241"/>
      <c r="S129" s="241"/>
      <c r="T129" s="241"/>
      <c r="U129" s="241"/>
    </row>
    <row r="130" spans="1:21">
      <c r="A130" t="s">
        <v>73</v>
      </c>
      <c r="B130" t="s">
        <v>72</v>
      </c>
      <c r="C130" t="s">
        <v>71</v>
      </c>
      <c r="D130" t="s">
        <v>169</v>
      </c>
      <c r="E130" t="s">
        <v>168</v>
      </c>
      <c r="F130" s="241">
        <v>411.96229129953372</v>
      </c>
      <c r="G130" s="241">
        <v>348.22821484287942</v>
      </c>
      <c r="H130" s="241">
        <v>500.17394784461322</v>
      </c>
      <c r="I130" s="241">
        <v>531.77869227251949</v>
      </c>
      <c r="J130" s="241">
        <v>485.13946044810245</v>
      </c>
      <c r="K130" s="241">
        <v>298.58253315043441</v>
      </c>
      <c r="L130" s="241">
        <v>334.2478280749886</v>
      </c>
      <c r="M130" s="241">
        <v>343.76812878058837</v>
      </c>
      <c r="N130" s="241">
        <v>495.36496896917464</v>
      </c>
      <c r="O130" s="241">
        <v>432.49686759684914</v>
      </c>
      <c r="P130" s="241">
        <v>398.6105150841064</v>
      </c>
      <c r="Q130" s="241">
        <v>0</v>
      </c>
      <c r="R130" s="241"/>
      <c r="S130" s="241"/>
      <c r="T130" s="241"/>
      <c r="U130" s="241"/>
    </row>
    <row r="131" spans="1:21">
      <c r="A131" t="s">
        <v>44</v>
      </c>
      <c r="B131" t="s">
        <v>116</v>
      </c>
      <c r="C131" t="s">
        <v>115</v>
      </c>
      <c r="D131" t="s">
        <v>167</v>
      </c>
      <c r="E131" t="s">
        <v>166</v>
      </c>
      <c r="F131" s="241">
        <v>1152.6713586686153</v>
      </c>
      <c r="G131" s="241">
        <v>1281.9863859930203</v>
      </c>
      <c r="H131" s="241">
        <v>1181.5114007337704</v>
      </c>
      <c r="I131" s="241">
        <v>1284.812476791682</v>
      </c>
      <c r="J131" s="241">
        <v>1493.6873375417752</v>
      </c>
      <c r="K131" s="241">
        <v>1678.4255477163015</v>
      </c>
      <c r="L131" s="241">
        <v>1353.5090976606016</v>
      </c>
      <c r="M131" s="241">
        <v>1675.7144571053259</v>
      </c>
      <c r="N131" s="241">
        <v>847.60515198734777</v>
      </c>
      <c r="O131" s="241">
        <v>771.47851183076227</v>
      </c>
      <c r="P131" s="241">
        <v>1013.7840372072111</v>
      </c>
      <c r="Q131" s="241">
        <v>0</v>
      </c>
      <c r="R131" s="241"/>
      <c r="S131" s="241"/>
      <c r="T131" s="241"/>
      <c r="U131" s="241"/>
    </row>
    <row r="132" spans="1:21">
      <c r="A132" t="s">
        <v>73</v>
      </c>
      <c r="B132" t="s">
        <v>72</v>
      </c>
      <c r="C132" t="s">
        <v>71</v>
      </c>
      <c r="D132" t="s">
        <v>165</v>
      </c>
      <c r="E132" t="s">
        <v>164</v>
      </c>
      <c r="F132" s="241">
        <v>555.82440564745286</v>
      </c>
      <c r="G132" s="241">
        <v>521.54744713715047</v>
      </c>
      <c r="H132" s="241">
        <v>747.372114969731</v>
      </c>
      <c r="I132" s="241">
        <v>683.88043768348007</v>
      </c>
      <c r="J132" s="241">
        <v>507.73952495329598</v>
      </c>
      <c r="K132" s="241">
        <v>777.95569789164665</v>
      </c>
      <c r="L132" s="241">
        <v>1009.4742460635174</v>
      </c>
      <c r="M132" s="241">
        <v>771.08715802103632</v>
      </c>
      <c r="N132" s="241">
        <v>1145.446025695072</v>
      </c>
      <c r="O132" s="241">
        <v>1252.0297454897884</v>
      </c>
      <c r="P132" s="241">
        <v>922.40972316168336</v>
      </c>
      <c r="Q132" s="241">
        <v>0</v>
      </c>
      <c r="R132" s="241"/>
      <c r="S132" s="241"/>
      <c r="T132" s="241"/>
      <c r="U132" s="241"/>
    </row>
    <row r="133" spans="1:21">
      <c r="A133" t="s">
        <v>44</v>
      </c>
      <c r="B133" t="s">
        <v>60</v>
      </c>
      <c r="C133" t="s">
        <v>68</v>
      </c>
      <c r="D133" t="s">
        <v>163</v>
      </c>
      <c r="E133" t="s">
        <v>162</v>
      </c>
      <c r="F133" s="241">
        <v>374.19034178236581</v>
      </c>
      <c r="G133" s="241">
        <v>449.6469065715371</v>
      </c>
      <c r="H133" s="241">
        <v>247.39857307925013</v>
      </c>
      <c r="I133" s="241">
        <v>354.11855273287142</v>
      </c>
      <c r="J133" s="241">
        <v>597.99846035411861</v>
      </c>
      <c r="K133" s="241">
        <v>734.71901462663584</v>
      </c>
      <c r="L133" s="241">
        <v>495.15011547344108</v>
      </c>
      <c r="M133" s="241">
        <v>631.88289041477549</v>
      </c>
      <c r="N133" s="241">
        <v>529.23265432599385</v>
      </c>
      <c r="O133" s="241">
        <v>536.60871919464887</v>
      </c>
      <c r="P133" s="241">
        <v>632.49756248716346</v>
      </c>
      <c r="Q133" s="241">
        <v>0</v>
      </c>
      <c r="R133" s="241"/>
      <c r="S133" s="241"/>
      <c r="T133" s="241"/>
      <c r="U133" s="241"/>
    </row>
    <row r="134" spans="1:21">
      <c r="A134" t="s">
        <v>44</v>
      </c>
      <c r="B134" t="s">
        <v>43</v>
      </c>
      <c r="C134" t="s">
        <v>42</v>
      </c>
      <c r="D134" t="s">
        <v>161</v>
      </c>
      <c r="E134" t="s">
        <v>160</v>
      </c>
      <c r="F134" s="241">
        <v>404.534519571109</v>
      </c>
      <c r="G134" s="241">
        <v>331.60990459361312</v>
      </c>
      <c r="H134" s="241">
        <v>388.27430136666737</v>
      </c>
      <c r="I134" s="241">
        <v>538.12539892964116</v>
      </c>
      <c r="J134" s="241">
        <v>673.63872931703247</v>
      </c>
      <c r="K134" s="241">
        <v>819.95384690921583</v>
      </c>
      <c r="L134" s="241">
        <v>926.9897383021555</v>
      </c>
      <c r="M134" s="241">
        <v>900.41585247149169</v>
      </c>
      <c r="N134" s="241">
        <v>780.29529948451409</v>
      </c>
      <c r="O134" s="241">
        <v>717.79354833681828</v>
      </c>
      <c r="P134" s="241">
        <v>571.79336401524779</v>
      </c>
      <c r="Q134" s="241">
        <v>0</v>
      </c>
      <c r="R134" s="241"/>
      <c r="S134" s="241"/>
      <c r="T134" s="241"/>
      <c r="U134" s="241"/>
    </row>
    <row r="135" spans="1:21">
      <c r="A135" t="s">
        <v>49</v>
      </c>
      <c r="B135" t="s">
        <v>159</v>
      </c>
      <c r="C135" t="s">
        <v>158</v>
      </c>
      <c r="D135" t="s">
        <v>157</v>
      </c>
      <c r="E135" t="s">
        <v>156</v>
      </c>
      <c r="F135" s="241">
        <v>1007.445850043439</v>
      </c>
      <c r="G135" s="241">
        <v>1616.0394181584177</v>
      </c>
      <c r="H135" s="241">
        <v>1024.6377587472518</v>
      </c>
      <c r="I135" s="241">
        <v>988.95665073347618</v>
      </c>
      <c r="J135" s="241">
        <v>1058.1836162848197</v>
      </c>
      <c r="K135" s="241">
        <v>1166.9688478655019</v>
      </c>
      <c r="L135" s="241">
        <v>1325.2019119828581</v>
      </c>
      <c r="M135" s="241">
        <v>1876.6862993852308</v>
      </c>
      <c r="N135" s="241">
        <v>722.59271746402135</v>
      </c>
      <c r="O135" s="241">
        <v>489.71923505855472</v>
      </c>
      <c r="P135" s="241">
        <v>952.04158983411332</v>
      </c>
      <c r="Q135" s="241">
        <v>0</v>
      </c>
      <c r="R135" s="241"/>
      <c r="S135" s="241"/>
      <c r="T135" s="241"/>
      <c r="U135" s="241"/>
    </row>
    <row r="136" spans="1:21">
      <c r="A136" t="s">
        <v>44</v>
      </c>
      <c r="B136" t="s">
        <v>60</v>
      </c>
      <c r="C136" t="s">
        <v>68</v>
      </c>
      <c r="D136" t="s">
        <v>155</v>
      </c>
      <c r="E136" t="s">
        <v>154</v>
      </c>
      <c r="F136" s="241">
        <v>834.04347460143742</v>
      </c>
      <c r="G136" s="241">
        <v>701.25778075504491</v>
      </c>
      <c r="H136" s="241">
        <v>636.19812352910162</v>
      </c>
      <c r="I136" s="241">
        <v>750.40351387823137</v>
      </c>
      <c r="J136" s="241">
        <v>575.76799936496172</v>
      </c>
      <c r="K136" s="241">
        <v>557.77524938480678</v>
      </c>
      <c r="L136" s="241">
        <v>831.37088878892916</v>
      </c>
      <c r="M136" s="241">
        <v>713.74181527537917</v>
      </c>
      <c r="N136" s="241">
        <v>683.45869509544355</v>
      </c>
      <c r="O136" s="241">
        <v>453.72467993731129</v>
      </c>
      <c r="P136" s="241">
        <v>469.91048555072518</v>
      </c>
      <c r="Q136" s="241">
        <v>0</v>
      </c>
      <c r="R136" s="241"/>
      <c r="S136" s="241"/>
      <c r="T136" s="241"/>
      <c r="U136" s="241"/>
    </row>
    <row r="137" spans="1:21">
      <c r="A137" t="s">
        <v>49</v>
      </c>
      <c r="B137" t="s">
        <v>48</v>
      </c>
      <c r="C137" t="s">
        <v>47</v>
      </c>
      <c r="D137" t="s">
        <v>153</v>
      </c>
      <c r="E137" t="s">
        <v>152</v>
      </c>
      <c r="F137" s="241">
        <v>945.85481673260983</v>
      </c>
      <c r="G137" s="241">
        <v>1002.6818751477867</v>
      </c>
      <c r="H137" s="241">
        <v>856.19434678866412</v>
      </c>
      <c r="I137" s="241">
        <v>1048.051377528607</v>
      </c>
      <c r="J137" s="241">
        <v>1402.0040583226994</v>
      </c>
      <c r="K137" s="241">
        <v>1410.3717339915904</v>
      </c>
      <c r="L137" s="241">
        <v>1235.9056962952116</v>
      </c>
      <c r="M137" s="241">
        <v>728.69275086023811</v>
      </c>
      <c r="N137" s="241">
        <v>631.0371635785707</v>
      </c>
      <c r="O137" s="241">
        <v>601.65772842179797</v>
      </c>
      <c r="P137" s="241">
        <v>536.27814032644437</v>
      </c>
      <c r="Q137" s="241">
        <v>0</v>
      </c>
      <c r="R137" s="241"/>
      <c r="S137" s="241"/>
      <c r="T137" s="241"/>
      <c r="U137" s="241"/>
    </row>
    <row r="138" spans="1:21">
      <c r="A138" t="s">
        <v>44</v>
      </c>
      <c r="B138" t="s">
        <v>60</v>
      </c>
      <c r="C138" t="s">
        <v>59</v>
      </c>
      <c r="D138" t="s">
        <v>151</v>
      </c>
      <c r="E138" t="s">
        <v>150</v>
      </c>
      <c r="F138" s="241">
        <v>648.29024147643952</v>
      </c>
      <c r="G138" s="241">
        <v>493.37295181738847</v>
      </c>
      <c r="H138" s="241">
        <v>673.73120400109303</v>
      </c>
      <c r="I138" s="241">
        <v>708.02090433992271</v>
      </c>
      <c r="J138" s="241">
        <v>619.404680754374</v>
      </c>
      <c r="K138" s="241">
        <v>513.97409679618261</v>
      </c>
      <c r="L138" s="241">
        <v>516.2463076573506</v>
      </c>
      <c r="M138" s="241">
        <v>478.24286999943973</v>
      </c>
      <c r="N138" s="241">
        <v>526.20289291329084</v>
      </c>
      <c r="O138" s="241">
        <v>608.09689430392348</v>
      </c>
      <c r="P138" s="241">
        <v>914.86005973402757</v>
      </c>
      <c r="Q138" s="241">
        <v>0</v>
      </c>
      <c r="R138" s="241"/>
      <c r="S138" s="241"/>
      <c r="T138" s="241"/>
      <c r="U138" s="241"/>
    </row>
    <row r="139" spans="1:21">
      <c r="A139" t="s">
        <v>44</v>
      </c>
      <c r="B139" t="s">
        <v>43</v>
      </c>
      <c r="C139" t="s">
        <v>42</v>
      </c>
      <c r="D139" t="s">
        <v>149</v>
      </c>
      <c r="E139" t="s">
        <v>148</v>
      </c>
      <c r="F139" s="241">
        <v>296.41805930185399</v>
      </c>
      <c r="G139" s="241">
        <v>1224.6569252788618</v>
      </c>
      <c r="H139" s="241">
        <v>1829.5917401806046</v>
      </c>
      <c r="I139" s="241">
        <v>2216.7235114469786</v>
      </c>
      <c r="J139" s="241">
        <v>1427.3612875900042</v>
      </c>
      <c r="K139" s="241">
        <v>1188.613210281103</v>
      </c>
      <c r="L139" s="241">
        <v>995.56387792862074</v>
      </c>
      <c r="M139" s="241">
        <v>1757.0617800587679</v>
      </c>
      <c r="N139" s="241">
        <v>1372.310189565869</v>
      </c>
      <c r="O139" s="241">
        <v>1281.1032532695085</v>
      </c>
      <c r="P139" s="241">
        <v>865.13763846159316</v>
      </c>
      <c r="Q139" s="241">
        <v>0</v>
      </c>
      <c r="R139" s="241"/>
      <c r="S139" s="241"/>
      <c r="T139" s="241"/>
      <c r="U139" s="241"/>
    </row>
    <row r="140" spans="1:21">
      <c r="A140" t="s">
        <v>49</v>
      </c>
      <c r="B140" t="s">
        <v>48</v>
      </c>
      <c r="C140" t="s">
        <v>104</v>
      </c>
      <c r="D140" t="s">
        <v>147</v>
      </c>
      <c r="E140" t="s">
        <v>146</v>
      </c>
      <c r="F140" s="241">
        <v>918.28045116492376</v>
      </c>
      <c r="G140" s="241">
        <v>696.14174184987439</v>
      </c>
      <c r="H140" s="241">
        <v>432.6281915593276</v>
      </c>
      <c r="I140" s="241">
        <v>662.24636523406298</v>
      </c>
      <c r="J140" s="241">
        <v>735.74053363157054</v>
      </c>
      <c r="K140" s="241">
        <v>931.85812430100668</v>
      </c>
      <c r="L140" s="241">
        <v>1121.5849177184853</v>
      </c>
      <c r="M140" s="241">
        <v>1030.5952281344812</v>
      </c>
      <c r="N140" s="241">
        <v>1108.4059618457134</v>
      </c>
      <c r="O140" s="241">
        <v>1170.7339475225676</v>
      </c>
      <c r="P140" s="241">
        <v>1537.5559778755185</v>
      </c>
      <c r="Q140" s="241">
        <v>0</v>
      </c>
      <c r="R140" s="241"/>
      <c r="S140" s="241"/>
      <c r="T140" s="241"/>
      <c r="U140" s="241"/>
    </row>
    <row r="141" spans="1:21">
      <c r="A141" t="s">
        <v>56</v>
      </c>
      <c r="B141" t="s">
        <v>55</v>
      </c>
      <c r="C141" t="s">
        <v>54</v>
      </c>
      <c r="D141" t="s">
        <v>145</v>
      </c>
      <c r="E141" t="s">
        <v>144</v>
      </c>
      <c r="F141" s="241">
        <v>504.97732957258529</v>
      </c>
      <c r="G141" s="241">
        <v>463.93002300997449</v>
      </c>
      <c r="H141" s="241">
        <v>554.61593285760318</v>
      </c>
      <c r="I141" s="241">
        <v>453.63384585999427</v>
      </c>
      <c r="J141" s="241">
        <v>547.22567090058249</v>
      </c>
      <c r="K141" s="241">
        <v>509.97994460891988</v>
      </c>
      <c r="L141" s="241">
        <v>377.23235603094264</v>
      </c>
      <c r="M141" s="241">
        <v>313.02760231747374</v>
      </c>
      <c r="N141" s="241">
        <v>718.28655174634594</v>
      </c>
      <c r="O141" s="241">
        <v>458.36184625058655</v>
      </c>
      <c r="P141" s="241">
        <v>600.90120087729326</v>
      </c>
      <c r="Q141" s="241">
        <v>0</v>
      </c>
      <c r="R141" s="241"/>
      <c r="S141" s="241"/>
      <c r="T141" s="241"/>
      <c r="U141" s="241"/>
    </row>
    <row r="142" spans="1:21">
      <c r="A142" t="s">
        <v>49</v>
      </c>
      <c r="B142" t="s">
        <v>48</v>
      </c>
      <c r="C142" t="s">
        <v>47</v>
      </c>
      <c r="D142" t="s">
        <v>143</v>
      </c>
      <c r="E142" t="s">
        <v>142</v>
      </c>
      <c r="F142" s="241">
        <v>918.26836203338075</v>
      </c>
      <c r="G142" s="241">
        <v>700.50933162466322</v>
      </c>
      <c r="H142" s="241">
        <v>780.25207515461602</v>
      </c>
      <c r="I142" s="241">
        <v>516.85871515004112</v>
      </c>
      <c r="J142" s="241">
        <v>543.61375452251377</v>
      </c>
      <c r="K142" s="241">
        <v>691.98260922440795</v>
      </c>
      <c r="L142" s="241">
        <v>769.20738195859053</v>
      </c>
      <c r="M142" s="241">
        <v>874.57327682299285</v>
      </c>
      <c r="N142" s="241">
        <v>1033.5865998817189</v>
      </c>
      <c r="O142" s="241">
        <v>1372.2485627319825</v>
      </c>
      <c r="P142" s="241">
        <v>1747.9327114852322</v>
      </c>
      <c r="Q142" s="241">
        <v>0</v>
      </c>
      <c r="R142" s="241"/>
      <c r="S142" s="241"/>
      <c r="T142" s="241"/>
      <c r="U142" s="241"/>
    </row>
    <row r="143" spans="1:21">
      <c r="A143" t="s">
        <v>56</v>
      </c>
      <c r="B143" t="s">
        <v>65</v>
      </c>
      <c r="C143" t="s">
        <v>97</v>
      </c>
      <c r="D143" t="s">
        <v>141</v>
      </c>
      <c r="E143" t="s">
        <v>140</v>
      </c>
      <c r="F143" s="241">
        <v>920.8818825815049</v>
      </c>
      <c r="G143" s="241">
        <v>871.19904545134762</v>
      </c>
      <c r="H143" s="241">
        <v>935.81005899619993</v>
      </c>
      <c r="I143" s="241">
        <v>1091.7242494973539</v>
      </c>
      <c r="J143" s="241">
        <v>992.58163666196765</v>
      </c>
      <c r="K143" s="241">
        <v>1248.1800744147351</v>
      </c>
      <c r="L143" s="241">
        <v>1729.5648355711678</v>
      </c>
      <c r="M143" s="241">
        <v>1670.0141855934194</v>
      </c>
      <c r="N143" s="241">
        <v>989.53575830945329</v>
      </c>
      <c r="O143" s="241">
        <v>1419.4085016866763</v>
      </c>
      <c r="P143" s="241">
        <v>1575.6631016615879</v>
      </c>
      <c r="Q143" s="241">
        <v>0</v>
      </c>
      <c r="R143" s="241"/>
      <c r="S143" s="241"/>
      <c r="T143" s="241"/>
      <c r="U143" s="241"/>
    </row>
    <row r="144" spans="1:21">
      <c r="A144" t="s">
        <v>56</v>
      </c>
      <c r="B144" t="s">
        <v>65</v>
      </c>
      <c r="C144" t="s">
        <v>97</v>
      </c>
      <c r="D144" t="s">
        <v>139</v>
      </c>
      <c r="E144" t="s">
        <v>138</v>
      </c>
      <c r="F144" s="241">
        <v>694.17413014511737</v>
      </c>
      <c r="G144" s="241">
        <v>692.28393510047442</v>
      </c>
      <c r="H144" s="241">
        <v>915.32695036834059</v>
      </c>
      <c r="I144" s="241">
        <v>666.68220704445321</v>
      </c>
      <c r="J144" s="241">
        <v>589.75733700086255</v>
      </c>
      <c r="K144" s="241">
        <v>1155.2716846546539</v>
      </c>
      <c r="L144" s="241">
        <v>1131.9611179747778</v>
      </c>
      <c r="M144" s="241">
        <v>961.36137801817495</v>
      </c>
      <c r="N144" s="241">
        <v>1015.9526401000541</v>
      </c>
      <c r="O144" s="241">
        <v>967.3756696034668</v>
      </c>
      <c r="P144" s="241">
        <v>1212.5737111576691</v>
      </c>
      <c r="Q144" s="241">
        <v>0</v>
      </c>
      <c r="R144" s="241"/>
      <c r="S144" s="241"/>
      <c r="T144" s="241"/>
      <c r="U144" s="241"/>
    </row>
    <row r="145" spans="1:21">
      <c r="A145" t="s">
        <v>44</v>
      </c>
      <c r="B145" t="s">
        <v>116</v>
      </c>
      <c r="C145" t="s">
        <v>115</v>
      </c>
      <c r="D145" t="s">
        <v>137</v>
      </c>
      <c r="E145" t="s">
        <v>136</v>
      </c>
      <c r="F145" s="241">
        <v>150.0402862359613</v>
      </c>
      <c r="G145" s="241">
        <v>401.50445311187406</v>
      </c>
      <c r="H145" s="241">
        <v>288.34557801771336</v>
      </c>
      <c r="I145" s="241">
        <v>258.73979485032447</v>
      </c>
      <c r="J145" s="241">
        <v>451.3292861628637</v>
      </c>
      <c r="K145" s="241">
        <v>421.1848440443793</v>
      </c>
      <c r="L145" s="241">
        <v>580.28051078082478</v>
      </c>
      <c r="M145" s="241">
        <v>690.95072150263366</v>
      </c>
      <c r="N145" s="241">
        <v>687.62484558685685</v>
      </c>
      <c r="O145" s="241">
        <v>851.42423443886491</v>
      </c>
      <c r="P145" s="241">
        <v>827.31163404948302</v>
      </c>
      <c r="Q145" s="241">
        <v>0</v>
      </c>
      <c r="R145" s="241"/>
      <c r="S145" s="241"/>
      <c r="T145" s="241"/>
      <c r="U145" s="241"/>
    </row>
    <row r="146" spans="1:21">
      <c r="A146" t="s">
        <v>56</v>
      </c>
      <c r="B146" t="s">
        <v>55</v>
      </c>
      <c r="C146" t="s">
        <v>135</v>
      </c>
      <c r="D146" t="s">
        <v>134</v>
      </c>
      <c r="E146" t="s">
        <v>133</v>
      </c>
      <c r="F146" s="241">
        <v>1344.1380108133535</v>
      </c>
      <c r="G146" s="241">
        <v>1144.6819486259426</v>
      </c>
      <c r="H146" s="241">
        <v>1291.5681959732608</v>
      </c>
      <c r="I146" s="241">
        <v>1185.5316336646247</v>
      </c>
      <c r="J146" s="241">
        <v>1392.9488320073206</v>
      </c>
      <c r="K146" s="241">
        <v>1646.6281995882157</v>
      </c>
      <c r="L146" s="241">
        <v>1483.439668539183</v>
      </c>
      <c r="M146" s="241">
        <v>1519.0528228755156</v>
      </c>
      <c r="N146" s="241">
        <v>1384.9739378072654</v>
      </c>
      <c r="O146" s="241">
        <v>1231.5958192822218</v>
      </c>
      <c r="P146" s="241">
        <v>1099.5484324725815</v>
      </c>
      <c r="Q146" s="241">
        <v>0</v>
      </c>
      <c r="R146" s="241"/>
      <c r="S146" s="241"/>
      <c r="T146" s="241"/>
      <c r="U146" s="241"/>
    </row>
    <row r="147" spans="1:21">
      <c r="A147" t="s">
        <v>49</v>
      </c>
      <c r="B147" t="s">
        <v>101</v>
      </c>
      <c r="C147" t="s">
        <v>100</v>
      </c>
      <c r="D147" t="s">
        <v>132</v>
      </c>
      <c r="E147" t="s">
        <v>131</v>
      </c>
      <c r="F147" s="241">
        <v>519.23021983606463</v>
      </c>
      <c r="G147" s="241">
        <v>186.83597868578059</v>
      </c>
      <c r="H147" s="241">
        <v>304.15159320941029</v>
      </c>
      <c r="I147" s="241">
        <v>531.08112944207846</v>
      </c>
      <c r="J147" s="241">
        <v>605.51837669541567</v>
      </c>
      <c r="K147" s="241">
        <v>531.79687220412984</v>
      </c>
      <c r="L147" s="241">
        <v>871.77468417850616</v>
      </c>
      <c r="M147" s="241">
        <v>852.23192665304418</v>
      </c>
      <c r="N147" s="241">
        <v>489.53455987511819</v>
      </c>
      <c r="O147" s="241">
        <v>432.52907983143626</v>
      </c>
      <c r="P147" s="241">
        <v>618.50945847394848</v>
      </c>
      <c r="Q147" s="241">
        <v>0</v>
      </c>
      <c r="R147" s="241"/>
      <c r="S147" s="241"/>
      <c r="T147" s="241"/>
      <c r="U147" s="241"/>
    </row>
    <row r="148" spans="1:21">
      <c r="A148" t="s">
        <v>73</v>
      </c>
      <c r="B148" t="s">
        <v>72</v>
      </c>
      <c r="C148" t="s">
        <v>71</v>
      </c>
      <c r="D148" t="s">
        <v>130</v>
      </c>
      <c r="E148" t="s">
        <v>129</v>
      </c>
      <c r="F148" s="241">
        <v>307.27058214165203</v>
      </c>
      <c r="G148" s="241">
        <v>193.46666282992902</v>
      </c>
      <c r="H148" s="241">
        <v>327.08089402184078</v>
      </c>
      <c r="I148" s="241">
        <v>465.87912886416007</v>
      </c>
      <c r="J148" s="241">
        <v>411.9002636659954</v>
      </c>
      <c r="K148" s="241">
        <v>328.85585566881889</v>
      </c>
      <c r="L148" s="241">
        <v>314.73830630929888</v>
      </c>
      <c r="M148" s="241">
        <v>299.48258887491062</v>
      </c>
      <c r="N148" s="241">
        <v>501.72526485455694</v>
      </c>
      <c r="O148" s="241">
        <v>408.16249152255898</v>
      </c>
      <c r="P148" s="241">
        <v>280.68831999599399</v>
      </c>
      <c r="Q148" s="241">
        <v>0</v>
      </c>
      <c r="R148" s="241"/>
      <c r="S148" s="241"/>
      <c r="T148" s="241"/>
      <c r="U148" s="241"/>
    </row>
    <row r="149" spans="1:21">
      <c r="A149" t="s">
        <v>44</v>
      </c>
      <c r="B149" t="s">
        <v>60</v>
      </c>
      <c r="C149" t="s">
        <v>59</v>
      </c>
      <c r="D149" t="s">
        <v>128</v>
      </c>
      <c r="E149" t="s">
        <v>127</v>
      </c>
      <c r="F149" s="241">
        <v>615.15913343480918</v>
      </c>
      <c r="G149" s="241">
        <v>460.47833163254546</v>
      </c>
      <c r="H149" s="241">
        <v>465.46803491648944</v>
      </c>
      <c r="I149" s="241">
        <v>596.69685668620139</v>
      </c>
      <c r="J149" s="241">
        <v>265.67217190552299</v>
      </c>
      <c r="K149" s="241">
        <v>377.9080092345942</v>
      </c>
      <c r="L149" s="241">
        <v>201.0300124311845</v>
      </c>
      <c r="M149" s="241">
        <v>424.28778001352117</v>
      </c>
      <c r="N149" s="241">
        <v>363.57438719960629</v>
      </c>
      <c r="O149" s="241">
        <v>437.70120400729297</v>
      </c>
      <c r="P149" s="241">
        <v>369.22214467066817</v>
      </c>
      <c r="Q149" s="241">
        <v>0</v>
      </c>
      <c r="R149" s="241"/>
      <c r="S149" s="241"/>
      <c r="T149" s="241"/>
      <c r="U149" s="241"/>
    </row>
    <row r="150" spans="1:21">
      <c r="A150" t="s">
        <v>49</v>
      </c>
      <c r="B150" t="s">
        <v>48</v>
      </c>
      <c r="C150" t="s">
        <v>104</v>
      </c>
      <c r="D150" t="s">
        <v>126</v>
      </c>
      <c r="E150" t="s">
        <v>125</v>
      </c>
      <c r="F150" s="241">
        <v>761.23177437218737</v>
      </c>
      <c r="G150" s="241">
        <v>767.51208256443681</v>
      </c>
      <c r="H150" s="241">
        <v>781.09507470116228</v>
      </c>
      <c r="I150" s="241">
        <v>808.47428174235415</v>
      </c>
      <c r="J150" s="241">
        <v>809.19833178869328</v>
      </c>
      <c r="K150" s="241">
        <v>1079.1241890639481</v>
      </c>
      <c r="L150" s="241">
        <v>1152.6876737720111</v>
      </c>
      <c r="M150" s="241">
        <v>1081.4974723496823</v>
      </c>
      <c r="N150" s="241">
        <v>989.16923122323658</v>
      </c>
      <c r="O150" s="241">
        <v>1223.8187830062536</v>
      </c>
      <c r="P150" s="241">
        <v>1520.7429387415373</v>
      </c>
      <c r="Q150" s="241">
        <v>0</v>
      </c>
      <c r="R150" s="241"/>
      <c r="S150" s="241"/>
      <c r="T150" s="241"/>
      <c r="U150" s="241"/>
    </row>
    <row r="151" spans="1:21">
      <c r="A151" t="s">
        <v>44</v>
      </c>
      <c r="B151" t="s">
        <v>60</v>
      </c>
      <c r="C151" t="s">
        <v>68</v>
      </c>
      <c r="D151" t="s">
        <v>124</v>
      </c>
      <c r="E151" t="s">
        <v>123</v>
      </c>
      <c r="F151" s="241">
        <v>487.4592253414944</v>
      </c>
      <c r="G151" s="241">
        <v>461.56853388562752</v>
      </c>
      <c r="H151" s="241">
        <v>441.4809284457308</v>
      </c>
      <c r="I151" s="241">
        <v>505.21642619311871</v>
      </c>
      <c r="J151" s="241">
        <v>441.28745837957825</v>
      </c>
      <c r="K151" s="241">
        <v>605.99334073251941</v>
      </c>
      <c r="L151" s="241">
        <v>706.77025527192006</v>
      </c>
      <c r="M151" s="241">
        <v>748.16735808694557</v>
      </c>
      <c r="N151" s="241">
        <v>686.70443682566577</v>
      </c>
      <c r="O151" s="241">
        <v>616.84010906104561</v>
      </c>
      <c r="P151" s="241">
        <v>994.4612224217143</v>
      </c>
      <c r="Q151" s="241">
        <v>0</v>
      </c>
      <c r="R151" s="241"/>
      <c r="S151" s="241"/>
      <c r="T151" s="241"/>
      <c r="U151" s="241"/>
    </row>
    <row r="152" spans="1:21">
      <c r="A152" t="s">
        <v>44</v>
      </c>
      <c r="B152" t="s">
        <v>116</v>
      </c>
      <c r="C152" t="s">
        <v>115</v>
      </c>
      <c r="D152" t="s">
        <v>122</v>
      </c>
      <c r="E152" t="s">
        <v>121</v>
      </c>
      <c r="F152" s="241">
        <v>235.56211041682789</v>
      </c>
      <c r="G152" s="241">
        <v>294.45263802103489</v>
      </c>
      <c r="H152" s="241">
        <v>286.51234216428787</v>
      </c>
      <c r="I152" s="241">
        <v>389.70030661699252</v>
      </c>
      <c r="J152" s="241">
        <v>369.25917378259868</v>
      </c>
      <c r="K152" s="241">
        <v>373.87491345488115</v>
      </c>
      <c r="L152" s="241">
        <v>474.76179486334115</v>
      </c>
      <c r="M152" s="241">
        <v>584.59584074445354</v>
      </c>
      <c r="N152" s="241">
        <v>204.02002495779587</v>
      </c>
      <c r="O152" s="241">
        <v>251.7554795152289</v>
      </c>
      <c r="P152" s="241">
        <v>295.56747205424273</v>
      </c>
      <c r="Q152" s="241">
        <v>0</v>
      </c>
      <c r="R152" s="241"/>
      <c r="S152" s="241"/>
      <c r="T152" s="241"/>
      <c r="U152" s="241"/>
    </row>
    <row r="153" spans="1:21">
      <c r="A153" t="s">
        <v>49</v>
      </c>
      <c r="B153" t="s">
        <v>48</v>
      </c>
      <c r="C153" t="s">
        <v>104</v>
      </c>
      <c r="D153" t="s">
        <v>120</v>
      </c>
      <c r="E153" t="s">
        <v>119</v>
      </c>
      <c r="F153" s="241">
        <v>916.80846262582497</v>
      </c>
      <c r="G153" s="241">
        <v>1038.5041760139713</v>
      </c>
      <c r="H153" s="241">
        <v>707.67591314787603</v>
      </c>
      <c r="I153" s="241">
        <v>708.81667562930522</v>
      </c>
      <c r="J153" s="241">
        <v>920.84709738547031</v>
      </c>
      <c r="K153" s="241">
        <v>1154.9000025607538</v>
      </c>
      <c r="L153" s="241">
        <v>965.40421500089633</v>
      </c>
      <c r="M153" s="241">
        <v>761.62590269649581</v>
      </c>
      <c r="N153" s="241">
        <v>842.52003665023187</v>
      </c>
      <c r="O153" s="241">
        <v>1746.6010180073949</v>
      </c>
      <c r="P153" s="241">
        <v>1310.5867236781382</v>
      </c>
      <c r="Q153" s="241">
        <v>0</v>
      </c>
      <c r="R153" s="241"/>
      <c r="S153" s="241"/>
      <c r="T153" s="241"/>
      <c r="U153" s="241"/>
    </row>
    <row r="154" spans="1:21">
      <c r="A154" t="s">
        <v>49</v>
      </c>
      <c r="B154" t="s">
        <v>101</v>
      </c>
      <c r="C154" t="s">
        <v>100</v>
      </c>
      <c r="D154" t="s">
        <v>118</v>
      </c>
      <c r="E154" t="s">
        <v>117</v>
      </c>
      <c r="F154" s="241">
        <v>840.46116867758485</v>
      </c>
      <c r="G154" s="241">
        <v>847.13692948785501</v>
      </c>
      <c r="H154" s="241">
        <v>973.12051811243805</v>
      </c>
      <c r="I154" s="241">
        <v>799.41414898327594</v>
      </c>
      <c r="J154" s="241">
        <v>873.6673592424811</v>
      </c>
      <c r="K154" s="241">
        <v>1070.0296331618924</v>
      </c>
      <c r="L154" s="241">
        <v>1098.8112674137401</v>
      </c>
      <c r="M154" s="241">
        <v>1066.7334120579212</v>
      </c>
      <c r="N154" s="241">
        <v>892.43830146652385</v>
      </c>
      <c r="O154" s="241">
        <v>989.47554053486726</v>
      </c>
      <c r="P154" s="241">
        <v>1322.1746459120445</v>
      </c>
      <c r="Q154" s="241">
        <v>0</v>
      </c>
      <c r="R154" s="241"/>
      <c r="S154" s="241"/>
      <c r="T154" s="241"/>
      <c r="U154" s="241"/>
    </row>
    <row r="155" spans="1:21">
      <c r="A155" t="s">
        <v>44</v>
      </c>
      <c r="B155" t="s">
        <v>116</v>
      </c>
      <c r="C155" t="s">
        <v>115</v>
      </c>
      <c r="D155" t="s">
        <v>114</v>
      </c>
      <c r="E155" t="s">
        <v>113</v>
      </c>
      <c r="F155" s="241">
        <v>974.50532701630345</v>
      </c>
      <c r="G155" s="241">
        <v>1310.3390273748903</v>
      </c>
      <c r="H155" s="241">
        <v>811.33444433871273</v>
      </c>
      <c r="I155" s="241">
        <v>341.24629080118694</v>
      </c>
      <c r="J155" s="241">
        <v>426.22066360938766</v>
      </c>
      <c r="K155" s="241">
        <v>310.67350058447977</v>
      </c>
      <c r="L155" s="241">
        <v>320.11509756316877</v>
      </c>
      <c r="M155" s="241">
        <v>343.71432893953192</v>
      </c>
      <c r="N155" s="241">
        <v>357.22865379953976</v>
      </c>
      <c r="O155" s="241">
        <v>309.02756179884523</v>
      </c>
      <c r="P155" s="241">
        <v>242.35689248947338</v>
      </c>
      <c r="Q155" s="241">
        <v>0</v>
      </c>
      <c r="R155" s="241"/>
      <c r="S155" s="241"/>
      <c r="T155" s="241"/>
      <c r="U155" s="241"/>
    </row>
    <row r="156" spans="1:21">
      <c r="A156" t="s">
        <v>56</v>
      </c>
      <c r="B156" t="s">
        <v>55</v>
      </c>
      <c r="C156" t="s">
        <v>76</v>
      </c>
      <c r="D156" t="s">
        <v>112</v>
      </c>
      <c r="E156" t="s">
        <v>111</v>
      </c>
      <c r="F156" s="241">
        <v>792.9486768374187</v>
      </c>
      <c r="G156" s="241">
        <v>735.95236589197998</v>
      </c>
      <c r="H156" s="241">
        <v>806.83666683387059</v>
      </c>
      <c r="I156" s="241">
        <v>736.54140977422878</v>
      </c>
      <c r="J156" s="241">
        <v>683.04895937882588</v>
      </c>
      <c r="K156" s="241">
        <v>636.83589398568381</v>
      </c>
      <c r="L156" s="241">
        <v>674.33575611854371</v>
      </c>
      <c r="M156" s="241">
        <v>541.95519456508612</v>
      </c>
      <c r="N156" s="241">
        <v>649.23082932464013</v>
      </c>
      <c r="O156" s="241">
        <v>642.56027507353622</v>
      </c>
      <c r="P156" s="241">
        <v>734.30773436330776</v>
      </c>
      <c r="Q156" s="241">
        <v>0</v>
      </c>
      <c r="R156" s="241"/>
      <c r="S156" s="241"/>
      <c r="T156" s="241"/>
      <c r="U156" s="241"/>
    </row>
    <row r="157" spans="1:21">
      <c r="A157" t="s">
        <v>73</v>
      </c>
      <c r="B157" t="s">
        <v>72</v>
      </c>
      <c r="C157" t="s">
        <v>71</v>
      </c>
      <c r="D157" t="s">
        <v>110</v>
      </c>
      <c r="E157" t="s">
        <v>109</v>
      </c>
      <c r="F157" s="241">
        <v>510.97416035359385</v>
      </c>
      <c r="G157" s="241">
        <v>592.83565374357534</v>
      </c>
      <c r="H157" s="241">
        <v>641.02830711025786</v>
      </c>
      <c r="I157" s="241">
        <v>704.09632247088075</v>
      </c>
      <c r="J157" s="241">
        <v>693.62648867949224</v>
      </c>
      <c r="K157" s="241">
        <v>758.40858526370891</v>
      </c>
      <c r="L157" s="241">
        <v>1066.6143174977096</v>
      </c>
      <c r="M157" s="241">
        <v>807.22740694887227</v>
      </c>
      <c r="N157" s="241">
        <v>707.45049460670703</v>
      </c>
      <c r="O157" s="241">
        <v>714.53143677292519</v>
      </c>
      <c r="P157" s="241">
        <v>656.59645541295833</v>
      </c>
      <c r="Q157" s="241">
        <v>0</v>
      </c>
      <c r="R157" s="241"/>
      <c r="S157" s="241"/>
      <c r="T157" s="241"/>
      <c r="U157" s="241"/>
    </row>
    <row r="158" spans="1:21">
      <c r="A158" t="s">
        <v>56</v>
      </c>
      <c r="B158" t="s">
        <v>65</v>
      </c>
      <c r="C158" t="s">
        <v>54</v>
      </c>
      <c r="D158" t="s">
        <v>108</v>
      </c>
      <c r="E158" t="s">
        <v>107</v>
      </c>
      <c r="F158" s="241">
        <v>842.26362906820248</v>
      </c>
      <c r="G158" s="241">
        <v>865.0761863772484</v>
      </c>
      <c r="H158" s="241">
        <v>908.29997917333594</v>
      </c>
      <c r="I158" s="241">
        <v>880.40910314303653</v>
      </c>
      <c r="J158" s="241">
        <v>787.10487753820382</v>
      </c>
      <c r="K158" s="241">
        <v>1083.7644666407489</v>
      </c>
      <c r="L158" s="241">
        <v>1437.2439367205957</v>
      </c>
      <c r="M158" s="241">
        <v>1203.3303828414057</v>
      </c>
      <c r="N158" s="241">
        <v>1068.0655076898902</v>
      </c>
      <c r="O158" s="241">
        <v>1295.849215196122</v>
      </c>
      <c r="P158" s="241">
        <v>1252.5176101692296</v>
      </c>
      <c r="Q158" s="241">
        <v>0</v>
      </c>
      <c r="R158" s="241"/>
      <c r="S158" s="241"/>
      <c r="T158" s="241"/>
      <c r="U158" s="241"/>
    </row>
    <row r="159" spans="1:21">
      <c r="A159" t="s">
        <v>44</v>
      </c>
      <c r="B159" t="s">
        <v>60</v>
      </c>
      <c r="C159" t="s">
        <v>68</v>
      </c>
      <c r="D159" t="s">
        <v>106</v>
      </c>
      <c r="E159" t="s">
        <v>105</v>
      </c>
      <c r="F159" s="241">
        <v>425.7825972480066</v>
      </c>
      <c r="G159" s="241">
        <v>479.07783391034212</v>
      </c>
      <c r="H159" s="241">
        <v>302.39253845368631</v>
      </c>
      <c r="I159" s="241">
        <v>221.49875007267022</v>
      </c>
      <c r="J159" s="241">
        <v>274.4026510086623</v>
      </c>
      <c r="K159" s="241">
        <v>335.44561362711471</v>
      </c>
      <c r="L159" s="241">
        <v>504.04046276379279</v>
      </c>
      <c r="M159" s="241">
        <v>1637.8187684207387</v>
      </c>
      <c r="N159" s="241">
        <v>1823.2970211185088</v>
      </c>
      <c r="O159" s="241">
        <v>2035.1086059894187</v>
      </c>
      <c r="P159" s="241">
        <v>1810.7028187748331</v>
      </c>
      <c r="Q159" s="241">
        <v>0</v>
      </c>
      <c r="R159" s="241"/>
      <c r="S159" s="241"/>
      <c r="T159" s="241"/>
      <c r="U159" s="241"/>
    </row>
    <row r="160" spans="1:21">
      <c r="A160" t="s">
        <v>49</v>
      </c>
      <c r="B160" t="s">
        <v>48</v>
      </c>
      <c r="C160" t="s">
        <v>104</v>
      </c>
      <c r="D160" t="s">
        <v>103</v>
      </c>
      <c r="E160" t="s">
        <v>102</v>
      </c>
      <c r="F160" s="241">
        <v>311.41136421204965</v>
      </c>
      <c r="G160" s="241">
        <v>348.50254406857169</v>
      </c>
      <c r="H160" s="241">
        <v>497.63999640833742</v>
      </c>
      <c r="I160" s="241">
        <v>635.5899716322931</v>
      </c>
      <c r="J160" s="241">
        <v>731.42681898336275</v>
      </c>
      <c r="K160" s="241">
        <v>1314.1148508778654</v>
      </c>
      <c r="L160" s="241">
        <v>947.63474660737552</v>
      </c>
      <c r="M160" s="241">
        <v>520.35206975193432</v>
      </c>
      <c r="N160" s="241">
        <v>437.82927454898442</v>
      </c>
      <c r="O160" s="241">
        <v>632.67476322261621</v>
      </c>
      <c r="P160" s="241">
        <v>886.35594847612902</v>
      </c>
      <c r="Q160" s="241">
        <v>0</v>
      </c>
      <c r="R160" s="241"/>
      <c r="S160" s="241"/>
      <c r="T160" s="241"/>
      <c r="U160" s="241"/>
    </row>
    <row r="161" spans="1:21">
      <c r="A161" t="s">
        <v>49</v>
      </c>
      <c r="B161" t="s">
        <v>101</v>
      </c>
      <c r="C161" t="s">
        <v>100</v>
      </c>
      <c r="D161" t="s">
        <v>99</v>
      </c>
      <c r="E161" t="s">
        <v>98</v>
      </c>
      <c r="F161" s="241">
        <v>570.58375042265538</v>
      </c>
      <c r="G161" s="241">
        <v>602.64825512940399</v>
      </c>
      <c r="H161" s="241">
        <v>730.08410716904609</v>
      </c>
      <c r="I161" s="241">
        <v>583.72234625532781</v>
      </c>
      <c r="J161" s="241">
        <v>582.91049320073068</v>
      </c>
      <c r="K161" s="241">
        <v>577.22752181855083</v>
      </c>
      <c r="L161" s="241">
        <v>796.42784655977266</v>
      </c>
      <c r="M161" s="241">
        <v>524.24930881231671</v>
      </c>
      <c r="N161" s="241">
        <v>305.20812294910604</v>
      </c>
      <c r="O161" s="241">
        <v>313.26110772348875</v>
      </c>
      <c r="P161" s="241">
        <v>513.78042860561914</v>
      </c>
      <c r="Q161" s="241">
        <v>0</v>
      </c>
      <c r="R161" s="241"/>
      <c r="S161" s="241"/>
      <c r="T161" s="241"/>
      <c r="U161" s="241"/>
    </row>
    <row r="162" spans="1:21">
      <c r="A162" t="s">
        <v>56</v>
      </c>
      <c r="B162" t="s">
        <v>65</v>
      </c>
      <c r="C162" t="s">
        <v>97</v>
      </c>
      <c r="D162" t="s">
        <v>96</v>
      </c>
      <c r="E162" t="s">
        <v>95</v>
      </c>
      <c r="F162" s="241">
        <v>238.32047876285091</v>
      </c>
      <c r="G162" s="241">
        <v>359.81719342626508</v>
      </c>
      <c r="H162" s="241">
        <v>241.12424910123741</v>
      </c>
      <c r="I162" s="241">
        <v>348.42236945744332</v>
      </c>
      <c r="J162" s="241">
        <v>517.07362275865262</v>
      </c>
      <c r="K162" s="241">
        <v>605.10587036093227</v>
      </c>
      <c r="L162" s="241">
        <v>541.16665894453968</v>
      </c>
      <c r="M162" s="241">
        <v>597.76047231863026</v>
      </c>
      <c r="N162" s="241">
        <v>523.61963854267606</v>
      </c>
      <c r="O162" s="241">
        <v>460.59992983311508</v>
      </c>
      <c r="P162" s="241">
        <v>710.82524382696022</v>
      </c>
      <c r="Q162" s="241">
        <v>0</v>
      </c>
      <c r="R162" s="241"/>
      <c r="S162" s="241"/>
      <c r="T162" s="241"/>
      <c r="U162" s="241"/>
    </row>
    <row r="163" spans="1:21">
      <c r="A163" t="s">
        <v>73</v>
      </c>
      <c r="B163" t="s">
        <v>72</v>
      </c>
      <c r="C163" t="s">
        <v>71</v>
      </c>
      <c r="D163" t="s">
        <v>94</v>
      </c>
      <c r="E163" t="s">
        <v>93</v>
      </c>
      <c r="F163" s="241">
        <v>843.55079089054323</v>
      </c>
      <c r="G163" s="241">
        <v>638.11913034183397</v>
      </c>
      <c r="H163" s="241">
        <v>368.63833775137914</v>
      </c>
      <c r="I163" s="241">
        <v>119.80650119806501</v>
      </c>
      <c r="J163" s="241">
        <v>460.68990460689906</v>
      </c>
      <c r="K163" s="241">
        <v>505.89990505899902</v>
      </c>
      <c r="L163" s="241">
        <v>549.753605497536</v>
      </c>
      <c r="M163" s="241">
        <v>593.09872226855782</v>
      </c>
      <c r="N163" s="241">
        <v>769.53541310359788</v>
      </c>
      <c r="O163" s="241">
        <v>807.08476012746542</v>
      </c>
      <c r="P163" s="241">
        <v>707.55637042564786</v>
      </c>
      <c r="Q163" s="241">
        <v>0</v>
      </c>
      <c r="R163" s="241"/>
      <c r="S163" s="241"/>
      <c r="T163" s="241"/>
      <c r="U163" s="241"/>
    </row>
    <row r="164" spans="1:21">
      <c r="A164" t="s">
        <v>44</v>
      </c>
      <c r="B164" t="s">
        <v>60</v>
      </c>
      <c r="C164" t="s">
        <v>68</v>
      </c>
      <c r="D164" t="s">
        <v>92</v>
      </c>
      <c r="E164" t="s">
        <v>91</v>
      </c>
      <c r="F164" s="241">
        <v>472.68609117731825</v>
      </c>
      <c r="G164" s="241">
        <v>517.8651679923546</v>
      </c>
      <c r="H164" s="241">
        <v>694.62830603118448</v>
      </c>
      <c r="I164" s="241">
        <v>1141.6904402304638</v>
      </c>
      <c r="J164" s="241">
        <v>1335.7945964087935</v>
      </c>
      <c r="K164" s="241">
        <v>1570.7333445208928</v>
      </c>
      <c r="L164" s="241">
        <v>1775.4656821614365</v>
      </c>
      <c r="M164" s="241">
        <v>1912.9112980408379</v>
      </c>
      <c r="N164" s="241">
        <v>2262.7932653312714</v>
      </c>
      <c r="O164" s="241">
        <v>1356.5599082664169</v>
      </c>
      <c r="P164" s="241">
        <v>2099.8498292087725</v>
      </c>
      <c r="Q164" s="241">
        <v>0</v>
      </c>
      <c r="R164" s="241"/>
      <c r="S164" s="241"/>
      <c r="T164" s="241"/>
      <c r="U164" s="241"/>
    </row>
    <row r="165" spans="1:21">
      <c r="A165" t="s">
        <v>44</v>
      </c>
      <c r="B165" t="s">
        <v>43</v>
      </c>
      <c r="C165" t="s">
        <v>42</v>
      </c>
      <c r="D165" t="s">
        <v>90</v>
      </c>
      <c r="E165" t="s">
        <v>89</v>
      </c>
      <c r="F165" s="241">
        <v>1172.4561757937026</v>
      </c>
      <c r="G165" s="241">
        <v>1310.6631906220368</v>
      </c>
      <c r="H165" s="241">
        <v>1251.9252093199948</v>
      </c>
      <c r="I165" s="241">
        <v>1023.8517416919293</v>
      </c>
      <c r="J165" s="241">
        <v>1327.003374706858</v>
      </c>
      <c r="K165" s="241">
        <v>1449.7893191481248</v>
      </c>
      <c r="L165" s="241">
        <v>1232.8166409273772</v>
      </c>
      <c r="M165" s="241">
        <v>1127.33958584731</v>
      </c>
      <c r="N165" s="241">
        <v>1096.60430935669</v>
      </c>
      <c r="O165" s="241">
        <v>1227.5138203352569</v>
      </c>
      <c r="P165" s="241">
        <v>1230.9288510564368</v>
      </c>
      <c r="Q165" s="241">
        <v>0</v>
      </c>
      <c r="R165" s="241"/>
      <c r="S165" s="241"/>
      <c r="T165" s="241"/>
      <c r="U165" s="241"/>
    </row>
    <row r="166" spans="1:21">
      <c r="A166" t="s">
        <v>49</v>
      </c>
      <c r="B166" t="s">
        <v>48</v>
      </c>
      <c r="C166" t="s">
        <v>47</v>
      </c>
      <c r="D166" t="s">
        <v>88</v>
      </c>
      <c r="E166" t="s">
        <v>87</v>
      </c>
      <c r="F166" s="241">
        <v>466.06639458980925</v>
      </c>
      <c r="G166" s="241">
        <v>346.5498835158005</v>
      </c>
      <c r="H166" s="241">
        <v>467.50635255455637</v>
      </c>
      <c r="I166" s="241">
        <v>322.52677783344069</v>
      </c>
      <c r="J166" s="241">
        <v>524.82167990648634</v>
      </c>
      <c r="K166" s="241">
        <v>517.66502063503424</v>
      </c>
      <c r="L166" s="241">
        <v>425.10556072425396</v>
      </c>
      <c r="M166" s="241">
        <v>661.97415853425719</v>
      </c>
      <c r="N166" s="241">
        <v>711.87170817251774</v>
      </c>
      <c r="O166" s="241">
        <v>759.8683987769399</v>
      </c>
      <c r="P166" s="241">
        <v>872.01908177341136</v>
      </c>
      <c r="Q166" s="241">
        <v>0</v>
      </c>
      <c r="R166" s="241"/>
      <c r="S166" s="241"/>
      <c r="T166" s="241"/>
      <c r="U166" s="241"/>
    </row>
    <row r="167" spans="1:21">
      <c r="A167" t="s">
        <v>73</v>
      </c>
      <c r="B167" t="s">
        <v>72</v>
      </c>
      <c r="C167" t="s">
        <v>71</v>
      </c>
      <c r="D167" t="s">
        <v>86</v>
      </c>
      <c r="E167" t="s">
        <v>85</v>
      </c>
      <c r="F167" s="241">
        <v>324.75030327891244</v>
      </c>
      <c r="G167" s="241">
        <v>636.13435931921106</v>
      </c>
      <c r="H167" s="241">
        <v>660.39162282632503</v>
      </c>
      <c r="I167" s="241">
        <v>341.14615290219655</v>
      </c>
      <c r="J167" s="241">
        <v>456.98858755675542</v>
      </c>
      <c r="K167" s="241">
        <v>605.71849306663398</v>
      </c>
      <c r="L167" s="241">
        <v>848.69309117683156</v>
      </c>
      <c r="M167" s="241">
        <v>691.32844382059204</v>
      </c>
      <c r="N167" s="241">
        <v>836.46387639314446</v>
      </c>
      <c r="O167" s="241">
        <v>783.73133589178383</v>
      </c>
      <c r="P167" s="241">
        <v>1097.2238702484974</v>
      </c>
      <c r="Q167" s="241">
        <v>0</v>
      </c>
      <c r="R167" s="241"/>
      <c r="S167" s="241"/>
      <c r="T167" s="241"/>
      <c r="U167" s="241"/>
    </row>
    <row r="168" spans="1:21">
      <c r="A168" t="s">
        <v>73</v>
      </c>
      <c r="B168" t="s">
        <v>72</v>
      </c>
      <c r="C168" t="s">
        <v>71</v>
      </c>
      <c r="D168" t="s">
        <v>84</v>
      </c>
      <c r="E168" t="s">
        <v>83</v>
      </c>
      <c r="F168" s="241">
        <v>156.09956336818104</v>
      </c>
      <c r="G168" s="241">
        <v>211.42599089108063</v>
      </c>
      <c r="H168" s="241">
        <v>285.72147927897441</v>
      </c>
      <c r="I168" s="241">
        <v>277.29361432419586</v>
      </c>
      <c r="J168" s="241">
        <v>354.14355886547298</v>
      </c>
      <c r="K168" s="241">
        <v>408.41388052606561</v>
      </c>
      <c r="L168" s="241">
        <v>349.78608778323559</v>
      </c>
      <c r="M168" s="241">
        <v>488.8231368754445</v>
      </c>
      <c r="N168" s="241">
        <v>425.72405466522781</v>
      </c>
      <c r="O168" s="241">
        <v>367.68847905212715</v>
      </c>
      <c r="P168" s="241">
        <v>292.90438161779622</v>
      </c>
      <c r="Q168" s="241">
        <v>0</v>
      </c>
      <c r="R168" s="241"/>
      <c r="S168" s="241"/>
      <c r="T168" s="241"/>
      <c r="U168" s="241"/>
    </row>
    <row r="169" spans="1:21">
      <c r="A169" t="s">
        <v>44</v>
      </c>
      <c r="B169" t="s">
        <v>60</v>
      </c>
      <c r="C169" t="s">
        <v>59</v>
      </c>
      <c r="D169" t="s">
        <v>82</v>
      </c>
      <c r="E169" t="s">
        <v>81</v>
      </c>
      <c r="F169" s="241">
        <v>488.29831650726805</v>
      </c>
      <c r="G169" s="241">
        <v>635.72086556742408</v>
      </c>
      <c r="H169" s="241">
        <v>727.16016814903992</v>
      </c>
      <c r="I169" s="241">
        <v>1028.5220397579947</v>
      </c>
      <c r="J169" s="241">
        <v>1042.1039634522779</v>
      </c>
      <c r="K169" s="241">
        <v>1250.1543400419805</v>
      </c>
      <c r="L169" s="241">
        <v>879.12087912087907</v>
      </c>
      <c r="M169" s="241">
        <v>980.7687632437412</v>
      </c>
      <c r="N169" s="241">
        <v>835.24322356044297</v>
      </c>
      <c r="O169" s="241">
        <v>890.27388982723653</v>
      </c>
      <c r="P169" s="241">
        <v>966.09391890592963</v>
      </c>
      <c r="Q169" s="241">
        <v>0</v>
      </c>
      <c r="R169" s="241"/>
      <c r="S169" s="241"/>
      <c r="T169" s="241"/>
      <c r="U169" s="241"/>
    </row>
    <row r="170" spans="1:21">
      <c r="A170" t="s">
        <v>49</v>
      </c>
      <c r="B170" t="s">
        <v>48</v>
      </c>
      <c r="C170" t="s">
        <v>47</v>
      </c>
      <c r="D170" t="s">
        <v>80</v>
      </c>
      <c r="E170" t="s">
        <v>79</v>
      </c>
      <c r="F170" s="241">
        <v>862.77312350094178</v>
      </c>
      <c r="G170" s="241">
        <v>917.12463313387559</v>
      </c>
      <c r="H170" s="241">
        <v>852.49657756194165</v>
      </c>
      <c r="I170" s="241">
        <v>820.79530193704045</v>
      </c>
      <c r="J170" s="241">
        <v>1065.0308424191383</v>
      </c>
      <c r="K170" s="241">
        <v>1426.7179568888989</v>
      </c>
      <c r="L170" s="241">
        <v>1704.8687774565817</v>
      </c>
      <c r="M170" s="241">
        <v>1694.5132887161742</v>
      </c>
      <c r="N170" s="241">
        <v>1510.6213672376546</v>
      </c>
      <c r="O170" s="241">
        <v>1528.4464737367994</v>
      </c>
      <c r="P170" s="241">
        <v>1455.792242183323</v>
      </c>
      <c r="Q170" s="241">
        <v>0</v>
      </c>
      <c r="R170" s="241"/>
      <c r="S170" s="241"/>
      <c r="T170" s="241"/>
      <c r="U170" s="241"/>
    </row>
    <row r="171" spans="1:21">
      <c r="A171" t="s">
        <v>56</v>
      </c>
      <c r="B171" t="s">
        <v>55</v>
      </c>
      <c r="C171" t="s">
        <v>54</v>
      </c>
      <c r="D171" t="s">
        <v>78</v>
      </c>
      <c r="E171" t="s">
        <v>77</v>
      </c>
      <c r="F171" s="241">
        <v>1659.8505674812632</v>
      </c>
      <c r="G171" s="241">
        <v>1133.311867827086</v>
      </c>
      <c r="H171" s="241">
        <v>1680.744960324683</v>
      </c>
      <c r="I171" s="241">
        <v>1478.7676935886761</v>
      </c>
      <c r="J171" s="241">
        <v>915.07077435470444</v>
      </c>
      <c r="K171" s="241">
        <v>883.43047460449634</v>
      </c>
      <c r="L171" s="241">
        <v>855.95337218984173</v>
      </c>
      <c r="M171" s="241">
        <v>784.76010725219805</v>
      </c>
      <c r="N171" s="241">
        <v>959.70137196036421</v>
      </c>
      <c r="O171" s="241">
        <v>761.65465719640258</v>
      </c>
      <c r="P171" s="241">
        <v>868.10476638203193</v>
      </c>
      <c r="Q171" s="241">
        <v>0</v>
      </c>
      <c r="R171" s="241"/>
      <c r="S171" s="241"/>
      <c r="T171" s="241"/>
      <c r="U171" s="241"/>
    </row>
    <row r="172" spans="1:21">
      <c r="A172" t="s">
        <v>56</v>
      </c>
      <c r="B172" t="s">
        <v>55</v>
      </c>
      <c r="C172" t="s">
        <v>76</v>
      </c>
      <c r="D172" t="s">
        <v>75</v>
      </c>
      <c r="E172" t="s">
        <v>74</v>
      </c>
      <c r="F172" s="241">
        <v>1215.3841712783997</v>
      </c>
      <c r="G172" s="241">
        <v>1244.6060213179483</v>
      </c>
      <c r="H172" s="241">
        <v>1182.643459715764</v>
      </c>
      <c r="I172" s="241">
        <v>1001.8724462335024</v>
      </c>
      <c r="J172" s="241">
        <v>1000.2046803575083</v>
      </c>
      <c r="K172" s="241">
        <v>1024.7663232585114</v>
      </c>
      <c r="L172" s="241">
        <v>998.53691448151437</v>
      </c>
      <c r="M172" s="241">
        <v>1296.4794993215914</v>
      </c>
      <c r="N172" s="241">
        <v>1366.6164213884433</v>
      </c>
      <c r="O172" s="241">
        <v>1412.5214884064471</v>
      </c>
      <c r="P172" s="241">
        <v>1415.8326735684013</v>
      </c>
      <c r="Q172" s="241">
        <v>0</v>
      </c>
      <c r="R172" s="241"/>
      <c r="S172" s="241"/>
      <c r="T172" s="241"/>
      <c r="U172" s="241"/>
    </row>
    <row r="173" spans="1:21">
      <c r="A173" t="s">
        <v>73</v>
      </c>
      <c r="B173" t="s">
        <v>72</v>
      </c>
      <c r="C173" t="s">
        <v>71</v>
      </c>
      <c r="D173" t="s">
        <v>70</v>
      </c>
      <c r="E173" t="s">
        <v>69</v>
      </c>
      <c r="F173" s="241">
        <v>1019.0463313525746</v>
      </c>
      <c r="G173" s="241">
        <v>509.2579271725516</v>
      </c>
      <c r="H173" s="241">
        <v>532.0684384938221</v>
      </c>
      <c r="I173" s="241">
        <v>854.10176531671868</v>
      </c>
      <c r="J173" s="241">
        <v>704.04984423676012</v>
      </c>
      <c r="K173" s="241">
        <v>783.48909657320871</v>
      </c>
      <c r="L173" s="241">
        <v>525.44132917964691</v>
      </c>
      <c r="M173" s="241">
        <v>348.83046592267897</v>
      </c>
      <c r="N173" s="241">
        <v>396.06792484970839</v>
      </c>
      <c r="O173" s="241">
        <v>541.93304527273335</v>
      </c>
      <c r="P173" s="241">
        <v>737.63108939899826</v>
      </c>
      <c r="Q173" s="241">
        <v>0</v>
      </c>
      <c r="R173" s="241"/>
      <c r="S173" s="241"/>
      <c r="T173" s="241"/>
      <c r="U173" s="241"/>
    </row>
    <row r="174" spans="1:21">
      <c r="A174" t="s">
        <v>44</v>
      </c>
      <c r="B174" t="s">
        <v>60</v>
      </c>
      <c r="C174" t="s">
        <v>68</v>
      </c>
      <c r="D174" t="s">
        <v>67</v>
      </c>
      <c r="E174" t="s">
        <v>66</v>
      </c>
      <c r="F174" s="241">
        <v>541.00329949040827</v>
      </c>
      <c r="G174" s="241">
        <v>548.13218630653375</v>
      </c>
      <c r="H174" s="241">
        <v>397.23741536521197</v>
      </c>
      <c r="I174" s="241">
        <v>464.43663362426446</v>
      </c>
      <c r="J174" s="241">
        <v>570.27763516448795</v>
      </c>
      <c r="K174" s="241">
        <v>572.25228071561151</v>
      </c>
      <c r="L174" s="241">
        <v>550.92610876347703</v>
      </c>
      <c r="M174" s="241">
        <v>624.60368642033814</v>
      </c>
      <c r="N174" s="241">
        <v>598.41567203350291</v>
      </c>
      <c r="O174" s="241">
        <v>318.16483150572918</v>
      </c>
      <c r="P174" s="241">
        <v>418.22649841662189</v>
      </c>
      <c r="Q174" s="241">
        <v>0</v>
      </c>
      <c r="R174" s="241"/>
      <c r="S174" s="241"/>
      <c r="T174" s="241"/>
      <c r="U174" s="241"/>
    </row>
    <row r="175" spans="1:21">
      <c r="A175" t="s">
        <v>56</v>
      </c>
      <c r="B175" t="s">
        <v>65</v>
      </c>
      <c r="C175" t="s">
        <v>54</v>
      </c>
      <c r="D175" t="s">
        <v>64</v>
      </c>
      <c r="E175" t="s">
        <v>63</v>
      </c>
      <c r="F175" s="241">
        <v>1188.7696420615675</v>
      </c>
      <c r="G175" s="241">
        <v>1237.2365047083429</v>
      </c>
      <c r="H175" s="241">
        <v>1367.1916089480483</v>
      </c>
      <c r="I175" s="241">
        <v>1039.0706383427614</v>
      </c>
      <c r="J175" s="241">
        <v>1370.0436462412806</v>
      </c>
      <c r="K175" s="241">
        <v>1484.7633740786162</v>
      </c>
      <c r="L175" s="241">
        <v>1477.3791157350634</v>
      </c>
      <c r="M175" s="241">
        <v>1315.1943665020667</v>
      </c>
      <c r="N175" s="241">
        <v>1056.6698302808463</v>
      </c>
      <c r="O175" s="241">
        <v>1087.6402823357744</v>
      </c>
      <c r="P175" s="241">
        <v>1242.7550040685067</v>
      </c>
      <c r="Q175" s="241">
        <v>0</v>
      </c>
      <c r="R175" s="241"/>
      <c r="S175" s="241"/>
      <c r="T175" s="241"/>
      <c r="U175" s="241"/>
    </row>
    <row r="176" spans="1:21">
      <c r="A176" t="s">
        <v>56</v>
      </c>
      <c r="B176" t="s">
        <v>55</v>
      </c>
      <c r="C176" t="s">
        <v>54</v>
      </c>
      <c r="D176" t="s">
        <v>62</v>
      </c>
      <c r="E176" t="s">
        <v>61</v>
      </c>
      <c r="F176" s="241">
        <v>943.12562381353644</v>
      </c>
      <c r="G176" s="241">
        <v>849.78172453787363</v>
      </c>
      <c r="H176" s="241">
        <v>792.54254101977858</v>
      </c>
      <c r="I176" s="241">
        <v>498.22376211569667</v>
      </c>
      <c r="J176" s="241">
        <v>1041.182404280514</v>
      </c>
      <c r="K176" s="241">
        <v>865.75150212709968</v>
      </c>
      <c r="L176" s="241">
        <v>794.70198675496692</v>
      </c>
      <c r="M176" s="241">
        <v>876.32136168632155</v>
      </c>
      <c r="N176" s="241">
        <v>813.78901476717886</v>
      </c>
      <c r="O176" s="241">
        <v>549.76354999746445</v>
      </c>
      <c r="P176" s="241">
        <v>567.13364636389304</v>
      </c>
      <c r="Q176" s="241">
        <v>0</v>
      </c>
      <c r="R176" s="241"/>
      <c r="S176" s="241"/>
      <c r="T176" s="241"/>
      <c r="U176" s="241"/>
    </row>
    <row r="177" spans="1:21">
      <c r="A177" t="s">
        <v>44</v>
      </c>
      <c r="B177" t="s">
        <v>60</v>
      </c>
      <c r="C177" t="s">
        <v>59</v>
      </c>
      <c r="D177" t="s">
        <v>58</v>
      </c>
      <c r="E177" t="s">
        <v>57</v>
      </c>
      <c r="F177" s="241">
        <v>163.74197138309253</v>
      </c>
      <c r="G177" s="241">
        <v>184.30859580802201</v>
      </c>
      <c r="H177" s="241">
        <v>224.25530863336584</v>
      </c>
      <c r="I177" s="241">
        <v>221.85816078795173</v>
      </c>
      <c r="J177" s="241">
        <v>263.70329431735189</v>
      </c>
      <c r="K177" s="241">
        <v>189.48739711426487</v>
      </c>
      <c r="L177" s="241">
        <v>249.09697412312735</v>
      </c>
      <c r="M177" s="241">
        <v>249.76902766749436</v>
      </c>
      <c r="N177" s="241">
        <v>240.31404870216332</v>
      </c>
      <c r="O177" s="241">
        <v>247.79924038305037</v>
      </c>
      <c r="P177" s="241">
        <v>270.25481542571157</v>
      </c>
      <c r="Q177" s="241">
        <v>0</v>
      </c>
      <c r="R177" s="241"/>
      <c r="S177" s="241"/>
      <c r="T177" s="241"/>
      <c r="U177" s="241"/>
    </row>
    <row r="178" spans="1:21">
      <c r="A178" t="s">
        <v>56</v>
      </c>
      <c r="B178" t="s">
        <v>55</v>
      </c>
      <c r="C178" t="s">
        <v>54</v>
      </c>
      <c r="D178" t="s">
        <v>53</v>
      </c>
      <c r="E178" t="s">
        <v>52</v>
      </c>
      <c r="F178" s="241">
        <v>643.26885072530047</v>
      </c>
      <c r="G178" s="241">
        <v>783.39493158393282</v>
      </c>
      <c r="H178" s="241">
        <v>574.43498644386705</v>
      </c>
      <c r="I178" s="241">
        <v>941.62882971325723</v>
      </c>
      <c r="J178" s="241">
        <v>1013.6213032273898</v>
      </c>
      <c r="K178" s="241">
        <v>1076.6147175522558</v>
      </c>
      <c r="L178" s="241">
        <v>669.20276516545994</v>
      </c>
      <c r="M178" s="241">
        <v>717.32134838400043</v>
      </c>
      <c r="N178" s="241">
        <v>840.35965141399151</v>
      </c>
      <c r="O178" s="241">
        <v>761.55080372157897</v>
      </c>
      <c r="P178" s="241">
        <v>779.24258585661028</v>
      </c>
      <c r="Q178" s="241">
        <v>0</v>
      </c>
      <c r="R178" s="241"/>
      <c r="S178" s="241"/>
      <c r="T178" s="241"/>
      <c r="U178" s="241"/>
    </row>
    <row r="179" spans="1:21">
      <c r="A179" t="s">
        <v>49</v>
      </c>
      <c r="B179" t="s">
        <v>48</v>
      </c>
      <c r="C179" t="s">
        <v>47</v>
      </c>
      <c r="D179" t="s">
        <v>51</v>
      </c>
      <c r="E179" t="s">
        <v>50</v>
      </c>
      <c r="F179" s="241">
        <v>1053.523859071232</v>
      </c>
      <c r="G179" s="241">
        <v>769.36990681930274</v>
      </c>
      <c r="H179" s="241">
        <v>727.31101857984754</v>
      </c>
      <c r="I179" s="241">
        <v>987.5595146674857</v>
      </c>
      <c r="J179" s="241">
        <v>709.56842266932881</v>
      </c>
      <c r="K179" s="241">
        <v>907.69467055751807</v>
      </c>
      <c r="L179" s="241">
        <v>834.48523012338103</v>
      </c>
      <c r="M179" s="241">
        <v>1543.252357827469</v>
      </c>
      <c r="N179" s="241">
        <v>2040.5169009901001</v>
      </c>
      <c r="O179" s="241">
        <v>2253.4847073855713</v>
      </c>
      <c r="P179" s="241">
        <v>1886.6502083311711</v>
      </c>
      <c r="Q179" s="241">
        <v>0</v>
      </c>
      <c r="R179" s="241"/>
      <c r="S179" s="241"/>
      <c r="T179" s="241"/>
      <c r="U179" s="241"/>
    </row>
    <row r="180" spans="1:21">
      <c r="A180" t="s">
        <v>49</v>
      </c>
      <c r="B180" t="s">
        <v>48</v>
      </c>
      <c r="C180" t="s">
        <v>47</v>
      </c>
      <c r="D180" t="s">
        <v>46</v>
      </c>
      <c r="E180" t="s">
        <v>45</v>
      </c>
      <c r="F180" s="241">
        <v>855.80780385839125</v>
      </c>
      <c r="G180" s="241">
        <v>1021.7520936946623</v>
      </c>
      <c r="H180" s="241">
        <v>1001.8037048239878</v>
      </c>
      <c r="I180" s="241">
        <v>996.32999630828033</v>
      </c>
      <c r="J180" s="241">
        <v>1254.0988946556927</v>
      </c>
      <c r="K180" s="241">
        <v>1504.2671936415557</v>
      </c>
      <c r="L180" s="241">
        <v>1892.3320810441051</v>
      </c>
      <c r="M180" s="241">
        <v>2318.1442538115107</v>
      </c>
      <c r="N180" s="241">
        <v>1743.2218988341872</v>
      </c>
      <c r="O180" s="241">
        <v>1133.7781486750687</v>
      </c>
      <c r="P180" s="241">
        <v>1239.2963754571604</v>
      </c>
      <c r="Q180" s="241">
        <v>0</v>
      </c>
      <c r="R180" s="241"/>
      <c r="S180" s="241"/>
      <c r="T180" s="241"/>
      <c r="U180" s="241"/>
    </row>
    <row r="181" spans="1:21">
      <c r="A181" t="s">
        <v>44</v>
      </c>
      <c r="B181" t="s">
        <v>43</v>
      </c>
      <c r="C181" t="s">
        <v>42</v>
      </c>
      <c r="D181" t="s">
        <v>41</v>
      </c>
      <c r="E181" t="s">
        <v>40</v>
      </c>
      <c r="F181" s="241">
        <v>1396.2647186821293</v>
      </c>
      <c r="G181" s="241">
        <v>1516.8099156529508</v>
      </c>
      <c r="H181" s="241">
        <v>1573.1451082071542</v>
      </c>
      <c r="I181" s="241">
        <v>1766.2306706790216</v>
      </c>
      <c r="J181" s="241">
        <v>1180.4665852277806</v>
      </c>
      <c r="K181" s="241">
        <v>1309.1797515120818</v>
      </c>
      <c r="L181" s="241">
        <v>1515.9550695706582</v>
      </c>
      <c r="M181" s="241">
        <v>840.51234146119509</v>
      </c>
      <c r="N181" s="241">
        <v>1004.6749081528347</v>
      </c>
      <c r="O181" s="241">
        <v>1110.9328604114232</v>
      </c>
      <c r="P181" s="241">
        <v>1407.619390032314</v>
      </c>
      <c r="Q181" s="241">
        <v>0</v>
      </c>
      <c r="R181" s="241"/>
      <c r="S181" s="241"/>
      <c r="T181" s="241"/>
      <c r="U181" s="241"/>
    </row>
    <row r="185" spans="1:21">
      <c r="A185" t="s">
        <v>821</v>
      </c>
      <c r="J185">
        <v>7</v>
      </c>
      <c r="K185">
        <v>8</v>
      </c>
      <c r="L185">
        <v>9</v>
      </c>
      <c r="M185">
        <v>10</v>
      </c>
      <c r="N185">
        <v>11</v>
      </c>
      <c r="O185">
        <v>12</v>
      </c>
      <c r="P185">
        <v>13</v>
      </c>
      <c r="Q185">
        <v>14</v>
      </c>
    </row>
    <row r="187" spans="1:21">
      <c r="A187" s="75" t="s">
        <v>376</v>
      </c>
      <c r="B187" s="75" t="s">
        <v>375</v>
      </c>
      <c r="C187" s="75" t="s">
        <v>374</v>
      </c>
      <c r="D187" s="75" t="s">
        <v>818</v>
      </c>
      <c r="E187" s="75" t="s">
        <v>819</v>
      </c>
      <c r="F187" s="75" t="s">
        <v>1190</v>
      </c>
      <c r="G187" s="75" t="s">
        <v>1191</v>
      </c>
      <c r="H187" s="75" t="s">
        <v>1192</v>
      </c>
      <c r="I187" s="75" t="s">
        <v>394</v>
      </c>
      <c r="J187" s="75" t="s">
        <v>395</v>
      </c>
      <c r="K187" s="75" t="s">
        <v>396</v>
      </c>
      <c r="L187" s="75" t="s">
        <v>397</v>
      </c>
      <c r="M187" s="75" t="s">
        <v>389</v>
      </c>
      <c r="N187" s="75" t="s">
        <v>390</v>
      </c>
      <c r="O187" s="75" t="s">
        <v>391</v>
      </c>
      <c r="P187" s="75" t="s">
        <v>392</v>
      </c>
      <c r="Q187" s="75" t="s">
        <v>820</v>
      </c>
    </row>
    <row r="188" spans="1:21">
      <c r="A188" s="75"/>
      <c r="B188" s="75"/>
      <c r="C188" s="75"/>
      <c r="D188" s="75" t="s">
        <v>432</v>
      </c>
      <c r="E188" s="75" t="s">
        <v>500</v>
      </c>
      <c r="F188" s="75"/>
      <c r="G188" s="75"/>
      <c r="H188" s="75"/>
      <c r="I188" s="75"/>
      <c r="J188" s="241">
        <v>848.79824492472369</v>
      </c>
      <c r="K188" s="241">
        <v>853.73720722663052</v>
      </c>
      <c r="L188" s="241">
        <v>833.30913950482238</v>
      </c>
      <c r="M188" s="241">
        <v>810.21378738325029</v>
      </c>
      <c r="N188" s="241">
        <v>785.63978816243809</v>
      </c>
      <c r="O188" s="241">
        <v>774.66901469431696</v>
      </c>
      <c r="P188" s="241">
        <v>761.40129390981781</v>
      </c>
      <c r="Q188" s="241">
        <v>753.50071471561262</v>
      </c>
    </row>
    <row r="189" spans="1:21">
      <c r="A189" s="75"/>
      <c r="B189" s="75"/>
      <c r="C189" s="75"/>
      <c r="D189" s="75" t="s">
        <v>44</v>
      </c>
      <c r="E189" s="75" t="s">
        <v>503</v>
      </c>
      <c r="F189" s="75"/>
      <c r="G189" s="75"/>
      <c r="H189" s="75"/>
      <c r="I189" s="75"/>
      <c r="J189" s="241">
        <v>779.74332458253843</v>
      </c>
      <c r="K189" s="241">
        <v>795.48787986719049</v>
      </c>
      <c r="L189" s="241">
        <v>740.14012335413872</v>
      </c>
      <c r="M189" s="241">
        <v>736.5757542787585</v>
      </c>
      <c r="N189" s="241">
        <v>721.38539290438894</v>
      </c>
      <c r="O189" s="241">
        <v>720.98155108248761</v>
      </c>
      <c r="P189" s="241">
        <v>675.73468289903553</v>
      </c>
      <c r="Q189" s="241">
        <v>678.77960454327956</v>
      </c>
    </row>
    <row r="190" spans="1:21">
      <c r="A190" s="75"/>
      <c r="B190" s="75"/>
      <c r="C190" s="75"/>
      <c r="D190" s="75" t="s">
        <v>49</v>
      </c>
      <c r="E190" s="75" t="s">
        <v>506</v>
      </c>
      <c r="F190" s="75"/>
      <c r="G190" s="75"/>
      <c r="H190" s="75"/>
      <c r="I190" s="75"/>
      <c r="J190" s="241">
        <v>1080.8547174551072</v>
      </c>
      <c r="K190" s="241">
        <v>1095.7715740856954</v>
      </c>
      <c r="L190" s="241">
        <v>1046.8159615949</v>
      </c>
      <c r="M190" s="241">
        <v>991.59977975147183</v>
      </c>
      <c r="N190" s="241">
        <v>981.05416281870987</v>
      </c>
      <c r="O190" s="241">
        <v>956.90109315245741</v>
      </c>
      <c r="P190" s="241">
        <v>916.76320675101192</v>
      </c>
      <c r="Q190" s="241">
        <v>894.84357410383257</v>
      </c>
    </row>
    <row r="191" spans="1:21">
      <c r="A191" s="75"/>
      <c r="B191" s="75"/>
      <c r="C191" s="75"/>
      <c r="D191" s="75" t="s">
        <v>73</v>
      </c>
      <c r="E191" s="75" t="s">
        <v>509</v>
      </c>
      <c r="F191" s="75"/>
      <c r="G191" s="75"/>
      <c r="H191" s="75"/>
      <c r="I191" s="75"/>
      <c r="J191" s="241">
        <v>528.61363669269474</v>
      </c>
      <c r="K191" s="241">
        <v>530.20815286176241</v>
      </c>
      <c r="L191" s="241">
        <v>563.31717202824007</v>
      </c>
      <c r="M191" s="241">
        <v>560.00656721240625</v>
      </c>
      <c r="N191" s="241">
        <v>506.82896020594353</v>
      </c>
      <c r="O191" s="241">
        <v>498.36139588377137</v>
      </c>
      <c r="P191" s="241">
        <v>532.5304678329768</v>
      </c>
      <c r="Q191" s="241">
        <v>531.1073270448951</v>
      </c>
    </row>
    <row r="192" spans="1:21">
      <c r="A192" s="75"/>
      <c r="B192" s="75"/>
      <c r="C192" s="75"/>
      <c r="D192" s="75" t="s">
        <v>56</v>
      </c>
      <c r="E192" s="75" t="s">
        <v>512</v>
      </c>
      <c r="F192" s="75"/>
      <c r="G192" s="75"/>
      <c r="H192" s="75"/>
      <c r="I192" s="75"/>
      <c r="J192" s="241">
        <v>841.9955312649397</v>
      </c>
      <c r="K192" s="241">
        <v>825.58682595499465</v>
      </c>
      <c r="L192" s="241">
        <v>844.25685168946654</v>
      </c>
      <c r="M192" s="241">
        <v>826.605391089553</v>
      </c>
      <c r="N192" s="241">
        <v>792.67178690960748</v>
      </c>
      <c r="O192" s="241">
        <v>784.32798888562365</v>
      </c>
      <c r="P192" s="241">
        <v>808.43286999054408</v>
      </c>
      <c r="Q192" s="241">
        <v>801.88434119529074</v>
      </c>
    </row>
    <row r="193" spans="1:17">
      <c r="A193" s="75"/>
      <c r="B193" s="75"/>
      <c r="C193" s="75"/>
      <c r="D193" s="75" t="s">
        <v>116</v>
      </c>
      <c r="E193" s="75" t="s">
        <v>1173</v>
      </c>
      <c r="F193" s="75"/>
      <c r="G193" s="75"/>
      <c r="H193" s="75"/>
      <c r="I193" s="75"/>
      <c r="J193" s="241">
        <v>713.79272767018142</v>
      </c>
      <c r="K193" s="241">
        <v>725.09587228223506</v>
      </c>
      <c r="L193" s="241">
        <v>654.80959922768011</v>
      </c>
      <c r="M193" s="241">
        <v>661.77301981578057</v>
      </c>
      <c r="N193" s="241">
        <v>651.93428687602466</v>
      </c>
      <c r="O193" s="241">
        <v>678.1272828295813</v>
      </c>
      <c r="P193" s="241">
        <v>614.88297995053483</v>
      </c>
      <c r="Q193" s="241">
        <v>639.60274869501984</v>
      </c>
    </row>
    <row r="194" spans="1:17">
      <c r="A194" s="75"/>
      <c r="B194" s="75"/>
      <c r="C194" s="75"/>
      <c r="D194" s="75" t="s">
        <v>60</v>
      </c>
      <c r="E194" s="75" t="s">
        <v>1174</v>
      </c>
      <c r="F194" s="75"/>
      <c r="G194" s="75"/>
      <c r="H194" s="75"/>
      <c r="I194" s="75"/>
      <c r="J194" s="241">
        <v>721.3346321746991</v>
      </c>
      <c r="K194" s="241">
        <v>744.34611756150548</v>
      </c>
      <c r="L194" s="241">
        <v>675.84936030719177</v>
      </c>
      <c r="M194" s="241">
        <v>693.34510567530208</v>
      </c>
      <c r="N194" s="241">
        <v>688.19321949293294</v>
      </c>
      <c r="O194" s="241">
        <v>700.61356763096308</v>
      </c>
      <c r="P194" s="241">
        <v>641.62487085055682</v>
      </c>
      <c r="Q194" s="241">
        <v>665.5729697988271</v>
      </c>
    </row>
    <row r="195" spans="1:17">
      <c r="A195" s="75"/>
      <c r="B195" s="75"/>
      <c r="C195" s="75"/>
      <c r="D195" s="75" t="s">
        <v>43</v>
      </c>
      <c r="E195" s="75" t="s">
        <v>1175</v>
      </c>
      <c r="F195" s="75"/>
      <c r="G195" s="75"/>
      <c r="H195" s="75"/>
      <c r="I195" s="75"/>
      <c r="J195" s="241">
        <v>889.91431106784557</v>
      </c>
      <c r="K195" s="241">
        <v>898.20256185799383</v>
      </c>
      <c r="L195" s="241">
        <v>867.70187740793176</v>
      </c>
      <c r="M195" s="241">
        <v>830.82008822727551</v>
      </c>
      <c r="N195" s="241">
        <v>799.67449829339978</v>
      </c>
      <c r="O195" s="241">
        <v>769.13936740881422</v>
      </c>
      <c r="P195" s="241">
        <v>750.99853027537381</v>
      </c>
      <c r="Q195" s="241">
        <v>715.56028948644837</v>
      </c>
    </row>
    <row r="196" spans="1:17">
      <c r="A196" s="75"/>
      <c r="B196" s="75"/>
      <c r="C196" s="75"/>
      <c r="D196" s="75" t="s">
        <v>159</v>
      </c>
      <c r="E196" s="75" t="s">
        <v>1176</v>
      </c>
      <c r="F196" s="75"/>
      <c r="G196" s="75"/>
      <c r="H196" s="75"/>
      <c r="I196" s="75"/>
      <c r="J196" s="241">
        <v>1182.2475451173198</v>
      </c>
      <c r="K196" s="241">
        <v>1171.0165390506302</v>
      </c>
      <c r="L196" s="241">
        <v>1196.9150470722402</v>
      </c>
      <c r="M196" s="241">
        <v>1062.4965582166071</v>
      </c>
      <c r="N196" s="241">
        <v>977.59595446006153</v>
      </c>
      <c r="O196" s="241">
        <v>934.30111955985581</v>
      </c>
      <c r="P196" s="241">
        <v>942.16344085002834</v>
      </c>
      <c r="Q196" s="241">
        <v>904.60016800309086</v>
      </c>
    </row>
    <row r="197" spans="1:17">
      <c r="A197" s="75"/>
      <c r="B197" s="75"/>
      <c r="C197" s="75"/>
      <c r="D197" s="75" t="s">
        <v>48</v>
      </c>
      <c r="E197" s="75" t="s">
        <v>1177</v>
      </c>
      <c r="F197" s="75"/>
      <c r="G197" s="75"/>
      <c r="H197" s="75"/>
      <c r="I197" s="75"/>
      <c r="J197" s="241">
        <v>1096.0913626440611</v>
      </c>
      <c r="K197" s="241">
        <v>1118.8619807526513</v>
      </c>
      <c r="L197" s="241">
        <v>1033.9855915249138</v>
      </c>
      <c r="M197" s="241">
        <v>1043.5730322955876</v>
      </c>
      <c r="N197" s="241">
        <v>1043.458127916306</v>
      </c>
      <c r="O197" s="241">
        <v>992.47223325838274</v>
      </c>
      <c r="P197" s="241">
        <v>938.73869310093937</v>
      </c>
      <c r="Q197" s="241">
        <v>949.85250567112701</v>
      </c>
    </row>
    <row r="198" spans="1:17">
      <c r="A198" s="75"/>
      <c r="B198" s="75"/>
      <c r="C198" s="75"/>
      <c r="D198" s="75" t="s">
        <v>101</v>
      </c>
      <c r="E198" s="75" t="s">
        <v>1178</v>
      </c>
      <c r="F198" s="75"/>
      <c r="G198" s="75"/>
      <c r="H198" s="75"/>
      <c r="I198" s="75"/>
      <c r="J198" s="241">
        <v>1003.325155501331</v>
      </c>
      <c r="K198" s="241">
        <v>1012.6813843180216</v>
      </c>
      <c r="L198" s="241">
        <v>954.0701480311086</v>
      </c>
      <c r="M198" s="241">
        <v>893.14557180309782</v>
      </c>
      <c r="N198" s="241">
        <v>936.46822300753138</v>
      </c>
      <c r="O198" s="241">
        <v>935.61353649632838</v>
      </c>
      <c r="P198" s="241">
        <v>882.69234994128522</v>
      </c>
      <c r="Q198" s="241">
        <v>837.03213201730443</v>
      </c>
    </row>
    <row r="199" spans="1:17">
      <c r="A199" s="75"/>
      <c r="B199" s="75"/>
      <c r="C199" s="75"/>
      <c r="D199" s="75" t="s">
        <v>72</v>
      </c>
      <c r="E199" s="75" t="s">
        <v>1179</v>
      </c>
      <c r="F199" s="75"/>
      <c r="G199" s="75"/>
      <c r="H199" s="75"/>
      <c r="I199" s="75"/>
      <c r="J199" s="241">
        <v>528.61363669269474</v>
      </c>
      <c r="K199" s="241">
        <v>530.20815286176241</v>
      </c>
      <c r="L199" s="241">
        <v>563.31717202824007</v>
      </c>
      <c r="M199" s="241">
        <v>560.00656721240625</v>
      </c>
      <c r="N199" s="241">
        <v>506.82896020594353</v>
      </c>
      <c r="O199" s="241">
        <v>498.36139588377137</v>
      </c>
      <c r="P199" s="241">
        <v>532.5304678329768</v>
      </c>
      <c r="Q199" s="241">
        <v>531.1073270448951</v>
      </c>
    </row>
    <row r="200" spans="1:17">
      <c r="A200" s="75"/>
      <c r="B200" s="75"/>
      <c r="C200" s="75"/>
      <c r="D200" s="75" t="s">
        <v>55</v>
      </c>
      <c r="E200" s="75" t="s">
        <v>1180</v>
      </c>
      <c r="F200" s="75"/>
      <c r="G200" s="75"/>
      <c r="H200" s="75"/>
      <c r="I200" s="75"/>
      <c r="J200" s="241">
        <v>756.49480621072644</v>
      </c>
      <c r="K200" s="241">
        <v>764.17658369830406</v>
      </c>
      <c r="L200" s="241">
        <v>748.47568154343935</v>
      </c>
      <c r="M200" s="241">
        <v>736.33593072498763</v>
      </c>
      <c r="N200" s="241">
        <v>736.6511191227072</v>
      </c>
      <c r="O200" s="241">
        <v>746.95720354757736</v>
      </c>
      <c r="P200" s="241">
        <v>741.21168795601272</v>
      </c>
      <c r="Q200" s="241">
        <v>731.71119666356776</v>
      </c>
    </row>
    <row r="201" spans="1:17">
      <c r="A201" s="75"/>
      <c r="B201" s="75"/>
      <c r="C201" s="75"/>
      <c r="D201" s="75" t="s">
        <v>65</v>
      </c>
      <c r="E201" s="75" t="s">
        <v>1181</v>
      </c>
      <c r="F201" s="75"/>
      <c r="G201" s="75"/>
      <c r="H201" s="75"/>
      <c r="I201" s="75"/>
      <c r="J201" s="241">
        <v>972.9475475495459</v>
      </c>
      <c r="K201" s="241">
        <v>939.37569677432964</v>
      </c>
      <c r="L201" s="241">
        <v>994.31585585272978</v>
      </c>
      <c r="M201" s="241">
        <v>973.0642335781904</v>
      </c>
      <c r="N201" s="241">
        <v>878.57663327037801</v>
      </c>
      <c r="O201" s="241">
        <v>857.87295081359923</v>
      </c>
      <c r="P201" s="241">
        <v>914.34950237941518</v>
      </c>
      <c r="Q201" s="241">
        <v>917.34063413014212</v>
      </c>
    </row>
    <row r="202" spans="1:17">
      <c r="A202" s="75"/>
      <c r="B202" s="75"/>
      <c r="C202" s="75"/>
      <c r="D202" s="75" t="s">
        <v>42</v>
      </c>
      <c r="E202" s="75" t="s">
        <v>531</v>
      </c>
      <c r="F202" s="75"/>
      <c r="G202" s="75"/>
      <c r="H202" s="75"/>
      <c r="I202" s="75"/>
      <c r="J202" s="241">
        <v>889.91431106784557</v>
      </c>
      <c r="K202" s="241">
        <v>898.20256185799383</v>
      </c>
      <c r="L202" s="241">
        <v>867.70187740793176</v>
      </c>
      <c r="M202" s="241">
        <v>830.82008822727551</v>
      </c>
      <c r="N202" s="241">
        <v>799.67449829339978</v>
      </c>
      <c r="O202" s="241">
        <v>769.13936740881422</v>
      </c>
      <c r="P202" s="241">
        <v>750.99853027537381</v>
      </c>
      <c r="Q202" s="241">
        <v>715.56028948644837</v>
      </c>
    </row>
    <row r="203" spans="1:17">
      <c r="A203" s="75"/>
      <c r="B203" s="75"/>
      <c r="C203" s="75"/>
      <c r="D203" s="75" t="s">
        <v>68</v>
      </c>
      <c r="E203" s="75" t="s">
        <v>534</v>
      </c>
      <c r="F203" s="75"/>
      <c r="G203" s="75"/>
      <c r="H203" s="75"/>
      <c r="I203" s="75"/>
      <c r="J203" s="241">
        <v>714.04856465851037</v>
      </c>
      <c r="K203" s="241">
        <v>772.01657012048281</v>
      </c>
      <c r="L203" s="241">
        <v>637.77859192690846</v>
      </c>
      <c r="M203" s="241">
        <v>655.29028320450698</v>
      </c>
      <c r="N203" s="241">
        <v>676.50017471483773</v>
      </c>
      <c r="O203" s="241">
        <v>717.92952783504643</v>
      </c>
      <c r="P203" s="241">
        <v>600.68147072728345</v>
      </c>
      <c r="Q203" s="241">
        <v>633.81392745794278</v>
      </c>
    </row>
    <row r="204" spans="1:17">
      <c r="A204" s="75"/>
      <c r="B204" s="75"/>
      <c r="C204" s="75"/>
      <c r="D204" s="75" t="s">
        <v>115</v>
      </c>
      <c r="E204" s="75" t="s">
        <v>537</v>
      </c>
      <c r="F204" s="75"/>
      <c r="G204" s="75"/>
      <c r="H204" s="75"/>
      <c r="I204" s="75"/>
      <c r="J204" s="241">
        <v>819.73750881920876</v>
      </c>
      <c r="K204" s="241">
        <v>835.97710358978043</v>
      </c>
      <c r="L204" s="241">
        <v>773.40585557663564</v>
      </c>
      <c r="M204" s="241">
        <v>781.63754626768343</v>
      </c>
      <c r="N204" s="241">
        <v>761.41397174175233</v>
      </c>
      <c r="O204" s="241">
        <v>784.96479467108963</v>
      </c>
      <c r="P204" s="241">
        <v>722.85343570950999</v>
      </c>
      <c r="Q204" s="241">
        <v>740.1206567600459</v>
      </c>
    </row>
    <row r="205" spans="1:17">
      <c r="A205" s="75"/>
      <c r="B205" s="75"/>
      <c r="C205" s="75"/>
      <c r="D205" s="75" t="s">
        <v>59</v>
      </c>
      <c r="E205" s="75" t="s">
        <v>538</v>
      </c>
      <c r="F205" s="75"/>
      <c r="G205" s="75"/>
      <c r="H205" s="75"/>
      <c r="I205" s="75"/>
      <c r="J205" s="241">
        <v>598.62503120386214</v>
      </c>
      <c r="K205" s="241">
        <v>558.49548449894371</v>
      </c>
      <c r="L205" s="241">
        <v>591.8032304052108</v>
      </c>
      <c r="M205" s="241">
        <v>609.95795172497105</v>
      </c>
      <c r="N205" s="241">
        <v>574.43855268772211</v>
      </c>
      <c r="O205" s="241">
        <v>538.16342305457465</v>
      </c>
      <c r="P205" s="241">
        <v>577.46800288367103</v>
      </c>
      <c r="Q205" s="241">
        <v>595.36041963121784</v>
      </c>
    </row>
    <row r="206" spans="1:17">
      <c r="A206" s="75"/>
      <c r="B206" s="75"/>
      <c r="C206" s="75"/>
      <c r="D206" s="75" t="s">
        <v>104</v>
      </c>
      <c r="E206" s="75" t="s">
        <v>541</v>
      </c>
      <c r="F206" s="75"/>
      <c r="G206" s="75"/>
      <c r="H206" s="75"/>
      <c r="I206" s="75"/>
      <c r="J206" s="241">
        <v>966.9297500261074</v>
      </c>
      <c r="K206" s="241">
        <v>991.71371927116581</v>
      </c>
      <c r="L206" s="241">
        <v>947.63055192991737</v>
      </c>
      <c r="M206" s="241">
        <v>929.79518706161139</v>
      </c>
      <c r="N206" s="241">
        <v>963.27739197653204</v>
      </c>
      <c r="O206" s="241">
        <v>904.26900255430996</v>
      </c>
      <c r="P206" s="241">
        <v>859.96804608370542</v>
      </c>
      <c r="Q206" s="241">
        <v>844.91766400349877</v>
      </c>
    </row>
    <row r="207" spans="1:17">
      <c r="A207" s="75"/>
      <c r="B207" s="75"/>
      <c r="C207" s="75"/>
      <c r="D207" s="75" t="s">
        <v>47</v>
      </c>
      <c r="E207" s="75" t="s">
        <v>542</v>
      </c>
      <c r="F207" s="75"/>
      <c r="G207" s="75"/>
      <c r="H207" s="75"/>
      <c r="I207" s="75"/>
      <c r="J207" s="241">
        <v>1182.0884726746538</v>
      </c>
      <c r="K207" s="241">
        <v>1163.9272397592617</v>
      </c>
      <c r="L207" s="241">
        <v>1119.3747786460453</v>
      </c>
      <c r="M207" s="241">
        <v>1109.0467380680959</v>
      </c>
      <c r="N207" s="241">
        <v>1087.5121827309865</v>
      </c>
      <c r="O207" s="241">
        <v>1059.4890339220899</v>
      </c>
      <c r="P207" s="241">
        <v>1055.5252221925984</v>
      </c>
      <c r="Q207" s="241">
        <v>1047.2192259807207</v>
      </c>
    </row>
    <row r="208" spans="1:17">
      <c r="A208" s="75"/>
      <c r="B208" s="75"/>
      <c r="C208" s="75"/>
      <c r="D208" s="75" t="s">
        <v>158</v>
      </c>
      <c r="E208" s="75" t="s">
        <v>545</v>
      </c>
      <c r="F208" s="75"/>
      <c r="G208" s="75"/>
      <c r="H208" s="75"/>
      <c r="I208" s="75"/>
      <c r="J208" s="241">
        <v>1203.4026962210035</v>
      </c>
      <c r="K208" s="241">
        <v>1252.2953721163285</v>
      </c>
      <c r="L208" s="241">
        <v>1173.2619883269294</v>
      </c>
      <c r="M208" s="241">
        <v>1043.5928746355155</v>
      </c>
      <c r="N208" s="241">
        <v>971.19710820435944</v>
      </c>
      <c r="O208" s="241">
        <v>967.66983279281976</v>
      </c>
      <c r="P208" s="241">
        <v>884.66626033303407</v>
      </c>
      <c r="Q208" s="241">
        <v>855.58324073815027</v>
      </c>
    </row>
    <row r="209" spans="1:17">
      <c r="A209" s="75"/>
      <c r="B209" s="75"/>
      <c r="C209" s="75"/>
      <c r="D209" s="75" t="s">
        <v>100</v>
      </c>
      <c r="E209" s="75" t="s">
        <v>546</v>
      </c>
      <c r="F209" s="75"/>
      <c r="G209" s="75"/>
      <c r="H209" s="75"/>
      <c r="I209" s="75"/>
      <c r="J209" s="241">
        <v>956.01845297666887</v>
      </c>
      <c r="K209" s="241">
        <v>957.7999308969919</v>
      </c>
      <c r="L209" s="241">
        <v>932.11090540519797</v>
      </c>
      <c r="M209" s="241">
        <v>879.48238896684848</v>
      </c>
      <c r="N209" s="241">
        <v>905.78379041588039</v>
      </c>
      <c r="O209" s="241">
        <v>894.43993411450776</v>
      </c>
      <c r="P209" s="241">
        <v>868.88622086091129</v>
      </c>
      <c r="Q209" s="241">
        <v>835.58139801703805</v>
      </c>
    </row>
    <row r="210" spans="1:17">
      <c r="A210" s="75"/>
      <c r="B210" s="75"/>
      <c r="C210" s="75"/>
      <c r="D210" s="75" t="s">
        <v>97</v>
      </c>
      <c r="E210" s="75" t="s">
        <v>547</v>
      </c>
      <c r="F210" s="75"/>
      <c r="G210" s="75"/>
      <c r="H210" s="75"/>
      <c r="I210" s="75"/>
      <c r="J210" s="241">
        <v>987.63492385263487</v>
      </c>
      <c r="K210" s="241">
        <v>981.98311032346442</v>
      </c>
      <c r="L210" s="241">
        <v>1066.0169229904998</v>
      </c>
      <c r="M210" s="241">
        <v>1029.9003011056741</v>
      </c>
      <c r="N210" s="241">
        <v>897.42971271231738</v>
      </c>
      <c r="O210" s="241">
        <v>887.54063866118315</v>
      </c>
      <c r="P210" s="241">
        <v>971.18133251310428</v>
      </c>
      <c r="Q210" s="241">
        <v>974.51758217964709</v>
      </c>
    </row>
    <row r="211" spans="1:17">
      <c r="A211" s="75"/>
      <c r="B211" s="75"/>
      <c r="C211" s="75"/>
      <c r="D211" s="75" t="s">
        <v>76</v>
      </c>
      <c r="E211" s="75" t="s">
        <v>548</v>
      </c>
      <c r="F211" s="75"/>
      <c r="G211" s="75"/>
      <c r="H211" s="75"/>
      <c r="I211" s="75"/>
      <c r="J211" s="241">
        <v>674.43801909264914</v>
      </c>
      <c r="K211" s="241">
        <v>668.40841641298653</v>
      </c>
      <c r="L211" s="241">
        <v>650.15256412338488</v>
      </c>
      <c r="M211" s="241">
        <v>618.77187825078306</v>
      </c>
      <c r="N211" s="241">
        <v>687.19279349126259</v>
      </c>
      <c r="O211" s="241">
        <v>684.26715008574695</v>
      </c>
      <c r="P211" s="241">
        <v>660.95001015241758</v>
      </c>
      <c r="Q211" s="241">
        <v>629.82776520609252</v>
      </c>
    </row>
    <row r="212" spans="1:17">
      <c r="A212" s="75"/>
      <c r="B212" s="75"/>
      <c r="C212" s="75"/>
      <c r="D212" s="75" t="s">
        <v>54</v>
      </c>
      <c r="E212" s="75" t="s">
        <v>551</v>
      </c>
      <c r="F212" s="75"/>
      <c r="G212" s="75"/>
      <c r="H212" s="75"/>
      <c r="I212" s="75"/>
      <c r="J212" s="241">
        <v>966.93554312690685</v>
      </c>
      <c r="K212" s="241">
        <v>899.56793868215095</v>
      </c>
      <c r="L212" s="241">
        <v>905.91950220114234</v>
      </c>
      <c r="M212" s="241">
        <v>909.81112017431349</v>
      </c>
      <c r="N212" s="241">
        <v>881.13416765296313</v>
      </c>
      <c r="O212" s="241">
        <v>853.77617523526942</v>
      </c>
      <c r="P212" s="241">
        <v>866.13139761745379</v>
      </c>
      <c r="Q212" s="241">
        <v>870.73304137318348</v>
      </c>
    </row>
    <row r="213" spans="1:17">
      <c r="A213" s="75"/>
      <c r="B213" s="75"/>
      <c r="C213" s="75"/>
      <c r="D213" s="75" t="s">
        <v>135</v>
      </c>
      <c r="E213" s="75" t="s">
        <v>552</v>
      </c>
      <c r="F213" s="75"/>
      <c r="G213" s="75"/>
      <c r="H213" s="75"/>
      <c r="I213" s="75"/>
      <c r="J213" s="241">
        <v>790.02482832026408</v>
      </c>
      <c r="K213" s="241">
        <v>809.30389962789764</v>
      </c>
      <c r="L213" s="241">
        <v>828.76834662118142</v>
      </c>
      <c r="M213" s="241">
        <v>828.39707885907035</v>
      </c>
      <c r="N213" s="241">
        <v>732.0373508681057</v>
      </c>
      <c r="O213" s="241">
        <v>740.96869966129293</v>
      </c>
      <c r="P213" s="241">
        <v>789.66844042074604</v>
      </c>
      <c r="Q213" s="241">
        <v>798.72142397418634</v>
      </c>
    </row>
    <row r="214" spans="1:17">
      <c r="A214" s="75"/>
      <c r="B214" s="75"/>
      <c r="C214" s="75"/>
      <c r="D214" s="75" t="s">
        <v>71</v>
      </c>
      <c r="E214" s="75" t="s">
        <v>555</v>
      </c>
      <c r="F214" s="75"/>
      <c r="G214" s="75"/>
      <c r="H214" s="75"/>
      <c r="I214" s="75"/>
      <c r="J214" s="241">
        <v>528.61363669269474</v>
      </c>
      <c r="K214" s="241">
        <v>530.20815286176241</v>
      </c>
      <c r="L214" s="241">
        <v>563.31717202824007</v>
      </c>
      <c r="M214" s="241">
        <v>560.00656721240625</v>
      </c>
      <c r="N214" s="241">
        <v>506.82896020594353</v>
      </c>
      <c r="O214" s="241">
        <v>498.36139588377137</v>
      </c>
      <c r="P214" s="241">
        <v>532.5304678329768</v>
      </c>
      <c r="Q214" s="241">
        <v>531.1073270448951</v>
      </c>
    </row>
    <row r="215" spans="1:17">
      <c r="A215" t="s">
        <v>73</v>
      </c>
      <c r="B215" t="s">
        <v>72</v>
      </c>
      <c r="C215" t="s">
        <v>71</v>
      </c>
      <c r="D215" t="s">
        <v>365</v>
      </c>
      <c r="E215" t="s">
        <v>364</v>
      </c>
      <c r="J215" s="241">
        <v>357.29064020787513</v>
      </c>
      <c r="K215" s="241">
        <v>360.14896532953821</v>
      </c>
      <c r="L215" s="241">
        <v>433.75083721236041</v>
      </c>
      <c r="M215" s="241">
        <v>338.02479251957595</v>
      </c>
      <c r="N215" s="241">
        <v>356.95979127067255</v>
      </c>
      <c r="O215" s="241">
        <v>359.76497627083501</v>
      </c>
      <c r="P215" s="241">
        <v>433.40108252509941</v>
      </c>
      <c r="Q215" s="241">
        <v>337.79014522361979</v>
      </c>
    </row>
    <row r="216" spans="1:17">
      <c r="A216" t="s">
        <v>73</v>
      </c>
      <c r="B216" t="s">
        <v>72</v>
      </c>
      <c r="C216" t="s">
        <v>71</v>
      </c>
      <c r="D216" t="s">
        <v>363</v>
      </c>
      <c r="E216" t="s">
        <v>362</v>
      </c>
      <c r="J216" s="241">
        <v>681.45089211413438</v>
      </c>
      <c r="K216" s="241">
        <v>635.55726060440691</v>
      </c>
      <c r="L216" s="241">
        <v>548.2898249306071</v>
      </c>
      <c r="M216" s="241">
        <v>538.81068051480861</v>
      </c>
      <c r="N216" s="241">
        <v>647.32591922077711</v>
      </c>
      <c r="O216" s="241">
        <v>602.13976304037385</v>
      </c>
      <c r="P216" s="241">
        <v>516.21760242460698</v>
      </c>
      <c r="Q216" s="241">
        <v>507.06166759341602</v>
      </c>
    </row>
    <row r="217" spans="1:17">
      <c r="A217" t="s">
        <v>44</v>
      </c>
      <c r="B217" t="s">
        <v>43</v>
      </c>
      <c r="C217" t="s">
        <v>42</v>
      </c>
      <c r="D217" t="s">
        <v>361</v>
      </c>
      <c r="E217" t="s">
        <v>360</v>
      </c>
      <c r="J217" s="241">
        <v>183.83233025097638</v>
      </c>
      <c r="K217" s="241">
        <v>224.44644972502925</v>
      </c>
      <c r="L217" s="241">
        <v>55.042819813519081</v>
      </c>
      <c r="M217" s="241">
        <v>127.32853585229643</v>
      </c>
      <c r="N217" s="241">
        <v>183.56530585372735</v>
      </c>
      <c r="O217" s="241">
        <v>224.41654443967241</v>
      </c>
      <c r="P217" s="241">
        <v>54.645163303277215</v>
      </c>
      <c r="Q217" s="241">
        <v>126.98559965911805</v>
      </c>
    </row>
    <row r="218" spans="1:17">
      <c r="A218" t="s">
        <v>56</v>
      </c>
      <c r="B218" t="s">
        <v>65</v>
      </c>
      <c r="C218" t="s">
        <v>54</v>
      </c>
      <c r="D218" t="s">
        <v>359</v>
      </c>
      <c r="E218" t="s">
        <v>358</v>
      </c>
      <c r="J218" s="241">
        <v>1002.8948004309896</v>
      </c>
      <c r="K218" s="241">
        <v>688.32862074879176</v>
      </c>
      <c r="L218" s="241">
        <v>757.16148282367101</v>
      </c>
      <c r="M218" s="241">
        <v>890.37261189737205</v>
      </c>
      <c r="N218" s="241">
        <v>821.88241098218964</v>
      </c>
      <c r="O218" s="241">
        <v>616.41180823664217</v>
      </c>
      <c r="P218" s="241">
        <v>684.90200915182459</v>
      </c>
      <c r="Q218" s="241">
        <v>749.57298190081053</v>
      </c>
    </row>
    <row r="219" spans="1:17">
      <c r="A219" t="s">
        <v>49</v>
      </c>
      <c r="B219" t="s">
        <v>101</v>
      </c>
      <c r="C219" t="s">
        <v>158</v>
      </c>
      <c r="D219" t="s">
        <v>357</v>
      </c>
      <c r="E219" t="s">
        <v>356</v>
      </c>
      <c r="J219" s="241">
        <v>464.09271801398012</v>
      </c>
      <c r="K219" s="241">
        <v>623.55021599827069</v>
      </c>
      <c r="L219" s="241">
        <v>952.77838347827378</v>
      </c>
      <c r="M219" s="241">
        <v>552.16436784979987</v>
      </c>
      <c r="N219" s="241">
        <v>449.4178732641127</v>
      </c>
      <c r="O219" s="241">
        <v>603.92977733571865</v>
      </c>
      <c r="P219" s="241">
        <v>923.14980249888424</v>
      </c>
      <c r="Q219" s="241">
        <v>534.80664658630451</v>
      </c>
    </row>
    <row r="220" spans="1:17">
      <c r="A220" t="s">
        <v>73</v>
      </c>
      <c r="B220" t="s">
        <v>72</v>
      </c>
      <c r="C220" t="s">
        <v>71</v>
      </c>
      <c r="D220" t="s">
        <v>355</v>
      </c>
      <c r="E220" t="s">
        <v>354</v>
      </c>
      <c r="J220" s="241">
        <v>623.04758480253372</v>
      </c>
      <c r="K220" s="241">
        <v>978.60590799976535</v>
      </c>
      <c r="L220" s="241">
        <v>720.96287688300231</v>
      </c>
      <c r="M220" s="241">
        <v>1126.4432615331198</v>
      </c>
      <c r="N220" s="241">
        <v>622.90793075145564</v>
      </c>
      <c r="O220" s="241">
        <v>978.31271702515187</v>
      </c>
      <c r="P220" s="241">
        <v>720.57642163583023</v>
      </c>
      <c r="Q220" s="241">
        <v>1125.955341232763</v>
      </c>
    </row>
    <row r="221" spans="1:17">
      <c r="A221" t="s">
        <v>49</v>
      </c>
      <c r="B221" t="s">
        <v>48</v>
      </c>
      <c r="C221" t="s">
        <v>47</v>
      </c>
      <c r="D221" t="s">
        <v>353</v>
      </c>
      <c r="E221" t="s">
        <v>352</v>
      </c>
      <c r="J221" s="241">
        <v>1701.7048407909942</v>
      </c>
      <c r="K221" s="241">
        <v>1701.7048407909942</v>
      </c>
      <c r="L221" s="241">
        <v>1701.7048407909938</v>
      </c>
      <c r="M221" s="241">
        <v>1687.7334829851557</v>
      </c>
      <c r="N221" s="241">
        <v>1660.6547333246499</v>
      </c>
      <c r="O221" s="241">
        <v>1660.6547333246499</v>
      </c>
      <c r="P221" s="241">
        <v>1660.6547333246497</v>
      </c>
      <c r="Q221" s="241">
        <v>1647.2287761646539</v>
      </c>
    </row>
    <row r="222" spans="1:17">
      <c r="A222" t="s">
        <v>44</v>
      </c>
      <c r="B222" t="s">
        <v>60</v>
      </c>
      <c r="C222" t="s">
        <v>68</v>
      </c>
      <c r="D222" t="s">
        <v>351</v>
      </c>
      <c r="E222" t="s">
        <v>350</v>
      </c>
      <c r="J222" s="241">
        <v>1263.5395648697934</v>
      </c>
      <c r="K222" s="241">
        <v>849.65286757478168</v>
      </c>
      <c r="L222" s="241">
        <v>314.51742415590093</v>
      </c>
      <c r="M222" s="241">
        <v>598.97891636933662</v>
      </c>
      <c r="N222" s="241">
        <v>1197.048911773014</v>
      </c>
      <c r="O222" s="241">
        <v>804.39505460828968</v>
      </c>
      <c r="P222" s="241">
        <v>298.1260767361797</v>
      </c>
      <c r="Q222" s="241">
        <v>567.67506554924034</v>
      </c>
    </row>
    <row r="223" spans="1:17">
      <c r="A223" t="s">
        <v>44</v>
      </c>
      <c r="B223" t="s">
        <v>60</v>
      </c>
      <c r="C223" t="s">
        <v>68</v>
      </c>
      <c r="D223" t="s">
        <v>349</v>
      </c>
      <c r="E223" t="s">
        <v>348</v>
      </c>
      <c r="J223" s="241">
        <v>755.51756477454296</v>
      </c>
      <c r="K223" s="241">
        <v>733.29645992823305</v>
      </c>
      <c r="L223" s="241">
        <v>706.63113411266079</v>
      </c>
      <c r="M223" s="241">
        <v>697.93298566609258</v>
      </c>
      <c r="N223" s="241">
        <v>684.59668657693157</v>
      </c>
      <c r="O223" s="241">
        <v>689.04211960665202</v>
      </c>
      <c r="P223" s="241">
        <v>684.59668657693157</v>
      </c>
      <c r="Q223" s="241">
        <v>680.91476813610473</v>
      </c>
    </row>
    <row r="224" spans="1:17">
      <c r="A224" t="s">
        <v>44</v>
      </c>
      <c r="B224" t="s">
        <v>60</v>
      </c>
      <c r="C224" t="s">
        <v>68</v>
      </c>
      <c r="D224" t="s">
        <v>347</v>
      </c>
      <c r="E224" t="s">
        <v>346</v>
      </c>
      <c r="J224" s="241">
        <v>509.15832937244244</v>
      </c>
      <c r="K224" s="241">
        <v>509.15832937244244</v>
      </c>
      <c r="L224" s="241">
        <v>509.15832937244244</v>
      </c>
      <c r="M224" s="241">
        <v>441.98148551502624</v>
      </c>
      <c r="N224" s="241">
        <v>441.98148551502624</v>
      </c>
      <c r="O224" s="241">
        <v>424.06331718333598</v>
      </c>
      <c r="P224" s="241">
        <v>424.06331718333598</v>
      </c>
      <c r="Q224" s="241">
        <v>421.55813403590224</v>
      </c>
    </row>
    <row r="225" spans="1:17">
      <c r="A225" t="s">
        <v>56</v>
      </c>
      <c r="B225" t="s">
        <v>65</v>
      </c>
      <c r="C225" t="s">
        <v>135</v>
      </c>
      <c r="D225" t="s">
        <v>345</v>
      </c>
      <c r="E225" t="s">
        <v>344</v>
      </c>
      <c r="J225" s="241">
        <v>877.95470348148547</v>
      </c>
      <c r="K225" s="241">
        <v>845.57112835306998</v>
      </c>
      <c r="L225" s="241">
        <v>811.74828321894722</v>
      </c>
      <c r="M225" s="241">
        <v>772.66627491832219</v>
      </c>
      <c r="N225" s="241">
        <v>742.33064749658672</v>
      </c>
      <c r="O225" s="241">
        <v>713.77946874671795</v>
      </c>
      <c r="P225" s="241">
        <v>685.2282899968493</v>
      </c>
      <c r="Q225" s="241">
        <v>652.98596999653705</v>
      </c>
    </row>
    <row r="226" spans="1:17">
      <c r="A226" t="s">
        <v>56</v>
      </c>
      <c r="B226" t="s">
        <v>55</v>
      </c>
      <c r="C226" t="s">
        <v>54</v>
      </c>
      <c r="D226" t="s">
        <v>343</v>
      </c>
      <c r="E226" t="s">
        <v>342</v>
      </c>
      <c r="J226" s="241">
        <v>1005.2681605580985</v>
      </c>
      <c r="K226" s="241">
        <v>666.47612854680574</v>
      </c>
      <c r="L226" s="241">
        <v>644.26025759524555</v>
      </c>
      <c r="M226" s="241">
        <v>615.438530505112</v>
      </c>
      <c r="N226" s="241">
        <v>593.4585829870723</v>
      </c>
      <c r="O226" s="241">
        <v>571.47863546903261</v>
      </c>
      <c r="P226" s="241">
        <v>549.4986879509928</v>
      </c>
      <c r="Q226" s="241">
        <v>521.34881018100384</v>
      </c>
    </row>
    <row r="227" spans="1:17">
      <c r="A227" t="s">
        <v>44</v>
      </c>
      <c r="B227" t="s">
        <v>43</v>
      </c>
      <c r="C227" t="s">
        <v>42</v>
      </c>
      <c r="D227" t="s">
        <v>341</v>
      </c>
      <c r="E227" t="s">
        <v>340</v>
      </c>
      <c r="J227" s="241">
        <v>361.74434713827219</v>
      </c>
      <c r="K227" s="241">
        <v>360.98009851755756</v>
      </c>
      <c r="L227" s="241">
        <v>360.21584989684294</v>
      </c>
      <c r="M227" s="241">
        <v>356.96322805667216</v>
      </c>
      <c r="N227" s="241">
        <v>353.16843824742324</v>
      </c>
      <c r="O227" s="241">
        <v>349.62663442545778</v>
      </c>
      <c r="P227" s="241">
        <v>346.08483060349221</v>
      </c>
      <c r="Q227" s="241">
        <v>340.07401643153759</v>
      </c>
    </row>
    <row r="228" spans="1:17">
      <c r="A228" t="s">
        <v>73</v>
      </c>
      <c r="B228" t="s">
        <v>72</v>
      </c>
      <c r="C228" t="s">
        <v>71</v>
      </c>
      <c r="D228" t="s">
        <v>339</v>
      </c>
      <c r="E228" t="s">
        <v>338</v>
      </c>
      <c r="J228" s="241">
        <v>787.12130582744408</v>
      </c>
      <c r="K228" s="241">
        <v>787.12130582744408</v>
      </c>
      <c r="L228" s="241">
        <v>868.10086404014407</v>
      </c>
      <c r="M228" s="241">
        <v>860.72541102609171</v>
      </c>
      <c r="N228" s="241">
        <v>721.41957258110381</v>
      </c>
      <c r="O228" s="241">
        <v>721.41957258110381</v>
      </c>
      <c r="P228" s="241">
        <v>801.71112211711977</v>
      </c>
      <c r="Q228" s="241">
        <v>794.29765717232476</v>
      </c>
    </row>
    <row r="229" spans="1:17">
      <c r="A229" t="s">
        <v>56</v>
      </c>
      <c r="B229" t="s">
        <v>55</v>
      </c>
      <c r="C229" t="s">
        <v>76</v>
      </c>
      <c r="D229" t="s">
        <v>337</v>
      </c>
      <c r="E229" t="s">
        <v>336</v>
      </c>
      <c r="J229" s="241">
        <v>723.3575268615823</v>
      </c>
      <c r="K229" s="241">
        <v>611.53414106655509</v>
      </c>
      <c r="L229" s="241">
        <v>573.53166230027625</v>
      </c>
      <c r="M229" s="241">
        <v>686.12618780340881</v>
      </c>
      <c r="N229" s="241">
        <v>682.65871496548891</v>
      </c>
      <c r="O229" s="241">
        <v>574.30018878049066</v>
      </c>
      <c r="P229" s="241">
        <v>537.45828987759126</v>
      </c>
      <c r="Q229" s="241">
        <v>646.63738606020286</v>
      </c>
    </row>
    <row r="230" spans="1:17">
      <c r="A230" t="s">
        <v>56</v>
      </c>
      <c r="B230" t="s">
        <v>65</v>
      </c>
      <c r="C230" t="s">
        <v>97</v>
      </c>
      <c r="D230" t="s">
        <v>335</v>
      </c>
      <c r="E230" t="s">
        <v>334</v>
      </c>
      <c r="J230" s="241">
        <v>1043.8124249929213</v>
      </c>
      <c r="K230" s="241">
        <v>1115.7018924409153</v>
      </c>
      <c r="L230" s="241">
        <v>1449.110524935943</v>
      </c>
      <c r="M230" s="241">
        <v>1841.7702985274082</v>
      </c>
      <c r="N230" s="241">
        <v>1023.3639282239218</v>
      </c>
      <c r="O230" s="241">
        <v>1093.8450664475865</v>
      </c>
      <c r="P230" s="241">
        <v>1420.7221563195442</v>
      </c>
      <c r="Q230" s="241">
        <v>1805.6759412021106</v>
      </c>
    </row>
    <row r="231" spans="1:17">
      <c r="A231" t="s">
        <v>73</v>
      </c>
      <c r="B231" t="s">
        <v>72</v>
      </c>
      <c r="C231" t="s">
        <v>71</v>
      </c>
      <c r="D231" t="s">
        <v>333</v>
      </c>
      <c r="E231" t="s">
        <v>332</v>
      </c>
      <c r="J231" s="241">
        <v>235.9292090556323</v>
      </c>
      <c r="K231" s="241">
        <v>207.44115830231613</v>
      </c>
      <c r="L231" s="241">
        <v>279.26314541278924</v>
      </c>
      <c r="M231" s="241">
        <v>212.39115737245476</v>
      </c>
      <c r="N231" s="241">
        <v>228.66786289071766</v>
      </c>
      <c r="O231" s="241">
        <v>200.48137284689656</v>
      </c>
      <c r="P231" s="241">
        <v>271.54308718272722</v>
      </c>
      <c r="Q231" s="241">
        <v>205.89071730934961</v>
      </c>
    </row>
    <row r="232" spans="1:17">
      <c r="A232" t="s">
        <v>56</v>
      </c>
      <c r="B232" t="s">
        <v>55</v>
      </c>
      <c r="C232" t="s">
        <v>54</v>
      </c>
      <c r="D232" t="s">
        <v>331</v>
      </c>
      <c r="E232" t="s">
        <v>330</v>
      </c>
      <c r="J232" s="241">
        <v>556.06822963675529</v>
      </c>
      <c r="K232" s="241">
        <v>472.34559730942357</v>
      </c>
      <c r="L232" s="241">
        <v>472.34559730942357</v>
      </c>
      <c r="M232" s="241">
        <v>468.79439245708937</v>
      </c>
      <c r="N232" s="241">
        <v>468.79439245708937</v>
      </c>
      <c r="O232" s="241">
        <v>468.79439245708937</v>
      </c>
      <c r="P232" s="241">
        <v>468.79439245708937</v>
      </c>
      <c r="Q232" s="241">
        <v>465.19251637857923</v>
      </c>
    </row>
    <row r="233" spans="1:17">
      <c r="A233" t="s">
        <v>44</v>
      </c>
      <c r="B233" t="s">
        <v>60</v>
      </c>
      <c r="C233" t="s">
        <v>68</v>
      </c>
      <c r="D233" t="s">
        <v>329</v>
      </c>
      <c r="E233" t="s">
        <v>328</v>
      </c>
      <c r="J233" s="241">
        <v>639.43458619630906</v>
      </c>
      <c r="K233" s="241">
        <v>815.6404570964761</v>
      </c>
      <c r="L233" s="241">
        <v>536.87726289894624</v>
      </c>
      <c r="M233" s="241">
        <v>410.11305659890212</v>
      </c>
      <c r="N233" s="241">
        <v>472.41737738437797</v>
      </c>
      <c r="O233" s="241">
        <v>314.94491825625204</v>
      </c>
      <c r="P233" s="241">
        <v>282.76576356485231</v>
      </c>
      <c r="Q233" s="241">
        <v>402.55405631755741</v>
      </c>
    </row>
    <row r="234" spans="1:17">
      <c r="A234" t="s">
        <v>44</v>
      </c>
      <c r="B234" t="s">
        <v>43</v>
      </c>
      <c r="C234" t="s">
        <v>42</v>
      </c>
      <c r="D234" t="s">
        <v>327</v>
      </c>
      <c r="E234" t="s">
        <v>326</v>
      </c>
      <c r="J234" s="241">
        <v>1560.2982445236403</v>
      </c>
      <c r="K234" s="241">
        <v>1286.6592412283223</v>
      </c>
      <c r="L234" s="241">
        <v>1229.8312766613492</v>
      </c>
      <c r="M234" s="241">
        <v>1100.6512972144897</v>
      </c>
      <c r="N234" s="241">
        <v>1560.1762813915536</v>
      </c>
      <c r="O234" s="241">
        <v>1286.5472520951978</v>
      </c>
      <c r="P234" s="241">
        <v>1229.4900778248816</v>
      </c>
      <c r="Q234" s="241">
        <v>1100.614717696682</v>
      </c>
    </row>
    <row r="235" spans="1:17">
      <c r="A235" t="s">
        <v>49</v>
      </c>
      <c r="B235" t="s">
        <v>101</v>
      </c>
      <c r="C235" t="s">
        <v>100</v>
      </c>
      <c r="D235" t="s">
        <v>325</v>
      </c>
      <c r="E235" t="s">
        <v>324</v>
      </c>
      <c r="J235" s="241">
        <v>1320.2110089943319</v>
      </c>
      <c r="K235" s="241">
        <v>1320.2110089943319</v>
      </c>
      <c r="L235" s="241">
        <v>1320.2110089943319</v>
      </c>
      <c r="M235" s="241">
        <v>1258.0904404168955</v>
      </c>
      <c r="N235" s="241">
        <v>1258.0904404168955</v>
      </c>
      <c r="O235" s="241">
        <v>1209.2135779298367</v>
      </c>
      <c r="P235" s="241">
        <v>1209.2135779298364</v>
      </c>
      <c r="Q235" s="241">
        <v>1198.2905816222142</v>
      </c>
    </row>
    <row r="236" spans="1:17">
      <c r="A236" t="s">
        <v>73</v>
      </c>
      <c r="B236" t="s">
        <v>72</v>
      </c>
      <c r="C236" t="s">
        <v>71</v>
      </c>
      <c r="D236" t="s">
        <v>323</v>
      </c>
      <c r="E236" t="s">
        <v>322</v>
      </c>
      <c r="J236" s="241">
        <v>449.19907619966625</v>
      </c>
      <c r="K236" s="241">
        <v>449.19907619966625</v>
      </c>
      <c r="L236" s="241">
        <v>449.19907619966625</v>
      </c>
      <c r="M236" s="241">
        <v>443.22524689338945</v>
      </c>
      <c r="N236" s="241">
        <v>443.22524689338945</v>
      </c>
      <c r="O236" s="241">
        <v>443.22524689338945</v>
      </c>
      <c r="P236" s="241">
        <v>443.22524689338945</v>
      </c>
      <c r="Q236" s="241">
        <v>436.79072128807007</v>
      </c>
    </row>
    <row r="237" spans="1:17">
      <c r="A237" t="s">
        <v>49</v>
      </c>
      <c r="B237" t="s">
        <v>101</v>
      </c>
      <c r="C237" t="s">
        <v>158</v>
      </c>
      <c r="D237" t="s">
        <v>321</v>
      </c>
      <c r="E237" t="s">
        <v>320</v>
      </c>
      <c r="J237" s="241">
        <v>597.97607145676693</v>
      </c>
      <c r="K237" s="241">
        <v>483.66417988511188</v>
      </c>
      <c r="L237" s="241">
        <v>634.95933049465532</v>
      </c>
      <c r="M237" s="241">
        <v>534.24492678149579</v>
      </c>
      <c r="N237" s="241">
        <v>559.36913363102485</v>
      </c>
      <c r="O237" s="241">
        <v>448.91743182083098</v>
      </c>
      <c r="P237" s="241">
        <v>595.39629816997228</v>
      </c>
      <c r="Q237" s="241">
        <v>504.59093260111024</v>
      </c>
    </row>
    <row r="238" spans="1:17">
      <c r="A238" t="s">
        <v>44</v>
      </c>
      <c r="B238" t="s">
        <v>60</v>
      </c>
      <c r="C238" t="s">
        <v>59</v>
      </c>
      <c r="D238" t="s">
        <v>319</v>
      </c>
      <c r="E238" t="s">
        <v>318</v>
      </c>
      <c r="J238" s="241">
        <v>937.01435102168023</v>
      </c>
      <c r="K238" s="241">
        <v>789.00942550153457</v>
      </c>
      <c r="L238" s="241">
        <v>802.59630367745262</v>
      </c>
      <c r="M238" s="241">
        <v>891.88000808690401</v>
      </c>
      <c r="N238" s="241">
        <v>922.62294120807326</v>
      </c>
      <c r="O238" s="241">
        <v>761.19642118767672</v>
      </c>
      <c r="P238" s="241">
        <v>774.30435463986305</v>
      </c>
      <c r="Q238" s="241">
        <v>860.66844700678871</v>
      </c>
    </row>
    <row r="239" spans="1:17">
      <c r="A239" t="s">
        <v>44</v>
      </c>
      <c r="B239" t="s">
        <v>60</v>
      </c>
      <c r="C239" t="s">
        <v>59</v>
      </c>
      <c r="D239" t="s">
        <v>317</v>
      </c>
      <c r="E239" t="s">
        <v>316</v>
      </c>
      <c r="J239" s="241">
        <v>607.28860250803245</v>
      </c>
      <c r="K239" s="241">
        <v>610.67706960200155</v>
      </c>
      <c r="L239" s="241">
        <v>610.67706960200155</v>
      </c>
      <c r="M239" s="241">
        <v>610.5689821042381</v>
      </c>
      <c r="N239" s="241">
        <v>570.53862357869457</v>
      </c>
      <c r="O239" s="241">
        <v>570.53862357869457</v>
      </c>
      <c r="P239" s="241">
        <v>570.53862357869457</v>
      </c>
      <c r="Q239" s="241">
        <v>570.53690086115239</v>
      </c>
    </row>
    <row r="240" spans="1:17">
      <c r="A240" t="s">
        <v>73</v>
      </c>
      <c r="B240" t="s">
        <v>72</v>
      </c>
      <c r="C240" t="s">
        <v>71</v>
      </c>
      <c r="D240" t="s">
        <v>315</v>
      </c>
      <c r="E240" t="s">
        <v>314</v>
      </c>
      <c r="J240" s="241">
        <v>813.76392019044818</v>
      </c>
      <c r="K240" s="241">
        <v>772.38609374008638</v>
      </c>
      <c r="L240" s="241">
        <v>731.0082672897247</v>
      </c>
      <c r="M240" s="241">
        <v>685.65593005664152</v>
      </c>
      <c r="N240" s="241">
        <v>645.32322828860379</v>
      </c>
      <c r="O240" s="241">
        <v>604.99052652056605</v>
      </c>
      <c r="P240" s="241">
        <v>564.65782475252831</v>
      </c>
      <c r="Q240" s="241">
        <v>524.5483376538632</v>
      </c>
    </row>
    <row r="241" spans="1:17">
      <c r="A241" t="s">
        <v>56</v>
      </c>
      <c r="B241" t="s">
        <v>65</v>
      </c>
      <c r="C241" t="s">
        <v>97</v>
      </c>
      <c r="D241" t="s">
        <v>313</v>
      </c>
      <c r="E241" t="s">
        <v>312</v>
      </c>
      <c r="J241" s="241">
        <v>1141.0605603034942</v>
      </c>
      <c r="K241" s="241">
        <v>1126.1918540882857</v>
      </c>
      <c r="L241" s="241">
        <v>1107.0427627505173</v>
      </c>
      <c r="M241" s="241">
        <v>918.41058635626496</v>
      </c>
      <c r="N241" s="241">
        <v>797.80242029853889</v>
      </c>
      <c r="O241" s="241">
        <v>785.0750936942801</v>
      </c>
      <c r="P241" s="241">
        <v>772.51523191376157</v>
      </c>
      <c r="Q241" s="241">
        <v>753.54801223576919</v>
      </c>
    </row>
    <row r="242" spans="1:17">
      <c r="A242" t="s">
        <v>44</v>
      </c>
      <c r="B242" t="s">
        <v>116</v>
      </c>
      <c r="C242" t="s">
        <v>115</v>
      </c>
      <c r="D242" t="s">
        <v>311</v>
      </c>
      <c r="E242" t="s">
        <v>310</v>
      </c>
      <c r="J242" s="241">
        <v>838.47831412752032</v>
      </c>
      <c r="K242" s="241">
        <v>838.47831412752032</v>
      </c>
      <c r="L242" s="241">
        <v>838.47831412752032</v>
      </c>
      <c r="M242" s="241">
        <v>808.33750491521084</v>
      </c>
      <c r="N242" s="241">
        <v>808.33750491521084</v>
      </c>
      <c r="O242" s="241">
        <v>807.14526670737121</v>
      </c>
      <c r="P242" s="241">
        <v>807.14526670737121</v>
      </c>
      <c r="Q242" s="241">
        <v>802.32954722407271</v>
      </c>
    </row>
    <row r="243" spans="1:17">
      <c r="A243" t="s">
        <v>49</v>
      </c>
      <c r="B243" t="s">
        <v>48</v>
      </c>
      <c r="C243" t="s">
        <v>47</v>
      </c>
      <c r="D243" t="s">
        <v>309</v>
      </c>
      <c r="E243" t="s">
        <v>308</v>
      </c>
      <c r="J243" s="241">
        <v>1757.1013046484909</v>
      </c>
      <c r="K243" s="241">
        <v>1794.9465635178433</v>
      </c>
      <c r="L243" s="241">
        <v>1670.9840319151692</v>
      </c>
      <c r="M243" s="241">
        <v>1596.6416967485388</v>
      </c>
      <c r="N243" s="241">
        <v>1545.9365043732867</v>
      </c>
      <c r="O243" s="241">
        <v>1515.0558984906143</v>
      </c>
      <c r="P243" s="241">
        <v>1477.312935745126</v>
      </c>
      <c r="Q243" s="241">
        <v>1415.543446000321</v>
      </c>
    </row>
    <row r="244" spans="1:17">
      <c r="A244" t="s">
        <v>73</v>
      </c>
      <c r="B244" t="s">
        <v>72</v>
      </c>
      <c r="C244" t="s">
        <v>71</v>
      </c>
      <c r="D244" t="s">
        <v>307</v>
      </c>
      <c r="E244" t="s">
        <v>306</v>
      </c>
      <c r="J244" s="241">
        <v>474.23169622704467</v>
      </c>
      <c r="K244" s="241">
        <v>339.9422166431076</v>
      </c>
      <c r="L244" s="241">
        <v>500.94897488772318</v>
      </c>
      <c r="M244" s="241">
        <v>460.20717032177339</v>
      </c>
      <c r="N244" s="241">
        <v>472.3727677245393</v>
      </c>
      <c r="O244" s="241">
        <v>336.81325380800484</v>
      </c>
      <c r="P244" s="241">
        <v>497.05155102729299</v>
      </c>
      <c r="Q244" s="241">
        <v>457.29147264729306</v>
      </c>
    </row>
    <row r="245" spans="1:17">
      <c r="A245" t="s">
        <v>44</v>
      </c>
      <c r="B245" t="s">
        <v>60</v>
      </c>
      <c r="C245" t="s">
        <v>115</v>
      </c>
      <c r="D245" t="s">
        <v>305</v>
      </c>
      <c r="E245" t="s">
        <v>304</v>
      </c>
      <c r="J245" s="241">
        <v>1366.9703973632545</v>
      </c>
      <c r="K245" s="241">
        <v>1408.7080662258361</v>
      </c>
      <c r="L245" s="241">
        <v>1385.9869683834841</v>
      </c>
      <c r="M245" s="241">
        <v>1402.3996451694552</v>
      </c>
      <c r="N245" s="241">
        <v>1328.3943868491674</v>
      </c>
      <c r="O245" s="241">
        <v>1338.2617546252056</v>
      </c>
      <c r="P245" s="241">
        <v>1282.0177583017871</v>
      </c>
      <c r="Q245" s="241">
        <v>1262.1694831715731</v>
      </c>
    </row>
    <row r="246" spans="1:17">
      <c r="A246" t="s">
        <v>44</v>
      </c>
      <c r="B246" t="s">
        <v>116</v>
      </c>
      <c r="C246" t="s">
        <v>115</v>
      </c>
      <c r="D246" t="s">
        <v>303</v>
      </c>
      <c r="E246" t="s">
        <v>302</v>
      </c>
      <c r="J246" s="241">
        <v>1309.3722084492535</v>
      </c>
      <c r="K246" s="241">
        <v>1674.160406744156</v>
      </c>
      <c r="L246" s="241">
        <v>1491.7663075967048</v>
      </c>
      <c r="M246" s="241">
        <v>1085.3939797038795</v>
      </c>
      <c r="N246" s="241">
        <v>1081.7800152875511</v>
      </c>
      <c r="O246" s="241">
        <v>1384.1483714536707</v>
      </c>
      <c r="P246" s="241">
        <v>1232.3618659678896</v>
      </c>
      <c r="Q246" s="241">
        <v>1078.5518694810992</v>
      </c>
    </row>
    <row r="247" spans="1:17">
      <c r="A247" t="s">
        <v>49</v>
      </c>
      <c r="B247" t="s">
        <v>159</v>
      </c>
      <c r="C247" t="s">
        <v>104</v>
      </c>
      <c r="D247" t="s">
        <v>301</v>
      </c>
      <c r="E247" t="s">
        <v>300</v>
      </c>
      <c r="J247" s="241">
        <v>567.92208892908593</v>
      </c>
      <c r="K247" s="241">
        <v>565.10441117090897</v>
      </c>
      <c r="L247" s="241">
        <v>562.28673341273191</v>
      </c>
      <c r="M247" s="241">
        <v>554.85089537543479</v>
      </c>
      <c r="N247" s="241">
        <v>552.05647625394295</v>
      </c>
      <c r="O247" s="241">
        <v>549.26205713245133</v>
      </c>
      <c r="P247" s="241">
        <v>546.46763801095972</v>
      </c>
      <c r="Q247" s="241">
        <v>539.58322865087985</v>
      </c>
    </row>
    <row r="248" spans="1:17">
      <c r="A248" t="s">
        <v>49</v>
      </c>
      <c r="B248" t="s">
        <v>159</v>
      </c>
      <c r="C248" t="s">
        <v>104</v>
      </c>
      <c r="D248" t="s">
        <v>299</v>
      </c>
      <c r="E248" t="s">
        <v>298</v>
      </c>
      <c r="J248" s="241">
        <v>991.75195569526659</v>
      </c>
      <c r="K248" s="241">
        <v>975.7559564098591</v>
      </c>
      <c r="L248" s="241">
        <v>1007.7479549806742</v>
      </c>
      <c r="M248" s="241">
        <v>968.20206147452575</v>
      </c>
      <c r="N248" s="241">
        <v>961.84277043035809</v>
      </c>
      <c r="O248" s="241">
        <v>953.89365662514842</v>
      </c>
      <c r="P248" s="241">
        <v>985.69011184598685</v>
      </c>
      <c r="Q248" s="241">
        <v>963.99838666494304</v>
      </c>
    </row>
    <row r="249" spans="1:17">
      <c r="A249" t="s">
        <v>56</v>
      </c>
      <c r="B249" t="s">
        <v>65</v>
      </c>
      <c r="C249" t="s">
        <v>97</v>
      </c>
      <c r="D249" t="s">
        <v>297</v>
      </c>
      <c r="E249" t="s">
        <v>296</v>
      </c>
      <c r="J249" s="241">
        <v>970.5574883183458</v>
      </c>
      <c r="K249" s="241">
        <v>938.20557204106763</v>
      </c>
      <c r="L249" s="241">
        <v>905.85365576378945</v>
      </c>
      <c r="M249" s="241">
        <v>845.80410380677893</v>
      </c>
      <c r="N249" s="241">
        <v>845.80410380677893</v>
      </c>
      <c r="O249" s="241">
        <v>845.80410380677893</v>
      </c>
      <c r="P249" s="241">
        <v>845.80410380677893</v>
      </c>
      <c r="Q249" s="241">
        <v>841.0917302860081</v>
      </c>
    </row>
    <row r="250" spans="1:17">
      <c r="A250" t="s">
        <v>44</v>
      </c>
      <c r="B250" t="s">
        <v>43</v>
      </c>
      <c r="C250" t="s">
        <v>42</v>
      </c>
      <c r="D250" t="s">
        <v>295</v>
      </c>
      <c r="E250" t="s">
        <v>294</v>
      </c>
      <c r="J250" s="241">
        <v>527.70652600474159</v>
      </c>
      <c r="K250" s="241">
        <v>532.07297318343581</v>
      </c>
      <c r="L250" s="241">
        <v>523.70290321783648</v>
      </c>
      <c r="M250" s="241">
        <v>500.44195553658284</v>
      </c>
      <c r="N250" s="241">
        <v>499.23167871046513</v>
      </c>
      <c r="O250" s="241">
        <v>504.63285204964257</v>
      </c>
      <c r="P250" s="241">
        <v>510.76561686336612</v>
      </c>
      <c r="Q250" s="241">
        <v>501.34343686478428</v>
      </c>
    </row>
    <row r="251" spans="1:17">
      <c r="A251" t="s">
        <v>56</v>
      </c>
      <c r="B251" t="s">
        <v>65</v>
      </c>
      <c r="C251" t="s">
        <v>135</v>
      </c>
      <c r="D251" t="s">
        <v>293</v>
      </c>
      <c r="E251" t="s">
        <v>292</v>
      </c>
      <c r="J251" s="241">
        <v>1300.9681454280951</v>
      </c>
      <c r="K251" s="241">
        <v>1296.5480951038771</v>
      </c>
      <c r="L251" s="241">
        <v>1267.0810929424256</v>
      </c>
      <c r="M251" s="241">
        <v>1203.2065525055878</v>
      </c>
      <c r="N251" s="241">
        <v>1188.5333018652757</v>
      </c>
      <c r="O251" s="241">
        <v>1173.8600512249636</v>
      </c>
      <c r="P251" s="241">
        <v>1159.1868005846513</v>
      </c>
      <c r="Q251" s="241">
        <v>1139.8850241817838</v>
      </c>
    </row>
    <row r="252" spans="1:17">
      <c r="A252" t="s">
        <v>49</v>
      </c>
      <c r="B252" t="s">
        <v>48</v>
      </c>
      <c r="C252" t="s">
        <v>47</v>
      </c>
      <c r="D252" t="s">
        <v>291</v>
      </c>
      <c r="E252" t="s">
        <v>290</v>
      </c>
      <c r="J252" s="241">
        <v>848.23445607130964</v>
      </c>
      <c r="K252" s="241">
        <v>1045.5639751097826</v>
      </c>
      <c r="L252" s="241">
        <v>665.83580043656559</v>
      </c>
      <c r="M252" s="241">
        <v>764.06818324093865</v>
      </c>
      <c r="N252" s="241">
        <v>542.89055125014067</v>
      </c>
      <c r="O252" s="241">
        <v>643.42583851868517</v>
      </c>
      <c r="P252" s="241">
        <v>663.13075482331999</v>
      </c>
      <c r="Q252" s="241">
        <v>752.41257062135571</v>
      </c>
    </row>
    <row r="253" spans="1:17">
      <c r="A253" t="s">
        <v>73</v>
      </c>
      <c r="B253" t="s">
        <v>72</v>
      </c>
      <c r="C253" t="s">
        <v>71</v>
      </c>
      <c r="D253" t="s">
        <v>289</v>
      </c>
      <c r="E253" t="s">
        <v>288</v>
      </c>
      <c r="J253" s="241">
        <v>812.79211792567185</v>
      </c>
      <c r="K253" s="241">
        <v>839.66127884883451</v>
      </c>
      <c r="L253" s="241">
        <v>1081.8569099478982</v>
      </c>
      <c r="M253" s="241">
        <v>1049.8013530849362</v>
      </c>
      <c r="N253" s="241">
        <v>796.68135066917364</v>
      </c>
      <c r="O253" s="241">
        <v>823.28666479170636</v>
      </c>
      <c r="P253" s="241">
        <v>1060.8869006359914</v>
      </c>
      <c r="Q253" s="241">
        <v>1028.2197035969011</v>
      </c>
    </row>
    <row r="254" spans="1:17">
      <c r="A254" t="s">
        <v>44</v>
      </c>
      <c r="B254" t="s">
        <v>43</v>
      </c>
      <c r="C254" t="s">
        <v>42</v>
      </c>
      <c r="D254" t="s">
        <v>287</v>
      </c>
      <c r="E254" t="s">
        <v>286</v>
      </c>
      <c r="J254" s="241">
        <v>580.41585534894205</v>
      </c>
      <c r="K254" s="241">
        <v>539.71042278846517</v>
      </c>
      <c r="L254" s="241">
        <v>582.2330621596775</v>
      </c>
      <c r="M254" s="241">
        <v>578.80128166258442</v>
      </c>
      <c r="N254" s="241">
        <v>545.56175737234855</v>
      </c>
      <c r="O254" s="241">
        <v>507.30069486408115</v>
      </c>
      <c r="P254" s="241">
        <v>547.269840520039</v>
      </c>
      <c r="Q254" s="241">
        <v>544.2147856839249</v>
      </c>
    </row>
    <row r="255" spans="1:17">
      <c r="A255" t="s">
        <v>56</v>
      </c>
      <c r="B255" t="s">
        <v>55</v>
      </c>
      <c r="C255" t="s">
        <v>76</v>
      </c>
      <c r="D255" t="s">
        <v>285</v>
      </c>
      <c r="E255" t="s">
        <v>284</v>
      </c>
      <c r="J255" s="241">
        <v>1083.7752180121581</v>
      </c>
      <c r="K255" s="241">
        <v>1218.2346247311552</v>
      </c>
      <c r="L255" s="241">
        <v>946.07582558908882</v>
      </c>
      <c r="M255" s="241">
        <v>936.44085799922459</v>
      </c>
      <c r="N255" s="241">
        <v>1065.5259112726033</v>
      </c>
      <c r="O255" s="241">
        <v>1194.3812758390895</v>
      </c>
      <c r="P255" s="241">
        <v>927.9423758442158</v>
      </c>
      <c r="Q255" s="241">
        <v>920.524549576102</v>
      </c>
    </row>
    <row r="256" spans="1:17">
      <c r="A256" t="s">
        <v>73</v>
      </c>
      <c r="B256" t="s">
        <v>72</v>
      </c>
      <c r="C256" t="s">
        <v>71</v>
      </c>
      <c r="D256" t="s">
        <v>283</v>
      </c>
      <c r="E256" t="s">
        <v>282</v>
      </c>
      <c r="J256" s="241">
        <v>498.29848095291646</v>
      </c>
      <c r="K256" s="241">
        <v>498.29848095291646</v>
      </c>
      <c r="L256" s="241">
        <v>498.29848095291646</v>
      </c>
      <c r="M256" s="241">
        <v>491.16053165265163</v>
      </c>
      <c r="N256" s="241">
        <v>460.87880439181129</v>
      </c>
      <c r="O256" s="241">
        <v>460.87880439181129</v>
      </c>
      <c r="P256" s="241">
        <v>460.87880439181129</v>
      </c>
      <c r="Q256" s="241">
        <v>454.29609058907073</v>
      </c>
    </row>
    <row r="257" spans="1:17">
      <c r="A257" t="s">
        <v>49</v>
      </c>
      <c r="B257" t="s">
        <v>101</v>
      </c>
      <c r="C257" t="s">
        <v>100</v>
      </c>
      <c r="D257" t="s">
        <v>281</v>
      </c>
      <c r="E257" t="s">
        <v>280</v>
      </c>
      <c r="J257" s="241">
        <v>854.85100771690475</v>
      </c>
      <c r="K257" s="241">
        <v>878.11105175282012</v>
      </c>
      <c r="L257" s="241">
        <v>716.05424113007234</v>
      </c>
      <c r="M257" s="241">
        <v>700.37590610433665</v>
      </c>
      <c r="N257" s="241">
        <v>854.45898912561574</v>
      </c>
      <c r="O257" s="241">
        <v>876.48112802060575</v>
      </c>
      <c r="P257" s="241">
        <v>715.27907130927827</v>
      </c>
      <c r="Q257" s="241">
        <v>700.35480346016323</v>
      </c>
    </row>
    <row r="258" spans="1:17">
      <c r="A258" t="s">
        <v>44</v>
      </c>
      <c r="B258" t="s">
        <v>116</v>
      </c>
      <c r="C258" t="s">
        <v>115</v>
      </c>
      <c r="D258" t="s">
        <v>279</v>
      </c>
      <c r="E258" t="s">
        <v>278</v>
      </c>
      <c r="J258" s="241">
        <v>761.78802660352699</v>
      </c>
      <c r="K258" s="241">
        <v>743.76857083558059</v>
      </c>
      <c r="L258" s="241">
        <v>416.311564293934</v>
      </c>
      <c r="M258" s="241">
        <v>294.03769793565476</v>
      </c>
      <c r="N258" s="241">
        <v>743.45110572783449</v>
      </c>
      <c r="O258" s="241">
        <v>623.97894635608429</v>
      </c>
      <c r="P258" s="241">
        <v>406.08153651745164</v>
      </c>
      <c r="Q258" s="241">
        <v>286.85864637364028</v>
      </c>
    </row>
    <row r="259" spans="1:17">
      <c r="A259" t="s">
        <v>56</v>
      </c>
      <c r="B259" t="s">
        <v>65</v>
      </c>
      <c r="C259" t="s">
        <v>54</v>
      </c>
      <c r="D259" t="s">
        <v>277</v>
      </c>
      <c r="E259" t="s">
        <v>276</v>
      </c>
      <c r="J259" s="241">
        <v>559.22720626127307</v>
      </c>
      <c r="K259" s="241">
        <v>501.06757681010072</v>
      </c>
      <c r="L259" s="241">
        <v>563.70102391136334</v>
      </c>
      <c r="M259" s="241">
        <v>608.4632099774509</v>
      </c>
      <c r="N259" s="241">
        <v>516.40491678276294</v>
      </c>
      <c r="O259" s="241">
        <v>462.69880543735565</v>
      </c>
      <c r="P259" s="241">
        <v>520.53615611702514</v>
      </c>
      <c r="Q259" s="241">
        <v>561.88292677212371</v>
      </c>
    </row>
    <row r="260" spans="1:17">
      <c r="A260" t="s">
        <v>73</v>
      </c>
      <c r="B260" t="s">
        <v>72</v>
      </c>
      <c r="C260" t="s">
        <v>71</v>
      </c>
      <c r="D260" t="s">
        <v>275</v>
      </c>
      <c r="E260" t="s">
        <v>274</v>
      </c>
      <c r="J260" s="241">
        <v>484.54452051172626</v>
      </c>
      <c r="K260" s="241">
        <v>449.93419761803159</v>
      </c>
      <c r="L260" s="241">
        <v>467.2393590648789</v>
      </c>
      <c r="M260" s="241">
        <v>513.10029845676092</v>
      </c>
      <c r="N260" s="241">
        <v>469.12027287475286</v>
      </c>
      <c r="O260" s="241">
        <v>449.57359483830481</v>
      </c>
      <c r="P260" s="241">
        <v>464.23360336564087</v>
      </c>
      <c r="Q260" s="241">
        <v>497.30182137371463</v>
      </c>
    </row>
    <row r="261" spans="1:17">
      <c r="A261" t="s">
        <v>73</v>
      </c>
      <c r="B261" t="s">
        <v>72</v>
      </c>
      <c r="C261" t="s">
        <v>71</v>
      </c>
      <c r="D261" t="s">
        <v>273</v>
      </c>
      <c r="E261" t="s">
        <v>272</v>
      </c>
      <c r="J261" s="241">
        <v>840.1840262456725</v>
      </c>
      <c r="K261" s="241">
        <v>823.22069079890719</v>
      </c>
      <c r="L261" s="241">
        <v>725.93097279539995</v>
      </c>
      <c r="M261" s="241">
        <v>622.67628525598332</v>
      </c>
      <c r="N261" s="241">
        <v>786.75015187228257</v>
      </c>
      <c r="O261" s="241">
        <v>762.16420962627376</v>
      </c>
      <c r="P261" s="241">
        <v>712.99232513425613</v>
      </c>
      <c r="Q261" s="241">
        <v>618.71813902064991</v>
      </c>
    </row>
    <row r="262" spans="1:17">
      <c r="A262" t="s">
        <v>44</v>
      </c>
      <c r="B262" t="s">
        <v>60</v>
      </c>
      <c r="C262" t="s">
        <v>59</v>
      </c>
      <c r="D262" t="s">
        <v>271</v>
      </c>
      <c r="E262" t="s">
        <v>270</v>
      </c>
      <c r="J262" s="241">
        <v>701.15162013464067</v>
      </c>
      <c r="K262" s="241">
        <v>620.64147770638976</v>
      </c>
      <c r="L262" s="241">
        <v>507.51963201606259</v>
      </c>
      <c r="M262" s="241">
        <v>506.14340707507341</v>
      </c>
      <c r="N262" s="241">
        <v>568.14089268065482</v>
      </c>
      <c r="O262" s="241">
        <v>568.14089268065482</v>
      </c>
      <c r="P262" s="241">
        <v>568.14089268065482</v>
      </c>
      <c r="Q262" s="241">
        <v>565.44654078401231</v>
      </c>
    </row>
    <row r="263" spans="1:17">
      <c r="A263" t="s">
        <v>73</v>
      </c>
      <c r="B263" t="s">
        <v>72</v>
      </c>
      <c r="C263" t="s">
        <v>71</v>
      </c>
      <c r="D263" t="s">
        <v>269</v>
      </c>
      <c r="E263" t="s">
        <v>268</v>
      </c>
      <c r="J263" s="241">
        <v>530.65854197874273</v>
      </c>
      <c r="K263" s="241">
        <v>520.06701136591857</v>
      </c>
      <c r="L263" s="241">
        <v>509.47548075309425</v>
      </c>
      <c r="M263" s="241">
        <v>498.88179572643929</v>
      </c>
      <c r="N263" s="241">
        <v>488.29031085278945</v>
      </c>
      <c r="O263" s="241">
        <v>477.6988259791396</v>
      </c>
      <c r="P263" s="241">
        <v>467.10734110548987</v>
      </c>
      <c r="Q263" s="241">
        <v>456.51650821017824</v>
      </c>
    </row>
    <row r="264" spans="1:17">
      <c r="A264" t="s">
        <v>56</v>
      </c>
      <c r="B264" t="s">
        <v>55</v>
      </c>
      <c r="C264" t="s">
        <v>135</v>
      </c>
      <c r="D264" t="s">
        <v>267</v>
      </c>
      <c r="E264" t="s">
        <v>266</v>
      </c>
      <c r="J264" s="241">
        <v>605.81349704664331</v>
      </c>
      <c r="K264" s="241">
        <v>610.13737925985424</v>
      </c>
      <c r="L264" s="241">
        <v>709.77466504254517</v>
      </c>
      <c r="M264" s="241">
        <v>788.02895823362928</v>
      </c>
      <c r="N264" s="241">
        <v>601.65442225262007</v>
      </c>
      <c r="O264" s="241">
        <v>605.85722402246904</v>
      </c>
      <c r="P264" s="241">
        <v>705.04334579090789</v>
      </c>
      <c r="Q264" s="241">
        <v>782.73736053473874</v>
      </c>
    </row>
    <row r="265" spans="1:17">
      <c r="A265" t="s">
        <v>73</v>
      </c>
      <c r="B265" t="s">
        <v>72</v>
      </c>
      <c r="C265" t="s">
        <v>71</v>
      </c>
      <c r="D265" t="s">
        <v>265</v>
      </c>
      <c r="E265" t="s">
        <v>264</v>
      </c>
      <c r="J265" s="241">
        <v>856.76491517252396</v>
      </c>
      <c r="K265" s="241">
        <v>644.98032939954044</v>
      </c>
      <c r="L265" s="241">
        <v>926.55756275680267</v>
      </c>
      <c r="M265" s="241">
        <v>892.14906081409572</v>
      </c>
      <c r="N265" s="241">
        <v>842.45375503930518</v>
      </c>
      <c r="O265" s="241">
        <v>634.20675941161176</v>
      </c>
      <c r="P265" s="241">
        <v>911.0806058711587</v>
      </c>
      <c r="Q265" s="241">
        <v>877.1952520850673</v>
      </c>
    </row>
    <row r="266" spans="1:17">
      <c r="A266" t="s">
        <v>73</v>
      </c>
      <c r="B266" t="s">
        <v>72</v>
      </c>
      <c r="C266" t="s">
        <v>71</v>
      </c>
      <c r="D266" t="s">
        <v>263</v>
      </c>
      <c r="E266" t="s">
        <v>262</v>
      </c>
      <c r="J266" s="241">
        <v>685.9873387119261</v>
      </c>
      <c r="K266" s="241">
        <v>411.79933756764194</v>
      </c>
      <c r="L266" s="241">
        <v>672.5366065803197</v>
      </c>
      <c r="M266" s="241">
        <v>479.1689037662224</v>
      </c>
      <c r="N266" s="241">
        <v>671.3171683351876</v>
      </c>
      <c r="O266" s="241">
        <v>402.99280995083654</v>
      </c>
      <c r="P266" s="241">
        <v>658.15408660312505</v>
      </c>
      <c r="Q266" s="241">
        <v>468.88606196291477</v>
      </c>
    </row>
    <row r="267" spans="1:17">
      <c r="A267" t="s">
        <v>44</v>
      </c>
      <c r="B267" t="s">
        <v>116</v>
      </c>
      <c r="C267" t="s">
        <v>115</v>
      </c>
      <c r="D267" t="s">
        <v>261</v>
      </c>
      <c r="E267" t="s">
        <v>260</v>
      </c>
      <c r="J267" s="241">
        <v>956.79716148337218</v>
      </c>
      <c r="K267" s="241">
        <v>956.79716148337207</v>
      </c>
      <c r="L267" s="241">
        <v>956.79716148337207</v>
      </c>
      <c r="M267" s="241">
        <v>823.7975449432704</v>
      </c>
      <c r="N267" s="241">
        <v>755.14774953133133</v>
      </c>
      <c r="O267" s="241">
        <v>686.49795411939203</v>
      </c>
      <c r="P267" s="241">
        <v>617.84815870745297</v>
      </c>
      <c r="Q267" s="241">
        <v>547.76170530817319</v>
      </c>
    </row>
    <row r="268" spans="1:17">
      <c r="A268" t="s">
        <v>73</v>
      </c>
      <c r="B268" t="s">
        <v>72</v>
      </c>
      <c r="C268" t="s">
        <v>71</v>
      </c>
      <c r="D268" t="s">
        <v>259</v>
      </c>
      <c r="E268" t="s">
        <v>258</v>
      </c>
      <c r="J268" s="241">
        <v>364.97186108662083</v>
      </c>
      <c r="K268" s="241">
        <v>533.38030555944738</v>
      </c>
      <c r="L268" s="241">
        <v>467.16398219087466</v>
      </c>
      <c r="M268" s="241">
        <v>403.44727669368865</v>
      </c>
      <c r="N268" s="241">
        <v>352.3060726057563</v>
      </c>
      <c r="O268" s="241">
        <v>514.5115077937437</v>
      </c>
      <c r="P268" s="241">
        <v>450.45585822906077</v>
      </c>
      <c r="Q268" s="241">
        <v>389.07117897495391</v>
      </c>
    </row>
    <row r="269" spans="1:17">
      <c r="A269" t="s">
        <v>49</v>
      </c>
      <c r="B269" t="s">
        <v>48</v>
      </c>
      <c r="C269" t="s">
        <v>47</v>
      </c>
      <c r="D269" t="s">
        <v>257</v>
      </c>
      <c r="E269" t="s">
        <v>256</v>
      </c>
      <c r="J269" s="241">
        <v>539.41587688462175</v>
      </c>
      <c r="K269" s="241">
        <v>526.82508860353096</v>
      </c>
      <c r="L269" s="241">
        <v>477.12460854659412</v>
      </c>
      <c r="M269" s="241">
        <v>526.7366902082631</v>
      </c>
      <c r="N269" s="241">
        <v>447.72618667702369</v>
      </c>
      <c r="O269" s="241">
        <v>460.89460393223027</v>
      </c>
      <c r="P269" s="241">
        <v>474.06302118743679</v>
      </c>
      <c r="Q269" s="241">
        <v>516.31057456145254</v>
      </c>
    </row>
    <row r="270" spans="1:17">
      <c r="A270" t="s">
        <v>49</v>
      </c>
      <c r="B270" t="s">
        <v>101</v>
      </c>
      <c r="C270" t="s">
        <v>158</v>
      </c>
      <c r="D270" t="s">
        <v>255</v>
      </c>
      <c r="E270" t="s">
        <v>254</v>
      </c>
      <c r="J270" s="241">
        <v>1379.9723704588248</v>
      </c>
      <c r="K270" s="241">
        <v>1427.8794872231845</v>
      </c>
      <c r="L270" s="241">
        <v>1132.0024350940043</v>
      </c>
      <c r="M270" s="241">
        <v>1089.6014326744917</v>
      </c>
      <c r="N270" s="241">
        <v>1230.1879788390156</v>
      </c>
      <c r="O270" s="241">
        <v>1272.9655016022305</v>
      </c>
      <c r="P270" s="241">
        <v>1009.1707778957386</v>
      </c>
      <c r="Q270" s="241">
        <v>971.32353811905728</v>
      </c>
    </row>
    <row r="271" spans="1:17">
      <c r="A271" t="s">
        <v>73</v>
      </c>
      <c r="B271" t="s">
        <v>72</v>
      </c>
      <c r="C271" t="s">
        <v>71</v>
      </c>
      <c r="D271" t="s">
        <v>253</v>
      </c>
      <c r="E271" t="s">
        <v>252</v>
      </c>
      <c r="J271" s="241">
        <v>124.93215296536424</v>
      </c>
      <c r="K271" s="241">
        <v>524.89480094800513</v>
      </c>
      <c r="L271" s="241">
        <v>501.5261967962104</v>
      </c>
      <c r="M271" s="241">
        <v>660.18328893139471</v>
      </c>
      <c r="N271" s="241">
        <v>533.54853330806884</v>
      </c>
      <c r="O271" s="241">
        <v>492.81287765301295</v>
      </c>
      <c r="P271" s="241">
        <v>468.46004003314266</v>
      </c>
      <c r="Q271" s="241">
        <v>616.65226350433886</v>
      </c>
    </row>
    <row r="272" spans="1:17">
      <c r="A272" t="s">
        <v>73</v>
      </c>
      <c r="B272" t="s">
        <v>72</v>
      </c>
      <c r="C272" t="s">
        <v>71</v>
      </c>
      <c r="D272" t="s">
        <v>251</v>
      </c>
      <c r="E272" t="s">
        <v>250</v>
      </c>
      <c r="J272" s="241">
        <v>812.3757751110586</v>
      </c>
      <c r="K272" s="241">
        <v>746.61202188778236</v>
      </c>
      <c r="L272" s="241">
        <v>773.69121439148444</v>
      </c>
      <c r="M272" s="241">
        <v>809.13081853824895</v>
      </c>
      <c r="N272" s="241">
        <v>475.95930502249939</v>
      </c>
      <c r="O272" s="241">
        <v>475.95930502249922</v>
      </c>
      <c r="P272" s="241">
        <v>515.93988664438928</v>
      </c>
      <c r="Q272" s="241">
        <v>585.51564969741582</v>
      </c>
    </row>
    <row r="273" spans="1:17">
      <c r="A273" t="s">
        <v>56</v>
      </c>
      <c r="B273" t="s">
        <v>55</v>
      </c>
      <c r="C273" t="s">
        <v>135</v>
      </c>
      <c r="D273" t="s">
        <v>249</v>
      </c>
      <c r="E273" t="s">
        <v>248</v>
      </c>
      <c r="J273" s="241">
        <v>629.53607300525289</v>
      </c>
      <c r="K273" s="241">
        <v>626.02401680996547</v>
      </c>
      <c r="L273" s="241">
        <v>623.38997466349997</v>
      </c>
      <c r="M273" s="241">
        <v>617.19421189157265</v>
      </c>
      <c r="N273" s="241">
        <v>613.70230687379865</v>
      </c>
      <c r="O273" s="241">
        <v>610.21040185602442</v>
      </c>
      <c r="P273" s="241">
        <v>607.59147309269383</v>
      </c>
      <c r="Q273" s="241">
        <v>602.0533093271888</v>
      </c>
    </row>
    <row r="274" spans="1:17">
      <c r="A274" t="s">
        <v>73</v>
      </c>
      <c r="B274" t="s">
        <v>72</v>
      </c>
      <c r="C274" t="s">
        <v>71</v>
      </c>
      <c r="D274" t="s">
        <v>247</v>
      </c>
      <c r="E274" t="s">
        <v>246</v>
      </c>
      <c r="J274" s="241">
        <v>531.57531422531861</v>
      </c>
      <c r="K274" s="241">
        <v>358.79953711989316</v>
      </c>
      <c r="L274" s="241">
        <v>303.59960833221726</v>
      </c>
      <c r="M274" s="241">
        <v>259.21341661699438</v>
      </c>
      <c r="N274" s="241">
        <v>460.5181034542544</v>
      </c>
      <c r="O274" s="241">
        <v>352.16090264148863</v>
      </c>
      <c r="P274" s="241">
        <v>297.98230223510581</v>
      </c>
      <c r="Q274" s="241">
        <v>257.25652794036017</v>
      </c>
    </row>
    <row r="275" spans="1:17">
      <c r="A275" t="s">
        <v>73</v>
      </c>
      <c r="B275" t="s">
        <v>72</v>
      </c>
      <c r="C275" t="s">
        <v>71</v>
      </c>
      <c r="D275" t="s">
        <v>245</v>
      </c>
      <c r="E275" t="s">
        <v>244</v>
      </c>
      <c r="J275" s="241">
        <v>908.82939705189335</v>
      </c>
      <c r="K275" s="241">
        <v>876.8173650251515</v>
      </c>
      <c r="L275" s="241">
        <v>844.80533299840943</v>
      </c>
      <c r="M275" s="241">
        <v>812.23001071846556</v>
      </c>
      <c r="N275" s="241">
        <v>780.17858584892076</v>
      </c>
      <c r="O275" s="241">
        <v>748.12716097937596</v>
      </c>
      <c r="P275" s="241">
        <v>716.07573610983093</v>
      </c>
      <c r="Q275" s="241">
        <v>683.42269143602971</v>
      </c>
    </row>
    <row r="276" spans="1:17">
      <c r="A276" t="s">
        <v>56</v>
      </c>
      <c r="B276" t="s">
        <v>55</v>
      </c>
      <c r="C276" t="s">
        <v>76</v>
      </c>
      <c r="D276" t="s">
        <v>243</v>
      </c>
      <c r="E276" t="s">
        <v>242</v>
      </c>
      <c r="J276" s="241">
        <v>279.72942308071578</v>
      </c>
      <c r="K276" s="241">
        <v>289.42007639914465</v>
      </c>
      <c r="L276" s="241">
        <v>333.34528836777525</v>
      </c>
      <c r="M276" s="241">
        <v>344.35591658559173</v>
      </c>
      <c r="N276" s="241">
        <v>349.87461496013924</v>
      </c>
      <c r="O276" s="241">
        <v>368.37184216393416</v>
      </c>
      <c r="P276" s="241">
        <v>393.94826691095494</v>
      </c>
      <c r="Q276" s="241">
        <v>405.26645628490979</v>
      </c>
    </row>
    <row r="277" spans="1:17">
      <c r="A277" t="s">
        <v>44</v>
      </c>
      <c r="B277" t="s">
        <v>43</v>
      </c>
      <c r="C277" t="s">
        <v>42</v>
      </c>
      <c r="D277" t="s">
        <v>241</v>
      </c>
      <c r="E277" t="s">
        <v>240</v>
      </c>
      <c r="J277" s="241">
        <v>979.76988619338113</v>
      </c>
      <c r="K277" s="241">
        <v>959.23864588815923</v>
      </c>
      <c r="L277" s="241">
        <v>969.74300139315642</v>
      </c>
      <c r="M277" s="241">
        <v>821.56467768685695</v>
      </c>
      <c r="N277" s="241">
        <v>947.43638299827785</v>
      </c>
      <c r="O277" s="241">
        <v>927.58269660991232</v>
      </c>
      <c r="P277" s="241">
        <v>937.74039662256439</v>
      </c>
      <c r="Q277" s="241">
        <v>794.88045568528037</v>
      </c>
    </row>
    <row r="278" spans="1:17">
      <c r="A278" t="s">
        <v>73</v>
      </c>
      <c r="B278" t="s">
        <v>72</v>
      </c>
      <c r="C278" t="s">
        <v>71</v>
      </c>
      <c r="D278" t="s">
        <v>239</v>
      </c>
      <c r="E278" t="s">
        <v>238</v>
      </c>
      <c r="J278" s="241">
        <v>389.49598813878873</v>
      </c>
      <c r="K278" s="241">
        <v>393.24835796671545</v>
      </c>
      <c r="L278" s="241">
        <v>534.33746349675846</v>
      </c>
      <c r="M278" s="241">
        <v>726.46702273897188</v>
      </c>
      <c r="N278" s="241">
        <v>373.21042368584011</v>
      </c>
      <c r="O278" s="241">
        <v>376.16654585364876</v>
      </c>
      <c r="P278" s="241">
        <v>511.40913503089376</v>
      </c>
      <c r="Q278" s="241">
        <v>695.84740107255448</v>
      </c>
    </row>
    <row r="279" spans="1:17">
      <c r="A279" t="s">
        <v>44</v>
      </c>
      <c r="B279" t="s">
        <v>43</v>
      </c>
      <c r="C279" t="s">
        <v>42</v>
      </c>
      <c r="D279" t="s">
        <v>237</v>
      </c>
      <c r="E279" t="s">
        <v>236</v>
      </c>
      <c r="J279" s="241">
        <v>722.05474388299081</v>
      </c>
      <c r="K279" s="241">
        <v>696.8143783040598</v>
      </c>
      <c r="L279" s="241">
        <v>672.47545435294774</v>
      </c>
      <c r="M279" s="241">
        <v>646.25701289929862</v>
      </c>
      <c r="N279" s="241">
        <v>623.58132823616529</v>
      </c>
      <c r="O279" s="241">
        <v>601.80073638868203</v>
      </c>
      <c r="P279" s="241">
        <v>580.6168730849655</v>
      </c>
      <c r="Q279" s="241">
        <v>556.44588213573093</v>
      </c>
    </row>
    <row r="280" spans="1:17">
      <c r="A280" t="s">
        <v>44</v>
      </c>
      <c r="B280" t="s">
        <v>60</v>
      </c>
      <c r="C280" t="s">
        <v>59</v>
      </c>
      <c r="D280" t="s">
        <v>235</v>
      </c>
      <c r="E280" t="s">
        <v>234</v>
      </c>
      <c r="J280" s="241">
        <v>487.42849028835167</v>
      </c>
      <c r="K280" s="241">
        <v>432.09876976913336</v>
      </c>
      <c r="L280" s="241">
        <v>620.92241916011653</v>
      </c>
      <c r="M280" s="241">
        <v>612.57980747133695</v>
      </c>
      <c r="N280" s="241">
        <v>460.09213007503848</v>
      </c>
      <c r="O280" s="241">
        <v>407.51017235217694</v>
      </c>
      <c r="P280" s="241">
        <v>586.2888286099062</v>
      </c>
      <c r="Q280" s="241">
        <v>578.69200531041406</v>
      </c>
    </row>
    <row r="281" spans="1:17">
      <c r="A281" t="s">
        <v>73</v>
      </c>
      <c r="B281" t="s">
        <v>72</v>
      </c>
      <c r="C281" t="s">
        <v>71</v>
      </c>
      <c r="D281" t="s">
        <v>233</v>
      </c>
      <c r="E281" t="s">
        <v>232</v>
      </c>
      <c r="J281" s="241">
        <v>794.32667185525122</v>
      </c>
      <c r="K281" s="241">
        <v>797.45394221688616</v>
      </c>
      <c r="L281" s="241">
        <v>870.55388692010069</v>
      </c>
      <c r="M281" s="241">
        <v>532.85566812667821</v>
      </c>
      <c r="N281" s="241">
        <v>776.88811903686712</v>
      </c>
      <c r="O281" s="241">
        <v>779.97713740281893</v>
      </c>
      <c r="P281" s="241">
        <v>851.02455981970934</v>
      </c>
      <c r="Q281" s="241">
        <v>521.56917089423951</v>
      </c>
    </row>
    <row r="282" spans="1:17">
      <c r="A282" t="s">
        <v>44</v>
      </c>
      <c r="B282" t="s">
        <v>60</v>
      </c>
      <c r="C282" t="s">
        <v>68</v>
      </c>
      <c r="D282" t="s">
        <v>231</v>
      </c>
      <c r="E282" t="s">
        <v>230</v>
      </c>
      <c r="J282" s="241">
        <v>995.98186712596316</v>
      </c>
      <c r="K282" s="241">
        <v>1221.9340516346167</v>
      </c>
      <c r="L282" s="241">
        <v>1052.863384827165</v>
      </c>
      <c r="M282" s="241">
        <v>1046.5630824947273</v>
      </c>
      <c r="N282" s="241">
        <v>969.24773301651567</v>
      </c>
      <c r="O282" s="241">
        <v>1194.4168345333503</v>
      </c>
      <c r="P282" s="241">
        <v>1025.9121008675415</v>
      </c>
      <c r="Q282" s="241">
        <v>1020.0017851736935</v>
      </c>
    </row>
    <row r="283" spans="1:17">
      <c r="A283" t="s">
        <v>44</v>
      </c>
      <c r="B283" t="s">
        <v>43</v>
      </c>
      <c r="C283" t="s">
        <v>42</v>
      </c>
      <c r="D283" t="s">
        <v>229</v>
      </c>
      <c r="E283" t="s">
        <v>228</v>
      </c>
      <c r="J283" s="241">
        <v>991.4462431475597</v>
      </c>
      <c r="K283" s="241">
        <v>1145.0459828465464</v>
      </c>
      <c r="L283" s="241">
        <v>981.46798529703995</v>
      </c>
      <c r="M283" s="241">
        <v>893.67847109227228</v>
      </c>
      <c r="N283" s="241">
        <v>812.43497372024751</v>
      </c>
      <c r="O283" s="241">
        <v>731.19147634822286</v>
      </c>
      <c r="P283" s="241">
        <v>649.9479789761981</v>
      </c>
      <c r="Q283" s="241">
        <v>565.14485633102208</v>
      </c>
    </row>
    <row r="284" spans="1:17">
      <c r="A284" t="s">
        <v>49</v>
      </c>
      <c r="B284" t="s">
        <v>159</v>
      </c>
      <c r="C284" t="s">
        <v>158</v>
      </c>
      <c r="D284" t="s">
        <v>227</v>
      </c>
      <c r="E284" t="s">
        <v>226</v>
      </c>
      <c r="J284" s="241">
        <v>1211.1117180985441</v>
      </c>
      <c r="K284" s="241">
        <v>1364.8550774107723</v>
      </c>
      <c r="L284" s="241">
        <v>1094.5867452502234</v>
      </c>
      <c r="M284" s="241">
        <v>1253.3495609780969</v>
      </c>
      <c r="N284" s="241">
        <v>1167.6033877985144</v>
      </c>
      <c r="O284" s="241">
        <v>1314.8533147202256</v>
      </c>
      <c r="P284" s="241">
        <v>1054.4863217063198</v>
      </c>
      <c r="Q284" s="241">
        <v>1208.0531188739153</v>
      </c>
    </row>
    <row r="285" spans="1:17">
      <c r="A285" t="s">
        <v>49</v>
      </c>
      <c r="B285" t="s">
        <v>159</v>
      </c>
      <c r="C285" t="s">
        <v>158</v>
      </c>
      <c r="D285" t="s">
        <v>225</v>
      </c>
      <c r="E285" t="s">
        <v>224</v>
      </c>
      <c r="J285" s="241">
        <v>840.39457505072789</v>
      </c>
      <c r="K285" s="241">
        <v>780.60661061848396</v>
      </c>
      <c r="L285" s="241">
        <v>1069.6440511706128</v>
      </c>
      <c r="M285" s="241">
        <v>1068.5773095857794</v>
      </c>
      <c r="N285" s="241">
        <v>826.81208326744979</v>
      </c>
      <c r="O285" s="241">
        <v>767.99041438226004</v>
      </c>
      <c r="P285" s="241">
        <v>1052.3564198990994</v>
      </c>
      <c r="Q285" s="241">
        <v>1051.4502425578389</v>
      </c>
    </row>
    <row r="286" spans="1:17">
      <c r="A286" t="s">
        <v>73</v>
      </c>
      <c r="B286" t="s">
        <v>72</v>
      </c>
      <c r="C286" t="s">
        <v>71</v>
      </c>
      <c r="D286" t="s">
        <v>223</v>
      </c>
      <c r="E286" t="s">
        <v>222</v>
      </c>
      <c r="J286" s="241">
        <v>326.52756550628283</v>
      </c>
      <c r="K286" s="241">
        <v>354.26004367256996</v>
      </c>
      <c r="L286" s="241">
        <v>369.91547489547384</v>
      </c>
      <c r="M286" s="241">
        <v>443.08174348072129</v>
      </c>
      <c r="N286" s="241">
        <v>326.249243955954</v>
      </c>
      <c r="O286" s="241">
        <v>354.02451742787986</v>
      </c>
      <c r="P286" s="241">
        <v>369.89610226898031</v>
      </c>
      <c r="Q286" s="241">
        <v>443.01419309655734</v>
      </c>
    </row>
    <row r="287" spans="1:17">
      <c r="A287" t="s">
        <v>49</v>
      </c>
      <c r="B287" t="s">
        <v>159</v>
      </c>
      <c r="C287" t="s">
        <v>158</v>
      </c>
      <c r="D287" t="s">
        <v>221</v>
      </c>
      <c r="E287" t="s">
        <v>220</v>
      </c>
      <c r="J287" s="241">
        <v>688.43776115533308</v>
      </c>
      <c r="K287" s="241">
        <v>679.41743943932988</v>
      </c>
      <c r="L287" s="241">
        <v>653.03725328875475</v>
      </c>
      <c r="M287" s="241">
        <v>656.94645892442611</v>
      </c>
      <c r="N287" s="241">
        <v>648.32910568236196</v>
      </c>
      <c r="O287" s="241">
        <v>639.88072015092632</v>
      </c>
      <c r="P287" s="241">
        <v>631.43233461949092</v>
      </c>
      <c r="Q287" s="241">
        <v>618.83480893898013</v>
      </c>
    </row>
    <row r="288" spans="1:17">
      <c r="A288" t="s">
        <v>44</v>
      </c>
      <c r="B288" t="s">
        <v>60</v>
      </c>
      <c r="C288" t="s">
        <v>59</v>
      </c>
      <c r="D288" t="s">
        <v>219</v>
      </c>
      <c r="E288" t="s">
        <v>218</v>
      </c>
      <c r="J288" s="241">
        <v>665.95887299140202</v>
      </c>
      <c r="K288" s="241">
        <v>663.59917619733801</v>
      </c>
      <c r="L288" s="241">
        <v>660.9772908706002</v>
      </c>
      <c r="M288" s="241">
        <v>657.21057641678306</v>
      </c>
      <c r="N288" s="241">
        <v>654.5932503458281</v>
      </c>
      <c r="O288" s="241">
        <v>652.23765688196863</v>
      </c>
      <c r="P288" s="241">
        <v>649.62033081101367</v>
      </c>
      <c r="Q288" s="241">
        <v>646.256935361964</v>
      </c>
    </row>
    <row r="289" spans="1:17">
      <c r="A289" t="s">
        <v>49</v>
      </c>
      <c r="B289" t="s">
        <v>101</v>
      </c>
      <c r="C289" t="s">
        <v>158</v>
      </c>
      <c r="D289" t="s">
        <v>217</v>
      </c>
      <c r="E289" t="s">
        <v>216</v>
      </c>
      <c r="J289" s="241">
        <v>846.20386346840587</v>
      </c>
      <c r="K289" s="241">
        <v>841.74009026246858</v>
      </c>
      <c r="L289" s="241">
        <v>837.27631705653118</v>
      </c>
      <c r="M289" s="241">
        <v>822.62867819501184</v>
      </c>
      <c r="N289" s="241">
        <v>818.21948926134803</v>
      </c>
      <c r="O289" s="241">
        <v>813.8103003276841</v>
      </c>
      <c r="P289" s="241">
        <v>809.40111139402006</v>
      </c>
      <c r="Q289" s="241">
        <v>794.97327079659703</v>
      </c>
    </row>
    <row r="290" spans="1:17">
      <c r="A290" t="s">
        <v>44</v>
      </c>
      <c r="B290" t="s">
        <v>60</v>
      </c>
      <c r="C290" t="s">
        <v>68</v>
      </c>
      <c r="D290" t="s">
        <v>215</v>
      </c>
      <c r="E290" t="s">
        <v>214</v>
      </c>
      <c r="J290" s="241">
        <v>666.56872729445797</v>
      </c>
      <c r="K290" s="241">
        <v>695.70154055312514</v>
      </c>
      <c r="L290" s="241">
        <v>507.20974878551027</v>
      </c>
      <c r="M290" s="241">
        <v>586.27899256691308</v>
      </c>
      <c r="N290" s="241">
        <v>666.56872729445797</v>
      </c>
      <c r="O290" s="241">
        <v>695.70154055312526</v>
      </c>
      <c r="P290" s="241">
        <v>507.20974878551027</v>
      </c>
      <c r="Q290" s="241">
        <v>586.27899256691308</v>
      </c>
    </row>
    <row r="291" spans="1:17">
      <c r="A291" t="s">
        <v>56</v>
      </c>
      <c r="B291" t="s">
        <v>55</v>
      </c>
      <c r="C291" t="s">
        <v>76</v>
      </c>
      <c r="D291" t="s">
        <v>213</v>
      </c>
      <c r="E291" t="s">
        <v>212</v>
      </c>
      <c r="J291" s="241">
        <v>696.65831784825639</v>
      </c>
      <c r="K291" s="241">
        <v>557.32665427860513</v>
      </c>
      <c r="L291" s="241">
        <v>445.86132342288414</v>
      </c>
      <c r="M291" s="241">
        <v>505.34125377033553</v>
      </c>
      <c r="N291" s="241">
        <v>655.17371488219214</v>
      </c>
      <c r="O291" s="241">
        <v>524.13897190575369</v>
      </c>
      <c r="P291" s="241">
        <v>419.31117752460301</v>
      </c>
      <c r="Q291" s="241">
        <v>475.48226729853764</v>
      </c>
    </row>
    <row r="292" spans="1:17">
      <c r="A292" t="s">
        <v>73</v>
      </c>
      <c r="B292" t="s">
        <v>72</v>
      </c>
      <c r="C292" t="s">
        <v>71</v>
      </c>
      <c r="D292" t="s">
        <v>211</v>
      </c>
      <c r="E292" t="s">
        <v>210</v>
      </c>
      <c r="J292" s="241">
        <v>287.80857187139861</v>
      </c>
      <c r="K292" s="241">
        <v>263.66978842412004</v>
      </c>
      <c r="L292" s="241">
        <v>246.95832296061943</v>
      </c>
      <c r="M292" s="241">
        <v>161.42634064407756</v>
      </c>
      <c r="N292" s="241">
        <v>287.38780341938042</v>
      </c>
      <c r="O292" s="241">
        <v>263.5407303696872</v>
      </c>
      <c r="P292" s="241">
        <v>246.41975484683047</v>
      </c>
      <c r="Q292" s="241">
        <v>161.25199381748976</v>
      </c>
    </row>
    <row r="293" spans="1:17">
      <c r="A293" t="s">
        <v>44</v>
      </c>
      <c r="B293" t="s">
        <v>116</v>
      </c>
      <c r="C293" t="s">
        <v>115</v>
      </c>
      <c r="D293" t="s">
        <v>209</v>
      </c>
      <c r="E293" t="s">
        <v>208</v>
      </c>
      <c r="J293" s="241">
        <v>992.27844444517848</v>
      </c>
      <c r="K293" s="241">
        <v>1241.2634415753341</v>
      </c>
      <c r="L293" s="241">
        <v>1537.8485116862546</v>
      </c>
      <c r="M293" s="241">
        <v>1121.5320830288581</v>
      </c>
      <c r="N293" s="241">
        <v>975.9044376079853</v>
      </c>
      <c r="O293" s="241">
        <v>1220.7808278564837</v>
      </c>
      <c r="P293" s="241">
        <v>1512.4718221230771</v>
      </c>
      <c r="Q293" s="241">
        <v>1103.8109233246603</v>
      </c>
    </row>
    <row r="294" spans="1:17">
      <c r="A294" t="s">
        <v>49</v>
      </c>
      <c r="B294" t="s">
        <v>55</v>
      </c>
      <c r="C294" t="s">
        <v>158</v>
      </c>
      <c r="D294" t="s">
        <v>207</v>
      </c>
      <c r="E294" t="s">
        <v>206</v>
      </c>
      <c r="J294" s="241">
        <v>704.4507968056339</v>
      </c>
      <c r="K294" s="241">
        <v>1167.0521600841328</v>
      </c>
      <c r="L294" s="241">
        <v>765.17044181882954</v>
      </c>
      <c r="M294" s="241">
        <v>861.92384327382229</v>
      </c>
      <c r="N294" s="241">
        <v>703.96372821303362</v>
      </c>
      <c r="O294" s="241">
        <v>1085.4043919128808</v>
      </c>
      <c r="P294" s="241">
        <v>764.91296875095873</v>
      </c>
      <c r="Q294" s="241">
        <v>861.84073357717318</v>
      </c>
    </row>
    <row r="295" spans="1:17">
      <c r="A295" t="s">
        <v>44</v>
      </c>
      <c r="B295" t="s">
        <v>116</v>
      </c>
      <c r="C295" t="s">
        <v>115</v>
      </c>
      <c r="D295" t="s">
        <v>205</v>
      </c>
      <c r="E295" t="s">
        <v>204</v>
      </c>
      <c r="J295" s="241">
        <v>907.59617197751845</v>
      </c>
      <c r="K295" s="241">
        <v>920.98321551418678</v>
      </c>
      <c r="L295" s="241">
        <v>575.8305001315249</v>
      </c>
      <c r="M295" s="241">
        <v>942.2585785704922</v>
      </c>
      <c r="N295" s="241">
        <v>639.87384074087436</v>
      </c>
      <c r="O295" s="241">
        <v>908.86810690176162</v>
      </c>
      <c r="P295" s="241">
        <v>568.255715994394</v>
      </c>
      <c r="Q295" s="241">
        <v>929.5664407336061</v>
      </c>
    </row>
    <row r="296" spans="1:17">
      <c r="A296" t="s">
        <v>73</v>
      </c>
      <c r="B296" t="s">
        <v>72</v>
      </c>
      <c r="C296" t="s">
        <v>71</v>
      </c>
      <c r="D296" t="s">
        <v>203</v>
      </c>
      <c r="E296" t="s">
        <v>202</v>
      </c>
      <c r="J296" s="241">
        <v>307.33450350467467</v>
      </c>
      <c r="K296" s="241">
        <v>345.03420260124813</v>
      </c>
      <c r="L296" s="241">
        <v>320.44744232087413</v>
      </c>
      <c r="M296" s="241">
        <v>536.76709098651486</v>
      </c>
      <c r="N296" s="241">
        <v>289.74195412549443</v>
      </c>
      <c r="O296" s="241">
        <v>329.98389219847979</v>
      </c>
      <c r="P296" s="241">
        <v>305.83872935468855</v>
      </c>
      <c r="Q296" s="241">
        <v>504.27787832499729</v>
      </c>
    </row>
    <row r="297" spans="1:17">
      <c r="A297" t="s">
        <v>49</v>
      </c>
      <c r="B297" t="s">
        <v>101</v>
      </c>
      <c r="C297" t="s">
        <v>100</v>
      </c>
      <c r="D297" t="s">
        <v>201</v>
      </c>
      <c r="E297" t="s">
        <v>200</v>
      </c>
      <c r="J297" s="241">
        <v>1040.5316403094114</v>
      </c>
      <c r="K297" s="241">
        <v>1040.5316403094114</v>
      </c>
      <c r="L297" s="241">
        <v>1040.5316403094114</v>
      </c>
      <c r="M297" s="241">
        <v>1032.5638819119256</v>
      </c>
      <c r="N297" s="241">
        <v>991.62461027455151</v>
      </c>
      <c r="O297" s="241">
        <v>991.62461027455151</v>
      </c>
      <c r="P297" s="241">
        <v>991.62461027455151</v>
      </c>
      <c r="Q297" s="241">
        <v>984.40197796914481</v>
      </c>
    </row>
    <row r="298" spans="1:17">
      <c r="A298" t="s">
        <v>44</v>
      </c>
      <c r="B298" t="s">
        <v>43</v>
      </c>
      <c r="C298" t="s">
        <v>42</v>
      </c>
      <c r="D298" t="s">
        <v>199</v>
      </c>
      <c r="E298" t="s">
        <v>198</v>
      </c>
      <c r="J298" s="241">
        <v>768.64720820610296</v>
      </c>
      <c r="K298" s="241">
        <v>755.91599150703701</v>
      </c>
      <c r="L298" s="241">
        <v>743.18477480797117</v>
      </c>
      <c r="M298" s="241">
        <v>728.85266157698823</v>
      </c>
      <c r="N298" s="241">
        <v>726.47079013392624</v>
      </c>
      <c r="O298" s="241">
        <v>723.29496154317678</v>
      </c>
      <c r="P298" s="241">
        <v>720.11913295242744</v>
      </c>
      <c r="Q298" s="241">
        <v>716.68537580182544</v>
      </c>
    </row>
    <row r="299" spans="1:17">
      <c r="A299" t="s">
        <v>44</v>
      </c>
      <c r="B299" t="s">
        <v>43</v>
      </c>
      <c r="C299" t="s">
        <v>42</v>
      </c>
      <c r="D299" t="s">
        <v>197</v>
      </c>
      <c r="E299" t="s">
        <v>196</v>
      </c>
      <c r="J299" s="241">
        <v>591.37425968032255</v>
      </c>
      <c r="K299" s="241">
        <v>591.37425968032255</v>
      </c>
      <c r="L299" s="241">
        <v>591.37425968032255</v>
      </c>
      <c r="M299" s="241">
        <v>588.01707299805196</v>
      </c>
      <c r="N299" s="241">
        <v>570.2656141905635</v>
      </c>
      <c r="O299" s="241">
        <v>552.51415538307515</v>
      </c>
      <c r="P299" s="241">
        <v>534.76269657558692</v>
      </c>
      <c r="Q299" s="241">
        <v>514.16958320597121</v>
      </c>
    </row>
    <row r="300" spans="1:17">
      <c r="A300" t="s">
        <v>56</v>
      </c>
      <c r="B300" t="s">
        <v>65</v>
      </c>
      <c r="C300" t="s">
        <v>97</v>
      </c>
      <c r="D300" t="s">
        <v>195</v>
      </c>
      <c r="E300" t="s">
        <v>194</v>
      </c>
      <c r="J300" s="241">
        <v>1001.0618794038244</v>
      </c>
      <c r="K300" s="241">
        <v>725.46833790530161</v>
      </c>
      <c r="L300" s="241">
        <v>1234.4419681564027</v>
      </c>
      <c r="M300" s="241">
        <v>814.73456473131171</v>
      </c>
      <c r="N300" s="241">
        <v>990.81273073551438</v>
      </c>
      <c r="O300" s="241">
        <v>725.20329388171695</v>
      </c>
      <c r="P300" s="241">
        <v>1221.8034095274688</v>
      </c>
      <c r="Q300" s="241">
        <v>813.07765693466104</v>
      </c>
    </row>
    <row r="301" spans="1:17">
      <c r="A301" t="s">
        <v>44</v>
      </c>
      <c r="B301" t="s">
        <v>116</v>
      </c>
      <c r="C301" t="s">
        <v>115</v>
      </c>
      <c r="D301" t="s">
        <v>193</v>
      </c>
      <c r="E301" t="s">
        <v>192</v>
      </c>
      <c r="J301" s="241">
        <v>565.5023622467337</v>
      </c>
      <c r="K301" s="241">
        <v>491.36824975284986</v>
      </c>
      <c r="L301" s="241">
        <v>400.07913602071193</v>
      </c>
      <c r="M301" s="241">
        <v>500.85342868251882</v>
      </c>
      <c r="N301" s="241">
        <v>561.71046740457462</v>
      </c>
      <c r="O301" s="241">
        <v>488.07345055088712</v>
      </c>
      <c r="P301" s="241">
        <v>397.39646285502403</v>
      </c>
      <c r="Q301" s="241">
        <v>497.51339721062789</v>
      </c>
    </row>
    <row r="302" spans="1:17">
      <c r="A302" t="s">
        <v>44</v>
      </c>
      <c r="B302" t="s">
        <v>43</v>
      </c>
      <c r="C302" t="s">
        <v>42</v>
      </c>
      <c r="D302" t="s">
        <v>191</v>
      </c>
      <c r="E302" t="s">
        <v>190</v>
      </c>
      <c r="J302" s="241">
        <v>562.69133121305799</v>
      </c>
      <c r="K302" s="241">
        <v>558.58709101456759</v>
      </c>
      <c r="L302" s="241">
        <v>653.18982758977529</v>
      </c>
      <c r="M302" s="241">
        <v>699.07442852275176</v>
      </c>
      <c r="N302" s="241">
        <v>562.5300664604132</v>
      </c>
      <c r="O302" s="241">
        <v>556.39783463126628</v>
      </c>
      <c r="P302" s="241">
        <v>653.08268980414971</v>
      </c>
      <c r="Q302" s="241">
        <v>698.94805243795361</v>
      </c>
    </row>
    <row r="303" spans="1:17">
      <c r="A303" t="s">
        <v>49</v>
      </c>
      <c r="B303" t="s">
        <v>159</v>
      </c>
      <c r="C303" t="s">
        <v>158</v>
      </c>
      <c r="D303" t="s">
        <v>189</v>
      </c>
      <c r="E303" t="s">
        <v>188</v>
      </c>
      <c r="J303" s="241">
        <v>2501.9452774028791</v>
      </c>
      <c r="K303" s="241">
        <v>2548.8782698594123</v>
      </c>
      <c r="L303" s="241">
        <v>2434.8981453221186</v>
      </c>
      <c r="M303" s="241">
        <v>1697.5662129728448</v>
      </c>
      <c r="N303" s="241">
        <v>1374.2202676446841</v>
      </c>
      <c r="O303" s="241">
        <v>1131.7108086485634</v>
      </c>
      <c r="P303" s="241">
        <v>889.20134965244267</v>
      </c>
      <c r="Q303" s="241">
        <v>801.46260299622645</v>
      </c>
    </row>
    <row r="304" spans="1:17">
      <c r="A304" t="s">
        <v>44</v>
      </c>
      <c r="B304" t="s">
        <v>116</v>
      </c>
      <c r="C304" t="s">
        <v>115</v>
      </c>
      <c r="D304" t="s">
        <v>187</v>
      </c>
      <c r="E304" t="s">
        <v>186</v>
      </c>
      <c r="J304" s="241">
        <v>411.16316328500483</v>
      </c>
      <c r="K304" s="241">
        <v>372.19035159922242</v>
      </c>
      <c r="L304" s="241">
        <v>344.51965530231689</v>
      </c>
      <c r="M304" s="241">
        <v>504.28905612481549</v>
      </c>
      <c r="N304" s="241">
        <v>399.00220388303973</v>
      </c>
      <c r="O304" s="241">
        <v>360.92799163324628</v>
      </c>
      <c r="P304" s="241">
        <v>334.12063811043248</v>
      </c>
      <c r="Q304" s="241">
        <v>489.22506583011341</v>
      </c>
    </row>
    <row r="305" spans="1:17">
      <c r="A305" t="s">
        <v>49</v>
      </c>
      <c r="B305" t="s">
        <v>159</v>
      </c>
      <c r="C305" t="s">
        <v>104</v>
      </c>
      <c r="D305" t="s">
        <v>185</v>
      </c>
      <c r="E305" t="s">
        <v>184</v>
      </c>
      <c r="J305" s="241">
        <v>1022.3881998482957</v>
      </c>
      <c r="K305" s="241">
        <v>967.06166817668566</v>
      </c>
      <c r="L305" s="241">
        <v>1148.7939562369049</v>
      </c>
      <c r="M305" s="241">
        <v>799.02449650909159</v>
      </c>
      <c r="N305" s="241">
        <v>968.26928679611854</v>
      </c>
      <c r="O305" s="241">
        <v>915.87139979926008</v>
      </c>
      <c r="P305" s="241">
        <v>1087.9839036153305</v>
      </c>
      <c r="Q305" s="241">
        <v>756.71662867086957</v>
      </c>
    </row>
    <row r="306" spans="1:17">
      <c r="A306" t="s">
        <v>49</v>
      </c>
      <c r="B306" t="s">
        <v>159</v>
      </c>
      <c r="C306" t="s">
        <v>104</v>
      </c>
      <c r="D306" t="s">
        <v>183</v>
      </c>
      <c r="E306" t="s">
        <v>182</v>
      </c>
      <c r="J306" s="241">
        <v>1218.0748465467923</v>
      </c>
      <c r="K306" s="241">
        <v>1121.6544073767013</v>
      </c>
      <c r="L306" s="241">
        <v>1185.0433747266959</v>
      </c>
      <c r="M306" s="241">
        <v>1161.0909670100882</v>
      </c>
      <c r="N306" s="241">
        <v>1151.4034902297592</v>
      </c>
      <c r="O306" s="241">
        <v>1121.4035621358366</v>
      </c>
      <c r="P306" s="241">
        <v>1173.2784377982441</v>
      </c>
      <c r="Q306" s="241">
        <v>1136.8809528482552</v>
      </c>
    </row>
    <row r="307" spans="1:17">
      <c r="A307" t="s">
        <v>44</v>
      </c>
      <c r="B307" t="s">
        <v>60</v>
      </c>
      <c r="C307" t="s">
        <v>68</v>
      </c>
      <c r="D307" t="s">
        <v>181</v>
      </c>
      <c r="E307" t="s">
        <v>180</v>
      </c>
      <c r="J307" s="241">
        <v>322.85604338875828</v>
      </c>
      <c r="K307" s="241">
        <v>305.30513015842178</v>
      </c>
      <c r="L307" s="241">
        <v>287.75421692808527</v>
      </c>
      <c r="M307" s="241">
        <v>270.20360547396086</v>
      </c>
      <c r="N307" s="241">
        <v>252.65267264190953</v>
      </c>
      <c r="O307" s="241">
        <v>235.10173980985823</v>
      </c>
      <c r="P307" s="241">
        <v>217.55080697780693</v>
      </c>
      <c r="Q307" s="241">
        <v>200.00003016136776</v>
      </c>
    </row>
    <row r="308" spans="1:17">
      <c r="A308" t="s">
        <v>56</v>
      </c>
      <c r="B308" t="s">
        <v>55</v>
      </c>
      <c r="C308" t="s">
        <v>54</v>
      </c>
      <c r="D308" t="s">
        <v>179</v>
      </c>
      <c r="E308" t="s">
        <v>178</v>
      </c>
      <c r="J308" s="241">
        <v>1636.2067266081638</v>
      </c>
      <c r="K308" s="241">
        <v>1636.2067266081638</v>
      </c>
      <c r="L308" s="241">
        <v>1636.2067266081638</v>
      </c>
      <c r="M308" s="241">
        <v>1707.9271884617779</v>
      </c>
      <c r="N308" s="241">
        <v>1626.4086219591272</v>
      </c>
      <c r="O308" s="241">
        <v>1626.4086219591272</v>
      </c>
      <c r="P308" s="241">
        <v>1626.4086219591272</v>
      </c>
      <c r="Q308" s="241">
        <v>1697.6764784920683</v>
      </c>
    </row>
    <row r="309" spans="1:17">
      <c r="A309" t="s">
        <v>49</v>
      </c>
      <c r="B309" t="s">
        <v>101</v>
      </c>
      <c r="C309" t="s">
        <v>100</v>
      </c>
      <c r="D309" t="s">
        <v>177</v>
      </c>
      <c r="E309" t="s">
        <v>176</v>
      </c>
      <c r="J309" s="241">
        <v>1292.4277529255708</v>
      </c>
      <c r="K309" s="241">
        <v>1415.5161103470532</v>
      </c>
      <c r="L309" s="241">
        <v>1355.3549468882386</v>
      </c>
      <c r="M309" s="241">
        <v>1130.7562625119417</v>
      </c>
      <c r="N309" s="241">
        <v>755.20563449073427</v>
      </c>
      <c r="O309" s="241">
        <v>755.20563449073393</v>
      </c>
      <c r="P309" s="241">
        <v>755.20563449073393</v>
      </c>
      <c r="Q309" s="241">
        <v>746.99098633582992</v>
      </c>
    </row>
    <row r="310" spans="1:17">
      <c r="A310" t="s">
        <v>56</v>
      </c>
      <c r="B310" t="s">
        <v>65</v>
      </c>
      <c r="C310" t="s">
        <v>97</v>
      </c>
      <c r="D310" t="s">
        <v>175</v>
      </c>
      <c r="E310" t="s">
        <v>174</v>
      </c>
      <c r="J310" s="241">
        <v>956.78401318012084</v>
      </c>
      <c r="K310" s="241">
        <v>908.94481252111473</v>
      </c>
      <c r="L310" s="241">
        <v>861.10561186210862</v>
      </c>
      <c r="M310" s="241">
        <v>845.91082797885292</v>
      </c>
      <c r="N310" s="241">
        <v>845.91082797885292</v>
      </c>
      <c r="O310" s="241">
        <v>845.91082797885292</v>
      </c>
      <c r="P310" s="241">
        <v>845.91082797885269</v>
      </c>
      <c r="Q310" s="241">
        <v>843.2515632054957</v>
      </c>
    </row>
    <row r="311" spans="1:17">
      <c r="A311" t="s">
        <v>56</v>
      </c>
      <c r="B311" t="s">
        <v>55</v>
      </c>
      <c r="C311" t="s">
        <v>135</v>
      </c>
      <c r="D311" t="s">
        <v>173</v>
      </c>
      <c r="E311" t="s">
        <v>172</v>
      </c>
      <c r="J311" s="241">
        <v>173.42104563178935</v>
      </c>
      <c r="K311" s="241">
        <v>328.9019830947729</v>
      </c>
      <c r="L311" s="241">
        <v>334.88201915104156</v>
      </c>
      <c r="M311" s="241">
        <v>147.23589949397277</v>
      </c>
      <c r="N311" s="241">
        <v>172.1710115050488</v>
      </c>
      <c r="O311" s="241">
        <v>326.5312287164719</v>
      </c>
      <c r="P311" s="241">
        <v>332.46816014768046</v>
      </c>
      <c r="Q311" s="241">
        <v>146.14254512852324</v>
      </c>
    </row>
    <row r="312" spans="1:17">
      <c r="A312" t="s">
        <v>56</v>
      </c>
      <c r="B312" t="s">
        <v>55</v>
      </c>
      <c r="C312" t="s">
        <v>54</v>
      </c>
      <c r="D312" t="s">
        <v>171</v>
      </c>
      <c r="E312" t="s">
        <v>170</v>
      </c>
      <c r="J312" s="241">
        <v>807.50540745996148</v>
      </c>
      <c r="K312" s="241">
        <v>807.50540745996125</v>
      </c>
      <c r="L312" s="241">
        <v>767.13013708696326</v>
      </c>
      <c r="M312" s="241">
        <v>723.38510083413598</v>
      </c>
      <c r="N312" s="241">
        <v>643.00897851923196</v>
      </c>
      <c r="O312" s="241">
        <v>562.63285620432794</v>
      </c>
      <c r="P312" s="241">
        <v>562.63285620432794</v>
      </c>
      <c r="Q312" s="241">
        <v>560.13205673369555</v>
      </c>
    </row>
    <row r="313" spans="1:17">
      <c r="A313" t="s">
        <v>73</v>
      </c>
      <c r="B313" t="s">
        <v>72</v>
      </c>
      <c r="C313" t="s">
        <v>71</v>
      </c>
      <c r="D313" t="s">
        <v>169</v>
      </c>
      <c r="E313" t="s">
        <v>168</v>
      </c>
      <c r="J313" s="241">
        <v>414.37690897609838</v>
      </c>
      <c r="K313" s="241">
        <v>349.92836453512803</v>
      </c>
      <c r="L313" s="241">
        <v>502.88019183517753</v>
      </c>
      <c r="M313" s="241">
        <v>527.70692660059535</v>
      </c>
      <c r="N313" s="241">
        <v>414.21607216234315</v>
      </c>
      <c r="O313" s="241">
        <v>349.56447855250491</v>
      </c>
      <c r="P313" s="241">
        <v>502.4989379192258</v>
      </c>
      <c r="Q313" s="241">
        <v>527.34373687669131</v>
      </c>
    </row>
    <row r="314" spans="1:17">
      <c r="A314" t="s">
        <v>44</v>
      </c>
      <c r="B314" t="s">
        <v>116</v>
      </c>
      <c r="C314" t="s">
        <v>115</v>
      </c>
      <c r="D314" t="s">
        <v>167</v>
      </c>
      <c r="E314" t="s">
        <v>166</v>
      </c>
      <c r="J314" s="241">
        <v>1137.5531483908539</v>
      </c>
      <c r="K314" s="241">
        <v>1265.1721053128301</v>
      </c>
      <c r="L314" s="241">
        <v>1166.0149301504314</v>
      </c>
      <c r="M314" s="241">
        <v>1269.4507163048011</v>
      </c>
      <c r="N314" s="241">
        <v>1122.8144828407724</v>
      </c>
      <c r="O314" s="241">
        <v>1248.779949438728</v>
      </c>
      <c r="P314" s="241">
        <v>1150.9075005712516</v>
      </c>
      <c r="Q314" s="241">
        <v>1253.8129666207103</v>
      </c>
    </row>
    <row r="315" spans="1:17">
      <c r="A315" t="s">
        <v>73</v>
      </c>
      <c r="B315" t="s">
        <v>72</v>
      </c>
      <c r="C315" t="s">
        <v>71</v>
      </c>
      <c r="D315" t="s">
        <v>165</v>
      </c>
      <c r="E315" t="s">
        <v>164</v>
      </c>
      <c r="J315" s="241">
        <v>520.41531109167795</v>
      </c>
      <c r="K315" s="241">
        <v>520.41531109167795</v>
      </c>
      <c r="L315" s="241">
        <v>520.41531109167795</v>
      </c>
      <c r="M315" s="241">
        <v>515.15464567446372</v>
      </c>
      <c r="N315" s="241">
        <v>463.83655836589645</v>
      </c>
      <c r="O315" s="241">
        <v>463.83655836589645</v>
      </c>
      <c r="P315" s="241">
        <v>463.83655836589645</v>
      </c>
      <c r="Q315" s="241">
        <v>458.41253818763391</v>
      </c>
    </row>
    <row r="316" spans="1:17">
      <c r="A316" t="s">
        <v>44</v>
      </c>
      <c r="B316" t="s">
        <v>60</v>
      </c>
      <c r="C316" t="s">
        <v>68</v>
      </c>
      <c r="D316" t="s">
        <v>163</v>
      </c>
      <c r="E316" t="s">
        <v>162</v>
      </c>
      <c r="J316" s="241">
        <v>360.05203664390143</v>
      </c>
      <c r="K316" s="241">
        <v>432.80227692468981</v>
      </c>
      <c r="L316" s="241">
        <v>237.97959956257867</v>
      </c>
      <c r="M316" s="241">
        <v>341.14300017529223</v>
      </c>
      <c r="N316" s="241">
        <v>349.74840918872297</v>
      </c>
      <c r="O316" s="241">
        <v>393.3901263282649</v>
      </c>
      <c r="P316" s="241">
        <v>236.64874786934686</v>
      </c>
      <c r="Q316" s="241">
        <v>340.1983355070065</v>
      </c>
    </row>
    <row r="317" spans="1:17">
      <c r="A317" t="s">
        <v>44</v>
      </c>
      <c r="B317" t="s">
        <v>43</v>
      </c>
      <c r="C317" t="s">
        <v>42</v>
      </c>
      <c r="D317" t="s">
        <v>161</v>
      </c>
      <c r="E317" t="s">
        <v>160</v>
      </c>
      <c r="J317" s="241">
        <v>537.60641486101088</v>
      </c>
      <c r="K317" s="241">
        <v>537.60641486101088</v>
      </c>
      <c r="L317" s="241">
        <v>537.60641486101088</v>
      </c>
      <c r="M317" s="241">
        <v>535.17124420214475</v>
      </c>
      <c r="N317" s="241">
        <v>535.17124420214475</v>
      </c>
      <c r="O317" s="241">
        <v>535.17124420214475</v>
      </c>
      <c r="P317" s="241">
        <v>535.17124420214475</v>
      </c>
      <c r="Q317" s="241">
        <v>533.04784017307531</v>
      </c>
    </row>
    <row r="318" spans="1:17">
      <c r="A318" t="s">
        <v>49</v>
      </c>
      <c r="B318" t="s">
        <v>159</v>
      </c>
      <c r="C318" t="s">
        <v>158</v>
      </c>
      <c r="D318" t="s">
        <v>157</v>
      </c>
      <c r="E318" t="s">
        <v>156</v>
      </c>
      <c r="J318" s="241">
        <v>920.66080605330683</v>
      </c>
      <c r="K318" s="241">
        <v>1476.8279141469425</v>
      </c>
      <c r="L318" s="241">
        <v>936.37174131018901</v>
      </c>
      <c r="M318" s="241">
        <v>941.08283772091511</v>
      </c>
      <c r="N318" s="241">
        <v>664.37434686265465</v>
      </c>
      <c r="O318" s="241">
        <v>1065.0537210014722</v>
      </c>
      <c r="P318" s="241">
        <v>674.64817696877822</v>
      </c>
      <c r="Q318" s="241">
        <v>675.75396480721145</v>
      </c>
    </row>
    <row r="319" spans="1:17">
      <c r="A319" t="s">
        <v>44</v>
      </c>
      <c r="B319" t="s">
        <v>60</v>
      </c>
      <c r="C319" t="s">
        <v>68</v>
      </c>
      <c r="D319" t="s">
        <v>155</v>
      </c>
      <c r="E319" t="s">
        <v>154</v>
      </c>
      <c r="J319" s="241">
        <v>817.74204801913231</v>
      </c>
      <c r="K319" s="241">
        <v>685.84816930636907</v>
      </c>
      <c r="L319" s="241">
        <v>621.48395649454051</v>
      </c>
      <c r="M319" s="241">
        <v>729.40549812707002</v>
      </c>
      <c r="N319" s="241">
        <v>798.32570267450978</v>
      </c>
      <c r="O319" s="241">
        <v>667.79501224375269</v>
      </c>
      <c r="P319" s="241">
        <v>604.61815807526636</v>
      </c>
      <c r="Q319" s="241">
        <v>710.92621307692264</v>
      </c>
    </row>
    <row r="320" spans="1:17">
      <c r="A320" t="s">
        <v>49</v>
      </c>
      <c r="B320" t="s">
        <v>48</v>
      </c>
      <c r="C320" t="s">
        <v>47</v>
      </c>
      <c r="D320" t="s">
        <v>153</v>
      </c>
      <c r="E320" t="s">
        <v>152</v>
      </c>
      <c r="J320" s="241">
        <v>1352.2592138341395</v>
      </c>
      <c r="K320" s="241">
        <v>1352.2592138341395</v>
      </c>
      <c r="L320" s="241">
        <v>1352.2592138341395</v>
      </c>
      <c r="M320" s="241">
        <v>1340.6953508161109</v>
      </c>
      <c r="N320" s="241">
        <v>986.90074435074837</v>
      </c>
      <c r="O320" s="241">
        <v>986.90074435074837</v>
      </c>
      <c r="P320" s="241">
        <v>986.90074435074837</v>
      </c>
      <c r="Q320" s="241">
        <v>978.60094744327807</v>
      </c>
    </row>
    <row r="321" spans="1:17">
      <c r="A321" t="s">
        <v>44</v>
      </c>
      <c r="B321" t="s">
        <v>60</v>
      </c>
      <c r="C321" t="s">
        <v>59</v>
      </c>
      <c r="D321" t="s">
        <v>151</v>
      </c>
      <c r="E321" t="s">
        <v>150</v>
      </c>
      <c r="J321" s="241">
        <v>649.48333328707145</v>
      </c>
      <c r="K321" s="241">
        <v>494.36929698527092</v>
      </c>
      <c r="L321" s="241">
        <v>674.88212285695704</v>
      </c>
      <c r="M321" s="241">
        <v>706.2800771419204</v>
      </c>
      <c r="N321" s="241">
        <v>649.27012152241821</v>
      </c>
      <c r="O321" s="241">
        <v>494.07872662193773</v>
      </c>
      <c r="P321" s="241">
        <v>674.60749211841505</v>
      </c>
      <c r="Q321" s="241">
        <v>706.21483515562647</v>
      </c>
    </row>
    <row r="322" spans="1:17">
      <c r="A322" t="s">
        <v>44</v>
      </c>
      <c r="B322" t="s">
        <v>43</v>
      </c>
      <c r="C322" t="s">
        <v>42</v>
      </c>
      <c r="D322" t="s">
        <v>149</v>
      </c>
      <c r="E322" t="s">
        <v>148</v>
      </c>
      <c r="J322" s="241">
        <v>1931.140315751129</v>
      </c>
      <c r="K322" s="241">
        <v>1908.2009255398077</v>
      </c>
      <c r="L322" s="241">
        <v>1841.3871676427559</v>
      </c>
      <c r="M322" s="241">
        <v>1763.260309709977</v>
      </c>
      <c r="N322" s="241">
        <v>1696.8474920184524</v>
      </c>
      <c r="O322" s="241">
        <v>1630.434674326928</v>
      </c>
      <c r="P322" s="241">
        <v>1563.3577284584878</v>
      </c>
      <c r="Q322" s="241">
        <v>1487.7285135980999</v>
      </c>
    </row>
    <row r="323" spans="1:17">
      <c r="A323" t="s">
        <v>49</v>
      </c>
      <c r="B323" t="s">
        <v>48</v>
      </c>
      <c r="C323" t="s">
        <v>104</v>
      </c>
      <c r="D323" t="s">
        <v>147</v>
      </c>
      <c r="E323" t="s">
        <v>146</v>
      </c>
      <c r="J323" s="241">
        <v>919.55973461234419</v>
      </c>
      <c r="K323" s="241">
        <v>697.05983357886214</v>
      </c>
      <c r="L323" s="241">
        <v>433.01596538652529</v>
      </c>
      <c r="M323" s="241">
        <v>662.1852236241582</v>
      </c>
      <c r="N323" s="241">
        <v>919.43703711843546</v>
      </c>
      <c r="O323" s="241">
        <v>696.72366154700103</v>
      </c>
      <c r="P323" s="241">
        <v>432.72295788389232</v>
      </c>
      <c r="Q323" s="241">
        <v>661.91896702749546</v>
      </c>
    </row>
    <row r="324" spans="1:17">
      <c r="A324" t="s">
        <v>56</v>
      </c>
      <c r="B324" t="s">
        <v>55</v>
      </c>
      <c r="C324" t="s">
        <v>54</v>
      </c>
      <c r="D324" t="s">
        <v>145</v>
      </c>
      <c r="E324" t="s">
        <v>144</v>
      </c>
      <c r="J324" s="241">
        <v>462.17520401734015</v>
      </c>
      <c r="K324" s="241">
        <v>462.17520401734015</v>
      </c>
      <c r="L324" s="241">
        <v>462.17520401734026</v>
      </c>
      <c r="M324" s="241">
        <v>447.18228902496242</v>
      </c>
      <c r="N324" s="241">
        <v>462.08836532579454</v>
      </c>
      <c r="O324" s="241">
        <v>459.29347601938861</v>
      </c>
      <c r="P324" s="241">
        <v>462.08836532579454</v>
      </c>
      <c r="Q324" s="241">
        <v>446.53463573522794</v>
      </c>
    </row>
    <row r="325" spans="1:17">
      <c r="A325" t="s">
        <v>49</v>
      </c>
      <c r="B325" t="s">
        <v>48</v>
      </c>
      <c r="C325" t="s">
        <v>47</v>
      </c>
      <c r="D325" t="s">
        <v>143</v>
      </c>
      <c r="E325" t="s">
        <v>142</v>
      </c>
      <c r="J325" s="241">
        <v>840.24628653134141</v>
      </c>
      <c r="K325" s="241">
        <v>640.98948511609353</v>
      </c>
      <c r="L325" s="241">
        <v>713.95676450759277</v>
      </c>
      <c r="M325" s="241">
        <v>474.61228485467069</v>
      </c>
      <c r="N325" s="241">
        <v>718.85335031482373</v>
      </c>
      <c r="O325" s="241">
        <v>548.38378494290498</v>
      </c>
      <c r="P325" s="241">
        <v>610.80925958614273</v>
      </c>
      <c r="Q325" s="241">
        <v>406.13111355895012</v>
      </c>
    </row>
    <row r="326" spans="1:17">
      <c r="A326" t="s">
        <v>56</v>
      </c>
      <c r="B326" t="s">
        <v>65</v>
      </c>
      <c r="C326" t="s">
        <v>97</v>
      </c>
      <c r="D326" t="s">
        <v>141</v>
      </c>
      <c r="E326" t="s">
        <v>140</v>
      </c>
      <c r="J326" s="241">
        <v>1163.6368085154299</v>
      </c>
      <c r="K326" s="241">
        <v>1235.2345332926636</v>
      </c>
      <c r="L326" s="241">
        <v>1296.8688206413503</v>
      </c>
      <c r="M326" s="241">
        <v>1276.5011282191949</v>
      </c>
      <c r="N326" s="241">
        <v>1254.6392916984043</v>
      </c>
      <c r="O326" s="241">
        <v>1232.7774551776145</v>
      </c>
      <c r="P326" s="241">
        <v>1210.9156186568241</v>
      </c>
      <c r="Q326" s="241">
        <v>1181.1101044714628</v>
      </c>
    </row>
    <row r="327" spans="1:17">
      <c r="A327" t="s">
        <v>56</v>
      </c>
      <c r="B327" t="s">
        <v>65</v>
      </c>
      <c r="C327" t="s">
        <v>97</v>
      </c>
      <c r="D327" t="s">
        <v>139</v>
      </c>
      <c r="E327" t="s">
        <v>138</v>
      </c>
      <c r="J327" s="241">
        <v>668.35230102363289</v>
      </c>
      <c r="K327" s="241">
        <v>663.21112947729728</v>
      </c>
      <c r="L327" s="241">
        <v>836.14144512676876</v>
      </c>
      <c r="M327" s="241">
        <v>653.70723153978884</v>
      </c>
      <c r="N327" s="241">
        <v>636.12699459816679</v>
      </c>
      <c r="O327" s="241">
        <v>619.93467109930441</v>
      </c>
      <c r="P327" s="241">
        <v>819.79420685669209</v>
      </c>
      <c r="Q327" s="241">
        <v>605.0263138548612</v>
      </c>
    </row>
    <row r="328" spans="1:17">
      <c r="A328" t="s">
        <v>44</v>
      </c>
      <c r="B328" t="s">
        <v>116</v>
      </c>
      <c r="C328" t="s">
        <v>115</v>
      </c>
      <c r="D328" t="s">
        <v>137</v>
      </c>
      <c r="E328" t="s">
        <v>136</v>
      </c>
      <c r="J328" s="241">
        <v>570.00153366298468</v>
      </c>
      <c r="K328" s="241">
        <v>399.75217368165397</v>
      </c>
      <c r="L328" s="241">
        <v>287.08715604694981</v>
      </c>
      <c r="M328" s="241">
        <v>256.92391449375907</v>
      </c>
      <c r="N328" s="241">
        <v>567.8933126188914</v>
      </c>
      <c r="O328" s="241">
        <v>398.27364091427376</v>
      </c>
      <c r="P328" s="241">
        <v>286.02532875680623</v>
      </c>
      <c r="Q328" s="241">
        <v>256.19918918180105</v>
      </c>
    </row>
    <row r="329" spans="1:17">
      <c r="A329" t="s">
        <v>56</v>
      </c>
      <c r="B329" t="s">
        <v>55</v>
      </c>
      <c r="C329" t="s">
        <v>135</v>
      </c>
      <c r="D329" t="s">
        <v>134</v>
      </c>
      <c r="E329" t="s">
        <v>133</v>
      </c>
      <c r="J329" s="241">
        <v>1401.3643918985081</v>
      </c>
      <c r="K329" s="241">
        <v>1513.3712538787172</v>
      </c>
      <c r="L329" s="241">
        <v>1281.6858270429423</v>
      </c>
      <c r="M329" s="241">
        <v>1184.3634847695428</v>
      </c>
      <c r="N329" s="241">
        <v>1184.8713593341952</v>
      </c>
      <c r="O329" s="241">
        <v>1196.5524743212015</v>
      </c>
      <c r="P329" s="241">
        <v>1256.4816729501924</v>
      </c>
      <c r="Q329" s="241">
        <v>1177.7727158848681</v>
      </c>
    </row>
    <row r="330" spans="1:17">
      <c r="A330" t="s">
        <v>49</v>
      </c>
      <c r="B330" t="s">
        <v>101</v>
      </c>
      <c r="C330" t="s">
        <v>100</v>
      </c>
      <c r="D330" t="s">
        <v>132</v>
      </c>
      <c r="E330" t="s">
        <v>131</v>
      </c>
      <c r="J330" s="241">
        <v>515.11616282570458</v>
      </c>
      <c r="K330" s="241">
        <v>185.35560670715728</v>
      </c>
      <c r="L330" s="241">
        <v>301.74168533723281</v>
      </c>
      <c r="M330" s="241">
        <v>528.7258274051494</v>
      </c>
      <c r="N330" s="241">
        <v>510.91161489149886</v>
      </c>
      <c r="O330" s="241">
        <v>183.84267314087407</v>
      </c>
      <c r="P330" s="241">
        <v>299.27877022932989</v>
      </c>
      <c r="Q330" s="241">
        <v>524.65003491644984</v>
      </c>
    </row>
    <row r="331" spans="1:17">
      <c r="A331" t="s">
        <v>73</v>
      </c>
      <c r="B331" t="s">
        <v>72</v>
      </c>
      <c r="C331" t="s">
        <v>71</v>
      </c>
      <c r="D331" t="s">
        <v>130</v>
      </c>
      <c r="E331" t="s">
        <v>129</v>
      </c>
      <c r="J331" s="241">
        <v>302.79542101482099</v>
      </c>
      <c r="K331" s="241">
        <v>298.64753853516589</v>
      </c>
      <c r="L331" s="241">
        <v>294.49965605551085</v>
      </c>
      <c r="M331" s="241">
        <v>285.99974380960089</v>
      </c>
      <c r="N331" s="241">
        <v>281.91403318374944</v>
      </c>
      <c r="O331" s="241">
        <v>277.82832255789799</v>
      </c>
      <c r="P331" s="241">
        <v>273.74261193204654</v>
      </c>
      <c r="Q331" s="241">
        <v>265.72850546779682</v>
      </c>
    </row>
    <row r="332" spans="1:17">
      <c r="A332" t="s">
        <v>44</v>
      </c>
      <c r="B332" t="s">
        <v>60</v>
      </c>
      <c r="C332" t="s">
        <v>59</v>
      </c>
      <c r="D332" t="s">
        <v>128</v>
      </c>
      <c r="E332" t="s">
        <v>127</v>
      </c>
      <c r="J332" s="241">
        <v>470.48028571934225</v>
      </c>
      <c r="K332" s="241">
        <v>422.93552079747803</v>
      </c>
      <c r="L332" s="241">
        <v>427.90288429677724</v>
      </c>
      <c r="M332" s="241">
        <v>451.82059768494764</v>
      </c>
      <c r="N332" s="241">
        <v>425.69971938128663</v>
      </c>
      <c r="O332" s="241">
        <v>392.51914423879828</v>
      </c>
      <c r="P332" s="241">
        <v>397.46093202597734</v>
      </c>
      <c r="Q332" s="241">
        <v>407.69889884252956</v>
      </c>
    </row>
    <row r="333" spans="1:17">
      <c r="A333" t="s">
        <v>49</v>
      </c>
      <c r="B333" t="s">
        <v>48</v>
      </c>
      <c r="C333" t="s">
        <v>104</v>
      </c>
      <c r="D333" t="s">
        <v>126</v>
      </c>
      <c r="E333" t="s">
        <v>125</v>
      </c>
      <c r="J333" s="241">
        <v>867.03936388354396</v>
      </c>
      <c r="K333" s="241">
        <v>1082.8183910943806</v>
      </c>
      <c r="L333" s="241">
        <v>1049.9792933505091</v>
      </c>
      <c r="M333" s="241">
        <v>1049.9989487728981</v>
      </c>
      <c r="N333" s="241">
        <v>1049.9989487728981</v>
      </c>
      <c r="O333" s="241">
        <v>900.01974018252122</v>
      </c>
      <c r="P333" s="241">
        <v>750.04053159214448</v>
      </c>
      <c r="Q333" s="241">
        <v>749.99121644211209</v>
      </c>
    </row>
    <row r="334" spans="1:17">
      <c r="A334" t="s">
        <v>44</v>
      </c>
      <c r="B334" t="s">
        <v>60</v>
      </c>
      <c r="C334" t="s">
        <v>68</v>
      </c>
      <c r="D334" t="s">
        <v>124</v>
      </c>
      <c r="E334" t="s">
        <v>123</v>
      </c>
      <c r="J334" s="241">
        <v>464.42560734181063</v>
      </c>
      <c r="K334" s="241">
        <v>443.53756567189191</v>
      </c>
      <c r="L334" s="241">
        <v>433.31575804618694</v>
      </c>
      <c r="M334" s="241">
        <v>473.57401921460922</v>
      </c>
      <c r="N334" s="241">
        <v>453.23377189073244</v>
      </c>
      <c r="O334" s="241">
        <v>432.89352456685566</v>
      </c>
      <c r="P334" s="241">
        <v>423.16558019456676</v>
      </c>
      <c r="Q334" s="241">
        <v>462.76249085014888</v>
      </c>
    </row>
    <row r="335" spans="1:17">
      <c r="A335" t="s">
        <v>44</v>
      </c>
      <c r="B335" t="s">
        <v>116</v>
      </c>
      <c r="C335" t="s">
        <v>115</v>
      </c>
      <c r="D335" t="s">
        <v>122</v>
      </c>
      <c r="E335" t="s">
        <v>121</v>
      </c>
      <c r="J335" s="241">
        <v>368.4911314022068</v>
      </c>
      <c r="K335" s="241">
        <v>292.81884548925365</v>
      </c>
      <c r="L335" s="241">
        <v>284.92260695920635</v>
      </c>
      <c r="M335" s="241">
        <v>386.4610088142864</v>
      </c>
      <c r="N335" s="241">
        <v>347.88029896649812</v>
      </c>
      <c r="O335" s="241">
        <v>276.44059471444939</v>
      </c>
      <c r="P335" s="241">
        <v>268.98601687945296</v>
      </c>
      <c r="Q335" s="241">
        <v>365.12611863892835</v>
      </c>
    </row>
    <row r="336" spans="1:17">
      <c r="A336" t="s">
        <v>49</v>
      </c>
      <c r="B336" t="s">
        <v>48</v>
      </c>
      <c r="C336" t="s">
        <v>104</v>
      </c>
      <c r="D336" t="s">
        <v>120</v>
      </c>
      <c r="E336" t="s">
        <v>119</v>
      </c>
      <c r="J336" s="241">
        <v>920.79233567984807</v>
      </c>
      <c r="K336" s="241">
        <v>1042.2715906087863</v>
      </c>
      <c r="L336" s="241">
        <v>713.56301844813061</v>
      </c>
      <c r="M336" s="241">
        <v>712.27539330333627</v>
      </c>
      <c r="N336" s="241">
        <v>826.0359489766405</v>
      </c>
      <c r="O336" s="241">
        <v>935.01408415205071</v>
      </c>
      <c r="P336" s="241">
        <v>640.13207132446962</v>
      </c>
      <c r="Q336" s="241">
        <v>639.36697230048651</v>
      </c>
    </row>
    <row r="337" spans="1:17">
      <c r="A337" t="s">
        <v>49</v>
      </c>
      <c r="B337" t="s">
        <v>101</v>
      </c>
      <c r="C337" t="s">
        <v>100</v>
      </c>
      <c r="D337" t="s">
        <v>118</v>
      </c>
      <c r="E337" t="s">
        <v>117</v>
      </c>
      <c r="J337" s="241">
        <v>835.52572191375043</v>
      </c>
      <c r="K337" s="241">
        <v>842.16228060104913</v>
      </c>
      <c r="L337" s="241">
        <v>967.40605480237707</v>
      </c>
      <c r="M337" s="241">
        <v>793.54146374007644</v>
      </c>
      <c r="N337" s="241">
        <v>796.85493043997087</v>
      </c>
      <c r="O337" s="241">
        <v>803.18432805446366</v>
      </c>
      <c r="P337" s="241">
        <v>913.02067752326752</v>
      </c>
      <c r="Q337" s="241">
        <v>749.38139400288912</v>
      </c>
    </row>
    <row r="338" spans="1:17">
      <c r="A338" t="s">
        <v>44</v>
      </c>
      <c r="B338" t="s">
        <v>116</v>
      </c>
      <c r="C338" t="s">
        <v>115</v>
      </c>
      <c r="D338" t="s">
        <v>114</v>
      </c>
      <c r="E338" t="s">
        <v>113</v>
      </c>
      <c r="J338" s="241">
        <v>374.54415269069449</v>
      </c>
      <c r="K338" s="241">
        <v>404.77843971512402</v>
      </c>
      <c r="L338" s="241">
        <v>473.82091605449301</v>
      </c>
      <c r="M338" s="241">
        <v>342.36289645353116</v>
      </c>
      <c r="N338" s="241">
        <v>336.50668901419442</v>
      </c>
      <c r="O338" s="241">
        <v>363.67048198281009</v>
      </c>
      <c r="P338" s="241">
        <v>425.70123309024603</v>
      </c>
      <c r="Q338" s="241">
        <v>307.61665032505675</v>
      </c>
    </row>
    <row r="339" spans="1:17">
      <c r="A339" t="s">
        <v>56</v>
      </c>
      <c r="B339" t="s">
        <v>55</v>
      </c>
      <c r="C339" t="s">
        <v>76</v>
      </c>
      <c r="D339" t="s">
        <v>112</v>
      </c>
      <c r="E339" t="s">
        <v>111</v>
      </c>
      <c r="J339" s="241">
        <v>783.75451801409815</v>
      </c>
      <c r="K339" s="241">
        <v>727.42560680380234</v>
      </c>
      <c r="L339" s="241">
        <v>797.53360588354451</v>
      </c>
      <c r="M339" s="241">
        <v>721.62274595137274</v>
      </c>
      <c r="N339" s="241">
        <v>773.0188196893854</v>
      </c>
      <c r="O339" s="241">
        <v>717.46731871298027</v>
      </c>
      <c r="P339" s="241">
        <v>786.57863488835028</v>
      </c>
      <c r="Q339" s="241">
        <v>711.67065738979761</v>
      </c>
    </row>
    <row r="340" spans="1:17">
      <c r="A340" t="s">
        <v>73</v>
      </c>
      <c r="B340" t="s">
        <v>72</v>
      </c>
      <c r="C340" t="s">
        <v>71</v>
      </c>
      <c r="D340" t="s">
        <v>110</v>
      </c>
      <c r="E340" t="s">
        <v>109</v>
      </c>
      <c r="J340" s="241">
        <v>606.32801864658143</v>
      </c>
      <c r="K340" s="241">
        <v>606.32801864658154</v>
      </c>
      <c r="L340" s="241">
        <v>606.32801864658154</v>
      </c>
      <c r="M340" s="241">
        <v>598.66147405299137</v>
      </c>
      <c r="N340" s="241">
        <v>598.66147405299125</v>
      </c>
      <c r="O340" s="241">
        <v>598.66147405299137</v>
      </c>
      <c r="P340" s="241">
        <v>598.66147405299137</v>
      </c>
      <c r="Q340" s="241">
        <v>591.09884461658828</v>
      </c>
    </row>
    <row r="341" spans="1:17">
      <c r="A341" t="s">
        <v>56</v>
      </c>
      <c r="B341" t="s">
        <v>65</v>
      </c>
      <c r="C341" t="s">
        <v>54</v>
      </c>
      <c r="D341" t="s">
        <v>108</v>
      </c>
      <c r="E341" t="s">
        <v>107</v>
      </c>
      <c r="J341" s="241">
        <v>843.02449372095805</v>
      </c>
      <c r="K341" s="241">
        <v>867.33110711235008</v>
      </c>
      <c r="L341" s="241">
        <v>910.60873583360876</v>
      </c>
      <c r="M341" s="241">
        <v>872.48772283878077</v>
      </c>
      <c r="N341" s="241">
        <v>842.62404910403052</v>
      </c>
      <c r="O341" s="241">
        <v>867.21766276794244</v>
      </c>
      <c r="P341" s="241">
        <v>909.96370556474176</v>
      </c>
      <c r="Q341" s="241">
        <v>872.2291488007761</v>
      </c>
    </row>
    <row r="342" spans="1:17">
      <c r="A342" t="s">
        <v>44</v>
      </c>
      <c r="B342" t="s">
        <v>60</v>
      </c>
      <c r="C342" t="s">
        <v>68</v>
      </c>
      <c r="D342" t="s">
        <v>106</v>
      </c>
      <c r="E342" t="s">
        <v>105</v>
      </c>
      <c r="J342" s="241">
        <v>423.32245475257457</v>
      </c>
      <c r="K342" s="241">
        <v>476.30975521140022</v>
      </c>
      <c r="L342" s="241">
        <v>300.64533521203253</v>
      </c>
      <c r="M342" s="241">
        <v>218.10868604274779</v>
      </c>
      <c r="N342" s="241">
        <v>345.19563696529377</v>
      </c>
      <c r="O342" s="241">
        <v>388.13041768237014</v>
      </c>
      <c r="P342" s="241">
        <v>245.01448195878234</v>
      </c>
      <c r="Q342" s="241">
        <v>177.64394356368061</v>
      </c>
    </row>
    <row r="343" spans="1:17">
      <c r="A343" t="s">
        <v>49</v>
      </c>
      <c r="B343" t="s">
        <v>48</v>
      </c>
      <c r="C343" t="s">
        <v>104</v>
      </c>
      <c r="D343" t="s">
        <v>103</v>
      </c>
      <c r="E343" t="s">
        <v>102</v>
      </c>
      <c r="J343" s="241">
        <v>805.49978033221669</v>
      </c>
      <c r="K343" s="241">
        <v>1132.9262177573355</v>
      </c>
      <c r="L343" s="241">
        <v>497.28850942265672</v>
      </c>
      <c r="M343" s="241">
        <v>636.49526300053049</v>
      </c>
      <c r="N343" s="241">
        <v>494.37267126211674</v>
      </c>
      <c r="O343" s="241">
        <v>494.37267126211674</v>
      </c>
      <c r="P343" s="241">
        <v>496.66497112886537</v>
      </c>
      <c r="Q343" s="241">
        <v>636.38751592907613</v>
      </c>
    </row>
    <row r="344" spans="1:17">
      <c r="A344" t="s">
        <v>49</v>
      </c>
      <c r="B344" t="s">
        <v>101</v>
      </c>
      <c r="C344" t="s">
        <v>100</v>
      </c>
      <c r="D344" t="s">
        <v>99</v>
      </c>
      <c r="E344" t="s">
        <v>98</v>
      </c>
      <c r="J344" s="241">
        <v>571.50386218027904</v>
      </c>
      <c r="K344" s="241">
        <v>603.62007345553957</v>
      </c>
      <c r="L344" s="241">
        <v>731.26142595978058</v>
      </c>
      <c r="M344" s="241">
        <v>585.06417734960075</v>
      </c>
      <c r="N344" s="241">
        <v>571.50386218027904</v>
      </c>
      <c r="O344" s="241">
        <v>603.62007345553945</v>
      </c>
      <c r="P344" s="241">
        <v>731.26142595978035</v>
      </c>
      <c r="Q344" s="241">
        <v>585.06417734960087</v>
      </c>
    </row>
    <row r="345" spans="1:17">
      <c r="A345" t="s">
        <v>56</v>
      </c>
      <c r="B345" t="s">
        <v>65</v>
      </c>
      <c r="C345" t="s">
        <v>97</v>
      </c>
      <c r="D345" t="s">
        <v>96</v>
      </c>
      <c r="E345" t="s">
        <v>95</v>
      </c>
      <c r="J345" s="241">
        <v>237.32494470003058</v>
      </c>
      <c r="K345" s="241">
        <v>358.31413219416379</v>
      </c>
      <c r="L345" s="241">
        <v>240.11700287297211</v>
      </c>
      <c r="M345" s="241">
        <v>348.46191874698445</v>
      </c>
      <c r="N345" s="241">
        <v>236.32390766085382</v>
      </c>
      <c r="O345" s="241">
        <v>356.80276254677926</v>
      </c>
      <c r="P345" s="241">
        <v>239.10418892745207</v>
      </c>
      <c r="Q345" s="241">
        <v>346.87571488340285</v>
      </c>
    </row>
    <row r="346" spans="1:17">
      <c r="A346" t="s">
        <v>73</v>
      </c>
      <c r="B346" t="s">
        <v>72</v>
      </c>
      <c r="C346" t="s">
        <v>71</v>
      </c>
      <c r="D346" t="s">
        <v>94</v>
      </c>
      <c r="E346" t="s">
        <v>93</v>
      </c>
      <c r="J346" s="241">
        <v>600.38549099812508</v>
      </c>
      <c r="K346" s="241">
        <v>598.53387807291881</v>
      </c>
      <c r="L346" s="241">
        <v>596.68226514771254</v>
      </c>
      <c r="M346" s="241">
        <v>895.66344881636894</v>
      </c>
      <c r="N346" s="241">
        <v>579.52666912740085</v>
      </c>
      <c r="O346" s="241">
        <v>577.2646602705413</v>
      </c>
      <c r="P346" s="241">
        <v>574.96652945034953</v>
      </c>
      <c r="Q346" s="241">
        <v>862.80314921558352</v>
      </c>
    </row>
    <row r="347" spans="1:17">
      <c r="A347" t="s">
        <v>44</v>
      </c>
      <c r="B347" t="s">
        <v>60</v>
      </c>
      <c r="C347" t="s">
        <v>68</v>
      </c>
      <c r="D347" t="s">
        <v>92</v>
      </c>
      <c r="E347" t="s">
        <v>91</v>
      </c>
      <c r="J347" s="241">
        <v>677.29458306756362</v>
      </c>
      <c r="K347" s="241">
        <v>677.29458306756362</v>
      </c>
      <c r="L347" s="241">
        <v>677.29458306756362</v>
      </c>
      <c r="M347" s="241">
        <v>672.97871220456545</v>
      </c>
      <c r="N347" s="241">
        <v>666.28240661049028</v>
      </c>
      <c r="O347" s="241">
        <v>666.28240661049028</v>
      </c>
      <c r="P347" s="241">
        <v>666.28240661049028</v>
      </c>
      <c r="Q347" s="241">
        <v>661.9671471470748</v>
      </c>
    </row>
    <row r="348" spans="1:17">
      <c r="A348" t="s">
        <v>44</v>
      </c>
      <c r="B348" t="s">
        <v>43</v>
      </c>
      <c r="C348" t="s">
        <v>42</v>
      </c>
      <c r="D348" t="s">
        <v>90</v>
      </c>
      <c r="E348" t="s">
        <v>89</v>
      </c>
      <c r="J348" s="241">
        <v>1328.0280292679977</v>
      </c>
      <c r="K348" s="241">
        <v>1308.5655495287253</v>
      </c>
      <c r="L348" s="241">
        <v>1249.7964930611186</v>
      </c>
      <c r="M348" s="241">
        <v>1024.509216354001</v>
      </c>
      <c r="N348" s="241">
        <v>1327.6880548232036</v>
      </c>
      <c r="O348" s="241">
        <v>1308.3362140698503</v>
      </c>
      <c r="P348" s="241">
        <v>1249.5217960939724</v>
      </c>
      <c r="Q348" s="241">
        <v>1023.1885716828961</v>
      </c>
    </row>
    <row r="349" spans="1:17">
      <c r="A349" t="s">
        <v>49</v>
      </c>
      <c r="B349" t="s">
        <v>48</v>
      </c>
      <c r="C349" t="s">
        <v>47</v>
      </c>
      <c r="D349" t="s">
        <v>88</v>
      </c>
      <c r="E349" t="s">
        <v>87</v>
      </c>
      <c r="J349" s="241">
        <v>463.87477272942806</v>
      </c>
      <c r="K349" s="241">
        <v>344.92027385236571</v>
      </c>
      <c r="L349" s="241">
        <v>465.30795946288669</v>
      </c>
      <c r="M349" s="241">
        <v>321.24517671870632</v>
      </c>
      <c r="N349" s="241">
        <v>461.43353046429559</v>
      </c>
      <c r="O349" s="241">
        <v>343.10505560784901</v>
      </c>
      <c r="P349" s="241">
        <v>462.85917473967447</v>
      </c>
      <c r="Q349" s="241">
        <v>319.60636448039355</v>
      </c>
    </row>
    <row r="350" spans="1:17">
      <c r="A350" t="s">
        <v>73</v>
      </c>
      <c r="B350" t="s">
        <v>72</v>
      </c>
      <c r="C350" t="s">
        <v>71</v>
      </c>
      <c r="D350" t="s">
        <v>86</v>
      </c>
      <c r="E350" t="s">
        <v>85</v>
      </c>
      <c r="J350" s="241">
        <v>318.05975796768058</v>
      </c>
      <c r="K350" s="241">
        <v>562.72111025051186</v>
      </c>
      <c r="L350" s="241">
        <v>599.42031309293645</v>
      </c>
      <c r="M350" s="241">
        <v>328.50098387829661</v>
      </c>
      <c r="N350" s="241">
        <v>295.1087128975235</v>
      </c>
      <c r="O350" s="241">
        <v>507.97401400393397</v>
      </c>
      <c r="P350" s="241">
        <v>541.83894827086283</v>
      </c>
      <c r="Q350" s="241">
        <v>321.22454771097784</v>
      </c>
    </row>
    <row r="351" spans="1:17">
      <c r="A351" t="s">
        <v>73</v>
      </c>
      <c r="B351" t="s">
        <v>72</v>
      </c>
      <c r="C351" t="s">
        <v>71</v>
      </c>
      <c r="D351" t="s">
        <v>84</v>
      </c>
      <c r="E351" t="s">
        <v>83</v>
      </c>
      <c r="J351" s="241">
        <v>337.47575668343279</v>
      </c>
      <c r="K351" s="241">
        <v>295.09508026272266</v>
      </c>
      <c r="L351" s="241">
        <v>295.09508026272266</v>
      </c>
      <c r="M351" s="241">
        <v>292.51488111032575</v>
      </c>
      <c r="N351" s="241">
        <v>281.60886690115251</v>
      </c>
      <c r="O351" s="241">
        <v>281.60886690115251</v>
      </c>
      <c r="P351" s="241">
        <v>281.60886690115257</v>
      </c>
      <c r="Q351" s="241">
        <v>279.23225081053243</v>
      </c>
    </row>
    <row r="352" spans="1:17">
      <c r="A352" t="s">
        <v>44</v>
      </c>
      <c r="B352" t="s">
        <v>60</v>
      </c>
      <c r="C352" t="s">
        <v>59</v>
      </c>
      <c r="D352" t="s">
        <v>82</v>
      </c>
      <c r="E352" t="s">
        <v>81</v>
      </c>
      <c r="J352" s="241">
        <v>487.76300963071742</v>
      </c>
      <c r="K352" s="241">
        <v>635.14020217400616</v>
      </c>
      <c r="L352" s="241">
        <v>710.98704185109625</v>
      </c>
      <c r="M352" s="241">
        <v>725.79334287426479</v>
      </c>
      <c r="N352" s="241">
        <v>487.32712238482662</v>
      </c>
      <c r="O352" s="241">
        <v>634.68701761035129</v>
      </c>
      <c r="P352" s="241">
        <v>710.5070466890445</v>
      </c>
      <c r="Q352" s="241">
        <v>725.59491533174867</v>
      </c>
    </row>
    <row r="353" spans="1:17">
      <c r="A353" t="s">
        <v>49</v>
      </c>
      <c r="B353" t="s">
        <v>48</v>
      </c>
      <c r="C353" t="s">
        <v>47</v>
      </c>
      <c r="D353" t="s">
        <v>80</v>
      </c>
      <c r="E353" t="s">
        <v>79</v>
      </c>
      <c r="J353" s="241">
        <v>1062.3702859276875</v>
      </c>
      <c r="K353" s="241">
        <v>886.17893267274303</v>
      </c>
      <c r="L353" s="241">
        <v>822.60473304467018</v>
      </c>
      <c r="M353" s="241">
        <v>787.46356559513288</v>
      </c>
      <c r="N353" s="241">
        <v>1026.8615149064326</v>
      </c>
      <c r="O353" s="241">
        <v>853.80003788308954</v>
      </c>
      <c r="P353" s="241">
        <v>791.29934800634123</v>
      </c>
      <c r="Q353" s="241">
        <v>756.9308736422156</v>
      </c>
    </row>
    <row r="354" spans="1:17">
      <c r="A354" t="s">
        <v>56</v>
      </c>
      <c r="B354" t="s">
        <v>55</v>
      </c>
      <c r="C354" t="s">
        <v>54</v>
      </c>
      <c r="D354" t="s">
        <v>78</v>
      </c>
      <c r="E354" t="s">
        <v>77</v>
      </c>
      <c r="J354" s="241">
        <v>929.64008622673441</v>
      </c>
      <c r="K354" s="241">
        <v>903.88598196129317</v>
      </c>
      <c r="L354" s="241">
        <v>878.13187769585181</v>
      </c>
      <c r="M354" s="241">
        <v>846.64970561593623</v>
      </c>
      <c r="N354" s="241">
        <v>825.1946448498403</v>
      </c>
      <c r="O354" s="241">
        <v>803.73958408374438</v>
      </c>
      <c r="P354" s="241">
        <v>782.28452331764856</v>
      </c>
      <c r="Q354" s="241">
        <v>755.86482031572473</v>
      </c>
    </row>
    <row r="355" spans="1:17">
      <c r="A355" t="s">
        <v>56</v>
      </c>
      <c r="B355" t="s">
        <v>55</v>
      </c>
      <c r="C355" t="s">
        <v>76</v>
      </c>
      <c r="D355" t="s">
        <v>75</v>
      </c>
      <c r="E355" t="s">
        <v>74</v>
      </c>
      <c r="J355" s="241">
        <v>935.54236763708718</v>
      </c>
      <c r="K355" s="241">
        <v>958.00145448384956</v>
      </c>
      <c r="L355" s="241">
        <v>910.35177022788105</v>
      </c>
      <c r="M355" s="241">
        <v>772.10817640117989</v>
      </c>
      <c r="N355" s="241">
        <v>935.4098082521117</v>
      </c>
      <c r="O355" s="241">
        <v>957.98607071998254</v>
      </c>
      <c r="P355" s="241">
        <v>910.27490270454894</v>
      </c>
      <c r="Q355" s="241">
        <v>772.02840633607991</v>
      </c>
    </row>
    <row r="356" spans="1:17">
      <c r="A356" t="s">
        <v>73</v>
      </c>
      <c r="B356" t="s">
        <v>72</v>
      </c>
      <c r="C356" t="s">
        <v>71</v>
      </c>
      <c r="D356" t="s">
        <v>70</v>
      </c>
      <c r="E356" t="s">
        <v>69</v>
      </c>
      <c r="J356" s="241">
        <v>667.81974113385616</v>
      </c>
      <c r="K356" s="241">
        <v>649.39000825161452</v>
      </c>
      <c r="L356" s="241">
        <v>630.96027536937277</v>
      </c>
      <c r="M356" s="241">
        <v>612.5319889841029</v>
      </c>
      <c r="N356" s="241">
        <v>594.10221257986359</v>
      </c>
      <c r="O356" s="241">
        <v>575.67243617562428</v>
      </c>
      <c r="P356" s="241">
        <v>557.24265977138487</v>
      </c>
      <c r="Q356" s="241">
        <v>538.81211141288918</v>
      </c>
    </row>
    <row r="357" spans="1:17">
      <c r="A357" t="s">
        <v>44</v>
      </c>
      <c r="B357" t="s">
        <v>60</v>
      </c>
      <c r="C357" t="s">
        <v>68</v>
      </c>
      <c r="D357" t="s">
        <v>67</v>
      </c>
      <c r="E357" t="s">
        <v>66</v>
      </c>
      <c r="J357" s="241">
        <v>568.02849939021723</v>
      </c>
      <c r="K357" s="241">
        <v>569.9953570750863</v>
      </c>
      <c r="L357" s="241">
        <v>477.15967434926131</v>
      </c>
      <c r="M357" s="241">
        <v>503.04439575905832</v>
      </c>
      <c r="N357" s="241">
        <v>536.26799610056571</v>
      </c>
      <c r="O357" s="241">
        <v>538.22232553241906</v>
      </c>
      <c r="P357" s="241">
        <v>450.66836698538788</v>
      </c>
      <c r="Q357" s="241">
        <v>475.4415396033279</v>
      </c>
    </row>
    <row r="358" spans="1:17">
      <c r="A358" t="s">
        <v>56</v>
      </c>
      <c r="B358" t="s">
        <v>65</v>
      </c>
      <c r="C358" t="s">
        <v>54</v>
      </c>
      <c r="D358" t="s">
        <v>64</v>
      </c>
      <c r="E358" t="s">
        <v>63</v>
      </c>
      <c r="J358" s="241">
        <v>1228.6331731036089</v>
      </c>
      <c r="K358" s="241">
        <v>1094.2638185424391</v>
      </c>
      <c r="L358" s="241">
        <v>1084.7415808176318</v>
      </c>
      <c r="M358" s="241">
        <v>1078.7165927606254</v>
      </c>
      <c r="N358" s="241">
        <v>1078.7165927606254</v>
      </c>
      <c r="O358" s="241">
        <v>1078.7165927606254</v>
      </c>
      <c r="P358" s="241">
        <v>1078.7165927606254</v>
      </c>
      <c r="Q358" s="241">
        <v>1071.41894094758</v>
      </c>
    </row>
    <row r="359" spans="1:17">
      <c r="A359" t="s">
        <v>56</v>
      </c>
      <c r="B359" t="s">
        <v>55</v>
      </c>
      <c r="C359" t="s">
        <v>54</v>
      </c>
      <c r="D359" t="s">
        <v>62</v>
      </c>
      <c r="E359" t="s">
        <v>61</v>
      </c>
      <c r="J359" s="241">
        <v>936.28080597921837</v>
      </c>
      <c r="K359" s="241">
        <v>841.77769659066166</v>
      </c>
      <c r="L359" s="241">
        <v>785.77585399003567</v>
      </c>
      <c r="M359" s="241">
        <v>491.5737271699287</v>
      </c>
      <c r="N359" s="241">
        <v>925.82613633064307</v>
      </c>
      <c r="O359" s="241">
        <v>841.5811689534645</v>
      </c>
      <c r="P359" s="241">
        <v>783.39134612592852</v>
      </c>
      <c r="Q359" s="241">
        <v>486.41020256849919</v>
      </c>
    </row>
    <row r="360" spans="1:17">
      <c r="A360" t="s">
        <v>44</v>
      </c>
      <c r="B360" t="s">
        <v>60</v>
      </c>
      <c r="C360" t="s">
        <v>59</v>
      </c>
      <c r="D360" t="s">
        <v>58</v>
      </c>
      <c r="E360" t="s">
        <v>57</v>
      </c>
      <c r="J360" s="241">
        <v>195.82515921217134</v>
      </c>
      <c r="K360" s="241">
        <v>187.53417464875278</v>
      </c>
      <c r="L360" s="241">
        <v>180.42761645153689</v>
      </c>
      <c r="M360" s="241">
        <v>172.15940866040228</v>
      </c>
      <c r="N360" s="241">
        <v>172.15940866040228</v>
      </c>
      <c r="O360" s="241">
        <v>172.15940866040228</v>
      </c>
      <c r="P360" s="241">
        <v>172.15940866040228</v>
      </c>
      <c r="Q360" s="241">
        <v>171.8580493569475</v>
      </c>
    </row>
    <row r="361" spans="1:17">
      <c r="A361" t="s">
        <v>56</v>
      </c>
      <c r="B361" t="s">
        <v>55</v>
      </c>
      <c r="C361" t="s">
        <v>54</v>
      </c>
      <c r="D361" t="s">
        <v>53</v>
      </c>
      <c r="E361" t="s">
        <v>52</v>
      </c>
      <c r="J361" s="241">
        <v>1005.7706558139334</v>
      </c>
      <c r="K361" s="241">
        <v>1095.8760172306779</v>
      </c>
      <c r="L361" s="241">
        <v>1014.7000159543315</v>
      </c>
      <c r="M361" s="241">
        <v>932.83942166529198</v>
      </c>
      <c r="N361" s="241">
        <v>820.25535353327393</v>
      </c>
      <c r="O361" s="241">
        <v>820.25535353327393</v>
      </c>
      <c r="P361" s="241">
        <v>820.25535353327393</v>
      </c>
      <c r="Q361" s="241">
        <v>812.04504181379161</v>
      </c>
    </row>
    <row r="362" spans="1:17">
      <c r="A362" t="s">
        <v>49</v>
      </c>
      <c r="B362" t="s">
        <v>48</v>
      </c>
      <c r="C362" t="s">
        <v>47</v>
      </c>
      <c r="D362" t="s">
        <v>51</v>
      </c>
      <c r="E362" t="s">
        <v>50</v>
      </c>
      <c r="J362" s="241">
        <v>1043.9421529669926</v>
      </c>
      <c r="K362" s="241">
        <v>760.71788619729921</v>
      </c>
      <c r="L362" s="241">
        <v>718.28536969570257</v>
      </c>
      <c r="M362" s="241">
        <v>976.18736137254234</v>
      </c>
      <c r="N362" s="241">
        <v>1032.7410133100957</v>
      </c>
      <c r="O362" s="241">
        <v>750.48224598212676</v>
      </c>
      <c r="P362" s="241">
        <v>708.19438011891123</v>
      </c>
      <c r="Q362" s="241">
        <v>965.67643566826121</v>
      </c>
    </row>
    <row r="363" spans="1:17">
      <c r="A363" t="s">
        <v>49</v>
      </c>
      <c r="B363" t="s">
        <v>48</v>
      </c>
      <c r="C363" t="s">
        <v>47</v>
      </c>
      <c r="D363" t="s">
        <v>46</v>
      </c>
      <c r="E363" t="s">
        <v>45</v>
      </c>
      <c r="J363" s="241">
        <v>853.77166626699614</v>
      </c>
      <c r="K363" s="241">
        <v>1019.376750523743</v>
      </c>
      <c r="L363" s="241">
        <v>999.5215954942779</v>
      </c>
      <c r="M363" s="241">
        <v>1000.903344579101</v>
      </c>
      <c r="N363" s="241">
        <v>853.69890474729402</v>
      </c>
      <c r="O363" s="241">
        <v>1019.3581784813189</v>
      </c>
      <c r="P363" s="241">
        <v>999.38353472833023</v>
      </c>
      <c r="Q363" s="241">
        <v>1000.8257893100528</v>
      </c>
    </row>
    <row r="364" spans="1:17">
      <c r="A364" t="s">
        <v>44</v>
      </c>
      <c r="B364" t="s">
        <v>43</v>
      </c>
      <c r="C364" t="s">
        <v>42</v>
      </c>
      <c r="D364" t="s">
        <v>41</v>
      </c>
      <c r="E364" t="s">
        <v>40</v>
      </c>
      <c r="J364" s="241">
        <v>1386.032497729718</v>
      </c>
      <c r="K364" s="241">
        <v>1505.6943055597458</v>
      </c>
      <c r="L364" s="241">
        <v>1561.6166579627234</v>
      </c>
      <c r="M364" s="241">
        <v>1716.2450154125966</v>
      </c>
      <c r="N364" s="241">
        <v>787.98032011987027</v>
      </c>
      <c r="O364" s="241">
        <v>906.77432292582057</v>
      </c>
      <c r="P364" s="241">
        <v>962.29111820699336</v>
      </c>
      <c r="Q364" s="241">
        <v>1120.6081432482997</v>
      </c>
    </row>
  </sheetData>
  <autoFilter ref="A4:V181"/>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pageSetUpPr fitToPage="1"/>
  </sheetPr>
  <dimension ref="A1:M202"/>
  <sheetViews>
    <sheetView showGridLines="0" zoomScale="70" zoomScaleNormal="70" zoomScaleSheetLayoutView="25" zoomScalePageLayoutView="30" workbookViewId="0">
      <selection sqref="A1:I3"/>
    </sheetView>
  </sheetViews>
  <sheetFormatPr defaultRowHeight="15"/>
  <cols>
    <col min="1" max="1" width="5.7109375" style="3" customWidth="1"/>
    <col min="2" max="2" width="25.7109375" customWidth="1"/>
    <col min="3" max="3" width="56.7109375" bestFit="1" customWidth="1"/>
    <col min="4" max="8" width="30.7109375" customWidth="1"/>
    <col min="9" max="9" width="11.7109375" customWidth="1"/>
    <col min="10" max="10" width="9.140625" hidden="1" customWidth="1"/>
    <col min="13" max="13" width="9.140625" style="81" customWidth="1"/>
  </cols>
  <sheetData>
    <row r="1" spans="1:13" ht="9.9499999999999993" customHeight="1">
      <c r="A1" s="672" t="s">
        <v>1209</v>
      </c>
      <c r="B1" s="672"/>
      <c r="C1" s="672"/>
      <c r="D1" s="672"/>
      <c r="E1" s="672"/>
      <c r="F1" s="672"/>
      <c r="G1" s="672"/>
      <c r="H1" s="672"/>
      <c r="I1" s="672"/>
    </row>
    <row r="2" spans="1:13" ht="9.9499999999999993" customHeight="1">
      <c r="A2" s="672"/>
      <c r="B2" s="672"/>
      <c r="C2" s="672"/>
      <c r="D2" s="672"/>
      <c r="E2" s="672"/>
      <c r="F2" s="672"/>
      <c r="G2" s="672"/>
      <c r="H2" s="672"/>
      <c r="I2" s="672"/>
    </row>
    <row r="3" spans="1:13" ht="9.9499999999999993" customHeight="1">
      <c r="A3" s="672"/>
      <c r="B3" s="672"/>
      <c r="C3" s="672"/>
      <c r="D3" s="672"/>
      <c r="E3" s="672"/>
      <c r="F3" s="672"/>
      <c r="G3" s="672"/>
      <c r="H3" s="672"/>
      <c r="I3" s="672"/>
    </row>
    <row r="4" spans="1:13" ht="15.75">
      <c r="A4" s="293"/>
      <c r="B4" s="678"/>
      <c r="C4" s="678"/>
      <c r="D4" s="678"/>
      <c r="E4" s="678"/>
      <c r="F4" s="678"/>
      <c r="G4" s="678"/>
      <c r="H4" s="678"/>
      <c r="I4" s="678"/>
    </row>
    <row r="5" spans="1:13" ht="15" customHeight="1">
      <c r="A5" s="335"/>
      <c r="B5" s="708" t="s">
        <v>1133</v>
      </c>
      <c r="C5" s="708"/>
      <c r="D5" s="335"/>
      <c r="E5" s="341"/>
      <c r="F5" s="335"/>
      <c r="G5" s="335"/>
      <c r="H5" s="335"/>
      <c r="I5" s="335"/>
    </row>
    <row r="6" spans="1:13" ht="15" customHeight="1">
      <c r="A6" s="335"/>
      <c r="B6" s="708"/>
      <c r="C6" s="708"/>
      <c r="D6" s="6"/>
      <c r="E6" s="6"/>
      <c r="F6" s="54" t="str">
        <f ca="1">'Org list'!J7</f>
        <v>Y57</v>
      </c>
      <c r="G6" s="77" t="s">
        <v>0</v>
      </c>
      <c r="H6" s="8" t="str">
        <f>Cover!B12</f>
        <v>Q3 2015/16</v>
      </c>
      <c r="I6" s="629"/>
    </row>
    <row r="7" spans="1:13" ht="9.9499999999999993" customHeight="1">
      <c r="A7" s="335"/>
      <c r="B7" s="335"/>
      <c r="C7" s="335"/>
      <c r="D7" s="335"/>
      <c r="E7" s="341"/>
      <c r="F7" s="335"/>
      <c r="G7" s="335"/>
      <c r="H7" s="335"/>
      <c r="I7" s="335"/>
    </row>
    <row r="8" spans="1:13" ht="15" customHeight="1"/>
    <row r="9" spans="1:13" ht="15" customHeight="1">
      <c r="A9" s="335"/>
      <c r="B9" s="5" t="s">
        <v>1209</v>
      </c>
      <c r="C9" s="6"/>
      <c r="D9" s="5" t="str">
        <f ca="1">'Org list'!J6</f>
        <v>South of England Commissioning Region</v>
      </c>
      <c r="E9" s="5"/>
      <c r="F9" s="335"/>
      <c r="G9" s="335"/>
      <c r="H9" s="335"/>
      <c r="I9" s="335"/>
    </row>
    <row r="10" spans="1:13" s="403" customFormat="1" ht="13.5" thickBot="1">
      <c r="A10" s="11"/>
      <c r="B10" s="11"/>
      <c r="C10" s="11"/>
      <c r="D10" s="11"/>
      <c r="E10" s="11"/>
      <c r="F10" s="11"/>
      <c r="G10" s="11"/>
      <c r="H10" s="11"/>
      <c r="I10" s="11"/>
      <c r="J10" s="376"/>
      <c r="K10" s="376"/>
      <c r="M10" s="404"/>
    </row>
    <row r="11" spans="1:13" ht="15.75" hidden="1" thickBot="1">
      <c r="D11">
        <v>3</v>
      </c>
      <c r="E11">
        <v>4</v>
      </c>
      <c r="F11">
        <v>4</v>
      </c>
      <c r="G11">
        <v>7</v>
      </c>
      <c r="H11">
        <v>9</v>
      </c>
    </row>
    <row r="12" spans="1:13" ht="21" hidden="1" customHeight="1" thickBot="1">
      <c r="B12" s="1"/>
      <c r="C12" s="1"/>
      <c r="D12" s="34"/>
      <c r="E12" s="34"/>
      <c r="F12" s="34"/>
      <c r="G12" s="34"/>
      <c r="H12" s="34"/>
      <c r="I12" s="34"/>
    </row>
    <row r="13" spans="1:13" ht="50.1" customHeight="1" thickBot="1">
      <c r="B13" s="1"/>
      <c r="C13" s="1"/>
      <c r="D13" s="89" t="s">
        <v>1421</v>
      </c>
      <c r="E13" s="89" t="s">
        <v>1422</v>
      </c>
      <c r="F13" s="342" t="s">
        <v>1423</v>
      </c>
      <c r="G13" s="89" t="s">
        <v>24</v>
      </c>
      <c r="H13" s="89" t="s">
        <v>23</v>
      </c>
    </row>
    <row r="14" spans="1:13" ht="30" customHeight="1" thickBot="1">
      <c r="B14" s="35" t="s">
        <v>18</v>
      </c>
      <c r="C14" s="36" t="s">
        <v>19</v>
      </c>
      <c r="D14" s="345" t="s">
        <v>1235</v>
      </c>
      <c r="E14" s="345" t="s">
        <v>1234</v>
      </c>
      <c r="F14" s="346" t="s">
        <v>1234</v>
      </c>
      <c r="G14" s="345" t="s">
        <v>1234</v>
      </c>
      <c r="H14" s="348" t="s">
        <v>1234</v>
      </c>
    </row>
    <row r="15" spans="1:13" s="86" customFormat="1" ht="15" customHeight="1">
      <c r="A15" s="13">
        <v>0</v>
      </c>
      <c r="B15" s="203" t="str">
        <f t="shared" ref="B15:B46" ca="1" si="0">IF($A15&gt;$J$18-1,"",INDIRECT("'Comms by AT'!D"&amp;$A15+$J$15))</f>
        <v>Y57</v>
      </c>
      <c r="C15" s="242" t="str">
        <f ca="1">IFERROR(VLOOKUP($B15,'Org list'!$J$9:$K$637,2,0), "")</f>
        <v>South of England Commissioning Region</v>
      </c>
      <c r="D15" s="412">
        <f ca="1">IF(ISERROR(VLOOKUP($B15,'Reablement backsheet'!$D$9:$M$185,D$11,0)),"",VLOOKUP($B15,'Reablement backsheet'!$D$9:$M$185, D$11,0))</f>
        <v>0.79842715231788075</v>
      </c>
      <c r="E15" s="413">
        <f ca="1">IF(ISERROR(VLOOKUP($B15,'Reablement backsheet'!$D$193:$M$369,E$11,0)),"",VLOOKUP($B15,'Reablement backsheet'!$D$193:$M$369, E$11,0))</f>
        <v>0.84368956549822627</v>
      </c>
      <c r="F15" s="413">
        <f ca="1">IF(ISERROR(VLOOKUP($B15,'Reablement backsheet'!$D$9:$M$185,F$11,0)),"",VLOOKUP($B15,'Reablement backsheet'!$D$9:$M$185, F$11,0))</f>
        <v>0.81503889369057914</v>
      </c>
      <c r="G15" s="413">
        <f ca="1">IF(ISERROR(VLOOKUP($B15,'Reablement backsheet'!$D$9:$M$185,G$11,0)),"",VLOOKUP($B15,'Reablement backsheet'!$D$9:$M$185, G$11,0))</f>
        <v>1.6611741372698385E-2</v>
      </c>
      <c r="H15" s="413">
        <f ca="1">IF(ISERROR(VLOOKUP($B15,'Reablement backsheet'!$D$9:$M$185,H$11,0)),"",VLOOKUP($B15,'Reablement backsheet'!$D$9:$M$185, H$11,0))</f>
        <v>-2.8650671807647132E-2</v>
      </c>
      <c r="I15"/>
      <c r="J15" s="87">
        <f ca="1">MATCH($F$6,'Comms by AT'!$B:$B, 0)</f>
        <v>470</v>
      </c>
      <c r="K15"/>
      <c r="M15" s="82"/>
    </row>
    <row r="16" spans="1:13" ht="15" customHeight="1">
      <c r="A16" s="3">
        <v>1</v>
      </c>
      <c r="B16" s="201" t="str">
        <f t="shared" ca="1" si="0"/>
        <v>Q80</v>
      </c>
      <c r="C16" s="202" t="str">
        <f ca="1">IFERROR(VLOOKUP($B16,'Org list'!$J$9:$K$637,2,0), "")</f>
        <v>NHS England South (South West)</v>
      </c>
      <c r="D16" s="412">
        <f ca="1">IF(ISERROR(VLOOKUP($B16,'Reablement backsheet'!$D$9:$M$185,D$11,0)),"",VLOOKUP($B16,'Reablement backsheet'!$D$9:$M$185, D$11,0))</f>
        <v>0.83022388059701491</v>
      </c>
      <c r="E16" s="412">
        <f ca="1">IF(ISERROR(VLOOKUP($B16,'Reablement backsheet'!$D$193:$M$369,E$11,0)),"",VLOOKUP($B16,'Reablement backsheet'!$D$193:$M$369, E$11,0))</f>
        <v>0.8344080788417082</v>
      </c>
      <c r="F16" s="412">
        <f ca="1">IF(ISERROR(VLOOKUP($B16,'Reablement backsheet'!$D$9:$M$185,F$11,0)),"",VLOOKUP($B16,'Reablement backsheet'!$D$9:$M$185, F$11,0))</f>
        <v>0.85912698412698407</v>
      </c>
      <c r="G16" s="412">
        <f ca="1">IF(ISERROR(VLOOKUP($B16,'Reablement backsheet'!$D$9:$M$185,G$11,0)),"",VLOOKUP($B16,'Reablement backsheet'!$D$9:$M$185, G$11,0))</f>
        <v>2.8903103529969165E-2</v>
      </c>
      <c r="H16" s="412">
        <f ca="1">IF(ISERROR(VLOOKUP($B16,'Reablement backsheet'!$D$9:$M$185,H$11,0)),"",VLOOKUP($B16,'Reablement backsheet'!$D$9:$M$185, H$11,0))</f>
        <v>2.4718905285275872E-2</v>
      </c>
      <c r="J16" s="87"/>
    </row>
    <row r="17" spans="1:13">
      <c r="A17" s="3">
        <v>2</v>
      </c>
      <c r="B17" s="201" t="str">
        <f t="shared" ca="1" si="0"/>
        <v>Q81</v>
      </c>
      <c r="C17" s="202" t="str">
        <f ca="1">IFERROR(VLOOKUP($B17,'Org list'!$J$9:$K$637,2,0), "")</f>
        <v>NHS England South (South East)</v>
      </c>
      <c r="D17" s="412">
        <f ca="1">IF(ISERROR(VLOOKUP($B17,'Reablement backsheet'!$D$9:$M$185,D$11,0)),"",VLOOKUP($B17,'Reablement backsheet'!$D$9:$M$185, D$11,0))</f>
        <v>0.82185628742514971</v>
      </c>
      <c r="E17" s="412">
        <f ca="1">IF(ISERROR(VLOOKUP($B17,'Reablement backsheet'!$D$193:$M$369,E$11,0)),"",VLOOKUP($B17,'Reablement backsheet'!$D$193:$M$369, E$11,0))</f>
        <v>0.8421319504465572</v>
      </c>
      <c r="F17" s="412">
        <f ca="1">IF(ISERROR(VLOOKUP($B17,'Reablement backsheet'!$D$9:$M$185,F$11,0)),"",VLOOKUP($B17,'Reablement backsheet'!$D$9:$M$185, F$11,0))</f>
        <v>0.80211480362537768</v>
      </c>
      <c r="G17" s="412">
        <f ca="1">IF(ISERROR(VLOOKUP($B17,'Reablement backsheet'!$D$9:$M$185,G$11,0)),"",VLOOKUP($B17,'Reablement backsheet'!$D$9:$M$185, G$11,0))</f>
        <v>-1.974148379977203E-2</v>
      </c>
      <c r="H17" s="412">
        <f ca="1">IF(ISERROR(VLOOKUP($B17,'Reablement backsheet'!$D$9:$M$185,H$11,0)),"",VLOOKUP($B17,'Reablement backsheet'!$D$9:$M$185, H$11,0))</f>
        <v>-4.0017146821179517E-2</v>
      </c>
      <c r="J17" s="87"/>
    </row>
    <row r="18" spans="1:13">
      <c r="A18" s="3">
        <v>3</v>
      </c>
      <c r="B18" s="201" t="str">
        <f t="shared" ca="1" si="0"/>
        <v>Q82</v>
      </c>
      <c r="C18" s="202" t="str">
        <f ca="1">IFERROR(VLOOKUP($B18,'Org list'!$J$9:$K$637,2,0), "")</f>
        <v>NHS England South (South Central)</v>
      </c>
      <c r="D18" s="412">
        <f ca="1">IF(ISERROR(VLOOKUP($B18,'Reablement backsheet'!$D$9:$M$185,D$11,0)),"",VLOOKUP($B18,'Reablement backsheet'!$D$9:$M$185, D$11,0))</f>
        <v>0.72442019099590726</v>
      </c>
      <c r="E18" s="412">
        <f ca="1">IF(ISERROR(VLOOKUP($B18,'Reablement backsheet'!$D$193:$M$369,E$11,0)),"",VLOOKUP($B18,'Reablement backsheet'!$D$193:$M$369, E$11,0))</f>
        <v>0.84344957966292577</v>
      </c>
      <c r="F18" s="412">
        <f ca="1">IF(ISERROR(VLOOKUP($B18,'Reablement backsheet'!$D$9:$M$185,F$11,0)),"",VLOOKUP($B18,'Reablement backsheet'!$D$9:$M$185, F$11,0))</f>
        <v>0.78162911611785091</v>
      </c>
      <c r="G18" s="412">
        <f ca="1">IF(ISERROR(VLOOKUP($B18,'Reablement backsheet'!$D$9:$M$185,G$11,0)),"",VLOOKUP($B18,'Reablement backsheet'!$D$9:$M$185, G$11,0))</f>
        <v>5.7208925121943643E-2</v>
      </c>
      <c r="H18" s="412">
        <f ca="1">IF(ISERROR(VLOOKUP($B18,'Reablement backsheet'!$D$9:$M$185,H$11,0)),"",VLOOKUP($B18,'Reablement backsheet'!$D$9:$M$185, H$11,0))</f>
        <v>-6.1820463545074866E-2</v>
      </c>
      <c r="J18" s="87">
        <f ca="1">COUNTIF('Comms by AT'!$C:$C, $F$6)</f>
        <v>37</v>
      </c>
    </row>
    <row r="19" spans="1:13" s="9" customFormat="1">
      <c r="A19" s="60">
        <v>4</v>
      </c>
      <c r="B19" s="201" t="str">
        <f t="shared" ca="1" si="0"/>
        <v>Q70</v>
      </c>
      <c r="C19" s="202" t="str">
        <f ca="1">IFERROR(VLOOKUP($B19,'Org list'!$J$9:$K$637,2,0), "")</f>
        <v>NHS England South (Wessex)</v>
      </c>
      <c r="D19" s="412">
        <f ca="1">IF(ISERROR(VLOOKUP($B19,'Reablement backsheet'!$D$9:$M$185,D$11,0)),"",VLOOKUP($B19,'Reablement backsheet'!$D$9:$M$185, D$11,0))</f>
        <v>0.8434237995824635</v>
      </c>
      <c r="E19" s="412">
        <f ca="1">IF(ISERROR(VLOOKUP($B19,'Reablement backsheet'!$D$193:$M$369,E$11,0)),"",VLOOKUP($B19,'Reablement backsheet'!$D$193:$M$369, E$11,0))</f>
        <v>0.85460119264257117</v>
      </c>
      <c r="F19" s="412">
        <f ca="1">IF(ISERROR(VLOOKUP($B19,'Reablement backsheet'!$D$9:$M$185,F$11,0)),"",VLOOKUP($B19,'Reablement backsheet'!$D$9:$M$185, F$11,0))</f>
        <v>0.82486865148861643</v>
      </c>
      <c r="G19" s="412">
        <f ca="1">IF(ISERROR(VLOOKUP($B19,'Reablement backsheet'!$D$9:$M$185,G$11,0)),"",VLOOKUP($B19,'Reablement backsheet'!$D$9:$M$185, G$11,0))</f>
        <v>-1.8555148093847063E-2</v>
      </c>
      <c r="H19" s="412">
        <f ca="1">IF(ISERROR(VLOOKUP($B19,'Reablement backsheet'!$D$9:$M$185,H$11,0)),"",VLOOKUP($B19,'Reablement backsheet'!$D$9:$M$185, H$11,0))</f>
        <v>-2.9732541153954739E-2</v>
      </c>
      <c r="I19"/>
      <c r="J19"/>
      <c r="K19"/>
      <c r="M19" s="87"/>
    </row>
    <row r="20" spans="1:13">
      <c r="A20" s="3">
        <v>5</v>
      </c>
      <c r="B20" s="201" t="str">
        <f t="shared" ca="1" si="0"/>
        <v>E06000022</v>
      </c>
      <c r="C20" s="202" t="str">
        <f ca="1">IFERROR(VLOOKUP($B20,'Org list'!$J$9:$K$637,2,0), "")</f>
        <v>Bath and North East Somerset</v>
      </c>
      <c r="D20" s="412">
        <f ca="1">IF(ISERROR(VLOOKUP($B20,'Reablement backsheet'!$D$9:$M$185,D$11,0)),"",VLOOKUP($B20,'Reablement backsheet'!$D$9:$M$185, D$11,0))</f>
        <v>0.86299999999999999</v>
      </c>
      <c r="E20" s="412">
        <f ca="1">IF(ISERROR(VLOOKUP($B20,'Reablement backsheet'!$D$193:$M$369,E$11,0)),"",VLOOKUP($B20,'Reablement backsheet'!$D$193:$M$369, E$11,0))</f>
        <v>0.87058823529411766</v>
      </c>
      <c r="F20" s="412">
        <f ca="1">IF(ISERROR(VLOOKUP($B20,'Reablement backsheet'!$D$9:$M$185,F$11,0)),"",VLOOKUP($B20,'Reablement backsheet'!$D$9:$M$185, F$11,0))</f>
        <v>0.78099999999999992</v>
      </c>
      <c r="G20" s="412">
        <f ca="1">IF(ISERROR(VLOOKUP($B20,'Reablement backsheet'!$D$9:$M$185,G$11,0)),"",VLOOKUP($B20,'Reablement backsheet'!$D$9:$M$185, G$11,0))</f>
        <v>-8.2000000000000073E-2</v>
      </c>
      <c r="H20" s="412">
        <f ca="1">IF(ISERROR(VLOOKUP($B20,'Reablement backsheet'!$D$9:$M$185,H$11,0)),"",VLOOKUP($B20,'Reablement backsheet'!$D$9:$M$185, H$11,0))</f>
        <v>-8.9588235294117746E-2</v>
      </c>
    </row>
    <row r="21" spans="1:13">
      <c r="A21" s="3">
        <v>6</v>
      </c>
      <c r="B21" s="201" t="str">
        <f t="shared" ca="1" si="0"/>
        <v>E06000028 &amp; E06000029</v>
      </c>
      <c r="C21" s="202" t="str">
        <f ca="1">IFERROR(VLOOKUP($B21,'Org list'!$J$9:$K$637,2,0), "")</f>
        <v>Bournemouth &amp; Poole</v>
      </c>
      <c r="D21" s="412">
        <f ca="1">IF(ISERROR(VLOOKUP($B21,'Reablement backsheet'!$D$9:$M$185,D$11,0)),"",VLOOKUP($B21,'Reablement backsheet'!$D$9:$M$185, D$11,0))</f>
        <v>0.81188118811881194</v>
      </c>
      <c r="E21" s="412">
        <f ca="1">IF(ISERROR(VLOOKUP($B21,'Reablement backsheet'!$D$193:$M$369,E$11,0)),"",VLOOKUP($B21,'Reablement backsheet'!$D$193:$M$369, E$11,0))</f>
        <v>0.84769445738239402</v>
      </c>
      <c r="F21" s="412">
        <f ca="1">IF(ISERROR(VLOOKUP($B21,'Reablement backsheet'!$D$9:$M$185,F$11,0)),"",VLOOKUP($B21,'Reablement backsheet'!$D$9:$M$185, F$11,0))</f>
        <v>0.85555555555555551</v>
      </c>
      <c r="G21" s="412">
        <f ca="1">IF(ISERROR(VLOOKUP($B21,'Reablement backsheet'!$D$9:$M$185,G$11,0)),"",VLOOKUP($B21,'Reablement backsheet'!$D$9:$M$185, G$11,0))</f>
        <v>4.3674367436743577E-2</v>
      </c>
      <c r="H21" s="412">
        <f ca="1">IF(ISERROR(VLOOKUP($B21,'Reablement backsheet'!$D$9:$M$185,H$11,0)),"",VLOOKUP($B21,'Reablement backsheet'!$D$9:$M$185, H$11,0))</f>
        <v>7.861098173161496E-3</v>
      </c>
    </row>
    <row r="22" spans="1:13">
      <c r="A22" s="3">
        <v>7</v>
      </c>
      <c r="B22" s="201" t="str">
        <f t="shared" ca="1" si="0"/>
        <v>E06000036</v>
      </c>
      <c r="C22" s="202" t="str">
        <f ca="1">IFERROR(VLOOKUP($B22,'Org list'!$J$9:$K$637,2,0), "")</f>
        <v>Bracknell Forest</v>
      </c>
      <c r="D22" s="412">
        <f ca="1">IF(ISERROR(VLOOKUP($B22,'Reablement backsheet'!$D$9:$M$185,D$11,0)),"",VLOOKUP($B22,'Reablement backsheet'!$D$9:$M$185, D$11,0))</f>
        <v>0.80799999999999994</v>
      </c>
      <c r="E22" s="412">
        <f ca="1">IF(ISERROR(VLOOKUP($B22,'Reablement backsheet'!$D$193:$M$369,E$11,0)),"",VLOOKUP($B22,'Reablement backsheet'!$D$193:$M$369, E$11,0))</f>
        <v>0.8125</v>
      </c>
      <c r="F22" s="412">
        <f ca="1">IF(ISERROR(VLOOKUP($B22,'Reablement backsheet'!$D$9:$M$185,F$11,0)),"",VLOOKUP($B22,'Reablement backsheet'!$D$9:$M$185, F$11,0))</f>
        <v>0.82700000000000007</v>
      </c>
      <c r="G22" s="412">
        <f ca="1">IF(ISERROR(VLOOKUP($B22,'Reablement backsheet'!$D$9:$M$185,G$11,0)),"",VLOOKUP($B22,'Reablement backsheet'!$D$9:$M$185, G$11,0))</f>
        <v>1.9000000000000128E-2</v>
      </c>
      <c r="H22" s="412">
        <f ca="1">IF(ISERROR(VLOOKUP($B22,'Reablement backsheet'!$D$9:$M$185,H$11,0)),"",VLOOKUP($B22,'Reablement backsheet'!$D$9:$M$185, H$11,0))</f>
        <v>1.4500000000000068E-2</v>
      </c>
    </row>
    <row r="23" spans="1:13">
      <c r="A23" s="3">
        <v>8</v>
      </c>
      <c r="B23" s="201" t="str">
        <f t="shared" ca="1" si="0"/>
        <v>E06000043</v>
      </c>
      <c r="C23" s="202" t="str">
        <f ca="1">IFERROR(VLOOKUP($B23,'Org list'!$J$9:$K$637,2,0), "")</f>
        <v>Brighton and Hove</v>
      </c>
      <c r="D23" s="412">
        <f ca="1">IF(ISERROR(VLOOKUP($B23,'Reablement backsheet'!$D$9:$M$185,D$11,0)),"",VLOOKUP($B23,'Reablement backsheet'!$D$9:$M$185, D$11,0))</f>
        <v>0.80099999999999993</v>
      </c>
      <c r="E23" s="412">
        <f ca="1">IF(ISERROR(VLOOKUP($B23,'Reablement backsheet'!$D$193:$M$369,E$11,0)),"",VLOOKUP($B23,'Reablement backsheet'!$D$193:$M$369, E$11,0))</f>
        <v>0.85054347826086951</v>
      </c>
      <c r="F23" s="412">
        <f ca="1">IF(ISERROR(VLOOKUP($B23,'Reablement backsheet'!$D$9:$M$185,F$11,0)),"",VLOOKUP($B23,'Reablement backsheet'!$D$9:$M$185, F$11,0))</f>
        <v>0.81799999999999995</v>
      </c>
      <c r="G23" s="412">
        <f ca="1">IF(ISERROR(VLOOKUP($B23,'Reablement backsheet'!$D$9:$M$185,G$11,0)),"",VLOOKUP($B23,'Reablement backsheet'!$D$9:$M$185, G$11,0))</f>
        <v>1.7000000000000015E-2</v>
      </c>
      <c r="H23" s="412">
        <f ca="1">IF(ISERROR(VLOOKUP($B23,'Reablement backsheet'!$D$9:$M$185,H$11,0)),"",VLOOKUP($B23,'Reablement backsheet'!$D$9:$M$185, H$11,0))</f>
        <v>-3.2543478260869563E-2</v>
      </c>
    </row>
    <row r="24" spans="1:13">
      <c r="A24" s="3">
        <v>9</v>
      </c>
      <c r="B24" s="201" t="str">
        <f t="shared" ca="1" si="0"/>
        <v>E06000023</v>
      </c>
      <c r="C24" s="202" t="str">
        <f ca="1">IFERROR(VLOOKUP($B24,'Org list'!$J$9:$K$637,2,0), "")</f>
        <v>Bristol, City of</v>
      </c>
      <c r="D24" s="412">
        <f ca="1">IF(ISERROR(VLOOKUP($B24,'Reablement backsheet'!$D$9:$M$185,D$11,0)),"",VLOOKUP($B24,'Reablement backsheet'!$D$9:$M$185, D$11,0))</f>
        <v>0.73099999999999998</v>
      </c>
      <c r="E24" s="412">
        <f ca="1">IF(ISERROR(VLOOKUP($B24,'Reablement backsheet'!$D$193:$M$369,E$11,0)),"",VLOOKUP($B24,'Reablement backsheet'!$D$193:$M$369, E$11,0))</f>
        <v>0.75</v>
      </c>
      <c r="F24" s="412">
        <f ca="1">IF(ISERROR(VLOOKUP($B24,'Reablement backsheet'!$D$9:$M$185,F$11,0)),"",VLOOKUP($B24,'Reablement backsheet'!$D$9:$M$185, F$11,0))</f>
        <v>0.85</v>
      </c>
      <c r="G24" s="412">
        <f ca="1">IF(ISERROR(VLOOKUP($B24,'Reablement backsheet'!$D$9:$M$185,G$11,0)),"",VLOOKUP($B24,'Reablement backsheet'!$D$9:$M$185, G$11,0))</f>
        <v>0.11899999999999999</v>
      </c>
      <c r="H24" s="412">
        <f ca="1">IF(ISERROR(VLOOKUP($B24,'Reablement backsheet'!$D$9:$M$185,H$11,0)),"",VLOOKUP($B24,'Reablement backsheet'!$D$9:$M$185, H$11,0))</f>
        <v>9.9999999999999978E-2</v>
      </c>
    </row>
    <row r="25" spans="1:13">
      <c r="A25" s="3">
        <v>10</v>
      </c>
      <c r="B25" s="201" t="str">
        <f t="shared" ca="1" si="0"/>
        <v>E10000002</v>
      </c>
      <c r="C25" s="202" t="str">
        <f ca="1">IFERROR(VLOOKUP($B25,'Org list'!$J$9:$K$637,2,0), "")</f>
        <v>Buckinghamshire</v>
      </c>
      <c r="D25" s="412">
        <f ca="1">IF(ISERROR(VLOOKUP($B25,'Reablement backsheet'!$D$9:$M$185,D$11,0)),"",VLOOKUP($B25,'Reablement backsheet'!$D$9:$M$185, D$11,0))</f>
        <v>0.60799999999999998</v>
      </c>
      <c r="E25" s="412">
        <f ca="1">IF(ISERROR(VLOOKUP($B25,'Reablement backsheet'!$D$193:$M$369,E$11,0)),"",VLOOKUP($B25,'Reablement backsheet'!$D$193:$M$369, E$11,0))</f>
        <v>0.85985401459854016</v>
      </c>
      <c r="F25" s="412">
        <f ca="1">IF(ISERROR(VLOOKUP($B25,'Reablement backsheet'!$D$9:$M$185,F$11,0)),"",VLOOKUP($B25,'Reablement backsheet'!$D$9:$M$185, F$11,0))</f>
        <v>0.71099999999999997</v>
      </c>
      <c r="G25" s="412">
        <f ca="1">IF(ISERROR(VLOOKUP($B25,'Reablement backsheet'!$D$9:$M$185,G$11,0)),"",VLOOKUP($B25,'Reablement backsheet'!$D$9:$M$185, G$11,0))</f>
        <v>0.10299999999999998</v>
      </c>
      <c r="H25" s="412">
        <f ca="1">IF(ISERROR(VLOOKUP($B25,'Reablement backsheet'!$D$9:$M$185,H$11,0)),"",VLOOKUP($B25,'Reablement backsheet'!$D$9:$M$185, H$11,0))</f>
        <v>-0.1488540145985402</v>
      </c>
    </row>
    <row r="26" spans="1:13">
      <c r="A26" s="3">
        <v>11</v>
      </c>
      <c r="B26" s="201" t="str">
        <f t="shared" ca="1" si="0"/>
        <v>E06000052</v>
      </c>
      <c r="C26" s="202" t="str">
        <f ca="1">IFERROR(VLOOKUP($B26,'Org list'!$J$9:$K$637,2,0), "")</f>
        <v>Cornwall &amp; Scilly</v>
      </c>
      <c r="D26" s="412" t="str">
        <f ca="1">IF(ISERROR(VLOOKUP($B26,'Reablement backsheet'!$D$9:$M$185,D$11,0)),"",VLOOKUP($B26,'Reablement backsheet'!$D$9:$M$185, D$11,0))</f>
        <v/>
      </c>
      <c r="E26" s="412">
        <f ca="1">IF(ISERROR(VLOOKUP($B26,'Reablement backsheet'!$D$193:$M$369,E$11,0)),"",VLOOKUP($B26,'Reablement backsheet'!$D$193:$M$369, E$11,0))</f>
        <v>0.84330484330484334</v>
      </c>
      <c r="F26" s="412" t="str">
        <f ca="1">IF(ISERROR(VLOOKUP($B26,'Reablement backsheet'!$D$9:$M$185,F$11,0)),"",VLOOKUP($B26,'Reablement backsheet'!$D$9:$M$185, F$11,0))</f>
        <v/>
      </c>
      <c r="G26" s="412" t="str">
        <f ca="1">IF(ISERROR(VLOOKUP($B26,'Reablement backsheet'!$D$9:$M$185,G$11,0)),"",VLOOKUP($B26,'Reablement backsheet'!$D$9:$M$185, G$11,0))</f>
        <v/>
      </c>
      <c r="H26" s="412" t="str">
        <f ca="1">IF(ISERROR(VLOOKUP($B26,'Reablement backsheet'!$D$9:$M$185,H$11,0)),"",VLOOKUP($B26,'Reablement backsheet'!$D$9:$M$185, H$11,0))</f>
        <v/>
      </c>
    </row>
    <row r="27" spans="1:13">
      <c r="A27" s="3">
        <v>12</v>
      </c>
      <c r="B27" s="201" t="str">
        <f t="shared" ca="1" si="0"/>
        <v>E10000008</v>
      </c>
      <c r="C27" s="202" t="str">
        <f ca="1">IFERROR(VLOOKUP($B27,'Org list'!$J$9:$K$637,2,0), "")</f>
        <v>Devon</v>
      </c>
      <c r="D27" s="412">
        <f ca="1">IF(ISERROR(VLOOKUP($B27,'Reablement backsheet'!$D$9:$M$185,D$11,0)),"",VLOOKUP($B27,'Reablement backsheet'!$D$9:$M$185, D$11,0))</f>
        <v>0.89800000000000002</v>
      </c>
      <c r="E27" s="412">
        <f ca="1">IF(ISERROR(VLOOKUP($B27,'Reablement backsheet'!$D$193:$M$369,E$11,0)),"",VLOOKUP($B27,'Reablement backsheet'!$D$193:$M$369, E$11,0))</f>
        <v>0.81524249422632811</v>
      </c>
      <c r="F27" s="412">
        <f ca="1">IF(ISERROR(VLOOKUP($B27,'Reablement backsheet'!$D$9:$M$185,F$11,0)),"",VLOOKUP($B27,'Reablement backsheet'!$D$9:$M$185, F$11,0))</f>
        <v>0.88800000000000001</v>
      </c>
      <c r="G27" s="412">
        <f ca="1">IF(ISERROR(VLOOKUP($B27,'Reablement backsheet'!$D$9:$M$185,G$11,0)),"",VLOOKUP($B27,'Reablement backsheet'!$D$9:$M$185, G$11,0))</f>
        <v>-1.0000000000000009E-2</v>
      </c>
      <c r="H27" s="412">
        <f ca="1">IF(ISERROR(VLOOKUP($B27,'Reablement backsheet'!$D$9:$M$185,H$11,0)),"",VLOOKUP($B27,'Reablement backsheet'!$D$9:$M$185, H$11,0))</f>
        <v>7.2757505773671904E-2</v>
      </c>
    </row>
    <row r="28" spans="1:13">
      <c r="A28" s="3">
        <v>13</v>
      </c>
      <c r="B28" s="201" t="str">
        <f t="shared" ca="1" si="0"/>
        <v>E10000009</v>
      </c>
      <c r="C28" s="202" t="str">
        <f ca="1">IFERROR(VLOOKUP($B28,'Org list'!$J$9:$K$637,2,0), "")</f>
        <v>Dorset</v>
      </c>
      <c r="D28" s="412">
        <f ca="1">IF(ISERROR(VLOOKUP($B28,'Reablement backsheet'!$D$9:$M$185,D$11,0)),"",VLOOKUP($B28,'Reablement backsheet'!$D$9:$M$185, D$11,0))</f>
        <v>0.89900000000000002</v>
      </c>
      <c r="E28" s="412">
        <f ca="1">IF(ISERROR(VLOOKUP($B28,'Reablement backsheet'!$D$193:$M$369,E$11,0)),"",VLOOKUP($B28,'Reablement backsheet'!$D$193:$M$369, E$11,0))</f>
        <v>0.90298507462686572</v>
      </c>
      <c r="F28" s="412">
        <f ca="1">IF(ISERROR(VLOOKUP($B28,'Reablement backsheet'!$D$9:$M$185,F$11,0)),"",VLOOKUP($B28,'Reablement backsheet'!$D$9:$M$185, F$11,0))</f>
        <v>0.86199999999999999</v>
      </c>
      <c r="G28" s="412">
        <f ca="1">IF(ISERROR(VLOOKUP($B28,'Reablement backsheet'!$D$9:$M$185,G$11,0)),"",VLOOKUP($B28,'Reablement backsheet'!$D$9:$M$185, G$11,0))</f>
        <v>-3.7000000000000033E-2</v>
      </c>
      <c r="H28" s="412">
        <f ca="1">IF(ISERROR(VLOOKUP($B28,'Reablement backsheet'!$D$9:$M$185,H$11,0)),"",VLOOKUP($B28,'Reablement backsheet'!$D$9:$M$185, H$11,0))</f>
        <v>-4.0985074626865736E-2</v>
      </c>
    </row>
    <row r="29" spans="1:13">
      <c r="A29" s="3">
        <v>14</v>
      </c>
      <c r="B29" s="201" t="str">
        <f t="shared" ca="1" si="0"/>
        <v>E10000011</v>
      </c>
      <c r="C29" s="202" t="str">
        <f ca="1">IFERROR(VLOOKUP($B29,'Org list'!$J$9:$K$637,2,0), "")</f>
        <v>East Sussex</v>
      </c>
      <c r="D29" s="412">
        <f ca="1">IF(ISERROR(VLOOKUP($B29,'Reablement backsheet'!$D$9:$M$185,D$11,0)),"",VLOOKUP($B29,'Reablement backsheet'!$D$9:$M$185, D$11,0))</f>
        <v>0.91400000000000003</v>
      </c>
      <c r="E29" s="412">
        <f ca="1">IF(ISERROR(VLOOKUP($B29,'Reablement backsheet'!$D$193:$M$369,E$11,0)),"",VLOOKUP($B29,'Reablement backsheet'!$D$193:$M$369, E$11,0))</f>
        <v>0.91200000000000003</v>
      </c>
      <c r="F29" s="412">
        <f ca="1">IF(ISERROR(VLOOKUP($B29,'Reablement backsheet'!$D$9:$M$185,F$11,0)),"",VLOOKUP($B29,'Reablement backsheet'!$D$9:$M$185, F$11,0))</f>
        <v>0.88800000000000001</v>
      </c>
      <c r="G29" s="412">
        <f ca="1">IF(ISERROR(VLOOKUP($B29,'Reablement backsheet'!$D$9:$M$185,G$11,0)),"",VLOOKUP($B29,'Reablement backsheet'!$D$9:$M$185, G$11,0))</f>
        <v>-2.6000000000000023E-2</v>
      </c>
      <c r="H29" s="412">
        <f ca="1">IF(ISERROR(VLOOKUP($B29,'Reablement backsheet'!$D$9:$M$185,H$11,0)),"",VLOOKUP($B29,'Reablement backsheet'!$D$9:$M$185, H$11,0))</f>
        <v>-2.4000000000000021E-2</v>
      </c>
    </row>
    <row r="30" spans="1:13">
      <c r="A30" s="3">
        <v>15</v>
      </c>
      <c r="B30" s="201" t="str">
        <f t="shared" ca="1" si="0"/>
        <v>E10000013</v>
      </c>
      <c r="C30" s="202" t="str">
        <f ca="1">IFERROR(VLOOKUP($B30,'Org list'!$J$9:$K$637,2,0), "")</f>
        <v>Gloucestershire</v>
      </c>
      <c r="D30" s="412">
        <f ca="1">IF(ISERROR(VLOOKUP($B30,'Reablement backsheet'!$D$9:$M$185,D$11,0)),"",VLOOKUP($B30,'Reablement backsheet'!$D$9:$M$185, D$11,0))</f>
        <v>0.70400000000000007</v>
      </c>
      <c r="E30" s="412">
        <f ca="1">IF(ISERROR(VLOOKUP($B30,'Reablement backsheet'!$D$193:$M$369,E$11,0)),"",VLOOKUP($B30,'Reablement backsheet'!$D$193:$M$369, E$11,0))</f>
        <v>0.74542124542124544</v>
      </c>
      <c r="F30" s="412">
        <f ca="1">IF(ISERROR(VLOOKUP($B30,'Reablement backsheet'!$D$9:$M$185,F$11,0)),"",VLOOKUP($B30,'Reablement backsheet'!$D$9:$M$185, F$11,0))</f>
        <v>0.747</v>
      </c>
      <c r="G30" s="412">
        <f ca="1">IF(ISERROR(VLOOKUP($B30,'Reablement backsheet'!$D$9:$M$185,G$11,0)),"",VLOOKUP($B30,'Reablement backsheet'!$D$9:$M$185, G$11,0))</f>
        <v>4.2999999999999927E-2</v>
      </c>
      <c r="H30" s="412">
        <f ca="1">IF(ISERROR(VLOOKUP($B30,'Reablement backsheet'!$D$9:$M$185,H$11,0)),"",VLOOKUP($B30,'Reablement backsheet'!$D$9:$M$185, H$11,0))</f>
        <v>1.5787545787545598E-3</v>
      </c>
    </row>
    <row r="31" spans="1:13">
      <c r="A31" s="3">
        <v>16</v>
      </c>
      <c r="B31" s="201" t="str">
        <f t="shared" ca="1" si="0"/>
        <v>E10000014</v>
      </c>
      <c r="C31" s="202" t="str">
        <f ca="1">IFERROR(VLOOKUP($B31,'Org list'!$J$9:$K$637,2,0), "")</f>
        <v>Hampshire</v>
      </c>
      <c r="D31" s="412">
        <f ca="1">IF(ISERROR(VLOOKUP($B31,'Reablement backsheet'!$D$9:$M$185,D$11,0)),"",VLOOKUP($B31,'Reablement backsheet'!$D$9:$M$185, D$11,0))</f>
        <v>0.80599999999999994</v>
      </c>
      <c r="E31" s="412">
        <f ca="1">IF(ISERROR(VLOOKUP($B31,'Reablement backsheet'!$D$193:$M$369,E$11,0)),"",VLOOKUP($B31,'Reablement backsheet'!$D$193:$M$369, E$11,0))</f>
        <v>0.82738095238095222</v>
      </c>
      <c r="F31" s="412">
        <f ca="1">IF(ISERROR(VLOOKUP($B31,'Reablement backsheet'!$D$9:$M$185,F$11,0)),"",VLOOKUP($B31,'Reablement backsheet'!$D$9:$M$185, F$11,0))</f>
        <v>0.81299999999999994</v>
      </c>
      <c r="G31" s="412">
        <f ca="1">IF(ISERROR(VLOOKUP($B31,'Reablement backsheet'!$D$9:$M$185,G$11,0)),"",VLOOKUP($B31,'Reablement backsheet'!$D$9:$M$185, G$11,0))</f>
        <v>7.0000000000000062E-3</v>
      </c>
      <c r="H31" s="412">
        <f ca="1">IF(ISERROR(VLOOKUP($B31,'Reablement backsheet'!$D$9:$M$185,H$11,0)),"",VLOOKUP($B31,'Reablement backsheet'!$D$9:$M$185, H$11,0))</f>
        <v>-1.4380952380952272E-2</v>
      </c>
    </row>
    <row r="32" spans="1:13">
      <c r="A32" s="3">
        <v>17</v>
      </c>
      <c r="B32" s="201" t="str">
        <f t="shared" ca="1" si="0"/>
        <v>E06000046</v>
      </c>
      <c r="C32" s="202" t="str">
        <f ca="1">IFERROR(VLOOKUP($B32,'Org list'!$J$9:$K$637,2,0), "")</f>
        <v>Isle of Wight</v>
      </c>
      <c r="D32" s="412">
        <f ca="1">IF(ISERROR(VLOOKUP($B32,'Reablement backsheet'!$D$9:$M$185,D$11,0)),"",VLOOKUP($B32,'Reablement backsheet'!$D$9:$M$185, D$11,0))</f>
        <v>0.95200000000000007</v>
      </c>
      <c r="E32" s="412">
        <f ca="1">IF(ISERROR(VLOOKUP($B32,'Reablement backsheet'!$D$193:$M$369,E$11,0)),"",VLOOKUP($B32,'Reablement backsheet'!$D$193:$M$369, E$11,0))</f>
        <v>0.96</v>
      </c>
      <c r="F32" s="412">
        <f ca="1">IF(ISERROR(VLOOKUP($B32,'Reablement backsheet'!$D$9:$M$185,F$11,0)),"",VLOOKUP($B32,'Reablement backsheet'!$D$9:$M$185, F$11,0))</f>
        <v>0.92200000000000004</v>
      </c>
      <c r="G32" s="412">
        <f ca="1">IF(ISERROR(VLOOKUP($B32,'Reablement backsheet'!$D$9:$M$185,G$11,0)),"",VLOOKUP($B32,'Reablement backsheet'!$D$9:$M$185, G$11,0))</f>
        <v>-3.0000000000000027E-2</v>
      </c>
      <c r="H32" s="412">
        <f ca="1">IF(ISERROR(VLOOKUP($B32,'Reablement backsheet'!$D$9:$M$185,H$11,0)),"",VLOOKUP($B32,'Reablement backsheet'!$D$9:$M$185, H$11,0))</f>
        <v>-3.7999999999999923E-2</v>
      </c>
    </row>
    <row r="33" spans="1:8">
      <c r="A33" s="3">
        <v>18</v>
      </c>
      <c r="B33" s="201" t="str">
        <f t="shared" ca="1" si="0"/>
        <v>E10000016</v>
      </c>
      <c r="C33" s="202" t="str">
        <f ca="1">IFERROR(VLOOKUP($B33,'Org list'!$J$9:$K$637,2,0), "")</f>
        <v>Kent</v>
      </c>
      <c r="D33" s="412">
        <f ca="1">IF(ISERROR(VLOOKUP($B33,'Reablement backsheet'!$D$9:$M$185,D$11,0)),"",VLOOKUP($B33,'Reablement backsheet'!$D$9:$M$185, D$11,0))</f>
        <v>0.83799999999999997</v>
      </c>
      <c r="E33" s="412">
        <f ca="1">IF(ISERROR(VLOOKUP($B33,'Reablement backsheet'!$D$193:$M$369,E$11,0)),"",VLOOKUP($B33,'Reablement backsheet'!$D$193:$M$369, E$11,0))</f>
        <v>0.85048543689320377</v>
      </c>
      <c r="F33" s="412">
        <f ca="1">IF(ISERROR(VLOOKUP($B33,'Reablement backsheet'!$D$9:$M$185,F$11,0)),"",VLOOKUP($B33,'Reablement backsheet'!$D$9:$M$185, F$11,0))</f>
        <v>0.84099999999999997</v>
      </c>
      <c r="G33" s="412">
        <f ca="1">IF(ISERROR(VLOOKUP($B33,'Reablement backsheet'!$D$9:$M$185,G$11,0)),"",VLOOKUP($B33,'Reablement backsheet'!$D$9:$M$185, G$11,0))</f>
        <v>3.0000000000000027E-3</v>
      </c>
      <c r="H33" s="412">
        <f ca="1">IF(ISERROR(VLOOKUP($B33,'Reablement backsheet'!$D$9:$M$185,H$11,0)),"",VLOOKUP($B33,'Reablement backsheet'!$D$9:$M$185, H$11,0))</f>
        <v>-9.4854368932038025E-3</v>
      </c>
    </row>
    <row r="34" spans="1:8">
      <c r="A34" s="3">
        <v>19</v>
      </c>
      <c r="B34" s="201" t="str">
        <f t="shared" ca="1" si="0"/>
        <v>E06000035</v>
      </c>
      <c r="C34" s="202" t="str">
        <f ca="1">IFERROR(VLOOKUP($B34,'Org list'!$J$9:$K$637,2,0), "")</f>
        <v>Medway</v>
      </c>
      <c r="D34" s="412">
        <f ca="1">IF(ISERROR(VLOOKUP($B34,'Reablement backsheet'!$D$9:$M$185,D$11,0)),"",VLOOKUP($B34,'Reablement backsheet'!$D$9:$M$185, D$11,0))</f>
        <v>0.92500000000000004</v>
      </c>
      <c r="E34" s="412">
        <f ca="1">IF(ISERROR(VLOOKUP($B34,'Reablement backsheet'!$D$193:$M$369,E$11,0)),"",VLOOKUP($B34,'Reablement backsheet'!$D$193:$M$369, E$11,0))</f>
        <v>0.92537313432835822</v>
      </c>
      <c r="F34" s="412">
        <f ca="1">IF(ISERROR(VLOOKUP($B34,'Reablement backsheet'!$D$9:$M$185,F$11,0)),"",VLOOKUP($B34,'Reablement backsheet'!$D$9:$M$185, F$11,0))</f>
        <v>0.85299999999999998</v>
      </c>
      <c r="G34" s="412">
        <f ca="1">IF(ISERROR(VLOOKUP($B34,'Reablement backsheet'!$D$9:$M$185,G$11,0)),"",VLOOKUP($B34,'Reablement backsheet'!$D$9:$M$185, G$11,0))</f>
        <v>-7.2000000000000064E-2</v>
      </c>
      <c r="H34" s="412">
        <f ca="1">IF(ISERROR(VLOOKUP($B34,'Reablement backsheet'!$D$9:$M$185,H$11,0)),"",VLOOKUP($B34,'Reablement backsheet'!$D$9:$M$185, H$11,0))</f>
        <v>-7.2373134328358235E-2</v>
      </c>
    </row>
    <row r="35" spans="1:8">
      <c r="A35" s="3">
        <v>20</v>
      </c>
      <c r="B35" s="201" t="str">
        <f t="shared" ca="1" si="0"/>
        <v>E06000024</v>
      </c>
      <c r="C35" s="202" t="str">
        <f ca="1">IFERROR(VLOOKUP($B35,'Org list'!$J$9:$K$637,2,0), "")</f>
        <v>North Somerset</v>
      </c>
      <c r="D35" s="412">
        <f ca="1">IF(ISERROR(VLOOKUP($B35,'Reablement backsheet'!$D$9:$M$185,D$11,0)),"",VLOOKUP($B35,'Reablement backsheet'!$D$9:$M$185, D$11,0))</f>
        <v>0.84099999999999997</v>
      </c>
      <c r="E35" s="412">
        <f ca="1">IF(ISERROR(VLOOKUP($B35,'Reablement backsheet'!$D$193:$M$369,E$11,0)),"",VLOOKUP($B35,'Reablement backsheet'!$D$193:$M$369, E$11,0))</f>
        <v>0.84466019417475724</v>
      </c>
      <c r="F35" s="412">
        <f ca="1">IF(ISERROR(VLOOKUP($B35,'Reablement backsheet'!$D$9:$M$185,F$11,0)),"",VLOOKUP($B35,'Reablement backsheet'!$D$9:$M$185, F$11,0))</f>
        <v>0.86099999999999999</v>
      </c>
      <c r="G35" s="412">
        <f ca="1">IF(ISERROR(VLOOKUP($B35,'Reablement backsheet'!$D$9:$M$185,G$11,0)),"",VLOOKUP($B35,'Reablement backsheet'!$D$9:$M$185, G$11,0))</f>
        <v>2.0000000000000018E-2</v>
      </c>
      <c r="H35" s="412">
        <f ca="1">IF(ISERROR(VLOOKUP($B35,'Reablement backsheet'!$D$9:$M$185,H$11,0)),"",VLOOKUP($B35,'Reablement backsheet'!$D$9:$M$185, H$11,0))</f>
        <v>1.6339805825242748E-2</v>
      </c>
    </row>
    <row r="36" spans="1:8">
      <c r="A36" s="3">
        <v>21</v>
      </c>
      <c r="B36" s="201" t="str">
        <f t="shared" ca="1" si="0"/>
        <v>E10000025</v>
      </c>
      <c r="C36" s="202" t="str">
        <f ca="1">IFERROR(VLOOKUP($B36,'Org list'!$J$9:$K$637,2,0), "")</f>
        <v>Oxfordshire</v>
      </c>
      <c r="D36" s="412">
        <f ca="1">IF(ISERROR(VLOOKUP($B36,'Reablement backsheet'!$D$9:$M$185,D$11,0)),"",VLOOKUP($B36,'Reablement backsheet'!$D$9:$M$185, D$11,0))</f>
        <v>0.8</v>
      </c>
      <c r="E36" s="412">
        <f ca="1">IF(ISERROR(VLOOKUP($B36,'Reablement backsheet'!$D$193:$M$369,E$11,0)),"",VLOOKUP($B36,'Reablement backsheet'!$D$193:$M$369, E$11,0))</f>
        <v>0.82133333333333336</v>
      </c>
      <c r="F36" s="412">
        <f ca="1">IF(ISERROR(VLOOKUP($B36,'Reablement backsheet'!$D$9:$M$185,F$11,0)),"",VLOOKUP($B36,'Reablement backsheet'!$D$9:$M$185, F$11,0))</f>
        <v>0.83200000000000007</v>
      </c>
      <c r="G36" s="412">
        <f ca="1">IF(ISERROR(VLOOKUP($B36,'Reablement backsheet'!$D$9:$M$185,G$11,0)),"",VLOOKUP($B36,'Reablement backsheet'!$D$9:$M$185, G$11,0))</f>
        <v>3.2000000000000028E-2</v>
      </c>
      <c r="H36" s="412">
        <f ca="1">IF(ISERROR(VLOOKUP($B36,'Reablement backsheet'!$D$9:$M$185,H$11,0)),"",VLOOKUP($B36,'Reablement backsheet'!$D$9:$M$185, H$11,0))</f>
        <v>1.0666666666666713E-2</v>
      </c>
    </row>
    <row r="37" spans="1:8">
      <c r="A37" s="3">
        <v>22</v>
      </c>
      <c r="B37" s="201" t="str">
        <f t="shared" ca="1" si="0"/>
        <v>E06000026</v>
      </c>
      <c r="C37" s="202" t="str">
        <f ca="1">IFERROR(VLOOKUP($B37,'Org list'!$J$9:$K$637,2,0), "")</f>
        <v>Plymouth</v>
      </c>
      <c r="D37" s="412">
        <f ca="1">IF(ISERROR(VLOOKUP($B37,'Reablement backsheet'!$D$9:$M$185,D$11,0)),"",VLOOKUP($B37,'Reablement backsheet'!$D$9:$M$185, D$11,0))</f>
        <v>0.80799999999999994</v>
      </c>
      <c r="E37" s="412">
        <f ca="1">IF(ISERROR(VLOOKUP($B37,'Reablement backsheet'!$D$193:$M$369,E$11,0)),"",VLOOKUP($B37,'Reablement backsheet'!$D$193:$M$369, E$11,0))</f>
        <v>0.89866666666666661</v>
      </c>
      <c r="F37" s="412">
        <f ca="1">IF(ISERROR(VLOOKUP($B37,'Reablement backsheet'!$D$9:$M$185,F$11,0)),"",VLOOKUP($B37,'Reablement backsheet'!$D$9:$M$185, F$11,0))</f>
        <v>0.84900000000000009</v>
      </c>
      <c r="G37" s="412">
        <f ca="1">IF(ISERROR(VLOOKUP($B37,'Reablement backsheet'!$D$9:$M$185,G$11,0)),"",VLOOKUP($B37,'Reablement backsheet'!$D$9:$M$185, G$11,0))</f>
        <v>4.1000000000000147E-2</v>
      </c>
      <c r="H37" s="412">
        <f ca="1">IF(ISERROR(VLOOKUP($B37,'Reablement backsheet'!$D$9:$M$185,H$11,0)),"",VLOOKUP($B37,'Reablement backsheet'!$D$9:$M$185, H$11,0))</f>
        <v>-4.9666666666666526E-2</v>
      </c>
    </row>
    <row r="38" spans="1:8">
      <c r="A38" s="3">
        <v>23</v>
      </c>
      <c r="B38" s="201" t="str">
        <f t="shared" ca="1" si="0"/>
        <v>E06000044</v>
      </c>
      <c r="C38" s="202" t="str">
        <f ca="1">IFERROR(VLOOKUP($B38,'Org list'!$J$9:$K$637,2,0), "")</f>
        <v>Portsmouth</v>
      </c>
      <c r="D38" s="412">
        <f ca="1">IF(ISERROR(VLOOKUP($B38,'Reablement backsheet'!$D$9:$M$185,D$11,0)),"",VLOOKUP($B38,'Reablement backsheet'!$D$9:$M$185, D$11,0))</f>
        <v>0.81799999999999995</v>
      </c>
      <c r="E38" s="412">
        <f ca="1">IF(ISERROR(VLOOKUP($B38,'Reablement backsheet'!$D$193:$M$369,E$11,0)),"",VLOOKUP($B38,'Reablement backsheet'!$D$193:$M$369, E$11,0))</f>
        <v>0.83333333333333348</v>
      </c>
      <c r="F38" s="412">
        <f ca="1">IF(ISERROR(VLOOKUP($B38,'Reablement backsheet'!$D$9:$M$185,F$11,0)),"",VLOOKUP($B38,'Reablement backsheet'!$D$9:$M$185, F$11,0))</f>
        <v>0.76200000000000001</v>
      </c>
      <c r="G38" s="412">
        <f ca="1">IF(ISERROR(VLOOKUP($B38,'Reablement backsheet'!$D$9:$M$185,G$11,0)),"",VLOOKUP($B38,'Reablement backsheet'!$D$9:$M$185, G$11,0))</f>
        <v>-5.5999999999999939E-2</v>
      </c>
      <c r="H38" s="412">
        <f ca="1">IF(ISERROR(VLOOKUP($B38,'Reablement backsheet'!$D$9:$M$185,H$11,0)),"",VLOOKUP($B38,'Reablement backsheet'!$D$9:$M$185, H$11,0))</f>
        <v>-7.1333333333333471E-2</v>
      </c>
    </row>
    <row r="39" spans="1:8">
      <c r="A39" s="3">
        <v>24</v>
      </c>
      <c r="B39" s="201" t="str">
        <f t="shared" ca="1" si="0"/>
        <v>E06000038</v>
      </c>
      <c r="C39" s="202" t="str">
        <f ca="1">IFERROR(VLOOKUP($B39,'Org list'!$J$9:$K$637,2,0), "")</f>
        <v>Reading</v>
      </c>
      <c r="D39" s="412">
        <f ca="1">IF(ISERROR(VLOOKUP($B39,'Reablement backsheet'!$D$9:$M$185,D$11,0)),"",VLOOKUP($B39,'Reablement backsheet'!$D$9:$M$185, D$11,0))</f>
        <v>0.878</v>
      </c>
      <c r="E39" s="412">
        <f ca="1">IF(ISERROR(VLOOKUP($B39,'Reablement backsheet'!$D$193:$M$369,E$11,0)),"",VLOOKUP($B39,'Reablement backsheet'!$D$193:$M$369, E$11,0))</f>
        <v>0.92</v>
      </c>
      <c r="F39" s="412">
        <f ca="1">IF(ISERROR(VLOOKUP($B39,'Reablement backsheet'!$D$9:$M$185,F$11,0)),"",VLOOKUP($B39,'Reablement backsheet'!$D$9:$M$185, F$11,0))</f>
        <v>0.91500000000000004</v>
      </c>
      <c r="G39" s="412">
        <f ca="1">IF(ISERROR(VLOOKUP($B39,'Reablement backsheet'!$D$9:$M$185,G$11,0)),"",VLOOKUP($B39,'Reablement backsheet'!$D$9:$M$185, G$11,0))</f>
        <v>3.7000000000000033E-2</v>
      </c>
      <c r="H39" s="412">
        <f ca="1">IF(ISERROR(VLOOKUP($B39,'Reablement backsheet'!$D$9:$M$185,H$11,0)),"",VLOOKUP($B39,'Reablement backsheet'!$D$9:$M$185, H$11,0))</f>
        <v>-5.0000000000000044E-3</v>
      </c>
    </row>
    <row r="40" spans="1:8">
      <c r="A40" s="3">
        <v>25</v>
      </c>
      <c r="B40" s="201" t="str">
        <f t="shared" ca="1" si="0"/>
        <v>E06000039</v>
      </c>
      <c r="C40" s="202" t="str">
        <f ca="1">IFERROR(VLOOKUP($B40,'Org list'!$J$9:$K$637,2,0), "")</f>
        <v>Slough</v>
      </c>
      <c r="D40" s="412">
        <f ca="1">IF(ISERROR(VLOOKUP($B40,'Reablement backsheet'!$D$9:$M$185,D$11,0)),"",VLOOKUP($B40,'Reablement backsheet'!$D$9:$M$185, D$11,0))</f>
        <v>1</v>
      </c>
      <c r="E40" s="412">
        <f ca="1">IF(ISERROR(VLOOKUP($B40,'Reablement backsheet'!$D$193:$M$369,E$11,0)),"",VLOOKUP($B40,'Reablement backsheet'!$D$193:$M$369, E$11,0))</f>
        <v>0.95454545454545459</v>
      </c>
      <c r="F40" s="412">
        <f ca="1">IF(ISERROR(VLOOKUP($B40,'Reablement backsheet'!$D$9:$M$185,F$11,0)),"",VLOOKUP($B40,'Reablement backsheet'!$D$9:$M$185, F$11,0))</f>
        <v>1</v>
      </c>
      <c r="G40" s="412">
        <f ca="1">IF(ISERROR(VLOOKUP($B40,'Reablement backsheet'!$D$9:$M$185,G$11,0)),"",VLOOKUP($B40,'Reablement backsheet'!$D$9:$M$185, G$11,0))</f>
        <v>0</v>
      </c>
      <c r="H40" s="412">
        <f ca="1">IF(ISERROR(VLOOKUP($B40,'Reablement backsheet'!$D$9:$M$185,H$11,0)),"",VLOOKUP($B40,'Reablement backsheet'!$D$9:$M$185, H$11,0))</f>
        <v>4.5454545454545414E-2</v>
      </c>
    </row>
    <row r="41" spans="1:8">
      <c r="A41" s="3">
        <v>26</v>
      </c>
      <c r="B41" s="201" t="str">
        <f t="shared" ca="1" si="0"/>
        <v>E10000027</v>
      </c>
      <c r="C41" s="202" t="str">
        <f ca="1">IFERROR(VLOOKUP($B41,'Org list'!$J$9:$K$637,2,0), "")</f>
        <v>Somerset</v>
      </c>
      <c r="D41" s="412">
        <f ca="1">IF(ISERROR(VLOOKUP($B41,'Reablement backsheet'!$D$9:$M$185,D$11,0)),"",VLOOKUP($B41,'Reablement backsheet'!$D$9:$M$185, D$11,0))</f>
        <v>0.80200000000000005</v>
      </c>
      <c r="E41" s="412">
        <f ca="1">IF(ISERROR(VLOOKUP($B41,'Reablement backsheet'!$D$193:$M$369,E$11,0)),"",VLOOKUP($B41,'Reablement backsheet'!$D$193:$M$369, E$11,0))</f>
        <v>0.8258741258741259</v>
      </c>
      <c r="F41" s="412">
        <f ca="1">IF(ISERROR(VLOOKUP($B41,'Reablement backsheet'!$D$9:$M$185,F$11,0)),"",VLOOKUP($B41,'Reablement backsheet'!$D$9:$M$185, F$11,0))</f>
        <v>0.879</v>
      </c>
      <c r="G41" s="412">
        <f ca="1">IF(ISERROR(VLOOKUP($B41,'Reablement backsheet'!$D$9:$M$185,G$11,0)),"",VLOOKUP($B41,'Reablement backsheet'!$D$9:$M$185, G$11,0))</f>
        <v>7.6999999999999957E-2</v>
      </c>
      <c r="H41" s="412">
        <f ca="1">IF(ISERROR(VLOOKUP($B41,'Reablement backsheet'!$D$9:$M$185,H$11,0)),"",VLOOKUP($B41,'Reablement backsheet'!$D$9:$M$185, H$11,0))</f>
        <v>5.3125874125874106E-2</v>
      </c>
    </row>
    <row r="42" spans="1:8">
      <c r="A42" s="3">
        <v>27</v>
      </c>
      <c r="B42" s="201" t="str">
        <f t="shared" ca="1" si="0"/>
        <v>E06000025</v>
      </c>
      <c r="C42" s="202" t="str">
        <f ca="1">IFERROR(VLOOKUP($B42,'Org list'!$J$9:$K$637,2,0), "")</f>
        <v>South Gloucestershire</v>
      </c>
      <c r="D42" s="412">
        <f ca="1">IF(ISERROR(VLOOKUP($B42,'Reablement backsheet'!$D$9:$M$185,D$11,0)),"",VLOOKUP($B42,'Reablement backsheet'!$D$9:$M$185, D$11,0))</f>
        <v>0.89</v>
      </c>
      <c r="E42" s="412">
        <f ca="1">IF(ISERROR(VLOOKUP($B42,'Reablement backsheet'!$D$193:$M$369,E$11,0)),"",VLOOKUP($B42,'Reablement backsheet'!$D$193:$M$369, E$11,0))</f>
        <v>0.90625</v>
      </c>
      <c r="F42" s="412">
        <f ca="1">IF(ISERROR(VLOOKUP($B42,'Reablement backsheet'!$D$9:$M$185,F$11,0)),"",VLOOKUP($B42,'Reablement backsheet'!$D$9:$M$185, F$11,0))</f>
        <v>0.81</v>
      </c>
      <c r="G42" s="412">
        <f ca="1">IF(ISERROR(VLOOKUP($B42,'Reablement backsheet'!$D$9:$M$185,G$11,0)),"",VLOOKUP($B42,'Reablement backsheet'!$D$9:$M$185, G$11,0))</f>
        <v>-7.999999999999996E-2</v>
      </c>
      <c r="H42" s="412">
        <f ca="1">IF(ISERROR(VLOOKUP($B42,'Reablement backsheet'!$D$9:$M$185,H$11,0)),"",VLOOKUP($B42,'Reablement backsheet'!$D$9:$M$185, H$11,0))</f>
        <v>-9.6249999999999947E-2</v>
      </c>
    </row>
    <row r="43" spans="1:8">
      <c r="A43" s="3">
        <v>28</v>
      </c>
      <c r="B43" s="201" t="str">
        <f t="shared" ca="1" si="0"/>
        <v>E06000045</v>
      </c>
      <c r="C43" s="202" t="str">
        <f ca="1">IFERROR(VLOOKUP($B43,'Org list'!$J$9:$K$637,2,0), "")</f>
        <v>Southampton</v>
      </c>
      <c r="D43" s="412">
        <f ca="1">IF(ISERROR(VLOOKUP($B43,'Reablement backsheet'!$D$9:$M$185,D$11,0)),"",VLOOKUP($B43,'Reablement backsheet'!$D$9:$M$185, D$11,0))</f>
        <v>0.87400000000000011</v>
      </c>
      <c r="E43" s="412">
        <f ca="1">IF(ISERROR(VLOOKUP($B43,'Reablement backsheet'!$D$193:$M$369,E$11,0)),"",VLOOKUP($B43,'Reablement backsheet'!$D$193:$M$369, E$11,0))</f>
        <v>0.86462882096069871</v>
      </c>
      <c r="F43" s="412">
        <f ca="1">IF(ISERROR(VLOOKUP($B43,'Reablement backsheet'!$D$9:$M$185,F$11,0)),"",VLOOKUP($B43,'Reablement backsheet'!$D$9:$M$185, F$11,0))</f>
        <v>0.72699999999999998</v>
      </c>
      <c r="G43" s="412">
        <f ca="1">IF(ISERROR(VLOOKUP($B43,'Reablement backsheet'!$D$9:$M$185,G$11,0)),"",VLOOKUP($B43,'Reablement backsheet'!$D$9:$M$185, G$11,0))</f>
        <v>-0.14700000000000013</v>
      </c>
      <c r="H43" s="412">
        <f ca="1">IF(ISERROR(VLOOKUP($B43,'Reablement backsheet'!$D$9:$M$185,H$11,0)),"",VLOOKUP($B43,'Reablement backsheet'!$D$9:$M$185, H$11,0))</f>
        <v>-0.13762882096069873</v>
      </c>
    </row>
    <row r="44" spans="1:8">
      <c r="A44" s="3">
        <v>29</v>
      </c>
      <c r="B44" s="201" t="str">
        <f t="shared" ca="1" si="0"/>
        <v>E10000030</v>
      </c>
      <c r="C44" s="202" t="str">
        <f ca="1">IFERROR(VLOOKUP($B44,'Org list'!$J$9:$K$637,2,0), "")</f>
        <v>Surrey</v>
      </c>
      <c r="D44" s="412">
        <f ca="1">IF(ISERROR(VLOOKUP($B44,'Reablement backsheet'!$D$9:$M$185,D$11,0)),"",VLOOKUP($B44,'Reablement backsheet'!$D$9:$M$185, D$11,0))</f>
        <v>0.69599999999999995</v>
      </c>
      <c r="E44" s="412">
        <f ca="1">IF(ISERROR(VLOOKUP($B44,'Reablement backsheet'!$D$193:$M$369,E$11,0)),"",VLOOKUP($B44,'Reablement backsheet'!$D$193:$M$369, E$11,0))</f>
        <v>0.72233009708737872</v>
      </c>
      <c r="F44" s="412">
        <f ca="1">IF(ISERROR(VLOOKUP($B44,'Reablement backsheet'!$D$9:$M$185,F$11,0)),"",VLOOKUP($B44,'Reablement backsheet'!$D$9:$M$185, F$11,0))</f>
        <v>0.66</v>
      </c>
      <c r="G44" s="412">
        <f ca="1">IF(ISERROR(VLOOKUP($B44,'Reablement backsheet'!$D$9:$M$185,G$11,0)),"",VLOOKUP($B44,'Reablement backsheet'!$D$9:$M$185, G$11,0))</f>
        <v>-3.5999999999999921E-2</v>
      </c>
      <c r="H44" s="412">
        <f ca="1">IF(ISERROR(VLOOKUP($B44,'Reablement backsheet'!$D$9:$M$185,H$11,0)),"",VLOOKUP($B44,'Reablement backsheet'!$D$9:$M$185, H$11,0))</f>
        <v>-6.2330097087378689E-2</v>
      </c>
    </row>
    <row r="45" spans="1:8">
      <c r="A45" s="3">
        <v>30</v>
      </c>
      <c r="B45" s="201" t="str">
        <f t="shared" ca="1" si="0"/>
        <v>E06000030</v>
      </c>
      <c r="C45" s="202" t="str">
        <f ca="1">IFERROR(VLOOKUP($B45,'Org list'!$J$9:$K$637,2,0), "")</f>
        <v>Swindon</v>
      </c>
      <c r="D45" s="412">
        <f ca="1">IF(ISERROR(VLOOKUP($B45,'Reablement backsheet'!$D$9:$M$185,D$11,0)),"",VLOOKUP($B45,'Reablement backsheet'!$D$9:$M$185, D$11,0))</f>
        <v>0.94</v>
      </c>
      <c r="E45" s="412">
        <f ca="1">IF(ISERROR(VLOOKUP($B45,'Reablement backsheet'!$D$193:$M$369,E$11,0)),"",VLOOKUP($B45,'Reablement backsheet'!$D$193:$M$369, E$11,0))</f>
        <v>0.96923076923076923</v>
      </c>
      <c r="F45" s="412">
        <f ca="1">IF(ISERROR(VLOOKUP($B45,'Reablement backsheet'!$D$9:$M$185,F$11,0)),"",VLOOKUP($B45,'Reablement backsheet'!$D$9:$M$185, F$11,0))</f>
        <v>0.93200000000000005</v>
      </c>
      <c r="G45" s="412">
        <f ca="1">IF(ISERROR(VLOOKUP($B45,'Reablement backsheet'!$D$9:$M$185,G$11,0)),"",VLOOKUP($B45,'Reablement backsheet'!$D$9:$M$185, G$11,0))</f>
        <v>-7.9999999999998961E-3</v>
      </c>
      <c r="H45" s="412">
        <f ca="1">IF(ISERROR(VLOOKUP($B45,'Reablement backsheet'!$D$9:$M$185,H$11,0)),"",VLOOKUP($B45,'Reablement backsheet'!$D$9:$M$185, H$11,0))</f>
        <v>-3.7230769230769178E-2</v>
      </c>
    </row>
    <row r="46" spans="1:8">
      <c r="A46" s="3">
        <v>31</v>
      </c>
      <c r="B46" s="201" t="str">
        <f t="shared" ca="1" si="0"/>
        <v>E06000027</v>
      </c>
      <c r="C46" s="202" t="str">
        <f ca="1">IFERROR(VLOOKUP($B46,'Org list'!$J$9:$K$637,2,0), "")</f>
        <v>Torbay</v>
      </c>
      <c r="D46" s="412">
        <f ca="1">IF(ISERROR(VLOOKUP($B46,'Reablement backsheet'!$D$9:$M$185,D$11,0)),"",VLOOKUP($B46,'Reablement backsheet'!$D$9:$M$185, D$11,0))</f>
        <v>0.81499999999999995</v>
      </c>
      <c r="E46" s="412">
        <f ca="1">IF(ISERROR(VLOOKUP($B46,'Reablement backsheet'!$D$193:$M$369,E$11,0)),"",VLOOKUP($B46,'Reablement backsheet'!$D$193:$M$369, E$11,0))</f>
        <v>0.8188405797101449</v>
      </c>
      <c r="F46" s="412">
        <f ca="1">IF(ISERROR(VLOOKUP($B46,'Reablement backsheet'!$D$9:$M$185,F$11,0)),"",VLOOKUP($B46,'Reablement backsheet'!$D$9:$M$185, F$11,0))</f>
        <v>0.77200000000000002</v>
      </c>
      <c r="G46" s="412">
        <f ca="1">IF(ISERROR(VLOOKUP($B46,'Reablement backsheet'!$D$9:$M$185,G$11,0)),"",VLOOKUP($B46,'Reablement backsheet'!$D$9:$M$185, G$11,0))</f>
        <v>-4.2999999999999927E-2</v>
      </c>
      <c r="H46" s="412">
        <f ca="1">IF(ISERROR(VLOOKUP($B46,'Reablement backsheet'!$D$9:$M$185,H$11,0)),"",VLOOKUP($B46,'Reablement backsheet'!$D$9:$M$185, H$11,0))</f>
        <v>-4.6840579710144881E-2</v>
      </c>
    </row>
    <row r="47" spans="1:8">
      <c r="A47" s="3">
        <v>32</v>
      </c>
      <c r="B47" s="201" t="str">
        <f t="shared" ref="B47:B78" ca="1" si="1">IF($A47&gt;$J$18-1,"",INDIRECT("'Comms by AT'!D"&amp;$A47+$J$15))</f>
        <v>E06000037</v>
      </c>
      <c r="C47" s="202" t="str">
        <f ca="1">IFERROR(VLOOKUP($B47,'Org list'!$J$9:$K$637,2,0), "")</f>
        <v>West Berkshire</v>
      </c>
      <c r="D47" s="412">
        <f ca="1">IF(ISERROR(VLOOKUP($B47,'Reablement backsheet'!$D$9:$M$185,D$11,0)),"",VLOOKUP($B47,'Reablement backsheet'!$D$9:$M$185, D$11,0))</f>
        <v>0.88700000000000001</v>
      </c>
      <c r="E47" s="412">
        <f ca="1">IF(ISERROR(VLOOKUP($B47,'Reablement backsheet'!$D$193:$M$369,E$11,0)),"",VLOOKUP($B47,'Reablement backsheet'!$D$193:$M$369, E$11,0))</f>
        <v>0.89864864864864868</v>
      </c>
      <c r="F47" s="412">
        <f ca="1">IF(ISERROR(VLOOKUP($B47,'Reablement backsheet'!$D$9:$M$185,F$11,0)),"",VLOOKUP($B47,'Reablement backsheet'!$D$9:$M$185, F$11,0))</f>
        <v>0.93</v>
      </c>
      <c r="G47" s="412">
        <f ca="1">IF(ISERROR(VLOOKUP($B47,'Reablement backsheet'!$D$9:$M$185,G$11,0)),"",VLOOKUP($B47,'Reablement backsheet'!$D$9:$M$185, G$11,0))</f>
        <v>4.3000000000000038E-2</v>
      </c>
      <c r="H47" s="412">
        <f ca="1">IF(ISERROR(VLOOKUP($B47,'Reablement backsheet'!$D$9:$M$185,H$11,0)),"",VLOOKUP($B47,'Reablement backsheet'!$D$9:$M$185, H$11,0))</f>
        <v>3.1351351351351364E-2</v>
      </c>
    </row>
    <row r="48" spans="1:8">
      <c r="A48" s="3">
        <v>33</v>
      </c>
      <c r="B48" s="201" t="str">
        <f t="shared" ca="1" si="1"/>
        <v>E10000032</v>
      </c>
      <c r="C48" s="202" t="str">
        <f ca="1">IFERROR(VLOOKUP($B48,'Org list'!$J$9:$K$637,2,0), "")</f>
        <v>West Sussex</v>
      </c>
      <c r="D48" s="412">
        <f ca="1">IF(ISERROR(VLOOKUP($B48,'Reablement backsheet'!$D$9:$M$185,D$11,0)),"",VLOOKUP($B48,'Reablement backsheet'!$D$9:$M$185, D$11,0))</f>
        <v>0.74400000000000011</v>
      </c>
      <c r="E48" s="412">
        <f ca="1">IF(ISERROR(VLOOKUP($B48,'Reablement backsheet'!$D$193:$M$369,E$11,0)),"",VLOOKUP($B48,'Reablement backsheet'!$D$193:$M$369, E$11,0))</f>
        <v>0.81</v>
      </c>
      <c r="F48" s="412">
        <f ca="1">IF(ISERROR(VLOOKUP($B48,'Reablement backsheet'!$D$9:$M$185,F$11,0)),"",VLOOKUP($B48,'Reablement backsheet'!$D$9:$M$185, F$11,0))</f>
        <v>0.71400000000000008</v>
      </c>
      <c r="G48" s="412">
        <f ca="1">IF(ISERROR(VLOOKUP($B48,'Reablement backsheet'!$D$9:$M$185,G$11,0)),"",VLOOKUP($B48,'Reablement backsheet'!$D$9:$M$185, G$11,0))</f>
        <v>-3.0000000000000027E-2</v>
      </c>
      <c r="H48" s="412">
        <f ca="1">IF(ISERROR(VLOOKUP($B48,'Reablement backsheet'!$D$9:$M$185,H$11,0)),"",VLOOKUP($B48,'Reablement backsheet'!$D$9:$M$185, H$11,0))</f>
        <v>-9.5999999999999974E-2</v>
      </c>
    </row>
    <row r="49" spans="1:8">
      <c r="A49" s="3">
        <v>34</v>
      </c>
      <c r="B49" s="201" t="str">
        <f t="shared" ca="1" si="1"/>
        <v>E06000054</v>
      </c>
      <c r="C49" s="202" t="str">
        <f ca="1">IFERROR(VLOOKUP($B49,'Org list'!$J$9:$K$637,2,0), "")</f>
        <v>Wiltshire</v>
      </c>
      <c r="D49" s="412">
        <f ca="1">IF(ISERROR(VLOOKUP($B49,'Reablement backsheet'!$D$9:$M$185,D$11,0)),"",VLOOKUP($B49,'Reablement backsheet'!$D$9:$M$185, D$11,0))</f>
        <v>0.68900000000000006</v>
      </c>
      <c r="E49" s="412">
        <f ca="1">IF(ISERROR(VLOOKUP($B49,'Reablement backsheet'!$D$193:$M$369,E$11,0)),"",VLOOKUP($B49,'Reablement backsheet'!$D$193:$M$369, E$11,0))</f>
        <v>0.86</v>
      </c>
      <c r="F49" s="412">
        <f ca="1">IF(ISERROR(VLOOKUP($B49,'Reablement backsheet'!$D$9:$M$185,F$11,0)),"",VLOOKUP($B49,'Reablement backsheet'!$D$9:$M$185, F$11,0))</f>
        <v>0.83799999999999997</v>
      </c>
      <c r="G49" s="412">
        <f ca="1">IF(ISERROR(VLOOKUP($B49,'Reablement backsheet'!$D$9:$M$185,G$11,0)),"",VLOOKUP($B49,'Reablement backsheet'!$D$9:$M$185, G$11,0))</f>
        <v>0.14899999999999991</v>
      </c>
      <c r="H49" s="412">
        <f ca="1">IF(ISERROR(VLOOKUP($B49,'Reablement backsheet'!$D$9:$M$185,H$11,0)),"",VLOOKUP($B49,'Reablement backsheet'!$D$9:$M$185, H$11,0))</f>
        <v>-2.200000000000002E-2</v>
      </c>
    </row>
    <row r="50" spans="1:8">
      <c r="A50" s="3">
        <v>35</v>
      </c>
      <c r="B50" s="201" t="str">
        <f t="shared" ca="1" si="1"/>
        <v>E06000040</v>
      </c>
      <c r="C50" s="202" t="str">
        <f ca="1">IFERROR(VLOOKUP($B50,'Org list'!$J$9:$K$637,2,0), "")</f>
        <v>Windsor and Maidenhead</v>
      </c>
      <c r="D50" s="412">
        <f ca="1">IF(ISERROR(VLOOKUP($B50,'Reablement backsheet'!$D$9:$M$185,D$11,0)),"",VLOOKUP($B50,'Reablement backsheet'!$D$9:$M$185, D$11,0))</f>
        <v>0.87400000000000011</v>
      </c>
      <c r="E50" s="412">
        <f ca="1">IF(ISERROR(VLOOKUP($B50,'Reablement backsheet'!$D$193:$M$369,E$11,0)),"",VLOOKUP($B50,'Reablement backsheet'!$D$193:$M$369, E$11,0))</f>
        <v>0.91666666666666652</v>
      </c>
      <c r="F50" s="412">
        <f ca="1">IF(ISERROR(VLOOKUP($B50,'Reablement backsheet'!$D$9:$M$185,F$11,0)),"",VLOOKUP($B50,'Reablement backsheet'!$D$9:$M$185, F$11,0))</f>
        <v>0.75800000000000001</v>
      </c>
      <c r="G50" s="412">
        <f ca="1">IF(ISERROR(VLOOKUP($B50,'Reablement backsheet'!$D$9:$M$185,G$11,0)),"",VLOOKUP($B50,'Reablement backsheet'!$D$9:$M$185, G$11,0))</f>
        <v>-0.1160000000000001</v>
      </c>
      <c r="H50" s="412">
        <f ca="1">IF(ISERROR(VLOOKUP($B50,'Reablement backsheet'!$D$9:$M$185,H$11,0)),"",VLOOKUP($B50,'Reablement backsheet'!$D$9:$M$185, H$11,0))</f>
        <v>-0.15866666666666651</v>
      </c>
    </row>
    <row r="51" spans="1:8">
      <c r="A51" s="3">
        <v>36</v>
      </c>
      <c r="B51" s="201" t="str">
        <f t="shared" ca="1" si="1"/>
        <v>E06000041</v>
      </c>
      <c r="C51" s="202" t="str">
        <f ca="1">IFERROR(VLOOKUP($B51,'Org list'!$J$9:$K$637,2,0), "")</f>
        <v>Wokingham</v>
      </c>
      <c r="D51" s="412">
        <f ca="1">IF(ISERROR(VLOOKUP($B51,'Reablement backsheet'!$D$9:$M$185,D$11,0)),"",VLOOKUP($B51,'Reablement backsheet'!$D$9:$M$185, D$11,0))</f>
        <v>0.65599999999999992</v>
      </c>
      <c r="E51" s="412">
        <f ca="1">IF(ISERROR(VLOOKUP($B51,'Reablement backsheet'!$D$193:$M$369,E$11,0)),"",VLOOKUP($B51,'Reablement backsheet'!$D$193:$M$369, E$11,0))</f>
        <v>0.7</v>
      </c>
      <c r="F51" s="412">
        <f ca="1">IF(ISERROR(VLOOKUP($B51,'Reablement backsheet'!$D$9:$M$185,F$11,0)),"",VLOOKUP($B51,'Reablement backsheet'!$D$9:$M$185, F$11,0))</f>
        <v>0.77900000000000003</v>
      </c>
      <c r="G51" s="412">
        <f ca="1">IF(ISERROR(VLOOKUP($B51,'Reablement backsheet'!$D$9:$M$185,G$11,0)),"",VLOOKUP($B51,'Reablement backsheet'!$D$9:$M$185, G$11,0))</f>
        <v>0.12300000000000011</v>
      </c>
      <c r="H51" s="412">
        <f ca="1">IF(ISERROR(VLOOKUP($B51,'Reablement backsheet'!$D$9:$M$185,H$11,0)),"",VLOOKUP($B51,'Reablement backsheet'!$D$9:$M$185, H$11,0))</f>
        <v>7.900000000000007E-2</v>
      </c>
    </row>
    <row r="52" spans="1:8">
      <c r="A52" s="3">
        <v>37</v>
      </c>
      <c r="B52" s="201" t="str">
        <f t="shared" ca="1" si="1"/>
        <v/>
      </c>
      <c r="C52" s="202" t="str">
        <f ca="1">IFERROR(VLOOKUP($B52,'Org list'!$J$9:$K$637,2,0), "")</f>
        <v/>
      </c>
      <c r="D52" s="412" t="str">
        <f ca="1">IF(ISERROR(VLOOKUP($B52,'Reablement backsheet'!$D$9:$M$185,D$11,0)),"",VLOOKUP($B52,'Reablement backsheet'!$D$9:$M$185, D$11,0))</f>
        <v/>
      </c>
      <c r="E52" s="412" t="str">
        <f ca="1">IF(ISERROR(VLOOKUP($B52,'Reablement backsheet'!$D$193:$M$369,E$11,0)),"",VLOOKUP($B52,'Reablement backsheet'!$D$193:$M$369, E$11,0))</f>
        <v/>
      </c>
      <c r="F52" s="412" t="str">
        <f ca="1">IF(ISERROR(VLOOKUP($B52,'Reablement backsheet'!$D$9:$M$185,F$11,0)),"",VLOOKUP($B52,'Reablement backsheet'!$D$9:$M$185, F$11,0))</f>
        <v/>
      </c>
      <c r="G52" s="412" t="str">
        <f ca="1">IF(ISERROR(VLOOKUP($B52,'Reablement backsheet'!$D$9:$M$185,G$11,0)),"",VLOOKUP($B52,'Reablement backsheet'!$D$9:$M$185, G$11,0))</f>
        <v/>
      </c>
      <c r="H52" s="412" t="str">
        <f ca="1">IF(ISERROR(VLOOKUP($B52,'Reablement backsheet'!$D$9:$M$185,H$11,0)),"",VLOOKUP($B52,'Reablement backsheet'!$D$9:$M$185, H$11,0))</f>
        <v/>
      </c>
    </row>
    <row r="53" spans="1:8">
      <c r="A53" s="3">
        <v>38</v>
      </c>
      <c r="B53" s="201" t="str">
        <f t="shared" ca="1" si="1"/>
        <v/>
      </c>
      <c r="C53" s="202" t="str">
        <f ca="1">IFERROR(VLOOKUP($B53,'Org list'!$J$9:$K$637,2,0), "")</f>
        <v/>
      </c>
      <c r="D53" s="412" t="str">
        <f ca="1">IF(ISERROR(VLOOKUP($B53,'Reablement backsheet'!$D$9:$M$185,D$11,0)),"",VLOOKUP($B53,'Reablement backsheet'!$D$9:$M$185, D$11,0))</f>
        <v/>
      </c>
      <c r="E53" s="412" t="str">
        <f ca="1">IF(ISERROR(VLOOKUP($B53,'Reablement backsheet'!$D$193:$M$369,E$11,0)),"",VLOOKUP($B53,'Reablement backsheet'!$D$193:$M$369, E$11,0))</f>
        <v/>
      </c>
      <c r="F53" s="412" t="str">
        <f ca="1">IF(ISERROR(VLOOKUP($B53,'Reablement backsheet'!$D$9:$M$185,F$11,0)),"",VLOOKUP($B53,'Reablement backsheet'!$D$9:$M$185, F$11,0))</f>
        <v/>
      </c>
      <c r="G53" s="412" t="str">
        <f ca="1">IF(ISERROR(VLOOKUP($B53,'Reablement backsheet'!$D$9:$M$185,G$11,0)),"",VLOOKUP($B53,'Reablement backsheet'!$D$9:$M$185, G$11,0))</f>
        <v/>
      </c>
      <c r="H53" s="412" t="str">
        <f ca="1">IF(ISERROR(VLOOKUP($B53,'Reablement backsheet'!$D$9:$M$185,H$11,0)),"",VLOOKUP($B53,'Reablement backsheet'!$D$9:$M$185, H$11,0))</f>
        <v/>
      </c>
    </row>
    <row r="54" spans="1:8">
      <c r="A54" s="3">
        <v>39</v>
      </c>
      <c r="B54" s="201" t="str">
        <f t="shared" ca="1" si="1"/>
        <v/>
      </c>
      <c r="C54" s="202" t="str">
        <f ca="1">IFERROR(VLOOKUP($B54,'Org list'!$J$9:$K$637,2,0), "")</f>
        <v/>
      </c>
      <c r="D54" s="412" t="str">
        <f ca="1">IF(ISERROR(VLOOKUP($B54,'Reablement backsheet'!$D$9:$M$185,D$11,0)),"",VLOOKUP($B54,'Reablement backsheet'!$D$9:$M$185, D$11,0))</f>
        <v/>
      </c>
      <c r="E54" s="412" t="str">
        <f ca="1">IF(ISERROR(VLOOKUP($B54,'Reablement backsheet'!$D$193:$M$369,E$11,0)),"",VLOOKUP($B54,'Reablement backsheet'!$D$193:$M$369, E$11,0))</f>
        <v/>
      </c>
      <c r="F54" s="412" t="str">
        <f ca="1">IF(ISERROR(VLOOKUP($B54,'Reablement backsheet'!$D$9:$M$185,F$11,0)),"",VLOOKUP($B54,'Reablement backsheet'!$D$9:$M$185, F$11,0))</f>
        <v/>
      </c>
      <c r="G54" s="412" t="str">
        <f ca="1">IF(ISERROR(VLOOKUP($B54,'Reablement backsheet'!$D$9:$M$185,G$11,0)),"",VLOOKUP($B54,'Reablement backsheet'!$D$9:$M$185, G$11,0))</f>
        <v/>
      </c>
      <c r="H54" s="412" t="str">
        <f ca="1">IF(ISERROR(VLOOKUP($B54,'Reablement backsheet'!$D$9:$M$185,H$11,0)),"",VLOOKUP($B54,'Reablement backsheet'!$D$9:$M$185, H$11,0))</f>
        <v/>
      </c>
    </row>
    <row r="55" spans="1:8">
      <c r="A55" s="3">
        <v>40</v>
      </c>
      <c r="B55" s="201" t="str">
        <f t="shared" ca="1" si="1"/>
        <v/>
      </c>
      <c r="C55" s="202" t="str">
        <f ca="1">IFERROR(VLOOKUP($B55,'Org list'!$J$9:$K$637,2,0), "")</f>
        <v/>
      </c>
      <c r="D55" s="412" t="str">
        <f ca="1">IF(ISERROR(VLOOKUP($B55,'Reablement backsheet'!$D$9:$M$185,D$11,0)),"",VLOOKUP($B55,'Reablement backsheet'!$D$9:$M$185, D$11,0))</f>
        <v/>
      </c>
      <c r="E55" s="412" t="str">
        <f ca="1">IF(ISERROR(VLOOKUP($B55,'Reablement backsheet'!$D$193:$M$369,E$11,0)),"",VLOOKUP($B55,'Reablement backsheet'!$D$193:$M$369, E$11,0))</f>
        <v/>
      </c>
      <c r="F55" s="412" t="str">
        <f ca="1">IF(ISERROR(VLOOKUP($B55,'Reablement backsheet'!$D$9:$M$185,F$11,0)),"",VLOOKUP($B55,'Reablement backsheet'!$D$9:$M$185, F$11,0))</f>
        <v/>
      </c>
      <c r="G55" s="412" t="str">
        <f ca="1">IF(ISERROR(VLOOKUP($B55,'Reablement backsheet'!$D$9:$M$185,G$11,0)),"",VLOOKUP($B55,'Reablement backsheet'!$D$9:$M$185, G$11,0))</f>
        <v/>
      </c>
      <c r="H55" s="412" t="str">
        <f ca="1">IF(ISERROR(VLOOKUP($B55,'Reablement backsheet'!$D$9:$M$185,H$11,0)),"",VLOOKUP($B55,'Reablement backsheet'!$D$9:$M$185, H$11,0))</f>
        <v/>
      </c>
    </row>
    <row r="56" spans="1:8">
      <c r="A56" s="3">
        <v>41</v>
      </c>
      <c r="B56" s="201" t="str">
        <f t="shared" ca="1" si="1"/>
        <v/>
      </c>
      <c r="C56" s="202" t="str">
        <f ca="1">IFERROR(VLOOKUP($B56,'Org list'!$J$9:$K$637,2,0), "")</f>
        <v/>
      </c>
      <c r="D56" s="412" t="str">
        <f ca="1">IF(ISERROR(VLOOKUP($B56,'Reablement backsheet'!$D$9:$M$185,D$11,0)),"",VLOOKUP($B56,'Reablement backsheet'!$D$9:$M$185, D$11,0))</f>
        <v/>
      </c>
      <c r="E56" s="412" t="str">
        <f ca="1">IF(ISERROR(VLOOKUP($B56,'Reablement backsheet'!$D$193:$M$369,E$11,0)),"",VLOOKUP($B56,'Reablement backsheet'!$D$193:$M$369, E$11,0))</f>
        <v/>
      </c>
      <c r="F56" s="412" t="str">
        <f ca="1">IF(ISERROR(VLOOKUP($B56,'Reablement backsheet'!$D$9:$M$185,F$11,0)),"",VLOOKUP($B56,'Reablement backsheet'!$D$9:$M$185, F$11,0))</f>
        <v/>
      </c>
      <c r="G56" s="412" t="str">
        <f ca="1">IF(ISERROR(VLOOKUP($B56,'Reablement backsheet'!$D$9:$M$185,G$11,0)),"",VLOOKUP($B56,'Reablement backsheet'!$D$9:$M$185, G$11,0))</f>
        <v/>
      </c>
      <c r="H56" s="412" t="str">
        <f ca="1">IF(ISERROR(VLOOKUP($B56,'Reablement backsheet'!$D$9:$M$185,H$11,0)),"",VLOOKUP($B56,'Reablement backsheet'!$D$9:$M$185, H$11,0))</f>
        <v/>
      </c>
    </row>
    <row r="57" spans="1:8">
      <c r="A57" s="3">
        <v>42</v>
      </c>
      <c r="B57" s="201" t="str">
        <f t="shared" ca="1" si="1"/>
        <v/>
      </c>
      <c r="C57" s="202" t="str">
        <f ca="1">IFERROR(VLOOKUP($B57,'Org list'!$J$9:$K$637,2,0), "")</f>
        <v/>
      </c>
      <c r="D57" s="412" t="str">
        <f ca="1">IF(ISERROR(VLOOKUP($B57,'Reablement backsheet'!$D$9:$M$185,D$11,0)),"",VLOOKUP($B57,'Reablement backsheet'!$D$9:$M$185, D$11,0))</f>
        <v/>
      </c>
      <c r="E57" s="412" t="str">
        <f ca="1">IF(ISERROR(VLOOKUP($B57,'Reablement backsheet'!$D$193:$M$369,E$11,0)),"",VLOOKUP($B57,'Reablement backsheet'!$D$193:$M$369, E$11,0))</f>
        <v/>
      </c>
      <c r="F57" s="412" t="str">
        <f ca="1">IF(ISERROR(VLOOKUP($B57,'Reablement backsheet'!$D$9:$M$185,F$11,0)),"",VLOOKUP($B57,'Reablement backsheet'!$D$9:$M$185, F$11,0))</f>
        <v/>
      </c>
      <c r="G57" s="412" t="str">
        <f ca="1">IF(ISERROR(VLOOKUP($B57,'Reablement backsheet'!$D$9:$M$185,G$11,0)),"",VLOOKUP($B57,'Reablement backsheet'!$D$9:$M$185, G$11,0))</f>
        <v/>
      </c>
      <c r="H57" s="412" t="str">
        <f ca="1">IF(ISERROR(VLOOKUP($B57,'Reablement backsheet'!$D$9:$M$185,H$11,0)),"",VLOOKUP($B57,'Reablement backsheet'!$D$9:$M$185, H$11,0))</f>
        <v/>
      </c>
    </row>
    <row r="58" spans="1:8">
      <c r="A58" s="3">
        <v>43</v>
      </c>
      <c r="B58" s="201" t="str">
        <f t="shared" ca="1" si="1"/>
        <v/>
      </c>
      <c r="C58" s="202" t="str">
        <f ca="1">IFERROR(VLOOKUP($B58,'Org list'!$J$9:$K$637,2,0), "")</f>
        <v/>
      </c>
      <c r="D58" s="412" t="str">
        <f ca="1">IF(ISERROR(VLOOKUP($B58,'Reablement backsheet'!$D$9:$M$185,D$11,0)),"",VLOOKUP($B58,'Reablement backsheet'!$D$9:$M$185, D$11,0))</f>
        <v/>
      </c>
      <c r="E58" s="412" t="str">
        <f ca="1">IF(ISERROR(VLOOKUP($B58,'Reablement backsheet'!$D$193:$M$369,E$11,0)),"",VLOOKUP($B58,'Reablement backsheet'!$D$193:$M$369, E$11,0))</f>
        <v/>
      </c>
      <c r="F58" s="412" t="str">
        <f ca="1">IF(ISERROR(VLOOKUP($B58,'Reablement backsheet'!$D$9:$M$185,F$11,0)),"",VLOOKUP($B58,'Reablement backsheet'!$D$9:$M$185, F$11,0))</f>
        <v/>
      </c>
      <c r="G58" s="412" t="str">
        <f ca="1">IF(ISERROR(VLOOKUP($B58,'Reablement backsheet'!$D$9:$M$185,G$11,0)),"",VLOOKUP($B58,'Reablement backsheet'!$D$9:$M$185, G$11,0))</f>
        <v/>
      </c>
      <c r="H58" s="412" t="str">
        <f ca="1">IF(ISERROR(VLOOKUP($B58,'Reablement backsheet'!$D$9:$M$185,H$11,0)),"",VLOOKUP($B58,'Reablement backsheet'!$D$9:$M$185, H$11,0))</f>
        <v/>
      </c>
    </row>
    <row r="59" spans="1:8">
      <c r="A59" s="3">
        <v>44</v>
      </c>
      <c r="B59" s="201" t="str">
        <f t="shared" ca="1" si="1"/>
        <v/>
      </c>
      <c r="C59" s="202" t="str">
        <f ca="1">IFERROR(VLOOKUP($B59,'Org list'!$J$9:$K$637,2,0), "")</f>
        <v/>
      </c>
      <c r="D59" s="412" t="str">
        <f ca="1">IF(ISERROR(VLOOKUP($B59,'Reablement backsheet'!$D$9:$M$185,D$11,0)),"",VLOOKUP($B59,'Reablement backsheet'!$D$9:$M$185, D$11,0))</f>
        <v/>
      </c>
      <c r="E59" s="412" t="str">
        <f ca="1">IF(ISERROR(VLOOKUP($B59,'Reablement backsheet'!$D$193:$M$369,E$11,0)),"",VLOOKUP($B59,'Reablement backsheet'!$D$193:$M$369, E$11,0))</f>
        <v/>
      </c>
      <c r="F59" s="412" t="str">
        <f ca="1">IF(ISERROR(VLOOKUP($B59,'Reablement backsheet'!$D$9:$M$185,F$11,0)),"",VLOOKUP($B59,'Reablement backsheet'!$D$9:$M$185, F$11,0))</f>
        <v/>
      </c>
      <c r="G59" s="412" t="str">
        <f ca="1">IF(ISERROR(VLOOKUP($B59,'Reablement backsheet'!$D$9:$M$185,G$11,0)),"",VLOOKUP($B59,'Reablement backsheet'!$D$9:$M$185, G$11,0))</f>
        <v/>
      </c>
      <c r="H59" s="412" t="str">
        <f ca="1">IF(ISERROR(VLOOKUP($B59,'Reablement backsheet'!$D$9:$M$185,H$11,0)),"",VLOOKUP($B59,'Reablement backsheet'!$D$9:$M$185, H$11,0))</f>
        <v/>
      </c>
    </row>
    <row r="60" spans="1:8">
      <c r="A60" s="3">
        <v>45</v>
      </c>
      <c r="B60" s="201" t="str">
        <f t="shared" ca="1" si="1"/>
        <v/>
      </c>
      <c r="C60" s="202" t="str">
        <f ca="1">IFERROR(VLOOKUP($B60,'Org list'!$J$9:$K$637,2,0), "")</f>
        <v/>
      </c>
      <c r="D60" s="412" t="str">
        <f ca="1">IF(ISERROR(VLOOKUP($B60,'Reablement backsheet'!$D$9:$M$185,D$11,0)),"",VLOOKUP($B60,'Reablement backsheet'!$D$9:$M$185, D$11,0))</f>
        <v/>
      </c>
      <c r="E60" s="412" t="str">
        <f ca="1">IF(ISERROR(VLOOKUP($B60,'Reablement backsheet'!$D$193:$M$369,E$11,0)),"",VLOOKUP($B60,'Reablement backsheet'!$D$193:$M$369, E$11,0))</f>
        <v/>
      </c>
      <c r="F60" s="412" t="str">
        <f ca="1">IF(ISERROR(VLOOKUP($B60,'Reablement backsheet'!$D$9:$M$185,F$11,0)),"",VLOOKUP($B60,'Reablement backsheet'!$D$9:$M$185, F$11,0))</f>
        <v/>
      </c>
      <c r="G60" s="412" t="str">
        <f ca="1">IF(ISERROR(VLOOKUP($B60,'Reablement backsheet'!$D$9:$M$185,G$11,0)),"",VLOOKUP($B60,'Reablement backsheet'!$D$9:$M$185, G$11,0))</f>
        <v/>
      </c>
      <c r="H60" s="412" t="str">
        <f ca="1">IF(ISERROR(VLOOKUP($B60,'Reablement backsheet'!$D$9:$M$185,H$11,0)),"",VLOOKUP($B60,'Reablement backsheet'!$D$9:$M$185, H$11,0))</f>
        <v/>
      </c>
    </row>
    <row r="61" spans="1:8">
      <c r="A61" s="3">
        <v>46</v>
      </c>
      <c r="B61" s="201" t="str">
        <f t="shared" ca="1" si="1"/>
        <v/>
      </c>
      <c r="C61" s="202" t="str">
        <f ca="1">IFERROR(VLOOKUP($B61,'Org list'!$J$9:$K$637,2,0), "")</f>
        <v/>
      </c>
      <c r="D61" s="412" t="str">
        <f ca="1">IF(ISERROR(VLOOKUP($B61,'Reablement backsheet'!$D$9:$M$185,D$11,0)),"",VLOOKUP($B61,'Reablement backsheet'!$D$9:$M$185, D$11,0))</f>
        <v/>
      </c>
      <c r="E61" s="412" t="str">
        <f ca="1">IF(ISERROR(VLOOKUP($B61,'Reablement backsheet'!$D$193:$M$369,E$11,0)),"",VLOOKUP($B61,'Reablement backsheet'!$D$193:$M$369, E$11,0))</f>
        <v/>
      </c>
      <c r="F61" s="412" t="str">
        <f ca="1">IF(ISERROR(VLOOKUP($B61,'Reablement backsheet'!$D$9:$M$185,F$11,0)),"",VLOOKUP($B61,'Reablement backsheet'!$D$9:$M$185, F$11,0))</f>
        <v/>
      </c>
      <c r="G61" s="412" t="str">
        <f ca="1">IF(ISERROR(VLOOKUP($B61,'Reablement backsheet'!$D$9:$M$185,G$11,0)),"",VLOOKUP($B61,'Reablement backsheet'!$D$9:$M$185, G$11,0))</f>
        <v/>
      </c>
      <c r="H61" s="412" t="str">
        <f ca="1">IF(ISERROR(VLOOKUP($B61,'Reablement backsheet'!$D$9:$M$185,H$11,0)),"",VLOOKUP($B61,'Reablement backsheet'!$D$9:$M$185, H$11,0))</f>
        <v/>
      </c>
    </row>
    <row r="62" spans="1:8">
      <c r="A62" s="3">
        <v>47</v>
      </c>
      <c r="B62" s="201" t="str">
        <f t="shared" ca="1" si="1"/>
        <v/>
      </c>
      <c r="C62" s="202" t="str">
        <f ca="1">IFERROR(VLOOKUP($B62,'Org list'!$J$9:$K$637,2,0), "")</f>
        <v/>
      </c>
      <c r="D62" s="412" t="str">
        <f ca="1">IF(ISERROR(VLOOKUP($B62,'Reablement backsheet'!$D$9:$M$185,D$11,0)),"",VLOOKUP($B62,'Reablement backsheet'!$D$9:$M$185, D$11,0))</f>
        <v/>
      </c>
      <c r="E62" s="412" t="str">
        <f ca="1">IF(ISERROR(VLOOKUP($B62,'Reablement backsheet'!$D$193:$M$369,E$11,0)),"",VLOOKUP($B62,'Reablement backsheet'!$D$193:$M$369, E$11,0))</f>
        <v/>
      </c>
      <c r="F62" s="412" t="str">
        <f ca="1">IF(ISERROR(VLOOKUP($B62,'Reablement backsheet'!$D$9:$M$185,F$11,0)),"",VLOOKUP($B62,'Reablement backsheet'!$D$9:$M$185, F$11,0))</f>
        <v/>
      </c>
      <c r="G62" s="412" t="str">
        <f ca="1">IF(ISERROR(VLOOKUP($B62,'Reablement backsheet'!$D$9:$M$185,G$11,0)),"",VLOOKUP($B62,'Reablement backsheet'!$D$9:$M$185, G$11,0))</f>
        <v/>
      </c>
      <c r="H62" s="412" t="str">
        <f ca="1">IF(ISERROR(VLOOKUP($B62,'Reablement backsheet'!$D$9:$M$185,H$11,0)),"",VLOOKUP($B62,'Reablement backsheet'!$D$9:$M$185, H$11,0))</f>
        <v/>
      </c>
    </row>
    <row r="63" spans="1:8">
      <c r="A63" s="3">
        <v>48</v>
      </c>
      <c r="B63" s="201" t="str">
        <f t="shared" ca="1" si="1"/>
        <v/>
      </c>
      <c r="C63" s="202" t="str">
        <f ca="1">IFERROR(VLOOKUP($B63,'Org list'!$J$9:$K$637,2,0), "")</f>
        <v/>
      </c>
      <c r="D63" s="412" t="str">
        <f ca="1">IF(ISERROR(VLOOKUP($B63,'Reablement backsheet'!$D$9:$M$185,D$11,0)),"",VLOOKUP($B63,'Reablement backsheet'!$D$9:$M$185, D$11,0))</f>
        <v/>
      </c>
      <c r="E63" s="412" t="str">
        <f ca="1">IF(ISERROR(VLOOKUP($B63,'Reablement backsheet'!$D$193:$M$369,E$11,0)),"",VLOOKUP($B63,'Reablement backsheet'!$D$193:$M$369, E$11,0))</f>
        <v/>
      </c>
      <c r="F63" s="412" t="str">
        <f ca="1">IF(ISERROR(VLOOKUP($B63,'Reablement backsheet'!$D$9:$M$185,F$11,0)),"",VLOOKUP($B63,'Reablement backsheet'!$D$9:$M$185, F$11,0))</f>
        <v/>
      </c>
      <c r="G63" s="412" t="str">
        <f ca="1">IF(ISERROR(VLOOKUP($B63,'Reablement backsheet'!$D$9:$M$185,G$11,0)),"",VLOOKUP($B63,'Reablement backsheet'!$D$9:$M$185, G$11,0))</f>
        <v/>
      </c>
      <c r="H63" s="412" t="str">
        <f ca="1">IF(ISERROR(VLOOKUP($B63,'Reablement backsheet'!$D$9:$M$185,H$11,0)),"",VLOOKUP($B63,'Reablement backsheet'!$D$9:$M$185, H$11,0))</f>
        <v/>
      </c>
    </row>
    <row r="64" spans="1:8">
      <c r="A64" s="3">
        <v>49</v>
      </c>
      <c r="B64" s="201" t="str">
        <f t="shared" ca="1" si="1"/>
        <v/>
      </c>
      <c r="C64" s="202" t="str">
        <f ca="1">IFERROR(VLOOKUP($B64,'Org list'!$J$9:$K$637,2,0), "")</f>
        <v/>
      </c>
      <c r="D64" s="412" t="str">
        <f ca="1">IF(ISERROR(VLOOKUP($B64,'Reablement backsheet'!$D$9:$M$185,D$11,0)),"",VLOOKUP($B64,'Reablement backsheet'!$D$9:$M$185, D$11,0))</f>
        <v/>
      </c>
      <c r="E64" s="412" t="str">
        <f ca="1">IF(ISERROR(VLOOKUP($B64,'Reablement backsheet'!$D$193:$M$369,E$11,0)),"",VLOOKUP($B64,'Reablement backsheet'!$D$193:$M$369, E$11,0))</f>
        <v/>
      </c>
      <c r="F64" s="412" t="str">
        <f ca="1">IF(ISERROR(VLOOKUP($B64,'Reablement backsheet'!$D$9:$M$185,F$11,0)),"",VLOOKUP($B64,'Reablement backsheet'!$D$9:$M$185, F$11,0))</f>
        <v/>
      </c>
      <c r="G64" s="412" t="str">
        <f ca="1">IF(ISERROR(VLOOKUP($B64,'Reablement backsheet'!$D$9:$M$185,G$11,0)),"",VLOOKUP($B64,'Reablement backsheet'!$D$9:$M$185, G$11,0))</f>
        <v/>
      </c>
      <c r="H64" s="412" t="str">
        <f ca="1">IF(ISERROR(VLOOKUP($B64,'Reablement backsheet'!$D$9:$M$185,H$11,0)),"",VLOOKUP($B64,'Reablement backsheet'!$D$9:$M$185, H$11,0))</f>
        <v/>
      </c>
    </row>
    <row r="65" spans="1:8">
      <c r="A65" s="3">
        <v>50</v>
      </c>
      <c r="B65" s="201" t="str">
        <f t="shared" ca="1" si="1"/>
        <v/>
      </c>
      <c r="C65" s="202" t="str">
        <f ca="1">IFERROR(VLOOKUP($B65,'Org list'!$J$9:$K$637,2,0), "")</f>
        <v/>
      </c>
      <c r="D65" s="412" t="str">
        <f ca="1">IF(ISERROR(VLOOKUP($B65,'Reablement backsheet'!$D$9:$M$185,D$11,0)),"",VLOOKUP($B65,'Reablement backsheet'!$D$9:$M$185, D$11,0))</f>
        <v/>
      </c>
      <c r="E65" s="412" t="str">
        <f ca="1">IF(ISERROR(VLOOKUP($B65,'Reablement backsheet'!$D$193:$M$369,E$11,0)),"",VLOOKUP($B65,'Reablement backsheet'!$D$193:$M$369, E$11,0))</f>
        <v/>
      </c>
      <c r="F65" s="412" t="str">
        <f ca="1">IF(ISERROR(VLOOKUP($B65,'Reablement backsheet'!$D$9:$M$185,F$11,0)),"",VLOOKUP($B65,'Reablement backsheet'!$D$9:$M$185, F$11,0))</f>
        <v/>
      </c>
      <c r="G65" s="412" t="str">
        <f ca="1">IF(ISERROR(VLOOKUP($B65,'Reablement backsheet'!$D$9:$M$185,G$11,0)),"",VLOOKUP($B65,'Reablement backsheet'!$D$9:$M$185, G$11,0))</f>
        <v/>
      </c>
      <c r="H65" s="412" t="str">
        <f ca="1">IF(ISERROR(VLOOKUP($B65,'Reablement backsheet'!$D$9:$M$185,H$11,0)),"",VLOOKUP($B65,'Reablement backsheet'!$D$9:$M$185, H$11,0))</f>
        <v/>
      </c>
    </row>
    <row r="66" spans="1:8">
      <c r="A66" s="3">
        <v>51</v>
      </c>
      <c r="B66" s="201" t="str">
        <f t="shared" ca="1" si="1"/>
        <v/>
      </c>
      <c r="C66" s="202" t="str">
        <f ca="1">IFERROR(VLOOKUP($B66,'Org list'!$J$9:$K$637,2,0), "")</f>
        <v/>
      </c>
      <c r="D66" s="412" t="str">
        <f ca="1">IF(ISERROR(VLOOKUP($B66,'Reablement backsheet'!$D$9:$M$185,D$11,0)),"",VLOOKUP($B66,'Reablement backsheet'!$D$9:$M$185, D$11,0))</f>
        <v/>
      </c>
      <c r="E66" s="412" t="str">
        <f ca="1">IF(ISERROR(VLOOKUP($B66,'Reablement backsheet'!$D$193:$M$369,E$11,0)),"",VLOOKUP($B66,'Reablement backsheet'!$D$193:$M$369, E$11,0))</f>
        <v/>
      </c>
      <c r="F66" s="412" t="str">
        <f ca="1">IF(ISERROR(VLOOKUP($B66,'Reablement backsheet'!$D$9:$M$185,F$11,0)),"",VLOOKUP($B66,'Reablement backsheet'!$D$9:$M$185, F$11,0))</f>
        <v/>
      </c>
      <c r="G66" s="412" t="str">
        <f ca="1">IF(ISERROR(VLOOKUP($B66,'Reablement backsheet'!$D$9:$M$185,G$11,0)),"",VLOOKUP($B66,'Reablement backsheet'!$D$9:$M$185, G$11,0))</f>
        <v/>
      </c>
      <c r="H66" s="412" t="str">
        <f ca="1">IF(ISERROR(VLOOKUP($B66,'Reablement backsheet'!$D$9:$M$185,H$11,0)),"",VLOOKUP($B66,'Reablement backsheet'!$D$9:$M$185, H$11,0))</f>
        <v/>
      </c>
    </row>
    <row r="67" spans="1:8">
      <c r="A67" s="3">
        <v>52</v>
      </c>
      <c r="B67" s="201" t="str">
        <f t="shared" ca="1" si="1"/>
        <v/>
      </c>
      <c r="C67" s="202" t="str">
        <f ca="1">IFERROR(VLOOKUP($B67,'Org list'!$J$9:$K$637,2,0), "")</f>
        <v/>
      </c>
      <c r="D67" s="412" t="str">
        <f ca="1">IF(ISERROR(VLOOKUP($B67,'Reablement backsheet'!$D$9:$M$185,D$11,0)),"",VLOOKUP($B67,'Reablement backsheet'!$D$9:$M$185, D$11,0))</f>
        <v/>
      </c>
      <c r="E67" s="412" t="str">
        <f ca="1">IF(ISERROR(VLOOKUP($B67,'Reablement backsheet'!$D$193:$M$369,E$11,0)),"",VLOOKUP($B67,'Reablement backsheet'!$D$193:$M$369, E$11,0))</f>
        <v/>
      </c>
      <c r="F67" s="412" t="str">
        <f ca="1">IF(ISERROR(VLOOKUP($B67,'Reablement backsheet'!$D$9:$M$185,F$11,0)),"",VLOOKUP($B67,'Reablement backsheet'!$D$9:$M$185, F$11,0))</f>
        <v/>
      </c>
      <c r="G67" s="412" t="str">
        <f ca="1">IF(ISERROR(VLOOKUP($B67,'Reablement backsheet'!$D$9:$M$185,G$11,0)),"",VLOOKUP($B67,'Reablement backsheet'!$D$9:$M$185, G$11,0))</f>
        <v/>
      </c>
      <c r="H67" s="412" t="str">
        <f ca="1">IF(ISERROR(VLOOKUP($B67,'Reablement backsheet'!$D$9:$M$185,H$11,0)),"",VLOOKUP($B67,'Reablement backsheet'!$D$9:$M$185, H$11,0))</f>
        <v/>
      </c>
    </row>
    <row r="68" spans="1:8">
      <c r="A68" s="3">
        <v>53</v>
      </c>
      <c r="B68" s="201" t="str">
        <f t="shared" ca="1" si="1"/>
        <v/>
      </c>
      <c r="C68" s="202" t="str">
        <f ca="1">IFERROR(VLOOKUP($B68,'Org list'!$J$9:$K$637,2,0), "")</f>
        <v/>
      </c>
      <c r="D68" s="412" t="str">
        <f ca="1">IF(ISERROR(VLOOKUP($B68,'Reablement backsheet'!$D$9:$M$185,D$11,0)),"",VLOOKUP($B68,'Reablement backsheet'!$D$9:$M$185, D$11,0))</f>
        <v/>
      </c>
      <c r="E68" s="412" t="str">
        <f ca="1">IF(ISERROR(VLOOKUP($B68,'Reablement backsheet'!$D$193:$M$369,E$11,0)),"",VLOOKUP($B68,'Reablement backsheet'!$D$193:$M$369, E$11,0))</f>
        <v/>
      </c>
      <c r="F68" s="412" t="str">
        <f ca="1">IF(ISERROR(VLOOKUP($B68,'Reablement backsheet'!$D$9:$M$185,F$11,0)),"",VLOOKUP($B68,'Reablement backsheet'!$D$9:$M$185, F$11,0))</f>
        <v/>
      </c>
      <c r="G68" s="412" t="str">
        <f ca="1">IF(ISERROR(VLOOKUP($B68,'Reablement backsheet'!$D$9:$M$185,G$11,0)),"",VLOOKUP($B68,'Reablement backsheet'!$D$9:$M$185, G$11,0))</f>
        <v/>
      </c>
      <c r="H68" s="412" t="str">
        <f ca="1">IF(ISERROR(VLOOKUP($B68,'Reablement backsheet'!$D$9:$M$185,H$11,0)),"",VLOOKUP($B68,'Reablement backsheet'!$D$9:$M$185, H$11,0))</f>
        <v/>
      </c>
    </row>
    <row r="69" spans="1:8">
      <c r="A69" s="3">
        <v>54</v>
      </c>
      <c r="B69" s="201" t="str">
        <f t="shared" ca="1" si="1"/>
        <v/>
      </c>
      <c r="C69" s="202" t="str">
        <f ca="1">IFERROR(VLOOKUP($B69,'Org list'!$J$9:$K$637,2,0), "")</f>
        <v/>
      </c>
      <c r="D69" s="412" t="str">
        <f ca="1">IF(ISERROR(VLOOKUP($B69,'Reablement backsheet'!$D$9:$M$185,D$11,0)),"",VLOOKUP($B69,'Reablement backsheet'!$D$9:$M$185, D$11,0))</f>
        <v/>
      </c>
      <c r="E69" s="412" t="str">
        <f ca="1">IF(ISERROR(VLOOKUP($B69,'Reablement backsheet'!$D$193:$M$369,E$11,0)),"",VLOOKUP($B69,'Reablement backsheet'!$D$193:$M$369, E$11,0))</f>
        <v/>
      </c>
      <c r="F69" s="412" t="str">
        <f ca="1">IF(ISERROR(VLOOKUP($B69,'Reablement backsheet'!$D$9:$M$185,F$11,0)),"",VLOOKUP($B69,'Reablement backsheet'!$D$9:$M$185, F$11,0))</f>
        <v/>
      </c>
      <c r="G69" s="412" t="str">
        <f ca="1">IF(ISERROR(VLOOKUP($B69,'Reablement backsheet'!$D$9:$M$185,G$11,0)),"",VLOOKUP($B69,'Reablement backsheet'!$D$9:$M$185, G$11,0))</f>
        <v/>
      </c>
      <c r="H69" s="412" t="str">
        <f ca="1">IF(ISERROR(VLOOKUP($B69,'Reablement backsheet'!$D$9:$M$185,H$11,0)),"",VLOOKUP($B69,'Reablement backsheet'!$D$9:$M$185, H$11,0))</f>
        <v/>
      </c>
    </row>
    <row r="70" spans="1:8">
      <c r="A70" s="3">
        <v>55</v>
      </c>
      <c r="B70" s="201" t="str">
        <f t="shared" ca="1" si="1"/>
        <v/>
      </c>
      <c r="C70" s="202" t="str">
        <f ca="1">IFERROR(VLOOKUP($B70,'Org list'!$J$9:$K$637,2,0), "")</f>
        <v/>
      </c>
      <c r="D70" s="412" t="str">
        <f ca="1">IF(ISERROR(VLOOKUP($B70,'Reablement backsheet'!$D$9:$M$185,D$11,0)),"",VLOOKUP($B70,'Reablement backsheet'!$D$9:$M$185, D$11,0))</f>
        <v/>
      </c>
      <c r="E70" s="412" t="str">
        <f ca="1">IF(ISERROR(VLOOKUP($B70,'Reablement backsheet'!$D$193:$M$369,E$11,0)),"",VLOOKUP($B70,'Reablement backsheet'!$D$193:$M$369, E$11,0))</f>
        <v/>
      </c>
      <c r="F70" s="412" t="str">
        <f ca="1">IF(ISERROR(VLOOKUP($B70,'Reablement backsheet'!$D$9:$M$185,F$11,0)),"",VLOOKUP($B70,'Reablement backsheet'!$D$9:$M$185, F$11,0))</f>
        <v/>
      </c>
      <c r="G70" s="412" t="str">
        <f ca="1">IF(ISERROR(VLOOKUP($B70,'Reablement backsheet'!$D$9:$M$185,G$11,0)),"",VLOOKUP($B70,'Reablement backsheet'!$D$9:$M$185, G$11,0))</f>
        <v/>
      </c>
      <c r="H70" s="412" t="str">
        <f ca="1">IF(ISERROR(VLOOKUP($B70,'Reablement backsheet'!$D$9:$M$185,H$11,0)),"",VLOOKUP($B70,'Reablement backsheet'!$D$9:$M$185, H$11,0))</f>
        <v/>
      </c>
    </row>
    <row r="71" spans="1:8">
      <c r="A71" s="3">
        <v>56</v>
      </c>
      <c r="B71" s="201" t="str">
        <f t="shared" ca="1" si="1"/>
        <v/>
      </c>
      <c r="C71" s="202" t="str">
        <f ca="1">IFERROR(VLOOKUP($B71,'Org list'!$J$9:$K$637,2,0), "")</f>
        <v/>
      </c>
      <c r="D71" s="412" t="str">
        <f ca="1">IF(ISERROR(VLOOKUP($B71,'Reablement backsheet'!$D$9:$M$185,D$11,0)),"",VLOOKUP($B71,'Reablement backsheet'!$D$9:$M$185, D$11,0))</f>
        <v/>
      </c>
      <c r="E71" s="412" t="str">
        <f ca="1">IF(ISERROR(VLOOKUP($B71,'Reablement backsheet'!$D$193:$M$369,E$11,0)),"",VLOOKUP($B71,'Reablement backsheet'!$D$193:$M$369, E$11,0))</f>
        <v/>
      </c>
      <c r="F71" s="412" t="str">
        <f ca="1">IF(ISERROR(VLOOKUP($B71,'Reablement backsheet'!$D$9:$M$185,F$11,0)),"",VLOOKUP($B71,'Reablement backsheet'!$D$9:$M$185, F$11,0))</f>
        <v/>
      </c>
      <c r="G71" s="412" t="str">
        <f ca="1">IF(ISERROR(VLOOKUP($B71,'Reablement backsheet'!$D$9:$M$185,G$11,0)),"",VLOOKUP($B71,'Reablement backsheet'!$D$9:$M$185, G$11,0))</f>
        <v/>
      </c>
      <c r="H71" s="412" t="str">
        <f ca="1">IF(ISERROR(VLOOKUP($B71,'Reablement backsheet'!$D$9:$M$185,H$11,0)),"",VLOOKUP($B71,'Reablement backsheet'!$D$9:$M$185, H$11,0))</f>
        <v/>
      </c>
    </row>
    <row r="72" spans="1:8">
      <c r="A72" s="3">
        <v>57</v>
      </c>
      <c r="B72" s="201" t="str">
        <f t="shared" ca="1" si="1"/>
        <v/>
      </c>
      <c r="C72" s="202" t="str">
        <f ca="1">IFERROR(VLOOKUP($B72,'Org list'!$J$9:$K$637,2,0), "")</f>
        <v/>
      </c>
      <c r="D72" s="412" t="str">
        <f ca="1">IF(ISERROR(VLOOKUP($B72,'Reablement backsheet'!$D$9:$M$185,D$11,0)),"",VLOOKUP($B72,'Reablement backsheet'!$D$9:$M$185, D$11,0))</f>
        <v/>
      </c>
      <c r="E72" s="412" t="str">
        <f ca="1">IF(ISERROR(VLOOKUP($B72,'Reablement backsheet'!$D$193:$M$369,E$11,0)),"",VLOOKUP($B72,'Reablement backsheet'!$D$193:$M$369, E$11,0))</f>
        <v/>
      </c>
      <c r="F72" s="412" t="str">
        <f ca="1">IF(ISERROR(VLOOKUP($B72,'Reablement backsheet'!$D$9:$M$185,F$11,0)),"",VLOOKUP($B72,'Reablement backsheet'!$D$9:$M$185, F$11,0))</f>
        <v/>
      </c>
      <c r="G72" s="412" t="str">
        <f ca="1">IF(ISERROR(VLOOKUP($B72,'Reablement backsheet'!$D$9:$M$185,G$11,0)),"",VLOOKUP($B72,'Reablement backsheet'!$D$9:$M$185, G$11,0))</f>
        <v/>
      </c>
      <c r="H72" s="412" t="str">
        <f ca="1">IF(ISERROR(VLOOKUP($B72,'Reablement backsheet'!$D$9:$M$185,H$11,0)),"",VLOOKUP($B72,'Reablement backsheet'!$D$9:$M$185, H$11,0))</f>
        <v/>
      </c>
    </row>
    <row r="73" spans="1:8">
      <c r="A73" s="3">
        <v>58</v>
      </c>
      <c r="B73" s="201" t="str">
        <f t="shared" ca="1" si="1"/>
        <v/>
      </c>
      <c r="C73" s="202" t="str">
        <f ca="1">IFERROR(VLOOKUP($B73,'Org list'!$J$9:$K$637,2,0), "")</f>
        <v/>
      </c>
      <c r="D73" s="412" t="str">
        <f ca="1">IF(ISERROR(VLOOKUP($B73,'Reablement backsheet'!$D$9:$M$185,D$11,0)),"",VLOOKUP($B73,'Reablement backsheet'!$D$9:$M$185, D$11,0))</f>
        <v/>
      </c>
      <c r="E73" s="412" t="str">
        <f ca="1">IF(ISERROR(VLOOKUP($B73,'Reablement backsheet'!$D$193:$M$369,E$11,0)),"",VLOOKUP($B73,'Reablement backsheet'!$D$193:$M$369, E$11,0))</f>
        <v/>
      </c>
      <c r="F73" s="412" t="str">
        <f ca="1">IF(ISERROR(VLOOKUP($B73,'Reablement backsheet'!$D$9:$M$185,F$11,0)),"",VLOOKUP($B73,'Reablement backsheet'!$D$9:$M$185, F$11,0))</f>
        <v/>
      </c>
      <c r="G73" s="412" t="str">
        <f ca="1">IF(ISERROR(VLOOKUP($B73,'Reablement backsheet'!$D$9:$M$185,G$11,0)),"",VLOOKUP($B73,'Reablement backsheet'!$D$9:$M$185, G$11,0))</f>
        <v/>
      </c>
      <c r="H73" s="412" t="str">
        <f ca="1">IF(ISERROR(VLOOKUP($B73,'Reablement backsheet'!$D$9:$M$185,H$11,0)),"",VLOOKUP($B73,'Reablement backsheet'!$D$9:$M$185, H$11,0))</f>
        <v/>
      </c>
    </row>
    <row r="74" spans="1:8">
      <c r="A74" s="3">
        <v>59</v>
      </c>
      <c r="B74" s="201" t="str">
        <f t="shared" ca="1" si="1"/>
        <v/>
      </c>
      <c r="C74" s="202" t="str">
        <f ca="1">IFERROR(VLOOKUP($B74,'Org list'!$J$9:$K$637,2,0), "")</f>
        <v/>
      </c>
      <c r="D74" s="412" t="str">
        <f ca="1">IF(ISERROR(VLOOKUP($B74,'Reablement backsheet'!$D$9:$M$185,D$11,0)),"",VLOOKUP($B74,'Reablement backsheet'!$D$9:$M$185, D$11,0))</f>
        <v/>
      </c>
      <c r="E74" s="412" t="str">
        <f ca="1">IF(ISERROR(VLOOKUP($B74,'Reablement backsheet'!$D$193:$M$369,E$11,0)),"",VLOOKUP($B74,'Reablement backsheet'!$D$193:$M$369, E$11,0))</f>
        <v/>
      </c>
      <c r="F74" s="412" t="str">
        <f ca="1">IF(ISERROR(VLOOKUP($B74,'Reablement backsheet'!$D$9:$M$185,F$11,0)),"",VLOOKUP($B74,'Reablement backsheet'!$D$9:$M$185, F$11,0))</f>
        <v/>
      </c>
      <c r="G74" s="412" t="str">
        <f ca="1">IF(ISERROR(VLOOKUP($B74,'Reablement backsheet'!$D$9:$M$185,G$11,0)),"",VLOOKUP($B74,'Reablement backsheet'!$D$9:$M$185, G$11,0))</f>
        <v/>
      </c>
      <c r="H74" s="412" t="str">
        <f ca="1">IF(ISERROR(VLOOKUP($B74,'Reablement backsheet'!$D$9:$M$185,H$11,0)),"",VLOOKUP($B74,'Reablement backsheet'!$D$9:$M$185, H$11,0))</f>
        <v/>
      </c>
    </row>
    <row r="75" spans="1:8">
      <c r="A75" s="3">
        <v>60</v>
      </c>
      <c r="B75" s="201" t="str">
        <f t="shared" ca="1" si="1"/>
        <v/>
      </c>
      <c r="C75" s="202" t="str">
        <f ca="1">IFERROR(VLOOKUP($B75,'Org list'!$J$9:$K$637,2,0), "")</f>
        <v/>
      </c>
      <c r="D75" s="412" t="str">
        <f ca="1">IF(ISERROR(VLOOKUP($B75,'Reablement backsheet'!$D$9:$M$185,D$11,0)),"",VLOOKUP($B75,'Reablement backsheet'!$D$9:$M$185, D$11,0))</f>
        <v/>
      </c>
      <c r="E75" s="412" t="str">
        <f ca="1">IF(ISERROR(VLOOKUP($B75,'Reablement backsheet'!$D$193:$M$369,E$11,0)),"",VLOOKUP($B75,'Reablement backsheet'!$D$193:$M$369, E$11,0))</f>
        <v/>
      </c>
      <c r="F75" s="412" t="str">
        <f ca="1">IF(ISERROR(VLOOKUP($B75,'Reablement backsheet'!$D$9:$M$185,F$11,0)),"",VLOOKUP($B75,'Reablement backsheet'!$D$9:$M$185, F$11,0))</f>
        <v/>
      </c>
      <c r="G75" s="412" t="str">
        <f ca="1">IF(ISERROR(VLOOKUP($B75,'Reablement backsheet'!$D$9:$M$185,G$11,0)),"",VLOOKUP($B75,'Reablement backsheet'!$D$9:$M$185, G$11,0))</f>
        <v/>
      </c>
      <c r="H75" s="412" t="str">
        <f ca="1">IF(ISERROR(VLOOKUP($B75,'Reablement backsheet'!$D$9:$M$185,H$11,0)),"",VLOOKUP($B75,'Reablement backsheet'!$D$9:$M$185, H$11,0))</f>
        <v/>
      </c>
    </row>
    <row r="76" spans="1:8">
      <c r="A76" s="3">
        <v>61</v>
      </c>
      <c r="B76" s="201" t="str">
        <f t="shared" ca="1" si="1"/>
        <v/>
      </c>
      <c r="C76" s="202" t="str">
        <f ca="1">IFERROR(VLOOKUP($B76,'Org list'!$J$9:$K$637,2,0), "")</f>
        <v/>
      </c>
      <c r="D76" s="412" t="str">
        <f ca="1">IF(ISERROR(VLOOKUP($B76,'Reablement backsheet'!$D$9:$M$185,D$11,0)),"",VLOOKUP($B76,'Reablement backsheet'!$D$9:$M$185, D$11,0))</f>
        <v/>
      </c>
      <c r="E76" s="412" t="str">
        <f ca="1">IF(ISERROR(VLOOKUP($B76,'Reablement backsheet'!$D$193:$M$369,E$11,0)),"",VLOOKUP($B76,'Reablement backsheet'!$D$193:$M$369, E$11,0))</f>
        <v/>
      </c>
      <c r="F76" s="412" t="str">
        <f ca="1">IF(ISERROR(VLOOKUP($B76,'Reablement backsheet'!$D$9:$M$185,F$11,0)),"",VLOOKUP($B76,'Reablement backsheet'!$D$9:$M$185, F$11,0))</f>
        <v/>
      </c>
      <c r="G76" s="412" t="str">
        <f ca="1">IF(ISERROR(VLOOKUP($B76,'Reablement backsheet'!$D$9:$M$185,G$11,0)),"",VLOOKUP($B76,'Reablement backsheet'!$D$9:$M$185, G$11,0))</f>
        <v/>
      </c>
      <c r="H76" s="412" t="str">
        <f ca="1">IF(ISERROR(VLOOKUP($B76,'Reablement backsheet'!$D$9:$M$185,H$11,0)),"",VLOOKUP($B76,'Reablement backsheet'!$D$9:$M$185, H$11,0))</f>
        <v/>
      </c>
    </row>
    <row r="77" spans="1:8">
      <c r="A77" s="3">
        <v>62</v>
      </c>
      <c r="B77" s="201" t="str">
        <f t="shared" ca="1" si="1"/>
        <v/>
      </c>
      <c r="C77" s="202" t="str">
        <f ca="1">IFERROR(VLOOKUP($B77,'Org list'!$J$9:$K$637,2,0), "")</f>
        <v/>
      </c>
      <c r="D77" s="412" t="str">
        <f ca="1">IF(ISERROR(VLOOKUP($B77,'Reablement backsheet'!$D$9:$M$185,D$11,0)),"",VLOOKUP($B77,'Reablement backsheet'!$D$9:$M$185, D$11,0))</f>
        <v/>
      </c>
      <c r="E77" s="412" t="str">
        <f ca="1">IF(ISERROR(VLOOKUP($B77,'Reablement backsheet'!$D$193:$M$369,E$11,0)),"",VLOOKUP($B77,'Reablement backsheet'!$D$193:$M$369, E$11,0))</f>
        <v/>
      </c>
      <c r="F77" s="412" t="str">
        <f ca="1">IF(ISERROR(VLOOKUP($B77,'Reablement backsheet'!$D$9:$M$185,F$11,0)),"",VLOOKUP($B77,'Reablement backsheet'!$D$9:$M$185, F$11,0))</f>
        <v/>
      </c>
      <c r="G77" s="412" t="str">
        <f ca="1">IF(ISERROR(VLOOKUP($B77,'Reablement backsheet'!$D$9:$M$185,G$11,0)),"",VLOOKUP($B77,'Reablement backsheet'!$D$9:$M$185, G$11,0))</f>
        <v/>
      </c>
      <c r="H77" s="412" t="str">
        <f ca="1">IF(ISERROR(VLOOKUP($B77,'Reablement backsheet'!$D$9:$M$185,H$11,0)),"",VLOOKUP($B77,'Reablement backsheet'!$D$9:$M$185, H$11,0))</f>
        <v/>
      </c>
    </row>
    <row r="78" spans="1:8">
      <c r="A78" s="3">
        <v>63</v>
      </c>
      <c r="B78" s="201" t="str">
        <f t="shared" ca="1" si="1"/>
        <v/>
      </c>
      <c r="C78" s="202" t="str">
        <f ca="1">IFERROR(VLOOKUP($B78,'Org list'!$J$9:$K$637,2,0), "")</f>
        <v/>
      </c>
      <c r="D78" s="412" t="str">
        <f ca="1">IF(ISERROR(VLOOKUP($B78,'Reablement backsheet'!$D$9:$M$185,D$11,0)),"",VLOOKUP($B78,'Reablement backsheet'!$D$9:$M$185, D$11,0))</f>
        <v/>
      </c>
      <c r="E78" s="412" t="str">
        <f ca="1">IF(ISERROR(VLOOKUP($B78,'Reablement backsheet'!$D$193:$M$369,E$11,0)),"",VLOOKUP($B78,'Reablement backsheet'!$D$193:$M$369, E$11,0))</f>
        <v/>
      </c>
      <c r="F78" s="412" t="str">
        <f ca="1">IF(ISERROR(VLOOKUP($B78,'Reablement backsheet'!$D$9:$M$185,F$11,0)),"",VLOOKUP($B78,'Reablement backsheet'!$D$9:$M$185, F$11,0))</f>
        <v/>
      </c>
      <c r="G78" s="412" t="str">
        <f ca="1">IF(ISERROR(VLOOKUP($B78,'Reablement backsheet'!$D$9:$M$185,G$11,0)),"",VLOOKUP($B78,'Reablement backsheet'!$D$9:$M$185, G$11,0))</f>
        <v/>
      </c>
      <c r="H78" s="412" t="str">
        <f ca="1">IF(ISERROR(VLOOKUP($B78,'Reablement backsheet'!$D$9:$M$185,H$11,0)),"",VLOOKUP($B78,'Reablement backsheet'!$D$9:$M$185, H$11,0))</f>
        <v/>
      </c>
    </row>
    <row r="79" spans="1:8">
      <c r="A79" s="3">
        <v>64</v>
      </c>
      <c r="B79" s="201" t="str">
        <f t="shared" ref="B79:B110" ca="1" si="2">IF($A79&gt;$J$18-1,"",INDIRECT("'Comms by AT'!D"&amp;$A79+$J$15))</f>
        <v/>
      </c>
      <c r="C79" s="202" t="str">
        <f ca="1">IFERROR(VLOOKUP($B79,'Org list'!$J$9:$K$637,2,0), "")</f>
        <v/>
      </c>
      <c r="D79" s="412" t="str">
        <f ca="1">IF(ISERROR(VLOOKUP($B79,'Reablement backsheet'!$D$9:$M$185,D$11,0)),"",VLOOKUP($B79,'Reablement backsheet'!$D$9:$M$185, D$11,0))</f>
        <v/>
      </c>
      <c r="E79" s="412" t="str">
        <f ca="1">IF(ISERROR(VLOOKUP($B79,'Reablement backsheet'!$D$193:$M$369,E$11,0)),"",VLOOKUP($B79,'Reablement backsheet'!$D$193:$M$369, E$11,0))</f>
        <v/>
      </c>
      <c r="F79" s="412" t="str">
        <f ca="1">IF(ISERROR(VLOOKUP($B79,'Reablement backsheet'!$D$9:$M$185,F$11,0)),"",VLOOKUP($B79,'Reablement backsheet'!$D$9:$M$185, F$11,0))</f>
        <v/>
      </c>
      <c r="G79" s="412" t="str">
        <f ca="1">IF(ISERROR(VLOOKUP($B79,'Reablement backsheet'!$D$9:$M$185,G$11,0)),"",VLOOKUP($B79,'Reablement backsheet'!$D$9:$M$185, G$11,0))</f>
        <v/>
      </c>
      <c r="H79" s="412" t="str">
        <f ca="1">IF(ISERROR(VLOOKUP($B79,'Reablement backsheet'!$D$9:$M$185,H$11,0)),"",VLOOKUP($B79,'Reablement backsheet'!$D$9:$M$185, H$11,0))</f>
        <v/>
      </c>
    </row>
    <row r="80" spans="1:8">
      <c r="A80" s="3">
        <v>65</v>
      </c>
      <c r="B80" s="201" t="str">
        <f t="shared" ca="1" si="2"/>
        <v/>
      </c>
      <c r="C80" s="202" t="str">
        <f ca="1">IFERROR(VLOOKUP($B80,'Org list'!$J$9:$K$637,2,0), "")</f>
        <v/>
      </c>
      <c r="D80" s="412" t="str">
        <f ca="1">IF(ISERROR(VLOOKUP($B80,'Reablement backsheet'!$D$9:$M$185,D$11,0)),"",VLOOKUP($B80,'Reablement backsheet'!$D$9:$M$185, D$11,0))</f>
        <v/>
      </c>
      <c r="E80" s="412" t="str">
        <f ca="1">IF(ISERROR(VLOOKUP($B80,'Reablement backsheet'!$D$193:$M$369,E$11,0)),"",VLOOKUP($B80,'Reablement backsheet'!$D$193:$M$369, E$11,0))</f>
        <v/>
      </c>
      <c r="F80" s="412" t="str">
        <f ca="1">IF(ISERROR(VLOOKUP($B80,'Reablement backsheet'!$D$9:$M$185,F$11,0)),"",VLOOKUP($B80,'Reablement backsheet'!$D$9:$M$185, F$11,0))</f>
        <v/>
      </c>
      <c r="G80" s="412" t="str">
        <f ca="1">IF(ISERROR(VLOOKUP($B80,'Reablement backsheet'!$D$9:$M$185,G$11,0)),"",VLOOKUP($B80,'Reablement backsheet'!$D$9:$M$185, G$11,0))</f>
        <v/>
      </c>
      <c r="H80" s="412" t="str">
        <f ca="1">IF(ISERROR(VLOOKUP($B80,'Reablement backsheet'!$D$9:$M$185,H$11,0)),"",VLOOKUP($B80,'Reablement backsheet'!$D$9:$M$185, H$11,0))</f>
        <v/>
      </c>
    </row>
    <row r="81" spans="1:8">
      <c r="A81" s="3">
        <v>66</v>
      </c>
      <c r="B81" s="201" t="str">
        <f t="shared" ca="1" si="2"/>
        <v/>
      </c>
      <c r="C81" s="202" t="str">
        <f ca="1">IFERROR(VLOOKUP($B81,'Org list'!$J$9:$K$637,2,0), "")</f>
        <v/>
      </c>
      <c r="D81" s="412" t="str">
        <f ca="1">IF(ISERROR(VLOOKUP($B81,'Reablement backsheet'!$D$9:$M$185,D$11,0)),"",VLOOKUP($B81,'Reablement backsheet'!$D$9:$M$185, D$11,0))</f>
        <v/>
      </c>
      <c r="E81" s="412" t="str">
        <f ca="1">IF(ISERROR(VLOOKUP($B81,'Reablement backsheet'!$D$193:$M$369,E$11,0)),"",VLOOKUP($B81,'Reablement backsheet'!$D$193:$M$369, E$11,0))</f>
        <v/>
      </c>
      <c r="F81" s="412" t="str">
        <f ca="1">IF(ISERROR(VLOOKUP($B81,'Reablement backsheet'!$D$9:$M$185,F$11,0)),"",VLOOKUP($B81,'Reablement backsheet'!$D$9:$M$185, F$11,0))</f>
        <v/>
      </c>
      <c r="G81" s="412" t="str">
        <f ca="1">IF(ISERROR(VLOOKUP($B81,'Reablement backsheet'!$D$9:$M$185,G$11,0)),"",VLOOKUP($B81,'Reablement backsheet'!$D$9:$M$185, G$11,0))</f>
        <v/>
      </c>
      <c r="H81" s="412" t="str">
        <f ca="1">IF(ISERROR(VLOOKUP($B81,'Reablement backsheet'!$D$9:$M$185,H$11,0)),"",VLOOKUP($B81,'Reablement backsheet'!$D$9:$M$185, H$11,0))</f>
        <v/>
      </c>
    </row>
    <row r="82" spans="1:8">
      <c r="A82" s="3">
        <v>67</v>
      </c>
      <c r="B82" s="201" t="str">
        <f t="shared" ca="1" si="2"/>
        <v/>
      </c>
      <c r="C82" s="202" t="str">
        <f ca="1">IFERROR(VLOOKUP($B82,'Org list'!$J$9:$K$637,2,0), "")</f>
        <v/>
      </c>
      <c r="D82" s="412" t="str">
        <f ca="1">IF(ISERROR(VLOOKUP($B82,'Reablement backsheet'!$D$9:$M$185,D$11,0)),"",VLOOKUP($B82,'Reablement backsheet'!$D$9:$M$185, D$11,0))</f>
        <v/>
      </c>
      <c r="E82" s="412" t="str">
        <f ca="1">IF(ISERROR(VLOOKUP($B82,'Reablement backsheet'!$D$193:$M$369,E$11,0)),"",VLOOKUP($B82,'Reablement backsheet'!$D$193:$M$369, E$11,0))</f>
        <v/>
      </c>
      <c r="F82" s="412" t="str">
        <f ca="1">IF(ISERROR(VLOOKUP($B82,'Reablement backsheet'!$D$9:$M$185,F$11,0)),"",VLOOKUP($B82,'Reablement backsheet'!$D$9:$M$185, F$11,0))</f>
        <v/>
      </c>
      <c r="G82" s="412" t="str">
        <f ca="1">IF(ISERROR(VLOOKUP($B82,'Reablement backsheet'!$D$9:$M$185,G$11,0)),"",VLOOKUP($B82,'Reablement backsheet'!$D$9:$M$185, G$11,0))</f>
        <v/>
      </c>
      <c r="H82" s="412" t="str">
        <f ca="1">IF(ISERROR(VLOOKUP($B82,'Reablement backsheet'!$D$9:$M$185,H$11,0)),"",VLOOKUP($B82,'Reablement backsheet'!$D$9:$M$185, H$11,0))</f>
        <v/>
      </c>
    </row>
    <row r="83" spans="1:8">
      <c r="A83" s="3">
        <v>68</v>
      </c>
      <c r="B83" s="201" t="str">
        <f t="shared" ca="1" si="2"/>
        <v/>
      </c>
      <c r="C83" s="202" t="str">
        <f ca="1">IFERROR(VLOOKUP($B83,'Org list'!$J$9:$K$637,2,0), "")</f>
        <v/>
      </c>
      <c r="D83" s="412" t="str">
        <f ca="1">IF(ISERROR(VLOOKUP($B83,'Reablement backsheet'!$D$9:$M$185,D$11,0)),"",VLOOKUP($B83,'Reablement backsheet'!$D$9:$M$185, D$11,0))</f>
        <v/>
      </c>
      <c r="E83" s="412" t="str">
        <f ca="1">IF(ISERROR(VLOOKUP($B83,'Reablement backsheet'!$D$193:$M$369,E$11,0)),"",VLOOKUP($B83,'Reablement backsheet'!$D$193:$M$369, E$11,0))</f>
        <v/>
      </c>
      <c r="F83" s="412" t="str">
        <f ca="1">IF(ISERROR(VLOOKUP($B83,'Reablement backsheet'!$D$9:$M$185,F$11,0)),"",VLOOKUP($B83,'Reablement backsheet'!$D$9:$M$185, F$11,0))</f>
        <v/>
      </c>
      <c r="G83" s="412" t="str">
        <f ca="1">IF(ISERROR(VLOOKUP($B83,'Reablement backsheet'!$D$9:$M$185,G$11,0)),"",VLOOKUP($B83,'Reablement backsheet'!$D$9:$M$185, G$11,0))</f>
        <v/>
      </c>
      <c r="H83" s="412" t="str">
        <f ca="1">IF(ISERROR(VLOOKUP($B83,'Reablement backsheet'!$D$9:$M$185,H$11,0)),"",VLOOKUP($B83,'Reablement backsheet'!$D$9:$M$185, H$11,0))</f>
        <v/>
      </c>
    </row>
    <row r="84" spans="1:8">
      <c r="A84" s="3">
        <v>69</v>
      </c>
      <c r="B84" s="201" t="str">
        <f t="shared" ca="1" si="2"/>
        <v/>
      </c>
      <c r="C84" s="202" t="str">
        <f ca="1">IFERROR(VLOOKUP($B84,'Org list'!$J$9:$K$637,2,0), "")</f>
        <v/>
      </c>
      <c r="D84" s="412" t="str">
        <f ca="1">IF(ISERROR(VLOOKUP($B84,'Reablement backsheet'!$D$9:$M$185,D$11,0)),"",VLOOKUP($B84,'Reablement backsheet'!$D$9:$M$185, D$11,0))</f>
        <v/>
      </c>
      <c r="E84" s="412" t="str">
        <f ca="1">IF(ISERROR(VLOOKUP($B84,'Reablement backsheet'!$D$193:$M$369,E$11,0)),"",VLOOKUP($B84,'Reablement backsheet'!$D$193:$M$369, E$11,0))</f>
        <v/>
      </c>
      <c r="F84" s="412" t="str">
        <f ca="1">IF(ISERROR(VLOOKUP($B84,'Reablement backsheet'!$D$9:$M$185,F$11,0)),"",VLOOKUP($B84,'Reablement backsheet'!$D$9:$M$185, F$11,0))</f>
        <v/>
      </c>
      <c r="G84" s="412" t="str">
        <f ca="1">IF(ISERROR(VLOOKUP($B84,'Reablement backsheet'!$D$9:$M$185,G$11,0)),"",VLOOKUP($B84,'Reablement backsheet'!$D$9:$M$185, G$11,0))</f>
        <v/>
      </c>
      <c r="H84" s="412" t="str">
        <f ca="1">IF(ISERROR(VLOOKUP($B84,'Reablement backsheet'!$D$9:$M$185,H$11,0)),"",VLOOKUP($B84,'Reablement backsheet'!$D$9:$M$185, H$11,0))</f>
        <v/>
      </c>
    </row>
    <row r="85" spans="1:8">
      <c r="A85" s="3">
        <v>70</v>
      </c>
      <c r="B85" s="201" t="str">
        <f t="shared" ca="1" si="2"/>
        <v/>
      </c>
      <c r="C85" s="202" t="str">
        <f ca="1">IFERROR(VLOOKUP($B85,'Org list'!$J$9:$K$637,2,0), "")</f>
        <v/>
      </c>
      <c r="D85" s="412" t="str">
        <f ca="1">IF(ISERROR(VLOOKUP($B85,'Reablement backsheet'!$D$9:$M$185,D$11,0)),"",VLOOKUP($B85,'Reablement backsheet'!$D$9:$M$185, D$11,0))</f>
        <v/>
      </c>
      <c r="E85" s="412" t="str">
        <f ca="1">IF(ISERROR(VLOOKUP($B85,'Reablement backsheet'!$D$193:$M$369,E$11,0)),"",VLOOKUP($B85,'Reablement backsheet'!$D$193:$M$369, E$11,0))</f>
        <v/>
      </c>
      <c r="F85" s="412" t="str">
        <f ca="1">IF(ISERROR(VLOOKUP($B85,'Reablement backsheet'!$D$9:$M$185,F$11,0)),"",VLOOKUP($B85,'Reablement backsheet'!$D$9:$M$185, F$11,0))</f>
        <v/>
      </c>
      <c r="G85" s="412" t="str">
        <f ca="1">IF(ISERROR(VLOOKUP($B85,'Reablement backsheet'!$D$9:$M$185,G$11,0)),"",VLOOKUP($B85,'Reablement backsheet'!$D$9:$M$185, G$11,0))</f>
        <v/>
      </c>
      <c r="H85" s="412" t="str">
        <f ca="1">IF(ISERROR(VLOOKUP($B85,'Reablement backsheet'!$D$9:$M$185,H$11,0)),"",VLOOKUP($B85,'Reablement backsheet'!$D$9:$M$185, H$11,0))</f>
        <v/>
      </c>
    </row>
    <row r="86" spans="1:8">
      <c r="A86" s="3">
        <v>71</v>
      </c>
      <c r="B86" s="201" t="str">
        <f t="shared" ca="1" si="2"/>
        <v/>
      </c>
      <c r="C86" s="202" t="str">
        <f ca="1">IFERROR(VLOOKUP($B86,'Org list'!$J$9:$K$637,2,0), "")</f>
        <v/>
      </c>
      <c r="D86" s="412" t="str">
        <f ca="1">IF(ISERROR(VLOOKUP($B86,'Reablement backsheet'!$D$9:$M$185,D$11,0)),"",VLOOKUP($B86,'Reablement backsheet'!$D$9:$M$185, D$11,0))</f>
        <v/>
      </c>
      <c r="E86" s="412" t="str">
        <f ca="1">IF(ISERROR(VLOOKUP($B86,'Reablement backsheet'!$D$193:$M$369,E$11,0)),"",VLOOKUP($B86,'Reablement backsheet'!$D$193:$M$369, E$11,0))</f>
        <v/>
      </c>
      <c r="F86" s="412" t="str">
        <f ca="1">IF(ISERROR(VLOOKUP($B86,'Reablement backsheet'!$D$9:$M$185,F$11,0)),"",VLOOKUP($B86,'Reablement backsheet'!$D$9:$M$185, F$11,0))</f>
        <v/>
      </c>
      <c r="G86" s="412" t="str">
        <f ca="1">IF(ISERROR(VLOOKUP($B86,'Reablement backsheet'!$D$9:$M$185,G$11,0)),"",VLOOKUP($B86,'Reablement backsheet'!$D$9:$M$185, G$11,0))</f>
        <v/>
      </c>
      <c r="H86" s="412" t="str">
        <f ca="1">IF(ISERROR(VLOOKUP($B86,'Reablement backsheet'!$D$9:$M$185,H$11,0)),"",VLOOKUP($B86,'Reablement backsheet'!$D$9:$M$185, H$11,0))</f>
        <v/>
      </c>
    </row>
    <row r="87" spans="1:8">
      <c r="A87" s="3">
        <v>72</v>
      </c>
      <c r="B87" s="201" t="str">
        <f t="shared" ca="1" si="2"/>
        <v/>
      </c>
      <c r="C87" s="202" t="str">
        <f ca="1">IFERROR(VLOOKUP($B87,'Org list'!$J$9:$K$637,2,0), "")</f>
        <v/>
      </c>
      <c r="D87" s="412" t="str">
        <f ca="1">IF(ISERROR(VLOOKUP($B87,'Reablement backsheet'!$D$9:$M$185,D$11,0)),"",VLOOKUP($B87,'Reablement backsheet'!$D$9:$M$185, D$11,0))</f>
        <v/>
      </c>
      <c r="E87" s="412" t="str">
        <f ca="1">IF(ISERROR(VLOOKUP($B87,'Reablement backsheet'!$D$193:$M$369,E$11,0)),"",VLOOKUP($B87,'Reablement backsheet'!$D$193:$M$369, E$11,0))</f>
        <v/>
      </c>
      <c r="F87" s="412" t="str">
        <f ca="1">IF(ISERROR(VLOOKUP($B87,'Reablement backsheet'!$D$9:$M$185,F$11,0)),"",VLOOKUP($B87,'Reablement backsheet'!$D$9:$M$185, F$11,0))</f>
        <v/>
      </c>
      <c r="G87" s="412" t="str">
        <f ca="1">IF(ISERROR(VLOOKUP($B87,'Reablement backsheet'!$D$9:$M$185,G$11,0)),"",VLOOKUP($B87,'Reablement backsheet'!$D$9:$M$185, G$11,0))</f>
        <v/>
      </c>
      <c r="H87" s="412" t="str">
        <f ca="1">IF(ISERROR(VLOOKUP($B87,'Reablement backsheet'!$D$9:$M$185,H$11,0)),"",VLOOKUP($B87,'Reablement backsheet'!$D$9:$M$185, H$11,0))</f>
        <v/>
      </c>
    </row>
    <row r="88" spans="1:8">
      <c r="A88" s="3">
        <v>73</v>
      </c>
      <c r="B88" s="201" t="str">
        <f t="shared" ca="1" si="2"/>
        <v/>
      </c>
      <c r="C88" s="202" t="str">
        <f ca="1">IFERROR(VLOOKUP($B88,'Org list'!$J$9:$K$637,2,0), "")</f>
        <v/>
      </c>
      <c r="D88" s="412" t="str">
        <f ca="1">IF(ISERROR(VLOOKUP($B88,'Reablement backsheet'!$D$9:$M$185,D$11,0)),"",VLOOKUP($B88,'Reablement backsheet'!$D$9:$M$185, D$11,0))</f>
        <v/>
      </c>
      <c r="E88" s="412" t="str">
        <f ca="1">IF(ISERROR(VLOOKUP($B88,'Reablement backsheet'!$D$193:$M$369,E$11,0)),"",VLOOKUP($B88,'Reablement backsheet'!$D$193:$M$369, E$11,0))</f>
        <v/>
      </c>
      <c r="F88" s="412" t="str">
        <f ca="1">IF(ISERROR(VLOOKUP($B88,'Reablement backsheet'!$D$9:$M$185,F$11,0)),"",VLOOKUP($B88,'Reablement backsheet'!$D$9:$M$185, F$11,0))</f>
        <v/>
      </c>
      <c r="G88" s="412" t="str">
        <f ca="1">IF(ISERROR(VLOOKUP($B88,'Reablement backsheet'!$D$9:$M$185,G$11,0)),"",VLOOKUP($B88,'Reablement backsheet'!$D$9:$M$185, G$11,0))</f>
        <v/>
      </c>
      <c r="H88" s="412" t="str">
        <f ca="1">IF(ISERROR(VLOOKUP($B88,'Reablement backsheet'!$D$9:$M$185,H$11,0)),"",VLOOKUP($B88,'Reablement backsheet'!$D$9:$M$185, H$11,0))</f>
        <v/>
      </c>
    </row>
    <row r="89" spans="1:8">
      <c r="A89" s="3">
        <v>74</v>
      </c>
      <c r="B89" s="201" t="str">
        <f t="shared" ca="1" si="2"/>
        <v/>
      </c>
      <c r="C89" s="202" t="str">
        <f ca="1">IFERROR(VLOOKUP($B89,'Org list'!$J$9:$K$637,2,0), "")</f>
        <v/>
      </c>
      <c r="D89" s="412" t="str">
        <f ca="1">IF(ISERROR(VLOOKUP($B89,'Reablement backsheet'!$D$9:$M$185,D$11,0)),"",VLOOKUP($B89,'Reablement backsheet'!$D$9:$M$185, D$11,0))</f>
        <v/>
      </c>
      <c r="E89" s="412" t="str">
        <f ca="1">IF(ISERROR(VLOOKUP($B89,'Reablement backsheet'!$D$193:$M$369,E$11,0)),"",VLOOKUP($B89,'Reablement backsheet'!$D$193:$M$369, E$11,0))</f>
        <v/>
      </c>
      <c r="F89" s="412" t="str">
        <f ca="1">IF(ISERROR(VLOOKUP($B89,'Reablement backsheet'!$D$9:$M$185,F$11,0)),"",VLOOKUP($B89,'Reablement backsheet'!$D$9:$M$185, F$11,0))</f>
        <v/>
      </c>
      <c r="G89" s="412" t="str">
        <f ca="1">IF(ISERROR(VLOOKUP($B89,'Reablement backsheet'!$D$9:$M$185,G$11,0)),"",VLOOKUP($B89,'Reablement backsheet'!$D$9:$M$185, G$11,0))</f>
        <v/>
      </c>
      <c r="H89" s="412" t="str">
        <f ca="1">IF(ISERROR(VLOOKUP($B89,'Reablement backsheet'!$D$9:$M$185,H$11,0)),"",VLOOKUP($B89,'Reablement backsheet'!$D$9:$M$185, H$11,0))</f>
        <v/>
      </c>
    </row>
    <row r="90" spans="1:8">
      <c r="A90" s="3">
        <v>75</v>
      </c>
      <c r="B90" s="201" t="str">
        <f t="shared" ca="1" si="2"/>
        <v/>
      </c>
      <c r="C90" s="202" t="str">
        <f ca="1">IFERROR(VLOOKUP($B90,'Org list'!$J$9:$K$637,2,0), "")</f>
        <v/>
      </c>
      <c r="D90" s="412" t="str">
        <f ca="1">IF(ISERROR(VLOOKUP($B90,'Reablement backsheet'!$D$9:$M$185,D$11,0)),"",VLOOKUP($B90,'Reablement backsheet'!$D$9:$M$185, D$11,0))</f>
        <v/>
      </c>
      <c r="E90" s="412" t="str">
        <f ca="1">IF(ISERROR(VLOOKUP($B90,'Reablement backsheet'!$D$193:$M$369,E$11,0)),"",VLOOKUP($B90,'Reablement backsheet'!$D$193:$M$369, E$11,0))</f>
        <v/>
      </c>
      <c r="F90" s="412" t="str">
        <f ca="1">IF(ISERROR(VLOOKUP($B90,'Reablement backsheet'!$D$9:$M$185,F$11,0)),"",VLOOKUP($B90,'Reablement backsheet'!$D$9:$M$185, F$11,0))</f>
        <v/>
      </c>
      <c r="G90" s="412" t="str">
        <f ca="1">IF(ISERROR(VLOOKUP($B90,'Reablement backsheet'!$D$9:$M$185,G$11,0)),"",VLOOKUP($B90,'Reablement backsheet'!$D$9:$M$185, G$11,0))</f>
        <v/>
      </c>
      <c r="H90" s="412" t="str">
        <f ca="1">IF(ISERROR(VLOOKUP($B90,'Reablement backsheet'!$D$9:$M$185,H$11,0)),"",VLOOKUP($B90,'Reablement backsheet'!$D$9:$M$185, H$11,0))</f>
        <v/>
      </c>
    </row>
    <row r="91" spans="1:8">
      <c r="A91" s="3">
        <v>76</v>
      </c>
      <c r="B91" s="201" t="str">
        <f t="shared" ca="1" si="2"/>
        <v/>
      </c>
      <c r="C91" s="202" t="str">
        <f ca="1">IFERROR(VLOOKUP($B91,'Org list'!$J$9:$K$637,2,0), "")</f>
        <v/>
      </c>
      <c r="D91" s="412" t="str">
        <f ca="1">IF(ISERROR(VLOOKUP($B91,'Reablement backsheet'!$D$9:$M$185,D$11,0)),"",VLOOKUP($B91,'Reablement backsheet'!$D$9:$M$185, D$11,0))</f>
        <v/>
      </c>
      <c r="E91" s="412" t="str">
        <f ca="1">IF(ISERROR(VLOOKUP($B91,'Reablement backsheet'!$D$193:$M$369,E$11,0)),"",VLOOKUP($B91,'Reablement backsheet'!$D$193:$M$369, E$11,0))</f>
        <v/>
      </c>
      <c r="F91" s="412" t="str">
        <f ca="1">IF(ISERROR(VLOOKUP($B91,'Reablement backsheet'!$D$9:$M$185,F$11,0)),"",VLOOKUP($B91,'Reablement backsheet'!$D$9:$M$185, F$11,0))</f>
        <v/>
      </c>
      <c r="G91" s="412" t="str">
        <f ca="1">IF(ISERROR(VLOOKUP($B91,'Reablement backsheet'!$D$9:$M$185,G$11,0)),"",VLOOKUP($B91,'Reablement backsheet'!$D$9:$M$185, G$11,0))</f>
        <v/>
      </c>
      <c r="H91" s="412" t="str">
        <f ca="1">IF(ISERROR(VLOOKUP($B91,'Reablement backsheet'!$D$9:$M$185,H$11,0)),"",VLOOKUP($B91,'Reablement backsheet'!$D$9:$M$185, H$11,0))</f>
        <v/>
      </c>
    </row>
    <row r="92" spans="1:8">
      <c r="A92" s="3">
        <v>77</v>
      </c>
      <c r="B92" s="201" t="str">
        <f t="shared" ca="1" si="2"/>
        <v/>
      </c>
      <c r="C92" s="202" t="str">
        <f ca="1">IFERROR(VLOOKUP($B92,'Org list'!$J$9:$K$637,2,0), "")</f>
        <v/>
      </c>
      <c r="D92" s="412" t="str">
        <f ca="1">IF(ISERROR(VLOOKUP($B92,'Reablement backsheet'!$D$9:$M$185,D$11,0)),"",VLOOKUP($B92,'Reablement backsheet'!$D$9:$M$185, D$11,0))</f>
        <v/>
      </c>
      <c r="E92" s="412" t="str">
        <f ca="1">IF(ISERROR(VLOOKUP($B92,'Reablement backsheet'!$D$193:$M$369,E$11,0)),"",VLOOKUP($B92,'Reablement backsheet'!$D$193:$M$369, E$11,0))</f>
        <v/>
      </c>
      <c r="F92" s="412" t="str">
        <f ca="1">IF(ISERROR(VLOOKUP($B92,'Reablement backsheet'!$D$9:$M$185,F$11,0)),"",VLOOKUP($B92,'Reablement backsheet'!$D$9:$M$185, F$11,0))</f>
        <v/>
      </c>
      <c r="G92" s="412" t="str">
        <f ca="1">IF(ISERROR(VLOOKUP($B92,'Reablement backsheet'!$D$9:$M$185,G$11,0)),"",VLOOKUP($B92,'Reablement backsheet'!$D$9:$M$185, G$11,0))</f>
        <v/>
      </c>
      <c r="H92" s="412" t="str">
        <f ca="1">IF(ISERROR(VLOOKUP($B92,'Reablement backsheet'!$D$9:$M$185,H$11,0)),"",VLOOKUP($B92,'Reablement backsheet'!$D$9:$M$185, H$11,0))</f>
        <v/>
      </c>
    </row>
    <row r="93" spans="1:8">
      <c r="A93" s="3">
        <v>78</v>
      </c>
      <c r="B93" s="201" t="str">
        <f t="shared" ca="1" si="2"/>
        <v/>
      </c>
      <c r="C93" s="202" t="str">
        <f ca="1">IFERROR(VLOOKUP($B93,'Org list'!$J$9:$K$637,2,0), "")</f>
        <v/>
      </c>
      <c r="D93" s="412" t="str">
        <f ca="1">IF(ISERROR(VLOOKUP($B93,'Reablement backsheet'!$D$9:$M$185,D$11,0)),"",VLOOKUP($B93,'Reablement backsheet'!$D$9:$M$185, D$11,0))</f>
        <v/>
      </c>
      <c r="E93" s="412" t="str">
        <f ca="1">IF(ISERROR(VLOOKUP($B93,'Reablement backsheet'!$D$193:$M$369,E$11,0)),"",VLOOKUP($B93,'Reablement backsheet'!$D$193:$M$369, E$11,0))</f>
        <v/>
      </c>
      <c r="F93" s="412" t="str">
        <f ca="1">IF(ISERROR(VLOOKUP($B93,'Reablement backsheet'!$D$9:$M$185,F$11,0)),"",VLOOKUP($B93,'Reablement backsheet'!$D$9:$M$185, F$11,0))</f>
        <v/>
      </c>
      <c r="G93" s="412" t="str">
        <f ca="1">IF(ISERROR(VLOOKUP($B93,'Reablement backsheet'!$D$9:$M$185,G$11,0)),"",VLOOKUP($B93,'Reablement backsheet'!$D$9:$M$185, G$11,0))</f>
        <v/>
      </c>
      <c r="H93" s="412" t="str">
        <f ca="1">IF(ISERROR(VLOOKUP($B93,'Reablement backsheet'!$D$9:$M$185,H$11,0)),"",VLOOKUP($B93,'Reablement backsheet'!$D$9:$M$185, H$11,0))</f>
        <v/>
      </c>
    </row>
    <row r="94" spans="1:8">
      <c r="A94" s="3">
        <v>79</v>
      </c>
      <c r="B94" s="201" t="str">
        <f t="shared" ca="1" si="2"/>
        <v/>
      </c>
      <c r="C94" s="202" t="str">
        <f ca="1">IFERROR(VLOOKUP($B94,'Org list'!$J$9:$K$637,2,0), "")</f>
        <v/>
      </c>
      <c r="D94" s="412" t="str">
        <f ca="1">IF(ISERROR(VLOOKUP($B94,'Reablement backsheet'!$D$9:$M$185,D$11,0)),"",VLOOKUP($B94,'Reablement backsheet'!$D$9:$M$185, D$11,0))</f>
        <v/>
      </c>
      <c r="E94" s="412" t="str">
        <f ca="1">IF(ISERROR(VLOOKUP($B94,'Reablement backsheet'!$D$193:$M$369,E$11,0)),"",VLOOKUP($B94,'Reablement backsheet'!$D$193:$M$369, E$11,0))</f>
        <v/>
      </c>
      <c r="F94" s="412" t="str">
        <f ca="1">IF(ISERROR(VLOOKUP($B94,'Reablement backsheet'!$D$9:$M$185,F$11,0)),"",VLOOKUP($B94,'Reablement backsheet'!$D$9:$M$185, F$11,0))</f>
        <v/>
      </c>
      <c r="G94" s="412" t="str">
        <f ca="1">IF(ISERROR(VLOOKUP($B94,'Reablement backsheet'!$D$9:$M$185,G$11,0)),"",VLOOKUP($B94,'Reablement backsheet'!$D$9:$M$185, G$11,0))</f>
        <v/>
      </c>
      <c r="H94" s="412" t="str">
        <f ca="1">IF(ISERROR(VLOOKUP($B94,'Reablement backsheet'!$D$9:$M$185,H$11,0)),"",VLOOKUP($B94,'Reablement backsheet'!$D$9:$M$185, H$11,0))</f>
        <v/>
      </c>
    </row>
    <row r="95" spans="1:8">
      <c r="A95" s="3">
        <v>80</v>
      </c>
      <c r="B95" s="201" t="str">
        <f t="shared" ca="1" si="2"/>
        <v/>
      </c>
      <c r="C95" s="202" t="str">
        <f ca="1">IFERROR(VLOOKUP($B95,'Org list'!$J$9:$K$637,2,0), "")</f>
        <v/>
      </c>
      <c r="D95" s="412" t="str">
        <f ca="1">IF(ISERROR(VLOOKUP($B95,'Reablement backsheet'!$D$9:$M$185,D$11,0)),"",VLOOKUP($B95,'Reablement backsheet'!$D$9:$M$185, D$11,0))</f>
        <v/>
      </c>
      <c r="E95" s="412" t="str">
        <f ca="1">IF(ISERROR(VLOOKUP($B95,'Reablement backsheet'!$D$193:$M$369,E$11,0)),"",VLOOKUP($B95,'Reablement backsheet'!$D$193:$M$369, E$11,0))</f>
        <v/>
      </c>
      <c r="F95" s="412" t="str">
        <f ca="1">IF(ISERROR(VLOOKUP($B95,'Reablement backsheet'!$D$9:$M$185,F$11,0)),"",VLOOKUP($B95,'Reablement backsheet'!$D$9:$M$185, F$11,0))</f>
        <v/>
      </c>
      <c r="G95" s="412" t="str">
        <f ca="1">IF(ISERROR(VLOOKUP($B95,'Reablement backsheet'!$D$9:$M$185,G$11,0)),"",VLOOKUP($B95,'Reablement backsheet'!$D$9:$M$185, G$11,0))</f>
        <v/>
      </c>
      <c r="H95" s="412" t="str">
        <f ca="1">IF(ISERROR(VLOOKUP($B95,'Reablement backsheet'!$D$9:$M$185,H$11,0)),"",VLOOKUP($B95,'Reablement backsheet'!$D$9:$M$185, H$11,0))</f>
        <v/>
      </c>
    </row>
    <row r="96" spans="1:8">
      <c r="A96" s="3">
        <v>81</v>
      </c>
      <c r="B96" s="201" t="str">
        <f t="shared" ca="1" si="2"/>
        <v/>
      </c>
      <c r="C96" s="202" t="str">
        <f ca="1">IFERROR(VLOOKUP($B96,'Org list'!$J$9:$K$637,2,0), "")</f>
        <v/>
      </c>
      <c r="D96" s="412" t="str">
        <f ca="1">IF(ISERROR(VLOOKUP($B96,'Reablement backsheet'!$D$9:$M$185,D$11,0)),"",VLOOKUP($B96,'Reablement backsheet'!$D$9:$M$185, D$11,0))</f>
        <v/>
      </c>
      <c r="E96" s="412" t="str">
        <f ca="1">IF(ISERROR(VLOOKUP($B96,'Reablement backsheet'!$D$193:$M$369,E$11,0)),"",VLOOKUP($B96,'Reablement backsheet'!$D$193:$M$369, E$11,0))</f>
        <v/>
      </c>
      <c r="F96" s="412" t="str">
        <f ca="1">IF(ISERROR(VLOOKUP($B96,'Reablement backsheet'!$D$9:$M$185,F$11,0)),"",VLOOKUP($B96,'Reablement backsheet'!$D$9:$M$185, F$11,0))</f>
        <v/>
      </c>
      <c r="G96" s="412" t="str">
        <f ca="1">IF(ISERROR(VLOOKUP($B96,'Reablement backsheet'!$D$9:$M$185,G$11,0)),"",VLOOKUP($B96,'Reablement backsheet'!$D$9:$M$185, G$11,0))</f>
        <v/>
      </c>
      <c r="H96" s="412" t="str">
        <f ca="1">IF(ISERROR(VLOOKUP($B96,'Reablement backsheet'!$D$9:$M$185,H$11,0)),"",VLOOKUP($B96,'Reablement backsheet'!$D$9:$M$185, H$11,0))</f>
        <v/>
      </c>
    </row>
    <row r="97" spans="1:8">
      <c r="A97" s="3">
        <v>82</v>
      </c>
      <c r="B97" s="201" t="str">
        <f t="shared" ca="1" si="2"/>
        <v/>
      </c>
      <c r="C97" s="202" t="str">
        <f ca="1">IFERROR(VLOOKUP($B97,'Org list'!$J$9:$K$637,2,0), "")</f>
        <v/>
      </c>
      <c r="D97" s="412" t="str">
        <f ca="1">IF(ISERROR(VLOOKUP($B97,'Reablement backsheet'!$D$9:$M$185,D$11,0)),"",VLOOKUP($B97,'Reablement backsheet'!$D$9:$M$185, D$11,0))</f>
        <v/>
      </c>
      <c r="E97" s="412" t="str">
        <f ca="1">IF(ISERROR(VLOOKUP($B97,'Reablement backsheet'!$D$193:$M$369,E$11,0)),"",VLOOKUP($B97,'Reablement backsheet'!$D$193:$M$369, E$11,0))</f>
        <v/>
      </c>
      <c r="F97" s="412" t="str">
        <f ca="1">IF(ISERROR(VLOOKUP($B97,'Reablement backsheet'!$D$9:$M$185,F$11,0)),"",VLOOKUP($B97,'Reablement backsheet'!$D$9:$M$185, F$11,0))</f>
        <v/>
      </c>
      <c r="G97" s="412" t="str">
        <f ca="1">IF(ISERROR(VLOOKUP($B97,'Reablement backsheet'!$D$9:$M$185,G$11,0)),"",VLOOKUP($B97,'Reablement backsheet'!$D$9:$M$185, G$11,0))</f>
        <v/>
      </c>
      <c r="H97" s="412" t="str">
        <f ca="1">IF(ISERROR(VLOOKUP($B97,'Reablement backsheet'!$D$9:$M$185,H$11,0)),"",VLOOKUP($B97,'Reablement backsheet'!$D$9:$M$185, H$11,0))</f>
        <v/>
      </c>
    </row>
    <row r="98" spans="1:8">
      <c r="A98" s="3">
        <v>83</v>
      </c>
      <c r="B98" s="201" t="str">
        <f t="shared" ca="1" si="2"/>
        <v/>
      </c>
      <c r="C98" s="202" t="str">
        <f ca="1">IFERROR(VLOOKUP($B98,'Org list'!$J$9:$K$637,2,0), "")</f>
        <v/>
      </c>
      <c r="D98" s="412" t="str">
        <f ca="1">IF(ISERROR(VLOOKUP($B98,'Reablement backsheet'!$D$9:$M$185,D$11,0)),"",VLOOKUP($B98,'Reablement backsheet'!$D$9:$M$185, D$11,0))</f>
        <v/>
      </c>
      <c r="E98" s="412" t="str">
        <f ca="1">IF(ISERROR(VLOOKUP($B98,'Reablement backsheet'!$D$193:$M$369,E$11,0)),"",VLOOKUP($B98,'Reablement backsheet'!$D$193:$M$369, E$11,0))</f>
        <v/>
      </c>
      <c r="F98" s="412" t="str">
        <f ca="1">IF(ISERROR(VLOOKUP($B98,'Reablement backsheet'!$D$9:$M$185,F$11,0)),"",VLOOKUP($B98,'Reablement backsheet'!$D$9:$M$185, F$11,0))</f>
        <v/>
      </c>
      <c r="G98" s="412" t="str">
        <f ca="1">IF(ISERROR(VLOOKUP($B98,'Reablement backsheet'!$D$9:$M$185,G$11,0)),"",VLOOKUP($B98,'Reablement backsheet'!$D$9:$M$185, G$11,0))</f>
        <v/>
      </c>
      <c r="H98" s="412" t="str">
        <f ca="1">IF(ISERROR(VLOOKUP($B98,'Reablement backsheet'!$D$9:$M$185,H$11,0)),"",VLOOKUP($B98,'Reablement backsheet'!$D$9:$M$185, H$11,0))</f>
        <v/>
      </c>
    </row>
    <row r="99" spans="1:8">
      <c r="A99" s="3">
        <v>84</v>
      </c>
      <c r="B99" s="201" t="str">
        <f t="shared" ca="1" si="2"/>
        <v/>
      </c>
      <c r="C99" s="202" t="str">
        <f ca="1">IFERROR(VLOOKUP($B99,'Org list'!$J$9:$K$637,2,0), "")</f>
        <v/>
      </c>
      <c r="D99" s="412" t="str">
        <f ca="1">IF(ISERROR(VLOOKUP($B99,'Reablement backsheet'!$D$9:$M$185,D$11,0)),"",VLOOKUP($B99,'Reablement backsheet'!$D$9:$M$185, D$11,0))</f>
        <v/>
      </c>
      <c r="E99" s="412" t="str">
        <f ca="1">IF(ISERROR(VLOOKUP($B99,'Reablement backsheet'!$D$193:$M$369,E$11,0)),"",VLOOKUP($B99,'Reablement backsheet'!$D$193:$M$369, E$11,0))</f>
        <v/>
      </c>
      <c r="F99" s="412" t="str">
        <f ca="1">IF(ISERROR(VLOOKUP($B99,'Reablement backsheet'!$D$9:$M$185,F$11,0)),"",VLOOKUP($B99,'Reablement backsheet'!$D$9:$M$185, F$11,0))</f>
        <v/>
      </c>
      <c r="G99" s="412" t="str">
        <f ca="1">IF(ISERROR(VLOOKUP($B99,'Reablement backsheet'!$D$9:$M$185,G$11,0)),"",VLOOKUP($B99,'Reablement backsheet'!$D$9:$M$185, G$11,0))</f>
        <v/>
      </c>
      <c r="H99" s="412" t="str">
        <f ca="1">IF(ISERROR(VLOOKUP($B99,'Reablement backsheet'!$D$9:$M$185,H$11,0)),"",VLOOKUP($B99,'Reablement backsheet'!$D$9:$M$185, H$11,0))</f>
        <v/>
      </c>
    </row>
    <row r="100" spans="1:8">
      <c r="A100" s="3">
        <v>85</v>
      </c>
      <c r="B100" s="201" t="str">
        <f t="shared" ca="1" si="2"/>
        <v/>
      </c>
      <c r="C100" s="202" t="str">
        <f ca="1">IFERROR(VLOOKUP($B100,'Org list'!$J$9:$K$637,2,0), "")</f>
        <v/>
      </c>
      <c r="D100" s="412" t="str">
        <f ca="1">IF(ISERROR(VLOOKUP($B100,'Reablement backsheet'!$D$9:$M$185,D$11,0)),"",VLOOKUP($B100,'Reablement backsheet'!$D$9:$M$185, D$11,0))</f>
        <v/>
      </c>
      <c r="E100" s="412" t="str">
        <f ca="1">IF(ISERROR(VLOOKUP($B100,'Reablement backsheet'!$D$193:$M$369,E$11,0)),"",VLOOKUP($B100,'Reablement backsheet'!$D$193:$M$369, E$11,0))</f>
        <v/>
      </c>
      <c r="F100" s="412" t="str">
        <f ca="1">IF(ISERROR(VLOOKUP($B100,'Reablement backsheet'!$D$9:$M$185,F$11,0)),"",VLOOKUP($B100,'Reablement backsheet'!$D$9:$M$185, F$11,0))</f>
        <v/>
      </c>
      <c r="G100" s="412" t="str">
        <f ca="1">IF(ISERROR(VLOOKUP($B100,'Reablement backsheet'!$D$9:$M$185,G$11,0)),"",VLOOKUP($B100,'Reablement backsheet'!$D$9:$M$185, G$11,0))</f>
        <v/>
      </c>
      <c r="H100" s="412" t="str">
        <f ca="1">IF(ISERROR(VLOOKUP($B100,'Reablement backsheet'!$D$9:$M$185,H$11,0)),"",VLOOKUP($B100,'Reablement backsheet'!$D$9:$M$185, H$11,0))</f>
        <v/>
      </c>
    </row>
    <row r="101" spans="1:8">
      <c r="A101" s="3">
        <v>86</v>
      </c>
      <c r="B101" s="201" t="str">
        <f t="shared" ca="1" si="2"/>
        <v/>
      </c>
      <c r="C101" s="202" t="str">
        <f ca="1">IFERROR(VLOOKUP($B101,'Org list'!$J$9:$K$637,2,0), "")</f>
        <v/>
      </c>
      <c r="D101" s="412" t="str">
        <f ca="1">IF(ISERROR(VLOOKUP($B101,'Reablement backsheet'!$D$9:$M$185,D$11,0)),"",VLOOKUP($B101,'Reablement backsheet'!$D$9:$M$185, D$11,0))</f>
        <v/>
      </c>
      <c r="E101" s="412" t="str">
        <f ca="1">IF(ISERROR(VLOOKUP($B101,'Reablement backsheet'!$D$193:$M$369,E$11,0)),"",VLOOKUP($B101,'Reablement backsheet'!$D$193:$M$369, E$11,0))</f>
        <v/>
      </c>
      <c r="F101" s="412" t="str">
        <f ca="1">IF(ISERROR(VLOOKUP($B101,'Reablement backsheet'!$D$9:$M$185,F$11,0)),"",VLOOKUP($B101,'Reablement backsheet'!$D$9:$M$185, F$11,0))</f>
        <v/>
      </c>
      <c r="G101" s="412" t="str">
        <f ca="1">IF(ISERROR(VLOOKUP($B101,'Reablement backsheet'!$D$9:$M$185,G$11,0)),"",VLOOKUP($B101,'Reablement backsheet'!$D$9:$M$185, G$11,0))</f>
        <v/>
      </c>
      <c r="H101" s="412" t="str">
        <f ca="1">IF(ISERROR(VLOOKUP($B101,'Reablement backsheet'!$D$9:$M$185,H$11,0)),"",VLOOKUP($B101,'Reablement backsheet'!$D$9:$M$185, H$11,0))</f>
        <v/>
      </c>
    </row>
    <row r="102" spans="1:8">
      <c r="A102" s="3">
        <v>87</v>
      </c>
      <c r="B102" s="201" t="str">
        <f t="shared" ca="1" si="2"/>
        <v/>
      </c>
      <c r="C102" s="202" t="str">
        <f ca="1">IFERROR(VLOOKUP($B102,'Org list'!$J$9:$K$637,2,0), "")</f>
        <v/>
      </c>
      <c r="D102" s="412" t="str">
        <f ca="1">IF(ISERROR(VLOOKUP($B102,'Reablement backsheet'!$D$9:$M$185,D$11,0)),"",VLOOKUP($B102,'Reablement backsheet'!$D$9:$M$185, D$11,0))</f>
        <v/>
      </c>
      <c r="E102" s="412" t="str">
        <f ca="1">IF(ISERROR(VLOOKUP($B102,'Reablement backsheet'!$D$193:$M$369,E$11,0)),"",VLOOKUP($B102,'Reablement backsheet'!$D$193:$M$369, E$11,0))</f>
        <v/>
      </c>
      <c r="F102" s="412" t="str">
        <f ca="1">IF(ISERROR(VLOOKUP($B102,'Reablement backsheet'!$D$9:$M$185,F$11,0)),"",VLOOKUP($B102,'Reablement backsheet'!$D$9:$M$185, F$11,0))</f>
        <v/>
      </c>
      <c r="G102" s="412" t="str">
        <f ca="1">IF(ISERROR(VLOOKUP($B102,'Reablement backsheet'!$D$9:$M$185,G$11,0)),"",VLOOKUP($B102,'Reablement backsheet'!$D$9:$M$185, G$11,0))</f>
        <v/>
      </c>
      <c r="H102" s="412" t="str">
        <f ca="1">IF(ISERROR(VLOOKUP($B102,'Reablement backsheet'!$D$9:$M$185,H$11,0)),"",VLOOKUP($B102,'Reablement backsheet'!$D$9:$M$185, H$11,0))</f>
        <v/>
      </c>
    </row>
    <row r="103" spans="1:8">
      <c r="A103" s="3">
        <v>88</v>
      </c>
      <c r="B103" s="201" t="str">
        <f t="shared" ca="1" si="2"/>
        <v/>
      </c>
      <c r="C103" s="202" t="str">
        <f ca="1">IFERROR(VLOOKUP($B103,'Org list'!$J$9:$K$637,2,0), "")</f>
        <v/>
      </c>
      <c r="D103" s="412" t="str">
        <f ca="1">IF(ISERROR(VLOOKUP($B103,'Reablement backsheet'!$D$9:$M$185,D$11,0)),"",VLOOKUP($B103,'Reablement backsheet'!$D$9:$M$185, D$11,0))</f>
        <v/>
      </c>
      <c r="E103" s="412" t="str">
        <f ca="1">IF(ISERROR(VLOOKUP($B103,'Reablement backsheet'!$D$193:$M$369,E$11,0)),"",VLOOKUP($B103,'Reablement backsheet'!$D$193:$M$369, E$11,0))</f>
        <v/>
      </c>
      <c r="F103" s="412" t="str">
        <f ca="1">IF(ISERROR(VLOOKUP($B103,'Reablement backsheet'!$D$9:$M$185,F$11,0)),"",VLOOKUP($B103,'Reablement backsheet'!$D$9:$M$185, F$11,0))</f>
        <v/>
      </c>
      <c r="G103" s="412" t="str">
        <f ca="1">IF(ISERROR(VLOOKUP($B103,'Reablement backsheet'!$D$9:$M$185,G$11,0)),"",VLOOKUP($B103,'Reablement backsheet'!$D$9:$M$185, G$11,0))</f>
        <v/>
      </c>
      <c r="H103" s="412" t="str">
        <f ca="1">IF(ISERROR(VLOOKUP($B103,'Reablement backsheet'!$D$9:$M$185,H$11,0)),"",VLOOKUP($B103,'Reablement backsheet'!$D$9:$M$185, H$11,0))</f>
        <v/>
      </c>
    </row>
    <row r="104" spans="1:8">
      <c r="A104" s="3">
        <v>89</v>
      </c>
      <c r="B104" s="201" t="str">
        <f t="shared" ca="1" si="2"/>
        <v/>
      </c>
      <c r="C104" s="202" t="str">
        <f ca="1">IFERROR(VLOOKUP($B104,'Org list'!$J$9:$K$637,2,0), "")</f>
        <v/>
      </c>
      <c r="D104" s="412" t="str">
        <f ca="1">IF(ISERROR(VLOOKUP($B104,'Reablement backsheet'!$D$9:$M$185,D$11,0)),"",VLOOKUP($B104,'Reablement backsheet'!$D$9:$M$185, D$11,0))</f>
        <v/>
      </c>
      <c r="E104" s="412" t="str">
        <f ca="1">IF(ISERROR(VLOOKUP($B104,'Reablement backsheet'!$D$193:$M$369,E$11,0)),"",VLOOKUP($B104,'Reablement backsheet'!$D$193:$M$369, E$11,0))</f>
        <v/>
      </c>
      <c r="F104" s="412" t="str">
        <f ca="1">IF(ISERROR(VLOOKUP($B104,'Reablement backsheet'!$D$9:$M$185,F$11,0)),"",VLOOKUP($B104,'Reablement backsheet'!$D$9:$M$185, F$11,0))</f>
        <v/>
      </c>
      <c r="G104" s="412" t="str">
        <f ca="1">IF(ISERROR(VLOOKUP($B104,'Reablement backsheet'!$D$9:$M$185,G$11,0)),"",VLOOKUP($B104,'Reablement backsheet'!$D$9:$M$185, G$11,0))</f>
        <v/>
      </c>
      <c r="H104" s="412" t="str">
        <f ca="1">IF(ISERROR(VLOOKUP($B104,'Reablement backsheet'!$D$9:$M$185,H$11,0)),"",VLOOKUP($B104,'Reablement backsheet'!$D$9:$M$185, H$11,0))</f>
        <v/>
      </c>
    </row>
    <row r="105" spans="1:8">
      <c r="A105" s="3">
        <v>90</v>
      </c>
      <c r="B105" s="201" t="str">
        <f t="shared" ca="1" si="2"/>
        <v/>
      </c>
      <c r="C105" s="202" t="str">
        <f ca="1">IFERROR(VLOOKUP($B105,'Org list'!$J$9:$K$637,2,0), "")</f>
        <v/>
      </c>
      <c r="D105" s="412" t="str">
        <f ca="1">IF(ISERROR(VLOOKUP($B105,'Reablement backsheet'!$D$9:$M$185,D$11,0)),"",VLOOKUP($B105,'Reablement backsheet'!$D$9:$M$185, D$11,0))</f>
        <v/>
      </c>
      <c r="E105" s="412" t="str">
        <f ca="1">IF(ISERROR(VLOOKUP($B105,'Reablement backsheet'!$D$193:$M$369,E$11,0)),"",VLOOKUP($B105,'Reablement backsheet'!$D$193:$M$369, E$11,0))</f>
        <v/>
      </c>
      <c r="F105" s="412" t="str">
        <f ca="1">IF(ISERROR(VLOOKUP($B105,'Reablement backsheet'!$D$9:$M$185,F$11,0)),"",VLOOKUP($B105,'Reablement backsheet'!$D$9:$M$185, F$11,0))</f>
        <v/>
      </c>
      <c r="G105" s="412" t="str">
        <f ca="1">IF(ISERROR(VLOOKUP($B105,'Reablement backsheet'!$D$9:$M$185,G$11,0)),"",VLOOKUP($B105,'Reablement backsheet'!$D$9:$M$185, G$11,0))</f>
        <v/>
      </c>
      <c r="H105" s="412" t="str">
        <f ca="1">IF(ISERROR(VLOOKUP($B105,'Reablement backsheet'!$D$9:$M$185,H$11,0)),"",VLOOKUP($B105,'Reablement backsheet'!$D$9:$M$185, H$11,0))</f>
        <v/>
      </c>
    </row>
    <row r="106" spans="1:8">
      <c r="A106" s="3">
        <v>91</v>
      </c>
      <c r="B106" s="201" t="str">
        <f t="shared" ca="1" si="2"/>
        <v/>
      </c>
      <c r="C106" s="202" t="str">
        <f ca="1">IFERROR(VLOOKUP($B106,'Org list'!$J$9:$K$637,2,0), "")</f>
        <v/>
      </c>
      <c r="D106" s="412" t="str">
        <f ca="1">IF(ISERROR(VLOOKUP($B106,'Reablement backsheet'!$D$9:$M$185,D$11,0)),"",VLOOKUP($B106,'Reablement backsheet'!$D$9:$M$185, D$11,0))</f>
        <v/>
      </c>
      <c r="E106" s="412" t="str">
        <f ca="1">IF(ISERROR(VLOOKUP($B106,'Reablement backsheet'!$D$193:$M$369,E$11,0)),"",VLOOKUP($B106,'Reablement backsheet'!$D$193:$M$369, E$11,0))</f>
        <v/>
      </c>
      <c r="F106" s="412" t="str">
        <f ca="1">IF(ISERROR(VLOOKUP($B106,'Reablement backsheet'!$D$9:$M$185,F$11,0)),"",VLOOKUP($B106,'Reablement backsheet'!$D$9:$M$185, F$11,0))</f>
        <v/>
      </c>
      <c r="G106" s="412" t="str">
        <f ca="1">IF(ISERROR(VLOOKUP($B106,'Reablement backsheet'!$D$9:$M$185,G$11,0)),"",VLOOKUP($B106,'Reablement backsheet'!$D$9:$M$185, G$11,0))</f>
        <v/>
      </c>
      <c r="H106" s="412" t="str">
        <f ca="1">IF(ISERROR(VLOOKUP($B106,'Reablement backsheet'!$D$9:$M$185,H$11,0)),"",VLOOKUP($B106,'Reablement backsheet'!$D$9:$M$185, H$11,0))</f>
        <v/>
      </c>
    </row>
    <row r="107" spans="1:8">
      <c r="A107" s="3">
        <v>92</v>
      </c>
      <c r="B107" s="201" t="str">
        <f t="shared" ca="1" si="2"/>
        <v/>
      </c>
      <c r="C107" s="202" t="str">
        <f ca="1">IFERROR(VLOOKUP($B107,'Org list'!$J$9:$K$637,2,0), "")</f>
        <v/>
      </c>
      <c r="D107" s="412" t="str">
        <f ca="1">IF(ISERROR(VLOOKUP($B107,'Reablement backsheet'!$D$9:$M$185,D$11,0)),"",VLOOKUP($B107,'Reablement backsheet'!$D$9:$M$185, D$11,0))</f>
        <v/>
      </c>
      <c r="E107" s="412" t="str">
        <f ca="1">IF(ISERROR(VLOOKUP($B107,'Reablement backsheet'!$D$193:$M$369,E$11,0)),"",VLOOKUP($B107,'Reablement backsheet'!$D$193:$M$369, E$11,0))</f>
        <v/>
      </c>
      <c r="F107" s="412" t="str">
        <f ca="1">IF(ISERROR(VLOOKUP($B107,'Reablement backsheet'!$D$9:$M$185,F$11,0)),"",VLOOKUP($B107,'Reablement backsheet'!$D$9:$M$185, F$11,0))</f>
        <v/>
      </c>
      <c r="G107" s="412" t="str">
        <f ca="1">IF(ISERROR(VLOOKUP($B107,'Reablement backsheet'!$D$9:$M$185,G$11,0)),"",VLOOKUP($B107,'Reablement backsheet'!$D$9:$M$185, G$11,0))</f>
        <v/>
      </c>
      <c r="H107" s="412" t="str">
        <f ca="1">IF(ISERROR(VLOOKUP($B107,'Reablement backsheet'!$D$9:$M$185,H$11,0)),"",VLOOKUP($B107,'Reablement backsheet'!$D$9:$M$185, H$11,0))</f>
        <v/>
      </c>
    </row>
    <row r="108" spans="1:8">
      <c r="A108" s="3">
        <v>93</v>
      </c>
      <c r="B108" s="201" t="str">
        <f t="shared" ca="1" si="2"/>
        <v/>
      </c>
      <c r="C108" s="202" t="str">
        <f ca="1">IFERROR(VLOOKUP($B108,'Org list'!$J$9:$K$637,2,0), "")</f>
        <v/>
      </c>
      <c r="D108" s="412" t="str">
        <f ca="1">IF(ISERROR(VLOOKUP($B108,'Reablement backsheet'!$D$9:$M$185,D$11,0)),"",VLOOKUP($B108,'Reablement backsheet'!$D$9:$M$185, D$11,0))</f>
        <v/>
      </c>
      <c r="E108" s="412" t="str">
        <f ca="1">IF(ISERROR(VLOOKUP($B108,'Reablement backsheet'!$D$193:$M$369,E$11,0)),"",VLOOKUP($B108,'Reablement backsheet'!$D$193:$M$369, E$11,0))</f>
        <v/>
      </c>
      <c r="F108" s="412" t="str">
        <f ca="1">IF(ISERROR(VLOOKUP($B108,'Reablement backsheet'!$D$9:$M$185,F$11,0)),"",VLOOKUP($B108,'Reablement backsheet'!$D$9:$M$185, F$11,0))</f>
        <v/>
      </c>
      <c r="G108" s="412" t="str">
        <f ca="1">IF(ISERROR(VLOOKUP($B108,'Reablement backsheet'!$D$9:$M$185,G$11,0)),"",VLOOKUP($B108,'Reablement backsheet'!$D$9:$M$185, G$11,0))</f>
        <v/>
      </c>
      <c r="H108" s="412" t="str">
        <f ca="1">IF(ISERROR(VLOOKUP($B108,'Reablement backsheet'!$D$9:$M$185,H$11,0)),"",VLOOKUP($B108,'Reablement backsheet'!$D$9:$M$185, H$11,0))</f>
        <v/>
      </c>
    </row>
    <row r="109" spans="1:8">
      <c r="A109" s="3">
        <v>94</v>
      </c>
      <c r="B109" s="201" t="str">
        <f t="shared" ca="1" si="2"/>
        <v/>
      </c>
      <c r="C109" s="202" t="str">
        <f ca="1">IFERROR(VLOOKUP($B109,'Org list'!$J$9:$K$637,2,0), "")</f>
        <v/>
      </c>
      <c r="D109" s="412" t="str">
        <f ca="1">IF(ISERROR(VLOOKUP($B109,'Reablement backsheet'!$D$9:$M$185,D$11,0)),"",VLOOKUP($B109,'Reablement backsheet'!$D$9:$M$185, D$11,0))</f>
        <v/>
      </c>
      <c r="E109" s="412" t="str">
        <f ca="1">IF(ISERROR(VLOOKUP($B109,'Reablement backsheet'!$D$193:$M$369,E$11,0)),"",VLOOKUP($B109,'Reablement backsheet'!$D$193:$M$369, E$11,0))</f>
        <v/>
      </c>
      <c r="F109" s="412" t="str">
        <f ca="1">IF(ISERROR(VLOOKUP($B109,'Reablement backsheet'!$D$9:$M$185,F$11,0)),"",VLOOKUP($B109,'Reablement backsheet'!$D$9:$M$185, F$11,0))</f>
        <v/>
      </c>
      <c r="G109" s="412" t="str">
        <f ca="1">IF(ISERROR(VLOOKUP($B109,'Reablement backsheet'!$D$9:$M$185,G$11,0)),"",VLOOKUP($B109,'Reablement backsheet'!$D$9:$M$185, G$11,0))</f>
        <v/>
      </c>
      <c r="H109" s="412" t="str">
        <f ca="1">IF(ISERROR(VLOOKUP($B109,'Reablement backsheet'!$D$9:$M$185,H$11,0)),"",VLOOKUP($B109,'Reablement backsheet'!$D$9:$M$185, H$11,0))</f>
        <v/>
      </c>
    </row>
    <row r="110" spans="1:8">
      <c r="A110" s="3">
        <v>95</v>
      </c>
      <c r="B110" s="201" t="str">
        <f t="shared" ca="1" si="2"/>
        <v/>
      </c>
      <c r="C110" s="202" t="str">
        <f ca="1">IFERROR(VLOOKUP($B110,'Org list'!$J$9:$K$637,2,0), "")</f>
        <v/>
      </c>
      <c r="D110" s="412" t="str">
        <f ca="1">IF(ISERROR(VLOOKUP($B110,'Reablement backsheet'!$D$9:$M$185,D$11,0)),"",VLOOKUP($B110,'Reablement backsheet'!$D$9:$M$185, D$11,0))</f>
        <v/>
      </c>
      <c r="E110" s="412" t="str">
        <f ca="1">IF(ISERROR(VLOOKUP($B110,'Reablement backsheet'!$D$193:$M$369,E$11,0)),"",VLOOKUP($B110,'Reablement backsheet'!$D$193:$M$369, E$11,0))</f>
        <v/>
      </c>
      <c r="F110" s="412" t="str">
        <f ca="1">IF(ISERROR(VLOOKUP($B110,'Reablement backsheet'!$D$9:$M$185,F$11,0)),"",VLOOKUP($B110,'Reablement backsheet'!$D$9:$M$185, F$11,0))</f>
        <v/>
      </c>
      <c r="G110" s="412" t="str">
        <f ca="1">IF(ISERROR(VLOOKUP($B110,'Reablement backsheet'!$D$9:$M$185,G$11,0)),"",VLOOKUP($B110,'Reablement backsheet'!$D$9:$M$185, G$11,0))</f>
        <v/>
      </c>
      <c r="H110" s="412" t="str">
        <f ca="1">IF(ISERROR(VLOOKUP($B110,'Reablement backsheet'!$D$9:$M$185,H$11,0)),"",VLOOKUP($B110,'Reablement backsheet'!$D$9:$M$185, H$11,0))</f>
        <v/>
      </c>
    </row>
    <row r="111" spans="1:8">
      <c r="A111" s="3">
        <v>96</v>
      </c>
      <c r="B111" s="201" t="str">
        <f t="shared" ref="B111:B142" ca="1" si="3">IF($A111&gt;$J$18-1,"",INDIRECT("'Comms by AT'!D"&amp;$A111+$J$15))</f>
        <v/>
      </c>
      <c r="C111" s="202" t="str">
        <f ca="1">IFERROR(VLOOKUP($B111,'Org list'!$J$9:$K$637,2,0), "")</f>
        <v/>
      </c>
      <c r="D111" s="412" t="str">
        <f ca="1">IF(ISERROR(VLOOKUP($B111,'Reablement backsheet'!$D$9:$M$185,D$11,0)),"",VLOOKUP($B111,'Reablement backsheet'!$D$9:$M$185, D$11,0))</f>
        <v/>
      </c>
      <c r="E111" s="412" t="str">
        <f ca="1">IF(ISERROR(VLOOKUP($B111,'Reablement backsheet'!$D$193:$M$369,E$11,0)),"",VLOOKUP($B111,'Reablement backsheet'!$D$193:$M$369, E$11,0))</f>
        <v/>
      </c>
      <c r="F111" s="412" t="str">
        <f ca="1">IF(ISERROR(VLOOKUP($B111,'Reablement backsheet'!$D$9:$M$185,F$11,0)),"",VLOOKUP($B111,'Reablement backsheet'!$D$9:$M$185, F$11,0))</f>
        <v/>
      </c>
      <c r="G111" s="412" t="str">
        <f ca="1">IF(ISERROR(VLOOKUP($B111,'Reablement backsheet'!$D$9:$M$185,G$11,0)),"",VLOOKUP($B111,'Reablement backsheet'!$D$9:$M$185, G$11,0))</f>
        <v/>
      </c>
      <c r="H111" s="412" t="str">
        <f ca="1">IF(ISERROR(VLOOKUP($B111,'Reablement backsheet'!$D$9:$M$185,H$11,0)),"",VLOOKUP($B111,'Reablement backsheet'!$D$9:$M$185, H$11,0))</f>
        <v/>
      </c>
    </row>
    <row r="112" spans="1:8">
      <c r="A112" s="3">
        <v>97</v>
      </c>
      <c r="B112" s="201" t="str">
        <f t="shared" ca="1" si="3"/>
        <v/>
      </c>
      <c r="C112" s="202" t="str">
        <f ca="1">IFERROR(VLOOKUP($B112,'Org list'!$J$9:$K$637,2,0), "")</f>
        <v/>
      </c>
      <c r="D112" s="412" t="str">
        <f ca="1">IF(ISERROR(VLOOKUP($B112,'Reablement backsheet'!$D$9:$M$185,D$11,0)),"",VLOOKUP($B112,'Reablement backsheet'!$D$9:$M$185, D$11,0))</f>
        <v/>
      </c>
      <c r="E112" s="412" t="str">
        <f ca="1">IF(ISERROR(VLOOKUP($B112,'Reablement backsheet'!$D$193:$M$369,E$11,0)),"",VLOOKUP($B112,'Reablement backsheet'!$D$193:$M$369, E$11,0))</f>
        <v/>
      </c>
      <c r="F112" s="412" t="str">
        <f ca="1">IF(ISERROR(VLOOKUP($B112,'Reablement backsheet'!$D$9:$M$185,F$11,0)),"",VLOOKUP($B112,'Reablement backsheet'!$D$9:$M$185, F$11,0))</f>
        <v/>
      </c>
      <c r="G112" s="412" t="str">
        <f ca="1">IF(ISERROR(VLOOKUP($B112,'Reablement backsheet'!$D$9:$M$185,G$11,0)),"",VLOOKUP($B112,'Reablement backsheet'!$D$9:$M$185, G$11,0))</f>
        <v/>
      </c>
      <c r="H112" s="412" t="str">
        <f ca="1">IF(ISERROR(VLOOKUP($B112,'Reablement backsheet'!$D$9:$M$185,H$11,0)),"",VLOOKUP($B112,'Reablement backsheet'!$D$9:$M$185, H$11,0))</f>
        <v/>
      </c>
    </row>
    <row r="113" spans="1:8">
      <c r="A113" s="3">
        <v>98</v>
      </c>
      <c r="B113" s="201" t="str">
        <f t="shared" ca="1" si="3"/>
        <v/>
      </c>
      <c r="C113" s="202" t="str">
        <f ca="1">IFERROR(VLOOKUP($B113,'Org list'!$J$9:$K$637,2,0), "")</f>
        <v/>
      </c>
      <c r="D113" s="412" t="str">
        <f ca="1">IF(ISERROR(VLOOKUP($B113,'Reablement backsheet'!$D$9:$M$185,D$11,0)),"",VLOOKUP($B113,'Reablement backsheet'!$D$9:$M$185, D$11,0))</f>
        <v/>
      </c>
      <c r="E113" s="412" t="str">
        <f ca="1">IF(ISERROR(VLOOKUP($B113,'Reablement backsheet'!$D$193:$M$369,E$11,0)),"",VLOOKUP($B113,'Reablement backsheet'!$D$193:$M$369, E$11,0))</f>
        <v/>
      </c>
      <c r="F113" s="412" t="str">
        <f ca="1">IF(ISERROR(VLOOKUP($B113,'Reablement backsheet'!$D$9:$M$185,F$11,0)),"",VLOOKUP($B113,'Reablement backsheet'!$D$9:$M$185, F$11,0))</f>
        <v/>
      </c>
      <c r="G113" s="412" t="str">
        <f ca="1">IF(ISERROR(VLOOKUP($B113,'Reablement backsheet'!$D$9:$M$185,G$11,0)),"",VLOOKUP($B113,'Reablement backsheet'!$D$9:$M$185, G$11,0))</f>
        <v/>
      </c>
      <c r="H113" s="412" t="str">
        <f ca="1">IF(ISERROR(VLOOKUP($B113,'Reablement backsheet'!$D$9:$M$185,H$11,0)),"",VLOOKUP($B113,'Reablement backsheet'!$D$9:$M$185, H$11,0))</f>
        <v/>
      </c>
    </row>
    <row r="114" spans="1:8">
      <c r="A114" s="3">
        <v>99</v>
      </c>
      <c r="B114" s="201" t="str">
        <f t="shared" ca="1" si="3"/>
        <v/>
      </c>
      <c r="C114" s="202" t="str">
        <f ca="1">IFERROR(VLOOKUP($B114,'Org list'!$J$9:$K$637,2,0), "")</f>
        <v/>
      </c>
      <c r="D114" s="412" t="str">
        <f ca="1">IF(ISERROR(VLOOKUP($B114,'Reablement backsheet'!$D$9:$M$185,D$11,0)),"",VLOOKUP($B114,'Reablement backsheet'!$D$9:$M$185, D$11,0))</f>
        <v/>
      </c>
      <c r="E114" s="412" t="str">
        <f ca="1">IF(ISERROR(VLOOKUP($B114,'Reablement backsheet'!$D$193:$M$369,E$11,0)),"",VLOOKUP($B114,'Reablement backsheet'!$D$193:$M$369, E$11,0))</f>
        <v/>
      </c>
      <c r="F114" s="412" t="str">
        <f ca="1">IF(ISERROR(VLOOKUP($B114,'Reablement backsheet'!$D$9:$M$185,F$11,0)),"",VLOOKUP($B114,'Reablement backsheet'!$D$9:$M$185, F$11,0))</f>
        <v/>
      </c>
      <c r="G114" s="412" t="str">
        <f ca="1">IF(ISERROR(VLOOKUP($B114,'Reablement backsheet'!$D$9:$M$185,G$11,0)),"",VLOOKUP($B114,'Reablement backsheet'!$D$9:$M$185, G$11,0))</f>
        <v/>
      </c>
      <c r="H114" s="412" t="str">
        <f ca="1">IF(ISERROR(VLOOKUP($B114,'Reablement backsheet'!$D$9:$M$185,H$11,0)),"",VLOOKUP($B114,'Reablement backsheet'!$D$9:$M$185, H$11,0))</f>
        <v/>
      </c>
    </row>
    <row r="115" spans="1:8">
      <c r="A115" s="3">
        <v>100</v>
      </c>
      <c r="B115" s="201" t="str">
        <f t="shared" ca="1" si="3"/>
        <v/>
      </c>
      <c r="C115" s="202" t="str">
        <f ca="1">IFERROR(VLOOKUP($B115,'Org list'!$J$9:$K$637,2,0), "")</f>
        <v/>
      </c>
      <c r="D115" s="412" t="str">
        <f ca="1">IF(ISERROR(VLOOKUP($B115,'Reablement backsheet'!$D$9:$M$185,D$11,0)),"",VLOOKUP($B115,'Reablement backsheet'!$D$9:$M$185, D$11,0))</f>
        <v/>
      </c>
      <c r="E115" s="412" t="str">
        <f ca="1">IF(ISERROR(VLOOKUP($B115,'Reablement backsheet'!$D$193:$M$369,E$11,0)),"",VLOOKUP($B115,'Reablement backsheet'!$D$193:$M$369, E$11,0))</f>
        <v/>
      </c>
      <c r="F115" s="412" t="str">
        <f ca="1">IF(ISERROR(VLOOKUP($B115,'Reablement backsheet'!$D$9:$M$185,F$11,0)),"",VLOOKUP($B115,'Reablement backsheet'!$D$9:$M$185, F$11,0))</f>
        <v/>
      </c>
      <c r="G115" s="412" t="str">
        <f ca="1">IF(ISERROR(VLOOKUP($B115,'Reablement backsheet'!$D$9:$M$185,G$11,0)),"",VLOOKUP($B115,'Reablement backsheet'!$D$9:$M$185, G$11,0))</f>
        <v/>
      </c>
      <c r="H115" s="412" t="str">
        <f ca="1">IF(ISERROR(VLOOKUP($B115,'Reablement backsheet'!$D$9:$M$185,H$11,0)),"",VLOOKUP($B115,'Reablement backsheet'!$D$9:$M$185, H$11,0))</f>
        <v/>
      </c>
    </row>
    <row r="116" spans="1:8">
      <c r="A116" s="3">
        <v>101</v>
      </c>
      <c r="B116" s="201" t="str">
        <f t="shared" ca="1" si="3"/>
        <v/>
      </c>
      <c r="C116" s="202" t="str">
        <f ca="1">IFERROR(VLOOKUP($B116,'Org list'!$J$9:$K$637,2,0), "")</f>
        <v/>
      </c>
      <c r="D116" s="412" t="str">
        <f ca="1">IF(ISERROR(VLOOKUP($B116,'Reablement backsheet'!$D$9:$M$185,D$11,0)),"",VLOOKUP($B116,'Reablement backsheet'!$D$9:$M$185, D$11,0))</f>
        <v/>
      </c>
      <c r="E116" s="412" t="str">
        <f ca="1">IF(ISERROR(VLOOKUP($B116,'Reablement backsheet'!$D$193:$M$369,E$11,0)),"",VLOOKUP($B116,'Reablement backsheet'!$D$193:$M$369, E$11,0))</f>
        <v/>
      </c>
      <c r="F116" s="412" t="str">
        <f ca="1">IF(ISERROR(VLOOKUP($B116,'Reablement backsheet'!$D$9:$M$185,F$11,0)),"",VLOOKUP($B116,'Reablement backsheet'!$D$9:$M$185, F$11,0))</f>
        <v/>
      </c>
      <c r="G116" s="412" t="str">
        <f ca="1">IF(ISERROR(VLOOKUP($B116,'Reablement backsheet'!$D$9:$M$185,G$11,0)),"",VLOOKUP($B116,'Reablement backsheet'!$D$9:$M$185, G$11,0))</f>
        <v/>
      </c>
      <c r="H116" s="412" t="str">
        <f ca="1">IF(ISERROR(VLOOKUP($B116,'Reablement backsheet'!$D$9:$M$185,H$11,0)),"",VLOOKUP($B116,'Reablement backsheet'!$D$9:$M$185, H$11,0))</f>
        <v/>
      </c>
    </row>
    <row r="117" spans="1:8">
      <c r="A117" s="3">
        <v>102</v>
      </c>
      <c r="B117" s="201" t="str">
        <f t="shared" ca="1" si="3"/>
        <v/>
      </c>
      <c r="C117" s="202" t="str">
        <f ca="1">IFERROR(VLOOKUP($B117,'Org list'!$J$9:$K$637,2,0), "")</f>
        <v/>
      </c>
      <c r="D117" s="412" t="str">
        <f ca="1">IF(ISERROR(VLOOKUP($B117,'Reablement backsheet'!$D$9:$M$185,D$11,0)),"",VLOOKUP($B117,'Reablement backsheet'!$D$9:$M$185, D$11,0))</f>
        <v/>
      </c>
      <c r="E117" s="412" t="str">
        <f ca="1">IF(ISERROR(VLOOKUP($B117,'Reablement backsheet'!$D$193:$M$369,E$11,0)),"",VLOOKUP($B117,'Reablement backsheet'!$D$193:$M$369, E$11,0))</f>
        <v/>
      </c>
      <c r="F117" s="412" t="str">
        <f ca="1">IF(ISERROR(VLOOKUP($B117,'Reablement backsheet'!$D$9:$M$185,F$11,0)),"",VLOOKUP($B117,'Reablement backsheet'!$D$9:$M$185, F$11,0))</f>
        <v/>
      </c>
      <c r="G117" s="412" t="str">
        <f ca="1">IF(ISERROR(VLOOKUP($B117,'Reablement backsheet'!$D$9:$M$185,G$11,0)),"",VLOOKUP($B117,'Reablement backsheet'!$D$9:$M$185, G$11,0))</f>
        <v/>
      </c>
      <c r="H117" s="412" t="str">
        <f ca="1">IF(ISERROR(VLOOKUP($B117,'Reablement backsheet'!$D$9:$M$185,H$11,0)),"",VLOOKUP($B117,'Reablement backsheet'!$D$9:$M$185, H$11,0))</f>
        <v/>
      </c>
    </row>
    <row r="118" spans="1:8">
      <c r="A118" s="3">
        <v>103</v>
      </c>
      <c r="B118" s="201" t="str">
        <f t="shared" ca="1" si="3"/>
        <v/>
      </c>
      <c r="C118" s="202" t="str">
        <f ca="1">IFERROR(VLOOKUP($B118,'Org list'!$J$9:$K$637,2,0), "")</f>
        <v/>
      </c>
      <c r="D118" s="412" t="str">
        <f ca="1">IF(ISERROR(VLOOKUP($B118,'Reablement backsheet'!$D$9:$M$185,D$11,0)),"",VLOOKUP($B118,'Reablement backsheet'!$D$9:$M$185, D$11,0))</f>
        <v/>
      </c>
      <c r="E118" s="412" t="str">
        <f ca="1">IF(ISERROR(VLOOKUP($B118,'Reablement backsheet'!$D$193:$M$369,E$11,0)),"",VLOOKUP($B118,'Reablement backsheet'!$D$193:$M$369, E$11,0))</f>
        <v/>
      </c>
      <c r="F118" s="412" t="str">
        <f ca="1">IF(ISERROR(VLOOKUP($B118,'Reablement backsheet'!$D$9:$M$185,F$11,0)),"",VLOOKUP($B118,'Reablement backsheet'!$D$9:$M$185, F$11,0))</f>
        <v/>
      </c>
      <c r="G118" s="412" t="str">
        <f ca="1">IF(ISERROR(VLOOKUP($B118,'Reablement backsheet'!$D$9:$M$185,G$11,0)),"",VLOOKUP($B118,'Reablement backsheet'!$D$9:$M$185, G$11,0))</f>
        <v/>
      </c>
      <c r="H118" s="412" t="str">
        <f ca="1">IF(ISERROR(VLOOKUP($B118,'Reablement backsheet'!$D$9:$M$185,H$11,0)),"",VLOOKUP($B118,'Reablement backsheet'!$D$9:$M$185, H$11,0))</f>
        <v/>
      </c>
    </row>
    <row r="119" spans="1:8">
      <c r="A119" s="3">
        <v>104</v>
      </c>
      <c r="B119" s="201" t="str">
        <f t="shared" ca="1" si="3"/>
        <v/>
      </c>
      <c r="C119" s="202" t="str">
        <f ca="1">IFERROR(VLOOKUP($B119,'Org list'!$J$9:$K$637,2,0), "")</f>
        <v/>
      </c>
      <c r="D119" s="412" t="str">
        <f ca="1">IF(ISERROR(VLOOKUP($B119,'Reablement backsheet'!$D$9:$M$185,D$11,0)),"",VLOOKUP($B119,'Reablement backsheet'!$D$9:$M$185, D$11,0))</f>
        <v/>
      </c>
      <c r="E119" s="412" t="str">
        <f ca="1">IF(ISERROR(VLOOKUP($B119,'Reablement backsheet'!$D$193:$M$369,E$11,0)),"",VLOOKUP($B119,'Reablement backsheet'!$D$193:$M$369, E$11,0))</f>
        <v/>
      </c>
      <c r="F119" s="412" t="str">
        <f ca="1">IF(ISERROR(VLOOKUP($B119,'Reablement backsheet'!$D$9:$M$185,F$11,0)),"",VLOOKUP($B119,'Reablement backsheet'!$D$9:$M$185, F$11,0))</f>
        <v/>
      </c>
      <c r="G119" s="412" t="str">
        <f ca="1">IF(ISERROR(VLOOKUP($B119,'Reablement backsheet'!$D$9:$M$185,G$11,0)),"",VLOOKUP($B119,'Reablement backsheet'!$D$9:$M$185, G$11,0))</f>
        <v/>
      </c>
      <c r="H119" s="412" t="str">
        <f ca="1">IF(ISERROR(VLOOKUP($B119,'Reablement backsheet'!$D$9:$M$185,H$11,0)),"",VLOOKUP($B119,'Reablement backsheet'!$D$9:$M$185, H$11,0))</f>
        <v/>
      </c>
    </row>
    <row r="120" spans="1:8">
      <c r="A120" s="3">
        <v>105</v>
      </c>
      <c r="B120" s="201" t="str">
        <f t="shared" ca="1" si="3"/>
        <v/>
      </c>
      <c r="C120" s="202" t="str">
        <f ca="1">IFERROR(VLOOKUP($B120,'Org list'!$J$9:$K$637,2,0), "")</f>
        <v/>
      </c>
      <c r="D120" s="412" t="str">
        <f ca="1">IF(ISERROR(VLOOKUP($B120,'Reablement backsheet'!$D$9:$M$185,D$11,0)),"",VLOOKUP($B120,'Reablement backsheet'!$D$9:$M$185, D$11,0))</f>
        <v/>
      </c>
      <c r="E120" s="412" t="str">
        <f ca="1">IF(ISERROR(VLOOKUP($B120,'Reablement backsheet'!$D$193:$M$369,E$11,0)),"",VLOOKUP($B120,'Reablement backsheet'!$D$193:$M$369, E$11,0))</f>
        <v/>
      </c>
      <c r="F120" s="412" t="str">
        <f ca="1">IF(ISERROR(VLOOKUP($B120,'Reablement backsheet'!$D$9:$M$185,F$11,0)),"",VLOOKUP($B120,'Reablement backsheet'!$D$9:$M$185, F$11,0))</f>
        <v/>
      </c>
      <c r="G120" s="412" t="str">
        <f ca="1">IF(ISERROR(VLOOKUP($B120,'Reablement backsheet'!$D$9:$M$185,G$11,0)),"",VLOOKUP($B120,'Reablement backsheet'!$D$9:$M$185, G$11,0))</f>
        <v/>
      </c>
      <c r="H120" s="412" t="str">
        <f ca="1">IF(ISERROR(VLOOKUP($B120,'Reablement backsheet'!$D$9:$M$185,H$11,0)),"",VLOOKUP($B120,'Reablement backsheet'!$D$9:$M$185, H$11,0))</f>
        <v/>
      </c>
    </row>
    <row r="121" spans="1:8">
      <c r="A121" s="3">
        <v>106</v>
      </c>
      <c r="B121" s="201" t="str">
        <f t="shared" ca="1" si="3"/>
        <v/>
      </c>
      <c r="C121" s="202" t="str">
        <f ca="1">IFERROR(VLOOKUP($B121,'Org list'!$J$9:$K$637,2,0), "")</f>
        <v/>
      </c>
      <c r="D121" s="412" t="str">
        <f ca="1">IF(ISERROR(VLOOKUP($B121,'Reablement backsheet'!$D$9:$M$185,D$11,0)),"",VLOOKUP($B121,'Reablement backsheet'!$D$9:$M$185, D$11,0))</f>
        <v/>
      </c>
      <c r="E121" s="412" t="str">
        <f ca="1">IF(ISERROR(VLOOKUP($B121,'Reablement backsheet'!$D$193:$M$369,E$11,0)),"",VLOOKUP($B121,'Reablement backsheet'!$D$193:$M$369, E$11,0))</f>
        <v/>
      </c>
      <c r="F121" s="412" t="str">
        <f ca="1">IF(ISERROR(VLOOKUP($B121,'Reablement backsheet'!$D$9:$M$185,F$11,0)),"",VLOOKUP($B121,'Reablement backsheet'!$D$9:$M$185, F$11,0))</f>
        <v/>
      </c>
      <c r="G121" s="412" t="str">
        <f ca="1">IF(ISERROR(VLOOKUP($B121,'Reablement backsheet'!$D$9:$M$185,G$11,0)),"",VLOOKUP($B121,'Reablement backsheet'!$D$9:$M$185, G$11,0))</f>
        <v/>
      </c>
      <c r="H121" s="412" t="str">
        <f ca="1">IF(ISERROR(VLOOKUP($B121,'Reablement backsheet'!$D$9:$M$185,H$11,0)),"",VLOOKUP($B121,'Reablement backsheet'!$D$9:$M$185, H$11,0))</f>
        <v/>
      </c>
    </row>
    <row r="122" spans="1:8">
      <c r="A122" s="3">
        <v>107</v>
      </c>
      <c r="B122" s="201" t="str">
        <f t="shared" ca="1" si="3"/>
        <v/>
      </c>
      <c r="C122" s="202" t="str">
        <f ca="1">IFERROR(VLOOKUP($B122,'Org list'!$J$9:$K$637,2,0), "")</f>
        <v/>
      </c>
      <c r="D122" s="412" t="str">
        <f ca="1">IF(ISERROR(VLOOKUP($B122,'Reablement backsheet'!$D$9:$M$185,D$11,0)),"",VLOOKUP($B122,'Reablement backsheet'!$D$9:$M$185, D$11,0))</f>
        <v/>
      </c>
      <c r="E122" s="412" t="str">
        <f ca="1">IF(ISERROR(VLOOKUP($B122,'Reablement backsheet'!$D$193:$M$369,E$11,0)),"",VLOOKUP($B122,'Reablement backsheet'!$D$193:$M$369, E$11,0))</f>
        <v/>
      </c>
      <c r="F122" s="412" t="str">
        <f ca="1">IF(ISERROR(VLOOKUP($B122,'Reablement backsheet'!$D$9:$M$185,F$11,0)),"",VLOOKUP($B122,'Reablement backsheet'!$D$9:$M$185, F$11,0))</f>
        <v/>
      </c>
      <c r="G122" s="412" t="str">
        <f ca="1">IF(ISERROR(VLOOKUP($B122,'Reablement backsheet'!$D$9:$M$185,G$11,0)),"",VLOOKUP($B122,'Reablement backsheet'!$D$9:$M$185, G$11,0))</f>
        <v/>
      </c>
      <c r="H122" s="412" t="str">
        <f ca="1">IF(ISERROR(VLOOKUP($B122,'Reablement backsheet'!$D$9:$M$185,H$11,0)),"",VLOOKUP($B122,'Reablement backsheet'!$D$9:$M$185, H$11,0))</f>
        <v/>
      </c>
    </row>
    <row r="123" spans="1:8">
      <c r="A123" s="3">
        <v>108</v>
      </c>
      <c r="B123" s="201" t="str">
        <f t="shared" ca="1" si="3"/>
        <v/>
      </c>
      <c r="C123" s="202" t="str">
        <f ca="1">IFERROR(VLOOKUP($B123,'Org list'!$J$9:$K$637,2,0), "")</f>
        <v/>
      </c>
      <c r="D123" s="412" t="str">
        <f ca="1">IF(ISERROR(VLOOKUP($B123,'Reablement backsheet'!$D$9:$M$185,D$11,0)),"",VLOOKUP($B123,'Reablement backsheet'!$D$9:$M$185, D$11,0))</f>
        <v/>
      </c>
      <c r="E123" s="412" t="str">
        <f ca="1">IF(ISERROR(VLOOKUP($B123,'Reablement backsheet'!$D$193:$M$369,E$11,0)),"",VLOOKUP($B123,'Reablement backsheet'!$D$193:$M$369, E$11,0))</f>
        <v/>
      </c>
      <c r="F123" s="412" t="str">
        <f ca="1">IF(ISERROR(VLOOKUP($B123,'Reablement backsheet'!$D$9:$M$185,F$11,0)),"",VLOOKUP($B123,'Reablement backsheet'!$D$9:$M$185, F$11,0))</f>
        <v/>
      </c>
      <c r="G123" s="412" t="str">
        <f ca="1">IF(ISERROR(VLOOKUP($B123,'Reablement backsheet'!$D$9:$M$185,G$11,0)),"",VLOOKUP($B123,'Reablement backsheet'!$D$9:$M$185, G$11,0))</f>
        <v/>
      </c>
      <c r="H123" s="412" t="str">
        <f ca="1">IF(ISERROR(VLOOKUP($B123,'Reablement backsheet'!$D$9:$M$185,H$11,0)),"",VLOOKUP($B123,'Reablement backsheet'!$D$9:$M$185, H$11,0))</f>
        <v/>
      </c>
    </row>
    <row r="124" spans="1:8">
      <c r="A124" s="3">
        <v>109</v>
      </c>
      <c r="B124" s="201" t="str">
        <f t="shared" ca="1" si="3"/>
        <v/>
      </c>
      <c r="C124" s="202" t="str">
        <f ca="1">IFERROR(VLOOKUP($B124,'Org list'!$J$9:$K$637,2,0), "")</f>
        <v/>
      </c>
      <c r="D124" s="412" t="str">
        <f ca="1">IF(ISERROR(VLOOKUP($B124,'Reablement backsheet'!$D$9:$M$185,D$11,0)),"",VLOOKUP($B124,'Reablement backsheet'!$D$9:$M$185, D$11,0))</f>
        <v/>
      </c>
      <c r="E124" s="412" t="str">
        <f ca="1">IF(ISERROR(VLOOKUP($B124,'Reablement backsheet'!$D$193:$M$369,E$11,0)),"",VLOOKUP($B124,'Reablement backsheet'!$D$193:$M$369, E$11,0))</f>
        <v/>
      </c>
      <c r="F124" s="412" t="str">
        <f ca="1">IF(ISERROR(VLOOKUP($B124,'Reablement backsheet'!$D$9:$M$185,F$11,0)),"",VLOOKUP($B124,'Reablement backsheet'!$D$9:$M$185, F$11,0))</f>
        <v/>
      </c>
      <c r="G124" s="412" t="str">
        <f ca="1">IF(ISERROR(VLOOKUP($B124,'Reablement backsheet'!$D$9:$M$185,G$11,0)),"",VLOOKUP($B124,'Reablement backsheet'!$D$9:$M$185, G$11,0))</f>
        <v/>
      </c>
      <c r="H124" s="412" t="str">
        <f ca="1">IF(ISERROR(VLOOKUP($B124,'Reablement backsheet'!$D$9:$M$185,H$11,0)),"",VLOOKUP($B124,'Reablement backsheet'!$D$9:$M$185, H$11,0))</f>
        <v/>
      </c>
    </row>
    <row r="125" spans="1:8">
      <c r="A125" s="3">
        <v>110</v>
      </c>
      <c r="B125" s="201" t="str">
        <f t="shared" ca="1" si="3"/>
        <v/>
      </c>
      <c r="C125" s="202" t="str">
        <f ca="1">IFERROR(VLOOKUP($B125,'Org list'!$J$9:$K$637,2,0), "")</f>
        <v/>
      </c>
      <c r="D125" s="412" t="str">
        <f ca="1">IF(ISERROR(VLOOKUP($B125,'Reablement backsheet'!$D$9:$M$185,D$11,0)),"",VLOOKUP($B125,'Reablement backsheet'!$D$9:$M$185, D$11,0))</f>
        <v/>
      </c>
      <c r="E125" s="412" t="str">
        <f ca="1">IF(ISERROR(VLOOKUP($B125,'Reablement backsheet'!$D$193:$M$369,E$11,0)),"",VLOOKUP($B125,'Reablement backsheet'!$D$193:$M$369, E$11,0))</f>
        <v/>
      </c>
      <c r="F125" s="412" t="str">
        <f ca="1">IF(ISERROR(VLOOKUP($B125,'Reablement backsheet'!$D$9:$M$185,F$11,0)),"",VLOOKUP($B125,'Reablement backsheet'!$D$9:$M$185, F$11,0))</f>
        <v/>
      </c>
      <c r="G125" s="412" t="str">
        <f ca="1">IF(ISERROR(VLOOKUP($B125,'Reablement backsheet'!$D$9:$M$185,G$11,0)),"",VLOOKUP($B125,'Reablement backsheet'!$D$9:$M$185, G$11,0))</f>
        <v/>
      </c>
      <c r="H125" s="412" t="str">
        <f ca="1">IF(ISERROR(VLOOKUP($B125,'Reablement backsheet'!$D$9:$M$185,H$11,0)),"",VLOOKUP($B125,'Reablement backsheet'!$D$9:$M$185, H$11,0))</f>
        <v/>
      </c>
    </row>
    <row r="126" spans="1:8">
      <c r="A126" s="3">
        <v>111</v>
      </c>
      <c r="B126" s="201" t="str">
        <f t="shared" ca="1" si="3"/>
        <v/>
      </c>
      <c r="C126" s="202" t="str">
        <f ca="1">IFERROR(VLOOKUP($B126,'Org list'!$J$9:$K$637,2,0), "")</f>
        <v/>
      </c>
      <c r="D126" s="412" t="str">
        <f ca="1">IF(ISERROR(VLOOKUP($B126,'Reablement backsheet'!$D$9:$M$185,D$11,0)),"",VLOOKUP($B126,'Reablement backsheet'!$D$9:$M$185, D$11,0))</f>
        <v/>
      </c>
      <c r="E126" s="412" t="str">
        <f ca="1">IF(ISERROR(VLOOKUP($B126,'Reablement backsheet'!$D$193:$M$369,E$11,0)),"",VLOOKUP($B126,'Reablement backsheet'!$D$193:$M$369, E$11,0))</f>
        <v/>
      </c>
      <c r="F126" s="412" t="str">
        <f ca="1">IF(ISERROR(VLOOKUP($B126,'Reablement backsheet'!$D$9:$M$185,F$11,0)),"",VLOOKUP($B126,'Reablement backsheet'!$D$9:$M$185, F$11,0))</f>
        <v/>
      </c>
      <c r="G126" s="412" t="str">
        <f ca="1">IF(ISERROR(VLOOKUP($B126,'Reablement backsheet'!$D$9:$M$185,G$11,0)),"",VLOOKUP($B126,'Reablement backsheet'!$D$9:$M$185, G$11,0))</f>
        <v/>
      </c>
      <c r="H126" s="412" t="str">
        <f ca="1">IF(ISERROR(VLOOKUP($B126,'Reablement backsheet'!$D$9:$M$185,H$11,0)),"",VLOOKUP($B126,'Reablement backsheet'!$D$9:$M$185, H$11,0))</f>
        <v/>
      </c>
    </row>
    <row r="127" spans="1:8">
      <c r="A127" s="3">
        <v>112</v>
      </c>
      <c r="B127" s="201" t="str">
        <f t="shared" ca="1" si="3"/>
        <v/>
      </c>
      <c r="C127" s="202" t="str">
        <f ca="1">IFERROR(VLOOKUP($B127,'Org list'!$J$9:$K$637,2,0), "")</f>
        <v/>
      </c>
      <c r="D127" s="412" t="str">
        <f ca="1">IF(ISERROR(VLOOKUP($B127,'Reablement backsheet'!$D$9:$M$185,D$11,0)),"",VLOOKUP($B127,'Reablement backsheet'!$D$9:$M$185, D$11,0))</f>
        <v/>
      </c>
      <c r="E127" s="412" t="str">
        <f ca="1">IF(ISERROR(VLOOKUP($B127,'Reablement backsheet'!$D$193:$M$369,E$11,0)),"",VLOOKUP($B127,'Reablement backsheet'!$D$193:$M$369, E$11,0))</f>
        <v/>
      </c>
      <c r="F127" s="412" t="str">
        <f ca="1">IF(ISERROR(VLOOKUP($B127,'Reablement backsheet'!$D$9:$M$185,F$11,0)),"",VLOOKUP($B127,'Reablement backsheet'!$D$9:$M$185, F$11,0))</f>
        <v/>
      </c>
      <c r="G127" s="412" t="str">
        <f ca="1">IF(ISERROR(VLOOKUP($B127,'Reablement backsheet'!$D$9:$M$185,G$11,0)),"",VLOOKUP($B127,'Reablement backsheet'!$D$9:$M$185, G$11,0))</f>
        <v/>
      </c>
      <c r="H127" s="412" t="str">
        <f ca="1">IF(ISERROR(VLOOKUP($B127,'Reablement backsheet'!$D$9:$M$185,H$11,0)),"",VLOOKUP($B127,'Reablement backsheet'!$D$9:$M$185, H$11,0))</f>
        <v/>
      </c>
    </row>
    <row r="128" spans="1:8">
      <c r="A128" s="3">
        <v>113</v>
      </c>
      <c r="B128" s="201" t="str">
        <f t="shared" ca="1" si="3"/>
        <v/>
      </c>
      <c r="C128" s="202" t="str">
        <f ca="1">IFERROR(VLOOKUP($B128,'Org list'!$J$9:$K$637,2,0), "")</f>
        <v/>
      </c>
      <c r="D128" s="412" t="str">
        <f ca="1">IF(ISERROR(VLOOKUP($B128,'Reablement backsheet'!$D$9:$M$185,D$11,0)),"",VLOOKUP($B128,'Reablement backsheet'!$D$9:$M$185, D$11,0))</f>
        <v/>
      </c>
      <c r="E128" s="412" t="str">
        <f ca="1">IF(ISERROR(VLOOKUP($B128,'Reablement backsheet'!$D$193:$M$369,E$11,0)),"",VLOOKUP($B128,'Reablement backsheet'!$D$193:$M$369, E$11,0))</f>
        <v/>
      </c>
      <c r="F128" s="412" t="str">
        <f ca="1">IF(ISERROR(VLOOKUP($B128,'Reablement backsheet'!$D$9:$M$185,F$11,0)),"",VLOOKUP($B128,'Reablement backsheet'!$D$9:$M$185, F$11,0))</f>
        <v/>
      </c>
      <c r="G128" s="412" t="str">
        <f ca="1">IF(ISERROR(VLOOKUP($B128,'Reablement backsheet'!$D$9:$M$185,G$11,0)),"",VLOOKUP($B128,'Reablement backsheet'!$D$9:$M$185, G$11,0))</f>
        <v/>
      </c>
      <c r="H128" s="412" t="str">
        <f ca="1">IF(ISERROR(VLOOKUP($B128,'Reablement backsheet'!$D$9:$M$185,H$11,0)),"",VLOOKUP($B128,'Reablement backsheet'!$D$9:$M$185, H$11,0))</f>
        <v/>
      </c>
    </row>
    <row r="129" spans="1:8">
      <c r="A129" s="3">
        <v>114</v>
      </c>
      <c r="B129" s="201" t="str">
        <f t="shared" ca="1" si="3"/>
        <v/>
      </c>
      <c r="C129" s="202" t="str">
        <f ca="1">IFERROR(VLOOKUP($B129,'Org list'!$J$9:$K$637,2,0), "")</f>
        <v/>
      </c>
      <c r="D129" s="412" t="str">
        <f ca="1">IF(ISERROR(VLOOKUP($B129,'Reablement backsheet'!$D$9:$M$185,D$11,0)),"",VLOOKUP($B129,'Reablement backsheet'!$D$9:$M$185, D$11,0))</f>
        <v/>
      </c>
      <c r="E129" s="412" t="str">
        <f ca="1">IF(ISERROR(VLOOKUP($B129,'Reablement backsheet'!$D$193:$M$369,E$11,0)),"",VLOOKUP($B129,'Reablement backsheet'!$D$193:$M$369, E$11,0))</f>
        <v/>
      </c>
      <c r="F129" s="412" t="str">
        <f ca="1">IF(ISERROR(VLOOKUP($B129,'Reablement backsheet'!$D$9:$M$185,F$11,0)),"",VLOOKUP($B129,'Reablement backsheet'!$D$9:$M$185, F$11,0))</f>
        <v/>
      </c>
      <c r="G129" s="412" t="str">
        <f ca="1">IF(ISERROR(VLOOKUP($B129,'Reablement backsheet'!$D$9:$M$185,G$11,0)),"",VLOOKUP($B129,'Reablement backsheet'!$D$9:$M$185, G$11,0))</f>
        <v/>
      </c>
      <c r="H129" s="412" t="str">
        <f ca="1">IF(ISERROR(VLOOKUP($B129,'Reablement backsheet'!$D$9:$M$185,H$11,0)),"",VLOOKUP($B129,'Reablement backsheet'!$D$9:$M$185, H$11,0))</f>
        <v/>
      </c>
    </row>
    <row r="130" spans="1:8">
      <c r="A130" s="3">
        <v>115</v>
      </c>
      <c r="B130" s="201" t="str">
        <f t="shared" ca="1" si="3"/>
        <v/>
      </c>
      <c r="C130" s="202" t="str">
        <f ca="1">IFERROR(VLOOKUP($B130,'Org list'!$J$9:$K$637,2,0), "")</f>
        <v/>
      </c>
      <c r="D130" s="412" t="str">
        <f ca="1">IF(ISERROR(VLOOKUP($B130,'Reablement backsheet'!$D$9:$M$185,D$11,0)),"",VLOOKUP($B130,'Reablement backsheet'!$D$9:$M$185, D$11,0))</f>
        <v/>
      </c>
      <c r="E130" s="412" t="str">
        <f ca="1">IF(ISERROR(VLOOKUP($B130,'Reablement backsheet'!$D$193:$M$369,E$11,0)),"",VLOOKUP($B130,'Reablement backsheet'!$D$193:$M$369, E$11,0))</f>
        <v/>
      </c>
      <c r="F130" s="412" t="str">
        <f ca="1">IF(ISERROR(VLOOKUP($B130,'Reablement backsheet'!$D$9:$M$185,F$11,0)),"",VLOOKUP($B130,'Reablement backsheet'!$D$9:$M$185, F$11,0))</f>
        <v/>
      </c>
      <c r="G130" s="412" t="str">
        <f ca="1">IF(ISERROR(VLOOKUP($B130,'Reablement backsheet'!$D$9:$M$185,G$11,0)),"",VLOOKUP($B130,'Reablement backsheet'!$D$9:$M$185, G$11,0))</f>
        <v/>
      </c>
      <c r="H130" s="412" t="str">
        <f ca="1">IF(ISERROR(VLOOKUP($B130,'Reablement backsheet'!$D$9:$M$185,H$11,0)),"",VLOOKUP($B130,'Reablement backsheet'!$D$9:$M$185, H$11,0))</f>
        <v/>
      </c>
    </row>
    <row r="131" spans="1:8">
      <c r="A131" s="3">
        <v>116</v>
      </c>
      <c r="B131" s="201" t="str">
        <f t="shared" ca="1" si="3"/>
        <v/>
      </c>
      <c r="C131" s="202" t="str">
        <f ca="1">IFERROR(VLOOKUP($B131,'Org list'!$J$9:$K$637,2,0), "")</f>
        <v/>
      </c>
      <c r="D131" s="412" t="str">
        <f ca="1">IF(ISERROR(VLOOKUP($B131,'Reablement backsheet'!$D$9:$M$185,D$11,0)),"",VLOOKUP($B131,'Reablement backsheet'!$D$9:$M$185, D$11,0))</f>
        <v/>
      </c>
      <c r="E131" s="412" t="str">
        <f ca="1">IF(ISERROR(VLOOKUP($B131,'Reablement backsheet'!$D$193:$M$369,E$11,0)),"",VLOOKUP($B131,'Reablement backsheet'!$D$193:$M$369, E$11,0))</f>
        <v/>
      </c>
      <c r="F131" s="412" t="str">
        <f ca="1">IF(ISERROR(VLOOKUP($B131,'Reablement backsheet'!$D$9:$M$185,F$11,0)),"",VLOOKUP($B131,'Reablement backsheet'!$D$9:$M$185, F$11,0))</f>
        <v/>
      </c>
      <c r="G131" s="412" t="str">
        <f ca="1">IF(ISERROR(VLOOKUP($B131,'Reablement backsheet'!$D$9:$M$185,G$11,0)),"",VLOOKUP($B131,'Reablement backsheet'!$D$9:$M$185, G$11,0))</f>
        <v/>
      </c>
      <c r="H131" s="412" t="str">
        <f ca="1">IF(ISERROR(VLOOKUP($B131,'Reablement backsheet'!$D$9:$M$185,H$11,0)),"",VLOOKUP($B131,'Reablement backsheet'!$D$9:$M$185, H$11,0))</f>
        <v/>
      </c>
    </row>
    <row r="132" spans="1:8">
      <c r="A132" s="3">
        <v>117</v>
      </c>
      <c r="B132" s="201" t="str">
        <f t="shared" ca="1" si="3"/>
        <v/>
      </c>
      <c r="C132" s="202" t="str">
        <f ca="1">IFERROR(VLOOKUP($B132,'Org list'!$J$9:$K$637,2,0), "")</f>
        <v/>
      </c>
      <c r="D132" s="412" t="str">
        <f ca="1">IF(ISERROR(VLOOKUP($B132,'Reablement backsheet'!$D$9:$M$185,D$11,0)),"",VLOOKUP($B132,'Reablement backsheet'!$D$9:$M$185, D$11,0))</f>
        <v/>
      </c>
      <c r="E132" s="412" t="str">
        <f ca="1">IF(ISERROR(VLOOKUP($B132,'Reablement backsheet'!$D$193:$M$369,E$11,0)),"",VLOOKUP($B132,'Reablement backsheet'!$D$193:$M$369, E$11,0))</f>
        <v/>
      </c>
      <c r="F132" s="412" t="str">
        <f ca="1">IF(ISERROR(VLOOKUP($B132,'Reablement backsheet'!$D$9:$M$185,F$11,0)),"",VLOOKUP($B132,'Reablement backsheet'!$D$9:$M$185, F$11,0))</f>
        <v/>
      </c>
      <c r="G132" s="412" t="str">
        <f ca="1">IF(ISERROR(VLOOKUP($B132,'Reablement backsheet'!$D$9:$M$185,G$11,0)),"",VLOOKUP($B132,'Reablement backsheet'!$D$9:$M$185, G$11,0))</f>
        <v/>
      </c>
      <c r="H132" s="412" t="str">
        <f ca="1">IF(ISERROR(VLOOKUP($B132,'Reablement backsheet'!$D$9:$M$185,H$11,0)),"",VLOOKUP($B132,'Reablement backsheet'!$D$9:$M$185, H$11,0))</f>
        <v/>
      </c>
    </row>
    <row r="133" spans="1:8">
      <c r="A133" s="3">
        <v>118</v>
      </c>
      <c r="B133" s="201" t="str">
        <f t="shared" ca="1" si="3"/>
        <v/>
      </c>
      <c r="C133" s="202" t="str">
        <f ca="1">IFERROR(VLOOKUP($B133,'Org list'!$J$9:$K$637,2,0), "")</f>
        <v/>
      </c>
      <c r="D133" s="412" t="str">
        <f ca="1">IF(ISERROR(VLOOKUP($B133,'Reablement backsheet'!$D$9:$M$185,D$11,0)),"",VLOOKUP($B133,'Reablement backsheet'!$D$9:$M$185, D$11,0))</f>
        <v/>
      </c>
      <c r="E133" s="412" t="str">
        <f ca="1">IF(ISERROR(VLOOKUP($B133,'Reablement backsheet'!$D$193:$M$369,E$11,0)),"",VLOOKUP($B133,'Reablement backsheet'!$D$193:$M$369, E$11,0))</f>
        <v/>
      </c>
      <c r="F133" s="412" t="str">
        <f ca="1">IF(ISERROR(VLOOKUP($B133,'Reablement backsheet'!$D$9:$M$185,F$11,0)),"",VLOOKUP($B133,'Reablement backsheet'!$D$9:$M$185, F$11,0))</f>
        <v/>
      </c>
      <c r="G133" s="412" t="str">
        <f ca="1">IF(ISERROR(VLOOKUP($B133,'Reablement backsheet'!$D$9:$M$185,G$11,0)),"",VLOOKUP($B133,'Reablement backsheet'!$D$9:$M$185, G$11,0))</f>
        <v/>
      </c>
      <c r="H133" s="412" t="str">
        <f ca="1">IF(ISERROR(VLOOKUP($B133,'Reablement backsheet'!$D$9:$M$185,H$11,0)),"",VLOOKUP($B133,'Reablement backsheet'!$D$9:$M$185, H$11,0))</f>
        <v/>
      </c>
    </row>
    <row r="134" spans="1:8">
      <c r="A134" s="3">
        <v>119</v>
      </c>
      <c r="B134" s="201" t="str">
        <f t="shared" ca="1" si="3"/>
        <v/>
      </c>
      <c r="C134" s="202" t="str">
        <f ca="1">IFERROR(VLOOKUP($B134,'Org list'!$J$9:$K$637,2,0), "")</f>
        <v/>
      </c>
      <c r="D134" s="412" t="str">
        <f ca="1">IF(ISERROR(VLOOKUP($B134,'Reablement backsheet'!$D$9:$M$185,D$11,0)),"",VLOOKUP($B134,'Reablement backsheet'!$D$9:$M$185, D$11,0))</f>
        <v/>
      </c>
      <c r="E134" s="412" t="str">
        <f ca="1">IF(ISERROR(VLOOKUP($B134,'Reablement backsheet'!$D$193:$M$369,E$11,0)),"",VLOOKUP($B134,'Reablement backsheet'!$D$193:$M$369, E$11,0))</f>
        <v/>
      </c>
      <c r="F134" s="412" t="str">
        <f ca="1">IF(ISERROR(VLOOKUP($B134,'Reablement backsheet'!$D$9:$M$185,F$11,0)),"",VLOOKUP($B134,'Reablement backsheet'!$D$9:$M$185, F$11,0))</f>
        <v/>
      </c>
      <c r="G134" s="412" t="str">
        <f ca="1">IF(ISERROR(VLOOKUP($B134,'Reablement backsheet'!$D$9:$M$185,G$11,0)),"",VLOOKUP($B134,'Reablement backsheet'!$D$9:$M$185, G$11,0))</f>
        <v/>
      </c>
      <c r="H134" s="412" t="str">
        <f ca="1">IF(ISERROR(VLOOKUP($B134,'Reablement backsheet'!$D$9:$M$185,H$11,0)),"",VLOOKUP($B134,'Reablement backsheet'!$D$9:$M$185, H$11,0))</f>
        <v/>
      </c>
    </row>
    <row r="135" spans="1:8">
      <c r="A135" s="3">
        <v>120</v>
      </c>
      <c r="B135" s="201" t="str">
        <f t="shared" ca="1" si="3"/>
        <v/>
      </c>
      <c r="C135" s="202" t="str">
        <f ca="1">IFERROR(VLOOKUP($B135,'Org list'!$J$9:$K$637,2,0), "")</f>
        <v/>
      </c>
      <c r="D135" s="412" t="str">
        <f ca="1">IF(ISERROR(VLOOKUP($B135,'Reablement backsheet'!$D$9:$M$185,D$11,0)),"",VLOOKUP($B135,'Reablement backsheet'!$D$9:$M$185, D$11,0))</f>
        <v/>
      </c>
      <c r="E135" s="412" t="str">
        <f ca="1">IF(ISERROR(VLOOKUP($B135,'Reablement backsheet'!$D$193:$M$369,E$11,0)),"",VLOOKUP($B135,'Reablement backsheet'!$D$193:$M$369, E$11,0))</f>
        <v/>
      </c>
      <c r="F135" s="412" t="str">
        <f ca="1">IF(ISERROR(VLOOKUP($B135,'Reablement backsheet'!$D$9:$M$185,F$11,0)),"",VLOOKUP($B135,'Reablement backsheet'!$D$9:$M$185, F$11,0))</f>
        <v/>
      </c>
      <c r="G135" s="412" t="str">
        <f ca="1">IF(ISERROR(VLOOKUP($B135,'Reablement backsheet'!$D$9:$M$185,G$11,0)),"",VLOOKUP($B135,'Reablement backsheet'!$D$9:$M$185, G$11,0))</f>
        <v/>
      </c>
      <c r="H135" s="412" t="str">
        <f ca="1">IF(ISERROR(VLOOKUP($B135,'Reablement backsheet'!$D$9:$M$185,H$11,0)),"",VLOOKUP($B135,'Reablement backsheet'!$D$9:$M$185, H$11,0))</f>
        <v/>
      </c>
    </row>
    <row r="136" spans="1:8">
      <c r="A136" s="3">
        <v>121</v>
      </c>
      <c r="B136" s="201" t="str">
        <f t="shared" ca="1" si="3"/>
        <v/>
      </c>
      <c r="C136" s="202" t="str">
        <f ca="1">IFERROR(VLOOKUP($B136,'Org list'!$J$9:$K$637,2,0), "")</f>
        <v/>
      </c>
      <c r="D136" s="412" t="str">
        <f ca="1">IF(ISERROR(VLOOKUP($B136,'Reablement backsheet'!$D$9:$M$185,D$11,0)),"",VLOOKUP($B136,'Reablement backsheet'!$D$9:$M$185, D$11,0))</f>
        <v/>
      </c>
      <c r="E136" s="412" t="str">
        <f ca="1">IF(ISERROR(VLOOKUP($B136,'Reablement backsheet'!$D$193:$M$369,E$11,0)),"",VLOOKUP($B136,'Reablement backsheet'!$D$193:$M$369, E$11,0))</f>
        <v/>
      </c>
      <c r="F136" s="412" t="str">
        <f ca="1">IF(ISERROR(VLOOKUP($B136,'Reablement backsheet'!$D$9:$M$185,F$11,0)),"",VLOOKUP($B136,'Reablement backsheet'!$D$9:$M$185, F$11,0))</f>
        <v/>
      </c>
      <c r="G136" s="412" t="str">
        <f ca="1">IF(ISERROR(VLOOKUP($B136,'Reablement backsheet'!$D$9:$M$185,G$11,0)),"",VLOOKUP($B136,'Reablement backsheet'!$D$9:$M$185, G$11,0))</f>
        <v/>
      </c>
      <c r="H136" s="412" t="str">
        <f ca="1">IF(ISERROR(VLOOKUP($B136,'Reablement backsheet'!$D$9:$M$185,H$11,0)),"",VLOOKUP($B136,'Reablement backsheet'!$D$9:$M$185, H$11,0))</f>
        <v/>
      </c>
    </row>
    <row r="137" spans="1:8">
      <c r="A137" s="3">
        <v>122</v>
      </c>
      <c r="B137" s="201" t="str">
        <f t="shared" ca="1" si="3"/>
        <v/>
      </c>
      <c r="C137" s="202" t="str">
        <f ca="1">IFERROR(VLOOKUP($B137,'Org list'!$J$9:$K$637,2,0), "")</f>
        <v/>
      </c>
      <c r="D137" s="412" t="str">
        <f ca="1">IF(ISERROR(VLOOKUP($B137,'Reablement backsheet'!$D$9:$M$185,D$11,0)),"",VLOOKUP($B137,'Reablement backsheet'!$D$9:$M$185, D$11,0))</f>
        <v/>
      </c>
      <c r="E137" s="412" t="str">
        <f ca="1">IF(ISERROR(VLOOKUP($B137,'Reablement backsheet'!$D$193:$M$369,E$11,0)),"",VLOOKUP($B137,'Reablement backsheet'!$D$193:$M$369, E$11,0))</f>
        <v/>
      </c>
      <c r="F137" s="412" t="str">
        <f ca="1">IF(ISERROR(VLOOKUP($B137,'Reablement backsheet'!$D$9:$M$185,F$11,0)),"",VLOOKUP($B137,'Reablement backsheet'!$D$9:$M$185, F$11,0))</f>
        <v/>
      </c>
      <c r="G137" s="412" t="str">
        <f ca="1">IF(ISERROR(VLOOKUP($B137,'Reablement backsheet'!$D$9:$M$185,G$11,0)),"",VLOOKUP($B137,'Reablement backsheet'!$D$9:$M$185, G$11,0))</f>
        <v/>
      </c>
      <c r="H137" s="412" t="str">
        <f ca="1">IF(ISERROR(VLOOKUP($B137,'Reablement backsheet'!$D$9:$M$185,H$11,0)),"",VLOOKUP($B137,'Reablement backsheet'!$D$9:$M$185, H$11,0))</f>
        <v/>
      </c>
    </row>
    <row r="138" spans="1:8">
      <c r="A138" s="3">
        <v>123</v>
      </c>
      <c r="B138" s="201" t="str">
        <f t="shared" ca="1" si="3"/>
        <v/>
      </c>
      <c r="C138" s="202" t="str">
        <f ca="1">IFERROR(VLOOKUP($B138,'Org list'!$J$9:$K$637,2,0), "")</f>
        <v/>
      </c>
      <c r="D138" s="412" t="str">
        <f ca="1">IF(ISERROR(VLOOKUP($B138,'Reablement backsheet'!$D$9:$M$185,D$11,0)),"",VLOOKUP($B138,'Reablement backsheet'!$D$9:$M$185, D$11,0))</f>
        <v/>
      </c>
      <c r="E138" s="412" t="str">
        <f ca="1">IF(ISERROR(VLOOKUP($B138,'Reablement backsheet'!$D$193:$M$369,E$11,0)),"",VLOOKUP($B138,'Reablement backsheet'!$D$193:$M$369, E$11,0))</f>
        <v/>
      </c>
      <c r="F138" s="412" t="str">
        <f ca="1">IF(ISERROR(VLOOKUP($B138,'Reablement backsheet'!$D$9:$M$185,F$11,0)),"",VLOOKUP($B138,'Reablement backsheet'!$D$9:$M$185, F$11,0))</f>
        <v/>
      </c>
      <c r="G138" s="412" t="str">
        <f ca="1">IF(ISERROR(VLOOKUP($B138,'Reablement backsheet'!$D$9:$M$185,G$11,0)),"",VLOOKUP($B138,'Reablement backsheet'!$D$9:$M$185, G$11,0))</f>
        <v/>
      </c>
      <c r="H138" s="412" t="str">
        <f ca="1">IF(ISERROR(VLOOKUP($B138,'Reablement backsheet'!$D$9:$M$185,H$11,0)),"",VLOOKUP($B138,'Reablement backsheet'!$D$9:$M$185, H$11,0))</f>
        <v/>
      </c>
    </row>
    <row r="139" spans="1:8">
      <c r="A139" s="3">
        <v>124</v>
      </c>
      <c r="B139" s="201" t="str">
        <f t="shared" ca="1" si="3"/>
        <v/>
      </c>
      <c r="C139" s="202" t="str">
        <f ca="1">IFERROR(VLOOKUP($B139,'Org list'!$J$9:$K$637,2,0), "")</f>
        <v/>
      </c>
      <c r="D139" s="412" t="str">
        <f ca="1">IF(ISERROR(VLOOKUP($B139,'Reablement backsheet'!$D$9:$M$185,D$11,0)),"",VLOOKUP($B139,'Reablement backsheet'!$D$9:$M$185, D$11,0))</f>
        <v/>
      </c>
      <c r="E139" s="412" t="str">
        <f ca="1">IF(ISERROR(VLOOKUP($B139,'Reablement backsheet'!$D$193:$M$369,E$11,0)),"",VLOOKUP($B139,'Reablement backsheet'!$D$193:$M$369, E$11,0))</f>
        <v/>
      </c>
      <c r="F139" s="412" t="str">
        <f ca="1">IF(ISERROR(VLOOKUP($B139,'Reablement backsheet'!$D$9:$M$185,F$11,0)),"",VLOOKUP($B139,'Reablement backsheet'!$D$9:$M$185, F$11,0))</f>
        <v/>
      </c>
      <c r="G139" s="412" t="str">
        <f ca="1">IF(ISERROR(VLOOKUP($B139,'Reablement backsheet'!$D$9:$M$185,G$11,0)),"",VLOOKUP($B139,'Reablement backsheet'!$D$9:$M$185, G$11,0))</f>
        <v/>
      </c>
      <c r="H139" s="412" t="str">
        <f ca="1">IF(ISERROR(VLOOKUP($B139,'Reablement backsheet'!$D$9:$M$185,H$11,0)),"",VLOOKUP($B139,'Reablement backsheet'!$D$9:$M$185, H$11,0))</f>
        <v/>
      </c>
    </row>
    <row r="140" spans="1:8">
      <c r="A140" s="3">
        <v>125</v>
      </c>
      <c r="B140" s="201" t="str">
        <f t="shared" ca="1" si="3"/>
        <v/>
      </c>
      <c r="C140" s="202" t="str">
        <f ca="1">IFERROR(VLOOKUP($B140,'Org list'!$J$9:$K$637,2,0), "")</f>
        <v/>
      </c>
      <c r="D140" s="412" t="str">
        <f ca="1">IF(ISERROR(VLOOKUP($B140,'Reablement backsheet'!$D$9:$M$185,D$11,0)),"",VLOOKUP($B140,'Reablement backsheet'!$D$9:$M$185, D$11,0))</f>
        <v/>
      </c>
      <c r="E140" s="412" t="str">
        <f ca="1">IF(ISERROR(VLOOKUP($B140,'Reablement backsheet'!$D$193:$M$369,E$11,0)),"",VLOOKUP($B140,'Reablement backsheet'!$D$193:$M$369, E$11,0))</f>
        <v/>
      </c>
      <c r="F140" s="412" t="str">
        <f ca="1">IF(ISERROR(VLOOKUP($B140,'Reablement backsheet'!$D$9:$M$185,F$11,0)),"",VLOOKUP($B140,'Reablement backsheet'!$D$9:$M$185, F$11,0))</f>
        <v/>
      </c>
      <c r="G140" s="412" t="str">
        <f ca="1">IF(ISERROR(VLOOKUP($B140,'Reablement backsheet'!$D$9:$M$185,G$11,0)),"",VLOOKUP($B140,'Reablement backsheet'!$D$9:$M$185, G$11,0))</f>
        <v/>
      </c>
      <c r="H140" s="412" t="str">
        <f ca="1">IF(ISERROR(VLOOKUP($B140,'Reablement backsheet'!$D$9:$M$185,H$11,0)),"",VLOOKUP($B140,'Reablement backsheet'!$D$9:$M$185, H$11,0))</f>
        <v/>
      </c>
    </row>
    <row r="141" spans="1:8">
      <c r="A141" s="3">
        <v>126</v>
      </c>
      <c r="B141" s="201" t="str">
        <f t="shared" ca="1" si="3"/>
        <v/>
      </c>
      <c r="C141" s="202" t="str">
        <f ca="1">IFERROR(VLOOKUP($B141,'Org list'!$J$9:$K$637,2,0), "")</f>
        <v/>
      </c>
      <c r="D141" s="412" t="str">
        <f ca="1">IF(ISERROR(VLOOKUP($B141,'Reablement backsheet'!$D$9:$M$185,D$11,0)),"",VLOOKUP($B141,'Reablement backsheet'!$D$9:$M$185, D$11,0))</f>
        <v/>
      </c>
      <c r="E141" s="412" t="str">
        <f ca="1">IF(ISERROR(VLOOKUP($B141,'Reablement backsheet'!$D$193:$M$369,E$11,0)),"",VLOOKUP($B141,'Reablement backsheet'!$D$193:$M$369, E$11,0))</f>
        <v/>
      </c>
      <c r="F141" s="412" t="str">
        <f ca="1">IF(ISERROR(VLOOKUP($B141,'Reablement backsheet'!$D$9:$M$185,F$11,0)),"",VLOOKUP($B141,'Reablement backsheet'!$D$9:$M$185, F$11,0))</f>
        <v/>
      </c>
      <c r="G141" s="412" t="str">
        <f ca="1">IF(ISERROR(VLOOKUP($B141,'Reablement backsheet'!$D$9:$M$185,G$11,0)),"",VLOOKUP($B141,'Reablement backsheet'!$D$9:$M$185, G$11,0))</f>
        <v/>
      </c>
      <c r="H141" s="412" t="str">
        <f ca="1">IF(ISERROR(VLOOKUP($B141,'Reablement backsheet'!$D$9:$M$185,H$11,0)),"",VLOOKUP($B141,'Reablement backsheet'!$D$9:$M$185, H$11,0))</f>
        <v/>
      </c>
    </row>
    <row r="142" spans="1:8">
      <c r="A142" s="3">
        <v>127</v>
      </c>
      <c r="B142" s="201" t="str">
        <f t="shared" ca="1" si="3"/>
        <v/>
      </c>
      <c r="C142" s="202" t="str">
        <f ca="1">IFERROR(VLOOKUP($B142,'Org list'!$J$9:$K$637,2,0), "")</f>
        <v/>
      </c>
      <c r="D142" s="412" t="str">
        <f ca="1">IF(ISERROR(VLOOKUP($B142,'Reablement backsheet'!$D$9:$M$185,D$11,0)),"",VLOOKUP($B142,'Reablement backsheet'!$D$9:$M$185, D$11,0))</f>
        <v/>
      </c>
      <c r="E142" s="412" t="str">
        <f ca="1">IF(ISERROR(VLOOKUP($B142,'Reablement backsheet'!$D$193:$M$369,E$11,0)),"",VLOOKUP($B142,'Reablement backsheet'!$D$193:$M$369, E$11,0))</f>
        <v/>
      </c>
      <c r="F142" s="412" t="str">
        <f ca="1">IF(ISERROR(VLOOKUP($B142,'Reablement backsheet'!$D$9:$M$185,F$11,0)),"",VLOOKUP($B142,'Reablement backsheet'!$D$9:$M$185, F$11,0))</f>
        <v/>
      </c>
      <c r="G142" s="412" t="str">
        <f ca="1">IF(ISERROR(VLOOKUP($B142,'Reablement backsheet'!$D$9:$M$185,G$11,0)),"",VLOOKUP($B142,'Reablement backsheet'!$D$9:$M$185, G$11,0))</f>
        <v/>
      </c>
      <c r="H142" s="412" t="str">
        <f ca="1">IF(ISERROR(VLOOKUP($B142,'Reablement backsheet'!$D$9:$M$185,H$11,0)),"",VLOOKUP($B142,'Reablement backsheet'!$D$9:$M$185, H$11,0))</f>
        <v/>
      </c>
    </row>
    <row r="143" spans="1:8">
      <c r="A143" s="3">
        <v>128</v>
      </c>
      <c r="B143" s="201" t="str">
        <f t="shared" ref="B143:B174" ca="1" si="4">IF($A143&gt;$J$18-1,"",INDIRECT("'Comms by AT'!D"&amp;$A143+$J$15))</f>
        <v/>
      </c>
      <c r="C143" s="202" t="str">
        <f ca="1">IFERROR(VLOOKUP($B143,'Org list'!$J$9:$K$637,2,0), "")</f>
        <v/>
      </c>
      <c r="D143" s="412" t="str">
        <f ca="1">IF(ISERROR(VLOOKUP($B143,'Reablement backsheet'!$D$9:$M$185,D$11,0)),"",VLOOKUP($B143,'Reablement backsheet'!$D$9:$M$185, D$11,0))</f>
        <v/>
      </c>
      <c r="E143" s="412" t="str">
        <f ca="1">IF(ISERROR(VLOOKUP($B143,'Reablement backsheet'!$D$193:$M$369,E$11,0)),"",VLOOKUP($B143,'Reablement backsheet'!$D$193:$M$369, E$11,0))</f>
        <v/>
      </c>
      <c r="F143" s="412" t="str">
        <f ca="1">IF(ISERROR(VLOOKUP($B143,'Reablement backsheet'!$D$9:$M$185,F$11,0)),"",VLOOKUP($B143,'Reablement backsheet'!$D$9:$M$185, F$11,0))</f>
        <v/>
      </c>
      <c r="G143" s="412" t="str">
        <f ca="1">IF(ISERROR(VLOOKUP($B143,'Reablement backsheet'!$D$9:$M$185,G$11,0)),"",VLOOKUP($B143,'Reablement backsheet'!$D$9:$M$185, G$11,0))</f>
        <v/>
      </c>
      <c r="H143" s="412" t="str">
        <f ca="1">IF(ISERROR(VLOOKUP($B143,'Reablement backsheet'!$D$9:$M$185,H$11,0)),"",VLOOKUP($B143,'Reablement backsheet'!$D$9:$M$185, H$11,0))</f>
        <v/>
      </c>
    </row>
    <row r="144" spans="1:8">
      <c r="A144" s="3">
        <v>129</v>
      </c>
      <c r="B144" s="201" t="str">
        <f t="shared" ca="1" si="4"/>
        <v/>
      </c>
      <c r="C144" s="202" t="str">
        <f ca="1">IFERROR(VLOOKUP($B144,'Org list'!$J$9:$K$637,2,0), "")</f>
        <v/>
      </c>
      <c r="D144" s="412" t="str">
        <f ca="1">IF(ISERROR(VLOOKUP($B144,'Reablement backsheet'!$D$9:$M$185,D$11,0)),"",VLOOKUP($B144,'Reablement backsheet'!$D$9:$M$185, D$11,0))</f>
        <v/>
      </c>
      <c r="E144" s="412" t="str">
        <f ca="1">IF(ISERROR(VLOOKUP($B144,'Reablement backsheet'!$D$193:$M$369,E$11,0)),"",VLOOKUP($B144,'Reablement backsheet'!$D$193:$M$369, E$11,0))</f>
        <v/>
      </c>
      <c r="F144" s="412" t="str">
        <f ca="1">IF(ISERROR(VLOOKUP($B144,'Reablement backsheet'!$D$9:$M$185,F$11,0)),"",VLOOKUP($B144,'Reablement backsheet'!$D$9:$M$185, F$11,0))</f>
        <v/>
      </c>
      <c r="G144" s="412" t="str">
        <f ca="1">IF(ISERROR(VLOOKUP($B144,'Reablement backsheet'!$D$9:$M$185,G$11,0)),"",VLOOKUP($B144,'Reablement backsheet'!$D$9:$M$185, G$11,0))</f>
        <v/>
      </c>
      <c r="H144" s="412" t="str">
        <f ca="1">IF(ISERROR(VLOOKUP($B144,'Reablement backsheet'!$D$9:$M$185,H$11,0)),"",VLOOKUP($B144,'Reablement backsheet'!$D$9:$M$185, H$11,0))</f>
        <v/>
      </c>
    </row>
    <row r="145" spans="1:8">
      <c r="A145" s="3">
        <v>130</v>
      </c>
      <c r="B145" s="201" t="str">
        <f t="shared" ca="1" si="4"/>
        <v/>
      </c>
      <c r="C145" s="202" t="str">
        <f ca="1">IFERROR(VLOOKUP($B145,'Org list'!$J$9:$K$637,2,0), "")</f>
        <v/>
      </c>
      <c r="D145" s="412" t="str">
        <f ca="1">IF(ISERROR(VLOOKUP($B145,'Reablement backsheet'!$D$9:$M$185,D$11,0)),"",VLOOKUP($B145,'Reablement backsheet'!$D$9:$M$185, D$11,0))</f>
        <v/>
      </c>
      <c r="E145" s="412" t="str">
        <f ca="1">IF(ISERROR(VLOOKUP($B145,'Reablement backsheet'!$D$193:$M$369,E$11,0)),"",VLOOKUP($B145,'Reablement backsheet'!$D$193:$M$369, E$11,0))</f>
        <v/>
      </c>
      <c r="F145" s="412" t="str">
        <f ca="1">IF(ISERROR(VLOOKUP($B145,'Reablement backsheet'!$D$9:$M$185,F$11,0)),"",VLOOKUP($B145,'Reablement backsheet'!$D$9:$M$185, F$11,0))</f>
        <v/>
      </c>
      <c r="G145" s="412" t="str">
        <f ca="1">IF(ISERROR(VLOOKUP($B145,'Reablement backsheet'!$D$9:$M$185,G$11,0)),"",VLOOKUP($B145,'Reablement backsheet'!$D$9:$M$185, G$11,0))</f>
        <v/>
      </c>
      <c r="H145" s="412" t="str">
        <f ca="1">IF(ISERROR(VLOOKUP($B145,'Reablement backsheet'!$D$9:$M$185,H$11,0)),"",VLOOKUP($B145,'Reablement backsheet'!$D$9:$M$185, H$11,0))</f>
        <v/>
      </c>
    </row>
    <row r="146" spans="1:8">
      <c r="A146" s="3">
        <v>131</v>
      </c>
      <c r="B146" s="201" t="str">
        <f t="shared" ca="1" si="4"/>
        <v/>
      </c>
      <c r="C146" s="202" t="str">
        <f ca="1">IFERROR(VLOOKUP($B146,'Org list'!$J$9:$K$637,2,0), "")</f>
        <v/>
      </c>
      <c r="D146" s="412" t="str">
        <f ca="1">IF(ISERROR(VLOOKUP($B146,'Reablement backsheet'!$D$9:$M$185,D$11,0)),"",VLOOKUP($B146,'Reablement backsheet'!$D$9:$M$185, D$11,0))</f>
        <v/>
      </c>
      <c r="E146" s="412" t="str">
        <f ca="1">IF(ISERROR(VLOOKUP($B146,'Reablement backsheet'!$D$193:$M$369,E$11,0)),"",VLOOKUP($B146,'Reablement backsheet'!$D$193:$M$369, E$11,0))</f>
        <v/>
      </c>
      <c r="F146" s="412" t="str">
        <f ca="1">IF(ISERROR(VLOOKUP($B146,'Reablement backsheet'!$D$9:$M$185,F$11,0)),"",VLOOKUP($B146,'Reablement backsheet'!$D$9:$M$185, F$11,0))</f>
        <v/>
      </c>
      <c r="G146" s="412" t="str">
        <f ca="1">IF(ISERROR(VLOOKUP($B146,'Reablement backsheet'!$D$9:$M$185,G$11,0)),"",VLOOKUP($B146,'Reablement backsheet'!$D$9:$M$185, G$11,0))</f>
        <v/>
      </c>
      <c r="H146" s="412" t="str">
        <f ca="1">IF(ISERROR(VLOOKUP($B146,'Reablement backsheet'!$D$9:$M$185,H$11,0)),"",VLOOKUP($B146,'Reablement backsheet'!$D$9:$M$185, H$11,0))</f>
        <v/>
      </c>
    </row>
    <row r="147" spans="1:8">
      <c r="A147" s="3">
        <v>132</v>
      </c>
      <c r="B147" s="201" t="str">
        <f t="shared" ca="1" si="4"/>
        <v/>
      </c>
      <c r="C147" s="202" t="str">
        <f ca="1">IFERROR(VLOOKUP($B147,'Org list'!$J$9:$K$637,2,0), "")</f>
        <v/>
      </c>
      <c r="D147" s="412" t="str">
        <f ca="1">IF(ISERROR(VLOOKUP($B147,'Reablement backsheet'!$D$9:$M$185,D$11,0)),"",VLOOKUP($B147,'Reablement backsheet'!$D$9:$M$185, D$11,0))</f>
        <v/>
      </c>
      <c r="E147" s="412" t="str">
        <f ca="1">IF(ISERROR(VLOOKUP($B147,'Reablement backsheet'!$D$193:$M$369,E$11,0)),"",VLOOKUP($B147,'Reablement backsheet'!$D$193:$M$369, E$11,0))</f>
        <v/>
      </c>
      <c r="F147" s="412" t="str">
        <f ca="1">IF(ISERROR(VLOOKUP($B147,'Reablement backsheet'!$D$9:$M$185,F$11,0)),"",VLOOKUP($B147,'Reablement backsheet'!$D$9:$M$185, F$11,0))</f>
        <v/>
      </c>
      <c r="G147" s="412" t="str">
        <f ca="1">IF(ISERROR(VLOOKUP($B147,'Reablement backsheet'!$D$9:$M$185,G$11,0)),"",VLOOKUP($B147,'Reablement backsheet'!$D$9:$M$185, G$11,0))</f>
        <v/>
      </c>
      <c r="H147" s="412" t="str">
        <f ca="1">IF(ISERROR(VLOOKUP($B147,'Reablement backsheet'!$D$9:$M$185,H$11,0)),"",VLOOKUP($B147,'Reablement backsheet'!$D$9:$M$185, H$11,0))</f>
        <v/>
      </c>
    </row>
    <row r="148" spans="1:8">
      <c r="A148" s="3">
        <v>133</v>
      </c>
      <c r="B148" s="201" t="str">
        <f t="shared" ca="1" si="4"/>
        <v/>
      </c>
      <c r="C148" s="202" t="str">
        <f ca="1">IFERROR(VLOOKUP($B148,'Org list'!$J$9:$K$637,2,0), "")</f>
        <v/>
      </c>
      <c r="D148" s="412" t="str">
        <f ca="1">IF(ISERROR(VLOOKUP($B148,'Reablement backsheet'!$D$9:$M$185,D$11,0)),"",VLOOKUP($B148,'Reablement backsheet'!$D$9:$M$185, D$11,0))</f>
        <v/>
      </c>
      <c r="E148" s="412" t="str">
        <f ca="1">IF(ISERROR(VLOOKUP($B148,'Reablement backsheet'!$D$193:$M$369,E$11,0)),"",VLOOKUP($B148,'Reablement backsheet'!$D$193:$M$369, E$11,0))</f>
        <v/>
      </c>
      <c r="F148" s="412" t="str">
        <f ca="1">IF(ISERROR(VLOOKUP($B148,'Reablement backsheet'!$D$9:$M$185,F$11,0)),"",VLOOKUP($B148,'Reablement backsheet'!$D$9:$M$185, F$11,0))</f>
        <v/>
      </c>
      <c r="G148" s="412" t="str">
        <f ca="1">IF(ISERROR(VLOOKUP($B148,'Reablement backsheet'!$D$9:$M$185,G$11,0)),"",VLOOKUP($B148,'Reablement backsheet'!$D$9:$M$185, G$11,0))</f>
        <v/>
      </c>
      <c r="H148" s="412" t="str">
        <f ca="1">IF(ISERROR(VLOOKUP($B148,'Reablement backsheet'!$D$9:$M$185,H$11,0)),"",VLOOKUP($B148,'Reablement backsheet'!$D$9:$M$185, H$11,0))</f>
        <v/>
      </c>
    </row>
    <row r="149" spans="1:8">
      <c r="A149" s="3">
        <v>134</v>
      </c>
      <c r="B149" s="201" t="str">
        <f t="shared" ca="1" si="4"/>
        <v/>
      </c>
      <c r="C149" s="202" t="str">
        <f ca="1">IFERROR(VLOOKUP($B149,'Org list'!$J$9:$K$637,2,0), "")</f>
        <v/>
      </c>
      <c r="D149" s="412" t="str">
        <f ca="1">IF(ISERROR(VLOOKUP($B149,'Reablement backsheet'!$D$9:$M$185,D$11,0)),"",VLOOKUP($B149,'Reablement backsheet'!$D$9:$M$185, D$11,0))</f>
        <v/>
      </c>
      <c r="E149" s="412" t="str">
        <f ca="1">IF(ISERROR(VLOOKUP($B149,'Reablement backsheet'!$D$193:$M$369,E$11,0)),"",VLOOKUP($B149,'Reablement backsheet'!$D$193:$M$369, E$11,0))</f>
        <v/>
      </c>
      <c r="F149" s="412" t="str">
        <f ca="1">IF(ISERROR(VLOOKUP($B149,'Reablement backsheet'!$D$9:$M$185,F$11,0)),"",VLOOKUP($B149,'Reablement backsheet'!$D$9:$M$185, F$11,0))</f>
        <v/>
      </c>
      <c r="G149" s="412" t="str">
        <f ca="1">IF(ISERROR(VLOOKUP($B149,'Reablement backsheet'!$D$9:$M$185,G$11,0)),"",VLOOKUP($B149,'Reablement backsheet'!$D$9:$M$185, G$11,0))</f>
        <v/>
      </c>
      <c r="H149" s="412" t="str">
        <f ca="1">IF(ISERROR(VLOOKUP($B149,'Reablement backsheet'!$D$9:$M$185,H$11,0)),"",VLOOKUP($B149,'Reablement backsheet'!$D$9:$M$185, H$11,0))</f>
        <v/>
      </c>
    </row>
    <row r="150" spans="1:8">
      <c r="A150" s="3">
        <v>135</v>
      </c>
      <c r="B150" s="201" t="str">
        <f t="shared" ca="1" si="4"/>
        <v/>
      </c>
      <c r="C150" s="202" t="str">
        <f ca="1">IFERROR(VLOOKUP($B150,'Org list'!$J$9:$K$637,2,0), "")</f>
        <v/>
      </c>
      <c r="D150" s="412" t="str">
        <f ca="1">IF(ISERROR(VLOOKUP($B150,'Reablement backsheet'!$D$9:$M$185,D$11,0)),"",VLOOKUP($B150,'Reablement backsheet'!$D$9:$M$185, D$11,0))</f>
        <v/>
      </c>
      <c r="E150" s="412" t="str">
        <f ca="1">IF(ISERROR(VLOOKUP($B150,'Reablement backsheet'!$D$193:$M$369,E$11,0)),"",VLOOKUP($B150,'Reablement backsheet'!$D$193:$M$369, E$11,0))</f>
        <v/>
      </c>
      <c r="F150" s="412" t="str">
        <f ca="1">IF(ISERROR(VLOOKUP($B150,'Reablement backsheet'!$D$9:$M$185,F$11,0)),"",VLOOKUP($B150,'Reablement backsheet'!$D$9:$M$185, F$11,0))</f>
        <v/>
      </c>
      <c r="G150" s="412" t="str">
        <f ca="1">IF(ISERROR(VLOOKUP($B150,'Reablement backsheet'!$D$9:$M$185,G$11,0)),"",VLOOKUP($B150,'Reablement backsheet'!$D$9:$M$185, G$11,0))</f>
        <v/>
      </c>
      <c r="H150" s="412" t="str">
        <f ca="1">IF(ISERROR(VLOOKUP($B150,'Reablement backsheet'!$D$9:$M$185,H$11,0)),"",VLOOKUP($B150,'Reablement backsheet'!$D$9:$M$185, H$11,0))</f>
        <v/>
      </c>
    </row>
    <row r="151" spans="1:8">
      <c r="A151" s="3">
        <v>136</v>
      </c>
      <c r="B151" s="201" t="str">
        <f t="shared" ca="1" si="4"/>
        <v/>
      </c>
      <c r="C151" s="202" t="str">
        <f ca="1">IFERROR(VLOOKUP($B151,'Org list'!$J$9:$K$637,2,0), "")</f>
        <v/>
      </c>
      <c r="D151" s="412" t="str">
        <f ca="1">IF(ISERROR(VLOOKUP($B151,'Reablement backsheet'!$D$9:$M$185,D$11,0)),"",VLOOKUP($B151,'Reablement backsheet'!$D$9:$M$185, D$11,0))</f>
        <v/>
      </c>
      <c r="E151" s="412" t="str">
        <f ca="1">IF(ISERROR(VLOOKUP($B151,'Reablement backsheet'!$D$193:$M$369,E$11,0)),"",VLOOKUP($B151,'Reablement backsheet'!$D$193:$M$369, E$11,0))</f>
        <v/>
      </c>
      <c r="F151" s="412" t="str">
        <f ca="1">IF(ISERROR(VLOOKUP($B151,'Reablement backsheet'!$D$9:$M$185,F$11,0)),"",VLOOKUP($B151,'Reablement backsheet'!$D$9:$M$185, F$11,0))</f>
        <v/>
      </c>
      <c r="G151" s="412" t="str">
        <f ca="1">IF(ISERROR(VLOOKUP($B151,'Reablement backsheet'!$D$9:$M$185,G$11,0)),"",VLOOKUP($B151,'Reablement backsheet'!$D$9:$M$185, G$11,0))</f>
        <v/>
      </c>
      <c r="H151" s="412" t="str">
        <f ca="1">IF(ISERROR(VLOOKUP($B151,'Reablement backsheet'!$D$9:$M$185,H$11,0)),"",VLOOKUP($B151,'Reablement backsheet'!$D$9:$M$185, H$11,0))</f>
        <v/>
      </c>
    </row>
    <row r="152" spans="1:8">
      <c r="A152" s="3">
        <v>137</v>
      </c>
      <c r="B152" s="201" t="str">
        <f t="shared" ca="1" si="4"/>
        <v/>
      </c>
      <c r="C152" s="202" t="str">
        <f ca="1">IFERROR(VLOOKUP($B152,'Org list'!$J$9:$K$637,2,0), "")</f>
        <v/>
      </c>
      <c r="D152" s="412" t="str">
        <f ca="1">IF(ISERROR(VLOOKUP($B152,'Reablement backsheet'!$D$9:$M$185,D$11,0)),"",VLOOKUP($B152,'Reablement backsheet'!$D$9:$M$185, D$11,0))</f>
        <v/>
      </c>
      <c r="E152" s="412" t="str">
        <f ca="1">IF(ISERROR(VLOOKUP($B152,'Reablement backsheet'!$D$193:$M$369,E$11,0)),"",VLOOKUP($B152,'Reablement backsheet'!$D$193:$M$369, E$11,0))</f>
        <v/>
      </c>
      <c r="F152" s="412" t="str">
        <f ca="1">IF(ISERROR(VLOOKUP($B152,'Reablement backsheet'!$D$9:$M$185,F$11,0)),"",VLOOKUP($B152,'Reablement backsheet'!$D$9:$M$185, F$11,0))</f>
        <v/>
      </c>
      <c r="G152" s="412" t="str">
        <f ca="1">IF(ISERROR(VLOOKUP($B152,'Reablement backsheet'!$D$9:$M$185,G$11,0)),"",VLOOKUP($B152,'Reablement backsheet'!$D$9:$M$185, G$11,0))</f>
        <v/>
      </c>
      <c r="H152" s="412" t="str">
        <f ca="1">IF(ISERROR(VLOOKUP($B152,'Reablement backsheet'!$D$9:$M$185,H$11,0)),"",VLOOKUP($B152,'Reablement backsheet'!$D$9:$M$185, H$11,0))</f>
        <v/>
      </c>
    </row>
    <row r="153" spans="1:8">
      <c r="A153" s="3">
        <v>138</v>
      </c>
      <c r="B153" s="201" t="str">
        <f t="shared" ca="1" si="4"/>
        <v/>
      </c>
      <c r="C153" s="202" t="str">
        <f ca="1">IFERROR(VLOOKUP($B153,'Org list'!$J$9:$K$637,2,0), "")</f>
        <v/>
      </c>
      <c r="D153" s="412" t="str">
        <f ca="1">IF(ISERROR(VLOOKUP($B153,'Reablement backsheet'!$D$9:$M$185,D$11,0)),"",VLOOKUP($B153,'Reablement backsheet'!$D$9:$M$185, D$11,0))</f>
        <v/>
      </c>
      <c r="E153" s="412" t="str">
        <f ca="1">IF(ISERROR(VLOOKUP($B153,'Reablement backsheet'!$D$193:$M$369,E$11,0)),"",VLOOKUP($B153,'Reablement backsheet'!$D$193:$M$369, E$11,0))</f>
        <v/>
      </c>
      <c r="F153" s="412" t="str">
        <f ca="1">IF(ISERROR(VLOOKUP($B153,'Reablement backsheet'!$D$9:$M$185,F$11,0)),"",VLOOKUP($B153,'Reablement backsheet'!$D$9:$M$185, F$11,0))</f>
        <v/>
      </c>
      <c r="G153" s="412" t="str">
        <f ca="1">IF(ISERROR(VLOOKUP($B153,'Reablement backsheet'!$D$9:$M$185,G$11,0)),"",VLOOKUP($B153,'Reablement backsheet'!$D$9:$M$185, G$11,0))</f>
        <v/>
      </c>
      <c r="H153" s="412" t="str">
        <f ca="1">IF(ISERROR(VLOOKUP($B153,'Reablement backsheet'!$D$9:$M$185,H$11,0)),"",VLOOKUP($B153,'Reablement backsheet'!$D$9:$M$185, H$11,0))</f>
        <v/>
      </c>
    </row>
    <row r="154" spans="1:8">
      <c r="A154" s="3">
        <v>139</v>
      </c>
      <c r="B154" s="201" t="str">
        <f t="shared" ca="1" si="4"/>
        <v/>
      </c>
      <c r="C154" s="202" t="str">
        <f ca="1">IFERROR(VLOOKUP($B154,'Org list'!$J$9:$K$637,2,0), "")</f>
        <v/>
      </c>
      <c r="D154" s="412" t="str">
        <f ca="1">IF(ISERROR(VLOOKUP($B154,'Reablement backsheet'!$D$9:$M$185,D$11,0)),"",VLOOKUP($B154,'Reablement backsheet'!$D$9:$M$185, D$11,0))</f>
        <v/>
      </c>
      <c r="E154" s="412" t="str">
        <f ca="1">IF(ISERROR(VLOOKUP($B154,'Reablement backsheet'!$D$193:$M$369,E$11,0)),"",VLOOKUP($B154,'Reablement backsheet'!$D$193:$M$369, E$11,0))</f>
        <v/>
      </c>
      <c r="F154" s="412" t="str">
        <f ca="1">IF(ISERROR(VLOOKUP($B154,'Reablement backsheet'!$D$9:$M$185,F$11,0)),"",VLOOKUP($B154,'Reablement backsheet'!$D$9:$M$185, F$11,0))</f>
        <v/>
      </c>
      <c r="G154" s="412" t="str">
        <f ca="1">IF(ISERROR(VLOOKUP($B154,'Reablement backsheet'!$D$9:$M$185,G$11,0)),"",VLOOKUP($B154,'Reablement backsheet'!$D$9:$M$185, G$11,0))</f>
        <v/>
      </c>
      <c r="H154" s="412" t="str">
        <f ca="1">IF(ISERROR(VLOOKUP($B154,'Reablement backsheet'!$D$9:$M$185,H$11,0)),"",VLOOKUP($B154,'Reablement backsheet'!$D$9:$M$185, H$11,0))</f>
        <v/>
      </c>
    </row>
    <row r="155" spans="1:8">
      <c r="A155" s="3">
        <v>140</v>
      </c>
      <c r="B155" s="201" t="str">
        <f t="shared" ca="1" si="4"/>
        <v/>
      </c>
      <c r="C155" s="202" t="str">
        <f ca="1">IFERROR(VLOOKUP($B155,'Org list'!$J$9:$K$637,2,0), "")</f>
        <v/>
      </c>
      <c r="D155" s="412" t="str">
        <f ca="1">IF(ISERROR(VLOOKUP($B155,'Reablement backsheet'!$D$9:$M$185,D$11,0)),"",VLOOKUP($B155,'Reablement backsheet'!$D$9:$M$185, D$11,0))</f>
        <v/>
      </c>
      <c r="E155" s="412" t="str">
        <f ca="1">IF(ISERROR(VLOOKUP($B155,'Reablement backsheet'!$D$193:$M$369,E$11,0)),"",VLOOKUP($B155,'Reablement backsheet'!$D$193:$M$369, E$11,0))</f>
        <v/>
      </c>
      <c r="F155" s="412" t="str">
        <f ca="1">IF(ISERROR(VLOOKUP($B155,'Reablement backsheet'!$D$9:$M$185,F$11,0)),"",VLOOKUP($B155,'Reablement backsheet'!$D$9:$M$185, F$11,0))</f>
        <v/>
      </c>
      <c r="G155" s="412" t="str">
        <f ca="1">IF(ISERROR(VLOOKUP($B155,'Reablement backsheet'!$D$9:$M$185,G$11,0)),"",VLOOKUP($B155,'Reablement backsheet'!$D$9:$M$185, G$11,0))</f>
        <v/>
      </c>
      <c r="H155" s="412" t="str">
        <f ca="1">IF(ISERROR(VLOOKUP($B155,'Reablement backsheet'!$D$9:$M$185,H$11,0)),"",VLOOKUP($B155,'Reablement backsheet'!$D$9:$M$185, H$11,0))</f>
        <v/>
      </c>
    </row>
    <row r="156" spans="1:8">
      <c r="A156" s="3">
        <v>141</v>
      </c>
      <c r="B156" s="201" t="str">
        <f t="shared" ca="1" si="4"/>
        <v/>
      </c>
      <c r="C156" s="202" t="str">
        <f ca="1">IFERROR(VLOOKUP($B156,'Org list'!$J$9:$K$637,2,0), "")</f>
        <v/>
      </c>
      <c r="D156" s="412" t="str">
        <f ca="1">IF(ISERROR(VLOOKUP($B156,'Reablement backsheet'!$D$9:$M$185,D$11,0)),"",VLOOKUP($B156,'Reablement backsheet'!$D$9:$M$185, D$11,0))</f>
        <v/>
      </c>
      <c r="E156" s="412" t="str">
        <f ca="1">IF(ISERROR(VLOOKUP($B156,'Reablement backsheet'!$D$193:$M$369,E$11,0)),"",VLOOKUP($B156,'Reablement backsheet'!$D$193:$M$369, E$11,0))</f>
        <v/>
      </c>
      <c r="F156" s="412" t="str">
        <f ca="1">IF(ISERROR(VLOOKUP($B156,'Reablement backsheet'!$D$9:$M$185,F$11,0)),"",VLOOKUP($B156,'Reablement backsheet'!$D$9:$M$185, F$11,0))</f>
        <v/>
      </c>
      <c r="G156" s="412" t="str">
        <f ca="1">IF(ISERROR(VLOOKUP($B156,'Reablement backsheet'!$D$9:$M$185,G$11,0)),"",VLOOKUP($B156,'Reablement backsheet'!$D$9:$M$185, G$11,0))</f>
        <v/>
      </c>
      <c r="H156" s="412" t="str">
        <f ca="1">IF(ISERROR(VLOOKUP($B156,'Reablement backsheet'!$D$9:$M$185,H$11,0)),"",VLOOKUP($B156,'Reablement backsheet'!$D$9:$M$185, H$11,0))</f>
        <v/>
      </c>
    </row>
    <row r="157" spans="1:8">
      <c r="A157" s="3">
        <v>142</v>
      </c>
      <c r="B157" s="201" t="str">
        <f t="shared" ca="1" si="4"/>
        <v/>
      </c>
      <c r="C157" s="202" t="str">
        <f ca="1">IFERROR(VLOOKUP($B157,'Org list'!$J$9:$K$637,2,0), "")</f>
        <v/>
      </c>
      <c r="D157" s="412" t="str">
        <f ca="1">IF(ISERROR(VLOOKUP($B157,'Reablement backsheet'!$D$9:$M$185,D$11,0)),"",VLOOKUP($B157,'Reablement backsheet'!$D$9:$M$185, D$11,0))</f>
        <v/>
      </c>
      <c r="E157" s="412" t="str">
        <f ca="1">IF(ISERROR(VLOOKUP($B157,'Reablement backsheet'!$D$193:$M$369,E$11,0)),"",VLOOKUP($B157,'Reablement backsheet'!$D$193:$M$369, E$11,0))</f>
        <v/>
      </c>
      <c r="F157" s="412" t="str">
        <f ca="1">IF(ISERROR(VLOOKUP($B157,'Reablement backsheet'!$D$9:$M$185,F$11,0)),"",VLOOKUP($B157,'Reablement backsheet'!$D$9:$M$185, F$11,0))</f>
        <v/>
      </c>
      <c r="G157" s="412" t="str">
        <f ca="1">IF(ISERROR(VLOOKUP($B157,'Reablement backsheet'!$D$9:$M$185,G$11,0)),"",VLOOKUP($B157,'Reablement backsheet'!$D$9:$M$185, G$11,0))</f>
        <v/>
      </c>
      <c r="H157" s="412" t="str">
        <f ca="1">IF(ISERROR(VLOOKUP($B157,'Reablement backsheet'!$D$9:$M$185,H$11,0)),"",VLOOKUP($B157,'Reablement backsheet'!$D$9:$M$185, H$11,0))</f>
        <v/>
      </c>
    </row>
    <row r="158" spans="1:8">
      <c r="A158" s="3">
        <v>143</v>
      </c>
      <c r="B158" s="201" t="str">
        <f t="shared" ca="1" si="4"/>
        <v/>
      </c>
      <c r="C158" s="202" t="str">
        <f ca="1">IFERROR(VLOOKUP($B158,'Org list'!$J$9:$K$637,2,0), "")</f>
        <v/>
      </c>
      <c r="D158" s="412" t="str">
        <f ca="1">IF(ISERROR(VLOOKUP($B158,'Reablement backsheet'!$D$9:$M$185,D$11,0)),"",VLOOKUP($B158,'Reablement backsheet'!$D$9:$M$185, D$11,0))</f>
        <v/>
      </c>
      <c r="E158" s="412" t="str">
        <f ca="1">IF(ISERROR(VLOOKUP($B158,'Reablement backsheet'!$D$193:$M$369,E$11,0)),"",VLOOKUP($B158,'Reablement backsheet'!$D$193:$M$369, E$11,0))</f>
        <v/>
      </c>
      <c r="F158" s="412" t="str">
        <f ca="1">IF(ISERROR(VLOOKUP($B158,'Reablement backsheet'!$D$9:$M$185,F$11,0)),"",VLOOKUP($B158,'Reablement backsheet'!$D$9:$M$185, F$11,0))</f>
        <v/>
      </c>
      <c r="G158" s="412" t="str">
        <f ca="1">IF(ISERROR(VLOOKUP($B158,'Reablement backsheet'!$D$9:$M$185,G$11,0)),"",VLOOKUP($B158,'Reablement backsheet'!$D$9:$M$185, G$11,0))</f>
        <v/>
      </c>
      <c r="H158" s="412" t="str">
        <f ca="1">IF(ISERROR(VLOOKUP($B158,'Reablement backsheet'!$D$9:$M$185,H$11,0)),"",VLOOKUP($B158,'Reablement backsheet'!$D$9:$M$185, H$11,0))</f>
        <v/>
      </c>
    </row>
    <row r="159" spans="1:8">
      <c r="A159" s="3">
        <v>144</v>
      </c>
      <c r="B159" s="201" t="str">
        <f t="shared" ca="1" si="4"/>
        <v/>
      </c>
      <c r="C159" s="202" t="str">
        <f ca="1">IFERROR(VLOOKUP($B159,'Org list'!$J$9:$K$637,2,0), "")</f>
        <v/>
      </c>
      <c r="D159" s="412" t="str">
        <f ca="1">IF(ISERROR(VLOOKUP($B159,'Reablement backsheet'!$D$9:$M$185,D$11,0)),"",VLOOKUP($B159,'Reablement backsheet'!$D$9:$M$185, D$11,0))</f>
        <v/>
      </c>
      <c r="E159" s="412" t="str">
        <f ca="1">IF(ISERROR(VLOOKUP($B159,'Reablement backsheet'!$D$193:$M$369,E$11,0)),"",VLOOKUP($B159,'Reablement backsheet'!$D$193:$M$369, E$11,0))</f>
        <v/>
      </c>
      <c r="F159" s="412" t="str">
        <f ca="1">IF(ISERROR(VLOOKUP($B159,'Reablement backsheet'!$D$9:$M$185,F$11,0)),"",VLOOKUP($B159,'Reablement backsheet'!$D$9:$M$185, F$11,0))</f>
        <v/>
      </c>
      <c r="G159" s="412" t="str">
        <f ca="1">IF(ISERROR(VLOOKUP($B159,'Reablement backsheet'!$D$9:$M$185,G$11,0)),"",VLOOKUP($B159,'Reablement backsheet'!$D$9:$M$185, G$11,0))</f>
        <v/>
      </c>
      <c r="H159" s="412" t="str">
        <f ca="1">IF(ISERROR(VLOOKUP($B159,'Reablement backsheet'!$D$9:$M$185,H$11,0)),"",VLOOKUP($B159,'Reablement backsheet'!$D$9:$M$185, H$11,0))</f>
        <v/>
      </c>
    </row>
    <row r="160" spans="1:8">
      <c r="A160" s="3">
        <v>145</v>
      </c>
      <c r="B160" s="201" t="str">
        <f t="shared" ca="1" si="4"/>
        <v/>
      </c>
      <c r="C160" s="202" t="str">
        <f ca="1">IFERROR(VLOOKUP($B160,'Org list'!$J$9:$K$637,2,0), "")</f>
        <v/>
      </c>
      <c r="D160" s="412" t="str">
        <f ca="1">IF(ISERROR(VLOOKUP($B160,'Reablement backsheet'!$D$9:$M$185,D$11,0)),"",VLOOKUP($B160,'Reablement backsheet'!$D$9:$M$185, D$11,0))</f>
        <v/>
      </c>
      <c r="E160" s="412" t="str">
        <f ca="1">IF(ISERROR(VLOOKUP($B160,'Reablement backsheet'!$D$193:$M$369,E$11,0)),"",VLOOKUP($B160,'Reablement backsheet'!$D$193:$M$369, E$11,0))</f>
        <v/>
      </c>
      <c r="F160" s="412" t="str">
        <f ca="1">IF(ISERROR(VLOOKUP($B160,'Reablement backsheet'!$D$9:$M$185,F$11,0)),"",VLOOKUP($B160,'Reablement backsheet'!$D$9:$M$185, F$11,0))</f>
        <v/>
      </c>
      <c r="G160" s="412" t="str">
        <f ca="1">IF(ISERROR(VLOOKUP($B160,'Reablement backsheet'!$D$9:$M$185,G$11,0)),"",VLOOKUP($B160,'Reablement backsheet'!$D$9:$M$185, G$11,0))</f>
        <v/>
      </c>
      <c r="H160" s="412" t="str">
        <f ca="1">IF(ISERROR(VLOOKUP($B160,'Reablement backsheet'!$D$9:$M$185,H$11,0)),"",VLOOKUP($B160,'Reablement backsheet'!$D$9:$M$185, H$11,0))</f>
        <v/>
      </c>
    </row>
    <row r="161" spans="1:8">
      <c r="A161" s="3">
        <v>146</v>
      </c>
      <c r="B161" s="201" t="str">
        <f t="shared" ca="1" si="4"/>
        <v/>
      </c>
      <c r="C161" s="202" t="str">
        <f ca="1">IFERROR(VLOOKUP($B161,'Org list'!$J$9:$K$637,2,0), "")</f>
        <v/>
      </c>
      <c r="D161" s="412" t="str">
        <f ca="1">IF(ISERROR(VLOOKUP($B161,'Reablement backsheet'!$D$9:$M$185,D$11,0)),"",VLOOKUP($B161,'Reablement backsheet'!$D$9:$M$185, D$11,0))</f>
        <v/>
      </c>
      <c r="E161" s="412" t="str">
        <f ca="1">IF(ISERROR(VLOOKUP($B161,'Reablement backsheet'!$D$193:$M$369,E$11,0)),"",VLOOKUP($B161,'Reablement backsheet'!$D$193:$M$369, E$11,0))</f>
        <v/>
      </c>
      <c r="F161" s="412" t="str">
        <f ca="1">IF(ISERROR(VLOOKUP($B161,'Reablement backsheet'!$D$9:$M$185,F$11,0)),"",VLOOKUP($B161,'Reablement backsheet'!$D$9:$M$185, F$11,0))</f>
        <v/>
      </c>
      <c r="G161" s="412" t="str">
        <f ca="1">IF(ISERROR(VLOOKUP($B161,'Reablement backsheet'!$D$9:$M$185,G$11,0)),"",VLOOKUP($B161,'Reablement backsheet'!$D$9:$M$185, G$11,0))</f>
        <v/>
      </c>
      <c r="H161" s="412" t="str">
        <f ca="1">IF(ISERROR(VLOOKUP($B161,'Reablement backsheet'!$D$9:$M$185,H$11,0)),"",VLOOKUP($B161,'Reablement backsheet'!$D$9:$M$185, H$11,0))</f>
        <v/>
      </c>
    </row>
    <row r="162" spans="1:8">
      <c r="A162" s="3">
        <v>147</v>
      </c>
      <c r="B162" s="201" t="str">
        <f t="shared" ca="1" si="4"/>
        <v/>
      </c>
      <c r="C162" s="202" t="str">
        <f ca="1">IFERROR(VLOOKUP($B162,'Org list'!$J$9:$K$637,2,0), "")</f>
        <v/>
      </c>
      <c r="D162" s="412" t="str">
        <f ca="1">IF(ISERROR(VLOOKUP($B162,'Reablement backsheet'!$D$9:$M$185,D$11,0)),"",VLOOKUP($B162,'Reablement backsheet'!$D$9:$M$185, D$11,0))</f>
        <v/>
      </c>
      <c r="E162" s="412" t="str">
        <f ca="1">IF(ISERROR(VLOOKUP($B162,'Reablement backsheet'!$D$193:$M$369,E$11,0)),"",VLOOKUP($B162,'Reablement backsheet'!$D$193:$M$369, E$11,0))</f>
        <v/>
      </c>
      <c r="F162" s="412" t="str">
        <f ca="1">IF(ISERROR(VLOOKUP($B162,'Reablement backsheet'!$D$9:$M$185,F$11,0)),"",VLOOKUP($B162,'Reablement backsheet'!$D$9:$M$185, F$11,0))</f>
        <v/>
      </c>
      <c r="G162" s="412" t="str">
        <f ca="1">IF(ISERROR(VLOOKUP($B162,'Reablement backsheet'!$D$9:$M$185,G$11,0)),"",VLOOKUP($B162,'Reablement backsheet'!$D$9:$M$185, G$11,0))</f>
        <v/>
      </c>
      <c r="H162" s="412" t="str">
        <f ca="1">IF(ISERROR(VLOOKUP($B162,'Reablement backsheet'!$D$9:$M$185,H$11,0)),"",VLOOKUP($B162,'Reablement backsheet'!$D$9:$M$185, H$11,0))</f>
        <v/>
      </c>
    </row>
    <row r="163" spans="1:8">
      <c r="A163" s="3">
        <v>148</v>
      </c>
      <c r="B163" s="201" t="str">
        <f t="shared" ca="1" si="4"/>
        <v/>
      </c>
      <c r="C163" s="202" t="str">
        <f ca="1">IFERROR(VLOOKUP($B163,'Org list'!$J$9:$K$637,2,0), "")</f>
        <v/>
      </c>
      <c r="D163" s="412" t="str">
        <f ca="1">IF(ISERROR(VLOOKUP($B163,'Reablement backsheet'!$D$9:$M$185,D$11,0)),"",VLOOKUP($B163,'Reablement backsheet'!$D$9:$M$185, D$11,0))</f>
        <v/>
      </c>
      <c r="E163" s="412" t="str">
        <f ca="1">IF(ISERROR(VLOOKUP($B163,'Reablement backsheet'!$D$193:$M$369,E$11,0)),"",VLOOKUP($B163,'Reablement backsheet'!$D$193:$M$369, E$11,0))</f>
        <v/>
      </c>
      <c r="F163" s="412" t="str">
        <f ca="1">IF(ISERROR(VLOOKUP($B163,'Reablement backsheet'!$D$9:$M$185,F$11,0)),"",VLOOKUP($B163,'Reablement backsheet'!$D$9:$M$185, F$11,0))</f>
        <v/>
      </c>
      <c r="G163" s="412" t="str">
        <f ca="1">IF(ISERROR(VLOOKUP($B163,'Reablement backsheet'!$D$9:$M$185,G$11,0)),"",VLOOKUP($B163,'Reablement backsheet'!$D$9:$M$185, G$11,0))</f>
        <v/>
      </c>
      <c r="H163" s="412" t="str">
        <f ca="1">IF(ISERROR(VLOOKUP($B163,'Reablement backsheet'!$D$9:$M$185,H$11,0)),"",VLOOKUP($B163,'Reablement backsheet'!$D$9:$M$185, H$11,0))</f>
        <v/>
      </c>
    </row>
    <row r="164" spans="1:8">
      <c r="A164" s="3">
        <v>149</v>
      </c>
      <c r="B164" s="201" t="str">
        <f t="shared" ca="1" si="4"/>
        <v/>
      </c>
      <c r="C164" s="202" t="str">
        <f ca="1">IFERROR(VLOOKUP($B164,'Org list'!$J$9:$K$637,2,0), "")</f>
        <v/>
      </c>
      <c r="D164" s="412" t="str">
        <f ca="1">IF(ISERROR(VLOOKUP($B164,'Reablement backsheet'!$D$9:$M$185,D$11,0)),"",VLOOKUP($B164,'Reablement backsheet'!$D$9:$M$185, D$11,0))</f>
        <v/>
      </c>
      <c r="E164" s="412" t="str">
        <f ca="1">IF(ISERROR(VLOOKUP($B164,'Reablement backsheet'!$D$193:$M$369,E$11,0)),"",VLOOKUP($B164,'Reablement backsheet'!$D$193:$M$369, E$11,0))</f>
        <v/>
      </c>
      <c r="F164" s="412" t="str">
        <f ca="1">IF(ISERROR(VLOOKUP($B164,'Reablement backsheet'!$D$9:$M$185,F$11,0)),"",VLOOKUP($B164,'Reablement backsheet'!$D$9:$M$185, F$11,0))</f>
        <v/>
      </c>
      <c r="G164" s="412" t="str">
        <f ca="1">IF(ISERROR(VLOOKUP($B164,'Reablement backsheet'!$D$9:$M$185,G$11,0)),"",VLOOKUP($B164,'Reablement backsheet'!$D$9:$M$185, G$11,0))</f>
        <v/>
      </c>
      <c r="H164" s="412" t="str">
        <f ca="1">IF(ISERROR(VLOOKUP($B164,'Reablement backsheet'!$D$9:$M$185,H$11,0)),"",VLOOKUP($B164,'Reablement backsheet'!$D$9:$M$185, H$11,0))</f>
        <v/>
      </c>
    </row>
    <row r="165" spans="1:8">
      <c r="A165" s="3">
        <v>150</v>
      </c>
      <c r="B165" s="201" t="str">
        <f t="shared" ca="1" si="4"/>
        <v/>
      </c>
      <c r="C165" s="202" t="str">
        <f ca="1">IFERROR(VLOOKUP($B165,'Org list'!$J$9:$K$637,2,0), "")</f>
        <v/>
      </c>
      <c r="D165" s="412" t="str">
        <f ca="1">IF(ISERROR(VLOOKUP($B165,'Reablement backsheet'!$D$9:$M$185,D$11,0)),"",VLOOKUP($B165,'Reablement backsheet'!$D$9:$M$185, D$11,0))</f>
        <v/>
      </c>
      <c r="E165" s="412" t="str">
        <f ca="1">IF(ISERROR(VLOOKUP($B165,'Reablement backsheet'!$D$193:$M$369,E$11,0)),"",VLOOKUP($B165,'Reablement backsheet'!$D$193:$M$369, E$11,0))</f>
        <v/>
      </c>
      <c r="F165" s="412" t="str">
        <f ca="1">IF(ISERROR(VLOOKUP($B165,'Reablement backsheet'!$D$9:$M$185,F$11,0)),"",VLOOKUP($B165,'Reablement backsheet'!$D$9:$M$185, F$11,0))</f>
        <v/>
      </c>
      <c r="G165" s="412" t="str">
        <f ca="1">IF(ISERROR(VLOOKUP($B165,'Reablement backsheet'!$D$9:$M$185,G$11,0)),"",VLOOKUP($B165,'Reablement backsheet'!$D$9:$M$185, G$11,0))</f>
        <v/>
      </c>
      <c r="H165" s="412" t="str">
        <f ca="1">IF(ISERROR(VLOOKUP($B165,'Reablement backsheet'!$D$9:$M$185,H$11,0)),"",VLOOKUP($B165,'Reablement backsheet'!$D$9:$M$185, H$11,0))</f>
        <v/>
      </c>
    </row>
    <row r="166" spans="1:8">
      <c r="A166" s="3">
        <v>151</v>
      </c>
      <c r="B166" s="201" t="str">
        <f t="shared" ca="1" si="4"/>
        <v/>
      </c>
      <c r="C166" s="202" t="str">
        <f ca="1">IFERROR(VLOOKUP($B166,'Org list'!$J$9:$K$637,2,0), "")</f>
        <v/>
      </c>
      <c r="D166" s="412" t="str">
        <f ca="1">IF(ISERROR(VLOOKUP($B166,'Reablement backsheet'!$D$9:$M$185,D$11,0)),"",VLOOKUP($B166,'Reablement backsheet'!$D$9:$M$185, D$11,0))</f>
        <v/>
      </c>
      <c r="E166" s="412" t="str">
        <f ca="1">IF(ISERROR(VLOOKUP($B166,'Reablement backsheet'!$D$193:$M$369,E$11,0)),"",VLOOKUP($B166,'Reablement backsheet'!$D$193:$M$369, E$11,0))</f>
        <v/>
      </c>
      <c r="F166" s="412" t="str">
        <f ca="1">IF(ISERROR(VLOOKUP($B166,'Reablement backsheet'!$D$9:$M$185,F$11,0)),"",VLOOKUP($B166,'Reablement backsheet'!$D$9:$M$185, F$11,0))</f>
        <v/>
      </c>
      <c r="G166" s="412" t="str">
        <f ca="1">IF(ISERROR(VLOOKUP($B166,'Reablement backsheet'!$D$9:$M$185,G$11,0)),"",VLOOKUP($B166,'Reablement backsheet'!$D$9:$M$185, G$11,0))</f>
        <v/>
      </c>
      <c r="H166" s="412" t="str">
        <f ca="1">IF(ISERROR(VLOOKUP($B166,'Reablement backsheet'!$D$9:$M$185,H$11,0)),"",VLOOKUP($B166,'Reablement backsheet'!$D$9:$M$185, H$11,0))</f>
        <v/>
      </c>
    </row>
    <row r="167" spans="1:8">
      <c r="A167" s="3">
        <v>152</v>
      </c>
      <c r="B167" s="201" t="str">
        <f t="shared" ca="1" si="4"/>
        <v/>
      </c>
      <c r="C167" s="202" t="str">
        <f ca="1">IFERROR(VLOOKUP($B167,'Org list'!$J$9:$K$637,2,0), "")</f>
        <v/>
      </c>
      <c r="D167" s="412" t="str">
        <f ca="1">IF(ISERROR(VLOOKUP($B167,'Reablement backsheet'!$D$9:$M$185,D$11,0)),"",VLOOKUP($B167,'Reablement backsheet'!$D$9:$M$185, D$11,0))</f>
        <v/>
      </c>
      <c r="E167" s="412" t="str">
        <f ca="1">IF(ISERROR(VLOOKUP($B167,'Reablement backsheet'!$D$193:$M$369,E$11,0)),"",VLOOKUP($B167,'Reablement backsheet'!$D$193:$M$369, E$11,0))</f>
        <v/>
      </c>
      <c r="F167" s="412" t="str">
        <f ca="1">IF(ISERROR(VLOOKUP($B167,'Reablement backsheet'!$D$9:$M$185,F$11,0)),"",VLOOKUP($B167,'Reablement backsheet'!$D$9:$M$185, F$11,0))</f>
        <v/>
      </c>
      <c r="G167" s="412" t="str">
        <f ca="1">IF(ISERROR(VLOOKUP($B167,'Reablement backsheet'!$D$9:$M$185,G$11,0)),"",VLOOKUP($B167,'Reablement backsheet'!$D$9:$M$185, G$11,0))</f>
        <v/>
      </c>
      <c r="H167" s="412" t="str">
        <f ca="1">IF(ISERROR(VLOOKUP($B167,'Reablement backsheet'!$D$9:$M$185,H$11,0)),"",VLOOKUP($B167,'Reablement backsheet'!$D$9:$M$185, H$11,0))</f>
        <v/>
      </c>
    </row>
    <row r="168" spans="1:8">
      <c r="A168" s="3">
        <v>153</v>
      </c>
      <c r="B168" s="201" t="str">
        <f t="shared" ca="1" si="4"/>
        <v/>
      </c>
      <c r="C168" s="202" t="str">
        <f ca="1">IFERROR(VLOOKUP($B168,'Org list'!$J$9:$K$637,2,0), "")</f>
        <v/>
      </c>
      <c r="D168" s="412" t="str">
        <f ca="1">IF(ISERROR(VLOOKUP($B168,'Reablement backsheet'!$D$9:$M$185,D$11,0)),"",VLOOKUP($B168,'Reablement backsheet'!$D$9:$M$185, D$11,0))</f>
        <v/>
      </c>
      <c r="E168" s="412" t="str">
        <f ca="1">IF(ISERROR(VLOOKUP($B168,'Reablement backsheet'!$D$193:$M$369,E$11,0)),"",VLOOKUP($B168,'Reablement backsheet'!$D$193:$M$369, E$11,0))</f>
        <v/>
      </c>
      <c r="F168" s="412" t="str">
        <f ca="1">IF(ISERROR(VLOOKUP($B168,'Reablement backsheet'!$D$9:$M$185,F$11,0)),"",VLOOKUP($B168,'Reablement backsheet'!$D$9:$M$185, F$11,0))</f>
        <v/>
      </c>
      <c r="G168" s="412" t="str">
        <f ca="1">IF(ISERROR(VLOOKUP($B168,'Reablement backsheet'!$D$9:$M$185,G$11,0)),"",VLOOKUP($B168,'Reablement backsheet'!$D$9:$M$185, G$11,0))</f>
        <v/>
      </c>
      <c r="H168" s="412" t="str">
        <f ca="1">IF(ISERROR(VLOOKUP($B168,'Reablement backsheet'!$D$9:$M$185,H$11,0)),"",VLOOKUP($B168,'Reablement backsheet'!$D$9:$M$185, H$11,0))</f>
        <v/>
      </c>
    </row>
    <row r="169" spans="1:8">
      <c r="A169" s="3">
        <v>154</v>
      </c>
      <c r="B169" s="201" t="str">
        <f t="shared" ca="1" si="4"/>
        <v/>
      </c>
      <c r="C169" s="202" t="str">
        <f ca="1">IFERROR(VLOOKUP($B169,'Org list'!$J$9:$K$637,2,0), "")</f>
        <v/>
      </c>
      <c r="D169" s="412" t="str">
        <f ca="1">IF(ISERROR(VLOOKUP($B169,'Reablement backsheet'!$D$9:$M$185,D$11,0)),"",VLOOKUP($B169,'Reablement backsheet'!$D$9:$M$185, D$11,0))</f>
        <v/>
      </c>
      <c r="E169" s="412" t="str">
        <f ca="1">IF(ISERROR(VLOOKUP($B169,'Reablement backsheet'!$D$193:$M$369,E$11,0)),"",VLOOKUP($B169,'Reablement backsheet'!$D$193:$M$369, E$11,0))</f>
        <v/>
      </c>
      <c r="F169" s="412" t="str">
        <f ca="1">IF(ISERROR(VLOOKUP($B169,'Reablement backsheet'!$D$9:$M$185,F$11,0)),"",VLOOKUP($B169,'Reablement backsheet'!$D$9:$M$185, F$11,0))</f>
        <v/>
      </c>
      <c r="G169" s="412" t="str">
        <f ca="1">IF(ISERROR(VLOOKUP($B169,'Reablement backsheet'!$D$9:$M$185,G$11,0)),"",VLOOKUP($B169,'Reablement backsheet'!$D$9:$M$185, G$11,0))</f>
        <v/>
      </c>
      <c r="H169" s="412" t="str">
        <f ca="1">IF(ISERROR(VLOOKUP($B169,'Reablement backsheet'!$D$9:$M$185,H$11,0)),"",VLOOKUP($B169,'Reablement backsheet'!$D$9:$M$185, H$11,0))</f>
        <v/>
      </c>
    </row>
    <row r="170" spans="1:8">
      <c r="A170" s="3">
        <v>155</v>
      </c>
      <c r="B170" s="201" t="str">
        <f t="shared" ca="1" si="4"/>
        <v/>
      </c>
      <c r="C170" s="202" t="str">
        <f ca="1">IFERROR(VLOOKUP($B170,'Org list'!$J$9:$K$637,2,0), "")</f>
        <v/>
      </c>
      <c r="D170" s="412" t="str">
        <f ca="1">IF(ISERROR(VLOOKUP($B170,'Reablement backsheet'!$D$9:$M$185,D$11,0)),"",VLOOKUP($B170,'Reablement backsheet'!$D$9:$M$185, D$11,0))</f>
        <v/>
      </c>
      <c r="E170" s="412" t="str">
        <f ca="1">IF(ISERROR(VLOOKUP($B170,'Reablement backsheet'!$D$193:$M$369,E$11,0)),"",VLOOKUP($B170,'Reablement backsheet'!$D$193:$M$369, E$11,0))</f>
        <v/>
      </c>
      <c r="F170" s="412" t="str">
        <f ca="1">IF(ISERROR(VLOOKUP($B170,'Reablement backsheet'!$D$9:$M$185,F$11,0)),"",VLOOKUP($B170,'Reablement backsheet'!$D$9:$M$185, F$11,0))</f>
        <v/>
      </c>
      <c r="G170" s="412" t="str">
        <f ca="1">IF(ISERROR(VLOOKUP($B170,'Reablement backsheet'!$D$9:$M$185,G$11,0)),"",VLOOKUP($B170,'Reablement backsheet'!$D$9:$M$185, G$11,0))</f>
        <v/>
      </c>
      <c r="H170" s="412" t="str">
        <f ca="1">IF(ISERROR(VLOOKUP($B170,'Reablement backsheet'!$D$9:$M$185,H$11,0)),"",VLOOKUP($B170,'Reablement backsheet'!$D$9:$M$185, H$11,0))</f>
        <v/>
      </c>
    </row>
    <row r="171" spans="1:8">
      <c r="A171" s="3">
        <v>156</v>
      </c>
      <c r="B171" s="201" t="str">
        <f t="shared" ca="1" si="4"/>
        <v/>
      </c>
      <c r="C171" s="202" t="str">
        <f ca="1">IFERROR(VLOOKUP($B171,'Org list'!$J$9:$K$637,2,0), "")</f>
        <v/>
      </c>
      <c r="D171" s="412" t="str">
        <f ca="1">IF(ISERROR(VLOOKUP($B171,'Reablement backsheet'!$D$9:$M$185,D$11,0)),"",VLOOKUP($B171,'Reablement backsheet'!$D$9:$M$185, D$11,0))</f>
        <v/>
      </c>
      <c r="E171" s="412" t="str">
        <f ca="1">IF(ISERROR(VLOOKUP($B171,'Reablement backsheet'!$D$193:$M$369,E$11,0)),"",VLOOKUP($B171,'Reablement backsheet'!$D$193:$M$369, E$11,0))</f>
        <v/>
      </c>
      <c r="F171" s="412" t="str">
        <f ca="1">IF(ISERROR(VLOOKUP($B171,'Reablement backsheet'!$D$9:$M$185,F$11,0)),"",VLOOKUP($B171,'Reablement backsheet'!$D$9:$M$185, F$11,0))</f>
        <v/>
      </c>
      <c r="G171" s="412" t="str">
        <f ca="1">IF(ISERROR(VLOOKUP($B171,'Reablement backsheet'!$D$9:$M$185,G$11,0)),"",VLOOKUP($B171,'Reablement backsheet'!$D$9:$M$185, G$11,0))</f>
        <v/>
      </c>
      <c r="H171" s="412" t="str">
        <f ca="1">IF(ISERROR(VLOOKUP($B171,'Reablement backsheet'!$D$9:$M$185,H$11,0)),"",VLOOKUP($B171,'Reablement backsheet'!$D$9:$M$185, H$11,0))</f>
        <v/>
      </c>
    </row>
    <row r="172" spans="1:8">
      <c r="A172" s="3">
        <v>157</v>
      </c>
      <c r="B172" s="201" t="str">
        <f t="shared" ca="1" si="4"/>
        <v/>
      </c>
      <c r="C172" s="202" t="str">
        <f ca="1">IFERROR(VLOOKUP($B172,'Org list'!$J$9:$K$637,2,0), "")</f>
        <v/>
      </c>
      <c r="D172" s="412" t="str">
        <f ca="1">IF(ISERROR(VLOOKUP($B172,'Reablement backsheet'!$D$9:$M$185,D$11,0)),"",VLOOKUP($B172,'Reablement backsheet'!$D$9:$M$185, D$11,0))</f>
        <v/>
      </c>
      <c r="E172" s="412" t="str">
        <f ca="1">IF(ISERROR(VLOOKUP($B172,'Reablement backsheet'!$D$193:$M$369,E$11,0)),"",VLOOKUP($B172,'Reablement backsheet'!$D$193:$M$369, E$11,0))</f>
        <v/>
      </c>
      <c r="F172" s="412" t="str">
        <f ca="1">IF(ISERROR(VLOOKUP($B172,'Reablement backsheet'!$D$9:$M$185,F$11,0)),"",VLOOKUP($B172,'Reablement backsheet'!$D$9:$M$185, F$11,0))</f>
        <v/>
      </c>
      <c r="G172" s="412" t="str">
        <f ca="1">IF(ISERROR(VLOOKUP($B172,'Reablement backsheet'!$D$9:$M$185,G$11,0)),"",VLOOKUP($B172,'Reablement backsheet'!$D$9:$M$185, G$11,0))</f>
        <v/>
      </c>
      <c r="H172" s="412" t="str">
        <f ca="1">IF(ISERROR(VLOOKUP($B172,'Reablement backsheet'!$D$9:$M$185,H$11,0)),"",VLOOKUP($B172,'Reablement backsheet'!$D$9:$M$185, H$11,0))</f>
        <v/>
      </c>
    </row>
    <row r="173" spans="1:8">
      <c r="A173" s="3">
        <v>158</v>
      </c>
      <c r="B173" s="201" t="str">
        <f t="shared" ca="1" si="4"/>
        <v/>
      </c>
      <c r="C173" s="202" t="str">
        <f ca="1">IFERROR(VLOOKUP($B173,'Org list'!$J$9:$K$637,2,0), "")</f>
        <v/>
      </c>
      <c r="D173" s="412" t="str">
        <f ca="1">IF(ISERROR(VLOOKUP($B173,'Reablement backsheet'!$D$9:$M$185,D$11,0)),"",VLOOKUP($B173,'Reablement backsheet'!$D$9:$M$185, D$11,0))</f>
        <v/>
      </c>
      <c r="E173" s="412" t="str">
        <f ca="1">IF(ISERROR(VLOOKUP($B173,'Reablement backsheet'!$D$193:$M$369,E$11,0)),"",VLOOKUP($B173,'Reablement backsheet'!$D$193:$M$369, E$11,0))</f>
        <v/>
      </c>
      <c r="F173" s="412" t="str">
        <f ca="1">IF(ISERROR(VLOOKUP($B173,'Reablement backsheet'!$D$9:$M$185,F$11,0)),"",VLOOKUP($B173,'Reablement backsheet'!$D$9:$M$185, F$11,0))</f>
        <v/>
      </c>
      <c r="G173" s="412" t="str">
        <f ca="1">IF(ISERROR(VLOOKUP($B173,'Reablement backsheet'!$D$9:$M$185,G$11,0)),"",VLOOKUP($B173,'Reablement backsheet'!$D$9:$M$185, G$11,0))</f>
        <v/>
      </c>
      <c r="H173" s="412" t="str">
        <f ca="1">IF(ISERROR(VLOOKUP($B173,'Reablement backsheet'!$D$9:$M$185,H$11,0)),"",VLOOKUP($B173,'Reablement backsheet'!$D$9:$M$185, H$11,0))</f>
        <v/>
      </c>
    </row>
    <row r="174" spans="1:8">
      <c r="A174" s="3">
        <v>159</v>
      </c>
      <c r="B174" s="201" t="str">
        <f t="shared" ca="1" si="4"/>
        <v/>
      </c>
      <c r="C174" s="202" t="str">
        <f ca="1">IFERROR(VLOOKUP($B174,'Org list'!$J$9:$K$637,2,0), "")</f>
        <v/>
      </c>
      <c r="D174" s="412" t="str">
        <f ca="1">IF(ISERROR(VLOOKUP($B174,'Reablement backsheet'!$D$9:$M$185,D$11,0)),"",VLOOKUP($B174,'Reablement backsheet'!$D$9:$M$185, D$11,0))</f>
        <v/>
      </c>
      <c r="E174" s="412" t="str">
        <f ca="1">IF(ISERROR(VLOOKUP($B174,'Reablement backsheet'!$D$193:$M$369,E$11,0)),"",VLOOKUP($B174,'Reablement backsheet'!$D$193:$M$369, E$11,0))</f>
        <v/>
      </c>
      <c r="F174" s="412" t="str">
        <f ca="1">IF(ISERROR(VLOOKUP($B174,'Reablement backsheet'!$D$9:$M$185,F$11,0)),"",VLOOKUP($B174,'Reablement backsheet'!$D$9:$M$185, F$11,0))</f>
        <v/>
      </c>
      <c r="G174" s="412" t="str">
        <f ca="1">IF(ISERROR(VLOOKUP($B174,'Reablement backsheet'!$D$9:$M$185,G$11,0)),"",VLOOKUP($B174,'Reablement backsheet'!$D$9:$M$185, G$11,0))</f>
        <v/>
      </c>
      <c r="H174" s="412" t="str">
        <f ca="1">IF(ISERROR(VLOOKUP($B174,'Reablement backsheet'!$D$9:$M$185,H$11,0)),"",VLOOKUP($B174,'Reablement backsheet'!$D$9:$M$185, H$11,0))</f>
        <v/>
      </c>
    </row>
    <row r="175" spans="1:8">
      <c r="A175" s="3">
        <v>160</v>
      </c>
      <c r="B175" s="201" t="str">
        <f t="shared" ref="B175:B191" ca="1" si="5">IF($A175&gt;$J$18-1,"",INDIRECT("'Comms by AT'!D"&amp;$A175+$J$15))</f>
        <v/>
      </c>
      <c r="C175" s="202" t="str">
        <f ca="1">IFERROR(VLOOKUP($B175,'Org list'!$J$9:$K$637,2,0), "")</f>
        <v/>
      </c>
      <c r="D175" s="412" t="str">
        <f ca="1">IF(ISERROR(VLOOKUP($B175,'Reablement backsheet'!$D$9:$M$185,D$11,0)),"",VLOOKUP($B175,'Reablement backsheet'!$D$9:$M$185, D$11,0))</f>
        <v/>
      </c>
      <c r="E175" s="412" t="str">
        <f ca="1">IF(ISERROR(VLOOKUP($B175,'Reablement backsheet'!$D$193:$M$369,E$11,0)),"",VLOOKUP($B175,'Reablement backsheet'!$D$193:$M$369, E$11,0))</f>
        <v/>
      </c>
      <c r="F175" s="412" t="str">
        <f ca="1">IF(ISERROR(VLOOKUP($B175,'Reablement backsheet'!$D$9:$M$185,F$11,0)),"",VLOOKUP($B175,'Reablement backsheet'!$D$9:$M$185, F$11,0))</f>
        <v/>
      </c>
      <c r="G175" s="412" t="str">
        <f ca="1">IF(ISERROR(VLOOKUP($B175,'Reablement backsheet'!$D$9:$M$185,G$11,0)),"",VLOOKUP($B175,'Reablement backsheet'!$D$9:$M$185, G$11,0))</f>
        <v/>
      </c>
      <c r="H175" s="412" t="str">
        <f ca="1">IF(ISERROR(VLOOKUP($B175,'Reablement backsheet'!$D$9:$M$185,H$11,0)),"",VLOOKUP($B175,'Reablement backsheet'!$D$9:$M$185, H$11,0))</f>
        <v/>
      </c>
    </row>
    <row r="176" spans="1:8">
      <c r="A176" s="3">
        <v>161</v>
      </c>
      <c r="B176" s="201" t="str">
        <f t="shared" ca="1" si="5"/>
        <v/>
      </c>
      <c r="C176" s="202" t="str">
        <f ca="1">IFERROR(VLOOKUP($B176,'Org list'!$J$9:$K$637,2,0), "")</f>
        <v/>
      </c>
      <c r="D176" s="412" t="str">
        <f ca="1">IF(ISERROR(VLOOKUP($B176,'Reablement backsheet'!$D$9:$M$185,D$11,0)),"",VLOOKUP($B176,'Reablement backsheet'!$D$9:$M$185, D$11,0))</f>
        <v/>
      </c>
      <c r="E176" s="412" t="str">
        <f ca="1">IF(ISERROR(VLOOKUP($B176,'Reablement backsheet'!$D$193:$M$369,E$11,0)),"",VLOOKUP($B176,'Reablement backsheet'!$D$193:$M$369, E$11,0))</f>
        <v/>
      </c>
      <c r="F176" s="412" t="str">
        <f ca="1">IF(ISERROR(VLOOKUP($B176,'Reablement backsheet'!$D$9:$M$185,F$11,0)),"",VLOOKUP($B176,'Reablement backsheet'!$D$9:$M$185, F$11,0))</f>
        <v/>
      </c>
      <c r="G176" s="412" t="str">
        <f ca="1">IF(ISERROR(VLOOKUP($B176,'Reablement backsheet'!$D$9:$M$185,G$11,0)),"",VLOOKUP($B176,'Reablement backsheet'!$D$9:$M$185, G$11,0))</f>
        <v/>
      </c>
      <c r="H176" s="412" t="str">
        <f ca="1">IF(ISERROR(VLOOKUP($B176,'Reablement backsheet'!$D$9:$M$185,H$11,0)),"",VLOOKUP($B176,'Reablement backsheet'!$D$9:$M$185, H$11,0))</f>
        <v/>
      </c>
    </row>
    <row r="177" spans="1:9">
      <c r="A177" s="3">
        <v>162</v>
      </c>
      <c r="B177" s="201" t="str">
        <f t="shared" ca="1" si="5"/>
        <v/>
      </c>
      <c r="C177" s="202" t="str">
        <f ca="1">IFERROR(VLOOKUP($B177,'Org list'!$J$9:$K$637,2,0), "")</f>
        <v/>
      </c>
      <c r="D177" s="412" t="str">
        <f ca="1">IF(ISERROR(VLOOKUP($B177,'Reablement backsheet'!$D$9:$M$185,D$11,0)),"",VLOOKUP($B177,'Reablement backsheet'!$D$9:$M$185, D$11,0))</f>
        <v/>
      </c>
      <c r="E177" s="412" t="str">
        <f ca="1">IF(ISERROR(VLOOKUP($B177,'Reablement backsheet'!$D$193:$M$369,E$11,0)),"",VLOOKUP($B177,'Reablement backsheet'!$D$193:$M$369, E$11,0))</f>
        <v/>
      </c>
      <c r="F177" s="412" t="str">
        <f ca="1">IF(ISERROR(VLOOKUP($B177,'Reablement backsheet'!$D$9:$M$185,F$11,0)),"",VLOOKUP($B177,'Reablement backsheet'!$D$9:$M$185, F$11,0))</f>
        <v/>
      </c>
      <c r="G177" s="412" t="str">
        <f ca="1">IF(ISERROR(VLOOKUP($B177,'Reablement backsheet'!$D$9:$M$185,G$11,0)),"",VLOOKUP($B177,'Reablement backsheet'!$D$9:$M$185, G$11,0))</f>
        <v/>
      </c>
      <c r="H177" s="412" t="str">
        <f ca="1">IF(ISERROR(VLOOKUP($B177,'Reablement backsheet'!$D$9:$M$185,H$11,0)),"",VLOOKUP($B177,'Reablement backsheet'!$D$9:$M$185, H$11,0))</f>
        <v/>
      </c>
    </row>
    <row r="178" spans="1:9">
      <c r="A178" s="3">
        <v>163</v>
      </c>
      <c r="B178" s="201" t="str">
        <f t="shared" ca="1" si="5"/>
        <v/>
      </c>
      <c r="C178" s="202" t="str">
        <f ca="1">IFERROR(VLOOKUP($B178,'Org list'!$J$9:$K$637,2,0), "")</f>
        <v/>
      </c>
      <c r="D178" s="412" t="str">
        <f ca="1">IF(ISERROR(VLOOKUP($B178,'Reablement backsheet'!$D$9:$M$185,D$11,0)),"",VLOOKUP($B178,'Reablement backsheet'!$D$9:$M$185, D$11,0))</f>
        <v/>
      </c>
      <c r="E178" s="412" t="str">
        <f ca="1">IF(ISERROR(VLOOKUP($B178,'Reablement backsheet'!$D$193:$M$369,E$11,0)),"",VLOOKUP($B178,'Reablement backsheet'!$D$193:$M$369, E$11,0))</f>
        <v/>
      </c>
      <c r="F178" s="412" t="str">
        <f ca="1">IF(ISERROR(VLOOKUP($B178,'Reablement backsheet'!$D$9:$M$185,F$11,0)),"",VLOOKUP($B178,'Reablement backsheet'!$D$9:$M$185, F$11,0))</f>
        <v/>
      </c>
      <c r="G178" s="412" t="str">
        <f ca="1">IF(ISERROR(VLOOKUP($B178,'Reablement backsheet'!$D$9:$M$185,G$11,0)),"",VLOOKUP($B178,'Reablement backsheet'!$D$9:$M$185, G$11,0))</f>
        <v/>
      </c>
      <c r="H178" s="412" t="str">
        <f ca="1">IF(ISERROR(VLOOKUP($B178,'Reablement backsheet'!$D$9:$M$185,H$11,0)),"",VLOOKUP($B178,'Reablement backsheet'!$D$9:$M$185, H$11,0))</f>
        <v/>
      </c>
    </row>
    <row r="179" spans="1:9">
      <c r="A179" s="3">
        <v>164</v>
      </c>
      <c r="B179" s="201" t="str">
        <f t="shared" ca="1" si="5"/>
        <v/>
      </c>
      <c r="C179" s="202" t="str">
        <f ca="1">IFERROR(VLOOKUP($B179,'Org list'!$J$9:$K$637,2,0), "")</f>
        <v/>
      </c>
      <c r="D179" s="412" t="str">
        <f ca="1">IF(ISERROR(VLOOKUP($B179,'Reablement backsheet'!$D$9:$M$185,D$11,0)),"",VLOOKUP($B179,'Reablement backsheet'!$D$9:$M$185, D$11,0))</f>
        <v/>
      </c>
      <c r="E179" s="412" t="str">
        <f ca="1">IF(ISERROR(VLOOKUP($B179,'Reablement backsheet'!$D$193:$M$369,E$11,0)),"",VLOOKUP($B179,'Reablement backsheet'!$D$193:$M$369, E$11,0))</f>
        <v/>
      </c>
      <c r="F179" s="412" t="str">
        <f ca="1">IF(ISERROR(VLOOKUP($B179,'Reablement backsheet'!$D$9:$M$185,F$11,0)),"",VLOOKUP($B179,'Reablement backsheet'!$D$9:$M$185, F$11,0))</f>
        <v/>
      </c>
      <c r="G179" s="412" t="str">
        <f ca="1">IF(ISERROR(VLOOKUP($B179,'Reablement backsheet'!$D$9:$M$185,G$11,0)),"",VLOOKUP($B179,'Reablement backsheet'!$D$9:$M$185, G$11,0))</f>
        <v/>
      </c>
      <c r="H179" s="412" t="str">
        <f ca="1">IF(ISERROR(VLOOKUP($B179,'Reablement backsheet'!$D$9:$M$185,H$11,0)),"",VLOOKUP($B179,'Reablement backsheet'!$D$9:$M$185, H$11,0))</f>
        <v/>
      </c>
    </row>
    <row r="180" spans="1:9">
      <c r="A180" s="3">
        <v>165</v>
      </c>
      <c r="B180" s="201" t="str">
        <f t="shared" ca="1" si="5"/>
        <v/>
      </c>
      <c r="C180" s="202" t="str">
        <f ca="1">IFERROR(VLOOKUP($B180,'Org list'!$J$9:$K$637,2,0), "")</f>
        <v/>
      </c>
      <c r="D180" s="412" t="str">
        <f ca="1">IF(ISERROR(VLOOKUP($B180,'Reablement backsheet'!$D$9:$M$185,D$11,0)),"",VLOOKUP($B180,'Reablement backsheet'!$D$9:$M$185, D$11,0))</f>
        <v/>
      </c>
      <c r="E180" s="412" t="str">
        <f ca="1">IF(ISERROR(VLOOKUP($B180,'Reablement backsheet'!$D$193:$M$369,E$11,0)),"",VLOOKUP($B180,'Reablement backsheet'!$D$193:$M$369, E$11,0))</f>
        <v/>
      </c>
      <c r="F180" s="412" t="str">
        <f ca="1">IF(ISERROR(VLOOKUP($B180,'Reablement backsheet'!$D$9:$M$185,F$11,0)),"",VLOOKUP($B180,'Reablement backsheet'!$D$9:$M$185, F$11,0))</f>
        <v/>
      </c>
      <c r="G180" s="412" t="str">
        <f ca="1">IF(ISERROR(VLOOKUP($B180,'Reablement backsheet'!$D$9:$M$185,G$11,0)),"",VLOOKUP($B180,'Reablement backsheet'!$D$9:$M$185, G$11,0))</f>
        <v/>
      </c>
      <c r="H180" s="412" t="str">
        <f ca="1">IF(ISERROR(VLOOKUP($B180,'Reablement backsheet'!$D$9:$M$185,H$11,0)),"",VLOOKUP($B180,'Reablement backsheet'!$D$9:$M$185, H$11,0))</f>
        <v/>
      </c>
    </row>
    <row r="181" spans="1:9">
      <c r="A181" s="3">
        <v>166</v>
      </c>
      <c r="B181" s="201" t="str">
        <f t="shared" ca="1" si="5"/>
        <v/>
      </c>
      <c r="C181" s="202" t="str">
        <f ca="1">IFERROR(VLOOKUP($B181,'Org list'!$J$9:$K$637,2,0), "")</f>
        <v/>
      </c>
      <c r="D181" s="412" t="str">
        <f ca="1">IF(ISERROR(VLOOKUP($B181,'Reablement backsheet'!$D$9:$M$185,D$11,0)),"",VLOOKUP($B181,'Reablement backsheet'!$D$9:$M$185, D$11,0))</f>
        <v/>
      </c>
      <c r="E181" s="412" t="str">
        <f ca="1">IF(ISERROR(VLOOKUP($B181,'Reablement backsheet'!$D$193:$M$369,E$11,0)),"",VLOOKUP($B181,'Reablement backsheet'!$D$193:$M$369, E$11,0))</f>
        <v/>
      </c>
      <c r="F181" s="412" t="str">
        <f ca="1">IF(ISERROR(VLOOKUP($B181,'Reablement backsheet'!$D$9:$M$185,F$11,0)),"",VLOOKUP($B181,'Reablement backsheet'!$D$9:$M$185, F$11,0))</f>
        <v/>
      </c>
      <c r="G181" s="412" t="str">
        <f ca="1">IF(ISERROR(VLOOKUP($B181,'Reablement backsheet'!$D$9:$M$185,G$11,0)),"",VLOOKUP($B181,'Reablement backsheet'!$D$9:$M$185, G$11,0))</f>
        <v/>
      </c>
      <c r="H181" s="412" t="str">
        <f ca="1">IF(ISERROR(VLOOKUP($B181,'Reablement backsheet'!$D$9:$M$185,H$11,0)),"",VLOOKUP($B181,'Reablement backsheet'!$D$9:$M$185, H$11,0))</f>
        <v/>
      </c>
    </row>
    <row r="182" spans="1:9">
      <c r="A182" s="3">
        <v>167</v>
      </c>
      <c r="B182" s="201" t="str">
        <f t="shared" ca="1" si="5"/>
        <v/>
      </c>
      <c r="C182" s="202" t="str">
        <f ca="1">IFERROR(VLOOKUP($B182,'Org list'!$J$9:$K$637,2,0), "")</f>
        <v/>
      </c>
      <c r="D182" s="412" t="str">
        <f ca="1">IF(ISERROR(VLOOKUP($B182,'Reablement backsheet'!$D$9:$M$185,D$11,0)),"",VLOOKUP($B182,'Reablement backsheet'!$D$9:$M$185, D$11,0))</f>
        <v/>
      </c>
      <c r="E182" s="412" t="str">
        <f ca="1">IF(ISERROR(VLOOKUP($B182,'Reablement backsheet'!$D$193:$M$369,E$11,0)),"",VLOOKUP($B182,'Reablement backsheet'!$D$193:$M$369, E$11,0))</f>
        <v/>
      </c>
      <c r="F182" s="412" t="str">
        <f ca="1">IF(ISERROR(VLOOKUP($B182,'Reablement backsheet'!$D$9:$M$185,F$11,0)),"",VLOOKUP($B182,'Reablement backsheet'!$D$9:$M$185, F$11,0))</f>
        <v/>
      </c>
      <c r="G182" s="412" t="str">
        <f ca="1">IF(ISERROR(VLOOKUP($B182,'Reablement backsheet'!$D$9:$M$185,G$11,0)),"",VLOOKUP($B182,'Reablement backsheet'!$D$9:$M$185, G$11,0))</f>
        <v/>
      </c>
      <c r="H182" s="412" t="str">
        <f ca="1">IF(ISERROR(VLOOKUP($B182,'Reablement backsheet'!$D$9:$M$185,H$11,0)),"",VLOOKUP($B182,'Reablement backsheet'!$D$9:$M$185, H$11,0))</f>
        <v/>
      </c>
    </row>
    <row r="183" spans="1:9">
      <c r="A183" s="3">
        <v>168</v>
      </c>
      <c r="B183" s="201" t="str">
        <f t="shared" ca="1" si="5"/>
        <v/>
      </c>
      <c r="C183" s="202" t="str">
        <f ca="1">IFERROR(VLOOKUP($B183,'Org list'!$J$9:$K$637,2,0), "")</f>
        <v/>
      </c>
      <c r="D183" s="412" t="str">
        <f ca="1">IF(ISERROR(VLOOKUP($B183,'Reablement backsheet'!$D$9:$M$185,D$11,0)),"",VLOOKUP($B183,'Reablement backsheet'!$D$9:$M$185, D$11,0))</f>
        <v/>
      </c>
      <c r="E183" s="412" t="str">
        <f ca="1">IF(ISERROR(VLOOKUP($B183,'Reablement backsheet'!$D$193:$M$369,E$11,0)),"",VLOOKUP($B183,'Reablement backsheet'!$D$193:$M$369, E$11,0))</f>
        <v/>
      </c>
      <c r="F183" s="412" t="str">
        <f ca="1">IF(ISERROR(VLOOKUP($B183,'Reablement backsheet'!$D$9:$M$185,F$11,0)),"",VLOOKUP($B183,'Reablement backsheet'!$D$9:$M$185, F$11,0))</f>
        <v/>
      </c>
      <c r="G183" s="412" t="str">
        <f ca="1">IF(ISERROR(VLOOKUP($B183,'Reablement backsheet'!$D$9:$M$185,G$11,0)),"",VLOOKUP($B183,'Reablement backsheet'!$D$9:$M$185, G$11,0))</f>
        <v/>
      </c>
      <c r="H183" s="412" t="str">
        <f ca="1">IF(ISERROR(VLOOKUP($B183,'Reablement backsheet'!$D$9:$M$185,H$11,0)),"",VLOOKUP($B183,'Reablement backsheet'!$D$9:$M$185, H$11,0))</f>
        <v/>
      </c>
    </row>
    <row r="184" spans="1:9">
      <c r="A184" s="3">
        <v>169</v>
      </c>
      <c r="B184" s="201" t="str">
        <f t="shared" ca="1" si="5"/>
        <v/>
      </c>
      <c r="C184" s="202" t="str">
        <f ca="1">IFERROR(VLOOKUP($B184,'Org list'!$J$9:$K$637,2,0), "")</f>
        <v/>
      </c>
      <c r="D184" s="412" t="str">
        <f ca="1">IF(ISERROR(VLOOKUP($B184,'Reablement backsheet'!$D$9:$M$185,D$11,0)),"",VLOOKUP($B184,'Reablement backsheet'!$D$9:$M$185, D$11,0))</f>
        <v/>
      </c>
      <c r="E184" s="412" t="str">
        <f ca="1">IF(ISERROR(VLOOKUP($B184,'Reablement backsheet'!$D$193:$M$369,E$11,0)),"",VLOOKUP($B184,'Reablement backsheet'!$D$193:$M$369, E$11,0))</f>
        <v/>
      </c>
      <c r="F184" s="412" t="str">
        <f ca="1">IF(ISERROR(VLOOKUP($B184,'Reablement backsheet'!$D$9:$M$185,F$11,0)),"",VLOOKUP($B184,'Reablement backsheet'!$D$9:$M$185, F$11,0))</f>
        <v/>
      </c>
      <c r="G184" s="412" t="str">
        <f ca="1">IF(ISERROR(VLOOKUP($B184,'Reablement backsheet'!$D$9:$M$185,G$11,0)),"",VLOOKUP($B184,'Reablement backsheet'!$D$9:$M$185, G$11,0))</f>
        <v/>
      </c>
      <c r="H184" s="412" t="str">
        <f ca="1">IF(ISERROR(VLOOKUP($B184,'Reablement backsheet'!$D$9:$M$185,H$11,0)),"",VLOOKUP($B184,'Reablement backsheet'!$D$9:$M$185, H$11,0))</f>
        <v/>
      </c>
    </row>
    <row r="185" spans="1:9">
      <c r="A185" s="3">
        <v>170</v>
      </c>
      <c r="B185" s="201" t="str">
        <f t="shared" ca="1" si="5"/>
        <v/>
      </c>
      <c r="C185" s="202" t="str">
        <f ca="1">IFERROR(VLOOKUP($B185,'Org list'!$J$9:$K$637,2,0), "")</f>
        <v/>
      </c>
      <c r="D185" s="412" t="str">
        <f ca="1">IF(ISERROR(VLOOKUP($B185,'Reablement backsheet'!$D$9:$M$185,D$11,0)),"",VLOOKUP($B185,'Reablement backsheet'!$D$9:$M$185, D$11,0))</f>
        <v/>
      </c>
      <c r="E185" s="412" t="str">
        <f ca="1">IF(ISERROR(VLOOKUP($B185,'Reablement backsheet'!$D$193:$M$369,E$11,0)),"",VLOOKUP($B185,'Reablement backsheet'!$D$193:$M$369, E$11,0))</f>
        <v/>
      </c>
      <c r="F185" s="412" t="str">
        <f ca="1">IF(ISERROR(VLOOKUP($B185,'Reablement backsheet'!$D$9:$M$185,F$11,0)),"",VLOOKUP($B185,'Reablement backsheet'!$D$9:$M$185, F$11,0))</f>
        <v/>
      </c>
      <c r="G185" s="412" t="str">
        <f ca="1">IF(ISERROR(VLOOKUP($B185,'Reablement backsheet'!$D$9:$M$185,G$11,0)),"",VLOOKUP($B185,'Reablement backsheet'!$D$9:$M$185, G$11,0))</f>
        <v/>
      </c>
      <c r="H185" s="412" t="str">
        <f ca="1">IF(ISERROR(VLOOKUP($B185,'Reablement backsheet'!$D$9:$M$185,H$11,0)),"",VLOOKUP($B185,'Reablement backsheet'!$D$9:$M$185, H$11,0))</f>
        <v/>
      </c>
    </row>
    <row r="186" spans="1:9">
      <c r="A186" s="3">
        <v>171</v>
      </c>
      <c r="B186" s="201" t="str">
        <f t="shared" ca="1" si="5"/>
        <v/>
      </c>
      <c r="C186" s="202" t="str">
        <f ca="1">IFERROR(VLOOKUP($B186,'Org list'!$J$9:$K$637,2,0), "")</f>
        <v/>
      </c>
      <c r="D186" s="412" t="str">
        <f ca="1">IF(ISERROR(VLOOKUP($B186,'Reablement backsheet'!$D$9:$M$185,D$11,0)),"",VLOOKUP($B186,'Reablement backsheet'!$D$9:$M$185, D$11,0))</f>
        <v/>
      </c>
      <c r="E186" s="412" t="str">
        <f ca="1">IF(ISERROR(VLOOKUP($B186,'Reablement backsheet'!$D$193:$M$369,E$11,0)),"",VLOOKUP($B186,'Reablement backsheet'!$D$193:$M$369, E$11,0))</f>
        <v/>
      </c>
      <c r="F186" s="412" t="str">
        <f ca="1">IF(ISERROR(VLOOKUP($B186,'Reablement backsheet'!$D$9:$M$185,F$11,0)),"",VLOOKUP($B186,'Reablement backsheet'!$D$9:$M$185, F$11,0))</f>
        <v/>
      </c>
      <c r="G186" s="412" t="str">
        <f ca="1">IF(ISERROR(VLOOKUP($B186,'Reablement backsheet'!$D$9:$M$185,G$11,0)),"",VLOOKUP($B186,'Reablement backsheet'!$D$9:$M$185, G$11,0))</f>
        <v/>
      </c>
      <c r="H186" s="412" t="str">
        <f ca="1">IF(ISERROR(VLOOKUP($B186,'Reablement backsheet'!$D$9:$M$185,H$11,0)),"",VLOOKUP($B186,'Reablement backsheet'!$D$9:$M$185, H$11,0))</f>
        <v/>
      </c>
    </row>
    <row r="187" spans="1:9">
      <c r="A187" s="3">
        <v>172</v>
      </c>
      <c r="B187" s="201" t="str">
        <f t="shared" ca="1" si="5"/>
        <v/>
      </c>
      <c r="C187" s="202" t="str">
        <f ca="1">IFERROR(VLOOKUP($B187,'Org list'!$J$9:$K$637,2,0), "")</f>
        <v/>
      </c>
      <c r="D187" s="412" t="str">
        <f ca="1">IF(ISERROR(VLOOKUP($B187,'Reablement backsheet'!$D$9:$M$185,D$11,0)),"",VLOOKUP($B187,'Reablement backsheet'!$D$9:$M$185, D$11,0))</f>
        <v/>
      </c>
      <c r="E187" s="412" t="str">
        <f ca="1">IF(ISERROR(VLOOKUP($B187,'Reablement backsheet'!$D$193:$M$369,E$11,0)),"",VLOOKUP($B187,'Reablement backsheet'!$D$193:$M$369, E$11,0))</f>
        <v/>
      </c>
      <c r="F187" s="412" t="str">
        <f ca="1">IF(ISERROR(VLOOKUP($B187,'Reablement backsheet'!$D$9:$M$185,F$11,0)),"",VLOOKUP($B187,'Reablement backsheet'!$D$9:$M$185, F$11,0))</f>
        <v/>
      </c>
      <c r="G187" s="412" t="str">
        <f ca="1">IF(ISERROR(VLOOKUP($B187,'Reablement backsheet'!$D$9:$M$185,G$11,0)),"",VLOOKUP($B187,'Reablement backsheet'!$D$9:$M$185, G$11,0))</f>
        <v/>
      </c>
      <c r="H187" s="412" t="str">
        <f ca="1">IF(ISERROR(VLOOKUP($B187,'Reablement backsheet'!$D$9:$M$185,H$11,0)),"",VLOOKUP($B187,'Reablement backsheet'!$D$9:$M$185, H$11,0))</f>
        <v/>
      </c>
    </row>
    <row r="188" spans="1:9">
      <c r="A188" s="3">
        <v>173</v>
      </c>
      <c r="B188" s="201" t="str">
        <f t="shared" ca="1" si="5"/>
        <v/>
      </c>
      <c r="C188" s="202" t="str">
        <f ca="1">IFERROR(VLOOKUP($B188,'Org list'!$J$9:$K$637,2,0), "")</f>
        <v/>
      </c>
      <c r="D188" s="412" t="str">
        <f ca="1">IF(ISERROR(VLOOKUP($B188,'Reablement backsheet'!$D$9:$M$185,D$11,0)),"",VLOOKUP($B188,'Reablement backsheet'!$D$9:$M$185, D$11,0))</f>
        <v/>
      </c>
      <c r="E188" s="412" t="str">
        <f ca="1">IF(ISERROR(VLOOKUP($B188,'Reablement backsheet'!$D$193:$M$369,E$11,0)),"",VLOOKUP($B188,'Reablement backsheet'!$D$193:$M$369, E$11,0))</f>
        <v/>
      </c>
      <c r="F188" s="412" t="str">
        <f ca="1">IF(ISERROR(VLOOKUP($B188,'Reablement backsheet'!$D$9:$M$185,F$11,0)),"",VLOOKUP($B188,'Reablement backsheet'!$D$9:$M$185, F$11,0))</f>
        <v/>
      </c>
      <c r="G188" s="412" t="str">
        <f ca="1">IF(ISERROR(VLOOKUP($B188,'Reablement backsheet'!$D$9:$M$185,G$11,0)),"",VLOOKUP($B188,'Reablement backsheet'!$D$9:$M$185, G$11,0))</f>
        <v/>
      </c>
      <c r="H188" s="412" t="str">
        <f ca="1">IF(ISERROR(VLOOKUP($B188,'Reablement backsheet'!$D$9:$M$185,H$11,0)),"",VLOOKUP($B188,'Reablement backsheet'!$D$9:$M$185, H$11,0))</f>
        <v/>
      </c>
    </row>
    <row r="189" spans="1:9">
      <c r="A189" s="3">
        <v>174</v>
      </c>
      <c r="B189" s="201" t="str">
        <f t="shared" ca="1" si="5"/>
        <v/>
      </c>
      <c r="C189" s="202" t="str">
        <f ca="1">IFERROR(VLOOKUP($B189,'Org list'!$J$9:$K$637,2,0), "")</f>
        <v/>
      </c>
      <c r="D189" s="412" t="str">
        <f ca="1">IF(ISERROR(VLOOKUP($B189,'Reablement backsheet'!$D$9:$M$185,D$11,0)),"",VLOOKUP($B189,'Reablement backsheet'!$D$9:$M$185, D$11,0))</f>
        <v/>
      </c>
      <c r="E189" s="412" t="str">
        <f ca="1">IF(ISERROR(VLOOKUP($B189,'Reablement backsheet'!$D$193:$M$369,E$11,0)),"",VLOOKUP($B189,'Reablement backsheet'!$D$193:$M$369, E$11,0))</f>
        <v/>
      </c>
      <c r="F189" s="412" t="str">
        <f ca="1">IF(ISERROR(VLOOKUP($B189,'Reablement backsheet'!$D$9:$M$185,F$11,0)),"",VLOOKUP($B189,'Reablement backsheet'!$D$9:$M$185, F$11,0))</f>
        <v/>
      </c>
      <c r="G189" s="412" t="str">
        <f ca="1">IF(ISERROR(VLOOKUP($B189,'Reablement backsheet'!$D$9:$M$185,G$11,0)),"",VLOOKUP($B189,'Reablement backsheet'!$D$9:$M$185, G$11,0))</f>
        <v/>
      </c>
      <c r="H189" s="412" t="str">
        <f ca="1">IF(ISERROR(VLOOKUP($B189,'Reablement backsheet'!$D$9:$M$185,H$11,0)),"",VLOOKUP($B189,'Reablement backsheet'!$D$9:$M$185, H$11,0))</f>
        <v/>
      </c>
    </row>
    <row r="190" spans="1:9">
      <c r="A190" s="3">
        <v>175</v>
      </c>
      <c r="B190" s="201" t="str">
        <f t="shared" ca="1" si="5"/>
        <v/>
      </c>
      <c r="C190" s="202" t="str">
        <f ca="1">IFERROR(VLOOKUP($B190,'Org list'!$J$9:$K$637,2,0), "")</f>
        <v/>
      </c>
      <c r="D190" s="412" t="str">
        <f ca="1">IF(ISERROR(VLOOKUP($B190,'Reablement backsheet'!$D$9:$M$185,D$11,0)),"",VLOOKUP($B190,'Reablement backsheet'!$D$9:$M$185, D$11,0))</f>
        <v/>
      </c>
      <c r="E190" s="412" t="str">
        <f ca="1">IF(ISERROR(VLOOKUP($B190,'Reablement backsheet'!$D$193:$M$369,E$11,0)),"",VLOOKUP($B190,'Reablement backsheet'!$D$193:$M$369, E$11,0))</f>
        <v/>
      </c>
      <c r="F190" s="412" t="str">
        <f ca="1">IF(ISERROR(VLOOKUP($B190,'Reablement backsheet'!$D$9:$M$185,F$11,0)),"",VLOOKUP($B190,'Reablement backsheet'!$D$9:$M$185, F$11,0))</f>
        <v/>
      </c>
      <c r="G190" s="412" t="str">
        <f ca="1">IF(ISERROR(VLOOKUP($B190,'Reablement backsheet'!$D$9:$M$185,G$11,0)),"",VLOOKUP($B190,'Reablement backsheet'!$D$9:$M$185, G$11,0))</f>
        <v/>
      </c>
      <c r="H190" s="412" t="str">
        <f ca="1">IF(ISERROR(VLOOKUP($B190,'Reablement backsheet'!$D$9:$M$185,H$11,0)),"",VLOOKUP($B190,'Reablement backsheet'!$D$9:$M$185, H$11,0))</f>
        <v/>
      </c>
    </row>
    <row r="191" spans="1:9" ht="15.75" thickBot="1">
      <c r="A191" s="3">
        <v>176</v>
      </c>
      <c r="B191" s="204" t="str">
        <f t="shared" ca="1" si="5"/>
        <v/>
      </c>
      <c r="C191" s="205" t="str">
        <f ca="1">IFERROR(VLOOKUP($B191,'Org list'!$J$9:$K$637,2,0), "")</f>
        <v/>
      </c>
      <c r="D191" s="414" t="str">
        <f ca="1">IF(ISERROR(VLOOKUP($B191,'Reablement backsheet'!$D$9:$M$185,D$11,0)),"",VLOOKUP($B191,'Reablement backsheet'!$D$9:$M$185, D$11,0))</f>
        <v/>
      </c>
      <c r="E191" s="414" t="str">
        <f ca="1">IF(ISERROR(VLOOKUP($B191,'Reablement backsheet'!$D$193:$M$369,E$11,0)),"",VLOOKUP($B191,'Reablement backsheet'!$D$193:$M$369, E$11,0))</f>
        <v/>
      </c>
      <c r="F191" s="414" t="str">
        <f ca="1">IF(ISERROR(VLOOKUP($B191,'Reablement backsheet'!$D$9:$M$185,F$11,0)),"",VLOOKUP($B191,'Reablement backsheet'!$D$9:$M$185, F$11,0))</f>
        <v/>
      </c>
      <c r="G191" s="414" t="str">
        <f ca="1">IF(ISERROR(VLOOKUP($B191,'Reablement backsheet'!$D$9:$M$185,G$11,0)),"",VLOOKUP($B191,'Reablement backsheet'!$D$9:$M$185, G$11,0))</f>
        <v/>
      </c>
      <c r="H191" s="414" t="str">
        <f ca="1">IF(ISERROR(VLOOKUP($B191,'Reablement backsheet'!$D$9:$M$185,H$11,0)),"",VLOOKUP($B191,'Reablement backsheet'!$D$9:$M$185, H$11,0))</f>
        <v/>
      </c>
    </row>
    <row r="192" spans="1:9">
      <c r="B192" s="1"/>
      <c r="C192" s="1"/>
      <c r="D192" s="1"/>
      <c r="E192" s="1"/>
      <c r="F192" s="1"/>
      <c r="G192" s="1"/>
      <c r="H192" s="1"/>
      <c r="I192" s="1"/>
    </row>
    <row r="193" spans="1:9" ht="15" customHeight="1">
      <c r="A193" s="335"/>
      <c r="B193" s="5" t="s">
        <v>20</v>
      </c>
      <c r="C193" s="335"/>
      <c r="D193" s="335"/>
      <c r="E193" s="341"/>
      <c r="F193" s="335"/>
      <c r="G193" s="335"/>
      <c r="H193" s="335"/>
      <c r="I193" s="335"/>
    </row>
    <row r="194" spans="1:9">
      <c r="C194" s="1"/>
      <c r="D194" s="1"/>
      <c r="E194" s="1"/>
      <c r="F194" s="1"/>
      <c r="G194" s="1"/>
      <c r="H194" s="1"/>
      <c r="I194" s="1"/>
    </row>
    <row r="195" spans="1:9" ht="15" customHeight="1">
      <c r="B195" s="707" t="s">
        <v>1246</v>
      </c>
      <c r="C195" s="707"/>
      <c r="D195" s="707"/>
      <c r="E195" s="707"/>
      <c r="F195" s="707"/>
      <c r="G195" s="707"/>
      <c r="H195" s="707"/>
      <c r="I195" s="707"/>
    </row>
    <row r="196" spans="1:9">
      <c r="B196" s="707"/>
      <c r="C196" s="707"/>
      <c r="D196" s="707"/>
      <c r="E196" s="707"/>
      <c r="F196" s="707"/>
      <c r="G196" s="707"/>
      <c r="H196" s="707"/>
      <c r="I196" s="707"/>
    </row>
    <row r="197" spans="1:9">
      <c r="B197" s="268" t="s">
        <v>1434</v>
      </c>
      <c r="C197" s="1"/>
      <c r="D197" s="1"/>
      <c r="E197" s="1"/>
      <c r="F197" s="1"/>
      <c r="G197" s="1"/>
      <c r="H197" s="1"/>
      <c r="I197" s="1"/>
    </row>
    <row r="198" spans="1:9">
      <c r="B198" s="268" t="s">
        <v>1416</v>
      </c>
      <c r="C198" s="1"/>
      <c r="D198" s="1"/>
      <c r="E198" s="1"/>
      <c r="F198" s="1"/>
      <c r="G198" s="1"/>
      <c r="H198" s="1"/>
      <c r="I198" s="1"/>
    </row>
    <row r="199" spans="1:9">
      <c r="B199" s="268" t="s">
        <v>1244</v>
      </c>
      <c r="C199" s="1"/>
      <c r="D199" s="1"/>
      <c r="E199" s="1"/>
      <c r="F199" s="1"/>
      <c r="G199" s="1"/>
      <c r="H199" s="1"/>
      <c r="I199" s="1"/>
    </row>
    <row r="200" spans="1:9" s="81" customFormat="1" ht="30" customHeight="1">
      <c r="A200" s="256"/>
      <c r="B200" s="707" t="s">
        <v>1417</v>
      </c>
      <c r="C200" s="707"/>
      <c r="D200" s="707"/>
      <c r="E200" s="707"/>
      <c r="F200" s="707"/>
      <c r="G200" s="707"/>
      <c r="H200" s="707"/>
      <c r="I200" s="707"/>
    </row>
    <row r="201" spans="1:9">
      <c r="A201" s="256"/>
      <c r="B201" s="268" t="s">
        <v>1245</v>
      </c>
    </row>
    <row r="202" spans="1:9">
      <c r="C202" s="1"/>
      <c r="D202" s="1"/>
      <c r="E202" s="1"/>
      <c r="F202" s="1"/>
      <c r="G202" s="1"/>
      <c r="H202" s="1"/>
      <c r="I202" s="1"/>
    </row>
  </sheetData>
  <mergeCells count="5">
    <mergeCell ref="B4:I4"/>
    <mergeCell ref="B195:I196"/>
    <mergeCell ref="B200:I200"/>
    <mergeCell ref="A1:I3"/>
    <mergeCell ref="B5:C6"/>
  </mergeCells>
  <pageMargins left="0.23622047244094491" right="0.23622047244094491" top="0.74803149606299213" bottom="0.74803149606299213" header="0.31496062992125984" footer="0.31496062992125984"/>
  <pageSetup paperSize="9" scale="45" fitToHeight="3" orientation="landscape" r:id="rId1"/>
  <rowBreaks count="2" manualBreakCount="2">
    <brk id="63" max="15" man="1"/>
    <brk id="128" max="15" man="1"/>
  </rowBreaks>
  <ignoredErrors>
    <ignoredError sqref="E15:E191"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3249" r:id="rId5" name="Drop Down 1">
              <controlPr defaultSize="0" autoLine="0" autoPict="0" altText="Dropdown list to select Health and Wellbeing Board, Commissioning Region, Local Government Region or NHS England Local Office">
                <anchor moveWithCells="1" sizeWithCells="1">
                  <from>
                    <xdr:col>3</xdr:col>
                    <xdr:colOff>85725</xdr:colOff>
                    <xdr:row>3</xdr:row>
                    <xdr:rowOff>200025</xdr:rowOff>
                  </from>
                  <to>
                    <xdr:col>5</xdr:col>
                    <xdr:colOff>2028825</xdr:colOff>
                    <xdr:row>6</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9"/>
  <sheetViews>
    <sheetView zoomScale="80" zoomScaleNormal="80" workbookViewId="0">
      <selection activeCell="L4" sqref="L4"/>
    </sheetView>
  </sheetViews>
  <sheetFormatPr defaultRowHeight="15"/>
  <cols>
    <col min="1" max="1" width="12.140625" customWidth="1"/>
    <col min="2" max="2" width="12.7109375" bestFit="1" customWidth="1"/>
    <col min="3" max="3" width="5.28515625" customWidth="1"/>
    <col min="4" max="4" width="27.140625" bestFit="1" customWidth="1"/>
    <col min="5" max="5" width="59.5703125" bestFit="1" customWidth="1"/>
    <col min="6" max="6" width="12.42578125" bestFit="1" customWidth="1"/>
    <col min="7" max="7" width="12.42578125" style="350" customWidth="1"/>
    <col min="8" max="8" width="12.42578125" style="350" bestFit="1" customWidth="1"/>
    <col min="9" max="9" width="12.42578125" bestFit="1" customWidth="1"/>
  </cols>
  <sheetData>
    <row r="1" spans="1:14">
      <c r="A1" s="91" t="s">
        <v>1209</v>
      </c>
    </row>
    <row r="2" spans="1:14">
      <c r="A2" t="s">
        <v>1247</v>
      </c>
    </row>
    <row r="3" spans="1:14">
      <c r="A3" t="s">
        <v>1246</v>
      </c>
    </row>
    <row r="4" spans="1:14">
      <c r="A4" s="75" t="s">
        <v>1248</v>
      </c>
      <c r="F4" s="351"/>
      <c r="I4" s="351"/>
    </row>
    <row r="5" spans="1:14" s="74" customFormat="1" ht="15" customHeight="1">
      <c r="F5" s="352">
        <v>3</v>
      </c>
      <c r="G5" s="353">
        <v>4</v>
      </c>
      <c r="H5" s="353">
        <v>5</v>
      </c>
      <c r="I5" s="352">
        <v>6</v>
      </c>
      <c r="J5" s="74">
        <v>7</v>
      </c>
      <c r="K5" s="258">
        <v>8</v>
      </c>
      <c r="L5" s="74">
        <v>9</v>
      </c>
      <c r="M5" s="258">
        <v>10</v>
      </c>
    </row>
    <row r="6" spans="1:14" s="74" customFormat="1" ht="15" customHeight="1">
      <c r="J6" s="711" t="s">
        <v>1263</v>
      </c>
      <c r="K6" s="711"/>
      <c r="L6" s="711" t="s">
        <v>1264</v>
      </c>
      <c r="M6" s="711"/>
    </row>
    <row r="7" spans="1:14" s="74" customFormat="1">
      <c r="A7" s="714" t="s">
        <v>1249</v>
      </c>
      <c r="B7" s="714" t="s">
        <v>1250</v>
      </c>
      <c r="C7" s="714" t="s">
        <v>1251</v>
      </c>
      <c r="D7" s="715" t="s">
        <v>1252</v>
      </c>
      <c r="E7" s="715" t="s">
        <v>1253</v>
      </c>
      <c r="F7" s="716" t="s">
        <v>1254</v>
      </c>
      <c r="G7" s="712" t="s">
        <v>1255</v>
      </c>
      <c r="H7" s="712" t="s">
        <v>1256</v>
      </c>
      <c r="I7" s="713" t="s">
        <v>1257</v>
      </c>
      <c r="J7" s="709" t="s">
        <v>1238</v>
      </c>
      <c r="K7" s="710" t="s">
        <v>1265</v>
      </c>
      <c r="L7" s="709" t="s">
        <v>1238</v>
      </c>
      <c r="M7" s="710" t="s">
        <v>1265</v>
      </c>
    </row>
    <row r="8" spans="1:14" s="74" customFormat="1">
      <c r="A8" s="714"/>
      <c r="B8" s="714"/>
      <c r="C8" s="714"/>
      <c r="D8" s="715"/>
      <c r="E8" s="715"/>
      <c r="F8" s="716"/>
      <c r="G8" s="712"/>
      <c r="H8" s="712"/>
      <c r="I8" s="713"/>
      <c r="J8" s="709"/>
      <c r="K8" s="710"/>
      <c r="L8" s="709"/>
      <c r="M8" s="710"/>
    </row>
    <row r="9" spans="1:14" s="74" customFormat="1">
      <c r="A9" s="354"/>
      <c r="B9" s="354"/>
      <c r="C9" s="354"/>
      <c r="D9" s="355" t="s">
        <v>432</v>
      </c>
      <c r="E9" s="355" t="s">
        <v>1258</v>
      </c>
      <c r="F9" s="598">
        <v>0.82499999999999996</v>
      </c>
      <c r="G9" s="598">
        <v>0.82099999999999995</v>
      </c>
      <c r="H9" s="598">
        <v>0</v>
      </c>
      <c r="I9" s="600">
        <v>0</v>
      </c>
      <c r="J9" s="601">
        <v>-4.0000000000000036E-3</v>
      </c>
      <c r="K9" s="602">
        <v>0</v>
      </c>
      <c r="L9" s="601">
        <v>-2.5022227704798672E-2</v>
      </c>
      <c r="M9" s="602">
        <v>0</v>
      </c>
      <c r="N9" s="357"/>
    </row>
    <row r="10" spans="1:14" s="74" customFormat="1">
      <c r="A10" s="354"/>
      <c r="B10" s="354"/>
      <c r="C10" s="354"/>
      <c r="D10" s="355" t="s">
        <v>44</v>
      </c>
      <c r="E10" s="355" t="s">
        <v>503</v>
      </c>
      <c r="F10" s="598">
        <v>0.84271156402303948</v>
      </c>
      <c r="G10" s="598">
        <v>0.82490566037735846</v>
      </c>
      <c r="H10" s="598">
        <v>0</v>
      </c>
      <c r="I10" s="600">
        <v>0</v>
      </c>
      <c r="J10" s="601">
        <v>-1.780590364568102E-2</v>
      </c>
      <c r="K10" s="602">
        <v>0</v>
      </c>
      <c r="L10" s="601">
        <v>-2.5182098293195954E-2</v>
      </c>
      <c r="M10" s="602">
        <v>0</v>
      </c>
      <c r="N10" s="357"/>
    </row>
    <row r="11" spans="1:14" s="74" customFormat="1">
      <c r="A11" s="354"/>
      <c r="B11" s="354"/>
      <c r="C11" s="354"/>
      <c r="D11" s="355" t="s">
        <v>49</v>
      </c>
      <c r="E11" s="355" t="s">
        <v>506</v>
      </c>
      <c r="F11" s="356">
        <v>0.80731523378582204</v>
      </c>
      <c r="G11" s="356">
        <v>0.80423280423280419</v>
      </c>
      <c r="H11" s="356">
        <v>0</v>
      </c>
      <c r="I11" s="359">
        <v>0</v>
      </c>
      <c r="J11" s="360">
        <v>-3.0824295530178514E-3</v>
      </c>
      <c r="K11" s="361">
        <v>0</v>
      </c>
      <c r="L11" s="360">
        <v>-2.204021851909177E-2</v>
      </c>
      <c r="M11" s="361">
        <v>0</v>
      </c>
      <c r="N11" s="357"/>
    </row>
    <row r="12" spans="1:14" s="74" customFormat="1">
      <c r="A12" s="354"/>
      <c r="B12" s="354"/>
      <c r="C12" s="354"/>
      <c r="D12" s="355" t="s">
        <v>73</v>
      </c>
      <c r="E12" s="355" t="s">
        <v>509</v>
      </c>
      <c r="F12" s="598">
        <v>0.87963610916724988</v>
      </c>
      <c r="G12" s="598">
        <v>0.85325638911788948</v>
      </c>
      <c r="H12" s="598">
        <v>0</v>
      </c>
      <c r="I12" s="600">
        <v>0</v>
      </c>
      <c r="J12" s="601">
        <v>-2.63797200493604E-2</v>
      </c>
      <c r="K12" s="602">
        <v>0</v>
      </c>
      <c r="L12" s="601">
        <v>-2.6632157394292033E-2</v>
      </c>
      <c r="M12" s="602">
        <v>0</v>
      </c>
      <c r="N12" s="357"/>
    </row>
    <row r="13" spans="1:14" s="74" customFormat="1">
      <c r="A13" s="354"/>
      <c r="B13" s="354"/>
      <c r="C13" s="354"/>
      <c r="D13" s="355" t="s">
        <v>56</v>
      </c>
      <c r="E13" s="355" t="s">
        <v>512</v>
      </c>
      <c r="F13" s="356">
        <v>0.79842715231788075</v>
      </c>
      <c r="G13" s="356">
        <v>0.81503889369057914</v>
      </c>
      <c r="H13" s="356">
        <v>0</v>
      </c>
      <c r="I13" s="359">
        <v>0</v>
      </c>
      <c r="J13" s="360">
        <v>1.6611741372698385E-2</v>
      </c>
      <c r="K13" s="361">
        <v>0</v>
      </c>
      <c r="L13" s="360">
        <v>-2.8650671807647132E-2</v>
      </c>
      <c r="M13" s="361">
        <v>0</v>
      </c>
      <c r="N13" s="357"/>
    </row>
    <row r="14" spans="1:14" s="74" customFormat="1">
      <c r="A14" s="354"/>
      <c r="B14" s="354"/>
      <c r="C14" s="354"/>
      <c r="D14" s="355" t="s">
        <v>116</v>
      </c>
      <c r="E14" s="355" t="s">
        <v>1173</v>
      </c>
      <c r="F14" s="598">
        <v>0.872</v>
      </c>
      <c r="G14" s="598">
        <v>0.8640000000000001</v>
      </c>
      <c r="H14" s="598">
        <v>0</v>
      </c>
      <c r="I14" s="600">
        <v>0</v>
      </c>
      <c r="J14" s="601">
        <v>-7.9999999999998961E-3</v>
      </c>
      <c r="K14" s="602">
        <v>0</v>
      </c>
      <c r="L14" s="601">
        <v>-1.9641835966892174E-2</v>
      </c>
      <c r="M14" s="602">
        <v>0</v>
      </c>
      <c r="N14" s="357"/>
    </row>
    <row r="15" spans="1:14" s="74" customFormat="1">
      <c r="A15" s="354"/>
      <c r="B15" s="354"/>
      <c r="C15" s="354"/>
      <c r="D15" s="355" t="s">
        <v>60</v>
      </c>
      <c r="E15" s="355" t="s">
        <v>1174</v>
      </c>
      <c r="F15" s="598">
        <v>0.82599999999999996</v>
      </c>
      <c r="G15" s="598">
        <v>0.80900000000000005</v>
      </c>
      <c r="H15" s="598">
        <v>0</v>
      </c>
      <c r="I15" s="600">
        <v>0</v>
      </c>
      <c r="J15" s="601">
        <v>-1.6999999999999904E-2</v>
      </c>
      <c r="K15" s="602">
        <v>0</v>
      </c>
      <c r="L15" s="601">
        <v>-2.4773023885742318E-2</v>
      </c>
      <c r="M15" s="602">
        <v>0</v>
      </c>
      <c r="N15" s="357"/>
    </row>
    <row r="16" spans="1:14" s="74" customFormat="1">
      <c r="A16" s="354"/>
      <c r="B16" s="354"/>
      <c r="C16" s="354"/>
      <c r="D16" s="355" t="s">
        <v>43</v>
      </c>
      <c r="E16" s="355" t="s">
        <v>1175</v>
      </c>
      <c r="F16" s="598">
        <v>0.85299999999999998</v>
      </c>
      <c r="G16" s="598">
        <v>0.83200000000000007</v>
      </c>
      <c r="H16" s="598">
        <v>0</v>
      </c>
      <c r="I16" s="600">
        <v>0</v>
      </c>
      <c r="J16" s="601">
        <v>-2.0999999999999908E-2</v>
      </c>
      <c r="K16" s="602">
        <v>0</v>
      </c>
      <c r="L16" s="601">
        <v>-3.8038912959844517E-2</v>
      </c>
      <c r="M16" s="602">
        <v>0</v>
      </c>
      <c r="N16" s="357"/>
    </row>
    <row r="17" spans="1:14" s="74" customFormat="1">
      <c r="A17" s="354"/>
      <c r="B17" s="354"/>
      <c r="C17" s="354"/>
      <c r="D17" s="355" t="s">
        <v>159</v>
      </c>
      <c r="E17" s="355" t="s">
        <v>1176</v>
      </c>
      <c r="F17" s="598">
        <v>0.76</v>
      </c>
      <c r="G17" s="598">
        <v>0.82099999999999995</v>
      </c>
      <c r="H17" s="598">
        <v>0</v>
      </c>
      <c r="I17" s="600">
        <v>0</v>
      </c>
      <c r="J17" s="601">
        <v>6.0999999999999943E-2</v>
      </c>
      <c r="K17" s="602">
        <v>0</v>
      </c>
      <c r="L17" s="601">
        <v>3.4300852618757594E-2</v>
      </c>
      <c r="M17" s="602">
        <v>0</v>
      </c>
      <c r="N17" s="357"/>
    </row>
    <row r="18" spans="1:14" s="74" customFormat="1">
      <c r="A18" s="354"/>
      <c r="B18" s="354"/>
      <c r="C18" s="354"/>
      <c r="D18" s="355" t="s">
        <v>48</v>
      </c>
      <c r="E18" s="355" t="s">
        <v>1177</v>
      </c>
      <c r="F18" s="598">
        <v>0.82400000000000007</v>
      </c>
      <c r="G18" s="598">
        <v>0.8</v>
      </c>
      <c r="H18" s="598">
        <v>0</v>
      </c>
      <c r="I18" s="600">
        <v>0</v>
      </c>
      <c r="J18" s="601">
        <v>-2.4000000000000021E-2</v>
      </c>
      <c r="K18" s="602">
        <v>0</v>
      </c>
      <c r="L18" s="601">
        <v>-4.1702445398543952E-2</v>
      </c>
      <c r="M18" s="602">
        <v>0</v>
      </c>
      <c r="N18" s="357"/>
    </row>
    <row r="19" spans="1:14" s="74" customFormat="1">
      <c r="A19" s="354"/>
      <c r="B19" s="354"/>
      <c r="C19" s="354"/>
      <c r="D19" s="355" t="s">
        <v>101</v>
      </c>
      <c r="E19" s="355" t="s">
        <v>1178</v>
      </c>
      <c r="F19" s="598">
        <v>0.79599999999999993</v>
      </c>
      <c r="G19" s="598">
        <v>0.84</v>
      </c>
      <c r="H19" s="598">
        <v>0</v>
      </c>
      <c r="I19" s="600">
        <v>0</v>
      </c>
      <c r="J19" s="601">
        <v>4.4000000000000039E-2</v>
      </c>
      <c r="K19" s="602">
        <v>0</v>
      </c>
      <c r="L19" s="601">
        <v>3.0477694433477254E-3</v>
      </c>
      <c r="M19" s="602">
        <v>0</v>
      </c>
      <c r="N19" s="357"/>
    </row>
    <row r="20" spans="1:14" s="74" customFormat="1">
      <c r="A20" s="354"/>
      <c r="B20" s="354"/>
      <c r="C20" s="354"/>
      <c r="D20" s="355" t="s">
        <v>72</v>
      </c>
      <c r="E20" s="355" t="s">
        <v>1179</v>
      </c>
      <c r="F20" s="598">
        <v>0.82200000000000006</v>
      </c>
      <c r="G20" s="598">
        <v>0.79700000000000004</v>
      </c>
      <c r="H20" s="598">
        <v>0</v>
      </c>
      <c r="I20" s="600">
        <v>0</v>
      </c>
      <c r="J20" s="601">
        <v>-2.5000000000000022E-2</v>
      </c>
      <c r="K20" s="602">
        <v>0</v>
      </c>
      <c r="L20" s="601">
        <v>-8.2888546512181471E-2</v>
      </c>
      <c r="M20" s="602">
        <v>0</v>
      </c>
      <c r="N20" s="357"/>
    </row>
    <row r="21" spans="1:14" s="74" customFormat="1">
      <c r="A21" s="354"/>
      <c r="B21" s="354"/>
      <c r="C21" s="354"/>
      <c r="D21" s="355" t="s">
        <v>55</v>
      </c>
      <c r="E21" s="355" t="s">
        <v>1180</v>
      </c>
      <c r="F21" s="598">
        <v>0.88099999999999989</v>
      </c>
      <c r="G21" s="598">
        <v>0.85299999999999998</v>
      </c>
      <c r="H21" s="598">
        <v>0</v>
      </c>
      <c r="I21" s="600">
        <v>0</v>
      </c>
      <c r="J21" s="601">
        <v>-2.7999999999999914E-2</v>
      </c>
      <c r="K21" s="602">
        <v>0</v>
      </c>
      <c r="L21" s="601">
        <v>5.6163080536051346E-3</v>
      </c>
      <c r="M21" s="602">
        <v>0</v>
      </c>
      <c r="N21" s="357"/>
    </row>
    <row r="22" spans="1:14" s="74" customFormat="1">
      <c r="A22" s="354"/>
      <c r="B22" s="354"/>
      <c r="C22" s="354"/>
      <c r="D22" s="355" t="s">
        <v>65</v>
      </c>
      <c r="E22" s="355" t="s">
        <v>1181</v>
      </c>
      <c r="F22" s="598">
        <v>0.80099999999999993</v>
      </c>
      <c r="G22" s="598">
        <v>0.79400000000000004</v>
      </c>
      <c r="H22" s="598">
        <v>0</v>
      </c>
      <c r="I22" s="600">
        <v>0</v>
      </c>
      <c r="J22" s="601">
        <v>-6.9999999999998952E-3</v>
      </c>
      <c r="K22" s="602">
        <v>0</v>
      </c>
      <c r="L22" s="601">
        <v>-4.9369651873505171E-2</v>
      </c>
      <c r="M22" s="602">
        <v>0</v>
      </c>
      <c r="N22" s="357"/>
    </row>
    <row r="23" spans="1:14" s="74" customFormat="1">
      <c r="A23" s="354"/>
      <c r="B23" s="354"/>
      <c r="C23" s="354"/>
      <c r="D23" s="355" t="s">
        <v>42</v>
      </c>
      <c r="E23" s="355" t="s">
        <v>531</v>
      </c>
      <c r="F23" s="356">
        <v>0.85046728971962615</v>
      </c>
      <c r="G23" s="356">
        <v>0.82754182754182759</v>
      </c>
      <c r="H23" s="356">
        <v>0</v>
      </c>
      <c r="I23" s="359">
        <v>0</v>
      </c>
      <c r="J23" s="360">
        <v>-2.2925462177798561E-2</v>
      </c>
      <c r="K23" s="361">
        <v>0</v>
      </c>
      <c r="L23" s="360">
        <v>-4.2497085418017E-2</v>
      </c>
      <c r="M23" s="361">
        <v>0</v>
      </c>
      <c r="N23" s="357"/>
    </row>
    <row r="24" spans="1:14" s="74" customFormat="1">
      <c r="A24" s="354"/>
      <c r="B24" s="354"/>
      <c r="C24" s="354"/>
      <c r="D24" s="355" t="s">
        <v>68</v>
      </c>
      <c r="E24" s="355" t="s">
        <v>534</v>
      </c>
      <c r="F24" s="356">
        <v>0.8061797752808989</v>
      </c>
      <c r="G24" s="356">
        <v>0.79229871645274208</v>
      </c>
      <c r="H24" s="356">
        <v>0</v>
      </c>
      <c r="I24" s="359">
        <v>0</v>
      </c>
      <c r="J24" s="360">
        <v>-1.3881058828156823E-2</v>
      </c>
      <c r="K24" s="361">
        <v>0</v>
      </c>
      <c r="L24" s="360">
        <v>-2.927491058407139E-2</v>
      </c>
      <c r="M24" s="361">
        <v>0</v>
      </c>
      <c r="N24" s="357"/>
    </row>
    <row r="25" spans="1:14" s="74" customFormat="1">
      <c r="A25" s="354"/>
      <c r="B25" s="354"/>
      <c r="C25" s="354"/>
      <c r="D25" s="355" t="s">
        <v>115</v>
      </c>
      <c r="E25" s="355" t="s">
        <v>537</v>
      </c>
      <c r="F25" s="356">
        <v>0.875</v>
      </c>
      <c r="G25" s="356">
        <v>0.85873015873015868</v>
      </c>
      <c r="H25" s="356">
        <v>0</v>
      </c>
      <c r="I25" s="359">
        <v>0</v>
      </c>
      <c r="J25" s="360">
        <v>-1.6269841269841323E-2</v>
      </c>
      <c r="K25" s="361">
        <v>0</v>
      </c>
      <c r="L25" s="360">
        <v>-2.7484311554078933E-2</v>
      </c>
      <c r="M25" s="361">
        <v>0</v>
      </c>
      <c r="N25" s="357"/>
    </row>
    <row r="26" spans="1:14" s="74" customFormat="1">
      <c r="A26" s="354"/>
      <c r="B26" s="354"/>
      <c r="C26" s="354"/>
      <c r="D26" s="355" t="s">
        <v>59</v>
      </c>
      <c r="E26" s="355" t="s">
        <v>538</v>
      </c>
      <c r="F26" s="356">
        <v>0.84928229665071775</v>
      </c>
      <c r="G26" s="356">
        <v>0.83678756476683935</v>
      </c>
      <c r="H26" s="356">
        <v>0</v>
      </c>
      <c r="I26" s="359">
        <v>0</v>
      </c>
      <c r="J26" s="360">
        <v>-1.2494731883878396E-2</v>
      </c>
      <c r="K26" s="361">
        <v>0</v>
      </c>
      <c r="L26" s="360">
        <v>-1.3076733283987618E-3</v>
      </c>
      <c r="M26" s="361">
        <v>0</v>
      </c>
      <c r="N26" s="357"/>
    </row>
    <row r="27" spans="1:14" s="74" customFormat="1">
      <c r="A27" s="354"/>
      <c r="B27" s="354"/>
      <c r="C27" s="354"/>
      <c r="D27" s="355" t="s">
        <v>104</v>
      </c>
      <c r="E27" s="355" t="s">
        <v>541</v>
      </c>
      <c r="F27" s="356">
        <v>0.82089552238805974</v>
      </c>
      <c r="G27" s="356">
        <v>0.86436170212765961</v>
      </c>
      <c r="H27" s="356">
        <v>0</v>
      </c>
      <c r="I27" s="359">
        <v>0</v>
      </c>
      <c r="J27" s="360">
        <v>4.3466179739599875E-2</v>
      </c>
      <c r="K27" s="361">
        <v>0</v>
      </c>
      <c r="L27" s="360">
        <v>3.3257885960240596E-2</v>
      </c>
      <c r="M27" s="361">
        <v>0</v>
      </c>
      <c r="N27" s="357"/>
    </row>
    <row r="28" spans="1:14" s="74" customFormat="1">
      <c r="A28" s="354"/>
      <c r="B28" s="354"/>
      <c r="C28" s="354"/>
      <c r="D28" s="355" t="s">
        <v>47</v>
      </c>
      <c r="E28" s="355" t="s">
        <v>542</v>
      </c>
      <c r="F28" s="356">
        <v>0.82439678284182305</v>
      </c>
      <c r="G28" s="356">
        <v>0.78961384820239677</v>
      </c>
      <c r="H28" s="356">
        <v>0</v>
      </c>
      <c r="I28" s="359">
        <v>0</v>
      </c>
      <c r="J28" s="360">
        <v>-3.4782934639426277E-2</v>
      </c>
      <c r="K28" s="361">
        <v>0</v>
      </c>
      <c r="L28" s="360">
        <v>-5.2072334467392456E-2</v>
      </c>
      <c r="M28" s="361">
        <v>0</v>
      </c>
      <c r="N28" s="357"/>
    </row>
    <row r="29" spans="1:14" s="74" customFormat="1">
      <c r="A29" s="354"/>
      <c r="B29" s="354"/>
      <c r="C29" s="354"/>
      <c r="D29" s="355" t="s">
        <v>158</v>
      </c>
      <c r="E29" s="355" t="s">
        <v>545</v>
      </c>
      <c r="F29" s="356">
        <v>0.76018099547511309</v>
      </c>
      <c r="G29" s="356">
        <v>0.79277566539923949</v>
      </c>
      <c r="H29" s="356">
        <v>0</v>
      </c>
      <c r="I29" s="359">
        <v>0</v>
      </c>
      <c r="J29" s="360">
        <v>3.2594669924126407E-2</v>
      </c>
      <c r="K29" s="361">
        <v>0</v>
      </c>
      <c r="L29" s="360">
        <v>-5.979521322752257E-3</v>
      </c>
      <c r="M29" s="361">
        <v>0</v>
      </c>
      <c r="N29" s="357"/>
    </row>
    <row r="30" spans="1:14" s="74" customFormat="1">
      <c r="A30" s="354"/>
      <c r="B30" s="354"/>
      <c r="C30" s="354"/>
      <c r="D30" s="355" t="s">
        <v>100</v>
      </c>
      <c r="E30" s="355" t="s">
        <v>546</v>
      </c>
      <c r="F30" s="356">
        <v>0.82299741602067178</v>
      </c>
      <c r="G30" s="356">
        <v>0.79726368159203975</v>
      </c>
      <c r="H30" s="356">
        <v>0</v>
      </c>
      <c r="I30" s="359">
        <v>0</v>
      </c>
      <c r="J30" s="360">
        <v>-2.5733734428632027E-2</v>
      </c>
      <c r="K30" s="361">
        <v>0</v>
      </c>
      <c r="L30" s="360">
        <v>-3.579220425813856E-2</v>
      </c>
      <c r="M30" s="361">
        <v>0</v>
      </c>
      <c r="N30" s="357"/>
    </row>
    <row r="31" spans="1:14" s="74" customFormat="1">
      <c r="A31" s="354"/>
      <c r="B31" s="354"/>
      <c r="C31" s="354"/>
      <c r="D31" s="355" t="s">
        <v>97</v>
      </c>
      <c r="E31" s="355" t="s">
        <v>547</v>
      </c>
      <c r="F31" s="356">
        <v>0.83022388059701491</v>
      </c>
      <c r="G31" s="356">
        <v>0.85912698412698407</v>
      </c>
      <c r="H31" s="356">
        <v>0</v>
      </c>
      <c r="I31" s="359">
        <v>0</v>
      </c>
      <c r="J31" s="360">
        <v>2.8903103529969165E-2</v>
      </c>
      <c r="K31" s="361">
        <v>0</v>
      </c>
      <c r="L31" s="360">
        <v>2.4718905285275872E-2</v>
      </c>
      <c r="M31" s="361">
        <v>0</v>
      </c>
      <c r="N31" s="357"/>
    </row>
    <row r="32" spans="1:14" s="74" customFormat="1">
      <c r="A32" s="354"/>
      <c r="B32" s="354"/>
      <c r="C32" s="354"/>
      <c r="D32" s="355" t="s">
        <v>76</v>
      </c>
      <c r="E32" s="355" t="s">
        <v>548</v>
      </c>
      <c r="F32" s="356">
        <v>0.82185628742514971</v>
      </c>
      <c r="G32" s="356">
        <v>0.80211480362537768</v>
      </c>
      <c r="H32" s="356">
        <v>0</v>
      </c>
      <c r="I32" s="359">
        <v>0</v>
      </c>
      <c r="J32" s="360">
        <v>-1.974148379977203E-2</v>
      </c>
      <c r="K32" s="361">
        <v>0</v>
      </c>
      <c r="L32" s="360">
        <v>-4.0017146821179517E-2</v>
      </c>
      <c r="M32" s="361">
        <v>0</v>
      </c>
      <c r="N32" s="357"/>
    </row>
    <row r="33" spans="1:14" s="74" customFormat="1">
      <c r="A33" s="354"/>
      <c r="B33" s="354"/>
      <c r="C33" s="354"/>
      <c r="D33" s="355" t="s">
        <v>54</v>
      </c>
      <c r="E33" s="355" t="s">
        <v>551</v>
      </c>
      <c r="F33" s="356">
        <v>0.72442019099590726</v>
      </c>
      <c r="G33" s="356">
        <v>0.78162911611785091</v>
      </c>
      <c r="H33" s="356">
        <v>0</v>
      </c>
      <c r="I33" s="359">
        <v>0</v>
      </c>
      <c r="J33" s="360">
        <v>5.7208925121943643E-2</v>
      </c>
      <c r="K33" s="361">
        <v>0</v>
      </c>
      <c r="L33" s="360">
        <v>-6.1820463545074866E-2</v>
      </c>
      <c r="M33" s="361">
        <v>0</v>
      </c>
      <c r="N33" s="357"/>
    </row>
    <row r="34" spans="1:14" s="74" customFormat="1">
      <c r="A34" s="354"/>
      <c r="B34" s="354"/>
      <c r="C34" s="354"/>
      <c r="D34" s="355" t="s">
        <v>135</v>
      </c>
      <c r="E34" s="355" t="s">
        <v>552</v>
      </c>
      <c r="F34" s="356">
        <v>0.8434237995824635</v>
      </c>
      <c r="G34" s="356">
        <v>0.82486865148861643</v>
      </c>
      <c r="H34" s="356">
        <v>0</v>
      </c>
      <c r="I34" s="359">
        <v>0</v>
      </c>
      <c r="J34" s="360">
        <v>-1.8555148093847063E-2</v>
      </c>
      <c r="K34" s="361">
        <v>0</v>
      </c>
      <c r="L34" s="360">
        <v>-2.9732541153954739E-2</v>
      </c>
      <c r="M34" s="361">
        <v>0</v>
      </c>
      <c r="N34" s="357"/>
    </row>
    <row r="35" spans="1:14" s="74" customFormat="1">
      <c r="A35" s="354"/>
      <c r="B35" s="354"/>
      <c r="C35" s="354"/>
      <c r="D35" s="355" t="s">
        <v>71</v>
      </c>
      <c r="E35" s="355" t="s">
        <v>555</v>
      </c>
      <c r="F35" s="598">
        <v>0.87963610916724988</v>
      </c>
      <c r="G35" s="598">
        <v>0.85325638911788948</v>
      </c>
      <c r="H35" s="598">
        <v>0</v>
      </c>
      <c r="I35" s="600">
        <v>0</v>
      </c>
      <c r="J35" s="601">
        <v>-2.63797200493604E-2</v>
      </c>
      <c r="K35" s="602">
        <v>0</v>
      </c>
      <c r="L35" s="601">
        <v>-2.6632157394292033E-2</v>
      </c>
      <c r="M35" s="602">
        <v>0</v>
      </c>
      <c r="N35" s="357"/>
    </row>
    <row r="36" spans="1:14" s="74" customFormat="1">
      <c r="A36" s="354" t="s">
        <v>73</v>
      </c>
      <c r="B36" s="354" t="s">
        <v>72</v>
      </c>
      <c r="C36" s="354" t="s">
        <v>71</v>
      </c>
      <c r="D36" s="355" t="s">
        <v>365</v>
      </c>
      <c r="E36" s="355" t="s">
        <v>364</v>
      </c>
      <c r="F36" s="598">
        <v>0.88300000000000001</v>
      </c>
      <c r="G36" s="598">
        <v>0.67200000000000004</v>
      </c>
      <c r="H36" s="598">
        <v>0</v>
      </c>
      <c r="I36" s="600">
        <v>0</v>
      </c>
      <c r="J36" s="601">
        <v>-0.21099999999999997</v>
      </c>
      <c r="K36" s="602">
        <v>0</v>
      </c>
      <c r="L36" s="601">
        <v>-0.22085714285714286</v>
      </c>
      <c r="M36" s="602">
        <v>0</v>
      </c>
      <c r="N36" s="357"/>
    </row>
    <row r="37" spans="1:14" s="74" customFormat="1">
      <c r="A37" s="354" t="s">
        <v>73</v>
      </c>
      <c r="B37" s="354" t="s">
        <v>72</v>
      </c>
      <c r="C37" s="354" t="s">
        <v>71</v>
      </c>
      <c r="D37" s="355" t="s">
        <v>363</v>
      </c>
      <c r="E37" s="355" t="s">
        <v>362</v>
      </c>
      <c r="F37" s="598">
        <v>0.71900000000000008</v>
      </c>
      <c r="G37" s="598">
        <v>0.77099999999999991</v>
      </c>
      <c r="H37" s="598">
        <v>0</v>
      </c>
      <c r="I37" s="600">
        <v>0</v>
      </c>
      <c r="J37" s="601">
        <v>5.1999999999999824E-2</v>
      </c>
      <c r="K37" s="602">
        <v>0</v>
      </c>
      <c r="L37" s="601">
        <v>3.098765432098638E-3</v>
      </c>
      <c r="M37" s="602">
        <v>0</v>
      </c>
      <c r="N37" s="357"/>
    </row>
    <row r="38" spans="1:14" s="74" customFormat="1">
      <c r="A38" s="354" t="s">
        <v>44</v>
      </c>
      <c r="B38" s="354" t="s">
        <v>43</v>
      </c>
      <c r="C38" s="354" t="s">
        <v>42</v>
      </c>
      <c r="D38" s="355" t="s">
        <v>361</v>
      </c>
      <c r="E38" s="355" t="s">
        <v>360</v>
      </c>
      <c r="F38" s="356">
        <v>0.77200000000000002</v>
      </c>
      <c r="G38" s="356">
        <v>0.81799999999999995</v>
      </c>
      <c r="H38" s="356">
        <v>0</v>
      </c>
      <c r="I38" s="359">
        <v>0</v>
      </c>
      <c r="J38" s="360">
        <v>4.599999999999993E-2</v>
      </c>
      <c r="K38" s="361">
        <v>0</v>
      </c>
      <c r="L38" s="360">
        <v>-3.2000000000000028E-2</v>
      </c>
      <c r="M38" s="361">
        <v>0</v>
      </c>
      <c r="N38" s="357"/>
    </row>
    <row r="39" spans="1:14" s="74" customFormat="1">
      <c r="A39" s="354" t="s">
        <v>56</v>
      </c>
      <c r="B39" s="354" t="s">
        <v>65</v>
      </c>
      <c r="C39" s="354" t="s">
        <v>54</v>
      </c>
      <c r="D39" s="355" t="s">
        <v>359</v>
      </c>
      <c r="E39" s="355" t="s">
        <v>358</v>
      </c>
      <c r="F39" s="356">
        <v>0.86299999999999999</v>
      </c>
      <c r="G39" s="356">
        <v>0.78099999999999992</v>
      </c>
      <c r="H39" s="356">
        <v>0</v>
      </c>
      <c r="I39" s="359">
        <v>0</v>
      </c>
      <c r="J39" s="360">
        <v>-8.2000000000000073E-2</v>
      </c>
      <c r="K39" s="361">
        <v>0</v>
      </c>
      <c r="L39" s="360">
        <v>-8.9588235294117746E-2</v>
      </c>
      <c r="M39" s="361">
        <v>0</v>
      </c>
      <c r="N39" s="357"/>
    </row>
    <row r="40" spans="1:14" s="74" customFormat="1">
      <c r="A40" s="354" t="s">
        <v>49</v>
      </c>
      <c r="B40" s="354" t="s">
        <v>101</v>
      </c>
      <c r="C40" s="354" t="s">
        <v>158</v>
      </c>
      <c r="D40" s="354" t="s">
        <v>357</v>
      </c>
      <c r="E40" s="354" t="s">
        <v>356</v>
      </c>
      <c r="F40" s="356">
        <v>0.5</v>
      </c>
      <c r="G40" s="356">
        <v>0.48100000000000004</v>
      </c>
      <c r="H40" s="356">
        <v>0</v>
      </c>
      <c r="I40" s="359">
        <v>0</v>
      </c>
      <c r="J40" s="360">
        <v>-1.8999999999999961E-2</v>
      </c>
      <c r="K40" s="361">
        <v>0</v>
      </c>
      <c r="L40" s="360">
        <v>-0.26899999999999996</v>
      </c>
      <c r="M40" s="361">
        <v>0</v>
      </c>
    </row>
    <row r="41" spans="1:14" s="74" customFormat="1">
      <c r="A41" s="354" t="s">
        <v>73</v>
      </c>
      <c r="B41" s="354" t="s">
        <v>72</v>
      </c>
      <c r="C41" s="354" t="s">
        <v>71</v>
      </c>
      <c r="D41" s="354" t="s">
        <v>355</v>
      </c>
      <c r="E41" s="354" t="s">
        <v>354</v>
      </c>
      <c r="F41" s="598">
        <v>0.9</v>
      </c>
      <c r="G41" s="598">
        <v>0.92500000000000004</v>
      </c>
      <c r="H41" s="598">
        <v>0</v>
      </c>
      <c r="I41" s="600">
        <v>0</v>
      </c>
      <c r="J41" s="601">
        <v>2.5000000000000022E-2</v>
      </c>
      <c r="K41" s="602">
        <v>0</v>
      </c>
      <c r="L41" s="601">
        <v>2.5000000000000022E-2</v>
      </c>
      <c r="M41" s="602">
        <v>0</v>
      </c>
    </row>
    <row r="42" spans="1:14" s="74" customFormat="1">
      <c r="A42" s="354" t="s">
        <v>49</v>
      </c>
      <c r="B42" s="354" t="s">
        <v>48</v>
      </c>
      <c r="C42" s="354" t="s">
        <v>47</v>
      </c>
      <c r="D42" s="354" t="s">
        <v>353</v>
      </c>
      <c r="E42" s="354" t="s">
        <v>352</v>
      </c>
      <c r="F42" s="356">
        <v>0.86900000000000011</v>
      </c>
      <c r="G42" s="356">
        <v>0.77300000000000002</v>
      </c>
      <c r="H42" s="356">
        <v>0</v>
      </c>
      <c r="I42" s="359">
        <v>0</v>
      </c>
      <c r="J42" s="360">
        <v>-9.6000000000000085E-2</v>
      </c>
      <c r="K42" s="361">
        <v>0</v>
      </c>
      <c r="L42" s="360">
        <v>-9.568686868686882E-2</v>
      </c>
      <c r="M42" s="361">
        <v>0</v>
      </c>
    </row>
    <row r="43" spans="1:14" s="74" customFormat="1">
      <c r="A43" s="354" t="s">
        <v>44</v>
      </c>
      <c r="B43" s="354" t="s">
        <v>60</v>
      </c>
      <c r="C43" s="354" t="s">
        <v>68</v>
      </c>
      <c r="D43" s="354" t="s">
        <v>351</v>
      </c>
      <c r="E43" s="354" t="s">
        <v>350</v>
      </c>
      <c r="F43" s="598">
        <v>0.94700000000000006</v>
      </c>
      <c r="G43" s="598">
        <v>0.91400000000000003</v>
      </c>
      <c r="H43" s="598">
        <v>0</v>
      </c>
      <c r="I43" s="600">
        <v>0</v>
      </c>
      <c r="J43" s="601">
        <v>-3.3000000000000029E-2</v>
      </c>
      <c r="K43" s="602">
        <v>0</v>
      </c>
      <c r="L43" s="601">
        <v>-3.6819672131147452E-2</v>
      </c>
      <c r="M43" s="602">
        <v>0</v>
      </c>
    </row>
    <row r="44" spans="1:14" s="74" customFormat="1">
      <c r="A44" s="354" t="s">
        <v>44</v>
      </c>
      <c r="B44" s="354" t="s">
        <v>60</v>
      </c>
      <c r="C44" s="354" t="s">
        <v>68</v>
      </c>
      <c r="D44" s="354" t="s">
        <v>349</v>
      </c>
      <c r="E44" s="354" t="s">
        <v>348</v>
      </c>
      <c r="F44" s="598">
        <v>0.83700000000000008</v>
      </c>
      <c r="G44" s="598">
        <v>0.78599999999999992</v>
      </c>
      <c r="H44" s="598">
        <v>0</v>
      </c>
      <c r="I44" s="600">
        <v>0</v>
      </c>
      <c r="J44" s="601">
        <v>-5.1000000000000156E-2</v>
      </c>
      <c r="K44" s="602">
        <v>0</v>
      </c>
      <c r="L44" s="601">
        <v>-8.0666666666666775E-2</v>
      </c>
      <c r="M44" s="602">
        <v>0</v>
      </c>
    </row>
    <row r="45" spans="1:14" s="74" customFormat="1">
      <c r="A45" s="354" t="s">
        <v>44</v>
      </c>
      <c r="B45" s="354" t="s">
        <v>60</v>
      </c>
      <c r="C45" s="354" t="s">
        <v>68</v>
      </c>
      <c r="D45" s="354" t="s">
        <v>347</v>
      </c>
      <c r="E45" s="354" t="s">
        <v>346</v>
      </c>
      <c r="F45" s="598">
        <v>0.78500000000000003</v>
      </c>
      <c r="G45" s="598">
        <v>0.79900000000000004</v>
      </c>
      <c r="H45" s="598">
        <v>0</v>
      </c>
      <c r="I45" s="600">
        <v>0</v>
      </c>
      <c r="J45" s="601">
        <v>1.4000000000000012E-2</v>
      </c>
      <c r="K45" s="602">
        <v>0</v>
      </c>
      <c r="L45" s="601">
        <v>-2.1999999999999909E-2</v>
      </c>
      <c r="M45" s="602">
        <v>0</v>
      </c>
    </row>
    <row r="46" spans="1:14" s="74" customFormat="1">
      <c r="A46" s="354" t="s">
        <v>56</v>
      </c>
      <c r="B46" s="354" t="s">
        <v>65</v>
      </c>
      <c r="C46" s="354" t="s">
        <v>135</v>
      </c>
      <c r="D46" s="354" t="s">
        <v>345</v>
      </c>
      <c r="E46" s="354" t="s">
        <v>344</v>
      </c>
      <c r="F46" s="356">
        <v>0.81188118811881194</v>
      </c>
      <c r="G46" s="356">
        <v>0.85555555555555551</v>
      </c>
      <c r="H46" s="356">
        <v>0</v>
      </c>
      <c r="I46" s="359">
        <v>0</v>
      </c>
      <c r="J46" s="360">
        <v>4.3674367436743577E-2</v>
      </c>
      <c r="K46" s="361">
        <v>0</v>
      </c>
      <c r="L46" s="360">
        <v>7.861098173161496E-3</v>
      </c>
      <c r="M46" s="361">
        <v>0</v>
      </c>
    </row>
    <row r="47" spans="1:14" s="74" customFormat="1">
      <c r="A47" s="354" t="s">
        <v>56</v>
      </c>
      <c r="B47" s="354" t="s">
        <v>55</v>
      </c>
      <c r="C47" s="354" t="s">
        <v>54</v>
      </c>
      <c r="D47" s="354" t="s">
        <v>343</v>
      </c>
      <c r="E47" s="354" t="s">
        <v>342</v>
      </c>
      <c r="F47" s="356">
        <v>0.80799999999999994</v>
      </c>
      <c r="G47" s="356">
        <v>0.82700000000000007</v>
      </c>
      <c r="H47" s="356">
        <v>0</v>
      </c>
      <c r="I47" s="359">
        <v>0</v>
      </c>
      <c r="J47" s="360">
        <v>1.9000000000000128E-2</v>
      </c>
      <c r="K47" s="361">
        <v>0</v>
      </c>
      <c r="L47" s="360">
        <v>1.4500000000000068E-2</v>
      </c>
      <c r="M47" s="361">
        <v>0</v>
      </c>
    </row>
    <row r="48" spans="1:14" s="74" customFormat="1">
      <c r="A48" s="354" t="s">
        <v>44</v>
      </c>
      <c r="B48" s="354" t="s">
        <v>43</v>
      </c>
      <c r="C48" s="354" t="s">
        <v>42</v>
      </c>
      <c r="D48" s="354" t="s">
        <v>341</v>
      </c>
      <c r="E48" s="354" t="s">
        <v>340</v>
      </c>
      <c r="F48" s="356">
        <v>0.93200000000000005</v>
      </c>
      <c r="G48" s="356">
        <v>0.88800000000000001</v>
      </c>
      <c r="H48" s="356">
        <v>0</v>
      </c>
      <c r="I48" s="359">
        <v>0</v>
      </c>
      <c r="J48" s="360">
        <v>-4.4000000000000039E-2</v>
      </c>
      <c r="K48" s="361">
        <v>0</v>
      </c>
      <c r="L48" s="360">
        <v>-5.1999999999999935E-2</v>
      </c>
      <c r="M48" s="361">
        <v>0</v>
      </c>
    </row>
    <row r="49" spans="1:13" s="74" customFormat="1">
      <c r="A49" s="354" t="s">
        <v>73</v>
      </c>
      <c r="B49" s="354" t="s">
        <v>72</v>
      </c>
      <c r="C49" s="354" t="s">
        <v>71</v>
      </c>
      <c r="D49" s="354" t="s">
        <v>339</v>
      </c>
      <c r="E49" s="354" t="s">
        <v>338</v>
      </c>
      <c r="F49" s="598">
        <v>0.83400000000000007</v>
      </c>
      <c r="G49" s="598">
        <v>0.90500000000000003</v>
      </c>
      <c r="H49" s="598">
        <v>0</v>
      </c>
      <c r="I49" s="600">
        <v>0</v>
      </c>
      <c r="J49" s="601">
        <v>7.0999999999999952E-2</v>
      </c>
      <c r="K49" s="602">
        <v>0</v>
      </c>
      <c r="L49" s="601">
        <v>4.8780665887850461E-2</v>
      </c>
      <c r="M49" s="602">
        <v>0</v>
      </c>
    </row>
    <row r="50" spans="1:13" s="74" customFormat="1">
      <c r="A50" s="354" t="s">
        <v>56</v>
      </c>
      <c r="B50" s="354" t="s">
        <v>55</v>
      </c>
      <c r="C50" s="354" t="s">
        <v>76</v>
      </c>
      <c r="D50" s="354" t="s">
        <v>337</v>
      </c>
      <c r="E50" s="354" t="s">
        <v>336</v>
      </c>
      <c r="F50" s="356">
        <v>0.80099999999999993</v>
      </c>
      <c r="G50" s="356">
        <v>0.81799999999999995</v>
      </c>
      <c r="H50" s="356">
        <v>0</v>
      </c>
      <c r="I50" s="359">
        <v>0</v>
      </c>
      <c r="J50" s="360">
        <v>1.7000000000000015E-2</v>
      </c>
      <c r="K50" s="361">
        <v>0</v>
      </c>
      <c r="L50" s="360">
        <v>-3.2543478260869563E-2</v>
      </c>
      <c r="M50" s="361">
        <v>0</v>
      </c>
    </row>
    <row r="51" spans="1:13" s="74" customFormat="1">
      <c r="A51" s="354" t="s">
        <v>56</v>
      </c>
      <c r="B51" s="354" t="s">
        <v>65</v>
      </c>
      <c r="C51" s="354" t="s">
        <v>97</v>
      </c>
      <c r="D51" s="354" t="s">
        <v>335</v>
      </c>
      <c r="E51" s="354" t="s">
        <v>334</v>
      </c>
      <c r="F51" s="356">
        <v>0.73099999999999998</v>
      </c>
      <c r="G51" s="356">
        <v>0.85</v>
      </c>
      <c r="H51" s="356">
        <v>0</v>
      </c>
      <c r="I51" s="359">
        <v>0</v>
      </c>
      <c r="J51" s="360">
        <v>0.11899999999999999</v>
      </c>
      <c r="K51" s="361">
        <v>0</v>
      </c>
      <c r="L51" s="360">
        <v>9.9999999999999978E-2</v>
      </c>
      <c r="M51" s="361">
        <v>0</v>
      </c>
    </row>
    <row r="52" spans="1:13" s="74" customFormat="1">
      <c r="A52" s="354" t="s">
        <v>73</v>
      </c>
      <c r="B52" s="354" t="s">
        <v>72</v>
      </c>
      <c r="C52" s="354" t="s">
        <v>71</v>
      </c>
      <c r="D52" s="354" t="s">
        <v>333</v>
      </c>
      <c r="E52" s="354" t="s">
        <v>332</v>
      </c>
      <c r="F52" s="598">
        <v>0.82599999999999996</v>
      </c>
      <c r="G52" s="598">
        <v>0.93599999999999994</v>
      </c>
      <c r="H52" s="598">
        <v>0</v>
      </c>
      <c r="I52" s="600">
        <v>0</v>
      </c>
      <c r="J52" s="601">
        <v>0.10999999999999999</v>
      </c>
      <c r="K52" s="602">
        <v>0</v>
      </c>
      <c r="L52" s="601">
        <v>8.7764705882352967E-2</v>
      </c>
      <c r="M52" s="602">
        <v>0</v>
      </c>
    </row>
    <row r="53" spans="1:13" s="74" customFormat="1">
      <c r="A53" s="354" t="s">
        <v>56</v>
      </c>
      <c r="B53" s="354" t="s">
        <v>55</v>
      </c>
      <c r="C53" s="354" t="s">
        <v>54</v>
      </c>
      <c r="D53" s="354" t="s">
        <v>331</v>
      </c>
      <c r="E53" s="354" t="s">
        <v>330</v>
      </c>
      <c r="F53" s="356">
        <v>0.60799999999999998</v>
      </c>
      <c r="G53" s="356">
        <v>0.71099999999999997</v>
      </c>
      <c r="H53" s="356">
        <v>0</v>
      </c>
      <c r="I53" s="359">
        <v>0</v>
      </c>
      <c r="J53" s="360">
        <v>0.10299999999999998</v>
      </c>
      <c r="K53" s="361">
        <v>0</v>
      </c>
      <c r="L53" s="360">
        <v>-0.1488540145985402</v>
      </c>
      <c r="M53" s="361">
        <v>0</v>
      </c>
    </row>
    <row r="54" spans="1:13" s="74" customFormat="1">
      <c r="A54" s="354" t="s">
        <v>44</v>
      </c>
      <c r="B54" s="354" t="s">
        <v>60</v>
      </c>
      <c r="C54" s="354" t="s">
        <v>68</v>
      </c>
      <c r="D54" s="354" t="s">
        <v>329</v>
      </c>
      <c r="E54" s="354" t="s">
        <v>328</v>
      </c>
      <c r="F54" s="598">
        <v>0.81400000000000006</v>
      </c>
      <c r="G54" s="598">
        <v>0.89</v>
      </c>
      <c r="H54" s="598">
        <v>0</v>
      </c>
      <c r="I54" s="600">
        <v>0</v>
      </c>
      <c r="J54" s="601">
        <v>7.5999999999999956E-2</v>
      </c>
      <c r="K54" s="602">
        <v>0</v>
      </c>
      <c r="L54" s="601">
        <v>6.647058823529417E-2</v>
      </c>
      <c r="M54" s="602">
        <v>0</v>
      </c>
    </row>
    <row r="55" spans="1:13" s="74" customFormat="1">
      <c r="A55" s="354" t="s">
        <v>44</v>
      </c>
      <c r="B55" s="354" t="s">
        <v>43</v>
      </c>
      <c r="C55" s="354" t="s">
        <v>42</v>
      </c>
      <c r="D55" s="354" t="s">
        <v>327</v>
      </c>
      <c r="E55" s="354" t="s">
        <v>326</v>
      </c>
      <c r="F55" s="356">
        <v>0.71900000000000008</v>
      </c>
      <c r="G55" s="356">
        <v>0.79700000000000004</v>
      </c>
      <c r="H55" s="356">
        <v>0</v>
      </c>
      <c r="I55" s="359">
        <v>0</v>
      </c>
      <c r="J55" s="360">
        <v>7.7999999999999958E-2</v>
      </c>
      <c r="K55" s="361">
        <v>0</v>
      </c>
      <c r="L55" s="360">
        <v>5.9499999999999997E-2</v>
      </c>
      <c r="M55" s="361">
        <v>0</v>
      </c>
    </row>
    <row r="56" spans="1:13" s="74" customFormat="1">
      <c r="A56" s="354" t="s">
        <v>49</v>
      </c>
      <c r="B56" s="354" t="s">
        <v>101</v>
      </c>
      <c r="C56" s="354" t="s">
        <v>100</v>
      </c>
      <c r="D56" s="354" t="s">
        <v>325</v>
      </c>
      <c r="E56" s="354" t="s">
        <v>324</v>
      </c>
      <c r="F56" s="356">
        <v>0.83700000000000008</v>
      </c>
      <c r="G56" s="356">
        <v>0.69799999999999995</v>
      </c>
      <c r="H56" s="356">
        <v>0</v>
      </c>
      <c r="I56" s="359">
        <v>0</v>
      </c>
      <c r="J56" s="360">
        <v>-0.13900000000000012</v>
      </c>
      <c r="K56" s="361">
        <v>0</v>
      </c>
      <c r="L56" s="360">
        <v>-0.16833663366336638</v>
      </c>
      <c r="M56" s="361">
        <v>0</v>
      </c>
    </row>
    <row r="57" spans="1:13" s="74" customFormat="1">
      <c r="A57" s="354" t="s">
        <v>73</v>
      </c>
      <c r="B57" s="354" t="s">
        <v>72</v>
      </c>
      <c r="C57" s="354" t="s">
        <v>71</v>
      </c>
      <c r="D57" s="354" t="s">
        <v>323</v>
      </c>
      <c r="E57" s="354" t="s">
        <v>322</v>
      </c>
      <c r="F57" s="598">
        <v>0.97599999999999998</v>
      </c>
      <c r="G57" s="598">
        <v>0.81</v>
      </c>
      <c r="H57" s="598">
        <v>0</v>
      </c>
      <c r="I57" s="600">
        <v>0</v>
      </c>
      <c r="J57" s="601">
        <v>-0.16599999999999993</v>
      </c>
      <c r="K57" s="602">
        <v>0</v>
      </c>
      <c r="L57" s="601">
        <v>-0.13117647058823512</v>
      </c>
      <c r="M57" s="602">
        <v>0</v>
      </c>
    </row>
    <row r="58" spans="1:13" s="74" customFormat="1">
      <c r="A58" s="354" t="s">
        <v>49</v>
      </c>
      <c r="B58" s="354" t="s">
        <v>101</v>
      </c>
      <c r="C58" s="354" t="s">
        <v>158</v>
      </c>
      <c r="D58" s="354" t="s">
        <v>321</v>
      </c>
      <c r="E58" s="354" t="s">
        <v>320</v>
      </c>
      <c r="F58" s="356">
        <v>0.75</v>
      </c>
      <c r="G58" s="356">
        <v>0.81299999999999994</v>
      </c>
      <c r="H58" s="356">
        <v>0</v>
      </c>
      <c r="I58" s="359">
        <v>0</v>
      </c>
      <c r="J58" s="360">
        <v>6.2999999999999945E-2</v>
      </c>
      <c r="K58" s="361">
        <v>0</v>
      </c>
      <c r="L58" s="360">
        <v>-4.9500000000000099E-2</v>
      </c>
      <c r="M58" s="361">
        <v>0</v>
      </c>
    </row>
    <row r="59" spans="1:13" s="74" customFormat="1">
      <c r="A59" s="354" t="s">
        <v>44</v>
      </c>
      <c r="B59" s="354" t="s">
        <v>60</v>
      </c>
      <c r="C59" s="354" t="s">
        <v>59</v>
      </c>
      <c r="D59" s="354" t="s">
        <v>319</v>
      </c>
      <c r="E59" s="354" t="s">
        <v>318</v>
      </c>
      <c r="F59" s="598">
        <v>0.86599999999999999</v>
      </c>
      <c r="G59" s="598">
        <v>0.84699999999999998</v>
      </c>
      <c r="H59" s="598">
        <v>0</v>
      </c>
      <c r="I59" s="600">
        <v>0</v>
      </c>
      <c r="J59" s="601">
        <v>-1.9000000000000017E-2</v>
      </c>
      <c r="K59" s="602">
        <v>0</v>
      </c>
      <c r="L59" s="601">
        <v>-2.8000000000000025E-2</v>
      </c>
      <c r="M59" s="602">
        <v>0</v>
      </c>
    </row>
    <row r="60" spans="1:13" s="74" customFormat="1">
      <c r="A60" s="354" t="s">
        <v>44</v>
      </c>
      <c r="B60" s="354" t="s">
        <v>60</v>
      </c>
      <c r="C60" s="354" t="s">
        <v>59</v>
      </c>
      <c r="D60" s="354" t="s">
        <v>317</v>
      </c>
      <c r="E60" s="354" t="s">
        <v>316</v>
      </c>
      <c r="F60" s="598">
        <v>0.76800000000000002</v>
      </c>
      <c r="G60" s="598">
        <v>0.83799999999999997</v>
      </c>
      <c r="H60" s="598">
        <v>0</v>
      </c>
      <c r="I60" s="600">
        <v>0</v>
      </c>
      <c r="J60" s="601">
        <v>6.9999999999999951E-2</v>
      </c>
      <c r="K60" s="602">
        <v>0</v>
      </c>
      <c r="L60" s="601">
        <v>3.7999999999999923E-2</v>
      </c>
      <c r="M60" s="602">
        <v>0</v>
      </c>
    </row>
    <row r="61" spans="1:13" s="74" customFormat="1">
      <c r="A61" s="354" t="s">
        <v>73</v>
      </c>
      <c r="B61" s="354" t="s">
        <v>72</v>
      </c>
      <c r="C61" s="354" t="s">
        <v>71</v>
      </c>
      <c r="D61" s="354" t="s">
        <v>315</v>
      </c>
      <c r="E61" s="354" t="s">
        <v>314</v>
      </c>
      <c r="F61" s="598">
        <v>1</v>
      </c>
      <c r="G61" s="598" t="s">
        <v>1612</v>
      </c>
      <c r="H61" s="598">
        <v>0</v>
      </c>
      <c r="I61" s="600">
        <v>0</v>
      </c>
      <c r="J61" s="601" t="s">
        <v>1612</v>
      </c>
      <c r="K61" s="602">
        <v>0</v>
      </c>
      <c r="L61" s="601" t="s">
        <v>1612</v>
      </c>
      <c r="M61" s="602">
        <v>0</v>
      </c>
    </row>
    <row r="62" spans="1:13" s="74" customFormat="1">
      <c r="A62" s="354" t="s">
        <v>56</v>
      </c>
      <c r="B62" s="354" t="s">
        <v>65</v>
      </c>
      <c r="C62" s="354" t="s">
        <v>97</v>
      </c>
      <c r="D62" s="354" t="s">
        <v>313</v>
      </c>
      <c r="E62" s="354" t="s">
        <v>312</v>
      </c>
      <c r="F62" s="356" t="s">
        <v>1612</v>
      </c>
      <c r="G62" s="356" t="s">
        <v>1612</v>
      </c>
      <c r="H62" s="356">
        <v>0</v>
      </c>
      <c r="I62" s="359">
        <v>0</v>
      </c>
      <c r="J62" s="360" t="s">
        <v>1612</v>
      </c>
      <c r="K62" s="361">
        <v>0</v>
      </c>
      <c r="L62" s="360" t="s">
        <v>1612</v>
      </c>
      <c r="M62" s="361">
        <v>0</v>
      </c>
    </row>
    <row r="63" spans="1:13" s="74" customFormat="1">
      <c r="A63" s="354" t="s">
        <v>44</v>
      </c>
      <c r="B63" s="354" t="s">
        <v>116</v>
      </c>
      <c r="C63" s="354" t="s">
        <v>115</v>
      </c>
      <c r="D63" s="354" t="s">
        <v>311</v>
      </c>
      <c r="E63" s="354" t="s">
        <v>310</v>
      </c>
      <c r="F63" s="356">
        <v>0.89400000000000002</v>
      </c>
      <c r="G63" s="356">
        <v>0.90300000000000002</v>
      </c>
      <c r="H63" s="356">
        <v>0</v>
      </c>
      <c r="I63" s="359">
        <v>0</v>
      </c>
      <c r="J63" s="360">
        <v>9.000000000000008E-3</v>
      </c>
      <c r="K63" s="361">
        <v>0</v>
      </c>
      <c r="L63" s="360">
        <v>4.74444444444444E-2</v>
      </c>
      <c r="M63" s="361">
        <v>0</v>
      </c>
    </row>
    <row r="64" spans="1:13" s="74" customFormat="1">
      <c r="A64" s="354" t="s">
        <v>49</v>
      </c>
      <c r="B64" s="354" t="s">
        <v>48</v>
      </c>
      <c r="C64" s="354" t="s">
        <v>47</v>
      </c>
      <c r="D64" s="354" t="s">
        <v>309</v>
      </c>
      <c r="E64" s="354" t="s">
        <v>308</v>
      </c>
      <c r="F64" s="356">
        <v>0.81200000000000006</v>
      </c>
      <c r="G64" s="356">
        <v>0.75</v>
      </c>
      <c r="H64" s="356">
        <v>0</v>
      </c>
      <c r="I64" s="359">
        <v>0</v>
      </c>
      <c r="J64" s="360">
        <v>-6.2000000000000055E-2</v>
      </c>
      <c r="K64" s="361">
        <v>0</v>
      </c>
      <c r="L64" s="360">
        <v>-8.5294117647058854E-2</v>
      </c>
      <c r="M64" s="361">
        <v>0</v>
      </c>
    </row>
    <row r="65" spans="1:13" s="74" customFormat="1">
      <c r="A65" s="354" t="s">
        <v>73</v>
      </c>
      <c r="B65" s="354" t="s">
        <v>72</v>
      </c>
      <c r="C65" s="354" t="s">
        <v>71</v>
      </c>
      <c r="D65" s="354" t="s">
        <v>307</v>
      </c>
      <c r="E65" s="354" t="s">
        <v>306</v>
      </c>
      <c r="F65" s="598">
        <v>0.85199999999999998</v>
      </c>
      <c r="G65" s="598">
        <v>0.878</v>
      </c>
      <c r="H65" s="598">
        <v>0</v>
      </c>
      <c r="I65" s="600">
        <v>0</v>
      </c>
      <c r="J65" s="601">
        <v>2.6000000000000023E-2</v>
      </c>
      <c r="K65" s="602">
        <v>0</v>
      </c>
      <c r="L65" s="601">
        <v>1.1333333333333306E-2</v>
      </c>
      <c r="M65" s="602">
        <v>0</v>
      </c>
    </row>
    <row r="66" spans="1:13" s="74" customFormat="1">
      <c r="A66" s="354" t="s">
        <v>44</v>
      </c>
      <c r="B66" s="354" t="s">
        <v>60</v>
      </c>
      <c r="C66" s="354" t="s">
        <v>115</v>
      </c>
      <c r="D66" s="354" t="s">
        <v>305</v>
      </c>
      <c r="E66" s="354" t="s">
        <v>304</v>
      </c>
      <c r="F66" s="598">
        <v>0.89700000000000002</v>
      </c>
      <c r="G66" s="598">
        <v>0.85</v>
      </c>
      <c r="H66" s="598">
        <v>0</v>
      </c>
      <c r="I66" s="600">
        <v>0</v>
      </c>
      <c r="J66" s="601">
        <v>-4.7000000000000042E-2</v>
      </c>
      <c r="K66" s="602">
        <v>0</v>
      </c>
      <c r="L66" s="601">
        <v>-5.182648401826484E-2</v>
      </c>
      <c r="M66" s="602">
        <v>0</v>
      </c>
    </row>
    <row r="67" spans="1:13" s="74" customFormat="1">
      <c r="A67" s="354" t="s">
        <v>44</v>
      </c>
      <c r="B67" s="354" t="s">
        <v>116</v>
      </c>
      <c r="C67" s="354" t="s">
        <v>115</v>
      </c>
      <c r="D67" s="354" t="s">
        <v>303</v>
      </c>
      <c r="E67" s="354" t="s">
        <v>302</v>
      </c>
      <c r="F67" s="356">
        <v>0.81200000000000006</v>
      </c>
      <c r="G67" s="356">
        <v>0.76200000000000001</v>
      </c>
      <c r="H67" s="356">
        <v>0</v>
      </c>
      <c r="I67" s="359">
        <v>0</v>
      </c>
      <c r="J67" s="360">
        <v>-5.0000000000000044E-2</v>
      </c>
      <c r="K67" s="361">
        <v>0</v>
      </c>
      <c r="L67" s="360">
        <v>-0.13800000000000001</v>
      </c>
      <c r="M67" s="361">
        <v>0</v>
      </c>
    </row>
    <row r="68" spans="1:13" s="74" customFormat="1">
      <c r="A68" s="354" t="s">
        <v>49</v>
      </c>
      <c r="B68" s="354" t="s">
        <v>159</v>
      </c>
      <c r="C68" s="354" t="s">
        <v>104</v>
      </c>
      <c r="D68" s="354" t="s">
        <v>301</v>
      </c>
      <c r="E68" s="354" t="s">
        <v>300</v>
      </c>
      <c r="F68" s="356">
        <v>0.9</v>
      </c>
      <c r="G68" s="356">
        <v>0.90700000000000003</v>
      </c>
      <c r="H68" s="356">
        <v>0</v>
      </c>
      <c r="I68" s="359">
        <v>0</v>
      </c>
      <c r="J68" s="360">
        <v>7.0000000000000062E-3</v>
      </c>
      <c r="K68" s="361">
        <v>0</v>
      </c>
      <c r="L68" s="360">
        <v>3.7434782608695705E-2</v>
      </c>
      <c r="M68" s="361">
        <v>0</v>
      </c>
    </row>
    <row r="69" spans="1:13" s="74" customFormat="1">
      <c r="A69" s="354" t="s">
        <v>49</v>
      </c>
      <c r="B69" s="354" t="s">
        <v>159</v>
      </c>
      <c r="C69" s="354" t="s">
        <v>104</v>
      </c>
      <c r="D69" s="354" t="s">
        <v>299</v>
      </c>
      <c r="E69" s="354" t="s">
        <v>298</v>
      </c>
      <c r="F69" s="356">
        <v>0.79700000000000004</v>
      </c>
      <c r="G69" s="356">
        <v>0.871</v>
      </c>
      <c r="H69" s="356">
        <v>0</v>
      </c>
      <c r="I69" s="359">
        <v>0</v>
      </c>
      <c r="J69" s="360">
        <v>7.3999999999999955E-2</v>
      </c>
      <c r="K69" s="361">
        <v>0</v>
      </c>
      <c r="L69" s="360">
        <v>5.3608695652173854E-2</v>
      </c>
      <c r="M69" s="361">
        <v>0</v>
      </c>
    </row>
    <row r="70" spans="1:13" s="74" customFormat="1">
      <c r="A70" s="354" t="s">
        <v>56</v>
      </c>
      <c r="B70" s="354" t="s">
        <v>65</v>
      </c>
      <c r="C70" s="354" t="s">
        <v>97</v>
      </c>
      <c r="D70" s="354" t="s">
        <v>297</v>
      </c>
      <c r="E70" s="354" t="s">
        <v>296</v>
      </c>
      <c r="F70" s="356">
        <v>0.89800000000000002</v>
      </c>
      <c r="G70" s="356">
        <v>0.88800000000000001</v>
      </c>
      <c r="H70" s="356">
        <v>0</v>
      </c>
      <c r="I70" s="359">
        <v>0</v>
      </c>
      <c r="J70" s="360">
        <v>-1.0000000000000009E-2</v>
      </c>
      <c r="K70" s="361">
        <v>0</v>
      </c>
      <c r="L70" s="360">
        <v>7.2757505773671904E-2</v>
      </c>
      <c r="M70" s="361">
        <v>0</v>
      </c>
    </row>
    <row r="71" spans="1:13" s="74" customFormat="1">
      <c r="A71" s="354" t="s">
        <v>44</v>
      </c>
      <c r="B71" s="354" t="s">
        <v>43</v>
      </c>
      <c r="C71" s="354" t="s">
        <v>42</v>
      </c>
      <c r="D71" s="354" t="s">
        <v>295</v>
      </c>
      <c r="E71" s="354" t="s">
        <v>294</v>
      </c>
      <c r="F71" s="356">
        <v>0.77</v>
      </c>
      <c r="G71" s="356">
        <v>0.81799999999999995</v>
      </c>
      <c r="H71" s="356">
        <v>0</v>
      </c>
      <c r="I71" s="359">
        <v>0</v>
      </c>
      <c r="J71" s="360">
        <v>4.7999999999999932E-2</v>
      </c>
      <c r="K71" s="361">
        <v>0</v>
      </c>
      <c r="L71" s="360">
        <v>8.476190476190415E-3</v>
      </c>
      <c r="M71" s="361">
        <v>0</v>
      </c>
    </row>
    <row r="72" spans="1:13" s="74" customFormat="1">
      <c r="A72" s="354" t="s">
        <v>56</v>
      </c>
      <c r="B72" s="354" t="s">
        <v>65</v>
      </c>
      <c r="C72" s="354" t="s">
        <v>135</v>
      </c>
      <c r="D72" s="354" t="s">
        <v>293</v>
      </c>
      <c r="E72" s="354" t="s">
        <v>292</v>
      </c>
      <c r="F72" s="356">
        <v>0.89900000000000002</v>
      </c>
      <c r="G72" s="356">
        <v>0.86199999999999999</v>
      </c>
      <c r="H72" s="356">
        <v>0</v>
      </c>
      <c r="I72" s="359">
        <v>0</v>
      </c>
      <c r="J72" s="360">
        <v>-3.7000000000000033E-2</v>
      </c>
      <c r="K72" s="361">
        <v>0</v>
      </c>
      <c r="L72" s="360">
        <v>-4.0985074626865736E-2</v>
      </c>
      <c r="M72" s="361">
        <v>0</v>
      </c>
    </row>
    <row r="73" spans="1:13" s="74" customFormat="1">
      <c r="A73" s="354" t="s">
        <v>49</v>
      </c>
      <c r="B73" s="354" t="s">
        <v>48</v>
      </c>
      <c r="C73" s="354" t="s">
        <v>47</v>
      </c>
      <c r="D73" s="354" t="s">
        <v>291</v>
      </c>
      <c r="E73" s="354" t="s">
        <v>290</v>
      </c>
      <c r="F73" s="356">
        <v>0.87400000000000011</v>
      </c>
      <c r="G73" s="356">
        <v>0.85299999999999998</v>
      </c>
      <c r="H73" s="356">
        <v>0</v>
      </c>
      <c r="I73" s="359">
        <v>0</v>
      </c>
      <c r="J73" s="360">
        <v>-2.100000000000013E-2</v>
      </c>
      <c r="K73" s="361">
        <v>0</v>
      </c>
      <c r="L73" s="360">
        <v>-2.7000000000000024E-2</v>
      </c>
      <c r="M73" s="361">
        <v>0</v>
      </c>
    </row>
    <row r="74" spans="1:13" s="74" customFormat="1">
      <c r="A74" s="354" t="s">
        <v>73</v>
      </c>
      <c r="B74" s="354" t="s">
        <v>72</v>
      </c>
      <c r="C74" s="354" t="s">
        <v>71</v>
      </c>
      <c r="D74" s="354" t="s">
        <v>289</v>
      </c>
      <c r="E74" s="354" t="s">
        <v>288</v>
      </c>
      <c r="F74" s="598">
        <v>0.93599999999999994</v>
      </c>
      <c r="G74" s="598">
        <v>0.95900000000000007</v>
      </c>
      <c r="H74" s="598">
        <v>0</v>
      </c>
      <c r="I74" s="600">
        <v>0</v>
      </c>
      <c r="J74" s="601">
        <v>2.3000000000000131E-2</v>
      </c>
      <c r="K74" s="602">
        <v>0</v>
      </c>
      <c r="L74" s="601">
        <v>-1.5488850771869789E-3</v>
      </c>
      <c r="M74" s="602">
        <v>0</v>
      </c>
    </row>
    <row r="75" spans="1:13" s="74" customFormat="1">
      <c r="A75" s="354" t="s">
        <v>44</v>
      </c>
      <c r="B75" s="354" t="s">
        <v>43</v>
      </c>
      <c r="C75" s="354" t="s">
        <v>42</v>
      </c>
      <c r="D75" s="354" t="s">
        <v>287</v>
      </c>
      <c r="E75" s="354" t="s">
        <v>286</v>
      </c>
      <c r="F75" s="356">
        <v>0.8859999999999999</v>
      </c>
      <c r="G75" s="356">
        <v>0.77099999999999991</v>
      </c>
      <c r="H75" s="356">
        <v>0</v>
      </c>
      <c r="I75" s="359">
        <v>0</v>
      </c>
      <c r="J75" s="360">
        <v>-0.11499999999999999</v>
      </c>
      <c r="K75" s="361">
        <v>0</v>
      </c>
      <c r="L75" s="360">
        <v>-0.15373118279569897</v>
      </c>
      <c r="M75" s="361">
        <v>0</v>
      </c>
    </row>
    <row r="76" spans="1:13" s="74" customFormat="1">
      <c r="A76" s="354" t="s">
        <v>56</v>
      </c>
      <c r="B76" s="354" t="s">
        <v>55</v>
      </c>
      <c r="C76" s="354" t="s">
        <v>76</v>
      </c>
      <c r="D76" s="354" t="s">
        <v>285</v>
      </c>
      <c r="E76" s="354" t="s">
        <v>284</v>
      </c>
      <c r="F76" s="356">
        <v>0.91400000000000003</v>
      </c>
      <c r="G76" s="356">
        <v>0.88800000000000001</v>
      </c>
      <c r="H76" s="356">
        <v>0</v>
      </c>
      <c r="I76" s="359">
        <v>0</v>
      </c>
      <c r="J76" s="360">
        <v>-2.6000000000000023E-2</v>
      </c>
      <c r="K76" s="361">
        <v>0</v>
      </c>
      <c r="L76" s="360">
        <v>-2.4000000000000021E-2</v>
      </c>
      <c r="M76" s="361">
        <v>0</v>
      </c>
    </row>
    <row r="77" spans="1:13" s="74" customFormat="1">
      <c r="A77" s="354" t="s">
        <v>73</v>
      </c>
      <c r="B77" s="354" t="s">
        <v>72</v>
      </c>
      <c r="C77" s="354" t="s">
        <v>71</v>
      </c>
      <c r="D77" s="354" t="s">
        <v>283</v>
      </c>
      <c r="E77" s="354" t="s">
        <v>282</v>
      </c>
      <c r="F77" s="598">
        <v>0.82299999999999995</v>
      </c>
      <c r="G77" s="598">
        <v>0.84</v>
      </c>
      <c r="H77" s="598">
        <v>0</v>
      </c>
      <c r="I77" s="600">
        <v>0</v>
      </c>
      <c r="J77" s="601">
        <v>1.7000000000000015E-2</v>
      </c>
      <c r="K77" s="602">
        <v>0</v>
      </c>
      <c r="L77" s="601">
        <v>-4.076923076923078E-2</v>
      </c>
      <c r="M77" s="602">
        <v>0</v>
      </c>
    </row>
    <row r="78" spans="1:13" s="74" customFormat="1">
      <c r="A78" s="354" t="s">
        <v>49</v>
      </c>
      <c r="B78" s="354" t="s">
        <v>101</v>
      </c>
      <c r="C78" s="354" t="s">
        <v>100</v>
      </c>
      <c r="D78" s="354" t="s">
        <v>281</v>
      </c>
      <c r="E78" s="354" t="s">
        <v>280</v>
      </c>
      <c r="F78" s="356">
        <v>0.81700000000000006</v>
      </c>
      <c r="G78" s="356">
        <v>0.81900000000000006</v>
      </c>
      <c r="H78" s="356">
        <v>0</v>
      </c>
      <c r="I78" s="359">
        <v>0</v>
      </c>
      <c r="J78" s="360">
        <v>2.0000000000000018E-3</v>
      </c>
      <c r="K78" s="361">
        <v>0</v>
      </c>
      <c r="L78" s="360">
        <v>-9.8582565556337709E-4</v>
      </c>
      <c r="M78" s="361">
        <v>0</v>
      </c>
    </row>
    <row r="79" spans="1:13" s="74" customFormat="1">
      <c r="A79" s="354" t="s">
        <v>44</v>
      </c>
      <c r="B79" s="354" t="s">
        <v>116</v>
      </c>
      <c r="C79" s="354" t="s">
        <v>115</v>
      </c>
      <c r="D79" s="354" t="s">
        <v>279</v>
      </c>
      <c r="E79" s="354" t="s">
        <v>278</v>
      </c>
      <c r="F79" s="356">
        <v>0.86</v>
      </c>
      <c r="G79" s="356">
        <v>0.81200000000000006</v>
      </c>
      <c r="H79" s="356">
        <v>0</v>
      </c>
      <c r="I79" s="359">
        <v>0</v>
      </c>
      <c r="J79" s="360">
        <v>-4.7999999999999932E-2</v>
      </c>
      <c r="K79" s="361">
        <v>0</v>
      </c>
      <c r="L79" s="360">
        <v>-6.466666666666665E-2</v>
      </c>
      <c r="M79" s="361">
        <v>0</v>
      </c>
    </row>
    <row r="80" spans="1:13" s="74" customFormat="1">
      <c r="A80" s="354" t="s">
        <v>56</v>
      </c>
      <c r="B80" s="354" t="s">
        <v>65</v>
      </c>
      <c r="C80" s="354" t="s">
        <v>54</v>
      </c>
      <c r="D80" s="354" t="s">
        <v>277</v>
      </c>
      <c r="E80" s="354" t="s">
        <v>276</v>
      </c>
      <c r="F80" s="356">
        <v>0.70400000000000007</v>
      </c>
      <c r="G80" s="356">
        <v>0.747</v>
      </c>
      <c r="H80" s="356">
        <v>0</v>
      </c>
      <c r="I80" s="359">
        <v>0</v>
      </c>
      <c r="J80" s="360">
        <v>4.2999999999999927E-2</v>
      </c>
      <c r="K80" s="361">
        <v>0</v>
      </c>
      <c r="L80" s="360">
        <v>1.5787545787545598E-3</v>
      </c>
      <c r="M80" s="361">
        <v>0</v>
      </c>
    </row>
    <row r="81" spans="1:13" s="74" customFormat="1">
      <c r="A81" s="354" t="s">
        <v>73</v>
      </c>
      <c r="B81" s="354" t="s">
        <v>72</v>
      </c>
      <c r="C81" s="354" t="s">
        <v>71</v>
      </c>
      <c r="D81" s="354" t="s">
        <v>275</v>
      </c>
      <c r="E81" s="354" t="s">
        <v>274</v>
      </c>
      <c r="F81" s="598">
        <v>0.90099999999999991</v>
      </c>
      <c r="G81" s="598">
        <v>0.82799999999999996</v>
      </c>
      <c r="H81" s="598">
        <v>0</v>
      </c>
      <c r="I81" s="600">
        <v>0</v>
      </c>
      <c r="J81" s="601">
        <v>-7.2999999999999954E-2</v>
      </c>
      <c r="K81" s="602">
        <v>0</v>
      </c>
      <c r="L81" s="601">
        <v>-7.7000000000000068E-2</v>
      </c>
      <c r="M81" s="602">
        <v>0</v>
      </c>
    </row>
    <row r="82" spans="1:13" s="74" customFormat="1">
      <c r="A82" s="354" t="s">
        <v>73</v>
      </c>
      <c r="B82" s="354" t="s">
        <v>72</v>
      </c>
      <c r="C82" s="354" t="s">
        <v>71</v>
      </c>
      <c r="D82" s="354" t="s">
        <v>273</v>
      </c>
      <c r="E82" s="354" t="s">
        <v>272</v>
      </c>
      <c r="F82" s="598">
        <v>0.90400000000000003</v>
      </c>
      <c r="G82" s="598">
        <v>0.91299999999999992</v>
      </c>
      <c r="H82" s="598">
        <v>0</v>
      </c>
      <c r="I82" s="600">
        <v>0</v>
      </c>
      <c r="J82" s="601">
        <v>8.999999999999897E-3</v>
      </c>
      <c r="K82" s="602">
        <v>0</v>
      </c>
      <c r="L82" s="601">
        <v>8.999999999999897E-3</v>
      </c>
      <c r="M82" s="602">
        <v>0</v>
      </c>
    </row>
    <row r="83" spans="1:13" s="74" customFormat="1">
      <c r="A83" s="354" t="s">
        <v>44</v>
      </c>
      <c r="B83" s="354" t="s">
        <v>60</v>
      </c>
      <c r="C83" s="354" t="s">
        <v>59</v>
      </c>
      <c r="D83" s="354" t="s">
        <v>271</v>
      </c>
      <c r="E83" s="354" t="s">
        <v>270</v>
      </c>
      <c r="F83" s="598">
        <v>0.63600000000000001</v>
      </c>
      <c r="G83" s="598">
        <v>0.65599999999999992</v>
      </c>
      <c r="H83" s="598">
        <v>0</v>
      </c>
      <c r="I83" s="600">
        <v>0</v>
      </c>
      <c r="J83" s="601">
        <v>1.9999999999999907E-2</v>
      </c>
      <c r="K83" s="602">
        <v>0</v>
      </c>
      <c r="L83" s="601">
        <v>-2.6242990654205656E-2</v>
      </c>
      <c r="M83" s="602">
        <v>0</v>
      </c>
    </row>
    <row r="84" spans="1:13" s="74" customFormat="1">
      <c r="A84" s="354" t="s">
        <v>73</v>
      </c>
      <c r="B84" s="354" t="s">
        <v>72</v>
      </c>
      <c r="C84" s="354" t="s">
        <v>71</v>
      </c>
      <c r="D84" s="354" t="s">
        <v>269</v>
      </c>
      <c r="E84" s="354" t="s">
        <v>268</v>
      </c>
      <c r="F84" s="598">
        <v>0.92900000000000005</v>
      </c>
      <c r="G84" s="598">
        <v>0.92400000000000004</v>
      </c>
      <c r="H84" s="598">
        <v>0</v>
      </c>
      <c r="I84" s="600">
        <v>0</v>
      </c>
      <c r="J84" s="601">
        <v>-5.0000000000000044E-3</v>
      </c>
      <c r="K84" s="602">
        <v>0</v>
      </c>
      <c r="L84" s="601">
        <v>3.1594936708860821E-2</v>
      </c>
      <c r="M84" s="602">
        <v>0</v>
      </c>
    </row>
    <row r="85" spans="1:13" s="74" customFormat="1">
      <c r="A85" s="354" t="s">
        <v>56</v>
      </c>
      <c r="B85" s="354" t="s">
        <v>55</v>
      </c>
      <c r="C85" s="354" t="s">
        <v>135</v>
      </c>
      <c r="D85" s="354" t="s">
        <v>267</v>
      </c>
      <c r="E85" s="354" t="s">
        <v>266</v>
      </c>
      <c r="F85" s="356">
        <v>0.80599999999999994</v>
      </c>
      <c r="G85" s="356">
        <v>0.81299999999999994</v>
      </c>
      <c r="H85" s="356">
        <v>0</v>
      </c>
      <c r="I85" s="359">
        <v>0</v>
      </c>
      <c r="J85" s="360">
        <v>7.0000000000000062E-3</v>
      </c>
      <c r="K85" s="361">
        <v>0</v>
      </c>
      <c r="L85" s="360">
        <v>-1.4380952380952272E-2</v>
      </c>
      <c r="M85" s="361">
        <v>0</v>
      </c>
    </row>
    <row r="86" spans="1:13" s="74" customFormat="1">
      <c r="A86" s="354" t="s">
        <v>73</v>
      </c>
      <c r="B86" s="354" t="s">
        <v>72</v>
      </c>
      <c r="C86" s="354" t="s">
        <v>71</v>
      </c>
      <c r="D86" s="354" t="s">
        <v>265</v>
      </c>
      <c r="E86" s="354" t="s">
        <v>264</v>
      </c>
      <c r="F86" s="598">
        <v>0.87599999999999989</v>
      </c>
      <c r="G86" s="598">
        <v>0.76</v>
      </c>
      <c r="H86" s="598">
        <v>0</v>
      </c>
      <c r="I86" s="600">
        <v>0</v>
      </c>
      <c r="J86" s="601">
        <v>-0.11599999999999988</v>
      </c>
      <c r="K86" s="602">
        <v>0</v>
      </c>
      <c r="L86" s="601">
        <v>-0.13473684210526315</v>
      </c>
      <c r="M86" s="602">
        <v>0</v>
      </c>
    </row>
    <row r="87" spans="1:13" s="74" customFormat="1">
      <c r="A87" s="354" t="s">
        <v>73</v>
      </c>
      <c r="B87" s="354" t="s">
        <v>72</v>
      </c>
      <c r="C87" s="354" t="s">
        <v>71</v>
      </c>
      <c r="D87" s="354" t="s">
        <v>263</v>
      </c>
      <c r="E87" s="354" t="s">
        <v>262</v>
      </c>
      <c r="F87" s="598">
        <v>0.82</v>
      </c>
      <c r="G87" s="598">
        <v>0.77900000000000003</v>
      </c>
      <c r="H87" s="598">
        <v>0</v>
      </c>
      <c r="I87" s="600">
        <v>0</v>
      </c>
      <c r="J87" s="601">
        <v>-4.0999999999999925E-2</v>
      </c>
      <c r="K87" s="602">
        <v>0</v>
      </c>
      <c r="L87" s="601">
        <v>-2.1000000000000019E-2</v>
      </c>
      <c r="M87" s="602">
        <v>0</v>
      </c>
    </row>
    <row r="88" spans="1:13" s="74" customFormat="1">
      <c r="A88" s="354" t="s">
        <v>44</v>
      </c>
      <c r="B88" s="354" t="s">
        <v>116</v>
      </c>
      <c r="C88" s="354" t="s">
        <v>115</v>
      </c>
      <c r="D88" s="354" t="s">
        <v>261</v>
      </c>
      <c r="E88" s="354" t="s">
        <v>260</v>
      </c>
      <c r="F88" s="356">
        <v>0.875</v>
      </c>
      <c r="G88" s="356">
        <v>0.84900000000000009</v>
      </c>
      <c r="H88" s="356">
        <v>0</v>
      </c>
      <c r="I88" s="359">
        <v>0</v>
      </c>
      <c r="J88" s="360">
        <v>-2.5999999999999912E-2</v>
      </c>
      <c r="K88" s="361">
        <v>0</v>
      </c>
      <c r="L88" s="360">
        <v>-2.7923076923076828E-2</v>
      </c>
      <c r="M88" s="361">
        <v>0</v>
      </c>
    </row>
    <row r="89" spans="1:13" s="74" customFormat="1">
      <c r="A89" s="354" t="s">
        <v>73</v>
      </c>
      <c r="B89" s="354" t="s">
        <v>72</v>
      </c>
      <c r="C89" s="354" t="s">
        <v>71</v>
      </c>
      <c r="D89" s="354" t="s">
        <v>259</v>
      </c>
      <c r="E89" s="354" t="s">
        <v>258</v>
      </c>
      <c r="F89" s="598">
        <v>0.80700000000000005</v>
      </c>
      <c r="G89" s="598">
        <v>0.80700000000000005</v>
      </c>
      <c r="H89" s="598">
        <v>0</v>
      </c>
      <c r="I89" s="600">
        <v>0</v>
      </c>
      <c r="J89" s="601">
        <v>0</v>
      </c>
      <c r="K89" s="602">
        <v>0</v>
      </c>
      <c r="L89" s="601">
        <v>-6.4999999999999947E-2</v>
      </c>
      <c r="M89" s="602">
        <v>0</v>
      </c>
    </row>
    <row r="90" spans="1:13" s="74" customFormat="1">
      <c r="A90" s="354" t="s">
        <v>49</v>
      </c>
      <c r="B90" s="354" t="s">
        <v>48</v>
      </c>
      <c r="C90" s="354" t="s">
        <v>47</v>
      </c>
      <c r="D90" s="354" t="s">
        <v>257</v>
      </c>
      <c r="E90" s="354" t="s">
        <v>256</v>
      </c>
      <c r="F90" s="356">
        <v>0.83299999999999996</v>
      </c>
      <c r="G90" s="356">
        <v>0.77</v>
      </c>
      <c r="H90" s="356">
        <v>0</v>
      </c>
      <c r="I90" s="359">
        <v>0</v>
      </c>
      <c r="J90" s="360">
        <v>-6.2999999999999945E-2</v>
      </c>
      <c r="K90" s="361">
        <v>0</v>
      </c>
      <c r="L90" s="360">
        <v>-6.9583333333333219E-2</v>
      </c>
      <c r="M90" s="361">
        <v>0</v>
      </c>
    </row>
    <row r="91" spans="1:13" s="74" customFormat="1">
      <c r="A91" s="354" t="s">
        <v>49</v>
      </c>
      <c r="B91" s="354" t="s">
        <v>101</v>
      </c>
      <c r="C91" s="354" t="s">
        <v>158</v>
      </c>
      <c r="D91" s="354" t="s">
        <v>255</v>
      </c>
      <c r="E91" s="354" t="s">
        <v>254</v>
      </c>
      <c r="F91" s="356">
        <v>0.85599999999999998</v>
      </c>
      <c r="G91" s="356">
        <v>0.84299999999999997</v>
      </c>
      <c r="H91" s="356">
        <v>0</v>
      </c>
      <c r="I91" s="359">
        <v>0</v>
      </c>
      <c r="J91" s="360">
        <v>-1.3000000000000012E-2</v>
      </c>
      <c r="K91" s="361">
        <v>0</v>
      </c>
      <c r="L91" s="360">
        <v>-3.9770870337477837E-2</v>
      </c>
      <c r="M91" s="361">
        <v>0</v>
      </c>
    </row>
    <row r="92" spans="1:13" s="74" customFormat="1">
      <c r="A92" s="354" t="s">
        <v>73</v>
      </c>
      <c r="B92" s="354" t="s">
        <v>72</v>
      </c>
      <c r="C92" s="354" t="s">
        <v>71</v>
      </c>
      <c r="D92" s="354" t="s">
        <v>253</v>
      </c>
      <c r="E92" s="354" t="s">
        <v>252</v>
      </c>
      <c r="F92" s="598">
        <v>0.81099999999999994</v>
      </c>
      <c r="G92" s="598">
        <v>0.85599999999999998</v>
      </c>
      <c r="H92" s="598">
        <v>0</v>
      </c>
      <c r="I92" s="600">
        <v>0</v>
      </c>
      <c r="J92" s="601">
        <v>4.500000000000004E-2</v>
      </c>
      <c r="K92" s="602">
        <v>0</v>
      </c>
      <c r="L92" s="601">
        <v>-5.600000000000005E-2</v>
      </c>
      <c r="M92" s="602">
        <v>0</v>
      </c>
    </row>
    <row r="93" spans="1:13" s="74" customFormat="1">
      <c r="A93" s="354" t="s">
        <v>73</v>
      </c>
      <c r="B93" s="354" t="s">
        <v>72</v>
      </c>
      <c r="C93" s="354" t="s">
        <v>71</v>
      </c>
      <c r="D93" s="354" t="s">
        <v>251</v>
      </c>
      <c r="E93" s="354" t="s">
        <v>250</v>
      </c>
      <c r="F93" s="598">
        <v>0.89700000000000002</v>
      </c>
      <c r="G93" s="598">
        <v>0.89700000000000002</v>
      </c>
      <c r="H93" s="598">
        <v>0</v>
      </c>
      <c r="I93" s="600">
        <v>0</v>
      </c>
      <c r="J93" s="601">
        <v>0</v>
      </c>
      <c r="K93" s="602">
        <v>0</v>
      </c>
      <c r="L93" s="601">
        <v>-2.6076923076922998E-2</v>
      </c>
      <c r="M93" s="602">
        <v>0</v>
      </c>
    </row>
    <row r="94" spans="1:13" s="74" customFormat="1">
      <c r="A94" s="354" t="s">
        <v>56</v>
      </c>
      <c r="B94" s="354" t="s">
        <v>55</v>
      </c>
      <c r="C94" s="354" t="s">
        <v>135</v>
      </c>
      <c r="D94" s="354" t="s">
        <v>249</v>
      </c>
      <c r="E94" s="354" t="s">
        <v>248</v>
      </c>
      <c r="F94" s="356">
        <v>0.95200000000000007</v>
      </c>
      <c r="G94" s="356">
        <v>0.92200000000000004</v>
      </c>
      <c r="H94" s="356">
        <v>0</v>
      </c>
      <c r="I94" s="359">
        <v>0</v>
      </c>
      <c r="J94" s="360">
        <v>-3.0000000000000027E-2</v>
      </c>
      <c r="K94" s="361">
        <v>0</v>
      </c>
      <c r="L94" s="360">
        <v>-3.7999999999999923E-2</v>
      </c>
      <c r="M94" s="361">
        <v>0</v>
      </c>
    </row>
    <row r="95" spans="1:13" s="74" customFormat="1">
      <c r="A95" s="354" t="s">
        <v>73</v>
      </c>
      <c r="B95" s="354" t="s">
        <v>72</v>
      </c>
      <c r="C95" s="354" t="s">
        <v>71</v>
      </c>
      <c r="D95" s="354" t="s">
        <v>247</v>
      </c>
      <c r="E95" s="354" t="s">
        <v>246</v>
      </c>
      <c r="F95" s="598">
        <v>0.91200000000000003</v>
      </c>
      <c r="G95" s="598">
        <v>0.93299999999999994</v>
      </c>
      <c r="H95" s="598">
        <v>0</v>
      </c>
      <c r="I95" s="600">
        <v>0</v>
      </c>
      <c r="J95" s="601">
        <v>2.0999999999999908E-2</v>
      </c>
      <c r="K95" s="602">
        <v>0</v>
      </c>
      <c r="L95" s="601">
        <v>2.9999999999998916E-3</v>
      </c>
      <c r="M95" s="602">
        <v>0</v>
      </c>
    </row>
    <row r="96" spans="1:13" s="74" customFormat="1">
      <c r="A96" s="354" t="s">
        <v>73</v>
      </c>
      <c r="B96" s="354" t="s">
        <v>72</v>
      </c>
      <c r="C96" s="354" t="s">
        <v>71</v>
      </c>
      <c r="D96" s="354" t="s">
        <v>245</v>
      </c>
      <c r="E96" s="354" t="s">
        <v>244</v>
      </c>
      <c r="F96" s="598">
        <v>0.98099999999999998</v>
      </c>
      <c r="G96" s="598">
        <v>0.89700000000000002</v>
      </c>
      <c r="H96" s="598">
        <v>0</v>
      </c>
      <c r="I96" s="600">
        <v>0</v>
      </c>
      <c r="J96" s="601">
        <v>-8.3999999999999964E-2</v>
      </c>
      <c r="K96" s="602">
        <v>0</v>
      </c>
      <c r="L96" s="601">
        <v>3.3887608069164243E-2</v>
      </c>
      <c r="M96" s="602">
        <v>0</v>
      </c>
    </row>
    <row r="97" spans="1:13" s="74" customFormat="1">
      <c r="A97" s="354" t="s">
        <v>56</v>
      </c>
      <c r="B97" s="354" t="s">
        <v>55</v>
      </c>
      <c r="C97" s="354" t="s">
        <v>76</v>
      </c>
      <c r="D97" s="354" t="s">
        <v>243</v>
      </c>
      <c r="E97" s="354" t="s">
        <v>242</v>
      </c>
      <c r="F97" s="356">
        <v>0.83799999999999997</v>
      </c>
      <c r="G97" s="356">
        <v>0.84099999999999997</v>
      </c>
      <c r="H97" s="356">
        <v>0</v>
      </c>
      <c r="I97" s="359">
        <v>0</v>
      </c>
      <c r="J97" s="360">
        <v>3.0000000000000027E-3</v>
      </c>
      <c r="K97" s="361">
        <v>0</v>
      </c>
      <c r="L97" s="360">
        <v>-9.4854368932038025E-3</v>
      </c>
      <c r="M97" s="361">
        <v>0</v>
      </c>
    </row>
    <row r="98" spans="1:13" s="74" customFormat="1">
      <c r="A98" s="354" t="s">
        <v>44</v>
      </c>
      <c r="B98" s="354" t="s">
        <v>43</v>
      </c>
      <c r="C98" s="354" t="s">
        <v>42</v>
      </c>
      <c r="D98" s="354" t="s">
        <v>241</v>
      </c>
      <c r="E98" s="354" t="s">
        <v>240</v>
      </c>
      <c r="F98" s="356">
        <v>0.88500000000000001</v>
      </c>
      <c r="G98" s="356">
        <v>0.91099999999999992</v>
      </c>
      <c r="H98" s="356">
        <v>0</v>
      </c>
      <c r="I98" s="359">
        <v>0</v>
      </c>
      <c r="J98" s="360">
        <v>2.5999999999999912E-2</v>
      </c>
      <c r="K98" s="361">
        <v>0</v>
      </c>
      <c r="L98" s="360">
        <v>1.4761904761904088E-3</v>
      </c>
      <c r="M98" s="361">
        <v>0</v>
      </c>
    </row>
    <row r="99" spans="1:13" s="74" customFormat="1">
      <c r="A99" s="354" t="s">
        <v>73</v>
      </c>
      <c r="B99" s="354" t="s">
        <v>72</v>
      </c>
      <c r="C99" s="354" t="s">
        <v>71</v>
      </c>
      <c r="D99" s="354" t="s">
        <v>239</v>
      </c>
      <c r="E99" s="354" t="s">
        <v>238</v>
      </c>
      <c r="F99" s="598">
        <v>0.82099999999999995</v>
      </c>
      <c r="G99" s="598">
        <v>0.82700000000000007</v>
      </c>
      <c r="H99" s="598">
        <v>0</v>
      </c>
      <c r="I99" s="600">
        <v>0</v>
      </c>
      <c r="J99" s="601">
        <v>6.0000000000001164E-3</v>
      </c>
      <c r="K99" s="602">
        <v>0</v>
      </c>
      <c r="L99" s="601">
        <v>-3.9666666666666628E-2</v>
      </c>
      <c r="M99" s="602">
        <v>0</v>
      </c>
    </row>
    <row r="100" spans="1:13" s="74" customFormat="1">
      <c r="A100" s="354" t="s">
        <v>44</v>
      </c>
      <c r="B100" s="354" t="s">
        <v>43</v>
      </c>
      <c r="C100" s="354" t="s">
        <v>42</v>
      </c>
      <c r="D100" s="354" t="s">
        <v>237</v>
      </c>
      <c r="E100" s="354" t="s">
        <v>236</v>
      </c>
      <c r="F100" s="356">
        <v>0.89800000000000002</v>
      </c>
      <c r="G100" s="356">
        <v>0.94099999999999995</v>
      </c>
      <c r="H100" s="356">
        <v>0</v>
      </c>
      <c r="I100" s="359">
        <v>0</v>
      </c>
      <c r="J100" s="360">
        <v>4.2999999999999927E-2</v>
      </c>
      <c r="K100" s="361">
        <v>0</v>
      </c>
      <c r="L100" s="360">
        <v>4.1578947368420272E-3</v>
      </c>
      <c r="M100" s="361">
        <v>0</v>
      </c>
    </row>
    <row r="101" spans="1:13" s="74" customFormat="1">
      <c r="A101" s="354" t="s">
        <v>44</v>
      </c>
      <c r="B101" s="354" t="s">
        <v>60</v>
      </c>
      <c r="C101" s="354" t="s">
        <v>59</v>
      </c>
      <c r="D101" s="354" t="s">
        <v>235</v>
      </c>
      <c r="E101" s="354" t="s">
        <v>234</v>
      </c>
      <c r="F101" s="598">
        <v>0.77599999999999991</v>
      </c>
      <c r="G101" s="598">
        <v>0.86</v>
      </c>
      <c r="H101" s="598">
        <v>0</v>
      </c>
      <c r="I101" s="600">
        <v>0</v>
      </c>
      <c r="J101" s="601">
        <v>8.4000000000000075E-2</v>
      </c>
      <c r="K101" s="602">
        <v>0</v>
      </c>
      <c r="L101" s="601">
        <v>3.79661016949151E-2</v>
      </c>
      <c r="M101" s="602">
        <v>0</v>
      </c>
    </row>
    <row r="102" spans="1:13" s="74" customFormat="1">
      <c r="A102" s="354" t="s">
        <v>73</v>
      </c>
      <c r="B102" s="354" t="s">
        <v>72</v>
      </c>
      <c r="C102" s="354" t="s">
        <v>71</v>
      </c>
      <c r="D102" s="354" t="s">
        <v>233</v>
      </c>
      <c r="E102" s="354" t="s">
        <v>232</v>
      </c>
      <c r="F102" s="598">
        <v>0.95599999999999996</v>
      </c>
      <c r="G102" s="598">
        <v>0.91700000000000004</v>
      </c>
      <c r="H102" s="598">
        <v>0</v>
      </c>
      <c r="I102" s="600">
        <v>0</v>
      </c>
      <c r="J102" s="601">
        <v>-3.8999999999999924E-2</v>
      </c>
      <c r="K102" s="602">
        <v>0</v>
      </c>
      <c r="L102" s="601">
        <v>-4.1208955223880572E-2</v>
      </c>
      <c r="M102" s="602">
        <v>0</v>
      </c>
    </row>
    <row r="103" spans="1:13" s="74" customFormat="1">
      <c r="A103" s="354" t="s">
        <v>44</v>
      </c>
      <c r="B103" s="354" t="s">
        <v>60</v>
      </c>
      <c r="C103" s="354" t="s">
        <v>68</v>
      </c>
      <c r="D103" s="354" t="s">
        <v>231</v>
      </c>
      <c r="E103" s="354" t="s">
        <v>230</v>
      </c>
      <c r="F103" s="598">
        <v>0.78799999999999992</v>
      </c>
      <c r="G103" s="598">
        <v>0.79299999999999993</v>
      </c>
      <c r="H103" s="598">
        <v>0</v>
      </c>
      <c r="I103" s="600">
        <v>0</v>
      </c>
      <c r="J103" s="601">
        <v>5.0000000000000044E-3</v>
      </c>
      <c r="K103" s="602">
        <v>0</v>
      </c>
      <c r="L103" s="601">
        <v>-1.2128205128205227E-2</v>
      </c>
      <c r="M103" s="602">
        <v>0</v>
      </c>
    </row>
    <row r="104" spans="1:13" s="74" customFormat="1">
      <c r="A104" s="354" t="s">
        <v>44</v>
      </c>
      <c r="B104" s="354" t="s">
        <v>43</v>
      </c>
      <c r="C104" s="354" t="s">
        <v>42</v>
      </c>
      <c r="D104" s="354" t="s">
        <v>229</v>
      </c>
      <c r="E104" s="354" t="s">
        <v>228</v>
      </c>
      <c r="F104" s="356">
        <v>0.9</v>
      </c>
      <c r="G104" s="356">
        <v>0.81299999999999994</v>
      </c>
      <c r="H104" s="356">
        <v>0</v>
      </c>
      <c r="I104" s="359">
        <v>0</v>
      </c>
      <c r="J104" s="360">
        <v>-8.7000000000000077E-2</v>
      </c>
      <c r="K104" s="361">
        <v>0</v>
      </c>
      <c r="L104" s="360">
        <v>-8.7000000000000077E-2</v>
      </c>
      <c r="M104" s="361">
        <v>0</v>
      </c>
    </row>
    <row r="105" spans="1:13" s="74" customFormat="1">
      <c r="A105" s="354" t="s">
        <v>49</v>
      </c>
      <c r="B105" s="354" t="s">
        <v>159</v>
      </c>
      <c r="C105" s="354" t="s">
        <v>158</v>
      </c>
      <c r="D105" s="354" t="s">
        <v>227</v>
      </c>
      <c r="E105" s="354" t="s">
        <v>226</v>
      </c>
      <c r="F105" s="356">
        <v>0.87</v>
      </c>
      <c r="G105" s="356">
        <v>0.84299999999999997</v>
      </c>
      <c r="H105" s="356">
        <v>0</v>
      </c>
      <c r="I105" s="359">
        <v>0</v>
      </c>
      <c r="J105" s="360">
        <v>-2.7000000000000024E-2</v>
      </c>
      <c r="K105" s="361">
        <v>0</v>
      </c>
      <c r="L105" s="360">
        <v>-4.5461538461538442E-2</v>
      </c>
      <c r="M105" s="361">
        <v>0</v>
      </c>
    </row>
    <row r="106" spans="1:13" s="74" customFormat="1">
      <c r="A106" s="354" t="s">
        <v>49</v>
      </c>
      <c r="B106" s="354" t="s">
        <v>159</v>
      </c>
      <c r="C106" s="354" t="s">
        <v>158</v>
      </c>
      <c r="D106" s="354" t="s">
        <v>225</v>
      </c>
      <c r="E106" s="354" t="s">
        <v>224</v>
      </c>
      <c r="F106" s="356">
        <v>0.78599999999999992</v>
      </c>
      <c r="G106" s="356">
        <v>0.83499999999999996</v>
      </c>
      <c r="H106" s="356">
        <v>0</v>
      </c>
      <c r="I106" s="359">
        <v>0</v>
      </c>
      <c r="J106" s="360">
        <v>4.9000000000000044E-2</v>
      </c>
      <c r="K106" s="361">
        <v>0</v>
      </c>
      <c r="L106" s="360">
        <v>3.1396396396396353E-2</v>
      </c>
      <c r="M106" s="361">
        <v>0</v>
      </c>
    </row>
    <row r="107" spans="1:13" s="74" customFormat="1">
      <c r="A107" s="354" t="s">
        <v>73</v>
      </c>
      <c r="B107" s="354" t="s">
        <v>72</v>
      </c>
      <c r="C107" s="354" t="s">
        <v>71</v>
      </c>
      <c r="D107" s="354" t="s">
        <v>223</v>
      </c>
      <c r="E107" s="354" t="s">
        <v>222</v>
      </c>
      <c r="F107" s="598">
        <v>0.86900000000000011</v>
      </c>
      <c r="G107" s="598">
        <v>0.879</v>
      </c>
      <c r="H107" s="598">
        <v>0</v>
      </c>
      <c r="I107" s="600">
        <v>0</v>
      </c>
      <c r="J107" s="601">
        <v>9.9999999999998979E-3</v>
      </c>
      <c r="K107" s="602">
        <v>0</v>
      </c>
      <c r="L107" s="601">
        <v>-1.0000000000000009E-3</v>
      </c>
      <c r="M107" s="602">
        <v>0</v>
      </c>
    </row>
    <row r="108" spans="1:13" s="74" customFormat="1">
      <c r="A108" s="354" t="s">
        <v>49</v>
      </c>
      <c r="B108" s="354" t="s">
        <v>159</v>
      </c>
      <c r="C108" s="354" t="s">
        <v>158</v>
      </c>
      <c r="D108" s="354" t="s">
        <v>221</v>
      </c>
      <c r="E108" s="354" t="s">
        <v>220</v>
      </c>
      <c r="F108" s="356">
        <v>0.746</v>
      </c>
      <c r="G108" s="356">
        <v>0.78799999999999992</v>
      </c>
      <c r="H108" s="356">
        <v>0</v>
      </c>
      <c r="I108" s="359">
        <v>0</v>
      </c>
      <c r="J108" s="360">
        <v>4.1999999999999926E-2</v>
      </c>
      <c r="K108" s="361">
        <v>0</v>
      </c>
      <c r="L108" s="360">
        <v>2.8282685512367456E-2</v>
      </c>
      <c r="M108" s="361">
        <v>0</v>
      </c>
    </row>
    <row r="109" spans="1:13" s="74" customFormat="1">
      <c r="A109" s="354" t="s">
        <v>44</v>
      </c>
      <c r="B109" s="354" t="s">
        <v>60</v>
      </c>
      <c r="C109" s="354" t="s">
        <v>59</v>
      </c>
      <c r="D109" s="354" t="s">
        <v>219</v>
      </c>
      <c r="E109" s="354" t="s">
        <v>218</v>
      </c>
      <c r="F109" s="598">
        <v>0.78900000000000003</v>
      </c>
      <c r="G109" s="598">
        <v>0.75</v>
      </c>
      <c r="H109" s="598">
        <v>0</v>
      </c>
      <c r="I109" s="600">
        <v>0</v>
      </c>
      <c r="J109" s="601">
        <v>-3.9000000000000035E-2</v>
      </c>
      <c r="K109" s="602">
        <v>0</v>
      </c>
      <c r="L109" s="601">
        <v>-7.0160366552119102E-2</v>
      </c>
      <c r="M109" s="602">
        <v>0</v>
      </c>
    </row>
    <row r="110" spans="1:13" s="74" customFormat="1">
      <c r="A110" s="354" t="s">
        <v>49</v>
      </c>
      <c r="B110" s="354" t="s">
        <v>101</v>
      </c>
      <c r="C110" s="354" t="s">
        <v>158</v>
      </c>
      <c r="D110" s="354" t="s">
        <v>217</v>
      </c>
      <c r="E110" s="354" t="s">
        <v>216</v>
      </c>
      <c r="F110" s="356">
        <v>0.80299999999999994</v>
      </c>
      <c r="G110" s="356">
        <v>0.78900000000000003</v>
      </c>
      <c r="H110" s="356">
        <v>0</v>
      </c>
      <c r="I110" s="359">
        <v>0</v>
      </c>
      <c r="J110" s="360">
        <v>-1.3999999999999901E-2</v>
      </c>
      <c r="K110" s="361">
        <v>0</v>
      </c>
      <c r="L110" s="360">
        <v>-2.4559322033898323E-2</v>
      </c>
      <c r="M110" s="361">
        <v>0</v>
      </c>
    </row>
    <row r="111" spans="1:13" s="74" customFormat="1">
      <c r="A111" s="354" t="s">
        <v>44</v>
      </c>
      <c r="B111" s="354" t="s">
        <v>60</v>
      </c>
      <c r="C111" s="354" t="s">
        <v>68</v>
      </c>
      <c r="D111" s="354" t="s">
        <v>215</v>
      </c>
      <c r="E111" s="354" t="s">
        <v>214</v>
      </c>
      <c r="F111" s="598">
        <v>0.66799999999999993</v>
      </c>
      <c r="G111" s="598">
        <v>0.64400000000000002</v>
      </c>
      <c r="H111" s="598">
        <v>0</v>
      </c>
      <c r="I111" s="600">
        <v>0</v>
      </c>
      <c r="J111" s="601">
        <v>-2.399999999999991E-2</v>
      </c>
      <c r="K111" s="602">
        <v>0</v>
      </c>
      <c r="L111" s="601">
        <v>-2.7232876712328768E-2</v>
      </c>
      <c r="M111" s="602">
        <v>0</v>
      </c>
    </row>
    <row r="112" spans="1:13" s="74" customFormat="1">
      <c r="A112" s="354" t="s">
        <v>56</v>
      </c>
      <c r="B112" s="354" t="s">
        <v>55</v>
      </c>
      <c r="C112" s="354" t="s">
        <v>76</v>
      </c>
      <c r="D112" s="354" t="s">
        <v>213</v>
      </c>
      <c r="E112" s="354" t="s">
        <v>212</v>
      </c>
      <c r="F112" s="356">
        <v>0.92500000000000004</v>
      </c>
      <c r="G112" s="356">
        <v>0.85299999999999998</v>
      </c>
      <c r="H112" s="356">
        <v>0</v>
      </c>
      <c r="I112" s="359">
        <v>0</v>
      </c>
      <c r="J112" s="360">
        <v>-7.2000000000000064E-2</v>
      </c>
      <c r="K112" s="361">
        <v>0</v>
      </c>
      <c r="L112" s="360">
        <v>-7.2373134328358235E-2</v>
      </c>
      <c r="M112" s="361">
        <v>0</v>
      </c>
    </row>
    <row r="113" spans="1:13" s="74" customFormat="1">
      <c r="A113" s="354" t="s">
        <v>73</v>
      </c>
      <c r="B113" s="354" t="s">
        <v>72</v>
      </c>
      <c r="C113" s="354" t="s">
        <v>71</v>
      </c>
      <c r="D113" s="354" t="s">
        <v>211</v>
      </c>
      <c r="E113" s="354" t="s">
        <v>210</v>
      </c>
      <c r="F113" s="598">
        <v>0.83299999999999996</v>
      </c>
      <c r="G113" s="598">
        <v>0.81200000000000006</v>
      </c>
      <c r="H113" s="598">
        <v>0</v>
      </c>
      <c r="I113" s="600">
        <v>0</v>
      </c>
      <c r="J113" s="601">
        <v>-2.0999999999999908E-2</v>
      </c>
      <c r="K113" s="602">
        <v>0</v>
      </c>
      <c r="L113" s="601">
        <v>-4.514285714285704E-2</v>
      </c>
      <c r="M113" s="602">
        <v>0</v>
      </c>
    </row>
    <row r="114" spans="1:13" s="74" customFormat="1">
      <c r="A114" s="354" t="s">
        <v>44</v>
      </c>
      <c r="B114" s="354" t="s">
        <v>116</v>
      </c>
      <c r="C114" s="354" t="s">
        <v>115</v>
      </c>
      <c r="D114" s="354" t="s">
        <v>209</v>
      </c>
      <c r="E114" s="354" t="s">
        <v>208</v>
      </c>
      <c r="F114" s="356">
        <v>0.8590000000000001</v>
      </c>
      <c r="G114" s="356">
        <v>0.88400000000000001</v>
      </c>
      <c r="H114" s="356">
        <v>0</v>
      </c>
      <c r="I114" s="359">
        <v>0</v>
      </c>
      <c r="J114" s="360">
        <v>2.4999999999999911E-2</v>
      </c>
      <c r="K114" s="361">
        <v>0</v>
      </c>
      <c r="L114" s="360">
        <v>1.4000000000000012E-2</v>
      </c>
      <c r="M114" s="361">
        <v>0</v>
      </c>
    </row>
    <row r="115" spans="1:13" s="74" customFormat="1">
      <c r="A115" s="354" t="s">
        <v>49</v>
      </c>
      <c r="B115" s="354" t="s">
        <v>55</v>
      </c>
      <c r="C115" s="354" t="s">
        <v>158</v>
      </c>
      <c r="D115" s="354" t="s">
        <v>207</v>
      </c>
      <c r="E115" s="354" t="s">
        <v>206</v>
      </c>
      <c r="F115" s="356">
        <v>0.97499999999999998</v>
      </c>
      <c r="G115" s="356">
        <v>0.96599999999999997</v>
      </c>
      <c r="H115" s="356">
        <v>0</v>
      </c>
      <c r="I115" s="359">
        <v>0</v>
      </c>
      <c r="J115" s="360">
        <v>-9.000000000000008E-3</v>
      </c>
      <c r="K115" s="361">
        <v>0</v>
      </c>
      <c r="L115" s="360">
        <v>3.2666666666666733E-2</v>
      </c>
      <c r="M115" s="361">
        <v>0</v>
      </c>
    </row>
    <row r="116" spans="1:13" s="74" customFormat="1">
      <c r="A116" s="354" t="s">
        <v>44</v>
      </c>
      <c r="B116" s="354" t="s">
        <v>116</v>
      </c>
      <c r="C116" s="354" t="s">
        <v>115</v>
      </c>
      <c r="D116" s="354" t="s">
        <v>205</v>
      </c>
      <c r="E116" s="354" t="s">
        <v>204</v>
      </c>
      <c r="F116" s="356">
        <v>0.84599999999999997</v>
      </c>
      <c r="G116" s="356">
        <v>0.82499999999999996</v>
      </c>
      <c r="H116" s="356">
        <v>0</v>
      </c>
      <c r="I116" s="359">
        <v>0</v>
      </c>
      <c r="J116" s="360">
        <v>-2.1000000000000019E-2</v>
      </c>
      <c r="K116" s="361">
        <v>0</v>
      </c>
      <c r="L116" s="360">
        <v>-3.0421686746987864E-2</v>
      </c>
      <c r="M116" s="361">
        <v>0</v>
      </c>
    </row>
    <row r="117" spans="1:13" s="74" customFormat="1">
      <c r="A117" s="354" t="s">
        <v>73</v>
      </c>
      <c r="B117" s="354" t="s">
        <v>72</v>
      </c>
      <c r="C117" s="354" t="s">
        <v>71</v>
      </c>
      <c r="D117" s="354" t="s">
        <v>203</v>
      </c>
      <c r="E117" s="354" t="s">
        <v>202</v>
      </c>
      <c r="F117" s="598">
        <v>0.95400000000000007</v>
      </c>
      <c r="G117" s="598">
        <v>0.91</v>
      </c>
      <c r="H117" s="598">
        <v>0</v>
      </c>
      <c r="I117" s="600">
        <v>0</v>
      </c>
      <c r="J117" s="601">
        <v>-4.4000000000000039E-2</v>
      </c>
      <c r="K117" s="602">
        <v>0</v>
      </c>
      <c r="L117" s="601">
        <v>-4.7142857142857153E-2</v>
      </c>
      <c r="M117" s="602">
        <v>0</v>
      </c>
    </row>
    <row r="118" spans="1:13" s="74" customFormat="1">
      <c r="A118" s="354" t="s">
        <v>49</v>
      </c>
      <c r="B118" s="354" t="s">
        <v>101</v>
      </c>
      <c r="C118" s="354" t="s">
        <v>100</v>
      </c>
      <c r="D118" s="354" t="s">
        <v>201</v>
      </c>
      <c r="E118" s="354" t="s">
        <v>200</v>
      </c>
      <c r="F118" s="356">
        <v>0.87</v>
      </c>
      <c r="G118" s="356">
        <v>0.84599999999999997</v>
      </c>
      <c r="H118" s="356">
        <v>0</v>
      </c>
      <c r="I118" s="359">
        <v>0</v>
      </c>
      <c r="J118" s="360">
        <v>-2.4000000000000021E-2</v>
      </c>
      <c r="K118" s="361">
        <v>0</v>
      </c>
      <c r="L118" s="360">
        <v>-3.87290640394089E-2</v>
      </c>
      <c r="M118" s="361">
        <v>0</v>
      </c>
    </row>
    <row r="119" spans="1:13" s="74" customFormat="1">
      <c r="A119" s="354" t="s">
        <v>44</v>
      </c>
      <c r="B119" s="354" t="s">
        <v>43</v>
      </c>
      <c r="C119" s="354" t="s">
        <v>42</v>
      </c>
      <c r="D119" s="354" t="s">
        <v>199</v>
      </c>
      <c r="E119" s="354" t="s">
        <v>198</v>
      </c>
      <c r="F119" s="356">
        <v>0.94400000000000006</v>
      </c>
      <c r="G119" s="356">
        <v>0.88700000000000001</v>
      </c>
      <c r="H119" s="356">
        <v>0</v>
      </c>
      <c r="I119" s="359">
        <v>0</v>
      </c>
      <c r="J119" s="360">
        <v>-5.7000000000000051E-2</v>
      </c>
      <c r="K119" s="361">
        <v>0</v>
      </c>
      <c r="L119" s="360">
        <v>-7.7368421052631531E-3</v>
      </c>
      <c r="M119" s="361">
        <v>0</v>
      </c>
    </row>
    <row r="120" spans="1:13" s="74" customFormat="1">
      <c r="A120" s="354" t="s">
        <v>44</v>
      </c>
      <c r="B120" s="354" t="s">
        <v>43</v>
      </c>
      <c r="C120" s="354" t="s">
        <v>42</v>
      </c>
      <c r="D120" s="354" t="s">
        <v>197</v>
      </c>
      <c r="E120" s="354" t="s">
        <v>196</v>
      </c>
      <c r="F120" s="356">
        <v>0.9</v>
      </c>
      <c r="G120" s="356">
        <v>0.90300000000000002</v>
      </c>
      <c r="H120" s="356">
        <v>0</v>
      </c>
      <c r="I120" s="359">
        <v>0</v>
      </c>
      <c r="J120" s="360">
        <v>3.0000000000000027E-3</v>
      </c>
      <c r="K120" s="361">
        <v>0</v>
      </c>
      <c r="L120" s="360">
        <v>3.0000000000000027E-3</v>
      </c>
      <c r="M120" s="361">
        <v>0</v>
      </c>
    </row>
    <row r="121" spans="1:13" s="74" customFormat="1">
      <c r="A121" s="354" t="s">
        <v>56</v>
      </c>
      <c r="B121" s="354" t="s">
        <v>65</v>
      </c>
      <c r="C121" s="354" t="s">
        <v>97</v>
      </c>
      <c r="D121" s="354" t="s">
        <v>195</v>
      </c>
      <c r="E121" s="354" t="s">
        <v>194</v>
      </c>
      <c r="F121" s="356">
        <v>0.84099999999999997</v>
      </c>
      <c r="G121" s="356">
        <v>0.86099999999999999</v>
      </c>
      <c r="H121" s="356">
        <v>0</v>
      </c>
      <c r="I121" s="359">
        <v>0</v>
      </c>
      <c r="J121" s="360">
        <v>2.0000000000000018E-2</v>
      </c>
      <c r="K121" s="361">
        <v>0</v>
      </c>
      <c r="L121" s="360">
        <v>1.6339805825242748E-2</v>
      </c>
      <c r="M121" s="361">
        <v>0</v>
      </c>
    </row>
    <row r="122" spans="1:13" s="74" customFormat="1">
      <c r="A122" s="354" t="s">
        <v>44</v>
      </c>
      <c r="B122" s="354" t="s">
        <v>116</v>
      </c>
      <c r="C122" s="354" t="s">
        <v>115</v>
      </c>
      <c r="D122" s="354" t="s">
        <v>193</v>
      </c>
      <c r="E122" s="354" t="s">
        <v>192</v>
      </c>
      <c r="F122" s="356">
        <v>0.91299999999999992</v>
      </c>
      <c r="G122" s="356">
        <v>0.92700000000000005</v>
      </c>
      <c r="H122" s="356">
        <v>0</v>
      </c>
      <c r="I122" s="359">
        <v>0</v>
      </c>
      <c r="J122" s="360">
        <v>1.4000000000000123E-2</v>
      </c>
      <c r="K122" s="361">
        <v>0</v>
      </c>
      <c r="L122" s="360">
        <v>-1.3350877192982447E-2</v>
      </c>
      <c r="M122" s="361">
        <v>0</v>
      </c>
    </row>
    <row r="123" spans="1:13" s="74" customFormat="1">
      <c r="A123" s="354" t="s">
        <v>44</v>
      </c>
      <c r="B123" s="354" t="s">
        <v>43</v>
      </c>
      <c r="C123" s="354" t="s">
        <v>42</v>
      </c>
      <c r="D123" s="354" t="s">
        <v>191</v>
      </c>
      <c r="E123" s="354" t="s">
        <v>190</v>
      </c>
      <c r="F123" s="356">
        <v>0.85499999999999998</v>
      </c>
      <c r="G123" s="356">
        <v>0.878</v>
      </c>
      <c r="H123" s="356">
        <v>0</v>
      </c>
      <c r="I123" s="359">
        <v>0</v>
      </c>
      <c r="J123" s="360">
        <v>2.300000000000002E-2</v>
      </c>
      <c r="K123" s="361">
        <v>0</v>
      </c>
      <c r="L123" s="360">
        <v>2.2776119402985073E-2</v>
      </c>
      <c r="M123" s="361">
        <v>0</v>
      </c>
    </row>
    <row r="124" spans="1:13" s="74" customFormat="1">
      <c r="A124" s="354" t="s">
        <v>49</v>
      </c>
      <c r="B124" s="354" t="s">
        <v>159</v>
      </c>
      <c r="C124" s="354" t="s">
        <v>158</v>
      </c>
      <c r="D124" s="354" t="s">
        <v>189</v>
      </c>
      <c r="E124" s="354" t="s">
        <v>188</v>
      </c>
      <c r="F124" s="356">
        <v>0.58899999999999997</v>
      </c>
      <c r="G124" s="356">
        <v>0.70200000000000007</v>
      </c>
      <c r="H124" s="356">
        <v>0</v>
      </c>
      <c r="I124" s="359">
        <v>0</v>
      </c>
      <c r="J124" s="360">
        <v>0.1130000000000001</v>
      </c>
      <c r="K124" s="361">
        <v>0</v>
      </c>
      <c r="L124" s="360">
        <v>5.0303030303030516E-3</v>
      </c>
      <c r="M124" s="361">
        <v>0</v>
      </c>
    </row>
    <row r="125" spans="1:13" s="74" customFormat="1">
      <c r="A125" s="354" t="s">
        <v>44</v>
      </c>
      <c r="B125" s="354" t="s">
        <v>116</v>
      </c>
      <c r="C125" s="354" t="s">
        <v>115</v>
      </c>
      <c r="D125" s="354" t="s">
        <v>187</v>
      </c>
      <c r="E125" s="354" t="s">
        <v>186</v>
      </c>
      <c r="F125" s="356">
        <v>0.92200000000000004</v>
      </c>
      <c r="G125" s="356">
        <v>0.90500000000000003</v>
      </c>
      <c r="H125" s="356">
        <v>0</v>
      </c>
      <c r="I125" s="359">
        <v>0</v>
      </c>
      <c r="J125" s="360">
        <v>-1.7000000000000015E-2</v>
      </c>
      <c r="K125" s="361">
        <v>0</v>
      </c>
      <c r="L125" s="360">
        <v>-3.0555555555555558E-2</v>
      </c>
      <c r="M125" s="361">
        <v>0</v>
      </c>
    </row>
    <row r="126" spans="1:13" s="74" customFormat="1">
      <c r="A126" s="354" t="s">
        <v>49</v>
      </c>
      <c r="B126" s="354" t="s">
        <v>159</v>
      </c>
      <c r="C126" s="354" t="s">
        <v>104</v>
      </c>
      <c r="D126" s="354" t="s">
        <v>185</v>
      </c>
      <c r="E126" s="354" t="s">
        <v>184</v>
      </c>
      <c r="F126" s="356">
        <v>0.61499999999999999</v>
      </c>
      <c r="G126" s="356">
        <v>0.8</v>
      </c>
      <c r="H126" s="356">
        <v>0</v>
      </c>
      <c r="I126" s="359">
        <v>0</v>
      </c>
      <c r="J126" s="360">
        <v>0.18500000000000005</v>
      </c>
      <c r="K126" s="361">
        <v>0</v>
      </c>
      <c r="L126" s="360">
        <v>0.15866666666666673</v>
      </c>
      <c r="M126" s="361">
        <v>0</v>
      </c>
    </row>
    <row r="127" spans="1:13" s="74" customFormat="1">
      <c r="A127" s="354" t="s">
        <v>49</v>
      </c>
      <c r="B127" s="354" t="s">
        <v>159</v>
      </c>
      <c r="C127" s="354" t="s">
        <v>104</v>
      </c>
      <c r="D127" s="354" t="s">
        <v>183</v>
      </c>
      <c r="E127" s="354" t="s">
        <v>182</v>
      </c>
      <c r="F127" s="356">
        <v>0.88800000000000001</v>
      </c>
      <c r="G127" s="356">
        <v>0.89700000000000002</v>
      </c>
      <c r="H127" s="356">
        <v>0</v>
      </c>
      <c r="I127" s="359">
        <v>0</v>
      </c>
      <c r="J127" s="360">
        <v>9.000000000000008E-3</v>
      </c>
      <c r="K127" s="361">
        <v>0</v>
      </c>
      <c r="L127" s="360">
        <v>-1.3050847457627412E-3</v>
      </c>
      <c r="M127" s="361">
        <v>0</v>
      </c>
    </row>
    <row r="128" spans="1:13" s="74" customFormat="1">
      <c r="A128" s="354" t="s">
        <v>44</v>
      </c>
      <c r="B128" s="354" t="s">
        <v>60</v>
      </c>
      <c r="C128" s="354" t="s">
        <v>68</v>
      </c>
      <c r="D128" s="354" t="s">
        <v>181</v>
      </c>
      <c r="E128" s="354" t="s">
        <v>180</v>
      </c>
      <c r="F128" s="598">
        <v>0.85599999999999998</v>
      </c>
      <c r="G128" s="598">
        <v>0.93400000000000005</v>
      </c>
      <c r="H128" s="598">
        <v>0</v>
      </c>
      <c r="I128" s="600">
        <v>0</v>
      </c>
      <c r="J128" s="601">
        <v>7.8000000000000069E-2</v>
      </c>
      <c r="K128" s="602">
        <v>0</v>
      </c>
      <c r="L128" s="601">
        <v>5.5052631578947464E-2</v>
      </c>
      <c r="M128" s="602">
        <v>0</v>
      </c>
    </row>
    <row r="129" spans="1:13" s="74" customFormat="1">
      <c r="A129" s="354" t="s">
        <v>56</v>
      </c>
      <c r="B129" s="354" t="s">
        <v>55</v>
      </c>
      <c r="C129" s="354" t="s">
        <v>54</v>
      </c>
      <c r="D129" s="354" t="s">
        <v>179</v>
      </c>
      <c r="E129" s="354" t="s">
        <v>178</v>
      </c>
      <c r="F129" s="356">
        <v>0.8</v>
      </c>
      <c r="G129" s="356">
        <v>0.83200000000000007</v>
      </c>
      <c r="H129" s="356">
        <v>0</v>
      </c>
      <c r="I129" s="359">
        <v>0</v>
      </c>
      <c r="J129" s="360">
        <v>3.2000000000000028E-2</v>
      </c>
      <c r="K129" s="361">
        <v>0</v>
      </c>
      <c r="L129" s="360">
        <v>1.0666666666666713E-2</v>
      </c>
      <c r="M129" s="361">
        <v>0</v>
      </c>
    </row>
    <row r="130" spans="1:13" s="74" customFormat="1">
      <c r="A130" s="354" t="s">
        <v>49</v>
      </c>
      <c r="B130" s="354" t="s">
        <v>101</v>
      </c>
      <c r="C130" s="354" t="s">
        <v>100</v>
      </c>
      <c r="D130" s="354" t="s">
        <v>177</v>
      </c>
      <c r="E130" s="354" t="s">
        <v>176</v>
      </c>
      <c r="F130" s="356">
        <v>0.73799999999999999</v>
      </c>
      <c r="G130" s="356">
        <v>0.70799999999999996</v>
      </c>
      <c r="H130" s="356">
        <v>0</v>
      </c>
      <c r="I130" s="359">
        <v>0</v>
      </c>
      <c r="J130" s="360">
        <v>-3.0000000000000027E-2</v>
      </c>
      <c r="K130" s="361">
        <v>0</v>
      </c>
      <c r="L130" s="360">
        <v>-9.0387096774193543E-2</v>
      </c>
      <c r="M130" s="361">
        <v>0</v>
      </c>
    </row>
    <row r="131" spans="1:13" s="74" customFormat="1">
      <c r="A131" s="354" t="s">
        <v>56</v>
      </c>
      <c r="B131" s="354" t="s">
        <v>65</v>
      </c>
      <c r="C131" s="354" t="s">
        <v>97</v>
      </c>
      <c r="D131" s="354" t="s">
        <v>175</v>
      </c>
      <c r="E131" s="354" t="s">
        <v>174</v>
      </c>
      <c r="F131" s="356">
        <v>0.80799999999999994</v>
      </c>
      <c r="G131" s="356">
        <v>0.84900000000000009</v>
      </c>
      <c r="H131" s="356">
        <v>0</v>
      </c>
      <c r="I131" s="359">
        <v>0</v>
      </c>
      <c r="J131" s="360">
        <v>4.1000000000000147E-2</v>
      </c>
      <c r="K131" s="361">
        <v>0</v>
      </c>
      <c r="L131" s="360">
        <v>-4.9666666666666526E-2</v>
      </c>
      <c r="M131" s="361">
        <v>0</v>
      </c>
    </row>
    <row r="132" spans="1:13" s="74" customFormat="1">
      <c r="A132" s="354" t="s">
        <v>56</v>
      </c>
      <c r="B132" s="354" t="s">
        <v>55</v>
      </c>
      <c r="C132" s="354" t="s">
        <v>135</v>
      </c>
      <c r="D132" s="354" t="s">
        <v>173</v>
      </c>
      <c r="E132" s="354" t="s">
        <v>172</v>
      </c>
      <c r="F132" s="356">
        <v>0.81799999999999995</v>
      </c>
      <c r="G132" s="356">
        <v>0.76200000000000001</v>
      </c>
      <c r="H132" s="356">
        <v>0</v>
      </c>
      <c r="I132" s="359">
        <v>0</v>
      </c>
      <c r="J132" s="360">
        <v>-5.5999999999999939E-2</v>
      </c>
      <c r="K132" s="361">
        <v>0</v>
      </c>
      <c r="L132" s="360">
        <v>-7.1333333333333471E-2</v>
      </c>
      <c r="M132" s="361">
        <v>0</v>
      </c>
    </row>
    <row r="133" spans="1:13" s="74" customFormat="1">
      <c r="A133" s="354" t="s">
        <v>56</v>
      </c>
      <c r="B133" s="354" t="s">
        <v>55</v>
      </c>
      <c r="C133" s="354" t="s">
        <v>54</v>
      </c>
      <c r="D133" s="354" t="s">
        <v>171</v>
      </c>
      <c r="E133" s="354" t="s">
        <v>170</v>
      </c>
      <c r="F133" s="356">
        <v>0.878</v>
      </c>
      <c r="G133" s="356">
        <v>0.91500000000000004</v>
      </c>
      <c r="H133" s="356">
        <v>0</v>
      </c>
      <c r="I133" s="359">
        <v>0</v>
      </c>
      <c r="J133" s="360">
        <v>3.7000000000000033E-2</v>
      </c>
      <c r="K133" s="361">
        <v>0</v>
      </c>
      <c r="L133" s="360">
        <v>-5.0000000000000044E-3</v>
      </c>
      <c r="M133" s="361">
        <v>0</v>
      </c>
    </row>
    <row r="134" spans="1:13" s="74" customFormat="1">
      <c r="A134" s="354" t="s">
        <v>73</v>
      </c>
      <c r="B134" s="354" t="s">
        <v>72</v>
      </c>
      <c r="C134" s="354" t="s">
        <v>71</v>
      </c>
      <c r="D134" s="354" t="s">
        <v>169</v>
      </c>
      <c r="E134" s="354" t="s">
        <v>168</v>
      </c>
      <c r="F134" s="598">
        <v>0.81</v>
      </c>
      <c r="G134" s="598">
        <v>0.82700000000000007</v>
      </c>
      <c r="H134" s="598">
        <v>0</v>
      </c>
      <c r="I134" s="600">
        <v>0</v>
      </c>
      <c r="J134" s="601">
        <v>1.7000000000000015E-2</v>
      </c>
      <c r="K134" s="602">
        <v>0</v>
      </c>
      <c r="L134" s="601">
        <v>-1.1297872340425452E-2</v>
      </c>
      <c r="M134" s="602">
        <v>0</v>
      </c>
    </row>
    <row r="135" spans="1:13" s="74" customFormat="1">
      <c r="A135" s="354" t="s">
        <v>44</v>
      </c>
      <c r="B135" s="354" t="s">
        <v>116</v>
      </c>
      <c r="C135" s="354" t="s">
        <v>115</v>
      </c>
      <c r="D135" s="354" t="s">
        <v>167</v>
      </c>
      <c r="E135" s="354" t="s">
        <v>166</v>
      </c>
      <c r="F135" s="356">
        <v>0.80799999999999994</v>
      </c>
      <c r="G135" s="356">
        <v>0.82799999999999996</v>
      </c>
      <c r="H135" s="356">
        <v>0</v>
      </c>
      <c r="I135" s="359">
        <v>0</v>
      </c>
      <c r="J135" s="360">
        <v>2.0000000000000018E-2</v>
      </c>
      <c r="K135" s="361">
        <v>0</v>
      </c>
      <c r="L135" s="360">
        <v>4.4705882352941151E-3</v>
      </c>
      <c r="M135" s="361">
        <v>0</v>
      </c>
    </row>
    <row r="136" spans="1:13" s="74" customFormat="1">
      <c r="A136" s="354" t="s">
        <v>73</v>
      </c>
      <c r="B136" s="354" t="s">
        <v>72</v>
      </c>
      <c r="C136" s="354" t="s">
        <v>71</v>
      </c>
      <c r="D136" s="354" t="s">
        <v>165</v>
      </c>
      <c r="E136" s="354" t="s">
        <v>164</v>
      </c>
      <c r="F136" s="598">
        <v>0.88500000000000001</v>
      </c>
      <c r="G136" s="598">
        <v>0.87</v>
      </c>
      <c r="H136" s="598">
        <v>0</v>
      </c>
      <c r="I136" s="600">
        <v>0</v>
      </c>
      <c r="J136" s="601">
        <v>-1.5000000000000013E-2</v>
      </c>
      <c r="K136" s="602">
        <v>0</v>
      </c>
      <c r="L136" s="601">
        <v>1.7619047619047534E-2</v>
      </c>
      <c r="M136" s="602">
        <v>0</v>
      </c>
    </row>
    <row r="137" spans="1:13" s="74" customFormat="1">
      <c r="A137" s="354" t="s">
        <v>44</v>
      </c>
      <c r="B137" s="354" t="s">
        <v>60</v>
      </c>
      <c r="C137" s="354" t="s">
        <v>68</v>
      </c>
      <c r="D137" s="354" t="s">
        <v>163</v>
      </c>
      <c r="E137" s="354" t="s">
        <v>162</v>
      </c>
      <c r="F137" s="598">
        <v>0.77400000000000002</v>
      </c>
      <c r="G137" s="598">
        <v>0.79099999999999993</v>
      </c>
      <c r="H137" s="598">
        <v>0</v>
      </c>
      <c r="I137" s="600">
        <v>0</v>
      </c>
      <c r="J137" s="601">
        <v>1.6999999999999904E-2</v>
      </c>
      <c r="K137" s="602">
        <v>0</v>
      </c>
      <c r="L137" s="601">
        <v>-2.9393939393940194E-3</v>
      </c>
      <c r="M137" s="602">
        <v>0</v>
      </c>
    </row>
    <row r="138" spans="1:13" s="74" customFormat="1">
      <c r="A138" s="354" t="s">
        <v>44</v>
      </c>
      <c r="B138" s="354" t="s">
        <v>43</v>
      </c>
      <c r="C138" s="354" t="s">
        <v>42</v>
      </c>
      <c r="D138" s="354" t="s">
        <v>161</v>
      </c>
      <c r="E138" s="354" t="s">
        <v>160</v>
      </c>
      <c r="F138" s="356">
        <v>0.877</v>
      </c>
      <c r="G138" s="356">
        <v>0.83499999999999996</v>
      </c>
      <c r="H138" s="356">
        <v>0</v>
      </c>
      <c r="I138" s="359">
        <v>0</v>
      </c>
      <c r="J138" s="360">
        <v>-4.2000000000000037E-2</v>
      </c>
      <c r="K138" s="361">
        <v>0</v>
      </c>
      <c r="L138" s="360">
        <v>-4.9615384615384617E-2</v>
      </c>
      <c r="M138" s="361">
        <v>0</v>
      </c>
    </row>
    <row r="139" spans="1:13" s="74" customFormat="1">
      <c r="A139" s="354" t="s">
        <v>49</v>
      </c>
      <c r="B139" s="354" t="s">
        <v>159</v>
      </c>
      <c r="C139" s="354" t="s">
        <v>158</v>
      </c>
      <c r="D139" s="354" t="s">
        <v>157</v>
      </c>
      <c r="E139" s="354" t="s">
        <v>156</v>
      </c>
      <c r="F139" s="356">
        <v>0.621</v>
      </c>
      <c r="G139" s="356">
        <v>1</v>
      </c>
      <c r="H139" s="356">
        <v>0</v>
      </c>
      <c r="I139" s="359">
        <v>0</v>
      </c>
      <c r="J139" s="360">
        <v>0.379</v>
      </c>
      <c r="K139" s="361">
        <v>0</v>
      </c>
      <c r="L139" s="360">
        <v>0.26666666666666672</v>
      </c>
      <c r="M139" s="361">
        <v>0</v>
      </c>
    </row>
    <row r="140" spans="1:13" s="74" customFormat="1">
      <c r="A140" s="354" t="s">
        <v>44</v>
      </c>
      <c r="B140" s="354" t="s">
        <v>60</v>
      </c>
      <c r="C140" s="354" t="s">
        <v>68</v>
      </c>
      <c r="D140" s="354" t="s">
        <v>155</v>
      </c>
      <c r="E140" s="354" t="s">
        <v>154</v>
      </c>
      <c r="F140" s="598">
        <v>0.73599999999999999</v>
      </c>
      <c r="G140" s="598">
        <v>0.754</v>
      </c>
      <c r="H140" s="598">
        <v>0</v>
      </c>
      <c r="I140" s="600">
        <v>0</v>
      </c>
      <c r="J140" s="601">
        <v>1.8000000000000016E-2</v>
      </c>
      <c r="K140" s="602">
        <v>0</v>
      </c>
      <c r="L140" s="601">
        <v>-2.6000000000000023E-2</v>
      </c>
      <c r="M140" s="602">
        <v>0</v>
      </c>
    </row>
    <row r="141" spans="1:13" s="74" customFormat="1">
      <c r="A141" s="354" t="s">
        <v>49</v>
      </c>
      <c r="B141" s="354" t="s">
        <v>48</v>
      </c>
      <c r="C141" s="354" t="s">
        <v>47</v>
      </c>
      <c r="D141" s="354" t="s">
        <v>153</v>
      </c>
      <c r="E141" s="354" t="s">
        <v>152</v>
      </c>
      <c r="F141" s="356">
        <v>0.68099999999999994</v>
      </c>
      <c r="G141" s="356">
        <v>0.68599999999999994</v>
      </c>
      <c r="H141" s="356">
        <v>0</v>
      </c>
      <c r="I141" s="359">
        <v>0</v>
      </c>
      <c r="J141" s="360">
        <v>5.0000000000000044E-3</v>
      </c>
      <c r="K141" s="361">
        <v>0</v>
      </c>
      <c r="L141" s="360">
        <v>-1.4000000000000012E-2</v>
      </c>
      <c r="M141" s="361">
        <v>0</v>
      </c>
    </row>
    <row r="142" spans="1:13" s="74" customFormat="1">
      <c r="A142" s="354" t="s">
        <v>44</v>
      </c>
      <c r="B142" s="354" t="s">
        <v>60</v>
      </c>
      <c r="C142" s="354" t="s">
        <v>59</v>
      </c>
      <c r="D142" s="354" t="s">
        <v>151</v>
      </c>
      <c r="E142" s="354" t="s">
        <v>150</v>
      </c>
      <c r="F142" s="598">
        <v>0.91</v>
      </c>
      <c r="G142" s="598">
        <v>0.93099999999999994</v>
      </c>
      <c r="H142" s="598">
        <v>0</v>
      </c>
      <c r="I142" s="600">
        <v>0</v>
      </c>
      <c r="J142" s="601">
        <v>2.0999999999999908E-2</v>
      </c>
      <c r="K142" s="602">
        <v>0</v>
      </c>
      <c r="L142" s="601">
        <v>5.9999999999998943E-3</v>
      </c>
      <c r="M142" s="602">
        <v>0</v>
      </c>
    </row>
    <row r="143" spans="1:13" s="74" customFormat="1">
      <c r="A143" s="354" t="s">
        <v>44</v>
      </c>
      <c r="B143" s="354" t="s">
        <v>43</v>
      </c>
      <c r="C143" s="354" t="s">
        <v>42</v>
      </c>
      <c r="D143" s="354" t="s">
        <v>149</v>
      </c>
      <c r="E143" s="354" t="s">
        <v>148</v>
      </c>
      <c r="F143" s="356">
        <v>0.84799999999999998</v>
      </c>
      <c r="G143" s="356">
        <v>0.76500000000000001</v>
      </c>
      <c r="H143" s="356">
        <v>0</v>
      </c>
      <c r="I143" s="359">
        <v>0</v>
      </c>
      <c r="J143" s="360">
        <v>-8.2999999999999963E-2</v>
      </c>
      <c r="K143" s="361">
        <v>0</v>
      </c>
      <c r="L143" s="360">
        <v>-8.4999999999999964E-2</v>
      </c>
      <c r="M143" s="361">
        <v>0</v>
      </c>
    </row>
    <row r="144" spans="1:13" s="74" customFormat="1">
      <c r="A144" s="354" t="s">
        <v>49</v>
      </c>
      <c r="B144" s="354" t="s">
        <v>48</v>
      </c>
      <c r="C144" s="354" t="s">
        <v>104</v>
      </c>
      <c r="D144" s="354" t="s">
        <v>147</v>
      </c>
      <c r="E144" s="354" t="s">
        <v>146</v>
      </c>
      <c r="F144" s="356">
        <v>0.76800000000000002</v>
      </c>
      <c r="G144" s="356">
        <v>0.80599999999999994</v>
      </c>
      <c r="H144" s="356">
        <v>0</v>
      </c>
      <c r="I144" s="359">
        <v>0</v>
      </c>
      <c r="J144" s="360">
        <v>3.7999999999999923E-2</v>
      </c>
      <c r="K144" s="361">
        <v>0</v>
      </c>
      <c r="L144" s="360">
        <v>-1.3354838709677463E-2</v>
      </c>
      <c r="M144" s="361">
        <v>0</v>
      </c>
    </row>
    <row r="145" spans="1:13" s="74" customFormat="1">
      <c r="A145" s="354" t="s">
        <v>56</v>
      </c>
      <c r="B145" s="354" t="s">
        <v>55</v>
      </c>
      <c r="C145" s="354" t="s">
        <v>54</v>
      </c>
      <c r="D145" s="354" t="s">
        <v>145</v>
      </c>
      <c r="E145" s="354" t="s">
        <v>144</v>
      </c>
      <c r="F145" s="356">
        <v>1</v>
      </c>
      <c r="G145" s="356">
        <v>1</v>
      </c>
      <c r="H145" s="356">
        <v>0</v>
      </c>
      <c r="I145" s="359">
        <v>0</v>
      </c>
      <c r="J145" s="360">
        <v>0</v>
      </c>
      <c r="K145" s="361">
        <v>0</v>
      </c>
      <c r="L145" s="360">
        <v>4.5454545454545414E-2</v>
      </c>
      <c r="M145" s="361">
        <v>0</v>
      </c>
    </row>
    <row r="146" spans="1:13" s="74" customFormat="1">
      <c r="A146" s="354" t="s">
        <v>49</v>
      </c>
      <c r="B146" s="354" t="s">
        <v>48</v>
      </c>
      <c r="C146" s="354" t="s">
        <v>47</v>
      </c>
      <c r="D146" s="354" t="s">
        <v>143</v>
      </c>
      <c r="E146" s="354" t="s">
        <v>142</v>
      </c>
      <c r="F146" s="356">
        <v>0.78900000000000003</v>
      </c>
      <c r="G146" s="356">
        <v>0.69</v>
      </c>
      <c r="H146" s="356">
        <v>0</v>
      </c>
      <c r="I146" s="359">
        <v>0</v>
      </c>
      <c r="J146" s="360">
        <v>-9.9000000000000088E-2</v>
      </c>
      <c r="K146" s="361">
        <v>0</v>
      </c>
      <c r="L146" s="360">
        <v>-0.12666666666666682</v>
      </c>
      <c r="M146" s="361">
        <v>0</v>
      </c>
    </row>
    <row r="147" spans="1:13" s="74" customFormat="1">
      <c r="A147" s="354" t="s">
        <v>56</v>
      </c>
      <c r="B147" s="354" t="s">
        <v>65</v>
      </c>
      <c r="C147" s="354" t="s">
        <v>97</v>
      </c>
      <c r="D147" s="354" t="s">
        <v>141</v>
      </c>
      <c r="E147" s="354" t="s">
        <v>140</v>
      </c>
      <c r="F147" s="356">
        <v>0.80200000000000005</v>
      </c>
      <c r="G147" s="356">
        <v>0.879</v>
      </c>
      <c r="H147" s="356">
        <v>0</v>
      </c>
      <c r="I147" s="359">
        <v>0</v>
      </c>
      <c r="J147" s="360">
        <v>7.6999999999999957E-2</v>
      </c>
      <c r="K147" s="361">
        <v>0</v>
      </c>
      <c r="L147" s="360">
        <v>5.3125874125874106E-2</v>
      </c>
      <c r="M147" s="361">
        <v>0</v>
      </c>
    </row>
    <row r="148" spans="1:13" s="74" customFormat="1">
      <c r="A148" s="354" t="s">
        <v>56</v>
      </c>
      <c r="B148" s="354" t="s">
        <v>65</v>
      </c>
      <c r="C148" s="354" t="s">
        <v>97</v>
      </c>
      <c r="D148" s="354" t="s">
        <v>139</v>
      </c>
      <c r="E148" s="354" t="s">
        <v>138</v>
      </c>
      <c r="F148" s="356">
        <v>0.89</v>
      </c>
      <c r="G148" s="356">
        <v>0.81</v>
      </c>
      <c r="H148" s="356">
        <v>0</v>
      </c>
      <c r="I148" s="359">
        <v>0</v>
      </c>
      <c r="J148" s="360">
        <v>-7.999999999999996E-2</v>
      </c>
      <c r="K148" s="361">
        <v>0</v>
      </c>
      <c r="L148" s="360">
        <v>-9.6249999999999947E-2</v>
      </c>
      <c r="M148" s="361">
        <v>0</v>
      </c>
    </row>
    <row r="149" spans="1:13" s="74" customFormat="1">
      <c r="A149" s="354" t="s">
        <v>44</v>
      </c>
      <c r="B149" s="354" t="s">
        <v>116</v>
      </c>
      <c r="C149" s="354" t="s">
        <v>115</v>
      </c>
      <c r="D149" s="354" t="s">
        <v>137</v>
      </c>
      <c r="E149" s="354" t="s">
        <v>136</v>
      </c>
      <c r="F149" s="356">
        <v>0.81299999999999994</v>
      </c>
      <c r="G149" s="356">
        <v>0.873</v>
      </c>
      <c r="H149" s="356">
        <v>0</v>
      </c>
      <c r="I149" s="359">
        <v>0</v>
      </c>
      <c r="J149" s="360">
        <v>6.0000000000000053E-2</v>
      </c>
      <c r="K149" s="361">
        <v>0</v>
      </c>
      <c r="L149" s="360">
        <v>4.2312169312169412E-2</v>
      </c>
      <c r="M149" s="361">
        <v>0</v>
      </c>
    </row>
    <row r="150" spans="1:13" s="74" customFormat="1">
      <c r="A150" s="354" t="s">
        <v>56</v>
      </c>
      <c r="B150" s="354" t="s">
        <v>55</v>
      </c>
      <c r="C150" s="354" t="s">
        <v>135</v>
      </c>
      <c r="D150" s="354" t="s">
        <v>134</v>
      </c>
      <c r="E150" s="354" t="s">
        <v>133</v>
      </c>
      <c r="F150" s="356">
        <v>0.87400000000000011</v>
      </c>
      <c r="G150" s="356">
        <v>0.72699999999999998</v>
      </c>
      <c r="H150" s="356">
        <v>0</v>
      </c>
      <c r="I150" s="359">
        <v>0</v>
      </c>
      <c r="J150" s="360">
        <v>-0.14700000000000013</v>
      </c>
      <c r="K150" s="361">
        <v>0</v>
      </c>
      <c r="L150" s="360">
        <v>-0.13762882096069873</v>
      </c>
      <c r="M150" s="361">
        <v>0</v>
      </c>
    </row>
    <row r="151" spans="1:13" s="74" customFormat="1">
      <c r="A151" s="354" t="s">
        <v>49</v>
      </c>
      <c r="B151" s="354" t="s">
        <v>101</v>
      </c>
      <c r="C151" s="354" t="s">
        <v>100</v>
      </c>
      <c r="D151" s="354" t="s">
        <v>132</v>
      </c>
      <c r="E151" s="354" t="s">
        <v>131</v>
      </c>
      <c r="F151" s="356">
        <v>0.8</v>
      </c>
      <c r="G151" s="356">
        <v>0.77400000000000002</v>
      </c>
      <c r="H151" s="356">
        <v>0</v>
      </c>
      <c r="I151" s="359">
        <v>0</v>
      </c>
      <c r="J151" s="360">
        <v>-2.6000000000000023E-2</v>
      </c>
      <c r="K151" s="361">
        <v>0</v>
      </c>
      <c r="L151" s="360">
        <v>-2.6000000000000023E-2</v>
      </c>
      <c r="M151" s="361">
        <v>0</v>
      </c>
    </row>
    <row r="152" spans="1:13" s="74" customFormat="1">
      <c r="A152" s="354" t="s">
        <v>73</v>
      </c>
      <c r="B152" s="354" t="s">
        <v>72</v>
      </c>
      <c r="C152" s="354" t="s">
        <v>71</v>
      </c>
      <c r="D152" s="354" t="s">
        <v>130</v>
      </c>
      <c r="E152" s="354" t="s">
        <v>129</v>
      </c>
      <c r="F152" s="598">
        <v>0.88099999999999989</v>
      </c>
      <c r="G152" s="598">
        <v>0.86199999999999999</v>
      </c>
      <c r="H152" s="598">
        <v>0</v>
      </c>
      <c r="I152" s="600">
        <v>0</v>
      </c>
      <c r="J152" s="601">
        <v>-1.8999999999999906E-2</v>
      </c>
      <c r="K152" s="602">
        <v>0</v>
      </c>
      <c r="L152" s="601">
        <v>-3.8000000000000034E-2</v>
      </c>
      <c r="M152" s="602">
        <v>0</v>
      </c>
    </row>
    <row r="153" spans="1:13" s="74" customFormat="1">
      <c r="A153" s="354" t="s">
        <v>44</v>
      </c>
      <c r="B153" s="354" t="s">
        <v>60</v>
      </c>
      <c r="C153" s="354" t="s">
        <v>59</v>
      </c>
      <c r="D153" s="354" t="s">
        <v>128</v>
      </c>
      <c r="E153" s="354" t="s">
        <v>127</v>
      </c>
      <c r="F153" s="598">
        <v>0.8859999999999999</v>
      </c>
      <c r="G153" s="598">
        <v>0.88</v>
      </c>
      <c r="H153" s="598">
        <v>0</v>
      </c>
      <c r="I153" s="600">
        <v>0</v>
      </c>
      <c r="J153" s="601">
        <v>-5.9999999999998943E-3</v>
      </c>
      <c r="K153" s="602">
        <v>0</v>
      </c>
      <c r="L153" s="601">
        <v>-2.8333333333333321E-2</v>
      </c>
      <c r="M153" s="602">
        <v>0</v>
      </c>
    </row>
    <row r="154" spans="1:13" s="74" customFormat="1">
      <c r="A154" s="354" t="s">
        <v>49</v>
      </c>
      <c r="B154" s="354" t="s">
        <v>48</v>
      </c>
      <c r="C154" s="354" t="s">
        <v>104</v>
      </c>
      <c r="D154" s="354" t="s">
        <v>126</v>
      </c>
      <c r="E154" s="354" t="s">
        <v>125</v>
      </c>
      <c r="F154" s="356">
        <v>0.86299999999999999</v>
      </c>
      <c r="G154" s="356">
        <v>0.8859999999999999</v>
      </c>
      <c r="H154" s="356">
        <v>0</v>
      </c>
      <c r="I154" s="359">
        <v>0</v>
      </c>
      <c r="J154" s="360">
        <v>2.2999999999999909E-2</v>
      </c>
      <c r="K154" s="361">
        <v>0</v>
      </c>
      <c r="L154" s="360">
        <v>2.1664335664335677E-2</v>
      </c>
      <c r="M154" s="361">
        <v>0</v>
      </c>
    </row>
    <row r="155" spans="1:13" s="74" customFormat="1">
      <c r="A155" s="354" t="s">
        <v>44</v>
      </c>
      <c r="B155" s="354" t="s">
        <v>60</v>
      </c>
      <c r="C155" s="354" t="s">
        <v>68</v>
      </c>
      <c r="D155" s="354" t="s">
        <v>124</v>
      </c>
      <c r="E155" s="354" t="s">
        <v>123</v>
      </c>
      <c r="F155" s="598">
        <v>0.88900000000000001</v>
      </c>
      <c r="G155" s="598">
        <v>0.875</v>
      </c>
      <c r="H155" s="598">
        <v>0</v>
      </c>
      <c r="I155" s="600">
        <v>0</v>
      </c>
      <c r="J155" s="601">
        <v>-1.4000000000000012E-2</v>
      </c>
      <c r="K155" s="602">
        <v>0</v>
      </c>
      <c r="L155" s="601">
        <v>-1.6812865497076057E-2</v>
      </c>
      <c r="M155" s="602">
        <v>0</v>
      </c>
    </row>
    <row r="156" spans="1:13" s="74" customFormat="1">
      <c r="A156" s="354" t="s">
        <v>44</v>
      </c>
      <c r="B156" s="354" t="s">
        <v>116</v>
      </c>
      <c r="C156" s="354" t="s">
        <v>115</v>
      </c>
      <c r="D156" s="354" t="s">
        <v>122</v>
      </c>
      <c r="E156" s="354" t="s">
        <v>121</v>
      </c>
      <c r="F156" s="356">
        <v>0.85299999999999998</v>
      </c>
      <c r="G156" s="356">
        <v>0.89900000000000002</v>
      </c>
      <c r="H156" s="356">
        <v>0</v>
      </c>
      <c r="I156" s="359">
        <v>0</v>
      </c>
      <c r="J156" s="360">
        <v>4.6000000000000041E-2</v>
      </c>
      <c r="K156" s="361">
        <v>0</v>
      </c>
      <c r="L156" s="360">
        <v>3.499999999999992E-2</v>
      </c>
      <c r="M156" s="361">
        <v>0</v>
      </c>
    </row>
    <row r="157" spans="1:13" s="74" customFormat="1">
      <c r="A157" s="354" t="s">
        <v>49</v>
      </c>
      <c r="B157" s="354" t="s">
        <v>48</v>
      </c>
      <c r="C157" s="354" t="s">
        <v>104</v>
      </c>
      <c r="D157" s="354" t="s">
        <v>120</v>
      </c>
      <c r="E157" s="354" t="s">
        <v>119</v>
      </c>
      <c r="F157" s="356">
        <v>0.85099999999999998</v>
      </c>
      <c r="G157" s="356">
        <v>0.91900000000000004</v>
      </c>
      <c r="H157" s="356">
        <v>0</v>
      </c>
      <c r="I157" s="359">
        <v>0</v>
      </c>
      <c r="J157" s="360">
        <v>6.800000000000006E-2</v>
      </c>
      <c r="K157" s="361">
        <v>0</v>
      </c>
      <c r="L157" s="360">
        <v>3.3754098360655793E-2</v>
      </c>
      <c r="M157" s="361">
        <v>0</v>
      </c>
    </row>
    <row r="158" spans="1:13" s="74" customFormat="1">
      <c r="A158" s="354" t="s">
        <v>49</v>
      </c>
      <c r="B158" s="354" t="s">
        <v>101</v>
      </c>
      <c r="C158" s="354" t="s">
        <v>100</v>
      </c>
      <c r="D158" s="354" t="s">
        <v>118</v>
      </c>
      <c r="E158" s="354" t="s">
        <v>117</v>
      </c>
      <c r="F158" s="356">
        <v>0.73699999999999999</v>
      </c>
      <c r="G158" s="356">
        <v>0.753</v>
      </c>
      <c r="H158" s="356">
        <v>0</v>
      </c>
      <c r="I158" s="359">
        <v>0</v>
      </c>
      <c r="J158" s="360">
        <v>1.6000000000000014E-2</v>
      </c>
      <c r="K158" s="361">
        <v>0</v>
      </c>
      <c r="L158" s="360">
        <v>2.2063492063492118E-3</v>
      </c>
      <c r="M158" s="361">
        <v>0</v>
      </c>
    </row>
    <row r="159" spans="1:13" s="74" customFormat="1">
      <c r="A159" s="354" t="s">
        <v>44</v>
      </c>
      <c r="B159" s="354" t="s">
        <v>116</v>
      </c>
      <c r="C159" s="354" t="s">
        <v>115</v>
      </c>
      <c r="D159" s="354" t="s">
        <v>114</v>
      </c>
      <c r="E159" s="354" t="s">
        <v>113</v>
      </c>
      <c r="F159" s="356">
        <v>0.85499999999999998</v>
      </c>
      <c r="G159" s="356">
        <v>0.83799999999999997</v>
      </c>
      <c r="H159" s="356">
        <v>0</v>
      </c>
      <c r="I159" s="359">
        <v>0</v>
      </c>
      <c r="J159" s="360">
        <v>-1.7000000000000015E-2</v>
      </c>
      <c r="K159" s="361">
        <v>0</v>
      </c>
      <c r="L159" s="360">
        <v>-3.3874999999999988E-2</v>
      </c>
      <c r="M159" s="361">
        <v>0</v>
      </c>
    </row>
    <row r="160" spans="1:13" s="74" customFormat="1">
      <c r="A160" s="354" t="s">
        <v>56</v>
      </c>
      <c r="B160" s="354" t="s">
        <v>55</v>
      </c>
      <c r="C160" s="354" t="s">
        <v>76</v>
      </c>
      <c r="D160" s="354" t="s">
        <v>112</v>
      </c>
      <c r="E160" s="354" t="s">
        <v>111</v>
      </c>
      <c r="F160" s="356">
        <v>0.69599999999999995</v>
      </c>
      <c r="G160" s="356">
        <v>0.66</v>
      </c>
      <c r="H160" s="356">
        <v>0</v>
      </c>
      <c r="I160" s="359">
        <v>0</v>
      </c>
      <c r="J160" s="360">
        <v>-3.5999999999999921E-2</v>
      </c>
      <c r="K160" s="361">
        <v>0</v>
      </c>
      <c r="L160" s="360">
        <v>-6.2330097087378689E-2</v>
      </c>
      <c r="M160" s="361">
        <v>0</v>
      </c>
    </row>
    <row r="161" spans="1:13" s="74" customFormat="1">
      <c r="A161" s="354" t="s">
        <v>73</v>
      </c>
      <c r="B161" s="354" t="s">
        <v>72</v>
      </c>
      <c r="C161" s="354" t="s">
        <v>71</v>
      </c>
      <c r="D161" s="354" t="s">
        <v>110</v>
      </c>
      <c r="E161" s="354" t="s">
        <v>109</v>
      </c>
      <c r="F161" s="598">
        <v>0.93400000000000005</v>
      </c>
      <c r="G161" s="598">
        <v>0.81</v>
      </c>
      <c r="H161" s="598">
        <v>0</v>
      </c>
      <c r="I161" s="600">
        <v>0</v>
      </c>
      <c r="J161" s="601">
        <v>-0.124</v>
      </c>
      <c r="K161" s="602">
        <v>0</v>
      </c>
      <c r="L161" s="601">
        <v>-8.9999999999999969E-2</v>
      </c>
      <c r="M161" s="602">
        <v>0</v>
      </c>
    </row>
    <row r="162" spans="1:13" s="74" customFormat="1">
      <c r="A162" s="354" t="s">
        <v>56</v>
      </c>
      <c r="B162" s="354" t="s">
        <v>65</v>
      </c>
      <c r="C162" s="354" t="s">
        <v>54</v>
      </c>
      <c r="D162" s="354" t="s">
        <v>108</v>
      </c>
      <c r="E162" s="354" t="s">
        <v>107</v>
      </c>
      <c r="F162" s="356">
        <v>0.94</v>
      </c>
      <c r="G162" s="356">
        <v>0.93200000000000005</v>
      </c>
      <c r="H162" s="356">
        <v>0</v>
      </c>
      <c r="I162" s="359">
        <v>0</v>
      </c>
      <c r="J162" s="360">
        <v>-7.9999999999998961E-3</v>
      </c>
      <c r="K162" s="361">
        <v>0</v>
      </c>
      <c r="L162" s="360">
        <v>-3.7230769230769178E-2</v>
      </c>
      <c r="M162" s="361">
        <v>0</v>
      </c>
    </row>
    <row r="163" spans="1:13" s="74" customFormat="1">
      <c r="A163" s="354" t="s">
        <v>44</v>
      </c>
      <c r="B163" s="354" t="s">
        <v>60</v>
      </c>
      <c r="C163" s="354" t="s">
        <v>68</v>
      </c>
      <c r="D163" s="354" t="s">
        <v>106</v>
      </c>
      <c r="E163" s="354" t="s">
        <v>105</v>
      </c>
      <c r="F163" s="598">
        <v>0.873</v>
      </c>
      <c r="G163" s="598">
        <v>0.78099999999999992</v>
      </c>
      <c r="H163" s="598">
        <v>0</v>
      </c>
      <c r="I163" s="600">
        <v>0</v>
      </c>
      <c r="J163" s="601">
        <v>-9.2000000000000082E-2</v>
      </c>
      <c r="K163" s="602">
        <v>0</v>
      </c>
      <c r="L163" s="601">
        <v>-9.4000000000000083E-2</v>
      </c>
      <c r="M163" s="602">
        <v>0</v>
      </c>
    </row>
    <row r="164" spans="1:13" s="74" customFormat="1">
      <c r="A164" s="354" t="s">
        <v>49</v>
      </c>
      <c r="B164" s="354" t="s">
        <v>48</v>
      </c>
      <c r="C164" s="354" t="s">
        <v>104</v>
      </c>
      <c r="D164" s="354" t="s">
        <v>103</v>
      </c>
      <c r="E164" s="354" t="s">
        <v>102</v>
      </c>
      <c r="F164" s="356">
        <v>0.64900000000000002</v>
      </c>
      <c r="G164" s="356">
        <v>0.64</v>
      </c>
      <c r="H164" s="356">
        <v>0</v>
      </c>
      <c r="I164" s="359">
        <v>0</v>
      </c>
      <c r="J164" s="360">
        <v>-9.000000000000008E-3</v>
      </c>
      <c r="K164" s="361">
        <v>0</v>
      </c>
      <c r="L164" s="360">
        <v>-1.2631578947368438E-2</v>
      </c>
      <c r="M164" s="361">
        <v>0</v>
      </c>
    </row>
    <row r="165" spans="1:13" s="74" customFormat="1">
      <c r="A165" s="354" t="s">
        <v>49</v>
      </c>
      <c r="B165" s="354" t="s">
        <v>101</v>
      </c>
      <c r="C165" s="354" t="s">
        <v>100</v>
      </c>
      <c r="D165" s="354" t="s">
        <v>99</v>
      </c>
      <c r="E165" s="354" t="s">
        <v>98</v>
      </c>
      <c r="F165" s="356">
        <v>0.89900000000000002</v>
      </c>
      <c r="G165" s="356">
        <v>0.86</v>
      </c>
      <c r="H165" s="356">
        <v>0</v>
      </c>
      <c r="I165" s="359">
        <v>0</v>
      </c>
      <c r="J165" s="360">
        <v>-3.9000000000000035E-2</v>
      </c>
      <c r="K165" s="361">
        <v>0</v>
      </c>
      <c r="L165" s="360">
        <v>-4.322580645161278E-2</v>
      </c>
      <c r="M165" s="361">
        <v>0</v>
      </c>
    </row>
    <row r="166" spans="1:13" s="74" customFormat="1">
      <c r="A166" s="354" t="s">
        <v>56</v>
      </c>
      <c r="B166" s="354" t="s">
        <v>65</v>
      </c>
      <c r="C166" s="354" t="s">
        <v>97</v>
      </c>
      <c r="D166" s="354" t="s">
        <v>96</v>
      </c>
      <c r="E166" s="354" t="s">
        <v>95</v>
      </c>
      <c r="F166" s="356">
        <v>0.81499999999999995</v>
      </c>
      <c r="G166" s="356">
        <v>0.77200000000000002</v>
      </c>
      <c r="H166" s="356">
        <v>0</v>
      </c>
      <c r="I166" s="359">
        <v>0</v>
      </c>
      <c r="J166" s="360">
        <v>-4.2999999999999927E-2</v>
      </c>
      <c r="K166" s="361">
        <v>0</v>
      </c>
      <c r="L166" s="360">
        <v>-4.6840579710144881E-2</v>
      </c>
      <c r="M166" s="361">
        <v>0</v>
      </c>
    </row>
    <row r="167" spans="1:13" s="74" customFormat="1">
      <c r="A167" s="354" t="s">
        <v>73</v>
      </c>
      <c r="B167" s="354" t="s">
        <v>72</v>
      </c>
      <c r="C167" s="354" t="s">
        <v>71</v>
      </c>
      <c r="D167" s="354" t="s">
        <v>94</v>
      </c>
      <c r="E167" s="354" t="s">
        <v>93</v>
      </c>
      <c r="F167" s="598">
        <v>0.80400000000000005</v>
      </c>
      <c r="G167" s="598">
        <v>0.90200000000000002</v>
      </c>
      <c r="H167" s="598">
        <v>0</v>
      </c>
      <c r="I167" s="600">
        <v>0</v>
      </c>
      <c r="J167" s="601">
        <v>9.7999999999999976E-2</v>
      </c>
      <c r="K167" s="602">
        <v>0</v>
      </c>
      <c r="L167" s="601">
        <v>5.7555555555555582E-2</v>
      </c>
      <c r="M167" s="602">
        <v>0</v>
      </c>
    </row>
    <row r="168" spans="1:13" s="74" customFormat="1">
      <c r="A168" s="354" t="s">
        <v>44</v>
      </c>
      <c r="B168" s="354" t="s">
        <v>60</v>
      </c>
      <c r="C168" s="354" t="s">
        <v>68</v>
      </c>
      <c r="D168" s="354" t="s">
        <v>92</v>
      </c>
      <c r="E168" s="354" t="s">
        <v>91</v>
      </c>
      <c r="F168" s="598">
        <v>0.85499999999999998</v>
      </c>
      <c r="G168" s="598">
        <v>0.91500000000000004</v>
      </c>
      <c r="H168" s="598">
        <v>0</v>
      </c>
      <c r="I168" s="600">
        <v>0</v>
      </c>
      <c r="J168" s="601">
        <v>6.0000000000000053E-2</v>
      </c>
      <c r="K168" s="602">
        <v>0</v>
      </c>
      <c r="L168" s="601">
        <v>5.5000000000000049E-2</v>
      </c>
      <c r="M168" s="602">
        <v>0</v>
      </c>
    </row>
    <row r="169" spans="1:13" s="74" customFormat="1">
      <c r="A169" s="354" t="s">
        <v>44</v>
      </c>
      <c r="B169" s="354" t="s">
        <v>43</v>
      </c>
      <c r="C169" s="354" t="s">
        <v>42</v>
      </c>
      <c r="D169" s="354" t="s">
        <v>90</v>
      </c>
      <c r="E169" s="354" t="s">
        <v>89</v>
      </c>
      <c r="F169" s="356">
        <v>0.82299999999999995</v>
      </c>
      <c r="G169" s="356">
        <v>0.81599999999999995</v>
      </c>
      <c r="H169" s="356">
        <v>0</v>
      </c>
      <c r="I169" s="359">
        <v>0</v>
      </c>
      <c r="J169" s="360">
        <v>-7.0000000000000062E-3</v>
      </c>
      <c r="K169" s="361">
        <v>0</v>
      </c>
      <c r="L169" s="360">
        <v>-7.5294117647058956E-3</v>
      </c>
      <c r="M169" s="361">
        <v>0</v>
      </c>
    </row>
    <row r="170" spans="1:13" s="74" customFormat="1">
      <c r="A170" s="354" t="s">
        <v>49</v>
      </c>
      <c r="B170" s="354" t="s">
        <v>48</v>
      </c>
      <c r="C170" s="354" t="s">
        <v>47</v>
      </c>
      <c r="D170" s="354" t="s">
        <v>88</v>
      </c>
      <c r="E170" s="354" t="s">
        <v>87</v>
      </c>
      <c r="F170" s="356">
        <v>0.754</v>
      </c>
      <c r="G170" s="356">
        <v>0.77200000000000002</v>
      </c>
      <c r="H170" s="356">
        <v>0</v>
      </c>
      <c r="I170" s="359">
        <v>0</v>
      </c>
      <c r="J170" s="360">
        <v>1.8000000000000016E-2</v>
      </c>
      <c r="K170" s="361">
        <v>0</v>
      </c>
      <c r="L170" s="360">
        <v>-7.5454545454545219E-3</v>
      </c>
      <c r="M170" s="361">
        <v>0</v>
      </c>
    </row>
    <row r="171" spans="1:13" s="74" customFormat="1">
      <c r="A171" s="354" t="s">
        <v>73</v>
      </c>
      <c r="B171" s="354" t="s">
        <v>72</v>
      </c>
      <c r="C171" s="354" t="s">
        <v>71</v>
      </c>
      <c r="D171" s="354" t="s">
        <v>86</v>
      </c>
      <c r="E171" s="354" t="s">
        <v>85</v>
      </c>
      <c r="F171" s="598">
        <v>0.91200000000000003</v>
      </c>
      <c r="G171" s="598">
        <v>0.92400000000000004</v>
      </c>
      <c r="H171" s="598">
        <v>0</v>
      </c>
      <c r="I171" s="600">
        <v>0</v>
      </c>
      <c r="J171" s="601">
        <v>1.2000000000000011E-2</v>
      </c>
      <c r="K171" s="602">
        <v>0</v>
      </c>
      <c r="L171" s="601">
        <v>5.2500000000000879E-3</v>
      </c>
      <c r="M171" s="602">
        <v>0</v>
      </c>
    </row>
    <row r="172" spans="1:13" s="74" customFormat="1">
      <c r="A172" s="354" t="s">
        <v>73</v>
      </c>
      <c r="B172" s="354" t="s">
        <v>72</v>
      </c>
      <c r="C172" s="354" t="s">
        <v>71</v>
      </c>
      <c r="D172" s="354" t="s">
        <v>84</v>
      </c>
      <c r="E172" s="354" t="s">
        <v>83</v>
      </c>
      <c r="F172" s="598">
        <v>0.93</v>
      </c>
      <c r="G172" s="598">
        <v>0.96499999999999997</v>
      </c>
      <c r="H172" s="598">
        <v>0</v>
      </c>
      <c r="I172" s="600">
        <v>0</v>
      </c>
      <c r="J172" s="601">
        <v>3.499999999999992E-2</v>
      </c>
      <c r="K172" s="602">
        <v>0</v>
      </c>
      <c r="L172" s="601">
        <v>6.4415204678362481E-2</v>
      </c>
      <c r="M172" s="602">
        <v>0</v>
      </c>
    </row>
    <row r="173" spans="1:13" s="74" customFormat="1">
      <c r="A173" s="354" t="s">
        <v>44</v>
      </c>
      <c r="B173" s="354" t="s">
        <v>60</v>
      </c>
      <c r="C173" s="354" t="s">
        <v>59</v>
      </c>
      <c r="D173" s="354" t="s">
        <v>82</v>
      </c>
      <c r="E173" s="354" t="s">
        <v>81</v>
      </c>
      <c r="F173" s="598">
        <v>0.90500000000000003</v>
      </c>
      <c r="G173" s="598">
        <v>0.83700000000000008</v>
      </c>
      <c r="H173" s="598">
        <v>0</v>
      </c>
      <c r="I173" s="600">
        <v>0</v>
      </c>
      <c r="J173" s="601">
        <v>-6.7999999999999949E-2</v>
      </c>
      <c r="K173" s="602">
        <v>0</v>
      </c>
      <c r="L173" s="601">
        <v>-6.8154639175257659E-2</v>
      </c>
      <c r="M173" s="602">
        <v>0</v>
      </c>
    </row>
    <row r="174" spans="1:13" s="74" customFormat="1">
      <c r="A174" s="354" t="s">
        <v>49</v>
      </c>
      <c r="B174" s="354" t="s">
        <v>48</v>
      </c>
      <c r="C174" s="354" t="s">
        <v>47</v>
      </c>
      <c r="D174" s="354" t="s">
        <v>80</v>
      </c>
      <c r="E174" s="354" t="s">
        <v>79</v>
      </c>
      <c r="F174" s="356">
        <v>0.879</v>
      </c>
      <c r="G174" s="356">
        <v>0.88500000000000001</v>
      </c>
      <c r="H174" s="356">
        <v>0</v>
      </c>
      <c r="I174" s="359">
        <v>0</v>
      </c>
      <c r="J174" s="360">
        <v>6.0000000000000053E-3</v>
      </c>
      <c r="K174" s="361">
        <v>0</v>
      </c>
      <c r="L174" s="360">
        <v>-2.0882352941176463E-2</v>
      </c>
      <c r="M174" s="361">
        <v>0</v>
      </c>
    </row>
    <row r="175" spans="1:13" s="74" customFormat="1">
      <c r="A175" s="354" t="s">
        <v>56</v>
      </c>
      <c r="B175" s="354" t="s">
        <v>55</v>
      </c>
      <c r="C175" s="354" t="s">
        <v>54</v>
      </c>
      <c r="D175" s="354" t="s">
        <v>78</v>
      </c>
      <c r="E175" s="354" t="s">
        <v>77</v>
      </c>
      <c r="F175" s="356">
        <v>0.88700000000000001</v>
      </c>
      <c r="G175" s="356">
        <v>0.93</v>
      </c>
      <c r="H175" s="356">
        <v>0</v>
      </c>
      <c r="I175" s="359">
        <v>0</v>
      </c>
      <c r="J175" s="360">
        <v>4.3000000000000038E-2</v>
      </c>
      <c r="K175" s="361">
        <v>0</v>
      </c>
      <c r="L175" s="360">
        <v>3.1351351351351364E-2</v>
      </c>
      <c r="M175" s="361">
        <v>0</v>
      </c>
    </row>
    <row r="176" spans="1:13" s="74" customFormat="1">
      <c r="A176" s="354" t="s">
        <v>56</v>
      </c>
      <c r="B176" s="354" t="s">
        <v>55</v>
      </c>
      <c r="C176" s="354" t="s">
        <v>76</v>
      </c>
      <c r="D176" s="354" t="s">
        <v>75</v>
      </c>
      <c r="E176" s="354" t="s">
        <v>74</v>
      </c>
      <c r="F176" s="356">
        <v>0.74400000000000011</v>
      </c>
      <c r="G176" s="356">
        <v>0.71400000000000008</v>
      </c>
      <c r="H176" s="356">
        <v>0</v>
      </c>
      <c r="I176" s="359">
        <v>0</v>
      </c>
      <c r="J176" s="360">
        <v>-3.0000000000000027E-2</v>
      </c>
      <c r="K176" s="361">
        <v>0</v>
      </c>
      <c r="L176" s="360">
        <v>-9.5999999999999974E-2</v>
      </c>
      <c r="M176" s="361">
        <v>0</v>
      </c>
    </row>
    <row r="177" spans="1:13" s="74" customFormat="1">
      <c r="A177" s="354" t="s">
        <v>73</v>
      </c>
      <c r="B177" s="354" t="s">
        <v>72</v>
      </c>
      <c r="C177" s="354" t="s">
        <v>71</v>
      </c>
      <c r="D177" s="354" t="s">
        <v>70</v>
      </c>
      <c r="E177" s="354" t="s">
        <v>69</v>
      </c>
      <c r="F177" s="598">
        <v>0.92400000000000004</v>
      </c>
      <c r="G177" s="598">
        <v>0.88200000000000001</v>
      </c>
      <c r="H177" s="598">
        <v>0</v>
      </c>
      <c r="I177" s="600">
        <v>0</v>
      </c>
      <c r="J177" s="601">
        <v>-4.2000000000000037E-2</v>
      </c>
      <c r="K177" s="602">
        <v>0</v>
      </c>
      <c r="L177" s="601">
        <v>7.0000000000000062E-3</v>
      </c>
      <c r="M177" s="602">
        <v>0</v>
      </c>
    </row>
    <row r="178" spans="1:13" s="74" customFormat="1">
      <c r="A178" s="354" t="s">
        <v>44</v>
      </c>
      <c r="B178" s="354" t="s">
        <v>60</v>
      </c>
      <c r="C178" s="354" t="s">
        <v>68</v>
      </c>
      <c r="D178" s="354" t="s">
        <v>67</v>
      </c>
      <c r="E178" s="354" t="s">
        <v>66</v>
      </c>
      <c r="F178" s="598">
        <v>0.79500000000000004</v>
      </c>
      <c r="G178" s="598">
        <v>0.79599999999999993</v>
      </c>
      <c r="H178" s="598">
        <v>0</v>
      </c>
      <c r="I178" s="600">
        <v>0</v>
      </c>
      <c r="J178" s="601">
        <v>9.9999999999988987E-4</v>
      </c>
      <c r="K178" s="602">
        <v>0</v>
      </c>
      <c r="L178" s="601">
        <v>-2.1777777777777896E-2</v>
      </c>
      <c r="M178" s="602">
        <v>0</v>
      </c>
    </row>
    <row r="179" spans="1:13" s="74" customFormat="1">
      <c r="A179" s="354" t="s">
        <v>56</v>
      </c>
      <c r="B179" s="354" t="s">
        <v>65</v>
      </c>
      <c r="C179" s="354" t="s">
        <v>54</v>
      </c>
      <c r="D179" s="354" t="s">
        <v>64</v>
      </c>
      <c r="E179" s="354" t="s">
        <v>63</v>
      </c>
      <c r="F179" s="356">
        <v>0.68900000000000006</v>
      </c>
      <c r="G179" s="356">
        <v>0.83799999999999997</v>
      </c>
      <c r="H179" s="356">
        <v>0</v>
      </c>
      <c r="I179" s="359">
        <v>0</v>
      </c>
      <c r="J179" s="360">
        <v>0.14899999999999991</v>
      </c>
      <c r="K179" s="361">
        <v>0</v>
      </c>
      <c r="L179" s="360">
        <v>-2.200000000000002E-2</v>
      </c>
      <c r="M179" s="361">
        <v>0</v>
      </c>
    </row>
    <row r="180" spans="1:13" s="74" customFormat="1">
      <c r="A180" s="354" t="s">
        <v>56</v>
      </c>
      <c r="B180" s="354" t="s">
        <v>55</v>
      </c>
      <c r="C180" s="354" t="s">
        <v>54</v>
      </c>
      <c r="D180" s="354" t="s">
        <v>62</v>
      </c>
      <c r="E180" s="354" t="s">
        <v>61</v>
      </c>
      <c r="F180" s="356">
        <v>0.87400000000000011</v>
      </c>
      <c r="G180" s="356">
        <v>0.75800000000000001</v>
      </c>
      <c r="H180" s="356">
        <v>0</v>
      </c>
      <c r="I180" s="359">
        <v>0</v>
      </c>
      <c r="J180" s="360">
        <v>-0.1160000000000001</v>
      </c>
      <c r="K180" s="361">
        <v>0</v>
      </c>
      <c r="L180" s="360">
        <v>-0.15866666666666651</v>
      </c>
      <c r="M180" s="361">
        <v>0</v>
      </c>
    </row>
    <row r="181" spans="1:13" s="74" customFormat="1">
      <c r="A181" s="354" t="s">
        <v>44</v>
      </c>
      <c r="B181" s="354" t="s">
        <v>60</v>
      </c>
      <c r="C181" s="354" t="s">
        <v>59</v>
      </c>
      <c r="D181" s="354" t="s">
        <v>58</v>
      </c>
      <c r="E181" s="354" t="s">
        <v>57</v>
      </c>
      <c r="F181" s="598">
        <v>0.89400000000000002</v>
      </c>
      <c r="G181" s="598">
        <v>0.86799999999999999</v>
      </c>
      <c r="H181" s="598">
        <v>0</v>
      </c>
      <c r="I181" s="600">
        <v>0</v>
      </c>
      <c r="J181" s="601">
        <v>-2.6000000000000023E-2</v>
      </c>
      <c r="K181" s="602">
        <v>0</v>
      </c>
      <c r="L181" s="601">
        <v>1.6717948717948738E-2</v>
      </c>
      <c r="M181" s="602">
        <v>0</v>
      </c>
    </row>
    <row r="182" spans="1:13" s="74" customFormat="1">
      <c r="A182" s="354" t="s">
        <v>56</v>
      </c>
      <c r="B182" s="354" t="s">
        <v>55</v>
      </c>
      <c r="C182" s="354" t="s">
        <v>54</v>
      </c>
      <c r="D182" s="354" t="s">
        <v>53</v>
      </c>
      <c r="E182" s="354" t="s">
        <v>52</v>
      </c>
      <c r="F182" s="356">
        <v>0.65599999999999992</v>
      </c>
      <c r="G182" s="356">
        <v>0.77900000000000003</v>
      </c>
      <c r="H182" s="356">
        <v>0</v>
      </c>
      <c r="I182" s="359">
        <v>0</v>
      </c>
      <c r="J182" s="360">
        <v>0.12300000000000011</v>
      </c>
      <c r="K182" s="361">
        <v>0</v>
      </c>
      <c r="L182" s="360">
        <v>7.900000000000007E-2</v>
      </c>
      <c r="M182" s="361">
        <v>0</v>
      </c>
    </row>
    <row r="183" spans="1:13" s="74" customFormat="1">
      <c r="A183" s="354" t="s">
        <v>49</v>
      </c>
      <c r="B183" s="354" t="s">
        <v>48</v>
      </c>
      <c r="C183" s="354" t="s">
        <v>47</v>
      </c>
      <c r="D183" s="354" t="s">
        <v>51</v>
      </c>
      <c r="E183" s="354" t="s">
        <v>50</v>
      </c>
      <c r="F183" s="356">
        <v>0.85799999999999998</v>
      </c>
      <c r="G183" s="356">
        <v>0.80599999999999994</v>
      </c>
      <c r="H183" s="356">
        <v>0</v>
      </c>
      <c r="I183" s="359">
        <v>0</v>
      </c>
      <c r="J183" s="360">
        <v>-5.2000000000000046E-2</v>
      </c>
      <c r="K183" s="361">
        <v>0</v>
      </c>
      <c r="L183" s="360">
        <v>-7.9714285714285738E-2</v>
      </c>
      <c r="M183" s="361">
        <v>0</v>
      </c>
    </row>
    <row r="184" spans="1:13" s="74" customFormat="1">
      <c r="A184" s="354" t="s">
        <v>49</v>
      </c>
      <c r="B184" s="354" t="s">
        <v>48</v>
      </c>
      <c r="C184" s="354" t="s">
        <v>47</v>
      </c>
      <c r="D184" s="354" t="s">
        <v>46</v>
      </c>
      <c r="E184" s="354" t="s">
        <v>45</v>
      </c>
      <c r="F184" s="356">
        <v>0.7659999999999999</v>
      </c>
      <c r="G184" s="356">
        <v>0.78299999999999992</v>
      </c>
      <c r="H184" s="356">
        <v>0</v>
      </c>
      <c r="I184" s="359">
        <v>0</v>
      </c>
      <c r="J184" s="360">
        <v>1.7000000000000015E-2</v>
      </c>
      <c r="K184" s="361">
        <v>0</v>
      </c>
      <c r="L184" s="360">
        <v>-2.7142857142857801E-3</v>
      </c>
      <c r="M184" s="361">
        <v>0</v>
      </c>
    </row>
    <row r="185" spans="1:13" s="74" customFormat="1">
      <c r="A185" s="354" t="s">
        <v>44</v>
      </c>
      <c r="B185" s="354" t="s">
        <v>43</v>
      </c>
      <c r="C185" s="354" t="s">
        <v>42</v>
      </c>
      <c r="D185" s="354" t="s">
        <v>41</v>
      </c>
      <c r="E185" s="354" t="s">
        <v>40</v>
      </c>
      <c r="F185" s="356">
        <v>0.80900000000000005</v>
      </c>
      <c r="G185" s="356">
        <v>0.81499999999999995</v>
      </c>
      <c r="H185" s="356">
        <v>0</v>
      </c>
      <c r="I185" s="359">
        <v>0</v>
      </c>
      <c r="J185" s="360">
        <v>5.9999999999998943E-3</v>
      </c>
      <c r="K185" s="361">
        <v>0</v>
      </c>
      <c r="L185" s="360">
        <v>-5.5128205128205376E-3</v>
      </c>
      <c r="M185" s="361">
        <v>0</v>
      </c>
    </row>
    <row r="186" spans="1:13" s="74" customFormat="1">
      <c r="F186" s="603"/>
      <c r="G186" s="603"/>
      <c r="H186" s="603"/>
      <c r="I186" s="603"/>
      <c r="J186" s="603"/>
      <c r="K186" s="603"/>
      <c r="L186" s="603"/>
      <c r="M186" s="603"/>
    </row>
    <row r="187" spans="1:13" s="74" customFormat="1">
      <c r="F187" s="352"/>
      <c r="G187" s="353"/>
      <c r="H187" s="353"/>
      <c r="I187" s="352"/>
    </row>
    <row r="188" spans="1:13" s="74" customFormat="1">
      <c r="A188" s="358" t="s">
        <v>821</v>
      </c>
      <c r="F188" s="352"/>
      <c r="G188" s="353"/>
      <c r="H188" s="353"/>
      <c r="I188" s="352"/>
    </row>
    <row r="189" spans="1:13" s="74" customFormat="1">
      <c r="F189" s="352">
        <v>3</v>
      </c>
      <c r="G189" s="353">
        <v>4</v>
      </c>
      <c r="H189" s="353">
        <v>5</v>
      </c>
      <c r="I189" s="352">
        <v>6</v>
      </c>
    </row>
    <row r="190" spans="1:13" s="74" customFormat="1"/>
    <row r="191" spans="1:13" s="74" customFormat="1">
      <c r="A191" s="714" t="s">
        <v>1249</v>
      </c>
      <c r="B191" s="714" t="s">
        <v>1250</v>
      </c>
      <c r="C191" s="714" t="s">
        <v>1251</v>
      </c>
      <c r="D191" s="715" t="s">
        <v>1252</v>
      </c>
      <c r="E191" s="715" t="s">
        <v>1253</v>
      </c>
      <c r="F191" s="712" t="s">
        <v>1259</v>
      </c>
      <c r="G191" s="712" t="s">
        <v>1260</v>
      </c>
      <c r="H191" s="712" t="s">
        <v>1261</v>
      </c>
      <c r="I191" s="712" t="s">
        <v>1262</v>
      </c>
    </row>
    <row r="192" spans="1:13" s="74" customFormat="1">
      <c r="A192" s="714"/>
      <c r="B192" s="714"/>
      <c r="C192" s="714"/>
      <c r="D192" s="715"/>
      <c r="E192" s="715"/>
      <c r="F192" s="712"/>
      <c r="G192" s="712"/>
      <c r="H192" s="712"/>
      <c r="I192" s="712"/>
    </row>
    <row r="193" spans="1:9" s="74" customFormat="1">
      <c r="A193" s="354"/>
      <c r="B193" s="354"/>
      <c r="C193" s="354"/>
      <c r="D193" s="354" t="s">
        <v>432</v>
      </c>
      <c r="E193" s="354" t="s">
        <v>1258</v>
      </c>
      <c r="F193" s="599">
        <v>0</v>
      </c>
      <c r="G193" s="599">
        <v>0.84602222770479862</v>
      </c>
      <c r="H193" s="599">
        <v>0.86020334218647121</v>
      </c>
      <c r="I193" s="599">
        <v>0</v>
      </c>
    </row>
    <row r="194" spans="1:9" s="74" customFormat="1">
      <c r="A194" s="354"/>
      <c r="B194" s="354"/>
      <c r="C194" s="354"/>
      <c r="D194" s="354" t="s">
        <v>44</v>
      </c>
      <c r="E194" s="354" t="s">
        <v>503</v>
      </c>
      <c r="F194" s="599">
        <v>0</v>
      </c>
      <c r="G194" s="599">
        <v>0.85008775867055442</v>
      </c>
      <c r="H194" s="599">
        <v>0.86282071670967297</v>
      </c>
      <c r="I194" s="599">
        <v>0</v>
      </c>
    </row>
    <row r="195" spans="1:9" s="74" customFormat="1">
      <c r="A195" s="354"/>
      <c r="B195" s="354"/>
      <c r="C195" s="354"/>
      <c r="D195" s="354" t="s">
        <v>49</v>
      </c>
      <c r="E195" s="354" t="s">
        <v>506</v>
      </c>
      <c r="F195" s="599">
        <v>0</v>
      </c>
      <c r="G195" s="599">
        <v>0.82627302275189596</v>
      </c>
      <c r="H195" s="599">
        <v>0.84511430212521532</v>
      </c>
      <c r="I195" s="599">
        <v>0</v>
      </c>
    </row>
    <row r="196" spans="1:9" s="74" customFormat="1">
      <c r="A196" s="354"/>
      <c r="B196" s="354"/>
      <c r="C196" s="354"/>
      <c r="D196" s="354" t="s">
        <v>73</v>
      </c>
      <c r="E196" s="354" t="s">
        <v>509</v>
      </c>
      <c r="F196" s="599">
        <v>0</v>
      </c>
      <c r="G196" s="599">
        <v>0.87988854651218151</v>
      </c>
      <c r="H196" s="599">
        <v>0.89185289844462146</v>
      </c>
      <c r="I196" s="599">
        <v>0</v>
      </c>
    </row>
    <row r="197" spans="1:9" s="74" customFormat="1">
      <c r="A197" s="354"/>
      <c r="B197" s="354"/>
      <c r="C197" s="354"/>
      <c r="D197" s="354" t="s">
        <v>56</v>
      </c>
      <c r="E197" s="354" t="s">
        <v>512</v>
      </c>
      <c r="F197" s="599">
        <v>0</v>
      </c>
      <c r="G197" s="599">
        <v>0.84368956549822627</v>
      </c>
      <c r="H197" s="599">
        <v>0.85604760785938894</v>
      </c>
      <c r="I197" s="599">
        <v>0</v>
      </c>
    </row>
    <row r="198" spans="1:9" s="74" customFormat="1">
      <c r="A198" s="354"/>
      <c r="B198" s="354"/>
      <c r="C198" s="354"/>
      <c r="D198" s="354" t="s">
        <v>116</v>
      </c>
      <c r="E198" s="354" t="s">
        <v>1173</v>
      </c>
      <c r="F198" s="599">
        <v>0</v>
      </c>
      <c r="G198" s="599">
        <v>0.88364183596689228</v>
      </c>
      <c r="H198" s="599">
        <v>0.89411935057648106</v>
      </c>
      <c r="I198" s="599">
        <v>0</v>
      </c>
    </row>
    <row r="199" spans="1:9" s="74" customFormat="1">
      <c r="A199" s="354"/>
      <c r="B199" s="354"/>
      <c r="C199" s="354"/>
      <c r="D199" s="354" t="s">
        <v>60</v>
      </c>
      <c r="E199" s="354" t="s">
        <v>1174</v>
      </c>
      <c r="F199" s="599">
        <v>0</v>
      </c>
      <c r="G199" s="599">
        <v>0.83377302388574237</v>
      </c>
      <c r="H199" s="599">
        <v>0.84903324648021206</v>
      </c>
      <c r="I199" s="599">
        <v>0</v>
      </c>
    </row>
    <row r="200" spans="1:9" s="74" customFormat="1">
      <c r="A200" s="354"/>
      <c r="B200" s="354"/>
      <c r="C200" s="354"/>
      <c r="D200" s="354" t="s">
        <v>43</v>
      </c>
      <c r="E200" s="354" t="s">
        <v>1175</v>
      </c>
      <c r="F200" s="599">
        <v>0</v>
      </c>
      <c r="G200" s="599">
        <v>0.87003891295984459</v>
      </c>
      <c r="H200" s="599">
        <v>0.87786918614976461</v>
      </c>
      <c r="I200" s="599">
        <v>0</v>
      </c>
    </row>
    <row r="201" spans="1:9" s="74" customFormat="1">
      <c r="A201" s="354"/>
      <c r="B201" s="354"/>
      <c r="C201" s="354"/>
      <c r="D201" s="354" t="s">
        <v>159</v>
      </c>
      <c r="E201" s="354" t="s">
        <v>1176</v>
      </c>
      <c r="F201" s="599">
        <v>0</v>
      </c>
      <c r="G201" s="599">
        <v>0.78669914738124236</v>
      </c>
      <c r="H201" s="599">
        <v>0.81189529687167483</v>
      </c>
      <c r="I201" s="599">
        <v>0</v>
      </c>
    </row>
    <row r="202" spans="1:9" s="74" customFormat="1">
      <c r="A202" s="354"/>
      <c r="B202" s="354"/>
      <c r="C202" s="354"/>
      <c r="D202" s="354" t="s">
        <v>48</v>
      </c>
      <c r="E202" s="354" t="s">
        <v>1177</v>
      </c>
      <c r="F202" s="599">
        <v>0</v>
      </c>
      <c r="G202" s="599">
        <v>0.841702445398544</v>
      </c>
      <c r="H202" s="599">
        <v>0.86240830202182861</v>
      </c>
      <c r="I202" s="599">
        <v>0</v>
      </c>
    </row>
    <row r="203" spans="1:9" s="74" customFormat="1">
      <c r="A203" s="354"/>
      <c r="B203" s="354"/>
      <c r="C203" s="354"/>
      <c r="D203" s="354" t="s">
        <v>101</v>
      </c>
      <c r="E203" s="354" t="s">
        <v>1178</v>
      </c>
      <c r="F203" s="599">
        <v>0</v>
      </c>
      <c r="G203" s="599">
        <v>0.83695223055665224</v>
      </c>
      <c r="H203" s="599">
        <v>0.8525291828793774</v>
      </c>
      <c r="I203" s="599">
        <v>0</v>
      </c>
    </row>
    <row r="204" spans="1:9" s="74" customFormat="1">
      <c r="A204" s="354"/>
      <c r="B204" s="354"/>
      <c r="C204" s="354"/>
      <c r="D204" s="354" t="s">
        <v>72</v>
      </c>
      <c r="E204" s="354" t="s">
        <v>1179</v>
      </c>
      <c r="F204" s="599">
        <v>0</v>
      </c>
      <c r="G204" s="599">
        <v>0.87988854651218151</v>
      </c>
      <c r="H204" s="599">
        <v>0.89185289844462146</v>
      </c>
      <c r="I204" s="599">
        <v>0</v>
      </c>
    </row>
    <row r="205" spans="1:9" s="74" customFormat="1">
      <c r="A205" s="354"/>
      <c r="B205" s="354"/>
      <c r="C205" s="354"/>
      <c r="D205" s="354" t="s">
        <v>55</v>
      </c>
      <c r="E205" s="354" t="s">
        <v>1180</v>
      </c>
      <c r="F205" s="599">
        <v>0</v>
      </c>
      <c r="G205" s="599">
        <v>0.84738369194639485</v>
      </c>
      <c r="H205" s="599">
        <v>0.86066109156207293</v>
      </c>
      <c r="I205" s="599">
        <v>0</v>
      </c>
    </row>
    <row r="206" spans="1:9" s="74" customFormat="1">
      <c r="A206" s="354"/>
      <c r="B206" s="354"/>
      <c r="C206" s="354"/>
      <c r="D206" s="354" t="s">
        <v>65</v>
      </c>
      <c r="E206" s="354" t="s">
        <v>1181</v>
      </c>
      <c r="F206" s="599">
        <v>0</v>
      </c>
      <c r="G206" s="599">
        <v>0.84336965187350521</v>
      </c>
      <c r="H206" s="599">
        <v>0.85471563739953205</v>
      </c>
      <c r="I206" s="599">
        <v>0</v>
      </c>
    </row>
    <row r="207" spans="1:9" s="74" customFormat="1">
      <c r="A207" s="354"/>
      <c r="B207" s="354"/>
      <c r="C207" s="354"/>
      <c r="D207" s="354" t="s">
        <v>42</v>
      </c>
      <c r="E207" s="354" t="s">
        <v>531</v>
      </c>
      <c r="F207" s="599">
        <v>0</v>
      </c>
      <c r="G207" s="599">
        <v>0.87003891295984459</v>
      </c>
      <c r="H207" s="599">
        <v>0.87786918614976461</v>
      </c>
      <c r="I207" s="599">
        <v>0</v>
      </c>
    </row>
    <row r="208" spans="1:9" s="74" customFormat="1">
      <c r="A208" s="354"/>
      <c r="B208" s="354"/>
      <c r="C208" s="354"/>
      <c r="D208" s="354" t="s">
        <v>68</v>
      </c>
      <c r="E208" s="354" t="s">
        <v>534</v>
      </c>
      <c r="F208" s="599">
        <v>0</v>
      </c>
      <c r="G208" s="599">
        <v>0.82157362703681347</v>
      </c>
      <c r="H208" s="599">
        <v>0.84098150478406419</v>
      </c>
      <c r="I208" s="599">
        <v>0</v>
      </c>
    </row>
    <row r="209" spans="1:9" s="74" customFormat="1">
      <c r="A209" s="354"/>
      <c r="B209" s="354"/>
      <c r="C209" s="354"/>
      <c r="D209" s="354" t="s">
        <v>115</v>
      </c>
      <c r="E209" s="354" t="s">
        <v>537</v>
      </c>
      <c r="F209" s="599">
        <v>0</v>
      </c>
      <c r="G209" s="599">
        <v>0.88621447028423761</v>
      </c>
      <c r="H209" s="599">
        <v>0.89640281045038872</v>
      </c>
      <c r="I209" s="599">
        <v>0</v>
      </c>
    </row>
    <row r="210" spans="1:9" s="74" customFormat="1">
      <c r="A210" s="354"/>
      <c r="B210" s="354"/>
      <c r="C210" s="354"/>
      <c r="D210" s="354" t="s">
        <v>59</v>
      </c>
      <c r="E210" s="354" t="s">
        <v>538</v>
      </c>
      <c r="F210" s="599">
        <v>0</v>
      </c>
      <c r="G210" s="599">
        <v>0.83809523809523812</v>
      </c>
      <c r="H210" s="599">
        <v>0.85115408608858389</v>
      </c>
      <c r="I210" s="599">
        <v>0</v>
      </c>
    </row>
    <row r="211" spans="1:9" s="74" customFormat="1">
      <c r="A211" s="354"/>
      <c r="B211" s="354"/>
      <c r="C211" s="354"/>
      <c r="D211" s="354" t="s">
        <v>104</v>
      </c>
      <c r="E211" s="354" t="s">
        <v>541</v>
      </c>
      <c r="F211" s="599">
        <v>0</v>
      </c>
      <c r="G211" s="599">
        <v>0.83110381616741902</v>
      </c>
      <c r="H211" s="599">
        <v>0.8376145454545455</v>
      </c>
      <c r="I211" s="599">
        <v>0</v>
      </c>
    </row>
    <row r="212" spans="1:9" s="74" customFormat="1">
      <c r="A212" s="354"/>
      <c r="B212" s="354"/>
      <c r="C212" s="354"/>
      <c r="D212" s="354" t="s">
        <v>47</v>
      </c>
      <c r="E212" s="354" t="s">
        <v>542</v>
      </c>
      <c r="F212" s="599">
        <v>0</v>
      </c>
      <c r="G212" s="599">
        <v>0.84168618266978923</v>
      </c>
      <c r="H212" s="599">
        <v>0.86626613262127283</v>
      </c>
      <c r="I212" s="599">
        <v>0</v>
      </c>
    </row>
    <row r="213" spans="1:9" s="74" customFormat="1">
      <c r="A213" s="354"/>
      <c r="B213" s="354"/>
      <c r="C213" s="354"/>
      <c r="D213" s="354" t="s">
        <v>158</v>
      </c>
      <c r="E213" s="354" t="s">
        <v>545</v>
      </c>
      <c r="F213" s="599">
        <v>0</v>
      </c>
      <c r="G213" s="599">
        <v>0.79875518672199175</v>
      </c>
      <c r="H213" s="599">
        <v>0.82813206693803709</v>
      </c>
      <c r="I213" s="599">
        <v>0</v>
      </c>
    </row>
    <row r="214" spans="1:9" s="74" customFormat="1">
      <c r="A214" s="354"/>
      <c r="B214" s="354"/>
      <c r="C214" s="354"/>
      <c r="D214" s="354" t="s">
        <v>100</v>
      </c>
      <c r="E214" s="354" t="s">
        <v>546</v>
      </c>
      <c r="F214" s="599">
        <v>0</v>
      </c>
      <c r="G214" s="599">
        <v>0.83305588585017831</v>
      </c>
      <c r="H214" s="599">
        <v>0.84478728377746615</v>
      </c>
      <c r="I214" s="599">
        <v>0</v>
      </c>
    </row>
    <row r="215" spans="1:9" s="74" customFormat="1">
      <c r="A215" s="354"/>
      <c r="B215" s="354"/>
      <c r="C215" s="354"/>
      <c r="D215" s="354" t="s">
        <v>97</v>
      </c>
      <c r="E215" s="354" t="s">
        <v>547</v>
      </c>
      <c r="F215" s="599">
        <v>0</v>
      </c>
      <c r="G215" s="599">
        <v>0.8344080788417082</v>
      </c>
      <c r="H215" s="599">
        <v>0.85011086474501107</v>
      </c>
      <c r="I215" s="599">
        <v>0</v>
      </c>
    </row>
    <row r="216" spans="1:9" s="74" customFormat="1">
      <c r="A216" s="354"/>
      <c r="B216" s="354"/>
      <c r="C216" s="354"/>
      <c r="D216" s="354" t="s">
        <v>76</v>
      </c>
      <c r="E216" s="354" t="s">
        <v>548</v>
      </c>
      <c r="F216" s="599">
        <v>0</v>
      </c>
      <c r="G216" s="599">
        <v>0.8421319504465572</v>
      </c>
      <c r="H216" s="599">
        <v>0.85760472308124824</v>
      </c>
      <c r="I216" s="599">
        <v>0</v>
      </c>
    </row>
    <row r="217" spans="1:9" s="74" customFormat="1">
      <c r="A217" s="354"/>
      <c r="B217" s="354"/>
      <c r="C217" s="354"/>
      <c r="D217" s="354" t="s">
        <v>54</v>
      </c>
      <c r="E217" s="354" t="s">
        <v>551</v>
      </c>
      <c r="F217" s="599">
        <v>0</v>
      </c>
      <c r="G217" s="599">
        <v>0.84344957966292577</v>
      </c>
      <c r="H217" s="599">
        <v>0.8535744022838111</v>
      </c>
      <c r="I217" s="599">
        <v>0</v>
      </c>
    </row>
    <row r="218" spans="1:9" s="74" customFormat="1">
      <c r="A218" s="354"/>
      <c r="B218" s="354"/>
      <c r="C218" s="354"/>
      <c r="D218" s="354" t="s">
        <v>135</v>
      </c>
      <c r="E218" s="354" t="s">
        <v>552</v>
      </c>
      <c r="F218" s="599">
        <v>0</v>
      </c>
      <c r="G218" s="599">
        <v>0.85460119264257117</v>
      </c>
      <c r="H218" s="599">
        <v>0.86356659694113169</v>
      </c>
      <c r="I218" s="599">
        <v>0</v>
      </c>
    </row>
    <row r="219" spans="1:9" s="74" customFormat="1">
      <c r="A219" s="354"/>
      <c r="B219" s="354"/>
      <c r="C219" s="354"/>
      <c r="D219" s="354" t="s">
        <v>71</v>
      </c>
      <c r="E219" s="354" t="s">
        <v>555</v>
      </c>
      <c r="F219" s="599">
        <v>0</v>
      </c>
      <c r="G219" s="599">
        <v>0.87988854651218151</v>
      </c>
      <c r="H219" s="599">
        <v>0.89185289844462146</v>
      </c>
      <c r="I219" s="599">
        <v>0</v>
      </c>
    </row>
    <row r="220" spans="1:9" s="74" customFormat="1">
      <c r="A220" s="354" t="s">
        <v>73</v>
      </c>
      <c r="B220" s="354" t="s">
        <v>72</v>
      </c>
      <c r="C220" s="354" t="s">
        <v>71</v>
      </c>
      <c r="D220" s="354" t="s">
        <v>365</v>
      </c>
      <c r="E220" s="354" t="s">
        <v>364</v>
      </c>
      <c r="F220" s="599">
        <v>0</v>
      </c>
      <c r="G220" s="599">
        <v>0.8928571428571429</v>
      </c>
      <c r="H220" s="599">
        <v>0.9</v>
      </c>
      <c r="I220" s="599">
        <v>0</v>
      </c>
    </row>
    <row r="221" spans="1:9" s="74" customFormat="1">
      <c r="A221" s="354" t="s">
        <v>73</v>
      </c>
      <c r="B221" s="354" t="s">
        <v>72</v>
      </c>
      <c r="C221" s="354" t="s">
        <v>71</v>
      </c>
      <c r="D221" s="354" t="s">
        <v>363</v>
      </c>
      <c r="E221" s="354" t="s">
        <v>362</v>
      </c>
      <c r="F221" s="599">
        <v>0</v>
      </c>
      <c r="G221" s="599">
        <v>0.76790123456790127</v>
      </c>
      <c r="H221" s="599">
        <v>0.81481481481481477</v>
      </c>
      <c r="I221" s="599">
        <v>0</v>
      </c>
    </row>
    <row r="222" spans="1:9" s="74" customFormat="1">
      <c r="A222" s="354" t="s">
        <v>44</v>
      </c>
      <c r="B222" s="354" t="s">
        <v>43</v>
      </c>
      <c r="C222" s="354" t="s">
        <v>42</v>
      </c>
      <c r="D222" s="354" t="s">
        <v>361</v>
      </c>
      <c r="E222" s="354" t="s">
        <v>360</v>
      </c>
      <c r="F222" s="599">
        <v>0</v>
      </c>
      <c r="G222" s="599">
        <v>0.85</v>
      </c>
      <c r="H222" s="599">
        <v>0.85</v>
      </c>
      <c r="I222" s="599">
        <v>0</v>
      </c>
    </row>
    <row r="223" spans="1:9" s="74" customFormat="1">
      <c r="A223" s="354" t="s">
        <v>56</v>
      </c>
      <c r="B223" s="354" t="s">
        <v>65</v>
      </c>
      <c r="C223" s="354" t="s">
        <v>54</v>
      </c>
      <c r="D223" s="354" t="s">
        <v>359</v>
      </c>
      <c r="E223" s="354" t="s">
        <v>358</v>
      </c>
      <c r="F223" s="599">
        <v>0</v>
      </c>
      <c r="G223" s="599">
        <v>0.87058823529411766</v>
      </c>
      <c r="H223" s="599">
        <v>0.87777777777777777</v>
      </c>
      <c r="I223" s="599">
        <v>0</v>
      </c>
    </row>
    <row r="224" spans="1:9" s="74" customFormat="1">
      <c r="A224" s="354" t="s">
        <v>49</v>
      </c>
      <c r="B224" s="354" t="s">
        <v>101</v>
      </c>
      <c r="C224" s="354" t="s">
        <v>158</v>
      </c>
      <c r="D224" s="354" t="s">
        <v>357</v>
      </c>
      <c r="E224" s="354" t="s">
        <v>356</v>
      </c>
      <c r="F224" s="599">
        <v>0</v>
      </c>
      <c r="G224" s="599">
        <v>0.75</v>
      </c>
      <c r="H224" s="599">
        <v>0.8</v>
      </c>
      <c r="I224" s="599">
        <v>0</v>
      </c>
    </row>
    <row r="225" spans="1:9" s="74" customFormat="1">
      <c r="A225" s="354" t="s">
        <v>73</v>
      </c>
      <c r="B225" s="354" t="s">
        <v>72</v>
      </c>
      <c r="C225" s="354" t="s">
        <v>71</v>
      </c>
      <c r="D225" s="354" t="s">
        <v>355</v>
      </c>
      <c r="E225" s="354" t="s">
        <v>354</v>
      </c>
      <c r="F225" s="599">
        <v>0</v>
      </c>
      <c r="G225" s="599">
        <v>0.9</v>
      </c>
      <c r="H225" s="599">
        <v>0.9</v>
      </c>
      <c r="I225" s="599">
        <v>0</v>
      </c>
    </row>
    <row r="226" spans="1:9" s="74" customFormat="1">
      <c r="A226" s="354" t="s">
        <v>49</v>
      </c>
      <c r="B226" s="354" t="s">
        <v>48</v>
      </c>
      <c r="C226" s="354" t="s">
        <v>47</v>
      </c>
      <c r="D226" s="354" t="s">
        <v>353</v>
      </c>
      <c r="E226" s="354" t="s">
        <v>352</v>
      </c>
      <c r="F226" s="599">
        <v>0</v>
      </c>
      <c r="G226" s="599">
        <v>0.86868686868686884</v>
      </c>
      <c r="H226" s="599">
        <v>0.86868686868686884</v>
      </c>
      <c r="I226" s="599">
        <v>0</v>
      </c>
    </row>
    <row r="227" spans="1:9" s="74" customFormat="1">
      <c r="A227" s="354" t="s">
        <v>44</v>
      </c>
      <c r="B227" s="354" t="s">
        <v>60</v>
      </c>
      <c r="C227" s="354" t="s">
        <v>68</v>
      </c>
      <c r="D227" s="354" t="s">
        <v>351</v>
      </c>
      <c r="E227" s="354" t="s">
        <v>350</v>
      </c>
      <c r="F227" s="599">
        <v>0</v>
      </c>
      <c r="G227" s="599">
        <v>0.95081967213114749</v>
      </c>
      <c r="H227" s="599">
        <v>0.95454545454545459</v>
      </c>
      <c r="I227" s="599">
        <v>0</v>
      </c>
    </row>
    <row r="228" spans="1:9" s="74" customFormat="1">
      <c r="A228" s="354" t="s">
        <v>44</v>
      </c>
      <c r="B228" s="354" t="s">
        <v>60</v>
      </c>
      <c r="C228" s="354" t="s">
        <v>68</v>
      </c>
      <c r="D228" s="354" t="s">
        <v>349</v>
      </c>
      <c r="E228" s="354" t="s">
        <v>348</v>
      </c>
      <c r="F228" s="599">
        <v>0</v>
      </c>
      <c r="G228" s="599">
        <v>0.8666666666666667</v>
      </c>
      <c r="H228" s="599">
        <v>0.9</v>
      </c>
      <c r="I228" s="599">
        <v>0</v>
      </c>
    </row>
    <row r="229" spans="1:9" s="74" customFormat="1">
      <c r="A229" s="354" t="s">
        <v>44</v>
      </c>
      <c r="B229" s="354" t="s">
        <v>60</v>
      </c>
      <c r="C229" s="354" t="s">
        <v>68</v>
      </c>
      <c r="D229" s="354" t="s">
        <v>347</v>
      </c>
      <c r="E229" s="354" t="s">
        <v>346</v>
      </c>
      <c r="F229" s="599">
        <v>0</v>
      </c>
      <c r="G229" s="599">
        <v>0.82099999999999995</v>
      </c>
      <c r="H229" s="599">
        <v>0.86</v>
      </c>
      <c r="I229" s="599">
        <v>0</v>
      </c>
    </row>
    <row r="230" spans="1:9" s="74" customFormat="1">
      <c r="A230" s="354" t="s">
        <v>56</v>
      </c>
      <c r="B230" s="354" t="s">
        <v>65</v>
      </c>
      <c r="C230" s="354" t="s">
        <v>135</v>
      </c>
      <c r="D230" s="354" t="s">
        <v>345</v>
      </c>
      <c r="E230" s="354" t="s">
        <v>344</v>
      </c>
      <c r="F230" s="599">
        <v>0</v>
      </c>
      <c r="G230" s="599">
        <v>0.84769445738239402</v>
      </c>
      <c r="H230" s="599">
        <v>0.85468095016301815</v>
      </c>
      <c r="I230" s="599">
        <v>0</v>
      </c>
    </row>
    <row r="231" spans="1:9" s="74" customFormat="1">
      <c r="A231" s="354" t="s">
        <v>56</v>
      </c>
      <c r="B231" s="354" t="s">
        <v>55</v>
      </c>
      <c r="C231" s="354" t="s">
        <v>54</v>
      </c>
      <c r="D231" s="354" t="s">
        <v>343</v>
      </c>
      <c r="E231" s="354" t="s">
        <v>342</v>
      </c>
      <c r="F231" s="599">
        <v>0</v>
      </c>
      <c r="G231" s="599">
        <v>0.8125</v>
      </c>
      <c r="H231" s="599">
        <v>0.8125</v>
      </c>
      <c r="I231" s="599">
        <v>0</v>
      </c>
    </row>
    <row r="232" spans="1:9" s="74" customFormat="1">
      <c r="A232" s="354" t="s">
        <v>44</v>
      </c>
      <c r="B232" s="354" t="s">
        <v>43</v>
      </c>
      <c r="C232" s="354" t="s">
        <v>42</v>
      </c>
      <c r="D232" s="354" t="s">
        <v>341</v>
      </c>
      <c r="E232" s="354" t="s">
        <v>340</v>
      </c>
      <c r="F232" s="599">
        <v>0</v>
      </c>
      <c r="G232" s="599">
        <v>0.94</v>
      </c>
      <c r="H232" s="599">
        <v>0.95</v>
      </c>
      <c r="I232" s="599">
        <v>0</v>
      </c>
    </row>
    <row r="233" spans="1:9" s="74" customFormat="1">
      <c r="A233" s="354" t="s">
        <v>73</v>
      </c>
      <c r="B233" s="354" t="s">
        <v>72</v>
      </c>
      <c r="C233" s="354" t="s">
        <v>71</v>
      </c>
      <c r="D233" s="354" t="s">
        <v>339</v>
      </c>
      <c r="E233" s="354" t="s">
        <v>338</v>
      </c>
      <c r="F233" s="599">
        <v>0</v>
      </c>
      <c r="G233" s="599">
        <v>0.85621933411214957</v>
      </c>
      <c r="H233" s="599">
        <v>0.88640332943925249</v>
      </c>
      <c r="I233" s="599">
        <v>0</v>
      </c>
    </row>
    <row r="234" spans="1:9" s="74" customFormat="1">
      <c r="A234" s="354" t="s">
        <v>56</v>
      </c>
      <c r="B234" s="354" t="s">
        <v>55</v>
      </c>
      <c r="C234" s="354" t="s">
        <v>76</v>
      </c>
      <c r="D234" s="354" t="s">
        <v>337</v>
      </c>
      <c r="E234" s="354" t="s">
        <v>336</v>
      </c>
      <c r="F234" s="599">
        <v>0</v>
      </c>
      <c r="G234" s="599">
        <v>0.85054347826086951</v>
      </c>
      <c r="H234" s="599">
        <v>0.89058524173027986</v>
      </c>
      <c r="I234" s="599">
        <v>0</v>
      </c>
    </row>
    <row r="235" spans="1:9" s="74" customFormat="1">
      <c r="A235" s="354" t="s">
        <v>56</v>
      </c>
      <c r="B235" s="354" t="s">
        <v>65</v>
      </c>
      <c r="C235" s="354" t="s">
        <v>97</v>
      </c>
      <c r="D235" s="354" t="s">
        <v>335</v>
      </c>
      <c r="E235" s="354" t="s">
        <v>334</v>
      </c>
      <c r="F235" s="599">
        <v>0</v>
      </c>
      <c r="G235" s="599">
        <v>0.75</v>
      </c>
      <c r="H235" s="599">
        <v>0.75</v>
      </c>
      <c r="I235" s="599">
        <v>0</v>
      </c>
    </row>
    <row r="236" spans="1:9" s="74" customFormat="1">
      <c r="A236" s="354" t="s">
        <v>73</v>
      </c>
      <c r="B236" s="354" t="s">
        <v>72</v>
      </c>
      <c r="C236" s="354" t="s">
        <v>71</v>
      </c>
      <c r="D236" s="354" t="s">
        <v>333</v>
      </c>
      <c r="E236" s="354" t="s">
        <v>332</v>
      </c>
      <c r="F236" s="599">
        <v>0</v>
      </c>
      <c r="G236" s="599">
        <v>0.84823529411764698</v>
      </c>
      <c r="H236" s="599">
        <v>0.87294117647058822</v>
      </c>
      <c r="I236" s="599">
        <v>0</v>
      </c>
    </row>
    <row r="237" spans="1:9" s="74" customFormat="1">
      <c r="A237" s="354" t="s">
        <v>56</v>
      </c>
      <c r="B237" s="354" t="s">
        <v>55</v>
      </c>
      <c r="C237" s="354" t="s">
        <v>54</v>
      </c>
      <c r="D237" s="354" t="s">
        <v>331</v>
      </c>
      <c r="E237" s="354" t="s">
        <v>330</v>
      </c>
      <c r="F237" s="599">
        <v>0</v>
      </c>
      <c r="G237" s="599">
        <v>0.85985401459854016</v>
      </c>
      <c r="H237" s="599">
        <v>0.85985401459854016</v>
      </c>
      <c r="I237" s="599">
        <v>0</v>
      </c>
    </row>
    <row r="238" spans="1:9" s="74" customFormat="1">
      <c r="A238" s="354" t="s">
        <v>44</v>
      </c>
      <c r="B238" s="354" t="s">
        <v>60</v>
      </c>
      <c r="C238" s="354" t="s">
        <v>68</v>
      </c>
      <c r="D238" s="354" t="s">
        <v>329</v>
      </c>
      <c r="E238" s="354" t="s">
        <v>328</v>
      </c>
      <c r="F238" s="599">
        <v>0</v>
      </c>
      <c r="G238" s="599">
        <v>0.82352941176470584</v>
      </c>
      <c r="H238" s="599">
        <v>0.83628318584070793</v>
      </c>
      <c r="I238" s="599">
        <v>0</v>
      </c>
    </row>
    <row r="239" spans="1:9" s="74" customFormat="1">
      <c r="A239" s="354" t="s">
        <v>44</v>
      </c>
      <c r="B239" s="354" t="s">
        <v>43</v>
      </c>
      <c r="C239" s="354" t="s">
        <v>42</v>
      </c>
      <c r="D239" s="354" t="s">
        <v>327</v>
      </c>
      <c r="E239" s="354" t="s">
        <v>326</v>
      </c>
      <c r="F239" s="599">
        <v>0</v>
      </c>
      <c r="G239" s="599">
        <v>0.73750000000000004</v>
      </c>
      <c r="H239" s="599">
        <v>0.78749999999999998</v>
      </c>
      <c r="I239" s="599">
        <v>0</v>
      </c>
    </row>
    <row r="240" spans="1:9" s="74" customFormat="1">
      <c r="A240" s="354" t="s">
        <v>49</v>
      </c>
      <c r="B240" s="354" t="s">
        <v>101</v>
      </c>
      <c r="C240" s="354" t="s">
        <v>100</v>
      </c>
      <c r="D240" s="354" t="s">
        <v>325</v>
      </c>
      <c r="E240" s="354" t="s">
        <v>324</v>
      </c>
      <c r="F240" s="599">
        <v>0</v>
      </c>
      <c r="G240" s="599">
        <v>0.86633663366336633</v>
      </c>
      <c r="H240" s="599">
        <v>0.86633663366336633</v>
      </c>
      <c r="I240" s="599">
        <v>0</v>
      </c>
    </row>
    <row r="241" spans="1:9" s="74" customFormat="1">
      <c r="A241" s="354" t="s">
        <v>73</v>
      </c>
      <c r="B241" s="354" t="s">
        <v>72</v>
      </c>
      <c r="C241" s="354" t="s">
        <v>71</v>
      </c>
      <c r="D241" s="354" t="s">
        <v>323</v>
      </c>
      <c r="E241" s="354" t="s">
        <v>322</v>
      </c>
      <c r="F241" s="599">
        <v>0</v>
      </c>
      <c r="G241" s="599">
        <v>0.94117647058823517</v>
      </c>
      <c r="H241" s="599">
        <v>0.94444444444444442</v>
      </c>
      <c r="I241" s="599">
        <v>0</v>
      </c>
    </row>
    <row r="242" spans="1:9" s="74" customFormat="1">
      <c r="A242" s="354" t="s">
        <v>49</v>
      </c>
      <c r="B242" s="354" t="s">
        <v>101</v>
      </c>
      <c r="C242" s="354" t="s">
        <v>158</v>
      </c>
      <c r="D242" s="354" t="s">
        <v>321</v>
      </c>
      <c r="E242" s="354" t="s">
        <v>320</v>
      </c>
      <c r="F242" s="599">
        <v>0</v>
      </c>
      <c r="G242" s="599">
        <v>0.86250000000000004</v>
      </c>
      <c r="H242" s="599">
        <v>0.9375</v>
      </c>
      <c r="I242" s="599">
        <v>0</v>
      </c>
    </row>
    <row r="243" spans="1:9" s="74" customFormat="1">
      <c r="A243" s="354" t="s">
        <v>44</v>
      </c>
      <c r="B243" s="354" t="s">
        <v>60</v>
      </c>
      <c r="C243" s="354" t="s">
        <v>59</v>
      </c>
      <c r="D243" s="354" t="s">
        <v>319</v>
      </c>
      <c r="E243" s="354" t="s">
        <v>318</v>
      </c>
      <c r="F243" s="599">
        <v>0</v>
      </c>
      <c r="G243" s="599">
        <v>0.875</v>
      </c>
      <c r="H243" s="599">
        <v>0.9</v>
      </c>
      <c r="I243" s="599">
        <v>0</v>
      </c>
    </row>
    <row r="244" spans="1:9" s="74" customFormat="1">
      <c r="A244" s="354" t="s">
        <v>44</v>
      </c>
      <c r="B244" s="354" t="s">
        <v>60</v>
      </c>
      <c r="C244" s="354" t="s">
        <v>59</v>
      </c>
      <c r="D244" s="354" t="s">
        <v>317</v>
      </c>
      <c r="E244" s="354" t="s">
        <v>316</v>
      </c>
      <c r="F244" s="599">
        <v>0</v>
      </c>
      <c r="G244" s="599">
        <v>0.8</v>
      </c>
      <c r="H244" s="599">
        <v>0.8</v>
      </c>
      <c r="I244" s="599">
        <v>0</v>
      </c>
    </row>
    <row r="245" spans="1:9" s="74" customFormat="1">
      <c r="A245" s="354" t="s">
        <v>73</v>
      </c>
      <c r="B245" s="354" t="s">
        <v>72</v>
      </c>
      <c r="C245" s="354" t="s">
        <v>71</v>
      </c>
      <c r="D245" s="354" t="s">
        <v>315</v>
      </c>
      <c r="E245" s="354" t="s">
        <v>314</v>
      </c>
      <c r="F245" s="599">
        <v>0</v>
      </c>
      <c r="G245" s="599">
        <v>1</v>
      </c>
      <c r="H245" s="599">
        <v>1</v>
      </c>
      <c r="I245" s="599">
        <v>0</v>
      </c>
    </row>
    <row r="246" spans="1:9" s="74" customFormat="1">
      <c r="A246" s="354" t="s">
        <v>56</v>
      </c>
      <c r="B246" s="354" t="s">
        <v>65</v>
      </c>
      <c r="C246" s="354" t="s">
        <v>97</v>
      </c>
      <c r="D246" s="354" t="s">
        <v>313</v>
      </c>
      <c r="E246" s="354" t="s">
        <v>312</v>
      </c>
      <c r="F246" s="599">
        <v>0</v>
      </c>
      <c r="G246" s="599">
        <v>0.84330484330484334</v>
      </c>
      <c r="H246" s="599">
        <v>0.86</v>
      </c>
      <c r="I246" s="599">
        <v>0</v>
      </c>
    </row>
    <row r="247" spans="1:9" s="74" customFormat="1">
      <c r="A247" s="354" t="s">
        <v>44</v>
      </c>
      <c r="B247" s="354" t="s">
        <v>116</v>
      </c>
      <c r="C247" s="354" t="s">
        <v>115</v>
      </c>
      <c r="D247" s="354" t="s">
        <v>311</v>
      </c>
      <c r="E247" s="354" t="s">
        <v>310</v>
      </c>
      <c r="F247" s="599">
        <v>0</v>
      </c>
      <c r="G247" s="599">
        <v>0.85555555555555562</v>
      </c>
      <c r="H247" s="599">
        <v>0.85677749360613797</v>
      </c>
      <c r="I247" s="599">
        <v>0</v>
      </c>
    </row>
    <row r="248" spans="1:9" s="74" customFormat="1">
      <c r="A248" s="354" t="s">
        <v>49</v>
      </c>
      <c r="B248" s="354" t="s">
        <v>48</v>
      </c>
      <c r="C248" s="354" t="s">
        <v>47</v>
      </c>
      <c r="D248" s="354" t="s">
        <v>309</v>
      </c>
      <c r="E248" s="354" t="s">
        <v>308</v>
      </c>
      <c r="F248" s="599">
        <v>0</v>
      </c>
      <c r="G248" s="599">
        <v>0.83529411764705885</v>
      </c>
      <c r="H248" s="599">
        <v>0.86470588235294121</v>
      </c>
      <c r="I248" s="599">
        <v>0</v>
      </c>
    </row>
    <row r="249" spans="1:9" s="74" customFormat="1">
      <c r="A249" s="354" t="s">
        <v>73</v>
      </c>
      <c r="B249" s="354" t="s">
        <v>72</v>
      </c>
      <c r="C249" s="354" t="s">
        <v>71</v>
      </c>
      <c r="D249" s="354" t="s">
        <v>307</v>
      </c>
      <c r="E249" s="354" t="s">
        <v>306</v>
      </c>
      <c r="F249" s="599">
        <v>0</v>
      </c>
      <c r="G249" s="599">
        <v>0.8666666666666667</v>
      </c>
      <c r="H249" s="599">
        <v>0.88</v>
      </c>
      <c r="I249" s="599">
        <v>0</v>
      </c>
    </row>
    <row r="250" spans="1:9" s="74" customFormat="1">
      <c r="A250" s="354" t="s">
        <v>44</v>
      </c>
      <c r="B250" s="354" t="s">
        <v>60</v>
      </c>
      <c r="C250" s="354" t="s">
        <v>115</v>
      </c>
      <c r="D250" s="354" t="s">
        <v>305</v>
      </c>
      <c r="E250" s="354" t="s">
        <v>304</v>
      </c>
      <c r="F250" s="599">
        <v>0</v>
      </c>
      <c r="G250" s="599">
        <v>0.90182648401826482</v>
      </c>
      <c r="H250" s="599">
        <v>0.91051454138702459</v>
      </c>
      <c r="I250" s="599">
        <v>0</v>
      </c>
    </row>
    <row r="251" spans="1:9" s="74" customFormat="1">
      <c r="A251" s="354" t="s">
        <v>44</v>
      </c>
      <c r="B251" s="354" t="s">
        <v>116</v>
      </c>
      <c r="C251" s="354" t="s">
        <v>115</v>
      </c>
      <c r="D251" s="354" t="s">
        <v>303</v>
      </c>
      <c r="E251" s="354" t="s">
        <v>302</v>
      </c>
      <c r="F251" s="599">
        <v>0</v>
      </c>
      <c r="G251" s="599">
        <v>0.9</v>
      </c>
      <c r="H251" s="599">
        <v>0.94</v>
      </c>
      <c r="I251" s="599">
        <v>0</v>
      </c>
    </row>
    <row r="252" spans="1:9" s="74" customFormat="1">
      <c r="A252" s="354" t="s">
        <v>49</v>
      </c>
      <c r="B252" s="354" t="s">
        <v>159</v>
      </c>
      <c r="C252" s="354" t="s">
        <v>104</v>
      </c>
      <c r="D252" s="354" t="s">
        <v>301</v>
      </c>
      <c r="E252" s="354" t="s">
        <v>300</v>
      </c>
      <c r="F252" s="599">
        <v>0</v>
      </c>
      <c r="G252" s="599">
        <v>0.86956521739130432</v>
      </c>
      <c r="H252" s="599">
        <v>0.85199999999999998</v>
      </c>
      <c r="I252" s="599">
        <v>0</v>
      </c>
    </row>
    <row r="253" spans="1:9" s="74" customFormat="1">
      <c r="A253" s="354" t="s">
        <v>49</v>
      </c>
      <c r="B253" s="354" t="s">
        <v>159</v>
      </c>
      <c r="C253" s="354" t="s">
        <v>104</v>
      </c>
      <c r="D253" s="354" t="s">
        <v>299</v>
      </c>
      <c r="E253" s="354" t="s">
        <v>298</v>
      </c>
      <c r="F253" s="599">
        <v>0</v>
      </c>
      <c r="G253" s="599">
        <v>0.81739130434782614</v>
      </c>
      <c r="H253" s="599">
        <v>0.82499999999999996</v>
      </c>
      <c r="I253" s="599">
        <v>0</v>
      </c>
    </row>
    <row r="254" spans="1:9" s="74" customFormat="1">
      <c r="A254" s="354" t="s">
        <v>56</v>
      </c>
      <c r="B254" s="354" t="s">
        <v>65</v>
      </c>
      <c r="C254" s="354" t="s">
        <v>97</v>
      </c>
      <c r="D254" s="354" t="s">
        <v>297</v>
      </c>
      <c r="E254" s="354" t="s">
        <v>296</v>
      </c>
      <c r="F254" s="599">
        <v>0</v>
      </c>
      <c r="G254" s="599">
        <v>0.81524249422632811</v>
      </c>
      <c r="H254" s="599">
        <v>0.81524249422632811</v>
      </c>
      <c r="I254" s="599">
        <v>0</v>
      </c>
    </row>
    <row r="255" spans="1:9" s="74" customFormat="1">
      <c r="A255" s="354" t="s">
        <v>44</v>
      </c>
      <c r="B255" s="354" t="s">
        <v>43</v>
      </c>
      <c r="C255" s="354" t="s">
        <v>42</v>
      </c>
      <c r="D255" s="354" t="s">
        <v>295</v>
      </c>
      <c r="E255" s="354" t="s">
        <v>294</v>
      </c>
      <c r="F255" s="599">
        <v>0</v>
      </c>
      <c r="G255" s="599">
        <v>0.80952380952380953</v>
      </c>
      <c r="H255" s="599">
        <v>0.83913043478260874</v>
      </c>
      <c r="I255" s="599">
        <v>0</v>
      </c>
    </row>
    <row r="256" spans="1:9" s="74" customFormat="1">
      <c r="A256" s="354" t="s">
        <v>56</v>
      </c>
      <c r="B256" s="354" t="s">
        <v>65</v>
      </c>
      <c r="C256" s="354" t="s">
        <v>135</v>
      </c>
      <c r="D256" s="354" t="s">
        <v>293</v>
      </c>
      <c r="E256" s="354" t="s">
        <v>292</v>
      </c>
      <c r="F256" s="599">
        <v>0</v>
      </c>
      <c r="G256" s="599">
        <v>0.90298507462686572</v>
      </c>
      <c r="H256" s="599">
        <v>0.91044776119402981</v>
      </c>
      <c r="I256" s="599">
        <v>0</v>
      </c>
    </row>
    <row r="257" spans="1:9" s="74" customFormat="1">
      <c r="A257" s="354" t="s">
        <v>49</v>
      </c>
      <c r="B257" s="354" t="s">
        <v>48</v>
      </c>
      <c r="C257" s="354" t="s">
        <v>47</v>
      </c>
      <c r="D257" s="354" t="s">
        <v>291</v>
      </c>
      <c r="E257" s="354" t="s">
        <v>290</v>
      </c>
      <c r="F257" s="599">
        <v>0</v>
      </c>
      <c r="G257" s="599">
        <v>0.88</v>
      </c>
      <c r="H257" s="599">
        <v>0.89</v>
      </c>
      <c r="I257" s="599">
        <v>0</v>
      </c>
    </row>
    <row r="258" spans="1:9" s="74" customFormat="1">
      <c r="A258" s="354" t="s">
        <v>73</v>
      </c>
      <c r="B258" s="354" t="s">
        <v>72</v>
      </c>
      <c r="C258" s="354" t="s">
        <v>71</v>
      </c>
      <c r="D258" s="354" t="s">
        <v>289</v>
      </c>
      <c r="E258" s="354" t="s">
        <v>288</v>
      </c>
      <c r="F258" s="599">
        <v>0</v>
      </c>
      <c r="G258" s="599">
        <v>0.96054888507718705</v>
      </c>
      <c r="H258" s="599">
        <v>0.96054888507718705</v>
      </c>
      <c r="I258" s="599">
        <v>0</v>
      </c>
    </row>
    <row r="259" spans="1:9" s="74" customFormat="1">
      <c r="A259" s="354" t="s">
        <v>44</v>
      </c>
      <c r="B259" s="354" t="s">
        <v>43</v>
      </c>
      <c r="C259" s="354" t="s">
        <v>42</v>
      </c>
      <c r="D259" s="354" t="s">
        <v>287</v>
      </c>
      <c r="E259" s="354" t="s">
        <v>286</v>
      </c>
      <c r="F259" s="599">
        <v>0</v>
      </c>
      <c r="G259" s="599">
        <v>0.92473118279569888</v>
      </c>
      <c r="H259" s="599">
        <v>0.92553191489361697</v>
      </c>
      <c r="I259" s="599">
        <v>0</v>
      </c>
    </row>
    <row r="260" spans="1:9" s="74" customFormat="1">
      <c r="A260" s="354" t="s">
        <v>56</v>
      </c>
      <c r="B260" s="354" t="s">
        <v>55</v>
      </c>
      <c r="C260" s="354" t="s">
        <v>76</v>
      </c>
      <c r="D260" s="354" t="s">
        <v>285</v>
      </c>
      <c r="E260" s="354" t="s">
        <v>284</v>
      </c>
      <c r="F260" s="599">
        <v>0</v>
      </c>
      <c r="G260" s="599">
        <v>0.91200000000000003</v>
      </c>
      <c r="H260" s="599">
        <v>0.91200000000000003</v>
      </c>
      <c r="I260" s="599">
        <v>0</v>
      </c>
    </row>
    <row r="261" spans="1:9" s="74" customFormat="1">
      <c r="A261" s="354" t="s">
        <v>73</v>
      </c>
      <c r="B261" s="354" t="s">
        <v>72</v>
      </c>
      <c r="C261" s="354" t="s">
        <v>71</v>
      </c>
      <c r="D261" s="354" t="s">
        <v>283</v>
      </c>
      <c r="E261" s="354" t="s">
        <v>282</v>
      </c>
      <c r="F261" s="599">
        <v>0</v>
      </c>
      <c r="G261" s="599">
        <v>0.88076923076923075</v>
      </c>
      <c r="H261" s="599">
        <v>0.88076923076923075</v>
      </c>
      <c r="I261" s="599">
        <v>0</v>
      </c>
    </row>
    <row r="262" spans="1:9" s="74" customFormat="1">
      <c r="A262" s="354" t="s">
        <v>49</v>
      </c>
      <c r="B262" s="354" t="s">
        <v>101</v>
      </c>
      <c r="C262" s="354" t="s">
        <v>100</v>
      </c>
      <c r="D262" s="354" t="s">
        <v>281</v>
      </c>
      <c r="E262" s="354" t="s">
        <v>280</v>
      </c>
      <c r="F262" s="599">
        <v>0</v>
      </c>
      <c r="G262" s="599">
        <v>0.81998582565556344</v>
      </c>
      <c r="H262" s="599">
        <v>0.82051282051282048</v>
      </c>
      <c r="I262" s="599">
        <v>0</v>
      </c>
    </row>
    <row r="263" spans="1:9" s="74" customFormat="1">
      <c r="A263" s="354" t="s">
        <v>44</v>
      </c>
      <c r="B263" s="354" t="s">
        <v>116</v>
      </c>
      <c r="C263" s="354" t="s">
        <v>115</v>
      </c>
      <c r="D263" s="354" t="s">
        <v>279</v>
      </c>
      <c r="E263" s="354" t="s">
        <v>278</v>
      </c>
      <c r="F263" s="599">
        <v>0</v>
      </c>
      <c r="G263" s="599">
        <v>0.87666666666666671</v>
      </c>
      <c r="H263" s="599">
        <v>0.88666666666666671</v>
      </c>
      <c r="I263" s="599">
        <v>0</v>
      </c>
    </row>
    <row r="264" spans="1:9" s="74" customFormat="1">
      <c r="A264" s="354" t="s">
        <v>56</v>
      </c>
      <c r="B264" s="354" t="s">
        <v>65</v>
      </c>
      <c r="C264" s="354" t="s">
        <v>54</v>
      </c>
      <c r="D264" s="354" t="s">
        <v>277</v>
      </c>
      <c r="E264" s="354" t="s">
        <v>276</v>
      </c>
      <c r="F264" s="599">
        <v>0</v>
      </c>
      <c r="G264" s="599">
        <v>0.74542124542124544</v>
      </c>
      <c r="H264" s="599">
        <v>0.78815080789946135</v>
      </c>
      <c r="I264" s="599">
        <v>0</v>
      </c>
    </row>
    <row r="265" spans="1:9" s="74" customFormat="1">
      <c r="A265" s="354" t="s">
        <v>73</v>
      </c>
      <c r="B265" s="354" t="s">
        <v>72</v>
      </c>
      <c r="C265" s="354" t="s">
        <v>71</v>
      </c>
      <c r="D265" s="354" t="s">
        <v>275</v>
      </c>
      <c r="E265" s="354" t="s">
        <v>274</v>
      </c>
      <c r="F265" s="599">
        <v>0</v>
      </c>
      <c r="G265" s="599">
        <v>0.90500000000000003</v>
      </c>
      <c r="H265" s="599">
        <v>0.91</v>
      </c>
      <c r="I265" s="599">
        <v>0</v>
      </c>
    </row>
    <row r="266" spans="1:9" s="74" customFormat="1">
      <c r="A266" s="354" t="s">
        <v>73</v>
      </c>
      <c r="B266" s="354" t="s">
        <v>72</v>
      </c>
      <c r="C266" s="354" t="s">
        <v>71</v>
      </c>
      <c r="D266" s="354" t="s">
        <v>273</v>
      </c>
      <c r="E266" s="354" t="s">
        <v>272</v>
      </c>
      <c r="F266" s="599">
        <v>0</v>
      </c>
      <c r="G266" s="599">
        <v>0.90400000000000003</v>
      </c>
      <c r="H266" s="599">
        <v>0.91187739463601536</v>
      </c>
      <c r="I266" s="599">
        <v>0</v>
      </c>
    </row>
    <row r="267" spans="1:9" s="74" customFormat="1">
      <c r="A267" s="354" t="s">
        <v>44</v>
      </c>
      <c r="B267" s="354" t="s">
        <v>60</v>
      </c>
      <c r="C267" s="354" t="s">
        <v>59</v>
      </c>
      <c r="D267" s="354" t="s">
        <v>271</v>
      </c>
      <c r="E267" s="354" t="s">
        <v>270</v>
      </c>
      <c r="F267" s="599">
        <v>0</v>
      </c>
      <c r="G267" s="599">
        <v>0.68224299065420557</v>
      </c>
      <c r="H267" s="599">
        <v>0.7</v>
      </c>
      <c r="I267" s="599">
        <v>0</v>
      </c>
    </row>
    <row r="268" spans="1:9" s="74" customFormat="1">
      <c r="A268" s="354" t="s">
        <v>73</v>
      </c>
      <c r="B268" s="354" t="s">
        <v>72</v>
      </c>
      <c r="C268" s="354" t="s">
        <v>71</v>
      </c>
      <c r="D268" s="354" t="s">
        <v>269</v>
      </c>
      <c r="E268" s="354" t="s">
        <v>268</v>
      </c>
      <c r="F268" s="599">
        <v>0</v>
      </c>
      <c r="G268" s="599">
        <v>0.89240506329113922</v>
      </c>
      <c r="H268" s="599">
        <v>0.89764556962025299</v>
      </c>
      <c r="I268" s="599">
        <v>0</v>
      </c>
    </row>
    <row r="269" spans="1:9" s="74" customFormat="1">
      <c r="A269" s="354" t="s">
        <v>56</v>
      </c>
      <c r="B269" s="354" t="s">
        <v>55</v>
      </c>
      <c r="C269" s="354" t="s">
        <v>135</v>
      </c>
      <c r="D269" s="354" t="s">
        <v>267</v>
      </c>
      <c r="E269" s="354" t="s">
        <v>266</v>
      </c>
      <c r="F269" s="599">
        <v>0</v>
      </c>
      <c r="G269" s="599">
        <v>0.82738095238095222</v>
      </c>
      <c r="H269" s="599">
        <v>0.83766233766233766</v>
      </c>
      <c r="I269" s="599">
        <v>0</v>
      </c>
    </row>
    <row r="270" spans="1:9" s="74" customFormat="1">
      <c r="A270" s="354" t="s">
        <v>73</v>
      </c>
      <c r="B270" s="354" t="s">
        <v>72</v>
      </c>
      <c r="C270" s="354" t="s">
        <v>71</v>
      </c>
      <c r="D270" s="354" t="s">
        <v>265</v>
      </c>
      <c r="E270" s="354" t="s">
        <v>264</v>
      </c>
      <c r="F270" s="599">
        <v>0</v>
      </c>
      <c r="G270" s="599">
        <v>0.89473684210526316</v>
      </c>
      <c r="H270" s="599">
        <v>0.91</v>
      </c>
      <c r="I270" s="599">
        <v>0</v>
      </c>
    </row>
    <row r="271" spans="1:9" s="74" customFormat="1">
      <c r="A271" s="354" t="s">
        <v>73</v>
      </c>
      <c r="B271" s="354" t="s">
        <v>72</v>
      </c>
      <c r="C271" s="354" t="s">
        <v>71</v>
      </c>
      <c r="D271" s="354" t="s">
        <v>263</v>
      </c>
      <c r="E271" s="354" t="s">
        <v>262</v>
      </c>
      <c r="F271" s="599">
        <v>0</v>
      </c>
      <c r="G271" s="599">
        <v>0.8</v>
      </c>
      <c r="H271" s="599">
        <v>0.8</v>
      </c>
      <c r="I271" s="599">
        <v>0</v>
      </c>
    </row>
    <row r="272" spans="1:9" s="74" customFormat="1">
      <c r="A272" s="354" t="s">
        <v>44</v>
      </c>
      <c r="B272" s="354" t="s">
        <v>116</v>
      </c>
      <c r="C272" s="354" t="s">
        <v>115</v>
      </c>
      <c r="D272" s="354" t="s">
        <v>261</v>
      </c>
      <c r="E272" s="354" t="s">
        <v>260</v>
      </c>
      <c r="F272" s="599">
        <v>0</v>
      </c>
      <c r="G272" s="599">
        <v>0.87692307692307692</v>
      </c>
      <c r="H272" s="599">
        <v>0.89230769230769236</v>
      </c>
      <c r="I272" s="599">
        <v>0</v>
      </c>
    </row>
    <row r="273" spans="1:9" s="74" customFormat="1">
      <c r="A273" s="354" t="s">
        <v>73</v>
      </c>
      <c r="B273" s="354" t="s">
        <v>72</v>
      </c>
      <c r="C273" s="354" t="s">
        <v>71</v>
      </c>
      <c r="D273" s="354" t="s">
        <v>259</v>
      </c>
      <c r="E273" s="354" t="s">
        <v>258</v>
      </c>
      <c r="F273" s="599">
        <v>0</v>
      </c>
      <c r="G273" s="599">
        <v>0.872</v>
      </c>
      <c r="H273" s="599">
        <v>0.87547169811320757</v>
      </c>
      <c r="I273" s="599">
        <v>0</v>
      </c>
    </row>
    <row r="274" spans="1:9" s="74" customFormat="1">
      <c r="A274" s="354" t="s">
        <v>49</v>
      </c>
      <c r="B274" s="354" t="s">
        <v>48</v>
      </c>
      <c r="C274" s="354" t="s">
        <v>47</v>
      </c>
      <c r="D274" s="354" t="s">
        <v>257</v>
      </c>
      <c r="E274" s="354" t="s">
        <v>256</v>
      </c>
      <c r="F274" s="599">
        <v>0</v>
      </c>
      <c r="G274" s="599">
        <v>0.83958333333333324</v>
      </c>
      <c r="H274" s="599">
        <v>0.85</v>
      </c>
      <c r="I274" s="599">
        <v>0</v>
      </c>
    </row>
    <row r="275" spans="1:9" s="74" customFormat="1">
      <c r="A275" s="354" t="s">
        <v>49</v>
      </c>
      <c r="B275" s="354" t="s">
        <v>101</v>
      </c>
      <c r="C275" s="354" t="s">
        <v>158</v>
      </c>
      <c r="D275" s="354" t="s">
        <v>255</v>
      </c>
      <c r="E275" s="354" t="s">
        <v>254</v>
      </c>
      <c r="F275" s="599">
        <v>0</v>
      </c>
      <c r="G275" s="599">
        <v>0.88277087033747781</v>
      </c>
      <c r="H275" s="599">
        <v>0.91296625222024863</v>
      </c>
      <c r="I275" s="599">
        <v>0</v>
      </c>
    </row>
    <row r="276" spans="1:9" s="74" customFormat="1">
      <c r="A276" s="354" t="s">
        <v>73</v>
      </c>
      <c r="B276" s="354" t="s">
        <v>72</v>
      </c>
      <c r="C276" s="354" t="s">
        <v>71</v>
      </c>
      <c r="D276" s="354" t="s">
        <v>253</v>
      </c>
      <c r="E276" s="354" t="s">
        <v>252</v>
      </c>
      <c r="F276" s="599">
        <v>0</v>
      </c>
      <c r="G276" s="599">
        <v>0.91200000000000003</v>
      </c>
      <c r="H276" s="599">
        <v>0.9538461538461539</v>
      </c>
      <c r="I276" s="599">
        <v>0</v>
      </c>
    </row>
    <row r="277" spans="1:9" s="74" customFormat="1">
      <c r="A277" s="354" t="s">
        <v>73</v>
      </c>
      <c r="B277" s="354" t="s">
        <v>72</v>
      </c>
      <c r="C277" s="354" t="s">
        <v>71</v>
      </c>
      <c r="D277" s="354" t="s">
        <v>251</v>
      </c>
      <c r="E277" s="354" t="s">
        <v>250</v>
      </c>
      <c r="F277" s="599">
        <v>0</v>
      </c>
      <c r="G277" s="599">
        <v>0.92307692307692302</v>
      </c>
      <c r="H277" s="599">
        <v>0.95238095238095222</v>
      </c>
      <c r="I277" s="599">
        <v>0</v>
      </c>
    </row>
    <row r="278" spans="1:9" s="74" customFormat="1">
      <c r="A278" s="354" t="s">
        <v>56</v>
      </c>
      <c r="B278" s="354" t="s">
        <v>55</v>
      </c>
      <c r="C278" s="354" t="s">
        <v>135</v>
      </c>
      <c r="D278" s="354" t="s">
        <v>249</v>
      </c>
      <c r="E278" s="354" t="s">
        <v>248</v>
      </c>
      <c r="F278" s="599">
        <v>0</v>
      </c>
      <c r="G278" s="599">
        <v>0.96</v>
      </c>
      <c r="H278" s="599">
        <v>0.96666666666666667</v>
      </c>
      <c r="I278" s="599">
        <v>0</v>
      </c>
    </row>
    <row r="279" spans="1:9" s="74" customFormat="1">
      <c r="A279" s="354" t="s">
        <v>73</v>
      </c>
      <c r="B279" s="354" t="s">
        <v>72</v>
      </c>
      <c r="C279" s="354" t="s">
        <v>71</v>
      </c>
      <c r="D279" s="354" t="s">
        <v>247</v>
      </c>
      <c r="E279" s="354" t="s">
        <v>246</v>
      </c>
      <c r="F279" s="599">
        <v>0</v>
      </c>
      <c r="G279" s="599">
        <v>0.93</v>
      </c>
      <c r="H279" s="599">
        <v>0.95</v>
      </c>
      <c r="I279" s="599">
        <v>0</v>
      </c>
    </row>
    <row r="280" spans="1:9" s="74" customFormat="1">
      <c r="A280" s="354" t="s">
        <v>73</v>
      </c>
      <c r="B280" s="354" t="s">
        <v>72</v>
      </c>
      <c r="C280" s="354" t="s">
        <v>71</v>
      </c>
      <c r="D280" s="354" t="s">
        <v>245</v>
      </c>
      <c r="E280" s="354" t="s">
        <v>244</v>
      </c>
      <c r="F280" s="599">
        <v>0</v>
      </c>
      <c r="G280" s="599">
        <v>0.86311239193083578</v>
      </c>
      <c r="H280" s="599">
        <v>0.8746397694524497</v>
      </c>
      <c r="I280" s="599">
        <v>0</v>
      </c>
    </row>
    <row r="281" spans="1:9" s="74" customFormat="1">
      <c r="A281" s="354" t="s">
        <v>56</v>
      </c>
      <c r="B281" s="354" t="s">
        <v>55</v>
      </c>
      <c r="C281" s="354" t="s">
        <v>76</v>
      </c>
      <c r="D281" s="354" t="s">
        <v>243</v>
      </c>
      <c r="E281" s="354" t="s">
        <v>242</v>
      </c>
      <c r="F281" s="599">
        <v>0</v>
      </c>
      <c r="G281" s="599">
        <v>0.85048543689320377</v>
      </c>
      <c r="H281" s="599">
        <v>0.85886840432294975</v>
      </c>
      <c r="I281" s="599">
        <v>0</v>
      </c>
    </row>
    <row r="282" spans="1:9" s="74" customFormat="1">
      <c r="A282" s="354" t="s">
        <v>44</v>
      </c>
      <c r="B282" s="354" t="s">
        <v>43</v>
      </c>
      <c r="C282" s="354" t="s">
        <v>42</v>
      </c>
      <c r="D282" s="354" t="s">
        <v>241</v>
      </c>
      <c r="E282" s="354" t="s">
        <v>240</v>
      </c>
      <c r="F282" s="599">
        <v>0</v>
      </c>
      <c r="G282" s="599">
        <v>0.90952380952380951</v>
      </c>
      <c r="H282" s="599">
        <v>0.919047619047619</v>
      </c>
      <c r="I282" s="599">
        <v>0</v>
      </c>
    </row>
    <row r="283" spans="1:9" s="74" customFormat="1">
      <c r="A283" s="354" t="s">
        <v>73</v>
      </c>
      <c r="B283" s="354" t="s">
        <v>72</v>
      </c>
      <c r="C283" s="354" t="s">
        <v>71</v>
      </c>
      <c r="D283" s="354" t="s">
        <v>239</v>
      </c>
      <c r="E283" s="354" t="s">
        <v>238</v>
      </c>
      <c r="F283" s="599">
        <v>0</v>
      </c>
      <c r="G283" s="599">
        <v>0.8666666666666667</v>
      </c>
      <c r="H283" s="599">
        <v>0.90322580645161277</v>
      </c>
      <c r="I283" s="599">
        <v>0</v>
      </c>
    </row>
    <row r="284" spans="1:9" s="74" customFormat="1">
      <c r="A284" s="354" t="s">
        <v>44</v>
      </c>
      <c r="B284" s="354" t="s">
        <v>43</v>
      </c>
      <c r="C284" s="354" t="s">
        <v>42</v>
      </c>
      <c r="D284" s="354" t="s">
        <v>237</v>
      </c>
      <c r="E284" s="354" t="s">
        <v>236</v>
      </c>
      <c r="F284" s="599">
        <v>0</v>
      </c>
      <c r="G284" s="599">
        <v>0.93684210526315792</v>
      </c>
      <c r="H284" s="599">
        <v>0.95145631067961167</v>
      </c>
      <c r="I284" s="599">
        <v>0</v>
      </c>
    </row>
    <row r="285" spans="1:9" s="74" customFormat="1">
      <c r="A285" s="354" t="s">
        <v>44</v>
      </c>
      <c r="B285" s="354" t="s">
        <v>60</v>
      </c>
      <c r="C285" s="354" t="s">
        <v>59</v>
      </c>
      <c r="D285" s="354" t="s">
        <v>235</v>
      </c>
      <c r="E285" s="354" t="s">
        <v>234</v>
      </c>
      <c r="F285" s="599">
        <v>0</v>
      </c>
      <c r="G285" s="599">
        <v>0.82203389830508489</v>
      </c>
      <c r="H285" s="599">
        <v>0.875</v>
      </c>
      <c r="I285" s="599">
        <v>0</v>
      </c>
    </row>
    <row r="286" spans="1:9" s="74" customFormat="1">
      <c r="A286" s="354" t="s">
        <v>73</v>
      </c>
      <c r="B286" s="354" t="s">
        <v>72</v>
      </c>
      <c r="C286" s="354" t="s">
        <v>71</v>
      </c>
      <c r="D286" s="354" t="s">
        <v>233</v>
      </c>
      <c r="E286" s="354" t="s">
        <v>232</v>
      </c>
      <c r="F286" s="599">
        <v>0</v>
      </c>
      <c r="G286" s="599">
        <v>0.95820895522388061</v>
      </c>
      <c r="H286" s="599">
        <v>0.96045197740112997</v>
      </c>
      <c r="I286" s="599">
        <v>0</v>
      </c>
    </row>
    <row r="287" spans="1:9" s="74" customFormat="1">
      <c r="A287" s="354" t="s">
        <v>44</v>
      </c>
      <c r="B287" s="354" t="s">
        <v>60</v>
      </c>
      <c r="C287" s="354" t="s">
        <v>68</v>
      </c>
      <c r="D287" s="354" t="s">
        <v>231</v>
      </c>
      <c r="E287" s="354" t="s">
        <v>230</v>
      </c>
      <c r="F287" s="599">
        <v>0</v>
      </c>
      <c r="G287" s="599">
        <v>0.80512820512820515</v>
      </c>
      <c r="H287" s="599">
        <v>0.82</v>
      </c>
      <c r="I287" s="599">
        <v>0</v>
      </c>
    </row>
    <row r="288" spans="1:9" s="74" customFormat="1">
      <c r="A288" s="354" t="s">
        <v>44</v>
      </c>
      <c r="B288" s="354" t="s">
        <v>43</v>
      </c>
      <c r="C288" s="354" t="s">
        <v>42</v>
      </c>
      <c r="D288" s="354" t="s">
        <v>229</v>
      </c>
      <c r="E288" s="354" t="s">
        <v>228</v>
      </c>
      <c r="F288" s="599">
        <v>0</v>
      </c>
      <c r="G288" s="599">
        <v>0.9</v>
      </c>
      <c r="H288" s="599">
        <v>0.9</v>
      </c>
      <c r="I288" s="599">
        <v>0</v>
      </c>
    </row>
    <row r="289" spans="1:9" s="74" customFormat="1">
      <c r="A289" s="354" t="s">
        <v>49</v>
      </c>
      <c r="B289" s="354" t="s">
        <v>159</v>
      </c>
      <c r="C289" s="354" t="s">
        <v>158</v>
      </c>
      <c r="D289" s="354" t="s">
        <v>227</v>
      </c>
      <c r="E289" s="354" t="s">
        <v>226</v>
      </c>
      <c r="F289" s="599">
        <v>0</v>
      </c>
      <c r="G289" s="599">
        <v>0.88846153846153841</v>
      </c>
      <c r="H289" s="599">
        <v>0.9</v>
      </c>
      <c r="I289" s="599">
        <v>0</v>
      </c>
    </row>
    <row r="290" spans="1:9" s="74" customFormat="1">
      <c r="A290" s="354" t="s">
        <v>49</v>
      </c>
      <c r="B290" s="354" t="s">
        <v>159</v>
      </c>
      <c r="C290" s="354" t="s">
        <v>158</v>
      </c>
      <c r="D290" s="354" t="s">
        <v>225</v>
      </c>
      <c r="E290" s="354" t="s">
        <v>224</v>
      </c>
      <c r="F290" s="599">
        <v>0</v>
      </c>
      <c r="G290" s="599">
        <v>0.80360360360360361</v>
      </c>
      <c r="H290" s="599">
        <v>0.81969949916527551</v>
      </c>
      <c r="I290" s="599">
        <v>0</v>
      </c>
    </row>
    <row r="291" spans="1:9" s="74" customFormat="1">
      <c r="A291" s="354" t="s">
        <v>73</v>
      </c>
      <c r="B291" s="354" t="s">
        <v>72</v>
      </c>
      <c r="C291" s="354" t="s">
        <v>71</v>
      </c>
      <c r="D291" s="354" t="s">
        <v>223</v>
      </c>
      <c r="E291" s="354" t="s">
        <v>222</v>
      </c>
      <c r="F291" s="599">
        <v>0</v>
      </c>
      <c r="G291" s="599">
        <v>0.88</v>
      </c>
      <c r="H291" s="599">
        <v>0.88</v>
      </c>
      <c r="I291" s="599">
        <v>0</v>
      </c>
    </row>
    <row r="292" spans="1:9" s="74" customFormat="1">
      <c r="A292" s="354" t="s">
        <v>49</v>
      </c>
      <c r="B292" s="354" t="s">
        <v>159</v>
      </c>
      <c r="C292" s="354" t="s">
        <v>158</v>
      </c>
      <c r="D292" s="354" t="s">
        <v>221</v>
      </c>
      <c r="E292" s="354" t="s">
        <v>220</v>
      </c>
      <c r="F292" s="599">
        <v>0</v>
      </c>
      <c r="G292" s="599">
        <v>0.75971731448763247</v>
      </c>
      <c r="H292" s="599">
        <v>0.8</v>
      </c>
      <c r="I292" s="599">
        <v>0</v>
      </c>
    </row>
    <row r="293" spans="1:9" s="74" customFormat="1">
      <c r="A293" s="354" t="s">
        <v>44</v>
      </c>
      <c r="B293" s="354" t="s">
        <v>60</v>
      </c>
      <c r="C293" s="354" t="s">
        <v>59</v>
      </c>
      <c r="D293" s="354" t="s">
        <v>219</v>
      </c>
      <c r="E293" s="354" t="s">
        <v>218</v>
      </c>
      <c r="F293" s="599">
        <v>0</v>
      </c>
      <c r="G293" s="599">
        <v>0.8201603665521191</v>
      </c>
      <c r="H293" s="599">
        <v>0.82973451327433634</v>
      </c>
      <c r="I293" s="599">
        <v>0</v>
      </c>
    </row>
    <row r="294" spans="1:9" s="74" customFormat="1">
      <c r="A294" s="354" t="s">
        <v>49</v>
      </c>
      <c r="B294" s="354" t="s">
        <v>101</v>
      </c>
      <c r="C294" s="354" t="s">
        <v>158</v>
      </c>
      <c r="D294" s="354" t="s">
        <v>217</v>
      </c>
      <c r="E294" s="354" t="s">
        <v>216</v>
      </c>
      <c r="F294" s="599">
        <v>0</v>
      </c>
      <c r="G294" s="599">
        <v>0.81355932203389836</v>
      </c>
      <c r="H294" s="599">
        <v>0.83193277310924374</v>
      </c>
      <c r="I294" s="599">
        <v>0</v>
      </c>
    </row>
    <row r="295" spans="1:9" s="74" customFormat="1">
      <c r="A295" s="354" t="s">
        <v>44</v>
      </c>
      <c r="B295" s="354" t="s">
        <v>60</v>
      </c>
      <c r="C295" s="354" t="s">
        <v>68</v>
      </c>
      <c r="D295" s="354" t="s">
        <v>215</v>
      </c>
      <c r="E295" s="354" t="s">
        <v>214</v>
      </c>
      <c r="F295" s="599">
        <v>0</v>
      </c>
      <c r="G295" s="599">
        <v>0.67123287671232879</v>
      </c>
      <c r="H295" s="599">
        <v>0.67123287671232879</v>
      </c>
      <c r="I295" s="599">
        <v>0</v>
      </c>
    </row>
    <row r="296" spans="1:9" s="74" customFormat="1">
      <c r="A296" s="354" t="s">
        <v>56</v>
      </c>
      <c r="B296" s="354" t="s">
        <v>55</v>
      </c>
      <c r="C296" s="354" t="s">
        <v>76</v>
      </c>
      <c r="D296" s="354" t="s">
        <v>213</v>
      </c>
      <c r="E296" s="354" t="s">
        <v>212</v>
      </c>
      <c r="F296" s="599">
        <v>0</v>
      </c>
      <c r="G296" s="599">
        <v>0.92537313432835822</v>
      </c>
      <c r="H296" s="599">
        <v>0.92546583850931663</v>
      </c>
      <c r="I296" s="599">
        <v>0</v>
      </c>
    </row>
    <row r="297" spans="1:9" s="74" customFormat="1">
      <c r="A297" s="354" t="s">
        <v>73</v>
      </c>
      <c r="B297" s="354" t="s">
        <v>72</v>
      </c>
      <c r="C297" s="354" t="s">
        <v>71</v>
      </c>
      <c r="D297" s="354" t="s">
        <v>211</v>
      </c>
      <c r="E297" s="354" t="s">
        <v>210</v>
      </c>
      <c r="F297" s="599">
        <v>0</v>
      </c>
      <c r="G297" s="599">
        <v>0.8571428571428571</v>
      </c>
      <c r="H297" s="599">
        <v>0.8571428571428571</v>
      </c>
      <c r="I297" s="599">
        <v>0</v>
      </c>
    </row>
    <row r="298" spans="1:9" s="74" customFormat="1">
      <c r="A298" s="354" t="s">
        <v>44</v>
      </c>
      <c r="B298" s="354" t="s">
        <v>116</v>
      </c>
      <c r="C298" s="354" t="s">
        <v>115</v>
      </c>
      <c r="D298" s="354" t="s">
        <v>209</v>
      </c>
      <c r="E298" s="354" t="s">
        <v>208</v>
      </c>
      <c r="F298" s="599">
        <v>0</v>
      </c>
      <c r="G298" s="599">
        <v>0.87</v>
      </c>
      <c r="H298" s="599">
        <v>0.8833333333333333</v>
      </c>
      <c r="I298" s="599">
        <v>0</v>
      </c>
    </row>
    <row r="299" spans="1:9" s="74" customFormat="1">
      <c r="A299" s="354" t="s">
        <v>49</v>
      </c>
      <c r="B299" s="354" t="s">
        <v>55</v>
      </c>
      <c r="C299" s="354" t="s">
        <v>158</v>
      </c>
      <c r="D299" s="354" t="s">
        <v>207</v>
      </c>
      <c r="E299" s="354" t="s">
        <v>206</v>
      </c>
      <c r="F299" s="599">
        <v>0</v>
      </c>
      <c r="G299" s="599">
        <v>0.93333333333333324</v>
      </c>
      <c r="H299" s="599">
        <v>0.93360995850622397</v>
      </c>
      <c r="I299" s="599">
        <v>0</v>
      </c>
    </row>
    <row r="300" spans="1:9" s="74" customFormat="1">
      <c r="A300" s="354" t="s">
        <v>44</v>
      </c>
      <c r="B300" s="354" t="s">
        <v>116</v>
      </c>
      <c r="C300" s="354" t="s">
        <v>115</v>
      </c>
      <c r="D300" s="354" t="s">
        <v>205</v>
      </c>
      <c r="E300" s="354" t="s">
        <v>204</v>
      </c>
      <c r="F300" s="599">
        <v>0</v>
      </c>
      <c r="G300" s="599">
        <v>0.85542168674698782</v>
      </c>
      <c r="H300" s="599">
        <v>0.86561264822134387</v>
      </c>
      <c r="I300" s="599">
        <v>0</v>
      </c>
    </row>
    <row r="301" spans="1:9" s="74" customFormat="1">
      <c r="A301" s="354" t="s">
        <v>73</v>
      </c>
      <c r="B301" s="354" t="s">
        <v>72</v>
      </c>
      <c r="C301" s="354" t="s">
        <v>71</v>
      </c>
      <c r="D301" s="354" t="s">
        <v>203</v>
      </c>
      <c r="E301" s="354" t="s">
        <v>202</v>
      </c>
      <c r="F301" s="599">
        <v>0</v>
      </c>
      <c r="G301" s="599">
        <v>0.95714285714285718</v>
      </c>
      <c r="H301" s="599">
        <v>0.96</v>
      </c>
      <c r="I301" s="599">
        <v>0</v>
      </c>
    </row>
    <row r="302" spans="1:9" s="74" customFormat="1">
      <c r="A302" s="354" t="s">
        <v>49</v>
      </c>
      <c r="B302" s="354" t="s">
        <v>101</v>
      </c>
      <c r="C302" s="354" t="s">
        <v>100</v>
      </c>
      <c r="D302" s="354" t="s">
        <v>201</v>
      </c>
      <c r="E302" s="354" t="s">
        <v>200</v>
      </c>
      <c r="F302" s="599">
        <v>0</v>
      </c>
      <c r="G302" s="599">
        <v>0.88472906403940887</v>
      </c>
      <c r="H302" s="599">
        <v>0.90049261083743848</v>
      </c>
      <c r="I302" s="599">
        <v>0</v>
      </c>
    </row>
    <row r="303" spans="1:9" s="74" customFormat="1">
      <c r="A303" s="354" t="s">
        <v>44</v>
      </c>
      <c r="B303" s="354" t="s">
        <v>43</v>
      </c>
      <c r="C303" s="354" t="s">
        <v>42</v>
      </c>
      <c r="D303" s="354" t="s">
        <v>199</v>
      </c>
      <c r="E303" s="354" t="s">
        <v>198</v>
      </c>
      <c r="F303" s="599">
        <v>0</v>
      </c>
      <c r="G303" s="599">
        <v>0.89473684210526316</v>
      </c>
      <c r="H303" s="599">
        <v>0.89473684210526316</v>
      </c>
      <c r="I303" s="599">
        <v>0</v>
      </c>
    </row>
    <row r="304" spans="1:9" s="74" customFormat="1">
      <c r="A304" s="354" t="s">
        <v>44</v>
      </c>
      <c r="B304" s="354" t="s">
        <v>43</v>
      </c>
      <c r="C304" s="354" t="s">
        <v>42</v>
      </c>
      <c r="D304" s="354" t="s">
        <v>197</v>
      </c>
      <c r="E304" s="354" t="s">
        <v>196</v>
      </c>
      <c r="F304" s="599">
        <v>0</v>
      </c>
      <c r="G304" s="599">
        <v>0.9</v>
      </c>
      <c r="H304" s="599">
        <v>0.90598290598290598</v>
      </c>
      <c r="I304" s="599">
        <v>0</v>
      </c>
    </row>
    <row r="305" spans="1:9" s="74" customFormat="1">
      <c r="A305" s="354" t="s">
        <v>56</v>
      </c>
      <c r="B305" s="354" t="s">
        <v>65</v>
      </c>
      <c r="C305" s="354" t="s">
        <v>97</v>
      </c>
      <c r="D305" s="354" t="s">
        <v>195</v>
      </c>
      <c r="E305" s="354" t="s">
        <v>194</v>
      </c>
      <c r="F305" s="599">
        <v>0</v>
      </c>
      <c r="G305" s="599">
        <v>0.84466019417475724</v>
      </c>
      <c r="H305" s="599">
        <v>0.85</v>
      </c>
      <c r="I305" s="599">
        <v>0</v>
      </c>
    </row>
    <row r="306" spans="1:9" s="74" customFormat="1">
      <c r="A306" s="354" t="s">
        <v>44</v>
      </c>
      <c r="B306" s="354" t="s">
        <v>116</v>
      </c>
      <c r="C306" s="354" t="s">
        <v>115</v>
      </c>
      <c r="D306" s="354" t="s">
        <v>193</v>
      </c>
      <c r="E306" s="354" t="s">
        <v>192</v>
      </c>
      <c r="F306" s="599">
        <v>0</v>
      </c>
      <c r="G306" s="599">
        <v>0.94035087719298249</v>
      </c>
      <c r="H306" s="599">
        <v>0.94035087719298249</v>
      </c>
      <c r="I306" s="599">
        <v>0</v>
      </c>
    </row>
    <row r="307" spans="1:9" s="74" customFormat="1">
      <c r="A307" s="354" t="s">
        <v>44</v>
      </c>
      <c r="B307" s="354" t="s">
        <v>43</v>
      </c>
      <c r="C307" s="354" t="s">
        <v>42</v>
      </c>
      <c r="D307" s="354" t="s">
        <v>191</v>
      </c>
      <c r="E307" s="354" t="s">
        <v>190</v>
      </c>
      <c r="F307" s="599">
        <v>0</v>
      </c>
      <c r="G307" s="599">
        <v>0.85522388059701493</v>
      </c>
      <c r="H307" s="599">
        <v>0.85548387096774192</v>
      </c>
      <c r="I307" s="599">
        <v>0</v>
      </c>
    </row>
    <row r="308" spans="1:9" s="74" customFormat="1">
      <c r="A308" s="354" t="s">
        <v>49</v>
      </c>
      <c r="B308" s="354" t="s">
        <v>159</v>
      </c>
      <c r="C308" s="354" t="s">
        <v>158</v>
      </c>
      <c r="D308" s="354" t="s">
        <v>189</v>
      </c>
      <c r="E308" s="354" t="s">
        <v>188</v>
      </c>
      <c r="F308" s="599">
        <v>0</v>
      </c>
      <c r="G308" s="599">
        <v>0.69696969696969702</v>
      </c>
      <c r="H308" s="599">
        <v>0.74545454545454548</v>
      </c>
      <c r="I308" s="599">
        <v>0</v>
      </c>
    </row>
    <row r="309" spans="1:9" s="74" customFormat="1">
      <c r="A309" s="354" t="s">
        <v>44</v>
      </c>
      <c r="B309" s="354" t="s">
        <v>116</v>
      </c>
      <c r="C309" s="354" t="s">
        <v>115</v>
      </c>
      <c r="D309" s="354" t="s">
        <v>187</v>
      </c>
      <c r="E309" s="354" t="s">
        <v>186</v>
      </c>
      <c r="F309" s="599">
        <v>0</v>
      </c>
      <c r="G309" s="599">
        <v>0.93555555555555558</v>
      </c>
      <c r="H309" s="599">
        <v>0.94888888888888889</v>
      </c>
      <c r="I309" s="599">
        <v>0</v>
      </c>
    </row>
    <row r="310" spans="1:9" s="74" customFormat="1">
      <c r="A310" s="354" t="s">
        <v>49</v>
      </c>
      <c r="B310" s="354" t="s">
        <v>159</v>
      </c>
      <c r="C310" s="354" t="s">
        <v>104</v>
      </c>
      <c r="D310" s="354" t="s">
        <v>185</v>
      </c>
      <c r="E310" s="354" t="s">
        <v>184</v>
      </c>
      <c r="F310" s="599">
        <v>0</v>
      </c>
      <c r="G310" s="599">
        <v>0.64133333333333331</v>
      </c>
      <c r="H310" s="599">
        <v>0.66698666666666673</v>
      </c>
      <c r="I310" s="599">
        <v>0</v>
      </c>
    </row>
    <row r="311" spans="1:9" s="74" customFormat="1">
      <c r="A311" s="354" t="s">
        <v>49</v>
      </c>
      <c r="B311" s="354" t="s">
        <v>159</v>
      </c>
      <c r="C311" s="354" t="s">
        <v>104</v>
      </c>
      <c r="D311" s="354" t="s">
        <v>183</v>
      </c>
      <c r="E311" s="354" t="s">
        <v>182</v>
      </c>
      <c r="F311" s="599">
        <v>0</v>
      </c>
      <c r="G311" s="599">
        <v>0.89830508474576276</v>
      </c>
      <c r="H311" s="599">
        <v>0.90677966101694918</v>
      </c>
      <c r="I311" s="599">
        <v>0</v>
      </c>
    </row>
    <row r="312" spans="1:9" s="74" customFormat="1">
      <c r="A312" s="354" t="s">
        <v>44</v>
      </c>
      <c r="B312" s="354" t="s">
        <v>60</v>
      </c>
      <c r="C312" s="354" t="s">
        <v>68</v>
      </c>
      <c r="D312" s="354" t="s">
        <v>181</v>
      </c>
      <c r="E312" s="354" t="s">
        <v>180</v>
      </c>
      <c r="F312" s="599">
        <v>0</v>
      </c>
      <c r="G312" s="599">
        <v>0.87894736842105259</v>
      </c>
      <c r="H312" s="599">
        <v>0.9</v>
      </c>
      <c r="I312" s="599">
        <v>0</v>
      </c>
    </row>
    <row r="313" spans="1:9" s="74" customFormat="1">
      <c r="A313" s="354" t="s">
        <v>56</v>
      </c>
      <c r="B313" s="354" t="s">
        <v>55</v>
      </c>
      <c r="C313" s="354" t="s">
        <v>54</v>
      </c>
      <c r="D313" s="354" t="s">
        <v>179</v>
      </c>
      <c r="E313" s="354" t="s">
        <v>178</v>
      </c>
      <c r="F313" s="599">
        <v>0</v>
      </c>
      <c r="G313" s="599">
        <v>0.82133333333333336</v>
      </c>
      <c r="H313" s="599">
        <v>0.83200000000000007</v>
      </c>
      <c r="I313" s="599">
        <v>0</v>
      </c>
    </row>
    <row r="314" spans="1:9" s="74" customFormat="1">
      <c r="A314" s="354" t="s">
        <v>49</v>
      </c>
      <c r="B314" s="354" t="s">
        <v>101</v>
      </c>
      <c r="C314" s="354" t="s">
        <v>100</v>
      </c>
      <c r="D314" s="354" t="s">
        <v>177</v>
      </c>
      <c r="E314" s="354" t="s">
        <v>176</v>
      </c>
      <c r="F314" s="599">
        <v>0</v>
      </c>
      <c r="G314" s="599">
        <v>0.79838709677419351</v>
      </c>
      <c r="H314" s="599">
        <v>0.8315412186379928</v>
      </c>
      <c r="I314" s="599">
        <v>0</v>
      </c>
    </row>
    <row r="315" spans="1:9" s="74" customFormat="1">
      <c r="A315" s="354" t="s">
        <v>56</v>
      </c>
      <c r="B315" s="354" t="s">
        <v>65</v>
      </c>
      <c r="C315" s="354" t="s">
        <v>97</v>
      </c>
      <c r="D315" s="354" t="s">
        <v>175</v>
      </c>
      <c r="E315" s="354" t="s">
        <v>174</v>
      </c>
      <c r="F315" s="599">
        <v>0</v>
      </c>
      <c r="G315" s="599">
        <v>0.89866666666666661</v>
      </c>
      <c r="H315" s="599">
        <v>0.89866666666666661</v>
      </c>
      <c r="I315" s="599">
        <v>0</v>
      </c>
    </row>
    <row r="316" spans="1:9" s="74" customFormat="1">
      <c r="A316" s="354" t="s">
        <v>56</v>
      </c>
      <c r="B316" s="354" t="s">
        <v>55</v>
      </c>
      <c r="C316" s="354" t="s">
        <v>135</v>
      </c>
      <c r="D316" s="354" t="s">
        <v>173</v>
      </c>
      <c r="E316" s="354" t="s">
        <v>172</v>
      </c>
      <c r="F316" s="599">
        <v>0</v>
      </c>
      <c r="G316" s="599">
        <v>0.83333333333333348</v>
      </c>
      <c r="H316" s="599">
        <v>0.85314685314685301</v>
      </c>
      <c r="I316" s="599">
        <v>0</v>
      </c>
    </row>
    <row r="317" spans="1:9" s="74" customFormat="1">
      <c r="A317" s="354" t="s">
        <v>56</v>
      </c>
      <c r="B317" s="354" t="s">
        <v>55</v>
      </c>
      <c r="C317" s="354" t="s">
        <v>54</v>
      </c>
      <c r="D317" s="354" t="s">
        <v>171</v>
      </c>
      <c r="E317" s="354" t="s">
        <v>170</v>
      </c>
      <c r="F317" s="599">
        <v>0</v>
      </c>
      <c r="G317" s="599">
        <v>0.92</v>
      </c>
      <c r="H317" s="599">
        <v>0.95454545454545459</v>
      </c>
      <c r="I317" s="599">
        <v>0</v>
      </c>
    </row>
    <row r="318" spans="1:9" s="74" customFormat="1">
      <c r="A318" s="354" t="s">
        <v>73</v>
      </c>
      <c r="B318" s="354" t="s">
        <v>72</v>
      </c>
      <c r="C318" s="354" t="s">
        <v>71</v>
      </c>
      <c r="D318" s="354" t="s">
        <v>169</v>
      </c>
      <c r="E318" s="354" t="s">
        <v>168</v>
      </c>
      <c r="F318" s="599">
        <v>0</v>
      </c>
      <c r="G318" s="599">
        <v>0.83829787234042552</v>
      </c>
      <c r="H318" s="599">
        <v>0.85106382978723405</v>
      </c>
      <c r="I318" s="599">
        <v>0</v>
      </c>
    </row>
    <row r="319" spans="1:9" s="74" customFormat="1">
      <c r="A319" s="354" t="s">
        <v>44</v>
      </c>
      <c r="B319" s="354" t="s">
        <v>116</v>
      </c>
      <c r="C319" s="354" t="s">
        <v>115</v>
      </c>
      <c r="D319" s="354" t="s">
        <v>167</v>
      </c>
      <c r="E319" s="354" t="s">
        <v>166</v>
      </c>
      <c r="F319" s="599">
        <v>0</v>
      </c>
      <c r="G319" s="599">
        <v>0.82352941176470584</v>
      </c>
      <c r="H319" s="599">
        <v>0.84444444444444444</v>
      </c>
      <c r="I319" s="599">
        <v>0</v>
      </c>
    </row>
    <row r="320" spans="1:9" s="74" customFormat="1">
      <c r="A320" s="354" t="s">
        <v>73</v>
      </c>
      <c r="B320" s="354" t="s">
        <v>72</v>
      </c>
      <c r="C320" s="354" t="s">
        <v>71</v>
      </c>
      <c r="D320" s="354" t="s">
        <v>165</v>
      </c>
      <c r="E320" s="354" t="s">
        <v>164</v>
      </c>
      <c r="F320" s="599">
        <v>0</v>
      </c>
      <c r="G320" s="599">
        <v>0.85238095238095246</v>
      </c>
      <c r="H320" s="599">
        <v>0.85238095238095246</v>
      </c>
      <c r="I320" s="599">
        <v>0</v>
      </c>
    </row>
    <row r="321" spans="1:9" s="74" customFormat="1">
      <c r="A321" s="354" t="s">
        <v>44</v>
      </c>
      <c r="B321" s="354" t="s">
        <v>60</v>
      </c>
      <c r="C321" s="354" t="s">
        <v>68</v>
      </c>
      <c r="D321" s="354" t="s">
        <v>163</v>
      </c>
      <c r="E321" s="354" t="s">
        <v>162</v>
      </c>
      <c r="F321" s="599">
        <v>0</v>
      </c>
      <c r="G321" s="599">
        <v>0.79393939393939394</v>
      </c>
      <c r="H321" s="599">
        <v>0.83030303030303032</v>
      </c>
      <c r="I321" s="599">
        <v>0</v>
      </c>
    </row>
    <row r="322" spans="1:9" s="74" customFormat="1">
      <c r="A322" s="354" t="s">
        <v>44</v>
      </c>
      <c r="B322" s="354" t="s">
        <v>43</v>
      </c>
      <c r="C322" s="354" t="s">
        <v>42</v>
      </c>
      <c r="D322" s="354" t="s">
        <v>161</v>
      </c>
      <c r="E322" s="354" t="s">
        <v>160</v>
      </c>
      <c r="F322" s="599">
        <v>0</v>
      </c>
      <c r="G322" s="599">
        <v>0.88461538461538458</v>
      </c>
      <c r="H322" s="599">
        <v>0.9</v>
      </c>
      <c r="I322" s="599">
        <v>0</v>
      </c>
    </row>
    <row r="323" spans="1:9" s="74" customFormat="1">
      <c r="A323" s="354" t="s">
        <v>49</v>
      </c>
      <c r="B323" s="354" t="s">
        <v>159</v>
      </c>
      <c r="C323" s="354" t="s">
        <v>158</v>
      </c>
      <c r="D323" s="354" t="s">
        <v>157</v>
      </c>
      <c r="E323" s="354" t="s">
        <v>156</v>
      </c>
      <c r="F323" s="599">
        <v>0</v>
      </c>
      <c r="G323" s="599">
        <v>0.73333333333333328</v>
      </c>
      <c r="H323" s="599">
        <v>0.83333333333333348</v>
      </c>
      <c r="I323" s="599">
        <v>0</v>
      </c>
    </row>
    <row r="324" spans="1:9" s="74" customFormat="1">
      <c r="A324" s="354" t="s">
        <v>44</v>
      </c>
      <c r="B324" s="354" t="s">
        <v>60</v>
      </c>
      <c r="C324" s="354" t="s">
        <v>68</v>
      </c>
      <c r="D324" s="354" t="s">
        <v>155</v>
      </c>
      <c r="E324" s="354" t="s">
        <v>154</v>
      </c>
      <c r="F324" s="599">
        <v>0</v>
      </c>
      <c r="G324" s="599">
        <v>0.78</v>
      </c>
      <c r="H324" s="599">
        <v>0.80500000000000005</v>
      </c>
      <c r="I324" s="599">
        <v>0</v>
      </c>
    </row>
    <row r="325" spans="1:9" s="74" customFormat="1">
      <c r="A325" s="354" t="s">
        <v>49</v>
      </c>
      <c r="B325" s="354" t="s">
        <v>48</v>
      </c>
      <c r="C325" s="354" t="s">
        <v>47</v>
      </c>
      <c r="D325" s="354" t="s">
        <v>153</v>
      </c>
      <c r="E325" s="354" t="s">
        <v>152</v>
      </c>
      <c r="F325" s="599">
        <v>0</v>
      </c>
      <c r="G325" s="599">
        <v>0.7</v>
      </c>
      <c r="H325" s="599">
        <v>0.8</v>
      </c>
      <c r="I325" s="599">
        <v>0</v>
      </c>
    </row>
    <row r="326" spans="1:9" s="74" customFormat="1">
      <c r="A326" s="354" t="s">
        <v>44</v>
      </c>
      <c r="B326" s="354" t="s">
        <v>60</v>
      </c>
      <c r="C326" s="354" t="s">
        <v>59</v>
      </c>
      <c r="D326" s="354" t="s">
        <v>151</v>
      </c>
      <c r="E326" s="354" t="s">
        <v>150</v>
      </c>
      <c r="F326" s="599">
        <v>0</v>
      </c>
      <c r="G326" s="599">
        <v>0.92500000000000004</v>
      </c>
      <c r="H326" s="599">
        <v>0.92500000000000004</v>
      </c>
      <c r="I326" s="599">
        <v>0</v>
      </c>
    </row>
    <row r="327" spans="1:9" s="74" customFormat="1">
      <c r="A327" s="354" t="s">
        <v>44</v>
      </c>
      <c r="B327" s="354" t="s">
        <v>43</v>
      </c>
      <c r="C327" s="354" t="s">
        <v>42</v>
      </c>
      <c r="D327" s="354" t="s">
        <v>149</v>
      </c>
      <c r="E327" s="354" t="s">
        <v>148</v>
      </c>
      <c r="F327" s="599">
        <v>0</v>
      </c>
      <c r="G327" s="599">
        <v>0.85</v>
      </c>
      <c r="H327" s="599">
        <v>0.85333333333333339</v>
      </c>
      <c r="I327" s="599">
        <v>0</v>
      </c>
    </row>
    <row r="328" spans="1:9" s="74" customFormat="1">
      <c r="A328" s="354" t="s">
        <v>49</v>
      </c>
      <c r="B328" s="354" t="s">
        <v>48</v>
      </c>
      <c r="C328" s="354" t="s">
        <v>104</v>
      </c>
      <c r="D328" s="354" t="s">
        <v>147</v>
      </c>
      <c r="E328" s="354" t="s">
        <v>146</v>
      </c>
      <c r="F328" s="599">
        <v>0</v>
      </c>
      <c r="G328" s="599">
        <v>0.8193548387096774</v>
      </c>
      <c r="H328" s="599">
        <v>0.83870967741935487</v>
      </c>
      <c r="I328" s="599">
        <v>0</v>
      </c>
    </row>
    <row r="329" spans="1:9" s="74" customFormat="1">
      <c r="A329" s="354" t="s">
        <v>56</v>
      </c>
      <c r="B329" s="354" t="s">
        <v>55</v>
      </c>
      <c r="C329" s="354" t="s">
        <v>54</v>
      </c>
      <c r="D329" s="354" t="s">
        <v>145</v>
      </c>
      <c r="E329" s="354" t="s">
        <v>144</v>
      </c>
      <c r="F329" s="599">
        <v>0</v>
      </c>
      <c r="G329" s="599">
        <v>0.95454545454545459</v>
      </c>
      <c r="H329" s="599">
        <v>0.94285714285714273</v>
      </c>
      <c r="I329" s="599">
        <v>0</v>
      </c>
    </row>
    <row r="330" spans="1:9" s="74" customFormat="1">
      <c r="A330" s="354" t="s">
        <v>49</v>
      </c>
      <c r="B330" s="354" t="s">
        <v>48</v>
      </c>
      <c r="C330" s="354" t="s">
        <v>47</v>
      </c>
      <c r="D330" s="354" t="s">
        <v>143</v>
      </c>
      <c r="E330" s="354" t="s">
        <v>142</v>
      </c>
      <c r="F330" s="599">
        <v>0</v>
      </c>
      <c r="G330" s="599">
        <v>0.81666666666666676</v>
      </c>
      <c r="H330" s="599">
        <v>0.8833333333333333</v>
      </c>
      <c r="I330" s="599">
        <v>0</v>
      </c>
    </row>
    <row r="331" spans="1:9" s="74" customFormat="1">
      <c r="A331" s="354" t="s">
        <v>56</v>
      </c>
      <c r="B331" s="354" t="s">
        <v>65</v>
      </c>
      <c r="C331" s="354" t="s">
        <v>97</v>
      </c>
      <c r="D331" s="354" t="s">
        <v>141</v>
      </c>
      <c r="E331" s="354" t="s">
        <v>140</v>
      </c>
      <c r="F331" s="599">
        <v>0</v>
      </c>
      <c r="G331" s="599">
        <v>0.8258741258741259</v>
      </c>
      <c r="H331" s="599">
        <v>0.84895104895104911</v>
      </c>
      <c r="I331" s="599">
        <v>0</v>
      </c>
    </row>
    <row r="332" spans="1:9" s="74" customFormat="1">
      <c r="A332" s="354" t="s">
        <v>56</v>
      </c>
      <c r="B332" s="354" t="s">
        <v>65</v>
      </c>
      <c r="C332" s="354" t="s">
        <v>97</v>
      </c>
      <c r="D332" s="354" t="s">
        <v>139</v>
      </c>
      <c r="E332" s="354" t="s">
        <v>138</v>
      </c>
      <c r="F332" s="599">
        <v>0</v>
      </c>
      <c r="G332" s="599">
        <v>0.90625</v>
      </c>
      <c r="H332" s="599">
        <v>0.92261904761904778</v>
      </c>
      <c r="I332" s="599">
        <v>0</v>
      </c>
    </row>
    <row r="333" spans="1:9" s="74" customFormat="1">
      <c r="A333" s="354" t="s">
        <v>44</v>
      </c>
      <c r="B333" s="354" t="s">
        <v>116</v>
      </c>
      <c r="C333" s="354" t="s">
        <v>115</v>
      </c>
      <c r="D333" s="354" t="s">
        <v>137</v>
      </c>
      <c r="E333" s="354" t="s">
        <v>136</v>
      </c>
      <c r="F333" s="599">
        <v>0</v>
      </c>
      <c r="G333" s="599">
        <v>0.83068783068783059</v>
      </c>
      <c r="H333" s="599">
        <v>0.83144368858654583</v>
      </c>
      <c r="I333" s="599">
        <v>0</v>
      </c>
    </row>
    <row r="334" spans="1:9" s="74" customFormat="1">
      <c r="A334" s="354" t="s">
        <v>56</v>
      </c>
      <c r="B334" s="354" t="s">
        <v>55</v>
      </c>
      <c r="C334" s="354" t="s">
        <v>135</v>
      </c>
      <c r="D334" s="354" t="s">
        <v>134</v>
      </c>
      <c r="E334" s="354" t="s">
        <v>133</v>
      </c>
      <c r="F334" s="599">
        <v>0</v>
      </c>
      <c r="G334" s="599">
        <v>0.86462882096069871</v>
      </c>
      <c r="H334" s="599">
        <v>0.88983050847457623</v>
      </c>
      <c r="I334" s="599">
        <v>0</v>
      </c>
    </row>
    <row r="335" spans="1:9" s="74" customFormat="1">
      <c r="A335" s="354" t="s">
        <v>49</v>
      </c>
      <c r="B335" s="354" t="s">
        <v>101</v>
      </c>
      <c r="C335" s="354" t="s">
        <v>100</v>
      </c>
      <c r="D335" s="354" t="s">
        <v>132</v>
      </c>
      <c r="E335" s="354" t="s">
        <v>131</v>
      </c>
      <c r="F335" s="599">
        <v>0</v>
      </c>
      <c r="G335" s="599">
        <v>0.8</v>
      </c>
      <c r="H335" s="599">
        <v>0.8</v>
      </c>
      <c r="I335" s="599">
        <v>0</v>
      </c>
    </row>
    <row r="336" spans="1:9" s="74" customFormat="1">
      <c r="A336" s="354" t="s">
        <v>73</v>
      </c>
      <c r="B336" s="354" t="s">
        <v>72</v>
      </c>
      <c r="C336" s="354" t="s">
        <v>71</v>
      </c>
      <c r="D336" s="354" t="s">
        <v>130</v>
      </c>
      <c r="E336" s="354" t="s">
        <v>129</v>
      </c>
      <c r="F336" s="599">
        <v>0</v>
      </c>
      <c r="G336" s="599">
        <v>0.9</v>
      </c>
      <c r="H336" s="599">
        <v>0.90400000000000003</v>
      </c>
      <c r="I336" s="599">
        <v>0</v>
      </c>
    </row>
    <row r="337" spans="1:9" s="74" customFormat="1">
      <c r="A337" s="354" t="s">
        <v>44</v>
      </c>
      <c r="B337" s="354" t="s">
        <v>60</v>
      </c>
      <c r="C337" s="354" t="s">
        <v>59</v>
      </c>
      <c r="D337" s="354" t="s">
        <v>128</v>
      </c>
      <c r="E337" s="354" t="s">
        <v>127</v>
      </c>
      <c r="F337" s="599">
        <v>0</v>
      </c>
      <c r="G337" s="599">
        <v>0.90833333333333333</v>
      </c>
      <c r="H337" s="599">
        <v>0.91851851851851851</v>
      </c>
      <c r="I337" s="599">
        <v>0</v>
      </c>
    </row>
    <row r="338" spans="1:9" s="74" customFormat="1">
      <c r="A338" s="354" t="s">
        <v>49</v>
      </c>
      <c r="B338" s="354" t="s">
        <v>48</v>
      </c>
      <c r="C338" s="354" t="s">
        <v>104</v>
      </c>
      <c r="D338" s="354" t="s">
        <v>126</v>
      </c>
      <c r="E338" s="354" t="s">
        <v>125</v>
      </c>
      <c r="F338" s="599">
        <v>0</v>
      </c>
      <c r="G338" s="599">
        <v>0.86433566433566422</v>
      </c>
      <c r="H338" s="599">
        <v>0.86433566433566422</v>
      </c>
      <c r="I338" s="599">
        <v>0</v>
      </c>
    </row>
    <row r="339" spans="1:9" s="74" customFormat="1">
      <c r="A339" s="354" t="s">
        <v>44</v>
      </c>
      <c r="B339" s="354" t="s">
        <v>60</v>
      </c>
      <c r="C339" s="354" t="s">
        <v>68</v>
      </c>
      <c r="D339" s="354" t="s">
        <v>124</v>
      </c>
      <c r="E339" s="354" t="s">
        <v>123</v>
      </c>
      <c r="F339" s="599">
        <v>0</v>
      </c>
      <c r="G339" s="599">
        <v>0.89181286549707606</v>
      </c>
      <c r="H339" s="599">
        <v>0.89247311827956988</v>
      </c>
      <c r="I339" s="599">
        <v>0</v>
      </c>
    </row>
    <row r="340" spans="1:9" s="74" customFormat="1">
      <c r="A340" s="354" t="s">
        <v>44</v>
      </c>
      <c r="B340" s="354" t="s">
        <v>116</v>
      </c>
      <c r="C340" s="354" t="s">
        <v>115</v>
      </c>
      <c r="D340" s="354" t="s">
        <v>122</v>
      </c>
      <c r="E340" s="354" t="s">
        <v>121</v>
      </c>
      <c r="F340" s="599">
        <v>0</v>
      </c>
      <c r="G340" s="599">
        <v>0.8640000000000001</v>
      </c>
      <c r="H340" s="599">
        <v>0.8640000000000001</v>
      </c>
      <c r="I340" s="599">
        <v>0</v>
      </c>
    </row>
    <row r="341" spans="1:9" s="74" customFormat="1">
      <c r="A341" s="354" t="s">
        <v>49</v>
      </c>
      <c r="B341" s="354" t="s">
        <v>48</v>
      </c>
      <c r="C341" s="354" t="s">
        <v>104</v>
      </c>
      <c r="D341" s="354" t="s">
        <v>120</v>
      </c>
      <c r="E341" s="354" t="s">
        <v>119</v>
      </c>
      <c r="F341" s="599">
        <v>0</v>
      </c>
      <c r="G341" s="599">
        <v>0.88524590163934425</v>
      </c>
      <c r="H341" s="599">
        <v>0.89230769230769236</v>
      </c>
      <c r="I341" s="599">
        <v>0</v>
      </c>
    </row>
    <row r="342" spans="1:9" s="74" customFormat="1">
      <c r="A342" s="354" t="s">
        <v>49</v>
      </c>
      <c r="B342" s="354" t="s">
        <v>101</v>
      </c>
      <c r="C342" s="354" t="s">
        <v>100</v>
      </c>
      <c r="D342" s="354" t="s">
        <v>118</v>
      </c>
      <c r="E342" s="354" t="s">
        <v>117</v>
      </c>
      <c r="F342" s="599">
        <v>0</v>
      </c>
      <c r="G342" s="599">
        <v>0.75079365079365079</v>
      </c>
      <c r="H342" s="599">
        <v>0.78888888888888886</v>
      </c>
      <c r="I342" s="599">
        <v>0</v>
      </c>
    </row>
    <row r="343" spans="1:9" s="74" customFormat="1">
      <c r="A343" s="354" t="s">
        <v>44</v>
      </c>
      <c r="B343" s="354" t="s">
        <v>116</v>
      </c>
      <c r="C343" s="354" t="s">
        <v>115</v>
      </c>
      <c r="D343" s="354" t="s">
        <v>114</v>
      </c>
      <c r="E343" s="354" t="s">
        <v>113</v>
      </c>
      <c r="F343" s="599">
        <v>0</v>
      </c>
      <c r="G343" s="599">
        <v>0.87187499999999996</v>
      </c>
      <c r="H343" s="599">
        <v>0.9</v>
      </c>
      <c r="I343" s="599">
        <v>0</v>
      </c>
    </row>
    <row r="344" spans="1:9" s="74" customFormat="1">
      <c r="A344" s="354" t="s">
        <v>56</v>
      </c>
      <c r="B344" s="354" t="s">
        <v>55</v>
      </c>
      <c r="C344" s="354" t="s">
        <v>76</v>
      </c>
      <c r="D344" s="354" t="s">
        <v>112</v>
      </c>
      <c r="E344" s="354" t="s">
        <v>111</v>
      </c>
      <c r="F344" s="599">
        <v>0</v>
      </c>
      <c r="G344" s="599">
        <v>0.72233009708737872</v>
      </c>
      <c r="H344" s="599">
        <v>0.74563106796116496</v>
      </c>
      <c r="I344" s="599">
        <v>0</v>
      </c>
    </row>
    <row r="345" spans="1:9" s="74" customFormat="1">
      <c r="A345" s="354" t="s">
        <v>73</v>
      </c>
      <c r="B345" s="354" t="s">
        <v>72</v>
      </c>
      <c r="C345" s="354" t="s">
        <v>71</v>
      </c>
      <c r="D345" s="354" t="s">
        <v>110</v>
      </c>
      <c r="E345" s="354" t="s">
        <v>109</v>
      </c>
      <c r="F345" s="599">
        <v>0</v>
      </c>
      <c r="G345" s="599">
        <v>0.9</v>
      </c>
      <c r="H345" s="599">
        <v>0.9</v>
      </c>
      <c r="I345" s="599">
        <v>0</v>
      </c>
    </row>
    <row r="346" spans="1:9" s="74" customFormat="1">
      <c r="A346" s="354" t="s">
        <v>56</v>
      </c>
      <c r="B346" s="354" t="s">
        <v>65</v>
      </c>
      <c r="C346" s="354" t="s">
        <v>54</v>
      </c>
      <c r="D346" s="354" t="s">
        <v>108</v>
      </c>
      <c r="E346" s="354" t="s">
        <v>107</v>
      </c>
      <c r="F346" s="599">
        <v>0</v>
      </c>
      <c r="G346" s="599">
        <v>0.96923076923076923</v>
      </c>
      <c r="H346" s="599">
        <v>0.96923076923076923</v>
      </c>
      <c r="I346" s="599">
        <v>0</v>
      </c>
    </row>
    <row r="347" spans="1:9" s="74" customFormat="1">
      <c r="A347" s="354" t="s">
        <v>44</v>
      </c>
      <c r="B347" s="354" t="s">
        <v>60</v>
      </c>
      <c r="C347" s="354" t="s">
        <v>68</v>
      </c>
      <c r="D347" s="354" t="s">
        <v>106</v>
      </c>
      <c r="E347" s="354" t="s">
        <v>105</v>
      </c>
      <c r="F347" s="599">
        <v>0</v>
      </c>
      <c r="G347" s="599">
        <v>0.875</v>
      </c>
      <c r="H347" s="599">
        <v>0.875</v>
      </c>
      <c r="I347" s="599">
        <v>0</v>
      </c>
    </row>
    <row r="348" spans="1:9" s="74" customFormat="1">
      <c r="A348" s="354" t="s">
        <v>49</v>
      </c>
      <c r="B348" s="354" t="s">
        <v>48</v>
      </c>
      <c r="C348" s="354" t="s">
        <v>104</v>
      </c>
      <c r="D348" s="354" t="s">
        <v>103</v>
      </c>
      <c r="E348" s="354" t="s">
        <v>102</v>
      </c>
      <c r="F348" s="599">
        <v>0</v>
      </c>
      <c r="G348" s="599">
        <v>0.65263157894736845</v>
      </c>
      <c r="H348" s="599">
        <v>0.66315789473684206</v>
      </c>
      <c r="I348" s="599">
        <v>0</v>
      </c>
    </row>
    <row r="349" spans="1:9" s="74" customFormat="1">
      <c r="A349" s="354" t="s">
        <v>49</v>
      </c>
      <c r="B349" s="354" t="s">
        <v>101</v>
      </c>
      <c r="C349" s="354" t="s">
        <v>100</v>
      </c>
      <c r="D349" s="354" t="s">
        <v>99</v>
      </c>
      <c r="E349" s="354" t="s">
        <v>98</v>
      </c>
      <c r="F349" s="599">
        <v>0</v>
      </c>
      <c r="G349" s="599">
        <v>0.90322580645161277</v>
      </c>
      <c r="H349" s="599">
        <v>0.90909090909090906</v>
      </c>
      <c r="I349" s="599">
        <v>0</v>
      </c>
    </row>
    <row r="350" spans="1:9" s="74" customFormat="1">
      <c r="A350" s="354" t="s">
        <v>56</v>
      </c>
      <c r="B350" s="354" t="s">
        <v>65</v>
      </c>
      <c r="C350" s="354" t="s">
        <v>97</v>
      </c>
      <c r="D350" s="354" t="s">
        <v>96</v>
      </c>
      <c r="E350" s="354" t="s">
        <v>95</v>
      </c>
      <c r="F350" s="599">
        <v>0</v>
      </c>
      <c r="G350" s="599">
        <v>0.8188405797101449</v>
      </c>
      <c r="H350" s="599">
        <v>0.88652482269503541</v>
      </c>
      <c r="I350" s="599">
        <v>0</v>
      </c>
    </row>
    <row r="351" spans="1:9" s="74" customFormat="1">
      <c r="A351" s="354" t="s">
        <v>73</v>
      </c>
      <c r="B351" s="354" t="s">
        <v>72</v>
      </c>
      <c r="C351" s="354" t="s">
        <v>71</v>
      </c>
      <c r="D351" s="354" t="s">
        <v>94</v>
      </c>
      <c r="E351" s="354" t="s">
        <v>93</v>
      </c>
      <c r="F351" s="599">
        <v>0</v>
      </c>
      <c r="G351" s="599">
        <v>0.84444444444444444</v>
      </c>
      <c r="H351" s="599">
        <v>0.88888888888888884</v>
      </c>
      <c r="I351" s="599">
        <v>0</v>
      </c>
    </row>
    <row r="352" spans="1:9" s="74" customFormat="1">
      <c r="A352" s="354" t="s">
        <v>44</v>
      </c>
      <c r="B352" s="354" t="s">
        <v>60</v>
      </c>
      <c r="C352" s="354" t="s">
        <v>68</v>
      </c>
      <c r="D352" s="354" t="s">
        <v>92</v>
      </c>
      <c r="E352" s="354" t="s">
        <v>91</v>
      </c>
      <c r="F352" s="599">
        <v>0</v>
      </c>
      <c r="G352" s="599">
        <v>0.86</v>
      </c>
      <c r="H352" s="599">
        <v>0.88</v>
      </c>
      <c r="I352" s="599">
        <v>0</v>
      </c>
    </row>
    <row r="353" spans="1:9" s="74" customFormat="1">
      <c r="A353" s="354" t="s">
        <v>44</v>
      </c>
      <c r="B353" s="354" t="s">
        <v>43</v>
      </c>
      <c r="C353" s="354" t="s">
        <v>42</v>
      </c>
      <c r="D353" s="354" t="s">
        <v>90</v>
      </c>
      <c r="E353" s="354" t="s">
        <v>89</v>
      </c>
      <c r="F353" s="599">
        <v>0</v>
      </c>
      <c r="G353" s="599">
        <v>0.82352941176470584</v>
      </c>
      <c r="H353" s="599">
        <v>0.82266009852216759</v>
      </c>
      <c r="I353" s="599">
        <v>0</v>
      </c>
    </row>
    <row r="354" spans="1:9" s="74" customFormat="1">
      <c r="A354" s="354" t="s">
        <v>49</v>
      </c>
      <c r="B354" s="354" t="s">
        <v>48</v>
      </c>
      <c r="C354" s="354" t="s">
        <v>47</v>
      </c>
      <c r="D354" s="354" t="s">
        <v>88</v>
      </c>
      <c r="E354" s="354" t="s">
        <v>87</v>
      </c>
      <c r="F354" s="599">
        <v>0</v>
      </c>
      <c r="G354" s="599">
        <v>0.77954545454545454</v>
      </c>
      <c r="H354" s="599">
        <v>0.79955456570155903</v>
      </c>
      <c r="I354" s="599">
        <v>0</v>
      </c>
    </row>
    <row r="355" spans="1:9" s="74" customFormat="1">
      <c r="A355" s="354" t="s">
        <v>73</v>
      </c>
      <c r="B355" s="354" t="s">
        <v>72</v>
      </c>
      <c r="C355" s="354" t="s">
        <v>71</v>
      </c>
      <c r="D355" s="354" t="s">
        <v>86</v>
      </c>
      <c r="E355" s="354" t="s">
        <v>85</v>
      </c>
      <c r="F355" s="599">
        <v>0</v>
      </c>
      <c r="G355" s="599">
        <v>0.91874999999999996</v>
      </c>
      <c r="H355" s="599">
        <v>0.91874999999999996</v>
      </c>
      <c r="I355" s="599">
        <v>0</v>
      </c>
    </row>
    <row r="356" spans="1:9" s="74" customFormat="1">
      <c r="A356" s="354" t="s">
        <v>73</v>
      </c>
      <c r="B356" s="354" t="s">
        <v>72</v>
      </c>
      <c r="C356" s="354" t="s">
        <v>71</v>
      </c>
      <c r="D356" s="354" t="s">
        <v>84</v>
      </c>
      <c r="E356" s="354" t="s">
        <v>83</v>
      </c>
      <c r="F356" s="599">
        <v>0</v>
      </c>
      <c r="G356" s="599">
        <v>0.90058479532163749</v>
      </c>
      <c r="H356" s="599">
        <v>0.93142857142857138</v>
      </c>
      <c r="I356" s="599">
        <v>0</v>
      </c>
    </row>
    <row r="357" spans="1:9" s="74" customFormat="1">
      <c r="A357" s="354" t="s">
        <v>44</v>
      </c>
      <c r="B357" s="354" t="s">
        <v>60</v>
      </c>
      <c r="C357" s="354" t="s">
        <v>59</v>
      </c>
      <c r="D357" s="354" t="s">
        <v>82</v>
      </c>
      <c r="E357" s="354" t="s">
        <v>81</v>
      </c>
      <c r="F357" s="599">
        <v>0</v>
      </c>
      <c r="G357" s="599">
        <v>0.90515463917525774</v>
      </c>
      <c r="H357" s="599">
        <v>0.90707070707070703</v>
      </c>
      <c r="I357" s="599">
        <v>0</v>
      </c>
    </row>
    <row r="358" spans="1:9" s="74" customFormat="1">
      <c r="A358" s="354" t="s">
        <v>49</v>
      </c>
      <c r="B358" s="354" t="s">
        <v>48</v>
      </c>
      <c r="C358" s="354" t="s">
        <v>47</v>
      </c>
      <c r="D358" s="354" t="s">
        <v>80</v>
      </c>
      <c r="E358" s="354" t="s">
        <v>79</v>
      </c>
      <c r="F358" s="599">
        <v>0</v>
      </c>
      <c r="G358" s="599">
        <v>0.90588235294117647</v>
      </c>
      <c r="H358" s="599">
        <v>0.92653061224489786</v>
      </c>
      <c r="I358" s="599">
        <v>0</v>
      </c>
    </row>
    <row r="359" spans="1:9" s="74" customFormat="1">
      <c r="A359" s="354" t="s">
        <v>56</v>
      </c>
      <c r="B359" s="354" t="s">
        <v>55</v>
      </c>
      <c r="C359" s="354" t="s">
        <v>54</v>
      </c>
      <c r="D359" s="354" t="s">
        <v>78</v>
      </c>
      <c r="E359" s="354" t="s">
        <v>77</v>
      </c>
      <c r="F359" s="599">
        <v>0</v>
      </c>
      <c r="G359" s="599">
        <v>0.89864864864864868</v>
      </c>
      <c r="H359" s="599">
        <v>0.9213483146067416</v>
      </c>
      <c r="I359" s="599">
        <v>0</v>
      </c>
    </row>
    <row r="360" spans="1:9" s="74" customFormat="1">
      <c r="A360" s="354" t="s">
        <v>56</v>
      </c>
      <c r="B360" s="354" t="s">
        <v>55</v>
      </c>
      <c r="C360" s="354" t="s">
        <v>76</v>
      </c>
      <c r="D360" s="354" t="s">
        <v>75</v>
      </c>
      <c r="E360" s="354" t="s">
        <v>74</v>
      </c>
      <c r="F360" s="599">
        <v>0</v>
      </c>
      <c r="G360" s="599">
        <v>0.81</v>
      </c>
      <c r="H360" s="599">
        <v>0.85</v>
      </c>
      <c r="I360" s="599">
        <v>0</v>
      </c>
    </row>
    <row r="361" spans="1:9" s="74" customFormat="1">
      <c r="A361" s="354" t="s">
        <v>73</v>
      </c>
      <c r="B361" s="354" t="s">
        <v>72</v>
      </c>
      <c r="C361" s="354" t="s">
        <v>71</v>
      </c>
      <c r="D361" s="354" t="s">
        <v>70</v>
      </c>
      <c r="E361" s="354" t="s">
        <v>69</v>
      </c>
      <c r="F361" s="599">
        <v>0</v>
      </c>
      <c r="G361" s="599">
        <v>0.875</v>
      </c>
      <c r="H361" s="599">
        <v>0.882346153846154</v>
      </c>
      <c r="I361" s="599">
        <v>0</v>
      </c>
    </row>
    <row r="362" spans="1:9" s="74" customFormat="1">
      <c r="A362" s="354" t="s">
        <v>44</v>
      </c>
      <c r="B362" s="354" t="s">
        <v>60</v>
      </c>
      <c r="C362" s="354" t="s">
        <v>68</v>
      </c>
      <c r="D362" s="354" t="s">
        <v>67</v>
      </c>
      <c r="E362" s="354" t="s">
        <v>66</v>
      </c>
      <c r="F362" s="599">
        <v>0</v>
      </c>
      <c r="G362" s="599">
        <v>0.81777777777777783</v>
      </c>
      <c r="H362" s="599">
        <v>0.82482758620689656</v>
      </c>
      <c r="I362" s="599">
        <v>0</v>
      </c>
    </row>
    <row r="363" spans="1:9" s="74" customFormat="1">
      <c r="A363" s="354" t="s">
        <v>56</v>
      </c>
      <c r="B363" s="354" t="s">
        <v>65</v>
      </c>
      <c r="C363" s="354" t="s">
        <v>54</v>
      </c>
      <c r="D363" s="354" t="s">
        <v>64</v>
      </c>
      <c r="E363" s="354" t="s">
        <v>63</v>
      </c>
      <c r="F363" s="599">
        <v>0</v>
      </c>
      <c r="G363" s="599">
        <v>0.86</v>
      </c>
      <c r="H363" s="599">
        <v>0.86</v>
      </c>
      <c r="I363" s="599">
        <v>0</v>
      </c>
    </row>
    <row r="364" spans="1:9" s="74" customFormat="1">
      <c r="A364" s="354" t="s">
        <v>56</v>
      </c>
      <c r="B364" s="354" t="s">
        <v>55</v>
      </c>
      <c r="C364" s="354" t="s">
        <v>54</v>
      </c>
      <c r="D364" s="354" t="s">
        <v>62</v>
      </c>
      <c r="E364" s="354" t="s">
        <v>61</v>
      </c>
      <c r="F364" s="599">
        <v>0</v>
      </c>
      <c r="G364" s="599">
        <v>0.91666666666666652</v>
      </c>
      <c r="H364" s="599">
        <v>0.95833333333333348</v>
      </c>
      <c r="I364" s="599">
        <v>0</v>
      </c>
    </row>
    <row r="365" spans="1:9" s="74" customFormat="1">
      <c r="A365" s="354" t="s">
        <v>44</v>
      </c>
      <c r="B365" s="354" t="s">
        <v>60</v>
      </c>
      <c r="C365" s="354" t="s">
        <v>59</v>
      </c>
      <c r="D365" s="354" t="s">
        <v>58</v>
      </c>
      <c r="E365" s="354" t="s">
        <v>57</v>
      </c>
      <c r="F365" s="599">
        <v>0</v>
      </c>
      <c r="G365" s="599">
        <v>0.85128205128205126</v>
      </c>
      <c r="H365" s="599">
        <v>0.9</v>
      </c>
      <c r="I365" s="599">
        <v>0</v>
      </c>
    </row>
    <row r="366" spans="1:9" s="74" customFormat="1">
      <c r="A366" s="354" t="s">
        <v>56</v>
      </c>
      <c r="B366" s="354" t="s">
        <v>55</v>
      </c>
      <c r="C366" s="354" t="s">
        <v>54</v>
      </c>
      <c r="D366" s="354" t="s">
        <v>53</v>
      </c>
      <c r="E366" s="354" t="s">
        <v>52</v>
      </c>
      <c r="F366" s="599">
        <v>0</v>
      </c>
      <c r="G366" s="599">
        <v>0.7</v>
      </c>
      <c r="H366" s="599">
        <v>0.72727272727272729</v>
      </c>
      <c r="I366" s="599">
        <v>0</v>
      </c>
    </row>
    <row r="367" spans="1:9" s="74" customFormat="1">
      <c r="A367" s="354" t="s">
        <v>49</v>
      </c>
      <c r="B367" s="354" t="s">
        <v>48</v>
      </c>
      <c r="C367" s="354" t="s">
        <v>47</v>
      </c>
      <c r="D367" s="354" t="s">
        <v>51</v>
      </c>
      <c r="E367" s="354" t="s">
        <v>50</v>
      </c>
      <c r="F367" s="599">
        <v>0</v>
      </c>
      <c r="G367" s="599">
        <v>0.88571428571428568</v>
      </c>
      <c r="H367" s="599">
        <v>0.94285714285714273</v>
      </c>
      <c r="I367" s="599">
        <v>0</v>
      </c>
    </row>
    <row r="368" spans="1:9" s="74" customFormat="1">
      <c r="A368" s="354" t="s">
        <v>49</v>
      </c>
      <c r="B368" s="354" t="s">
        <v>48</v>
      </c>
      <c r="C368" s="354" t="s">
        <v>47</v>
      </c>
      <c r="D368" s="354" t="s">
        <v>46</v>
      </c>
      <c r="E368" s="354" t="s">
        <v>45</v>
      </c>
      <c r="F368" s="599">
        <v>0</v>
      </c>
      <c r="G368" s="599">
        <v>0.7857142857142857</v>
      </c>
      <c r="H368" s="599">
        <v>0.79821428571428588</v>
      </c>
      <c r="I368" s="599">
        <v>0</v>
      </c>
    </row>
    <row r="369" spans="1:9" s="74" customFormat="1">
      <c r="A369" s="354" t="s">
        <v>44</v>
      </c>
      <c r="B369" s="354" t="s">
        <v>43</v>
      </c>
      <c r="C369" s="354" t="s">
        <v>42</v>
      </c>
      <c r="D369" s="354" t="s">
        <v>41</v>
      </c>
      <c r="E369" s="354" t="s">
        <v>40</v>
      </c>
      <c r="F369" s="599">
        <v>0</v>
      </c>
      <c r="G369" s="599">
        <v>0.82051282051282048</v>
      </c>
      <c r="H369" s="599">
        <v>0.82758620689655171</v>
      </c>
      <c r="I369" s="599">
        <v>0</v>
      </c>
    </row>
  </sheetData>
  <autoFilter ref="A7:N185"/>
  <mergeCells count="24">
    <mergeCell ref="F191:F192"/>
    <mergeCell ref="G191:G192"/>
    <mergeCell ref="A7:A8"/>
    <mergeCell ref="B7:B8"/>
    <mergeCell ref="C7:C8"/>
    <mergeCell ref="D7:D8"/>
    <mergeCell ref="E7:E8"/>
    <mergeCell ref="F7:F8"/>
    <mergeCell ref="A191:A192"/>
    <mergeCell ref="B191:B192"/>
    <mergeCell ref="C191:C192"/>
    <mergeCell ref="D191:D192"/>
    <mergeCell ref="E191:E192"/>
    <mergeCell ref="H191:H192"/>
    <mergeCell ref="I191:I192"/>
    <mergeCell ref="G7:G8"/>
    <mergeCell ref="H7:H8"/>
    <mergeCell ref="I7:I8"/>
    <mergeCell ref="J7:J8"/>
    <mergeCell ref="K7:K8"/>
    <mergeCell ref="L7:L8"/>
    <mergeCell ref="M7:M8"/>
    <mergeCell ref="J6:K6"/>
    <mergeCell ref="L6:M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9"/>
    <pageSetUpPr fitToPage="1"/>
  </sheetPr>
  <dimension ref="A1:Y199"/>
  <sheetViews>
    <sheetView showGridLines="0" zoomScale="70" zoomScaleNormal="70" zoomScaleSheetLayoutView="40" zoomScalePageLayoutView="30" workbookViewId="0">
      <selection activeCell="B6" sqref="B6"/>
    </sheetView>
  </sheetViews>
  <sheetFormatPr defaultRowHeight="15"/>
  <cols>
    <col min="1" max="1" width="5.7109375" style="3" customWidth="1"/>
    <col min="2" max="2" width="25.7109375" customWidth="1"/>
    <col min="3" max="3" width="56.7109375" bestFit="1" customWidth="1"/>
    <col min="4" max="12" width="19.7109375" customWidth="1"/>
    <col min="13" max="15" width="19.85546875" style="4" customWidth="1"/>
    <col min="16" max="16" width="19.85546875" style="4" hidden="1" customWidth="1"/>
    <col min="17" max="19" width="19.85546875" style="4" customWidth="1"/>
    <col min="20" max="20" width="9.28515625" style="4" hidden="1" customWidth="1"/>
    <col min="21" max="23" width="19.85546875" style="4" customWidth="1"/>
    <col min="24" max="24" width="9.140625" style="16" customWidth="1"/>
    <col min="25" max="25" width="9.140625" hidden="1" customWidth="1"/>
  </cols>
  <sheetData>
    <row r="1" spans="1:25" ht="9.9499999999999993" customHeight="1">
      <c r="A1" s="672" t="s">
        <v>386</v>
      </c>
      <c r="B1" s="672"/>
      <c r="C1" s="672"/>
      <c r="D1" s="672"/>
      <c r="E1" s="672"/>
      <c r="F1" s="672"/>
      <c r="G1" s="672"/>
      <c r="H1" s="672"/>
      <c r="I1" s="672"/>
      <c r="J1" s="672"/>
      <c r="K1" s="672"/>
      <c r="L1" s="672"/>
      <c r="M1" s="672"/>
      <c r="N1" s="672"/>
      <c r="O1" s="672"/>
      <c r="P1" s="672"/>
      <c r="Q1" s="672"/>
      <c r="R1" s="672"/>
      <c r="S1" s="672"/>
      <c r="T1" s="672"/>
      <c r="U1" s="672"/>
      <c r="V1" s="672"/>
      <c r="W1" s="672"/>
      <c r="X1" s="243"/>
    </row>
    <row r="2" spans="1:25" ht="9.9499999999999993" customHeight="1">
      <c r="A2" s="672"/>
      <c r="B2" s="672"/>
      <c r="C2" s="672"/>
      <c r="D2" s="672"/>
      <c r="E2" s="672"/>
      <c r="F2" s="672"/>
      <c r="G2" s="672"/>
      <c r="H2" s="672"/>
      <c r="I2" s="672"/>
      <c r="J2" s="672"/>
      <c r="K2" s="672"/>
      <c r="L2" s="672"/>
      <c r="M2" s="672"/>
      <c r="N2" s="672"/>
      <c r="O2" s="672"/>
      <c r="P2" s="672"/>
      <c r="Q2" s="672"/>
      <c r="R2" s="672"/>
      <c r="S2" s="672"/>
      <c r="T2" s="672"/>
      <c r="U2" s="672"/>
      <c r="V2" s="672"/>
      <c r="W2" s="672"/>
      <c r="X2" s="243"/>
    </row>
    <row r="3" spans="1:25" ht="9.9499999999999993" customHeight="1">
      <c r="A3" s="672"/>
      <c r="B3" s="672"/>
      <c r="C3" s="672"/>
      <c r="D3" s="672"/>
      <c r="E3" s="672"/>
      <c r="F3" s="672"/>
      <c r="G3" s="672"/>
      <c r="H3" s="672"/>
      <c r="I3" s="672"/>
      <c r="J3" s="672"/>
      <c r="K3" s="672"/>
      <c r="L3" s="672"/>
      <c r="M3" s="672"/>
      <c r="N3" s="672"/>
      <c r="O3" s="672"/>
      <c r="P3" s="672"/>
      <c r="Q3" s="672"/>
      <c r="R3" s="672"/>
      <c r="S3" s="672"/>
      <c r="T3" s="672"/>
      <c r="U3" s="672"/>
      <c r="V3" s="672"/>
      <c r="W3" s="672"/>
      <c r="X3" s="243"/>
    </row>
    <row r="4" spans="1:25" ht="15.75">
      <c r="A4" s="293"/>
      <c r="B4" s="678"/>
      <c r="C4" s="678"/>
      <c r="D4" s="678"/>
      <c r="E4" s="678"/>
      <c r="F4" s="678"/>
      <c r="G4" s="678"/>
      <c r="H4" s="678"/>
      <c r="I4" s="678"/>
      <c r="J4" s="678"/>
      <c r="K4" s="678"/>
      <c r="L4" s="678"/>
      <c r="M4" s="678"/>
      <c r="N4" s="678"/>
      <c r="O4" s="678"/>
      <c r="P4" s="678"/>
      <c r="Q4" s="678"/>
      <c r="R4" s="678"/>
      <c r="S4" s="678"/>
      <c r="T4" s="678"/>
      <c r="U4" s="678"/>
      <c r="V4" s="678"/>
      <c r="W4" s="678"/>
      <c r="X4" s="295"/>
    </row>
    <row r="5" spans="1:25" ht="9.9499999999999993" customHeight="1">
      <c r="A5" s="2"/>
      <c r="B5" s="2"/>
      <c r="C5" s="2"/>
      <c r="D5" s="134"/>
      <c r="E5" s="2"/>
      <c r="F5" s="2"/>
      <c r="G5" s="2"/>
      <c r="H5" s="2"/>
      <c r="I5" s="2"/>
      <c r="J5" s="2"/>
      <c r="K5" s="2"/>
      <c r="L5" s="2"/>
      <c r="M5" s="2"/>
      <c r="N5" s="309"/>
      <c r="O5" s="458"/>
      <c r="P5" s="458"/>
      <c r="Q5" s="309"/>
      <c r="R5" s="309"/>
      <c r="S5" s="458"/>
      <c r="T5" s="458"/>
      <c r="U5" s="279"/>
      <c r="V5" s="279"/>
      <c r="W5" s="458"/>
      <c r="X5" s="243"/>
    </row>
    <row r="6" spans="1:25" ht="15" customHeight="1">
      <c r="A6" s="2"/>
      <c r="B6" s="5" t="s">
        <v>1133</v>
      </c>
      <c r="C6" s="6"/>
      <c r="D6" s="6"/>
      <c r="E6" s="6"/>
      <c r="F6" s="6"/>
      <c r="G6" s="6"/>
      <c r="H6" s="2"/>
      <c r="I6" s="2"/>
      <c r="J6" s="2"/>
      <c r="K6" s="66" t="str">
        <f ca="1">'Org list'!J7</f>
        <v>Y57</v>
      </c>
      <c r="L6" s="2"/>
      <c r="M6" s="298"/>
      <c r="N6" s="309"/>
      <c r="O6" s="458"/>
      <c r="P6" s="458"/>
      <c r="Q6" s="309"/>
      <c r="R6" s="309"/>
      <c r="S6" s="458"/>
      <c r="T6" s="629"/>
      <c r="U6" s="629"/>
      <c r="V6" s="67" t="s">
        <v>0</v>
      </c>
      <c r="W6" s="8" t="str">
        <f>Cover!B12</f>
        <v>Q3 2015/16</v>
      </c>
      <c r="X6" s="243"/>
    </row>
    <row r="7" spans="1:25" ht="9.9499999999999993" customHeight="1">
      <c r="A7" s="2"/>
      <c r="B7" s="2"/>
      <c r="C7" s="2"/>
      <c r="D7" s="134"/>
      <c r="E7" s="2"/>
      <c r="F7" s="2"/>
      <c r="G7" s="2"/>
      <c r="H7" s="2"/>
      <c r="I7" s="2"/>
      <c r="J7" s="2"/>
      <c r="K7" s="2"/>
      <c r="L7" s="2"/>
      <c r="M7" s="2"/>
      <c r="N7" s="309"/>
      <c r="O7" s="458"/>
      <c r="P7" s="458"/>
      <c r="Q7" s="309"/>
      <c r="R7" s="309"/>
      <c r="S7" s="458"/>
      <c r="T7" s="458"/>
      <c r="U7" s="279"/>
      <c r="V7" s="279"/>
      <c r="W7" s="458"/>
      <c r="X7" s="243"/>
    </row>
    <row r="8" spans="1:25" ht="15" customHeight="1"/>
    <row r="9" spans="1:25" ht="15" customHeight="1">
      <c r="A9" s="2"/>
      <c r="B9" s="5" t="s">
        <v>25</v>
      </c>
      <c r="C9" s="5" t="str">
        <f ca="1">'Org list'!J6</f>
        <v>South of England Commissioning Region</v>
      </c>
      <c r="D9" s="5"/>
      <c r="E9" s="2"/>
      <c r="F9" s="2"/>
      <c r="G9" s="2"/>
      <c r="H9" s="2"/>
      <c r="I9" s="2"/>
      <c r="J9" s="2"/>
      <c r="K9" s="2"/>
      <c r="L9" s="2"/>
      <c r="M9" s="2"/>
      <c r="N9" s="309"/>
      <c r="O9" s="458"/>
      <c r="P9" s="458"/>
      <c r="Q9" s="309"/>
      <c r="R9" s="309"/>
      <c r="S9" s="458"/>
      <c r="T9" s="458"/>
      <c r="U9" s="279"/>
      <c r="V9" s="279"/>
      <c r="W9" s="458"/>
      <c r="X9" s="243"/>
    </row>
    <row r="10" spans="1:25" s="13" customFormat="1" ht="16.5" customHeight="1" thickBot="1">
      <c r="A10" s="10"/>
      <c r="B10" s="11"/>
      <c r="C10" s="11"/>
      <c r="D10" s="11"/>
      <c r="E10" s="10"/>
      <c r="F10" s="10"/>
      <c r="G10" s="10"/>
      <c r="H10" s="10"/>
      <c r="I10" s="10"/>
      <c r="J10" s="10"/>
      <c r="K10" s="10"/>
      <c r="L10" s="10"/>
      <c r="M10" s="12"/>
      <c r="N10" s="12"/>
      <c r="O10" s="12"/>
      <c r="P10" s="12"/>
      <c r="Q10" s="12"/>
      <c r="R10" s="12"/>
      <c r="S10" s="12"/>
      <c r="T10" s="12"/>
      <c r="U10" s="12"/>
      <c r="V10" s="12"/>
      <c r="W10" s="12"/>
      <c r="X10" s="131"/>
    </row>
    <row r="11" spans="1:25" hidden="1">
      <c r="D11">
        <v>2</v>
      </c>
      <c r="E11">
        <v>36</v>
      </c>
      <c r="F11">
        <v>37</v>
      </c>
      <c r="G11">
        <v>38</v>
      </c>
      <c r="H11">
        <v>39</v>
      </c>
      <c r="I11">
        <v>2</v>
      </c>
      <c r="J11">
        <v>3</v>
      </c>
      <c r="K11">
        <v>4</v>
      </c>
      <c r="L11">
        <v>5</v>
      </c>
      <c r="M11" s="87">
        <v>6</v>
      </c>
      <c r="N11" s="87">
        <v>7</v>
      </c>
      <c r="O11" s="87">
        <v>8</v>
      </c>
      <c r="P11" s="87"/>
      <c r="Q11" s="87">
        <v>19</v>
      </c>
      <c r="R11" s="87">
        <v>20</v>
      </c>
      <c r="S11" s="87">
        <v>21</v>
      </c>
      <c r="T11" s="87"/>
      <c r="U11" s="87">
        <v>23</v>
      </c>
      <c r="V11" s="87">
        <v>24</v>
      </c>
      <c r="W11" s="87">
        <v>25</v>
      </c>
    </row>
    <row r="12" spans="1:25" ht="15.75" hidden="1" thickBot="1">
      <c r="B12" s="17"/>
      <c r="C12" s="1"/>
      <c r="D12" s="1"/>
      <c r="E12" s="34"/>
      <c r="F12" s="1"/>
      <c r="G12" s="1"/>
      <c r="H12" s="1"/>
      <c r="I12" s="1"/>
      <c r="J12" s="1"/>
      <c r="K12" s="1"/>
      <c r="L12" s="1"/>
      <c r="O12" s="634"/>
    </row>
    <row r="13" spans="1:25" ht="15.75" customHeight="1" thickBot="1">
      <c r="B13" s="1"/>
      <c r="C13" s="1"/>
      <c r="D13" s="1"/>
      <c r="E13" s="684" t="s">
        <v>1285</v>
      </c>
      <c r="F13" s="685"/>
      <c r="G13" s="685"/>
      <c r="H13" s="686"/>
      <c r="I13" s="684" t="s">
        <v>3503</v>
      </c>
      <c r="J13" s="685"/>
      <c r="K13" s="685"/>
      <c r="L13" s="685"/>
      <c r="M13" s="684" t="s">
        <v>3504</v>
      </c>
      <c r="N13" s="685"/>
      <c r="O13" s="685"/>
      <c r="P13" s="686"/>
      <c r="Q13" s="684" t="s">
        <v>1204</v>
      </c>
      <c r="R13" s="685"/>
      <c r="S13" s="685"/>
      <c r="T13" s="686"/>
      <c r="U13" s="684" t="s">
        <v>1205</v>
      </c>
      <c r="V13" s="685"/>
      <c r="W13" s="686"/>
    </row>
    <row r="14" spans="1:25" ht="15.75" thickBot="1">
      <c r="B14" s="35" t="s">
        <v>18</v>
      </c>
      <c r="C14" s="62" t="s">
        <v>19</v>
      </c>
      <c r="D14" s="89" t="s">
        <v>414</v>
      </c>
      <c r="E14" s="35" t="s">
        <v>390</v>
      </c>
      <c r="F14" s="63" t="s">
        <v>391</v>
      </c>
      <c r="G14" s="63" t="s">
        <v>392</v>
      </c>
      <c r="H14" s="36" t="s">
        <v>820</v>
      </c>
      <c r="I14" s="35" t="s">
        <v>390</v>
      </c>
      <c r="J14" s="63" t="s">
        <v>391</v>
      </c>
      <c r="K14" s="63" t="s">
        <v>392</v>
      </c>
      <c r="L14" s="63" t="s">
        <v>820</v>
      </c>
      <c r="M14" s="35" t="s">
        <v>390</v>
      </c>
      <c r="N14" s="63" t="s">
        <v>391</v>
      </c>
      <c r="O14" s="63" t="s">
        <v>392</v>
      </c>
      <c r="P14" s="36" t="s">
        <v>820</v>
      </c>
      <c r="Q14" s="35" t="s">
        <v>390</v>
      </c>
      <c r="R14" s="63" t="s">
        <v>391</v>
      </c>
      <c r="S14" s="63" t="s">
        <v>392</v>
      </c>
      <c r="T14" s="36" t="s">
        <v>820</v>
      </c>
      <c r="U14" s="35" t="s">
        <v>390</v>
      </c>
      <c r="V14" s="63" t="s">
        <v>391</v>
      </c>
      <c r="W14" s="36" t="s">
        <v>392</v>
      </c>
    </row>
    <row r="15" spans="1:25">
      <c r="A15" s="3">
        <v>0</v>
      </c>
      <c r="B15" s="144" t="str">
        <f t="shared" ref="B15:B46" ca="1" si="0">IF($A15&gt;$Y$18-1,"",INDIRECT("'Comms by AT'!D"&amp;$A15+$Y$15))</f>
        <v>Y57</v>
      </c>
      <c r="C15" s="38" t="str">
        <f ca="1">IF($B15="","",VLOOKUP($B15,'Org list'!$J$9:$K$637,2,0))</f>
        <v>South of England Commissioning Region</v>
      </c>
      <c r="D15" s="227">
        <f ca="1">IF(ISERROR(VLOOKUP($B15,'Pooled Fund'!$A$3:$C$179,D$11,0)),"",VLOOKUP($B15,'Pooled Fund'!$A$3:$C$179,D$11,0))</f>
        <v>1078071132</v>
      </c>
      <c r="E15" s="209">
        <f ca="1">IF(ISERROR(VLOOKUP($B15,'I&amp;E Backsheet'!$D$11:$AT$187,E$11,0)),"",VLOOKUP($B15,'I&amp;E Backsheet'!$D$11:$AT$187,E$11,0))</f>
        <v>302384377.5</v>
      </c>
      <c r="F15" s="209">
        <f ca="1">IF(ISERROR(VLOOKUP($B15,'I&amp;E Backsheet'!$D$11:$AT$187,F$11,0)),"",VLOOKUP($B15,'I&amp;E Backsheet'!$D$11:$AT$187,F$11,0))</f>
        <v>238688404.25</v>
      </c>
      <c r="G15" s="209">
        <f ca="1">IF(ISERROR(VLOOKUP($B15,'I&amp;E Backsheet'!$D$11:$AT$187,G$11,0)),"",VLOOKUP($B15,'I&amp;E Backsheet'!$D$11:$AT$187,G$11,0))</f>
        <v>237383404.25</v>
      </c>
      <c r="H15" s="210">
        <f ca="1">IF(ISERROR(VLOOKUP($B15,'I&amp;E Backsheet'!$D$11:$AT$187,H$11,0)),"",VLOOKUP($B15,'I&amp;E Backsheet'!$D$11:$AT$187,H$11,0))</f>
        <v>227968144</v>
      </c>
      <c r="I15" s="299">
        <f ca="1">IF(ISERROR(VLOOKUP($B15,'I&amp;E Backsheet'!$D$11:$AT$187,I$11,0)),"",VLOOKUP($B15,'I&amp;E Backsheet'!$D$11:$AT$187,I$11,0))</f>
        <v>258527611.5</v>
      </c>
      <c r="J15" s="381">
        <f ca="1">IF(ISERROR(VLOOKUP($B15,'I&amp;E Backsheet'!$D$11:$AT$187,J$11,0)),"",VLOOKUP($B15,'I&amp;E Backsheet'!$D$11:$AT$187,J$11,0))</f>
        <v>236939887.16666666</v>
      </c>
      <c r="K15" s="381">
        <f ca="1">IF(ISERROR(VLOOKUP($B15,'I&amp;E Backsheet'!$D$11:$AT$187,K$11,0)),"",VLOOKUP($B15,'I&amp;E Backsheet'!$D$11:$AT$187,K$11,0))</f>
        <v>220683566.19806671</v>
      </c>
      <c r="L15" s="210">
        <f ca="1">IF(ISERROR(VLOOKUP($B15,'I&amp;E Backsheet'!$D$11:$AT$187,L$11,0)),"",VLOOKUP($B15,'I&amp;E Backsheet'!$D$11:$AT$187,L$11,0))</f>
        <v>226767935.05193329</v>
      </c>
      <c r="M15" s="299">
        <f ca="1">IF(ISERROR(VLOOKUP($B15,'I&amp;E Backsheet'!$D$11:$AT$187,M$11,0)),"",VLOOKUP($B15,'I&amp;E Backsheet'!$D$11:$AT$187,M$11,0))</f>
        <v>281005423.5</v>
      </c>
      <c r="N15" s="565">
        <f ca="1">IF(ISERROR(VLOOKUP($B15,'I&amp;E Backsheet'!$D$11:$AT$187,N$11,0)),"",VLOOKUP($B15,'I&amp;E Backsheet'!$D$11:$AT$187,N$11,0))</f>
        <v>253124576.16666666</v>
      </c>
      <c r="O15" s="381">
        <f ca="1">IF(ISERROR(VLOOKUP($B15,'I&amp;E Backsheet'!$D$11:$AT$187,O$11,0)),"",VLOOKUP($B15,'I&amp;E Backsheet'!$D$11:$AT$187,O$11,0))</f>
        <v>237118482.19806671</v>
      </c>
      <c r="P15" s="210"/>
      <c r="Q15" s="307">
        <f ca="1">IF(ISERROR(VLOOKUP($B15,'I&amp;E Backsheet'!$D$11:$AT$187,Q$11,0)),"",VLOOKUP($B15,'I&amp;E Backsheet'!$D$11:$AT$187,Q$11,0))</f>
        <v>-21378954</v>
      </c>
      <c r="R15" s="565">
        <f ca="1">IF(ISERROR(VLOOKUP($B15,'I&amp;E Backsheet'!$D$11:$AT$187,R$11,0)),"",VLOOKUP($B15,'I&amp;E Backsheet'!$D$11:$AT$187,R$11,0))</f>
        <v>14436171.916666666</v>
      </c>
      <c r="S15" s="381">
        <f ca="1">IF(ISERROR(VLOOKUP($B15,'I&amp;E Backsheet'!$D$11:$AT$187,S$11,0)),"",VLOOKUP($B15,'I&amp;E Backsheet'!$D$11:$AT$187,S$11,0))</f>
        <v>-264922.05193329975</v>
      </c>
      <c r="T15" s="210" t="str">
        <f ca="1">IF(ISERROR(VLOOKUP($B15,'I&amp;E Backsheet'!$D$11:$AT$187,T$11,0)),"",VLOOKUP($B15,'I&amp;E Backsheet'!$D$11:$AT$187,T$11,0))</f>
        <v/>
      </c>
      <c r="U15" s="299">
        <f ca="1">IF(ISERROR(VLOOKUP($B15,'I&amp;E Backsheet'!$D$11:$AT$187,U$11,0)),"",VLOOKUP($B15,'I&amp;E Backsheet'!$D$11:$AT$187,U$11,0))</f>
        <v>22477812</v>
      </c>
      <c r="V15" s="565">
        <f ca="1">IF(ISERROR(VLOOKUP($B15,'I&amp;E Backsheet'!$D$11:$AT$187,V$11,0)),"",VLOOKUP($B15,'I&amp;E Backsheet'!$D$11:$AT$187,V$11,0))</f>
        <v>16184689</v>
      </c>
      <c r="W15" s="210">
        <f ca="1">IF(ISERROR(VLOOKUP($B15,'I&amp;E Backsheet'!$D$11:$AT$187,W$11,0)),"",VLOOKUP($B15,'I&amp;E Backsheet'!$D$11:$AT$187,W$11,0))</f>
        <v>16434916</v>
      </c>
      <c r="Y15" s="4">
        <f ca="1">MATCH($K$6,'Comms by AT'!$B:$B,0)</f>
        <v>470</v>
      </c>
    </row>
    <row r="16" spans="1:25">
      <c r="A16" s="3">
        <v>1</v>
      </c>
      <c r="B16" s="41" t="str">
        <f t="shared" ca="1" si="0"/>
        <v>Q80</v>
      </c>
      <c r="C16" s="42" t="str">
        <f ca="1">IF($B16="","",VLOOKUP($B16,'Org list'!$J$9:$K$637,2,0))</f>
        <v>NHS England South (South West)</v>
      </c>
      <c r="D16" s="227">
        <f ca="1">IF(ISERROR(VLOOKUP($B16,'Pooled Fund'!$A$3:$C$179,D$11,0)),"",VLOOKUP($B16,'Pooled Fund'!$A$3:$C$179,D$11,0))</f>
        <v>236672000</v>
      </c>
      <c r="E16" s="209">
        <f ca="1">IF(ISERROR(VLOOKUP($B16,'I&amp;E Backsheet'!$D$11:$AT$187,E$11,0)),"",VLOOKUP($B16,'I&amp;E Backsheet'!$D$11:$AT$187,E$11,0))</f>
        <v>60718000</v>
      </c>
      <c r="F16" s="209">
        <f ca="1">IF(ISERROR(VLOOKUP($B16,'I&amp;E Backsheet'!$D$11:$AT$187,F$11,0)),"",VLOOKUP($B16,'I&amp;E Backsheet'!$D$11:$AT$187,F$11,0))</f>
        <v>58612000</v>
      </c>
      <c r="G16" s="209">
        <f ca="1">IF(ISERROR(VLOOKUP($B16,'I&amp;E Backsheet'!$D$11:$AT$187,G$11,0)),"",VLOOKUP($B16,'I&amp;E Backsheet'!$D$11:$AT$187,G$11,0))</f>
        <v>58746000</v>
      </c>
      <c r="H16" s="259">
        <f ca="1">IF(ISERROR(VLOOKUP($B16,'I&amp;E Backsheet'!$D$11:$AT$187,H$11,0)),"",VLOOKUP($B16,'I&amp;E Backsheet'!$D$11:$AT$187,H$11,0))</f>
        <v>58747000</v>
      </c>
      <c r="I16" s="300">
        <f ca="1">IF(ISERROR(VLOOKUP($B16,'I&amp;E Backsheet'!$D$11:$AT$187,I$11,0)),"",VLOOKUP($B16,'I&amp;E Backsheet'!$D$11:$AT$187,I$11,0))</f>
        <v>57898044</v>
      </c>
      <c r="J16" s="213">
        <f ca="1">IF(ISERROR(VLOOKUP($B16,'I&amp;E Backsheet'!$D$11:$AT$187,J$11,0)),"",VLOOKUP($B16,'I&amp;E Backsheet'!$D$11:$AT$187,J$11,0))</f>
        <v>53554302.666666664</v>
      </c>
      <c r="K16" s="213">
        <f ca="1">IF(ISERROR(VLOOKUP($B16,'I&amp;E Backsheet'!$D$11:$AT$187,K$11,0)),"",VLOOKUP($B16,'I&amp;E Backsheet'!$D$11:$AT$187,K$11,0))</f>
        <v>58533321.948066697</v>
      </c>
      <c r="L16" s="214">
        <f ca="1">IF(ISERROR(VLOOKUP($B16,'I&amp;E Backsheet'!$D$11:$AT$187,L$11,0)),"",VLOOKUP($B16,'I&amp;E Backsheet'!$D$11:$AT$187,L$11,0))</f>
        <v>56634332.051933303</v>
      </c>
      <c r="M16" s="300">
        <f ca="1">IF(ISERROR(VLOOKUP($B16,'I&amp;E Backsheet'!$D$11:$AT$187,M$11,0)),"",VLOOKUP($B16,'I&amp;E Backsheet'!$D$11:$AT$187,M$11,0))</f>
        <v>58776544</v>
      </c>
      <c r="N16" s="320">
        <f ca="1">IF(ISERROR(VLOOKUP($B16,'I&amp;E Backsheet'!$D$11:$AT$187,N$11,0)),"",VLOOKUP($B16,'I&amp;E Backsheet'!$D$11:$AT$187,N$11,0))</f>
        <v>54333802.666666664</v>
      </c>
      <c r="O16" s="213">
        <f ca="1">IF(ISERROR(VLOOKUP($B16,'I&amp;E Backsheet'!$D$11:$AT$187,O$11,0)),"",VLOOKUP($B16,'I&amp;E Backsheet'!$D$11:$AT$187,O$11,0))</f>
        <v>59312821.948066697</v>
      </c>
      <c r="P16" s="214"/>
      <c r="Q16" s="308">
        <f ca="1">IF(ISERROR(VLOOKUP($B16,'I&amp;E Backsheet'!$D$11:$AT$187,Q$11,0)),"",VLOOKUP($B16,'I&amp;E Backsheet'!$D$11:$AT$187,Q$11,0))</f>
        <v>-1941456</v>
      </c>
      <c r="R16" s="320">
        <f ca="1">IF(ISERROR(VLOOKUP($B16,'I&amp;E Backsheet'!$D$11:$AT$187,R$11,0)),"",VLOOKUP($B16,'I&amp;E Backsheet'!$D$11:$AT$187,R$11,0))</f>
        <v>-4278197.333333334</v>
      </c>
      <c r="S16" s="213">
        <f ca="1">IF(ISERROR(VLOOKUP($B16,'I&amp;E Backsheet'!$D$11:$AT$187,S$11,0)),"",VLOOKUP($B16,'I&amp;E Backsheet'!$D$11:$AT$187,S$11,0))</f>
        <v>566821.94806670025</v>
      </c>
      <c r="T16" s="214" t="str">
        <f ca="1">IF(ISERROR(VLOOKUP($B16,'I&amp;E Backsheet'!$D$11:$AT$187,T$11,0)),"",VLOOKUP($B16,'I&amp;E Backsheet'!$D$11:$AT$187,T$11,0))</f>
        <v/>
      </c>
      <c r="U16" s="300">
        <f ca="1">IF(ISERROR(VLOOKUP($B16,'I&amp;E Backsheet'!$D$11:$AT$187,U$11,0)),"",VLOOKUP($B16,'I&amp;E Backsheet'!$D$11:$AT$187,U$11,0))</f>
        <v>878500</v>
      </c>
      <c r="V16" s="320">
        <f ca="1">IF(ISERROR(VLOOKUP($B16,'I&amp;E Backsheet'!$D$11:$AT$187,V$11,0)),"",VLOOKUP($B16,'I&amp;E Backsheet'!$D$11:$AT$187,V$11,0))</f>
        <v>779500</v>
      </c>
      <c r="W16" s="214">
        <f ca="1">IF(ISERROR(VLOOKUP($B16,'I&amp;E Backsheet'!$D$11:$AT$187,W$11,0)),"",VLOOKUP($B16,'I&amp;E Backsheet'!$D$11:$AT$187,W$11,0))</f>
        <v>779500</v>
      </c>
      <c r="Y16" s="4"/>
    </row>
    <row r="17" spans="1:25">
      <c r="A17" s="3">
        <v>2</v>
      </c>
      <c r="B17" s="41" t="str">
        <f t="shared" ca="1" si="0"/>
        <v>Q81</v>
      </c>
      <c r="C17" s="42" t="str">
        <f ca="1">IF($B17="","",VLOOKUP($B17,'Org list'!$J$9:$K$637,2,0))</f>
        <v>NHS England South (South East)</v>
      </c>
      <c r="D17" s="227">
        <f ca="1">IF(ISERROR(VLOOKUP($B17,'Pooled Fund'!$A$3:$C$179,D$11,0)),"",VLOOKUP($B17,'Pooled Fund'!$A$3:$C$179,D$11,0))</f>
        <v>310941000</v>
      </c>
      <c r="E17" s="209">
        <f ca="1">IF(ISERROR(VLOOKUP($B17,'I&amp;E Backsheet'!$D$11:$AT$187,E$11,0)),"",VLOOKUP($B17,'I&amp;E Backsheet'!$D$11:$AT$187,E$11,0))</f>
        <v>101668728.5</v>
      </c>
      <c r="F17" s="209">
        <f ca="1">IF(ISERROR(VLOOKUP($B17,'I&amp;E Backsheet'!$D$11:$AT$187,F$11,0)),"",VLOOKUP($B17,'I&amp;E Backsheet'!$D$11:$AT$187,F$11,0))</f>
        <v>73998009.25</v>
      </c>
      <c r="G17" s="209">
        <f ca="1">IF(ISERROR(VLOOKUP($B17,'I&amp;E Backsheet'!$D$11:$AT$187,G$11,0)),"",VLOOKUP($B17,'I&amp;E Backsheet'!$D$11:$AT$187,G$11,0))</f>
        <v>72558009.25</v>
      </c>
      <c r="H17" s="259">
        <f ca="1">IF(ISERROR(VLOOKUP($B17,'I&amp;E Backsheet'!$D$11:$AT$187,H$11,0)),"",VLOOKUP($B17,'I&amp;E Backsheet'!$D$11:$AT$187,H$11,0))</f>
        <v>63141249</v>
      </c>
      <c r="I17" s="300">
        <f ca="1">IF(ISERROR(VLOOKUP($B17,'I&amp;E Backsheet'!$D$11:$AT$187,I$11,0)),"",VLOOKUP($B17,'I&amp;E Backsheet'!$D$11:$AT$187,I$11,0))</f>
        <v>78491768.5</v>
      </c>
      <c r="J17" s="213">
        <f ca="1">IF(ISERROR(VLOOKUP($B17,'I&amp;E Backsheet'!$D$11:$AT$187,J$11,0)),"",VLOOKUP($B17,'I&amp;E Backsheet'!$D$11:$AT$187,J$11,0))</f>
        <v>57629259.5</v>
      </c>
      <c r="K17" s="213">
        <f ca="1">IF(ISERROR(VLOOKUP($B17,'I&amp;E Backsheet'!$D$11:$AT$187,K$11,0)),"",VLOOKUP($B17,'I&amp;E Backsheet'!$D$11:$AT$187,K$11,0))</f>
        <v>56439259.25</v>
      </c>
      <c r="L17" s="214">
        <f ca="1">IF(ISERROR(VLOOKUP($B17,'I&amp;E Backsheet'!$D$11:$AT$187,L$11,0)),"",VLOOKUP($B17,'I&amp;E Backsheet'!$D$11:$AT$187,L$11,0))</f>
        <v>63386959</v>
      </c>
      <c r="M17" s="300">
        <f ca="1">IF(ISERROR(VLOOKUP($B17,'I&amp;E Backsheet'!$D$11:$AT$187,M$11,0)),"",VLOOKUP($B17,'I&amp;E Backsheet'!$D$11:$AT$187,M$11,0))</f>
        <v>100442018.5</v>
      </c>
      <c r="N17" s="320">
        <f ca="1">IF(ISERROR(VLOOKUP($B17,'I&amp;E Backsheet'!$D$11:$AT$187,N$11,0)),"",VLOOKUP($B17,'I&amp;E Backsheet'!$D$11:$AT$187,N$11,0))</f>
        <v>73632509.5</v>
      </c>
      <c r="O17" s="213">
        <f ca="1">IF(ISERROR(VLOOKUP($B17,'I&amp;E Backsheet'!$D$11:$AT$187,O$11,0)),"",VLOOKUP($B17,'I&amp;E Backsheet'!$D$11:$AT$187,O$11,0))</f>
        <v>72442509.25</v>
      </c>
      <c r="P17" s="214"/>
      <c r="Q17" s="308">
        <f ca="1">IF(ISERROR(VLOOKUP($B17,'I&amp;E Backsheet'!$D$11:$AT$187,Q$11,0)),"",VLOOKUP($B17,'I&amp;E Backsheet'!$D$11:$AT$187,Q$11,0))</f>
        <v>-1226710</v>
      </c>
      <c r="R17" s="320">
        <f ca="1">IF(ISERROR(VLOOKUP($B17,'I&amp;E Backsheet'!$D$11:$AT$187,R$11,0)),"",VLOOKUP($B17,'I&amp;E Backsheet'!$D$11:$AT$187,R$11,0))</f>
        <v>-365499.75</v>
      </c>
      <c r="S17" s="213">
        <f ca="1">IF(ISERROR(VLOOKUP($B17,'I&amp;E Backsheet'!$D$11:$AT$187,S$11,0)),"",VLOOKUP($B17,'I&amp;E Backsheet'!$D$11:$AT$187,S$11,0))</f>
        <v>-115500</v>
      </c>
      <c r="T17" s="214" t="str">
        <f ca="1">IF(ISERROR(VLOOKUP($B17,'I&amp;E Backsheet'!$D$11:$AT$187,T$11,0)),"",VLOOKUP($B17,'I&amp;E Backsheet'!$D$11:$AT$187,T$11,0))</f>
        <v/>
      </c>
      <c r="U17" s="300">
        <f ca="1">IF(ISERROR(VLOOKUP($B17,'I&amp;E Backsheet'!$D$11:$AT$187,U$11,0)),"",VLOOKUP($B17,'I&amp;E Backsheet'!$D$11:$AT$187,U$11,0))</f>
        <v>21950250</v>
      </c>
      <c r="V17" s="320">
        <f ca="1">IF(ISERROR(VLOOKUP($B17,'I&amp;E Backsheet'!$D$11:$AT$187,V$11,0)),"",VLOOKUP($B17,'I&amp;E Backsheet'!$D$11:$AT$187,V$11,0))</f>
        <v>16003250</v>
      </c>
      <c r="W17" s="214">
        <f ca="1">IF(ISERROR(VLOOKUP($B17,'I&amp;E Backsheet'!$D$11:$AT$187,W$11,0)),"",VLOOKUP($B17,'I&amp;E Backsheet'!$D$11:$AT$187,W$11,0))</f>
        <v>16003250</v>
      </c>
      <c r="Y17" s="4"/>
    </row>
    <row r="18" spans="1:25">
      <c r="A18" s="3">
        <v>3</v>
      </c>
      <c r="B18" s="41" t="str">
        <f t="shared" ca="1" si="0"/>
        <v>Q82</v>
      </c>
      <c r="C18" s="42" t="str">
        <f ca="1">IF($B18="","",VLOOKUP($B18,'Org list'!$J$9:$K$637,2,0))</f>
        <v>NHS England South (South Central)</v>
      </c>
      <c r="D18" s="227">
        <f ca="1">IF(ISERROR(VLOOKUP($B18,'Pooled Fund'!$A$3:$C$179,D$11,0)),"",VLOOKUP($B18,'Pooled Fund'!$A$3:$C$179,D$11,0))</f>
        <v>219667000</v>
      </c>
      <c r="E18" s="209">
        <f ca="1">IF(ISERROR(VLOOKUP($B18,'I&amp;E Backsheet'!$D$11:$AT$187,E$11,0)),"",VLOOKUP($B18,'I&amp;E Backsheet'!$D$11:$AT$187,E$11,0))</f>
        <v>58124145</v>
      </c>
      <c r="F18" s="209">
        <f ca="1">IF(ISERROR(VLOOKUP($B18,'I&amp;E Backsheet'!$D$11:$AT$187,F$11,0)),"",VLOOKUP($B18,'I&amp;E Backsheet'!$D$11:$AT$187,F$11,0))</f>
        <v>54163645</v>
      </c>
      <c r="G18" s="209">
        <f ca="1">IF(ISERROR(VLOOKUP($B18,'I&amp;E Backsheet'!$D$11:$AT$187,G$11,0)),"",VLOOKUP($B18,'I&amp;E Backsheet'!$D$11:$AT$187,G$11,0))</f>
        <v>54164645</v>
      </c>
      <c r="H18" s="259">
        <f ca="1">IF(ISERROR(VLOOKUP($B18,'I&amp;E Backsheet'!$D$11:$AT$187,H$11,0)),"",VLOOKUP($B18,'I&amp;E Backsheet'!$D$11:$AT$187,H$11,0))</f>
        <v>54165145</v>
      </c>
      <c r="I18" s="300">
        <f ca="1">IF(ISERROR(VLOOKUP($B18,'I&amp;E Backsheet'!$D$11:$AT$187,I$11,0)),"",VLOOKUP($B18,'I&amp;E Backsheet'!$D$11:$AT$187,I$11,0))</f>
        <v>58354545</v>
      </c>
      <c r="J18" s="213">
        <f ca="1">IF(ISERROR(VLOOKUP($B18,'I&amp;E Backsheet'!$D$11:$AT$187,J$11,0)),"",VLOOKUP($B18,'I&amp;E Backsheet'!$D$11:$AT$187,J$11,0))</f>
        <v>54674325</v>
      </c>
      <c r="K18" s="213">
        <f ca="1">IF(ISERROR(VLOOKUP($B18,'I&amp;E Backsheet'!$D$11:$AT$187,K$11,0)),"",VLOOKUP($B18,'I&amp;E Backsheet'!$D$11:$AT$187,K$11,0))</f>
        <v>53064735</v>
      </c>
      <c r="L18" s="214">
        <f ca="1">IF(ISERROR(VLOOKUP($B18,'I&amp;E Backsheet'!$D$11:$AT$187,L$11,0)),"",VLOOKUP($B18,'I&amp;E Backsheet'!$D$11:$AT$187,L$11,0))</f>
        <v>54234394</v>
      </c>
      <c r="M18" s="300">
        <f ca="1">IF(ISERROR(VLOOKUP($B18,'I&amp;E Backsheet'!$D$11:$AT$187,M$11,0)),"",VLOOKUP($B18,'I&amp;E Backsheet'!$D$11:$AT$187,M$11,0))</f>
        <v>58003607</v>
      </c>
      <c r="N18" s="320">
        <f ca="1">IF(ISERROR(VLOOKUP($B18,'I&amp;E Backsheet'!$D$11:$AT$187,N$11,0)),"",VLOOKUP($B18,'I&amp;E Backsheet'!$D$11:$AT$187,N$11,0))</f>
        <v>54283264</v>
      </c>
      <c r="O18" s="213">
        <f ca="1">IF(ISERROR(VLOOKUP($B18,'I&amp;E Backsheet'!$D$11:$AT$187,O$11,0)),"",VLOOKUP($B18,'I&amp;E Backsheet'!$D$11:$AT$187,O$11,0))</f>
        <v>52923901</v>
      </c>
      <c r="P18" s="214"/>
      <c r="Q18" s="308">
        <f ca="1">IF(ISERROR(VLOOKUP($B18,'I&amp;E Backsheet'!$D$11:$AT$187,Q$11,0)),"",VLOOKUP($B18,'I&amp;E Backsheet'!$D$11:$AT$187,Q$11,0))</f>
        <v>-120538</v>
      </c>
      <c r="R18" s="320">
        <f ca="1">IF(ISERROR(VLOOKUP($B18,'I&amp;E Backsheet'!$D$11:$AT$187,R$11,0)),"",VLOOKUP($B18,'I&amp;E Backsheet'!$D$11:$AT$187,R$11,0))</f>
        <v>119619</v>
      </c>
      <c r="S18" s="213">
        <f ca="1">IF(ISERROR(VLOOKUP($B18,'I&amp;E Backsheet'!$D$11:$AT$187,S$11,0)),"",VLOOKUP($B18,'I&amp;E Backsheet'!$D$11:$AT$187,S$11,0))</f>
        <v>-1240744</v>
      </c>
      <c r="T18" s="214" t="str">
        <f ca="1">IF(ISERROR(VLOOKUP($B18,'I&amp;E Backsheet'!$D$11:$AT$187,T$11,0)),"",VLOOKUP($B18,'I&amp;E Backsheet'!$D$11:$AT$187,T$11,0))</f>
        <v/>
      </c>
      <c r="U18" s="300">
        <f ca="1">IF(ISERROR(VLOOKUP($B18,'I&amp;E Backsheet'!$D$11:$AT$187,U$11,0)),"",VLOOKUP($B18,'I&amp;E Backsheet'!$D$11:$AT$187,U$11,0))</f>
        <v>-350938</v>
      </c>
      <c r="V18" s="320">
        <f ca="1">IF(ISERROR(VLOOKUP($B18,'I&amp;E Backsheet'!$D$11:$AT$187,V$11,0)),"",VLOOKUP($B18,'I&amp;E Backsheet'!$D$11:$AT$187,V$11,0))</f>
        <v>-391061</v>
      </c>
      <c r="W18" s="214">
        <f ca="1">IF(ISERROR(VLOOKUP($B18,'I&amp;E Backsheet'!$D$11:$AT$187,W$11,0)),"",VLOOKUP($B18,'I&amp;E Backsheet'!$D$11:$AT$187,W$11,0))</f>
        <v>-140834</v>
      </c>
      <c r="Y18" s="4">
        <f ca="1">COUNTIF('Comms by AT'!$C:$C, $K$6)</f>
        <v>37</v>
      </c>
    </row>
    <row r="19" spans="1:25">
      <c r="A19" s="3">
        <v>4</v>
      </c>
      <c r="B19" s="41" t="str">
        <f t="shared" ca="1" si="0"/>
        <v>Q70</v>
      </c>
      <c r="C19" s="42" t="str">
        <f ca="1">IF($B19="","",VLOOKUP($B19,'Org list'!$J$9:$K$637,2,0))</f>
        <v>NHS England South (Wessex)</v>
      </c>
      <c r="D19" s="227">
        <f ca="1">IF(ISERROR(VLOOKUP($B19,'Pooled Fund'!$A$3:$C$179,D$11,0)),"",VLOOKUP($B19,'Pooled Fund'!$A$3:$C$179,D$11,0))</f>
        <v>310791132</v>
      </c>
      <c r="E19" s="209">
        <f ca="1">IF(ISERROR(VLOOKUP($B19,'I&amp;E Backsheet'!$D$11:$AT$187,E$11,0)),"",VLOOKUP($B19,'I&amp;E Backsheet'!$D$11:$AT$187,E$11,0))</f>
        <v>81873504</v>
      </c>
      <c r="F19" s="209">
        <f ca="1">IF(ISERROR(VLOOKUP($B19,'I&amp;E Backsheet'!$D$11:$AT$187,F$11,0)),"",VLOOKUP($B19,'I&amp;E Backsheet'!$D$11:$AT$187,F$11,0))</f>
        <v>51914750</v>
      </c>
      <c r="G19" s="209">
        <f ca="1">IF(ISERROR(VLOOKUP($B19,'I&amp;E Backsheet'!$D$11:$AT$187,G$11,0)),"",VLOOKUP($B19,'I&amp;E Backsheet'!$D$11:$AT$187,G$11,0))</f>
        <v>51914750</v>
      </c>
      <c r="H19" s="259">
        <f ca="1">IF(ISERROR(VLOOKUP($B19,'I&amp;E Backsheet'!$D$11:$AT$187,H$11,0)),"",VLOOKUP($B19,'I&amp;E Backsheet'!$D$11:$AT$187,H$11,0))</f>
        <v>51914750</v>
      </c>
      <c r="I19" s="300">
        <f ca="1">IF(ISERROR(VLOOKUP($B19,'I&amp;E Backsheet'!$D$11:$AT$187,I$11,0)),"",VLOOKUP($B19,'I&amp;E Backsheet'!$D$11:$AT$187,I$11,0))</f>
        <v>63783254</v>
      </c>
      <c r="J19" s="213">
        <f ca="1">IF(ISERROR(VLOOKUP($B19,'I&amp;E Backsheet'!$D$11:$AT$187,J$11,0)),"",VLOOKUP($B19,'I&amp;E Backsheet'!$D$11:$AT$187,J$11,0))</f>
        <v>71082000</v>
      </c>
      <c r="K19" s="213">
        <f ca="1">IF(ISERROR(VLOOKUP($B19,'I&amp;E Backsheet'!$D$11:$AT$187,K$11,0)),"",VLOOKUP($B19,'I&amp;E Backsheet'!$D$11:$AT$187,K$11,0))</f>
        <v>52646250</v>
      </c>
      <c r="L19" s="214">
        <f ca="1">IF(ISERROR(VLOOKUP($B19,'I&amp;E Backsheet'!$D$11:$AT$187,L$11,0)),"",VLOOKUP($B19,'I&amp;E Backsheet'!$D$11:$AT$187,L$11,0))</f>
        <v>52512250</v>
      </c>
      <c r="M19" s="300">
        <f ca="1">IF(ISERROR(VLOOKUP($B19,'I&amp;E Backsheet'!$D$11:$AT$187,M$11,0)),"",VLOOKUP($B19,'I&amp;E Backsheet'!$D$11:$AT$187,M$11,0))</f>
        <v>63783254</v>
      </c>
      <c r="N19" s="320">
        <f ca="1">IF(ISERROR(VLOOKUP($B19,'I&amp;E Backsheet'!$D$11:$AT$187,N$11,0)),"",VLOOKUP($B19,'I&amp;E Backsheet'!$D$11:$AT$187,N$11,0))</f>
        <v>70875000</v>
      </c>
      <c r="O19" s="213">
        <f ca="1">IF(ISERROR(VLOOKUP($B19,'I&amp;E Backsheet'!$D$11:$AT$187,O$11,0)),"",VLOOKUP($B19,'I&amp;E Backsheet'!$D$11:$AT$187,O$11,0))</f>
        <v>52439250</v>
      </c>
      <c r="P19" s="214"/>
      <c r="Q19" s="308">
        <f ca="1">IF(ISERROR(VLOOKUP($B19,'I&amp;E Backsheet'!$D$11:$AT$187,Q$11,0)),"",VLOOKUP($B19,'I&amp;E Backsheet'!$D$11:$AT$187,Q$11,0))</f>
        <v>-18090250</v>
      </c>
      <c r="R19" s="320">
        <f ca="1">IF(ISERROR(VLOOKUP($B19,'I&amp;E Backsheet'!$D$11:$AT$187,R$11,0)),"",VLOOKUP($B19,'I&amp;E Backsheet'!$D$11:$AT$187,R$11,0))</f>
        <v>18960250</v>
      </c>
      <c r="S19" s="213">
        <f ca="1">IF(ISERROR(VLOOKUP($B19,'I&amp;E Backsheet'!$D$11:$AT$187,S$11,0)),"",VLOOKUP($B19,'I&amp;E Backsheet'!$D$11:$AT$187,S$11,0))</f>
        <v>524500</v>
      </c>
      <c r="T19" s="214" t="str">
        <f ca="1">IF(ISERROR(VLOOKUP($B19,'I&amp;E Backsheet'!$D$11:$AT$187,T$11,0)),"",VLOOKUP($B19,'I&amp;E Backsheet'!$D$11:$AT$187,T$11,0))</f>
        <v/>
      </c>
      <c r="U19" s="300">
        <f ca="1">IF(ISERROR(VLOOKUP($B19,'I&amp;E Backsheet'!$D$11:$AT$187,U$11,0)),"",VLOOKUP($B19,'I&amp;E Backsheet'!$D$11:$AT$187,U$11,0))</f>
        <v>0</v>
      </c>
      <c r="V19" s="320">
        <f ca="1">IF(ISERROR(VLOOKUP($B19,'I&amp;E Backsheet'!$D$11:$AT$187,V$11,0)),"",VLOOKUP($B19,'I&amp;E Backsheet'!$D$11:$AT$187,V$11,0))</f>
        <v>-207000</v>
      </c>
      <c r="W19" s="214">
        <f ca="1">IF(ISERROR(VLOOKUP($B19,'I&amp;E Backsheet'!$D$11:$AT$187,W$11,0)),"",VLOOKUP($B19,'I&amp;E Backsheet'!$D$11:$AT$187,W$11,0))</f>
        <v>-207000</v>
      </c>
    </row>
    <row r="20" spans="1:25">
      <c r="A20" s="3">
        <v>5</v>
      </c>
      <c r="B20" s="41" t="str">
        <f t="shared" ca="1" si="0"/>
        <v>E06000022</v>
      </c>
      <c r="C20" s="42" t="str">
        <f ca="1">IF($B20="","",VLOOKUP($B20,'Org list'!$J$9:$K$637,2,0))</f>
        <v>Bath and North East Somerset</v>
      </c>
      <c r="D20" s="227">
        <f ca="1">IF(ISERROR(VLOOKUP($B20,'Pooled Fund'!$A$3:$C$179,D$11,0)),"",VLOOKUP($B20,'Pooled Fund'!$A$3:$C$179,D$11,0))</f>
        <v>12049000</v>
      </c>
      <c r="E20" s="209">
        <f ca="1">IF(ISERROR(VLOOKUP($B20,'I&amp;E Backsheet'!$D$11:$AT$187,E$11,0)),"",VLOOKUP($B20,'I&amp;E Backsheet'!$D$11:$AT$187,E$11,0))</f>
        <v>3012250</v>
      </c>
      <c r="F20" s="209">
        <f ca="1">IF(ISERROR(VLOOKUP($B20,'I&amp;E Backsheet'!$D$11:$AT$187,F$11,0)),"",VLOOKUP($B20,'I&amp;E Backsheet'!$D$11:$AT$187,F$11,0))</f>
        <v>3012250</v>
      </c>
      <c r="G20" s="209">
        <f ca="1">IF(ISERROR(VLOOKUP($B20,'I&amp;E Backsheet'!$D$11:$AT$187,G$11,0)),"",VLOOKUP($B20,'I&amp;E Backsheet'!$D$11:$AT$187,G$11,0))</f>
        <v>3012250</v>
      </c>
      <c r="H20" s="259">
        <f ca="1">IF(ISERROR(VLOOKUP($B20,'I&amp;E Backsheet'!$D$11:$AT$187,H$11,0)),"",VLOOKUP($B20,'I&amp;E Backsheet'!$D$11:$AT$187,H$11,0))</f>
        <v>3012250</v>
      </c>
      <c r="I20" s="300">
        <f ca="1">IF(ISERROR(VLOOKUP($B20,'I&amp;E Backsheet'!$D$11:$AT$187,I$11,0)),"",VLOOKUP($B20,'I&amp;E Backsheet'!$D$11:$AT$187,I$11,0))</f>
        <v>3012250</v>
      </c>
      <c r="J20" s="213">
        <f ca="1">IF(ISERROR(VLOOKUP($B20,'I&amp;E Backsheet'!$D$11:$AT$187,J$11,0)),"",VLOOKUP($B20,'I&amp;E Backsheet'!$D$11:$AT$187,J$11,0))</f>
        <v>3012250</v>
      </c>
      <c r="K20" s="213">
        <f ca="1">IF(ISERROR(VLOOKUP($B20,'I&amp;E Backsheet'!$D$11:$AT$187,K$11,0)),"",VLOOKUP($B20,'I&amp;E Backsheet'!$D$11:$AT$187,K$11,0))</f>
        <v>3012250</v>
      </c>
      <c r="L20" s="214">
        <f ca="1">IF(ISERROR(VLOOKUP($B20,'I&amp;E Backsheet'!$D$11:$AT$187,L$11,0)),"",VLOOKUP($B20,'I&amp;E Backsheet'!$D$11:$AT$187,L$11,0))</f>
        <v>3012250</v>
      </c>
      <c r="M20" s="300">
        <f ca="1">IF(ISERROR(VLOOKUP($B20,'I&amp;E Backsheet'!$D$11:$AT$187,M$11,0)),"",VLOOKUP($B20,'I&amp;E Backsheet'!$D$11:$AT$187,M$11,0))</f>
        <v>2871812</v>
      </c>
      <c r="N20" s="320">
        <f ca="1">IF(ISERROR(VLOOKUP($B20,'I&amp;E Backsheet'!$D$11:$AT$187,N$11,0)),"",VLOOKUP($B20,'I&amp;E Backsheet'!$D$11:$AT$187,N$11,0))</f>
        <v>2879064</v>
      </c>
      <c r="O20" s="213">
        <f ca="1">IF(ISERROR(VLOOKUP($B20,'I&amp;E Backsheet'!$D$11:$AT$187,O$11,0)),"",VLOOKUP($B20,'I&amp;E Backsheet'!$D$11:$AT$187,O$11,0))</f>
        <v>2879065</v>
      </c>
      <c r="P20" s="214"/>
      <c r="Q20" s="308">
        <f ca="1">IF(ISERROR(VLOOKUP($B20,'I&amp;E Backsheet'!$D$11:$AT$187,Q$11,0)),"",VLOOKUP($B20,'I&amp;E Backsheet'!$D$11:$AT$187,Q$11,0))</f>
        <v>-140438</v>
      </c>
      <c r="R20" s="320">
        <f ca="1">IF(ISERROR(VLOOKUP($B20,'I&amp;E Backsheet'!$D$11:$AT$187,R$11,0)),"",VLOOKUP($B20,'I&amp;E Backsheet'!$D$11:$AT$187,R$11,0))</f>
        <v>-133186</v>
      </c>
      <c r="S20" s="213">
        <f ca="1">IF(ISERROR(VLOOKUP($B20,'I&amp;E Backsheet'!$D$11:$AT$187,S$11,0)),"",VLOOKUP($B20,'I&amp;E Backsheet'!$D$11:$AT$187,S$11,0))</f>
        <v>-133185</v>
      </c>
      <c r="T20" s="214" t="str">
        <f ca="1">IF(ISERROR(VLOOKUP($B20,'I&amp;E Backsheet'!$D$11:$AT$187,T$11,0)),"",VLOOKUP($B20,'I&amp;E Backsheet'!$D$11:$AT$187,T$11,0))</f>
        <v/>
      </c>
      <c r="U20" s="300">
        <f ca="1">IF(ISERROR(VLOOKUP($B20,'I&amp;E Backsheet'!$D$11:$AT$187,U$11,0)),"",VLOOKUP($B20,'I&amp;E Backsheet'!$D$11:$AT$187,U$11,0))</f>
        <v>-140438</v>
      </c>
      <c r="V20" s="320">
        <f ca="1">IF(ISERROR(VLOOKUP($B20,'I&amp;E Backsheet'!$D$11:$AT$187,V$11,0)),"",VLOOKUP($B20,'I&amp;E Backsheet'!$D$11:$AT$187,V$11,0))</f>
        <v>-133186</v>
      </c>
      <c r="W20" s="214">
        <f ca="1">IF(ISERROR(VLOOKUP($B20,'I&amp;E Backsheet'!$D$11:$AT$187,W$11,0)),"",VLOOKUP($B20,'I&amp;E Backsheet'!$D$11:$AT$187,W$11,0))</f>
        <v>-133185</v>
      </c>
    </row>
    <row r="21" spans="1:25">
      <c r="A21" s="3">
        <v>6</v>
      </c>
      <c r="B21" s="41" t="str">
        <f t="shared" ca="1" si="0"/>
        <v>E06000028 &amp; E06000029</v>
      </c>
      <c r="C21" s="42" t="str">
        <f ca="1">IF($B21="","",VLOOKUP($B21,'Org list'!$J$9:$K$637,2,0))</f>
        <v>Bournemouth &amp; Poole</v>
      </c>
      <c r="D21" s="227">
        <f ca="1">IF(ISERROR(VLOOKUP($B21,'Pooled Fund'!$A$3:$C$179,D$11,0)),"",VLOOKUP($B21,'Pooled Fund'!$A$3:$C$179,D$11,0))</f>
        <v>26880000</v>
      </c>
      <c r="E21" s="209">
        <f ca="1">IF(ISERROR(VLOOKUP($B21,'I&amp;E Backsheet'!$D$11:$AT$187,E$11,0)),"",VLOOKUP($B21,'I&amp;E Backsheet'!$D$11:$AT$187,E$11,0))</f>
        <v>6720000</v>
      </c>
      <c r="F21" s="209">
        <f ca="1">IF(ISERROR(VLOOKUP($B21,'I&amp;E Backsheet'!$D$11:$AT$187,F$11,0)),"",VLOOKUP($B21,'I&amp;E Backsheet'!$D$11:$AT$187,F$11,0))</f>
        <v>6720000</v>
      </c>
      <c r="G21" s="209">
        <f ca="1">IF(ISERROR(VLOOKUP($B21,'I&amp;E Backsheet'!$D$11:$AT$187,G$11,0)),"",VLOOKUP($B21,'I&amp;E Backsheet'!$D$11:$AT$187,G$11,0))</f>
        <v>6720000</v>
      </c>
      <c r="H21" s="259">
        <f ca="1">IF(ISERROR(VLOOKUP($B21,'I&amp;E Backsheet'!$D$11:$AT$187,H$11,0)),"",VLOOKUP($B21,'I&amp;E Backsheet'!$D$11:$AT$187,H$11,0))</f>
        <v>6720000</v>
      </c>
      <c r="I21" s="300">
        <f ca="1">IF(ISERROR(VLOOKUP($B21,'I&amp;E Backsheet'!$D$11:$AT$187,I$11,0)),"",VLOOKUP($B21,'I&amp;E Backsheet'!$D$11:$AT$187,I$11,0))</f>
        <v>6725500</v>
      </c>
      <c r="J21" s="213">
        <f ca="1">IF(ISERROR(VLOOKUP($B21,'I&amp;E Backsheet'!$D$11:$AT$187,J$11,0)),"",VLOOKUP($B21,'I&amp;E Backsheet'!$D$11:$AT$187,J$11,0))</f>
        <v>6725500</v>
      </c>
      <c r="K21" s="213">
        <f ca="1">IF(ISERROR(VLOOKUP($B21,'I&amp;E Backsheet'!$D$11:$AT$187,K$11,0)),"",VLOOKUP($B21,'I&amp;E Backsheet'!$D$11:$AT$187,K$11,0))</f>
        <v>6725500</v>
      </c>
      <c r="L21" s="214">
        <f ca="1">IF(ISERROR(VLOOKUP($B21,'I&amp;E Backsheet'!$D$11:$AT$187,L$11,0)),"",VLOOKUP($B21,'I&amp;E Backsheet'!$D$11:$AT$187,L$11,0))</f>
        <v>6725500</v>
      </c>
      <c r="M21" s="300">
        <f ca="1">IF(ISERROR(VLOOKUP($B21,'I&amp;E Backsheet'!$D$11:$AT$187,M$11,0)),"",VLOOKUP($B21,'I&amp;E Backsheet'!$D$11:$AT$187,M$11,0))</f>
        <v>6725500</v>
      </c>
      <c r="N21" s="320">
        <f ca="1">IF(ISERROR(VLOOKUP($B21,'I&amp;E Backsheet'!$D$11:$AT$187,N$11,0)),"",VLOOKUP($B21,'I&amp;E Backsheet'!$D$11:$AT$187,N$11,0))</f>
        <v>6725500</v>
      </c>
      <c r="O21" s="213">
        <f ca="1">IF(ISERROR(VLOOKUP($B21,'I&amp;E Backsheet'!$D$11:$AT$187,O$11,0)),"",VLOOKUP($B21,'I&amp;E Backsheet'!$D$11:$AT$187,O$11,0))</f>
        <v>6725500</v>
      </c>
      <c r="P21" s="214"/>
      <c r="Q21" s="308">
        <f ca="1">IF(ISERROR(VLOOKUP($B21,'I&amp;E Backsheet'!$D$11:$AT$187,Q$11,0)),"",VLOOKUP($B21,'I&amp;E Backsheet'!$D$11:$AT$187,Q$11,0))</f>
        <v>5500</v>
      </c>
      <c r="R21" s="320">
        <f ca="1">IF(ISERROR(VLOOKUP($B21,'I&amp;E Backsheet'!$D$11:$AT$187,R$11,0)),"",VLOOKUP($B21,'I&amp;E Backsheet'!$D$11:$AT$187,R$11,0))</f>
        <v>5500</v>
      </c>
      <c r="S21" s="213">
        <f ca="1">IF(ISERROR(VLOOKUP($B21,'I&amp;E Backsheet'!$D$11:$AT$187,S$11,0)),"",VLOOKUP($B21,'I&amp;E Backsheet'!$D$11:$AT$187,S$11,0))</f>
        <v>5500</v>
      </c>
      <c r="T21" s="214" t="str">
        <f ca="1">IF(ISERROR(VLOOKUP($B21,'I&amp;E Backsheet'!$D$11:$AT$187,T$11,0)),"",VLOOKUP($B21,'I&amp;E Backsheet'!$D$11:$AT$187,T$11,0))</f>
        <v/>
      </c>
      <c r="U21" s="300">
        <f ca="1">IF(ISERROR(VLOOKUP($B21,'I&amp;E Backsheet'!$D$11:$AT$187,U$11,0)),"",VLOOKUP($B21,'I&amp;E Backsheet'!$D$11:$AT$187,U$11,0))</f>
        <v>0</v>
      </c>
      <c r="V21" s="320">
        <f ca="1">IF(ISERROR(VLOOKUP($B21,'I&amp;E Backsheet'!$D$11:$AT$187,V$11,0)),"",VLOOKUP($B21,'I&amp;E Backsheet'!$D$11:$AT$187,V$11,0))</f>
        <v>0</v>
      </c>
      <c r="W21" s="214">
        <f ca="1">IF(ISERROR(VLOOKUP($B21,'I&amp;E Backsheet'!$D$11:$AT$187,W$11,0)),"",VLOOKUP($B21,'I&amp;E Backsheet'!$D$11:$AT$187,W$11,0))</f>
        <v>0</v>
      </c>
    </row>
    <row r="22" spans="1:25">
      <c r="A22" s="3">
        <v>7</v>
      </c>
      <c r="B22" s="41" t="str">
        <f t="shared" ca="1" si="0"/>
        <v>E06000036</v>
      </c>
      <c r="C22" s="42" t="str">
        <f ca="1">IF($B22="","",VLOOKUP($B22,'Org list'!$J$9:$K$637,2,0))</f>
        <v>Bracknell Forest</v>
      </c>
      <c r="D22" s="227">
        <f ca="1">IF(ISERROR(VLOOKUP($B22,'Pooled Fund'!$A$3:$C$179,D$11,0)),"",VLOOKUP($B22,'Pooled Fund'!$A$3:$C$179,D$11,0))</f>
        <v>8383000</v>
      </c>
      <c r="E22" s="209">
        <f ca="1">IF(ISERROR(VLOOKUP($B22,'I&amp;E Backsheet'!$D$11:$AT$187,E$11,0)),"",VLOOKUP($B22,'I&amp;E Backsheet'!$D$11:$AT$187,E$11,0))</f>
        <v>2333395</v>
      </c>
      <c r="F22" s="209">
        <f ca="1">IF(ISERROR(VLOOKUP($B22,'I&amp;E Backsheet'!$D$11:$AT$187,F$11,0)),"",VLOOKUP($B22,'I&amp;E Backsheet'!$D$11:$AT$187,F$11,0))</f>
        <v>2333395</v>
      </c>
      <c r="G22" s="209">
        <f ca="1">IF(ISERROR(VLOOKUP($B22,'I&amp;E Backsheet'!$D$11:$AT$187,G$11,0)),"",VLOOKUP($B22,'I&amp;E Backsheet'!$D$11:$AT$187,G$11,0))</f>
        <v>2333395</v>
      </c>
      <c r="H22" s="259">
        <f ca="1">IF(ISERROR(VLOOKUP($B22,'I&amp;E Backsheet'!$D$11:$AT$187,H$11,0)),"",VLOOKUP($B22,'I&amp;E Backsheet'!$D$11:$AT$187,H$11,0))</f>
        <v>2333395</v>
      </c>
      <c r="I22" s="300">
        <f ca="1">IF(ISERROR(VLOOKUP($B22,'I&amp;E Backsheet'!$D$11:$AT$187,I$11,0)),"",VLOOKUP($B22,'I&amp;E Backsheet'!$D$11:$AT$187,I$11,0))</f>
        <v>2563670</v>
      </c>
      <c r="J22" s="213">
        <f ca="1">IF(ISERROR(VLOOKUP($B22,'I&amp;E Backsheet'!$D$11:$AT$187,J$11,0)),"",VLOOKUP($B22,'I&amp;E Backsheet'!$D$11:$AT$187,J$11,0))</f>
        <v>2843950</v>
      </c>
      <c r="K22" s="213">
        <f ca="1">IF(ISERROR(VLOOKUP($B22,'I&amp;E Backsheet'!$D$11:$AT$187,K$11,0)),"",VLOOKUP($B22,'I&amp;E Backsheet'!$D$11:$AT$187,K$11,0))</f>
        <v>1233360</v>
      </c>
      <c r="L22" s="214">
        <f ca="1">IF(ISERROR(VLOOKUP($B22,'I&amp;E Backsheet'!$D$11:$AT$187,L$11,0)),"",VLOOKUP($B22,'I&amp;E Backsheet'!$D$11:$AT$187,L$11,0))</f>
        <v>2402519</v>
      </c>
      <c r="M22" s="300">
        <f ca="1">IF(ISERROR(VLOOKUP($B22,'I&amp;E Backsheet'!$D$11:$AT$187,M$11,0)),"",VLOOKUP($B22,'I&amp;E Backsheet'!$D$11:$AT$187,M$11,0))</f>
        <v>2563670</v>
      </c>
      <c r="N22" s="320">
        <f ca="1">IF(ISERROR(VLOOKUP($B22,'I&amp;E Backsheet'!$D$11:$AT$187,N$11,0)),"",VLOOKUP($B22,'I&amp;E Backsheet'!$D$11:$AT$187,N$11,0))</f>
        <v>2843950</v>
      </c>
      <c r="O22" s="213">
        <f ca="1">IF(ISERROR(VLOOKUP($B22,'I&amp;E Backsheet'!$D$11:$AT$187,O$11,0)),"",VLOOKUP($B22,'I&amp;E Backsheet'!$D$11:$AT$187,O$11,0))</f>
        <v>1233360</v>
      </c>
      <c r="P22" s="214"/>
      <c r="Q22" s="308">
        <f ca="1">IF(ISERROR(VLOOKUP($B22,'I&amp;E Backsheet'!$D$11:$AT$187,Q$11,0)),"",VLOOKUP($B22,'I&amp;E Backsheet'!$D$11:$AT$187,Q$11,0))</f>
        <v>230275</v>
      </c>
      <c r="R22" s="320">
        <f ca="1">IF(ISERROR(VLOOKUP($B22,'I&amp;E Backsheet'!$D$11:$AT$187,R$11,0)),"",VLOOKUP($B22,'I&amp;E Backsheet'!$D$11:$AT$187,R$11,0))</f>
        <v>510555</v>
      </c>
      <c r="S22" s="213">
        <f ca="1">IF(ISERROR(VLOOKUP($B22,'I&amp;E Backsheet'!$D$11:$AT$187,S$11,0)),"",VLOOKUP($B22,'I&amp;E Backsheet'!$D$11:$AT$187,S$11,0))</f>
        <v>-1100035</v>
      </c>
      <c r="T22" s="214" t="str">
        <f ca="1">IF(ISERROR(VLOOKUP($B22,'I&amp;E Backsheet'!$D$11:$AT$187,T$11,0)),"",VLOOKUP($B22,'I&amp;E Backsheet'!$D$11:$AT$187,T$11,0))</f>
        <v/>
      </c>
      <c r="U22" s="300">
        <f ca="1">IF(ISERROR(VLOOKUP($B22,'I&amp;E Backsheet'!$D$11:$AT$187,U$11,0)),"",VLOOKUP($B22,'I&amp;E Backsheet'!$D$11:$AT$187,U$11,0))</f>
        <v>0</v>
      </c>
      <c r="V22" s="320">
        <f ca="1">IF(ISERROR(VLOOKUP($B22,'I&amp;E Backsheet'!$D$11:$AT$187,V$11,0)),"",VLOOKUP($B22,'I&amp;E Backsheet'!$D$11:$AT$187,V$11,0))</f>
        <v>0</v>
      </c>
      <c r="W22" s="214">
        <f ca="1">IF(ISERROR(VLOOKUP($B22,'I&amp;E Backsheet'!$D$11:$AT$187,W$11,0)),"",VLOOKUP($B22,'I&amp;E Backsheet'!$D$11:$AT$187,W$11,0))</f>
        <v>0</v>
      </c>
    </row>
    <row r="23" spans="1:25">
      <c r="A23" s="3">
        <v>8</v>
      </c>
      <c r="B23" s="41" t="str">
        <f t="shared" ca="1" si="0"/>
        <v>E06000043</v>
      </c>
      <c r="C23" s="42" t="str">
        <f ca="1">IF($B23="","",VLOOKUP($B23,'Org list'!$J$9:$K$637,2,0))</f>
        <v>Brighton and Hove</v>
      </c>
      <c r="D23" s="227">
        <f ca="1">IF(ISERROR(VLOOKUP($B23,'Pooled Fund'!$A$3:$C$179,D$11,0)),"",VLOOKUP($B23,'Pooled Fund'!$A$3:$C$179,D$11,0))</f>
        <v>19660000</v>
      </c>
      <c r="E23" s="209">
        <f ca="1">IF(ISERROR(VLOOKUP($B23,'I&amp;E Backsheet'!$D$11:$AT$187,E$11,0)),"",VLOOKUP($B23,'I&amp;E Backsheet'!$D$11:$AT$187,E$11,0))</f>
        <v>5021249</v>
      </c>
      <c r="F23" s="209">
        <f ca="1">IF(ISERROR(VLOOKUP($B23,'I&amp;E Backsheet'!$D$11:$AT$187,F$11,0)),"",VLOOKUP($B23,'I&amp;E Backsheet'!$D$11:$AT$187,F$11,0))</f>
        <v>5021249</v>
      </c>
      <c r="G23" s="209">
        <f ca="1">IF(ISERROR(VLOOKUP($B23,'I&amp;E Backsheet'!$D$11:$AT$187,G$11,0)),"",VLOOKUP($B23,'I&amp;E Backsheet'!$D$11:$AT$187,G$11,0))</f>
        <v>5021249</v>
      </c>
      <c r="H23" s="259">
        <f ca="1">IF(ISERROR(VLOOKUP($B23,'I&amp;E Backsheet'!$D$11:$AT$187,H$11,0)),"",VLOOKUP($B23,'I&amp;E Backsheet'!$D$11:$AT$187,H$11,0))</f>
        <v>5021249</v>
      </c>
      <c r="I23" s="300">
        <f ca="1">IF(ISERROR(VLOOKUP($B23,'I&amp;E Backsheet'!$D$11:$AT$187,I$11,0)),"",VLOOKUP($B23,'I&amp;E Backsheet'!$D$11:$AT$187,I$11,0))</f>
        <v>4160039</v>
      </c>
      <c r="J23" s="213">
        <f ca="1">IF(ISERROR(VLOOKUP($B23,'I&amp;E Backsheet'!$D$11:$AT$187,J$11,0)),"",VLOOKUP($B23,'I&amp;E Backsheet'!$D$11:$AT$187,J$11,0))</f>
        <v>5021249</v>
      </c>
      <c r="K23" s="213">
        <f ca="1">IF(ISERROR(VLOOKUP($B23,'I&amp;E Backsheet'!$D$11:$AT$187,K$11,0)),"",VLOOKUP($B23,'I&amp;E Backsheet'!$D$11:$AT$187,K$11,0))</f>
        <v>5271249</v>
      </c>
      <c r="L23" s="214">
        <f ca="1">IF(ISERROR(VLOOKUP($B23,'I&amp;E Backsheet'!$D$11:$AT$187,L$11,0)),"",VLOOKUP($B23,'I&amp;E Backsheet'!$D$11:$AT$187,L$11,0))</f>
        <v>5632459</v>
      </c>
      <c r="M23" s="300">
        <f ca="1">IF(ISERROR(VLOOKUP($B23,'I&amp;E Backsheet'!$D$11:$AT$187,M$11,0)),"",VLOOKUP($B23,'I&amp;E Backsheet'!$D$11:$AT$187,M$11,0))</f>
        <v>4160039</v>
      </c>
      <c r="N23" s="320">
        <f ca="1">IF(ISERROR(VLOOKUP($B23,'I&amp;E Backsheet'!$D$11:$AT$187,N$11,0)),"",VLOOKUP($B23,'I&amp;E Backsheet'!$D$11:$AT$187,N$11,0))</f>
        <v>5021249</v>
      </c>
      <c r="O23" s="213">
        <f ca="1">IF(ISERROR(VLOOKUP($B23,'I&amp;E Backsheet'!$D$11:$AT$187,O$11,0)),"",VLOOKUP($B23,'I&amp;E Backsheet'!$D$11:$AT$187,O$11,0))</f>
        <v>5271249</v>
      </c>
      <c r="P23" s="214"/>
      <c r="Q23" s="308">
        <f ca="1">IF(ISERROR(VLOOKUP($B23,'I&amp;E Backsheet'!$D$11:$AT$187,Q$11,0)),"",VLOOKUP($B23,'I&amp;E Backsheet'!$D$11:$AT$187,Q$11,0))</f>
        <v>-861210</v>
      </c>
      <c r="R23" s="320">
        <f ca="1">IF(ISERROR(VLOOKUP($B23,'I&amp;E Backsheet'!$D$11:$AT$187,R$11,0)),"",VLOOKUP($B23,'I&amp;E Backsheet'!$D$11:$AT$187,R$11,0))</f>
        <v>0</v>
      </c>
      <c r="S23" s="213">
        <f ca="1">IF(ISERROR(VLOOKUP($B23,'I&amp;E Backsheet'!$D$11:$AT$187,S$11,0)),"",VLOOKUP($B23,'I&amp;E Backsheet'!$D$11:$AT$187,S$11,0))</f>
        <v>250000</v>
      </c>
      <c r="T23" s="214" t="str">
        <f ca="1">IF(ISERROR(VLOOKUP($B23,'I&amp;E Backsheet'!$D$11:$AT$187,T$11,0)),"",VLOOKUP($B23,'I&amp;E Backsheet'!$D$11:$AT$187,T$11,0))</f>
        <v/>
      </c>
      <c r="U23" s="300">
        <f ca="1">IF(ISERROR(VLOOKUP($B23,'I&amp;E Backsheet'!$D$11:$AT$187,U$11,0)),"",VLOOKUP($B23,'I&amp;E Backsheet'!$D$11:$AT$187,U$11,0))</f>
        <v>0</v>
      </c>
      <c r="V23" s="320">
        <f ca="1">IF(ISERROR(VLOOKUP($B23,'I&amp;E Backsheet'!$D$11:$AT$187,V$11,0)),"",VLOOKUP($B23,'I&amp;E Backsheet'!$D$11:$AT$187,V$11,0))</f>
        <v>0</v>
      </c>
      <c r="W23" s="214">
        <f ca="1">IF(ISERROR(VLOOKUP($B23,'I&amp;E Backsheet'!$D$11:$AT$187,W$11,0)),"",VLOOKUP($B23,'I&amp;E Backsheet'!$D$11:$AT$187,W$11,0))</f>
        <v>0</v>
      </c>
    </row>
    <row r="24" spans="1:25">
      <c r="A24" s="3">
        <v>9</v>
      </c>
      <c r="B24" s="41" t="str">
        <f t="shared" ca="1" si="0"/>
        <v>E06000023</v>
      </c>
      <c r="C24" s="42" t="str">
        <f ca="1">IF($B24="","",VLOOKUP($B24,'Org list'!$J$9:$K$637,2,0))</f>
        <v>Bristol, City of</v>
      </c>
      <c r="D24" s="227">
        <f ca="1">IF(ISERROR(VLOOKUP($B24,'Pooled Fund'!$A$3:$C$179,D$11,0)),"",VLOOKUP($B24,'Pooled Fund'!$A$3:$C$179,D$11,0))</f>
        <v>30392000</v>
      </c>
      <c r="E24" s="209">
        <f ca="1">IF(ISERROR(VLOOKUP($B24,'I&amp;E Backsheet'!$D$11:$AT$187,E$11,0)),"",VLOOKUP($B24,'I&amp;E Backsheet'!$D$11:$AT$187,E$11,0))</f>
        <v>7598000</v>
      </c>
      <c r="F24" s="209">
        <f ca="1">IF(ISERROR(VLOOKUP($B24,'I&amp;E Backsheet'!$D$11:$AT$187,F$11,0)),"",VLOOKUP($B24,'I&amp;E Backsheet'!$D$11:$AT$187,F$11,0))</f>
        <v>7598000</v>
      </c>
      <c r="G24" s="209">
        <f ca="1">IF(ISERROR(VLOOKUP($B24,'I&amp;E Backsheet'!$D$11:$AT$187,G$11,0)),"",VLOOKUP($B24,'I&amp;E Backsheet'!$D$11:$AT$187,G$11,0))</f>
        <v>7598000</v>
      </c>
      <c r="H24" s="259">
        <f ca="1">IF(ISERROR(VLOOKUP($B24,'I&amp;E Backsheet'!$D$11:$AT$187,H$11,0)),"",VLOOKUP($B24,'I&amp;E Backsheet'!$D$11:$AT$187,H$11,0))</f>
        <v>7598000</v>
      </c>
      <c r="I24" s="300">
        <f ca="1">IF(ISERROR(VLOOKUP($B24,'I&amp;E Backsheet'!$D$11:$AT$187,I$11,0)),"",VLOOKUP($B24,'I&amp;E Backsheet'!$D$11:$AT$187,I$11,0))</f>
        <v>5693794</v>
      </c>
      <c r="J24" s="213">
        <f ca="1">IF(ISERROR(VLOOKUP($B24,'I&amp;E Backsheet'!$D$11:$AT$187,J$11,0)),"",VLOOKUP($B24,'I&amp;E Backsheet'!$D$11:$AT$187,J$11,0))</f>
        <v>6075386</v>
      </c>
      <c r="K24" s="213">
        <f ca="1">IF(ISERROR(VLOOKUP($B24,'I&amp;E Backsheet'!$D$11:$AT$187,K$11,0)),"",VLOOKUP($B24,'I&amp;E Backsheet'!$D$11:$AT$187,K$11,0))</f>
        <v>8452404.9480667002</v>
      </c>
      <c r="L24" s="214">
        <f ca="1">IF(ISERROR(VLOOKUP($B24,'I&amp;E Backsheet'!$D$11:$AT$187,L$11,0)),"",VLOOKUP($B24,'I&amp;E Backsheet'!$D$11:$AT$187,L$11,0))</f>
        <v>6552415.0519332998</v>
      </c>
      <c r="M24" s="300">
        <f ca="1">IF(ISERROR(VLOOKUP($B24,'I&amp;E Backsheet'!$D$11:$AT$187,M$11,0)),"",VLOOKUP($B24,'I&amp;E Backsheet'!$D$11:$AT$187,M$11,0))</f>
        <v>5693794</v>
      </c>
      <c r="N24" s="320">
        <f ca="1">IF(ISERROR(VLOOKUP($B24,'I&amp;E Backsheet'!$D$11:$AT$187,N$11,0)),"",VLOOKUP($B24,'I&amp;E Backsheet'!$D$11:$AT$187,N$11,0))</f>
        <v>6075386</v>
      </c>
      <c r="O24" s="213">
        <f ca="1">IF(ISERROR(VLOOKUP($B24,'I&amp;E Backsheet'!$D$11:$AT$187,O$11,0)),"",VLOOKUP($B24,'I&amp;E Backsheet'!$D$11:$AT$187,O$11,0))</f>
        <v>8452404.9480667002</v>
      </c>
      <c r="P24" s="214"/>
      <c r="Q24" s="308">
        <f ca="1">IF(ISERROR(VLOOKUP($B24,'I&amp;E Backsheet'!$D$11:$AT$187,Q$11,0)),"",VLOOKUP($B24,'I&amp;E Backsheet'!$D$11:$AT$187,Q$11,0))</f>
        <v>-1904206</v>
      </c>
      <c r="R24" s="320">
        <f ca="1">IF(ISERROR(VLOOKUP($B24,'I&amp;E Backsheet'!$D$11:$AT$187,R$11,0)),"",VLOOKUP($B24,'I&amp;E Backsheet'!$D$11:$AT$187,R$11,0))</f>
        <v>-1522614</v>
      </c>
      <c r="S24" s="213">
        <f ca="1">IF(ISERROR(VLOOKUP($B24,'I&amp;E Backsheet'!$D$11:$AT$187,S$11,0)),"",VLOOKUP($B24,'I&amp;E Backsheet'!$D$11:$AT$187,S$11,0))</f>
        <v>854404.94806670025</v>
      </c>
      <c r="T24" s="214" t="str">
        <f ca="1">IF(ISERROR(VLOOKUP($B24,'I&amp;E Backsheet'!$D$11:$AT$187,T$11,0)),"",VLOOKUP($B24,'I&amp;E Backsheet'!$D$11:$AT$187,T$11,0))</f>
        <v/>
      </c>
      <c r="U24" s="300">
        <f ca="1">IF(ISERROR(VLOOKUP($B24,'I&amp;E Backsheet'!$D$11:$AT$187,U$11,0)),"",VLOOKUP($B24,'I&amp;E Backsheet'!$D$11:$AT$187,U$11,0))</f>
        <v>0</v>
      </c>
      <c r="V24" s="320">
        <f ca="1">IF(ISERROR(VLOOKUP($B24,'I&amp;E Backsheet'!$D$11:$AT$187,V$11,0)),"",VLOOKUP($B24,'I&amp;E Backsheet'!$D$11:$AT$187,V$11,0))</f>
        <v>0</v>
      </c>
      <c r="W24" s="214">
        <f ca="1">IF(ISERROR(VLOOKUP($B24,'I&amp;E Backsheet'!$D$11:$AT$187,W$11,0)),"",VLOOKUP($B24,'I&amp;E Backsheet'!$D$11:$AT$187,W$11,0))</f>
        <v>0</v>
      </c>
    </row>
    <row r="25" spans="1:25">
      <c r="A25" s="3">
        <v>10</v>
      </c>
      <c r="B25" s="41" t="str">
        <f t="shared" ca="1" si="0"/>
        <v>E10000002</v>
      </c>
      <c r="C25" s="42" t="str">
        <f ca="1">IF($B25="","",VLOOKUP($B25,'Org list'!$J$9:$K$637,2,0))</f>
        <v>Buckinghamshire</v>
      </c>
      <c r="D25" s="227">
        <f ca="1">IF(ISERROR(VLOOKUP($B25,'Pooled Fund'!$A$3:$C$179,D$11,0)),"",VLOOKUP($B25,'Pooled Fund'!$A$3:$C$179,D$11,0))</f>
        <v>28817000</v>
      </c>
      <c r="E25" s="209">
        <f ca="1">IF(ISERROR(VLOOKUP($B25,'I&amp;E Backsheet'!$D$11:$AT$187,E$11,0)),"",VLOOKUP($B25,'I&amp;E Backsheet'!$D$11:$AT$187,E$11,0))</f>
        <v>7204250</v>
      </c>
      <c r="F25" s="209">
        <f ca="1">IF(ISERROR(VLOOKUP($B25,'I&amp;E Backsheet'!$D$11:$AT$187,F$11,0)),"",VLOOKUP($B25,'I&amp;E Backsheet'!$D$11:$AT$187,F$11,0))</f>
        <v>7204250</v>
      </c>
      <c r="G25" s="209">
        <f ca="1">IF(ISERROR(VLOOKUP($B25,'I&amp;E Backsheet'!$D$11:$AT$187,G$11,0)),"",VLOOKUP($B25,'I&amp;E Backsheet'!$D$11:$AT$187,G$11,0))</f>
        <v>7204250</v>
      </c>
      <c r="H25" s="259">
        <f ca="1">IF(ISERROR(VLOOKUP($B25,'I&amp;E Backsheet'!$D$11:$AT$187,H$11,0)),"",VLOOKUP($B25,'I&amp;E Backsheet'!$D$11:$AT$187,H$11,0))</f>
        <v>7204250</v>
      </c>
      <c r="I25" s="300">
        <f ca="1">IF(ISERROR(VLOOKUP($B25,'I&amp;E Backsheet'!$D$11:$AT$187,I$11,0)),"",VLOOKUP($B25,'I&amp;E Backsheet'!$D$11:$AT$187,I$11,0))</f>
        <v>7204250</v>
      </c>
      <c r="J25" s="213">
        <f ca="1">IF(ISERROR(VLOOKUP($B25,'I&amp;E Backsheet'!$D$11:$AT$187,J$11,0)),"",VLOOKUP($B25,'I&amp;E Backsheet'!$D$11:$AT$187,J$11,0))</f>
        <v>7204250</v>
      </c>
      <c r="K25" s="213">
        <f ca="1">IF(ISERROR(VLOOKUP($B25,'I&amp;E Backsheet'!$D$11:$AT$187,K$11,0)),"",VLOOKUP($B25,'I&amp;E Backsheet'!$D$11:$AT$187,K$11,0))</f>
        <v>7204250</v>
      </c>
      <c r="L25" s="214">
        <f ca="1">IF(ISERROR(VLOOKUP($B25,'I&amp;E Backsheet'!$D$11:$AT$187,L$11,0)),"",VLOOKUP($B25,'I&amp;E Backsheet'!$D$11:$AT$187,L$11,0))</f>
        <v>7204250</v>
      </c>
      <c r="M25" s="300">
        <f ca="1">IF(ISERROR(VLOOKUP($B25,'I&amp;E Backsheet'!$D$11:$AT$187,M$11,0)),"",VLOOKUP($B25,'I&amp;E Backsheet'!$D$11:$AT$187,M$11,0))</f>
        <v>6993750</v>
      </c>
      <c r="N25" s="320">
        <f ca="1">IF(ISERROR(VLOOKUP($B25,'I&amp;E Backsheet'!$D$11:$AT$187,N$11,0)),"",VLOOKUP($B25,'I&amp;E Backsheet'!$D$11:$AT$187,N$11,0))</f>
        <v>6993750</v>
      </c>
      <c r="O25" s="213">
        <f ca="1">IF(ISERROR(VLOOKUP($B25,'I&amp;E Backsheet'!$D$11:$AT$187,O$11,0)),"",VLOOKUP($B25,'I&amp;E Backsheet'!$D$11:$AT$187,O$11,0))</f>
        <v>6993750</v>
      </c>
      <c r="P25" s="214"/>
      <c r="Q25" s="308">
        <f ca="1">IF(ISERROR(VLOOKUP($B25,'I&amp;E Backsheet'!$D$11:$AT$187,Q$11,0)),"",VLOOKUP($B25,'I&amp;E Backsheet'!$D$11:$AT$187,Q$11,0))</f>
        <v>-210500</v>
      </c>
      <c r="R25" s="320">
        <f ca="1">IF(ISERROR(VLOOKUP($B25,'I&amp;E Backsheet'!$D$11:$AT$187,R$11,0)),"",VLOOKUP($B25,'I&amp;E Backsheet'!$D$11:$AT$187,R$11,0))</f>
        <v>-210500</v>
      </c>
      <c r="S25" s="213">
        <f ca="1">IF(ISERROR(VLOOKUP($B25,'I&amp;E Backsheet'!$D$11:$AT$187,S$11,0)),"",VLOOKUP($B25,'I&amp;E Backsheet'!$D$11:$AT$187,S$11,0))</f>
        <v>-210500</v>
      </c>
      <c r="T25" s="214" t="str">
        <f ca="1">IF(ISERROR(VLOOKUP($B25,'I&amp;E Backsheet'!$D$11:$AT$187,T$11,0)),"",VLOOKUP($B25,'I&amp;E Backsheet'!$D$11:$AT$187,T$11,0))</f>
        <v/>
      </c>
      <c r="U25" s="300">
        <f ca="1">IF(ISERROR(VLOOKUP($B25,'I&amp;E Backsheet'!$D$11:$AT$187,U$11,0)),"",VLOOKUP($B25,'I&amp;E Backsheet'!$D$11:$AT$187,U$11,0))</f>
        <v>-210500</v>
      </c>
      <c r="V25" s="320">
        <f ca="1">IF(ISERROR(VLOOKUP($B25,'I&amp;E Backsheet'!$D$11:$AT$187,V$11,0)),"",VLOOKUP($B25,'I&amp;E Backsheet'!$D$11:$AT$187,V$11,0))</f>
        <v>-210500</v>
      </c>
      <c r="W25" s="214">
        <f ca="1">IF(ISERROR(VLOOKUP($B25,'I&amp;E Backsheet'!$D$11:$AT$187,W$11,0)),"",VLOOKUP($B25,'I&amp;E Backsheet'!$D$11:$AT$187,W$11,0))</f>
        <v>-210500</v>
      </c>
    </row>
    <row r="26" spans="1:25">
      <c r="A26" s="3">
        <v>11</v>
      </c>
      <c r="B26" s="41" t="str">
        <f t="shared" ca="1" si="0"/>
        <v>E06000052</v>
      </c>
      <c r="C26" s="42" t="str">
        <f ca="1">IF($B26="","",VLOOKUP($B26,'Org list'!$J$9:$K$637,2,0))</f>
        <v>Cornwall &amp; Scilly</v>
      </c>
      <c r="D26" s="227">
        <f ca="1">IF(ISERROR(VLOOKUP($B26,'Pooled Fund'!$A$3:$C$179,D$11,0)),"",VLOOKUP($B26,'Pooled Fund'!$A$3:$C$179,D$11,0))</f>
        <v>44512000</v>
      </c>
      <c r="E26" s="209">
        <f ca="1">IF(ISERROR(VLOOKUP($B26,'I&amp;E Backsheet'!$D$11:$AT$187,E$11,0)),"",VLOOKUP($B26,'I&amp;E Backsheet'!$D$11:$AT$187,E$11,0))</f>
        <v>11128000</v>
      </c>
      <c r="F26" s="209">
        <f ca="1">IF(ISERROR(VLOOKUP($B26,'I&amp;E Backsheet'!$D$11:$AT$187,F$11,0)),"",VLOOKUP($B26,'I&amp;E Backsheet'!$D$11:$AT$187,F$11,0))</f>
        <v>11128000</v>
      </c>
      <c r="G26" s="209">
        <f ca="1">IF(ISERROR(VLOOKUP($B26,'I&amp;E Backsheet'!$D$11:$AT$187,G$11,0)),"",VLOOKUP($B26,'I&amp;E Backsheet'!$D$11:$AT$187,G$11,0))</f>
        <v>11128000</v>
      </c>
      <c r="H26" s="259">
        <f ca="1">IF(ISERROR(VLOOKUP($B26,'I&amp;E Backsheet'!$D$11:$AT$187,H$11,0)),"",VLOOKUP($B26,'I&amp;E Backsheet'!$D$11:$AT$187,H$11,0))</f>
        <v>11128000</v>
      </c>
      <c r="I26" s="300">
        <f ca="1">IF(ISERROR(VLOOKUP($B26,'I&amp;E Backsheet'!$D$11:$AT$187,I$11,0)),"",VLOOKUP($B26,'I&amp;E Backsheet'!$D$11:$AT$187,I$11,0))</f>
        <v>11128000</v>
      </c>
      <c r="J26" s="213">
        <f ca="1">IF(ISERROR(VLOOKUP($B26,'I&amp;E Backsheet'!$D$11:$AT$187,J$11,0)),"",VLOOKUP($B26,'I&amp;E Backsheet'!$D$11:$AT$187,J$11,0))</f>
        <v>8462000</v>
      </c>
      <c r="K26" s="213">
        <f ca="1">IF(ISERROR(VLOOKUP($B26,'I&amp;E Backsheet'!$D$11:$AT$187,K$11,0)),"",VLOOKUP($B26,'I&amp;E Backsheet'!$D$11:$AT$187,K$11,0))</f>
        <v>10930000</v>
      </c>
      <c r="L26" s="214">
        <f ca="1">IF(ISERROR(VLOOKUP($B26,'I&amp;E Backsheet'!$D$11:$AT$187,L$11,0)),"",VLOOKUP($B26,'I&amp;E Backsheet'!$D$11:$AT$187,L$11,0))</f>
        <v>10930000</v>
      </c>
      <c r="M26" s="300">
        <f ca="1">IF(ISERROR(VLOOKUP($B26,'I&amp;E Backsheet'!$D$11:$AT$187,M$11,0)),"",VLOOKUP($B26,'I&amp;E Backsheet'!$D$11:$AT$187,M$11,0))</f>
        <v>11228000</v>
      </c>
      <c r="N26" s="320">
        <f ca="1">IF(ISERROR(VLOOKUP($B26,'I&amp;E Backsheet'!$D$11:$AT$187,N$11,0)),"",VLOOKUP($B26,'I&amp;E Backsheet'!$D$11:$AT$187,N$11,0))</f>
        <v>8462000</v>
      </c>
      <c r="O26" s="213">
        <f ca="1">IF(ISERROR(VLOOKUP($B26,'I&amp;E Backsheet'!$D$11:$AT$187,O$11,0)),"",VLOOKUP($B26,'I&amp;E Backsheet'!$D$11:$AT$187,O$11,0))</f>
        <v>10930000</v>
      </c>
      <c r="P26" s="214"/>
      <c r="Q26" s="308">
        <f ca="1">IF(ISERROR(VLOOKUP($B26,'I&amp;E Backsheet'!$D$11:$AT$187,Q$11,0)),"",VLOOKUP($B26,'I&amp;E Backsheet'!$D$11:$AT$187,Q$11,0))</f>
        <v>100000</v>
      </c>
      <c r="R26" s="320">
        <f ca="1">IF(ISERROR(VLOOKUP($B26,'I&amp;E Backsheet'!$D$11:$AT$187,R$11,0)),"",VLOOKUP($B26,'I&amp;E Backsheet'!$D$11:$AT$187,R$11,0))</f>
        <v>-2666000</v>
      </c>
      <c r="S26" s="213">
        <f ca="1">IF(ISERROR(VLOOKUP($B26,'I&amp;E Backsheet'!$D$11:$AT$187,S$11,0)),"",VLOOKUP($B26,'I&amp;E Backsheet'!$D$11:$AT$187,S$11,0))</f>
        <v>-198000</v>
      </c>
      <c r="T26" s="214" t="str">
        <f ca="1">IF(ISERROR(VLOOKUP($B26,'I&amp;E Backsheet'!$D$11:$AT$187,T$11,0)),"",VLOOKUP($B26,'I&amp;E Backsheet'!$D$11:$AT$187,T$11,0))</f>
        <v/>
      </c>
      <c r="U26" s="300">
        <f ca="1">IF(ISERROR(VLOOKUP($B26,'I&amp;E Backsheet'!$D$11:$AT$187,U$11,0)),"",VLOOKUP($B26,'I&amp;E Backsheet'!$D$11:$AT$187,U$11,0))</f>
        <v>100000</v>
      </c>
      <c r="V26" s="320">
        <f ca="1">IF(ISERROR(VLOOKUP($B26,'I&amp;E Backsheet'!$D$11:$AT$187,V$11,0)),"",VLOOKUP($B26,'I&amp;E Backsheet'!$D$11:$AT$187,V$11,0))</f>
        <v>0</v>
      </c>
      <c r="W26" s="214">
        <f ca="1">IF(ISERROR(VLOOKUP($B26,'I&amp;E Backsheet'!$D$11:$AT$187,W$11,0)),"",VLOOKUP($B26,'I&amp;E Backsheet'!$D$11:$AT$187,W$11,0))</f>
        <v>0</v>
      </c>
    </row>
    <row r="27" spans="1:25">
      <c r="A27" s="3">
        <v>12</v>
      </c>
      <c r="B27" s="41" t="str">
        <f t="shared" ca="1" si="0"/>
        <v>E10000008</v>
      </c>
      <c r="C27" s="42" t="str">
        <f ca="1">IF($B27="","",VLOOKUP($B27,'Org list'!$J$9:$K$637,2,0))</f>
        <v>Devon</v>
      </c>
      <c r="D27" s="227">
        <f ca="1">IF(ISERROR(VLOOKUP($B27,'Pooled Fund'!$A$3:$C$179,D$11,0)),"",VLOOKUP($B27,'Pooled Fund'!$A$3:$C$179,D$11,0))</f>
        <v>59687000</v>
      </c>
      <c r="E27" s="209">
        <f ca="1">IF(ISERROR(VLOOKUP($B27,'I&amp;E Backsheet'!$D$11:$AT$187,E$11,0)),"",VLOOKUP($B27,'I&amp;E Backsheet'!$D$11:$AT$187,E$11,0))</f>
        <v>14959500</v>
      </c>
      <c r="F27" s="209">
        <f ca="1">IF(ISERROR(VLOOKUP($B27,'I&amp;E Backsheet'!$D$11:$AT$187,F$11,0)),"",VLOOKUP($B27,'I&amp;E Backsheet'!$D$11:$AT$187,F$11,0))</f>
        <v>14959500</v>
      </c>
      <c r="G27" s="209">
        <f ca="1">IF(ISERROR(VLOOKUP($B27,'I&amp;E Backsheet'!$D$11:$AT$187,G$11,0)),"",VLOOKUP($B27,'I&amp;E Backsheet'!$D$11:$AT$187,G$11,0))</f>
        <v>14959500</v>
      </c>
      <c r="H27" s="259">
        <f ca="1">IF(ISERROR(VLOOKUP($B27,'I&amp;E Backsheet'!$D$11:$AT$187,H$11,0)),"",VLOOKUP($B27,'I&amp;E Backsheet'!$D$11:$AT$187,H$11,0))</f>
        <v>14959500</v>
      </c>
      <c r="I27" s="300">
        <f ca="1">IF(ISERROR(VLOOKUP($B27,'I&amp;E Backsheet'!$D$11:$AT$187,I$11,0)),"",VLOOKUP($B27,'I&amp;E Backsheet'!$D$11:$AT$187,I$11,0))</f>
        <v>13931000</v>
      </c>
      <c r="J27" s="213">
        <f ca="1">IF(ISERROR(VLOOKUP($B27,'I&amp;E Backsheet'!$D$11:$AT$187,J$11,0)),"",VLOOKUP($B27,'I&amp;E Backsheet'!$D$11:$AT$187,J$11,0))</f>
        <v>13977666.666666666</v>
      </c>
      <c r="K27" s="213">
        <f ca="1">IF(ISERROR(VLOOKUP($B27,'I&amp;E Backsheet'!$D$11:$AT$187,K$11,0)),"",VLOOKUP($B27,'I&amp;E Backsheet'!$D$11:$AT$187,K$11,0))</f>
        <v>13977667</v>
      </c>
      <c r="L27" s="214">
        <f ca="1">IF(ISERROR(VLOOKUP($B27,'I&amp;E Backsheet'!$D$11:$AT$187,L$11,0)),"",VLOOKUP($B27,'I&amp;E Backsheet'!$D$11:$AT$187,L$11,0))</f>
        <v>13977667</v>
      </c>
      <c r="M27" s="300">
        <f ca="1">IF(ISERROR(VLOOKUP($B27,'I&amp;E Backsheet'!$D$11:$AT$187,M$11,0)),"",VLOOKUP($B27,'I&amp;E Backsheet'!$D$11:$AT$187,M$11,0))</f>
        <v>13931000</v>
      </c>
      <c r="N27" s="320">
        <f ca="1">IF(ISERROR(VLOOKUP($B27,'I&amp;E Backsheet'!$D$11:$AT$187,N$11,0)),"",VLOOKUP($B27,'I&amp;E Backsheet'!$D$11:$AT$187,N$11,0))</f>
        <v>13977666.666666666</v>
      </c>
      <c r="O27" s="213">
        <f ca="1">IF(ISERROR(VLOOKUP($B27,'I&amp;E Backsheet'!$D$11:$AT$187,O$11,0)),"",VLOOKUP($B27,'I&amp;E Backsheet'!$D$11:$AT$187,O$11,0))</f>
        <v>13977667</v>
      </c>
      <c r="P27" s="214"/>
      <c r="Q27" s="308">
        <f ca="1">IF(ISERROR(VLOOKUP($B27,'I&amp;E Backsheet'!$D$11:$AT$187,Q$11,0)),"",VLOOKUP($B27,'I&amp;E Backsheet'!$D$11:$AT$187,Q$11,0))</f>
        <v>-1028500</v>
      </c>
      <c r="R27" s="320">
        <f ca="1">IF(ISERROR(VLOOKUP($B27,'I&amp;E Backsheet'!$D$11:$AT$187,R$11,0)),"",VLOOKUP($B27,'I&amp;E Backsheet'!$D$11:$AT$187,R$11,0))</f>
        <v>-981833.33333333395</v>
      </c>
      <c r="S27" s="213">
        <f ca="1">IF(ISERROR(VLOOKUP($B27,'I&amp;E Backsheet'!$D$11:$AT$187,S$11,0)),"",VLOOKUP($B27,'I&amp;E Backsheet'!$D$11:$AT$187,S$11,0))</f>
        <v>-981833</v>
      </c>
      <c r="T27" s="214" t="str">
        <f ca="1">IF(ISERROR(VLOOKUP($B27,'I&amp;E Backsheet'!$D$11:$AT$187,T$11,0)),"",VLOOKUP($B27,'I&amp;E Backsheet'!$D$11:$AT$187,T$11,0))</f>
        <v/>
      </c>
      <c r="U27" s="300">
        <f ca="1">IF(ISERROR(VLOOKUP($B27,'I&amp;E Backsheet'!$D$11:$AT$187,U$11,0)),"",VLOOKUP($B27,'I&amp;E Backsheet'!$D$11:$AT$187,U$11,0))</f>
        <v>0</v>
      </c>
      <c r="V27" s="320">
        <f ca="1">IF(ISERROR(VLOOKUP($B27,'I&amp;E Backsheet'!$D$11:$AT$187,V$11,0)),"",VLOOKUP($B27,'I&amp;E Backsheet'!$D$11:$AT$187,V$11,0))</f>
        <v>0</v>
      </c>
      <c r="W27" s="214">
        <f ca="1">IF(ISERROR(VLOOKUP($B27,'I&amp;E Backsheet'!$D$11:$AT$187,W$11,0)),"",VLOOKUP($B27,'I&amp;E Backsheet'!$D$11:$AT$187,W$11,0))</f>
        <v>0</v>
      </c>
    </row>
    <row r="28" spans="1:25">
      <c r="A28" s="3">
        <v>13</v>
      </c>
      <c r="B28" s="41" t="str">
        <f t="shared" ca="1" si="0"/>
        <v>E10000009</v>
      </c>
      <c r="C28" s="42" t="str">
        <f ca="1">IF($B28="","",VLOOKUP($B28,'Org list'!$J$9:$K$637,2,0))</f>
        <v>Dorset</v>
      </c>
      <c r="D28" s="227">
        <f ca="1">IF(ISERROR(VLOOKUP($B28,'Pooled Fund'!$A$3:$C$179,D$11,0)),"",VLOOKUP($B28,'Pooled Fund'!$A$3:$C$179,D$11,0))</f>
        <v>33412000</v>
      </c>
      <c r="E28" s="209">
        <f ca="1">IF(ISERROR(VLOOKUP($B28,'I&amp;E Backsheet'!$D$11:$AT$187,E$11,0)),"",VLOOKUP($B28,'I&amp;E Backsheet'!$D$11:$AT$187,E$11,0))</f>
        <v>8353000</v>
      </c>
      <c r="F28" s="209">
        <f ca="1">IF(ISERROR(VLOOKUP($B28,'I&amp;E Backsheet'!$D$11:$AT$187,F$11,0)),"",VLOOKUP($B28,'I&amp;E Backsheet'!$D$11:$AT$187,F$11,0))</f>
        <v>8353000</v>
      </c>
      <c r="G28" s="209">
        <f ca="1">IF(ISERROR(VLOOKUP($B28,'I&amp;E Backsheet'!$D$11:$AT$187,G$11,0)),"",VLOOKUP($B28,'I&amp;E Backsheet'!$D$11:$AT$187,G$11,0))</f>
        <v>8353000</v>
      </c>
      <c r="H28" s="259">
        <f ca="1">IF(ISERROR(VLOOKUP($B28,'I&amp;E Backsheet'!$D$11:$AT$187,H$11,0)),"",VLOOKUP($B28,'I&amp;E Backsheet'!$D$11:$AT$187,H$11,0))</f>
        <v>8353000</v>
      </c>
      <c r="I28" s="300">
        <f ca="1">IF(ISERROR(VLOOKUP($B28,'I&amp;E Backsheet'!$D$11:$AT$187,I$11,0)),"",VLOOKUP($B28,'I&amp;E Backsheet'!$D$11:$AT$187,I$11,0))</f>
        <v>8592000</v>
      </c>
      <c r="J28" s="213">
        <f ca="1">IF(ISERROR(VLOOKUP($B28,'I&amp;E Backsheet'!$D$11:$AT$187,J$11,0)),"",VLOOKUP($B28,'I&amp;E Backsheet'!$D$11:$AT$187,J$11,0))</f>
        <v>8592000</v>
      </c>
      <c r="K28" s="213">
        <f ca="1">IF(ISERROR(VLOOKUP($B28,'I&amp;E Backsheet'!$D$11:$AT$187,K$11,0)),"",VLOOKUP($B28,'I&amp;E Backsheet'!$D$11:$AT$187,K$11,0))</f>
        <v>8592000</v>
      </c>
      <c r="L28" s="214">
        <f ca="1">IF(ISERROR(VLOOKUP($B28,'I&amp;E Backsheet'!$D$11:$AT$187,L$11,0)),"",VLOOKUP($B28,'I&amp;E Backsheet'!$D$11:$AT$187,L$11,0))</f>
        <v>8592000</v>
      </c>
      <c r="M28" s="300">
        <f ca="1">IF(ISERROR(VLOOKUP($B28,'I&amp;E Backsheet'!$D$11:$AT$187,M$11,0)),"",VLOOKUP($B28,'I&amp;E Backsheet'!$D$11:$AT$187,M$11,0))</f>
        <v>8592000</v>
      </c>
      <c r="N28" s="320">
        <f ca="1">IF(ISERROR(VLOOKUP($B28,'I&amp;E Backsheet'!$D$11:$AT$187,N$11,0)),"",VLOOKUP($B28,'I&amp;E Backsheet'!$D$11:$AT$187,N$11,0))</f>
        <v>8592000</v>
      </c>
      <c r="O28" s="213">
        <f ca="1">IF(ISERROR(VLOOKUP($B28,'I&amp;E Backsheet'!$D$11:$AT$187,O$11,0)),"",VLOOKUP($B28,'I&amp;E Backsheet'!$D$11:$AT$187,O$11,0))</f>
        <v>8592000</v>
      </c>
      <c r="P28" s="214"/>
      <c r="Q28" s="308">
        <f ca="1">IF(ISERROR(VLOOKUP($B28,'I&amp;E Backsheet'!$D$11:$AT$187,Q$11,0)),"",VLOOKUP($B28,'I&amp;E Backsheet'!$D$11:$AT$187,Q$11,0))</f>
        <v>239000</v>
      </c>
      <c r="R28" s="320">
        <f ca="1">IF(ISERROR(VLOOKUP($B28,'I&amp;E Backsheet'!$D$11:$AT$187,R$11,0)),"",VLOOKUP($B28,'I&amp;E Backsheet'!$D$11:$AT$187,R$11,0))</f>
        <v>239000</v>
      </c>
      <c r="S28" s="213">
        <f ca="1">IF(ISERROR(VLOOKUP($B28,'I&amp;E Backsheet'!$D$11:$AT$187,S$11,0)),"",VLOOKUP($B28,'I&amp;E Backsheet'!$D$11:$AT$187,S$11,0))</f>
        <v>239000</v>
      </c>
      <c r="T28" s="214" t="str">
        <f ca="1">IF(ISERROR(VLOOKUP($B28,'I&amp;E Backsheet'!$D$11:$AT$187,T$11,0)),"",VLOOKUP($B28,'I&amp;E Backsheet'!$D$11:$AT$187,T$11,0))</f>
        <v/>
      </c>
      <c r="U28" s="300">
        <f ca="1">IF(ISERROR(VLOOKUP($B28,'I&amp;E Backsheet'!$D$11:$AT$187,U$11,0)),"",VLOOKUP($B28,'I&amp;E Backsheet'!$D$11:$AT$187,U$11,0))</f>
        <v>0</v>
      </c>
      <c r="V28" s="320">
        <f ca="1">IF(ISERROR(VLOOKUP($B28,'I&amp;E Backsheet'!$D$11:$AT$187,V$11,0)),"",VLOOKUP($B28,'I&amp;E Backsheet'!$D$11:$AT$187,V$11,0))</f>
        <v>0</v>
      </c>
      <c r="W28" s="214">
        <f ca="1">IF(ISERROR(VLOOKUP($B28,'I&amp;E Backsheet'!$D$11:$AT$187,W$11,0)),"",VLOOKUP($B28,'I&amp;E Backsheet'!$D$11:$AT$187,W$11,0))</f>
        <v>0</v>
      </c>
    </row>
    <row r="29" spans="1:25">
      <c r="A29" s="3">
        <v>14</v>
      </c>
      <c r="B29" s="41" t="str">
        <f t="shared" ca="1" si="0"/>
        <v>E10000011</v>
      </c>
      <c r="C29" s="42" t="str">
        <f ca="1">IF($B29="","",VLOOKUP($B29,'Org list'!$J$9:$K$637,2,0))</f>
        <v>East Sussex</v>
      </c>
      <c r="D29" s="227">
        <f ca="1">IF(ISERROR(VLOOKUP($B29,'Pooled Fund'!$A$3:$C$179,D$11,0)),"",VLOOKUP($B29,'Pooled Fund'!$A$3:$C$179,D$11,0))</f>
        <v>42214000</v>
      </c>
      <c r="E29" s="209">
        <f ca="1">IF(ISERROR(VLOOKUP($B29,'I&amp;E Backsheet'!$D$11:$AT$187,E$11,0)),"",VLOOKUP($B29,'I&amp;E Backsheet'!$D$11:$AT$187,E$11,0))</f>
        <v>21940479.499999996</v>
      </c>
      <c r="F29" s="209">
        <f ca="1">IF(ISERROR(VLOOKUP($B29,'I&amp;E Backsheet'!$D$11:$AT$187,F$11,0)),"",VLOOKUP($B29,'I&amp;E Backsheet'!$D$11:$AT$187,F$11,0))</f>
        <v>10856760.25</v>
      </c>
      <c r="G29" s="209">
        <f ca="1">IF(ISERROR(VLOOKUP($B29,'I&amp;E Backsheet'!$D$11:$AT$187,G$11,0)),"",VLOOKUP($B29,'I&amp;E Backsheet'!$D$11:$AT$187,G$11,0))</f>
        <v>9416760.25</v>
      </c>
      <c r="H29" s="259">
        <f ca="1">IF(ISERROR(VLOOKUP($B29,'I&amp;E Backsheet'!$D$11:$AT$187,H$11,0)),"",VLOOKUP($B29,'I&amp;E Backsheet'!$D$11:$AT$187,H$11,0))</f>
        <v>0</v>
      </c>
      <c r="I29" s="300">
        <f ca="1">IF(ISERROR(VLOOKUP($B29,'I&amp;E Backsheet'!$D$11:$AT$187,I$11,0)),"",VLOOKUP($B29,'I&amp;E Backsheet'!$D$11:$AT$187,I$11,0))</f>
        <v>21940479.499999996</v>
      </c>
      <c r="J29" s="213">
        <f ca="1">IF(ISERROR(VLOOKUP($B29,'I&amp;E Backsheet'!$D$11:$AT$187,J$11,0)),"",VLOOKUP($B29,'I&amp;E Backsheet'!$D$11:$AT$187,J$11,0))</f>
        <v>10856760.5</v>
      </c>
      <c r="K29" s="213">
        <f ca="1">IF(ISERROR(VLOOKUP($B29,'I&amp;E Backsheet'!$D$11:$AT$187,K$11,0)),"",VLOOKUP($B29,'I&amp;E Backsheet'!$D$11:$AT$187,K$11,0))</f>
        <v>9416760.25</v>
      </c>
      <c r="L29" s="214">
        <f ca="1">IF(ISERROR(VLOOKUP($B29,'I&amp;E Backsheet'!$D$11:$AT$187,L$11,0)),"",VLOOKUP($B29,'I&amp;E Backsheet'!$D$11:$AT$187,L$11,0))</f>
        <v>0</v>
      </c>
      <c r="M29" s="300">
        <f ca="1">IF(ISERROR(VLOOKUP($B29,'I&amp;E Backsheet'!$D$11:$AT$187,M$11,0)),"",VLOOKUP($B29,'I&amp;E Backsheet'!$D$11:$AT$187,M$11,0))</f>
        <v>21940479.499999996</v>
      </c>
      <c r="N29" s="320">
        <f ca="1">IF(ISERROR(VLOOKUP($B29,'I&amp;E Backsheet'!$D$11:$AT$187,N$11,0)),"",VLOOKUP($B29,'I&amp;E Backsheet'!$D$11:$AT$187,N$11,0))</f>
        <v>10856760.5</v>
      </c>
      <c r="O29" s="213">
        <f ca="1">IF(ISERROR(VLOOKUP($B29,'I&amp;E Backsheet'!$D$11:$AT$187,O$11,0)),"",VLOOKUP($B29,'I&amp;E Backsheet'!$D$11:$AT$187,O$11,0))</f>
        <v>9416760.25</v>
      </c>
      <c r="P29" s="214"/>
      <c r="Q29" s="308">
        <f ca="1">IF(ISERROR(VLOOKUP($B29,'I&amp;E Backsheet'!$D$11:$AT$187,Q$11,0)),"",VLOOKUP($B29,'I&amp;E Backsheet'!$D$11:$AT$187,Q$11,0))</f>
        <v>0</v>
      </c>
      <c r="R29" s="320">
        <f ca="1">IF(ISERROR(VLOOKUP($B29,'I&amp;E Backsheet'!$D$11:$AT$187,R$11,0)),"",VLOOKUP($B29,'I&amp;E Backsheet'!$D$11:$AT$187,R$11,0))</f>
        <v>0.25</v>
      </c>
      <c r="S29" s="213">
        <f ca="1">IF(ISERROR(VLOOKUP($B29,'I&amp;E Backsheet'!$D$11:$AT$187,S$11,0)),"",VLOOKUP($B29,'I&amp;E Backsheet'!$D$11:$AT$187,S$11,0))</f>
        <v>0</v>
      </c>
      <c r="T29" s="214" t="str">
        <f ca="1">IF(ISERROR(VLOOKUP($B29,'I&amp;E Backsheet'!$D$11:$AT$187,T$11,0)),"",VLOOKUP($B29,'I&amp;E Backsheet'!$D$11:$AT$187,T$11,0))</f>
        <v/>
      </c>
      <c r="U29" s="300">
        <f ca="1">IF(ISERROR(VLOOKUP($B29,'I&amp;E Backsheet'!$D$11:$AT$187,U$11,0)),"",VLOOKUP($B29,'I&amp;E Backsheet'!$D$11:$AT$187,U$11,0))</f>
        <v>0</v>
      </c>
      <c r="V29" s="320">
        <f ca="1">IF(ISERROR(VLOOKUP($B29,'I&amp;E Backsheet'!$D$11:$AT$187,V$11,0)),"",VLOOKUP($B29,'I&amp;E Backsheet'!$D$11:$AT$187,V$11,0))</f>
        <v>0</v>
      </c>
      <c r="W29" s="214">
        <f ca="1">IF(ISERROR(VLOOKUP($B29,'I&amp;E Backsheet'!$D$11:$AT$187,W$11,0)),"",VLOOKUP($B29,'I&amp;E Backsheet'!$D$11:$AT$187,W$11,0))</f>
        <v>0</v>
      </c>
    </row>
    <row r="30" spans="1:25">
      <c r="A30" s="3">
        <v>15</v>
      </c>
      <c r="B30" s="41" t="str">
        <f t="shared" ca="1" si="0"/>
        <v>E10000013</v>
      </c>
      <c r="C30" s="42" t="str">
        <f ca="1">IF($B30="","",VLOOKUP($B30,'Org list'!$J$9:$K$637,2,0))</f>
        <v>Gloucestershire</v>
      </c>
      <c r="D30" s="227">
        <f ca="1">IF(ISERROR(VLOOKUP($B30,'Pooled Fund'!$A$3:$C$179,D$11,0)),"",VLOOKUP($B30,'Pooled Fund'!$A$3:$C$179,D$11,0))</f>
        <v>39948000</v>
      </c>
      <c r="E30" s="209">
        <f ca="1">IF(ISERROR(VLOOKUP($B30,'I&amp;E Backsheet'!$D$11:$AT$187,E$11,0)),"",VLOOKUP($B30,'I&amp;E Backsheet'!$D$11:$AT$187,E$11,0))</f>
        <v>12956250</v>
      </c>
      <c r="F30" s="209">
        <f ca="1">IF(ISERROR(VLOOKUP($B30,'I&amp;E Backsheet'!$D$11:$AT$187,F$11,0)),"",VLOOKUP($B30,'I&amp;E Backsheet'!$D$11:$AT$187,F$11,0))</f>
        <v>8997250</v>
      </c>
      <c r="G30" s="209">
        <f ca="1">IF(ISERROR(VLOOKUP($B30,'I&amp;E Backsheet'!$D$11:$AT$187,G$11,0)),"",VLOOKUP($B30,'I&amp;E Backsheet'!$D$11:$AT$187,G$11,0))</f>
        <v>8997250</v>
      </c>
      <c r="H30" s="259">
        <f ca="1">IF(ISERROR(VLOOKUP($B30,'I&amp;E Backsheet'!$D$11:$AT$187,H$11,0)),"",VLOOKUP($B30,'I&amp;E Backsheet'!$D$11:$AT$187,H$11,0))</f>
        <v>8997250</v>
      </c>
      <c r="I30" s="300">
        <f ca="1">IF(ISERROR(VLOOKUP($B30,'I&amp;E Backsheet'!$D$11:$AT$187,I$11,0)),"",VLOOKUP($B30,'I&amp;E Backsheet'!$D$11:$AT$187,I$11,0))</f>
        <v>12956250</v>
      </c>
      <c r="J30" s="213">
        <f ca="1">IF(ISERROR(VLOOKUP($B30,'I&amp;E Backsheet'!$D$11:$AT$187,J$11,0)),"",VLOOKUP($B30,'I&amp;E Backsheet'!$D$11:$AT$187,J$11,0))</f>
        <v>8997250</v>
      </c>
      <c r="K30" s="213">
        <f ca="1">IF(ISERROR(VLOOKUP($B30,'I&amp;E Backsheet'!$D$11:$AT$187,K$11,0)),"",VLOOKUP($B30,'I&amp;E Backsheet'!$D$11:$AT$187,K$11,0))</f>
        <v>8997250</v>
      </c>
      <c r="L30" s="214">
        <f ca="1">IF(ISERROR(VLOOKUP($B30,'I&amp;E Backsheet'!$D$11:$AT$187,L$11,0)),"",VLOOKUP($B30,'I&amp;E Backsheet'!$D$11:$AT$187,L$11,0))</f>
        <v>8997250</v>
      </c>
      <c r="M30" s="300">
        <f ca="1">IF(ISERROR(VLOOKUP($B30,'I&amp;E Backsheet'!$D$11:$AT$187,M$11,0)),"",VLOOKUP($B30,'I&amp;E Backsheet'!$D$11:$AT$187,M$11,0))</f>
        <v>12956250</v>
      </c>
      <c r="N30" s="320">
        <f ca="1">IF(ISERROR(VLOOKUP($B30,'I&amp;E Backsheet'!$D$11:$AT$187,N$11,0)),"",VLOOKUP($B30,'I&amp;E Backsheet'!$D$11:$AT$187,N$11,0))</f>
        <v>8997250</v>
      </c>
      <c r="O30" s="213">
        <f ca="1">IF(ISERROR(VLOOKUP($B30,'I&amp;E Backsheet'!$D$11:$AT$187,O$11,0)),"",VLOOKUP($B30,'I&amp;E Backsheet'!$D$11:$AT$187,O$11,0))</f>
        <v>8997250</v>
      </c>
      <c r="P30" s="214"/>
      <c r="Q30" s="308">
        <f ca="1">IF(ISERROR(VLOOKUP($B30,'I&amp;E Backsheet'!$D$11:$AT$187,Q$11,0)),"",VLOOKUP($B30,'I&amp;E Backsheet'!$D$11:$AT$187,Q$11,0))</f>
        <v>0</v>
      </c>
      <c r="R30" s="320">
        <f ca="1">IF(ISERROR(VLOOKUP($B30,'I&amp;E Backsheet'!$D$11:$AT$187,R$11,0)),"",VLOOKUP($B30,'I&amp;E Backsheet'!$D$11:$AT$187,R$11,0))</f>
        <v>0</v>
      </c>
      <c r="S30" s="213">
        <f ca="1">IF(ISERROR(VLOOKUP($B30,'I&amp;E Backsheet'!$D$11:$AT$187,S$11,0)),"",VLOOKUP($B30,'I&amp;E Backsheet'!$D$11:$AT$187,S$11,0))</f>
        <v>0</v>
      </c>
      <c r="T30" s="214" t="str">
        <f ca="1">IF(ISERROR(VLOOKUP($B30,'I&amp;E Backsheet'!$D$11:$AT$187,T$11,0)),"",VLOOKUP($B30,'I&amp;E Backsheet'!$D$11:$AT$187,T$11,0))</f>
        <v/>
      </c>
      <c r="U30" s="300">
        <f ca="1">IF(ISERROR(VLOOKUP($B30,'I&amp;E Backsheet'!$D$11:$AT$187,U$11,0)),"",VLOOKUP($B30,'I&amp;E Backsheet'!$D$11:$AT$187,U$11,0))</f>
        <v>0</v>
      </c>
      <c r="V30" s="320">
        <f ca="1">IF(ISERROR(VLOOKUP($B30,'I&amp;E Backsheet'!$D$11:$AT$187,V$11,0)),"",VLOOKUP($B30,'I&amp;E Backsheet'!$D$11:$AT$187,V$11,0))</f>
        <v>0</v>
      </c>
      <c r="W30" s="214">
        <f ca="1">IF(ISERROR(VLOOKUP($B30,'I&amp;E Backsheet'!$D$11:$AT$187,W$11,0)),"",VLOOKUP($B30,'I&amp;E Backsheet'!$D$11:$AT$187,W$11,0))</f>
        <v>0</v>
      </c>
    </row>
    <row r="31" spans="1:25">
      <c r="A31" s="3">
        <v>16</v>
      </c>
      <c r="B31" s="41" t="str">
        <f t="shared" ca="1" si="0"/>
        <v>E10000014</v>
      </c>
      <c r="C31" s="42" t="str">
        <f ca="1">IF($B31="","",VLOOKUP($B31,'Org list'!$J$9:$K$637,2,0))</f>
        <v>Hampshire</v>
      </c>
      <c r="D31" s="227">
        <f ca="1">IF(ISERROR(VLOOKUP($B31,'Pooled Fund'!$A$3:$C$179,D$11,0)),"",VLOOKUP($B31,'Pooled Fund'!$A$3:$C$179,D$11,0))</f>
        <v>80765000</v>
      </c>
      <c r="E31" s="209">
        <f ca="1">IF(ISERROR(VLOOKUP($B31,'I&amp;E Backsheet'!$D$11:$AT$187,E$11,0)),"",VLOOKUP($B31,'I&amp;E Backsheet'!$D$11:$AT$187,E$11,0))</f>
        <v>26147750</v>
      </c>
      <c r="F31" s="209">
        <f ca="1">IF(ISERROR(VLOOKUP($B31,'I&amp;E Backsheet'!$D$11:$AT$187,F$11,0)),"",VLOOKUP($B31,'I&amp;E Backsheet'!$D$11:$AT$187,F$11,0))</f>
        <v>18205750</v>
      </c>
      <c r="G31" s="209">
        <f ca="1">IF(ISERROR(VLOOKUP($B31,'I&amp;E Backsheet'!$D$11:$AT$187,G$11,0)),"",VLOOKUP($B31,'I&amp;E Backsheet'!$D$11:$AT$187,G$11,0))</f>
        <v>18205750</v>
      </c>
      <c r="H31" s="259">
        <f ca="1">IF(ISERROR(VLOOKUP($B31,'I&amp;E Backsheet'!$D$11:$AT$187,H$11,0)),"",VLOOKUP($B31,'I&amp;E Backsheet'!$D$11:$AT$187,H$11,0))</f>
        <v>18205750</v>
      </c>
      <c r="I31" s="300">
        <f ca="1">IF(ISERROR(VLOOKUP($B31,'I&amp;E Backsheet'!$D$11:$AT$187,I$11,0)),"",VLOOKUP($B31,'I&amp;E Backsheet'!$D$11:$AT$187,I$11,0))</f>
        <v>7942000</v>
      </c>
      <c r="J31" s="213">
        <f ca="1">IF(ISERROR(VLOOKUP($B31,'I&amp;E Backsheet'!$D$11:$AT$187,J$11,0)),"",VLOOKUP($B31,'I&amp;E Backsheet'!$D$11:$AT$187,J$11,0))</f>
        <v>36411500</v>
      </c>
      <c r="K31" s="213">
        <f ca="1">IF(ISERROR(VLOOKUP($B31,'I&amp;E Backsheet'!$D$11:$AT$187,K$11,0)),"",VLOOKUP($B31,'I&amp;E Backsheet'!$D$11:$AT$187,K$11,0))</f>
        <v>18205750</v>
      </c>
      <c r="L31" s="214">
        <f ca="1">IF(ISERROR(VLOOKUP($B31,'I&amp;E Backsheet'!$D$11:$AT$187,L$11,0)),"",VLOOKUP($B31,'I&amp;E Backsheet'!$D$11:$AT$187,L$11,0))</f>
        <v>18205750</v>
      </c>
      <c r="M31" s="300">
        <f ca="1">IF(ISERROR(VLOOKUP($B31,'I&amp;E Backsheet'!$D$11:$AT$187,M$11,0)),"",VLOOKUP($B31,'I&amp;E Backsheet'!$D$11:$AT$187,M$11,0))</f>
        <v>7942000</v>
      </c>
      <c r="N31" s="320">
        <f ca="1">IF(ISERROR(VLOOKUP($B31,'I&amp;E Backsheet'!$D$11:$AT$187,N$11,0)),"",VLOOKUP($B31,'I&amp;E Backsheet'!$D$11:$AT$187,N$11,0))</f>
        <v>36411500</v>
      </c>
      <c r="O31" s="213">
        <f ca="1">IF(ISERROR(VLOOKUP($B31,'I&amp;E Backsheet'!$D$11:$AT$187,O$11,0)),"",VLOOKUP($B31,'I&amp;E Backsheet'!$D$11:$AT$187,O$11,0))</f>
        <v>18205750</v>
      </c>
      <c r="P31" s="214"/>
      <c r="Q31" s="308">
        <f ca="1">IF(ISERROR(VLOOKUP($B31,'I&amp;E Backsheet'!$D$11:$AT$187,Q$11,0)),"",VLOOKUP($B31,'I&amp;E Backsheet'!$D$11:$AT$187,Q$11,0))</f>
        <v>-18205750</v>
      </c>
      <c r="R31" s="320">
        <f ca="1">IF(ISERROR(VLOOKUP($B31,'I&amp;E Backsheet'!$D$11:$AT$187,R$11,0)),"",VLOOKUP($B31,'I&amp;E Backsheet'!$D$11:$AT$187,R$11,0))</f>
        <v>18205750</v>
      </c>
      <c r="S31" s="213">
        <f ca="1">IF(ISERROR(VLOOKUP($B31,'I&amp;E Backsheet'!$D$11:$AT$187,S$11,0)),"",VLOOKUP($B31,'I&amp;E Backsheet'!$D$11:$AT$187,S$11,0))</f>
        <v>0</v>
      </c>
      <c r="T31" s="214" t="str">
        <f ca="1">IF(ISERROR(VLOOKUP($B31,'I&amp;E Backsheet'!$D$11:$AT$187,T$11,0)),"",VLOOKUP($B31,'I&amp;E Backsheet'!$D$11:$AT$187,T$11,0))</f>
        <v/>
      </c>
      <c r="U31" s="300">
        <f ca="1">IF(ISERROR(VLOOKUP($B31,'I&amp;E Backsheet'!$D$11:$AT$187,U$11,0)),"",VLOOKUP($B31,'I&amp;E Backsheet'!$D$11:$AT$187,U$11,0))</f>
        <v>0</v>
      </c>
      <c r="V31" s="320">
        <f ca="1">IF(ISERROR(VLOOKUP($B31,'I&amp;E Backsheet'!$D$11:$AT$187,V$11,0)),"",VLOOKUP($B31,'I&amp;E Backsheet'!$D$11:$AT$187,V$11,0))</f>
        <v>0</v>
      </c>
      <c r="W31" s="214">
        <f ca="1">IF(ISERROR(VLOOKUP($B31,'I&amp;E Backsheet'!$D$11:$AT$187,W$11,0)),"",VLOOKUP($B31,'I&amp;E Backsheet'!$D$11:$AT$187,W$11,0))</f>
        <v>0</v>
      </c>
    </row>
    <row r="32" spans="1:25">
      <c r="A32" s="3">
        <v>17</v>
      </c>
      <c r="B32" s="41" t="str">
        <f t="shared" ca="1" si="0"/>
        <v>E06000046</v>
      </c>
      <c r="C32" s="42" t="str">
        <f ca="1">IF($B32="","",VLOOKUP($B32,'Org list'!$J$9:$K$637,2,0))</f>
        <v>Isle of Wight</v>
      </c>
      <c r="D32" s="227">
        <f ca="1">IF(ISERROR(VLOOKUP($B32,'Pooled Fund'!$A$3:$C$179,D$11,0)),"",VLOOKUP($B32,'Pooled Fund'!$A$3:$C$179,D$11,0))</f>
        <v>20607131.999999996</v>
      </c>
      <c r="E32" s="209">
        <f ca="1">IF(ISERROR(VLOOKUP($B32,'I&amp;E Backsheet'!$D$11:$AT$187,E$11,0)),"",VLOOKUP($B32,'I&amp;E Backsheet'!$D$11:$AT$187,E$11,0))</f>
        <v>22016754</v>
      </c>
      <c r="F32" s="209">
        <f ca="1">IF(ISERROR(VLOOKUP($B32,'I&amp;E Backsheet'!$D$11:$AT$187,F$11,0)),"",VLOOKUP($B32,'I&amp;E Backsheet'!$D$11:$AT$187,F$11,0))</f>
        <v>0</v>
      </c>
      <c r="G32" s="209">
        <f ca="1">IF(ISERROR(VLOOKUP($B32,'I&amp;E Backsheet'!$D$11:$AT$187,G$11,0)),"",VLOOKUP($B32,'I&amp;E Backsheet'!$D$11:$AT$187,G$11,0))</f>
        <v>0</v>
      </c>
      <c r="H32" s="259">
        <f ca="1">IF(ISERROR(VLOOKUP($B32,'I&amp;E Backsheet'!$D$11:$AT$187,H$11,0)),"",VLOOKUP($B32,'I&amp;E Backsheet'!$D$11:$AT$187,H$11,0))</f>
        <v>0</v>
      </c>
      <c r="I32" s="300">
        <f ca="1">IF(ISERROR(VLOOKUP($B32,'I&amp;E Backsheet'!$D$11:$AT$187,I$11,0)),"",VLOOKUP($B32,'I&amp;E Backsheet'!$D$11:$AT$187,I$11,0))</f>
        <v>22016754</v>
      </c>
      <c r="J32" s="213">
        <f ca="1">IF(ISERROR(VLOOKUP($B32,'I&amp;E Backsheet'!$D$11:$AT$187,J$11,0)),"",VLOOKUP($B32,'I&amp;E Backsheet'!$D$11:$AT$187,J$11,0))</f>
        <v>0</v>
      </c>
      <c r="K32" s="213">
        <f ca="1">IF(ISERROR(VLOOKUP($B32,'I&amp;E Backsheet'!$D$11:$AT$187,K$11,0)),"",VLOOKUP($B32,'I&amp;E Backsheet'!$D$11:$AT$187,K$11,0))</f>
        <v>0</v>
      </c>
      <c r="L32" s="214">
        <f ca="1">IF(ISERROR(VLOOKUP($B32,'I&amp;E Backsheet'!$D$11:$AT$187,L$11,0)),"",VLOOKUP($B32,'I&amp;E Backsheet'!$D$11:$AT$187,L$11,0))</f>
        <v>0</v>
      </c>
      <c r="M32" s="300">
        <f ca="1">IF(ISERROR(VLOOKUP($B32,'I&amp;E Backsheet'!$D$11:$AT$187,M$11,0)),"",VLOOKUP($B32,'I&amp;E Backsheet'!$D$11:$AT$187,M$11,0))</f>
        <v>22016754</v>
      </c>
      <c r="N32" s="320">
        <f ca="1">IF(ISERROR(VLOOKUP($B32,'I&amp;E Backsheet'!$D$11:$AT$187,N$11,0)),"",VLOOKUP($B32,'I&amp;E Backsheet'!$D$11:$AT$187,N$11,0))</f>
        <v>0</v>
      </c>
      <c r="O32" s="213">
        <f ca="1">IF(ISERROR(VLOOKUP($B32,'I&amp;E Backsheet'!$D$11:$AT$187,O$11,0)),"",VLOOKUP($B32,'I&amp;E Backsheet'!$D$11:$AT$187,O$11,0))</f>
        <v>0</v>
      </c>
      <c r="P32" s="214"/>
      <c r="Q32" s="308">
        <f ca="1">IF(ISERROR(VLOOKUP($B32,'I&amp;E Backsheet'!$D$11:$AT$187,Q$11,0)),"",VLOOKUP($B32,'I&amp;E Backsheet'!$D$11:$AT$187,Q$11,0))</f>
        <v>0</v>
      </c>
      <c r="R32" s="320">
        <f ca="1">IF(ISERROR(VLOOKUP($B32,'I&amp;E Backsheet'!$D$11:$AT$187,R$11,0)),"",VLOOKUP($B32,'I&amp;E Backsheet'!$D$11:$AT$187,R$11,0))</f>
        <v>0</v>
      </c>
      <c r="S32" s="213">
        <f ca="1">IF(ISERROR(VLOOKUP($B32,'I&amp;E Backsheet'!$D$11:$AT$187,S$11,0)),"",VLOOKUP($B32,'I&amp;E Backsheet'!$D$11:$AT$187,S$11,0))</f>
        <v>0</v>
      </c>
      <c r="T32" s="214" t="str">
        <f ca="1">IF(ISERROR(VLOOKUP($B32,'I&amp;E Backsheet'!$D$11:$AT$187,T$11,0)),"",VLOOKUP($B32,'I&amp;E Backsheet'!$D$11:$AT$187,T$11,0))</f>
        <v/>
      </c>
      <c r="U32" s="300">
        <f ca="1">IF(ISERROR(VLOOKUP($B32,'I&amp;E Backsheet'!$D$11:$AT$187,U$11,0)),"",VLOOKUP($B32,'I&amp;E Backsheet'!$D$11:$AT$187,U$11,0))</f>
        <v>0</v>
      </c>
      <c r="V32" s="320">
        <f ca="1">IF(ISERROR(VLOOKUP($B32,'I&amp;E Backsheet'!$D$11:$AT$187,V$11,0)),"",VLOOKUP($B32,'I&amp;E Backsheet'!$D$11:$AT$187,V$11,0))</f>
        <v>0</v>
      </c>
      <c r="W32" s="214">
        <f ca="1">IF(ISERROR(VLOOKUP($B32,'I&amp;E Backsheet'!$D$11:$AT$187,W$11,0)),"",VLOOKUP($B32,'I&amp;E Backsheet'!$D$11:$AT$187,W$11,0))</f>
        <v>0</v>
      </c>
    </row>
    <row r="33" spans="1:23">
      <c r="A33" s="3">
        <v>18</v>
      </c>
      <c r="B33" s="41" t="str">
        <f t="shared" ca="1" si="0"/>
        <v>E10000016</v>
      </c>
      <c r="C33" s="42" t="str">
        <f ca="1">IF($B33="","",VLOOKUP($B33,'Org list'!$J$9:$K$637,2,0))</f>
        <v>Kent</v>
      </c>
      <c r="D33" s="227">
        <f ca="1">IF(ISERROR(VLOOKUP($B33,'Pooled Fund'!$A$3:$C$179,D$11,0)),"",VLOOKUP($B33,'Pooled Fund'!$A$3:$C$179,D$11,0))</f>
        <v>101404000</v>
      </c>
      <c r="E33" s="209">
        <f ca="1">IF(ISERROR(VLOOKUP($B33,'I&amp;E Backsheet'!$D$11:$AT$187,E$11,0)),"",VLOOKUP($B33,'I&amp;E Backsheet'!$D$11:$AT$187,E$11,0))</f>
        <v>33331000</v>
      </c>
      <c r="F33" s="209">
        <f ca="1">IF(ISERROR(VLOOKUP($B33,'I&amp;E Backsheet'!$D$11:$AT$187,F$11,0)),"",VLOOKUP($B33,'I&amp;E Backsheet'!$D$11:$AT$187,F$11,0))</f>
        <v>22691000</v>
      </c>
      <c r="G33" s="209">
        <f ca="1">IF(ISERROR(VLOOKUP($B33,'I&amp;E Backsheet'!$D$11:$AT$187,G$11,0)),"",VLOOKUP($B33,'I&amp;E Backsheet'!$D$11:$AT$187,G$11,0))</f>
        <v>22691000</v>
      </c>
      <c r="H33" s="259">
        <f ca="1">IF(ISERROR(VLOOKUP($B33,'I&amp;E Backsheet'!$D$11:$AT$187,H$11,0)),"",VLOOKUP($B33,'I&amp;E Backsheet'!$D$11:$AT$187,H$11,0))</f>
        <v>22691000</v>
      </c>
      <c r="I33" s="300">
        <f ca="1">IF(ISERROR(VLOOKUP($B33,'I&amp;E Backsheet'!$D$11:$AT$187,I$11,0)),"",VLOOKUP($B33,'I&amp;E Backsheet'!$D$11:$AT$187,I$11,0))</f>
        <v>33331000</v>
      </c>
      <c r="J33" s="213">
        <f ca="1">IF(ISERROR(VLOOKUP($B33,'I&amp;E Backsheet'!$D$11:$AT$187,J$11,0)),"",VLOOKUP($B33,'I&amp;E Backsheet'!$D$11:$AT$187,J$11,0))</f>
        <v>22691000</v>
      </c>
      <c r="K33" s="213">
        <f ca="1">IF(ISERROR(VLOOKUP($B33,'I&amp;E Backsheet'!$D$11:$AT$187,K$11,0)),"",VLOOKUP($B33,'I&amp;E Backsheet'!$D$11:$AT$187,K$11,0))</f>
        <v>22691000</v>
      </c>
      <c r="L33" s="214">
        <f ca="1">IF(ISERROR(VLOOKUP($B33,'I&amp;E Backsheet'!$D$11:$AT$187,L$11,0)),"",VLOOKUP($B33,'I&amp;E Backsheet'!$D$11:$AT$187,L$11,0))</f>
        <v>22691000</v>
      </c>
      <c r="M33" s="300">
        <f ca="1">IF(ISERROR(VLOOKUP($B33,'I&amp;E Backsheet'!$D$11:$AT$187,M$11,0)),"",VLOOKUP($B33,'I&amp;E Backsheet'!$D$11:$AT$187,M$11,0))</f>
        <v>33331000</v>
      </c>
      <c r="N33" s="320">
        <f ca="1">IF(ISERROR(VLOOKUP($B33,'I&amp;E Backsheet'!$D$11:$AT$187,N$11,0)),"",VLOOKUP($B33,'I&amp;E Backsheet'!$D$11:$AT$187,N$11,0))</f>
        <v>22691000</v>
      </c>
      <c r="O33" s="213">
        <f ca="1">IF(ISERROR(VLOOKUP($B33,'I&amp;E Backsheet'!$D$11:$AT$187,O$11,0)),"",VLOOKUP($B33,'I&amp;E Backsheet'!$D$11:$AT$187,O$11,0))</f>
        <v>22691000</v>
      </c>
      <c r="P33" s="214"/>
      <c r="Q33" s="308">
        <f ca="1">IF(ISERROR(VLOOKUP($B33,'I&amp;E Backsheet'!$D$11:$AT$187,Q$11,0)),"",VLOOKUP($B33,'I&amp;E Backsheet'!$D$11:$AT$187,Q$11,0))</f>
        <v>0</v>
      </c>
      <c r="R33" s="320">
        <f ca="1">IF(ISERROR(VLOOKUP($B33,'I&amp;E Backsheet'!$D$11:$AT$187,R$11,0)),"",VLOOKUP($B33,'I&amp;E Backsheet'!$D$11:$AT$187,R$11,0))</f>
        <v>0</v>
      </c>
      <c r="S33" s="213">
        <f ca="1">IF(ISERROR(VLOOKUP($B33,'I&amp;E Backsheet'!$D$11:$AT$187,S$11,0)),"",VLOOKUP($B33,'I&amp;E Backsheet'!$D$11:$AT$187,S$11,0))</f>
        <v>0</v>
      </c>
      <c r="T33" s="214" t="str">
        <f ca="1">IF(ISERROR(VLOOKUP($B33,'I&amp;E Backsheet'!$D$11:$AT$187,T$11,0)),"",VLOOKUP($B33,'I&amp;E Backsheet'!$D$11:$AT$187,T$11,0))</f>
        <v/>
      </c>
      <c r="U33" s="300">
        <f ca="1">IF(ISERROR(VLOOKUP($B33,'I&amp;E Backsheet'!$D$11:$AT$187,U$11,0)),"",VLOOKUP($B33,'I&amp;E Backsheet'!$D$11:$AT$187,U$11,0))</f>
        <v>0</v>
      </c>
      <c r="V33" s="320">
        <f ca="1">IF(ISERROR(VLOOKUP($B33,'I&amp;E Backsheet'!$D$11:$AT$187,V$11,0)),"",VLOOKUP($B33,'I&amp;E Backsheet'!$D$11:$AT$187,V$11,0))</f>
        <v>0</v>
      </c>
      <c r="W33" s="214">
        <f ca="1">IF(ISERROR(VLOOKUP($B33,'I&amp;E Backsheet'!$D$11:$AT$187,W$11,0)),"",VLOOKUP($B33,'I&amp;E Backsheet'!$D$11:$AT$187,W$11,0))</f>
        <v>0</v>
      </c>
    </row>
    <row r="34" spans="1:23">
      <c r="A34" s="3">
        <v>19</v>
      </c>
      <c r="B34" s="41" t="str">
        <f t="shared" ca="1" si="0"/>
        <v>E06000035</v>
      </c>
      <c r="C34" s="42" t="str">
        <f ca="1">IF($B34="","",VLOOKUP($B34,'Org list'!$J$9:$K$637,2,0))</f>
        <v>Medway</v>
      </c>
      <c r="D34" s="227">
        <f ca="1">IF(ISERROR(VLOOKUP($B34,'Pooled Fund'!$A$3:$C$179,D$11,0)),"",VLOOKUP($B34,'Pooled Fund'!$A$3:$C$179,D$11,0))</f>
        <v>17632000</v>
      </c>
      <c r="E34" s="209">
        <f ca="1">IF(ISERROR(VLOOKUP($B34,'I&amp;E Backsheet'!$D$11:$AT$187,E$11,0)),"",VLOOKUP($B34,'I&amp;E Backsheet'!$D$11:$AT$187,E$11,0))</f>
        <v>4408000</v>
      </c>
      <c r="F34" s="209">
        <f ca="1">IF(ISERROR(VLOOKUP($B34,'I&amp;E Backsheet'!$D$11:$AT$187,F$11,0)),"",VLOOKUP($B34,'I&amp;E Backsheet'!$D$11:$AT$187,F$11,0))</f>
        <v>4408000</v>
      </c>
      <c r="G34" s="209">
        <f ca="1">IF(ISERROR(VLOOKUP($B34,'I&amp;E Backsheet'!$D$11:$AT$187,G$11,0)),"",VLOOKUP($B34,'I&amp;E Backsheet'!$D$11:$AT$187,G$11,0))</f>
        <v>4408000</v>
      </c>
      <c r="H34" s="259">
        <f ca="1">IF(ISERROR(VLOOKUP($B34,'I&amp;E Backsheet'!$D$11:$AT$187,H$11,0)),"",VLOOKUP($B34,'I&amp;E Backsheet'!$D$11:$AT$187,H$11,0))</f>
        <v>4408000</v>
      </c>
      <c r="I34" s="300">
        <f ca="1">IF(ISERROR(VLOOKUP($B34,'I&amp;E Backsheet'!$D$11:$AT$187,I$11,0)),"",VLOOKUP($B34,'I&amp;E Backsheet'!$D$11:$AT$187,I$11,0))</f>
        <v>4408000</v>
      </c>
      <c r="J34" s="213">
        <f ca="1">IF(ISERROR(VLOOKUP($B34,'I&amp;E Backsheet'!$D$11:$AT$187,J$11,0)),"",VLOOKUP($B34,'I&amp;E Backsheet'!$D$11:$AT$187,J$11,0))</f>
        <v>4408000</v>
      </c>
      <c r="K34" s="213">
        <f ca="1">IF(ISERROR(VLOOKUP($B34,'I&amp;E Backsheet'!$D$11:$AT$187,K$11,0)),"",VLOOKUP($B34,'I&amp;E Backsheet'!$D$11:$AT$187,K$11,0))</f>
        <v>4408000</v>
      </c>
      <c r="L34" s="214">
        <f ca="1">IF(ISERROR(VLOOKUP($B34,'I&amp;E Backsheet'!$D$11:$AT$187,L$11,0)),"",VLOOKUP($B34,'I&amp;E Backsheet'!$D$11:$AT$187,L$11,0))</f>
        <v>4408000</v>
      </c>
      <c r="M34" s="300">
        <f ca="1">IF(ISERROR(VLOOKUP($B34,'I&amp;E Backsheet'!$D$11:$AT$187,M$11,0)),"",VLOOKUP($B34,'I&amp;E Backsheet'!$D$11:$AT$187,M$11,0))</f>
        <v>4408000</v>
      </c>
      <c r="N34" s="320">
        <f ca="1">IF(ISERROR(VLOOKUP($B34,'I&amp;E Backsheet'!$D$11:$AT$187,N$11,0)),"",VLOOKUP($B34,'I&amp;E Backsheet'!$D$11:$AT$187,N$11,0))</f>
        <v>4408000</v>
      </c>
      <c r="O34" s="213">
        <f ca="1">IF(ISERROR(VLOOKUP($B34,'I&amp;E Backsheet'!$D$11:$AT$187,O$11,0)),"",VLOOKUP($B34,'I&amp;E Backsheet'!$D$11:$AT$187,O$11,0))</f>
        <v>4408000</v>
      </c>
      <c r="P34" s="214"/>
      <c r="Q34" s="308">
        <f ca="1">IF(ISERROR(VLOOKUP($B34,'I&amp;E Backsheet'!$D$11:$AT$187,Q$11,0)),"",VLOOKUP($B34,'I&amp;E Backsheet'!$D$11:$AT$187,Q$11,0))</f>
        <v>0</v>
      </c>
      <c r="R34" s="320">
        <f ca="1">IF(ISERROR(VLOOKUP($B34,'I&amp;E Backsheet'!$D$11:$AT$187,R$11,0)),"",VLOOKUP($B34,'I&amp;E Backsheet'!$D$11:$AT$187,R$11,0))</f>
        <v>0</v>
      </c>
      <c r="S34" s="213">
        <f ca="1">IF(ISERROR(VLOOKUP($B34,'I&amp;E Backsheet'!$D$11:$AT$187,S$11,0)),"",VLOOKUP($B34,'I&amp;E Backsheet'!$D$11:$AT$187,S$11,0))</f>
        <v>0</v>
      </c>
      <c r="T34" s="214" t="str">
        <f ca="1">IF(ISERROR(VLOOKUP($B34,'I&amp;E Backsheet'!$D$11:$AT$187,T$11,0)),"",VLOOKUP($B34,'I&amp;E Backsheet'!$D$11:$AT$187,T$11,0))</f>
        <v/>
      </c>
      <c r="U34" s="300">
        <f ca="1">IF(ISERROR(VLOOKUP($B34,'I&amp;E Backsheet'!$D$11:$AT$187,U$11,0)),"",VLOOKUP($B34,'I&amp;E Backsheet'!$D$11:$AT$187,U$11,0))</f>
        <v>0</v>
      </c>
      <c r="V34" s="320">
        <f ca="1">IF(ISERROR(VLOOKUP($B34,'I&amp;E Backsheet'!$D$11:$AT$187,V$11,0)),"",VLOOKUP($B34,'I&amp;E Backsheet'!$D$11:$AT$187,V$11,0))</f>
        <v>0</v>
      </c>
      <c r="W34" s="214">
        <f ca="1">IF(ISERROR(VLOOKUP($B34,'I&amp;E Backsheet'!$D$11:$AT$187,W$11,0)),"",VLOOKUP($B34,'I&amp;E Backsheet'!$D$11:$AT$187,W$11,0))</f>
        <v>0</v>
      </c>
    </row>
    <row r="35" spans="1:23">
      <c r="A35" s="3">
        <v>20</v>
      </c>
      <c r="B35" s="41" t="str">
        <f t="shared" ca="1" si="0"/>
        <v>E06000024</v>
      </c>
      <c r="C35" s="42" t="str">
        <f ca="1">IF($B35="","",VLOOKUP($B35,'Org list'!$J$9:$K$637,2,0))</f>
        <v>North Somerset</v>
      </c>
      <c r="D35" s="227">
        <f ca="1">IF(ISERROR(VLOOKUP($B35,'Pooled Fund'!$A$3:$C$179,D$11,0)),"",VLOOKUP($B35,'Pooled Fund'!$A$3:$C$179,D$11,0))</f>
        <v>14674000</v>
      </c>
      <c r="E35" s="209">
        <f ca="1">IF(ISERROR(VLOOKUP($B35,'I&amp;E Backsheet'!$D$11:$AT$187,E$11,0)),"",VLOOKUP($B35,'I&amp;E Backsheet'!$D$11:$AT$187,E$11,0))</f>
        <v>3669000</v>
      </c>
      <c r="F35" s="209">
        <f ca="1">IF(ISERROR(VLOOKUP($B35,'I&amp;E Backsheet'!$D$11:$AT$187,F$11,0)),"",VLOOKUP($B35,'I&amp;E Backsheet'!$D$11:$AT$187,F$11,0))</f>
        <v>3668000</v>
      </c>
      <c r="G35" s="209">
        <f ca="1">IF(ISERROR(VLOOKUP($B35,'I&amp;E Backsheet'!$D$11:$AT$187,G$11,0)),"",VLOOKUP($B35,'I&amp;E Backsheet'!$D$11:$AT$187,G$11,0))</f>
        <v>3668000</v>
      </c>
      <c r="H35" s="259">
        <f ca="1">IF(ISERROR(VLOOKUP($B35,'I&amp;E Backsheet'!$D$11:$AT$187,H$11,0)),"",VLOOKUP($B35,'I&amp;E Backsheet'!$D$11:$AT$187,H$11,0))</f>
        <v>3669000</v>
      </c>
      <c r="I35" s="300">
        <f ca="1">IF(ISERROR(VLOOKUP($B35,'I&amp;E Backsheet'!$D$11:$AT$187,I$11,0)),"",VLOOKUP($B35,'I&amp;E Backsheet'!$D$11:$AT$187,I$11,0))</f>
        <v>3669000</v>
      </c>
      <c r="J35" s="213">
        <f ca="1">IF(ISERROR(VLOOKUP($B35,'I&amp;E Backsheet'!$D$11:$AT$187,J$11,0)),"",VLOOKUP($B35,'I&amp;E Backsheet'!$D$11:$AT$187,J$11,0))</f>
        <v>3668000</v>
      </c>
      <c r="K35" s="213">
        <f ca="1">IF(ISERROR(VLOOKUP($B35,'I&amp;E Backsheet'!$D$11:$AT$187,K$11,0)),"",VLOOKUP($B35,'I&amp;E Backsheet'!$D$11:$AT$187,K$11,0))</f>
        <v>3668000</v>
      </c>
      <c r="L35" s="214">
        <f ca="1">IF(ISERROR(VLOOKUP($B35,'I&amp;E Backsheet'!$D$11:$AT$187,L$11,0)),"",VLOOKUP($B35,'I&amp;E Backsheet'!$D$11:$AT$187,L$11,0))</f>
        <v>3669000</v>
      </c>
      <c r="M35" s="300">
        <f ca="1">IF(ISERROR(VLOOKUP($B35,'I&amp;E Backsheet'!$D$11:$AT$187,M$11,0)),"",VLOOKUP($B35,'I&amp;E Backsheet'!$D$11:$AT$187,M$11,0))</f>
        <v>4447500</v>
      </c>
      <c r="N35" s="320">
        <f ca="1">IF(ISERROR(VLOOKUP($B35,'I&amp;E Backsheet'!$D$11:$AT$187,N$11,0)),"",VLOOKUP($B35,'I&amp;E Backsheet'!$D$11:$AT$187,N$11,0))</f>
        <v>4447500</v>
      </c>
      <c r="O35" s="213">
        <f ca="1">IF(ISERROR(VLOOKUP($B35,'I&amp;E Backsheet'!$D$11:$AT$187,O$11,0)),"",VLOOKUP($B35,'I&amp;E Backsheet'!$D$11:$AT$187,O$11,0))</f>
        <v>4447500</v>
      </c>
      <c r="P35" s="214"/>
      <c r="Q35" s="308">
        <f ca="1">IF(ISERROR(VLOOKUP($B35,'I&amp;E Backsheet'!$D$11:$AT$187,Q$11,0)),"",VLOOKUP($B35,'I&amp;E Backsheet'!$D$11:$AT$187,Q$11,0))</f>
        <v>778500</v>
      </c>
      <c r="R35" s="320">
        <f ca="1">IF(ISERROR(VLOOKUP($B35,'I&amp;E Backsheet'!$D$11:$AT$187,R$11,0)),"",VLOOKUP($B35,'I&amp;E Backsheet'!$D$11:$AT$187,R$11,0))</f>
        <v>779500</v>
      </c>
      <c r="S35" s="213">
        <f ca="1">IF(ISERROR(VLOOKUP($B35,'I&amp;E Backsheet'!$D$11:$AT$187,S$11,0)),"",VLOOKUP($B35,'I&amp;E Backsheet'!$D$11:$AT$187,S$11,0))</f>
        <v>779500</v>
      </c>
      <c r="T35" s="214" t="str">
        <f ca="1">IF(ISERROR(VLOOKUP($B35,'I&amp;E Backsheet'!$D$11:$AT$187,T$11,0)),"",VLOOKUP($B35,'I&amp;E Backsheet'!$D$11:$AT$187,T$11,0))</f>
        <v/>
      </c>
      <c r="U35" s="300">
        <f ca="1">IF(ISERROR(VLOOKUP($B35,'I&amp;E Backsheet'!$D$11:$AT$187,U$11,0)),"",VLOOKUP($B35,'I&amp;E Backsheet'!$D$11:$AT$187,U$11,0))</f>
        <v>778500</v>
      </c>
      <c r="V35" s="320">
        <f ca="1">IF(ISERROR(VLOOKUP($B35,'I&amp;E Backsheet'!$D$11:$AT$187,V$11,0)),"",VLOOKUP($B35,'I&amp;E Backsheet'!$D$11:$AT$187,V$11,0))</f>
        <v>779500</v>
      </c>
      <c r="W35" s="214">
        <f ca="1">IF(ISERROR(VLOOKUP($B35,'I&amp;E Backsheet'!$D$11:$AT$187,W$11,0)),"",VLOOKUP($B35,'I&amp;E Backsheet'!$D$11:$AT$187,W$11,0))</f>
        <v>779500</v>
      </c>
    </row>
    <row r="36" spans="1:23">
      <c r="A36" s="3">
        <v>21</v>
      </c>
      <c r="B36" s="41" t="str">
        <f t="shared" ca="1" si="0"/>
        <v>E10000025</v>
      </c>
      <c r="C36" s="42" t="str">
        <f ca="1">IF($B36="","",VLOOKUP($B36,'Org list'!$J$9:$K$637,2,0))</f>
        <v>Oxfordshire</v>
      </c>
      <c r="D36" s="227">
        <f ca="1">IF(ISERROR(VLOOKUP($B36,'Pooled Fund'!$A$3:$C$179,D$11,0)),"",VLOOKUP($B36,'Pooled Fund'!$A$3:$C$179,D$11,0))</f>
        <v>37574000</v>
      </c>
      <c r="E36" s="209">
        <f ca="1">IF(ISERROR(VLOOKUP($B36,'I&amp;E Backsheet'!$D$11:$AT$187,E$11,0)),"",VLOOKUP($B36,'I&amp;E Backsheet'!$D$11:$AT$187,E$11,0))</f>
        <v>9393500</v>
      </c>
      <c r="F36" s="209">
        <f ca="1">IF(ISERROR(VLOOKUP($B36,'I&amp;E Backsheet'!$D$11:$AT$187,F$11,0)),"",VLOOKUP($B36,'I&amp;E Backsheet'!$D$11:$AT$187,F$11,0))</f>
        <v>9393500</v>
      </c>
      <c r="G36" s="209">
        <f ca="1">IF(ISERROR(VLOOKUP($B36,'I&amp;E Backsheet'!$D$11:$AT$187,G$11,0)),"",VLOOKUP($B36,'I&amp;E Backsheet'!$D$11:$AT$187,G$11,0))</f>
        <v>9393500</v>
      </c>
      <c r="H36" s="259">
        <f ca="1">IF(ISERROR(VLOOKUP($B36,'I&amp;E Backsheet'!$D$11:$AT$187,H$11,0)),"",VLOOKUP($B36,'I&amp;E Backsheet'!$D$11:$AT$187,H$11,0))</f>
        <v>9393500</v>
      </c>
      <c r="I36" s="300">
        <f ca="1">IF(ISERROR(VLOOKUP($B36,'I&amp;E Backsheet'!$D$11:$AT$187,I$11,0)),"",VLOOKUP($B36,'I&amp;E Backsheet'!$D$11:$AT$187,I$11,0))</f>
        <v>9393500</v>
      </c>
      <c r="J36" s="213">
        <f ca="1">IF(ISERROR(VLOOKUP($B36,'I&amp;E Backsheet'!$D$11:$AT$187,J$11,0)),"",VLOOKUP($B36,'I&amp;E Backsheet'!$D$11:$AT$187,J$11,0))</f>
        <v>9393500</v>
      </c>
      <c r="K36" s="213">
        <f ca="1">IF(ISERROR(VLOOKUP($B36,'I&amp;E Backsheet'!$D$11:$AT$187,K$11,0)),"",VLOOKUP($B36,'I&amp;E Backsheet'!$D$11:$AT$187,K$11,0))</f>
        <v>9393500</v>
      </c>
      <c r="L36" s="214">
        <f ca="1">IF(ISERROR(VLOOKUP($B36,'I&amp;E Backsheet'!$D$11:$AT$187,L$11,0)),"",VLOOKUP($B36,'I&amp;E Backsheet'!$D$11:$AT$187,L$11,0))</f>
        <v>9393500</v>
      </c>
      <c r="M36" s="300">
        <f ca="1">IF(ISERROR(VLOOKUP($B36,'I&amp;E Backsheet'!$D$11:$AT$187,M$11,0)),"",VLOOKUP($B36,'I&amp;E Backsheet'!$D$11:$AT$187,M$11,0))</f>
        <v>9393500</v>
      </c>
      <c r="N36" s="320">
        <f ca="1">IF(ISERROR(VLOOKUP($B36,'I&amp;E Backsheet'!$D$11:$AT$187,N$11,0)),"",VLOOKUP($B36,'I&amp;E Backsheet'!$D$11:$AT$187,N$11,0))</f>
        <v>9393500</v>
      </c>
      <c r="O36" s="213">
        <f ca="1">IF(ISERROR(VLOOKUP($B36,'I&amp;E Backsheet'!$D$11:$AT$187,O$11,0)),"",VLOOKUP($B36,'I&amp;E Backsheet'!$D$11:$AT$187,O$11,0))</f>
        <v>9393500</v>
      </c>
      <c r="P36" s="214"/>
      <c r="Q36" s="308">
        <f ca="1">IF(ISERROR(VLOOKUP($B36,'I&amp;E Backsheet'!$D$11:$AT$187,Q$11,0)),"",VLOOKUP($B36,'I&amp;E Backsheet'!$D$11:$AT$187,Q$11,0))</f>
        <v>0</v>
      </c>
      <c r="R36" s="320">
        <f ca="1">IF(ISERROR(VLOOKUP($B36,'I&amp;E Backsheet'!$D$11:$AT$187,R$11,0)),"",VLOOKUP($B36,'I&amp;E Backsheet'!$D$11:$AT$187,R$11,0))</f>
        <v>0</v>
      </c>
      <c r="S36" s="213">
        <f ca="1">IF(ISERROR(VLOOKUP($B36,'I&amp;E Backsheet'!$D$11:$AT$187,S$11,0)),"",VLOOKUP($B36,'I&amp;E Backsheet'!$D$11:$AT$187,S$11,0))</f>
        <v>0</v>
      </c>
      <c r="T36" s="214" t="str">
        <f ca="1">IF(ISERROR(VLOOKUP($B36,'I&amp;E Backsheet'!$D$11:$AT$187,T$11,0)),"",VLOOKUP($B36,'I&amp;E Backsheet'!$D$11:$AT$187,T$11,0))</f>
        <v/>
      </c>
      <c r="U36" s="300">
        <f ca="1">IF(ISERROR(VLOOKUP($B36,'I&amp;E Backsheet'!$D$11:$AT$187,U$11,0)),"",VLOOKUP($B36,'I&amp;E Backsheet'!$D$11:$AT$187,U$11,0))</f>
        <v>0</v>
      </c>
      <c r="V36" s="320">
        <f ca="1">IF(ISERROR(VLOOKUP($B36,'I&amp;E Backsheet'!$D$11:$AT$187,V$11,0)),"",VLOOKUP($B36,'I&amp;E Backsheet'!$D$11:$AT$187,V$11,0))</f>
        <v>0</v>
      </c>
      <c r="W36" s="214">
        <f ca="1">IF(ISERROR(VLOOKUP($B36,'I&amp;E Backsheet'!$D$11:$AT$187,W$11,0)),"",VLOOKUP($B36,'I&amp;E Backsheet'!$D$11:$AT$187,W$11,0))</f>
        <v>0</v>
      </c>
    </row>
    <row r="37" spans="1:23">
      <c r="A37" s="3">
        <v>22</v>
      </c>
      <c r="B37" s="41" t="str">
        <f t="shared" ca="1" si="0"/>
        <v>E06000026</v>
      </c>
      <c r="C37" s="42" t="str">
        <f ca="1">IF($B37="","",VLOOKUP($B37,'Org list'!$J$9:$K$637,2,0))</f>
        <v>Plymouth</v>
      </c>
      <c r="D37" s="227">
        <f ca="1">IF(ISERROR(VLOOKUP($B37,'Pooled Fund'!$A$3:$C$179,D$11,0)),"",VLOOKUP($B37,'Pooled Fund'!$A$3:$C$179,D$11,0))</f>
        <v>17750000</v>
      </c>
      <c r="E37" s="209">
        <f ca="1">IF(ISERROR(VLOOKUP($B37,'I&amp;E Backsheet'!$D$11:$AT$187,E$11,0)),"",VLOOKUP($B37,'I&amp;E Backsheet'!$D$11:$AT$187,E$11,0))</f>
        <v>4370500</v>
      </c>
      <c r="F37" s="209">
        <f ca="1">IF(ISERROR(VLOOKUP($B37,'I&amp;E Backsheet'!$D$11:$AT$187,F$11,0)),"",VLOOKUP($B37,'I&amp;E Backsheet'!$D$11:$AT$187,F$11,0))</f>
        <v>4370500</v>
      </c>
      <c r="G37" s="209">
        <f ca="1">IF(ISERROR(VLOOKUP($B37,'I&amp;E Backsheet'!$D$11:$AT$187,G$11,0)),"",VLOOKUP($B37,'I&amp;E Backsheet'!$D$11:$AT$187,G$11,0))</f>
        <v>4504500</v>
      </c>
      <c r="H37" s="259">
        <f ca="1">IF(ISERROR(VLOOKUP($B37,'I&amp;E Backsheet'!$D$11:$AT$187,H$11,0)),"",VLOOKUP($B37,'I&amp;E Backsheet'!$D$11:$AT$187,H$11,0))</f>
        <v>4504500</v>
      </c>
      <c r="I37" s="300">
        <f ca="1">IF(ISERROR(VLOOKUP($B37,'I&amp;E Backsheet'!$D$11:$AT$187,I$11,0)),"",VLOOKUP($B37,'I&amp;E Backsheet'!$D$11:$AT$187,I$11,0))</f>
        <v>4370500</v>
      </c>
      <c r="J37" s="213">
        <f ca="1">IF(ISERROR(VLOOKUP($B37,'I&amp;E Backsheet'!$D$11:$AT$187,J$11,0)),"",VLOOKUP($B37,'I&amp;E Backsheet'!$D$11:$AT$187,J$11,0))</f>
        <v>4370500</v>
      </c>
      <c r="K37" s="213">
        <f ca="1">IF(ISERROR(VLOOKUP($B37,'I&amp;E Backsheet'!$D$11:$AT$187,K$11,0)),"",VLOOKUP($B37,'I&amp;E Backsheet'!$D$11:$AT$187,K$11,0))</f>
        <v>4504500</v>
      </c>
      <c r="L37" s="214">
        <f ca="1">IF(ISERROR(VLOOKUP($B37,'I&amp;E Backsheet'!$D$11:$AT$187,L$11,0)),"",VLOOKUP($B37,'I&amp;E Backsheet'!$D$11:$AT$187,L$11,0))</f>
        <v>4504500</v>
      </c>
      <c r="M37" s="300">
        <f ca="1">IF(ISERROR(VLOOKUP($B37,'I&amp;E Backsheet'!$D$11:$AT$187,M$11,0)),"",VLOOKUP($B37,'I&amp;E Backsheet'!$D$11:$AT$187,M$11,0))</f>
        <v>4370500</v>
      </c>
      <c r="N37" s="320">
        <f ca="1">IF(ISERROR(VLOOKUP($B37,'I&amp;E Backsheet'!$D$11:$AT$187,N$11,0)),"",VLOOKUP($B37,'I&amp;E Backsheet'!$D$11:$AT$187,N$11,0))</f>
        <v>4370500</v>
      </c>
      <c r="O37" s="213">
        <f ca="1">IF(ISERROR(VLOOKUP($B37,'I&amp;E Backsheet'!$D$11:$AT$187,O$11,0)),"",VLOOKUP($B37,'I&amp;E Backsheet'!$D$11:$AT$187,O$11,0))</f>
        <v>4504500</v>
      </c>
      <c r="P37" s="214"/>
      <c r="Q37" s="308">
        <f ca="1">IF(ISERROR(VLOOKUP($B37,'I&amp;E Backsheet'!$D$11:$AT$187,Q$11,0)),"",VLOOKUP($B37,'I&amp;E Backsheet'!$D$11:$AT$187,Q$11,0))</f>
        <v>0</v>
      </c>
      <c r="R37" s="320">
        <f ca="1">IF(ISERROR(VLOOKUP($B37,'I&amp;E Backsheet'!$D$11:$AT$187,R$11,0)),"",VLOOKUP($B37,'I&amp;E Backsheet'!$D$11:$AT$187,R$11,0))</f>
        <v>0</v>
      </c>
      <c r="S37" s="213">
        <f ca="1">IF(ISERROR(VLOOKUP($B37,'I&amp;E Backsheet'!$D$11:$AT$187,S$11,0)),"",VLOOKUP($B37,'I&amp;E Backsheet'!$D$11:$AT$187,S$11,0))</f>
        <v>0</v>
      </c>
      <c r="T37" s="214" t="str">
        <f ca="1">IF(ISERROR(VLOOKUP($B37,'I&amp;E Backsheet'!$D$11:$AT$187,T$11,0)),"",VLOOKUP($B37,'I&amp;E Backsheet'!$D$11:$AT$187,T$11,0))</f>
        <v/>
      </c>
      <c r="U37" s="300">
        <f ca="1">IF(ISERROR(VLOOKUP($B37,'I&amp;E Backsheet'!$D$11:$AT$187,U$11,0)),"",VLOOKUP($B37,'I&amp;E Backsheet'!$D$11:$AT$187,U$11,0))</f>
        <v>0</v>
      </c>
      <c r="V37" s="320">
        <f ca="1">IF(ISERROR(VLOOKUP($B37,'I&amp;E Backsheet'!$D$11:$AT$187,V$11,0)),"",VLOOKUP($B37,'I&amp;E Backsheet'!$D$11:$AT$187,V$11,0))</f>
        <v>0</v>
      </c>
      <c r="W37" s="214">
        <f ca="1">IF(ISERROR(VLOOKUP($B37,'I&amp;E Backsheet'!$D$11:$AT$187,W$11,0)),"",VLOOKUP($B37,'I&amp;E Backsheet'!$D$11:$AT$187,W$11,0))</f>
        <v>0</v>
      </c>
    </row>
    <row r="38" spans="1:23">
      <c r="A38" s="3">
        <v>23</v>
      </c>
      <c r="B38" s="41" t="str">
        <f t="shared" ca="1" si="0"/>
        <v>E06000044</v>
      </c>
      <c r="C38" s="42" t="str">
        <f ca="1">IF($B38="","",VLOOKUP($B38,'Org list'!$J$9:$K$637,2,0))</f>
        <v>Portsmouth</v>
      </c>
      <c r="D38" s="227">
        <f ca="1">IF(ISERROR(VLOOKUP($B38,'Pooled Fund'!$A$3:$C$179,D$11,0)),"",VLOOKUP($B38,'Pooled Fund'!$A$3:$C$179,D$11,0))</f>
        <v>16409000</v>
      </c>
      <c r="E38" s="209">
        <f ca="1">IF(ISERROR(VLOOKUP($B38,'I&amp;E Backsheet'!$D$11:$AT$187,E$11,0)),"",VLOOKUP($B38,'I&amp;E Backsheet'!$D$11:$AT$187,E$11,0))</f>
        <v>4139000</v>
      </c>
      <c r="F38" s="209">
        <f ca="1">IF(ISERROR(VLOOKUP($B38,'I&amp;E Backsheet'!$D$11:$AT$187,F$11,0)),"",VLOOKUP($B38,'I&amp;E Backsheet'!$D$11:$AT$187,F$11,0))</f>
        <v>4139000</v>
      </c>
      <c r="G38" s="209">
        <f ca="1">IF(ISERROR(VLOOKUP($B38,'I&amp;E Backsheet'!$D$11:$AT$187,G$11,0)),"",VLOOKUP($B38,'I&amp;E Backsheet'!$D$11:$AT$187,G$11,0))</f>
        <v>4139000</v>
      </c>
      <c r="H38" s="259">
        <f ca="1">IF(ISERROR(VLOOKUP($B38,'I&amp;E Backsheet'!$D$11:$AT$187,H$11,0)),"",VLOOKUP($B38,'I&amp;E Backsheet'!$D$11:$AT$187,H$11,0))</f>
        <v>4139000</v>
      </c>
      <c r="I38" s="300">
        <f ca="1">IF(ISERROR(VLOOKUP($B38,'I&amp;E Backsheet'!$D$11:$AT$187,I$11,0)),"",VLOOKUP($B38,'I&amp;E Backsheet'!$D$11:$AT$187,I$11,0))</f>
        <v>4139000</v>
      </c>
      <c r="J38" s="213">
        <f ca="1">IF(ISERROR(VLOOKUP($B38,'I&amp;E Backsheet'!$D$11:$AT$187,J$11,0)),"",VLOOKUP($B38,'I&amp;E Backsheet'!$D$11:$AT$187,J$11,0))</f>
        <v>4139000</v>
      </c>
      <c r="K38" s="213">
        <f ca="1">IF(ISERROR(VLOOKUP($B38,'I&amp;E Backsheet'!$D$11:$AT$187,K$11,0)),"",VLOOKUP($B38,'I&amp;E Backsheet'!$D$11:$AT$187,K$11,0))</f>
        <v>4139000</v>
      </c>
      <c r="L38" s="214">
        <f ca="1">IF(ISERROR(VLOOKUP($B38,'I&amp;E Backsheet'!$D$11:$AT$187,L$11,0)),"",VLOOKUP($B38,'I&amp;E Backsheet'!$D$11:$AT$187,L$11,0))</f>
        <v>4139000</v>
      </c>
      <c r="M38" s="300">
        <f ca="1">IF(ISERROR(VLOOKUP($B38,'I&amp;E Backsheet'!$D$11:$AT$187,M$11,0)),"",VLOOKUP($B38,'I&amp;E Backsheet'!$D$11:$AT$187,M$11,0))</f>
        <v>4139000</v>
      </c>
      <c r="N38" s="320">
        <f ca="1">IF(ISERROR(VLOOKUP($B38,'I&amp;E Backsheet'!$D$11:$AT$187,N$11,0)),"",VLOOKUP($B38,'I&amp;E Backsheet'!$D$11:$AT$187,N$11,0))</f>
        <v>3932000</v>
      </c>
      <c r="O38" s="213">
        <f ca="1">IF(ISERROR(VLOOKUP($B38,'I&amp;E Backsheet'!$D$11:$AT$187,O$11,0)),"",VLOOKUP($B38,'I&amp;E Backsheet'!$D$11:$AT$187,O$11,0))</f>
        <v>3932000</v>
      </c>
      <c r="P38" s="214"/>
      <c r="Q38" s="308">
        <f ca="1">IF(ISERROR(VLOOKUP($B38,'I&amp;E Backsheet'!$D$11:$AT$187,Q$11,0)),"",VLOOKUP($B38,'I&amp;E Backsheet'!$D$11:$AT$187,Q$11,0))</f>
        <v>0</v>
      </c>
      <c r="R38" s="320">
        <f ca="1">IF(ISERROR(VLOOKUP($B38,'I&amp;E Backsheet'!$D$11:$AT$187,R$11,0)),"",VLOOKUP($B38,'I&amp;E Backsheet'!$D$11:$AT$187,R$11,0))</f>
        <v>-207000</v>
      </c>
      <c r="S38" s="213">
        <f ca="1">IF(ISERROR(VLOOKUP($B38,'I&amp;E Backsheet'!$D$11:$AT$187,S$11,0)),"",VLOOKUP($B38,'I&amp;E Backsheet'!$D$11:$AT$187,S$11,0))</f>
        <v>-207000</v>
      </c>
      <c r="T38" s="214" t="str">
        <f ca="1">IF(ISERROR(VLOOKUP($B38,'I&amp;E Backsheet'!$D$11:$AT$187,T$11,0)),"",VLOOKUP($B38,'I&amp;E Backsheet'!$D$11:$AT$187,T$11,0))</f>
        <v/>
      </c>
      <c r="U38" s="300">
        <f ca="1">IF(ISERROR(VLOOKUP($B38,'I&amp;E Backsheet'!$D$11:$AT$187,U$11,0)),"",VLOOKUP($B38,'I&amp;E Backsheet'!$D$11:$AT$187,U$11,0))</f>
        <v>0</v>
      </c>
      <c r="V38" s="320">
        <f ca="1">IF(ISERROR(VLOOKUP($B38,'I&amp;E Backsheet'!$D$11:$AT$187,V$11,0)),"",VLOOKUP($B38,'I&amp;E Backsheet'!$D$11:$AT$187,V$11,0))</f>
        <v>-207000</v>
      </c>
      <c r="W38" s="214">
        <f ca="1">IF(ISERROR(VLOOKUP($B38,'I&amp;E Backsheet'!$D$11:$AT$187,W$11,0)),"",VLOOKUP($B38,'I&amp;E Backsheet'!$D$11:$AT$187,W$11,0))</f>
        <v>-207000</v>
      </c>
    </row>
    <row r="39" spans="1:23">
      <c r="A39" s="3">
        <v>24</v>
      </c>
      <c r="B39" s="41" t="str">
        <f t="shared" ca="1" si="0"/>
        <v>E06000038</v>
      </c>
      <c r="C39" s="42" t="str">
        <f ca="1">IF($B39="","",VLOOKUP($B39,'Org list'!$J$9:$K$637,2,0))</f>
        <v>Reading</v>
      </c>
      <c r="D39" s="227">
        <f ca="1">IF(ISERROR(VLOOKUP($B39,'Pooled Fund'!$A$3:$C$179,D$11,0)),"",VLOOKUP($B39,'Pooled Fund'!$A$3:$C$179,D$11,0))</f>
        <v>10196000</v>
      </c>
      <c r="E39" s="209">
        <f ca="1">IF(ISERROR(VLOOKUP($B39,'I&amp;E Backsheet'!$D$11:$AT$187,E$11,0)),"",VLOOKUP($B39,'I&amp;E Backsheet'!$D$11:$AT$187,E$11,0))</f>
        <v>2549000</v>
      </c>
      <c r="F39" s="209">
        <f ca="1">IF(ISERROR(VLOOKUP($B39,'I&amp;E Backsheet'!$D$11:$AT$187,F$11,0)),"",VLOOKUP($B39,'I&amp;E Backsheet'!$D$11:$AT$187,F$11,0))</f>
        <v>2549000</v>
      </c>
      <c r="G39" s="209">
        <f ca="1">IF(ISERROR(VLOOKUP($B39,'I&amp;E Backsheet'!$D$11:$AT$187,G$11,0)),"",VLOOKUP($B39,'I&amp;E Backsheet'!$D$11:$AT$187,G$11,0))</f>
        <v>2549000</v>
      </c>
      <c r="H39" s="259">
        <f ca="1">IF(ISERROR(VLOOKUP($B39,'I&amp;E Backsheet'!$D$11:$AT$187,H$11,0)),"",VLOOKUP($B39,'I&amp;E Backsheet'!$D$11:$AT$187,H$11,0))</f>
        <v>2549000</v>
      </c>
      <c r="I39" s="300">
        <f ca="1">IF(ISERROR(VLOOKUP($B39,'I&amp;E Backsheet'!$D$11:$AT$187,I$11,0)),"",VLOOKUP($B39,'I&amp;E Backsheet'!$D$11:$AT$187,I$11,0))</f>
        <v>2549000</v>
      </c>
      <c r="J39" s="213">
        <f ca="1">IF(ISERROR(VLOOKUP($B39,'I&amp;E Backsheet'!$D$11:$AT$187,J$11,0)),"",VLOOKUP($B39,'I&amp;E Backsheet'!$D$11:$AT$187,J$11,0))</f>
        <v>2549000</v>
      </c>
      <c r="K39" s="213">
        <f ca="1">IF(ISERROR(VLOOKUP($B39,'I&amp;E Backsheet'!$D$11:$AT$187,K$11,0)),"",VLOOKUP($B39,'I&amp;E Backsheet'!$D$11:$AT$187,K$11,0))</f>
        <v>2549000</v>
      </c>
      <c r="L39" s="214">
        <f ca="1">IF(ISERROR(VLOOKUP($B39,'I&amp;E Backsheet'!$D$11:$AT$187,L$11,0)),"",VLOOKUP($B39,'I&amp;E Backsheet'!$D$11:$AT$187,L$11,0))</f>
        <v>2549000</v>
      </c>
      <c r="M39" s="300">
        <f ca="1">IF(ISERROR(VLOOKUP($B39,'I&amp;E Backsheet'!$D$11:$AT$187,M$11,0)),"",VLOOKUP($B39,'I&amp;E Backsheet'!$D$11:$AT$187,M$11,0))</f>
        <v>2549000</v>
      </c>
      <c r="N39" s="320">
        <f ca="1">IF(ISERROR(VLOOKUP($B39,'I&amp;E Backsheet'!$D$11:$AT$187,N$11,0)),"",VLOOKUP($B39,'I&amp;E Backsheet'!$D$11:$AT$187,N$11,0))</f>
        <v>2549000</v>
      </c>
      <c r="O39" s="213">
        <f ca="1">IF(ISERROR(VLOOKUP($B39,'I&amp;E Backsheet'!$D$11:$AT$187,O$11,0)),"",VLOOKUP($B39,'I&amp;E Backsheet'!$D$11:$AT$187,O$11,0))</f>
        <v>2549000</v>
      </c>
      <c r="P39" s="214"/>
      <c r="Q39" s="308">
        <f ca="1">IF(ISERROR(VLOOKUP($B39,'I&amp;E Backsheet'!$D$11:$AT$187,Q$11,0)),"",VLOOKUP($B39,'I&amp;E Backsheet'!$D$11:$AT$187,Q$11,0))</f>
        <v>0</v>
      </c>
      <c r="R39" s="320">
        <f ca="1">IF(ISERROR(VLOOKUP($B39,'I&amp;E Backsheet'!$D$11:$AT$187,R$11,0)),"",VLOOKUP($B39,'I&amp;E Backsheet'!$D$11:$AT$187,R$11,0))</f>
        <v>0</v>
      </c>
      <c r="S39" s="213">
        <f ca="1">IF(ISERROR(VLOOKUP($B39,'I&amp;E Backsheet'!$D$11:$AT$187,S$11,0)),"",VLOOKUP($B39,'I&amp;E Backsheet'!$D$11:$AT$187,S$11,0))</f>
        <v>0</v>
      </c>
      <c r="T39" s="214" t="str">
        <f ca="1">IF(ISERROR(VLOOKUP($B39,'I&amp;E Backsheet'!$D$11:$AT$187,T$11,0)),"",VLOOKUP($B39,'I&amp;E Backsheet'!$D$11:$AT$187,T$11,0))</f>
        <v/>
      </c>
      <c r="U39" s="300">
        <f ca="1">IF(ISERROR(VLOOKUP($B39,'I&amp;E Backsheet'!$D$11:$AT$187,U$11,0)),"",VLOOKUP($B39,'I&amp;E Backsheet'!$D$11:$AT$187,U$11,0))</f>
        <v>0</v>
      </c>
      <c r="V39" s="320">
        <f ca="1">IF(ISERROR(VLOOKUP($B39,'I&amp;E Backsheet'!$D$11:$AT$187,V$11,0)),"",VLOOKUP($B39,'I&amp;E Backsheet'!$D$11:$AT$187,V$11,0))</f>
        <v>0</v>
      </c>
      <c r="W39" s="214">
        <f ca="1">IF(ISERROR(VLOOKUP($B39,'I&amp;E Backsheet'!$D$11:$AT$187,W$11,0)),"",VLOOKUP($B39,'I&amp;E Backsheet'!$D$11:$AT$187,W$11,0))</f>
        <v>0</v>
      </c>
    </row>
    <row r="40" spans="1:23">
      <c r="A40" s="3">
        <v>25</v>
      </c>
      <c r="B40" s="41" t="str">
        <f t="shared" ca="1" si="0"/>
        <v>E06000039</v>
      </c>
      <c r="C40" s="42" t="str">
        <f ca="1">IF($B40="","",VLOOKUP($B40,'Org list'!$J$9:$K$637,2,0))</f>
        <v>Slough</v>
      </c>
      <c r="D40" s="227">
        <f ca="1">IF(ISERROR(VLOOKUP($B40,'Pooled Fund'!$A$3:$C$179,D$11,0)),"",VLOOKUP($B40,'Pooled Fund'!$A$3:$C$179,D$11,0))</f>
        <v>8762000</v>
      </c>
      <c r="E40" s="209">
        <f ca="1">IF(ISERROR(VLOOKUP($B40,'I&amp;E Backsheet'!$D$11:$AT$187,E$11,0)),"",VLOOKUP($B40,'I&amp;E Backsheet'!$D$11:$AT$187,E$11,0))</f>
        <v>2191000</v>
      </c>
      <c r="F40" s="209">
        <f ca="1">IF(ISERROR(VLOOKUP($B40,'I&amp;E Backsheet'!$D$11:$AT$187,F$11,0)),"",VLOOKUP($B40,'I&amp;E Backsheet'!$D$11:$AT$187,F$11,0))</f>
        <v>2190000</v>
      </c>
      <c r="G40" s="209">
        <f ca="1">IF(ISERROR(VLOOKUP($B40,'I&amp;E Backsheet'!$D$11:$AT$187,G$11,0)),"",VLOOKUP($B40,'I&amp;E Backsheet'!$D$11:$AT$187,G$11,0))</f>
        <v>2191000</v>
      </c>
      <c r="H40" s="259">
        <f ca="1">IF(ISERROR(VLOOKUP($B40,'I&amp;E Backsheet'!$D$11:$AT$187,H$11,0)),"",VLOOKUP($B40,'I&amp;E Backsheet'!$D$11:$AT$187,H$11,0))</f>
        <v>2190000</v>
      </c>
      <c r="I40" s="300">
        <f ca="1">IF(ISERROR(VLOOKUP($B40,'I&amp;E Backsheet'!$D$11:$AT$187,I$11,0)),"",VLOOKUP($B40,'I&amp;E Backsheet'!$D$11:$AT$187,I$11,0))</f>
        <v>2191000</v>
      </c>
      <c r="J40" s="213">
        <f ca="1">IF(ISERROR(VLOOKUP($B40,'I&amp;E Backsheet'!$D$11:$AT$187,J$11,0)),"",VLOOKUP($B40,'I&amp;E Backsheet'!$D$11:$AT$187,J$11,0))</f>
        <v>2190000</v>
      </c>
      <c r="K40" s="213">
        <f ca="1">IF(ISERROR(VLOOKUP($B40,'I&amp;E Backsheet'!$D$11:$AT$187,K$11,0)),"",VLOOKUP($B40,'I&amp;E Backsheet'!$D$11:$AT$187,K$11,0))</f>
        <v>2191000</v>
      </c>
      <c r="L40" s="214">
        <f ca="1">IF(ISERROR(VLOOKUP($B40,'I&amp;E Backsheet'!$D$11:$AT$187,L$11,0)),"",VLOOKUP($B40,'I&amp;E Backsheet'!$D$11:$AT$187,L$11,0))</f>
        <v>2190000</v>
      </c>
      <c r="M40" s="300">
        <f ca="1">IF(ISERROR(VLOOKUP($B40,'I&amp;E Backsheet'!$D$11:$AT$187,M$11,0)),"",VLOOKUP($B40,'I&amp;E Backsheet'!$D$11:$AT$187,M$11,0))</f>
        <v>2191000</v>
      </c>
      <c r="N40" s="320">
        <f ca="1">IF(ISERROR(VLOOKUP($B40,'I&amp;E Backsheet'!$D$11:$AT$187,N$11,0)),"",VLOOKUP($B40,'I&amp;E Backsheet'!$D$11:$AT$187,N$11,0))</f>
        <v>2190000</v>
      </c>
      <c r="O40" s="213">
        <f ca="1">IF(ISERROR(VLOOKUP($B40,'I&amp;E Backsheet'!$D$11:$AT$187,O$11,0)),"",VLOOKUP($B40,'I&amp;E Backsheet'!$D$11:$AT$187,O$11,0))</f>
        <v>2191000</v>
      </c>
      <c r="P40" s="214"/>
      <c r="Q40" s="308">
        <f ca="1">IF(ISERROR(VLOOKUP($B40,'I&amp;E Backsheet'!$D$11:$AT$187,Q$11,0)),"",VLOOKUP($B40,'I&amp;E Backsheet'!$D$11:$AT$187,Q$11,0))</f>
        <v>0</v>
      </c>
      <c r="R40" s="320">
        <f ca="1">IF(ISERROR(VLOOKUP($B40,'I&amp;E Backsheet'!$D$11:$AT$187,R$11,0)),"",VLOOKUP($B40,'I&amp;E Backsheet'!$D$11:$AT$187,R$11,0))</f>
        <v>0</v>
      </c>
      <c r="S40" s="213">
        <f ca="1">IF(ISERROR(VLOOKUP($B40,'I&amp;E Backsheet'!$D$11:$AT$187,S$11,0)),"",VLOOKUP($B40,'I&amp;E Backsheet'!$D$11:$AT$187,S$11,0))</f>
        <v>0</v>
      </c>
      <c r="T40" s="214" t="str">
        <f ca="1">IF(ISERROR(VLOOKUP($B40,'I&amp;E Backsheet'!$D$11:$AT$187,T$11,0)),"",VLOOKUP($B40,'I&amp;E Backsheet'!$D$11:$AT$187,T$11,0))</f>
        <v/>
      </c>
      <c r="U40" s="300">
        <f ca="1">IF(ISERROR(VLOOKUP($B40,'I&amp;E Backsheet'!$D$11:$AT$187,U$11,0)),"",VLOOKUP($B40,'I&amp;E Backsheet'!$D$11:$AT$187,U$11,0))</f>
        <v>0</v>
      </c>
      <c r="V40" s="320">
        <f ca="1">IF(ISERROR(VLOOKUP($B40,'I&amp;E Backsheet'!$D$11:$AT$187,V$11,0)),"",VLOOKUP($B40,'I&amp;E Backsheet'!$D$11:$AT$187,V$11,0))</f>
        <v>0</v>
      </c>
      <c r="W40" s="214">
        <f ca="1">IF(ISERROR(VLOOKUP($B40,'I&amp;E Backsheet'!$D$11:$AT$187,W$11,0)),"",VLOOKUP($B40,'I&amp;E Backsheet'!$D$11:$AT$187,W$11,0))</f>
        <v>0</v>
      </c>
    </row>
    <row r="41" spans="1:23">
      <c r="A41" s="3">
        <v>26</v>
      </c>
      <c r="B41" s="41" t="str">
        <f t="shared" ca="1" si="0"/>
        <v>E10000027</v>
      </c>
      <c r="C41" s="42" t="str">
        <f ca="1">IF($B41="","",VLOOKUP($B41,'Org list'!$J$9:$K$637,2,0))</f>
        <v>Somerset</v>
      </c>
      <c r="D41" s="227">
        <f ca="1">IF(ISERROR(VLOOKUP($B41,'Pooled Fund'!$A$3:$C$179,D$11,0)),"",VLOOKUP($B41,'Pooled Fund'!$A$3:$C$179,D$11,0))</f>
        <v>41343000</v>
      </c>
      <c r="E41" s="209">
        <f ca="1">IF(ISERROR(VLOOKUP($B41,'I&amp;E Backsheet'!$D$11:$AT$187,E$11,0)),"",VLOOKUP($B41,'I&amp;E Backsheet'!$D$11:$AT$187,E$11,0))</f>
        <v>11914500</v>
      </c>
      <c r="F41" s="209">
        <f ca="1">IF(ISERROR(VLOOKUP($B41,'I&amp;E Backsheet'!$D$11:$AT$187,F$11,0)),"",VLOOKUP($B41,'I&amp;E Backsheet'!$D$11:$AT$187,F$11,0))</f>
        <v>9809500</v>
      </c>
      <c r="G41" s="209">
        <f ca="1">IF(ISERROR(VLOOKUP($B41,'I&amp;E Backsheet'!$D$11:$AT$187,G$11,0)),"",VLOOKUP($B41,'I&amp;E Backsheet'!$D$11:$AT$187,G$11,0))</f>
        <v>9809500</v>
      </c>
      <c r="H41" s="259">
        <f ca="1">IF(ISERROR(VLOOKUP($B41,'I&amp;E Backsheet'!$D$11:$AT$187,H$11,0)),"",VLOOKUP($B41,'I&amp;E Backsheet'!$D$11:$AT$187,H$11,0))</f>
        <v>9809500</v>
      </c>
      <c r="I41" s="300">
        <f ca="1">IF(ISERROR(VLOOKUP($B41,'I&amp;E Backsheet'!$D$11:$AT$187,I$11,0)),"",VLOOKUP($B41,'I&amp;E Backsheet'!$D$11:$AT$187,I$11,0))</f>
        <v>11914500</v>
      </c>
      <c r="J41" s="213">
        <f ca="1">IF(ISERROR(VLOOKUP($B41,'I&amp;E Backsheet'!$D$11:$AT$187,J$11,0)),"",VLOOKUP($B41,'I&amp;E Backsheet'!$D$11:$AT$187,J$11,0))</f>
        <v>9809500</v>
      </c>
      <c r="K41" s="213">
        <f ca="1">IF(ISERROR(VLOOKUP($B41,'I&amp;E Backsheet'!$D$11:$AT$187,K$11,0)),"",VLOOKUP($B41,'I&amp;E Backsheet'!$D$11:$AT$187,K$11,0))</f>
        <v>9809500</v>
      </c>
      <c r="L41" s="214">
        <f ca="1">IF(ISERROR(VLOOKUP($B41,'I&amp;E Backsheet'!$D$11:$AT$187,L$11,0)),"",VLOOKUP($B41,'I&amp;E Backsheet'!$D$11:$AT$187,L$11,0))</f>
        <v>9809500</v>
      </c>
      <c r="M41" s="300">
        <f ca="1">IF(ISERROR(VLOOKUP($B41,'I&amp;E Backsheet'!$D$11:$AT$187,M$11,0)),"",VLOOKUP($B41,'I&amp;E Backsheet'!$D$11:$AT$187,M$11,0))</f>
        <v>11914500</v>
      </c>
      <c r="N41" s="320">
        <f ca="1">IF(ISERROR(VLOOKUP($B41,'I&amp;E Backsheet'!$D$11:$AT$187,N$11,0)),"",VLOOKUP($B41,'I&amp;E Backsheet'!$D$11:$AT$187,N$11,0))</f>
        <v>9809500</v>
      </c>
      <c r="O41" s="213">
        <f ca="1">IF(ISERROR(VLOOKUP($B41,'I&amp;E Backsheet'!$D$11:$AT$187,O$11,0)),"",VLOOKUP($B41,'I&amp;E Backsheet'!$D$11:$AT$187,O$11,0))</f>
        <v>9809500</v>
      </c>
      <c r="P41" s="214"/>
      <c r="Q41" s="308">
        <f ca="1">IF(ISERROR(VLOOKUP($B41,'I&amp;E Backsheet'!$D$11:$AT$187,Q$11,0)),"",VLOOKUP($B41,'I&amp;E Backsheet'!$D$11:$AT$187,Q$11,0))</f>
        <v>0</v>
      </c>
      <c r="R41" s="320">
        <f ca="1">IF(ISERROR(VLOOKUP($B41,'I&amp;E Backsheet'!$D$11:$AT$187,R$11,0)),"",VLOOKUP($B41,'I&amp;E Backsheet'!$D$11:$AT$187,R$11,0))</f>
        <v>0</v>
      </c>
      <c r="S41" s="213">
        <f ca="1">IF(ISERROR(VLOOKUP($B41,'I&amp;E Backsheet'!$D$11:$AT$187,S$11,0)),"",VLOOKUP($B41,'I&amp;E Backsheet'!$D$11:$AT$187,S$11,0))</f>
        <v>0</v>
      </c>
      <c r="T41" s="214" t="str">
        <f ca="1">IF(ISERROR(VLOOKUP($B41,'I&amp;E Backsheet'!$D$11:$AT$187,T$11,0)),"",VLOOKUP($B41,'I&amp;E Backsheet'!$D$11:$AT$187,T$11,0))</f>
        <v/>
      </c>
      <c r="U41" s="300">
        <f ca="1">IF(ISERROR(VLOOKUP($B41,'I&amp;E Backsheet'!$D$11:$AT$187,U$11,0)),"",VLOOKUP($B41,'I&amp;E Backsheet'!$D$11:$AT$187,U$11,0))</f>
        <v>0</v>
      </c>
      <c r="V41" s="320">
        <f ca="1">IF(ISERROR(VLOOKUP($B41,'I&amp;E Backsheet'!$D$11:$AT$187,V$11,0)),"",VLOOKUP($B41,'I&amp;E Backsheet'!$D$11:$AT$187,V$11,0))</f>
        <v>0</v>
      </c>
      <c r="W41" s="214">
        <f ca="1">IF(ISERROR(VLOOKUP($B41,'I&amp;E Backsheet'!$D$11:$AT$187,W$11,0)),"",VLOOKUP($B41,'I&amp;E Backsheet'!$D$11:$AT$187,W$11,0))</f>
        <v>0</v>
      </c>
    </row>
    <row r="42" spans="1:23">
      <c r="A42" s="3">
        <v>27</v>
      </c>
      <c r="B42" s="41" t="str">
        <f t="shared" ca="1" si="0"/>
        <v>E06000025</v>
      </c>
      <c r="C42" s="42" t="str">
        <f ca="1">IF($B42="","",VLOOKUP($B42,'Org list'!$J$9:$K$637,2,0))</f>
        <v>South Gloucestershire</v>
      </c>
      <c r="D42" s="227">
        <f ca="1">IF(ISERROR(VLOOKUP($B42,'Pooled Fund'!$A$3:$C$179,D$11,0)),"",VLOOKUP($B42,'Pooled Fund'!$A$3:$C$179,D$11,0))</f>
        <v>16300000</v>
      </c>
      <c r="E42" s="209">
        <f ca="1">IF(ISERROR(VLOOKUP($B42,'I&amp;E Backsheet'!$D$11:$AT$187,E$11,0)),"",VLOOKUP($B42,'I&amp;E Backsheet'!$D$11:$AT$187,E$11,0))</f>
        <v>4075000</v>
      </c>
      <c r="F42" s="209">
        <f ca="1">IF(ISERROR(VLOOKUP($B42,'I&amp;E Backsheet'!$D$11:$AT$187,F$11,0)),"",VLOOKUP($B42,'I&amp;E Backsheet'!$D$11:$AT$187,F$11,0))</f>
        <v>4075000</v>
      </c>
      <c r="G42" s="209">
        <f ca="1">IF(ISERROR(VLOOKUP($B42,'I&amp;E Backsheet'!$D$11:$AT$187,G$11,0)),"",VLOOKUP($B42,'I&amp;E Backsheet'!$D$11:$AT$187,G$11,0))</f>
        <v>4075000</v>
      </c>
      <c r="H42" s="259">
        <f ca="1">IF(ISERROR(VLOOKUP($B42,'I&amp;E Backsheet'!$D$11:$AT$187,H$11,0)),"",VLOOKUP($B42,'I&amp;E Backsheet'!$D$11:$AT$187,H$11,0))</f>
        <v>4075000</v>
      </c>
      <c r="I42" s="300">
        <f ca="1">IF(ISERROR(VLOOKUP($B42,'I&amp;E Backsheet'!$D$11:$AT$187,I$11,0)),"",VLOOKUP($B42,'I&amp;E Backsheet'!$D$11:$AT$187,I$11,0))</f>
        <v>4187750</v>
      </c>
      <c r="J42" s="213">
        <f ca="1">IF(ISERROR(VLOOKUP($B42,'I&amp;E Backsheet'!$D$11:$AT$187,J$11,0)),"",VLOOKUP($B42,'I&amp;E Backsheet'!$D$11:$AT$187,J$11,0))</f>
        <v>4187750</v>
      </c>
      <c r="K42" s="213">
        <f ca="1">IF(ISERROR(VLOOKUP($B42,'I&amp;E Backsheet'!$D$11:$AT$187,K$11,0)),"",VLOOKUP($B42,'I&amp;E Backsheet'!$D$11:$AT$187,K$11,0))</f>
        <v>4187750</v>
      </c>
      <c r="L42" s="214">
        <f ca="1">IF(ISERROR(VLOOKUP($B42,'I&amp;E Backsheet'!$D$11:$AT$187,L$11,0)),"",VLOOKUP($B42,'I&amp;E Backsheet'!$D$11:$AT$187,L$11,0))</f>
        <v>4187750</v>
      </c>
      <c r="M42" s="300">
        <f ca="1">IF(ISERROR(VLOOKUP($B42,'I&amp;E Backsheet'!$D$11:$AT$187,M$11,0)),"",VLOOKUP($B42,'I&amp;E Backsheet'!$D$11:$AT$187,M$11,0))</f>
        <v>4187750</v>
      </c>
      <c r="N42" s="320">
        <f ca="1">IF(ISERROR(VLOOKUP($B42,'I&amp;E Backsheet'!$D$11:$AT$187,N$11,0)),"",VLOOKUP($B42,'I&amp;E Backsheet'!$D$11:$AT$187,N$11,0))</f>
        <v>4187750</v>
      </c>
      <c r="O42" s="213">
        <f ca="1">IF(ISERROR(VLOOKUP($B42,'I&amp;E Backsheet'!$D$11:$AT$187,O$11,0)),"",VLOOKUP($B42,'I&amp;E Backsheet'!$D$11:$AT$187,O$11,0))</f>
        <v>4187750</v>
      </c>
      <c r="P42" s="214"/>
      <c r="Q42" s="308">
        <f ca="1">IF(ISERROR(VLOOKUP($B42,'I&amp;E Backsheet'!$D$11:$AT$187,Q$11,0)),"",VLOOKUP($B42,'I&amp;E Backsheet'!$D$11:$AT$187,Q$11,0))</f>
        <v>112750</v>
      </c>
      <c r="R42" s="320">
        <f ca="1">IF(ISERROR(VLOOKUP($B42,'I&amp;E Backsheet'!$D$11:$AT$187,R$11,0)),"",VLOOKUP($B42,'I&amp;E Backsheet'!$D$11:$AT$187,R$11,0))</f>
        <v>112750</v>
      </c>
      <c r="S42" s="213">
        <f ca="1">IF(ISERROR(VLOOKUP($B42,'I&amp;E Backsheet'!$D$11:$AT$187,S$11,0)),"",VLOOKUP($B42,'I&amp;E Backsheet'!$D$11:$AT$187,S$11,0))</f>
        <v>112750</v>
      </c>
      <c r="T42" s="214" t="str">
        <f ca="1">IF(ISERROR(VLOOKUP($B42,'I&amp;E Backsheet'!$D$11:$AT$187,T$11,0)),"",VLOOKUP($B42,'I&amp;E Backsheet'!$D$11:$AT$187,T$11,0))</f>
        <v/>
      </c>
      <c r="U42" s="300">
        <f ca="1">IF(ISERROR(VLOOKUP($B42,'I&amp;E Backsheet'!$D$11:$AT$187,U$11,0)),"",VLOOKUP($B42,'I&amp;E Backsheet'!$D$11:$AT$187,U$11,0))</f>
        <v>0</v>
      </c>
      <c r="V42" s="320">
        <f ca="1">IF(ISERROR(VLOOKUP($B42,'I&amp;E Backsheet'!$D$11:$AT$187,V$11,0)),"",VLOOKUP($B42,'I&amp;E Backsheet'!$D$11:$AT$187,V$11,0))</f>
        <v>0</v>
      </c>
      <c r="W42" s="214">
        <f ca="1">IF(ISERROR(VLOOKUP($B42,'I&amp;E Backsheet'!$D$11:$AT$187,W$11,0)),"",VLOOKUP($B42,'I&amp;E Backsheet'!$D$11:$AT$187,W$11,0))</f>
        <v>0</v>
      </c>
    </row>
    <row r="43" spans="1:23">
      <c r="A43" s="3">
        <v>28</v>
      </c>
      <c r="B43" s="41" t="str">
        <f t="shared" ca="1" si="0"/>
        <v>E06000045</v>
      </c>
      <c r="C43" s="42" t="str">
        <f ca="1">IF($B43="","",VLOOKUP($B43,'Org list'!$J$9:$K$637,2,0))</f>
        <v>Southampton</v>
      </c>
      <c r="D43" s="227">
        <f ca="1">IF(ISERROR(VLOOKUP($B43,'Pooled Fund'!$A$3:$C$179,D$11,0)),"",VLOOKUP($B43,'Pooled Fund'!$A$3:$C$179,D$11,0))</f>
        <v>132718000</v>
      </c>
      <c r="E43" s="209">
        <f ca="1">IF(ISERROR(VLOOKUP($B43,'I&amp;E Backsheet'!$D$11:$AT$187,E$11,0)),"",VLOOKUP($B43,'I&amp;E Backsheet'!$D$11:$AT$187,E$11,0))</f>
        <v>14497000</v>
      </c>
      <c r="F43" s="209">
        <f ca="1">IF(ISERROR(VLOOKUP($B43,'I&amp;E Backsheet'!$D$11:$AT$187,F$11,0)),"",VLOOKUP($B43,'I&amp;E Backsheet'!$D$11:$AT$187,F$11,0))</f>
        <v>14497000</v>
      </c>
      <c r="G43" s="209">
        <f ca="1">IF(ISERROR(VLOOKUP($B43,'I&amp;E Backsheet'!$D$11:$AT$187,G$11,0)),"",VLOOKUP($B43,'I&amp;E Backsheet'!$D$11:$AT$187,G$11,0))</f>
        <v>14497000</v>
      </c>
      <c r="H43" s="259">
        <f ca="1">IF(ISERROR(VLOOKUP($B43,'I&amp;E Backsheet'!$D$11:$AT$187,H$11,0)),"",VLOOKUP($B43,'I&amp;E Backsheet'!$D$11:$AT$187,H$11,0))</f>
        <v>14497000</v>
      </c>
      <c r="I43" s="300">
        <f ca="1">IF(ISERROR(VLOOKUP($B43,'I&amp;E Backsheet'!$D$11:$AT$187,I$11,0)),"",VLOOKUP($B43,'I&amp;E Backsheet'!$D$11:$AT$187,I$11,0))</f>
        <v>14368000</v>
      </c>
      <c r="J43" s="213">
        <f ca="1">IF(ISERROR(VLOOKUP($B43,'I&amp;E Backsheet'!$D$11:$AT$187,J$11,0)),"",VLOOKUP($B43,'I&amp;E Backsheet'!$D$11:$AT$187,J$11,0))</f>
        <v>15214000</v>
      </c>
      <c r="K43" s="213">
        <f ca="1">IF(ISERROR(VLOOKUP($B43,'I&amp;E Backsheet'!$D$11:$AT$187,K$11,0)),"",VLOOKUP($B43,'I&amp;E Backsheet'!$D$11:$AT$187,K$11,0))</f>
        <v>14984000</v>
      </c>
      <c r="L43" s="214">
        <f ca="1">IF(ISERROR(VLOOKUP($B43,'I&amp;E Backsheet'!$D$11:$AT$187,L$11,0)),"",VLOOKUP($B43,'I&amp;E Backsheet'!$D$11:$AT$187,L$11,0))</f>
        <v>14850000</v>
      </c>
      <c r="M43" s="300">
        <f ca="1">IF(ISERROR(VLOOKUP($B43,'I&amp;E Backsheet'!$D$11:$AT$187,M$11,0)),"",VLOOKUP($B43,'I&amp;E Backsheet'!$D$11:$AT$187,M$11,0))</f>
        <v>14368000</v>
      </c>
      <c r="N43" s="320">
        <f ca="1">IF(ISERROR(VLOOKUP($B43,'I&amp;E Backsheet'!$D$11:$AT$187,N$11,0)),"",VLOOKUP($B43,'I&amp;E Backsheet'!$D$11:$AT$187,N$11,0))</f>
        <v>15214000</v>
      </c>
      <c r="O43" s="213">
        <f ca="1">IF(ISERROR(VLOOKUP($B43,'I&amp;E Backsheet'!$D$11:$AT$187,O$11,0)),"",VLOOKUP($B43,'I&amp;E Backsheet'!$D$11:$AT$187,O$11,0))</f>
        <v>14984000</v>
      </c>
      <c r="P43" s="214"/>
      <c r="Q43" s="308">
        <f ca="1">IF(ISERROR(VLOOKUP($B43,'I&amp;E Backsheet'!$D$11:$AT$187,Q$11,0)),"",VLOOKUP($B43,'I&amp;E Backsheet'!$D$11:$AT$187,Q$11,0))</f>
        <v>-129000</v>
      </c>
      <c r="R43" s="320">
        <f ca="1">IF(ISERROR(VLOOKUP($B43,'I&amp;E Backsheet'!$D$11:$AT$187,R$11,0)),"",VLOOKUP($B43,'I&amp;E Backsheet'!$D$11:$AT$187,R$11,0))</f>
        <v>717000</v>
      </c>
      <c r="S43" s="213">
        <f ca="1">IF(ISERROR(VLOOKUP($B43,'I&amp;E Backsheet'!$D$11:$AT$187,S$11,0)),"",VLOOKUP($B43,'I&amp;E Backsheet'!$D$11:$AT$187,S$11,0))</f>
        <v>487000</v>
      </c>
      <c r="T43" s="214" t="str">
        <f ca="1">IF(ISERROR(VLOOKUP($B43,'I&amp;E Backsheet'!$D$11:$AT$187,T$11,0)),"",VLOOKUP($B43,'I&amp;E Backsheet'!$D$11:$AT$187,T$11,0))</f>
        <v/>
      </c>
      <c r="U43" s="300">
        <f ca="1">IF(ISERROR(VLOOKUP($B43,'I&amp;E Backsheet'!$D$11:$AT$187,U$11,0)),"",VLOOKUP($B43,'I&amp;E Backsheet'!$D$11:$AT$187,U$11,0))</f>
        <v>0</v>
      </c>
      <c r="V43" s="320">
        <f ca="1">IF(ISERROR(VLOOKUP($B43,'I&amp;E Backsheet'!$D$11:$AT$187,V$11,0)),"",VLOOKUP($B43,'I&amp;E Backsheet'!$D$11:$AT$187,V$11,0))</f>
        <v>0</v>
      </c>
      <c r="W43" s="214">
        <f ca="1">IF(ISERROR(VLOOKUP($B43,'I&amp;E Backsheet'!$D$11:$AT$187,W$11,0)),"",VLOOKUP($B43,'I&amp;E Backsheet'!$D$11:$AT$187,W$11,0))</f>
        <v>0</v>
      </c>
    </row>
    <row r="44" spans="1:23">
      <c r="A44" s="3">
        <v>29</v>
      </c>
      <c r="B44" s="41" t="str">
        <f t="shared" ca="1" si="0"/>
        <v>E10000030</v>
      </c>
      <c r="C44" s="42" t="str">
        <f ca="1">IF($B44="","",VLOOKUP($B44,'Org list'!$J$9:$K$637,2,0))</f>
        <v>Surrey</v>
      </c>
      <c r="D44" s="227">
        <f ca="1">IF(ISERROR(VLOOKUP($B44,'Pooled Fund'!$A$3:$C$179,D$11,0)),"",VLOOKUP($B44,'Pooled Fund'!$A$3:$C$179,D$11,0))</f>
        <v>71422000</v>
      </c>
      <c r="E44" s="209">
        <f ca="1">IF(ISERROR(VLOOKUP($B44,'I&amp;E Backsheet'!$D$11:$AT$187,E$11,0)),"",VLOOKUP($B44,'I&amp;E Backsheet'!$D$11:$AT$187,E$11,0))</f>
        <v>22315750</v>
      </c>
      <c r="F44" s="209">
        <f ca="1">IF(ISERROR(VLOOKUP($B44,'I&amp;E Backsheet'!$D$11:$AT$187,F$11,0)),"",VLOOKUP($B44,'I&amp;E Backsheet'!$D$11:$AT$187,F$11,0))</f>
        <v>16368750</v>
      </c>
      <c r="G44" s="209">
        <f ca="1">IF(ISERROR(VLOOKUP($B44,'I&amp;E Backsheet'!$D$11:$AT$187,G$11,0)),"",VLOOKUP($B44,'I&amp;E Backsheet'!$D$11:$AT$187,G$11,0))</f>
        <v>16368750</v>
      </c>
      <c r="H44" s="259">
        <f ca="1">IF(ISERROR(VLOOKUP($B44,'I&amp;E Backsheet'!$D$11:$AT$187,H$11,0)),"",VLOOKUP($B44,'I&amp;E Backsheet'!$D$11:$AT$187,H$11,0))</f>
        <v>16368750</v>
      </c>
      <c r="I44" s="300">
        <f ca="1">IF(ISERROR(VLOOKUP($B44,'I&amp;E Backsheet'!$D$11:$AT$187,I$11,0)),"",VLOOKUP($B44,'I&amp;E Backsheet'!$D$11:$AT$187,I$11,0))</f>
        <v>0</v>
      </c>
      <c r="J44" s="213">
        <f ca="1">IF(ISERROR(VLOOKUP($B44,'I&amp;E Backsheet'!$D$11:$AT$187,J$11,0)),"",VLOOKUP($B44,'I&amp;E Backsheet'!$D$11:$AT$187,J$11,0))</f>
        <v>0</v>
      </c>
      <c r="K44" s="213">
        <f ca="1">IF(ISERROR(VLOOKUP($B44,'I&amp;E Backsheet'!$D$11:$AT$187,K$11,0)),"",VLOOKUP($B44,'I&amp;E Backsheet'!$D$11:$AT$187,K$11,0))</f>
        <v>0</v>
      </c>
      <c r="L44" s="214">
        <f ca="1">IF(ISERROR(VLOOKUP($B44,'I&amp;E Backsheet'!$D$11:$AT$187,L$11,0)),"",VLOOKUP($B44,'I&amp;E Backsheet'!$D$11:$AT$187,L$11,0))</f>
        <v>16003250</v>
      </c>
      <c r="M44" s="300">
        <f ca="1">IF(ISERROR(VLOOKUP($B44,'I&amp;E Backsheet'!$D$11:$AT$187,M$11,0)),"",VLOOKUP($B44,'I&amp;E Backsheet'!$D$11:$AT$187,M$11,0))</f>
        <v>21950250</v>
      </c>
      <c r="N44" s="320">
        <f ca="1">IF(ISERROR(VLOOKUP($B44,'I&amp;E Backsheet'!$D$11:$AT$187,N$11,0)),"",VLOOKUP($B44,'I&amp;E Backsheet'!$D$11:$AT$187,N$11,0))</f>
        <v>16003250</v>
      </c>
      <c r="O44" s="213">
        <f ca="1">IF(ISERROR(VLOOKUP($B44,'I&amp;E Backsheet'!$D$11:$AT$187,O$11,0)),"",VLOOKUP($B44,'I&amp;E Backsheet'!$D$11:$AT$187,O$11,0))</f>
        <v>16003250</v>
      </c>
      <c r="P44" s="214"/>
      <c r="Q44" s="308">
        <f ca="1">IF(ISERROR(VLOOKUP($B44,'I&amp;E Backsheet'!$D$11:$AT$187,Q$11,0)),"",VLOOKUP($B44,'I&amp;E Backsheet'!$D$11:$AT$187,Q$11,0))</f>
        <v>-365500</v>
      </c>
      <c r="R44" s="320">
        <f ca="1">IF(ISERROR(VLOOKUP($B44,'I&amp;E Backsheet'!$D$11:$AT$187,R$11,0)),"",VLOOKUP($B44,'I&amp;E Backsheet'!$D$11:$AT$187,R$11,0))</f>
        <v>-365500</v>
      </c>
      <c r="S44" s="213">
        <f ca="1">IF(ISERROR(VLOOKUP($B44,'I&amp;E Backsheet'!$D$11:$AT$187,S$11,0)),"",VLOOKUP($B44,'I&amp;E Backsheet'!$D$11:$AT$187,S$11,0))</f>
        <v>-365500</v>
      </c>
      <c r="T44" s="214" t="str">
        <f ca="1">IF(ISERROR(VLOOKUP($B44,'I&amp;E Backsheet'!$D$11:$AT$187,T$11,0)),"",VLOOKUP($B44,'I&amp;E Backsheet'!$D$11:$AT$187,T$11,0))</f>
        <v/>
      </c>
      <c r="U44" s="300">
        <f ca="1">IF(ISERROR(VLOOKUP($B44,'I&amp;E Backsheet'!$D$11:$AT$187,U$11,0)),"",VLOOKUP($B44,'I&amp;E Backsheet'!$D$11:$AT$187,U$11,0))</f>
        <v>21950250</v>
      </c>
      <c r="V44" s="320">
        <f ca="1">IF(ISERROR(VLOOKUP($B44,'I&amp;E Backsheet'!$D$11:$AT$187,V$11,0)),"",VLOOKUP($B44,'I&amp;E Backsheet'!$D$11:$AT$187,V$11,0))</f>
        <v>16003250</v>
      </c>
      <c r="W44" s="214">
        <f ca="1">IF(ISERROR(VLOOKUP($B44,'I&amp;E Backsheet'!$D$11:$AT$187,W$11,0)),"",VLOOKUP($B44,'I&amp;E Backsheet'!$D$11:$AT$187,W$11,0))</f>
        <v>16003250</v>
      </c>
    </row>
    <row r="45" spans="1:23">
      <c r="A45" s="3">
        <v>30</v>
      </c>
      <c r="B45" s="41" t="str">
        <f t="shared" ca="1" si="0"/>
        <v>E06000030</v>
      </c>
      <c r="C45" s="42" t="str">
        <f ca="1">IF($B45="","",VLOOKUP($B45,'Org list'!$J$9:$K$637,2,0))</f>
        <v>Swindon</v>
      </c>
      <c r="D45" s="227">
        <f ca="1">IF(ISERROR(VLOOKUP($B45,'Pooled Fund'!$A$3:$C$179,D$11,0)),"",VLOOKUP($B45,'Pooled Fund'!$A$3:$C$179,D$11,0))</f>
        <v>14444000</v>
      </c>
      <c r="E45" s="209">
        <f ca="1">IF(ISERROR(VLOOKUP($B45,'I&amp;E Backsheet'!$D$11:$AT$187,E$11,0)),"",VLOOKUP($B45,'I&amp;E Backsheet'!$D$11:$AT$187,E$11,0))</f>
        <v>3611000</v>
      </c>
      <c r="F45" s="209">
        <f ca="1">IF(ISERROR(VLOOKUP($B45,'I&amp;E Backsheet'!$D$11:$AT$187,F$11,0)),"",VLOOKUP($B45,'I&amp;E Backsheet'!$D$11:$AT$187,F$11,0))</f>
        <v>3611000</v>
      </c>
      <c r="G45" s="209">
        <f ca="1">IF(ISERROR(VLOOKUP($B45,'I&amp;E Backsheet'!$D$11:$AT$187,G$11,0)),"",VLOOKUP($B45,'I&amp;E Backsheet'!$D$11:$AT$187,G$11,0))</f>
        <v>3611000</v>
      </c>
      <c r="H45" s="259">
        <f ca="1">IF(ISERROR(VLOOKUP($B45,'I&amp;E Backsheet'!$D$11:$AT$187,H$11,0)),"",VLOOKUP($B45,'I&amp;E Backsheet'!$D$11:$AT$187,H$11,0))</f>
        <v>3611000</v>
      </c>
      <c r="I45" s="300">
        <f ca="1">IF(ISERROR(VLOOKUP($B45,'I&amp;E Backsheet'!$D$11:$AT$187,I$11,0)),"",VLOOKUP($B45,'I&amp;E Backsheet'!$D$11:$AT$187,I$11,0))</f>
        <v>3611000</v>
      </c>
      <c r="J45" s="213">
        <f ca="1">IF(ISERROR(VLOOKUP($B45,'I&amp;E Backsheet'!$D$11:$AT$187,J$11,0)),"",VLOOKUP($B45,'I&amp;E Backsheet'!$D$11:$AT$187,J$11,0))</f>
        <v>3611000</v>
      </c>
      <c r="K45" s="213">
        <f ca="1">IF(ISERROR(VLOOKUP($B45,'I&amp;E Backsheet'!$D$11:$AT$187,K$11,0)),"",VLOOKUP($B45,'I&amp;E Backsheet'!$D$11:$AT$187,K$11,0))</f>
        <v>3611000</v>
      </c>
      <c r="L45" s="214">
        <f ca="1">IF(ISERROR(VLOOKUP($B45,'I&amp;E Backsheet'!$D$11:$AT$187,L$11,0)),"",VLOOKUP($B45,'I&amp;E Backsheet'!$D$11:$AT$187,L$11,0))</f>
        <v>3611000</v>
      </c>
      <c r="M45" s="300">
        <f ca="1">IF(ISERROR(VLOOKUP($B45,'I&amp;E Backsheet'!$D$11:$AT$187,M$11,0)),"",VLOOKUP($B45,'I&amp;E Backsheet'!$D$11:$AT$187,M$11,0))</f>
        <v>3611000</v>
      </c>
      <c r="N45" s="320">
        <f ca="1">IF(ISERROR(VLOOKUP($B45,'I&amp;E Backsheet'!$D$11:$AT$187,N$11,0)),"",VLOOKUP($B45,'I&amp;E Backsheet'!$D$11:$AT$187,N$11,0))</f>
        <v>3611000</v>
      </c>
      <c r="O45" s="213">
        <f ca="1">IF(ISERROR(VLOOKUP($B45,'I&amp;E Backsheet'!$D$11:$AT$187,O$11,0)),"",VLOOKUP($B45,'I&amp;E Backsheet'!$D$11:$AT$187,O$11,0))</f>
        <v>3611000</v>
      </c>
      <c r="P45" s="214"/>
      <c r="Q45" s="308">
        <f ca="1">IF(ISERROR(VLOOKUP($B45,'I&amp;E Backsheet'!$D$11:$AT$187,Q$11,0)),"",VLOOKUP($B45,'I&amp;E Backsheet'!$D$11:$AT$187,Q$11,0))</f>
        <v>0</v>
      </c>
      <c r="R45" s="320">
        <f ca="1">IF(ISERROR(VLOOKUP($B45,'I&amp;E Backsheet'!$D$11:$AT$187,R$11,0)),"",VLOOKUP($B45,'I&amp;E Backsheet'!$D$11:$AT$187,R$11,0))</f>
        <v>0</v>
      </c>
      <c r="S45" s="213">
        <f ca="1">IF(ISERROR(VLOOKUP($B45,'I&amp;E Backsheet'!$D$11:$AT$187,S$11,0)),"",VLOOKUP($B45,'I&amp;E Backsheet'!$D$11:$AT$187,S$11,0))</f>
        <v>0</v>
      </c>
      <c r="T45" s="214" t="str">
        <f ca="1">IF(ISERROR(VLOOKUP($B45,'I&amp;E Backsheet'!$D$11:$AT$187,T$11,0)),"",VLOOKUP($B45,'I&amp;E Backsheet'!$D$11:$AT$187,T$11,0))</f>
        <v/>
      </c>
      <c r="U45" s="300">
        <f ca="1">IF(ISERROR(VLOOKUP($B45,'I&amp;E Backsheet'!$D$11:$AT$187,U$11,0)),"",VLOOKUP($B45,'I&amp;E Backsheet'!$D$11:$AT$187,U$11,0))</f>
        <v>0</v>
      </c>
      <c r="V45" s="320">
        <f ca="1">IF(ISERROR(VLOOKUP($B45,'I&amp;E Backsheet'!$D$11:$AT$187,V$11,0)),"",VLOOKUP($B45,'I&amp;E Backsheet'!$D$11:$AT$187,V$11,0))</f>
        <v>0</v>
      </c>
      <c r="W45" s="214">
        <f ca="1">IF(ISERROR(VLOOKUP($B45,'I&amp;E Backsheet'!$D$11:$AT$187,W$11,0)),"",VLOOKUP($B45,'I&amp;E Backsheet'!$D$11:$AT$187,W$11,0))</f>
        <v>0</v>
      </c>
    </row>
    <row r="46" spans="1:23">
      <c r="A46" s="3">
        <v>31</v>
      </c>
      <c r="B46" s="41" t="str">
        <f t="shared" ca="1" si="0"/>
        <v>E06000027</v>
      </c>
      <c r="C46" s="42" t="str">
        <f ca="1">IF($B46="","",VLOOKUP($B46,'Org list'!$J$9:$K$637,2,0))</f>
        <v>Torbay</v>
      </c>
      <c r="D46" s="227">
        <f ca="1">IF(ISERROR(VLOOKUP($B46,'Pooled Fund'!$A$3:$C$179,D$11,0)),"",VLOOKUP($B46,'Pooled Fund'!$A$3:$C$179,D$11,0))</f>
        <v>12014000</v>
      </c>
      <c r="E46" s="209">
        <f ca="1">IF(ISERROR(VLOOKUP($B46,'I&amp;E Backsheet'!$D$11:$AT$187,E$11,0)),"",VLOOKUP($B46,'I&amp;E Backsheet'!$D$11:$AT$187,E$11,0))</f>
        <v>3003500</v>
      </c>
      <c r="F46" s="209">
        <f ca="1">IF(ISERROR(VLOOKUP($B46,'I&amp;E Backsheet'!$D$11:$AT$187,F$11,0)),"",VLOOKUP($B46,'I&amp;E Backsheet'!$D$11:$AT$187,F$11,0))</f>
        <v>3003500</v>
      </c>
      <c r="G46" s="209">
        <f ca="1">IF(ISERROR(VLOOKUP($B46,'I&amp;E Backsheet'!$D$11:$AT$187,G$11,0)),"",VLOOKUP($B46,'I&amp;E Backsheet'!$D$11:$AT$187,G$11,0))</f>
        <v>3003500</v>
      </c>
      <c r="H46" s="259">
        <f ca="1">IF(ISERROR(VLOOKUP($B46,'I&amp;E Backsheet'!$D$11:$AT$187,H$11,0)),"",VLOOKUP($B46,'I&amp;E Backsheet'!$D$11:$AT$187,H$11,0))</f>
        <v>3003500</v>
      </c>
      <c r="I46" s="300">
        <f ca="1">IF(ISERROR(VLOOKUP($B46,'I&amp;E Backsheet'!$D$11:$AT$187,I$11,0)),"",VLOOKUP($B46,'I&amp;E Backsheet'!$D$11:$AT$187,I$11,0))</f>
        <v>3003500</v>
      </c>
      <c r="J46" s="213">
        <f ca="1">IF(ISERROR(VLOOKUP($B46,'I&amp;E Backsheet'!$D$11:$AT$187,J$11,0)),"",VLOOKUP($B46,'I&amp;E Backsheet'!$D$11:$AT$187,J$11,0))</f>
        <v>3003500</v>
      </c>
      <c r="K46" s="213">
        <f ca="1">IF(ISERROR(VLOOKUP($B46,'I&amp;E Backsheet'!$D$11:$AT$187,K$11,0)),"",VLOOKUP($B46,'I&amp;E Backsheet'!$D$11:$AT$187,K$11,0))</f>
        <v>3003500</v>
      </c>
      <c r="L46" s="214">
        <f ca="1">IF(ISERROR(VLOOKUP($B46,'I&amp;E Backsheet'!$D$11:$AT$187,L$11,0)),"",VLOOKUP($B46,'I&amp;E Backsheet'!$D$11:$AT$187,L$11,0))</f>
        <v>3003500</v>
      </c>
      <c r="M46" s="300">
        <f ca="1">IF(ISERROR(VLOOKUP($B46,'I&amp;E Backsheet'!$D$11:$AT$187,M$11,0)),"",VLOOKUP($B46,'I&amp;E Backsheet'!$D$11:$AT$187,M$11,0))</f>
        <v>3003500</v>
      </c>
      <c r="N46" s="320">
        <f ca="1">IF(ISERROR(VLOOKUP($B46,'I&amp;E Backsheet'!$D$11:$AT$187,N$11,0)),"",VLOOKUP($B46,'I&amp;E Backsheet'!$D$11:$AT$187,N$11,0))</f>
        <v>3003500</v>
      </c>
      <c r="O46" s="213">
        <f ca="1">IF(ISERROR(VLOOKUP($B46,'I&amp;E Backsheet'!$D$11:$AT$187,O$11,0)),"",VLOOKUP($B46,'I&amp;E Backsheet'!$D$11:$AT$187,O$11,0))</f>
        <v>3003500</v>
      </c>
      <c r="P46" s="214"/>
      <c r="Q46" s="308">
        <f ca="1">IF(ISERROR(VLOOKUP($B46,'I&amp;E Backsheet'!$D$11:$AT$187,Q$11,0)),"",VLOOKUP($B46,'I&amp;E Backsheet'!$D$11:$AT$187,Q$11,0))</f>
        <v>0</v>
      </c>
      <c r="R46" s="320">
        <f ca="1">IF(ISERROR(VLOOKUP($B46,'I&amp;E Backsheet'!$D$11:$AT$187,R$11,0)),"",VLOOKUP($B46,'I&amp;E Backsheet'!$D$11:$AT$187,R$11,0))</f>
        <v>0</v>
      </c>
      <c r="S46" s="213">
        <f ca="1">IF(ISERROR(VLOOKUP($B46,'I&amp;E Backsheet'!$D$11:$AT$187,S$11,0)),"",VLOOKUP($B46,'I&amp;E Backsheet'!$D$11:$AT$187,S$11,0))</f>
        <v>0</v>
      </c>
      <c r="T46" s="214" t="str">
        <f ca="1">IF(ISERROR(VLOOKUP($B46,'I&amp;E Backsheet'!$D$11:$AT$187,T$11,0)),"",VLOOKUP($B46,'I&amp;E Backsheet'!$D$11:$AT$187,T$11,0))</f>
        <v/>
      </c>
      <c r="U46" s="300">
        <f ca="1">IF(ISERROR(VLOOKUP($B46,'I&amp;E Backsheet'!$D$11:$AT$187,U$11,0)),"",VLOOKUP($B46,'I&amp;E Backsheet'!$D$11:$AT$187,U$11,0))</f>
        <v>0</v>
      </c>
      <c r="V46" s="320">
        <f ca="1">IF(ISERROR(VLOOKUP($B46,'I&amp;E Backsheet'!$D$11:$AT$187,V$11,0)),"",VLOOKUP($B46,'I&amp;E Backsheet'!$D$11:$AT$187,V$11,0))</f>
        <v>0</v>
      </c>
      <c r="W46" s="214">
        <f ca="1">IF(ISERROR(VLOOKUP($B46,'I&amp;E Backsheet'!$D$11:$AT$187,W$11,0)),"",VLOOKUP($B46,'I&amp;E Backsheet'!$D$11:$AT$187,W$11,0))</f>
        <v>0</v>
      </c>
    </row>
    <row r="47" spans="1:23">
      <c r="A47" s="3">
        <v>32</v>
      </c>
      <c r="B47" s="41" t="str">
        <f t="shared" ref="B47:B78" ca="1" si="1">IF($A47&gt;$Y$18-1,"",INDIRECT("'Comms by AT'!D"&amp;$A47+$Y$15))</f>
        <v>E06000037</v>
      </c>
      <c r="C47" s="42" t="str">
        <f ca="1">IF($B47="","",VLOOKUP($B47,'Org list'!$J$9:$K$637,2,0))</f>
        <v>West Berkshire</v>
      </c>
      <c r="D47" s="227">
        <f ca="1">IF(ISERROR(VLOOKUP($B47,'Pooled Fund'!$A$3:$C$179,D$11,0)),"",VLOOKUP($B47,'Pooled Fund'!$A$3:$C$179,D$11,0))</f>
        <v>9533000</v>
      </c>
      <c r="E47" s="209">
        <f ca="1">IF(ISERROR(VLOOKUP($B47,'I&amp;E Backsheet'!$D$11:$AT$187,E$11,0)),"",VLOOKUP($B47,'I&amp;E Backsheet'!$D$11:$AT$187,E$11,0))</f>
        <v>2383500</v>
      </c>
      <c r="F47" s="209">
        <f ca="1">IF(ISERROR(VLOOKUP($B47,'I&amp;E Backsheet'!$D$11:$AT$187,F$11,0)),"",VLOOKUP($B47,'I&amp;E Backsheet'!$D$11:$AT$187,F$11,0))</f>
        <v>2383000</v>
      </c>
      <c r="G47" s="209">
        <f ca="1">IF(ISERROR(VLOOKUP($B47,'I&amp;E Backsheet'!$D$11:$AT$187,G$11,0)),"",VLOOKUP($B47,'I&amp;E Backsheet'!$D$11:$AT$187,G$11,0))</f>
        <v>2383000</v>
      </c>
      <c r="H47" s="259">
        <f ca="1">IF(ISERROR(VLOOKUP($B47,'I&amp;E Backsheet'!$D$11:$AT$187,H$11,0)),"",VLOOKUP($B47,'I&amp;E Backsheet'!$D$11:$AT$187,H$11,0))</f>
        <v>2383500</v>
      </c>
      <c r="I47" s="300">
        <f ca="1">IF(ISERROR(VLOOKUP($B47,'I&amp;E Backsheet'!$D$11:$AT$187,I$11,0)),"",VLOOKUP($B47,'I&amp;E Backsheet'!$D$11:$AT$187,I$11,0))</f>
        <v>2383500</v>
      </c>
      <c r="J47" s="213">
        <f ca="1">IF(ISERROR(VLOOKUP($B47,'I&amp;E Backsheet'!$D$11:$AT$187,J$11,0)),"",VLOOKUP($B47,'I&amp;E Backsheet'!$D$11:$AT$187,J$11,0))</f>
        <v>2383000</v>
      </c>
      <c r="K47" s="213">
        <f ca="1">IF(ISERROR(VLOOKUP($B47,'I&amp;E Backsheet'!$D$11:$AT$187,K$11,0)),"",VLOOKUP($B47,'I&amp;E Backsheet'!$D$11:$AT$187,K$11,0))</f>
        <v>2383000</v>
      </c>
      <c r="L47" s="214">
        <f ca="1">IF(ISERROR(VLOOKUP($B47,'I&amp;E Backsheet'!$D$11:$AT$187,L$11,0)),"",VLOOKUP($B47,'I&amp;E Backsheet'!$D$11:$AT$187,L$11,0))</f>
        <v>2383500</v>
      </c>
      <c r="M47" s="300">
        <f ca="1">IF(ISERROR(VLOOKUP($B47,'I&amp;E Backsheet'!$D$11:$AT$187,M$11,0)),"",VLOOKUP($B47,'I&amp;E Backsheet'!$D$11:$AT$187,M$11,0))</f>
        <v>2383500</v>
      </c>
      <c r="N47" s="320">
        <f ca="1">IF(ISERROR(VLOOKUP($B47,'I&amp;E Backsheet'!$D$11:$AT$187,N$11,0)),"",VLOOKUP($B47,'I&amp;E Backsheet'!$D$11:$AT$187,N$11,0))</f>
        <v>2383000</v>
      </c>
      <c r="O47" s="213">
        <f ca="1">IF(ISERROR(VLOOKUP($B47,'I&amp;E Backsheet'!$D$11:$AT$187,O$11,0)),"",VLOOKUP($B47,'I&amp;E Backsheet'!$D$11:$AT$187,O$11,0))</f>
        <v>2383000</v>
      </c>
      <c r="P47" s="214"/>
      <c r="Q47" s="308">
        <f ca="1">IF(ISERROR(VLOOKUP($B47,'I&amp;E Backsheet'!$D$11:$AT$187,Q$11,0)),"",VLOOKUP($B47,'I&amp;E Backsheet'!$D$11:$AT$187,Q$11,0))</f>
        <v>0</v>
      </c>
      <c r="R47" s="320">
        <f ca="1">IF(ISERROR(VLOOKUP($B47,'I&amp;E Backsheet'!$D$11:$AT$187,R$11,0)),"",VLOOKUP($B47,'I&amp;E Backsheet'!$D$11:$AT$187,R$11,0))</f>
        <v>0</v>
      </c>
      <c r="S47" s="213">
        <f ca="1">IF(ISERROR(VLOOKUP($B47,'I&amp;E Backsheet'!$D$11:$AT$187,S$11,0)),"",VLOOKUP($B47,'I&amp;E Backsheet'!$D$11:$AT$187,S$11,0))</f>
        <v>0</v>
      </c>
      <c r="T47" s="214" t="str">
        <f ca="1">IF(ISERROR(VLOOKUP($B47,'I&amp;E Backsheet'!$D$11:$AT$187,T$11,0)),"",VLOOKUP($B47,'I&amp;E Backsheet'!$D$11:$AT$187,T$11,0))</f>
        <v/>
      </c>
      <c r="U47" s="300">
        <f ca="1">IF(ISERROR(VLOOKUP($B47,'I&amp;E Backsheet'!$D$11:$AT$187,U$11,0)),"",VLOOKUP($B47,'I&amp;E Backsheet'!$D$11:$AT$187,U$11,0))</f>
        <v>0</v>
      </c>
      <c r="V47" s="320">
        <f ca="1">IF(ISERROR(VLOOKUP($B47,'I&amp;E Backsheet'!$D$11:$AT$187,V$11,0)),"",VLOOKUP($B47,'I&amp;E Backsheet'!$D$11:$AT$187,V$11,0))</f>
        <v>0</v>
      </c>
      <c r="W47" s="214">
        <f ca="1">IF(ISERROR(VLOOKUP($B47,'I&amp;E Backsheet'!$D$11:$AT$187,W$11,0)),"",VLOOKUP($B47,'I&amp;E Backsheet'!$D$11:$AT$187,W$11,0))</f>
        <v>0</v>
      </c>
    </row>
    <row r="48" spans="1:23">
      <c r="A48" s="3">
        <v>33</v>
      </c>
      <c r="B48" s="41" t="str">
        <f t="shared" ca="1" si="1"/>
        <v>E10000032</v>
      </c>
      <c r="C48" s="42" t="str">
        <f ca="1">IF($B48="","",VLOOKUP($B48,'Org list'!$J$9:$K$637,2,0))</f>
        <v>West Sussex</v>
      </c>
      <c r="D48" s="227">
        <f ca="1">IF(ISERROR(VLOOKUP($B48,'Pooled Fund'!$A$3:$C$179,D$11,0)),"",VLOOKUP($B48,'Pooled Fund'!$A$3:$C$179,D$11,0))</f>
        <v>58609000</v>
      </c>
      <c r="E48" s="209">
        <f ca="1">IF(ISERROR(VLOOKUP($B48,'I&amp;E Backsheet'!$D$11:$AT$187,E$11,0)),"",VLOOKUP($B48,'I&amp;E Backsheet'!$D$11:$AT$187,E$11,0))</f>
        <v>14652250</v>
      </c>
      <c r="F48" s="209">
        <f ca="1">IF(ISERROR(VLOOKUP($B48,'I&amp;E Backsheet'!$D$11:$AT$187,F$11,0)),"",VLOOKUP($B48,'I&amp;E Backsheet'!$D$11:$AT$187,F$11,0))</f>
        <v>14652250</v>
      </c>
      <c r="G48" s="209">
        <f ca="1">IF(ISERROR(VLOOKUP($B48,'I&amp;E Backsheet'!$D$11:$AT$187,G$11,0)),"",VLOOKUP($B48,'I&amp;E Backsheet'!$D$11:$AT$187,G$11,0))</f>
        <v>14652250</v>
      </c>
      <c r="H48" s="259">
        <f ca="1">IF(ISERROR(VLOOKUP($B48,'I&amp;E Backsheet'!$D$11:$AT$187,H$11,0)),"",VLOOKUP($B48,'I&amp;E Backsheet'!$D$11:$AT$187,H$11,0))</f>
        <v>14652250</v>
      </c>
      <c r="I48" s="300">
        <f ca="1">IF(ISERROR(VLOOKUP($B48,'I&amp;E Backsheet'!$D$11:$AT$187,I$11,0)),"",VLOOKUP($B48,'I&amp;E Backsheet'!$D$11:$AT$187,I$11,0))</f>
        <v>14652250</v>
      </c>
      <c r="J48" s="213">
        <f ca="1">IF(ISERROR(VLOOKUP($B48,'I&amp;E Backsheet'!$D$11:$AT$187,J$11,0)),"",VLOOKUP($B48,'I&amp;E Backsheet'!$D$11:$AT$187,J$11,0))</f>
        <v>14652250</v>
      </c>
      <c r="K48" s="213">
        <f ca="1">IF(ISERROR(VLOOKUP($B48,'I&amp;E Backsheet'!$D$11:$AT$187,K$11,0)),"",VLOOKUP($B48,'I&amp;E Backsheet'!$D$11:$AT$187,K$11,0))</f>
        <v>14652250</v>
      </c>
      <c r="L48" s="214">
        <f ca="1">IF(ISERROR(VLOOKUP($B48,'I&amp;E Backsheet'!$D$11:$AT$187,L$11,0)),"",VLOOKUP($B48,'I&amp;E Backsheet'!$D$11:$AT$187,L$11,0))</f>
        <v>14652250</v>
      </c>
      <c r="M48" s="300">
        <f ca="1">IF(ISERROR(VLOOKUP($B48,'I&amp;E Backsheet'!$D$11:$AT$187,M$11,0)),"",VLOOKUP($B48,'I&amp;E Backsheet'!$D$11:$AT$187,M$11,0))</f>
        <v>14652250</v>
      </c>
      <c r="N48" s="320">
        <f ca="1">IF(ISERROR(VLOOKUP($B48,'I&amp;E Backsheet'!$D$11:$AT$187,N$11,0)),"",VLOOKUP($B48,'I&amp;E Backsheet'!$D$11:$AT$187,N$11,0))</f>
        <v>14652250</v>
      </c>
      <c r="O48" s="213">
        <f ca="1">IF(ISERROR(VLOOKUP($B48,'I&amp;E Backsheet'!$D$11:$AT$187,O$11,0)),"",VLOOKUP($B48,'I&amp;E Backsheet'!$D$11:$AT$187,O$11,0))</f>
        <v>14652250</v>
      </c>
      <c r="P48" s="214"/>
      <c r="Q48" s="308">
        <f ca="1">IF(ISERROR(VLOOKUP($B48,'I&amp;E Backsheet'!$D$11:$AT$187,Q$11,0)),"",VLOOKUP($B48,'I&amp;E Backsheet'!$D$11:$AT$187,Q$11,0))</f>
        <v>0</v>
      </c>
      <c r="R48" s="320">
        <f ca="1">IF(ISERROR(VLOOKUP($B48,'I&amp;E Backsheet'!$D$11:$AT$187,R$11,0)),"",VLOOKUP($B48,'I&amp;E Backsheet'!$D$11:$AT$187,R$11,0))</f>
        <v>0</v>
      </c>
      <c r="S48" s="213">
        <f ca="1">IF(ISERROR(VLOOKUP($B48,'I&amp;E Backsheet'!$D$11:$AT$187,S$11,0)),"",VLOOKUP($B48,'I&amp;E Backsheet'!$D$11:$AT$187,S$11,0))</f>
        <v>0</v>
      </c>
      <c r="T48" s="214" t="str">
        <f ca="1">IF(ISERROR(VLOOKUP($B48,'I&amp;E Backsheet'!$D$11:$AT$187,T$11,0)),"",VLOOKUP($B48,'I&amp;E Backsheet'!$D$11:$AT$187,T$11,0))</f>
        <v/>
      </c>
      <c r="U48" s="300">
        <f ca="1">IF(ISERROR(VLOOKUP($B48,'I&amp;E Backsheet'!$D$11:$AT$187,U$11,0)),"",VLOOKUP($B48,'I&amp;E Backsheet'!$D$11:$AT$187,U$11,0))</f>
        <v>0</v>
      </c>
      <c r="V48" s="320">
        <f ca="1">IF(ISERROR(VLOOKUP($B48,'I&amp;E Backsheet'!$D$11:$AT$187,V$11,0)),"",VLOOKUP($B48,'I&amp;E Backsheet'!$D$11:$AT$187,V$11,0))</f>
        <v>0</v>
      </c>
      <c r="W48" s="214">
        <f ca="1">IF(ISERROR(VLOOKUP($B48,'I&amp;E Backsheet'!$D$11:$AT$187,W$11,0)),"",VLOOKUP($B48,'I&amp;E Backsheet'!$D$11:$AT$187,W$11,0))</f>
        <v>0</v>
      </c>
    </row>
    <row r="49" spans="1:23">
      <c r="A49" s="3">
        <v>34</v>
      </c>
      <c r="B49" s="41" t="str">
        <f t="shared" ca="1" si="1"/>
        <v>E06000054</v>
      </c>
      <c r="C49" s="42" t="str">
        <f ca="1">IF($B49="","",VLOOKUP($B49,'Org list'!$J$9:$K$637,2,0))</f>
        <v>Wiltshire</v>
      </c>
      <c r="D49" s="227">
        <f ca="1">IF(ISERROR(VLOOKUP($B49,'Pooled Fund'!$A$3:$C$179,D$11,0)),"",VLOOKUP($B49,'Pooled Fund'!$A$3:$C$179,D$11,0))</f>
        <v>31915000</v>
      </c>
      <c r="E49" s="209">
        <f ca="1">IF(ISERROR(VLOOKUP($B49,'I&amp;E Backsheet'!$D$11:$AT$187,E$11,0)),"",VLOOKUP($B49,'I&amp;E Backsheet'!$D$11:$AT$187,E$11,0))</f>
        <v>7978750</v>
      </c>
      <c r="F49" s="209">
        <f ca="1">IF(ISERROR(VLOOKUP($B49,'I&amp;E Backsheet'!$D$11:$AT$187,F$11,0)),"",VLOOKUP($B49,'I&amp;E Backsheet'!$D$11:$AT$187,F$11,0))</f>
        <v>7978750</v>
      </c>
      <c r="G49" s="209">
        <f ca="1">IF(ISERROR(VLOOKUP($B49,'I&amp;E Backsheet'!$D$11:$AT$187,G$11,0)),"",VLOOKUP($B49,'I&amp;E Backsheet'!$D$11:$AT$187,G$11,0))</f>
        <v>7978750</v>
      </c>
      <c r="H49" s="259">
        <f ca="1">IF(ISERROR(VLOOKUP($B49,'I&amp;E Backsheet'!$D$11:$AT$187,H$11,0)),"",VLOOKUP($B49,'I&amp;E Backsheet'!$D$11:$AT$187,H$11,0))</f>
        <v>7978750</v>
      </c>
      <c r="I49" s="300">
        <f ca="1">IF(ISERROR(VLOOKUP($B49,'I&amp;E Backsheet'!$D$11:$AT$187,I$11,0)),"",VLOOKUP($B49,'I&amp;E Backsheet'!$D$11:$AT$187,I$11,0))</f>
        <v>7978750</v>
      </c>
      <c r="J49" s="213">
        <f ca="1">IF(ISERROR(VLOOKUP($B49,'I&amp;E Backsheet'!$D$11:$AT$187,J$11,0)),"",VLOOKUP($B49,'I&amp;E Backsheet'!$D$11:$AT$187,J$11,0))</f>
        <v>7978750</v>
      </c>
      <c r="K49" s="213">
        <f ca="1">IF(ISERROR(VLOOKUP($B49,'I&amp;E Backsheet'!$D$11:$AT$187,K$11,0)),"",VLOOKUP($B49,'I&amp;E Backsheet'!$D$11:$AT$187,K$11,0))</f>
        <v>7978750</v>
      </c>
      <c r="L49" s="214">
        <f ca="1">IF(ISERROR(VLOOKUP($B49,'I&amp;E Backsheet'!$D$11:$AT$187,L$11,0)),"",VLOOKUP($B49,'I&amp;E Backsheet'!$D$11:$AT$187,L$11,0))</f>
        <v>7978750</v>
      </c>
      <c r="M49" s="300">
        <f ca="1">IF(ISERROR(VLOOKUP($B49,'I&amp;E Backsheet'!$D$11:$AT$187,M$11,0)),"",VLOOKUP($B49,'I&amp;E Backsheet'!$D$11:$AT$187,M$11,0))</f>
        <v>7978750</v>
      </c>
      <c r="N49" s="320">
        <f ca="1">IF(ISERROR(VLOOKUP($B49,'I&amp;E Backsheet'!$D$11:$AT$187,N$11,0)),"",VLOOKUP($B49,'I&amp;E Backsheet'!$D$11:$AT$187,N$11,0))</f>
        <v>7978750</v>
      </c>
      <c r="O49" s="213">
        <f ca="1">IF(ISERROR(VLOOKUP($B49,'I&amp;E Backsheet'!$D$11:$AT$187,O$11,0)),"",VLOOKUP($B49,'I&amp;E Backsheet'!$D$11:$AT$187,O$11,0))</f>
        <v>7978750</v>
      </c>
      <c r="P49" s="214"/>
      <c r="Q49" s="308">
        <f ca="1">IF(ISERROR(VLOOKUP($B49,'I&amp;E Backsheet'!$D$11:$AT$187,Q$11,0)),"",VLOOKUP($B49,'I&amp;E Backsheet'!$D$11:$AT$187,Q$11,0))</f>
        <v>0</v>
      </c>
      <c r="R49" s="320">
        <f ca="1">IF(ISERROR(VLOOKUP($B49,'I&amp;E Backsheet'!$D$11:$AT$187,R$11,0)),"",VLOOKUP($B49,'I&amp;E Backsheet'!$D$11:$AT$187,R$11,0))</f>
        <v>0</v>
      </c>
      <c r="S49" s="213">
        <f ca="1">IF(ISERROR(VLOOKUP($B49,'I&amp;E Backsheet'!$D$11:$AT$187,S$11,0)),"",VLOOKUP($B49,'I&amp;E Backsheet'!$D$11:$AT$187,S$11,0))</f>
        <v>0</v>
      </c>
      <c r="T49" s="214" t="str">
        <f ca="1">IF(ISERROR(VLOOKUP($B49,'I&amp;E Backsheet'!$D$11:$AT$187,T$11,0)),"",VLOOKUP($B49,'I&amp;E Backsheet'!$D$11:$AT$187,T$11,0))</f>
        <v/>
      </c>
      <c r="U49" s="300">
        <f ca="1">IF(ISERROR(VLOOKUP($B49,'I&amp;E Backsheet'!$D$11:$AT$187,U$11,0)),"",VLOOKUP($B49,'I&amp;E Backsheet'!$D$11:$AT$187,U$11,0))</f>
        <v>0</v>
      </c>
      <c r="V49" s="320">
        <f ca="1">IF(ISERROR(VLOOKUP($B49,'I&amp;E Backsheet'!$D$11:$AT$187,V$11,0)),"",VLOOKUP($B49,'I&amp;E Backsheet'!$D$11:$AT$187,V$11,0))</f>
        <v>0</v>
      </c>
      <c r="W49" s="214">
        <f ca="1">IF(ISERROR(VLOOKUP($B49,'I&amp;E Backsheet'!$D$11:$AT$187,W$11,0)),"",VLOOKUP($B49,'I&amp;E Backsheet'!$D$11:$AT$187,W$11,0))</f>
        <v>0</v>
      </c>
    </row>
    <row r="50" spans="1:23">
      <c r="A50" s="3">
        <v>35</v>
      </c>
      <c r="B50" s="41" t="str">
        <f t="shared" ca="1" si="1"/>
        <v>E06000040</v>
      </c>
      <c r="C50" s="42" t="str">
        <f ca="1">IF($B50="","",VLOOKUP($B50,'Org list'!$J$9:$K$637,2,0))</f>
        <v>Windsor and Maidenhead</v>
      </c>
      <c r="D50" s="227">
        <f ca="1">IF(ISERROR(VLOOKUP($B50,'Pooled Fund'!$A$3:$C$179,D$11,0)),"",VLOOKUP($B50,'Pooled Fund'!$A$3:$C$179,D$11,0))</f>
        <v>8485000</v>
      </c>
      <c r="E50" s="209">
        <f ca="1">IF(ISERROR(VLOOKUP($B50,'I&amp;E Backsheet'!$D$11:$AT$187,E$11,0)),"",VLOOKUP($B50,'I&amp;E Backsheet'!$D$11:$AT$187,E$11,0))</f>
        <v>2121250</v>
      </c>
      <c r="F50" s="209">
        <f ca="1">IF(ISERROR(VLOOKUP($B50,'I&amp;E Backsheet'!$D$11:$AT$187,F$11,0)),"",VLOOKUP($B50,'I&amp;E Backsheet'!$D$11:$AT$187,F$11,0))</f>
        <v>2121250</v>
      </c>
      <c r="G50" s="209">
        <f ca="1">IF(ISERROR(VLOOKUP($B50,'I&amp;E Backsheet'!$D$11:$AT$187,G$11,0)),"",VLOOKUP($B50,'I&amp;E Backsheet'!$D$11:$AT$187,G$11,0))</f>
        <v>2121250</v>
      </c>
      <c r="H50" s="259">
        <f ca="1">IF(ISERROR(VLOOKUP($B50,'I&amp;E Backsheet'!$D$11:$AT$187,H$11,0)),"",VLOOKUP($B50,'I&amp;E Backsheet'!$D$11:$AT$187,H$11,0))</f>
        <v>2121250</v>
      </c>
      <c r="I50" s="300">
        <f ca="1">IF(ISERROR(VLOOKUP($B50,'I&amp;E Backsheet'!$D$11:$AT$187,I$11,0)),"",VLOOKUP($B50,'I&amp;E Backsheet'!$D$11:$AT$187,I$11,0))</f>
        <v>2121375</v>
      </c>
      <c r="J50" s="213">
        <f ca="1">IF(ISERROR(VLOOKUP($B50,'I&amp;E Backsheet'!$D$11:$AT$187,J$11,0)),"",VLOOKUP($B50,'I&amp;E Backsheet'!$D$11:$AT$187,J$11,0))</f>
        <v>2121375</v>
      </c>
      <c r="K50" s="213">
        <f ca="1">IF(ISERROR(VLOOKUP($B50,'I&amp;E Backsheet'!$D$11:$AT$187,K$11,0)),"",VLOOKUP($B50,'I&amp;E Backsheet'!$D$11:$AT$187,K$11,0))</f>
        <v>2121375</v>
      </c>
      <c r="L50" s="214">
        <f ca="1">IF(ISERROR(VLOOKUP($B50,'I&amp;E Backsheet'!$D$11:$AT$187,L$11,0)),"",VLOOKUP($B50,'I&amp;E Backsheet'!$D$11:$AT$187,L$11,0))</f>
        <v>2121375</v>
      </c>
      <c r="M50" s="300">
        <f ca="1">IF(ISERROR(VLOOKUP($B50,'I&amp;E Backsheet'!$D$11:$AT$187,M$11,0)),"",VLOOKUP($B50,'I&amp;E Backsheet'!$D$11:$AT$187,M$11,0))</f>
        <v>2121375</v>
      </c>
      <c r="N50" s="320">
        <f ca="1">IF(ISERROR(VLOOKUP($B50,'I&amp;E Backsheet'!$D$11:$AT$187,N$11,0)),"",VLOOKUP($B50,'I&amp;E Backsheet'!$D$11:$AT$187,N$11,0))</f>
        <v>2074000</v>
      </c>
      <c r="O50" s="213">
        <f ca="1">IF(ISERROR(VLOOKUP($B50,'I&amp;E Backsheet'!$D$11:$AT$187,O$11,0)),"",VLOOKUP($B50,'I&amp;E Backsheet'!$D$11:$AT$187,O$11,0))</f>
        <v>2324226</v>
      </c>
      <c r="P50" s="214"/>
      <c r="Q50" s="308">
        <f ca="1">IF(ISERROR(VLOOKUP($B50,'I&amp;E Backsheet'!$D$11:$AT$187,Q$11,0)),"",VLOOKUP($B50,'I&amp;E Backsheet'!$D$11:$AT$187,Q$11,0))</f>
        <v>125</v>
      </c>
      <c r="R50" s="320">
        <f ca="1">IF(ISERROR(VLOOKUP($B50,'I&amp;E Backsheet'!$D$11:$AT$187,R$11,0)),"",VLOOKUP($B50,'I&amp;E Backsheet'!$D$11:$AT$187,R$11,0))</f>
        <v>-47250</v>
      </c>
      <c r="S50" s="213">
        <f ca="1">IF(ISERROR(VLOOKUP($B50,'I&amp;E Backsheet'!$D$11:$AT$187,S$11,0)),"",VLOOKUP($B50,'I&amp;E Backsheet'!$D$11:$AT$187,S$11,0))</f>
        <v>202976</v>
      </c>
      <c r="T50" s="214" t="str">
        <f ca="1">IF(ISERROR(VLOOKUP($B50,'I&amp;E Backsheet'!$D$11:$AT$187,T$11,0)),"",VLOOKUP($B50,'I&amp;E Backsheet'!$D$11:$AT$187,T$11,0))</f>
        <v/>
      </c>
      <c r="U50" s="300">
        <f ca="1">IF(ISERROR(VLOOKUP($B50,'I&amp;E Backsheet'!$D$11:$AT$187,U$11,0)),"",VLOOKUP($B50,'I&amp;E Backsheet'!$D$11:$AT$187,U$11,0))</f>
        <v>0</v>
      </c>
      <c r="V50" s="320">
        <f ca="1">IF(ISERROR(VLOOKUP($B50,'I&amp;E Backsheet'!$D$11:$AT$187,V$11,0)),"",VLOOKUP($B50,'I&amp;E Backsheet'!$D$11:$AT$187,V$11,0))</f>
        <v>-47375</v>
      </c>
      <c r="W50" s="214">
        <f ca="1">IF(ISERROR(VLOOKUP($B50,'I&amp;E Backsheet'!$D$11:$AT$187,W$11,0)),"",VLOOKUP($B50,'I&amp;E Backsheet'!$D$11:$AT$187,W$11,0))</f>
        <v>202851</v>
      </c>
    </row>
    <row r="51" spans="1:23">
      <c r="A51" s="3">
        <v>36</v>
      </c>
      <c r="B51" s="41" t="str">
        <f t="shared" ca="1" si="1"/>
        <v>E06000041</v>
      </c>
      <c r="C51" s="42" t="str">
        <f ca="1">IF($B51="","",VLOOKUP($B51,'Org list'!$J$9:$K$637,2,0))</f>
        <v>Wokingham</v>
      </c>
      <c r="D51" s="227">
        <f ca="1">IF(ISERROR(VLOOKUP($B51,'Pooled Fund'!$A$3:$C$179,D$11,0)),"",VLOOKUP($B51,'Pooled Fund'!$A$3:$C$179,D$11,0))</f>
        <v>9561000</v>
      </c>
      <c r="E51" s="209">
        <f ca="1">IF(ISERROR(VLOOKUP($B51,'I&amp;E Backsheet'!$D$11:$AT$187,E$11,0)),"",VLOOKUP($B51,'I&amp;E Backsheet'!$D$11:$AT$187,E$11,0))</f>
        <v>2390000</v>
      </c>
      <c r="F51" s="209">
        <f ca="1">IF(ISERROR(VLOOKUP($B51,'I&amp;E Backsheet'!$D$11:$AT$187,F$11,0)),"",VLOOKUP($B51,'I&amp;E Backsheet'!$D$11:$AT$187,F$11,0))</f>
        <v>2390000</v>
      </c>
      <c r="G51" s="209">
        <f ca="1">IF(ISERROR(VLOOKUP($B51,'I&amp;E Backsheet'!$D$11:$AT$187,G$11,0)),"",VLOOKUP($B51,'I&amp;E Backsheet'!$D$11:$AT$187,G$11,0))</f>
        <v>2390000</v>
      </c>
      <c r="H51" s="259">
        <f ca="1">IF(ISERROR(VLOOKUP($B51,'I&amp;E Backsheet'!$D$11:$AT$187,H$11,0)),"",VLOOKUP($B51,'I&amp;E Backsheet'!$D$11:$AT$187,H$11,0))</f>
        <v>2391000</v>
      </c>
      <c r="I51" s="300">
        <f ca="1">IF(ISERROR(VLOOKUP($B51,'I&amp;E Backsheet'!$D$11:$AT$187,I$11,0)),"",VLOOKUP($B51,'I&amp;E Backsheet'!$D$11:$AT$187,I$11,0))</f>
        <v>2390000</v>
      </c>
      <c r="J51" s="213">
        <f ca="1">IF(ISERROR(VLOOKUP($B51,'I&amp;E Backsheet'!$D$11:$AT$187,J$11,0)),"",VLOOKUP($B51,'I&amp;E Backsheet'!$D$11:$AT$187,J$11,0))</f>
        <v>2390000</v>
      </c>
      <c r="K51" s="213">
        <f ca="1">IF(ISERROR(VLOOKUP($B51,'I&amp;E Backsheet'!$D$11:$AT$187,K$11,0)),"",VLOOKUP($B51,'I&amp;E Backsheet'!$D$11:$AT$187,K$11,0))</f>
        <v>2390000</v>
      </c>
      <c r="L51" s="214">
        <f ca="1">IF(ISERROR(VLOOKUP($B51,'I&amp;E Backsheet'!$D$11:$AT$187,L$11,0)),"",VLOOKUP($B51,'I&amp;E Backsheet'!$D$11:$AT$187,L$11,0))</f>
        <v>2391000</v>
      </c>
      <c r="M51" s="300">
        <f ca="1">IF(ISERROR(VLOOKUP($B51,'I&amp;E Backsheet'!$D$11:$AT$187,M$11,0)),"",VLOOKUP($B51,'I&amp;E Backsheet'!$D$11:$AT$187,M$11,0))</f>
        <v>2390000</v>
      </c>
      <c r="N51" s="320">
        <f ca="1">IF(ISERROR(VLOOKUP($B51,'I&amp;E Backsheet'!$D$11:$AT$187,N$11,0)),"",VLOOKUP($B51,'I&amp;E Backsheet'!$D$11:$AT$187,N$11,0))</f>
        <v>2390000</v>
      </c>
      <c r="O51" s="213">
        <f ca="1">IF(ISERROR(VLOOKUP($B51,'I&amp;E Backsheet'!$D$11:$AT$187,O$11,0)),"",VLOOKUP($B51,'I&amp;E Backsheet'!$D$11:$AT$187,O$11,0))</f>
        <v>2390000</v>
      </c>
      <c r="P51" s="214"/>
      <c r="Q51" s="308">
        <f ca="1">IF(ISERROR(VLOOKUP($B51,'I&amp;E Backsheet'!$D$11:$AT$187,Q$11,0)),"",VLOOKUP($B51,'I&amp;E Backsheet'!$D$11:$AT$187,Q$11,0))</f>
        <v>0</v>
      </c>
      <c r="R51" s="320">
        <f ca="1">IF(ISERROR(VLOOKUP($B51,'I&amp;E Backsheet'!$D$11:$AT$187,R$11,0)),"",VLOOKUP($B51,'I&amp;E Backsheet'!$D$11:$AT$187,R$11,0))</f>
        <v>0</v>
      </c>
      <c r="S51" s="213">
        <f ca="1">IF(ISERROR(VLOOKUP($B51,'I&amp;E Backsheet'!$D$11:$AT$187,S$11,0)),"",VLOOKUP($B51,'I&amp;E Backsheet'!$D$11:$AT$187,S$11,0))</f>
        <v>0</v>
      </c>
      <c r="T51" s="214" t="str">
        <f ca="1">IF(ISERROR(VLOOKUP($B51,'I&amp;E Backsheet'!$D$11:$AT$187,T$11,0)),"",VLOOKUP($B51,'I&amp;E Backsheet'!$D$11:$AT$187,T$11,0))</f>
        <v/>
      </c>
      <c r="U51" s="300">
        <f ca="1">IF(ISERROR(VLOOKUP($B51,'I&amp;E Backsheet'!$D$11:$AT$187,U$11,0)),"",VLOOKUP($B51,'I&amp;E Backsheet'!$D$11:$AT$187,U$11,0))</f>
        <v>0</v>
      </c>
      <c r="V51" s="320">
        <f ca="1">IF(ISERROR(VLOOKUP($B51,'I&amp;E Backsheet'!$D$11:$AT$187,V$11,0)),"",VLOOKUP($B51,'I&amp;E Backsheet'!$D$11:$AT$187,V$11,0))</f>
        <v>0</v>
      </c>
      <c r="W51" s="214">
        <f ca="1">IF(ISERROR(VLOOKUP($B51,'I&amp;E Backsheet'!$D$11:$AT$187,W$11,0)),"",VLOOKUP($B51,'I&amp;E Backsheet'!$D$11:$AT$187,W$11,0))</f>
        <v>0</v>
      </c>
    </row>
    <row r="52" spans="1:23">
      <c r="A52" s="3">
        <v>37</v>
      </c>
      <c r="B52" s="41" t="str">
        <f t="shared" ca="1" si="1"/>
        <v/>
      </c>
      <c r="C52" s="42" t="str">
        <f ca="1">IF($B52="","",VLOOKUP($B52,'Org list'!$J$9:$K$637,2,0))</f>
        <v/>
      </c>
      <c r="D52" s="227" t="str">
        <f ca="1">IF(ISERROR(VLOOKUP($B52,'Pooled Fund'!$A$3:$C$179,D$11,0)),"",VLOOKUP($B52,'Pooled Fund'!$A$3:$C$179,D$11,0))</f>
        <v/>
      </c>
      <c r="E52" s="209" t="str">
        <f ca="1">IF(ISERROR(VLOOKUP($B52,'I&amp;E Backsheet'!$D$11:$AT$187,E$11,0)),"",VLOOKUP($B52,'I&amp;E Backsheet'!$D$11:$AT$187,E$11,0))</f>
        <v/>
      </c>
      <c r="F52" s="209" t="str">
        <f ca="1">IF(ISERROR(VLOOKUP($B52,'I&amp;E Backsheet'!$D$11:$AT$187,F$11,0)),"",VLOOKUP($B52,'I&amp;E Backsheet'!$D$11:$AT$187,F$11,0))</f>
        <v/>
      </c>
      <c r="G52" s="209" t="str">
        <f ca="1">IF(ISERROR(VLOOKUP($B52,'I&amp;E Backsheet'!$D$11:$AT$187,G$11,0)),"",VLOOKUP($B52,'I&amp;E Backsheet'!$D$11:$AT$187,G$11,0))</f>
        <v/>
      </c>
      <c r="H52" s="259" t="str">
        <f ca="1">IF(ISERROR(VLOOKUP($B52,'I&amp;E Backsheet'!$D$11:$AT$187,H$11,0)),"",VLOOKUP($B52,'I&amp;E Backsheet'!$D$11:$AT$187,H$11,0))</f>
        <v/>
      </c>
      <c r="I52" s="300" t="str">
        <f ca="1">IF(ISERROR(VLOOKUP($B52,'I&amp;E Backsheet'!$D$11:$AT$187,I$11,0)),"",VLOOKUP($B52,'I&amp;E Backsheet'!$D$11:$AT$187,I$11,0))</f>
        <v/>
      </c>
      <c r="J52" s="213" t="str">
        <f ca="1">IF(ISERROR(VLOOKUP($B52,'I&amp;E Backsheet'!$D$11:$AT$187,J$11,0)),"",VLOOKUP($B52,'I&amp;E Backsheet'!$D$11:$AT$187,J$11,0))</f>
        <v/>
      </c>
      <c r="K52" s="213" t="str">
        <f ca="1">IF(ISERROR(VLOOKUP($B52,'I&amp;E Backsheet'!$D$11:$AT$187,K$11,0)),"",VLOOKUP($B52,'I&amp;E Backsheet'!$D$11:$AT$187,K$11,0))</f>
        <v/>
      </c>
      <c r="L52" s="214" t="str">
        <f ca="1">IF(ISERROR(VLOOKUP($B52,'I&amp;E Backsheet'!$D$11:$AT$187,L$11,0)),"",VLOOKUP($B52,'I&amp;E Backsheet'!$D$11:$AT$187,L$11,0))</f>
        <v/>
      </c>
      <c r="M52" s="300" t="str">
        <f ca="1">IF(ISERROR(VLOOKUP($B52,'I&amp;E Backsheet'!$D$11:$AT$187,M$11,0)),"",VLOOKUP($B52,'I&amp;E Backsheet'!$D$11:$AT$187,M$11,0))</f>
        <v/>
      </c>
      <c r="N52" s="320" t="str">
        <f ca="1">IF(ISERROR(VLOOKUP($B52,'I&amp;E Backsheet'!$D$11:$AT$187,N$11,0)),"",VLOOKUP($B52,'I&amp;E Backsheet'!$D$11:$AT$187,N$11,0))</f>
        <v/>
      </c>
      <c r="O52" s="213" t="str">
        <f ca="1">IF(ISERROR(VLOOKUP($B52,'I&amp;E Backsheet'!$D$11:$AT$187,O$11,0)),"",VLOOKUP($B52,'I&amp;E Backsheet'!$D$11:$AT$187,O$11,0))</f>
        <v/>
      </c>
      <c r="P52" s="214"/>
      <c r="Q52" s="308" t="str">
        <f ca="1">IF(ISERROR(VLOOKUP($B52,'I&amp;E Backsheet'!$D$11:$AT$187,Q$11,0)),"",VLOOKUP($B52,'I&amp;E Backsheet'!$D$11:$AT$187,Q$11,0))</f>
        <v/>
      </c>
      <c r="R52" s="320" t="str">
        <f ca="1">IF(ISERROR(VLOOKUP($B52,'I&amp;E Backsheet'!$D$11:$AT$187,R$11,0)),"",VLOOKUP($B52,'I&amp;E Backsheet'!$D$11:$AT$187,R$11,0))</f>
        <v/>
      </c>
      <c r="S52" s="213" t="str">
        <f ca="1">IF(ISERROR(VLOOKUP($B52,'I&amp;E Backsheet'!$D$11:$AT$187,S$11,0)),"",VLOOKUP($B52,'I&amp;E Backsheet'!$D$11:$AT$187,S$11,0))</f>
        <v/>
      </c>
      <c r="T52" s="214" t="str">
        <f ca="1">IF(ISERROR(VLOOKUP($B52,'I&amp;E Backsheet'!$D$11:$AT$187,T$11,0)),"",VLOOKUP($B52,'I&amp;E Backsheet'!$D$11:$AT$187,T$11,0))</f>
        <v/>
      </c>
      <c r="U52" s="300" t="str">
        <f ca="1">IF(ISERROR(VLOOKUP($B52,'I&amp;E Backsheet'!$D$11:$AT$187,U$11,0)),"",VLOOKUP($B52,'I&amp;E Backsheet'!$D$11:$AT$187,U$11,0))</f>
        <v/>
      </c>
      <c r="V52" s="320" t="str">
        <f ca="1">IF(ISERROR(VLOOKUP($B52,'I&amp;E Backsheet'!$D$11:$AT$187,V$11,0)),"",VLOOKUP($B52,'I&amp;E Backsheet'!$D$11:$AT$187,V$11,0))</f>
        <v/>
      </c>
      <c r="W52" s="214" t="str">
        <f ca="1">IF(ISERROR(VLOOKUP($B52,'I&amp;E Backsheet'!$D$11:$AT$187,W$11,0)),"",VLOOKUP($B52,'I&amp;E Backsheet'!$D$11:$AT$187,W$11,0))</f>
        <v/>
      </c>
    </row>
    <row r="53" spans="1:23">
      <c r="A53" s="3">
        <v>38</v>
      </c>
      <c r="B53" s="41" t="str">
        <f t="shared" ca="1" si="1"/>
        <v/>
      </c>
      <c r="C53" s="42" t="str">
        <f ca="1">IF($B53="","",VLOOKUP($B53,'Org list'!$J$9:$K$637,2,0))</f>
        <v/>
      </c>
      <c r="D53" s="227" t="str">
        <f ca="1">IF(ISERROR(VLOOKUP($B53,'Pooled Fund'!$A$3:$C$179,D$11,0)),"",VLOOKUP($B53,'Pooled Fund'!$A$3:$C$179,D$11,0))</f>
        <v/>
      </c>
      <c r="E53" s="209" t="str">
        <f ca="1">IF(ISERROR(VLOOKUP($B53,'I&amp;E Backsheet'!$D$11:$AT$187,E$11,0)),"",VLOOKUP($B53,'I&amp;E Backsheet'!$D$11:$AT$187,E$11,0))</f>
        <v/>
      </c>
      <c r="F53" s="209" t="str">
        <f ca="1">IF(ISERROR(VLOOKUP($B53,'I&amp;E Backsheet'!$D$11:$AT$187,F$11,0)),"",VLOOKUP($B53,'I&amp;E Backsheet'!$D$11:$AT$187,F$11,0))</f>
        <v/>
      </c>
      <c r="G53" s="209" t="str">
        <f ca="1">IF(ISERROR(VLOOKUP($B53,'I&amp;E Backsheet'!$D$11:$AT$187,G$11,0)),"",VLOOKUP($B53,'I&amp;E Backsheet'!$D$11:$AT$187,G$11,0))</f>
        <v/>
      </c>
      <c r="H53" s="259" t="str">
        <f ca="1">IF(ISERROR(VLOOKUP($B53,'I&amp;E Backsheet'!$D$11:$AT$187,H$11,0)),"",VLOOKUP($B53,'I&amp;E Backsheet'!$D$11:$AT$187,H$11,0))</f>
        <v/>
      </c>
      <c r="I53" s="300" t="str">
        <f ca="1">IF(ISERROR(VLOOKUP($B53,'I&amp;E Backsheet'!$D$11:$AT$187,I$11,0)),"",VLOOKUP($B53,'I&amp;E Backsheet'!$D$11:$AT$187,I$11,0))</f>
        <v/>
      </c>
      <c r="J53" s="213" t="str">
        <f ca="1">IF(ISERROR(VLOOKUP($B53,'I&amp;E Backsheet'!$D$11:$AT$187,J$11,0)),"",VLOOKUP($B53,'I&amp;E Backsheet'!$D$11:$AT$187,J$11,0))</f>
        <v/>
      </c>
      <c r="K53" s="213" t="str">
        <f ca="1">IF(ISERROR(VLOOKUP($B53,'I&amp;E Backsheet'!$D$11:$AT$187,K$11,0)),"",VLOOKUP($B53,'I&amp;E Backsheet'!$D$11:$AT$187,K$11,0))</f>
        <v/>
      </c>
      <c r="L53" s="214" t="str">
        <f ca="1">IF(ISERROR(VLOOKUP($B53,'I&amp;E Backsheet'!$D$11:$AT$187,L$11,0)),"",VLOOKUP($B53,'I&amp;E Backsheet'!$D$11:$AT$187,L$11,0))</f>
        <v/>
      </c>
      <c r="M53" s="300" t="str">
        <f ca="1">IF(ISERROR(VLOOKUP($B53,'I&amp;E Backsheet'!$D$11:$AT$187,M$11,0)),"",VLOOKUP($B53,'I&amp;E Backsheet'!$D$11:$AT$187,M$11,0))</f>
        <v/>
      </c>
      <c r="N53" s="320" t="str">
        <f ca="1">IF(ISERROR(VLOOKUP($B53,'I&amp;E Backsheet'!$D$11:$AT$187,N$11,0)),"",VLOOKUP($B53,'I&amp;E Backsheet'!$D$11:$AT$187,N$11,0))</f>
        <v/>
      </c>
      <c r="O53" s="213" t="str">
        <f ca="1">IF(ISERROR(VLOOKUP($B53,'I&amp;E Backsheet'!$D$11:$AT$187,O$11,0)),"",VLOOKUP($B53,'I&amp;E Backsheet'!$D$11:$AT$187,O$11,0))</f>
        <v/>
      </c>
      <c r="P53" s="214"/>
      <c r="Q53" s="308" t="str">
        <f ca="1">IF(ISERROR(VLOOKUP($B53,'I&amp;E Backsheet'!$D$11:$AT$187,Q$11,0)),"",VLOOKUP($B53,'I&amp;E Backsheet'!$D$11:$AT$187,Q$11,0))</f>
        <v/>
      </c>
      <c r="R53" s="320" t="str">
        <f ca="1">IF(ISERROR(VLOOKUP($B53,'I&amp;E Backsheet'!$D$11:$AT$187,R$11,0)),"",VLOOKUP($B53,'I&amp;E Backsheet'!$D$11:$AT$187,R$11,0))</f>
        <v/>
      </c>
      <c r="S53" s="213" t="str">
        <f ca="1">IF(ISERROR(VLOOKUP($B53,'I&amp;E Backsheet'!$D$11:$AT$187,S$11,0)),"",VLOOKUP($B53,'I&amp;E Backsheet'!$D$11:$AT$187,S$11,0))</f>
        <v/>
      </c>
      <c r="T53" s="214" t="str">
        <f ca="1">IF(ISERROR(VLOOKUP($B53,'I&amp;E Backsheet'!$D$11:$AT$187,T$11,0)),"",VLOOKUP($B53,'I&amp;E Backsheet'!$D$11:$AT$187,T$11,0))</f>
        <v/>
      </c>
      <c r="U53" s="300" t="str">
        <f ca="1">IF(ISERROR(VLOOKUP($B53,'I&amp;E Backsheet'!$D$11:$AT$187,U$11,0)),"",VLOOKUP($B53,'I&amp;E Backsheet'!$D$11:$AT$187,U$11,0))</f>
        <v/>
      </c>
      <c r="V53" s="320" t="str">
        <f ca="1">IF(ISERROR(VLOOKUP($B53,'I&amp;E Backsheet'!$D$11:$AT$187,V$11,0)),"",VLOOKUP($B53,'I&amp;E Backsheet'!$D$11:$AT$187,V$11,0))</f>
        <v/>
      </c>
      <c r="W53" s="214" t="str">
        <f ca="1">IF(ISERROR(VLOOKUP($B53,'I&amp;E Backsheet'!$D$11:$AT$187,W$11,0)),"",VLOOKUP($B53,'I&amp;E Backsheet'!$D$11:$AT$187,W$11,0))</f>
        <v/>
      </c>
    </row>
    <row r="54" spans="1:23">
      <c r="A54" s="3">
        <v>39</v>
      </c>
      <c r="B54" s="41" t="str">
        <f t="shared" ca="1" si="1"/>
        <v/>
      </c>
      <c r="C54" s="42" t="str">
        <f ca="1">IF($B54="","",VLOOKUP($B54,'Org list'!$J$9:$K$637,2,0))</f>
        <v/>
      </c>
      <c r="D54" s="227" t="str">
        <f ca="1">IF(ISERROR(VLOOKUP($B54,'Pooled Fund'!$A$3:$C$179,D$11,0)),"",VLOOKUP($B54,'Pooled Fund'!$A$3:$C$179,D$11,0))</f>
        <v/>
      </c>
      <c r="E54" s="209" t="str">
        <f ca="1">IF(ISERROR(VLOOKUP($B54,'I&amp;E Backsheet'!$D$11:$AT$187,E$11,0)),"",VLOOKUP($B54,'I&amp;E Backsheet'!$D$11:$AT$187,E$11,0))</f>
        <v/>
      </c>
      <c r="F54" s="209" t="str">
        <f ca="1">IF(ISERROR(VLOOKUP($B54,'I&amp;E Backsheet'!$D$11:$AT$187,F$11,0)),"",VLOOKUP($B54,'I&amp;E Backsheet'!$D$11:$AT$187,F$11,0))</f>
        <v/>
      </c>
      <c r="G54" s="209" t="str">
        <f ca="1">IF(ISERROR(VLOOKUP($B54,'I&amp;E Backsheet'!$D$11:$AT$187,G$11,0)),"",VLOOKUP($B54,'I&amp;E Backsheet'!$D$11:$AT$187,G$11,0))</f>
        <v/>
      </c>
      <c r="H54" s="259" t="str">
        <f ca="1">IF(ISERROR(VLOOKUP($B54,'I&amp;E Backsheet'!$D$11:$AT$187,H$11,0)),"",VLOOKUP($B54,'I&amp;E Backsheet'!$D$11:$AT$187,H$11,0))</f>
        <v/>
      </c>
      <c r="I54" s="300" t="str">
        <f ca="1">IF(ISERROR(VLOOKUP($B54,'I&amp;E Backsheet'!$D$11:$AT$187,I$11,0)),"",VLOOKUP($B54,'I&amp;E Backsheet'!$D$11:$AT$187,I$11,0))</f>
        <v/>
      </c>
      <c r="J54" s="213" t="str">
        <f ca="1">IF(ISERROR(VLOOKUP($B54,'I&amp;E Backsheet'!$D$11:$AT$187,J$11,0)),"",VLOOKUP($B54,'I&amp;E Backsheet'!$D$11:$AT$187,J$11,0))</f>
        <v/>
      </c>
      <c r="K54" s="213" t="str">
        <f ca="1">IF(ISERROR(VLOOKUP($B54,'I&amp;E Backsheet'!$D$11:$AT$187,K$11,0)),"",VLOOKUP($B54,'I&amp;E Backsheet'!$D$11:$AT$187,K$11,0))</f>
        <v/>
      </c>
      <c r="L54" s="214" t="str">
        <f ca="1">IF(ISERROR(VLOOKUP($B54,'I&amp;E Backsheet'!$D$11:$AT$187,L$11,0)),"",VLOOKUP($B54,'I&amp;E Backsheet'!$D$11:$AT$187,L$11,0))</f>
        <v/>
      </c>
      <c r="M54" s="300" t="str">
        <f ca="1">IF(ISERROR(VLOOKUP($B54,'I&amp;E Backsheet'!$D$11:$AT$187,M$11,0)),"",VLOOKUP($B54,'I&amp;E Backsheet'!$D$11:$AT$187,M$11,0))</f>
        <v/>
      </c>
      <c r="N54" s="320" t="str">
        <f ca="1">IF(ISERROR(VLOOKUP($B54,'I&amp;E Backsheet'!$D$11:$AT$187,N$11,0)),"",VLOOKUP($B54,'I&amp;E Backsheet'!$D$11:$AT$187,N$11,0))</f>
        <v/>
      </c>
      <c r="O54" s="213" t="str">
        <f ca="1">IF(ISERROR(VLOOKUP($B54,'I&amp;E Backsheet'!$D$11:$AT$187,O$11,0)),"",VLOOKUP($B54,'I&amp;E Backsheet'!$D$11:$AT$187,O$11,0))</f>
        <v/>
      </c>
      <c r="P54" s="214"/>
      <c r="Q54" s="308" t="str">
        <f ca="1">IF(ISERROR(VLOOKUP($B54,'I&amp;E Backsheet'!$D$11:$AT$187,Q$11,0)),"",VLOOKUP($B54,'I&amp;E Backsheet'!$D$11:$AT$187,Q$11,0))</f>
        <v/>
      </c>
      <c r="R54" s="320" t="str">
        <f ca="1">IF(ISERROR(VLOOKUP($B54,'I&amp;E Backsheet'!$D$11:$AT$187,R$11,0)),"",VLOOKUP($B54,'I&amp;E Backsheet'!$D$11:$AT$187,R$11,0))</f>
        <v/>
      </c>
      <c r="S54" s="213" t="str">
        <f ca="1">IF(ISERROR(VLOOKUP($B54,'I&amp;E Backsheet'!$D$11:$AT$187,S$11,0)),"",VLOOKUP($B54,'I&amp;E Backsheet'!$D$11:$AT$187,S$11,0))</f>
        <v/>
      </c>
      <c r="T54" s="214" t="str">
        <f ca="1">IF(ISERROR(VLOOKUP($B54,'I&amp;E Backsheet'!$D$11:$AT$187,T$11,0)),"",VLOOKUP($B54,'I&amp;E Backsheet'!$D$11:$AT$187,T$11,0))</f>
        <v/>
      </c>
      <c r="U54" s="300" t="str">
        <f ca="1">IF(ISERROR(VLOOKUP($B54,'I&amp;E Backsheet'!$D$11:$AT$187,U$11,0)),"",VLOOKUP($B54,'I&amp;E Backsheet'!$D$11:$AT$187,U$11,0))</f>
        <v/>
      </c>
      <c r="V54" s="320" t="str">
        <f ca="1">IF(ISERROR(VLOOKUP($B54,'I&amp;E Backsheet'!$D$11:$AT$187,V$11,0)),"",VLOOKUP($B54,'I&amp;E Backsheet'!$D$11:$AT$187,V$11,0))</f>
        <v/>
      </c>
      <c r="W54" s="214" t="str">
        <f ca="1">IF(ISERROR(VLOOKUP($B54,'I&amp;E Backsheet'!$D$11:$AT$187,W$11,0)),"",VLOOKUP($B54,'I&amp;E Backsheet'!$D$11:$AT$187,W$11,0))</f>
        <v/>
      </c>
    </row>
    <row r="55" spans="1:23">
      <c r="A55" s="3">
        <v>40</v>
      </c>
      <c r="B55" s="41" t="str">
        <f t="shared" ca="1" si="1"/>
        <v/>
      </c>
      <c r="C55" s="42" t="str">
        <f ca="1">IF($B55="","",VLOOKUP($B55,'Org list'!$J$9:$K$637,2,0))</f>
        <v/>
      </c>
      <c r="D55" s="227" t="str">
        <f ca="1">IF(ISERROR(VLOOKUP($B55,'Pooled Fund'!$A$3:$C$179,D$11,0)),"",VLOOKUP($B55,'Pooled Fund'!$A$3:$C$179,D$11,0))</f>
        <v/>
      </c>
      <c r="E55" s="209" t="str">
        <f ca="1">IF(ISERROR(VLOOKUP($B55,'I&amp;E Backsheet'!$D$11:$AT$187,E$11,0)),"",VLOOKUP($B55,'I&amp;E Backsheet'!$D$11:$AT$187,E$11,0))</f>
        <v/>
      </c>
      <c r="F55" s="209" t="str">
        <f ca="1">IF(ISERROR(VLOOKUP($B55,'I&amp;E Backsheet'!$D$11:$AT$187,F$11,0)),"",VLOOKUP($B55,'I&amp;E Backsheet'!$D$11:$AT$187,F$11,0))</f>
        <v/>
      </c>
      <c r="G55" s="209" t="str">
        <f ca="1">IF(ISERROR(VLOOKUP($B55,'I&amp;E Backsheet'!$D$11:$AT$187,G$11,0)),"",VLOOKUP($B55,'I&amp;E Backsheet'!$D$11:$AT$187,G$11,0))</f>
        <v/>
      </c>
      <c r="H55" s="259" t="str">
        <f ca="1">IF(ISERROR(VLOOKUP($B55,'I&amp;E Backsheet'!$D$11:$AT$187,H$11,0)),"",VLOOKUP($B55,'I&amp;E Backsheet'!$D$11:$AT$187,H$11,0))</f>
        <v/>
      </c>
      <c r="I55" s="300" t="str">
        <f ca="1">IF(ISERROR(VLOOKUP($B55,'I&amp;E Backsheet'!$D$11:$AT$187,I$11,0)),"",VLOOKUP($B55,'I&amp;E Backsheet'!$D$11:$AT$187,I$11,0))</f>
        <v/>
      </c>
      <c r="J55" s="213" t="str">
        <f ca="1">IF(ISERROR(VLOOKUP($B55,'I&amp;E Backsheet'!$D$11:$AT$187,J$11,0)),"",VLOOKUP($B55,'I&amp;E Backsheet'!$D$11:$AT$187,J$11,0))</f>
        <v/>
      </c>
      <c r="K55" s="213" t="str">
        <f ca="1">IF(ISERROR(VLOOKUP($B55,'I&amp;E Backsheet'!$D$11:$AT$187,K$11,0)),"",VLOOKUP($B55,'I&amp;E Backsheet'!$D$11:$AT$187,K$11,0))</f>
        <v/>
      </c>
      <c r="L55" s="214" t="str">
        <f ca="1">IF(ISERROR(VLOOKUP($B55,'I&amp;E Backsheet'!$D$11:$AT$187,L$11,0)),"",VLOOKUP($B55,'I&amp;E Backsheet'!$D$11:$AT$187,L$11,0))</f>
        <v/>
      </c>
      <c r="M55" s="300" t="str">
        <f ca="1">IF(ISERROR(VLOOKUP($B55,'I&amp;E Backsheet'!$D$11:$AT$187,M$11,0)),"",VLOOKUP($B55,'I&amp;E Backsheet'!$D$11:$AT$187,M$11,0))</f>
        <v/>
      </c>
      <c r="N55" s="320" t="str">
        <f ca="1">IF(ISERROR(VLOOKUP($B55,'I&amp;E Backsheet'!$D$11:$AT$187,N$11,0)),"",VLOOKUP($B55,'I&amp;E Backsheet'!$D$11:$AT$187,N$11,0))</f>
        <v/>
      </c>
      <c r="O55" s="213" t="str">
        <f ca="1">IF(ISERROR(VLOOKUP($B55,'I&amp;E Backsheet'!$D$11:$AT$187,O$11,0)),"",VLOOKUP($B55,'I&amp;E Backsheet'!$D$11:$AT$187,O$11,0))</f>
        <v/>
      </c>
      <c r="P55" s="214"/>
      <c r="Q55" s="308" t="str">
        <f ca="1">IF(ISERROR(VLOOKUP($B55,'I&amp;E Backsheet'!$D$11:$AT$187,Q$11,0)),"",VLOOKUP($B55,'I&amp;E Backsheet'!$D$11:$AT$187,Q$11,0))</f>
        <v/>
      </c>
      <c r="R55" s="320" t="str">
        <f ca="1">IF(ISERROR(VLOOKUP($B55,'I&amp;E Backsheet'!$D$11:$AT$187,R$11,0)),"",VLOOKUP($B55,'I&amp;E Backsheet'!$D$11:$AT$187,R$11,0))</f>
        <v/>
      </c>
      <c r="S55" s="213" t="str">
        <f ca="1">IF(ISERROR(VLOOKUP($B55,'I&amp;E Backsheet'!$D$11:$AT$187,S$11,0)),"",VLOOKUP($B55,'I&amp;E Backsheet'!$D$11:$AT$187,S$11,0))</f>
        <v/>
      </c>
      <c r="T55" s="214" t="str">
        <f ca="1">IF(ISERROR(VLOOKUP($B55,'I&amp;E Backsheet'!$D$11:$AT$187,T$11,0)),"",VLOOKUP($B55,'I&amp;E Backsheet'!$D$11:$AT$187,T$11,0))</f>
        <v/>
      </c>
      <c r="U55" s="300" t="str">
        <f ca="1">IF(ISERROR(VLOOKUP($B55,'I&amp;E Backsheet'!$D$11:$AT$187,U$11,0)),"",VLOOKUP($B55,'I&amp;E Backsheet'!$D$11:$AT$187,U$11,0))</f>
        <v/>
      </c>
      <c r="V55" s="320" t="str">
        <f ca="1">IF(ISERROR(VLOOKUP($B55,'I&amp;E Backsheet'!$D$11:$AT$187,V$11,0)),"",VLOOKUP($B55,'I&amp;E Backsheet'!$D$11:$AT$187,V$11,0))</f>
        <v/>
      </c>
      <c r="W55" s="214" t="str">
        <f ca="1">IF(ISERROR(VLOOKUP($B55,'I&amp;E Backsheet'!$D$11:$AT$187,W$11,0)),"",VLOOKUP($B55,'I&amp;E Backsheet'!$D$11:$AT$187,W$11,0))</f>
        <v/>
      </c>
    </row>
    <row r="56" spans="1:23">
      <c r="A56" s="3">
        <v>41</v>
      </c>
      <c r="B56" s="41" t="str">
        <f t="shared" ca="1" si="1"/>
        <v/>
      </c>
      <c r="C56" s="42" t="str">
        <f ca="1">IF($B56="","",VLOOKUP($B56,'Org list'!$J$9:$K$637,2,0))</f>
        <v/>
      </c>
      <c r="D56" s="227" t="str">
        <f ca="1">IF(ISERROR(VLOOKUP($B56,'Pooled Fund'!$A$3:$C$179,D$11,0)),"",VLOOKUP($B56,'Pooled Fund'!$A$3:$C$179,D$11,0))</f>
        <v/>
      </c>
      <c r="E56" s="209" t="str">
        <f ca="1">IF(ISERROR(VLOOKUP($B56,'I&amp;E Backsheet'!$D$11:$AT$187,E$11,0)),"",VLOOKUP($B56,'I&amp;E Backsheet'!$D$11:$AT$187,E$11,0))</f>
        <v/>
      </c>
      <c r="F56" s="209" t="str">
        <f ca="1">IF(ISERROR(VLOOKUP($B56,'I&amp;E Backsheet'!$D$11:$AT$187,F$11,0)),"",VLOOKUP($B56,'I&amp;E Backsheet'!$D$11:$AT$187,F$11,0))</f>
        <v/>
      </c>
      <c r="G56" s="209" t="str">
        <f ca="1">IF(ISERROR(VLOOKUP($B56,'I&amp;E Backsheet'!$D$11:$AT$187,G$11,0)),"",VLOOKUP($B56,'I&amp;E Backsheet'!$D$11:$AT$187,G$11,0))</f>
        <v/>
      </c>
      <c r="H56" s="259" t="str">
        <f ca="1">IF(ISERROR(VLOOKUP($B56,'I&amp;E Backsheet'!$D$11:$AT$187,H$11,0)),"",VLOOKUP($B56,'I&amp;E Backsheet'!$D$11:$AT$187,H$11,0))</f>
        <v/>
      </c>
      <c r="I56" s="300" t="str">
        <f ca="1">IF(ISERROR(VLOOKUP($B56,'I&amp;E Backsheet'!$D$11:$AT$187,I$11,0)),"",VLOOKUP($B56,'I&amp;E Backsheet'!$D$11:$AT$187,I$11,0))</f>
        <v/>
      </c>
      <c r="J56" s="213" t="str">
        <f ca="1">IF(ISERROR(VLOOKUP($B56,'I&amp;E Backsheet'!$D$11:$AT$187,J$11,0)),"",VLOOKUP($B56,'I&amp;E Backsheet'!$D$11:$AT$187,J$11,0))</f>
        <v/>
      </c>
      <c r="K56" s="213" t="str">
        <f ca="1">IF(ISERROR(VLOOKUP($B56,'I&amp;E Backsheet'!$D$11:$AT$187,K$11,0)),"",VLOOKUP($B56,'I&amp;E Backsheet'!$D$11:$AT$187,K$11,0))</f>
        <v/>
      </c>
      <c r="L56" s="214" t="str">
        <f ca="1">IF(ISERROR(VLOOKUP($B56,'I&amp;E Backsheet'!$D$11:$AT$187,L$11,0)),"",VLOOKUP($B56,'I&amp;E Backsheet'!$D$11:$AT$187,L$11,0))</f>
        <v/>
      </c>
      <c r="M56" s="300" t="str">
        <f ca="1">IF(ISERROR(VLOOKUP($B56,'I&amp;E Backsheet'!$D$11:$AT$187,M$11,0)),"",VLOOKUP($B56,'I&amp;E Backsheet'!$D$11:$AT$187,M$11,0))</f>
        <v/>
      </c>
      <c r="N56" s="320" t="str">
        <f ca="1">IF(ISERROR(VLOOKUP($B56,'I&amp;E Backsheet'!$D$11:$AT$187,N$11,0)),"",VLOOKUP($B56,'I&amp;E Backsheet'!$D$11:$AT$187,N$11,0))</f>
        <v/>
      </c>
      <c r="O56" s="213" t="str">
        <f ca="1">IF(ISERROR(VLOOKUP($B56,'I&amp;E Backsheet'!$D$11:$AT$187,O$11,0)),"",VLOOKUP($B56,'I&amp;E Backsheet'!$D$11:$AT$187,O$11,0))</f>
        <v/>
      </c>
      <c r="P56" s="214"/>
      <c r="Q56" s="308" t="str">
        <f ca="1">IF(ISERROR(VLOOKUP($B56,'I&amp;E Backsheet'!$D$11:$AT$187,Q$11,0)),"",VLOOKUP($B56,'I&amp;E Backsheet'!$D$11:$AT$187,Q$11,0))</f>
        <v/>
      </c>
      <c r="R56" s="320" t="str">
        <f ca="1">IF(ISERROR(VLOOKUP($B56,'I&amp;E Backsheet'!$D$11:$AT$187,R$11,0)),"",VLOOKUP($B56,'I&amp;E Backsheet'!$D$11:$AT$187,R$11,0))</f>
        <v/>
      </c>
      <c r="S56" s="213" t="str">
        <f ca="1">IF(ISERROR(VLOOKUP($B56,'I&amp;E Backsheet'!$D$11:$AT$187,S$11,0)),"",VLOOKUP($B56,'I&amp;E Backsheet'!$D$11:$AT$187,S$11,0))</f>
        <v/>
      </c>
      <c r="T56" s="214" t="str">
        <f ca="1">IF(ISERROR(VLOOKUP($B56,'I&amp;E Backsheet'!$D$11:$AT$187,T$11,0)),"",VLOOKUP($B56,'I&amp;E Backsheet'!$D$11:$AT$187,T$11,0))</f>
        <v/>
      </c>
      <c r="U56" s="300" t="str">
        <f ca="1">IF(ISERROR(VLOOKUP($B56,'I&amp;E Backsheet'!$D$11:$AT$187,U$11,0)),"",VLOOKUP($B56,'I&amp;E Backsheet'!$D$11:$AT$187,U$11,0))</f>
        <v/>
      </c>
      <c r="V56" s="320" t="str">
        <f ca="1">IF(ISERROR(VLOOKUP($B56,'I&amp;E Backsheet'!$D$11:$AT$187,V$11,0)),"",VLOOKUP($B56,'I&amp;E Backsheet'!$D$11:$AT$187,V$11,0))</f>
        <v/>
      </c>
      <c r="W56" s="214" t="str">
        <f ca="1">IF(ISERROR(VLOOKUP($B56,'I&amp;E Backsheet'!$D$11:$AT$187,W$11,0)),"",VLOOKUP($B56,'I&amp;E Backsheet'!$D$11:$AT$187,W$11,0))</f>
        <v/>
      </c>
    </row>
    <row r="57" spans="1:23">
      <c r="A57" s="3">
        <v>42</v>
      </c>
      <c r="B57" s="41" t="str">
        <f t="shared" ca="1" si="1"/>
        <v/>
      </c>
      <c r="C57" s="42" t="str">
        <f ca="1">IF($B57="","",VLOOKUP($B57,'Org list'!$J$9:$K$637,2,0))</f>
        <v/>
      </c>
      <c r="D57" s="227" t="str">
        <f ca="1">IF(ISERROR(VLOOKUP($B57,'Pooled Fund'!$A$3:$C$179,D$11,0)),"",VLOOKUP($B57,'Pooled Fund'!$A$3:$C$179,D$11,0))</f>
        <v/>
      </c>
      <c r="E57" s="209" t="str">
        <f ca="1">IF(ISERROR(VLOOKUP($B57,'I&amp;E Backsheet'!$D$11:$AT$187,E$11,0)),"",VLOOKUP($B57,'I&amp;E Backsheet'!$D$11:$AT$187,E$11,0))</f>
        <v/>
      </c>
      <c r="F57" s="209" t="str">
        <f ca="1">IF(ISERROR(VLOOKUP($B57,'I&amp;E Backsheet'!$D$11:$AT$187,F$11,0)),"",VLOOKUP($B57,'I&amp;E Backsheet'!$D$11:$AT$187,F$11,0))</f>
        <v/>
      </c>
      <c r="G57" s="209" t="str">
        <f ca="1">IF(ISERROR(VLOOKUP($B57,'I&amp;E Backsheet'!$D$11:$AT$187,G$11,0)),"",VLOOKUP($B57,'I&amp;E Backsheet'!$D$11:$AT$187,G$11,0))</f>
        <v/>
      </c>
      <c r="H57" s="259" t="str">
        <f ca="1">IF(ISERROR(VLOOKUP($B57,'I&amp;E Backsheet'!$D$11:$AT$187,H$11,0)),"",VLOOKUP($B57,'I&amp;E Backsheet'!$D$11:$AT$187,H$11,0))</f>
        <v/>
      </c>
      <c r="I57" s="300" t="str">
        <f ca="1">IF(ISERROR(VLOOKUP($B57,'I&amp;E Backsheet'!$D$11:$AT$187,I$11,0)),"",VLOOKUP($B57,'I&amp;E Backsheet'!$D$11:$AT$187,I$11,0))</f>
        <v/>
      </c>
      <c r="J57" s="213" t="str">
        <f ca="1">IF(ISERROR(VLOOKUP($B57,'I&amp;E Backsheet'!$D$11:$AT$187,J$11,0)),"",VLOOKUP($B57,'I&amp;E Backsheet'!$D$11:$AT$187,J$11,0))</f>
        <v/>
      </c>
      <c r="K57" s="213" t="str">
        <f ca="1">IF(ISERROR(VLOOKUP($B57,'I&amp;E Backsheet'!$D$11:$AT$187,K$11,0)),"",VLOOKUP($B57,'I&amp;E Backsheet'!$D$11:$AT$187,K$11,0))</f>
        <v/>
      </c>
      <c r="L57" s="214" t="str">
        <f ca="1">IF(ISERROR(VLOOKUP($B57,'I&amp;E Backsheet'!$D$11:$AT$187,L$11,0)),"",VLOOKUP($B57,'I&amp;E Backsheet'!$D$11:$AT$187,L$11,0))</f>
        <v/>
      </c>
      <c r="M57" s="300" t="str">
        <f ca="1">IF(ISERROR(VLOOKUP($B57,'I&amp;E Backsheet'!$D$11:$AT$187,M$11,0)),"",VLOOKUP($B57,'I&amp;E Backsheet'!$D$11:$AT$187,M$11,0))</f>
        <v/>
      </c>
      <c r="N57" s="320" t="str">
        <f ca="1">IF(ISERROR(VLOOKUP($B57,'I&amp;E Backsheet'!$D$11:$AT$187,N$11,0)),"",VLOOKUP($B57,'I&amp;E Backsheet'!$D$11:$AT$187,N$11,0))</f>
        <v/>
      </c>
      <c r="O57" s="213" t="str">
        <f ca="1">IF(ISERROR(VLOOKUP($B57,'I&amp;E Backsheet'!$D$11:$AT$187,O$11,0)),"",VLOOKUP($B57,'I&amp;E Backsheet'!$D$11:$AT$187,O$11,0))</f>
        <v/>
      </c>
      <c r="P57" s="214"/>
      <c r="Q57" s="308" t="str">
        <f ca="1">IF(ISERROR(VLOOKUP($B57,'I&amp;E Backsheet'!$D$11:$AT$187,Q$11,0)),"",VLOOKUP($B57,'I&amp;E Backsheet'!$D$11:$AT$187,Q$11,0))</f>
        <v/>
      </c>
      <c r="R57" s="320" t="str">
        <f ca="1">IF(ISERROR(VLOOKUP($B57,'I&amp;E Backsheet'!$D$11:$AT$187,R$11,0)),"",VLOOKUP($B57,'I&amp;E Backsheet'!$D$11:$AT$187,R$11,0))</f>
        <v/>
      </c>
      <c r="S57" s="213" t="str">
        <f ca="1">IF(ISERROR(VLOOKUP($B57,'I&amp;E Backsheet'!$D$11:$AT$187,S$11,0)),"",VLOOKUP($B57,'I&amp;E Backsheet'!$D$11:$AT$187,S$11,0))</f>
        <v/>
      </c>
      <c r="T57" s="214" t="str">
        <f ca="1">IF(ISERROR(VLOOKUP($B57,'I&amp;E Backsheet'!$D$11:$AT$187,T$11,0)),"",VLOOKUP($B57,'I&amp;E Backsheet'!$D$11:$AT$187,T$11,0))</f>
        <v/>
      </c>
      <c r="U57" s="300" t="str">
        <f ca="1">IF(ISERROR(VLOOKUP($B57,'I&amp;E Backsheet'!$D$11:$AT$187,U$11,0)),"",VLOOKUP($B57,'I&amp;E Backsheet'!$D$11:$AT$187,U$11,0))</f>
        <v/>
      </c>
      <c r="V57" s="320" t="str">
        <f ca="1">IF(ISERROR(VLOOKUP($B57,'I&amp;E Backsheet'!$D$11:$AT$187,V$11,0)),"",VLOOKUP($B57,'I&amp;E Backsheet'!$D$11:$AT$187,V$11,0))</f>
        <v/>
      </c>
      <c r="W57" s="214" t="str">
        <f ca="1">IF(ISERROR(VLOOKUP($B57,'I&amp;E Backsheet'!$D$11:$AT$187,W$11,0)),"",VLOOKUP($B57,'I&amp;E Backsheet'!$D$11:$AT$187,W$11,0))</f>
        <v/>
      </c>
    </row>
    <row r="58" spans="1:23">
      <c r="A58" s="3">
        <v>43</v>
      </c>
      <c r="B58" s="41" t="str">
        <f t="shared" ca="1" si="1"/>
        <v/>
      </c>
      <c r="C58" s="42" t="str">
        <f ca="1">IF($B58="","",VLOOKUP($B58,'Org list'!$J$9:$K$637,2,0))</f>
        <v/>
      </c>
      <c r="D58" s="227" t="str">
        <f ca="1">IF(ISERROR(VLOOKUP($B58,'Pooled Fund'!$A$3:$C$179,D$11,0)),"",VLOOKUP($B58,'Pooled Fund'!$A$3:$C$179,D$11,0))</f>
        <v/>
      </c>
      <c r="E58" s="209" t="str">
        <f ca="1">IF(ISERROR(VLOOKUP($B58,'I&amp;E Backsheet'!$D$11:$AT$187,E$11,0)),"",VLOOKUP($B58,'I&amp;E Backsheet'!$D$11:$AT$187,E$11,0))</f>
        <v/>
      </c>
      <c r="F58" s="209" t="str">
        <f ca="1">IF(ISERROR(VLOOKUP($B58,'I&amp;E Backsheet'!$D$11:$AT$187,F$11,0)),"",VLOOKUP($B58,'I&amp;E Backsheet'!$D$11:$AT$187,F$11,0))</f>
        <v/>
      </c>
      <c r="G58" s="209" t="str">
        <f ca="1">IF(ISERROR(VLOOKUP($B58,'I&amp;E Backsheet'!$D$11:$AT$187,G$11,0)),"",VLOOKUP($B58,'I&amp;E Backsheet'!$D$11:$AT$187,G$11,0))</f>
        <v/>
      </c>
      <c r="H58" s="259" t="str">
        <f ca="1">IF(ISERROR(VLOOKUP($B58,'I&amp;E Backsheet'!$D$11:$AT$187,H$11,0)),"",VLOOKUP($B58,'I&amp;E Backsheet'!$D$11:$AT$187,H$11,0))</f>
        <v/>
      </c>
      <c r="I58" s="300" t="str">
        <f ca="1">IF(ISERROR(VLOOKUP($B58,'I&amp;E Backsheet'!$D$11:$AT$187,I$11,0)),"",VLOOKUP($B58,'I&amp;E Backsheet'!$D$11:$AT$187,I$11,0))</f>
        <v/>
      </c>
      <c r="J58" s="213" t="str">
        <f ca="1">IF(ISERROR(VLOOKUP($B58,'I&amp;E Backsheet'!$D$11:$AT$187,J$11,0)),"",VLOOKUP($B58,'I&amp;E Backsheet'!$D$11:$AT$187,J$11,0))</f>
        <v/>
      </c>
      <c r="K58" s="213" t="str">
        <f ca="1">IF(ISERROR(VLOOKUP($B58,'I&amp;E Backsheet'!$D$11:$AT$187,K$11,0)),"",VLOOKUP($B58,'I&amp;E Backsheet'!$D$11:$AT$187,K$11,0))</f>
        <v/>
      </c>
      <c r="L58" s="214" t="str">
        <f ca="1">IF(ISERROR(VLOOKUP($B58,'I&amp;E Backsheet'!$D$11:$AT$187,L$11,0)),"",VLOOKUP($B58,'I&amp;E Backsheet'!$D$11:$AT$187,L$11,0))</f>
        <v/>
      </c>
      <c r="M58" s="300" t="str">
        <f ca="1">IF(ISERROR(VLOOKUP($B58,'I&amp;E Backsheet'!$D$11:$AT$187,M$11,0)),"",VLOOKUP($B58,'I&amp;E Backsheet'!$D$11:$AT$187,M$11,0))</f>
        <v/>
      </c>
      <c r="N58" s="320" t="str">
        <f ca="1">IF(ISERROR(VLOOKUP($B58,'I&amp;E Backsheet'!$D$11:$AT$187,N$11,0)),"",VLOOKUP($B58,'I&amp;E Backsheet'!$D$11:$AT$187,N$11,0))</f>
        <v/>
      </c>
      <c r="O58" s="213" t="str">
        <f ca="1">IF(ISERROR(VLOOKUP($B58,'I&amp;E Backsheet'!$D$11:$AT$187,O$11,0)),"",VLOOKUP($B58,'I&amp;E Backsheet'!$D$11:$AT$187,O$11,0))</f>
        <v/>
      </c>
      <c r="P58" s="214"/>
      <c r="Q58" s="308" t="str">
        <f ca="1">IF(ISERROR(VLOOKUP($B58,'I&amp;E Backsheet'!$D$11:$AT$187,Q$11,0)),"",VLOOKUP($B58,'I&amp;E Backsheet'!$D$11:$AT$187,Q$11,0))</f>
        <v/>
      </c>
      <c r="R58" s="320" t="str">
        <f ca="1">IF(ISERROR(VLOOKUP($B58,'I&amp;E Backsheet'!$D$11:$AT$187,R$11,0)),"",VLOOKUP($B58,'I&amp;E Backsheet'!$D$11:$AT$187,R$11,0))</f>
        <v/>
      </c>
      <c r="S58" s="213" t="str">
        <f ca="1">IF(ISERROR(VLOOKUP($B58,'I&amp;E Backsheet'!$D$11:$AT$187,S$11,0)),"",VLOOKUP($B58,'I&amp;E Backsheet'!$D$11:$AT$187,S$11,0))</f>
        <v/>
      </c>
      <c r="T58" s="214" t="str">
        <f ca="1">IF(ISERROR(VLOOKUP($B58,'I&amp;E Backsheet'!$D$11:$AT$187,T$11,0)),"",VLOOKUP($B58,'I&amp;E Backsheet'!$D$11:$AT$187,T$11,0))</f>
        <v/>
      </c>
      <c r="U58" s="300" t="str">
        <f ca="1">IF(ISERROR(VLOOKUP($B58,'I&amp;E Backsheet'!$D$11:$AT$187,U$11,0)),"",VLOOKUP($B58,'I&amp;E Backsheet'!$D$11:$AT$187,U$11,0))</f>
        <v/>
      </c>
      <c r="V58" s="320" t="str">
        <f ca="1">IF(ISERROR(VLOOKUP($B58,'I&amp;E Backsheet'!$D$11:$AT$187,V$11,0)),"",VLOOKUP($B58,'I&amp;E Backsheet'!$D$11:$AT$187,V$11,0))</f>
        <v/>
      </c>
      <c r="W58" s="214" t="str">
        <f ca="1">IF(ISERROR(VLOOKUP($B58,'I&amp;E Backsheet'!$D$11:$AT$187,W$11,0)),"",VLOOKUP($B58,'I&amp;E Backsheet'!$D$11:$AT$187,W$11,0))</f>
        <v/>
      </c>
    </row>
    <row r="59" spans="1:23">
      <c r="A59" s="3">
        <v>44</v>
      </c>
      <c r="B59" s="41" t="str">
        <f t="shared" ca="1" si="1"/>
        <v/>
      </c>
      <c r="C59" s="42" t="str">
        <f ca="1">IF($B59="","",VLOOKUP($B59,'Org list'!$J$9:$K$637,2,0))</f>
        <v/>
      </c>
      <c r="D59" s="227" t="str">
        <f ca="1">IF(ISERROR(VLOOKUP($B59,'Pooled Fund'!$A$3:$C$179,D$11,0)),"",VLOOKUP($B59,'Pooled Fund'!$A$3:$C$179,D$11,0))</f>
        <v/>
      </c>
      <c r="E59" s="209" t="str">
        <f ca="1">IF(ISERROR(VLOOKUP($B59,'I&amp;E Backsheet'!$D$11:$AT$187,E$11,0)),"",VLOOKUP($B59,'I&amp;E Backsheet'!$D$11:$AT$187,E$11,0))</f>
        <v/>
      </c>
      <c r="F59" s="209" t="str">
        <f ca="1">IF(ISERROR(VLOOKUP($B59,'I&amp;E Backsheet'!$D$11:$AT$187,F$11,0)),"",VLOOKUP($B59,'I&amp;E Backsheet'!$D$11:$AT$187,F$11,0))</f>
        <v/>
      </c>
      <c r="G59" s="209" t="str">
        <f ca="1">IF(ISERROR(VLOOKUP($B59,'I&amp;E Backsheet'!$D$11:$AT$187,G$11,0)),"",VLOOKUP($B59,'I&amp;E Backsheet'!$D$11:$AT$187,G$11,0))</f>
        <v/>
      </c>
      <c r="H59" s="259" t="str">
        <f ca="1">IF(ISERROR(VLOOKUP($B59,'I&amp;E Backsheet'!$D$11:$AT$187,H$11,0)),"",VLOOKUP($B59,'I&amp;E Backsheet'!$D$11:$AT$187,H$11,0))</f>
        <v/>
      </c>
      <c r="I59" s="300" t="str">
        <f ca="1">IF(ISERROR(VLOOKUP($B59,'I&amp;E Backsheet'!$D$11:$AT$187,I$11,0)),"",VLOOKUP($B59,'I&amp;E Backsheet'!$D$11:$AT$187,I$11,0))</f>
        <v/>
      </c>
      <c r="J59" s="213" t="str">
        <f ca="1">IF(ISERROR(VLOOKUP($B59,'I&amp;E Backsheet'!$D$11:$AT$187,J$11,0)),"",VLOOKUP($B59,'I&amp;E Backsheet'!$D$11:$AT$187,J$11,0))</f>
        <v/>
      </c>
      <c r="K59" s="213" t="str">
        <f ca="1">IF(ISERROR(VLOOKUP($B59,'I&amp;E Backsheet'!$D$11:$AT$187,K$11,0)),"",VLOOKUP($B59,'I&amp;E Backsheet'!$D$11:$AT$187,K$11,0))</f>
        <v/>
      </c>
      <c r="L59" s="214" t="str">
        <f ca="1">IF(ISERROR(VLOOKUP($B59,'I&amp;E Backsheet'!$D$11:$AT$187,L$11,0)),"",VLOOKUP($B59,'I&amp;E Backsheet'!$D$11:$AT$187,L$11,0))</f>
        <v/>
      </c>
      <c r="M59" s="300" t="str">
        <f ca="1">IF(ISERROR(VLOOKUP($B59,'I&amp;E Backsheet'!$D$11:$AT$187,M$11,0)),"",VLOOKUP($B59,'I&amp;E Backsheet'!$D$11:$AT$187,M$11,0))</f>
        <v/>
      </c>
      <c r="N59" s="320" t="str">
        <f ca="1">IF(ISERROR(VLOOKUP($B59,'I&amp;E Backsheet'!$D$11:$AT$187,N$11,0)),"",VLOOKUP($B59,'I&amp;E Backsheet'!$D$11:$AT$187,N$11,0))</f>
        <v/>
      </c>
      <c r="O59" s="213" t="str">
        <f ca="1">IF(ISERROR(VLOOKUP($B59,'I&amp;E Backsheet'!$D$11:$AT$187,O$11,0)),"",VLOOKUP($B59,'I&amp;E Backsheet'!$D$11:$AT$187,O$11,0))</f>
        <v/>
      </c>
      <c r="P59" s="214"/>
      <c r="Q59" s="308" t="str">
        <f ca="1">IF(ISERROR(VLOOKUP($B59,'I&amp;E Backsheet'!$D$11:$AT$187,Q$11,0)),"",VLOOKUP($B59,'I&amp;E Backsheet'!$D$11:$AT$187,Q$11,0))</f>
        <v/>
      </c>
      <c r="R59" s="320" t="str">
        <f ca="1">IF(ISERROR(VLOOKUP($B59,'I&amp;E Backsheet'!$D$11:$AT$187,R$11,0)),"",VLOOKUP($B59,'I&amp;E Backsheet'!$D$11:$AT$187,R$11,0))</f>
        <v/>
      </c>
      <c r="S59" s="213" t="str">
        <f ca="1">IF(ISERROR(VLOOKUP($B59,'I&amp;E Backsheet'!$D$11:$AT$187,S$11,0)),"",VLOOKUP($B59,'I&amp;E Backsheet'!$D$11:$AT$187,S$11,0))</f>
        <v/>
      </c>
      <c r="T59" s="214" t="str">
        <f ca="1">IF(ISERROR(VLOOKUP($B59,'I&amp;E Backsheet'!$D$11:$AT$187,T$11,0)),"",VLOOKUP($B59,'I&amp;E Backsheet'!$D$11:$AT$187,T$11,0))</f>
        <v/>
      </c>
      <c r="U59" s="300" t="str">
        <f ca="1">IF(ISERROR(VLOOKUP($B59,'I&amp;E Backsheet'!$D$11:$AT$187,U$11,0)),"",VLOOKUP($B59,'I&amp;E Backsheet'!$D$11:$AT$187,U$11,0))</f>
        <v/>
      </c>
      <c r="V59" s="320" t="str">
        <f ca="1">IF(ISERROR(VLOOKUP($B59,'I&amp;E Backsheet'!$D$11:$AT$187,V$11,0)),"",VLOOKUP($B59,'I&amp;E Backsheet'!$D$11:$AT$187,V$11,0))</f>
        <v/>
      </c>
      <c r="W59" s="214" t="str">
        <f ca="1">IF(ISERROR(VLOOKUP($B59,'I&amp;E Backsheet'!$D$11:$AT$187,W$11,0)),"",VLOOKUP($B59,'I&amp;E Backsheet'!$D$11:$AT$187,W$11,0))</f>
        <v/>
      </c>
    </row>
    <row r="60" spans="1:23">
      <c r="A60" s="3">
        <v>45</v>
      </c>
      <c r="B60" s="41" t="str">
        <f t="shared" ca="1" si="1"/>
        <v/>
      </c>
      <c r="C60" s="42" t="str">
        <f ca="1">IF($B60="","",VLOOKUP($B60,'Org list'!$J$9:$K$637,2,0))</f>
        <v/>
      </c>
      <c r="D60" s="227" t="str">
        <f ca="1">IF(ISERROR(VLOOKUP($B60,'Pooled Fund'!$A$3:$C$179,D$11,0)),"",VLOOKUP($B60,'Pooled Fund'!$A$3:$C$179,D$11,0))</f>
        <v/>
      </c>
      <c r="E60" s="209" t="str">
        <f ca="1">IF(ISERROR(VLOOKUP($B60,'I&amp;E Backsheet'!$D$11:$AT$187,E$11,0)),"",VLOOKUP($B60,'I&amp;E Backsheet'!$D$11:$AT$187,E$11,0))</f>
        <v/>
      </c>
      <c r="F60" s="209" t="str">
        <f ca="1">IF(ISERROR(VLOOKUP($B60,'I&amp;E Backsheet'!$D$11:$AT$187,F$11,0)),"",VLOOKUP($B60,'I&amp;E Backsheet'!$D$11:$AT$187,F$11,0))</f>
        <v/>
      </c>
      <c r="G60" s="209" t="str">
        <f ca="1">IF(ISERROR(VLOOKUP($B60,'I&amp;E Backsheet'!$D$11:$AT$187,G$11,0)),"",VLOOKUP($B60,'I&amp;E Backsheet'!$D$11:$AT$187,G$11,0))</f>
        <v/>
      </c>
      <c r="H60" s="259" t="str">
        <f ca="1">IF(ISERROR(VLOOKUP($B60,'I&amp;E Backsheet'!$D$11:$AT$187,H$11,0)),"",VLOOKUP($B60,'I&amp;E Backsheet'!$D$11:$AT$187,H$11,0))</f>
        <v/>
      </c>
      <c r="I60" s="300" t="str">
        <f ca="1">IF(ISERROR(VLOOKUP($B60,'I&amp;E Backsheet'!$D$11:$AT$187,I$11,0)),"",VLOOKUP($B60,'I&amp;E Backsheet'!$D$11:$AT$187,I$11,0))</f>
        <v/>
      </c>
      <c r="J60" s="213" t="str">
        <f ca="1">IF(ISERROR(VLOOKUP($B60,'I&amp;E Backsheet'!$D$11:$AT$187,J$11,0)),"",VLOOKUP($B60,'I&amp;E Backsheet'!$D$11:$AT$187,J$11,0))</f>
        <v/>
      </c>
      <c r="K60" s="213" t="str">
        <f ca="1">IF(ISERROR(VLOOKUP($B60,'I&amp;E Backsheet'!$D$11:$AT$187,K$11,0)),"",VLOOKUP($B60,'I&amp;E Backsheet'!$D$11:$AT$187,K$11,0))</f>
        <v/>
      </c>
      <c r="L60" s="214" t="str">
        <f ca="1">IF(ISERROR(VLOOKUP($B60,'I&amp;E Backsheet'!$D$11:$AT$187,L$11,0)),"",VLOOKUP($B60,'I&amp;E Backsheet'!$D$11:$AT$187,L$11,0))</f>
        <v/>
      </c>
      <c r="M60" s="300" t="str">
        <f ca="1">IF(ISERROR(VLOOKUP($B60,'I&amp;E Backsheet'!$D$11:$AT$187,M$11,0)),"",VLOOKUP($B60,'I&amp;E Backsheet'!$D$11:$AT$187,M$11,0))</f>
        <v/>
      </c>
      <c r="N60" s="320" t="str">
        <f ca="1">IF(ISERROR(VLOOKUP($B60,'I&amp;E Backsheet'!$D$11:$AT$187,N$11,0)),"",VLOOKUP($B60,'I&amp;E Backsheet'!$D$11:$AT$187,N$11,0))</f>
        <v/>
      </c>
      <c r="O60" s="213" t="str">
        <f ca="1">IF(ISERROR(VLOOKUP($B60,'I&amp;E Backsheet'!$D$11:$AT$187,O$11,0)),"",VLOOKUP($B60,'I&amp;E Backsheet'!$D$11:$AT$187,O$11,0))</f>
        <v/>
      </c>
      <c r="P60" s="214"/>
      <c r="Q60" s="308" t="str">
        <f ca="1">IF(ISERROR(VLOOKUP($B60,'I&amp;E Backsheet'!$D$11:$AT$187,Q$11,0)),"",VLOOKUP($B60,'I&amp;E Backsheet'!$D$11:$AT$187,Q$11,0))</f>
        <v/>
      </c>
      <c r="R60" s="320" t="str">
        <f ca="1">IF(ISERROR(VLOOKUP($B60,'I&amp;E Backsheet'!$D$11:$AT$187,R$11,0)),"",VLOOKUP($B60,'I&amp;E Backsheet'!$D$11:$AT$187,R$11,0))</f>
        <v/>
      </c>
      <c r="S60" s="213" t="str">
        <f ca="1">IF(ISERROR(VLOOKUP($B60,'I&amp;E Backsheet'!$D$11:$AT$187,S$11,0)),"",VLOOKUP($B60,'I&amp;E Backsheet'!$D$11:$AT$187,S$11,0))</f>
        <v/>
      </c>
      <c r="T60" s="214" t="str">
        <f ca="1">IF(ISERROR(VLOOKUP($B60,'I&amp;E Backsheet'!$D$11:$AT$187,T$11,0)),"",VLOOKUP($B60,'I&amp;E Backsheet'!$D$11:$AT$187,T$11,0))</f>
        <v/>
      </c>
      <c r="U60" s="300" t="str">
        <f ca="1">IF(ISERROR(VLOOKUP($B60,'I&amp;E Backsheet'!$D$11:$AT$187,U$11,0)),"",VLOOKUP($B60,'I&amp;E Backsheet'!$D$11:$AT$187,U$11,0))</f>
        <v/>
      </c>
      <c r="V60" s="320" t="str">
        <f ca="1">IF(ISERROR(VLOOKUP($B60,'I&amp;E Backsheet'!$D$11:$AT$187,V$11,0)),"",VLOOKUP($B60,'I&amp;E Backsheet'!$D$11:$AT$187,V$11,0))</f>
        <v/>
      </c>
      <c r="W60" s="214" t="str">
        <f ca="1">IF(ISERROR(VLOOKUP($B60,'I&amp;E Backsheet'!$D$11:$AT$187,W$11,0)),"",VLOOKUP($B60,'I&amp;E Backsheet'!$D$11:$AT$187,W$11,0))</f>
        <v/>
      </c>
    </row>
    <row r="61" spans="1:23">
      <c r="A61" s="3">
        <v>46</v>
      </c>
      <c r="B61" s="41" t="str">
        <f t="shared" ca="1" si="1"/>
        <v/>
      </c>
      <c r="C61" s="42" t="str">
        <f ca="1">IF($B61="","",VLOOKUP($B61,'Org list'!$J$9:$K$637,2,0))</f>
        <v/>
      </c>
      <c r="D61" s="227" t="str">
        <f ca="1">IF(ISERROR(VLOOKUP($B61,'Pooled Fund'!$A$3:$C$179,D$11,0)),"",VLOOKUP($B61,'Pooled Fund'!$A$3:$C$179,D$11,0))</f>
        <v/>
      </c>
      <c r="E61" s="209" t="str">
        <f ca="1">IF(ISERROR(VLOOKUP($B61,'I&amp;E Backsheet'!$D$11:$AT$187,E$11,0)),"",VLOOKUP($B61,'I&amp;E Backsheet'!$D$11:$AT$187,E$11,0))</f>
        <v/>
      </c>
      <c r="F61" s="209" t="str">
        <f ca="1">IF(ISERROR(VLOOKUP($B61,'I&amp;E Backsheet'!$D$11:$AT$187,F$11,0)),"",VLOOKUP($B61,'I&amp;E Backsheet'!$D$11:$AT$187,F$11,0))</f>
        <v/>
      </c>
      <c r="G61" s="209" t="str">
        <f ca="1">IF(ISERROR(VLOOKUP($B61,'I&amp;E Backsheet'!$D$11:$AT$187,G$11,0)),"",VLOOKUP($B61,'I&amp;E Backsheet'!$D$11:$AT$187,G$11,0))</f>
        <v/>
      </c>
      <c r="H61" s="259" t="str">
        <f ca="1">IF(ISERROR(VLOOKUP($B61,'I&amp;E Backsheet'!$D$11:$AT$187,H$11,0)),"",VLOOKUP($B61,'I&amp;E Backsheet'!$D$11:$AT$187,H$11,0))</f>
        <v/>
      </c>
      <c r="I61" s="300" t="str">
        <f ca="1">IF(ISERROR(VLOOKUP($B61,'I&amp;E Backsheet'!$D$11:$AT$187,I$11,0)),"",VLOOKUP($B61,'I&amp;E Backsheet'!$D$11:$AT$187,I$11,0))</f>
        <v/>
      </c>
      <c r="J61" s="213" t="str">
        <f ca="1">IF(ISERROR(VLOOKUP($B61,'I&amp;E Backsheet'!$D$11:$AT$187,J$11,0)),"",VLOOKUP($B61,'I&amp;E Backsheet'!$D$11:$AT$187,J$11,0))</f>
        <v/>
      </c>
      <c r="K61" s="213" t="str">
        <f ca="1">IF(ISERROR(VLOOKUP($B61,'I&amp;E Backsheet'!$D$11:$AT$187,K$11,0)),"",VLOOKUP($B61,'I&amp;E Backsheet'!$D$11:$AT$187,K$11,0))</f>
        <v/>
      </c>
      <c r="L61" s="214" t="str">
        <f ca="1">IF(ISERROR(VLOOKUP($B61,'I&amp;E Backsheet'!$D$11:$AT$187,L$11,0)),"",VLOOKUP($B61,'I&amp;E Backsheet'!$D$11:$AT$187,L$11,0))</f>
        <v/>
      </c>
      <c r="M61" s="300" t="str">
        <f ca="1">IF(ISERROR(VLOOKUP($B61,'I&amp;E Backsheet'!$D$11:$AT$187,M$11,0)),"",VLOOKUP($B61,'I&amp;E Backsheet'!$D$11:$AT$187,M$11,0))</f>
        <v/>
      </c>
      <c r="N61" s="320" t="str">
        <f ca="1">IF(ISERROR(VLOOKUP($B61,'I&amp;E Backsheet'!$D$11:$AT$187,N$11,0)),"",VLOOKUP($B61,'I&amp;E Backsheet'!$D$11:$AT$187,N$11,0))</f>
        <v/>
      </c>
      <c r="O61" s="213" t="str">
        <f ca="1">IF(ISERROR(VLOOKUP($B61,'I&amp;E Backsheet'!$D$11:$AT$187,O$11,0)),"",VLOOKUP($B61,'I&amp;E Backsheet'!$D$11:$AT$187,O$11,0))</f>
        <v/>
      </c>
      <c r="P61" s="214"/>
      <c r="Q61" s="308" t="str">
        <f ca="1">IF(ISERROR(VLOOKUP($B61,'I&amp;E Backsheet'!$D$11:$AT$187,Q$11,0)),"",VLOOKUP($B61,'I&amp;E Backsheet'!$D$11:$AT$187,Q$11,0))</f>
        <v/>
      </c>
      <c r="R61" s="320" t="str">
        <f ca="1">IF(ISERROR(VLOOKUP($B61,'I&amp;E Backsheet'!$D$11:$AT$187,R$11,0)),"",VLOOKUP($B61,'I&amp;E Backsheet'!$D$11:$AT$187,R$11,0))</f>
        <v/>
      </c>
      <c r="S61" s="213" t="str">
        <f ca="1">IF(ISERROR(VLOOKUP($B61,'I&amp;E Backsheet'!$D$11:$AT$187,S$11,0)),"",VLOOKUP($B61,'I&amp;E Backsheet'!$D$11:$AT$187,S$11,0))</f>
        <v/>
      </c>
      <c r="T61" s="214" t="str">
        <f ca="1">IF(ISERROR(VLOOKUP($B61,'I&amp;E Backsheet'!$D$11:$AT$187,T$11,0)),"",VLOOKUP($B61,'I&amp;E Backsheet'!$D$11:$AT$187,T$11,0))</f>
        <v/>
      </c>
      <c r="U61" s="300" t="str">
        <f ca="1">IF(ISERROR(VLOOKUP($B61,'I&amp;E Backsheet'!$D$11:$AT$187,U$11,0)),"",VLOOKUP($B61,'I&amp;E Backsheet'!$D$11:$AT$187,U$11,0))</f>
        <v/>
      </c>
      <c r="V61" s="320" t="str">
        <f ca="1">IF(ISERROR(VLOOKUP($B61,'I&amp;E Backsheet'!$D$11:$AT$187,V$11,0)),"",VLOOKUP($B61,'I&amp;E Backsheet'!$D$11:$AT$187,V$11,0))</f>
        <v/>
      </c>
      <c r="W61" s="214" t="str">
        <f ca="1">IF(ISERROR(VLOOKUP($B61,'I&amp;E Backsheet'!$D$11:$AT$187,W$11,0)),"",VLOOKUP($B61,'I&amp;E Backsheet'!$D$11:$AT$187,W$11,0))</f>
        <v/>
      </c>
    </row>
    <row r="62" spans="1:23">
      <c r="A62" s="3">
        <v>47</v>
      </c>
      <c r="B62" s="41" t="str">
        <f t="shared" ca="1" si="1"/>
        <v/>
      </c>
      <c r="C62" s="42" t="str">
        <f ca="1">IF($B62="","",VLOOKUP($B62,'Org list'!$J$9:$K$637,2,0))</f>
        <v/>
      </c>
      <c r="D62" s="227" t="str">
        <f ca="1">IF(ISERROR(VLOOKUP($B62,'Pooled Fund'!$A$3:$C$179,D$11,0)),"",VLOOKUP($B62,'Pooled Fund'!$A$3:$C$179,D$11,0))</f>
        <v/>
      </c>
      <c r="E62" s="209" t="str">
        <f ca="1">IF(ISERROR(VLOOKUP($B62,'I&amp;E Backsheet'!$D$11:$AT$187,E$11,0)),"",VLOOKUP($B62,'I&amp;E Backsheet'!$D$11:$AT$187,E$11,0))</f>
        <v/>
      </c>
      <c r="F62" s="209" t="str">
        <f ca="1">IF(ISERROR(VLOOKUP($B62,'I&amp;E Backsheet'!$D$11:$AT$187,F$11,0)),"",VLOOKUP($B62,'I&amp;E Backsheet'!$D$11:$AT$187,F$11,0))</f>
        <v/>
      </c>
      <c r="G62" s="209" t="str">
        <f ca="1">IF(ISERROR(VLOOKUP($B62,'I&amp;E Backsheet'!$D$11:$AT$187,G$11,0)),"",VLOOKUP($B62,'I&amp;E Backsheet'!$D$11:$AT$187,G$11,0))</f>
        <v/>
      </c>
      <c r="H62" s="259" t="str">
        <f ca="1">IF(ISERROR(VLOOKUP($B62,'I&amp;E Backsheet'!$D$11:$AT$187,H$11,0)),"",VLOOKUP($B62,'I&amp;E Backsheet'!$D$11:$AT$187,H$11,0))</f>
        <v/>
      </c>
      <c r="I62" s="300" t="str">
        <f ca="1">IF(ISERROR(VLOOKUP($B62,'I&amp;E Backsheet'!$D$11:$AT$187,I$11,0)),"",VLOOKUP($B62,'I&amp;E Backsheet'!$D$11:$AT$187,I$11,0))</f>
        <v/>
      </c>
      <c r="J62" s="213" t="str">
        <f ca="1">IF(ISERROR(VLOOKUP($B62,'I&amp;E Backsheet'!$D$11:$AT$187,J$11,0)),"",VLOOKUP($B62,'I&amp;E Backsheet'!$D$11:$AT$187,J$11,0))</f>
        <v/>
      </c>
      <c r="K62" s="213" t="str">
        <f ca="1">IF(ISERROR(VLOOKUP($B62,'I&amp;E Backsheet'!$D$11:$AT$187,K$11,0)),"",VLOOKUP($B62,'I&amp;E Backsheet'!$D$11:$AT$187,K$11,0))</f>
        <v/>
      </c>
      <c r="L62" s="214" t="str">
        <f ca="1">IF(ISERROR(VLOOKUP($B62,'I&amp;E Backsheet'!$D$11:$AT$187,L$11,0)),"",VLOOKUP($B62,'I&amp;E Backsheet'!$D$11:$AT$187,L$11,0))</f>
        <v/>
      </c>
      <c r="M62" s="300" t="str">
        <f ca="1">IF(ISERROR(VLOOKUP($B62,'I&amp;E Backsheet'!$D$11:$AT$187,M$11,0)),"",VLOOKUP($B62,'I&amp;E Backsheet'!$D$11:$AT$187,M$11,0))</f>
        <v/>
      </c>
      <c r="N62" s="320" t="str">
        <f ca="1">IF(ISERROR(VLOOKUP($B62,'I&amp;E Backsheet'!$D$11:$AT$187,N$11,0)),"",VLOOKUP($B62,'I&amp;E Backsheet'!$D$11:$AT$187,N$11,0))</f>
        <v/>
      </c>
      <c r="O62" s="213" t="str">
        <f ca="1">IF(ISERROR(VLOOKUP($B62,'I&amp;E Backsheet'!$D$11:$AT$187,O$11,0)),"",VLOOKUP($B62,'I&amp;E Backsheet'!$D$11:$AT$187,O$11,0))</f>
        <v/>
      </c>
      <c r="P62" s="214"/>
      <c r="Q62" s="308" t="str">
        <f ca="1">IF(ISERROR(VLOOKUP($B62,'I&amp;E Backsheet'!$D$11:$AT$187,Q$11,0)),"",VLOOKUP($B62,'I&amp;E Backsheet'!$D$11:$AT$187,Q$11,0))</f>
        <v/>
      </c>
      <c r="R62" s="320" t="str">
        <f ca="1">IF(ISERROR(VLOOKUP($B62,'I&amp;E Backsheet'!$D$11:$AT$187,R$11,0)),"",VLOOKUP($B62,'I&amp;E Backsheet'!$D$11:$AT$187,R$11,0))</f>
        <v/>
      </c>
      <c r="S62" s="213" t="str">
        <f ca="1">IF(ISERROR(VLOOKUP($B62,'I&amp;E Backsheet'!$D$11:$AT$187,S$11,0)),"",VLOOKUP($B62,'I&amp;E Backsheet'!$D$11:$AT$187,S$11,0))</f>
        <v/>
      </c>
      <c r="T62" s="214" t="str">
        <f ca="1">IF(ISERROR(VLOOKUP($B62,'I&amp;E Backsheet'!$D$11:$AT$187,T$11,0)),"",VLOOKUP($B62,'I&amp;E Backsheet'!$D$11:$AT$187,T$11,0))</f>
        <v/>
      </c>
      <c r="U62" s="300" t="str">
        <f ca="1">IF(ISERROR(VLOOKUP($B62,'I&amp;E Backsheet'!$D$11:$AT$187,U$11,0)),"",VLOOKUP($B62,'I&amp;E Backsheet'!$D$11:$AT$187,U$11,0))</f>
        <v/>
      </c>
      <c r="V62" s="320" t="str">
        <f ca="1">IF(ISERROR(VLOOKUP($B62,'I&amp;E Backsheet'!$D$11:$AT$187,V$11,0)),"",VLOOKUP($B62,'I&amp;E Backsheet'!$D$11:$AT$187,V$11,0))</f>
        <v/>
      </c>
      <c r="W62" s="214" t="str">
        <f ca="1">IF(ISERROR(VLOOKUP($B62,'I&amp;E Backsheet'!$D$11:$AT$187,W$11,0)),"",VLOOKUP($B62,'I&amp;E Backsheet'!$D$11:$AT$187,W$11,0))</f>
        <v/>
      </c>
    </row>
    <row r="63" spans="1:23">
      <c r="A63" s="3">
        <v>48</v>
      </c>
      <c r="B63" s="41" t="str">
        <f t="shared" ca="1" si="1"/>
        <v/>
      </c>
      <c r="C63" s="42" t="str">
        <f ca="1">IF($B63="","",VLOOKUP($B63,'Org list'!$J$9:$K$637,2,0))</f>
        <v/>
      </c>
      <c r="D63" s="227" t="str">
        <f ca="1">IF(ISERROR(VLOOKUP($B63,'Pooled Fund'!$A$3:$C$179,D$11,0)),"",VLOOKUP($B63,'Pooled Fund'!$A$3:$C$179,D$11,0))</f>
        <v/>
      </c>
      <c r="E63" s="209" t="str">
        <f ca="1">IF(ISERROR(VLOOKUP($B63,'I&amp;E Backsheet'!$D$11:$AT$187,E$11,0)),"",VLOOKUP($B63,'I&amp;E Backsheet'!$D$11:$AT$187,E$11,0))</f>
        <v/>
      </c>
      <c r="F63" s="209" t="str">
        <f ca="1">IF(ISERROR(VLOOKUP($B63,'I&amp;E Backsheet'!$D$11:$AT$187,F$11,0)),"",VLOOKUP($B63,'I&amp;E Backsheet'!$D$11:$AT$187,F$11,0))</f>
        <v/>
      </c>
      <c r="G63" s="209" t="str">
        <f ca="1">IF(ISERROR(VLOOKUP($B63,'I&amp;E Backsheet'!$D$11:$AT$187,G$11,0)),"",VLOOKUP($B63,'I&amp;E Backsheet'!$D$11:$AT$187,G$11,0))</f>
        <v/>
      </c>
      <c r="H63" s="259" t="str">
        <f ca="1">IF(ISERROR(VLOOKUP($B63,'I&amp;E Backsheet'!$D$11:$AT$187,H$11,0)),"",VLOOKUP($B63,'I&amp;E Backsheet'!$D$11:$AT$187,H$11,0))</f>
        <v/>
      </c>
      <c r="I63" s="300" t="str">
        <f ca="1">IF(ISERROR(VLOOKUP($B63,'I&amp;E Backsheet'!$D$11:$AT$187,I$11,0)),"",VLOOKUP($B63,'I&amp;E Backsheet'!$D$11:$AT$187,I$11,0))</f>
        <v/>
      </c>
      <c r="J63" s="213" t="str">
        <f ca="1">IF(ISERROR(VLOOKUP($B63,'I&amp;E Backsheet'!$D$11:$AT$187,J$11,0)),"",VLOOKUP($B63,'I&amp;E Backsheet'!$D$11:$AT$187,J$11,0))</f>
        <v/>
      </c>
      <c r="K63" s="213" t="str">
        <f ca="1">IF(ISERROR(VLOOKUP($B63,'I&amp;E Backsheet'!$D$11:$AT$187,K$11,0)),"",VLOOKUP($B63,'I&amp;E Backsheet'!$D$11:$AT$187,K$11,0))</f>
        <v/>
      </c>
      <c r="L63" s="214" t="str">
        <f ca="1">IF(ISERROR(VLOOKUP($B63,'I&amp;E Backsheet'!$D$11:$AT$187,L$11,0)),"",VLOOKUP($B63,'I&amp;E Backsheet'!$D$11:$AT$187,L$11,0))</f>
        <v/>
      </c>
      <c r="M63" s="300" t="str">
        <f ca="1">IF(ISERROR(VLOOKUP($B63,'I&amp;E Backsheet'!$D$11:$AT$187,M$11,0)),"",VLOOKUP($B63,'I&amp;E Backsheet'!$D$11:$AT$187,M$11,0))</f>
        <v/>
      </c>
      <c r="N63" s="320" t="str">
        <f ca="1">IF(ISERROR(VLOOKUP($B63,'I&amp;E Backsheet'!$D$11:$AT$187,N$11,0)),"",VLOOKUP($B63,'I&amp;E Backsheet'!$D$11:$AT$187,N$11,0))</f>
        <v/>
      </c>
      <c r="O63" s="213" t="str">
        <f ca="1">IF(ISERROR(VLOOKUP($B63,'I&amp;E Backsheet'!$D$11:$AT$187,O$11,0)),"",VLOOKUP($B63,'I&amp;E Backsheet'!$D$11:$AT$187,O$11,0))</f>
        <v/>
      </c>
      <c r="P63" s="214"/>
      <c r="Q63" s="308" t="str">
        <f ca="1">IF(ISERROR(VLOOKUP($B63,'I&amp;E Backsheet'!$D$11:$AT$187,Q$11,0)),"",VLOOKUP($B63,'I&amp;E Backsheet'!$D$11:$AT$187,Q$11,0))</f>
        <v/>
      </c>
      <c r="R63" s="320" t="str">
        <f ca="1">IF(ISERROR(VLOOKUP($B63,'I&amp;E Backsheet'!$D$11:$AT$187,R$11,0)),"",VLOOKUP($B63,'I&amp;E Backsheet'!$D$11:$AT$187,R$11,0))</f>
        <v/>
      </c>
      <c r="S63" s="213" t="str">
        <f ca="1">IF(ISERROR(VLOOKUP($B63,'I&amp;E Backsheet'!$D$11:$AT$187,S$11,0)),"",VLOOKUP($B63,'I&amp;E Backsheet'!$D$11:$AT$187,S$11,0))</f>
        <v/>
      </c>
      <c r="T63" s="214" t="str">
        <f ca="1">IF(ISERROR(VLOOKUP($B63,'I&amp;E Backsheet'!$D$11:$AT$187,T$11,0)),"",VLOOKUP($B63,'I&amp;E Backsheet'!$D$11:$AT$187,T$11,0))</f>
        <v/>
      </c>
      <c r="U63" s="300" t="str">
        <f ca="1">IF(ISERROR(VLOOKUP($B63,'I&amp;E Backsheet'!$D$11:$AT$187,U$11,0)),"",VLOOKUP($B63,'I&amp;E Backsheet'!$D$11:$AT$187,U$11,0))</f>
        <v/>
      </c>
      <c r="V63" s="320" t="str">
        <f ca="1">IF(ISERROR(VLOOKUP($B63,'I&amp;E Backsheet'!$D$11:$AT$187,V$11,0)),"",VLOOKUP($B63,'I&amp;E Backsheet'!$D$11:$AT$187,V$11,0))</f>
        <v/>
      </c>
      <c r="W63" s="214" t="str">
        <f ca="1">IF(ISERROR(VLOOKUP($B63,'I&amp;E Backsheet'!$D$11:$AT$187,W$11,0)),"",VLOOKUP($B63,'I&amp;E Backsheet'!$D$11:$AT$187,W$11,0))</f>
        <v/>
      </c>
    </row>
    <row r="64" spans="1:23">
      <c r="A64" s="3">
        <v>49</v>
      </c>
      <c r="B64" s="41" t="str">
        <f t="shared" ca="1" si="1"/>
        <v/>
      </c>
      <c r="C64" s="42" t="str">
        <f ca="1">IF($B64="","",VLOOKUP($B64,'Org list'!$J$9:$K$637,2,0))</f>
        <v/>
      </c>
      <c r="D64" s="227" t="str">
        <f ca="1">IF(ISERROR(VLOOKUP($B64,'Pooled Fund'!$A$3:$C$179,D$11,0)),"",VLOOKUP($B64,'Pooled Fund'!$A$3:$C$179,D$11,0))</f>
        <v/>
      </c>
      <c r="E64" s="209" t="str">
        <f ca="1">IF(ISERROR(VLOOKUP($B64,'I&amp;E Backsheet'!$D$11:$AT$187,E$11,0)),"",VLOOKUP($B64,'I&amp;E Backsheet'!$D$11:$AT$187,E$11,0))</f>
        <v/>
      </c>
      <c r="F64" s="209" t="str">
        <f ca="1">IF(ISERROR(VLOOKUP($B64,'I&amp;E Backsheet'!$D$11:$AT$187,F$11,0)),"",VLOOKUP($B64,'I&amp;E Backsheet'!$D$11:$AT$187,F$11,0))</f>
        <v/>
      </c>
      <c r="G64" s="209" t="str">
        <f ca="1">IF(ISERROR(VLOOKUP($B64,'I&amp;E Backsheet'!$D$11:$AT$187,G$11,0)),"",VLOOKUP($B64,'I&amp;E Backsheet'!$D$11:$AT$187,G$11,0))</f>
        <v/>
      </c>
      <c r="H64" s="259" t="str">
        <f ca="1">IF(ISERROR(VLOOKUP($B64,'I&amp;E Backsheet'!$D$11:$AT$187,H$11,0)),"",VLOOKUP($B64,'I&amp;E Backsheet'!$D$11:$AT$187,H$11,0))</f>
        <v/>
      </c>
      <c r="I64" s="300" t="str">
        <f ca="1">IF(ISERROR(VLOOKUP($B64,'I&amp;E Backsheet'!$D$11:$AT$187,I$11,0)),"",VLOOKUP($B64,'I&amp;E Backsheet'!$D$11:$AT$187,I$11,0))</f>
        <v/>
      </c>
      <c r="J64" s="213" t="str">
        <f ca="1">IF(ISERROR(VLOOKUP($B64,'I&amp;E Backsheet'!$D$11:$AT$187,J$11,0)),"",VLOOKUP($B64,'I&amp;E Backsheet'!$D$11:$AT$187,J$11,0))</f>
        <v/>
      </c>
      <c r="K64" s="213" t="str">
        <f ca="1">IF(ISERROR(VLOOKUP($B64,'I&amp;E Backsheet'!$D$11:$AT$187,K$11,0)),"",VLOOKUP($B64,'I&amp;E Backsheet'!$D$11:$AT$187,K$11,0))</f>
        <v/>
      </c>
      <c r="L64" s="214" t="str">
        <f ca="1">IF(ISERROR(VLOOKUP($B64,'I&amp;E Backsheet'!$D$11:$AT$187,L$11,0)),"",VLOOKUP($B64,'I&amp;E Backsheet'!$D$11:$AT$187,L$11,0))</f>
        <v/>
      </c>
      <c r="M64" s="300" t="str">
        <f ca="1">IF(ISERROR(VLOOKUP($B64,'I&amp;E Backsheet'!$D$11:$AT$187,M$11,0)),"",VLOOKUP($B64,'I&amp;E Backsheet'!$D$11:$AT$187,M$11,0))</f>
        <v/>
      </c>
      <c r="N64" s="320" t="str">
        <f ca="1">IF(ISERROR(VLOOKUP($B64,'I&amp;E Backsheet'!$D$11:$AT$187,N$11,0)),"",VLOOKUP($B64,'I&amp;E Backsheet'!$D$11:$AT$187,N$11,0))</f>
        <v/>
      </c>
      <c r="O64" s="213" t="str">
        <f ca="1">IF(ISERROR(VLOOKUP($B64,'I&amp;E Backsheet'!$D$11:$AT$187,O$11,0)),"",VLOOKUP($B64,'I&amp;E Backsheet'!$D$11:$AT$187,O$11,0))</f>
        <v/>
      </c>
      <c r="P64" s="214"/>
      <c r="Q64" s="308" t="str">
        <f ca="1">IF(ISERROR(VLOOKUP($B64,'I&amp;E Backsheet'!$D$11:$AT$187,Q$11,0)),"",VLOOKUP($B64,'I&amp;E Backsheet'!$D$11:$AT$187,Q$11,0))</f>
        <v/>
      </c>
      <c r="R64" s="320" t="str">
        <f ca="1">IF(ISERROR(VLOOKUP($B64,'I&amp;E Backsheet'!$D$11:$AT$187,R$11,0)),"",VLOOKUP($B64,'I&amp;E Backsheet'!$D$11:$AT$187,R$11,0))</f>
        <v/>
      </c>
      <c r="S64" s="213" t="str">
        <f ca="1">IF(ISERROR(VLOOKUP($B64,'I&amp;E Backsheet'!$D$11:$AT$187,S$11,0)),"",VLOOKUP($B64,'I&amp;E Backsheet'!$D$11:$AT$187,S$11,0))</f>
        <v/>
      </c>
      <c r="T64" s="214" t="str">
        <f ca="1">IF(ISERROR(VLOOKUP($B64,'I&amp;E Backsheet'!$D$11:$AT$187,T$11,0)),"",VLOOKUP($B64,'I&amp;E Backsheet'!$D$11:$AT$187,T$11,0))</f>
        <v/>
      </c>
      <c r="U64" s="300" t="str">
        <f ca="1">IF(ISERROR(VLOOKUP($B64,'I&amp;E Backsheet'!$D$11:$AT$187,U$11,0)),"",VLOOKUP($B64,'I&amp;E Backsheet'!$D$11:$AT$187,U$11,0))</f>
        <v/>
      </c>
      <c r="V64" s="320" t="str">
        <f ca="1">IF(ISERROR(VLOOKUP($B64,'I&amp;E Backsheet'!$D$11:$AT$187,V$11,0)),"",VLOOKUP($B64,'I&amp;E Backsheet'!$D$11:$AT$187,V$11,0))</f>
        <v/>
      </c>
      <c r="W64" s="214" t="str">
        <f ca="1">IF(ISERROR(VLOOKUP($B64,'I&amp;E Backsheet'!$D$11:$AT$187,W$11,0)),"",VLOOKUP($B64,'I&amp;E Backsheet'!$D$11:$AT$187,W$11,0))</f>
        <v/>
      </c>
    </row>
    <row r="65" spans="1:23">
      <c r="A65" s="3">
        <v>50</v>
      </c>
      <c r="B65" s="41" t="str">
        <f t="shared" ca="1" si="1"/>
        <v/>
      </c>
      <c r="C65" s="42" t="str">
        <f ca="1">IF($B65="","",VLOOKUP($B65,'Org list'!$J$9:$K$637,2,0))</f>
        <v/>
      </c>
      <c r="D65" s="227" t="str">
        <f ca="1">IF(ISERROR(VLOOKUP($B65,'Pooled Fund'!$A$3:$C$179,D$11,0)),"",VLOOKUP($B65,'Pooled Fund'!$A$3:$C$179,D$11,0))</f>
        <v/>
      </c>
      <c r="E65" s="209" t="str">
        <f ca="1">IF(ISERROR(VLOOKUP($B65,'I&amp;E Backsheet'!$D$11:$AT$187,E$11,0)),"",VLOOKUP($B65,'I&amp;E Backsheet'!$D$11:$AT$187,E$11,0))</f>
        <v/>
      </c>
      <c r="F65" s="209" t="str">
        <f ca="1">IF(ISERROR(VLOOKUP($B65,'I&amp;E Backsheet'!$D$11:$AT$187,F$11,0)),"",VLOOKUP($B65,'I&amp;E Backsheet'!$D$11:$AT$187,F$11,0))</f>
        <v/>
      </c>
      <c r="G65" s="209" t="str">
        <f ca="1">IF(ISERROR(VLOOKUP($B65,'I&amp;E Backsheet'!$D$11:$AT$187,G$11,0)),"",VLOOKUP($B65,'I&amp;E Backsheet'!$D$11:$AT$187,G$11,0))</f>
        <v/>
      </c>
      <c r="H65" s="259" t="str">
        <f ca="1">IF(ISERROR(VLOOKUP($B65,'I&amp;E Backsheet'!$D$11:$AT$187,H$11,0)),"",VLOOKUP($B65,'I&amp;E Backsheet'!$D$11:$AT$187,H$11,0))</f>
        <v/>
      </c>
      <c r="I65" s="300" t="str">
        <f ca="1">IF(ISERROR(VLOOKUP($B65,'I&amp;E Backsheet'!$D$11:$AT$187,I$11,0)),"",VLOOKUP($B65,'I&amp;E Backsheet'!$D$11:$AT$187,I$11,0))</f>
        <v/>
      </c>
      <c r="J65" s="213" t="str">
        <f ca="1">IF(ISERROR(VLOOKUP($B65,'I&amp;E Backsheet'!$D$11:$AT$187,J$11,0)),"",VLOOKUP($B65,'I&amp;E Backsheet'!$D$11:$AT$187,J$11,0))</f>
        <v/>
      </c>
      <c r="K65" s="213" t="str">
        <f ca="1">IF(ISERROR(VLOOKUP($B65,'I&amp;E Backsheet'!$D$11:$AT$187,K$11,0)),"",VLOOKUP($B65,'I&amp;E Backsheet'!$D$11:$AT$187,K$11,0))</f>
        <v/>
      </c>
      <c r="L65" s="214" t="str">
        <f ca="1">IF(ISERROR(VLOOKUP($B65,'I&amp;E Backsheet'!$D$11:$AT$187,L$11,0)),"",VLOOKUP($B65,'I&amp;E Backsheet'!$D$11:$AT$187,L$11,0))</f>
        <v/>
      </c>
      <c r="M65" s="300" t="str">
        <f ca="1">IF(ISERROR(VLOOKUP($B65,'I&amp;E Backsheet'!$D$11:$AT$187,M$11,0)),"",VLOOKUP($B65,'I&amp;E Backsheet'!$D$11:$AT$187,M$11,0))</f>
        <v/>
      </c>
      <c r="N65" s="320" t="str">
        <f ca="1">IF(ISERROR(VLOOKUP($B65,'I&amp;E Backsheet'!$D$11:$AT$187,N$11,0)),"",VLOOKUP($B65,'I&amp;E Backsheet'!$D$11:$AT$187,N$11,0))</f>
        <v/>
      </c>
      <c r="O65" s="213" t="str">
        <f ca="1">IF(ISERROR(VLOOKUP($B65,'I&amp;E Backsheet'!$D$11:$AT$187,O$11,0)),"",VLOOKUP($B65,'I&amp;E Backsheet'!$D$11:$AT$187,O$11,0))</f>
        <v/>
      </c>
      <c r="P65" s="214"/>
      <c r="Q65" s="308" t="str">
        <f ca="1">IF(ISERROR(VLOOKUP($B65,'I&amp;E Backsheet'!$D$11:$AT$187,Q$11,0)),"",VLOOKUP($B65,'I&amp;E Backsheet'!$D$11:$AT$187,Q$11,0))</f>
        <v/>
      </c>
      <c r="R65" s="320" t="str">
        <f ca="1">IF(ISERROR(VLOOKUP($B65,'I&amp;E Backsheet'!$D$11:$AT$187,R$11,0)),"",VLOOKUP($B65,'I&amp;E Backsheet'!$D$11:$AT$187,R$11,0))</f>
        <v/>
      </c>
      <c r="S65" s="213" t="str">
        <f ca="1">IF(ISERROR(VLOOKUP($B65,'I&amp;E Backsheet'!$D$11:$AT$187,S$11,0)),"",VLOOKUP($B65,'I&amp;E Backsheet'!$D$11:$AT$187,S$11,0))</f>
        <v/>
      </c>
      <c r="T65" s="214" t="str">
        <f ca="1">IF(ISERROR(VLOOKUP($B65,'I&amp;E Backsheet'!$D$11:$AT$187,T$11,0)),"",VLOOKUP($B65,'I&amp;E Backsheet'!$D$11:$AT$187,T$11,0))</f>
        <v/>
      </c>
      <c r="U65" s="300" t="str">
        <f ca="1">IF(ISERROR(VLOOKUP($B65,'I&amp;E Backsheet'!$D$11:$AT$187,U$11,0)),"",VLOOKUP($B65,'I&amp;E Backsheet'!$D$11:$AT$187,U$11,0))</f>
        <v/>
      </c>
      <c r="V65" s="320" t="str">
        <f ca="1">IF(ISERROR(VLOOKUP($B65,'I&amp;E Backsheet'!$D$11:$AT$187,V$11,0)),"",VLOOKUP($B65,'I&amp;E Backsheet'!$D$11:$AT$187,V$11,0))</f>
        <v/>
      </c>
      <c r="W65" s="214" t="str">
        <f ca="1">IF(ISERROR(VLOOKUP($B65,'I&amp;E Backsheet'!$D$11:$AT$187,W$11,0)),"",VLOOKUP($B65,'I&amp;E Backsheet'!$D$11:$AT$187,W$11,0))</f>
        <v/>
      </c>
    </row>
    <row r="66" spans="1:23">
      <c r="A66" s="3">
        <v>51</v>
      </c>
      <c r="B66" s="41" t="str">
        <f t="shared" ca="1" si="1"/>
        <v/>
      </c>
      <c r="C66" s="42" t="str">
        <f ca="1">IF($B66="","",VLOOKUP($B66,'Org list'!$J$9:$K$637,2,0))</f>
        <v/>
      </c>
      <c r="D66" s="227" t="str">
        <f ca="1">IF(ISERROR(VLOOKUP($B66,'Pooled Fund'!$A$3:$C$179,D$11,0)),"",VLOOKUP($B66,'Pooled Fund'!$A$3:$C$179,D$11,0))</f>
        <v/>
      </c>
      <c r="E66" s="209" t="str">
        <f ca="1">IF(ISERROR(VLOOKUP($B66,'I&amp;E Backsheet'!$D$11:$AT$187,E$11,0)),"",VLOOKUP($B66,'I&amp;E Backsheet'!$D$11:$AT$187,E$11,0))</f>
        <v/>
      </c>
      <c r="F66" s="209" t="str">
        <f ca="1">IF(ISERROR(VLOOKUP($B66,'I&amp;E Backsheet'!$D$11:$AT$187,F$11,0)),"",VLOOKUP($B66,'I&amp;E Backsheet'!$D$11:$AT$187,F$11,0))</f>
        <v/>
      </c>
      <c r="G66" s="209" t="str">
        <f ca="1">IF(ISERROR(VLOOKUP($B66,'I&amp;E Backsheet'!$D$11:$AT$187,G$11,0)),"",VLOOKUP($B66,'I&amp;E Backsheet'!$D$11:$AT$187,G$11,0))</f>
        <v/>
      </c>
      <c r="H66" s="259" t="str">
        <f ca="1">IF(ISERROR(VLOOKUP($B66,'I&amp;E Backsheet'!$D$11:$AT$187,H$11,0)),"",VLOOKUP($B66,'I&amp;E Backsheet'!$D$11:$AT$187,H$11,0))</f>
        <v/>
      </c>
      <c r="I66" s="300" t="str">
        <f ca="1">IF(ISERROR(VLOOKUP($B66,'I&amp;E Backsheet'!$D$11:$AT$187,I$11,0)),"",VLOOKUP($B66,'I&amp;E Backsheet'!$D$11:$AT$187,I$11,0))</f>
        <v/>
      </c>
      <c r="J66" s="213" t="str">
        <f ca="1">IF(ISERROR(VLOOKUP($B66,'I&amp;E Backsheet'!$D$11:$AT$187,J$11,0)),"",VLOOKUP($B66,'I&amp;E Backsheet'!$D$11:$AT$187,J$11,0))</f>
        <v/>
      </c>
      <c r="K66" s="213" t="str">
        <f ca="1">IF(ISERROR(VLOOKUP($B66,'I&amp;E Backsheet'!$D$11:$AT$187,K$11,0)),"",VLOOKUP($B66,'I&amp;E Backsheet'!$D$11:$AT$187,K$11,0))</f>
        <v/>
      </c>
      <c r="L66" s="214" t="str">
        <f ca="1">IF(ISERROR(VLOOKUP($B66,'I&amp;E Backsheet'!$D$11:$AT$187,L$11,0)),"",VLOOKUP($B66,'I&amp;E Backsheet'!$D$11:$AT$187,L$11,0))</f>
        <v/>
      </c>
      <c r="M66" s="300" t="str">
        <f ca="1">IF(ISERROR(VLOOKUP($B66,'I&amp;E Backsheet'!$D$11:$AT$187,M$11,0)),"",VLOOKUP($B66,'I&amp;E Backsheet'!$D$11:$AT$187,M$11,0))</f>
        <v/>
      </c>
      <c r="N66" s="320" t="str">
        <f ca="1">IF(ISERROR(VLOOKUP($B66,'I&amp;E Backsheet'!$D$11:$AT$187,N$11,0)),"",VLOOKUP($B66,'I&amp;E Backsheet'!$D$11:$AT$187,N$11,0))</f>
        <v/>
      </c>
      <c r="O66" s="213" t="str">
        <f ca="1">IF(ISERROR(VLOOKUP($B66,'I&amp;E Backsheet'!$D$11:$AT$187,O$11,0)),"",VLOOKUP($B66,'I&amp;E Backsheet'!$D$11:$AT$187,O$11,0))</f>
        <v/>
      </c>
      <c r="P66" s="214"/>
      <c r="Q66" s="308" t="str">
        <f ca="1">IF(ISERROR(VLOOKUP($B66,'I&amp;E Backsheet'!$D$11:$AT$187,Q$11,0)),"",VLOOKUP($B66,'I&amp;E Backsheet'!$D$11:$AT$187,Q$11,0))</f>
        <v/>
      </c>
      <c r="R66" s="320" t="str">
        <f ca="1">IF(ISERROR(VLOOKUP($B66,'I&amp;E Backsheet'!$D$11:$AT$187,R$11,0)),"",VLOOKUP($B66,'I&amp;E Backsheet'!$D$11:$AT$187,R$11,0))</f>
        <v/>
      </c>
      <c r="S66" s="213" t="str">
        <f ca="1">IF(ISERROR(VLOOKUP($B66,'I&amp;E Backsheet'!$D$11:$AT$187,S$11,0)),"",VLOOKUP($B66,'I&amp;E Backsheet'!$D$11:$AT$187,S$11,0))</f>
        <v/>
      </c>
      <c r="T66" s="214" t="str">
        <f ca="1">IF(ISERROR(VLOOKUP($B66,'I&amp;E Backsheet'!$D$11:$AT$187,T$11,0)),"",VLOOKUP($B66,'I&amp;E Backsheet'!$D$11:$AT$187,T$11,0))</f>
        <v/>
      </c>
      <c r="U66" s="300" t="str">
        <f ca="1">IF(ISERROR(VLOOKUP($B66,'I&amp;E Backsheet'!$D$11:$AT$187,U$11,0)),"",VLOOKUP($B66,'I&amp;E Backsheet'!$D$11:$AT$187,U$11,0))</f>
        <v/>
      </c>
      <c r="V66" s="320" t="str">
        <f ca="1">IF(ISERROR(VLOOKUP($B66,'I&amp;E Backsheet'!$D$11:$AT$187,V$11,0)),"",VLOOKUP($B66,'I&amp;E Backsheet'!$D$11:$AT$187,V$11,0))</f>
        <v/>
      </c>
      <c r="W66" s="214" t="str">
        <f ca="1">IF(ISERROR(VLOOKUP($B66,'I&amp;E Backsheet'!$D$11:$AT$187,W$11,0)),"",VLOOKUP($B66,'I&amp;E Backsheet'!$D$11:$AT$187,W$11,0))</f>
        <v/>
      </c>
    </row>
    <row r="67" spans="1:23">
      <c r="A67" s="3">
        <v>52</v>
      </c>
      <c r="B67" s="41" t="str">
        <f t="shared" ca="1" si="1"/>
        <v/>
      </c>
      <c r="C67" s="42" t="str">
        <f ca="1">IF($B67="","",VLOOKUP($B67,'Org list'!$J$9:$K$637,2,0))</f>
        <v/>
      </c>
      <c r="D67" s="227" t="str">
        <f ca="1">IF(ISERROR(VLOOKUP($B67,'Pooled Fund'!$A$3:$C$179,D$11,0)),"",VLOOKUP($B67,'Pooled Fund'!$A$3:$C$179,D$11,0))</f>
        <v/>
      </c>
      <c r="E67" s="209" t="str">
        <f ca="1">IF(ISERROR(VLOOKUP($B67,'I&amp;E Backsheet'!$D$11:$AT$187,E$11,0)),"",VLOOKUP($B67,'I&amp;E Backsheet'!$D$11:$AT$187,E$11,0))</f>
        <v/>
      </c>
      <c r="F67" s="209" t="str">
        <f ca="1">IF(ISERROR(VLOOKUP($B67,'I&amp;E Backsheet'!$D$11:$AT$187,F$11,0)),"",VLOOKUP($B67,'I&amp;E Backsheet'!$D$11:$AT$187,F$11,0))</f>
        <v/>
      </c>
      <c r="G67" s="209" t="str">
        <f ca="1">IF(ISERROR(VLOOKUP($B67,'I&amp;E Backsheet'!$D$11:$AT$187,G$11,0)),"",VLOOKUP($B67,'I&amp;E Backsheet'!$D$11:$AT$187,G$11,0))</f>
        <v/>
      </c>
      <c r="H67" s="259" t="str">
        <f ca="1">IF(ISERROR(VLOOKUP($B67,'I&amp;E Backsheet'!$D$11:$AT$187,H$11,0)),"",VLOOKUP($B67,'I&amp;E Backsheet'!$D$11:$AT$187,H$11,0))</f>
        <v/>
      </c>
      <c r="I67" s="300" t="str">
        <f ca="1">IF(ISERROR(VLOOKUP($B67,'I&amp;E Backsheet'!$D$11:$AT$187,I$11,0)),"",VLOOKUP($B67,'I&amp;E Backsheet'!$D$11:$AT$187,I$11,0))</f>
        <v/>
      </c>
      <c r="J67" s="213" t="str">
        <f ca="1">IF(ISERROR(VLOOKUP($B67,'I&amp;E Backsheet'!$D$11:$AT$187,J$11,0)),"",VLOOKUP($B67,'I&amp;E Backsheet'!$D$11:$AT$187,J$11,0))</f>
        <v/>
      </c>
      <c r="K67" s="213" t="str">
        <f ca="1">IF(ISERROR(VLOOKUP($B67,'I&amp;E Backsheet'!$D$11:$AT$187,K$11,0)),"",VLOOKUP($B67,'I&amp;E Backsheet'!$D$11:$AT$187,K$11,0))</f>
        <v/>
      </c>
      <c r="L67" s="214" t="str">
        <f ca="1">IF(ISERROR(VLOOKUP($B67,'I&amp;E Backsheet'!$D$11:$AT$187,L$11,0)),"",VLOOKUP($B67,'I&amp;E Backsheet'!$D$11:$AT$187,L$11,0))</f>
        <v/>
      </c>
      <c r="M67" s="300" t="str">
        <f ca="1">IF(ISERROR(VLOOKUP($B67,'I&amp;E Backsheet'!$D$11:$AT$187,M$11,0)),"",VLOOKUP($B67,'I&amp;E Backsheet'!$D$11:$AT$187,M$11,0))</f>
        <v/>
      </c>
      <c r="N67" s="320" t="str">
        <f ca="1">IF(ISERROR(VLOOKUP($B67,'I&amp;E Backsheet'!$D$11:$AT$187,N$11,0)),"",VLOOKUP($B67,'I&amp;E Backsheet'!$D$11:$AT$187,N$11,0))</f>
        <v/>
      </c>
      <c r="O67" s="213" t="str">
        <f ca="1">IF(ISERROR(VLOOKUP($B67,'I&amp;E Backsheet'!$D$11:$AT$187,O$11,0)),"",VLOOKUP($B67,'I&amp;E Backsheet'!$D$11:$AT$187,O$11,0))</f>
        <v/>
      </c>
      <c r="P67" s="214"/>
      <c r="Q67" s="308" t="str">
        <f ca="1">IF(ISERROR(VLOOKUP($B67,'I&amp;E Backsheet'!$D$11:$AT$187,Q$11,0)),"",VLOOKUP($B67,'I&amp;E Backsheet'!$D$11:$AT$187,Q$11,0))</f>
        <v/>
      </c>
      <c r="R67" s="320" t="str">
        <f ca="1">IF(ISERROR(VLOOKUP($B67,'I&amp;E Backsheet'!$D$11:$AT$187,R$11,0)),"",VLOOKUP($B67,'I&amp;E Backsheet'!$D$11:$AT$187,R$11,0))</f>
        <v/>
      </c>
      <c r="S67" s="213" t="str">
        <f ca="1">IF(ISERROR(VLOOKUP($B67,'I&amp;E Backsheet'!$D$11:$AT$187,S$11,0)),"",VLOOKUP($B67,'I&amp;E Backsheet'!$D$11:$AT$187,S$11,0))</f>
        <v/>
      </c>
      <c r="T67" s="214" t="str">
        <f ca="1">IF(ISERROR(VLOOKUP($B67,'I&amp;E Backsheet'!$D$11:$AT$187,T$11,0)),"",VLOOKUP($B67,'I&amp;E Backsheet'!$D$11:$AT$187,T$11,0))</f>
        <v/>
      </c>
      <c r="U67" s="300" t="str">
        <f ca="1">IF(ISERROR(VLOOKUP($B67,'I&amp;E Backsheet'!$D$11:$AT$187,U$11,0)),"",VLOOKUP($B67,'I&amp;E Backsheet'!$D$11:$AT$187,U$11,0))</f>
        <v/>
      </c>
      <c r="V67" s="320" t="str">
        <f ca="1">IF(ISERROR(VLOOKUP($B67,'I&amp;E Backsheet'!$D$11:$AT$187,V$11,0)),"",VLOOKUP($B67,'I&amp;E Backsheet'!$D$11:$AT$187,V$11,0))</f>
        <v/>
      </c>
      <c r="W67" s="214" t="str">
        <f ca="1">IF(ISERROR(VLOOKUP($B67,'I&amp;E Backsheet'!$D$11:$AT$187,W$11,0)),"",VLOOKUP($B67,'I&amp;E Backsheet'!$D$11:$AT$187,W$11,0))</f>
        <v/>
      </c>
    </row>
    <row r="68" spans="1:23">
      <c r="A68" s="3">
        <v>53</v>
      </c>
      <c r="B68" s="41" t="str">
        <f t="shared" ca="1" si="1"/>
        <v/>
      </c>
      <c r="C68" s="42" t="str">
        <f ca="1">IF($B68="","",VLOOKUP($B68,'Org list'!$J$9:$K$637,2,0))</f>
        <v/>
      </c>
      <c r="D68" s="227" t="str">
        <f ca="1">IF(ISERROR(VLOOKUP($B68,'Pooled Fund'!$A$3:$C$179,D$11,0)),"",VLOOKUP($B68,'Pooled Fund'!$A$3:$C$179,D$11,0))</f>
        <v/>
      </c>
      <c r="E68" s="209" t="str">
        <f ca="1">IF(ISERROR(VLOOKUP($B68,'I&amp;E Backsheet'!$D$11:$AT$187,E$11,0)),"",VLOOKUP($B68,'I&amp;E Backsheet'!$D$11:$AT$187,E$11,0))</f>
        <v/>
      </c>
      <c r="F68" s="209" t="str">
        <f ca="1">IF(ISERROR(VLOOKUP($B68,'I&amp;E Backsheet'!$D$11:$AT$187,F$11,0)),"",VLOOKUP($B68,'I&amp;E Backsheet'!$D$11:$AT$187,F$11,0))</f>
        <v/>
      </c>
      <c r="G68" s="209" t="str">
        <f ca="1">IF(ISERROR(VLOOKUP($B68,'I&amp;E Backsheet'!$D$11:$AT$187,G$11,0)),"",VLOOKUP($B68,'I&amp;E Backsheet'!$D$11:$AT$187,G$11,0))</f>
        <v/>
      </c>
      <c r="H68" s="259" t="str">
        <f ca="1">IF(ISERROR(VLOOKUP($B68,'I&amp;E Backsheet'!$D$11:$AT$187,H$11,0)),"",VLOOKUP($B68,'I&amp;E Backsheet'!$D$11:$AT$187,H$11,0))</f>
        <v/>
      </c>
      <c r="I68" s="300" t="str">
        <f ca="1">IF(ISERROR(VLOOKUP($B68,'I&amp;E Backsheet'!$D$11:$AT$187,I$11,0)),"",VLOOKUP($B68,'I&amp;E Backsheet'!$D$11:$AT$187,I$11,0))</f>
        <v/>
      </c>
      <c r="J68" s="213" t="str">
        <f ca="1">IF(ISERROR(VLOOKUP($B68,'I&amp;E Backsheet'!$D$11:$AT$187,J$11,0)),"",VLOOKUP($B68,'I&amp;E Backsheet'!$D$11:$AT$187,J$11,0))</f>
        <v/>
      </c>
      <c r="K68" s="213" t="str">
        <f ca="1">IF(ISERROR(VLOOKUP($B68,'I&amp;E Backsheet'!$D$11:$AT$187,K$11,0)),"",VLOOKUP($B68,'I&amp;E Backsheet'!$D$11:$AT$187,K$11,0))</f>
        <v/>
      </c>
      <c r="L68" s="214" t="str">
        <f ca="1">IF(ISERROR(VLOOKUP($B68,'I&amp;E Backsheet'!$D$11:$AT$187,L$11,0)),"",VLOOKUP($B68,'I&amp;E Backsheet'!$D$11:$AT$187,L$11,0))</f>
        <v/>
      </c>
      <c r="M68" s="300" t="str">
        <f ca="1">IF(ISERROR(VLOOKUP($B68,'I&amp;E Backsheet'!$D$11:$AT$187,M$11,0)),"",VLOOKUP($B68,'I&amp;E Backsheet'!$D$11:$AT$187,M$11,0))</f>
        <v/>
      </c>
      <c r="N68" s="320" t="str">
        <f ca="1">IF(ISERROR(VLOOKUP($B68,'I&amp;E Backsheet'!$D$11:$AT$187,N$11,0)),"",VLOOKUP($B68,'I&amp;E Backsheet'!$D$11:$AT$187,N$11,0))</f>
        <v/>
      </c>
      <c r="O68" s="213" t="str">
        <f ca="1">IF(ISERROR(VLOOKUP($B68,'I&amp;E Backsheet'!$D$11:$AT$187,O$11,0)),"",VLOOKUP($B68,'I&amp;E Backsheet'!$D$11:$AT$187,O$11,0))</f>
        <v/>
      </c>
      <c r="P68" s="214"/>
      <c r="Q68" s="308" t="str">
        <f ca="1">IF(ISERROR(VLOOKUP($B68,'I&amp;E Backsheet'!$D$11:$AT$187,Q$11,0)),"",VLOOKUP($B68,'I&amp;E Backsheet'!$D$11:$AT$187,Q$11,0))</f>
        <v/>
      </c>
      <c r="R68" s="320" t="str">
        <f ca="1">IF(ISERROR(VLOOKUP($B68,'I&amp;E Backsheet'!$D$11:$AT$187,R$11,0)),"",VLOOKUP($B68,'I&amp;E Backsheet'!$D$11:$AT$187,R$11,0))</f>
        <v/>
      </c>
      <c r="S68" s="213" t="str">
        <f ca="1">IF(ISERROR(VLOOKUP($B68,'I&amp;E Backsheet'!$D$11:$AT$187,S$11,0)),"",VLOOKUP($B68,'I&amp;E Backsheet'!$D$11:$AT$187,S$11,0))</f>
        <v/>
      </c>
      <c r="T68" s="214" t="str">
        <f ca="1">IF(ISERROR(VLOOKUP($B68,'I&amp;E Backsheet'!$D$11:$AT$187,T$11,0)),"",VLOOKUP($B68,'I&amp;E Backsheet'!$D$11:$AT$187,T$11,0))</f>
        <v/>
      </c>
      <c r="U68" s="300" t="str">
        <f ca="1">IF(ISERROR(VLOOKUP($B68,'I&amp;E Backsheet'!$D$11:$AT$187,U$11,0)),"",VLOOKUP($B68,'I&amp;E Backsheet'!$D$11:$AT$187,U$11,0))</f>
        <v/>
      </c>
      <c r="V68" s="320" t="str">
        <f ca="1">IF(ISERROR(VLOOKUP($B68,'I&amp;E Backsheet'!$D$11:$AT$187,V$11,0)),"",VLOOKUP($B68,'I&amp;E Backsheet'!$D$11:$AT$187,V$11,0))</f>
        <v/>
      </c>
      <c r="W68" s="214" t="str">
        <f ca="1">IF(ISERROR(VLOOKUP($B68,'I&amp;E Backsheet'!$D$11:$AT$187,W$11,0)),"",VLOOKUP($B68,'I&amp;E Backsheet'!$D$11:$AT$187,W$11,0))</f>
        <v/>
      </c>
    </row>
    <row r="69" spans="1:23">
      <c r="A69" s="3">
        <v>54</v>
      </c>
      <c r="B69" s="41" t="str">
        <f t="shared" ca="1" si="1"/>
        <v/>
      </c>
      <c r="C69" s="42" t="str">
        <f ca="1">IF($B69="","",VLOOKUP($B69,'Org list'!$J$9:$K$637,2,0))</f>
        <v/>
      </c>
      <c r="D69" s="227" t="str">
        <f ca="1">IF(ISERROR(VLOOKUP($B69,'Pooled Fund'!$A$3:$C$179,D$11,0)),"",VLOOKUP($B69,'Pooled Fund'!$A$3:$C$179,D$11,0))</f>
        <v/>
      </c>
      <c r="E69" s="209" t="str">
        <f ca="1">IF(ISERROR(VLOOKUP($B69,'I&amp;E Backsheet'!$D$11:$AT$187,E$11,0)),"",VLOOKUP($B69,'I&amp;E Backsheet'!$D$11:$AT$187,E$11,0))</f>
        <v/>
      </c>
      <c r="F69" s="209" t="str">
        <f ca="1">IF(ISERROR(VLOOKUP($B69,'I&amp;E Backsheet'!$D$11:$AT$187,F$11,0)),"",VLOOKUP($B69,'I&amp;E Backsheet'!$D$11:$AT$187,F$11,0))</f>
        <v/>
      </c>
      <c r="G69" s="209" t="str">
        <f ca="1">IF(ISERROR(VLOOKUP($B69,'I&amp;E Backsheet'!$D$11:$AT$187,G$11,0)),"",VLOOKUP($B69,'I&amp;E Backsheet'!$D$11:$AT$187,G$11,0))</f>
        <v/>
      </c>
      <c r="H69" s="259" t="str">
        <f ca="1">IF(ISERROR(VLOOKUP($B69,'I&amp;E Backsheet'!$D$11:$AT$187,H$11,0)),"",VLOOKUP($B69,'I&amp;E Backsheet'!$D$11:$AT$187,H$11,0))</f>
        <v/>
      </c>
      <c r="I69" s="300" t="str">
        <f ca="1">IF(ISERROR(VLOOKUP($B69,'I&amp;E Backsheet'!$D$11:$AT$187,I$11,0)),"",VLOOKUP($B69,'I&amp;E Backsheet'!$D$11:$AT$187,I$11,0))</f>
        <v/>
      </c>
      <c r="J69" s="213" t="str">
        <f ca="1">IF(ISERROR(VLOOKUP($B69,'I&amp;E Backsheet'!$D$11:$AT$187,J$11,0)),"",VLOOKUP($B69,'I&amp;E Backsheet'!$D$11:$AT$187,J$11,0))</f>
        <v/>
      </c>
      <c r="K69" s="213" t="str">
        <f ca="1">IF(ISERROR(VLOOKUP($B69,'I&amp;E Backsheet'!$D$11:$AT$187,K$11,0)),"",VLOOKUP($B69,'I&amp;E Backsheet'!$D$11:$AT$187,K$11,0))</f>
        <v/>
      </c>
      <c r="L69" s="214" t="str">
        <f ca="1">IF(ISERROR(VLOOKUP($B69,'I&amp;E Backsheet'!$D$11:$AT$187,L$11,0)),"",VLOOKUP($B69,'I&amp;E Backsheet'!$D$11:$AT$187,L$11,0))</f>
        <v/>
      </c>
      <c r="M69" s="300" t="str">
        <f ca="1">IF(ISERROR(VLOOKUP($B69,'I&amp;E Backsheet'!$D$11:$AT$187,M$11,0)),"",VLOOKUP($B69,'I&amp;E Backsheet'!$D$11:$AT$187,M$11,0))</f>
        <v/>
      </c>
      <c r="N69" s="320" t="str">
        <f ca="1">IF(ISERROR(VLOOKUP($B69,'I&amp;E Backsheet'!$D$11:$AT$187,N$11,0)),"",VLOOKUP($B69,'I&amp;E Backsheet'!$D$11:$AT$187,N$11,0))</f>
        <v/>
      </c>
      <c r="O69" s="213" t="str">
        <f ca="1">IF(ISERROR(VLOOKUP($B69,'I&amp;E Backsheet'!$D$11:$AT$187,O$11,0)),"",VLOOKUP($B69,'I&amp;E Backsheet'!$D$11:$AT$187,O$11,0))</f>
        <v/>
      </c>
      <c r="P69" s="214"/>
      <c r="Q69" s="308" t="str">
        <f ca="1">IF(ISERROR(VLOOKUP($B69,'I&amp;E Backsheet'!$D$11:$AT$187,Q$11,0)),"",VLOOKUP($B69,'I&amp;E Backsheet'!$D$11:$AT$187,Q$11,0))</f>
        <v/>
      </c>
      <c r="R69" s="320" t="str">
        <f ca="1">IF(ISERROR(VLOOKUP($B69,'I&amp;E Backsheet'!$D$11:$AT$187,R$11,0)),"",VLOOKUP($B69,'I&amp;E Backsheet'!$D$11:$AT$187,R$11,0))</f>
        <v/>
      </c>
      <c r="S69" s="213" t="str">
        <f ca="1">IF(ISERROR(VLOOKUP($B69,'I&amp;E Backsheet'!$D$11:$AT$187,S$11,0)),"",VLOOKUP($B69,'I&amp;E Backsheet'!$D$11:$AT$187,S$11,0))</f>
        <v/>
      </c>
      <c r="T69" s="214" t="str">
        <f ca="1">IF(ISERROR(VLOOKUP($B69,'I&amp;E Backsheet'!$D$11:$AT$187,T$11,0)),"",VLOOKUP($B69,'I&amp;E Backsheet'!$D$11:$AT$187,T$11,0))</f>
        <v/>
      </c>
      <c r="U69" s="300" t="str">
        <f ca="1">IF(ISERROR(VLOOKUP($B69,'I&amp;E Backsheet'!$D$11:$AT$187,U$11,0)),"",VLOOKUP($B69,'I&amp;E Backsheet'!$D$11:$AT$187,U$11,0))</f>
        <v/>
      </c>
      <c r="V69" s="320" t="str">
        <f ca="1">IF(ISERROR(VLOOKUP($B69,'I&amp;E Backsheet'!$D$11:$AT$187,V$11,0)),"",VLOOKUP($B69,'I&amp;E Backsheet'!$D$11:$AT$187,V$11,0))</f>
        <v/>
      </c>
      <c r="W69" s="214" t="str">
        <f ca="1">IF(ISERROR(VLOOKUP($B69,'I&amp;E Backsheet'!$D$11:$AT$187,W$11,0)),"",VLOOKUP($B69,'I&amp;E Backsheet'!$D$11:$AT$187,W$11,0))</f>
        <v/>
      </c>
    </row>
    <row r="70" spans="1:23">
      <c r="A70" s="3">
        <v>55</v>
      </c>
      <c r="B70" s="41" t="str">
        <f t="shared" ca="1" si="1"/>
        <v/>
      </c>
      <c r="C70" s="42" t="str">
        <f ca="1">IF($B70="","",VLOOKUP($B70,'Org list'!$J$9:$K$637,2,0))</f>
        <v/>
      </c>
      <c r="D70" s="227" t="str">
        <f ca="1">IF(ISERROR(VLOOKUP($B70,'Pooled Fund'!$A$3:$C$179,D$11,0)),"",VLOOKUP($B70,'Pooled Fund'!$A$3:$C$179,D$11,0))</f>
        <v/>
      </c>
      <c r="E70" s="209" t="str">
        <f ca="1">IF(ISERROR(VLOOKUP($B70,'I&amp;E Backsheet'!$D$11:$AT$187,E$11,0)),"",VLOOKUP($B70,'I&amp;E Backsheet'!$D$11:$AT$187,E$11,0))</f>
        <v/>
      </c>
      <c r="F70" s="209" t="str">
        <f ca="1">IF(ISERROR(VLOOKUP($B70,'I&amp;E Backsheet'!$D$11:$AT$187,F$11,0)),"",VLOOKUP($B70,'I&amp;E Backsheet'!$D$11:$AT$187,F$11,0))</f>
        <v/>
      </c>
      <c r="G70" s="209" t="str">
        <f ca="1">IF(ISERROR(VLOOKUP($B70,'I&amp;E Backsheet'!$D$11:$AT$187,G$11,0)),"",VLOOKUP($B70,'I&amp;E Backsheet'!$D$11:$AT$187,G$11,0))</f>
        <v/>
      </c>
      <c r="H70" s="259" t="str">
        <f ca="1">IF(ISERROR(VLOOKUP($B70,'I&amp;E Backsheet'!$D$11:$AT$187,H$11,0)),"",VLOOKUP($B70,'I&amp;E Backsheet'!$D$11:$AT$187,H$11,0))</f>
        <v/>
      </c>
      <c r="I70" s="300" t="str">
        <f ca="1">IF(ISERROR(VLOOKUP($B70,'I&amp;E Backsheet'!$D$11:$AT$187,I$11,0)),"",VLOOKUP($B70,'I&amp;E Backsheet'!$D$11:$AT$187,I$11,0))</f>
        <v/>
      </c>
      <c r="J70" s="213" t="str">
        <f ca="1">IF(ISERROR(VLOOKUP($B70,'I&amp;E Backsheet'!$D$11:$AT$187,J$11,0)),"",VLOOKUP($B70,'I&amp;E Backsheet'!$D$11:$AT$187,J$11,0))</f>
        <v/>
      </c>
      <c r="K70" s="213" t="str">
        <f ca="1">IF(ISERROR(VLOOKUP($B70,'I&amp;E Backsheet'!$D$11:$AT$187,K$11,0)),"",VLOOKUP($B70,'I&amp;E Backsheet'!$D$11:$AT$187,K$11,0))</f>
        <v/>
      </c>
      <c r="L70" s="214" t="str">
        <f ca="1">IF(ISERROR(VLOOKUP($B70,'I&amp;E Backsheet'!$D$11:$AT$187,L$11,0)),"",VLOOKUP($B70,'I&amp;E Backsheet'!$D$11:$AT$187,L$11,0))</f>
        <v/>
      </c>
      <c r="M70" s="300" t="str">
        <f ca="1">IF(ISERROR(VLOOKUP($B70,'I&amp;E Backsheet'!$D$11:$AT$187,M$11,0)),"",VLOOKUP($B70,'I&amp;E Backsheet'!$D$11:$AT$187,M$11,0))</f>
        <v/>
      </c>
      <c r="N70" s="320" t="str">
        <f ca="1">IF(ISERROR(VLOOKUP($B70,'I&amp;E Backsheet'!$D$11:$AT$187,N$11,0)),"",VLOOKUP($B70,'I&amp;E Backsheet'!$D$11:$AT$187,N$11,0))</f>
        <v/>
      </c>
      <c r="O70" s="213" t="str">
        <f ca="1">IF(ISERROR(VLOOKUP($B70,'I&amp;E Backsheet'!$D$11:$AT$187,O$11,0)),"",VLOOKUP($B70,'I&amp;E Backsheet'!$D$11:$AT$187,O$11,0))</f>
        <v/>
      </c>
      <c r="P70" s="214"/>
      <c r="Q70" s="308" t="str">
        <f ca="1">IF(ISERROR(VLOOKUP($B70,'I&amp;E Backsheet'!$D$11:$AT$187,Q$11,0)),"",VLOOKUP($B70,'I&amp;E Backsheet'!$D$11:$AT$187,Q$11,0))</f>
        <v/>
      </c>
      <c r="R70" s="320" t="str">
        <f ca="1">IF(ISERROR(VLOOKUP($B70,'I&amp;E Backsheet'!$D$11:$AT$187,R$11,0)),"",VLOOKUP($B70,'I&amp;E Backsheet'!$D$11:$AT$187,R$11,0))</f>
        <v/>
      </c>
      <c r="S70" s="213" t="str">
        <f ca="1">IF(ISERROR(VLOOKUP($B70,'I&amp;E Backsheet'!$D$11:$AT$187,S$11,0)),"",VLOOKUP($B70,'I&amp;E Backsheet'!$D$11:$AT$187,S$11,0))</f>
        <v/>
      </c>
      <c r="T70" s="214" t="str">
        <f ca="1">IF(ISERROR(VLOOKUP($B70,'I&amp;E Backsheet'!$D$11:$AT$187,T$11,0)),"",VLOOKUP($B70,'I&amp;E Backsheet'!$D$11:$AT$187,T$11,0))</f>
        <v/>
      </c>
      <c r="U70" s="300" t="str">
        <f ca="1">IF(ISERROR(VLOOKUP($B70,'I&amp;E Backsheet'!$D$11:$AT$187,U$11,0)),"",VLOOKUP($B70,'I&amp;E Backsheet'!$D$11:$AT$187,U$11,0))</f>
        <v/>
      </c>
      <c r="V70" s="320" t="str">
        <f ca="1">IF(ISERROR(VLOOKUP($B70,'I&amp;E Backsheet'!$D$11:$AT$187,V$11,0)),"",VLOOKUP($B70,'I&amp;E Backsheet'!$D$11:$AT$187,V$11,0))</f>
        <v/>
      </c>
      <c r="W70" s="214" t="str">
        <f ca="1">IF(ISERROR(VLOOKUP($B70,'I&amp;E Backsheet'!$D$11:$AT$187,W$11,0)),"",VLOOKUP($B70,'I&amp;E Backsheet'!$D$11:$AT$187,W$11,0))</f>
        <v/>
      </c>
    </row>
    <row r="71" spans="1:23">
      <c r="A71" s="3">
        <v>56</v>
      </c>
      <c r="B71" s="41" t="str">
        <f t="shared" ca="1" si="1"/>
        <v/>
      </c>
      <c r="C71" s="42" t="str">
        <f ca="1">IF($B71="","",VLOOKUP($B71,'Org list'!$J$9:$K$637,2,0))</f>
        <v/>
      </c>
      <c r="D71" s="227" t="str">
        <f ca="1">IF(ISERROR(VLOOKUP($B71,'Pooled Fund'!$A$3:$C$179,D$11,0)),"",VLOOKUP($B71,'Pooled Fund'!$A$3:$C$179,D$11,0))</f>
        <v/>
      </c>
      <c r="E71" s="209" t="str">
        <f ca="1">IF(ISERROR(VLOOKUP($B71,'I&amp;E Backsheet'!$D$11:$AT$187,E$11,0)),"",VLOOKUP($B71,'I&amp;E Backsheet'!$D$11:$AT$187,E$11,0))</f>
        <v/>
      </c>
      <c r="F71" s="209" t="str">
        <f ca="1">IF(ISERROR(VLOOKUP($B71,'I&amp;E Backsheet'!$D$11:$AT$187,F$11,0)),"",VLOOKUP($B71,'I&amp;E Backsheet'!$D$11:$AT$187,F$11,0))</f>
        <v/>
      </c>
      <c r="G71" s="209" t="str">
        <f ca="1">IF(ISERROR(VLOOKUP($B71,'I&amp;E Backsheet'!$D$11:$AT$187,G$11,0)),"",VLOOKUP($B71,'I&amp;E Backsheet'!$D$11:$AT$187,G$11,0))</f>
        <v/>
      </c>
      <c r="H71" s="259" t="str">
        <f ca="1">IF(ISERROR(VLOOKUP($B71,'I&amp;E Backsheet'!$D$11:$AT$187,H$11,0)),"",VLOOKUP($B71,'I&amp;E Backsheet'!$D$11:$AT$187,H$11,0))</f>
        <v/>
      </c>
      <c r="I71" s="300" t="str">
        <f ca="1">IF(ISERROR(VLOOKUP($B71,'I&amp;E Backsheet'!$D$11:$AT$187,I$11,0)),"",VLOOKUP($B71,'I&amp;E Backsheet'!$D$11:$AT$187,I$11,0))</f>
        <v/>
      </c>
      <c r="J71" s="213" t="str">
        <f ca="1">IF(ISERROR(VLOOKUP($B71,'I&amp;E Backsheet'!$D$11:$AT$187,J$11,0)),"",VLOOKUP($B71,'I&amp;E Backsheet'!$D$11:$AT$187,J$11,0))</f>
        <v/>
      </c>
      <c r="K71" s="213" t="str">
        <f ca="1">IF(ISERROR(VLOOKUP($B71,'I&amp;E Backsheet'!$D$11:$AT$187,K$11,0)),"",VLOOKUP($B71,'I&amp;E Backsheet'!$D$11:$AT$187,K$11,0))</f>
        <v/>
      </c>
      <c r="L71" s="214" t="str">
        <f ca="1">IF(ISERROR(VLOOKUP($B71,'I&amp;E Backsheet'!$D$11:$AT$187,L$11,0)),"",VLOOKUP($B71,'I&amp;E Backsheet'!$D$11:$AT$187,L$11,0))</f>
        <v/>
      </c>
      <c r="M71" s="300" t="str">
        <f ca="1">IF(ISERROR(VLOOKUP($B71,'I&amp;E Backsheet'!$D$11:$AT$187,M$11,0)),"",VLOOKUP($B71,'I&amp;E Backsheet'!$D$11:$AT$187,M$11,0))</f>
        <v/>
      </c>
      <c r="N71" s="320" t="str">
        <f ca="1">IF(ISERROR(VLOOKUP($B71,'I&amp;E Backsheet'!$D$11:$AT$187,N$11,0)),"",VLOOKUP($B71,'I&amp;E Backsheet'!$D$11:$AT$187,N$11,0))</f>
        <v/>
      </c>
      <c r="O71" s="213" t="str">
        <f ca="1">IF(ISERROR(VLOOKUP($B71,'I&amp;E Backsheet'!$D$11:$AT$187,O$11,0)),"",VLOOKUP($B71,'I&amp;E Backsheet'!$D$11:$AT$187,O$11,0))</f>
        <v/>
      </c>
      <c r="P71" s="214"/>
      <c r="Q71" s="308" t="str">
        <f ca="1">IF(ISERROR(VLOOKUP($B71,'I&amp;E Backsheet'!$D$11:$AT$187,Q$11,0)),"",VLOOKUP($B71,'I&amp;E Backsheet'!$D$11:$AT$187,Q$11,0))</f>
        <v/>
      </c>
      <c r="R71" s="320" t="str">
        <f ca="1">IF(ISERROR(VLOOKUP($B71,'I&amp;E Backsheet'!$D$11:$AT$187,R$11,0)),"",VLOOKUP($B71,'I&amp;E Backsheet'!$D$11:$AT$187,R$11,0))</f>
        <v/>
      </c>
      <c r="S71" s="213" t="str">
        <f ca="1">IF(ISERROR(VLOOKUP($B71,'I&amp;E Backsheet'!$D$11:$AT$187,S$11,0)),"",VLOOKUP($B71,'I&amp;E Backsheet'!$D$11:$AT$187,S$11,0))</f>
        <v/>
      </c>
      <c r="T71" s="214" t="str">
        <f ca="1">IF(ISERROR(VLOOKUP($B71,'I&amp;E Backsheet'!$D$11:$AT$187,T$11,0)),"",VLOOKUP($B71,'I&amp;E Backsheet'!$D$11:$AT$187,T$11,0))</f>
        <v/>
      </c>
      <c r="U71" s="300" t="str">
        <f ca="1">IF(ISERROR(VLOOKUP($B71,'I&amp;E Backsheet'!$D$11:$AT$187,U$11,0)),"",VLOOKUP($B71,'I&amp;E Backsheet'!$D$11:$AT$187,U$11,0))</f>
        <v/>
      </c>
      <c r="V71" s="320" t="str">
        <f ca="1">IF(ISERROR(VLOOKUP($B71,'I&amp;E Backsheet'!$D$11:$AT$187,V$11,0)),"",VLOOKUP($B71,'I&amp;E Backsheet'!$D$11:$AT$187,V$11,0))</f>
        <v/>
      </c>
      <c r="W71" s="214" t="str">
        <f ca="1">IF(ISERROR(VLOOKUP($B71,'I&amp;E Backsheet'!$D$11:$AT$187,W$11,0)),"",VLOOKUP($B71,'I&amp;E Backsheet'!$D$11:$AT$187,W$11,0))</f>
        <v/>
      </c>
    </row>
    <row r="72" spans="1:23">
      <c r="A72" s="3">
        <v>57</v>
      </c>
      <c r="B72" s="41" t="str">
        <f t="shared" ca="1" si="1"/>
        <v/>
      </c>
      <c r="C72" s="42" t="str">
        <f ca="1">IF($B72="","",VLOOKUP($B72,'Org list'!$J$9:$K$637,2,0))</f>
        <v/>
      </c>
      <c r="D72" s="227" t="str">
        <f ca="1">IF(ISERROR(VLOOKUP($B72,'Pooled Fund'!$A$3:$C$179,D$11,0)),"",VLOOKUP($B72,'Pooled Fund'!$A$3:$C$179,D$11,0))</f>
        <v/>
      </c>
      <c r="E72" s="209" t="str">
        <f ca="1">IF(ISERROR(VLOOKUP($B72,'I&amp;E Backsheet'!$D$11:$AT$187,E$11,0)),"",VLOOKUP($B72,'I&amp;E Backsheet'!$D$11:$AT$187,E$11,0))</f>
        <v/>
      </c>
      <c r="F72" s="209" t="str">
        <f ca="1">IF(ISERROR(VLOOKUP($B72,'I&amp;E Backsheet'!$D$11:$AT$187,F$11,0)),"",VLOOKUP($B72,'I&amp;E Backsheet'!$D$11:$AT$187,F$11,0))</f>
        <v/>
      </c>
      <c r="G72" s="209" t="str">
        <f ca="1">IF(ISERROR(VLOOKUP($B72,'I&amp;E Backsheet'!$D$11:$AT$187,G$11,0)),"",VLOOKUP($B72,'I&amp;E Backsheet'!$D$11:$AT$187,G$11,0))</f>
        <v/>
      </c>
      <c r="H72" s="259" t="str">
        <f ca="1">IF(ISERROR(VLOOKUP($B72,'I&amp;E Backsheet'!$D$11:$AT$187,H$11,0)),"",VLOOKUP($B72,'I&amp;E Backsheet'!$D$11:$AT$187,H$11,0))</f>
        <v/>
      </c>
      <c r="I72" s="300" t="str">
        <f ca="1">IF(ISERROR(VLOOKUP($B72,'I&amp;E Backsheet'!$D$11:$AT$187,I$11,0)),"",VLOOKUP($B72,'I&amp;E Backsheet'!$D$11:$AT$187,I$11,0))</f>
        <v/>
      </c>
      <c r="J72" s="213" t="str">
        <f ca="1">IF(ISERROR(VLOOKUP($B72,'I&amp;E Backsheet'!$D$11:$AT$187,J$11,0)),"",VLOOKUP($B72,'I&amp;E Backsheet'!$D$11:$AT$187,J$11,0))</f>
        <v/>
      </c>
      <c r="K72" s="213" t="str">
        <f ca="1">IF(ISERROR(VLOOKUP($B72,'I&amp;E Backsheet'!$D$11:$AT$187,K$11,0)),"",VLOOKUP($B72,'I&amp;E Backsheet'!$D$11:$AT$187,K$11,0))</f>
        <v/>
      </c>
      <c r="L72" s="214" t="str">
        <f ca="1">IF(ISERROR(VLOOKUP($B72,'I&amp;E Backsheet'!$D$11:$AT$187,L$11,0)),"",VLOOKUP($B72,'I&amp;E Backsheet'!$D$11:$AT$187,L$11,0))</f>
        <v/>
      </c>
      <c r="M72" s="300" t="str">
        <f ca="1">IF(ISERROR(VLOOKUP($B72,'I&amp;E Backsheet'!$D$11:$AT$187,M$11,0)),"",VLOOKUP($B72,'I&amp;E Backsheet'!$D$11:$AT$187,M$11,0))</f>
        <v/>
      </c>
      <c r="N72" s="320" t="str">
        <f ca="1">IF(ISERROR(VLOOKUP($B72,'I&amp;E Backsheet'!$D$11:$AT$187,N$11,0)),"",VLOOKUP($B72,'I&amp;E Backsheet'!$D$11:$AT$187,N$11,0))</f>
        <v/>
      </c>
      <c r="O72" s="213" t="str">
        <f ca="1">IF(ISERROR(VLOOKUP($B72,'I&amp;E Backsheet'!$D$11:$AT$187,O$11,0)),"",VLOOKUP($B72,'I&amp;E Backsheet'!$D$11:$AT$187,O$11,0))</f>
        <v/>
      </c>
      <c r="P72" s="214"/>
      <c r="Q72" s="308" t="str">
        <f ca="1">IF(ISERROR(VLOOKUP($B72,'I&amp;E Backsheet'!$D$11:$AT$187,Q$11,0)),"",VLOOKUP($B72,'I&amp;E Backsheet'!$D$11:$AT$187,Q$11,0))</f>
        <v/>
      </c>
      <c r="R72" s="320" t="str">
        <f ca="1">IF(ISERROR(VLOOKUP($B72,'I&amp;E Backsheet'!$D$11:$AT$187,R$11,0)),"",VLOOKUP($B72,'I&amp;E Backsheet'!$D$11:$AT$187,R$11,0))</f>
        <v/>
      </c>
      <c r="S72" s="213" t="str">
        <f ca="1">IF(ISERROR(VLOOKUP($B72,'I&amp;E Backsheet'!$D$11:$AT$187,S$11,0)),"",VLOOKUP($B72,'I&amp;E Backsheet'!$D$11:$AT$187,S$11,0))</f>
        <v/>
      </c>
      <c r="T72" s="214" t="str">
        <f ca="1">IF(ISERROR(VLOOKUP($B72,'I&amp;E Backsheet'!$D$11:$AT$187,T$11,0)),"",VLOOKUP($B72,'I&amp;E Backsheet'!$D$11:$AT$187,T$11,0))</f>
        <v/>
      </c>
      <c r="U72" s="300" t="str">
        <f ca="1">IF(ISERROR(VLOOKUP($B72,'I&amp;E Backsheet'!$D$11:$AT$187,U$11,0)),"",VLOOKUP($B72,'I&amp;E Backsheet'!$D$11:$AT$187,U$11,0))</f>
        <v/>
      </c>
      <c r="V72" s="320" t="str">
        <f ca="1">IF(ISERROR(VLOOKUP($B72,'I&amp;E Backsheet'!$D$11:$AT$187,V$11,0)),"",VLOOKUP($B72,'I&amp;E Backsheet'!$D$11:$AT$187,V$11,0))</f>
        <v/>
      </c>
      <c r="W72" s="214" t="str">
        <f ca="1">IF(ISERROR(VLOOKUP($B72,'I&amp;E Backsheet'!$D$11:$AT$187,W$11,0)),"",VLOOKUP($B72,'I&amp;E Backsheet'!$D$11:$AT$187,W$11,0))</f>
        <v/>
      </c>
    </row>
    <row r="73" spans="1:23">
      <c r="A73" s="3">
        <v>58</v>
      </c>
      <c r="B73" s="41" t="str">
        <f t="shared" ca="1" si="1"/>
        <v/>
      </c>
      <c r="C73" s="42" t="str">
        <f ca="1">IF($B73="","",VLOOKUP($B73,'Org list'!$J$9:$K$637,2,0))</f>
        <v/>
      </c>
      <c r="D73" s="227" t="str">
        <f ca="1">IF(ISERROR(VLOOKUP($B73,'Pooled Fund'!$A$3:$C$179,D$11,0)),"",VLOOKUP($B73,'Pooled Fund'!$A$3:$C$179,D$11,0))</f>
        <v/>
      </c>
      <c r="E73" s="209" t="str">
        <f ca="1">IF(ISERROR(VLOOKUP($B73,'I&amp;E Backsheet'!$D$11:$AT$187,E$11,0)),"",VLOOKUP($B73,'I&amp;E Backsheet'!$D$11:$AT$187,E$11,0))</f>
        <v/>
      </c>
      <c r="F73" s="209" t="str">
        <f ca="1">IF(ISERROR(VLOOKUP($B73,'I&amp;E Backsheet'!$D$11:$AT$187,F$11,0)),"",VLOOKUP($B73,'I&amp;E Backsheet'!$D$11:$AT$187,F$11,0))</f>
        <v/>
      </c>
      <c r="G73" s="209" t="str">
        <f ca="1">IF(ISERROR(VLOOKUP($B73,'I&amp;E Backsheet'!$D$11:$AT$187,G$11,0)),"",VLOOKUP($B73,'I&amp;E Backsheet'!$D$11:$AT$187,G$11,0))</f>
        <v/>
      </c>
      <c r="H73" s="259" t="str">
        <f ca="1">IF(ISERROR(VLOOKUP($B73,'I&amp;E Backsheet'!$D$11:$AT$187,H$11,0)),"",VLOOKUP($B73,'I&amp;E Backsheet'!$D$11:$AT$187,H$11,0))</f>
        <v/>
      </c>
      <c r="I73" s="300" t="str">
        <f ca="1">IF(ISERROR(VLOOKUP($B73,'I&amp;E Backsheet'!$D$11:$AT$187,I$11,0)),"",VLOOKUP($B73,'I&amp;E Backsheet'!$D$11:$AT$187,I$11,0))</f>
        <v/>
      </c>
      <c r="J73" s="213" t="str">
        <f ca="1">IF(ISERROR(VLOOKUP($B73,'I&amp;E Backsheet'!$D$11:$AT$187,J$11,0)),"",VLOOKUP($B73,'I&amp;E Backsheet'!$D$11:$AT$187,J$11,0))</f>
        <v/>
      </c>
      <c r="K73" s="213" t="str">
        <f ca="1">IF(ISERROR(VLOOKUP($B73,'I&amp;E Backsheet'!$D$11:$AT$187,K$11,0)),"",VLOOKUP($B73,'I&amp;E Backsheet'!$D$11:$AT$187,K$11,0))</f>
        <v/>
      </c>
      <c r="L73" s="214" t="str">
        <f ca="1">IF(ISERROR(VLOOKUP($B73,'I&amp;E Backsheet'!$D$11:$AT$187,L$11,0)),"",VLOOKUP($B73,'I&amp;E Backsheet'!$D$11:$AT$187,L$11,0))</f>
        <v/>
      </c>
      <c r="M73" s="300" t="str">
        <f ca="1">IF(ISERROR(VLOOKUP($B73,'I&amp;E Backsheet'!$D$11:$AT$187,M$11,0)),"",VLOOKUP($B73,'I&amp;E Backsheet'!$D$11:$AT$187,M$11,0))</f>
        <v/>
      </c>
      <c r="N73" s="320" t="str">
        <f ca="1">IF(ISERROR(VLOOKUP($B73,'I&amp;E Backsheet'!$D$11:$AT$187,N$11,0)),"",VLOOKUP($B73,'I&amp;E Backsheet'!$D$11:$AT$187,N$11,0))</f>
        <v/>
      </c>
      <c r="O73" s="213" t="str">
        <f ca="1">IF(ISERROR(VLOOKUP($B73,'I&amp;E Backsheet'!$D$11:$AT$187,O$11,0)),"",VLOOKUP($B73,'I&amp;E Backsheet'!$D$11:$AT$187,O$11,0))</f>
        <v/>
      </c>
      <c r="P73" s="214"/>
      <c r="Q73" s="308" t="str">
        <f ca="1">IF(ISERROR(VLOOKUP($B73,'I&amp;E Backsheet'!$D$11:$AT$187,Q$11,0)),"",VLOOKUP($B73,'I&amp;E Backsheet'!$D$11:$AT$187,Q$11,0))</f>
        <v/>
      </c>
      <c r="R73" s="320" t="str">
        <f ca="1">IF(ISERROR(VLOOKUP($B73,'I&amp;E Backsheet'!$D$11:$AT$187,R$11,0)),"",VLOOKUP($B73,'I&amp;E Backsheet'!$D$11:$AT$187,R$11,0))</f>
        <v/>
      </c>
      <c r="S73" s="213" t="str">
        <f ca="1">IF(ISERROR(VLOOKUP($B73,'I&amp;E Backsheet'!$D$11:$AT$187,S$11,0)),"",VLOOKUP($B73,'I&amp;E Backsheet'!$D$11:$AT$187,S$11,0))</f>
        <v/>
      </c>
      <c r="T73" s="214" t="str">
        <f ca="1">IF(ISERROR(VLOOKUP($B73,'I&amp;E Backsheet'!$D$11:$AT$187,T$11,0)),"",VLOOKUP($B73,'I&amp;E Backsheet'!$D$11:$AT$187,T$11,0))</f>
        <v/>
      </c>
      <c r="U73" s="300" t="str">
        <f ca="1">IF(ISERROR(VLOOKUP($B73,'I&amp;E Backsheet'!$D$11:$AT$187,U$11,0)),"",VLOOKUP($B73,'I&amp;E Backsheet'!$D$11:$AT$187,U$11,0))</f>
        <v/>
      </c>
      <c r="V73" s="320" t="str">
        <f ca="1">IF(ISERROR(VLOOKUP($B73,'I&amp;E Backsheet'!$D$11:$AT$187,V$11,0)),"",VLOOKUP($B73,'I&amp;E Backsheet'!$D$11:$AT$187,V$11,0))</f>
        <v/>
      </c>
      <c r="W73" s="214" t="str">
        <f ca="1">IF(ISERROR(VLOOKUP($B73,'I&amp;E Backsheet'!$D$11:$AT$187,W$11,0)),"",VLOOKUP($B73,'I&amp;E Backsheet'!$D$11:$AT$187,W$11,0))</f>
        <v/>
      </c>
    </row>
    <row r="74" spans="1:23">
      <c r="A74" s="3">
        <v>59</v>
      </c>
      <c r="B74" s="41" t="str">
        <f t="shared" ca="1" si="1"/>
        <v/>
      </c>
      <c r="C74" s="42" t="str">
        <f ca="1">IF($B74="","",VLOOKUP($B74,'Org list'!$J$9:$K$637,2,0))</f>
        <v/>
      </c>
      <c r="D74" s="227" t="str">
        <f ca="1">IF(ISERROR(VLOOKUP($B74,'Pooled Fund'!$A$3:$C$179,D$11,0)),"",VLOOKUP($B74,'Pooled Fund'!$A$3:$C$179,D$11,0))</f>
        <v/>
      </c>
      <c r="E74" s="209" t="str">
        <f ca="1">IF(ISERROR(VLOOKUP($B74,'I&amp;E Backsheet'!$D$11:$AT$187,E$11,0)),"",VLOOKUP($B74,'I&amp;E Backsheet'!$D$11:$AT$187,E$11,0))</f>
        <v/>
      </c>
      <c r="F74" s="209" t="str">
        <f ca="1">IF(ISERROR(VLOOKUP($B74,'I&amp;E Backsheet'!$D$11:$AT$187,F$11,0)),"",VLOOKUP($B74,'I&amp;E Backsheet'!$D$11:$AT$187,F$11,0))</f>
        <v/>
      </c>
      <c r="G74" s="209" t="str">
        <f ca="1">IF(ISERROR(VLOOKUP($B74,'I&amp;E Backsheet'!$D$11:$AT$187,G$11,0)),"",VLOOKUP($B74,'I&amp;E Backsheet'!$D$11:$AT$187,G$11,0))</f>
        <v/>
      </c>
      <c r="H74" s="259" t="str">
        <f ca="1">IF(ISERROR(VLOOKUP($B74,'I&amp;E Backsheet'!$D$11:$AT$187,H$11,0)),"",VLOOKUP($B74,'I&amp;E Backsheet'!$D$11:$AT$187,H$11,0))</f>
        <v/>
      </c>
      <c r="I74" s="300" t="str">
        <f ca="1">IF(ISERROR(VLOOKUP($B74,'I&amp;E Backsheet'!$D$11:$AT$187,I$11,0)),"",VLOOKUP($B74,'I&amp;E Backsheet'!$D$11:$AT$187,I$11,0))</f>
        <v/>
      </c>
      <c r="J74" s="213" t="str">
        <f ca="1">IF(ISERROR(VLOOKUP($B74,'I&amp;E Backsheet'!$D$11:$AT$187,J$11,0)),"",VLOOKUP($B74,'I&amp;E Backsheet'!$D$11:$AT$187,J$11,0))</f>
        <v/>
      </c>
      <c r="K74" s="213" t="str">
        <f ca="1">IF(ISERROR(VLOOKUP($B74,'I&amp;E Backsheet'!$D$11:$AT$187,K$11,0)),"",VLOOKUP($B74,'I&amp;E Backsheet'!$D$11:$AT$187,K$11,0))</f>
        <v/>
      </c>
      <c r="L74" s="214" t="str">
        <f ca="1">IF(ISERROR(VLOOKUP($B74,'I&amp;E Backsheet'!$D$11:$AT$187,L$11,0)),"",VLOOKUP($B74,'I&amp;E Backsheet'!$D$11:$AT$187,L$11,0))</f>
        <v/>
      </c>
      <c r="M74" s="300" t="str">
        <f ca="1">IF(ISERROR(VLOOKUP($B74,'I&amp;E Backsheet'!$D$11:$AT$187,M$11,0)),"",VLOOKUP($B74,'I&amp;E Backsheet'!$D$11:$AT$187,M$11,0))</f>
        <v/>
      </c>
      <c r="N74" s="320" t="str">
        <f ca="1">IF(ISERROR(VLOOKUP($B74,'I&amp;E Backsheet'!$D$11:$AT$187,N$11,0)),"",VLOOKUP($B74,'I&amp;E Backsheet'!$D$11:$AT$187,N$11,0))</f>
        <v/>
      </c>
      <c r="O74" s="213" t="str">
        <f ca="1">IF(ISERROR(VLOOKUP($B74,'I&amp;E Backsheet'!$D$11:$AT$187,O$11,0)),"",VLOOKUP($B74,'I&amp;E Backsheet'!$D$11:$AT$187,O$11,0))</f>
        <v/>
      </c>
      <c r="P74" s="214"/>
      <c r="Q74" s="308" t="str">
        <f ca="1">IF(ISERROR(VLOOKUP($B74,'I&amp;E Backsheet'!$D$11:$AT$187,Q$11,0)),"",VLOOKUP($B74,'I&amp;E Backsheet'!$D$11:$AT$187,Q$11,0))</f>
        <v/>
      </c>
      <c r="R74" s="320" t="str">
        <f ca="1">IF(ISERROR(VLOOKUP($B74,'I&amp;E Backsheet'!$D$11:$AT$187,R$11,0)),"",VLOOKUP($B74,'I&amp;E Backsheet'!$D$11:$AT$187,R$11,0))</f>
        <v/>
      </c>
      <c r="S74" s="213" t="str">
        <f ca="1">IF(ISERROR(VLOOKUP($B74,'I&amp;E Backsheet'!$D$11:$AT$187,S$11,0)),"",VLOOKUP($B74,'I&amp;E Backsheet'!$D$11:$AT$187,S$11,0))</f>
        <v/>
      </c>
      <c r="T74" s="214" t="str">
        <f ca="1">IF(ISERROR(VLOOKUP($B74,'I&amp;E Backsheet'!$D$11:$AT$187,T$11,0)),"",VLOOKUP($B74,'I&amp;E Backsheet'!$D$11:$AT$187,T$11,0))</f>
        <v/>
      </c>
      <c r="U74" s="300" t="str">
        <f ca="1">IF(ISERROR(VLOOKUP($B74,'I&amp;E Backsheet'!$D$11:$AT$187,U$11,0)),"",VLOOKUP($B74,'I&amp;E Backsheet'!$D$11:$AT$187,U$11,0))</f>
        <v/>
      </c>
      <c r="V74" s="320" t="str">
        <f ca="1">IF(ISERROR(VLOOKUP($B74,'I&amp;E Backsheet'!$D$11:$AT$187,V$11,0)),"",VLOOKUP($B74,'I&amp;E Backsheet'!$D$11:$AT$187,V$11,0))</f>
        <v/>
      </c>
      <c r="W74" s="214" t="str">
        <f ca="1">IF(ISERROR(VLOOKUP($B74,'I&amp;E Backsheet'!$D$11:$AT$187,W$11,0)),"",VLOOKUP($B74,'I&amp;E Backsheet'!$D$11:$AT$187,W$11,0))</f>
        <v/>
      </c>
    </row>
    <row r="75" spans="1:23">
      <c r="A75" s="3">
        <v>60</v>
      </c>
      <c r="B75" s="41" t="str">
        <f t="shared" ca="1" si="1"/>
        <v/>
      </c>
      <c r="C75" s="42" t="str">
        <f ca="1">IF($B75="","",VLOOKUP($B75,'Org list'!$J$9:$K$637,2,0))</f>
        <v/>
      </c>
      <c r="D75" s="227" t="str">
        <f ca="1">IF(ISERROR(VLOOKUP($B75,'Pooled Fund'!$A$3:$C$179,D$11,0)),"",VLOOKUP($B75,'Pooled Fund'!$A$3:$C$179,D$11,0))</f>
        <v/>
      </c>
      <c r="E75" s="209" t="str">
        <f ca="1">IF(ISERROR(VLOOKUP($B75,'I&amp;E Backsheet'!$D$11:$AT$187,E$11,0)),"",VLOOKUP($B75,'I&amp;E Backsheet'!$D$11:$AT$187,E$11,0))</f>
        <v/>
      </c>
      <c r="F75" s="209" t="str">
        <f ca="1">IF(ISERROR(VLOOKUP($B75,'I&amp;E Backsheet'!$D$11:$AT$187,F$11,0)),"",VLOOKUP($B75,'I&amp;E Backsheet'!$D$11:$AT$187,F$11,0))</f>
        <v/>
      </c>
      <c r="G75" s="209" t="str">
        <f ca="1">IF(ISERROR(VLOOKUP($B75,'I&amp;E Backsheet'!$D$11:$AT$187,G$11,0)),"",VLOOKUP($B75,'I&amp;E Backsheet'!$D$11:$AT$187,G$11,0))</f>
        <v/>
      </c>
      <c r="H75" s="259" t="str">
        <f ca="1">IF(ISERROR(VLOOKUP($B75,'I&amp;E Backsheet'!$D$11:$AT$187,H$11,0)),"",VLOOKUP($B75,'I&amp;E Backsheet'!$D$11:$AT$187,H$11,0))</f>
        <v/>
      </c>
      <c r="I75" s="300" t="str">
        <f ca="1">IF(ISERROR(VLOOKUP($B75,'I&amp;E Backsheet'!$D$11:$AT$187,I$11,0)),"",VLOOKUP($B75,'I&amp;E Backsheet'!$D$11:$AT$187,I$11,0))</f>
        <v/>
      </c>
      <c r="J75" s="213" t="str">
        <f ca="1">IF(ISERROR(VLOOKUP($B75,'I&amp;E Backsheet'!$D$11:$AT$187,J$11,0)),"",VLOOKUP($B75,'I&amp;E Backsheet'!$D$11:$AT$187,J$11,0))</f>
        <v/>
      </c>
      <c r="K75" s="213" t="str">
        <f ca="1">IF(ISERROR(VLOOKUP($B75,'I&amp;E Backsheet'!$D$11:$AT$187,K$11,0)),"",VLOOKUP($B75,'I&amp;E Backsheet'!$D$11:$AT$187,K$11,0))</f>
        <v/>
      </c>
      <c r="L75" s="214" t="str">
        <f ca="1">IF(ISERROR(VLOOKUP($B75,'I&amp;E Backsheet'!$D$11:$AT$187,L$11,0)),"",VLOOKUP($B75,'I&amp;E Backsheet'!$D$11:$AT$187,L$11,0))</f>
        <v/>
      </c>
      <c r="M75" s="300" t="str">
        <f ca="1">IF(ISERROR(VLOOKUP($B75,'I&amp;E Backsheet'!$D$11:$AT$187,M$11,0)),"",VLOOKUP($B75,'I&amp;E Backsheet'!$D$11:$AT$187,M$11,0))</f>
        <v/>
      </c>
      <c r="N75" s="320" t="str">
        <f ca="1">IF(ISERROR(VLOOKUP($B75,'I&amp;E Backsheet'!$D$11:$AT$187,N$11,0)),"",VLOOKUP($B75,'I&amp;E Backsheet'!$D$11:$AT$187,N$11,0))</f>
        <v/>
      </c>
      <c r="O75" s="213" t="str">
        <f ca="1">IF(ISERROR(VLOOKUP($B75,'I&amp;E Backsheet'!$D$11:$AT$187,O$11,0)),"",VLOOKUP($B75,'I&amp;E Backsheet'!$D$11:$AT$187,O$11,0))</f>
        <v/>
      </c>
      <c r="P75" s="214"/>
      <c r="Q75" s="308" t="str">
        <f ca="1">IF(ISERROR(VLOOKUP($B75,'I&amp;E Backsheet'!$D$11:$AT$187,Q$11,0)),"",VLOOKUP($B75,'I&amp;E Backsheet'!$D$11:$AT$187,Q$11,0))</f>
        <v/>
      </c>
      <c r="R75" s="320" t="str">
        <f ca="1">IF(ISERROR(VLOOKUP($B75,'I&amp;E Backsheet'!$D$11:$AT$187,R$11,0)),"",VLOOKUP($B75,'I&amp;E Backsheet'!$D$11:$AT$187,R$11,0))</f>
        <v/>
      </c>
      <c r="S75" s="213" t="str">
        <f ca="1">IF(ISERROR(VLOOKUP($B75,'I&amp;E Backsheet'!$D$11:$AT$187,S$11,0)),"",VLOOKUP($B75,'I&amp;E Backsheet'!$D$11:$AT$187,S$11,0))</f>
        <v/>
      </c>
      <c r="T75" s="214" t="str">
        <f ca="1">IF(ISERROR(VLOOKUP($B75,'I&amp;E Backsheet'!$D$11:$AT$187,T$11,0)),"",VLOOKUP($B75,'I&amp;E Backsheet'!$D$11:$AT$187,T$11,0))</f>
        <v/>
      </c>
      <c r="U75" s="300" t="str">
        <f ca="1">IF(ISERROR(VLOOKUP($B75,'I&amp;E Backsheet'!$D$11:$AT$187,U$11,0)),"",VLOOKUP($B75,'I&amp;E Backsheet'!$D$11:$AT$187,U$11,0))</f>
        <v/>
      </c>
      <c r="V75" s="320" t="str">
        <f ca="1">IF(ISERROR(VLOOKUP($B75,'I&amp;E Backsheet'!$D$11:$AT$187,V$11,0)),"",VLOOKUP($B75,'I&amp;E Backsheet'!$D$11:$AT$187,V$11,0))</f>
        <v/>
      </c>
      <c r="W75" s="214" t="str">
        <f ca="1">IF(ISERROR(VLOOKUP($B75,'I&amp;E Backsheet'!$D$11:$AT$187,W$11,0)),"",VLOOKUP($B75,'I&amp;E Backsheet'!$D$11:$AT$187,W$11,0))</f>
        <v/>
      </c>
    </row>
    <row r="76" spans="1:23">
      <c r="A76" s="3">
        <v>61</v>
      </c>
      <c r="B76" s="41" t="str">
        <f t="shared" ca="1" si="1"/>
        <v/>
      </c>
      <c r="C76" s="42" t="str">
        <f ca="1">IF($B76="","",VLOOKUP($B76,'Org list'!$J$9:$K$637,2,0))</f>
        <v/>
      </c>
      <c r="D76" s="227" t="str">
        <f ca="1">IF(ISERROR(VLOOKUP($B76,'Pooled Fund'!$A$3:$C$179,D$11,0)),"",VLOOKUP($B76,'Pooled Fund'!$A$3:$C$179,D$11,0))</f>
        <v/>
      </c>
      <c r="E76" s="209" t="str">
        <f ca="1">IF(ISERROR(VLOOKUP($B76,'I&amp;E Backsheet'!$D$11:$AT$187,E$11,0)),"",VLOOKUP($B76,'I&amp;E Backsheet'!$D$11:$AT$187,E$11,0))</f>
        <v/>
      </c>
      <c r="F76" s="209" t="str">
        <f ca="1">IF(ISERROR(VLOOKUP($B76,'I&amp;E Backsheet'!$D$11:$AT$187,F$11,0)),"",VLOOKUP($B76,'I&amp;E Backsheet'!$D$11:$AT$187,F$11,0))</f>
        <v/>
      </c>
      <c r="G76" s="209" t="str">
        <f ca="1">IF(ISERROR(VLOOKUP($B76,'I&amp;E Backsheet'!$D$11:$AT$187,G$11,0)),"",VLOOKUP($B76,'I&amp;E Backsheet'!$D$11:$AT$187,G$11,0))</f>
        <v/>
      </c>
      <c r="H76" s="259" t="str">
        <f ca="1">IF(ISERROR(VLOOKUP($B76,'I&amp;E Backsheet'!$D$11:$AT$187,H$11,0)),"",VLOOKUP($B76,'I&amp;E Backsheet'!$D$11:$AT$187,H$11,0))</f>
        <v/>
      </c>
      <c r="I76" s="300" t="str">
        <f ca="1">IF(ISERROR(VLOOKUP($B76,'I&amp;E Backsheet'!$D$11:$AT$187,I$11,0)),"",VLOOKUP($B76,'I&amp;E Backsheet'!$D$11:$AT$187,I$11,0))</f>
        <v/>
      </c>
      <c r="J76" s="213" t="str">
        <f ca="1">IF(ISERROR(VLOOKUP($B76,'I&amp;E Backsheet'!$D$11:$AT$187,J$11,0)),"",VLOOKUP($B76,'I&amp;E Backsheet'!$D$11:$AT$187,J$11,0))</f>
        <v/>
      </c>
      <c r="K76" s="213" t="str">
        <f ca="1">IF(ISERROR(VLOOKUP($B76,'I&amp;E Backsheet'!$D$11:$AT$187,K$11,0)),"",VLOOKUP($B76,'I&amp;E Backsheet'!$D$11:$AT$187,K$11,0))</f>
        <v/>
      </c>
      <c r="L76" s="214" t="str">
        <f ca="1">IF(ISERROR(VLOOKUP($B76,'I&amp;E Backsheet'!$D$11:$AT$187,L$11,0)),"",VLOOKUP($B76,'I&amp;E Backsheet'!$D$11:$AT$187,L$11,0))</f>
        <v/>
      </c>
      <c r="M76" s="300" t="str">
        <f ca="1">IF(ISERROR(VLOOKUP($B76,'I&amp;E Backsheet'!$D$11:$AT$187,M$11,0)),"",VLOOKUP($B76,'I&amp;E Backsheet'!$D$11:$AT$187,M$11,0))</f>
        <v/>
      </c>
      <c r="N76" s="320" t="str">
        <f ca="1">IF(ISERROR(VLOOKUP($B76,'I&amp;E Backsheet'!$D$11:$AT$187,N$11,0)),"",VLOOKUP($B76,'I&amp;E Backsheet'!$D$11:$AT$187,N$11,0))</f>
        <v/>
      </c>
      <c r="O76" s="213" t="str">
        <f ca="1">IF(ISERROR(VLOOKUP($B76,'I&amp;E Backsheet'!$D$11:$AT$187,O$11,0)),"",VLOOKUP($B76,'I&amp;E Backsheet'!$D$11:$AT$187,O$11,0))</f>
        <v/>
      </c>
      <c r="P76" s="214"/>
      <c r="Q76" s="308" t="str">
        <f ca="1">IF(ISERROR(VLOOKUP($B76,'I&amp;E Backsheet'!$D$11:$AT$187,Q$11,0)),"",VLOOKUP($B76,'I&amp;E Backsheet'!$D$11:$AT$187,Q$11,0))</f>
        <v/>
      </c>
      <c r="R76" s="320" t="str">
        <f ca="1">IF(ISERROR(VLOOKUP($B76,'I&amp;E Backsheet'!$D$11:$AT$187,R$11,0)),"",VLOOKUP($B76,'I&amp;E Backsheet'!$D$11:$AT$187,R$11,0))</f>
        <v/>
      </c>
      <c r="S76" s="213" t="str">
        <f ca="1">IF(ISERROR(VLOOKUP($B76,'I&amp;E Backsheet'!$D$11:$AT$187,S$11,0)),"",VLOOKUP($B76,'I&amp;E Backsheet'!$D$11:$AT$187,S$11,0))</f>
        <v/>
      </c>
      <c r="T76" s="214" t="str">
        <f ca="1">IF(ISERROR(VLOOKUP($B76,'I&amp;E Backsheet'!$D$11:$AT$187,T$11,0)),"",VLOOKUP($B76,'I&amp;E Backsheet'!$D$11:$AT$187,T$11,0))</f>
        <v/>
      </c>
      <c r="U76" s="300" t="str">
        <f ca="1">IF(ISERROR(VLOOKUP($B76,'I&amp;E Backsheet'!$D$11:$AT$187,U$11,0)),"",VLOOKUP($B76,'I&amp;E Backsheet'!$D$11:$AT$187,U$11,0))</f>
        <v/>
      </c>
      <c r="V76" s="320" t="str">
        <f ca="1">IF(ISERROR(VLOOKUP($B76,'I&amp;E Backsheet'!$D$11:$AT$187,V$11,0)),"",VLOOKUP($B76,'I&amp;E Backsheet'!$D$11:$AT$187,V$11,0))</f>
        <v/>
      </c>
      <c r="W76" s="214" t="str">
        <f ca="1">IF(ISERROR(VLOOKUP($B76,'I&amp;E Backsheet'!$D$11:$AT$187,W$11,0)),"",VLOOKUP($B76,'I&amp;E Backsheet'!$D$11:$AT$187,W$11,0))</f>
        <v/>
      </c>
    </row>
    <row r="77" spans="1:23">
      <c r="A77" s="3">
        <v>62</v>
      </c>
      <c r="B77" s="41" t="str">
        <f t="shared" ca="1" si="1"/>
        <v/>
      </c>
      <c r="C77" s="42" t="str">
        <f ca="1">IF($B77="","",VLOOKUP($B77,'Org list'!$J$9:$K$637,2,0))</f>
        <v/>
      </c>
      <c r="D77" s="227" t="str">
        <f ca="1">IF(ISERROR(VLOOKUP($B77,'Pooled Fund'!$A$3:$C$179,D$11,0)),"",VLOOKUP($B77,'Pooled Fund'!$A$3:$C$179,D$11,0))</f>
        <v/>
      </c>
      <c r="E77" s="209" t="str">
        <f ca="1">IF(ISERROR(VLOOKUP($B77,'I&amp;E Backsheet'!$D$11:$AT$187,E$11,0)),"",VLOOKUP($B77,'I&amp;E Backsheet'!$D$11:$AT$187,E$11,0))</f>
        <v/>
      </c>
      <c r="F77" s="209" t="str">
        <f ca="1">IF(ISERROR(VLOOKUP($B77,'I&amp;E Backsheet'!$D$11:$AT$187,F$11,0)),"",VLOOKUP($B77,'I&amp;E Backsheet'!$D$11:$AT$187,F$11,0))</f>
        <v/>
      </c>
      <c r="G77" s="209" t="str">
        <f ca="1">IF(ISERROR(VLOOKUP($B77,'I&amp;E Backsheet'!$D$11:$AT$187,G$11,0)),"",VLOOKUP($B77,'I&amp;E Backsheet'!$D$11:$AT$187,G$11,0))</f>
        <v/>
      </c>
      <c r="H77" s="259" t="str">
        <f ca="1">IF(ISERROR(VLOOKUP($B77,'I&amp;E Backsheet'!$D$11:$AT$187,H$11,0)),"",VLOOKUP($B77,'I&amp;E Backsheet'!$D$11:$AT$187,H$11,0))</f>
        <v/>
      </c>
      <c r="I77" s="300" t="str">
        <f ca="1">IF(ISERROR(VLOOKUP($B77,'I&amp;E Backsheet'!$D$11:$AT$187,I$11,0)),"",VLOOKUP($B77,'I&amp;E Backsheet'!$D$11:$AT$187,I$11,0))</f>
        <v/>
      </c>
      <c r="J77" s="213" t="str">
        <f ca="1">IF(ISERROR(VLOOKUP($B77,'I&amp;E Backsheet'!$D$11:$AT$187,J$11,0)),"",VLOOKUP($B77,'I&amp;E Backsheet'!$D$11:$AT$187,J$11,0))</f>
        <v/>
      </c>
      <c r="K77" s="213" t="str">
        <f ca="1">IF(ISERROR(VLOOKUP($B77,'I&amp;E Backsheet'!$D$11:$AT$187,K$11,0)),"",VLOOKUP($B77,'I&amp;E Backsheet'!$D$11:$AT$187,K$11,0))</f>
        <v/>
      </c>
      <c r="L77" s="214" t="str">
        <f ca="1">IF(ISERROR(VLOOKUP($B77,'I&amp;E Backsheet'!$D$11:$AT$187,L$11,0)),"",VLOOKUP($B77,'I&amp;E Backsheet'!$D$11:$AT$187,L$11,0))</f>
        <v/>
      </c>
      <c r="M77" s="300" t="str">
        <f ca="1">IF(ISERROR(VLOOKUP($B77,'I&amp;E Backsheet'!$D$11:$AT$187,M$11,0)),"",VLOOKUP($B77,'I&amp;E Backsheet'!$D$11:$AT$187,M$11,0))</f>
        <v/>
      </c>
      <c r="N77" s="320" t="str">
        <f ca="1">IF(ISERROR(VLOOKUP($B77,'I&amp;E Backsheet'!$D$11:$AT$187,N$11,0)),"",VLOOKUP($B77,'I&amp;E Backsheet'!$D$11:$AT$187,N$11,0))</f>
        <v/>
      </c>
      <c r="O77" s="213" t="str">
        <f ca="1">IF(ISERROR(VLOOKUP($B77,'I&amp;E Backsheet'!$D$11:$AT$187,O$11,0)),"",VLOOKUP($B77,'I&amp;E Backsheet'!$D$11:$AT$187,O$11,0))</f>
        <v/>
      </c>
      <c r="P77" s="214"/>
      <c r="Q77" s="308" t="str">
        <f ca="1">IF(ISERROR(VLOOKUP($B77,'I&amp;E Backsheet'!$D$11:$AT$187,Q$11,0)),"",VLOOKUP($B77,'I&amp;E Backsheet'!$D$11:$AT$187,Q$11,0))</f>
        <v/>
      </c>
      <c r="R77" s="320" t="str">
        <f ca="1">IF(ISERROR(VLOOKUP($B77,'I&amp;E Backsheet'!$D$11:$AT$187,R$11,0)),"",VLOOKUP($B77,'I&amp;E Backsheet'!$D$11:$AT$187,R$11,0))</f>
        <v/>
      </c>
      <c r="S77" s="213" t="str">
        <f ca="1">IF(ISERROR(VLOOKUP($B77,'I&amp;E Backsheet'!$D$11:$AT$187,S$11,0)),"",VLOOKUP($B77,'I&amp;E Backsheet'!$D$11:$AT$187,S$11,0))</f>
        <v/>
      </c>
      <c r="T77" s="214" t="str">
        <f ca="1">IF(ISERROR(VLOOKUP($B77,'I&amp;E Backsheet'!$D$11:$AT$187,T$11,0)),"",VLOOKUP($B77,'I&amp;E Backsheet'!$D$11:$AT$187,T$11,0))</f>
        <v/>
      </c>
      <c r="U77" s="300" t="str">
        <f ca="1">IF(ISERROR(VLOOKUP($B77,'I&amp;E Backsheet'!$D$11:$AT$187,U$11,0)),"",VLOOKUP($B77,'I&amp;E Backsheet'!$D$11:$AT$187,U$11,0))</f>
        <v/>
      </c>
      <c r="V77" s="320" t="str">
        <f ca="1">IF(ISERROR(VLOOKUP($B77,'I&amp;E Backsheet'!$D$11:$AT$187,V$11,0)),"",VLOOKUP($B77,'I&amp;E Backsheet'!$D$11:$AT$187,V$11,0))</f>
        <v/>
      </c>
      <c r="W77" s="214" t="str">
        <f ca="1">IF(ISERROR(VLOOKUP($B77,'I&amp;E Backsheet'!$D$11:$AT$187,W$11,0)),"",VLOOKUP($B77,'I&amp;E Backsheet'!$D$11:$AT$187,W$11,0))</f>
        <v/>
      </c>
    </row>
    <row r="78" spans="1:23">
      <c r="A78" s="3">
        <v>63</v>
      </c>
      <c r="B78" s="41" t="str">
        <f t="shared" ca="1" si="1"/>
        <v/>
      </c>
      <c r="C78" s="42" t="str">
        <f ca="1">IF($B78="","",VLOOKUP($B78,'Org list'!$J$9:$K$637,2,0))</f>
        <v/>
      </c>
      <c r="D78" s="227" t="str">
        <f ca="1">IF(ISERROR(VLOOKUP($B78,'Pooled Fund'!$A$3:$C$179,D$11,0)),"",VLOOKUP($B78,'Pooled Fund'!$A$3:$C$179,D$11,0))</f>
        <v/>
      </c>
      <c r="E78" s="209" t="str">
        <f ca="1">IF(ISERROR(VLOOKUP($B78,'I&amp;E Backsheet'!$D$11:$AT$187,E$11,0)),"",VLOOKUP($B78,'I&amp;E Backsheet'!$D$11:$AT$187,E$11,0))</f>
        <v/>
      </c>
      <c r="F78" s="209" t="str">
        <f ca="1">IF(ISERROR(VLOOKUP($B78,'I&amp;E Backsheet'!$D$11:$AT$187,F$11,0)),"",VLOOKUP($B78,'I&amp;E Backsheet'!$D$11:$AT$187,F$11,0))</f>
        <v/>
      </c>
      <c r="G78" s="209" t="str">
        <f ca="1">IF(ISERROR(VLOOKUP($B78,'I&amp;E Backsheet'!$D$11:$AT$187,G$11,0)),"",VLOOKUP($B78,'I&amp;E Backsheet'!$D$11:$AT$187,G$11,0))</f>
        <v/>
      </c>
      <c r="H78" s="259" t="str">
        <f ca="1">IF(ISERROR(VLOOKUP($B78,'I&amp;E Backsheet'!$D$11:$AT$187,H$11,0)),"",VLOOKUP($B78,'I&amp;E Backsheet'!$D$11:$AT$187,H$11,0))</f>
        <v/>
      </c>
      <c r="I78" s="300" t="str">
        <f ca="1">IF(ISERROR(VLOOKUP($B78,'I&amp;E Backsheet'!$D$11:$AT$187,I$11,0)),"",VLOOKUP($B78,'I&amp;E Backsheet'!$D$11:$AT$187,I$11,0))</f>
        <v/>
      </c>
      <c r="J78" s="213" t="str">
        <f ca="1">IF(ISERROR(VLOOKUP($B78,'I&amp;E Backsheet'!$D$11:$AT$187,J$11,0)),"",VLOOKUP($B78,'I&amp;E Backsheet'!$D$11:$AT$187,J$11,0))</f>
        <v/>
      </c>
      <c r="K78" s="213" t="str">
        <f ca="1">IF(ISERROR(VLOOKUP($B78,'I&amp;E Backsheet'!$D$11:$AT$187,K$11,0)),"",VLOOKUP($B78,'I&amp;E Backsheet'!$D$11:$AT$187,K$11,0))</f>
        <v/>
      </c>
      <c r="L78" s="214" t="str">
        <f ca="1">IF(ISERROR(VLOOKUP($B78,'I&amp;E Backsheet'!$D$11:$AT$187,L$11,0)),"",VLOOKUP($B78,'I&amp;E Backsheet'!$D$11:$AT$187,L$11,0))</f>
        <v/>
      </c>
      <c r="M78" s="300" t="str">
        <f ca="1">IF(ISERROR(VLOOKUP($B78,'I&amp;E Backsheet'!$D$11:$AT$187,M$11,0)),"",VLOOKUP($B78,'I&amp;E Backsheet'!$D$11:$AT$187,M$11,0))</f>
        <v/>
      </c>
      <c r="N78" s="320" t="str">
        <f ca="1">IF(ISERROR(VLOOKUP($B78,'I&amp;E Backsheet'!$D$11:$AT$187,N$11,0)),"",VLOOKUP($B78,'I&amp;E Backsheet'!$D$11:$AT$187,N$11,0))</f>
        <v/>
      </c>
      <c r="O78" s="213" t="str">
        <f ca="1">IF(ISERROR(VLOOKUP($B78,'I&amp;E Backsheet'!$D$11:$AT$187,O$11,0)),"",VLOOKUP($B78,'I&amp;E Backsheet'!$D$11:$AT$187,O$11,0))</f>
        <v/>
      </c>
      <c r="P78" s="214"/>
      <c r="Q78" s="308" t="str">
        <f ca="1">IF(ISERROR(VLOOKUP($B78,'I&amp;E Backsheet'!$D$11:$AT$187,Q$11,0)),"",VLOOKUP($B78,'I&amp;E Backsheet'!$D$11:$AT$187,Q$11,0))</f>
        <v/>
      </c>
      <c r="R78" s="320" t="str">
        <f ca="1">IF(ISERROR(VLOOKUP($B78,'I&amp;E Backsheet'!$D$11:$AT$187,R$11,0)),"",VLOOKUP($B78,'I&amp;E Backsheet'!$D$11:$AT$187,R$11,0))</f>
        <v/>
      </c>
      <c r="S78" s="213" t="str">
        <f ca="1">IF(ISERROR(VLOOKUP($B78,'I&amp;E Backsheet'!$D$11:$AT$187,S$11,0)),"",VLOOKUP($B78,'I&amp;E Backsheet'!$D$11:$AT$187,S$11,0))</f>
        <v/>
      </c>
      <c r="T78" s="214" t="str">
        <f ca="1">IF(ISERROR(VLOOKUP($B78,'I&amp;E Backsheet'!$D$11:$AT$187,T$11,0)),"",VLOOKUP($B78,'I&amp;E Backsheet'!$D$11:$AT$187,T$11,0))</f>
        <v/>
      </c>
      <c r="U78" s="300" t="str">
        <f ca="1">IF(ISERROR(VLOOKUP($B78,'I&amp;E Backsheet'!$D$11:$AT$187,U$11,0)),"",VLOOKUP($B78,'I&amp;E Backsheet'!$D$11:$AT$187,U$11,0))</f>
        <v/>
      </c>
      <c r="V78" s="320" t="str">
        <f ca="1">IF(ISERROR(VLOOKUP($B78,'I&amp;E Backsheet'!$D$11:$AT$187,V$11,0)),"",VLOOKUP($B78,'I&amp;E Backsheet'!$D$11:$AT$187,V$11,0))</f>
        <v/>
      </c>
      <c r="W78" s="214" t="str">
        <f ca="1">IF(ISERROR(VLOOKUP($B78,'I&amp;E Backsheet'!$D$11:$AT$187,W$11,0)),"",VLOOKUP($B78,'I&amp;E Backsheet'!$D$11:$AT$187,W$11,0))</f>
        <v/>
      </c>
    </row>
    <row r="79" spans="1:23">
      <c r="A79" s="3">
        <v>64</v>
      </c>
      <c r="B79" s="41" t="str">
        <f t="shared" ref="B79:B110" ca="1" si="2">IF($A79&gt;$Y$18-1,"",INDIRECT("'Comms by AT'!D"&amp;$A79+$Y$15))</f>
        <v/>
      </c>
      <c r="C79" s="42" t="str">
        <f ca="1">IF($B79="","",VLOOKUP($B79,'Org list'!$J$9:$K$637,2,0))</f>
        <v/>
      </c>
      <c r="D79" s="227" t="str">
        <f ca="1">IF(ISERROR(VLOOKUP($B79,'Pooled Fund'!$A$3:$C$179,D$11,0)),"",VLOOKUP($B79,'Pooled Fund'!$A$3:$C$179,D$11,0))</f>
        <v/>
      </c>
      <c r="E79" s="209" t="str">
        <f ca="1">IF(ISERROR(VLOOKUP($B79,'I&amp;E Backsheet'!$D$11:$AT$187,E$11,0)),"",VLOOKUP($B79,'I&amp;E Backsheet'!$D$11:$AT$187,E$11,0))</f>
        <v/>
      </c>
      <c r="F79" s="209" t="str">
        <f ca="1">IF(ISERROR(VLOOKUP($B79,'I&amp;E Backsheet'!$D$11:$AT$187,F$11,0)),"",VLOOKUP($B79,'I&amp;E Backsheet'!$D$11:$AT$187,F$11,0))</f>
        <v/>
      </c>
      <c r="G79" s="209" t="str">
        <f ca="1">IF(ISERROR(VLOOKUP($B79,'I&amp;E Backsheet'!$D$11:$AT$187,G$11,0)),"",VLOOKUP($B79,'I&amp;E Backsheet'!$D$11:$AT$187,G$11,0))</f>
        <v/>
      </c>
      <c r="H79" s="259" t="str">
        <f ca="1">IF(ISERROR(VLOOKUP($B79,'I&amp;E Backsheet'!$D$11:$AT$187,H$11,0)),"",VLOOKUP($B79,'I&amp;E Backsheet'!$D$11:$AT$187,H$11,0))</f>
        <v/>
      </c>
      <c r="I79" s="300" t="str">
        <f ca="1">IF(ISERROR(VLOOKUP($B79,'I&amp;E Backsheet'!$D$11:$AT$187,I$11,0)),"",VLOOKUP($B79,'I&amp;E Backsheet'!$D$11:$AT$187,I$11,0))</f>
        <v/>
      </c>
      <c r="J79" s="213" t="str">
        <f ca="1">IF(ISERROR(VLOOKUP($B79,'I&amp;E Backsheet'!$D$11:$AT$187,J$11,0)),"",VLOOKUP($B79,'I&amp;E Backsheet'!$D$11:$AT$187,J$11,0))</f>
        <v/>
      </c>
      <c r="K79" s="213" t="str">
        <f ca="1">IF(ISERROR(VLOOKUP($B79,'I&amp;E Backsheet'!$D$11:$AT$187,K$11,0)),"",VLOOKUP($B79,'I&amp;E Backsheet'!$D$11:$AT$187,K$11,0))</f>
        <v/>
      </c>
      <c r="L79" s="214" t="str">
        <f ca="1">IF(ISERROR(VLOOKUP($B79,'I&amp;E Backsheet'!$D$11:$AT$187,L$11,0)),"",VLOOKUP($B79,'I&amp;E Backsheet'!$D$11:$AT$187,L$11,0))</f>
        <v/>
      </c>
      <c r="M79" s="300" t="str">
        <f ca="1">IF(ISERROR(VLOOKUP($B79,'I&amp;E Backsheet'!$D$11:$AT$187,M$11,0)),"",VLOOKUP($B79,'I&amp;E Backsheet'!$D$11:$AT$187,M$11,0))</f>
        <v/>
      </c>
      <c r="N79" s="320" t="str">
        <f ca="1">IF(ISERROR(VLOOKUP($B79,'I&amp;E Backsheet'!$D$11:$AT$187,N$11,0)),"",VLOOKUP($B79,'I&amp;E Backsheet'!$D$11:$AT$187,N$11,0))</f>
        <v/>
      </c>
      <c r="O79" s="213" t="str">
        <f ca="1">IF(ISERROR(VLOOKUP($B79,'I&amp;E Backsheet'!$D$11:$AT$187,O$11,0)),"",VLOOKUP($B79,'I&amp;E Backsheet'!$D$11:$AT$187,O$11,0))</f>
        <v/>
      </c>
      <c r="P79" s="214"/>
      <c r="Q79" s="308" t="str">
        <f ca="1">IF(ISERROR(VLOOKUP($B79,'I&amp;E Backsheet'!$D$11:$AT$187,Q$11,0)),"",VLOOKUP($B79,'I&amp;E Backsheet'!$D$11:$AT$187,Q$11,0))</f>
        <v/>
      </c>
      <c r="R79" s="320" t="str">
        <f ca="1">IF(ISERROR(VLOOKUP($B79,'I&amp;E Backsheet'!$D$11:$AT$187,R$11,0)),"",VLOOKUP($B79,'I&amp;E Backsheet'!$D$11:$AT$187,R$11,0))</f>
        <v/>
      </c>
      <c r="S79" s="213" t="str">
        <f ca="1">IF(ISERROR(VLOOKUP($B79,'I&amp;E Backsheet'!$D$11:$AT$187,S$11,0)),"",VLOOKUP($B79,'I&amp;E Backsheet'!$D$11:$AT$187,S$11,0))</f>
        <v/>
      </c>
      <c r="T79" s="214" t="str">
        <f ca="1">IF(ISERROR(VLOOKUP($B79,'I&amp;E Backsheet'!$D$11:$AT$187,T$11,0)),"",VLOOKUP($B79,'I&amp;E Backsheet'!$D$11:$AT$187,T$11,0))</f>
        <v/>
      </c>
      <c r="U79" s="300" t="str">
        <f ca="1">IF(ISERROR(VLOOKUP($B79,'I&amp;E Backsheet'!$D$11:$AT$187,U$11,0)),"",VLOOKUP($B79,'I&amp;E Backsheet'!$D$11:$AT$187,U$11,0))</f>
        <v/>
      </c>
      <c r="V79" s="320" t="str">
        <f ca="1">IF(ISERROR(VLOOKUP($B79,'I&amp;E Backsheet'!$D$11:$AT$187,V$11,0)),"",VLOOKUP($B79,'I&amp;E Backsheet'!$D$11:$AT$187,V$11,0))</f>
        <v/>
      </c>
      <c r="W79" s="214" t="str">
        <f ca="1">IF(ISERROR(VLOOKUP($B79,'I&amp;E Backsheet'!$D$11:$AT$187,W$11,0)),"",VLOOKUP($B79,'I&amp;E Backsheet'!$D$11:$AT$187,W$11,0))</f>
        <v/>
      </c>
    </row>
    <row r="80" spans="1:23">
      <c r="A80" s="3">
        <v>65</v>
      </c>
      <c r="B80" s="41" t="str">
        <f t="shared" ca="1" si="2"/>
        <v/>
      </c>
      <c r="C80" s="42" t="str">
        <f ca="1">IF($B80="","",VLOOKUP($B80,'Org list'!$J$9:$K$637,2,0))</f>
        <v/>
      </c>
      <c r="D80" s="227" t="str">
        <f ca="1">IF(ISERROR(VLOOKUP($B80,'Pooled Fund'!$A$3:$C$179,D$11,0)),"",VLOOKUP($B80,'Pooled Fund'!$A$3:$C$179,D$11,0))</f>
        <v/>
      </c>
      <c r="E80" s="209" t="str">
        <f ca="1">IF(ISERROR(VLOOKUP($B80,'I&amp;E Backsheet'!$D$11:$AT$187,E$11,0)),"",VLOOKUP($B80,'I&amp;E Backsheet'!$D$11:$AT$187,E$11,0))</f>
        <v/>
      </c>
      <c r="F80" s="209" t="str">
        <f ca="1">IF(ISERROR(VLOOKUP($B80,'I&amp;E Backsheet'!$D$11:$AT$187,F$11,0)),"",VLOOKUP($B80,'I&amp;E Backsheet'!$D$11:$AT$187,F$11,0))</f>
        <v/>
      </c>
      <c r="G80" s="209" t="str">
        <f ca="1">IF(ISERROR(VLOOKUP($B80,'I&amp;E Backsheet'!$D$11:$AT$187,G$11,0)),"",VLOOKUP($B80,'I&amp;E Backsheet'!$D$11:$AT$187,G$11,0))</f>
        <v/>
      </c>
      <c r="H80" s="259" t="str">
        <f ca="1">IF(ISERROR(VLOOKUP($B80,'I&amp;E Backsheet'!$D$11:$AT$187,H$11,0)),"",VLOOKUP($B80,'I&amp;E Backsheet'!$D$11:$AT$187,H$11,0))</f>
        <v/>
      </c>
      <c r="I80" s="300" t="str">
        <f ca="1">IF(ISERROR(VLOOKUP($B80,'I&amp;E Backsheet'!$D$11:$AT$187,I$11,0)),"",VLOOKUP($B80,'I&amp;E Backsheet'!$D$11:$AT$187,I$11,0))</f>
        <v/>
      </c>
      <c r="J80" s="213" t="str">
        <f ca="1">IF(ISERROR(VLOOKUP($B80,'I&amp;E Backsheet'!$D$11:$AT$187,J$11,0)),"",VLOOKUP($B80,'I&amp;E Backsheet'!$D$11:$AT$187,J$11,0))</f>
        <v/>
      </c>
      <c r="K80" s="213" t="str">
        <f ca="1">IF(ISERROR(VLOOKUP($B80,'I&amp;E Backsheet'!$D$11:$AT$187,K$11,0)),"",VLOOKUP($B80,'I&amp;E Backsheet'!$D$11:$AT$187,K$11,0))</f>
        <v/>
      </c>
      <c r="L80" s="214" t="str">
        <f ca="1">IF(ISERROR(VLOOKUP($B80,'I&amp;E Backsheet'!$D$11:$AT$187,L$11,0)),"",VLOOKUP($B80,'I&amp;E Backsheet'!$D$11:$AT$187,L$11,0))</f>
        <v/>
      </c>
      <c r="M80" s="300" t="str">
        <f ca="1">IF(ISERROR(VLOOKUP($B80,'I&amp;E Backsheet'!$D$11:$AT$187,M$11,0)),"",VLOOKUP($B80,'I&amp;E Backsheet'!$D$11:$AT$187,M$11,0))</f>
        <v/>
      </c>
      <c r="N80" s="320" t="str">
        <f ca="1">IF(ISERROR(VLOOKUP($B80,'I&amp;E Backsheet'!$D$11:$AT$187,N$11,0)),"",VLOOKUP($B80,'I&amp;E Backsheet'!$D$11:$AT$187,N$11,0))</f>
        <v/>
      </c>
      <c r="O80" s="213" t="str">
        <f ca="1">IF(ISERROR(VLOOKUP($B80,'I&amp;E Backsheet'!$D$11:$AT$187,O$11,0)),"",VLOOKUP($B80,'I&amp;E Backsheet'!$D$11:$AT$187,O$11,0))</f>
        <v/>
      </c>
      <c r="P80" s="214"/>
      <c r="Q80" s="308" t="str">
        <f ca="1">IF(ISERROR(VLOOKUP($B80,'I&amp;E Backsheet'!$D$11:$AT$187,Q$11,0)),"",VLOOKUP($B80,'I&amp;E Backsheet'!$D$11:$AT$187,Q$11,0))</f>
        <v/>
      </c>
      <c r="R80" s="320" t="str">
        <f ca="1">IF(ISERROR(VLOOKUP($B80,'I&amp;E Backsheet'!$D$11:$AT$187,R$11,0)),"",VLOOKUP($B80,'I&amp;E Backsheet'!$D$11:$AT$187,R$11,0))</f>
        <v/>
      </c>
      <c r="S80" s="213" t="str">
        <f ca="1">IF(ISERROR(VLOOKUP($B80,'I&amp;E Backsheet'!$D$11:$AT$187,S$11,0)),"",VLOOKUP($B80,'I&amp;E Backsheet'!$D$11:$AT$187,S$11,0))</f>
        <v/>
      </c>
      <c r="T80" s="214" t="str">
        <f ca="1">IF(ISERROR(VLOOKUP($B80,'I&amp;E Backsheet'!$D$11:$AT$187,T$11,0)),"",VLOOKUP($B80,'I&amp;E Backsheet'!$D$11:$AT$187,T$11,0))</f>
        <v/>
      </c>
      <c r="U80" s="300" t="str">
        <f ca="1">IF(ISERROR(VLOOKUP($B80,'I&amp;E Backsheet'!$D$11:$AT$187,U$11,0)),"",VLOOKUP($B80,'I&amp;E Backsheet'!$D$11:$AT$187,U$11,0))</f>
        <v/>
      </c>
      <c r="V80" s="320" t="str">
        <f ca="1">IF(ISERROR(VLOOKUP($B80,'I&amp;E Backsheet'!$D$11:$AT$187,V$11,0)),"",VLOOKUP($B80,'I&amp;E Backsheet'!$D$11:$AT$187,V$11,0))</f>
        <v/>
      </c>
      <c r="W80" s="214" t="str">
        <f ca="1">IF(ISERROR(VLOOKUP($B80,'I&amp;E Backsheet'!$D$11:$AT$187,W$11,0)),"",VLOOKUP($B80,'I&amp;E Backsheet'!$D$11:$AT$187,W$11,0))</f>
        <v/>
      </c>
    </row>
    <row r="81" spans="1:23">
      <c r="A81" s="3">
        <v>66</v>
      </c>
      <c r="B81" s="41" t="str">
        <f t="shared" ca="1" si="2"/>
        <v/>
      </c>
      <c r="C81" s="42" t="str">
        <f ca="1">IF($B81="","",VLOOKUP($B81,'Org list'!$J$9:$K$637,2,0))</f>
        <v/>
      </c>
      <c r="D81" s="227" t="str">
        <f ca="1">IF(ISERROR(VLOOKUP($B81,'Pooled Fund'!$A$3:$C$179,D$11,0)),"",VLOOKUP($B81,'Pooled Fund'!$A$3:$C$179,D$11,0))</f>
        <v/>
      </c>
      <c r="E81" s="209" t="str">
        <f ca="1">IF(ISERROR(VLOOKUP($B81,'I&amp;E Backsheet'!$D$11:$AT$187,E$11,0)),"",VLOOKUP($B81,'I&amp;E Backsheet'!$D$11:$AT$187,E$11,0))</f>
        <v/>
      </c>
      <c r="F81" s="209" t="str">
        <f ca="1">IF(ISERROR(VLOOKUP($B81,'I&amp;E Backsheet'!$D$11:$AT$187,F$11,0)),"",VLOOKUP($B81,'I&amp;E Backsheet'!$D$11:$AT$187,F$11,0))</f>
        <v/>
      </c>
      <c r="G81" s="209" t="str">
        <f ca="1">IF(ISERROR(VLOOKUP($B81,'I&amp;E Backsheet'!$D$11:$AT$187,G$11,0)),"",VLOOKUP($B81,'I&amp;E Backsheet'!$D$11:$AT$187,G$11,0))</f>
        <v/>
      </c>
      <c r="H81" s="259" t="str">
        <f ca="1">IF(ISERROR(VLOOKUP($B81,'I&amp;E Backsheet'!$D$11:$AT$187,H$11,0)),"",VLOOKUP($B81,'I&amp;E Backsheet'!$D$11:$AT$187,H$11,0))</f>
        <v/>
      </c>
      <c r="I81" s="300" t="str">
        <f ca="1">IF(ISERROR(VLOOKUP($B81,'I&amp;E Backsheet'!$D$11:$AT$187,I$11,0)),"",VLOOKUP($B81,'I&amp;E Backsheet'!$D$11:$AT$187,I$11,0))</f>
        <v/>
      </c>
      <c r="J81" s="213" t="str">
        <f ca="1">IF(ISERROR(VLOOKUP($B81,'I&amp;E Backsheet'!$D$11:$AT$187,J$11,0)),"",VLOOKUP($B81,'I&amp;E Backsheet'!$D$11:$AT$187,J$11,0))</f>
        <v/>
      </c>
      <c r="K81" s="213" t="str">
        <f ca="1">IF(ISERROR(VLOOKUP($B81,'I&amp;E Backsheet'!$D$11:$AT$187,K$11,0)),"",VLOOKUP($B81,'I&amp;E Backsheet'!$D$11:$AT$187,K$11,0))</f>
        <v/>
      </c>
      <c r="L81" s="214" t="str">
        <f ca="1">IF(ISERROR(VLOOKUP($B81,'I&amp;E Backsheet'!$D$11:$AT$187,L$11,0)),"",VLOOKUP($B81,'I&amp;E Backsheet'!$D$11:$AT$187,L$11,0))</f>
        <v/>
      </c>
      <c r="M81" s="300" t="str">
        <f ca="1">IF(ISERROR(VLOOKUP($B81,'I&amp;E Backsheet'!$D$11:$AT$187,M$11,0)),"",VLOOKUP($B81,'I&amp;E Backsheet'!$D$11:$AT$187,M$11,0))</f>
        <v/>
      </c>
      <c r="N81" s="320" t="str">
        <f ca="1">IF(ISERROR(VLOOKUP($B81,'I&amp;E Backsheet'!$D$11:$AT$187,N$11,0)),"",VLOOKUP($B81,'I&amp;E Backsheet'!$D$11:$AT$187,N$11,0))</f>
        <v/>
      </c>
      <c r="O81" s="213" t="str">
        <f ca="1">IF(ISERROR(VLOOKUP($B81,'I&amp;E Backsheet'!$D$11:$AT$187,O$11,0)),"",VLOOKUP($B81,'I&amp;E Backsheet'!$D$11:$AT$187,O$11,0))</f>
        <v/>
      </c>
      <c r="P81" s="214"/>
      <c r="Q81" s="308" t="str">
        <f ca="1">IF(ISERROR(VLOOKUP($B81,'I&amp;E Backsheet'!$D$11:$AT$187,Q$11,0)),"",VLOOKUP($B81,'I&amp;E Backsheet'!$D$11:$AT$187,Q$11,0))</f>
        <v/>
      </c>
      <c r="R81" s="320" t="str">
        <f ca="1">IF(ISERROR(VLOOKUP($B81,'I&amp;E Backsheet'!$D$11:$AT$187,R$11,0)),"",VLOOKUP($B81,'I&amp;E Backsheet'!$D$11:$AT$187,R$11,0))</f>
        <v/>
      </c>
      <c r="S81" s="213" t="str">
        <f ca="1">IF(ISERROR(VLOOKUP($B81,'I&amp;E Backsheet'!$D$11:$AT$187,S$11,0)),"",VLOOKUP($B81,'I&amp;E Backsheet'!$D$11:$AT$187,S$11,0))</f>
        <v/>
      </c>
      <c r="T81" s="214" t="str">
        <f ca="1">IF(ISERROR(VLOOKUP($B81,'I&amp;E Backsheet'!$D$11:$AT$187,T$11,0)),"",VLOOKUP($B81,'I&amp;E Backsheet'!$D$11:$AT$187,T$11,0))</f>
        <v/>
      </c>
      <c r="U81" s="300" t="str">
        <f ca="1">IF(ISERROR(VLOOKUP($B81,'I&amp;E Backsheet'!$D$11:$AT$187,U$11,0)),"",VLOOKUP($B81,'I&amp;E Backsheet'!$D$11:$AT$187,U$11,0))</f>
        <v/>
      </c>
      <c r="V81" s="320" t="str">
        <f ca="1">IF(ISERROR(VLOOKUP($B81,'I&amp;E Backsheet'!$D$11:$AT$187,V$11,0)),"",VLOOKUP($B81,'I&amp;E Backsheet'!$D$11:$AT$187,V$11,0))</f>
        <v/>
      </c>
      <c r="W81" s="214" t="str">
        <f ca="1">IF(ISERROR(VLOOKUP($B81,'I&amp;E Backsheet'!$D$11:$AT$187,W$11,0)),"",VLOOKUP($B81,'I&amp;E Backsheet'!$D$11:$AT$187,W$11,0))</f>
        <v/>
      </c>
    </row>
    <row r="82" spans="1:23">
      <c r="A82" s="3">
        <v>67</v>
      </c>
      <c r="B82" s="41" t="str">
        <f t="shared" ca="1" si="2"/>
        <v/>
      </c>
      <c r="C82" s="42" t="str">
        <f ca="1">IF($B82="","",VLOOKUP($B82,'Org list'!$J$9:$K$637,2,0))</f>
        <v/>
      </c>
      <c r="D82" s="227" t="str">
        <f ca="1">IF(ISERROR(VLOOKUP($B82,'Pooled Fund'!$A$3:$C$179,D$11,0)),"",VLOOKUP($B82,'Pooled Fund'!$A$3:$C$179,D$11,0))</f>
        <v/>
      </c>
      <c r="E82" s="209" t="str">
        <f ca="1">IF(ISERROR(VLOOKUP($B82,'I&amp;E Backsheet'!$D$11:$AT$187,E$11,0)),"",VLOOKUP($B82,'I&amp;E Backsheet'!$D$11:$AT$187,E$11,0))</f>
        <v/>
      </c>
      <c r="F82" s="209" t="str">
        <f ca="1">IF(ISERROR(VLOOKUP($B82,'I&amp;E Backsheet'!$D$11:$AT$187,F$11,0)),"",VLOOKUP($B82,'I&amp;E Backsheet'!$D$11:$AT$187,F$11,0))</f>
        <v/>
      </c>
      <c r="G82" s="209" t="str">
        <f ca="1">IF(ISERROR(VLOOKUP($B82,'I&amp;E Backsheet'!$D$11:$AT$187,G$11,0)),"",VLOOKUP($B82,'I&amp;E Backsheet'!$D$11:$AT$187,G$11,0))</f>
        <v/>
      </c>
      <c r="H82" s="259" t="str">
        <f ca="1">IF(ISERROR(VLOOKUP($B82,'I&amp;E Backsheet'!$D$11:$AT$187,H$11,0)),"",VLOOKUP($B82,'I&amp;E Backsheet'!$D$11:$AT$187,H$11,0))</f>
        <v/>
      </c>
      <c r="I82" s="300" t="str">
        <f ca="1">IF(ISERROR(VLOOKUP($B82,'I&amp;E Backsheet'!$D$11:$AT$187,I$11,0)),"",VLOOKUP($B82,'I&amp;E Backsheet'!$D$11:$AT$187,I$11,0))</f>
        <v/>
      </c>
      <c r="J82" s="213" t="str">
        <f ca="1">IF(ISERROR(VLOOKUP($B82,'I&amp;E Backsheet'!$D$11:$AT$187,J$11,0)),"",VLOOKUP($B82,'I&amp;E Backsheet'!$D$11:$AT$187,J$11,0))</f>
        <v/>
      </c>
      <c r="K82" s="213" t="str">
        <f ca="1">IF(ISERROR(VLOOKUP($B82,'I&amp;E Backsheet'!$D$11:$AT$187,K$11,0)),"",VLOOKUP($B82,'I&amp;E Backsheet'!$D$11:$AT$187,K$11,0))</f>
        <v/>
      </c>
      <c r="L82" s="214" t="str">
        <f ca="1">IF(ISERROR(VLOOKUP($B82,'I&amp;E Backsheet'!$D$11:$AT$187,L$11,0)),"",VLOOKUP($B82,'I&amp;E Backsheet'!$D$11:$AT$187,L$11,0))</f>
        <v/>
      </c>
      <c r="M82" s="300" t="str">
        <f ca="1">IF(ISERROR(VLOOKUP($B82,'I&amp;E Backsheet'!$D$11:$AT$187,M$11,0)),"",VLOOKUP($B82,'I&amp;E Backsheet'!$D$11:$AT$187,M$11,0))</f>
        <v/>
      </c>
      <c r="N82" s="320" t="str">
        <f ca="1">IF(ISERROR(VLOOKUP($B82,'I&amp;E Backsheet'!$D$11:$AT$187,N$11,0)),"",VLOOKUP($B82,'I&amp;E Backsheet'!$D$11:$AT$187,N$11,0))</f>
        <v/>
      </c>
      <c r="O82" s="213" t="str">
        <f ca="1">IF(ISERROR(VLOOKUP($B82,'I&amp;E Backsheet'!$D$11:$AT$187,O$11,0)),"",VLOOKUP($B82,'I&amp;E Backsheet'!$D$11:$AT$187,O$11,0))</f>
        <v/>
      </c>
      <c r="P82" s="214"/>
      <c r="Q82" s="308" t="str">
        <f ca="1">IF(ISERROR(VLOOKUP($B82,'I&amp;E Backsheet'!$D$11:$AT$187,Q$11,0)),"",VLOOKUP($B82,'I&amp;E Backsheet'!$D$11:$AT$187,Q$11,0))</f>
        <v/>
      </c>
      <c r="R82" s="320" t="str">
        <f ca="1">IF(ISERROR(VLOOKUP($B82,'I&amp;E Backsheet'!$D$11:$AT$187,R$11,0)),"",VLOOKUP($B82,'I&amp;E Backsheet'!$D$11:$AT$187,R$11,0))</f>
        <v/>
      </c>
      <c r="S82" s="213" t="str">
        <f ca="1">IF(ISERROR(VLOOKUP($B82,'I&amp;E Backsheet'!$D$11:$AT$187,S$11,0)),"",VLOOKUP($B82,'I&amp;E Backsheet'!$D$11:$AT$187,S$11,0))</f>
        <v/>
      </c>
      <c r="T82" s="214" t="str">
        <f ca="1">IF(ISERROR(VLOOKUP($B82,'I&amp;E Backsheet'!$D$11:$AT$187,T$11,0)),"",VLOOKUP($B82,'I&amp;E Backsheet'!$D$11:$AT$187,T$11,0))</f>
        <v/>
      </c>
      <c r="U82" s="300" t="str">
        <f ca="1">IF(ISERROR(VLOOKUP($B82,'I&amp;E Backsheet'!$D$11:$AT$187,U$11,0)),"",VLOOKUP($B82,'I&amp;E Backsheet'!$D$11:$AT$187,U$11,0))</f>
        <v/>
      </c>
      <c r="V82" s="320" t="str">
        <f ca="1">IF(ISERROR(VLOOKUP($B82,'I&amp;E Backsheet'!$D$11:$AT$187,V$11,0)),"",VLOOKUP($B82,'I&amp;E Backsheet'!$D$11:$AT$187,V$11,0))</f>
        <v/>
      </c>
      <c r="W82" s="214" t="str">
        <f ca="1">IF(ISERROR(VLOOKUP($B82,'I&amp;E Backsheet'!$D$11:$AT$187,W$11,0)),"",VLOOKUP($B82,'I&amp;E Backsheet'!$D$11:$AT$187,W$11,0))</f>
        <v/>
      </c>
    </row>
    <row r="83" spans="1:23">
      <c r="A83" s="3">
        <v>68</v>
      </c>
      <c r="B83" s="41" t="str">
        <f t="shared" ca="1" si="2"/>
        <v/>
      </c>
      <c r="C83" s="42" t="str">
        <f ca="1">IF($B83="","",VLOOKUP($B83,'Org list'!$J$9:$K$637,2,0))</f>
        <v/>
      </c>
      <c r="D83" s="227" t="str">
        <f ca="1">IF(ISERROR(VLOOKUP($B83,'Pooled Fund'!$A$3:$C$179,D$11,0)),"",VLOOKUP($B83,'Pooled Fund'!$A$3:$C$179,D$11,0))</f>
        <v/>
      </c>
      <c r="E83" s="209" t="str">
        <f ca="1">IF(ISERROR(VLOOKUP($B83,'I&amp;E Backsheet'!$D$11:$AT$187,E$11,0)),"",VLOOKUP($B83,'I&amp;E Backsheet'!$D$11:$AT$187,E$11,0))</f>
        <v/>
      </c>
      <c r="F83" s="209" t="str">
        <f ca="1">IF(ISERROR(VLOOKUP($B83,'I&amp;E Backsheet'!$D$11:$AT$187,F$11,0)),"",VLOOKUP($B83,'I&amp;E Backsheet'!$D$11:$AT$187,F$11,0))</f>
        <v/>
      </c>
      <c r="G83" s="209" t="str">
        <f ca="1">IF(ISERROR(VLOOKUP($B83,'I&amp;E Backsheet'!$D$11:$AT$187,G$11,0)),"",VLOOKUP($B83,'I&amp;E Backsheet'!$D$11:$AT$187,G$11,0))</f>
        <v/>
      </c>
      <c r="H83" s="259" t="str">
        <f ca="1">IF(ISERROR(VLOOKUP($B83,'I&amp;E Backsheet'!$D$11:$AT$187,H$11,0)),"",VLOOKUP($B83,'I&amp;E Backsheet'!$D$11:$AT$187,H$11,0))</f>
        <v/>
      </c>
      <c r="I83" s="300" t="str">
        <f ca="1">IF(ISERROR(VLOOKUP($B83,'I&amp;E Backsheet'!$D$11:$AT$187,I$11,0)),"",VLOOKUP($B83,'I&amp;E Backsheet'!$D$11:$AT$187,I$11,0))</f>
        <v/>
      </c>
      <c r="J83" s="213" t="str">
        <f ca="1">IF(ISERROR(VLOOKUP($B83,'I&amp;E Backsheet'!$D$11:$AT$187,J$11,0)),"",VLOOKUP($B83,'I&amp;E Backsheet'!$D$11:$AT$187,J$11,0))</f>
        <v/>
      </c>
      <c r="K83" s="213" t="str">
        <f ca="1">IF(ISERROR(VLOOKUP($B83,'I&amp;E Backsheet'!$D$11:$AT$187,K$11,0)),"",VLOOKUP($B83,'I&amp;E Backsheet'!$D$11:$AT$187,K$11,0))</f>
        <v/>
      </c>
      <c r="L83" s="214" t="str">
        <f ca="1">IF(ISERROR(VLOOKUP($B83,'I&amp;E Backsheet'!$D$11:$AT$187,L$11,0)),"",VLOOKUP($B83,'I&amp;E Backsheet'!$D$11:$AT$187,L$11,0))</f>
        <v/>
      </c>
      <c r="M83" s="300" t="str">
        <f ca="1">IF(ISERROR(VLOOKUP($B83,'I&amp;E Backsheet'!$D$11:$AT$187,M$11,0)),"",VLOOKUP($B83,'I&amp;E Backsheet'!$D$11:$AT$187,M$11,0))</f>
        <v/>
      </c>
      <c r="N83" s="320" t="str">
        <f ca="1">IF(ISERROR(VLOOKUP($B83,'I&amp;E Backsheet'!$D$11:$AT$187,N$11,0)),"",VLOOKUP($B83,'I&amp;E Backsheet'!$D$11:$AT$187,N$11,0))</f>
        <v/>
      </c>
      <c r="O83" s="213" t="str">
        <f ca="1">IF(ISERROR(VLOOKUP($B83,'I&amp;E Backsheet'!$D$11:$AT$187,O$11,0)),"",VLOOKUP($B83,'I&amp;E Backsheet'!$D$11:$AT$187,O$11,0))</f>
        <v/>
      </c>
      <c r="P83" s="214"/>
      <c r="Q83" s="308" t="str">
        <f ca="1">IF(ISERROR(VLOOKUP($B83,'I&amp;E Backsheet'!$D$11:$AT$187,Q$11,0)),"",VLOOKUP($B83,'I&amp;E Backsheet'!$D$11:$AT$187,Q$11,0))</f>
        <v/>
      </c>
      <c r="R83" s="320" t="str">
        <f ca="1">IF(ISERROR(VLOOKUP($B83,'I&amp;E Backsheet'!$D$11:$AT$187,R$11,0)),"",VLOOKUP($B83,'I&amp;E Backsheet'!$D$11:$AT$187,R$11,0))</f>
        <v/>
      </c>
      <c r="S83" s="213" t="str">
        <f ca="1">IF(ISERROR(VLOOKUP($B83,'I&amp;E Backsheet'!$D$11:$AT$187,S$11,0)),"",VLOOKUP($B83,'I&amp;E Backsheet'!$D$11:$AT$187,S$11,0))</f>
        <v/>
      </c>
      <c r="T83" s="214" t="str">
        <f ca="1">IF(ISERROR(VLOOKUP($B83,'I&amp;E Backsheet'!$D$11:$AT$187,T$11,0)),"",VLOOKUP($B83,'I&amp;E Backsheet'!$D$11:$AT$187,T$11,0))</f>
        <v/>
      </c>
      <c r="U83" s="300" t="str">
        <f ca="1">IF(ISERROR(VLOOKUP($B83,'I&amp;E Backsheet'!$D$11:$AT$187,U$11,0)),"",VLOOKUP($B83,'I&amp;E Backsheet'!$D$11:$AT$187,U$11,0))</f>
        <v/>
      </c>
      <c r="V83" s="320" t="str">
        <f ca="1">IF(ISERROR(VLOOKUP($B83,'I&amp;E Backsheet'!$D$11:$AT$187,V$11,0)),"",VLOOKUP($B83,'I&amp;E Backsheet'!$D$11:$AT$187,V$11,0))</f>
        <v/>
      </c>
      <c r="W83" s="214" t="str">
        <f ca="1">IF(ISERROR(VLOOKUP($B83,'I&amp;E Backsheet'!$D$11:$AT$187,W$11,0)),"",VLOOKUP($B83,'I&amp;E Backsheet'!$D$11:$AT$187,W$11,0))</f>
        <v/>
      </c>
    </row>
    <row r="84" spans="1:23">
      <c r="A84" s="3">
        <v>69</v>
      </c>
      <c r="B84" s="41" t="str">
        <f t="shared" ca="1" si="2"/>
        <v/>
      </c>
      <c r="C84" s="42" t="str">
        <f ca="1">IF($B84="","",VLOOKUP($B84,'Org list'!$J$9:$K$637,2,0))</f>
        <v/>
      </c>
      <c r="D84" s="227" t="str">
        <f ca="1">IF(ISERROR(VLOOKUP($B84,'Pooled Fund'!$A$3:$C$179,D$11,0)),"",VLOOKUP($B84,'Pooled Fund'!$A$3:$C$179,D$11,0))</f>
        <v/>
      </c>
      <c r="E84" s="209" t="str">
        <f ca="1">IF(ISERROR(VLOOKUP($B84,'I&amp;E Backsheet'!$D$11:$AT$187,E$11,0)),"",VLOOKUP($B84,'I&amp;E Backsheet'!$D$11:$AT$187,E$11,0))</f>
        <v/>
      </c>
      <c r="F84" s="209" t="str">
        <f ca="1">IF(ISERROR(VLOOKUP($B84,'I&amp;E Backsheet'!$D$11:$AT$187,F$11,0)),"",VLOOKUP($B84,'I&amp;E Backsheet'!$D$11:$AT$187,F$11,0))</f>
        <v/>
      </c>
      <c r="G84" s="209" t="str">
        <f ca="1">IF(ISERROR(VLOOKUP($B84,'I&amp;E Backsheet'!$D$11:$AT$187,G$11,0)),"",VLOOKUP($B84,'I&amp;E Backsheet'!$D$11:$AT$187,G$11,0))</f>
        <v/>
      </c>
      <c r="H84" s="259" t="str">
        <f ca="1">IF(ISERROR(VLOOKUP($B84,'I&amp;E Backsheet'!$D$11:$AT$187,H$11,0)),"",VLOOKUP($B84,'I&amp;E Backsheet'!$D$11:$AT$187,H$11,0))</f>
        <v/>
      </c>
      <c r="I84" s="300" t="str">
        <f ca="1">IF(ISERROR(VLOOKUP($B84,'I&amp;E Backsheet'!$D$11:$AT$187,I$11,0)),"",VLOOKUP($B84,'I&amp;E Backsheet'!$D$11:$AT$187,I$11,0))</f>
        <v/>
      </c>
      <c r="J84" s="213" t="str">
        <f ca="1">IF(ISERROR(VLOOKUP($B84,'I&amp;E Backsheet'!$D$11:$AT$187,J$11,0)),"",VLOOKUP($B84,'I&amp;E Backsheet'!$D$11:$AT$187,J$11,0))</f>
        <v/>
      </c>
      <c r="K84" s="213" t="str">
        <f ca="1">IF(ISERROR(VLOOKUP($B84,'I&amp;E Backsheet'!$D$11:$AT$187,K$11,0)),"",VLOOKUP($B84,'I&amp;E Backsheet'!$D$11:$AT$187,K$11,0))</f>
        <v/>
      </c>
      <c r="L84" s="214" t="str">
        <f ca="1">IF(ISERROR(VLOOKUP($B84,'I&amp;E Backsheet'!$D$11:$AT$187,L$11,0)),"",VLOOKUP($B84,'I&amp;E Backsheet'!$D$11:$AT$187,L$11,0))</f>
        <v/>
      </c>
      <c r="M84" s="300" t="str">
        <f ca="1">IF(ISERROR(VLOOKUP($B84,'I&amp;E Backsheet'!$D$11:$AT$187,M$11,0)),"",VLOOKUP($B84,'I&amp;E Backsheet'!$D$11:$AT$187,M$11,0))</f>
        <v/>
      </c>
      <c r="N84" s="320" t="str">
        <f ca="1">IF(ISERROR(VLOOKUP($B84,'I&amp;E Backsheet'!$D$11:$AT$187,N$11,0)),"",VLOOKUP($B84,'I&amp;E Backsheet'!$D$11:$AT$187,N$11,0))</f>
        <v/>
      </c>
      <c r="O84" s="213" t="str">
        <f ca="1">IF(ISERROR(VLOOKUP($B84,'I&amp;E Backsheet'!$D$11:$AT$187,O$11,0)),"",VLOOKUP($B84,'I&amp;E Backsheet'!$D$11:$AT$187,O$11,0))</f>
        <v/>
      </c>
      <c r="P84" s="214"/>
      <c r="Q84" s="308" t="str">
        <f ca="1">IF(ISERROR(VLOOKUP($B84,'I&amp;E Backsheet'!$D$11:$AT$187,Q$11,0)),"",VLOOKUP($B84,'I&amp;E Backsheet'!$D$11:$AT$187,Q$11,0))</f>
        <v/>
      </c>
      <c r="R84" s="320" t="str">
        <f ca="1">IF(ISERROR(VLOOKUP($B84,'I&amp;E Backsheet'!$D$11:$AT$187,R$11,0)),"",VLOOKUP($B84,'I&amp;E Backsheet'!$D$11:$AT$187,R$11,0))</f>
        <v/>
      </c>
      <c r="S84" s="213" t="str">
        <f ca="1">IF(ISERROR(VLOOKUP($B84,'I&amp;E Backsheet'!$D$11:$AT$187,S$11,0)),"",VLOOKUP($B84,'I&amp;E Backsheet'!$D$11:$AT$187,S$11,0))</f>
        <v/>
      </c>
      <c r="T84" s="214" t="str">
        <f ca="1">IF(ISERROR(VLOOKUP($B84,'I&amp;E Backsheet'!$D$11:$AT$187,T$11,0)),"",VLOOKUP($B84,'I&amp;E Backsheet'!$D$11:$AT$187,T$11,0))</f>
        <v/>
      </c>
      <c r="U84" s="300" t="str">
        <f ca="1">IF(ISERROR(VLOOKUP($B84,'I&amp;E Backsheet'!$D$11:$AT$187,U$11,0)),"",VLOOKUP($B84,'I&amp;E Backsheet'!$D$11:$AT$187,U$11,0))</f>
        <v/>
      </c>
      <c r="V84" s="320" t="str">
        <f ca="1">IF(ISERROR(VLOOKUP($B84,'I&amp;E Backsheet'!$D$11:$AT$187,V$11,0)),"",VLOOKUP($B84,'I&amp;E Backsheet'!$D$11:$AT$187,V$11,0))</f>
        <v/>
      </c>
      <c r="W84" s="214" t="str">
        <f ca="1">IF(ISERROR(VLOOKUP($B84,'I&amp;E Backsheet'!$D$11:$AT$187,W$11,0)),"",VLOOKUP($B84,'I&amp;E Backsheet'!$D$11:$AT$187,W$11,0))</f>
        <v/>
      </c>
    </row>
    <row r="85" spans="1:23">
      <c r="A85" s="3">
        <v>70</v>
      </c>
      <c r="B85" s="41" t="str">
        <f t="shared" ca="1" si="2"/>
        <v/>
      </c>
      <c r="C85" s="42" t="str">
        <f ca="1">IF($B85="","",VLOOKUP($B85,'Org list'!$J$9:$K$637,2,0))</f>
        <v/>
      </c>
      <c r="D85" s="227" t="str">
        <f ca="1">IF(ISERROR(VLOOKUP($B85,'Pooled Fund'!$A$3:$C$179,D$11,0)),"",VLOOKUP($B85,'Pooled Fund'!$A$3:$C$179,D$11,0))</f>
        <v/>
      </c>
      <c r="E85" s="209" t="str">
        <f ca="1">IF(ISERROR(VLOOKUP($B85,'I&amp;E Backsheet'!$D$11:$AT$187,E$11,0)),"",VLOOKUP($B85,'I&amp;E Backsheet'!$D$11:$AT$187,E$11,0))</f>
        <v/>
      </c>
      <c r="F85" s="209" t="str">
        <f ca="1">IF(ISERROR(VLOOKUP($B85,'I&amp;E Backsheet'!$D$11:$AT$187,F$11,0)),"",VLOOKUP($B85,'I&amp;E Backsheet'!$D$11:$AT$187,F$11,0))</f>
        <v/>
      </c>
      <c r="G85" s="209" t="str">
        <f ca="1">IF(ISERROR(VLOOKUP($B85,'I&amp;E Backsheet'!$D$11:$AT$187,G$11,0)),"",VLOOKUP($B85,'I&amp;E Backsheet'!$D$11:$AT$187,G$11,0))</f>
        <v/>
      </c>
      <c r="H85" s="259" t="str">
        <f ca="1">IF(ISERROR(VLOOKUP($B85,'I&amp;E Backsheet'!$D$11:$AT$187,H$11,0)),"",VLOOKUP($B85,'I&amp;E Backsheet'!$D$11:$AT$187,H$11,0))</f>
        <v/>
      </c>
      <c r="I85" s="300" t="str">
        <f ca="1">IF(ISERROR(VLOOKUP($B85,'I&amp;E Backsheet'!$D$11:$AT$187,I$11,0)),"",VLOOKUP($B85,'I&amp;E Backsheet'!$D$11:$AT$187,I$11,0))</f>
        <v/>
      </c>
      <c r="J85" s="213" t="str">
        <f ca="1">IF(ISERROR(VLOOKUP($B85,'I&amp;E Backsheet'!$D$11:$AT$187,J$11,0)),"",VLOOKUP($B85,'I&amp;E Backsheet'!$D$11:$AT$187,J$11,0))</f>
        <v/>
      </c>
      <c r="K85" s="213" t="str">
        <f ca="1">IF(ISERROR(VLOOKUP($B85,'I&amp;E Backsheet'!$D$11:$AT$187,K$11,0)),"",VLOOKUP($B85,'I&amp;E Backsheet'!$D$11:$AT$187,K$11,0))</f>
        <v/>
      </c>
      <c r="L85" s="214" t="str">
        <f ca="1">IF(ISERROR(VLOOKUP($B85,'I&amp;E Backsheet'!$D$11:$AT$187,L$11,0)),"",VLOOKUP($B85,'I&amp;E Backsheet'!$D$11:$AT$187,L$11,0))</f>
        <v/>
      </c>
      <c r="M85" s="300" t="str">
        <f ca="1">IF(ISERROR(VLOOKUP($B85,'I&amp;E Backsheet'!$D$11:$AT$187,M$11,0)),"",VLOOKUP($B85,'I&amp;E Backsheet'!$D$11:$AT$187,M$11,0))</f>
        <v/>
      </c>
      <c r="N85" s="320" t="str">
        <f ca="1">IF(ISERROR(VLOOKUP($B85,'I&amp;E Backsheet'!$D$11:$AT$187,N$11,0)),"",VLOOKUP($B85,'I&amp;E Backsheet'!$D$11:$AT$187,N$11,0))</f>
        <v/>
      </c>
      <c r="O85" s="213" t="str">
        <f ca="1">IF(ISERROR(VLOOKUP($B85,'I&amp;E Backsheet'!$D$11:$AT$187,O$11,0)),"",VLOOKUP($B85,'I&amp;E Backsheet'!$D$11:$AT$187,O$11,0))</f>
        <v/>
      </c>
      <c r="P85" s="214"/>
      <c r="Q85" s="308" t="str">
        <f ca="1">IF(ISERROR(VLOOKUP($B85,'I&amp;E Backsheet'!$D$11:$AT$187,Q$11,0)),"",VLOOKUP($B85,'I&amp;E Backsheet'!$D$11:$AT$187,Q$11,0))</f>
        <v/>
      </c>
      <c r="R85" s="320" t="str">
        <f ca="1">IF(ISERROR(VLOOKUP($B85,'I&amp;E Backsheet'!$D$11:$AT$187,R$11,0)),"",VLOOKUP($B85,'I&amp;E Backsheet'!$D$11:$AT$187,R$11,0))</f>
        <v/>
      </c>
      <c r="S85" s="213" t="str">
        <f ca="1">IF(ISERROR(VLOOKUP($B85,'I&amp;E Backsheet'!$D$11:$AT$187,S$11,0)),"",VLOOKUP($B85,'I&amp;E Backsheet'!$D$11:$AT$187,S$11,0))</f>
        <v/>
      </c>
      <c r="T85" s="214" t="str">
        <f ca="1">IF(ISERROR(VLOOKUP($B85,'I&amp;E Backsheet'!$D$11:$AT$187,T$11,0)),"",VLOOKUP($B85,'I&amp;E Backsheet'!$D$11:$AT$187,T$11,0))</f>
        <v/>
      </c>
      <c r="U85" s="300" t="str">
        <f ca="1">IF(ISERROR(VLOOKUP($B85,'I&amp;E Backsheet'!$D$11:$AT$187,U$11,0)),"",VLOOKUP($B85,'I&amp;E Backsheet'!$D$11:$AT$187,U$11,0))</f>
        <v/>
      </c>
      <c r="V85" s="320" t="str">
        <f ca="1">IF(ISERROR(VLOOKUP($B85,'I&amp;E Backsheet'!$D$11:$AT$187,V$11,0)),"",VLOOKUP($B85,'I&amp;E Backsheet'!$D$11:$AT$187,V$11,0))</f>
        <v/>
      </c>
      <c r="W85" s="214" t="str">
        <f ca="1">IF(ISERROR(VLOOKUP($B85,'I&amp;E Backsheet'!$D$11:$AT$187,W$11,0)),"",VLOOKUP($B85,'I&amp;E Backsheet'!$D$11:$AT$187,W$11,0))</f>
        <v/>
      </c>
    </row>
    <row r="86" spans="1:23">
      <c r="A86" s="3">
        <v>71</v>
      </c>
      <c r="B86" s="41" t="str">
        <f t="shared" ca="1" si="2"/>
        <v/>
      </c>
      <c r="C86" s="42" t="str">
        <f ca="1">IF($B86="","",VLOOKUP($B86,'Org list'!$J$9:$K$637,2,0))</f>
        <v/>
      </c>
      <c r="D86" s="227" t="str">
        <f ca="1">IF(ISERROR(VLOOKUP($B86,'Pooled Fund'!$A$3:$C$179,D$11,0)),"",VLOOKUP($B86,'Pooled Fund'!$A$3:$C$179,D$11,0))</f>
        <v/>
      </c>
      <c r="E86" s="209" t="str">
        <f ca="1">IF(ISERROR(VLOOKUP($B86,'I&amp;E Backsheet'!$D$11:$AT$187,E$11,0)),"",VLOOKUP($B86,'I&amp;E Backsheet'!$D$11:$AT$187,E$11,0))</f>
        <v/>
      </c>
      <c r="F86" s="209" t="str">
        <f ca="1">IF(ISERROR(VLOOKUP($B86,'I&amp;E Backsheet'!$D$11:$AT$187,F$11,0)),"",VLOOKUP($B86,'I&amp;E Backsheet'!$D$11:$AT$187,F$11,0))</f>
        <v/>
      </c>
      <c r="G86" s="209" t="str">
        <f ca="1">IF(ISERROR(VLOOKUP($B86,'I&amp;E Backsheet'!$D$11:$AT$187,G$11,0)),"",VLOOKUP($B86,'I&amp;E Backsheet'!$D$11:$AT$187,G$11,0))</f>
        <v/>
      </c>
      <c r="H86" s="259" t="str">
        <f ca="1">IF(ISERROR(VLOOKUP($B86,'I&amp;E Backsheet'!$D$11:$AT$187,H$11,0)),"",VLOOKUP($B86,'I&amp;E Backsheet'!$D$11:$AT$187,H$11,0))</f>
        <v/>
      </c>
      <c r="I86" s="300" t="str">
        <f ca="1">IF(ISERROR(VLOOKUP($B86,'I&amp;E Backsheet'!$D$11:$AT$187,I$11,0)),"",VLOOKUP($B86,'I&amp;E Backsheet'!$D$11:$AT$187,I$11,0))</f>
        <v/>
      </c>
      <c r="J86" s="213" t="str">
        <f ca="1">IF(ISERROR(VLOOKUP($B86,'I&amp;E Backsheet'!$D$11:$AT$187,J$11,0)),"",VLOOKUP($B86,'I&amp;E Backsheet'!$D$11:$AT$187,J$11,0))</f>
        <v/>
      </c>
      <c r="K86" s="213" t="str">
        <f ca="1">IF(ISERROR(VLOOKUP($B86,'I&amp;E Backsheet'!$D$11:$AT$187,K$11,0)),"",VLOOKUP($B86,'I&amp;E Backsheet'!$D$11:$AT$187,K$11,0))</f>
        <v/>
      </c>
      <c r="L86" s="214" t="str">
        <f ca="1">IF(ISERROR(VLOOKUP($B86,'I&amp;E Backsheet'!$D$11:$AT$187,L$11,0)),"",VLOOKUP($B86,'I&amp;E Backsheet'!$D$11:$AT$187,L$11,0))</f>
        <v/>
      </c>
      <c r="M86" s="300" t="str">
        <f ca="1">IF(ISERROR(VLOOKUP($B86,'I&amp;E Backsheet'!$D$11:$AT$187,M$11,0)),"",VLOOKUP($B86,'I&amp;E Backsheet'!$D$11:$AT$187,M$11,0))</f>
        <v/>
      </c>
      <c r="N86" s="320" t="str">
        <f ca="1">IF(ISERROR(VLOOKUP($B86,'I&amp;E Backsheet'!$D$11:$AT$187,N$11,0)),"",VLOOKUP($B86,'I&amp;E Backsheet'!$D$11:$AT$187,N$11,0))</f>
        <v/>
      </c>
      <c r="O86" s="213" t="str">
        <f ca="1">IF(ISERROR(VLOOKUP($B86,'I&amp;E Backsheet'!$D$11:$AT$187,O$11,0)),"",VLOOKUP($B86,'I&amp;E Backsheet'!$D$11:$AT$187,O$11,0))</f>
        <v/>
      </c>
      <c r="P86" s="214"/>
      <c r="Q86" s="308" t="str">
        <f ca="1">IF(ISERROR(VLOOKUP($B86,'I&amp;E Backsheet'!$D$11:$AT$187,Q$11,0)),"",VLOOKUP($B86,'I&amp;E Backsheet'!$D$11:$AT$187,Q$11,0))</f>
        <v/>
      </c>
      <c r="R86" s="320" t="str">
        <f ca="1">IF(ISERROR(VLOOKUP($B86,'I&amp;E Backsheet'!$D$11:$AT$187,R$11,0)),"",VLOOKUP($B86,'I&amp;E Backsheet'!$D$11:$AT$187,R$11,0))</f>
        <v/>
      </c>
      <c r="S86" s="213" t="str">
        <f ca="1">IF(ISERROR(VLOOKUP($B86,'I&amp;E Backsheet'!$D$11:$AT$187,S$11,0)),"",VLOOKUP($B86,'I&amp;E Backsheet'!$D$11:$AT$187,S$11,0))</f>
        <v/>
      </c>
      <c r="T86" s="214" t="str">
        <f ca="1">IF(ISERROR(VLOOKUP($B86,'I&amp;E Backsheet'!$D$11:$AT$187,T$11,0)),"",VLOOKUP($B86,'I&amp;E Backsheet'!$D$11:$AT$187,T$11,0))</f>
        <v/>
      </c>
      <c r="U86" s="300" t="str">
        <f ca="1">IF(ISERROR(VLOOKUP($B86,'I&amp;E Backsheet'!$D$11:$AT$187,U$11,0)),"",VLOOKUP($B86,'I&amp;E Backsheet'!$D$11:$AT$187,U$11,0))</f>
        <v/>
      </c>
      <c r="V86" s="320" t="str">
        <f ca="1">IF(ISERROR(VLOOKUP($B86,'I&amp;E Backsheet'!$D$11:$AT$187,V$11,0)),"",VLOOKUP($B86,'I&amp;E Backsheet'!$D$11:$AT$187,V$11,0))</f>
        <v/>
      </c>
      <c r="W86" s="214" t="str">
        <f ca="1">IF(ISERROR(VLOOKUP($B86,'I&amp;E Backsheet'!$D$11:$AT$187,W$11,0)),"",VLOOKUP($B86,'I&amp;E Backsheet'!$D$11:$AT$187,W$11,0))</f>
        <v/>
      </c>
    </row>
    <row r="87" spans="1:23">
      <c r="A87" s="3">
        <v>72</v>
      </c>
      <c r="B87" s="41" t="str">
        <f t="shared" ca="1" si="2"/>
        <v/>
      </c>
      <c r="C87" s="42" t="str">
        <f ca="1">IF($B87="","",VLOOKUP($B87,'Org list'!$J$9:$K$637,2,0))</f>
        <v/>
      </c>
      <c r="D87" s="227" t="str">
        <f ca="1">IF(ISERROR(VLOOKUP($B87,'Pooled Fund'!$A$3:$C$179,D$11,0)),"",VLOOKUP($B87,'Pooled Fund'!$A$3:$C$179,D$11,0))</f>
        <v/>
      </c>
      <c r="E87" s="209" t="str">
        <f ca="1">IF(ISERROR(VLOOKUP($B87,'I&amp;E Backsheet'!$D$11:$AT$187,E$11,0)),"",VLOOKUP($B87,'I&amp;E Backsheet'!$D$11:$AT$187,E$11,0))</f>
        <v/>
      </c>
      <c r="F87" s="209" t="str">
        <f ca="1">IF(ISERROR(VLOOKUP($B87,'I&amp;E Backsheet'!$D$11:$AT$187,F$11,0)),"",VLOOKUP($B87,'I&amp;E Backsheet'!$D$11:$AT$187,F$11,0))</f>
        <v/>
      </c>
      <c r="G87" s="209" t="str">
        <f ca="1">IF(ISERROR(VLOOKUP($B87,'I&amp;E Backsheet'!$D$11:$AT$187,G$11,0)),"",VLOOKUP($B87,'I&amp;E Backsheet'!$D$11:$AT$187,G$11,0))</f>
        <v/>
      </c>
      <c r="H87" s="259" t="str">
        <f ca="1">IF(ISERROR(VLOOKUP($B87,'I&amp;E Backsheet'!$D$11:$AT$187,H$11,0)),"",VLOOKUP($B87,'I&amp;E Backsheet'!$D$11:$AT$187,H$11,0))</f>
        <v/>
      </c>
      <c r="I87" s="300" t="str">
        <f ca="1">IF(ISERROR(VLOOKUP($B87,'I&amp;E Backsheet'!$D$11:$AT$187,I$11,0)),"",VLOOKUP($B87,'I&amp;E Backsheet'!$D$11:$AT$187,I$11,0))</f>
        <v/>
      </c>
      <c r="J87" s="213" t="str">
        <f ca="1">IF(ISERROR(VLOOKUP($B87,'I&amp;E Backsheet'!$D$11:$AT$187,J$11,0)),"",VLOOKUP($B87,'I&amp;E Backsheet'!$D$11:$AT$187,J$11,0))</f>
        <v/>
      </c>
      <c r="K87" s="213" t="str">
        <f ca="1">IF(ISERROR(VLOOKUP($B87,'I&amp;E Backsheet'!$D$11:$AT$187,K$11,0)),"",VLOOKUP($B87,'I&amp;E Backsheet'!$D$11:$AT$187,K$11,0))</f>
        <v/>
      </c>
      <c r="L87" s="214" t="str">
        <f ca="1">IF(ISERROR(VLOOKUP($B87,'I&amp;E Backsheet'!$D$11:$AT$187,L$11,0)),"",VLOOKUP($B87,'I&amp;E Backsheet'!$D$11:$AT$187,L$11,0))</f>
        <v/>
      </c>
      <c r="M87" s="300" t="str">
        <f ca="1">IF(ISERROR(VLOOKUP($B87,'I&amp;E Backsheet'!$D$11:$AT$187,M$11,0)),"",VLOOKUP($B87,'I&amp;E Backsheet'!$D$11:$AT$187,M$11,0))</f>
        <v/>
      </c>
      <c r="N87" s="320" t="str">
        <f ca="1">IF(ISERROR(VLOOKUP($B87,'I&amp;E Backsheet'!$D$11:$AT$187,N$11,0)),"",VLOOKUP($B87,'I&amp;E Backsheet'!$D$11:$AT$187,N$11,0))</f>
        <v/>
      </c>
      <c r="O87" s="213" t="str">
        <f ca="1">IF(ISERROR(VLOOKUP($B87,'I&amp;E Backsheet'!$D$11:$AT$187,O$11,0)),"",VLOOKUP($B87,'I&amp;E Backsheet'!$D$11:$AT$187,O$11,0))</f>
        <v/>
      </c>
      <c r="P87" s="214"/>
      <c r="Q87" s="308" t="str">
        <f ca="1">IF(ISERROR(VLOOKUP($B87,'I&amp;E Backsheet'!$D$11:$AT$187,Q$11,0)),"",VLOOKUP($B87,'I&amp;E Backsheet'!$D$11:$AT$187,Q$11,0))</f>
        <v/>
      </c>
      <c r="R87" s="320" t="str">
        <f ca="1">IF(ISERROR(VLOOKUP($B87,'I&amp;E Backsheet'!$D$11:$AT$187,R$11,0)),"",VLOOKUP($B87,'I&amp;E Backsheet'!$D$11:$AT$187,R$11,0))</f>
        <v/>
      </c>
      <c r="S87" s="213" t="str">
        <f ca="1">IF(ISERROR(VLOOKUP($B87,'I&amp;E Backsheet'!$D$11:$AT$187,S$11,0)),"",VLOOKUP($B87,'I&amp;E Backsheet'!$D$11:$AT$187,S$11,0))</f>
        <v/>
      </c>
      <c r="T87" s="214" t="str">
        <f ca="1">IF(ISERROR(VLOOKUP($B87,'I&amp;E Backsheet'!$D$11:$AT$187,T$11,0)),"",VLOOKUP($B87,'I&amp;E Backsheet'!$D$11:$AT$187,T$11,0))</f>
        <v/>
      </c>
      <c r="U87" s="300" t="str">
        <f ca="1">IF(ISERROR(VLOOKUP($B87,'I&amp;E Backsheet'!$D$11:$AT$187,U$11,0)),"",VLOOKUP($B87,'I&amp;E Backsheet'!$D$11:$AT$187,U$11,0))</f>
        <v/>
      </c>
      <c r="V87" s="320" t="str">
        <f ca="1">IF(ISERROR(VLOOKUP($B87,'I&amp;E Backsheet'!$D$11:$AT$187,V$11,0)),"",VLOOKUP($B87,'I&amp;E Backsheet'!$D$11:$AT$187,V$11,0))</f>
        <v/>
      </c>
      <c r="W87" s="214" t="str">
        <f ca="1">IF(ISERROR(VLOOKUP($B87,'I&amp;E Backsheet'!$D$11:$AT$187,W$11,0)),"",VLOOKUP($B87,'I&amp;E Backsheet'!$D$11:$AT$187,W$11,0))</f>
        <v/>
      </c>
    </row>
    <row r="88" spans="1:23">
      <c r="A88" s="3">
        <v>73</v>
      </c>
      <c r="B88" s="41" t="str">
        <f t="shared" ca="1" si="2"/>
        <v/>
      </c>
      <c r="C88" s="42" t="str">
        <f ca="1">IF($B88="","",VLOOKUP($B88,'Org list'!$J$9:$K$637,2,0))</f>
        <v/>
      </c>
      <c r="D88" s="227" t="str">
        <f ca="1">IF(ISERROR(VLOOKUP($B88,'Pooled Fund'!$A$3:$C$179,D$11,0)),"",VLOOKUP($B88,'Pooled Fund'!$A$3:$C$179,D$11,0))</f>
        <v/>
      </c>
      <c r="E88" s="209" t="str">
        <f ca="1">IF(ISERROR(VLOOKUP($B88,'I&amp;E Backsheet'!$D$11:$AT$187,E$11,0)),"",VLOOKUP($B88,'I&amp;E Backsheet'!$D$11:$AT$187,E$11,0))</f>
        <v/>
      </c>
      <c r="F88" s="209" t="str">
        <f ca="1">IF(ISERROR(VLOOKUP($B88,'I&amp;E Backsheet'!$D$11:$AT$187,F$11,0)),"",VLOOKUP($B88,'I&amp;E Backsheet'!$D$11:$AT$187,F$11,0))</f>
        <v/>
      </c>
      <c r="G88" s="209" t="str">
        <f ca="1">IF(ISERROR(VLOOKUP($B88,'I&amp;E Backsheet'!$D$11:$AT$187,G$11,0)),"",VLOOKUP($B88,'I&amp;E Backsheet'!$D$11:$AT$187,G$11,0))</f>
        <v/>
      </c>
      <c r="H88" s="259" t="str">
        <f ca="1">IF(ISERROR(VLOOKUP($B88,'I&amp;E Backsheet'!$D$11:$AT$187,H$11,0)),"",VLOOKUP($B88,'I&amp;E Backsheet'!$D$11:$AT$187,H$11,0))</f>
        <v/>
      </c>
      <c r="I88" s="300" t="str">
        <f ca="1">IF(ISERROR(VLOOKUP($B88,'I&amp;E Backsheet'!$D$11:$AT$187,I$11,0)),"",VLOOKUP($B88,'I&amp;E Backsheet'!$D$11:$AT$187,I$11,0))</f>
        <v/>
      </c>
      <c r="J88" s="213" t="str">
        <f ca="1">IF(ISERROR(VLOOKUP($B88,'I&amp;E Backsheet'!$D$11:$AT$187,J$11,0)),"",VLOOKUP($B88,'I&amp;E Backsheet'!$D$11:$AT$187,J$11,0))</f>
        <v/>
      </c>
      <c r="K88" s="213" t="str">
        <f ca="1">IF(ISERROR(VLOOKUP($B88,'I&amp;E Backsheet'!$D$11:$AT$187,K$11,0)),"",VLOOKUP($B88,'I&amp;E Backsheet'!$D$11:$AT$187,K$11,0))</f>
        <v/>
      </c>
      <c r="L88" s="214" t="str">
        <f ca="1">IF(ISERROR(VLOOKUP($B88,'I&amp;E Backsheet'!$D$11:$AT$187,L$11,0)),"",VLOOKUP($B88,'I&amp;E Backsheet'!$D$11:$AT$187,L$11,0))</f>
        <v/>
      </c>
      <c r="M88" s="300" t="str">
        <f ca="1">IF(ISERROR(VLOOKUP($B88,'I&amp;E Backsheet'!$D$11:$AT$187,M$11,0)),"",VLOOKUP($B88,'I&amp;E Backsheet'!$D$11:$AT$187,M$11,0))</f>
        <v/>
      </c>
      <c r="N88" s="320" t="str">
        <f ca="1">IF(ISERROR(VLOOKUP($B88,'I&amp;E Backsheet'!$D$11:$AT$187,N$11,0)),"",VLOOKUP($B88,'I&amp;E Backsheet'!$D$11:$AT$187,N$11,0))</f>
        <v/>
      </c>
      <c r="O88" s="213" t="str">
        <f ca="1">IF(ISERROR(VLOOKUP($B88,'I&amp;E Backsheet'!$D$11:$AT$187,O$11,0)),"",VLOOKUP($B88,'I&amp;E Backsheet'!$D$11:$AT$187,O$11,0))</f>
        <v/>
      </c>
      <c r="P88" s="214"/>
      <c r="Q88" s="308" t="str">
        <f ca="1">IF(ISERROR(VLOOKUP($B88,'I&amp;E Backsheet'!$D$11:$AT$187,Q$11,0)),"",VLOOKUP($B88,'I&amp;E Backsheet'!$D$11:$AT$187,Q$11,0))</f>
        <v/>
      </c>
      <c r="R88" s="320" t="str">
        <f ca="1">IF(ISERROR(VLOOKUP($B88,'I&amp;E Backsheet'!$D$11:$AT$187,R$11,0)),"",VLOOKUP($B88,'I&amp;E Backsheet'!$D$11:$AT$187,R$11,0))</f>
        <v/>
      </c>
      <c r="S88" s="213" t="str">
        <f ca="1">IF(ISERROR(VLOOKUP($B88,'I&amp;E Backsheet'!$D$11:$AT$187,S$11,0)),"",VLOOKUP($B88,'I&amp;E Backsheet'!$D$11:$AT$187,S$11,0))</f>
        <v/>
      </c>
      <c r="T88" s="214" t="str">
        <f ca="1">IF(ISERROR(VLOOKUP($B88,'I&amp;E Backsheet'!$D$11:$AT$187,T$11,0)),"",VLOOKUP($B88,'I&amp;E Backsheet'!$D$11:$AT$187,T$11,0))</f>
        <v/>
      </c>
      <c r="U88" s="300" t="str">
        <f ca="1">IF(ISERROR(VLOOKUP($B88,'I&amp;E Backsheet'!$D$11:$AT$187,U$11,0)),"",VLOOKUP($B88,'I&amp;E Backsheet'!$D$11:$AT$187,U$11,0))</f>
        <v/>
      </c>
      <c r="V88" s="320" t="str">
        <f ca="1">IF(ISERROR(VLOOKUP($B88,'I&amp;E Backsheet'!$D$11:$AT$187,V$11,0)),"",VLOOKUP($B88,'I&amp;E Backsheet'!$D$11:$AT$187,V$11,0))</f>
        <v/>
      </c>
      <c r="W88" s="214" t="str">
        <f ca="1">IF(ISERROR(VLOOKUP($B88,'I&amp;E Backsheet'!$D$11:$AT$187,W$11,0)),"",VLOOKUP($B88,'I&amp;E Backsheet'!$D$11:$AT$187,W$11,0))</f>
        <v/>
      </c>
    </row>
    <row r="89" spans="1:23">
      <c r="A89" s="3">
        <v>74</v>
      </c>
      <c r="B89" s="41" t="str">
        <f t="shared" ca="1" si="2"/>
        <v/>
      </c>
      <c r="C89" s="42" t="str">
        <f ca="1">IF($B89="","",VLOOKUP($B89,'Org list'!$J$9:$K$637,2,0))</f>
        <v/>
      </c>
      <c r="D89" s="227" t="str">
        <f ca="1">IF(ISERROR(VLOOKUP($B89,'Pooled Fund'!$A$3:$C$179,D$11,0)),"",VLOOKUP($B89,'Pooled Fund'!$A$3:$C$179,D$11,0))</f>
        <v/>
      </c>
      <c r="E89" s="209" t="str">
        <f ca="1">IF(ISERROR(VLOOKUP($B89,'I&amp;E Backsheet'!$D$11:$AT$187,E$11,0)),"",VLOOKUP($B89,'I&amp;E Backsheet'!$D$11:$AT$187,E$11,0))</f>
        <v/>
      </c>
      <c r="F89" s="209" t="str">
        <f ca="1">IF(ISERROR(VLOOKUP($B89,'I&amp;E Backsheet'!$D$11:$AT$187,F$11,0)),"",VLOOKUP($B89,'I&amp;E Backsheet'!$D$11:$AT$187,F$11,0))</f>
        <v/>
      </c>
      <c r="G89" s="209" t="str">
        <f ca="1">IF(ISERROR(VLOOKUP($B89,'I&amp;E Backsheet'!$D$11:$AT$187,G$11,0)),"",VLOOKUP($B89,'I&amp;E Backsheet'!$D$11:$AT$187,G$11,0))</f>
        <v/>
      </c>
      <c r="H89" s="259" t="str">
        <f ca="1">IF(ISERROR(VLOOKUP($B89,'I&amp;E Backsheet'!$D$11:$AT$187,H$11,0)),"",VLOOKUP($B89,'I&amp;E Backsheet'!$D$11:$AT$187,H$11,0))</f>
        <v/>
      </c>
      <c r="I89" s="300" t="str">
        <f ca="1">IF(ISERROR(VLOOKUP($B89,'I&amp;E Backsheet'!$D$11:$AT$187,I$11,0)),"",VLOOKUP($B89,'I&amp;E Backsheet'!$D$11:$AT$187,I$11,0))</f>
        <v/>
      </c>
      <c r="J89" s="213" t="str">
        <f ca="1">IF(ISERROR(VLOOKUP($B89,'I&amp;E Backsheet'!$D$11:$AT$187,J$11,0)),"",VLOOKUP($B89,'I&amp;E Backsheet'!$D$11:$AT$187,J$11,0))</f>
        <v/>
      </c>
      <c r="K89" s="213" t="str">
        <f ca="1">IF(ISERROR(VLOOKUP($B89,'I&amp;E Backsheet'!$D$11:$AT$187,K$11,0)),"",VLOOKUP($B89,'I&amp;E Backsheet'!$D$11:$AT$187,K$11,0))</f>
        <v/>
      </c>
      <c r="L89" s="214" t="str">
        <f ca="1">IF(ISERROR(VLOOKUP($B89,'I&amp;E Backsheet'!$D$11:$AT$187,L$11,0)),"",VLOOKUP($B89,'I&amp;E Backsheet'!$D$11:$AT$187,L$11,0))</f>
        <v/>
      </c>
      <c r="M89" s="300" t="str">
        <f ca="1">IF(ISERROR(VLOOKUP($B89,'I&amp;E Backsheet'!$D$11:$AT$187,M$11,0)),"",VLOOKUP($B89,'I&amp;E Backsheet'!$D$11:$AT$187,M$11,0))</f>
        <v/>
      </c>
      <c r="N89" s="320" t="str">
        <f ca="1">IF(ISERROR(VLOOKUP($B89,'I&amp;E Backsheet'!$D$11:$AT$187,N$11,0)),"",VLOOKUP($B89,'I&amp;E Backsheet'!$D$11:$AT$187,N$11,0))</f>
        <v/>
      </c>
      <c r="O89" s="213" t="str">
        <f ca="1">IF(ISERROR(VLOOKUP($B89,'I&amp;E Backsheet'!$D$11:$AT$187,O$11,0)),"",VLOOKUP($B89,'I&amp;E Backsheet'!$D$11:$AT$187,O$11,0))</f>
        <v/>
      </c>
      <c r="P89" s="214"/>
      <c r="Q89" s="308" t="str">
        <f ca="1">IF(ISERROR(VLOOKUP($B89,'I&amp;E Backsheet'!$D$11:$AT$187,Q$11,0)),"",VLOOKUP($B89,'I&amp;E Backsheet'!$D$11:$AT$187,Q$11,0))</f>
        <v/>
      </c>
      <c r="R89" s="320" t="str">
        <f ca="1">IF(ISERROR(VLOOKUP($B89,'I&amp;E Backsheet'!$D$11:$AT$187,R$11,0)),"",VLOOKUP($B89,'I&amp;E Backsheet'!$D$11:$AT$187,R$11,0))</f>
        <v/>
      </c>
      <c r="S89" s="213" t="str">
        <f ca="1">IF(ISERROR(VLOOKUP($B89,'I&amp;E Backsheet'!$D$11:$AT$187,S$11,0)),"",VLOOKUP($B89,'I&amp;E Backsheet'!$D$11:$AT$187,S$11,0))</f>
        <v/>
      </c>
      <c r="T89" s="214" t="str">
        <f ca="1">IF(ISERROR(VLOOKUP($B89,'I&amp;E Backsheet'!$D$11:$AT$187,T$11,0)),"",VLOOKUP($B89,'I&amp;E Backsheet'!$D$11:$AT$187,T$11,0))</f>
        <v/>
      </c>
      <c r="U89" s="300" t="str">
        <f ca="1">IF(ISERROR(VLOOKUP($B89,'I&amp;E Backsheet'!$D$11:$AT$187,U$11,0)),"",VLOOKUP($B89,'I&amp;E Backsheet'!$D$11:$AT$187,U$11,0))</f>
        <v/>
      </c>
      <c r="V89" s="320" t="str">
        <f ca="1">IF(ISERROR(VLOOKUP($B89,'I&amp;E Backsheet'!$D$11:$AT$187,V$11,0)),"",VLOOKUP($B89,'I&amp;E Backsheet'!$D$11:$AT$187,V$11,0))</f>
        <v/>
      </c>
      <c r="W89" s="214" t="str">
        <f ca="1">IF(ISERROR(VLOOKUP($B89,'I&amp;E Backsheet'!$D$11:$AT$187,W$11,0)),"",VLOOKUP($B89,'I&amp;E Backsheet'!$D$11:$AT$187,W$11,0))</f>
        <v/>
      </c>
    </row>
    <row r="90" spans="1:23">
      <c r="A90" s="3">
        <v>75</v>
      </c>
      <c r="B90" s="41" t="str">
        <f t="shared" ca="1" si="2"/>
        <v/>
      </c>
      <c r="C90" s="42" t="str">
        <f ca="1">IF($B90="","",VLOOKUP($B90,'Org list'!$J$9:$K$637,2,0))</f>
        <v/>
      </c>
      <c r="D90" s="227" t="str">
        <f ca="1">IF(ISERROR(VLOOKUP($B90,'Pooled Fund'!$A$3:$C$179,D$11,0)),"",VLOOKUP($B90,'Pooled Fund'!$A$3:$C$179,D$11,0))</f>
        <v/>
      </c>
      <c r="E90" s="209" t="str">
        <f ca="1">IF(ISERROR(VLOOKUP($B90,'I&amp;E Backsheet'!$D$11:$AT$187,E$11,0)),"",VLOOKUP($B90,'I&amp;E Backsheet'!$D$11:$AT$187,E$11,0))</f>
        <v/>
      </c>
      <c r="F90" s="209" t="str">
        <f ca="1">IF(ISERROR(VLOOKUP($B90,'I&amp;E Backsheet'!$D$11:$AT$187,F$11,0)),"",VLOOKUP($B90,'I&amp;E Backsheet'!$D$11:$AT$187,F$11,0))</f>
        <v/>
      </c>
      <c r="G90" s="209" t="str">
        <f ca="1">IF(ISERROR(VLOOKUP($B90,'I&amp;E Backsheet'!$D$11:$AT$187,G$11,0)),"",VLOOKUP($B90,'I&amp;E Backsheet'!$D$11:$AT$187,G$11,0))</f>
        <v/>
      </c>
      <c r="H90" s="259" t="str">
        <f ca="1">IF(ISERROR(VLOOKUP($B90,'I&amp;E Backsheet'!$D$11:$AT$187,H$11,0)),"",VLOOKUP($B90,'I&amp;E Backsheet'!$D$11:$AT$187,H$11,0))</f>
        <v/>
      </c>
      <c r="I90" s="300" t="str">
        <f ca="1">IF(ISERROR(VLOOKUP($B90,'I&amp;E Backsheet'!$D$11:$AT$187,I$11,0)),"",VLOOKUP($B90,'I&amp;E Backsheet'!$D$11:$AT$187,I$11,0))</f>
        <v/>
      </c>
      <c r="J90" s="213" t="str">
        <f ca="1">IF(ISERROR(VLOOKUP($B90,'I&amp;E Backsheet'!$D$11:$AT$187,J$11,0)),"",VLOOKUP($B90,'I&amp;E Backsheet'!$D$11:$AT$187,J$11,0))</f>
        <v/>
      </c>
      <c r="K90" s="213" t="str">
        <f ca="1">IF(ISERROR(VLOOKUP($B90,'I&amp;E Backsheet'!$D$11:$AT$187,K$11,0)),"",VLOOKUP($B90,'I&amp;E Backsheet'!$D$11:$AT$187,K$11,0))</f>
        <v/>
      </c>
      <c r="L90" s="214" t="str">
        <f ca="1">IF(ISERROR(VLOOKUP($B90,'I&amp;E Backsheet'!$D$11:$AT$187,L$11,0)),"",VLOOKUP($B90,'I&amp;E Backsheet'!$D$11:$AT$187,L$11,0))</f>
        <v/>
      </c>
      <c r="M90" s="300" t="str">
        <f ca="1">IF(ISERROR(VLOOKUP($B90,'I&amp;E Backsheet'!$D$11:$AT$187,M$11,0)),"",VLOOKUP($B90,'I&amp;E Backsheet'!$D$11:$AT$187,M$11,0))</f>
        <v/>
      </c>
      <c r="N90" s="320" t="str">
        <f ca="1">IF(ISERROR(VLOOKUP($B90,'I&amp;E Backsheet'!$D$11:$AT$187,N$11,0)),"",VLOOKUP($B90,'I&amp;E Backsheet'!$D$11:$AT$187,N$11,0))</f>
        <v/>
      </c>
      <c r="O90" s="213" t="str">
        <f ca="1">IF(ISERROR(VLOOKUP($B90,'I&amp;E Backsheet'!$D$11:$AT$187,O$11,0)),"",VLOOKUP($B90,'I&amp;E Backsheet'!$D$11:$AT$187,O$11,0))</f>
        <v/>
      </c>
      <c r="P90" s="214"/>
      <c r="Q90" s="308" t="str">
        <f ca="1">IF(ISERROR(VLOOKUP($B90,'I&amp;E Backsheet'!$D$11:$AT$187,Q$11,0)),"",VLOOKUP($B90,'I&amp;E Backsheet'!$D$11:$AT$187,Q$11,0))</f>
        <v/>
      </c>
      <c r="R90" s="320" t="str">
        <f ca="1">IF(ISERROR(VLOOKUP($B90,'I&amp;E Backsheet'!$D$11:$AT$187,R$11,0)),"",VLOOKUP($B90,'I&amp;E Backsheet'!$D$11:$AT$187,R$11,0))</f>
        <v/>
      </c>
      <c r="S90" s="213" t="str">
        <f ca="1">IF(ISERROR(VLOOKUP($B90,'I&amp;E Backsheet'!$D$11:$AT$187,S$11,0)),"",VLOOKUP($B90,'I&amp;E Backsheet'!$D$11:$AT$187,S$11,0))</f>
        <v/>
      </c>
      <c r="T90" s="214" t="str">
        <f ca="1">IF(ISERROR(VLOOKUP($B90,'I&amp;E Backsheet'!$D$11:$AT$187,T$11,0)),"",VLOOKUP($B90,'I&amp;E Backsheet'!$D$11:$AT$187,T$11,0))</f>
        <v/>
      </c>
      <c r="U90" s="300" t="str">
        <f ca="1">IF(ISERROR(VLOOKUP($B90,'I&amp;E Backsheet'!$D$11:$AT$187,U$11,0)),"",VLOOKUP($B90,'I&amp;E Backsheet'!$D$11:$AT$187,U$11,0))</f>
        <v/>
      </c>
      <c r="V90" s="320" t="str">
        <f ca="1">IF(ISERROR(VLOOKUP($B90,'I&amp;E Backsheet'!$D$11:$AT$187,V$11,0)),"",VLOOKUP($B90,'I&amp;E Backsheet'!$D$11:$AT$187,V$11,0))</f>
        <v/>
      </c>
      <c r="W90" s="214" t="str">
        <f ca="1">IF(ISERROR(VLOOKUP($B90,'I&amp;E Backsheet'!$D$11:$AT$187,W$11,0)),"",VLOOKUP($B90,'I&amp;E Backsheet'!$D$11:$AT$187,W$11,0))</f>
        <v/>
      </c>
    </row>
    <row r="91" spans="1:23">
      <c r="A91" s="3">
        <v>76</v>
      </c>
      <c r="B91" s="41" t="str">
        <f t="shared" ca="1" si="2"/>
        <v/>
      </c>
      <c r="C91" s="42" t="str">
        <f ca="1">IF($B91="","",VLOOKUP($B91,'Org list'!$J$9:$K$637,2,0))</f>
        <v/>
      </c>
      <c r="D91" s="227" t="str">
        <f ca="1">IF(ISERROR(VLOOKUP($B91,'Pooled Fund'!$A$3:$C$179,D$11,0)),"",VLOOKUP($B91,'Pooled Fund'!$A$3:$C$179,D$11,0))</f>
        <v/>
      </c>
      <c r="E91" s="209" t="str">
        <f ca="1">IF(ISERROR(VLOOKUP($B91,'I&amp;E Backsheet'!$D$11:$AT$187,E$11,0)),"",VLOOKUP($B91,'I&amp;E Backsheet'!$D$11:$AT$187,E$11,0))</f>
        <v/>
      </c>
      <c r="F91" s="209" t="str">
        <f ca="1">IF(ISERROR(VLOOKUP($B91,'I&amp;E Backsheet'!$D$11:$AT$187,F$11,0)),"",VLOOKUP($B91,'I&amp;E Backsheet'!$D$11:$AT$187,F$11,0))</f>
        <v/>
      </c>
      <c r="G91" s="209" t="str">
        <f ca="1">IF(ISERROR(VLOOKUP($B91,'I&amp;E Backsheet'!$D$11:$AT$187,G$11,0)),"",VLOOKUP($B91,'I&amp;E Backsheet'!$D$11:$AT$187,G$11,0))</f>
        <v/>
      </c>
      <c r="H91" s="259" t="str">
        <f ca="1">IF(ISERROR(VLOOKUP($B91,'I&amp;E Backsheet'!$D$11:$AT$187,H$11,0)),"",VLOOKUP($B91,'I&amp;E Backsheet'!$D$11:$AT$187,H$11,0))</f>
        <v/>
      </c>
      <c r="I91" s="300" t="str">
        <f ca="1">IF(ISERROR(VLOOKUP($B91,'I&amp;E Backsheet'!$D$11:$AT$187,I$11,0)),"",VLOOKUP($B91,'I&amp;E Backsheet'!$D$11:$AT$187,I$11,0))</f>
        <v/>
      </c>
      <c r="J91" s="213" t="str">
        <f ca="1">IF(ISERROR(VLOOKUP($B91,'I&amp;E Backsheet'!$D$11:$AT$187,J$11,0)),"",VLOOKUP($B91,'I&amp;E Backsheet'!$D$11:$AT$187,J$11,0))</f>
        <v/>
      </c>
      <c r="K91" s="213" t="str">
        <f ca="1">IF(ISERROR(VLOOKUP($B91,'I&amp;E Backsheet'!$D$11:$AT$187,K$11,0)),"",VLOOKUP($B91,'I&amp;E Backsheet'!$D$11:$AT$187,K$11,0))</f>
        <v/>
      </c>
      <c r="L91" s="214" t="str">
        <f ca="1">IF(ISERROR(VLOOKUP($B91,'I&amp;E Backsheet'!$D$11:$AT$187,L$11,0)),"",VLOOKUP($B91,'I&amp;E Backsheet'!$D$11:$AT$187,L$11,0))</f>
        <v/>
      </c>
      <c r="M91" s="300" t="str">
        <f ca="1">IF(ISERROR(VLOOKUP($B91,'I&amp;E Backsheet'!$D$11:$AT$187,M$11,0)),"",VLOOKUP($B91,'I&amp;E Backsheet'!$D$11:$AT$187,M$11,0))</f>
        <v/>
      </c>
      <c r="N91" s="320" t="str">
        <f ca="1">IF(ISERROR(VLOOKUP($B91,'I&amp;E Backsheet'!$D$11:$AT$187,N$11,0)),"",VLOOKUP($B91,'I&amp;E Backsheet'!$D$11:$AT$187,N$11,0))</f>
        <v/>
      </c>
      <c r="O91" s="213" t="str">
        <f ca="1">IF(ISERROR(VLOOKUP($B91,'I&amp;E Backsheet'!$D$11:$AT$187,O$11,0)),"",VLOOKUP($B91,'I&amp;E Backsheet'!$D$11:$AT$187,O$11,0))</f>
        <v/>
      </c>
      <c r="P91" s="214"/>
      <c r="Q91" s="308" t="str">
        <f ca="1">IF(ISERROR(VLOOKUP($B91,'I&amp;E Backsheet'!$D$11:$AT$187,Q$11,0)),"",VLOOKUP($B91,'I&amp;E Backsheet'!$D$11:$AT$187,Q$11,0))</f>
        <v/>
      </c>
      <c r="R91" s="320" t="str">
        <f ca="1">IF(ISERROR(VLOOKUP($B91,'I&amp;E Backsheet'!$D$11:$AT$187,R$11,0)),"",VLOOKUP($B91,'I&amp;E Backsheet'!$D$11:$AT$187,R$11,0))</f>
        <v/>
      </c>
      <c r="S91" s="213" t="str">
        <f ca="1">IF(ISERROR(VLOOKUP($B91,'I&amp;E Backsheet'!$D$11:$AT$187,S$11,0)),"",VLOOKUP($B91,'I&amp;E Backsheet'!$D$11:$AT$187,S$11,0))</f>
        <v/>
      </c>
      <c r="T91" s="214" t="str">
        <f ca="1">IF(ISERROR(VLOOKUP($B91,'I&amp;E Backsheet'!$D$11:$AT$187,T$11,0)),"",VLOOKUP($B91,'I&amp;E Backsheet'!$D$11:$AT$187,T$11,0))</f>
        <v/>
      </c>
      <c r="U91" s="300" t="str">
        <f ca="1">IF(ISERROR(VLOOKUP($B91,'I&amp;E Backsheet'!$D$11:$AT$187,U$11,0)),"",VLOOKUP($B91,'I&amp;E Backsheet'!$D$11:$AT$187,U$11,0))</f>
        <v/>
      </c>
      <c r="V91" s="320" t="str">
        <f ca="1">IF(ISERROR(VLOOKUP($B91,'I&amp;E Backsheet'!$D$11:$AT$187,V$11,0)),"",VLOOKUP($B91,'I&amp;E Backsheet'!$D$11:$AT$187,V$11,0))</f>
        <v/>
      </c>
      <c r="W91" s="214" t="str">
        <f ca="1">IF(ISERROR(VLOOKUP($B91,'I&amp;E Backsheet'!$D$11:$AT$187,W$11,0)),"",VLOOKUP($B91,'I&amp;E Backsheet'!$D$11:$AT$187,W$11,0))</f>
        <v/>
      </c>
    </row>
    <row r="92" spans="1:23">
      <c r="A92" s="3">
        <v>77</v>
      </c>
      <c r="B92" s="41" t="str">
        <f t="shared" ca="1" si="2"/>
        <v/>
      </c>
      <c r="C92" s="42" t="str">
        <f ca="1">IF($B92="","",VLOOKUP($B92,'Org list'!$J$9:$K$637,2,0))</f>
        <v/>
      </c>
      <c r="D92" s="227" t="str">
        <f ca="1">IF(ISERROR(VLOOKUP($B92,'Pooled Fund'!$A$3:$C$179,D$11,0)),"",VLOOKUP($B92,'Pooled Fund'!$A$3:$C$179,D$11,0))</f>
        <v/>
      </c>
      <c r="E92" s="209" t="str">
        <f ca="1">IF(ISERROR(VLOOKUP($B92,'I&amp;E Backsheet'!$D$11:$AT$187,E$11,0)),"",VLOOKUP($B92,'I&amp;E Backsheet'!$D$11:$AT$187,E$11,0))</f>
        <v/>
      </c>
      <c r="F92" s="209" t="str">
        <f ca="1">IF(ISERROR(VLOOKUP($B92,'I&amp;E Backsheet'!$D$11:$AT$187,F$11,0)),"",VLOOKUP($B92,'I&amp;E Backsheet'!$D$11:$AT$187,F$11,0))</f>
        <v/>
      </c>
      <c r="G92" s="209" t="str">
        <f ca="1">IF(ISERROR(VLOOKUP($B92,'I&amp;E Backsheet'!$D$11:$AT$187,G$11,0)),"",VLOOKUP($B92,'I&amp;E Backsheet'!$D$11:$AT$187,G$11,0))</f>
        <v/>
      </c>
      <c r="H92" s="259" t="str">
        <f ca="1">IF(ISERROR(VLOOKUP($B92,'I&amp;E Backsheet'!$D$11:$AT$187,H$11,0)),"",VLOOKUP($B92,'I&amp;E Backsheet'!$D$11:$AT$187,H$11,0))</f>
        <v/>
      </c>
      <c r="I92" s="300" t="str">
        <f ca="1">IF(ISERROR(VLOOKUP($B92,'I&amp;E Backsheet'!$D$11:$AT$187,I$11,0)),"",VLOOKUP($B92,'I&amp;E Backsheet'!$D$11:$AT$187,I$11,0))</f>
        <v/>
      </c>
      <c r="J92" s="213" t="str">
        <f ca="1">IF(ISERROR(VLOOKUP($B92,'I&amp;E Backsheet'!$D$11:$AT$187,J$11,0)),"",VLOOKUP($B92,'I&amp;E Backsheet'!$D$11:$AT$187,J$11,0))</f>
        <v/>
      </c>
      <c r="K92" s="213" t="str">
        <f ca="1">IF(ISERROR(VLOOKUP($B92,'I&amp;E Backsheet'!$D$11:$AT$187,K$11,0)),"",VLOOKUP($B92,'I&amp;E Backsheet'!$D$11:$AT$187,K$11,0))</f>
        <v/>
      </c>
      <c r="L92" s="214" t="str">
        <f ca="1">IF(ISERROR(VLOOKUP($B92,'I&amp;E Backsheet'!$D$11:$AT$187,L$11,0)),"",VLOOKUP($B92,'I&amp;E Backsheet'!$D$11:$AT$187,L$11,0))</f>
        <v/>
      </c>
      <c r="M92" s="300" t="str">
        <f ca="1">IF(ISERROR(VLOOKUP($B92,'I&amp;E Backsheet'!$D$11:$AT$187,M$11,0)),"",VLOOKUP($B92,'I&amp;E Backsheet'!$D$11:$AT$187,M$11,0))</f>
        <v/>
      </c>
      <c r="N92" s="320" t="str">
        <f ca="1">IF(ISERROR(VLOOKUP($B92,'I&amp;E Backsheet'!$D$11:$AT$187,N$11,0)),"",VLOOKUP($B92,'I&amp;E Backsheet'!$D$11:$AT$187,N$11,0))</f>
        <v/>
      </c>
      <c r="O92" s="213" t="str">
        <f ca="1">IF(ISERROR(VLOOKUP($B92,'I&amp;E Backsheet'!$D$11:$AT$187,O$11,0)),"",VLOOKUP($B92,'I&amp;E Backsheet'!$D$11:$AT$187,O$11,0))</f>
        <v/>
      </c>
      <c r="P92" s="214"/>
      <c r="Q92" s="308" t="str">
        <f ca="1">IF(ISERROR(VLOOKUP($B92,'I&amp;E Backsheet'!$D$11:$AT$187,Q$11,0)),"",VLOOKUP($B92,'I&amp;E Backsheet'!$D$11:$AT$187,Q$11,0))</f>
        <v/>
      </c>
      <c r="R92" s="320" t="str">
        <f ca="1">IF(ISERROR(VLOOKUP($B92,'I&amp;E Backsheet'!$D$11:$AT$187,R$11,0)),"",VLOOKUP($B92,'I&amp;E Backsheet'!$D$11:$AT$187,R$11,0))</f>
        <v/>
      </c>
      <c r="S92" s="213" t="str">
        <f ca="1">IF(ISERROR(VLOOKUP($B92,'I&amp;E Backsheet'!$D$11:$AT$187,S$11,0)),"",VLOOKUP($B92,'I&amp;E Backsheet'!$D$11:$AT$187,S$11,0))</f>
        <v/>
      </c>
      <c r="T92" s="214" t="str">
        <f ca="1">IF(ISERROR(VLOOKUP($B92,'I&amp;E Backsheet'!$D$11:$AT$187,T$11,0)),"",VLOOKUP($B92,'I&amp;E Backsheet'!$D$11:$AT$187,T$11,0))</f>
        <v/>
      </c>
      <c r="U92" s="300" t="str">
        <f ca="1">IF(ISERROR(VLOOKUP($B92,'I&amp;E Backsheet'!$D$11:$AT$187,U$11,0)),"",VLOOKUP($B92,'I&amp;E Backsheet'!$D$11:$AT$187,U$11,0))</f>
        <v/>
      </c>
      <c r="V92" s="320" t="str">
        <f ca="1">IF(ISERROR(VLOOKUP($B92,'I&amp;E Backsheet'!$D$11:$AT$187,V$11,0)),"",VLOOKUP($B92,'I&amp;E Backsheet'!$D$11:$AT$187,V$11,0))</f>
        <v/>
      </c>
      <c r="W92" s="214" t="str">
        <f ca="1">IF(ISERROR(VLOOKUP($B92,'I&amp;E Backsheet'!$D$11:$AT$187,W$11,0)),"",VLOOKUP($B92,'I&amp;E Backsheet'!$D$11:$AT$187,W$11,0))</f>
        <v/>
      </c>
    </row>
    <row r="93" spans="1:23">
      <c r="A93" s="3">
        <v>78</v>
      </c>
      <c r="B93" s="41" t="str">
        <f t="shared" ca="1" si="2"/>
        <v/>
      </c>
      <c r="C93" s="42" t="str">
        <f ca="1">IF($B93="","",VLOOKUP($B93,'Org list'!$J$9:$K$637,2,0))</f>
        <v/>
      </c>
      <c r="D93" s="227" t="str">
        <f ca="1">IF(ISERROR(VLOOKUP($B93,'Pooled Fund'!$A$3:$C$179,D$11,0)),"",VLOOKUP($B93,'Pooled Fund'!$A$3:$C$179,D$11,0))</f>
        <v/>
      </c>
      <c r="E93" s="209" t="str">
        <f ca="1">IF(ISERROR(VLOOKUP($B93,'I&amp;E Backsheet'!$D$11:$AT$187,E$11,0)),"",VLOOKUP($B93,'I&amp;E Backsheet'!$D$11:$AT$187,E$11,0))</f>
        <v/>
      </c>
      <c r="F93" s="209" t="str">
        <f ca="1">IF(ISERROR(VLOOKUP($B93,'I&amp;E Backsheet'!$D$11:$AT$187,F$11,0)),"",VLOOKUP($B93,'I&amp;E Backsheet'!$D$11:$AT$187,F$11,0))</f>
        <v/>
      </c>
      <c r="G93" s="209" t="str">
        <f ca="1">IF(ISERROR(VLOOKUP($B93,'I&amp;E Backsheet'!$D$11:$AT$187,G$11,0)),"",VLOOKUP($B93,'I&amp;E Backsheet'!$D$11:$AT$187,G$11,0))</f>
        <v/>
      </c>
      <c r="H93" s="259" t="str">
        <f ca="1">IF(ISERROR(VLOOKUP($B93,'I&amp;E Backsheet'!$D$11:$AT$187,H$11,0)),"",VLOOKUP($B93,'I&amp;E Backsheet'!$D$11:$AT$187,H$11,0))</f>
        <v/>
      </c>
      <c r="I93" s="300" t="str">
        <f ca="1">IF(ISERROR(VLOOKUP($B93,'I&amp;E Backsheet'!$D$11:$AT$187,I$11,0)),"",VLOOKUP($B93,'I&amp;E Backsheet'!$D$11:$AT$187,I$11,0))</f>
        <v/>
      </c>
      <c r="J93" s="213" t="str">
        <f ca="1">IF(ISERROR(VLOOKUP($B93,'I&amp;E Backsheet'!$D$11:$AT$187,J$11,0)),"",VLOOKUP($B93,'I&amp;E Backsheet'!$D$11:$AT$187,J$11,0))</f>
        <v/>
      </c>
      <c r="K93" s="213" t="str">
        <f ca="1">IF(ISERROR(VLOOKUP($B93,'I&amp;E Backsheet'!$D$11:$AT$187,K$11,0)),"",VLOOKUP($B93,'I&amp;E Backsheet'!$D$11:$AT$187,K$11,0))</f>
        <v/>
      </c>
      <c r="L93" s="214" t="str">
        <f ca="1">IF(ISERROR(VLOOKUP($B93,'I&amp;E Backsheet'!$D$11:$AT$187,L$11,0)),"",VLOOKUP($B93,'I&amp;E Backsheet'!$D$11:$AT$187,L$11,0))</f>
        <v/>
      </c>
      <c r="M93" s="300" t="str">
        <f ca="1">IF(ISERROR(VLOOKUP($B93,'I&amp;E Backsheet'!$D$11:$AT$187,M$11,0)),"",VLOOKUP($B93,'I&amp;E Backsheet'!$D$11:$AT$187,M$11,0))</f>
        <v/>
      </c>
      <c r="N93" s="320" t="str">
        <f ca="1">IF(ISERROR(VLOOKUP($B93,'I&amp;E Backsheet'!$D$11:$AT$187,N$11,0)),"",VLOOKUP($B93,'I&amp;E Backsheet'!$D$11:$AT$187,N$11,0))</f>
        <v/>
      </c>
      <c r="O93" s="213" t="str">
        <f ca="1">IF(ISERROR(VLOOKUP($B93,'I&amp;E Backsheet'!$D$11:$AT$187,O$11,0)),"",VLOOKUP($B93,'I&amp;E Backsheet'!$D$11:$AT$187,O$11,0))</f>
        <v/>
      </c>
      <c r="P93" s="214"/>
      <c r="Q93" s="308" t="str">
        <f ca="1">IF(ISERROR(VLOOKUP($B93,'I&amp;E Backsheet'!$D$11:$AT$187,Q$11,0)),"",VLOOKUP($B93,'I&amp;E Backsheet'!$D$11:$AT$187,Q$11,0))</f>
        <v/>
      </c>
      <c r="R93" s="320" t="str">
        <f ca="1">IF(ISERROR(VLOOKUP($B93,'I&amp;E Backsheet'!$D$11:$AT$187,R$11,0)),"",VLOOKUP($B93,'I&amp;E Backsheet'!$D$11:$AT$187,R$11,0))</f>
        <v/>
      </c>
      <c r="S93" s="213" t="str">
        <f ca="1">IF(ISERROR(VLOOKUP($B93,'I&amp;E Backsheet'!$D$11:$AT$187,S$11,0)),"",VLOOKUP($B93,'I&amp;E Backsheet'!$D$11:$AT$187,S$11,0))</f>
        <v/>
      </c>
      <c r="T93" s="214" t="str">
        <f ca="1">IF(ISERROR(VLOOKUP($B93,'I&amp;E Backsheet'!$D$11:$AT$187,T$11,0)),"",VLOOKUP($B93,'I&amp;E Backsheet'!$D$11:$AT$187,T$11,0))</f>
        <v/>
      </c>
      <c r="U93" s="300" t="str">
        <f ca="1">IF(ISERROR(VLOOKUP($B93,'I&amp;E Backsheet'!$D$11:$AT$187,U$11,0)),"",VLOOKUP($B93,'I&amp;E Backsheet'!$D$11:$AT$187,U$11,0))</f>
        <v/>
      </c>
      <c r="V93" s="320" t="str">
        <f ca="1">IF(ISERROR(VLOOKUP($B93,'I&amp;E Backsheet'!$D$11:$AT$187,V$11,0)),"",VLOOKUP($B93,'I&amp;E Backsheet'!$D$11:$AT$187,V$11,0))</f>
        <v/>
      </c>
      <c r="W93" s="214" t="str">
        <f ca="1">IF(ISERROR(VLOOKUP($B93,'I&amp;E Backsheet'!$D$11:$AT$187,W$11,0)),"",VLOOKUP($B93,'I&amp;E Backsheet'!$D$11:$AT$187,W$11,0))</f>
        <v/>
      </c>
    </row>
    <row r="94" spans="1:23">
      <c r="A94" s="3">
        <v>79</v>
      </c>
      <c r="B94" s="41" t="str">
        <f t="shared" ca="1" si="2"/>
        <v/>
      </c>
      <c r="C94" s="42" t="str">
        <f ca="1">IF($B94="","",VLOOKUP($B94,'Org list'!$J$9:$K$637,2,0))</f>
        <v/>
      </c>
      <c r="D94" s="227" t="str">
        <f ca="1">IF(ISERROR(VLOOKUP($B94,'Pooled Fund'!$A$3:$C$179,D$11,0)),"",VLOOKUP($B94,'Pooled Fund'!$A$3:$C$179,D$11,0))</f>
        <v/>
      </c>
      <c r="E94" s="209" t="str">
        <f ca="1">IF(ISERROR(VLOOKUP($B94,'I&amp;E Backsheet'!$D$11:$AT$187,E$11,0)),"",VLOOKUP($B94,'I&amp;E Backsheet'!$D$11:$AT$187,E$11,0))</f>
        <v/>
      </c>
      <c r="F94" s="209" t="str">
        <f ca="1">IF(ISERROR(VLOOKUP($B94,'I&amp;E Backsheet'!$D$11:$AT$187,F$11,0)),"",VLOOKUP($B94,'I&amp;E Backsheet'!$D$11:$AT$187,F$11,0))</f>
        <v/>
      </c>
      <c r="G94" s="209" t="str">
        <f ca="1">IF(ISERROR(VLOOKUP($B94,'I&amp;E Backsheet'!$D$11:$AT$187,G$11,0)),"",VLOOKUP($B94,'I&amp;E Backsheet'!$D$11:$AT$187,G$11,0))</f>
        <v/>
      </c>
      <c r="H94" s="259" t="str">
        <f ca="1">IF(ISERROR(VLOOKUP($B94,'I&amp;E Backsheet'!$D$11:$AT$187,H$11,0)),"",VLOOKUP($B94,'I&amp;E Backsheet'!$D$11:$AT$187,H$11,0))</f>
        <v/>
      </c>
      <c r="I94" s="300" t="str">
        <f ca="1">IF(ISERROR(VLOOKUP($B94,'I&amp;E Backsheet'!$D$11:$AT$187,I$11,0)),"",VLOOKUP($B94,'I&amp;E Backsheet'!$D$11:$AT$187,I$11,0))</f>
        <v/>
      </c>
      <c r="J94" s="213" t="str">
        <f ca="1">IF(ISERROR(VLOOKUP($B94,'I&amp;E Backsheet'!$D$11:$AT$187,J$11,0)),"",VLOOKUP($B94,'I&amp;E Backsheet'!$D$11:$AT$187,J$11,0))</f>
        <v/>
      </c>
      <c r="K94" s="213" t="str">
        <f ca="1">IF(ISERROR(VLOOKUP($B94,'I&amp;E Backsheet'!$D$11:$AT$187,K$11,0)),"",VLOOKUP($B94,'I&amp;E Backsheet'!$D$11:$AT$187,K$11,0))</f>
        <v/>
      </c>
      <c r="L94" s="214" t="str">
        <f ca="1">IF(ISERROR(VLOOKUP($B94,'I&amp;E Backsheet'!$D$11:$AT$187,L$11,0)),"",VLOOKUP($B94,'I&amp;E Backsheet'!$D$11:$AT$187,L$11,0))</f>
        <v/>
      </c>
      <c r="M94" s="300" t="str">
        <f ca="1">IF(ISERROR(VLOOKUP($B94,'I&amp;E Backsheet'!$D$11:$AT$187,M$11,0)),"",VLOOKUP($B94,'I&amp;E Backsheet'!$D$11:$AT$187,M$11,0))</f>
        <v/>
      </c>
      <c r="N94" s="320" t="str">
        <f ca="1">IF(ISERROR(VLOOKUP($B94,'I&amp;E Backsheet'!$D$11:$AT$187,N$11,0)),"",VLOOKUP($B94,'I&amp;E Backsheet'!$D$11:$AT$187,N$11,0))</f>
        <v/>
      </c>
      <c r="O94" s="213" t="str">
        <f ca="1">IF(ISERROR(VLOOKUP($B94,'I&amp;E Backsheet'!$D$11:$AT$187,O$11,0)),"",VLOOKUP($B94,'I&amp;E Backsheet'!$D$11:$AT$187,O$11,0))</f>
        <v/>
      </c>
      <c r="P94" s="214"/>
      <c r="Q94" s="308" t="str">
        <f ca="1">IF(ISERROR(VLOOKUP($B94,'I&amp;E Backsheet'!$D$11:$AT$187,Q$11,0)),"",VLOOKUP($B94,'I&amp;E Backsheet'!$D$11:$AT$187,Q$11,0))</f>
        <v/>
      </c>
      <c r="R94" s="320" t="str">
        <f ca="1">IF(ISERROR(VLOOKUP($B94,'I&amp;E Backsheet'!$D$11:$AT$187,R$11,0)),"",VLOOKUP($B94,'I&amp;E Backsheet'!$D$11:$AT$187,R$11,0))</f>
        <v/>
      </c>
      <c r="S94" s="213" t="str">
        <f ca="1">IF(ISERROR(VLOOKUP($B94,'I&amp;E Backsheet'!$D$11:$AT$187,S$11,0)),"",VLOOKUP($B94,'I&amp;E Backsheet'!$D$11:$AT$187,S$11,0))</f>
        <v/>
      </c>
      <c r="T94" s="214" t="str">
        <f ca="1">IF(ISERROR(VLOOKUP($B94,'I&amp;E Backsheet'!$D$11:$AT$187,T$11,0)),"",VLOOKUP($B94,'I&amp;E Backsheet'!$D$11:$AT$187,T$11,0))</f>
        <v/>
      </c>
      <c r="U94" s="300" t="str">
        <f ca="1">IF(ISERROR(VLOOKUP($B94,'I&amp;E Backsheet'!$D$11:$AT$187,U$11,0)),"",VLOOKUP($B94,'I&amp;E Backsheet'!$D$11:$AT$187,U$11,0))</f>
        <v/>
      </c>
      <c r="V94" s="320" t="str">
        <f ca="1">IF(ISERROR(VLOOKUP($B94,'I&amp;E Backsheet'!$D$11:$AT$187,V$11,0)),"",VLOOKUP($B94,'I&amp;E Backsheet'!$D$11:$AT$187,V$11,0))</f>
        <v/>
      </c>
      <c r="W94" s="214" t="str">
        <f ca="1">IF(ISERROR(VLOOKUP($B94,'I&amp;E Backsheet'!$D$11:$AT$187,W$11,0)),"",VLOOKUP($B94,'I&amp;E Backsheet'!$D$11:$AT$187,W$11,0))</f>
        <v/>
      </c>
    </row>
    <row r="95" spans="1:23">
      <c r="A95" s="3">
        <v>80</v>
      </c>
      <c r="B95" s="41" t="str">
        <f t="shared" ca="1" si="2"/>
        <v/>
      </c>
      <c r="C95" s="42" t="str">
        <f ca="1">IF($B95="","",VLOOKUP($B95,'Org list'!$J$9:$K$637,2,0))</f>
        <v/>
      </c>
      <c r="D95" s="227" t="str">
        <f ca="1">IF(ISERROR(VLOOKUP($B95,'Pooled Fund'!$A$3:$C$179,D$11,0)),"",VLOOKUP($B95,'Pooled Fund'!$A$3:$C$179,D$11,0))</f>
        <v/>
      </c>
      <c r="E95" s="209" t="str">
        <f ca="1">IF(ISERROR(VLOOKUP($B95,'I&amp;E Backsheet'!$D$11:$AT$187,E$11,0)),"",VLOOKUP($B95,'I&amp;E Backsheet'!$D$11:$AT$187,E$11,0))</f>
        <v/>
      </c>
      <c r="F95" s="209" t="str">
        <f ca="1">IF(ISERROR(VLOOKUP($B95,'I&amp;E Backsheet'!$D$11:$AT$187,F$11,0)),"",VLOOKUP($B95,'I&amp;E Backsheet'!$D$11:$AT$187,F$11,0))</f>
        <v/>
      </c>
      <c r="G95" s="209" t="str">
        <f ca="1">IF(ISERROR(VLOOKUP($B95,'I&amp;E Backsheet'!$D$11:$AT$187,G$11,0)),"",VLOOKUP($B95,'I&amp;E Backsheet'!$D$11:$AT$187,G$11,0))</f>
        <v/>
      </c>
      <c r="H95" s="259" t="str">
        <f ca="1">IF(ISERROR(VLOOKUP($B95,'I&amp;E Backsheet'!$D$11:$AT$187,H$11,0)),"",VLOOKUP($B95,'I&amp;E Backsheet'!$D$11:$AT$187,H$11,0))</f>
        <v/>
      </c>
      <c r="I95" s="300" t="str">
        <f ca="1">IF(ISERROR(VLOOKUP($B95,'I&amp;E Backsheet'!$D$11:$AT$187,I$11,0)),"",VLOOKUP($B95,'I&amp;E Backsheet'!$D$11:$AT$187,I$11,0))</f>
        <v/>
      </c>
      <c r="J95" s="213" t="str">
        <f ca="1">IF(ISERROR(VLOOKUP($B95,'I&amp;E Backsheet'!$D$11:$AT$187,J$11,0)),"",VLOOKUP($B95,'I&amp;E Backsheet'!$D$11:$AT$187,J$11,0))</f>
        <v/>
      </c>
      <c r="K95" s="213" t="str">
        <f ca="1">IF(ISERROR(VLOOKUP($B95,'I&amp;E Backsheet'!$D$11:$AT$187,K$11,0)),"",VLOOKUP($B95,'I&amp;E Backsheet'!$D$11:$AT$187,K$11,0))</f>
        <v/>
      </c>
      <c r="L95" s="214" t="str">
        <f ca="1">IF(ISERROR(VLOOKUP($B95,'I&amp;E Backsheet'!$D$11:$AT$187,L$11,0)),"",VLOOKUP($B95,'I&amp;E Backsheet'!$D$11:$AT$187,L$11,0))</f>
        <v/>
      </c>
      <c r="M95" s="300" t="str">
        <f ca="1">IF(ISERROR(VLOOKUP($B95,'I&amp;E Backsheet'!$D$11:$AT$187,M$11,0)),"",VLOOKUP($B95,'I&amp;E Backsheet'!$D$11:$AT$187,M$11,0))</f>
        <v/>
      </c>
      <c r="N95" s="320" t="str">
        <f ca="1">IF(ISERROR(VLOOKUP($B95,'I&amp;E Backsheet'!$D$11:$AT$187,N$11,0)),"",VLOOKUP($B95,'I&amp;E Backsheet'!$D$11:$AT$187,N$11,0))</f>
        <v/>
      </c>
      <c r="O95" s="213" t="str">
        <f ca="1">IF(ISERROR(VLOOKUP($B95,'I&amp;E Backsheet'!$D$11:$AT$187,O$11,0)),"",VLOOKUP($B95,'I&amp;E Backsheet'!$D$11:$AT$187,O$11,0))</f>
        <v/>
      </c>
      <c r="P95" s="214"/>
      <c r="Q95" s="308" t="str">
        <f ca="1">IF(ISERROR(VLOOKUP($B95,'I&amp;E Backsheet'!$D$11:$AT$187,Q$11,0)),"",VLOOKUP($B95,'I&amp;E Backsheet'!$D$11:$AT$187,Q$11,0))</f>
        <v/>
      </c>
      <c r="R95" s="320" t="str">
        <f ca="1">IF(ISERROR(VLOOKUP($B95,'I&amp;E Backsheet'!$D$11:$AT$187,R$11,0)),"",VLOOKUP($B95,'I&amp;E Backsheet'!$D$11:$AT$187,R$11,0))</f>
        <v/>
      </c>
      <c r="S95" s="213" t="str">
        <f ca="1">IF(ISERROR(VLOOKUP($B95,'I&amp;E Backsheet'!$D$11:$AT$187,S$11,0)),"",VLOOKUP($B95,'I&amp;E Backsheet'!$D$11:$AT$187,S$11,0))</f>
        <v/>
      </c>
      <c r="T95" s="214" t="str">
        <f ca="1">IF(ISERROR(VLOOKUP($B95,'I&amp;E Backsheet'!$D$11:$AT$187,T$11,0)),"",VLOOKUP($B95,'I&amp;E Backsheet'!$D$11:$AT$187,T$11,0))</f>
        <v/>
      </c>
      <c r="U95" s="300" t="str">
        <f ca="1">IF(ISERROR(VLOOKUP($B95,'I&amp;E Backsheet'!$D$11:$AT$187,U$11,0)),"",VLOOKUP($B95,'I&amp;E Backsheet'!$D$11:$AT$187,U$11,0))</f>
        <v/>
      </c>
      <c r="V95" s="320" t="str">
        <f ca="1">IF(ISERROR(VLOOKUP($B95,'I&amp;E Backsheet'!$D$11:$AT$187,V$11,0)),"",VLOOKUP($B95,'I&amp;E Backsheet'!$D$11:$AT$187,V$11,0))</f>
        <v/>
      </c>
      <c r="W95" s="214" t="str">
        <f ca="1">IF(ISERROR(VLOOKUP($B95,'I&amp;E Backsheet'!$D$11:$AT$187,W$11,0)),"",VLOOKUP($B95,'I&amp;E Backsheet'!$D$11:$AT$187,W$11,0))</f>
        <v/>
      </c>
    </row>
    <row r="96" spans="1:23">
      <c r="A96" s="3">
        <v>81</v>
      </c>
      <c r="B96" s="41" t="str">
        <f t="shared" ca="1" si="2"/>
        <v/>
      </c>
      <c r="C96" s="42" t="str">
        <f ca="1">IF($B96="","",VLOOKUP($B96,'Org list'!$J$9:$K$637,2,0))</f>
        <v/>
      </c>
      <c r="D96" s="227" t="str">
        <f ca="1">IF(ISERROR(VLOOKUP($B96,'Pooled Fund'!$A$3:$C$179,D$11,0)),"",VLOOKUP($B96,'Pooled Fund'!$A$3:$C$179,D$11,0))</f>
        <v/>
      </c>
      <c r="E96" s="209" t="str">
        <f ca="1">IF(ISERROR(VLOOKUP($B96,'I&amp;E Backsheet'!$D$11:$AT$187,E$11,0)),"",VLOOKUP($B96,'I&amp;E Backsheet'!$D$11:$AT$187,E$11,0))</f>
        <v/>
      </c>
      <c r="F96" s="209" t="str">
        <f ca="1">IF(ISERROR(VLOOKUP($B96,'I&amp;E Backsheet'!$D$11:$AT$187,F$11,0)),"",VLOOKUP($B96,'I&amp;E Backsheet'!$D$11:$AT$187,F$11,0))</f>
        <v/>
      </c>
      <c r="G96" s="209" t="str">
        <f ca="1">IF(ISERROR(VLOOKUP($B96,'I&amp;E Backsheet'!$D$11:$AT$187,G$11,0)),"",VLOOKUP($B96,'I&amp;E Backsheet'!$D$11:$AT$187,G$11,0))</f>
        <v/>
      </c>
      <c r="H96" s="259" t="str">
        <f ca="1">IF(ISERROR(VLOOKUP($B96,'I&amp;E Backsheet'!$D$11:$AT$187,H$11,0)),"",VLOOKUP($B96,'I&amp;E Backsheet'!$D$11:$AT$187,H$11,0))</f>
        <v/>
      </c>
      <c r="I96" s="300" t="str">
        <f ca="1">IF(ISERROR(VLOOKUP($B96,'I&amp;E Backsheet'!$D$11:$AT$187,I$11,0)),"",VLOOKUP($B96,'I&amp;E Backsheet'!$D$11:$AT$187,I$11,0))</f>
        <v/>
      </c>
      <c r="J96" s="213" t="str">
        <f ca="1">IF(ISERROR(VLOOKUP($B96,'I&amp;E Backsheet'!$D$11:$AT$187,J$11,0)),"",VLOOKUP($B96,'I&amp;E Backsheet'!$D$11:$AT$187,J$11,0))</f>
        <v/>
      </c>
      <c r="K96" s="213" t="str">
        <f ca="1">IF(ISERROR(VLOOKUP($B96,'I&amp;E Backsheet'!$D$11:$AT$187,K$11,0)),"",VLOOKUP($B96,'I&amp;E Backsheet'!$D$11:$AT$187,K$11,0))</f>
        <v/>
      </c>
      <c r="L96" s="214" t="str">
        <f ca="1">IF(ISERROR(VLOOKUP($B96,'I&amp;E Backsheet'!$D$11:$AT$187,L$11,0)),"",VLOOKUP($B96,'I&amp;E Backsheet'!$D$11:$AT$187,L$11,0))</f>
        <v/>
      </c>
      <c r="M96" s="300" t="str">
        <f ca="1">IF(ISERROR(VLOOKUP($B96,'I&amp;E Backsheet'!$D$11:$AT$187,M$11,0)),"",VLOOKUP($B96,'I&amp;E Backsheet'!$D$11:$AT$187,M$11,0))</f>
        <v/>
      </c>
      <c r="N96" s="320" t="str">
        <f ca="1">IF(ISERROR(VLOOKUP($B96,'I&amp;E Backsheet'!$D$11:$AT$187,N$11,0)),"",VLOOKUP($B96,'I&amp;E Backsheet'!$D$11:$AT$187,N$11,0))</f>
        <v/>
      </c>
      <c r="O96" s="213" t="str">
        <f ca="1">IF(ISERROR(VLOOKUP($B96,'I&amp;E Backsheet'!$D$11:$AT$187,O$11,0)),"",VLOOKUP($B96,'I&amp;E Backsheet'!$D$11:$AT$187,O$11,0))</f>
        <v/>
      </c>
      <c r="P96" s="214"/>
      <c r="Q96" s="308" t="str">
        <f ca="1">IF(ISERROR(VLOOKUP($B96,'I&amp;E Backsheet'!$D$11:$AT$187,Q$11,0)),"",VLOOKUP($B96,'I&amp;E Backsheet'!$D$11:$AT$187,Q$11,0))</f>
        <v/>
      </c>
      <c r="R96" s="320" t="str">
        <f ca="1">IF(ISERROR(VLOOKUP($B96,'I&amp;E Backsheet'!$D$11:$AT$187,R$11,0)),"",VLOOKUP($B96,'I&amp;E Backsheet'!$D$11:$AT$187,R$11,0))</f>
        <v/>
      </c>
      <c r="S96" s="213" t="str">
        <f ca="1">IF(ISERROR(VLOOKUP($B96,'I&amp;E Backsheet'!$D$11:$AT$187,S$11,0)),"",VLOOKUP($B96,'I&amp;E Backsheet'!$D$11:$AT$187,S$11,0))</f>
        <v/>
      </c>
      <c r="T96" s="214" t="str">
        <f ca="1">IF(ISERROR(VLOOKUP($B96,'I&amp;E Backsheet'!$D$11:$AT$187,T$11,0)),"",VLOOKUP($B96,'I&amp;E Backsheet'!$D$11:$AT$187,T$11,0))</f>
        <v/>
      </c>
      <c r="U96" s="300" t="str">
        <f ca="1">IF(ISERROR(VLOOKUP($B96,'I&amp;E Backsheet'!$D$11:$AT$187,U$11,0)),"",VLOOKUP($B96,'I&amp;E Backsheet'!$D$11:$AT$187,U$11,0))</f>
        <v/>
      </c>
      <c r="V96" s="320" t="str">
        <f ca="1">IF(ISERROR(VLOOKUP($B96,'I&amp;E Backsheet'!$D$11:$AT$187,V$11,0)),"",VLOOKUP($B96,'I&amp;E Backsheet'!$D$11:$AT$187,V$11,0))</f>
        <v/>
      </c>
      <c r="W96" s="214" t="str">
        <f ca="1">IF(ISERROR(VLOOKUP($B96,'I&amp;E Backsheet'!$D$11:$AT$187,W$11,0)),"",VLOOKUP($B96,'I&amp;E Backsheet'!$D$11:$AT$187,W$11,0))</f>
        <v/>
      </c>
    </row>
    <row r="97" spans="1:23">
      <c r="A97" s="3">
        <v>82</v>
      </c>
      <c r="B97" s="41" t="str">
        <f t="shared" ca="1" si="2"/>
        <v/>
      </c>
      <c r="C97" s="42" t="str">
        <f ca="1">IF($B97="","",VLOOKUP($B97,'Org list'!$J$9:$K$637,2,0))</f>
        <v/>
      </c>
      <c r="D97" s="227" t="str">
        <f ca="1">IF(ISERROR(VLOOKUP($B97,'Pooled Fund'!$A$3:$C$179,D$11,0)),"",VLOOKUP($B97,'Pooled Fund'!$A$3:$C$179,D$11,0))</f>
        <v/>
      </c>
      <c r="E97" s="209" t="str">
        <f ca="1">IF(ISERROR(VLOOKUP($B97,'I&amp;E Backsheet'!$D$11:$AT$187,E$11,0)),"",VLOOKUP($B97,'I&amp;E Backsheet'!$D$11:$AT$187,E$11,0))</f>
        <v/>
      </c>
      <c r="F97" s="209" t="str">
        <f ca="1">IF(ISERROR(VLOOKUP($B97,'I&amp;E Backsheet'!$D$11:$AT$187,F$11,0)),"",VLOOKUP($B97,'I&amp;E Backsheet'!$D$11:$AT$187,F$11,0))</f>
        <v/>
      </c>
      <c r="G97" s="209" t="str">
        <f ca="1">IF(ISERROR(VLOOKUP($B97,'I&amp;E Backsheet'!$D$11:$AT$187,G$11,0)),"",VLOOKUP($B97,'I&amp;E Backsheet'!$D$11:$AT$187,G$11,0))</f>
        <v/>
      </c>
      <c r="H97" s="259" t="str">
        <f ca="1">IF(ISERROR(VLOOKUP($B97,'I&amp;E Backsheet'!$D$11:$AT$187,H$11,0)),"",VLOOKUP($B97,'I&amp;E Backsheet'!$D$11:$AT$187,H$11,0))</f>
        <v/>
      </c>
      <c r="I97" s="300" t="str">
        <f ca="1">IF(ISERROR(VLOOKUP($B97,'I&amp;E Backsheet'!$D$11:$AT$187,I$11,0)),"",VLOOKUP($B97,'I&amp;E Backsheet'!$D$11:$AT$187,I$11,0))</f>
        <v/>
      </c>
      <c r="J97" s="213" t="str">
        <f ca="1">IF(ISERROR(VLOOKUP($B97,'I&amp;E Backsheet'!$D$11:$AT$187,J$11,0)),"",VLOOKUP($B97,'I&amp;E Backsheet'!$D$11:$AT$187,J$11,0))</f>
        <v/>
      </c>
      <c r="K97" s="213" t="str">
        <f ca="1">IF(ISERROR(VLOOKUP($B97,'I&amp;E Backsheet'!$D$11:$AT$187,K$11,0)),"",VLOOKUP($B97,'I&amp;E Backsheet'!$D$11:$AT$187,K$11,0))</f>
        <v/>
      </c>
      <c r="L97" s="214" t="str">
        <f ca="1">IF(ISERROR(VLOOKUP($B97,'I&amp;E Backsheet'!$D$11:$AT$187,L$11,0)),"",VLOOKUP($B97,'I&amp;E Backsheet'!$D$11:$AT$187,L$11,0))</f>
        <v/>
      </c>
      <c r="M97" s="300" t="str">
        <f ca="1">IF(ISERROR(VLOOKUP($B97,'I&amp;E Backsheet'!$D$11:$AT$187,M$11,0)),"",VLOOKUP($B97,'I&amp;E Backsheet'!$D$11:$AT$187,M$11,0))</f>
        <v/>
      </c>
      <c r="N97" s="320" t="str">
        <f ca="1">IF(ISERROR(VLOOKUP($B97,'I&amp;E Backsheet'!$D$11:$AT$187,N$11,0)),"",VLOOKUP($B97,'I&amp;E Backsheet'!$D$11:$AT$187,N$11,0))</f>
        <v/>
      </c>
      <c r="O97" s="213" t="str">
        <f ca="1">IF(ISERROR(VLOOKUP($B97,'I&amp;E Backsheet'!$D$11:$AT$187,O$11,0)),"",VLOOKUP($B97,'I&amp;E Backsheet'!$D$11:$AT$187,O$11,0))</f>
        <v/>
      </c>
      <c r="P97" s="214"/>
      <c r="Q97" s="308" t="str">
        <f ca="1">IF(ISERROR(VLOOKUP($B97,'I&amp;E Backsheet'!$D$11:$AT$187,Q$11,0)),"",VLOOKUP($B97,'I&amp;E Backsheet'!$D$11:$AT$187,Q$11,0))</f>
        <v/>
      </c>
      <c r="R97" s="320" t="str">
        <f ca="1">IF(ISERROR(VLOOKUP($B97,'I&amp;E Backsheet'!$D$11:$AT$187,R$11,0)),"",VLOOKUP($B97,'I&amp;E Backsheet'!$D$11:$AT$187,R$11,0))</f>
        <v/>
      </c>
      <c r="S97" s="213" t="str">
        <f ca="1">IF(ISERROR(VLOOKUP($B97,'I&amp;E Backsheet'!$D$11:$AT$187,S$11,0)),"",VLOOKUP($B97,'I&amp;E Backsheet'!$D$11:$AT$187,S$11,0))</f>
        <v/>
      </c>
      <c r="T97" s="214" t="str">
        <f ca="1">IF(ISERROR(VLOOKUP($B97,'I&amp;E Backsheet'!$D$11:$AT$187,T$11,0)),"",VLOOKUP($B97,'I&amp;E Backsheet'!$D$11:$AT$187,T$11,0))</f>
        <v/>
      </c>
      <c r="U97" s="300" t="str">
        <f ca="1">IF(ISERROR(VLOOKUP($B97,'I&amp;E Backsheet'!$D$11:$AT$187,U$11,0)),"",VLOOKUP($B97,'I&amp;E Backsheet'!$D$11:$AT$187,U$11,0))</f>
        <v/>
      </c>
      <c r="V97" s="320" t="str">
        <f ca="1">IF(ISERROR(VLOOKUP($B97,'I&amp;E Backsheet'!$D$11:$AT$187,V$11,0)),"",VLOOKUP($B97,'I&amp;E Backsheet'!$D$11:$AT$187,V$11,0))</f>
        <v/>
      </c>
      <c r="W97" s="214" t="str">
        <f ca="1">IF(ISERROR(VLOOKUP($B97,'I&amp;E Backsheet'!$D$11:$AT$187,W$11,0)),"",VLOOKUP($B97,'I&amp;E Backsheet'!$D$11:$AT$187,W$11,0))</f>
        <v/>
      </c>
    </row>
    <row r="98" spans="1:23">
      <c r="A98" s="3">
        <v>83</v>
      </c>
      <c r="B98" s="41" t="str">
        <f t="shared" ca="1" si="2"/>
        <v/>
      </c>
      <c r="C98" s="42" t="str">
        <f ca="1">IF($B98="","",VLOOKUP($B98,'Org list'!$J$9:$K$637,2,0))</f>
        <v/>
      </c>
      <c r="D98" s="227" t="str">
        <f ca="1">IF(ISERROR(VLOOKUP($B98,'Pooled Fund'!$A$3:$C$179,D$11,0)),"",VLOOKUP($B98,'Pooled Fund'!$A$3:$C$179,D$11,0))</f>
        <v/>
      </c>
      <c r="E98" s="209" t="str">
        <f ca="1">IF(ISERROR(VLOOKUP($B98,'I&amp;E Backsheet'!$D$11:$AT$187,E$11,0)),"",VLOOKUP($B98,'I&amp;E Backsheet'!$D$11:$AT$187,E$11,0))</f>
        <v/>
      </c>
      <c r="F98" s="209" t="str">
        <f ca="1">IF(ISERROR(VLOOKUP($B98,'I&amp;E Backsheet'!$D$11:$AT$187,F$11,0)),"",VLOOKUP($B98,'I&amp;E Backsheet'!$D$11:$AT$187,F$11,0))</f>
        <v/>
      </c>
      <c r="G98" s="209" t="str">
        <f ca="1">IF(ISERROR(VLOOKUP($B98,'I&amp;E Backsheet'!$D$11:$AT$187,G$11,0)),"",VLOOKUP($B98,'I&amp;E Backsheet'!$D$11:$AT$187,G$11,0))</f>
        <v/>
      </c>
      <c r="H98" s="259" t="str">
        <f ca="1">IF(ISERROR(VLOOKUP($B98,'I&amp;E Backsheet'!$D$11:$AT$187,H$11,0)),"",VLOOKUP($B98,'I&amp;E Backsheet'!$D$11:$AT$187,H$11,0))</f>
        <v/>
      </c>
      <c r="I98" s="300" t="str">
        <f ca="1">IF(ISERROR(VLOOKUP($B98,'I&amp;E Backsheet'!$D$11:$AT$187,I$11,0)),"",VLOOKUP($B98,'I&amp;E Backsheet'!$D$11:$AT$187,I$11,0))</f>
        <v/>
      </c>
      <c r="J98" s="213" t="str">
        <f ca="1">IF(ISERROR(VLOOKUP($B98,'I&amp;E Backsheet'!$D$11:$AT$187,J$11,0)),"",VLOOKUP($B98,'I&amp;E Backsheet'!$D$11:$AT$187,J$11,0))</f>
        <v/>
      </c>
      <c r="K98" s="213" t="str">
        <f ca="1">IF(ISERROR(VLOOKUP($B98,'I&amp;E Backsheet'!$D$11:$AT$187,K$11,0)),"",VLOOKUP($B98,'I&amp;E Backsheet'!$D$11:$AT$187,K$11,0))</f>
        <v/>
      </c>
      <c r="L98" s="214" t="str">
        <f ca="1">IF(ISERROR(VLOOKUP($B98,'I&amp;E Backsheet'!$D$11:$AT$187,L$11,0)),"",VLOOKUP($B98,'I&amp;E Backsheet'!$D$11:$AT$187,L$11,0))</f>
        <v/>
      </c>
      <c r="M98" s="300" t="str">
        <f ca="1">IF(ISERROR(VLOOKUP($B98,'I&amp;E Backsheet'!$D$11:$AT$187,M$11,0)),"",VLOOKUP($B98,'I&amp;E Backsheet'!$D$11:$AT$187,M$11,0))</f>
        <v/>
      </c>
      <c r="N98" s="320" t="str">
        <f ca="1">IF(ISERROR(VLOOKUP($B98,'I&amp;E Backsheet'!$D$11:$AT$187,N$11,0)),"",VLOOKUP($B98,'I&amp;E Backsheet'!$D$11:$AT$187,N$11,0))</f>
        <v/>
      </c>
      <c r="O98" s="213" t="str">
        <f ca="1">IF(ISERROR(VLOOKUP($B98,'I&amp;E Backsheet'!$D$11:$AT$187,O$11,0)),"",VLOOKUP($B98,'I&amp;E Backsheet'!$D$11:$AT$187,O$11,0))</f>
        <v/>
      </c>
      <c r="P98" s="214"/>
      <c r="Q98" s="308" t="str">
        <f ca="1">IF(ISERROR(VLOOKUP($B98,'I&amp;E Backsheet'!$D$11:$AT$187,Q$11,0)),"",VLOOKUP($B98,'I&amp;E Backsheet'!$D$11:$AT$187,Q$11,0))</f>
        <v/>
      </c>
      <c r="R98" s="320" t="str">
        <f ca="1">IF(ISERROR(VLOOKUP($B98,'I&amp;E Backsheet'!$D$11:$AT$187,R$11,0)),"",VLOOKUP($B98,'I&amp;E Backsheet'!$D$11:$AT$187,R$11,0))</f>
        <v/>
      </c>
      <c r="S98" s="213" t="str">
        <f ca="1">IF(ISERROR(VLOOKUP($B98,'I&amp;E Backsheet'!$D$11:$AT$187,S$11,0)),"",VLOOKUP($B98,'I&amp;E Backsheet'!$D$11:$AT$187,S$11,0))</f>
        <v/>
      </c>
      <c r="T98" s="214" t="str">
        <f ca="1">IF(ISERROR(VLOOKUP($B98,'I&amp;E Backsheet'!$D$11:$AT$187,T$11,0)),"",VLOOKUP($B98,'I&amp;E Backsheet'!$D$11:$AT$187,T$11,0))</f>
        <v/>
      </c>
      <c r="U98" s="300" t="str">
        <f ca="1">IF(ISERROR(VLOOKUP($B98,'I&amp;E Backsheet'!$D$11:$AT$187,U$11,0)),"",VLOOKUP($B98,'I&amp;E Backsheet'!$D$11:$AT$187,U$11,0))</f>
        <v/>
      </c>
      <c r="V98" s="320" t="str">
        <f ca="1">IF(ISERROR(VLOOKUP($B98,'I&amp;E Backsheet'!$D$11:$AT$187,V$11,0)),"",VLOOKUP($B98,'I&amp;E Backsheet'!$D$11:$AT$187,V$11,0))</f>
        <v/>
      </c>
      <c r="W98" s="214" t="str">
        <f ca="1">IF(ISERROR(VLOOKUP($B98,'I&amp;E Backsheet'!$D$11:$AT$187,W$11,0)),"",VLOOKUP($B98,'I&amp;E Backsheet'!$D$11:$AT$187,W$11,0))</f>
        <v/>
      </c>
    </row>
    <row r="99" spans="1:23">
      <c r="A99" s="3">
        <v>84</v>
      </c>
      <c r="B99" s="41" t="str">
        <f t="shared" ca="1" si="2"/>
        <v/>
      </c>
      <c r="C99" s="42" t="str">
        <f ca="1">IF($B99="","",VLOOKUP($B99,'Org list'!$J$9:$K$637,2,0))</f>
        <v/>
      </c>
      <c r="D99" s="227" t="str">
        <f ca="1">IF(ISERROR(VLOOKUP($B99,'Pooled Fund'!$A$3:$C$179,D$11,0)),"",VLOOKUP($B99,'Pooled Fund'!$A$3:$C$179,D$11,0))</f>
        <v/>
      </c>
      <c r="E99" s="209" t="str">
        <f ca="1">IF(ISERROR(VLOOKUP($B99,'I&amp;E Backsheet'!$D$11:$AT$187,E$11,0)),"",VLOOKUP($B99,'I&amp;E Backsheet'!$D$11:$AT$187,E$11,0))</f>
        <v/>
      </c>
      <c r="F99" s="209" t="str">
        <f ca="1">IF(ISERROR(VLOOKUP($B99,'I&amp;E Backsheet'!$D$11:$AT$187,F$11,0)),"",VLOOKUP($B99,'I&amp;E Backsheet'!$D$11:$AT$187,F$11,0))</f>
        <v/>
      </c>
      <c r="G99" s="209" t="str">
        <f ca="1">IF(ISERROR(VLOOKUP($B99,'I&amp;E Backsheet'!$D$11:$AT$187,G$11,0)),"",VLOOKUP($B99,'I&amp;E Backsheet'!$D$11:$AT$187,G$11,0))</f>
        <v/>
      </c>
      <c r="H99" s="259" t="str">
        <f ca="1">IF(ISERROR(VLOOKUP($B99,'I&amp;E Backsheet'!$D$11:$AT$187,H$11,0)),"",VLOOKUP($B99,'I&amp;E Backsheet'!$D$11:$AT$187,H$11,0))</f>
        <v/>
      </c>
      <c r="I99" s="300" t="str">
        <f ca="1">IF(ISERROR(VLOOKUP($B99,'I&amp;E Backsheet'!$D$11:$AT$187,I$11,0)),"",VLOOKUP($B99,'I&amp;E Backsheet'!$D$11:$AT$187,I$11,0))</f>
        <v/>
      </c>
      <c r="J99" s="213" t="str">
        <f ca="1">IF(ISERROR(VLOOKUP($B99,'I&amp;E Backsheet'!$D$11:$AT$187,J$11,0)),"",VLOOKUP($B99,'I&amp;E Backsheet'!$D$11:$AT$187,J$11,0))</f>
        <v/>
      </c>
      <c r="K99" s="213" t="str">
        <f ca="1">IF(ISERROR(VLOOKUP($B99,'I&amp;E Backsheet'!$D$11:$AT$187,K$11,0)),"",VLOOKUP($B99,'I&amp;E Backsheet'!$D$11:$AT$187,K$11,0))</f>
        <v/>
      </c>
      <c r="L99" s="214" t="str">
        <f ca="1">IF(ISERROR(VLOOKUP($B99,'I&amp;E Backsheet'!$D$11:$AT$187,L$11,0)),"",VLOOKUP($B99,'I&amp;E Backsheet'!$D$11:$AT$187,L$11,0))</f>
        <v/>
      </c>
      <c r="M99" s="300" t="str">
        <f ca="1">IF(ISERROR(VLOOKUP($B99,'I&amp;E Backsheet'!$D$11:$AT$187,M$11,0)),"",VLOOKUP($B99,'I&amp;E Backsheet'!$D$11:$AT$187,M$11,0))</f>
        <v/>
      </c>
      <c r="N99" s="320" t="str">
        <f ca="1">IF(ISERROR(VLOOKUP($B99,'I&amp;E Backsheet'!$D$11:$AT$187,N$11,0)),"",VLOOKUP($B99,'I&amp;E Backsheet'!$D$11:$AT$187,N$11,0))</f>
        <v/>
      </c>
      <c r="O99" s="213" t="str">
        <f ca="1">IF(ISERROR(VLOOKUP($B99,'I&amp;E Backsheet'!$D$11:$AT$187,O$11,0)),"",VLOOKUP($B99,'I&amp;E Backsheet'!$D$11:$AT$187,O$11,0))</f>
        <v/>
      </c>
      <c r="P99" s="214"/>
      <c r="Q99" s="308" t="str">
        <f ca="1">IF(ISERROR(VLOOKUP($B99,'I&amp;E Backsheet'!$D$11:$AT$187,Q$11,0)),"",VLOOKUP($B99,'I&amp;E Backsheet'!$D$11:$AT$187,Q$11,0))</f>
        <v/>
      </c>
      <c r="R99" s="320" t="str">
        <f ca="1">IF(ISERROR(VLOOKUP($B99,'I&amp;E Backsheet'!$D$11:$AT$187,R$11,0)),"",VLOOKUP($B99,'I&amp;E Backsheet'!$D$11:$AT$187,R$11,0))</f>
        <v/>
      </c>
      <c r="S99" s="213" t="str">
        <f ca="1">IF(ISERROR(VLOOKUP($B99,'I&amp;E Backsheet'!$D$11:$AT$187,S$11,0)),"",VLOOKUP($B99,'I&amp;E Backsheet'!$D$11:$AT$187,S$11,0))</f>
        <v/>
      </c>
      <c r="T99" s="214" t="str">
        <f ca="1">IF(ISERROR(VLOOKUP($B99,'I&amp;E Backsheet'!$D$11:$AT$187,T$11,0)),"",VLOOKUP($B99,'I&amp;E Backsheet'!$D$11:$AT$187,T$11,0))</f>
        <v/>
      </c>
      <c r="U99" s="300" t="str">
        <f ca="1">IF(ISERROR(VLOOKUP($B99,'I&amp;E Backsheet'!$D$11:$AT$187,U$11,0)),"",VLOOKUP($B99,'I&amp;E Backsheet'!$D$11:$AT$187,U$11,0))</f>
        <v/>
      </c>
      <c r="V99" s="320" t="str">
        <f ca="1">IF(ISERROR(VLOOKUP($B99,'I&amp;E Backsheet'!$D$11:$AT$187,V$11,0)),"",VLOOKUP($B99,'I&amp;E Backsheet'!$D$11:$AT$187,V$11,0))</f>
        <v/>
      </c>
      <c r="W99" s="214" t="str">
        <f ca="1">IF(ISERROR(VLOOKUP($B99,'I&amp;E Backsheet'!$D$11:$AT$187,W$11,0)),"",VLOOKUP($B99,'I&amp;E Backsheet'!$D$11:$AT$187,W$11,0))</f>
        <v/>
      </c>
    </row>
    <row r="100" spans="1:23">
      <c r="A100" s="3">
        <v>85</v>
      </c>
      <c r="B100" s="41" t="str">
        <f t="shared" ca="1" si="2"/>
        <v/>
      </c>
      <c r="C100" s="42" t="str">
        <f ca="1">IF($B100="","",VLOOKUP($B100,'Org list'!$J$9:$K$637,2,0))</f>
        <v/>
      </c>
      <c r="D100" s="227" t="str">
        <f ca="1">IF(ISERROR(VLOOKUP($B100,'Pooled Fund'!$A$3:$C$179,D$11,0)),"",VLOOKUP($B100,'Pooled Fund'!$A$3:$C$179,D$11,0))</f>
        <v/>
      </c>
      <c r="E100" s="209" t="str">
        <f ca="1">IF(ISERROR(VLOOKUP($B100,'I&amp;E Backsheet'!$D$11:$AT$187,E$11,0)),"",VLOOKUP($B100,'I&amp;E Backsheet'!$D$11:$AT$187,E$11,0))</f>
        <v/>
      </c>
      <c r="F100" s="209" t="str">
        <f ca="1">IF(ISERROR(VLOOKUP($B100,'I&amp;E Backsheet'!$D$11:$AT$187,F$11,0)),"",VLOOKUP($B100,'I&amp;E Backsheet'!$D$11:$AT$187,F$11,0))</f>
        <v/>
      </c>
      <c r="G100" s="209" t="str">
        <f ca="1">IF(ISERROR(VLOOKUP($B100,'I&amp;E Backsheet'!$D$11:$AT$187,G$11,0)),"",VLOOKUP($B100,'I&amp;E Backsheet'!$D$11:$AT$187,G$11,0))</f>
        <v/>
      </c>
      <c r="H100" s="259" t="str">
        <f ca="1">IF(ISERROR(VLOOKUP($B100,'I&amp;E Backsheet'!$D$11:$AT$187,H$11,0)),"",VLOOKUP($B100,'I&amp;E Backsheet'!$D$11:$AT$187,H$11,0))</f>
        <v/>
      </c>
      <c r="I100" s="300" t="str">
        <f ca="1">IF(ISERROR(VLOOKUP($B100,'I&amp;E Backsheet'!$D$11:$AT$187,I$11,0)),"",VLOOKUP($B100,'I&amp;E Backsheet'!$D$11:$AT$187,I$11,0))</f>
        <v/>
      </c>
      <c r="J100" s="213" t="str">
        <f ca="1">IF(ISERROR(VLOOKUP($B100,'I&amp;E Backsheet'!$D$11:$AT$187,J$11,0)),"",VLOOKUP($B100,'I&amp;E Backsheet'!$D$11:$AT$187,J$11,0))</f>
        <v/>
      </c>
      <c r="K100" s="213" t="str">
        <f ca="1">IF(ISERROR(VLOOKUP($B100,'I&amp;E Backsheet'!$D$11:$AT$187,K$11,0)),"",VLOOKUP($B100,'I&amp;E Backsheet'!$D$11:$AT$187,K$11,0))</f>
        <v/>
      </c>
      <c r="L100" s="214" t="str">
        <f ca="1">IF(ISERROR(VLOOKUP($B100,'I&amp;E Backsheet'!$D$11:$AT$187,L$11,0)),"",VLOOKUP($B100,'I&amp;E Backsheet'!$D$11:$AT$187,L$11,0))</f>
        <v/>
      </c>
      <c r="M100" s="300" t="str">
        <f ca="1">IF(ISERROR(VLOOKUP($B100,'I&amp;E Backsheet'!$D$11:$AT$187,M$11,0)),"",VLOOKUP($B100,'I&amp;E Backsheet'!$D$11:$AT$187,M$11,0))</f>
        <v/>
      </c>
      <c r="N100" s="320" t="str">
        <f ca="1">IF(ISERROR(VLOOKUP($B100,'I&amp;E Backsheet'!$D$11:$AT$187,N$11,0)),"",VLOOKUP($B100,'I&amp;E Backsheet'!$D$11:$AT$187,N$11,0))</f>
        <v/>
      </c>
      <c r="O100" s="213" t="str">
        <f ca="1">IF(ISERROR(VLOOKUP($B100,'I&amp;E Backsheet'!$D$11:$AT$187,O$11,0)),"",VLOOKUP($B100,'I&amp;E Backsheet'!$D$11:$AT$187,O$11,0))</f>
        <v/>
      </c>
      <c r="P100" s="214"/>
      <c r="Q100" s="308" t="str">
        <f ca="1">IF(ISERROR(VLOOKUP($B100,'I&amp;E Backsheet'!$D$11:$AT$187,Q$11,0)),"",VLOOKUP($B100,'I&amp;E Backsheet'!$D$11:$AT$187,Q$11,0))</f>
        <v/>
      </c>
      <c r="R100" s="320" t="str">
        <f ca="1">IF(ISERROR(VLOOKUP($B100,'I&amp;E Backsheet'!$D$11:$AT$187,R$11,0)),"",VLOOKUP($B100,'I&amp;E Backsheet'!$D$11:$AT$187,R$11,0))</f>
        <v/>
      </c>
      <c r="S100" s="213" t="str">
        <f ca="1">IF(ISERROR(VLOOKUP($B100,'I&amp;E Backsheet'!$D$11:$AT$187,S$11,0)),"",VLOOKUP($B100,'I&amp;E Backsheet'!$D$11:$AT$187,S$11,0))</f>
        <v/>
      </c>
      <c r="T100" s="214" t="str">
        <f ca="1">IF(ISERROR(VLOOKUP($B100,'I&amp;E Backsheet'!$D$11:$AT$187,T$11,0)),"",VLOOKUP($B100,'I&amp;E Backsheet'!$D$11:$AT$187,T$11,0))</f>
        <v/>
      </c>
      <c r="U100" s="300" t="str">
        <f ca="1">IF(ISERROR(VLOOKUP($B100,'I&amp;E Backsheet'!$D$11:$AT$187,U$11,0)),"",VLOOKUP($B100,'I&amp;E Backsheet'!$D$11:$AT$187,U$11,0))</f>
        <v/>
      </c>
      <c r="V100" s="320" t="str">
        <f ca="1">IF(ISERROR(VLOOKUP($B100,'I&amp;E Backsheet'!$D$11:$AT$187,V$11,0)),"",VLOOKUP($B100,'I&amp;E Backsheet'!$D$11:$AT$187,V$11,0))</f>
        <v/>
      </c>
      <c r="W100" s="214" t="str">
        <f ca="1">IF(ISERROR(VLOOKUP($B100,'I&amp;E Backsheet'!$D$11:$AT$187,W$11,0)),"",VLOOKUP($B100,'I&amp;E Backsheet'!$D$11:$AT$187,W$11,0))</f>
        <v/>
      </c>
    </row>
    <row r="101" spans="1:23">
      <c r="A101" s="3">
        <v>86</v>
      </c>
      <c r="B101" s="41" t="str">
        <f t="shared" ca="1" si="2"/>
        <v/>
      </c>
      <c r="C101" s="42" t="str">
        <f ca="1">IF($B101="","",VLOOKUP($B101,'Org list'!$J$9:$K$637,2,0))</f>
        <v/>
      </c>
      <c r="D101" s="227" t="str">
        <f ca="1">IF(ISERROR(VLOOKUP($B101,'Pooled Fund'!$A$3:$C$179,D$11,0)),"",VLOOKUP($B101,'Pooled Fund'!$A$3:$C$179,D$11,0))</f>
        <v/>
      </c>
      <c r="E101" s="209" t="str">
        <f ca="1">IF(ISERROR(VLOOKUP($B101,'I&amp;E Backsheet'!$D$11:$AT$187,E$11,0)),"",VLOOKUP($B101,'I&amp;E Backsheet'!$D$11:$AT$187,E$11,0))</f>
        <v/>
      </c>
      <c r="F101" s="209" t="str">
        <f ca="1">IF(ISERROR(VLOOKUP($B101,'I&amp;E Backsheet'!$D$11:$AT$187,F$11,0)),"",VLOOKUP($B101,'I&amp;E Backsheet'!$D$11:$AT$187,F$11,0))</f>
        <v/>
      </c>
      <c r="G101" s="209" t="str">
        <f ca="1">IF(ISERROR(VLOOKUP($B101,'I&amp;E Backsheet'!$D$11:$AT$187,G$11,0)),"",VLOOKUP($B101,'I&amp;E Backsheet'!$D$11:$AT$187,G$11,0))</f>
        <v/>
      </c>
      <c r="H101" s="259" t="str">
        <f ca="1">IF(ISERROR(VLOOKUP($B101,'I&amp;E Backsheet'!$D$11:$AT$187,H$11,0)),"",VLOOKUP($B101,'I&amp;E Backsheet'!$D$11:$AT$187,H$11,0))</f>
        <v/>
      </c>
      <c r="I101" s="300" t="str">
        <f ca="1">IF(ISERROR(VLOOKUP($B101,'I&amp;E Backsheet'!$D$11:$AT$187,I$11,0)),"",VLOOKUP($B101,'I&amp;E Backsheet'!$D$11:$AT$187,I$11,0))</f>
        <v/>
      </c>
      <c r="J101" s="213" t="str">
        <f ca="1">IF(ISERROR(VLOOKUP($B101,'I&amp;E Backsheet'!$D$11:$AT$187,J$11,0)),"",VLOOKUP($B101,'I&amp;E Backsheet'!$D$11:$AT$187,J$11,0))</f>
        <v/>
      </c>
      <c r="K101" s="213" t="str">
        <f ca="1">IF(ISERROR(VLOOKUP($B101,'I&amp;E Backsheet'!$D$11:$AT$187,K$11,0)),"",VLOOKUP($B101,'I&amp;E Backsheet'!$D$11:$AT$187,K$11,0))</f>
        <v/>
      </c>
      <c r="L101" s="214" t="str">
        <f ca="1">IF(ISERROR(VLOOKUP($B101,'I&amp;E Backsheet'!$D$11:$AT$187,L$11,0)),"",VLOOKUP($B101,'I&amp;E Backsheet'!$D$11:$AT$187,L$11,0))</f>
        <v/>
      </c>
      <c r="M101" s="300" t="str">
        <f ca="1">IF(ISERROR(VLOOKUP($B101,'I&amp;E Backsheet'!$D$11:$AT$187,M$11,0)),"",VLOOKUP($B101,'I&amp;E Backsheet'!$D$11:$AT$187,M$11,0))</f>
        <v/>
      </c>
      <c r="N101" s="320" t="str">
        <f ca="1">IF(ISERROR(VLOOKUP($B101,'I&amp;E Backsheet'!$D$11:$AT$187,N$11,0)),"",VLOOKUP($B101,'I&amp;E Backsheet'!$D$11:$AT$187,N$11,0))</f>
        <v/>
      </c>
      <c r="O101" s="213" t="str">
        <f ca="1">IF(ISERROR(VLOOKUP($B101,'I&amp;E Backsheet'!$D$11:$AT$187,O$11,0)),"",VLOOKUP($B101,'I&amp;E Backsheet'!$D$11:$AT$187,O$11,0))</f>
        <v/>
      </c>
      <c r="P101" s="214"/>
      <c r="Q101" s="308" t="str">
        <f ca="1">IF(ISERROR(VLOOKUP($B101,'I&amp;E Backsheet'!$D$11:$AT$187,Q$11,0)),"",VLOOKUP($B101,'I&amp;E Backsheet'!$D$11:$AT$187,Q$11,0))</f>
        <v/>
      </c>
      <c r="R101" s="320" t="str">
        <f ca="1">IF(ISERROR(VLOOKUP($B101,'I&amp;E Backsheet'!$D$11:$AT$187,R$11,0)),"",VLOOKUP($B101,'I&amp;E Backsheet'!$D$11:$AT$187,R$11,0))</f>
        <v/>
      </c>
      <c r="S101" s="213" t="str">
        <f ca="1">IF(ISERROR(VLOOKUP($B101,'I&amp;E Backsheet'!$D$11:$AT$187,S$11,0)),"",VLOOKUP($B101,'I&amp;E Backsheet'!$D$11:$AT$187,S$11,0))</f>
        <v/>
      </c>
      <c r="T101" s="214" t="str">
        <f ca="1">IF(ISERROR(VLOOKUP($B101,'I&amp;E Backsheet'!$D$11:$AT$187,T$11,0)),"",VLOOKUP($B101,'I&amp;E Backsheet'!$D$11:$AT$187,T$11,0))</f>
        <v/>
      </c>
      <c r="U101" s="300" t="str">
        <f ca="1">IF(ISERROR(VLOOKUP($B101,'I&amp;E Backsheet'!$D$11:$AT$187,U$11,0)),"",VLOOKUP($B101,'I&amp;E Backsheet'!$D$11:$AT$187,U$11,0))</f>
        <v/>
      </c>
      <c r="V101" s="320" t="str">
        <f ca="1">IF(ISERROR(VLOOKUP($B101,'I&amp;E Backsheet'!$D$11:$AT$187,V$11,0)),"",VLOOKUP($B101,'I&amp;E Backsheet'!$D$11:$AT$187,V$11,0))</f>
        <v/>
      </c>
      <c r="W101" s="214" t="str">
        <f ca="1">IF(ISERROR(VLOOKUP($B101,'I&amp;E Backsheet'!$D$11:$AT$187,W$11,0)),"",VLOOKUP($B101,'I&amp;E Backsheet'!$D$11:$AT$187,W$11,0))</f>
        <v/>
      </c>
    </row>
    <row r="102" spans="1:23">
      <c r="A102" s="3">
        <v>87</v>
      </c>
      <c r="B102" s="41" t="str">
        <f t="shared" ca="1" si="2"/>
        <v/>
      </c>
      <c r="C102" s="42" t="str">
        <f ca="1">IF($B102="","",VLOOKUP($B102,'Org list'!$J$9:$K$637,2,0))</f>
        <v/>
      </c>
      <c r="D102" s="227" t="str">
        <f ca="1">IF(ISERROR(VLOOKUP($B102,'Pooled Fund'!$A$3:$C$179,D$11,0)),"",VLOOKUP($B102,'Pooled Fund'!$A$3:$C$179,D$11,0))</f>
        <v/>
      </c>
      <c r="E102" s="209" t="str">
        <f ca="1">IF(ISERROR(VLOOKUP($B102,'I&amp;E Backsheet'!$D$11:$AT$187,E$11,0)),"",VLOOKUP($B102,'I&amp;E Backsheet'!$D$11:$AT$187,E$11,0))</f>
        <v/>
      </c>
      <c r="F102" s="209" t="str">
        <f ca="1">IF(ISERROR(VLOOKUP($B102,'I&amp;E Backsheet'!$D$11:$AT$187,F$11,0)),"",VLOOKUP($B102,'I&amp;E Backsheet'!$D$11:$AT$187,F$11,0))</f>
        <v/>
      </c>
      <c r="G102" s="209" t="str">
        <f ca="1">IF(ISERROR(VLOOKUP($B102,'I&amp;E Backsheet'!$D$11:$AT$187,G$11,0)),"",VLOOKUP($B102,'I&amp;E Backsheet'!$D$11:$AT$187,G$11,0))</f>
        <v/>
      </c>
      <c r="H102" s="259" t="str">
        <f ca="1">IF(ISERROR(VLOOKUP($B102,'I&amp;E Backsheet'!$D$11:$AT$187,H$11,0)),"",VLOOKUP($B102,'I&amp;E Backsheet'!$D$11:$AT$187,H$11,0))</f>
        <v/>
      </c>
      <c r="I102" s="300" t="str">
        <f ca="1">IF(ISERROR(VLOOKUP($B102,'I&amp;E Backsheet'!$D$11:$AT$187,I$11,0)),"",VLOOKUP($B102,'I&amp;E Backsheet'!$D$11:$AT$187,I$11,0))</f>
        <v/>
      </c>
      <c r="J102" s="213" t="str">
        <f ca="1">IF(ISERROR(VLOOKUP($B102,'I&amp;E Backsheet'!$D$11:$AT$187,J$11,0)),"",VLOOKUP($B102,'I&amp;E Backsheet'!$D$11:$AT$187,J$11,0))</f>
        <v/>
      </c>
      <c r="K102" s="213" t="str">
        <f ca="1">IF(ISERROR(VLOOKUP($B102,'I&amp;E Backsheet'!$D$11:$AT$187,K$11,0)),"",VLOOKUP($B102,'I&amp;E Backsheet'!$D$11:$AT$187,K$11,0))</f>
        <v/>
      </c>
      <c r="L102" s="214" t="str">
        <f ca="1">IF(ISERROR(VLOOKUP($B102,'I&amp;E Backsheet'!$D$11:$AT$187,L$11,0)),"",VLOOKUP($B102,'I&amp;E Backsheet'!$D$11:$AT$187,L$11,0))</f>
        <v/>
      </c>
      <c r="M102" s="300" t="str">
        <f ca="1">IF(ISERROR(VLOOKUP($B102,'I&amp;E Backsheet'!$D$11:$AT$187,M$11,0)),"",VLOOKUP($B102,'I&amp;E Backsheet'!$D$11:$AT$187,M$11,0))</f>
        <v/>
      </c>
      <c r="N102" s="320" t="str">
        <f ca="1">IF(ISERROR(VLOOKUP($B102,'I&amp;E Backsheet'!$D$11:$AT$187,N$11,0)),"",VLOOKUP($B102,'I&amp;E Backsheet'!$D$11:$AT$187,N$11,0))</f>
        <v/>
      </c>
      <c r="O102" s="213" t="str">
        <f ca="1">IF(ISERROR(VLOOKUP($B102,'I&amp;E Backsheet'!$D$11:$AT$187,O$11,0)),"",VLOOKUP($B102,'I&amp;E Backsheet'!$D$11:$AT$187,O$11,0))</f>
        <v/>
      </c>
      <c r="P102" s="214"/>
      <c r="Q102" s="308" t="str">
        <f ca="1">IF(ISERROR(VLOOKUP($B102,'I&amp;E Backsheet'!$D$11:$AT$187,Q$11,0)),"",VLOOKUP($B102,'I&amp;E Backsheet'!$D$11:$AT$187,Q$11,0))</f>
        <v/>
      </c>
      <c r="R102" s="320" t="str">
        <f ca="1">IF(ISERROR(VLOOKUP($B102,'I&amp;E Backsheet'!$D$11:$AT$187,R$11,0)),"",VLOOKUP($B102,'I&amp;E Backsheet'!$D$11:$AT$187,R$11,0))</f>
        <v/>
      </c>
      <c r="S102" s="213" t="str">
        <f ca="1">IF(ISERROR(VLOOKUP($B102,'I&amp;E Backsheet'!$D$11:$AT$187,S$11,0)),"",VLOOKUP($B102,'I&amp;E Backsheet'!$D$11:$AT$187,S$11,0))</f>
        <v/>
      </c>
      <c r="T102" s="214" t="str">
        <f ca="1">IF(ISERROR(VLOOKUP($B102,'I&amp;E Backsheet'!$D$11:$AT$187,T$11,0)),"",VLOOKUP($B102,'I&amp;E Backsheet'!$D$11:$AT$187,T$11,0))</f>
        <v/>
      </c>
      <c r="U102" s="300" t="str">
        <f ca="1">IF(ISERROR(VLOOKUP($B102,'I&amp;E Backsheet'!$D$11:$AT$187,U$11,0)),"",VLOOKUP($B102,'I&amp;E Backsheet'!$D$11:$AT$187,U$11,0))</f>
        <v/>
      </c>
      <c r="V102" s="320" t="str">
        <f ca="1">IF(ISERROR(VLOOKUP($B102,'I&amp;E Backsheet'!$D$11:$AT$187,V$11,0)),"",VLOOKUP($B102,'I&amp;E Backsheet'!$D$11:$AT$187,V$11,0))</f>
        <v/>
      </c>
      <c r="W102" s="214" t="str">
        <f ca="1">IF(ISERROR(VLOOKUP($B102,'I&amp;E Backsheet'!$D$11:$AT$187,W$11,0)),"",VLOOKUP($B102,'I&amp;E Backsheet'!$D$11:$AT$187,W$11,0))</f>
        <v/>
      </c>
    </row>
    <row r="103" spans="1:23">
      <c r="A103" s="3">
        <v>88</v>
      </c>
      <c r="B103" s="41" t="str">
        <f t="shared" ca="1" si="2"/>
        <v/>
      </c>
      <c r="C103" s="42" t="str">
        <f ca="1">IF($B103="","",VLOOKUP($B103,'Org list'!$J$9:$K$637,2,0))</f>
        <v/>
      </c>
      <c r="D103" s="227" t="str">
        <f ca="1">IF(ISERROR(VLOOKUP($B103,'Pooled Fund'!$A$3:$C$179,D$11,0)),"",VLOOKUP($B103,'Pooled Fund'!$A$3:$C$179,D$11,0))</f>
        <v/>
      </c>
      <c r="E103" s="209" t="str">
        <f ca="1">IF(ISERROR(VLOOKUP($B103,'I&amp;E Backsheet'!$D$11:$AT$187,E$11,0)),"",VLOOKUP($B103,'I&amp;E Backsheet'!$D$11:$AT$187,E$11,0))</f>
        <v/>
      </c>
      <c r="F103" s="209" t="str">
        <f ca="1">IF(ISERROR(VLOOKUP($B103,'I&amp;E Backsheet'!$D$11:$AT$187,F$11,0)),"",VLOOKUP($B103,'I&amp;E Backsheet'!$D$11:$AT$187,F$11,0))</f>
        <v/>
      </c>
      <c r="G103" s="209" t="str">
        <f ca="1">IF(ISERROR(VLOOKUP($B103,'I&amp;E Backsheet'!$D$11:$AT$187,G$11,0)),"",VLOOKUP($B103,'I&amp;E Backsheet'!$D$11:$AT$187,G$11,0))</f>
        <v/>
      </c>
      <c r="H103" s="259" t="str">
        <f ca="1">IF(ISERROR(VLOOKUP($B103,'I&amp;E Backsheet'!$D$11:$AT$187,H$11,0)),"",VLOOKUP($B103,'I&amp;E Backsheet'!$D$11:$AT$187,H$11,0))</f>
        <v/>
      </c>
      <c r="I103" s="300" t="str">
        <f ca="1">IF(ISERROR(VLOOKUP($B103,'I&amp;E Backsheet'!$D$11:$AT$187,I$11,0)),"",VLOOKUP($B103,'I&amp;E Backsheet'!$D$11:$AT$187,I$11,0))</f>
        <v/>
      </c>
      <c r="J103" s="213" t="str">
        <f ca="1">IF(ISERROR(VLOOKUP($B103,'I&amp;E Backsheet'!$D$11:$AT$187,J$11,0)),"",VLOOKUP($B103,'I&amp;E Backsheet'!$D$11:$AT$187,J$11,0))</f>
        <v/>
      </c>
      <c r="K103" s="213" t="str">
        <f ca="1">IF(ISERROR(VLOOKUP($B103,'I&amp;E Backsheet'!$D$11:$AT$187,K$11,0)),"",VLOOKUP($B103,'I&amp;E Backsheet'!$D$11:$AT$187,K$11,0))</f>
        <v/>
      </c>
      <c r="L103" s="214" t="str">
        <f ca="1">IF(ISERROR(VLOOKUP($B103,'I&amp;E Backsheet'!$D$11:$AT$187,L$11,0)),"",VLOOKUP($B103,'I&amp;E Backsheet'!$D$11:$AT$187,L$11,0))</f>
        <v/>
      </c>
      <c r="M103" s="300" t="str">
        <f ca="1">IF(ISERROR(VLOOKUP($B103,'I&amp;E Backsheet'!$D$11:$AT$187,M$11,0)),"",VLOOKUP($B103,'I&amp;E Backsheet'!$D$11:$AT$187,M$11,0))</f>
        <v/>
      </c>
      <c r="N103" s="320" t="str">
        <f ca="1">IF(ISERROR(VLOOKUP($B103,'I&amp;E Backsheet'!$D$11:$AT$187,N$11,0)),"",VLOOKUP($B103,'I&amp;E Backsheet'!$D$11:$AT$187,N$11,0))</f>
        <v/>
      </c>
      <c r="O103" s="213" t="str">
        <f ca="1">IF(ISERROR(VLOOKUP($B103,'I&amp;E Backsheet'!$D$11:$AT$187,O$11,0)),"",VLOOKUP($B103,'I&amp;E Backsheet'!$D$11:$AT$187,O$11,0))</f>
        <v/>
      </c>
      <c r="P103" s="214"/>
      <c r="Q103" s="308" t="str">
        <f ca="1">IF(ISERROR(VLOOKUP($B103,'I&amp;E Backsheet'!$D$11:$AT$187,Q$11,0)),"",VLOOKUP($B103,'I&amp;E Backsheet'!$D$11:$AT$187,Q$11,0))</f>
        <v/>
      </c>
      <c r="R103" s="320" t="str">
        <f ca="1">IF(ISERROR(VLOOKUP($B103,'I&amp;E Backsheet'!$D$11:$AT$187,R$11,0)),"",VLOOKUP($B103,'I&amp;E Backsheet'!$D$11:$AT$187,R$11,0))</f>
        <v/>
      </c>
      <c r="S103" s="213" t="str">
        <f ca="1">IF(ISERROR(VLOOKUP($B103,'I&amp;E Backsheet'!$D$11:$AT$187,S$11,0)),"",VLOOKUP($B103,'I&amp;E Backsheet'!$D$11:$AT$187,S$11,0))</f>
        <v/>
      </c>
      <c r="T103" s="214" t="str">
        <f ca="1">IF(ISERROR(VLOOKUP($B103,'I&amp;E Backsheet'!$D$11:$AT$187,T$11,0)),"",VLOOKUP($B103,'I&amp;E Backsheet'!$D$11:$AT$187,T$11,0))</f>
        <v/>
      </c>
      <c r="U103" s="300" t="str">
        <f ca="1">IF(ISERROR(VLOOKUP($B103,'I&amp;E Backsheet'!$D$11:$AT$187,U$11,0)),"",VLOOKUP($B103,'I&amp;E Backsheet'!$D$11:$AT$187,U$11,0))</f>
        <v/>
      </c>
      <c r="V103" s="320" t="str">
        <f ca="1">IF(ISERROR(VLOOKUP($B103,'I&amp;E Backsheet'!$D$11:$AT$187,V$11,0)),"",VLOOKUP($B103,'I&amp;E Backsheet'!$D$11:$AT$187,V$11,0))</f>
        <v/>
      </c>
      <c r="W103" s="214" t="str">
        <f ca="1">IF(ISERROR(VLOOKUP($B103,'I&amp;E Backsheet'!$D$11:$AT$187,W$11,0)),"",VLOOKUP($B103,'I&amp;E Backsheet'!$D$11:$AT$187,W$11,0))</f>
        <v/>
      </c>
    </row>
    <row r="104" spans="1:23">
      <c r="A104" s="3">
        <v>89</v>
      </c>
      <c r="B104" s="41" t="str">
        <f t="shared" ca="1" si="2"/>
        <v/>
      </c>
      <c r="C104" s="42" t="str">
        <f ca="1">IF($B104="","",VLOOKUP($B104,'Org list'!$J$9:$K$637,2,0))</f>
        <v/>
      </c>
      <c r="D104" s="227" t="str">
        <f ca="1">IF(ISERROR(VLOOKUP($B104,'Pooled Fund'!$A$3:$C$179,D$11,0)),"",VLOOKUP($B104,'Pooled Fund'!$A$3:$C$179,D$11,0))</f>
        <v/>
      </c>
      <c r="E104" s="209" t="str">
        <f ca="1">IF(ISERROR(VLOOKUP($B104,'I&amp;E Backsheet'!$D$11:$AT$187,E$11,0)),"",VLOOKUP($B104,'I&amp;E Backsheet'!$D$11:$AT$187,E$11,0))</f>
        <v/>
      </c>
      <c r="F104" s="209" t="str">
        <f ca="1">IF(ISERROR(VLOOKUP($B104,'I&amp;E Backsheet'!$D$11:$AT$187,F$11,0)),"",VLOOKUP($B104,'I&amp;E Backsheet'!$D$11:$AT$187,F$11,0))</f>
        <v/>
      </c>
      <c r="G104" s="209" t="str">
        <f ca="1">IF(ISERROR(VLOOKUP($B104,'I&amp;E Backsheet'!$D$11:$AT$187,G$11,0)),"",VLOOKUP($B104,'I&amp;E Backsheet'!$D$11:$AT$187,G$11,0))</f>
        <v/>
      </c>
      <c r="H104" s="259" t="str">
        <f ca="1">IF(ISERROR(VLOOKUP($B104,'I&amp;E Backsheet'!$D$11:$AT$187,H$11,0)),"",VLOOKUP($B104,'I&amp;E Backsheet'!$D$11:$AT$187,H$11,0))</f>
        <v/>
      </c>
      <c r="I104" s="300" t="str">
        <f ca="1">IF(ISERROR(VLOOKUP($B104,'I&amp;E Backsheet'!$D$11:$AT$187,I$11,0)),"",VLOOKUP($B104,'I&amp;E Backsheet'!$D$11:$AT$187,I$11,0))</f>
        <v/>
      </c>
      <c r="J104" s="213" t="str">
        <f ca="1">IF(ISERROR(VLOOKUP($B104,'I&amp;E Backsheet'!$D$11:$AT$187,J$11,0)),"",VLOOKUP($B104,'I&amp;E Backsheet'!$D$11:$AT$187,J$11,0))</f>
        <v/>
      </c>
      <c r="K104" s="213" t="str">
        <f ca="1">IF(ISERROR(VLOOKUP($B104,'I&amp;E Backsheet'!$D$11:$AT$187,K$11,0)),"",VLOOKUP($B104,'I&amp;E Backsheet'!$D$11:$AT$187,K$11,0))</f>
        <v/>
      </c>
      <c r="L104" s="214" t="str">
        <f ca="1">IF(ISERROR(VLOOKUP($B104,'I&amp;E Backsheet'!$D$11:$AT$187,L$11,0)),"",VLOOKUP($B104,'I&amp;E Backsheet'!$D$11:$AT$187,L$11,0))</f>
        <v/>
      </c>
      <c r="M104" s="300" t="str">
        <f ca="1">IF(ISERROR(VLOOKUP($B104,'I&amp;E Backsheet'!$D$11:$AT$187,M$11,0)),"",VLOOKUP($B104,'I&amp;E Backsheet'!$D$11:$AT$187,M$11,0))</f>
        <v/>
      </c>
      <c r="N104" s="320" t="str">
        <f ca="1">IF(ISERROR(VLOOKUP($B104,'I&amp;E Backsheet'!$D$11:$AT$187,N$11,0)),"",VLOOKUP($B104,'I&amp;E Backsheet'!$D$11:$AT$187,N$11,0))</f>
        <v/>
      </c>
      <c r="O104" s="213" t="str">
        <f ca="1">IF(ISERROR(VLOOKUP($B104,'I&amp;E Backsheet'!$D$11:$AT$187,O$11,0)),"",VLOOKUP($B104,'I&amp;E Backsheet'!$D$11:$AT$187,O$11,0))</f>
        <v/>
      </c>
      <c r="P104" s="214"/>
      <c r="Q104" s="308" t="str">
        <f ca="1">IF(ISERROR(VLOOKUP($B104,'I&amp;E Backsheet'!$D$11:$AT$187,Q$11,0)),"",VLOOKUP($B104,'I&amp;E Backsheet'!$D$11:$AT$187,Q$11,0))</f>
        <v/>
      </c>
      <c r="R104" s="320" t="str">
        <f ca="1">IF(ISERROR(VLOOKUP($B104,'I&amp;E Backsheet'!$D$11:$AT$187,R$11,0)),"",VLOOKUP($B104,'I&amp;E Backsheet'!$D$11:$AT$187,R$11,0))</f>
        <v/>
      </c>
      <c r="S104" s="213" t="str">
        <f ca="1">IF(ISERROR(VLOOKUP($B104,'I&amp;E Backsheet'!$D$11:$AT$187,S$11,0)),"",VLOOKUP($B104,'I&amp;E Backsheet'!$D$11:$AT$187,S$11,0))</f>
        <v/>
      </c>
      <c r="T104" s="214" t="str">
        <f ca="1">IF(ISERROR(VLOOKUP($B104,'I&amp;E Backsheet'!$D$11:$AT$187,T$11,0)),"",VLOOKUP($B104,'I&amp;E Backsheet'!$D$11:$AT$187,T$11,0))</f>
        <v/>
      </c>
      <c r="U104" s="300" t="str">
        <f ca="1">IF(ISERROR(VLOOKUP($B104,'I&amp;E Backsheet'!$D$11:$AT$187,U$11,0)),"",VLOOKUP($B104,'I&amp;E Backsheet'!$D$11:$AT$187,U$11,0))</f>
        <v/>
      </c>
      <c r="V104" s="320" t="str">
        <f ca="1">IF(ISERROR(VLOOKUP($B104,'I&amp;E Backsheet'!$D$11:$AT$187,V$11,0)),"",VLOOKUP($B104,'I&amp;E Backsheet'!$D$11:$AT$187,V$11,0))</f>
        <v/>
      </c>
      <c r="W104" s="214" t="str">
        <f ca="1">IF(ISERROR(VLOOKUP($B104,'I&amp;E Backsheet'!$D$11:$AT$187,W$11,0)),"",VLOOKUP($B104,'I&amp;E Backsheet'!$D$11:$AT$187,W$11,0))</f>
        <v/>
      </c>
    </row>
    <row r="105" spans="1:23">
      <c r="A105" s="3">
        <v>90</v>
      </c>
      <c r="B105" s="41" t="str">
        <f t="shared" ca="1" si="2"/>
        <v/>
      </c>
      <c r="C105" s="42" t="str">
        <f ca="1">IF($B105="","",VLOOKUP($B105,'Org list'!$J$9:$K$637,2,0))</f>
        <v/>
      </c>
      <c r="D105" s="227" t="str">
        <f ca="1">IF(ISERROR(VLOOKUP($B105,'Pooled Fund'!$A$3:$C$179,D$11,0)),"",VLOOKUP($B105,'Pooled Fund'!$A$3:$C$179,D$11,0))</f>
        <v/>
      </c>
      <c r="E105" s="209" t="str">
        <f ca="1">IF(ISERROR(VLOOKUP($B105,'I&amp;E Backsheet'!$D$11:$AT$187,E$11,0)),"",VLOOKUP($B105,'I&amp;E Backsheet'!$D$11:$AT$187,E$11,0))</f>
        <v/>
      </c>
      <c r="F105" s="209" t="str">
        <f ca="1">IF(ISERROR(VLOOKUP($B105,'I&amp;E Backsheet'!$D$11:$AT$187,F$11,0)),"",VLOOKUP($B105,'I&amp;E Backsheet'!$D$11:$AT$187,F$11,0))</f>
        <v/>
      </c>
      <c r="G105" s="209" t="str">
        <f ca="1">IF(ISERROR(VLOOKUP($B105,'I&amp;E Backsheet'!$D$11:$AT$187,G$11,0)),"",VLOOKUP($B105,'I&amp;E Backsheet'!$D$11:$AT$187,G$11,0))</f>
        <v/>
      </c>
      <c r="H105" s="259" t="str">
        <f ca="1">IF(ISERROR(VLOOKUP($B105,'I&amp;E Backsheet'!$D$11:$AT$187,H$11,0)),"",VLOOKUP($B105,'I&amp;E Backsheet'!$D$11:$AT$187,H$11,0))</f>
        <v/>
      </c>
      <c r="I105" s="300" t="str">
        <f ca="1">IF(ISERROR(VLOOKUP($B105,'I&amp;E Backsheet'!$D$11:$AT$187,I$11,0)),"",VLOOKUP($B105,'I&amp;E Backsheet'!$D$11:$AT$187,I$11,0))</f>
        <v/>
      </c>
      <c r="J105" s="213" t="str">
        <f ca="1">IF(ISERROR(VLOOKUP($B105,'I&amp;E Backsheet'!$D$11:$AT$187,J$11,0)),"",VLOOKUP($B105,'I&amp;E Backsheet'!$D$11:$AT$187,J$11,0))</f>
        <v/>
      </c>
      <c r="K105" s="213" t="str">
        <f ca="1">IF(ISERROR(VLOOKUP($B105,'I&amp;E Backsheet'!$D$11:$AT$187,K$11,0)),"",VLOOKUP($B105,'I&amp;E Backsheet'!$D$11:$AT$187,K$11,0))</f>
        <v/>
      </c>
      <c r="L105" s="214" t="str">
        <f ca="1">IF(ISERROR(VLOOKUP($B105,'I&amp;E Backsheet'!$D$11:$AT$187,L$11,0)),"",VLOOKUP($B105,'I&amp;E Backsheet'!$D$11:$AT$187,L$11,0))</f>
        <v/>
      </c>
      <c r="M105" s="300" t="str">
        <f ca="1">IF(ISERROR(VLOOKUP($B105,'I&amp;E Backsheet'!$D$11:$AT$187,M$11,0)),"",VLOOKUP($B105,'I&amp;E Backsheet'!$D$11:$AT$187,M$11,0))</f>
        <v/>
      </c>
      <c r="N105" s="320" t="str">
        <f ca="1">IF(ISERROR(VLOOKUP($B105,'I&amp;E Backsheet'!$D$11:$AT$187,N$11,0)),"",VLOOKUP($B105,'I&amp;E Backsheet'!$D$11:$AT$187,N$11,0))</f>
        <v/>
      </c>
      <c r="O105" s="213" t="str">
        <f ca="1">IF(ISERROR(VLOOKUP($B105,'I&amp;E Backsheet'!$D$11:$AT$187,O$11,0)),"",VLOOKUP($B105,'I&amp;E Backsheet'!$D$11:$AT$187,O$11,0))</f>
        <v/>
      </c>
      <c r="P105" s="214"/>
      <c r="Q105" s="308" t="str">
        <f ca="1">IF(ISERROR(VLOOKUP($B105,'I&amp;E Backsheet'!$D$11:$AT$187,Q$11,0)),"",VLOOKUP($B105,'I&amp;E Backsheet'!$D$11:$AT$187,Q$11,0))</f>
        <v/>
      </c>
      <c r="R105" s="320" t="str">
        <f ca="1">IF(ISERROR(VLOOKUP($B105,'I&amp;E Backsheet'!$D$11:$AT$187,R$11,0)),"",VLOOKUP($B105,'I&amp;E Backsheet'!$D$11:$AT$187,R$11,0))</f>
        <v/>
      </c>
      <c r="S105" s="213" t="str">
        <f ca="1">IF(ISERROR(VLOOKUP($B105,'I&amp;E Backsheet'!$D$11:$AT$187,S$11,0)),"",VLOOKUP($B105,'I&amp;E Backsheet'!$D$11:$AT$187,S$11,0))</f>
        <v/>
      </c>
      <c r="T105" s="214" t="str">
        <f ca="1">IF(ISERROR(VLOOKUP($B105,'I&amp;E Backsheet'!$D$11:$AT$187,T$11,0)),"",VLOOKUP($B105,'I&amp;E Backsheet'!$D$11:$AT$187,T$11,0))</f>
        <v/>
      </c>
      <c r="U105" s="300" t="str">
        <f ca="1">IF(ISERROR(VLOOKUP($B105,'I&amp;E Backsheet'!$D$11:$AT$187,U$11,0)),"",VLOOKUP($B105,'I&amp;E Backsheet'!$D$11:$AT$187,U$11,0))</f>
        <v/>
      </c>
      <c r="V105" s="320" t="str">
        <f ca="1">IF(ISERROR(VLOOKUP($B105,'I&amp;E Backsheet'!$D$11:$AT$187,V$11,0)),"",VLOOKUP($B105,'I&amp;E Backsheet'!$D$11:$AT$187,V$11,0))</f>
        <v/>
      </c>
      <c r="W105" s="214" t="str">
        <f ca="1">IF(ISERROR(VLOOKUP($B105,'I&amp;E Backsheet'!$D$11:$AT$187,W$11,0)),"",VLOOKUP($B105,'I&amp;E Backsheet'!$D$11:$AT$187,W$11,0))</f>
        <v/>
      </c>
    </row>
    <row r="106" spans="1:23">
      <c r="A106" s="3">
        <v>91</v>
      </c>
      <c r="B106" s="41" t="str">
        <f t="shared" ca="1" si="2"/>
        <v/>
      </c>
      <c r="C106" s="42" t="str">
        <f ca="1">IF($B106="","",VLOOKUP($B106,'Org list'!$J$9:$K$637,2,0))</f>
        <v/>
      </c>
      <c r="D106" s="227" t="str">
        <f ca="1">IF(ISERROR(VLOOKUP($B106,'Pooled Fund'!$A$3:$C$179,D$11,0)),"",VLOOKUP($B106,'Pooled Fund'!$A$3:$C$179,D$11,0))</f>
        <v/>
      </c>
      <c r="E106" s="209" t="str">
        <f ca="1">IF(ISERROR(VLOOKUP($B106,'I&amp;E Backsheet'!$D$11:$AT$187,E$11,0)),"",VLOOKUP($B106,'I&amp;E Backsheet'!$D$11:$AT$187,E$11,0))</f>
        <v/>
      </c>
      <c r="F106" s="209" t="str">
        <f ca="1">IF(ISERROR(VLOOKUP($B106,'I&amp;E Backsheet'!$D$11:$AT$187,F$11,0)),"",VLOOKUP($B106,'I&amp;E Backsheet'!$D$11:$AT$187,F$11,0))</f>
        <v/>
      </c>
      <c r="G106" s="209" t="str">
        <f ca="1">IF(ISERROR(VLOOKUP($B106,'I&amp;E Backsheet'!$D$11:$AT$187,G$11,0)),"",VLOOKUP($B106,'I&amp;E Backsheet'!$D$11:$AT$187,G$11,0))</f>
        <v/>
      </c>
      <c r="H106" s="259" t="str">
        <f ca="1">IF(ISERROR(VLOOKUP($B106,'I&amp;E Backsheet'!$D$11:$AT$187,H$11,0)),"",VLOOKUP($B106,'I&amp;E Backsheet'!$D$11:$AT$187,H$11,0))</f>
        <v/>
      </c>
      <c r="I106" s="300" t="str">
        <f ca="1">IF(ISERROR(VLOOKUP($B106,'I&amp;E Backsheet'!$D$11:$AT$187,I$11,0)),"",VLOOKUP($B106,'I&amp;E Backsheet'!$D$11:$AT$187,I$11,0))</f>
        <v/>
      </c>
      <c r="J106" s="213" t="str">
        <f ca="1">IF(ISERROR(VLOOKUP($B106,'I&amp;E Backsheet'!$D$11:$AT$187,J$11,0)),"",VLOOKUP($B106,'I&amp;E Backsheet'!$D$11:$AT$187,J$11,0))</f>
        <v/>
      </c>
      <c r="K106" s="213" t="str">
        <f ca="1">IF(ISERROR(VLOOKUP($B106,'I&amp;E Backsheet'!$D$11:$AT$187,K$11,0)),"",VLOOKUP($B106,'I&amp;E Backsheet'!$D$11:$AT$187,K$11,0))</f>
        <v/>
      </c>
      <c r="L106" s="214" t="str">
        <f ca="1">IF(ISERROR(VLOOKUP($B106,'I&amp;E Backsheet'!$D$11:$AT$187,L$11,0)),"",VLOOKUP($B106,'I&amp;E Backsheet'!$D$11:$AT$187,L$11,0))</f>
        <v/>
      </c>
      <c r="M106" s="300" t="str">
        <f ca="1">IF(ISERROR(VLOOKUP($B106,'I&amp;E Backsheet'!$D$11:$AT$187,M$11,0)),"",VLOOKUP($B106,'I&amp;E Backsheet'!$D$11:$AT$187,M$11,0))</f>
        <v/>
      </c>
      <c r="N106" s="320" t="str">
        <f ca="1">IF(ISERROR(VLOOKUP($B106,'I&amp;E Backsheet'!$D$11:$AT$187,N$11,0)),"",VLOOKUP($B106,'I&amp;E Backsheet'!$D$11:$AT$187,N$11,0))</f>
        <v/>
      </c>
      <c r="O106" s="213" t="str">
        <f ca="1">IF(ISERROR(VLOOKUP($B106,'I&amp;E Backsheet'!$D$11:$AT$187,O$11,0)),"",VLOOKUP($B106,'I&amp;E Backsheet'!$D$11:$AT$187,O$11,0))</f>
        <v/>
      </c>
      <c r="P106" s="214"/>
      <c r="Q106" s="308" t="str">
        <f ca="1">IF(ISERROR(VLOOKUP($B106,'I&amp;E Backsheet'!$D$11:$AT$187,Q$11,0)),"",VLOOKUP($B106,'I&amp;E Backsheet'!$D$11:$AT$187,Q$11,0))</f>
        <v/>
      </c>
      <c r="R106" s="320" t="str">
        <f ca="1">IF(ISERROR(VLOOKUP($B106,'I&amp;E Backsheet'!$D$11:$AT$187,R$11,0)),"",VLOOKUP($B106,'I&amp;E Backsheet'!$D$11:$AT$187,R$11,0))</f>
        <v/>
      </c>
      <c r="S106" s="213" t="str">
        <f ca="1">IF(ISERROR(VLOOKUP($B106,'I&amp;E Backsheet'!$D$11:$AT$187,S$11,0)),"",VLOOKUP($B106,'I&amp;E Backsheet'!$D$11:$AT$187,S$11,0))</f>
        <v/>
      </c>
      <c r="T106" s="214" t="str">
        <f ca="1">IF(ISERROR(VLOOKUP($B106,'I&amp;E Backsheet'!$D$11:$AT$187,T$11,0)),"",VLOOKUP($B106,'I&amp;E Backsheet'!$D$11:$AT$187,T$11,0))</f>
        <v/>
      </c>
      <c r="U106" s="300" t="str">
        <f ca="1">IF(ISERROR(VLOOKUP($B106,'I&amp;E Backsheet'!$D$11:$AT$187,U$11,0)),"",VLOOKUP($B106,'I&amp;E Backsheet'!$D$11:$AT$187,U$11,0))</f>
        <v/>
      </c>
      <c r="V106" s="320" t="str">
        <f ca="1">IF(ISERROR(VLOOKUP($B106,'I&amp;E Backsheet'!$D$11:$AT$187,V$11,0)),"",VLOOKUP($B106,'I&amp;E Backsheet'!$D$11:$AT$187,V$11,0))</f>
        <v/>
      </c>
      <c r="W106" s="214" t="str">
        <f ca="1">IF(ISERROR(VLOOKUP($B106,'I&amp;E Backsheet'!$D$11:$AT$187,W$11,0)),"",VLOOKUP($B106,'I&amp;E Backsheet'!$D$11:$AT$187,W$11,0))</f>
        <v/>
      </c>
    </row>
    <row r="107" spans="1:23">
      <c r="A107" s="3">
        <v>92</v>
      </c>
      <c r="B107" s="41" t="str">
        <f t="shared" ca="1" si="2"/>
        <v/>
      </c>
      <c r="C107" s="42" t="str">
        <f ca="1">IF($B107="","",VLOOKUP($B107,'Org list'!$J$9:$K$637,2,0))</f>
        <v/>
      </c>
      <c r="D107" s="227" t="str">
        <f ca="1">IF(ISERROR(VLOOKUP($B107,'Pooled Fund'!$A$3:$C$179,D$11,0)),"",VLOOKUP($B107,'Pooled Fund'!$A$3:$C$179,D$11,0))</f>
        <v/>
      </c>
      <c r="E107" s="209" t="str">
        <f ca="1">IF(ISERROR(VLOOKUP($B107,'I&amp;E Backsheet'!$D$11:$AT$187,E$11,0)),"",VLOOKUP($B107,'I&amp;E Backsheet'!$D$11:$AT$187,E$11,0))</f>
        <v/>
      </c>
      <c r="F107" s="209" t="str">
        <f ca="1">IF(ISERROR(VLOOKUP($B107,'I&amp;E Backsheet'!$D$11:$AT$187,F$11,0)),"",VLOOKUP($B107,'I&amp;E Backsheet'!$D$11:$AT$187,F$11,0))</f>
        <v/>
      </c>
      <c r="G107" s="209" t="str">
        <f ca="1">IF(ISERROR(VLOOKUP($B107,'I&amp;E Backsheet'!$D$11:$AT$187,G$11,0)),"",VLOOKUP($B107,'I&amp;E Backsheet'!$D$11:$AT$187,G$11,0))</f>
        <v/>
      </c>
      <c r="H107" s="259" t="str">
        <f ca="1">IF(ISERROR(VLOOKUP($B107,'I&amp;E Backsheet'!$D$11:$AT$187,H$11,0)),"",VLOOKUP($B107,'I&amp;E Backsheet'!$D$11:$AT$187,H$11,0))</f>
        <v/>
      </c>
      <c r="I107" s="300" t="str">
        <f ca="1">IF(ISERROR(VLOOKUP($B107,'I&amp;E Backsheet'!$D$11:$AT$187,I$11,0)),"",VLOOKUP($B107,'I&amp;E Backsheet'!$D$11:$AT$187,I$11,0))</f>
        <v/>
      </c>
      <c r="J107" s="213" t="str">
        <f ca="1">IF(ISERROR(VLOOKUP($B107,'I&amp;E Backsheet'!$D$11:$AT$187,J$11,0)),"",VLOOKUP($B107,'I&amp;E Backsheet'!$D$11:$AT$187,J$11,0))</f>
        <v/>
      </c>
      <c r="K107" s="213" t="str">
        <f ca="1">IF(ISERROR(VLOOKUP($B107,'I&amp;E Backsheet'!$D$11:$AT$187,K$11,0)),"",VLOOKUP($B107,'I&amp;E Backsheet'!$D$11:$AT$187,K$11,0))</f>
        <v/>
      </c>
      <c r="L107" s="214" t="str">
        <f ca="1">IF(ISERROR(VLOOKUP($B107,'I&amp;E Backsheet'!$D$11:$AT$187,L$11,0)),"",VLOOKUP($B107,'I&amp;E Backsheet'!$D$11:$AT$187,L$11,0))</f>
        <v/>
      </c>
      <c r="M107" s="300" t="str">
        <f ca="1">IF(ISERROR(VLOOKUP($B107,'I&amp;E Backsheet'!$D$11:$AT$187,M$11,0)),"",VLOOKUP($B107,'I&amp;E Backsheet'!$D$11:$AT$187,M$11,0))</f>
        <v/>
      </c>
      <c r="N107" s="320" t="str">
        <f ca="1">IF(ISERROR(VLOOKUP($B107,'I&amp;E Backsheet'!$D$11:$AT$187,N$11,0)),"",VLOOKUP($B107,'I&amp;E Backsheet'!$D$11:$AT$187,N$11,0))</f>
        <v/>
      </c>
      <c r="O107" s="213" t="str">
        <f ca="1">IF(ISERROR(VLOOKUP($B107,'I&amp;E Backsheet'!$D$11:$AT$187,O$11,0)),"",VLOOKUP($B107,'I&amp;E Backsheet'!$D$11:$AT$187,O$11,0))</f>
        <v/>
      </c>
      <c r="P107" s="214"/>
      <c r="Q107" s="308" t="str">
        <f ca="1">IF(ISERROR(VLOOKUP($B107,'I&amp;E Backsheet'!$D$11:$AT$187,Q$11,0)),"",VLOOKUP($B107,'I&amp;E Backsheet'!$D$11:$AT$187,Q$11,0))</f>
        <v/>
      </c>
      <c r="R107" s="320" t="str">
        <f ca="1">IF(ISERROR(VLOOKUP($B107,'I&amp;E Backsheet'!$D$11:$AT$187,R$11,0)),"",VLOOKUP($B107,'I&amp;E Backsheet'!$D$11:$AT$187,R$11,0))</f>
        <v/>
      </c>
      <c r="S107" s="213" t="str">
        <f ca="1">IF(ISERROR(VLOOKUP($B107,'I&amp;E Backsheet'!$D$11:$AT$187,S$11,0)),"",VLOOKUP($B107,'I&amp;E Backsheet'!$D$11:$AT$187,S$11,0))</f>
        <v/>
      </c>
      <c r="T107" s="214" t="str">
        <f ca="1">IF(ISERROR(VLOOKUP($B107,'I&amp;E Backsheet'!$D$11:$AT$187,T$11,0)),"",VLOOKUP($B107,'I&amp;E Backsheet'!$D$11:$AT$187,T$11,0))</f>
        <v/>
      </c>
      <c r="U107" s="300" t="str">
        <f ca="1">IF(ISERROR(VLOOKUP($B107,'I&amp;E Backsheet'!$D$11:$AT$187,U$11,0)),"",VLOOKUP($B107,'I&amp;E Backsheet'!$D$11:$AT$187,U$11,0))</f>
        <v/>
      </c>
      <c r="V107" s="320" t="str">
        <f ca="1">IF(ISERROR(VLOOKUP($B107,'I&amp;E Backsheet'!$D$11:$AT$187,V$11,0)),"",VLOOKUP($B107,'I&amp;E Backsheet'!$D$11:$AT$187,V$11,0))</f>
        <v/>
      </c>
      <c r="W107" s="214" t="str">
        <f ca="1">IF(ISERROR(VLOOKUP($B107,'I&amp;E Backsheet'!$D$11:$AT$187,W$11,0)),"",VLOOKUP($B107,'I&amp;E Backsheet'!$D$11:$AT$187,W$11,0))</f>
        <v/>
      </c>
    </row>
    <row r="108" spans="1:23">
      <c r="A108" s="3">
        <v>93</v>
      </c>
      <c r="B108" s="41" t="str">
        <f t="shared" ca="1" si="2"/>
        <v/>
      </c>
      <c r="C108" s="42" t="str">
        <f ca="1">IF($B108="","",VLOOKUP($B108,'Org list'!$J$9:$K$637,2,0))</f>
        <v/>
      </c>
      <c r="D108" s="227" t="str">
        <f ca="1">IF(ISERROR(VLOOKUP($B108,'Pooled Fund'!$A$3:$C$179,D$11,0)),"",VLOOKUP($B108,'Pooled Fund'!$A$3:$C$179,D$11,0))</f>
        <v/>
      </c>
      <c r="E108" s="209" t="str">
        <f ca="1">IF(ISERROR(VLOOKUP($B108,'I&amp;E Backsheet'!$D$11:$AT$187,E$11,0)),"",VLOOKUP($B108,'I&amp;E Backsheet'!$D$11:$AT$187,E$11,0))</f>
        <v/>
      </c>
      <c r="F108" s="209" t="str">
        <f ca="1">IF(ISERROR(VLOOKUP($B108,'I&amp;E Backsheet'!$D$11:$AT$187,F$11,0)),"",VLOOKUP($B108,'I&amp;E Backsheet'!$D$11:$AT$187,F$11,0))</f>
        <v/>
      </c>
      <c r="G108" s="209" t="str">
        <f ca="1">IF(ISERROR(VLOOKUP($B108,'I&amp;E Backsheet'!$D$11:$AT$187,G$11,0)),"",VLOOKUP($B108,'I&amp;E Backsheet'!$D$11:$AT$187,G$11,0))</f>
        <v/>
      </c>
      <c r="H108" s="259" t="str">
        <f ca="1">IF(ISERROR(VLOOKUP($B108,'I&amp;E Backsheet'!$D$11:$AT$187,H$11,0)),"",VLOOKUP($B108,'I&amp;E Backsheet'!$D$11:$AT$187,H$11,0))</f>
        <v/>
      </c>
      <c r="I108" s="300" t="str">
        <f ca="1">IF(ISERROR(VLOOKUP($B108,'I&amp;E Backsheet'!$D$11:$AT$187,I$11,0)),"",VLOOKUP($B108,'I&amp;E Backsheet'!$D$11:$AT$187,I$11,0))</f>
        <v/>
      </c>
      <c r="J108" s="213" t="str">
        <f ca="1">IF(ISERROR(VLOOKUP($B108,'I&amp;E Backsheet'!$D$11:$AT$187,J$11,0)),"",VLOOKUP($B108,'I&amp;E Backsheet'!$D$11:$AT$187,J$11,0))</f>
        <v/>
      </c>
      <c r="K108" s="213" t="str">
        <f ca="1">IF(ISERROR(VLOOKUP($B108,'I&amp;E Backsheet'!$D$11:$AT$187,K$11,0)),"",VLOOKUP($B108,'I&amp;E Backsheet'!$D$11:$AT$187,K$11,0))</f>
        <v/>
      </c>
      <c r="L108" s="214" t="str">
        <f ca="1">IF(ISERROR(VLOOKUP($B108,'I&amp;E Backsheet'!$D$11:$AT$187,L$11,0)),"",VLOOKUP($B108,'I&amp;E Backsheet'!$D$11:$AT$187,L$11,0))</f>
        <v/>
      </c>
      <c r="M108" s="300" t="str">
        <f ca="1">IF(ISERROR(VLOOKUP($B108,'I&amp;E Backsheet'!$D$11:$AT$187,M$11,0)),"",VLOOKUP($B108,'I&amp;E Backsheet'!$D$11:$AT$187,M$11,0))</f>
        <v/>
      </c>
      <c r="N108" s="320" t="str">
        <f ca="1">IF(ISERROR(VLOOKUP($B108,'I&amp;E Backsheet'!$D$11:$AT$187,N$11,0)),"",VLOOKUP($B108,'I&amp;E Backsheet'!$D$11:$AT$187,N$11,0))</f>
        <v/>
      </c>
      <c r="O108" s="213" t="str">
        <f ca="1">IF(ISERROR(VLOOKUP($B108,'I&amp;E Backsheet'!$D$11:$AT$187,O$11,0)),"",VLOOKUP($B108,'I&amp;E Backsheet'!$D$11:$AT$187,O$11,0))</f>
        <v/>
      </c>
      <c r="P108" s="214"/>
      <c r="Q108" s="308" t="str">
        <f ca="1">IF(ISERROR(VLOOKUP($B108,'I&amp;E Backsheet'!$D$11:$AT$187,Q$11,0)),"",VLOOKUP($B108,'I&amp;E Backsheet'!$D$11:$AT$187,Q$11,0))</f>
        <v/>
      </c>
      <c r="R108" s="320" t="str">
        <f ca="1">IF(ISERROR(VLOOKUP($B108,'I&amp;E Backsheet'!$D$11:$AT$187,R$11,0)),"",VLOOKUP($B108,'I&amp;E Backsheet'!$D$11:$AT$187,R$11,0))</f>
        <v/>
      </c>
      <c r="S108" s="213" t="str">
        <f ca="1">IF(ISERROR(VLOOKUP($B108,'I&amp;E Backsheet'!$D$11:$AT$187,S$11,0)),"",VLOOKUP($B108,'I&amp;E Backsheet'!$D$11:$AT$187,S$11,0))</f>
        <v/>
      </c>
      <c r="T108" s="214" t="str">
        <f ca="1">IF(ISERROR(VLOOKUP($B108,'I&amp;E Backsheet'!$D$11:$AT$187,T$11,0)),"",VLOOKUP($B108,'I&amp;E Backsheet'!$D$11:$AT$187,T$11,0))</f>
        <v/>
      </c>
      <c r="U108" s="300" t="str">
        <f ca="1">IF(ISERROR(VLOOKUP($B108,'I&amp;E Backsheet'!$D$11:$AT$187,U$11,0)),"",VLOOKUP($B108,'I&amp;E Backsheet'!$D$11:$AT$187,U$11,0))</f>
        <v/>
      </c>
      <c r="V108" s="320" t="str">
        <f ca="1">IF(ISERROR(VLOOKUP($B108,'I&amp;E Backsheet'!$D$11:$AT$187,V$11,0)),"",VLOOKUP($B108,'I&amp;E Backsheet'!$D$11:$AT$187,V$11,0))</f>
        <v/>
      </c>
      <c r="W108" s="214" t="str">
        <f ca="1">IF(ISERROR(VLOOKUP($B108,'I&amp;E Backsheet'!$D$11:$AT$187,W$11,0)),"",VLOOKUP($B108,'I&amp;E Backsheet'!$D$11:$AT$187,W$11,0))</f>
        <v/>
      </c>
    </row>
    <row r="109" spans="1:23">
      <c r="A109" s="3">
        <v>94</v>
      </c>
      <c r="B109" s="41" t="str">
        <f t="shared" ca="1" si="2"/>
        <v/>
      </c>
      <c r="C109" s="42" t="str">
        <f ca="1">IF($B109="","",VLOOKUP($B109,'Org list'!$J$9:$K$637,2,0))</f>
        <v/>
      </c>
      <c r="D109" s="227" t="str">
        <f ca="1">IF(ISERROR(VLOOKUP($B109,'Pooled Fund'!$A$3:$C$179,D$11,0)),"",VLOOKUP($B109,'Pooled Fund'!$A$3:$C$179,D$11,0))</f>
        <v/>
      </c>
      <c r="E109" s="209" t="str">
        <f ca="1">IF(ISERROR(VLOOKUP($B109,'I&amp;E Backsheet'!$D$11:$AT$187,E$11,0)),"",VLOOKUP($B109,'I&amp;E Backsheet'!$D$11:$AT$187,E$11,0))</f>
        <v/>
      </c>
      <c r="F109" s="209" t="str">
        <f ca="1">IF(ISERROR(VLOOKUP($B109,'I&amp;E Backsheet'!$D$11:$AT$187,F$11,0)),"",VLOOKUP($B109,'I&amp;E Backsheet'!$D$11:$AT$187,F$11,0))</f>
        <v/>
      </c>
      <c r="G109" s="209" t="str">
        <f ca="1">IF(ISERROR(VLOOKUP($B109,'I&amp;E Backsheet'!$D$11:$AT$187,G$11,0)),"",VLOOKUP($B109,'I&amp;E Backsheet'!$D$11:$AT$187,G$11,0))</f>
        <v/>
      </c>
      <c r="H109" s="259" t="str">
        <f ca="1">IF(ISERROR(VLOOKUP($B109,'I&amp;E Backsheet'!$D$11:$AT$187,H$11,0)),"",VLOOKUP($B109,'I&amp;E Backsheet'!$D$11:$AT$187,H$11,0))</f>
        <v/>
      </c>
      <c r="I109" s="300" t="str">
        <f ca="1">IF(ISERROR(VLOOKUP($B109,'I&amp;E Backsheet'!$D$11:$AT$187,I$11,0)),"",VLOOKUP($B109,'I&amp;E Backsheet'!$D$11:$AT$187,I$11,0))</f>
        <v/>
      </c>
      <c r="J109" s="213" t="str">
        <f ca="1">IF(ISERROR(VLOOKUP($B109,'I&amp;E Backsheet'!$D$11:$AT$187,J$11,0)),"",VLOOKUP($B109,'I&amp;E Backsheet'!$D$11:$AT$187,J$11,0))</f>
        <v/>
      </c>
      <c r="K109" s="213" t="str">
        <f ca="1">IF(ISERROR(VLOOKUP($B109,'I&amp;E Backsheet'!$D$11:$AT$187,K$11,0)),"",VLOOKUP($B109,'I&amp;E Backsheet'!$D$11:$AT$187,K$11,0))</f>
        <v/>
      </c>
      <c r="L109" s="214" t="str">
        <f ca="1">IF(ISERROR(VLOOKUP($B109,'I&amp;E Backsheet'!$D$11:$AT$187,L$11,0)),"",VLOOKUP($B109,'I&amp;E Backsheet'!$D$11:$AT$187,L$11,0))</f>
        <v/>
      </c>
      <c r="M109" s="300" t="str">
        <f ca="1">IF(ISERROR(VLOOKUP($B109,'I&amp;E Backsheet'!$D$11:$AT$187,M$11,0)),"",VLOOKUP($B109,'I&amp;E Backsheet'!$D$11:$AT$187,M$11,0))</f>
        <v/>
      </c>
      <c r="N109" s="320" t="str">
        <f ca="1">IF(ISERROR(VLOOKUP($B109,'I&amp;E Backsheet'!$D$11:$AT$187,N$11,0)),"",VLOOKUP($B109,'I&amp;E Backsheet'!$D$11:$AT$187,N$11,0))</f>
        <v/>
      </c>
      <c r="O109" s="213" t="str">
        <f ca="1">IF(ISERROR(VLOOKUP($B109,'I&amp;E Backsheet'!$D$11:$AT$187,O$11,0)),"",VLOOKUP($B109,'I&amp;E Backsheet'!$D$11:$AT$187,O$11,0))</f>
        <v/>
      </c>
      <c r="P109" s="214"/>
      <c r="Q109" s="308" t="str">
        <f ca="1">IF(ISERROR(VLOOKUP($B109,'I&amp;E Backsheet'!$D$11:$AT$187,Q$11,0)),"",VLOOKUP($B109,'I&amp;E Backsheet'!$D$11:$AT$187,Q$11,0))</f>
        <v/>
      </c>
      <c r="R109" s="320" t="str">
        <f ca="1">IF(ISERROR(VLOOKUP($B109,'I&amp;E Backsheet'!$D$11:$AT$187,R$11,0)),"",VLOOKUP($B109,'I&amp;E Backsheet'!$D$11:$AT$187,R$11,0))</f>
        <v/>
      </c>
      <c r="S109" s="213" t="str">
        <f ca="1">IF(ISERROR(VLOOKUP($B109,'I&amp;E Backsheet'!$D$11:$AT$187,S$11,0)),"",VLOOKUP($B109,'I&amp;E Backsheet'!$D$11:$AT$187,S$11,0))</f>
        <v/>
      </c>
      <c r="T109" s="214" t="str">
        <f ca="1">IF(ISERROR(VLOOKUP($B109,'I&amp;E Backsheet'!$D$11:$AT$187,T$11,0)),"",VLOOKUP($B109,'I&amp;E Backsheet'!$D$11:$AT$187,T$11,0))</f>
        <v/>
      </c>
      <c r="U109" s="300" t="str">
        <f ca="1">IF(ISERROR(VLOOKUP($B109,'I&amp;E Backsheet'!$D$11:$AT$187,U$11,0)),"",VLOOKUP($B109,'I&amp;E Backsheet'!$D$11:$AT$187,U$11,0))</f>
        <v/>
      </c>
      <c r="V109" s="320" t="str">
        <f ca="1">IF(ISERROR(VLOOKUP($B109,'I&amp;E Backsheet'!$D$11:$AT$187,V$11,0)),"",VLOOKUP($B109,'I&amp;E Backsheet'!$D$11:$AT$187,V$11,0))</f>
        <v/>
      </c>
      <c r="W109" s="214" t="str">
        <f ca="1">IF(ISERROR(VLOOKUP($B109,'I&amp;E Backsheet'!$D$11:$AT$187,W$11,0)),"",VLOOKUP($B109,'I&amp;E Backsheet'!$D$11:$AT$187,W$11,0))</f>
        <v/>
      </c>
    </row>
    <row r="110" spans="1:23">
      <c r="A110" s="3">
        <v>95</v>
      </c>
      <c r="B110" s="41" t="str">
        <f t="shared" ca="1" si="2"/>
        <v/>
      </c>
      <c r="C110" s="42" t="str">
        <f ca="1">IF($B110="","",VLOOKUP($B110,'Org list'!$J$9:$K$637,2,0))</f>
        <v/>
      </c>
      <c r="D110" s="227" t="str">
        <f ca="1">IF(ISERROR(VLOOKUP($B110,'Pooled Fund'!$A$3:$C$179,D$11,0)),"",VLOOKUP($B110,'Pooled Fund'!$A$3:$C$179,D$11,0))</f>
        <v/>
      </c>
      <c r="E110" s="209" t="str">
        <f ca="1">IF(ISERROR(VLOOKUP($B110,'I&amp;E Backsheet'!$D$11:$AT$187,E$11,0)),"",VLOOKUP($B110,'I&amp;E Backsheet'!$D$11:$AT$187,E$11,0))</f>
        <v/>
      </c>
      <c r="F110" s="209" t="str">
        <f ca="1">IF(ISERROR(VLOOKUP($B110,'I&amp;E Backsheet'!$D$11:$AT$187,F$11,0)),"",VLOOKUP($B110,'I&amp;E Backsheet'!$D$11:$AT$187,F$11,0))</f>
        <v/>
      </c>
      <c r="G110" s="209" t="str">
        <f ca="1">IF(ISERROR(VLOOKUP($B110,'I&amp;E Backsheet'!$D$11:$AT$187,G$11,0)),"",VLOOKUP($B110,'I&amp;E Backsheet'!$D$11:$AT$187,G$11,0))</f>
        <v/>
      </c>
      <c r="H110" s="259" t="str">
        <f ca="1">IF(ISERROR(VLOOKUP($B110,'I&amp;E Backsheet'!$D$11:$AT$187,H$11,0)),"",VLOOKUP($B110,'I&amp;E Backsheet'!$D$11:$AT$187,H$11,0))</f>
        <v/>
      </c>
      <c r="I110" s="300" t="str">
        <f ca="1">IF(ISERROR(VLOOKUP($B110,'I&amp;E Backsheet'!$D$11:$AT$187,I$11,0)),"",VLOOKUP($B110,'I&amp;E Backsheet'!$D$11:$AT$187,I$11,0))</f>
        <v/>
      </c>
      <c r="J110" s="213" t="str">
        <f ca="1">IF(ISERROR(VLOOKUP($B110,'I&amp;E Backsheet'!$D$11:$AT$187,J$11,0)),"",VLOOKUP($B110,'I&amp;E Backsheet'!$D$11:$AT$187,J$11,0))</f>
        <v/>
      </c>
      <c r="K110" s="213" t="str">
        <f ca="1">IF(ISERROR(VLOOKUP($B110,'I&amp;E Backsheet'!$D$11:$AT$187,K$11,0)),"",VLOOKUP($B110,'I&amp;E Backsheet'!$D$11:$AT$187,K$11,0))</f>
        <v/>
      </c>
      <c r="L110" s="214" t="str">
        <f ca="1">IF(ISERROR(VLOOKUP($B110,'I&amp;E Backsheet'!$D$11:$AT$187,L$11,0)),"",VLOOKUP($B110,'I&amp;E Backsheet'!$D$11:$AT$187,L$11,0))</f>
        <v/>
      </c>
      <c r="M110" s="300" t="str">
        <f ca="1">IF(ISERROR(VLOOKUP($B110,'I&amp;E Backsheet'!$D$11:$AT$187,M$11,0)),"",VLOOKUP($B110,'I&amp;E Backsheet'!$D$11:$AT$187,M$11,0))</f>
        <v/>
      </c>
      <c r="N110" s="320" t="str">
        <f ca="1">IF(ISERROR(VLOOKUP($B110,'I&amp;E Backsheet'!$D$11:$AT$187,N$11,0)),"",VLOOKUP($B110,'I&amp;E Backsheet'!$D$11:$AT$187,N$11,0))</f>
        <v/>
      </c>
      <c r="O110" s="213" t="str">
        <f ca="1">IF(ISERROR(VLOOKUP($B110,'I&amp;E Backsheet'!$D$11:$AT$187,O$11,0)),"",VLOOKUP($B110,'I&amp;E Backsheet'!$D$11:$AT$187,O$11,0))</f>
        <v/>
      </c>
      <c r="P110" s="214"/>
      <c r="Q110" s="308" t="str">
        <f ca="1">IF(ISERROR(VLOOKUP($B110,'I&amp;E Backsheet'!$D$11:$AT$187,Q$11,0)),"",VLOOKUP($B110,'I&amp;E Backsheet'!$D$11:$AT$187,Q$11,0))</f>
        <v/>
      </c>
      <c r="R110" s="320" t="str">
        <f ca="1">IF(ISERROR(VLOOKUP($B110,'I&amp;E Backsheet'!$D$11:$AT$187,R$11,0)),"",VLOOKUP($B110,'I&amp;E Backsheet'!$D$11:$AT$187,R$11,0))</f>
        <v/>
      </c>
      <c r="S110" s="213" t="str">
        <f ca="1">IF(ISERROR(VLOOKUP($B110,'I&amp;E Backsheet'!$D$11:$AT$187,S$11,0)),"",VLOOKUP($B110,'I&amp;E Backsheet'!$D$11:$AT$187,S$11,0))</f>
        <v/>
      </c>
      <c r="T110" s="214" t="str">
        <f ca="1">IF(ISERROR(VLOOKUP($B110,'I&amp;E Backsheet'!$D$11:$AT$187,T$11,0)),"",VLOOKUP($B110,'I&amp;E Backsheet'!$D$11:$AT$187,T$11,0))</f>
        <v/>
      </c>
      <c r="U110" s="300" t="str">
        <f ca="1">IF(ISERROR(VLOOKUP($B110,'I&amp;E Backsheet'!$D$11:$AT$187,U$11,0)),"",VLOOKUP($B110,'I&amp;E Backsheet'!$D$11:$AT$187,U$11,0))</f>
        <v/>
      </c>
      <c r="V110" s="320" t="str">
        <f ca="1">IF(ISERROR(VLOOKUP($B110,'I&amp;E Backsheet'!$D$11:$AT$187,V$11,0)),"",VLOOKUP($B110,'I&amp;E Backsheet'!$D$11:$AT$187,V$11,0))</f>
        <v/>
      </c>
      <c r="W110" s="214" t="str">
        <f ca="1">IF(ISERROR(VLOOKUP($B110,'I&amp;E Backsheet'!$D$11:$AT$187,W$11,0)),"",VLOOKUP($B110,'I&amp;E Backsheet'!$D$11:$AT$187,W$11,0))</f>
        <v/>
      </c>
    </row>
    <row r="111" spans="1:23">
      <c r="A111" s="3">
        <v>96</v>
      </c>
      <c r="B111" s="41" t="str">
        <f t="shared" ref="B111:B142" ca="1" si="3">IF($A111&gt;$Y$18-1,"",INDIRECT("'Comms by AT'!D"&amp;$A111+$Y$15))</f>
        <v/>
      </c>
      <c r="C111" s="42" t="str">
        <f ca="1">IF($B111="","",VLOOKUP($B111,'Org list'!$J$9:$K$637,2,0))</f>
        <v/>
      </c>
      <c r="D111" s="227" t="str">
        <f ca="1">IF(ISERROR(VLOOKUP($B111,'Pooled Fund'!$A$3:$C$179,D$11,0)),"",VLOOKUP($B111,'Pooled Fund'!$A$3:$C$179,D$11,0))</f>
        <v/>
      </c>
      <c r="E111" s="209" t="str">
        <f ca="1">IF(ISERROR(VLOOKUP($B111,'I&amp;E Backsheet'!$D$11:$AT$187,E$11,0)),"",VLOOKUP($B111,'I&amp;E Backsheet'!$D$11:$AT$187,E$11,0))</f>
        <v/>
      </c>
      <c r="F111" s="209" t="str">
        <f ca="1">IF(ISERROR(VLOOKUP($B111,'I&amp;E Backsheet'!$D$11:$AT$187,F$11,0)),"",VLOOKUP($B111,'I&amp;E Backsheet'!$D$11:$AT$187,F$11,0))</f>
        <v/>
      </c>
      <c r="G111" s="209" t="str">
        <f ca="1">IF(ISERROR(VLOOKUP($B111,'I&amp;E Backsheet'!$D$11:$AT$187,G$11,0)),"",VLOOKUP($B111,'I&amp;E Backsheet'!$D$11:$AT$187,G$11,0))</f>
        <v/>
      </c>
      <c r="H111" s="259" t="str">
        <f ca="1">IF(ISERROR(VLOOKUP($B111,'I&amp;E Backsheet'!$D$11:$AT$187,H$11,0)),"",VLOOKUP($B111,'I&amp;E Backsheet'!$D$11:$AT$187,H$11,0))</f>
        <v/>
      </c>
      <c r="I111" s="300" t="str">
        <f ca="1">IF(ISERROR(VLOOKUP($B111,'I&amp;E Backsheet'!$D$11:$AT$187,I$11,0)),"",VLOOKUP($B111,'I&amp;E Backsheet'!$D$11:$AT$187,I$11,0))</f>
        <v/>
      </c>
      <c r="J111" s="213" t="str">
        <f ca="1">IF(ISERROR(VLOOKUP($B111,'I&amp;E Backsheet'!$D$11:$AT$187,J$11,0)),"",VLOOKUP($B111,'I&amp;E Backsheet'!$D$11:$AT$187,J$11,0))</f>
        <v/>
      </c>
      <c r="K111" s="213" t="str">
        <f ca="1">IF(ISERROR(VLOOKUP($B111,'I&amp;E Backsheet'!$D$11:$AT$187,K$11,0)),"",VLOOKUP($B111,'I&amp;E Backsheet'!$D$11:$AT$187,K$11,0))</f>
        <v/>
      </c>
      <c r="L111" s="214" t="str">
        <f ca="1">IF(ISERROR(VLOOKUP($B111,'I&amp;E Backsheet'!$D$11:$AT$187,L$11,0)),"",VLOOKUP($B111,'I&amp;E Backsheet'!$D$11:$AT$187,L$11,0))</f>
        <v/>
      </c>
      <c r="M111" s="300" t="str">
        <f ca="1">IF(ISERROR(VLOOKUP($B111,'I&amp;E Backsheet'!$D$11:$AT$187,M$11,0)),"",VLOOKUP($B111,'I&amp;E Backsheet'!$D$11:$AT$187,M$11,0))</f>
        <v/>
      </c>
      <c r="N111" s="320" t="str">
        <f ca="1">IF(ISERROR(VLOOKUP($B111,'I&amp;E Backsheet'!$D$11:$AT$187,N$11,0)),"",VLOOKUP($B111,'I&amp;E Backsheet'!$D$11:$AT$187,N$11,0))</f>
        <v/>
      </c>
      <c r="O111" s="213" t="str">
        <f ca="1">IF(ISERROR(VLOOKUP($B111,'I&amp;E Backsheet'!$D$11:$AT$187,O$11,0)),"",VLOOKUP($B111,'I&amp;E Backsheet'!$D$11:$AT$187,O$11,0))</f>
        <v/>
      </c>
      <c r="P111" s="214"/>
      <c r="Q111" s="308" t="str">
        <f ca="1">IF(ISERROR(VLOOKUP($B111,'I&amp;E Backsheet'!$D$11:$AT$187,Q$11,0)),"",VLOOKUP($B111,'I&amp;E Backsheet'!$D$11:$AT$187,Q$11,0))</f>
        <v/>
      </c>
      <c r="R111" s="320" t="str">
        <f ca="1">IF(ISERROR(VLOOKUP($B111,'I&amp;E Backsheet'!$D$11:$AT$187,R$11,0)),"",VLOOKUP($B111,'I&amp;E Backsheet'!$D$11:$AT$187,R$11,0))</f>
        <v/>
      </c>
      <c r="S111" s="213" t="str">
        <f ca="1">IF(ISERROR(VLOOKUP($B111,'I&amp;E Backsheet'!$D$11:$AT$187,S$11,0)),"",VLOOKUP($B111,'I&amp;E Backsheet'!$D$11:$AT$187,S$11,0))</f>
        <v/>
      </c>
      <c r="T111" s="214" t="str">
        <f ca="1">IF(ISERROR(VLOOKUP($B111,'I&amp;E Backsheet'!$D$11:$AT$187,T$11,0)),"",VLOOKUP($B111,'I&amp;E Backsheet'!$D$11:$AT$187,T$11,0))</f>
        <v/>
      </c>
      <c r="U111" s="300" t="str">
        <f ca="1">IF(ISERROR(VLOOKUP($B111,'I&amp;E Backsheet'!$D$11:$AT$187,U$11,0)),"",VLOOKUP($B111,'I&amp;E Backsheet'!$D$11:$AT$187,U$11,0))</f>
        <v/>
      </c>
      <c r="V111" s="320" t="str">
        <f ca="1">IF(ISERROR(VLOOKUP($B111,'I&amp;E Backsheet'!$D$11:$AT$187,V$11,0)),"",VLOOKUP($B111,'I&amp;E Backsheet'!$D$11:$AT$187,V$11,0))</f>
        <v/>
      </c>
      <c r="W111" s="214" t="str">
        <f ca="1">IF(ISERROR(VLOOKUP($B111,'I&amp;E Backsheet'!$D$11:$AT$187,W$11,0)),"",VLOOKUP($B111,'I&amp;E Backsheet'!$D$11:$AT$187,W$11,0))</f>
        <v/>
      </c>
    </row>
    <row r="112" spans="1:23">
      <c r="A112" s="3">
        <v>97</v>
      </c>
      <c r="B112" s="41" t="str">
        <f t="shared" ca="1" si="3"/>
        <v/>
      </c>
      <c r="C112" s="42" t="str">
        <f ca="1">IF($B112="","",VLOOKUP($B112,'Org list'!$J$9:$K$637,2,0))</f>
        <v/>
      </c>
      <c r="D112" s="227" t="str">
        <f ca="1">IF(ISERROR(VLOOKUP($B112,'Pooled Fund'!$A$3:$C$179,D$11,0)),"",VLOOKUP($B112,'Pooled Fund'!$A$3:$C$179,D$11,0))</f>
        <v/>
      </c>
      <c r="E112" s="209" t="str">
        <f ca="1">IF(ISERROR(VLOOKUP($B112,'I&amp;E Backsheet'!$D$11:$AT$187,E$11,0)),"",VLOOKUP($B112,'I&amp;E Backsheet'!$D$11:$AT$187,E$11,0))</f>
        <v/>
      </c>
      <c r="F112" s="209" t="str">
        <f ca="1">IF(ISERROR(VLOOKUP($B112,'I&amp;E Backsheet'!$D$11:$AT$187,F$11,0)),"",VLOOKUP($B112,'I&amp;E Backsheet'!$D$11:$AT$187,F$11,0))</f>
        <v/>
      </c>
      <c r="G112" s="209" t="str">
        <f ca="1">IF(ISERROR(VLOOKUP($B112,'I&amp;E Backsheet'!$D$11:$AT$187,G$11,0)),"",VLOOKUP($B112,'I&amp;E Backsheet'!$D$11:$AT$187,G$11,0))</f>
        <v/>
      </c>
      <c r="H112" s="259" t="str">
        <f ca="1">IF(ISERROR(VLOOKUP($B112,'I&amp;E Backsheet'!$D$11:$AT$187,H$11,0)),"",VLOOKUP($B112,'I&amp;E Backsheet'!$D$11:$AT$187,H$11,0))</f>
        <v/>
      </c>
      <c r="I112" s="300" t="str">
        <f ca="1">IF(ISERROR(VLOOKUP($B112,'I&amp;E Backsheet'!$D$11:$AT$187,I$11,0)),"",VLOOKUP($B112,'I&amp;E Backsheet'!$D$11:$AT$187,I$11,0))</f>
        <v/>
      </c>
      <c r="J112" s="213" t="str">
        <f ca="1">IF(ISERROR(VLOOKUP($B112,'I&amp;E Backsheet'!$D$11:$AT$187,J$11,0)),"",VLOOKUP($B112,'I&amp;E Backsheet'!$D$11:$AT$187,J$11,0))</f>
        <v/>
      </c>
      <c r="K112" s="213" t="str">
        <f ca="1">IF(ISERROR(VLOOKUP($B112,'I&amp;E Backsheet'!$D$11:$AT$187,K$11,0)),"",VLOOKUP($B112,'I&amp;E Backsheet'!$D$11:$AT$187,K$11,0))</f>
        <v/>
      </c>
      <c r="L112" s="214" t="str">
        <f ca="1">IF(ISERROR(VLOOKUP($B112,'I&amp;E Backsheet'!$D$11:$AT$187,L$11,0)),"",VLOOKUP($B112,'I&amp;E Backsheet'!$D$11:$AT$187,L$11,0))</f>
        <v/>
      </c>
      <c r="M112" s="300" t="str">
        <f ca="1">IF(ISERROR(VLOOKUP($B112,'I&amp;E Backsheet'!$D$11:$AT$187,M$11,0)),"",VLOOKUP($B112,'I&amp;E Backsheet'!$D$11:$AT$187,M$11,0))</f>
        <v/>
      </c>
      <c r="N112" s="320" t="str">
        <f ca="1">IF(ISERROR(VLOOKUP($B112,'I&amp;E Backsheet'!$D$11:$AT$187,N$11,0)),"",VLOOKUP($B112,'I&amp;E Backsheet'!$D$11:$AT$187,N$11,0))</f>
        <v/>
      </c>
      <c r="O112" s="213" t="str">
        <f ca="1">IF(ISERROR(VLOOKUP($B112,'I&amp;E Backsheet'!$D$11:$AT$187,O$11,0)),"",VLOOKUP($B112,'I&amp;E Backsheet'!$D$11:$AT$187,O$11,0))</f>
        <v/>
      </c>
      <c r="P112" s="214"/>
      <c r="Q112" s="308" t="str">
        <f ca="1">IF(ISERROR(VLOOKUP($B112,'I&amp;E Backsheet'!$D$11:$AT$187,Q$11,0)),"",VLOOKUP($B112,'I&amp;E Backsheet'!$D$11:$AT$187,Q$11,0))</f>
        <v/>
      </c>
      <c r="R112" s="320" t="str">
        <f ca="1">IF(ISERROR(VLOOKUP($B112,'I&amp;E Backsheet'!$D$11:$AT$187,R$11,0)),"",VLOOKUP($B112,'I&amp;E Backsheet'!$D$11:$AT$187,R$11,0))</f>
        <v/>
      </c>
      <c r="S112" s="213" t="str">
        <f ca="1">IF(ISERROR(VLOOKUP($B112,'I&amp;E Backsheet'!$D$11:$AT$187,S$11,0)),"",VLOOKUP($B112,'I&amp;E Backsheet'!$D$11:$AT$187,S$11,0))</f>
        <v/>
      </c>
      <c r="T112" s="214" t="str">
        <f ca="1">IF(ISERROR(VLOOKUP($B112,'I&amp;E Backsheet'!$D$11:$AT$187,T$11,0)),"",VLOOKUP($B112,'I&amp;E Backsheet'!$D$11:$AT$187,T$11,0))</f>
        <v/>
      </c>
      <c r="U112" s="300" t="str">
        <f ca="1">IF(ISERROR(VLOOKUP($B112,'I&amp;E Backsheet'!$D$11:$AT$187,U$11,0)),"",VLOOKUP($B112,'I&amp;E Backsheet'!$D$11:$AT$187,U$11,0))</f>
        <v/>
      </c>
      <c r="V112" s="320" t="str">
        <f ca="1">IF(ISERROR(VLOOKUP($B112,'I&amp;E Backsheet'!$D$11:$AT$187,V$11,0)),"",VLOOKUP($B112,'I&amp;E Backsheet'!$D$11:$AT$187,V$11,0))</f>
        <v/>
      </c>
      <c r="W112" s="214" t="str">
        <f ca="1">IF(ISERROR(VLOOKUP($B112,'I&amp;E Backsheet'!$D$11:$AT$187,W$11,0)),"",VLOOKUP($B112,'I&amp;E Backsheet'!$D$11:$AT$187,W$11,0))</f>
        <v/>
      </c>
    </row>
    <row r="113" spans="1:23">
      <c r="A113" s="3">
        <v>98</v>
      </c>
      <c r="B113" s="41" t="str">
        <f t="shared" ca="1" si="3"/>
        <v/>
      </c>
      <c r="C113" s="42" t="str">
        <f ca="1">IF($B113="","",VLOOKUP($B113,'Org list'!$J$9:$K$637,2,0))</f>
        <v/>
      </c>
      <c r="D113" s="227" t="str">
        <f ca="1">IF(ISERROR(VLOOKUP($B113,'Pooled Fund'!$A$3:$C$179,D$11,0)),"",VLOOKUP($B113,'Pooled Fund'!$A$3:$C$179,D$11,0))</f>
        <v/>
      </c>
      <c r="E113" s="209" t="str">
        <f ca="1">IF(ISERROR(VLOOKUP($B113,'I&amp;E Backsheet'!$D$11:$AT$187,E$11,0)),"",VLOOKUP($B113,'I&amp;E Backsheet'!$D$11:$AT$187,E$11,0))</f>
        <v/>
      </c>
      <c r="F113" s="209" t="str">
        <f ca="1">IF(ISERROR(VLOOKUP($B113,'I&amp;E Backsheet'!$D$11:$AT$187,F$11,0)),"",VLOOKUP($B113,'I&amp;E Backsheet'!$D$11:$AT$187,F$11,0))</f>
        <v/>
      </c>
      <c r="G113" s="209" t="str">
        <f ca="1">IF(ISERROR(VLOOKUP($B113,'I&amp;E Backsheet'!$D$11:$AT$187,G$11,0)),"",VLOOKUP($B113,'I&amp;E Backsheet'!$D$11:$AT$187,G$11,0))</f>
        <v/>
      </c>
      <c r="H113" s="259" t="str">
        <f ca="1">IF(ISERROR(VLOOKUP($B113,'I&amp;E Backsheet'!$D$11:$AT$187,H$11,0)),"",VLOOKUP($B113,'I&amp;E Backsheet'!$D$11:$AT$187,H$11,0))</f>
        <v/>
      </c>
      <c r="I113" s="300" t="str">
        <f ca="1">IF(ISERROR(VLOOKUP($B113,'I&amp;E Backsheet'!$D$11:$AT$187,I$11,0)),"",VLOOKUP($B113,'I&amp;E Backsheet'!$D$11:$AT$187,I$11,0))</f>
        <v/>
      </c>
      <c r="J113" s="213" t="str">
        <f ca="1">IF(ISERROR(VLOOKUP($B113,'I&amp;E Backsheet'!$D$11:$AT$187,J$11,0)),"",VLOOKUP($B113,'I&amp;E Backsheet'!$D$11:$AT$187,J$11,0))</f>
        <v/>
      </c>
      <c r="K113" s="213" t="str">
        <f ca="1">IF(ISERROR(VLOOKUP($B113,'I&amp;E Backsheet'!$D$11:$AT$187,K$11,0)),"",VLOOKUP($B113,'I&amp;E Backsheet'!$D$11:$AT$187,K$11,0))</f>
        <v/>
      </c>
      <c r="L113" s="214" t="str">
        <f ca="1">IF(ISERROR(VLOOKUP($B113,'I&amp;E Backsheet'!$D$11:$AT$187,L$11,0)),"",VLOOKUP($B113,'I&amp;E Backsheet'!$D$11:$AT$187,L$11,0))</f>
        <v/>
      </c>
      <c r="M113" s="300" t="str">
        <f ca="1">IF(ISERROR(VLOOKUP($B113,'I&amp;E Backsheet'!$D$11:$AT$187,M$11,0)),"",VLOOKUP($B113,'I&amp;E Backsheet'!$D$11:$AT$187,M$11,0))</f>
        <v/>
      </c>
      <c r="N113" s="320" t="str">
        <f ca="1">IF(ISERROR(VLOOKUP($B113,'I&amp;E Backsheet'!$D$11:$AT$187,N$11,0)),"",VLOOKUP($B113,'I&amp;E Backsheet'!$D$11:$AT$187,N$11,0))</f>
        <v/>
      </c>
      <c r="O113" s="213" t="str">
        <f ca="1">IF(ISERROR(VLOOKUP($B113,'I&amp;E Backsheet'!$D$11:$AT$187,O$11,0)),"",VLOOKUP($B113,'I&amp;E Backsheet'!$D$11:$AT$187,O$11,0))</f>
        <v/>
      </c>
      <c r="P113" s="214"/>
      <c r="Q113" s="308" t="str">
        <f ca="1">IF(ISERROR(VLOOKUP($B113,'I&amp;E Backsheet'!$D$11:$AT$187,Q$11,0)),"",VLOOKUP($B113,'I&amp;E Backsheet'!$D$11:$AT$187,Q$11,0))</f>
        <v/>
      </c>
      <c r="R113" s="320" t="str">
        <f ca="1">IF(ISERROR(VLOOKUP($B113,'I&amp;E Backsheet'!$D$11:$AT$187,R$11,0)),"",VLOOKUP($B113,'I&amp;E Backsheet'!$D$11:$AT$187,R$11,0))</f>
        <v/>
      </c>
      <c r="S113" s="213" t="str">
        <f ca="1">IF(ISERROR(VLOOKUP($B113,'I&amp;E Backsheet'!$D$11:$AT$187,S$11,0)),"",VLOOKUP($B113,'I&amp;E Backsheet'!$D$11:$AT$187,S$11,0))</f>
        <v/>
      </c>
      <c r="T113" s="214" t="str">
        <f ca="1">IF(ISERROR(VLOOKUP($B113,'I&amp;E Backsheet'!$D$11:$AT$187,T$11,0)),"",VLOOKUP($B113,'I&amp;E Backsheet'!$D$11:$AT$187,T$11,0))</f>
        <v/>
      </c>
      <c r="U113" s="300" t="str">
        <f ca="1">IF(ISERROR(VLOOKUP($B113,'I&amp;E Backsheet'!$D$11:$AT$187,U$11,0)),"",VLOOKUP($B113,'I&amp;E Backsheet'!$D$11:$AT$187,U$11,0))</f>
        <v/>
      </c>
      <c r="V113" s="320" t="str">
        <f ca="1">IF(ISERROR(VLOOKUP($B113,'I&amp;E Backsheet'!$D$11:$AT$187,V$11,0)),"",VLOOKUP($B113,'I&amp;E Backsheet'!$D$11:$AT$187,V$11,0))</f>
        <v/>
      </c>
      <c r="W113" s="214" t="str">
        <f ca="1">IF(ISERROR(VLOOKUP($B113,'I&amp;E Backsheet'!$D$11:$AT$187,W$11,0)),"",VLOOKUP($B113,'I&amp;E Backsheet'!$D$11:$AT$187,W$11,0))</f>
        <v/>
      </c>
    </row>
    <row r="114" spans="1:23">
      <c r="A114" s="3">
        <v>99</v>
      </c>
      <c r="B114" s="41" t="str">
        <f t="shared" ca="1" si="3"/>
        <v/>
      </c>
      <c r="C114" s="42" t="str">
        <f ca="1">IF($B114="","",VLOOKUP($B114,'Org list'!$J$9:$K$637,2,0))</f>
        <v/>
      </c>
      <c r="D114" s="227" t="str">
        <f ca="1">IF(ISERROR(VLOOKUP($B114,'Pooled Fund'!$A$3:$C$179,D$11,0)),"",VLOOKUP($B114,'Pooled Fund'!$A$3:$C$179,D$11,0))</f>
        <v/>
      </c>
      <c r="E114" s="209" t="str">
        <f ca="1">IF(ISERROR(VLOOKUP($B114,'I&amp;E Backsheet'!$D$11:$AT$187,E$11,0)),"",VLOOKUP($B114,'I&amp;E Backsheet'!$D$11:$AT$187,E$11,0))</f>
        <v/>
      </c>
      <c r="F114" s="209" t="str">
        <f ca="1">IF(ISERROR(VLOOKUP($B114,'I&amp;E Backsheet'!$D$11:$AT$187,F$11,0)),"",VLOOKUP($B114,'I&amp;E Backsheet'!$D$11:$AT$187,F$11,0))</f>
        <v/>
      </c>
      <c r="G114" s="209" t="str">
        <f ca="1">IF(ISERROR(VLOOKUP($B114,'I&amp;E Backsheet'!$D$11:$AT$187,G$11,0)),"",VLOOKUP($B114,'I&amp;E Backsheet'!$D$11:$AT$187,G$11,0))</f>
        <v/>
      </c>
      <c r="H114" s="259" t="str">
        <f ca="1">IF(ISERROR(VLOOKUP($B114,'I&amp;E Backsheet'!$D$11:$AT$187,H$11,0)),"",VLOOKUP($B114,'I&amp;E Backsheet'!$D$11:$AT$187,H$11,0))</f>
        <v/>
      </c>
      <c r="I114" s="300" t="str">
        <f ca="1">IF(ISERROR(VLOOKUP($B114,'I&amp;E Backsheet'!$D$11:$AT$187,I$11,0)),"",VLOOKUP($B114,'I&amp;E Backsheet'!$D$11:$AT$187,I$11,0))</f>
        <v/>
      </c>
      <c r="J114" s="213" t="str">
        <f ca="1">IF(ISERROR(VLOOKUP($B114,'I&amp;E Backsheet'!$D$11:$AT$187,J$11,0)),"",VLOOKUP($B114,'I&amp;E Backsheet'!$D$11:$AT$187,J$11,0))</f>
        <v/>
      </c>
      <c r="K114" s="213" t="str">
        <f ca="1">IF(ISERROR(VLOOKUP($B114,'I&amp;E Backsheet'!$D$11:$AT$187,K$11,0)),"",VLOOKUP($B114,'I&amp;E Backsheet'!$D$11:$AT$187,K$11,0))</f>
        <v/>
      </c>
      <c r="L114" s="214" t="str">
        <f ca="1">IF(ISERROR(VLOOKUP($B114,'I&amp;E Backsheet'!$D$11:$AT$187,L$11,0)),"",VLOOKUP($B114,'I&amp;E Backsheet'!$D$11:$AT$187,L$11,0))</f>
        <v/>
      </c>
      <c r="M114" s="300" t="str">
        <f ca="1">IF(ISERROR(VLOOKUP($B114,'I&amp;E Backsheet'!$D$11:$AT$187,M$11,0)),"",VLOOKUP($B114,'I&amp;E Backsheet'!$D$11:$AT$187,M$11,0))</f>
        <v/>
      </c>
      <c r="N114" s="320" t="str">
        <f ca="1">IF(ISERROR(VLOOKUP($B114,'I&amp;E Backsheet'!$D$11:$AT$187,N$11,0)),"",VLOOKUP($B114,'I&amp;E Backsheet'!$D$11:$AT$187,N$11,0))</f>
        <v/>
      </c>
      <c r="O114" s="213" t="str">
        <f ca="1">IF(ISERROR(VLOOKUP($B114,'I&amp;E Backsheet'!$D$11:$AT$187,O$11,0)),"",VLOOKUP($B114,'I&amp;E Backsheet'!$D$11:$AT$187,O$11,0))</f>
        <v/>
      </c>
      <c r="P114" s="214"/>
      <c r="Q114" s="308" t="str">
        <f ca="1">IF(ISERROR(VLOOKUP($B114,'I&amp;E Backsheet'!$D$11:$AT$187,Q$11,0)),"",VLOOKUP($B114,'I&amp;E Backsheet'!$D$11:$AT$187,Q$11,0))</f>
        <v/>
      </c>
      <c r="R114" s="320" t="str">
        <f ca="1">IF(ISERROR(VLOOKUP($B114,'I&amp;E Backsheet'!$D$11:$AT$187,R$11,0)),"",VLOOKUP($B114,'I&amp;E Backsheet'!$D$11:$AT$187,R$11,0))</f>
        <v/>
      </c>
      <c r="S114" s="213" t="str">
        <f ca="1">IF(ISERROR(VLOOKUP($B114,'I&amp;E Backsheet'!$D$11:$AT$187,S$11,0)),"",VLOOKUP($B114,'I&amp;E Backsheet'!$D$11:$AT$187,S$11,0))</f>
        <v/>
      </c>
      <c r="T114" s="214" t="str">
        <f ca="1">IF(ISERROR(VLOOKUP($B114,'I&amp;E Backsheet'!$D$11:$AT$187,T$11,0)),"",VLOOKUP($B114,'I&amp;E Backsheet'!$D$11:$AT$187,T$11,0))</f>
        <v/>
      </c>
      <c r="U114" s="300" t="str">
        <f ca="1">IF(ISERROR(VLOOKUP($B114,'I&amp;E Backsheet'!$D$11:$AT$187,U$11,0)),"",VLOOKUP($B114,'I&amp;E Backsheet'!$D$11:$AT$187,U$11,0))</f>
        <v/>
      </c>
      <c r="V114" s="320" t="str">
        <f ca="1">IF(ISERROR(VLOOKUP($B114,'I&amp;E Backsheet'!$D$11:$AT$187,V$11,0)),"",VLOOKUP($B114,'I&amp;E Backsheet'!$D$11:$AT$187,V$11,0))</f>
        <v/>
      </c>
      <c r="W114" s="214" t="str">
        <f ca="1">IF(ISERROR(VLOOKUP($B114,'I&amp;E Backsheet'!$D$11:$AT$187,W$11,0)),"",VLOOKUP($B114,'I&amp;E Backsheet'!$D$11:$AT$187,W$11,0))</f>
        <v/>
      </c>
    </row>
    <row r="115" spans="1:23">
      <c r="A115" s="3">
        <v>100</v>
      </c>
      <c r="B115" s="41" t="str">
        <f t="shared" ca="1" si="3"/>
        <v/>
      </c>
      <c r="C115" s="42" t="str">
        <f ca="1">IF($B115="","",VLOOKUP($B115,'Org list'!$J$9:$K$637,2,0))</f>
        <v/>
      </c>
      <c r="D115" s="227" t="str">
        <f ca="1">IF(ISERROR(VLOOKUP($B115,'Pooled Fund'!$A$3:$C$179,D$11,0)),"",VLOOKUP($B115,'Pooled Fund'!$A$3:$C$179,D$11,0))</f>
        <v/>
      </c>
      <c r="E115" s="209" t="str">
        <f ca="1">IF(ISERROR(VLOOKUP($B115,'I&amp;E Backsheet'!$D$11:$AT$187,E$11,0)),"",VLOOKUP($B115,'I&amp;E Backsheet'!$D$11:$AT$187,E$11,0))</f>
        <v/>
      </c>
      <c r="F115" s="209" t="str">
        <f ca="1">IF(ISERROR(VLOOKUP($B115,'I&amp;E Backsheet'!$D$11:$AT$187,F$11,0)),"",VLOOKUP($B115,'I&amp;E Backsheet'!$D$11:$AT$187,F$11,0))</f>
        <v/>
      </c>
      <c r="G115" s="209" t="str">
        <f ca="1">IF(ISERROR(VLOOKUP($B115,'I&amp;E Backsheet'!$D$11:$AT$187,G$11,0)),"",VLOOKUP($B115,'I&amp;E Backsheet'!$D$11:$AT$187,G$11,0))</f>
        <v/>
      </c>
      <c r="H115" s="259" t="str">
        <f ca="1">IF(ISERROR(VLOOKUP($B115,'I&amp;E Backsheet'!$D$11:$AT$187,H$11,0)),"",VLOOKUP($B115,'I&amp;E Backsheet'!$D$11:$AT$187,H$11,0))</f>
        <v/>
      </c>
      <c r="I115" s="300" t="str">
        <f ca="1">IF(ISERROR(VLOOKUP($B115,'I&amp;E Backsheet'!$D$11:$AT$187,I$11,0)),"",VLOOKUP($B115,'I&amp;E Backsheet'!$D$11:$AT$187,I$11,0))</f>
        <v/>
      </c>
      <c r="J115" s="213" t="str">
        <f ca="1">IF(ISERROR(VLOOKUP($B115,'I&amp;E Backsheet'!$D$11:$AT$187,J$11,0)),"",VLOOKUP($B115,'I&amp;E Backsheet'!$D$11:$AT$187,J$11,0))</f>
        <v/>
      </c>
      <c r="K115" s="213" t="str">
        <f ca="1">IF(ISERROR(VLOOKUP($B115,'I&amp;E Backsheet'!$D$11:$AT$187,K$11,0)),"",VLOOKUP($B115,'I&amp;E Backsheet'!$D$11:$AT$187,K$11,0))</f>
        <v/>
      </c>
      <c r="L115" s="214" t="str">
        <f ca="1">IF(ISERROR(VLOOKUP($B115,'I&amp;E Backsheet'!$D$11:$AT$187,L$11,0)),"",VLOOKUP($B115,'I&amp;E Backsheet'!$D$11:$AT$187,L$11,0))</f>
        <v/>
      </c>
      <c r="M115" s="300" t="str">
        <f ca="1">IF(ISERROR(VLOOKUP($B115,'I&amp;E Backsheet'!$D$11:$AT$187,M$11,0)),"",VLOOKUP($B115,'I&amp;E Backsheet'!$D$11:$AT$187,M$11,0))</f>
        <v/>
      </c>
      <c r="N115" s="320" t="str">
        <f ca="1">IF(ISERROR(VLOOKUP($B115,'I&amp;E Backsheet'!$D$11:$AT$187,N$11,0)),"",VLOOKUP($B115,'I&amp;E Backsheet'!$D$11:$AT$187,N$11,0))</f>
        <v/>
      </c>
      <c r="O115" s="213" t="str">
        <f ca="1">IF(ISERROR(VLOOKUP($B115,'I&amp;E Backsheet'!$D$11:$AT$187,O$11,0)),"",VLOOKUP($B115,'I&amp;E Backsheet'!$D$11:$AT$187,O$11,0))</f>
        <v/>
      </c>
      <c r="P115" s="214"/>
      <c r="Q115" s="308" t="str">
        <f ca="1">IF(ISERROR(VLOOKUP($B115,'I&amp;E Backsheet'!$D$11:$AT$187,Q$11,0)),"",VLOOKUP($B115,'I&amp;E Backsheet'!$D$11:$AT$187,Q$11,0))</f>
        <v/>
      </c>
      <c r="R115" s="320" t="str">
        <f ca="1">IF(ISERROR(VLOOKUP($B115,'I&amp;E Backsheet'!$D$11:$AT$187,R$11,0)),"",VLOOKUP($B115,'I&amp;E Backsheet'!$D$11:$AT$187,R$11,0))</f>
        <v/>
      </c>
      <c r="S115" s="213" t="str">
        <f ca="1">IF(ISERROR(VLOOKUP($B115,'I&amp;E Backsheet'!$D$11:$AT$187,S$11,0)),"",VLOOKUP($B115,'I&amp;E Backsheet'!$D$11:$AT$187,S$11,0))</f>
        <v/>
      </c>
      <c r="T115" s="214" t="str">
        <f ca="1">IF(ISERROR(VLOOKUP($B115,'I&amp;E Backsheet'!$D$11:$AT$187,T$11,0)),"",VLOOKUP($B115,'I&amp;E Backsheet'!$D$11:$AT$187,T$11,0))</f>
        <v/>
      </c>
      <c r="U115" s="300" t="str">
        <f ca="1">IF(ISERROR(VLOOKUP($B115,'I&amp;E Backsheet'!$D$11:$AT$187,U$11,0)),"",VLOOKUP($B115,'I&amp;E Backsheet'!$D$11:$AT$187,U$11,0))</f>
        <v/>
      </c>
      <c r="V115" s="320" t="str">
        <f ca="1">IF(ISERROR(VLOOKUP($B115,'I&amp;E Backsheet'!$D$11:$AT$187,V$11,0)),"",VLOOKUP($B115,'I&amp;E Backsheet'!$D$11:$AT$187,V$11,0))</f>
        <v/>
      </c>
      <c r="W115" s="214" t="str">
        <f ca="1">IF(ISERROR(VLOOKUP($B115,'I&amp;E Backsheet'!$D$11:$AT$187,W$11,0)),"",VLOOKUP($B115,'I&amp;E Backsheet'!$D$11:$AT$187,W$11,0))</f>
        <v/>
      </c>
    </row>
    <row r="116" spans="1:23">
      <c r="A116" s="3">
        <v>101</v>
      </c>
      <c r="B116" s="41" t="str">
        <f t="shared" ca="1" si="3"/>
        <v/>
      </c>
      <c r="C116" s="42" t="str">
        <f ca="1">IF($B116="","",VLOOKUP($B116,'Org list'!$J$9:$K$637,2,0))</f>
        <v/>
      </c>
      <c r="D116" s="227" t="str">
        <f ca="1">IF(ISERROR(VLOOKUP($B116,'Pooled Fund'!$A$3:$C$179,D$11,0)),"",VLOOKUP($B116,'Pooled Fund'!$A$3:$C$179,D$11,0))</f>
        <v/>
      </c>
      <c r="E116" s="209" t="str">
        <f ca="1">IF(ISERROR(VLOOKUP($B116,'I&amp;E Backsheet'!$D$11:$AT$187,E$11,0)),"",VLOOKUP($B116,'I&amp;E Backsheet'!$D$11:$AT$187,E$11,0))</f>
        <v/>
      </c>
      <c r="F116" s="209" t="str">
        <f ca="1">IF(ISERROR(VLOOKUP($B116,'I&amp;E Backsheet'!$D$11:$AT$187,F$11,0)),"",VLOOKUP($B116,'I&amp;E Backsheet'!$D$11:$AT$187,F$11,0))</f>
        <v/>
      </c>
      <c r="G116" s="209" t="str">
        <f ca="1">IF(ISERROR(VLOOKUP($B116,'I&amp;E Backsheet'!$D$11:$AT$187,G$11,0)),"",VLOOKUP($B116,'I&amp;E Backsheet'!$D$11:$AT$187,G$11,0))</f>
        <v/>
      </c>
      <c r="H116" s="259" t="str">
        <f ca="1">IF(ISERROR(VLOOKUP($B116,'I&amp;E Backsheet'!$D$11:$AT$187,H$11,0)),"",VLOOKUP($B116,'I&amp;E Backsheet'!$D$11:$AT$187,H$11,0))</f>
        <v/>
      </c>
      <c r="I116" s="300" t="str">
        <f ca="1">IF(ISERROR(VLOOKUP($B116,'I&amp;E Backsheet'!$D$11:$AT$187,I$11,0)),"",VLOOKUP($B116,'I&amp;E Backsheet'!$D$11:$AT$187,I$11,0))</f>
        <v/>
      </c>
      <c r="J116" s="213" t="str">
        <f ca="1">IF(ISERROR(VLOOKUP($B116,'I&amp;E Backsheet'!$D$11:$AT$187,J$11,0)),"",VLOOKUP($B116,'I&amp;E Backsheet'!$D$11:$AT$187,J$11,0))</f>
        <v/>
      </c>
      <c r="K116" s="213" t="str">
        <f ca="1">IF(ISERROR(VLOOKUP($B116,'I&amp;E Backsheet'!$D$11:$AT$187,K$11,0)),"",VLOOKUP($B116,'I&amp;E Backsheet'!$D$11:$AT$187,K$11,0))</f>
        <v/>
      </c>
      <c r="L116" s="214" t="str">
        <f ca="1">IF(ISERROR(VLOOKUP($B116,'I&amp;E Backsheet'!$D$11:$AT$187,L$11,0)),"",VLOOKUP($B116,'I&amp;E Backsheet'!$D$11:$AT$187,L$11,0))</f>
        <v/>
      </c>
      <c r="M116" s="300" t="str">
        <f ca="1">IF(ISERROR(VLOOKUP($B116,'I&amp;E Backsheet'!$D$11:$AT$187,M$11,0)),"",VLOOKUP($B116,'I&amp;E Backsheet'!$D$11:$AT$187,M$11,0))</f>
        <v/>
      </c>
      <c r="N116" s="320" t="str">
        <f ca="1">IF(ISERROR(VLOOKUP($B116,'I&amp;E Backsheet'!$D$11:$AT$187,N$11,0)),"",VLOOKUP($B116,'I&amp;E Backsheet'!$D$11:$AT$187,N$11,0))</f>
        <v/>
      </c>
      <c r="O116" s="213" t="str">
        <f ca="1">IF(ISERROR(VLOOKUP($B116,'I&amp;E Backsheet'!$D$11:$AT$187,O$11,0)),"",VLOOKUP($B116,'I&amp;E Backsheet'!$D$11:$AT$187,O$11,0))</f>
        <v/>
      </c>
      <c r="P116" s="214"/>
      <c r="Q116" s="308" t="str">
        <f ca="1">IF(ISERROR(VLOOKUP($B116,'I&amp;E Backsheet'!$D$11:$AT$187,Q$11,0)),"",VLOOKUP($B116,'I&amp;E Backsheet'!$D$11:$AT$187,Q$11,0))</f>
        <v/>
      </c>
      <c r="R116" s="320" t="str">
        <f ca="1">IF(ISERROR(VLOOKUP($B116,'I&amp;E Backsheet'!$D$11:$AT$187,R$11,0)),"",VLOOKUP($B116,'I&amp;E Backsheet'!$D$11:$AT$187,R$11,0))</f>
        <v/>
      </c>
      <c r="S116" s="213" t="str">
        <f ca="1">IF(ISERROR(VLOOKUP($B116,'I&amp;E Backsheet'!$D$11:$AT$187,S$11,0)),"",VLOOKUP($B116,'I&amp;E Backsheet'!$D$11:$AT$187,S$11,0))</f>
        <v/>
      </c>
      <c r="T116" s="214" t="str">
        <f ca="1">IF(ISERROR(VLOOKUP($B116,'I&amp;E Backsheet'!$D$11:$AT$187,T$11,0)),"",VLOOKUP($B116,'I&amp;E Backsheet'!$D$11:$AT$187,T$11,0))</f>
        <v/>
      </c>
      <c r="U116" s="300" t="str">
        <f ca="1">IF(ISERROR(VLOOKUP($B116,'I&amp;E Backsheet'!$D$11:$AT$187,U$11,0)),"",VLOOKUP($B116,'I&amp;E Backsheet'!$D$11:$AT$187,U$11,0))</f>
        <v/>
      </c>
      <c r="V116" s="320" t="str">
        <f ca="1">IF(ISERROR(VLOOKUP($B116,'I&amp;E Backsheet'!$D$11:$AT$187,V$11,0)),"",VLOOKUP($B116,'I&amp;E Backsheet'!$D$11:$AT$187,V$11,0))</f>
        <v/>
      </c>
      <c r="W116" s="214" t="str">
        <f ca="1">IF(ISERROR(VLOOKUP($B116,'I&amp;E Backsheet'!$D$11:$AT$187,W$11,0)),"",VLOOKUP($B116,'I&amp;E Backsheet'!$D$11:$AT$187,W$11,0))</f>
        <v/>
      </c>
    </row>
    <row r="117" spans="1:23">
      <c r="A117" s="3">
        <v>102</v>
      </c>
      <c r="B117" s="41" t="str">
        <f t="shared" ca="1" si="3"/>
        <v/>
      </c>
      <c r="C117" s="42" t="str">
        <f ca="1">IF($B117="","",VLOOKUP($B117,'Org list'!$J$9:$K$637,2,0))</f>
        <v/>
      </c>
      <c r="D117" s="227" t="str">
        <f ca="1">IF(ISERROR(VLOOKUP($B117,'Pooled Fund'!$A$3:$C$179,D$11,0)),"",VLOOKUP($B117,'Pooled Fund'!$A$3:$C$179,D$11,0))</f>
        <v/>
      </c>
      <c r="E117" s="209" t="str">
        <f ca="1">IF(ISERROR(VLOOKUP($B117,'I&amp;E Backsheet'!$D$11:$AT$187,E$11,0)),"",VLOOKUP($B117,'I&amp;E Backsheet'!$D$11:$AT$187,E$11,0))</f>
        <v/>
      </c>
      <c r="F117" s="209" t="str">
        <f ca="1">IF(ISERROR(VLOOKUP($B117,'I&amp;E Backsheet'!$D$11:$AT$187,F$11,0)),"",VLOOKUP($B117,'I&amp;E Backsheet'!$D$11:$AT$187,F$11,0))</f>
        <v/>
      </c>
      <c r="G117" s="209" t="str">
        <f ca="1">IF(ISERROR(VLOOKUP($B117,'I&amp;E Backsheet'!$D$11:$AT$187,G$11,0)),"",VLOOKUP($B117,'I&amp;E Backsheet'!$D$11:$AT$187,G$11,0))</f>
        <v/>
      </c>
      <c r="H117" s="259" t="str">
        <f ca="1">IF(ISERROR(VLOOKUP($B117,'I&amp;E Backsheet'!$D$11:$AT$187,H$11,0)),"",VLOOKUP($B117,'I&amp;E Backsheet'!$D$11:$AT$187,H$11,0))</f>
        <v/>
      </c>
      <c r="I117" s="300" t="str">
        <f ca="1">IF(ISERROR(VLOOKUP($B117,'I&amp;E Backsheet'!$D$11:$AT$187,I$11,0)),"",VLOOKUP($B117,'I&amp;E Backsheet'!$D$11:$AT$187,I$11,0))</f>
        <v/>
      </c>
      <c r="J117" s="213" t="str">
        <f ca="1">IF(ISERROR(VLOOKUP($B117,'I&amp;E Backsheet'!$D$11:$AT$187,J$11,0)),"",VLOOKUP($B117,'I&amp;E Backsheet'!$D$11:$AT$187,J$11,0))</f>
        <v/>
      </c>
      <c r="K117" s="213" t="str">
        <f ca="1">IF(ISERROR(VLOOKUP($B117,'I&amp;E Backsheet'!$D$11:$AT$187,K$11,0)),"",VLOOKUP($B117,'I&amp;E Backsheet'!$D$11:$AT$187,K$11,0))</f>
        <v/>
      </c>
      <c r="L117" s="214" t="str">
        <f ca="1">IF(ISERROR(VLOOKUP($B117,'I&amp;E Backsheet'!$D$11:$AT$187,L$11,0)),"",VLOOKUP($B117,'I&amp;E Backsheet'!$D$11:$AT$187,L$11,0))</f>
        <v/>
      </c>
      <c r="M117" s="300" t="str">
        <f ca="1">IF(ISERROR(VLOOKUP($B117,'I&amp;E Backsheet'!$D$11:$AT$187,M$11,0)),"",VLOOKUP($B117,'I&amp;E Backsheet'!$D$11:$AT$187,M$11,0))</f>
        <v/>
      </c>
      <c r="N117" s="320" t="str">
        <f ca="1">IF(ISERROR(VLOOKUP($B117,'I&amp;E Backsheet'!$D$11:$AT$187,N$11,0)),"",VLOOKUP($B117,'I&amp;E Backsheet'!$D$11:$AT$187,N$11,0))</f>
        <v/>
      </c>
      <c r="O117" s="213" t="str">
        <f ca="1">IF(ISERROR(VLOOKUP($B117,'I&amp;E Backsheet'!$D$11:$AT$187,O$11,0)),"",VLOOKUP($B117,'I&amp;E Backsheet'!$D$11:$AT$187,O$11,0))</f>
        <v/>
      </c>
      <c r="P117" s="214"/>
      <c r="Q117" s="308" t="str">
        <f ca="1">IF(ISERROR(VLOOKUP($B117,'I&amp;E Backsheet'!$D$11:$AT$187,Q$11,0)),"",VLOOKUP($B117,'I&amp;E Backsheet'!$D$11:$AT$187,Q$11,0))</f>
        <v/>
      </c>
      <c r="R117" s="320" t="str">
        <f ca="1">IF(ISERROR(VLOOKUP($B117,'I&amp;E Backsheet'!$D$11:$AT$187,R$11,0)),"",VLOOKUP($B117,'I&amp;E Backsheet'!$D$11:$AT$187,R$11,0))</f>
        <v/>
      </c>
      <c r="S117" s="213" t="str">
        <f ca="1">IF(ISERROR(VLOOKUP($B117,'I&amp;E Backsheet'!$D$11:$AT$187,S$11,0)),"",VLOOKUP($B117,'I&amp;E Backsheet'!$D$11:$AT$187,S$11,0))</f>
        <v/>
      </c>
      <c r="T117" s="214" t="str">
        <f ca="1">IF(ISERROR(VLOOKUP($B117,'I&amp;E Backsheet'!$D$11:$AT$187,T$11,0)),"",VLOOKUP($B117,'I&amp;E Backsheet'!$D$11:$AT$187,T$11,0))</f>
        <v/>
      </c>
      <c r="U117" s="300" t="str">
        <f ca="1">IF(ISERROR(VLOOKUP($B117,'I&amp;E Backsheet'!$D$11:$AT$187,U$11,0)),"",VLOOKUP($B117,'I&amp;E Backsheet'!$D$11:$AT$187,U$11,0))</f>
        <v/>
      </c>
      <c r="V117" s="320" t="str">
        <f ca="1">IF(ISERROR(VLOOKUP($B117,'I&amp;E Backsheet'!$D$11:$AT$187,V$11,0)),"",VLOOKUP($B117,'I&amp;E Backsheet'!$D$11:$AT$187,V$11,0))</f>
        <v/>
      </c>
      <c r="W117" s="214" t="str">
        <f ca="1">IF(ISERROR(VLOOKUP($B117,'I&amp;E Backsheet'!$D$11:$AT$187,W$11,0)),"",VLOOKUP($B117,'I&amp;E Backsheet'!$D$11:$AT$187,W$11,0))</f>
        <v/>
      </c>
    </row>
    <row r="118" spans="1:23">
      <c r="A118" s="3">
        <v>103</v>
      </c>
      <c r="B118" s="41" t="str">
        <f t="shared" ca="1" si="3"/>
        <v/>
      </c>
      <c r="C118" s="42" t="str">
        <f ca="1">IF($B118="","",VLOOKUP($B118,'Org list'!$J$9:$K$637,2,0))</f>
        <v/>
      </c>
      <c r="D118" s="227" t="str">
        <f ca="1">IF(ISERROR(VLOOKUP($B118,'Pooled Fund'!$A$3:$C$179,D$11,0)),"",VLOOKUP($B118,'Pooled Fund'!$A$3:$C$179,D$11,0))</f>
        <v/>
      </c>
      <c r="E118" s="209" t="str">
        <f ca="1">IF(ISERROR(VLOOKUP($B118,'I&amp;E Backsheet'!$D$11:$AT$187,E$11,0)),"",VLOOKUP($B118,'I&amp;E Backsheet'!$D$11:$AT$187,E$11,0))</f>
        <v/>
      </c>
      <c r="F118" s="209" t="str">
        <f ca="1">IF(ISERROR(VLOOKUP($B118,'I&amp;E Backsheet'!$D$11:$AT$187,F$11,0)),"",VLOOKUP($B118,'I&amp;E Backsheet'!$D$11:$AT$187,F$11,0))</f>
        <v/>
      </c>
      <c r="G118" s="209" t="str">
        <f ca="1">IF(ISERROR(VLOOKUP($B118,'I&amp;E Backsheet'!$D$11:$AT$187,G$11,0)),"",VLOOKUP($B118,'I&amp;E Backsheet'!$D$11:$AT$187,G$11,0))</f>
        <v/>
      </c>
      <c r="H118" s="259" t="str">
        <f ca="1">IF(ISERROR(VLOOKUP($B118,'I&amp;E Backsheet'!$D$11:$AT$187,H$11,0)),"",VLOOKUP($B118,'I&amp;E Backsheet'!$D$11:$AT$187,H$11,0))</f>
        <v/>
      </c>
      <c r="I118" s="300" t="str">
        <f ca="1">IF(ISERROR(VLOOKUP($B118,'I&amp;E Backsheet'!$D$11:$AT$187,I$11,0)),"",VLOOKUP($B118,'I&amp;E Backsheet'!$D$11:$AT$187,I$11,0))</f>
        <v/>
      </c>
      <c r="J118" s="213" t="str">
        <f ca="1">IF(ISERROR(VLOOKUP($B118,'I&amp;E Backsheet'!$D$11:$AT$187,J$11,0)),"",VLOOKUP($B118,'I&amp;E Backsheet'!$D$11:$AT$187,J$11,0))</f>
        <v/>
      </c>
      <c r="K118" s="213" t="str">
        <f ca="1">IF(ISERROR(VLOOKUP($B118,'I&amp;E Backsheet'!$D$11:$AT$187,K$11,0)),"",VLOOKUP($B118,'I&amp;E Backsheet'!$D$11:$AT$187,K$11,0))</f>
        <v/>
      </c>
      <c r="L118" s="214" t="str">
        <f ca="1">IF(ISERROR(VLOOKUP($B118,'I&amp;E Backsheet'!$D$11:$AT$187,L$11,0)),"",VLOOKUP($B118,'I&amp;E Backsheet'!$D$11:$AT$187,L$11,0))</f>
        <v/>
      </c>
      <c r="M118" s="300" t="str">
        <f ca="1">IF(ISERROR(VLOOKUP($B118,'I&amp;E Backsheet'!$D$11:$AT$187,M$11,0)),"",VLOOKUP($B118,'I&amp;E Backsheet'!$D$11:$AT$187,M$11,0))</f>
        <v/>
      </c>
      <c r="N118" s="320" t="str">
        <f ca="1">IF(ISERROR(VLOOKUP($B118,'I&amp;E Backsheet'!$D$11:$AT$187,N$11,0)),"",VLOOKUP($B118,'I&amp;E Backsheet'!$D$11:$AT$187,N$11,0))</f>
        <v/>
      </c>
      <c r="O118" s="213" t="str">
        <f ca="1">IF(ISERROR(VLOOKUP($B118,'I&amp;E Backsheet'!$D$11:$AT$187,O$11,0)),"",VLOOKUP($B118,'I&amp;E Backsheet'!$D$11:$AT$187,O$11,0))</f>
        <v/>
      </c>
      <c r="P118" s="214"/>
      <c r="Q118" s="308" t="str">
        <f ca="1">IF(ISERROR(VLOOKUP($B118,'I&amp;E Backsheet'!$D$11:$AT$187,Q$11,0)),"",VLOOKUP($B118,'I&amp;E Backsheet'!$D$11:$AT$187,Q$11,0))</f>
        <v/>
      </c>
      <c r="R118" s="320" t="str">
        <f ca="1">IF(ISERROR(VLOOKUP($B118,'I&amp;E Backsheet'!$D$11:$AT$187,R$11,0)),"",VLOOKUP($B118,'I&amp;E Backsheet'!$D$11:$AT$187,R$11,0))</f>
        <v/>
      </c>
      <c r="S118" s="213" t="str">
        <f ca="1">IF(ISERROR(VLOOKUP($B118,'I&amp;E Backsheet'!$D$11:$AT$187,S$11,0)),"",VLOOKUP($B118,'I&amp;E Backsheet'!$D$11:$AT$187,S$11,0))</f>
        <v/>
      </c>
      <c r="T118" s="214" t="str">
        <f ca="1">IF(ISERROR(VLOOKUP($B118,'I&amp;E Backsheet'!$D$11:$AT$187,T$11,0)),"",VLOOKUP($B118,'I&amp;E Backsheet'!$D$11:$AT$187,T$11,0))</f>
        <v/>
      </c>
      <c r="U118" s="300" t="str">
        <f ca="1">IF(ISERROR(VLOOKUP($B118,'I&amp;E Backsheet'!$D$11:$AT$187,U$11,0)),"",VLOOKUP($B118,'I&amp;E Backsheet'!$D$11:$AT$187,U$11,0))</f>
        <v/>
      </c>
      <c r="V118" s="320" t="str">
        <f ca="1">IF(ISERROR(VLOOKUP($B118,'I&amp;E Backsheet'!$D$11:$AT$187,V$11,0)),"",VLOOKUP($B118,'I&amp;E Backsheet'!$D$11:$AT$187,V$11,0))</f>
        <v/>
      </c>
      <c r="W118" s="214" t="str">
        <f ca="1">IF(ISERROR(VLOOKUP($B118,'I&amp;E Backsheet'!$D$11:$AT$187,W$11,0)),"",VLOOKUP($B118,'I&amp;E Backsheet'!$D$11:$AT$187,W$11,0))</f>
        <v/>
      </c>
    </row>
    <row r="119" spans="1:23">
      <c r="A119" s="3">
        <v>104</v>
      </c>
      <c r="B119" s="41" t="str">
        <f t="shared" ca="1" si="3"/>
        <v/>
      </c>
      <c r="C119" s="42" t="str">
        <f ca="1">IF($B119="","",VLOOKUP($B119,'Org list'!$J$9:$K$637,2,0))</f>
        <v/>
      </c>
      <c r="D119" s="227" t="str">
        <f ca="1">IF(ISERROR(VLOOKUP($B119,'Pooled Fund'!$A$3:$C$179,D$11,0)),"",VLOOKUP($B119,'Pooled Fund'!$A$3:$C$179,D$11,0))</f>
        <v/>
      </c>
      <c r="E119" s="209" t="str">
        <f ca="1">IF(ISERROR(VLOOKUP($B119,'I&amp;E Backsheet'!$D$11:$AT$187,E$11,0)),"",VLOOKUP($B119,'I&amp;E Backsheet'!$D$11:$AT$187,E$11,0))</f>
        <v/>
      </c>
      <c r="F119" s="209" t="str">
        <f ca="1">IF(ISERROR(VLOOKUP($B119,'I&amp;E Backsheet'!$D$11:$AT$187,F$11,0)),"",VLOOKUP($B119,'I&amp;E Backsheet'!$D$11:$AT$187,F$11,0))</f>
        <v/>
      </c>
      <c r="G119" s="209" t="str">
        <f ca="1">IF(ISERROR(VLOOKUP($B119,'I&amp;E Backsheet'!$D$11:$AT$187,G$11,0)),"",VLOOKUP($B119,'I&amp;E Backsheet'!$D$11:$AT$187,G$11,0))</f>
        <v/>
      </c>
      <c r="H119" s="259" t="str">
        <f ca="1">IF(ISERROR(VLOOKUP($B119,'I&amp;E Backsheet'!$D$11:$AT$187,H$11,0)),"",VLOOKUP($B119,'I&amp;E Backsheet'!$D$11:$AT$187,H$11,0))</f>
        <v/>
      </c>
      <c r="I119" s="300" t="str">
        <f ca="1">IF(ISERROR(VLOOKUP($B119,'I&amp;E Backsheet'!$D$11:$AT$187,I$11,0)),"",VLOOKUP($B119,'I&amp;E Backsheet'!$D$11:$AT$187,I$11,0))</f>
        <v/>
      </c>
      <c r="J119" s="213" t="str">
        <f ca="1">IF(ISERROR(VLOOKUP($B119,'I&amp;E Backsheet'!$D$11:$AT$187,J$11,0)),"",VLOOKUP($B119,'I&amp;E Backsheet'!$D$11:$AT$187,J$11,0))</f>
        <v/>
      </c>
      <c r="K119" s="213" t="str">
        <f ca="1">IF(ISERROR(VLOOKUP($B119,'I&amp;E Backsheet'!$D$11:$AT$187,K$11,0)),"",VLOOKUP($B119,'I&amp;E Backsheet'!$D$11:$AT$187,K$11,0))</f>
        <v/>
      </c>
      <c r="L119" s="214" t="str">
        <f ca="1">IF(ISERROR(VLOOKUP($B119,'I&amp;E Backsheet'!$D$11:$AT$187,L$11,0)),"",VLOOKUP($B119,'I&amp;E Backsheet'!$D$11:$AT$187,L$11,0))</f>
        <v/>
      </c>
      <c r="M119" s="300" t="str">
        <f ca="1">IF(ISERROR(VLOOKUP($B119,'I&amp;E Backsheet'!$D$11:$AT$187,M$11,0)),"",VLOOKUP($B119,'I&amp;E Backsheet'!$D$11:$AT$187,M$11,0))</f>
        <v/>
      </c>
      <c r="N119" s="320" t="str">
        <f ca="1">IF(ISERROR(VLOOKUP($B119,'I&amp;E Backsheet'!$D$11:$AT$187,N$11,0)),"",VLOOKUP($B119,'I&amp;E Backsheet'!$D$11:$AT$187,N$11,0))</f>
        <v/>
      </c>
      <c r="O119" s="213" t="str">
        <f ca="1">IF(ISERROR(VLOOKUP($B119,'I&amp;E Backsheet'!$D$11:$AT$187,O$11,0)),"",VLOOKUP($B119,'I&amp;E Backsheet'!$D$11:$AT$187,O$11,0))</f>
        <v/>
      </c>
      <c r="P119" s="214"/>
      <c r="Q119" s="308" t="str">
        <f ca="1">IF(ISERROR(VLOOKUP($B119,'I&amp;E Backsheet'!$D$11:$AT$187,Q$11,0)),"",VLOOKUP($B119,'I&amp;E Backsheet'!$D$11:$AT$187,Q$11,0))</f>
        <v/>
      </c>
      <c r="R119" s="320" t="str">
        <f ca="1">IF(ISERROR(VLOOKUP($B119,'I&amp;E Backsheet'!$D$11:$AT$187,R$11,0)),"",VLOOKUP($B119,'I&amp;E Backsheet'!$D$11:$AT$187,R$11,0))</f>
        <v/>
      </c>
      <c r="S119" s="213" t="str">
        <f ca="1">IF(ISERROR(VLOOKUP($B119,'I&amp;E Backsheet'!$D$11:$AT$187,S$11,0)),"",VLOOKUP($B119,'I&amp;E Backsheet'!$D$11:$AT$187,S$11,0))</f>
        <v/>
      </c>
      <c r="T119" s="214" t="str">
        <f ca="1">IF(ISERROR(VLOOKUP($B119,'I&amp;E Backsheet'!$D$11:$AT$187,T$11,0)),"",VLOOKUP($B119,'I&amp;E Backsheet'!$D$11:$AT$187,T$11,0))</f>
        <v/>
      </c>
      <c r="U119" s="300" t="str">
        <f ca="1">IF(ISERROR(VLOOKUP($B119,'I&amp;E Backsheet'!$D$11:$AT$187,U$11,0)),"",VLOOKUP($B119,'I&amp;E Backsheet'!$D$11:$AT$187,U$11,0))</f>
        <v/>
      </c>
      <c r="V119" s="320" t="str">
        <f ca="1">IF(ISERROR(VLOOKUP($B119,'I&amp;E Backsheet'!$D$11:$AT$187,V$11,0)),"",VLOOKUP($B119,'I&amp;E Backsheet'!$D$11:$AT$187,V$11,0))</f>
        <v/>
      </c>
      <c r="W119" s="214" t="str">
        <f ca="1">IF(ISERROR(VLOOKUP($B119,'I&amp;E Backsheet'!$D$11:$AT$187,W$11,0)),"",VLOOKUP($B119,'I&amp;E Backsheet'!$D$11:$AT$187,W$11,0))</f>
        <v/>
      </c>
    </row>
    <row r="120" spans="1:23">
      <c r="A120" s="3">
        <v>105</v>
      </c>
      <c r="B120" s="41" t="str">
        <f t="shared" ca="1" si="3"/>
        <v/>
      </c>
      <c r="C120" s="42" t="str">
        <f ca="1">IF($B120="","",VLOOKUP($B120,'Org list'!$J$9:$K$637,2,0))</f>
        <v/>
      </c>
      <c r="D120" s="227" t="str">
        <f ca="1">IF(ISERROR(VLOOKUP($B120,'Pooled Fund'!$A$3:$C$179,D$11,0)),"",VLOOKUP($B120,'Pooled Fund'!$A$3:$C$179,D$11,0))</f>
        <v/>
      </c>
      <c r="E120" s="209" t="str">
        <f ca="1">IF(ISERROR(VLOOKUP($B120,'I&amp;E Backsheet'!$D$11:$AT$187,E$11,0)),"",VLOOKUP($B120,'I&amp;E Backsheet'!$D$11:$AT$187,E$11,0))</f>
        <v/>
      </c>
      <c r="F120" s="209" t="str">
        <f ca="1">IF(ISERROR(VLOOKUP($B120,'I&amp;E Backsheet'!$D$11:$AT$187,F$11,0)),"",VLOOKUP($B120,'I&amp;E Backsheet'!$D$11:$AT$187,F$11,0))</f>
        <v/>
      </c>
      <c r="G120" s="209" t="str">
        <f ca="1">IF(ISERROR(VLOOKUP($B120,'I&amp;E Backsheet'!$D$11:$AT$187,G$11,0)),"",VLOOKUP($B120,'I&amp;E Backsheet'!$D$11:$AT$187,G$11,0))</f>
        <v/>
      </c>
      <c r="H120" s="259" t="str">
        <f ca="1">IF(ISERROR(VLOOKUP($B120,'I&amp;E Backsheet'!$D$11:$AT$187,H$11,0)),"",VLOOKUP($B120,'I&amp;E Backsheet'!$D$11:$AT$187,H$11,0))</f>
        <v/>
      </c>
      <c r="I120" s="300" t="str">
        <f ca="1">IF(ISERROR(VLOOKUP($B120,'I&amp;E Backsheet'!$D$11:$AT$187,I$11,0)),"",VLOOKUP($B120,'I&amp;E Backsheet'!$D$11:$AT$187,I$11,0))</f>
        <v/>
      </c>
      <c r="J120" s="213" t="str">
        <f ca="1">IF(ISERROR(VLOOKUP($B120,'I&amp;E Backsheet'!$D$11:$AT$187,J$11,0)),"",VLOOKUP($B120,'I&amp;E Backsheet'!$D$11:$AT$187,J$11,0))</f>
        <v/>
      </c>
      <c r="K120" s="213" t="str">
        <f ca="1">IF(ISERROR(VLOOKUP($B120,'I&amp;E Backsheet'!$D$11:$AT$187,K$11,0)),"",VLOOKUP($B120,'I&amp;E Backsheet'!$D$11:$AT$187,K$11,0))</f>
        <v/>
      </c>
      <c r="L120" s="214" t="str">
        <f ca="1">IF(ISERROR(VLOOKUP($B120,'I&amp;E Backsheet'!$D$11:$AT$187,L$11,0)),"",VLOOKUP($B120,'I&amp;E Backsheet'!$D$11:$AT$187,L$11,0))</f>
        <v/>
      </c>
      <c r="M120" s="300" t="str">
        <f ca="1">IF(ISERROR(VLOOKUP($B120,'I&amp;E Backsheet'!$D$11:$AT$187,M$11,0)),"",VLOOKUP($B120,'I&amp;E Backsheet'!$D$11:$AT$187,M$11,0))</f>
        <v/>
      </c>
      <c r="N120" s="320" t="str">
        <f ca="1">IF(ISERROR(VLOOKUP($B120,'I&amp;E Backsheet'!$D$11:$AT$187,N$11,0)),"",VLOOKUP($B120,'I&amp;E Backsheet'!$D$11:$AT$187,N$11,0))</f>
        <v/>
      </c>
      <c r="O120" s="213" t="str">
        <f ca="1">IF(ISERROR(VLOOKUP($B120,'I&amp;E Backsheet'!$D$11:$AT$187,O$11,0)),"",VLOOKUP($B120,'I&amp;E Backsheet'!$D$11:$AT$187,O$11,0))</f>
        <v/>
      </c>
      <c r="P120" s="214"/>
      <c r="Q120" s="308" t="str">
        <f ca="1">IF(ISERROR(VLOOKUP($B120,'I&amp;E Backsheet'!$D$11:$AT$187,Q$11,0)),"",VLOOKUP($B120,'I&amp;E Backsheet'!$D$11:$AT$187,Q$11,0))</f>
        <v/>
      </c>
      <c r="R120" s="320" t="str">
        <f ca="1">IF(ISERROR(VLOOKUP($B120,'I&amp;E Backsheet'!$D$11:$AT$187,R$11,0)),"",VLOOKUP($B120,'I&amp;E Backsheet'!$D$11:$AT$187,R$11,0))</f>
        <v/>
      </c>
      <c r="S120" s="213" t="str">
        <f ca="1">IF(ISERROR(VLOOKUP($B120,'I&amp;E Backsheet'!$D$11:$AT$187,S$11,0)),"",VLOOKUP($B120,'I&amp;E Backsheet'!$D$11:$AT$187,S$11,0))</f>
        <v/>
      </c>
      <c r="T120" s="214" t="str">
        <f ca="1">IF(ISERROR(VLOOKUP($B120,'I&amp;E Backsheet'!$D$11:$AT$187,T$11,0)),"",VLOOKUP($B120,'I&amp;E Backsheet'!$D$11:$AT$187,T$11,0))</f>
        <v/>
      </c>
      <c r="U120" s="300" t="str">
        <f ca="1">IF(ISERROR(VLOOKUP($B120,'I&amp;E Backsheet'!$D$11:$AT$187,U$11,0)),"",VLOOKUP($B120,'I&amp;E Backsheet'!$D$11:$AT$187,U$11,0))</f>
        <v/>
      </c>
      <c r="V120" s="320" t="str">
        <f ca="1">IF(ISERROR(VLOOKUP($B120,'I&amp;E Backsheet'!$D$11:$AT$187,V$11,0)),"",VLOOKUP($B120,'I&amp;E Backsheet'!$D$11:$AT$187,V$11,0))</f>
        <v/>
      </c>
      <c r="W120" s="214" t="str">
        <f ca="1">IF(ISERROR(VLOOKUP($B120,'I&amp;E Backsheet'!$D$11:$AT$187,W$11,0)),"",VLOOKUP($B120,'I&amp;E Backsheet'!$D$11:$AT$187,W$11,0))</f>
        <v/>
      </c>
    </row>
    <row r="121" spans="1:23">
      <c r="A121" s="3">
        <v>106</v>
      </c>
      <c r="B121" s="41" t="str">
        <f t="shared" ca="1" si="3"/>
        <v/>
      </c>
      <c r="C121" s="42" t="str">
        <f ca="1">IF($B121="","",VLOOKUP($B121,'Org list'!$J$9:$K$637,2,0))</f>
        <v/>
      </c>
      <c r="D121" s="227" t="str">
        <f ca="1">IF(ISERROR(VLOOKUP($B121,'Pooled Fund'!$A$3:$C$179,D$11,0)),"",VLOOKUP($B121,'Pooled Fund'!$A$3:$C$179,D$11,0))</f>
        <v/>
      </c>
      <c r="E121" s="209" t="str">
        <f ca="1">IF(ISERROR(VLOOKUP($B121,'I&amp;E Backsheet'!$D$11:$AT$187,E$11,0)),"",VLOOKUP($B121,'I&amp;E Backsheet'!$D$11:$AT$187,E$11,0))</f>
        <v/>
      </c>
      <c r="F121" s="209" t="str">
        <f ca="1">IF(ISERROR(VLOOKUP($B121,'I&amp;E Backsheet'!$D$11:$AT$187,F$11,0)),"",VLOOKUP($B121,'I&amp;E Backsheet'!$D$11:$AT$187,F$11,0))</f>
        <v/>
      </c>
      <c r="G121" s="209" t="str">
        <f ca="1">IF(ISERROR(VLOOKUP($B121,'I&amp;E Backsheet'!$D$11:$AT$187,G$11,0)),"",VLOOKUP($B121,'I&amp;E Backsheet'!$D$11:$AT$187,G$11,0))</f>
        <v/>
      </c>
      <c r="H121" s="259" t="str">
        <f ca="1">IF(ISERROR(VLOOKUP($B121,'I&amp;E Backsheet'!$D$11:$AT$187,H$11,0)),"",VLOOKUP($B121,'I&amp;E Backsheet'!$D$11:$AT$187,H$11,0))</f>
        <v/>
      </c>
      <c r="I121" s="300" t="str">
        <f ca="1">IF(ISERROR(VLOOKUP($B121,'I&amp;E Backsheet'!$D$11:$AT$187,I$11,0)),"",VLOOKUP($B121,'I&amp;E Backsheet'!$D$11:$AT$187,I$11,0))</f>
        <v/>
      </c>
      <c r="J121" s="213" t="str">
        <f ca="1">IF(ISERROR(VLOOKUP($B121,'I&amp;E Backsheet'!$D$11:$AT$187,J$11,0)),"",VLOOKUP($B121,'I&amp;E Backsheet'!$D$11:$AT$187,J$11,0))</f>
        <v/>
      </c>
      <c r="K121" s="213" t="str">
        <f ca="1">IF(ISERROR(VLOOKUP($B121,'I&amp;E Backsheet'!$D$11:$AT$187,K$11,0)),"",VLOOKUP($B121,'I&amp;E Backsheet'!$D$11:$AT$187,K$11,0))</f>
        <v/>
      </c>
      <c r="L121" s="214" t="str">
        <f ca="1">IF(ISERROR(VLOOKUP($B121,'I&amp;E Backsheet'!$D$11:$AT$187,L$11,0)),"",VLOOKUP($B121,'I&amp;E Backsheet'!$D$11:$AT$187,L$11,0))</f>
        <v/>
      </c>
      <c r="M121" s="300" t="str">
        <f ca="1">IF(ISERROR(VLOOKUP($B121,'I&amp;E Backsheet'!$D$11:$AT$187,M$11,0)),"",VLOOKUP($B121,'I&amp;E Backsheet'!$D$11:$AT$187,M$11,0))</f>
        <v/>
      </c>
      <c r="N121" s="320" t="str">
        <f ca="1">IF(ISERROR(VLOOKUP($B121,'I&amp;E Backsheet'!$D$11:$AT$187,N$11,0)),"",VLOOKUP($B121,'I&amp;E Backsheet'!$D$11:$AT$187,N$11,0))</f>
        <v/>
      </c>
      <c r="O121" s="213" t="str">
        <f ca="1">IF(ISERROR(VLOOKUP($B121,'I&amp;E Backsheet'!$D$11:$AT$187,O$11,0)),"",VLOOKUP($B121,'I&amp;E Backsheet'!$D$11:$AT$187,O$11,0))</f>
        <v/>
      </c>
      <c r="P121" s="214"/>
      <c r="Q121" s="308" t="str">
        <f ca="1">IF(ISERROR(VLOOKUP($B121,'I&amp;E Backsheet'!$D$11:$AT$187,Q$11,0)),"",VLOOKUP($B121,'I&amp;E Backsheet'!$D$11:$AT$187,Q$11,0))</f>
        <v/>
      </c>
      <c r="R121" s="320" t="str">
        <f ca="1">IF(ISERROR(VLOOKUP($B121,'I&amp;E Backsheet'!$D$11:$AT$187,R$11,0)),"",VLOOKUP($B121,'I&amp;E Backsheet'!$D$11:$AT$187,R$11,0))</f>
        <v/>
      </c>
      <c r="S121" s="213" t="str">
        <f ca="1">IF(ISERROR(VLOOKUP($B121,'I&amp;E Backsheet'!$D$11:$AT$187,S$11,0)),"",VLOOKUP($B121,'I&amp;E Backsheet'!$D$11:$AT$187,S$11,0))</f>
        <v/>
      </c>
      <c r="T121" s="214" t="str">
        <f ca="1">IF(ISERROR(VLOOKUP($B121,'I&amp;E Backsheet'!$D$11:$AT$187,T$11,0)),"",VLOOKUP($B121,'I&amp;E Backsheet'!$D$11:$AT$187,T$11,0))</f>
        <v/>
      </c>
      <c r="U121" s="300" t="str">
        <f ca="1">IF(ISERROR(VLOOKUP($B121,'I&amp;E Backsheet'!$D$11:$AT$187,U$11,0)),"",VLOOKUP($B121,'I&amp;E Backsheet'!$D$11:$AT$187,U$11,0))</f>
        <v/>
      </c>
      <c r="V121" s="320" t="str">
        <f ca="1">IF(ISERROR(VLOOKUP($B121,'I&amp;E Backsheet'!$D$11:$AT$187,V$11,0)),"",VLOOKUP($B121,'I&amp;E Backsheet'!$D$11:$AT$187,V$11,0))</f>
        <v/>
      </c>
      <c r="W121" s="214" t="str">
        <f ca="1">IF(ISERROR(VLOOKUP($B121,'I&amp;E Backsheet'!$D$11:$AT$187,W$11,0)),"",VLOOKUP($B121,'I&amp;E Backsheet'!$D$11:$AT$187,W$11,0))</f>
        <v/>
      </c>
    </row>
    <row r="122" spans="1:23">
      <c r="A122" s="3">
        <v>107</v>
      </c>
      <c r="B122" s="41" t="str">
        <f t="shared" ca="1" si="3"/>
        <v/>
      </c>
      <c r="C122" s="42" t="str">
        <f ca="1">IF($B122="","",VLOOKUP($B122,'Org list'!$J$9:$K$637,2,0))</f>
        <v/>
      </c>
      <c r="D122" s="227" t="str">
        <f ca="1">IF(ISERROR(VLOOKUP($B122,'Pooled Fund'!$A$3:$C$179,D$11,0)),"",VLOOKUP($B122,'Pooled Fund'!$A$3:$C$179,D$11,0))</f>
        <v/>
      </c>
      <c r="E122" s="209" t="str">
        <f ca="1">IF(ISERROR(VLOOKUP($B122,'I&amp;E Backsheet'!$D$11:$AT$187,E$11,0)),"",VLOOKUP($B122,'I&amp;E Backsheet'!$D$11:$AT$187,E$11,0))</f>
        <v/>
      </c>
      <c r="F122" s="209" t="str">
        <f ca="1">IF(ISERROR(VLOOKUP($B122,'I&amp;E Backsheet'!$D$11:$AT$187,F$11,0)),"",VLOOKUP($B122,'I&amp;E Backsheet'!$D$11:$AT$187,F$11,0))</f>
        <v/>
      </c>
      <c r="G122" s="209" t="str">
        <f ca="1">IF(ISERROR(VLOOKUP($B122,'I&amp;E Backsheet'!$D$11:$AT$187,G$11,0)),"",VLOOKUP($B122,'I&amp;E Backsheet'!$D$11:$AT$187,G$11,0))</f>
        <v/>
      </c>
      <c r="H122" s="259" t="str">
        <f ca="1">IF(ISERROR(VLOOKUP($B122,'I&amp;E Backsheet'!$D$11:$AT$187,H$11,0)),"",VLOOKUP($B122,'I&amp;E Backsheet'!$D$11:$AT$187,H$11,0))</f>
        <v/>
      </c>
      <c r="I122" s="300" t="str">
        <f ca="1">IF(ISERROR(VLOOKUP($B122,'I&amp;E Backsheet'!$D$11:$AT$187,I$11,0)),"",VLOOKUP($B122,'I&amp;E Backsheet'!$D$11:$AT$187,I$11,0))</f>
        <v/>
      </c>
      <c r="J122" s="213" t="str">
        <f ca="1">IF(ISERROR(VLOOKUP($B122,'I&amp;E Backsheet'!$D$11:$AT$187,J$11,0)),"",VLOOKUP($B122,'I&amp;E Backsheet'!$D$11:$AT$187,J$11,0))</f>
        <v/>
      </c>
      <c r="K122" s="213" t="str">
        <f ca="1">IF(ISERROR(VLOOKUP($B122,'I&amp;E Backsheet'!$D$11:$AT$187,K$11,0)),"",VLOOKUP($B122,'I&amp;E Backsheet'!$D$11:$AT$187,K$11,0))</f>
        <v/>
      </c>
      <c r="L122" s="214" t="str">
        <f ca="1">IF(ISERROR(VLOOKUP($B122,'I&amp;E Backsheet'!$D$11:$AT$187,L$11,0)),"",VLOOKUP($B122,'I&amp;E Backsheet'!$D$11:$AT$187,L$11,0))</f>
        <v/>
      </c>
      <c r="M122" s="300" t="str">
        <f ca="1">IF(ISERROR(VLOOKUP($B122,'I&amp;E Backsheet'!$D$11:$AT$187,M$11,0)),"",VLOOKUP($B122,'I&amp;E Backsheet'!$D$11:$AT$187,M$11,0))</f>
        <v/>
      </c>
      <c r="N122" s="320" t="str">
        <f ca="1">IF(ISERROR(VLOOKUP($B122,'I&amp;E Backsheet'!$D$11:$AT$187,N$11,0)),"",VLOOKUP($B122,'I&amp;E Backsheet'!$D$11:$AT$187,N$11,0))</f>
        <v/>
      </c>
      <c r="O122" s="213" t="str">
        <f ca="1">IF(ISERROR(VLOOKUP($B122,'I&amp;E Backsheet'!$D$11:$AT$187,O$11,0)),"",VLOOKUP($B122,'I&amp;E Backsheet'!$D$11:$AT$187,O$11,0))</f>
        <v/>
      </c>
      <c r="P122" s="214"/>
      <c r="Q122" s="308" t="str">
        <f ca="1">IF(ISERROR(VLOOKUP($B122,'I&amp;E Backsheet'!$D$11:$AT$187,Q$11,0)),"",VLOOKUP($B122,'I&amp;E Backsheet'!$D$11:$AT$187,Q$11,0))</f>
        <v/>
      </c>
      <c r="R122" s="320" t="str">
        <f ca="1">IF(ISERROR(VLOOKUP($B122,'I&amp;E Backsheet'!$D$11:$AT$187,R$11,0)),"",VLOOKUP($B122,'I&amp;E Backsheet'!$D$11:$AT$187,R$11,0))</f>
        <v/>
      </c>
      <c r="S122" s="213" t="str">
        <f ca="1">IF(ISERROR(VLOOKUP($B122,'I&amp;E Backsheet'!$D$11:$AT$187,S$11,0)),"",VLOOKUP($B122,'I&amp;E Backsheet'!$D$11:$AT$187,S$11,0))</f>
        <v/>
      </c>
      <c r="T122" s="214" t="str">
        <f ca="1">IF(ISERROR(VLOOKUP($B122,'I&amp;E Backsheet'!$D$11:$AT$187,T$11,0)),"",VLOOKUP($B122,'I&amp;E Backsheet'!$D$11:$AT$187,T$11,0))</f>
        <v/>
      </c>
      <c r="U122" s="300" t="str">
        <f ca="1">IF(ISERROR(VLOOKUP($B122,'I&amp;E Backsheet'!$D$11:$AT$187,U$11,0)),"",VLOOKUP($B122,'I&amp;E Backsheet'!$D$11:$AT$187,U$11,0))</f>
        <v/>
      </c>
      <c r="V122" s="320" t="str">
        <f ca="1">IF(ISERROR(VLOOKUP($B122,'I&amp;E Backsheet'!$D$11:$AT$187,V$11,0)),"",VLOOKUP($B122,'I&amp;E Backsheet'!$D$11:$AT$187,V$11,0))</f>
        <v/>
      </c>
      <c r="W122" s="214" t="str">
        <f ca="1">IF(ISERROR(VLOOKUP($B122,'I&amp;E Backsheet'!$D$11:$AT$187,W$11,0)),"",VLOOKUP($B122,'I&amp;E Backsheet'!$D$11:$AT$187,W$11,0))</f>
        <v/>
      </c>
    </row>
    <row r="123" spans="1:23">
      <c r="A123" s="3">
        <v>108</v>
      </c>
      <c r="B123" s="41" t="str">
        <f t="shared" ca="1" si="3"/>
        <v/>
      </c>
      <c r="C123" s="42" t="str">
        <f ca="1">IF($B123="","",VLOOKUP($B123,'Org list'!$J$9:$K$637,2,0))</f>
        <v/>
      </c>
      <c r="D123" s="227" t="str">
        <f ca="1">IF(ISERROR(VLOOKUP($B123,'Pooled Fund'!$A$3:$C$179,D$11,0)),"",VLOOKUP($B123,'Pooled Fund'!$A$3:$C$179,D$11,0))</f>
        <v/>
      </c>
      <c r="E123" s="209" t="str">
        <f ca="1">IF(ISERROR(VLOOKUP($B123,'I&amp;E Backsheet'!$D$11:$AT$187,E$11,0)),"",VLOOKUP($B123,'I&amp;E Backsheet'!$D$11:$AT$187,E$11,0))</f>
        <v/>
      </c>
      <c r="F123" s="209" t="str">
        <f ca="1">IF(ISERROR(VLOOKUP($B123,'I&amp;E Backsheet'!$D$11:$AT$187,F$11,0)),"",VLOOKUP($B123,'I&amp;E Backsheet'!$D$11:$AT$187,F$11,0))</f>
        <v/>
      </c>
      <c r="G123" s="209" t="str">
        <f ca="1">IF(ISERROR(VLOOKUP($B123,'I&amp;E Backsheet'!$D$11:$AT$187,G$11,0)),"",VLOOKUP($B123,'I&amp;E Backsheet'!$D$11:$AT$187,G$11,0))</f>
        <v/>
      </c>
      <c r="H123" s="259" t="str">
        <f ca="1">IF(ISERROR(VLOOKUP($B123,'I&amp;E Backsheet'!$D$11:$AT$187,H$11,0)),"",VLOOKUP($B123,'I&amp;E Backsheet'!$D$11:$AT$187,H$11,0))</f>
        <v/>
      </c>
      <c r="I123" s="300" t="str">
        <f ca="1">IF(ISERROR(VLOOKUP($B123,'I&amp;E Backsheet'!$D$11:$AT$187,I$11,0)),"",VLOOKUP($B123,'I&amp;E Backsheet'!$D$11:$AT$187,I$11,0))</f>
        <v/>
      </c>
      <c r="J123" s="213" t="str">
        <f ca="1">IF(ISERROR(VLOOKUP($B123,'I&amp;E Backsheet'!$D$11:$AT$187,J$11,0)),"",VLOOKUP($B123,'I&amp;E Backsheet'!$D$11:$AT$187,J$11,0))</f>
        <v/>
      </c>
      <c r="K123" s="213" t="str">
        <f ca="1">IF(ISERROR(VLOOKUP($B123,'I&amp;E Backsheet'!$D$11:$AT$187,K$11,0)),"",VLOOKUP($B123,'I&amp;E Backsheet'!$D$11:$AT$187,K$11,0))</f>
        <v/>
      </c>
      <c r="L123" s="214" t="str">
        <f ca="1">IF(ISERROR(VLOOKUP($B123,'I&amp;E Backsheet'!$D$11:$AT$187,L$11,0)),"",VLOOKUP($B123,'I&amp;E Backsheet'!$D$11:$AT$187,L$11,0))</f>
        <v/>
      </c>
      <c r="M123" s="300" t="str">
        <f ca="1">IF(ISERROR(VLOOKUP($B123,'I&amp;E Backsheet'!$D$11:$AT$187,M$11,0)),"",VLOOKUP($B123,'I&amp;E Backsheet'!$D$11:$AT$187,M$11,0))</f>
        <v/>
      </c>
      <c r="N123" s="320" t="str">
        <f ca="1">IF(ISERROR(VLOOKUP($B123,'I&amp;E Backsheet'!$D$11:$AT$187,N$11,0)),"",VLOOKUP($B123,'I&amp;E Backsheet'!$D$11:$AT$187,N$11,0))</f>
        <v/>
      </c>
      <c r="O123" s="213" t="str">
        <f ca="1">IF(ISERROR(VLOOKUP($B123,'I&amp;E Backsheet'!$D$11:$AT$187,O$11,0)),"",VLOOKUP($B123,'I&amp;E Backsheet'!$D$11:$AT$187,O$11,0))</f>
        <v/>
      </c>
      <c r="P123" s="214"/>
      <c r="Q123" s="308" t="str">
        <f ca="1">IF(ISERROR(VLOOKUP($B123,'I&amp;E Backsheet'!$D$11:$AT$187,Q$11,0)),"",VLOOKUP($B123,'I&amp;E Backsheet'!$D$11:$AT$187,Q$11,0))</f>
        <v/>
      </c>
      <c r="R123" s="320" t="str">
        <f ca="1">IF(ISERROR(VLOOKUP($B123,'I&amp;E Backsheet'!$D$11:$AT$187,R$11,0)),"",VLOOKUP($B123,'I&amp;E Backsheet'!$D$11:$AT$187,R$11,0))</f>
        <v/>
      </c>
      <c r="S123" s="213" t="str">
        <f ca="1">IF(ISERROR(VLOOKUP($B123,'I&amp;E Backsheet'!$D$11:$AT$187,S$11,0)),"",VLOOKUP($B123,'I&amp;E Backsheet'!$D$11:$AT$187,S$11,0))</f>
        <v/>
      </c>
      <c r="T123" s="214" t="str">
        <f ca="1">IF(ISERROR(VLOOKUP($B123,'I&amp;E Backsheet'!$D$11:$AT$187,T$11,0)),"",VLOOKUP($B123,'I&amp;E Backsheet'!$D$11:$AT$187,T$11,0))</f>
        <v/>
      </c>
      <c r="U123" s="300" t="str">
        <f ca="1">IF(ISERROR(VLOOKUP($B123,'I&amp;E Backsheet'!$D$11:$AT$187,U$11,0)),"",VLOOKUP($B123,'I&amp;E Backsheet'!$D$11:$AT$187,U$11,0))</f>
        <v/>
      </c>
      <c r="V123" s="320" t="str">
        <f ca="1">IF(ISERROR(VLOOKUP($B123,'I&amp;E Backsheet'!$D$11:$AT$187,V$11,0)),"",VLOOKUP($B123,'I&amp;E Backsheet'!$D$11:$AT$187,V$11,0))</f>
        <v/>
      </c>
      <c r="W123" s="214" t="str">
        <f ca="1">IF(ISERROR(VLOOKUP($B123,'I&amp;E Backsheet'!$D$11:$AT$187,W$11,0)),"",VLOOKUP($B123,'I&amp;E Backsheet'!$D$11:$AT$187,W$11,0))</f>
        <v/>
      </c>
    </row>
    <row r="124" spans="1:23">
      <c r="A124" s="3">
        <v>109</v>
      </c>
      <c r="B124" s="41" t="str">
        <f t="shared" ca="1" si="3"/>
        <v/>
      </c>
      <c r="C124" s="42" t="str">
        <f ca="1">IF($B124="","",VLOOKUP($B124,'Org list'!$J$9:$K$637,2,0))</f>
        <v/>
      </c>
      <c r="D124" s="227" t="str">
        <f ca="1">IF(ISERROR(VLOOKUP($B124,'Pooled Fund'!$A$3:$C$179,D$11,0)),"",VLOOKUP($B124,'Pooled Fund'!$A$3:$C$179,D$11,0))</f>
        <v/>
      </c>
      <c r="E124" s="209" t="str">
        <f ca="1">IF(ISERROR(VLOOKUP($B124,'I&amp;E Backsheet'!$D$11:$AT$187,E$11,0)),"",VLOOKUP($B124,'I&amp;E Backsheet'!$D$11:$AT$187,E$11,0))</f>
        <v/>
      </c>
      <c r="F124" s="209" t="str">
        <f ca="1">IF(ISERROR(VLOOKUP($B124,'I&amp;E Backsheet'!$D$11:$AT$187,F$11,0)),"",VLOOKUP($B124,'I&amp;E Backsheet'!$D$11:$AT$187,F$11,0))</f>
        <v/>
      </c>
      <c r="G124" s="209" t="str">
        <f ca="1">IF(ISERROR(VLOOKUP($B124,'I&amp;E Backsheet'!$D$11:$AT$187,G$11,0)),"",VLOOKUP($B124,'I&amp;E Backsheet'!$D$11:$AT$187,G$11,0))</f>
        <v/>
      </c>
      <c r="H124" s="259" t="str">
        <f ca="1">IF(ISERROR(VLOOKUP($B124,'I&amp;E Backsheet'!$D$11:$AT$187,H$11,0)),"",VLOOKUP($B124,'I&amp;E Backsheet'!$D$11:$AT$187,H$11,0))</f>
        <v/>
      </c>
      <c r="I124" s="300" t="str">
        <f ca="1">IF(ISERROR(VLOOKUP($B124,'I&amp;E Backsheet'!$D$11:$AT$187,I$11,0)),"",VLOOKUP($B124,'I&amp;E Backsheet'!$D$11:$AT$187,I$11,0))</f>
        <v/>
      </c>
      <c r="J124" s="213" t="str">
        <f ca="1">IF(ISERROR(VLOOKUP($B124,'I&amp;E Backsheet'!$D$11:$AT$187,J$11,0)),"",VLOOKUP($B124,'I&amp;E Backsheet'!$D$11:$AT$187,J$11,0))</f>
        <v/>
      </c>
      <c r="K124" s="213" t="str">
        <f ca="1">IF(ISERROR(VLOOKUP($B124,'I&amp;E Backsheet'!$D$11:$AT$187,K$11,0)),"",VLOOKUP($B124,'I&amp;E Backsheet'!$D$11:$AT$187,K$11,0))</f>
        <v/>
      </c>
      <c r="L124" s="214" t="str">
        <f ca="1">IF(ISERROR(VLOOKUP($B124,'I&amp;E Backsheet'!$D$11:$AT$187,L$11,0)),"",VLOOKUP($B124,'I&amp;E Backsheet'!$D$11:$AT$187,L$11,0))</f>
        <v/>
      </c>
      <c r="M124" s="300" t="str">
        <f ca="1">IF(ISERROR(VLOOKUP($B124,'I&amp;E Backsheet'!$D$11:$AT$187,M$11,0)),"",VLOOKUP($B124,'I&amp;E Backsheet'!$D$11:$AT$187,M$11,0))</f>
        <v/>
      </c>
      <c r="N124" s="320" t="str">
        <f ca="1">IF(ISERROR(VLOOKUP($B124,'I&amp;E Backsheet'!$D$11:$AT$187,N$11,0)),"",VLOOKUP($B124,'I&amp;E Backsheet'!$D$11:$AT$187,N$11,0))</f>
        <v/>
      </c>
      <c r="O124" s="213" t="str">
        <f ca="1">IF(ISERROR(VLOOKUP($B124,'I&amp;E Backsheet'!$D$11:$AT$187,O$11,0)),"",VLOOKUP($B124,'I&amp;E Backsheet'!$D$11:$AT$187,O$11,0))</f>
        <v/>
      </c>
      <c r="P124" s="214"/>
      <c r="Q124" s="308" t="str">
        <f ca="1">IF(ISERROR(VLOOKUP($B124,'I&amp;E Backsheet'!$D$11:$AT$187,Q$11,0)),"",VLOOKUP($B124,'I&amp;E Backsheet'!$D$11:$AT$187,Q$11,0))</f>
        <v/>
      </c>
      <c r="R124" s="320" t="str">
        <f ca="1">IF(ISERROR(VLOOKUP($B124,'I&amp;E Backsheet'!$D$11:$AT$187,R$11,0)),"",VLOOKUP($B124,'I&amp;E Backsheet'!$D$11:$AT$187,R$11,0))</f>
        <v/>
      </c>
      <c r="S124" s="213" t="str">
        <f ca="1">IF(ISERROR(VLOOKUP($B124,'I&amp;E Backsheet'!$D$11:$AT$187,S$11,0)),"",VLOOKUP($B124,'I&amp;E Backsheet'!$D$11:$AT$187,S$11,0))</f>
        <v/>
      </c>
      <c r="T124" s="214" t="str">
        <f ca="1">IF(ISERROR(VLOOKUP($B124,'I&amp;E Backsheet'!$D$11:$AT$187,T$11,0)),"",VLOOKUP($B124,'I&amp;E Backsheet'!$D$11:$AT$187,T$11,0))</f>
        <v/>
      </c>
      <c r="U124" s="300" t="str">
        <f ca="1">IF(ISERROR(VLOOKUP($B124,'I&amp;E Backsheet'!$D$11:$AT$187,U$11,0)),"",VLOOKUP($B124,'I&amp;E Backsheet'!$D$11:$AT$187,U$11,0))</f>
        <v/>
      </c>
      <c r="V124" s="320" t="str">
        <f ca="1">IF(ISERROR(VLOOKUP($B124,'I&amp;E Backsheet'!$D$11:$AT$187,V$11,0)),"",VLOOKUP($B124,'I&amp;E Backsheet'!$D$11:$AT$187,V$11,0))</f>
        <v/>
      </c>
      <c r="W124" s="214" t="str">
        <f ca="1">IF(ISERROR(VLOOKUP($B124,'I&amp;E Backsheet'!$D$11:$AT$187,W$11,0)),"",VLOOKUP($B124,'I&amp;E Backsheet'!$D$11:$AT$187,W$11,0))</f>
        <v/>
      </c>
    </row>
    <row r="125" spans="1:23">
      <c r="A125" s="3">
        <v>110</v>
      </c>
      <c r="B125" s="41" t="str">
        <f t="shared" ca="1" si="3"/>
        <v/>
      </c>
      <c r="C125" s="42" t="str">
        <f ca="1">IF($B125="","",VLOOKUP($B125,'Org list'!$J$9:$K$637,2,0))</f>
        <v/>
      </c>
      <c r="D125" s="227" t="str">
        <f ca="1">IF(ISERROR(VLOOKUP($B125,'Pooled Fund'!$A$3:$C$179,D$11,0)),"",VLOOKUP($B125,'Pooled Fund'!$A$3:$C$179,D$11,0))</f>
        <v/>
      </c>
      <c r="E125" s="209" t="str">
        <f ca="1">IF(ISERROR(VLOOKUP($B125,'I&amp;E Backsheet'!$D$11:$AT$187,E$11,0)),"",VLOOKUP($B125,'I&amp;E Backsheet'!$D$11:$AT$187,E$11,0))</f>
        <v/>
      </c>
      <c r="F125" s="209" t="str">
        <f ca="1">IF(ISERROR(VLOOKUP($B125,'I&amp;E Backsheet'!$D$11:$AT$187,F$11,0)),"",VLOOKUP($B125,'I&amp;E Backsheet'!$D$11:$AT$187,F$11,0))</f>
        <v/>
      </c>
      <c r="G125" s="209" t="str">
        <f ca="1">IF(ISERROR(VLOOKUP($B125,'I&amp;E Backsheet'!$D$11:$AT$187,G$11,0)),"",VLOOKUP($B125,'I&amp;E Backsheet'!$D$11:$AT$187,G$11,0))</f>
        <v/>
      </c>
      <c r="H125" s="259" t="str">
        <f ca="1">IF(ISERROR(VLOOKUP($B125,'I&amp;E Backsheet'!$D$11:$AT$187,H$11,0)),"",VLOOKUP($B125,'I&amp;E Backsheet'!$D$11:$AT$187,H$11,0))</f>
        <v/>
      </c>
      <c r="I125" s="300" t="str">
        <f ca="1">IF(ISERROR(VLOOKUP($B125,'I&amp;E Backsheet'!$D$11:$AT$187,I$11,0)),"",VLOOKUP($B125,'I&amp;E Backsheet'!$D$11:$AT$187,I$11,0))</f>
        <v/>
      </c>
      <c r="J125" s="213" t="str">
        <f ca="1">IF(ISERROR(VLOOKUP($B125,'I&amp;E Backsheet'!$D$11:$AT$187,J$11,0)),"",VLOOKUP($B125,'I&amp;E Backsheet'!$D$11:$AT$187,J$11,0))</f>
        <v/>
      </c>
      <c r="K125" s="213" t="str">
        <f ca="1">IF(ISERROR(VLOOKUP($B125,'I&amp;E Backsheet'!$D$11:$AT$187,K$11,0)),"",VLOOKUP($B125,'I&amp;E Backsheet'!$D$11:$AT$187,K$11,0))</f>
        <v/>
      </c>
      <c r="L125" s="214" t="str">
        <f ca="1">IF(ISERROR(VLOOKUP($B125,'I&amp;E Backsheet'!$D$11:$AT$187,L$11,0)),"",VLOOKUP($B125,'I&amp;E Backsheet'!$D$11:$AT$187,L$11,0))</f>
        <v/>
      </c>
      <c r="M125" s="300" t="str">
        <f ca="1">IF(ISERROR(VLOOKUP($B125,'I&amp;E Backsheet'!$D$11:$AT$187,M$11,0)),"",VLOOKUP($B125,'I&amp;E Backsheet'!$D$11:$AT$187,M$11,0))</f>
        <v/>
      </c>
      <c r="N125" s="320" t="str">
        <f ca="1">IF(ISERROR(VLOOKUP($B125,'I&amp;E Backsheet'!$D$11:$AT$187,N$11,0)),"",VLOOKUP($B125,'I&amp;E Backsheet'!$D$11:$AT$187,N$11,0))</f>
        <v/>
      </c>
      <c r="O125" s="213" t="str">
        <f ca="1">IF(ISERROR(VLOOKUP($B125,'I&amp;E Backsheet'!$D$11:$AT$187,O$11,0)),"",VLOOKUP($B125,'I&amp;E Backsheet'!$D$11:$AT$187,O$11,0))</f>
        <v/>
      </c>
      <c r="P125" s="214"/>
      <c r="Q125" s="308" t="str">
        <f ca="1">IF(ISERROR(VLOOKUP($B125,'I&amp;E Backsheet'!$D$11:$AT$187,Q$11,0)),"",VLOOKUP($B125,'I&amp;E Backsheet'!$D$11:$AT$187,Q$11,0))</f>
        <v/>
      </c>
      <c r="R125" s="320" t="str">
        <f ca="1">IF(ISERROR(VLOOKUP($B125,'I&amp;E Backsheet'!$D$11:$AT$187,R$11,0)),"",VLOOKUP($B125,'I&amp;E Backsheet'!$D$11:$AT$187,R$11,0))</f>
        <v/>
      </c>
      <c r="S125" s="213" t="str">
        <f ca="1">IF(ISERROR(VLOOKUP($B125,'I&amp;E Backsheet'!$D$11:$AT$187,S$11,0)),"",VLOOKUP($B125,'I&amp;E Backsheet'!$D$11:$AT$187,S$11,0))</f>
        <v/>
      </c>
      <c r="T125" s="214" t="str">
        <f ca="1">IF(ISERROR(VLOOKUP($B125,'I&amp;E Backsheet'!$D$11:$AT$187,T$11,0)),"",VLOOKUP($B125,'I&amp;E Backsheet'!$D$11:$AT$187,T$11,0))</f>
        <v/>
      </c>
      <c r="U125" s="300" t="str">
        <f ca="1">IF(ISERROR(VLOOKUP($B125,'I&amp;E Backsheet'!$D$11:$AT$187,U$11,0)),"",VLOOKUP($B125,'I&amp;E Backsheet'!$D$11:$AT$187,U$11,0))</f>
        <v/>
      </c>
      <c r="V125" s="320" t="str">
        <f ca="1">IF(ISERROR(VLOOKUP($B125,'I&amp;E Backsheet'!$D$11:$AT$187,V$11,0)),"",VLOOKUP($B125,'I&amp;E Backsheet'!$D$11:$AT$187,V$11,0))</f>
        <v/>
      </c>
      <c r="W125" s="214" t="str">
        <f ca="1">IF(ISERROR(VLOOKUP($B125,'I&amp;E Backsheet'!$D$11:$AT$187,W$11,0)),"",VLOOKUP($B125,'I&amp;E Backsheet'!$D$11:$AT$187,W$11,0))</f>
        <v/>
      </c>
    </row>
    <row r="126" spans="1:23">
      <c r="A126" s="3">
        <v>111</v>
      </c>
      <c r="B126" s="41" t="str">
        <f t="shared" ca="1" si="3"/>
        <v/>
      </c>
      <c r="C126" s="42" t="str">
        <f ca="1">IF($B126="","",VLOOKUP($B126,'Org list'!$J$9:$K$637,2,0))</f>
        <v/>
      </c>
      <c r="D126" s="227" t="str">
        <f ca="1">IF(ISERROR(VLOOKUP($B126,'Pooled Fund'!$A$3:$C$179,D$11,0)),"",VLOOKUP($B126,'Pooled Fund'!$A$3:$C$179,D$11,0))</f>
        <v/>
      </c>
      <c r="E126" s="209" t="str">
        <f ca="1">IF(ISERROR(VLOOKUP($B126,'I&amp;E Backsheet'!$D$11:$AT$187,E$11,0)),"",VLOOKUP($B126,'I&amp;E Backsheet'!$D$11:$AT$187,E$11,0))</f>
        <v/>
      </c>
      <c r="F126" s="209" t="str">
        <f ca="1">IF(ISERROR(VLOOKUP($B126,'I&amp;E Backsheet'!$D$11:$AT$187,F$11,0)),"",VLOOKUP($B126,'I&amp;E Backsheet'!$D$11:$AT$187,F$11,0))</f>
        <v/>
      </c>
      <c r="G126" s="209" t="str">
        <f ca="1">IF(ISERROR(VLOOKUP($B126,'I&amp;E Backsheet'!$D$11:$AT$187,G$11,0)),"",VLOOKUP($B126,'I&amp;E Backsheet'!$D$11:$AT$187,G$11,0))</f>
        <v/>
      </c>
      <c r="H126" s="259" t="str">
        <f ca="1">IF(ISERROR(VLOOKUP($B126,'I&amp;E Backsheet'!$D$11:$AT$187,H$11,0)),"",VLOOKUP($B126,'I&amp;E Backsheet'!$D$11:$AT$187,H$11,0))</f>
        <v/>
      </c>
      <c r="I126" s="300" t="str">
        <f ca="1">IF(ISERROR(VLOOKUP($B126,'I&amp;E Backsheet'!$D$11:$AT$187,I$11,0)),"",VLOOKUP($B126,'I&amp;E Backsheet'!$D$11:$AT$187,I$11,0))</f>
        <v/>
      </c>
      <c r="J126" s="213" t="str">
        <f ca="1">IF(ISERROR(VLOOKUP($B126,'I&amp;E Backsheet'!$D$11:$AT$187,J$11,0)),"",VLOOKUP($B126,'I&amp;E Backsheet'!$D$11:$AT$187,J$11,0))</f>
        <v/>
      </c>
      <c r="K126" s="213" t="str">
        <f ca="1">IF(ISERROR(VLOOKUP($B126,'I&amp;E Backsheet'!$D$11:$AT$187,K$11,0)),"",VLOOKUP($B126,'I&amp;E Backsheet'!$D$11:$AT$187,K$11,0))</f>
        <v/>
      </c>
      <c r="L126" s="214" t="str">
        <f ca="1">IF(ISERROR(VLOOKUP($B126,'I&amp;E Backsheet'!$D$11:$AT$187,L$11,0)),"",VLOOKUP($B126,'I&amp;E Backsheet'!$D$11:$AT$187,L$11,0))</f>
        <v/>
      </c>
      <c r="M126" s="300" t="str">
        <f ca="1">IF(ISERROR(VLOOKUP($B126,'I&amp;E Backsheet'!$D$11:$AT$187,M$11,0)),"",VLOOKUP($B126,'I&amp;E Backsheet'!$D$11:$AT$187,M$11,0))</f>
        <v/>
      </c>
      <c r="N126" s="320" t="str">
        <f ca="1">IF(ISERROR(VLOOKUP($B126,'I&amp;E Backsheet'!$D$11:$AT$187,N$11,0)),"",VLOOKUP($B126,'I&amp;E Backsheet'!$D$11:$AT$187,N$11,0))</f>
        <v/>
      </c>
      <c r="O126" s="213" t="str">
        <f ca="1">IF(ISERROR(VLOOKUP($B126,'I&amp;E Backsheet'!$D$11:$AT$187,O$11,0)),"",VLOOKUP($B126,'I&amp;E Backsheet'!$D$11:$AT$187,O$11,0))</f>
        <v/>
      </c>
      <c r="P126" s="214"/>
      <c r="Q126" s="308" t="str">
        <f ca="1">IF(ISERROR(VLOOKUP($B126,'I&amp;E Backsheet'!$D$11:$AT$187,Q$11,0)),"",VLOOKUP($B126,'I&amp;E Backsheet'!$D$11:$AT$187,Q$11,0))</f>
        <v/>
      </c>
      <c r="R126" s="320" t="str">
        <f ca="1">IF(ISERROR(VLOOKUP($B126,'I&amp;E Backsheet'!$D$11:$AT$187,R$11,0)),"",VLOOKUP($B126,'I&amp;E Backsheet'!$D$11:$AT$187,R$11,0))</f>
        <v/>
      </c>
      <c r="S126" s="213" t="str">
        <f ca="1">IF(ISERROR(VLOOKUP($B126,'I&amp;E Backsheet'!$D$11:$AT$187,S$11,0)),"",VLOOKUP($B126,'I&amp;E Backsheet'!$D$11:$AT$187,S$11,0))</f>
        <v/>
      </c>
      <c r="T126" s="214" t="str">
        <f ca="1">IF(ISERROR(VLOOKUP($B126,'I&amp;E Backsheet'!$D$11:$AT$187,T$11,0)),"",VLOOKUP($B126,'I&amp;E Backsheet'!$D$11:$AT$187,T$11,0))</f>
        <v/>
      </c>
      <c r="U126" s="300" t="str">
        <f ca="1">IF(ISERROR(VLOOKUP($B126,'I&amp;E Backsheet'!$D$11:$AT$187,U$11,0)),"",VLOOKUP($B126,'I&amp;E Backsheet'!$D$11:$AT$187,U$11,0))</f>
        <v/>
      </c>
      <c r="V126" s="320" t="str">
        <f ca="1">IF(ISERROR(VLOOKUP($B126,'I&amp;E Backsheet'!$D$11:$AT$187,V$11,0)),"",VLOOKUP($B126,'I&amp;E Backsheet'!$D$11:$AT$187,V$11,0))</f>
        <v/>
      </c>
      <c r="W126" s="214" t="str">
        <f ca="1">IF(ISERROR(VLOOKUP($B126,'I&amp;E Backsheet'!$D$11:$AT$187,W$11,0)),"",VLOOKUP($B126,'I&amp;E Backsheet'!$D$11:$AT$187,W$11,0))</f>
        <v/>
      </c>
    </row>
    <row r="127" spans="1:23">
      <c r="A127" s="3">
        <v>112</v>
      </c>
      <c r="B127" s="41" t="str">
        <f t="shared" ca="1" si="3"/>
        <v/>
      </c>
      <c r="C127" s="42" t="str">
        <f ca="1">IF($B127="","",VLOOKUP($B127,'Org list'!$J$9:$K$637,2,0))</f>
        <v/>
      </c>
      <c r="D127" s="227" t="str">
        <f ca="1">IF(ISERROR(VLOOKUP($B127,'Pooled Fund'!$A$3:$C$179,D$11,0)),"",VLOOKUP($B127,'Pooled Fund'!$A$3:$C$179,D$11,0))</f>
        <v/>
      </c>
      <c r="E127" s="209" t="str">
        <f ca="1">IF(ISERROR(VLOOKUP($B127,'I&amp;E Backsheet'!$D$11:$AT$187,E$11,0)),"",VLOOKUP($B127,'I&amp;E Backsheet'!$D$11:$AT$187,E$11,0))</f>
        <v/>
      </c>
      <c r="F127" s="209" t="str">
        <f ca="1">IF(ISERROR(VLOOKUP($B127,'I&amp;E Backsheet'!$D$11:$AT$187,F$11,0)),"",VLOOKUP($B127,'I&amp;E Backsheet'!$D$11:$AT$187,F$11,0))</f>
        <v/>
      </c>
      <c r="G127" s="209" t="str">
        <f ca="1">IF(ISERROR(VLOOKUP($B127,'I&amp;E Backsheet'!$D$11:$AT$187,G$11,0)),"",VLOOKUP($B127,'I&amp;E Backsheet'!$D$11:$AT$187,G$11,0))</f>
        <v/>
      </c>
      <c r="H127" s="259" t="str">
        <f ca="1">IF(ISERROR(VLOOKUP($B127,'I&amp;E Backsheet'!$D$11:$AT$187,H$11,0)),"",VLOOKUP($B127,'I&amp;E Backsheet'!$D$11:$AT$187,H$11,0))</f>
        <v/>
      </c>
      <c r="I127" s="300" t="str">
        <f ca="1">IF(ISERROR(VLOOKUP($B127,'I&amp;E Backsheet'!$D$11:$AT$187,I$11,0)),"",VLOOKUP($B127,'I&amp;E Backsheet'!$D$11:$AT$187,I$11,0))</f>
        <v/>
      </c>
      <c r="J127" s="213" t="str">
        <f ca="1">IF(ISERROR(VLOOKUP($B127,'I&amp;E Backsheet'!$D$11:$AT$187,J$11,0)),"",VLOOKUP($B127,'I&amp;E Backsheet'!$D$11:$AT$187,J$11,0))</f>
        <v/>
      </c>
      <c r="K127" s="213" t="str">
        <f ca="1">IF(ISERROR(VLOOKUP($B127,'I&amp;E Backsheet'!$D$11:$AT$187,K$11,0)),"",VLOOKUP($B127,'I&amp;E Backsheet'!$D$11:$AT$187,K$11,0))</f>
        <v/>
      </c>
      <c r="L127" s="214" t="str">
        <f ca="1">IF(ISERROR(VLOOKUP($B127,'I&amp;E Backsheet'!$D$11:$AT$187,L$11,0)),"",VLOOKUP($B127,'I&amp;E Backsheet'!$D$11:$AT$187,L$11,0))</f>
        <v/>
      </c>
      <c r="M127" s="300" t="str">
        <f ca="1">IF(ISERROR(VLOOKUP($B127,'I&amp;E Backsheet'!$D$11:$AT$187,M$11,0)),"",VLOOKUP($B127,'I&amp;E Backsheet'!$D$11:$AT$187,M$11,0))</f>
        <v/>
      </c>
      <c r="N127" s="320" t="str">
        <f ca="1">IF(ISERROR(VLOOKUP($B127,'I&amp;E Backsheet'!$D$11:$AT$187,N$11,0)),"",VLOOKUP($B127,'I&amp;E Backsheet'!$D$11:$AT$187,N$11,0))</f>
        <v/>
      </c>
      <c r="O127" s="213" t="str">
        <f ca="1">IF(ISERROR(VLOOKUP($B127,'I&amp;E Backsheet'!$D$11:$AT$187,O$11,0)),"",VLOOKUP($B127,'I&amp;E Backsheet'!$D$11:$AT$187,O$11,0))</f>
        <v/>
      </c>
      <c r="P127" s="214"/>
      <c r="Q127" s="308" t="str">
        <f ca="1">IF(ISERROR(VLOOKUP($B127,'I&amp;E Backsheet'!$D$11:$AT$187,Q$11,0)),"",VLOOKUP($B127,'I&amp;E Backsheet'!$D$11:$AT$187,Q$11,0))</f>
        <v/>
      </c>
      <c r="R127" s="320" t="str">
        <f ca="1">IF(ISERROR(VLOOKUP($B127,'I&amp;E Backsheet'!$D$11:$AT$187,R$11,0)),"",VLOOKUP($B127,'I&amp;E Backsheet'!$D$11:$AT$187,R$11,0))</f>
        <v/>
      </c>
      <c r="S127" s="213" t="str">
        <f ca="1">IF(ISERROR(VLOOKUP($B127,'I&amp;E Backsheet'!$D$11:$AT$187,S$11,0)),"",VLOOKUP($B127,'I&amp;E Backsheet'!$D$11:$AT$187,S$11,0))</f>
        <v/>
      </c>
      <c r="T127" s="214" t="str">
        <f ca="1">IF(ISERROR(VLOOKUP($B127,'I&amp;E Backsheet'!$D$11:$AT$187,T$11,0)),"",VLOOKUP($B127,'I&amp;E Backsheet'!$D$11:$AT$187,T$11,0))</f>
        <v/>
      </c>
      <c r="U127" s="300" t="str">
        <f ca="1">IF(ISERROR(VLOOKUP($B127,'I&amp;E Backsheet'!$D$11:$AT$187,U$11,0)),"",VLOOKUP($B127,'I&amp;E Backsheet'!$D$11:$AT$187,U$11,0))</f>
        <v/>
      </c>
      <c r="V127" s="320" t="str">
        <f ca="1">IF(ISERROR(VLOOKUP($B127,'I&amp;E Backsheet'!$D$11:$AT$187,V$11,0)),"",VLOOKUP($B127,'I&amp;E Backsheet'!$D$11:$AT$187,V$11,0))</f>
        <v/>
      </c>
      <c r="W127" s="214" t="str">
        <f ca="1">IF(ISERROR(VLOOKUP($B127,'I&amp;E Backsheet'!$D$11:$AT$187,W$11,0)),"",VLOOKUP($B127,'I&amp;E Backsheet'!$D$11:$AT$187,W$11,0))</f>
        <v/>
      </c>
    </row>
    <row r="128" spans="1:23">
      <c r="A128" s="3">
        <v>113</v>
      </c>
      <c r="B128" s="41" t="str">
        <f t="shared" ca="1" si="3"/>
        <v/>
      </c>
      <c r="C128" s="42" t="str">
        <f ca="1">IF($B128="","",VLOOKUP($B128,'Org list'!$J$9:$K$637,2,0))</f>
        <v/>
      </c>
      <c r="D128" s="227" t="str">
        <f ca="1">IF(ISERROR(VLOOKUP($B128,'Pooled Fund'!$A$3:$C$179,D$11,0)),"",VLOOKUP($B128,'Pooled Fund'!$A$3:$C$179,D$11,0))</f>
        <v/>
      </c>
      <c r="E128" s="209" t="str">
        <f ca="1">IF(ISERROR(VLOOKUP($B128,'I&amp;E Backsheet'!$D$11:$AT$187,E$11,0)),"",VLOOKUP($B128,'I&amp;E Backsheet'!$D$11:$AT$187,E$11,0))</f>
        <v/>
      </c>
      <c r="F128" s="209" t="str">
        <f ca="1">IF(ISERROR(VLOOKUP($B128,'I&amp;E Backsheet'!$D$11:$AT$187,F$11,0)),"",VLOOKUP($B128,'I&amp;E Backsheet'!$D$11:$AT$187,F$11,0))</f>
        <v/>
      </c>
      <c r="G128" s="209" t="str">
        <f ca="1">IF(ISERROR(VLOOKUP($B128,'I&amp;E Backsheet'!$D$11:$AT$187,G$11,0)),"",VLOOKUP($B128,'I&amp;E Backsheet'!$D$11:$AT$187,G$11,0))</f>
        <v/>
      </c>
      <c r="H128" s="259" t="str">
        <f ca="1">IF(ISERROR(VLOOKUP($B128,'I&amp;E Backsheet'!$D$11:$AT$187,H$11,0)),"",VLOOKUP($B128,'I&amp;E Backsheet'!$D$11:$AT$187,H$11,0))</f>
        <v/>
      </c>
      <c r="I128" s="300" t="str">
        <f ca="1">IF(ISERROR(VLOOKUP($B128,'I&amp;E Backsheet'!$D$11:$AT$187,I$11,0)),"",VLOOKUP($B128,'I&amp;E Backsheet'!$D$11:$AT$187,I$11,0))</f>
        <v/>
      </c>
      <c r="J128" s="213" t="str">
        <f ca="1">IF(ISERROR(VLOOKUP($B128,'I&amp;E Backsheet'!$D$11:$AT$187,J$11,0)),"",VLOOKUP($B128,'I&amp;E Backsheet'!$D$11:$AT$187,J$11,0))</f>
        <v/>
      </c>
      <c r="K128" s="213" t="str">
        <f ca="1">IF(ISERROR(VLOOKUP($B128,'I&amp;E Backsheet'!$D$11:$AT$187,K$11,0)),"",VLOOKUP($B128,'I&amp;E Backsheet'!$D$11:$AT$187,K$11,0))</f>
        <v/>
      </c>
      <c r="L128" s="214" t="str">
        <f ca="1">IF(ISERROR(VLOOKUP($B128,'I&amp;E Backsheet'!$D$11:$AT$187,L$11,0)),"",VLOOKUP($B128,'I&amp;E Backsheet'!$D$11:$AT$187,L$11,0))</f>
        <v/>
      </c>
      <c r="M128" s="300" t="str">
        <f ca="1">IF(ISERROR(VLOOKUP($B128,'I&amp;E Backsheet'!$D$11:$AT$187,M$11,0)),"",VLOOKUP($B128,'I&amp;E Backsheet'!$D$11:$AT$187,M$11,0))</f>
        <v/>
      </c>
      <c r="N128" s="320" t="str">
        <f ca="1">IF(ISERROR(VLOOKUP($B128,'I&amp;E Backsheet'!$D$11:$AT$187,N$11,0)),"",VLOOKUP($B128,'I&amp;E Backsheet'!$D$11:$AT$187,N$11,0))</f>
        <v/>
      </c>
      <c r="O128" s="213" t="str">
        <f ca="1">IF(ISERROR(VLOOKUP($B128,'I&amp;E Backsheet'!$D$11:$AT$187,O$11,0)),"",VLOOKUP($B128,'I&amp;E Backsheet'!$D$11:$AT$187,O$11,0))</f>
        <v/>
      </c>
      <c r="P128" s="214"/>
      <c r="Q128" s="308" t="str">
        <f ca="1">IF(ISERROR(VLOOKUP($B128,'I&amp;E Backsheet'!$D$11:$AT$187,Q$11,0)),"",VLOOKUP($B128,'I&amp;E Backsheet'!$D$11:$AT$187,Q$11,0))</f>
        <v/>
      </c>
      <c r="R128" s="320" t="str">
        <f ca="1">IF(ISERROR(VLOOKUP($B128,'I&amp;E Backsheet'!$D$11:$AT$187,R$11,0)),"",VLOOKUP($B128,'I&amp;E Backsheet'!$D$11:$AT$187,R$11,0))</f>
        <v/>
      </c>
      <c r="S128" s="213" t="str">
        <f ca="1">IF(ISERROR(VLOOKUP($B128,'I&amp;E Backsheet'!$D$11:$AT$187,S$11,0)),"",VLOOKUP($B128,'I&amp;E Backsheet'!$D$11:$AT$187,S$11,0))</f>
        <v/>
      </c>
      <c r="T128" s="214" t="str">
        <f ca="1">IF(ISERROR(VLOOKUP($B128,'I&amp;E Backsheet'!$D$11:$AT$187,T$11,0)),"",VLOOKUP($B128,'I&amp;E Backsheet'!$D$11:$AT$187,T$11,0))</f>
        <v/>
      </c>
      <c r="U128" s="300" t="str">
        <f ca="1">IF(ISERROR(VLOOKUP($B128,'I&amp;E Backsheet'!$D$11:$AT$187,U$11,0)),"",VLOOKUP($B128,'I&amp;E Backsheet'!$D$11:$AT$187,U$11,0))</f>
        <v/>
      </c>
      <c r="V128" s="320" t="str">
        <f ca="1">IF(ISERROR(VLOOKUP($B128,'I&amp;E Backsheet'!$D$11:$AT$187,V$11,0)),"",VLOOKUP($B128,'I&amp;E Backsheet'!$D$11:$AT$187,V$11,0))</f>
        <v/>
      </c>
      <c r="W128" s="214" t="str">
        <f ca="1">IF(ISERROR(VLOOKUP($B128,'I&amp;E Backsheet'!$D$11:$AT$187,W$11,0)),"",VLOOKUP($B128,'I&amp;E Backsheet'!$D$11:$AT$187,W$11,0))</f>
        <v/>
      </c>
    </row>
    <row r="129" spans="1:23">
      <c r="A129" s="3">
        <v>114</v>
      </c>
      <c r="B129" s="41" t="str">
        <f t="shared" ca="1" si="3"/>
        <v/>
      </c>
      <c r="C129" s="42" t="str">
        <f ca="1">IF($B129="","",VLOOKUP($B129,'Org list'!$J$9:$K$637,2,0))</f>
        <v/>
      </c>
      <c r="D129" s="227" t="str">
        <f ca="1">IF(ISERROR(VLOOKUP($B129,'Pooled Fund'!$A$3:$C$179,D$11,0)),"",VLOOKUP($B129,'Pooled Fund'!$A$3:$C$179,D$11,0))</f>
        <v/>
      </c>
      <c r="E129" s="209" t="str">
        <f ca="1">IF(ISERROR(VLOOKUP($B129,'I&amp;E Backsheet'!$D$11:$AT$187,E$11,0)),"",VLOOKUP($B129,'I&amp;E Backsheet'!$D$11:$AT$187,E$11,0))</f>
        <v/>
      </c>
      <c r="F129" s="209" t="str">
        <f ca="1">IF(ISERROR(VLOOKUP($B129,'I&amp;E Backsheet'!$D$11:$AT$187,F$11,0)),"",VLOOKUP($B129,'I&amp;E Backsheet'!$D$11:$AT$187,F$11,0))</f>
        <v/>
      </c>
      <c r="G129" s="209" t="str">
        <f ca="1">IF(ISERROR(VLOOKUP($B129,'I&amp;E Backsheet'!$D$11:$AT$187,G$11,0)),"",VLOOKUP($B129,'I&amp;E Backsheet'!$D$11:$AT$187,G$11,0))</f>
        <v/>
      </c>
      <c r="H129" s="259" t="str">
        <f ca="1">IF(ISERROR(VLOOKUP($B129,'I&amp;E Backsheet'!$D$11:$AT$187,H$11,0)),"",VLOOKUP($B129,'I&amp;E Backsheet'!$D$11:$AT$187,H$11,0))</f>
        <v/>
      </c>
      <c r="I129" s="300" t="str">
        <f ca="1">IF(ISERROR(VLOOKUP($B129,'I&amp;E Backsheet'!$D$11:$AT$187,I$11,0)),"",VLOOKUP($B129,'I&amp;E Backsheet'!$D$11:$AT$187,I$11,0))</f>
        <v/>
      </c>
      <c r="J129" s="213" t="str">
        <f ca="1">IF(ISERROR(VLOOKUP($B129,'I&amp;E Backsheet'!$D$11:$AT$187,J$11,0)),"",VLOOKUP($B129,'I&amp;E Backsheet'!$D$11:$AT$187,J$11,0))</f>
        <v/>
      </c>
      <c r="K129" s="213" t="str">
        <f ca="1">IF(ISERROR(VLOOKUP($B129,'I&amp;E Backsheet'!$D$11:$AT$187,K$11,0)),"",VLOOKUP($B129,'I&amp;E Backsheet'!$D$11:$AT$187,K$11,0))</f>
        <v/>
      </c>
      <c r="L129" s="214" t="str">
        <f ca="1">IF(ISERROR(VLOOKUP($B129,'I&amp;E Backsheet'!$D$11:$AT$187,L$11,0)),"",VLOOKUP($B129,'I&amp;E Backsheet'!$D$11:$AT$187,L$11,0))</f>
        <v/>
      </c>
      <c r="M129" s="300" t="str">
        <f ca="1">IF(ISERROR(VLOOKUP($B129,'I&amp;E Backsheet'!$D$11:$AT$187,M$11,0)),"",VLOOKUP($B129,'I&amp;E Backsheet'!$D$11:$AT$187,M$11,0))</f>
        <v/>
      </c>
      <c r="N129" s="320" t="str">
        <f ca="1">IF(ISERROR(VLOOKUP($B129,'I&amp;E Backsheet'!$D$11:$AT$187,N$11,0)),"",VLOOKUP($B129,'I&amp;E Backsheet'!$D$11:$AT$187,N$11,0))</f>
        <v/>
      </c>
      <c r="O129" s="213" t="str">
        <f ca="1">IF(ISERROR(VLOOKUP($B129,'I&amp;E Backsheet'!$D$11:$AT$187,O$11,0)),"",VLOOKUP($B129,'I&amp;E Backsheet'!$D$11:$AT$187,O$11,0))</f>
        <v/>
      </c>
      <c r="P129" s="214"/>
      <c r="Q129" s="308" t="str">
        <f ca="1">IF(ISERROR(VLOOKUP($B129,'I&amp;E Backsheet'!$D$11:$AT$187,Q$11,0)),"",VLOOKUP($B129,'I&amp;E Backsheet'!$D$11:$AT$187,Q$11,0))</f>
        <v/>
      </c>
      <c r="R129" s="320" t="str">
        <f ca="1">IF(ISERROR(VLOOKUP($B129,'I&amp;E Backsheet'!$D$11:$AT$187,R$11,0)),"",VLOOKUP($B129,'I&amp;E Backsheet'!$D$11:$AT$187,R$11,0))</f>
        <v/>
      </c>
      <c r="S129" s="213" t="str">
        <f ca="1">IF(ISERROR(VLOOKUP($B129,'I&amp;E Backsheet'!$D$11:$AT$187,S$11,0)),"",VLOOKUP($B129,'I&amp;E Backsheet'!$D$11:$AT$187,S$11,0))</f>
        <v/>
      </c>
      <c r="T129" s="214" t="str">
        <f ca="1">IF(ISERROR(VLOOKUP($B129,'I&amp;E Backsheet'!$D$11:$AT$187,T$11,0)),"",VLOOKUP($B129,'I&amp;E Backsheet'!$D$11:$AT$187,T$11,0))</f>
        <v/>
      </c>
      <c r="U129" s="300" t="str">
        <f ca="1">IF(ISERROR(VLOOKUP($B129,'I&amp;E Backsheet'!$D$11:$AT$187,U$11,0)),"",VLOOKUP($B129,'I&amp;E Backsheet'!$D$11:$AT$187,U$11,0))</f>
        <v/>
      </c>
      <c r="V129" s="320" t="str">
        <f ca="1">IF(ISERROR(VLOOKUP($B129,'I&amp;E Backsheet'!$D$11:$AT$187,V$11,0)),"",VLOOKUP($B129,'I&amp;E Backsheet'!$D$11:$AT$187,V$11,0))</f>
        <v/>
      </c>
      <c r="W129" s="214" t="str">
        <f ca="1">IF(ISERROR(VLOOKUP($B129,'I&amp;E Backsheet'!$D$11:$AT$187,W$11,0)),"",VLOOKUP($B129,'I&amp;E Backsheet'!$D$11:$AT$187,W$11,0))</f>
        <v/>
      </c>
    </row>
    <row r="130" spans="1:23">
      <c r="A130" s="3">
        <v>115</v>
      </c>
      <c r="B130" s="41" t="str">
        <f t="shared" ca="1" si="3"/>
        <v/>
      </c>
      <c r="C130" s="42" t="str">
        <f ca="1">IF($B130="","",VLOOKUP($B130,'Org list'!$J$9:$K$637,2,0))</f>
        <v/>
      </c>
      <c r="D130" s="227" t="str">
        <f ca="1">IF(ISERROR(VLOOKUP($B130,'Pooled Fund'!$A$3:$C$179,D$11,0)),"",VLOOKUP($B130,'Pooled Fund'!$A$3:$C$179,D$11,0))</f>
        <v/>
      </c>
      <c r="E130" s="209" t="str">
        <f ca="1">IF(ISERROR(VLOOKUP($B130,'I&amp;E Backsheet'!$D$11:$AT$187,E$11,0)),"",VLOOKUP($B130,'I&amp;E Backsheet'!$D$11:$AT$187,E$11,0))</f>
        <v/>
      </c>
      <c r="F130" s="209" t="str">
        <f ca="1">IF(ISERROR(VLOOKUP($B130,'I&amp;E Backsheet'!$D$11:$AT$187,F$11,0)),"",VLOOKUP($B130,'I&amp;E Backsheet'!$D$11:$AT$187,F$11,0))</f>
        <v/>
      </c>
      <c r="G130" s="209" t="str">
        <f ca="1">IF(ISERROR(VLOOKUP($B130,'I&amp;E Backsheet'!$D$11:$AT$187,G$11,0)),"",VLOOKUP($B130,'I&amp;E Backsheet'!$D$11:$AT$187,G$11,0))</f>
        <v/>
      </c>
      <c r="H130" s="259" t="str">
        <f ca="1">IF(ISERROR(VLOOKUP($B130,'I&amp;E Backsheet'!$D$11:$AT$187,H$11,0)),"",VLOOKUP($B130,'I&amp;E Backsheet'!$D$11:$AT$187,H$11,0))</f>
        <v/>
      </c>
      <c r="I130" s="300" t="str">
        <f ca="1">IF(ISERROR(VLOOKUP($B130,'I&amp;E Backsheet'!$D$11:$AT$187,I$11,0)),"",VLOOKUP($B130,'I&amp;E Backsheet'!$D$11:$AT$187,I$11,0))</f>
        <v/>
      </c>
      <c r="J130" s="213" t="str">
        <f ca="1">IF(ISERROR(VLOOKUP($B130,'I&amp;E Backsheet'!$D$11:$AT$187,J$11,0)),"",VLOOKUP($B130,'I&amp;E Backsheet'!$D$11:$AT$187,J$11,0))</f>
        <v/>
      </c>
      <c r="K130" s="213" t="str">
        <f ca="1">IF(ISERROR(VLOOKUP($B130,'I&amp;E Backsheet'!$D$11:$AT$187,K$11,0)),"",VLOOKUP($B130,'I&amp;E Backsheet'!$D$11:$AT$187,K$11,0))</f>
        <v/>
      </c>
      <c r="L130" s="214" t="str">
        <f ca="1">IF(ISERROR(VLOOKUP($B130,'I&amp;E Backsheet'!$D$11:$AT$187,L$11,0)),"",VLOOKUP($B130,'I&amp;E Backsheet'!$D$11:$AT$187,L$11,0))</f>
        <v/>
      </c>
      <c r="M130" s="300" t="str">
        <f ca="1">IF(ISERROR(VLOOKUP($B130,'I&amp;E Backsheet'!$D$11:$AT$187,M$11,0)),"",VLOOKUP($B130,'I&amp;E Backsheet'!$D$11:$AT$187,M$11,0))</f>
        <v/>
      </c>
      <c r="N130" s="320" t="str">
        <f ca="1">IF(ISERROR(VLOOKUP($B130,'I&amp;E Backsheet'!$D$11:$AT$187,N$11,0)),"",VLOOKUP($B130,'I&amp;E Backsheet'!$D$11:$AT$187,N$11,0))</f>
        <v/>
      </c>
      <c r="O130" s="213" t="str">
        <f ca="1">IF(ISERROR(VLOOKUP($B130,'I&amp;E Backsheet'!$D$11:$AT$187,O$11,0)),"",VLOOKUP($B130,'I&amp;E Backsheet'!$D$11:$AT$187,O$11,0))</f>
        <v/>
      </c>
      <c r="P130" s="214"/>
      <c r="Q130" s="308" t="str">
        <f ca="1">IF(ISERROR(VLOOKUP($B130,'I&amp;E Backsheet'!$D$11:$AT$187,Q$11,0)),"",VLOOKUP($B130,'I&amp;E Backsheet'!$D$11:$AT$187,Q$11,0))</f>
        <v/>
      </c>
      <c r="R130" s="320" t="str">
        <f ca="1">IF(ISERROR(VLOOKUP($B130,'I&amp;E Backsheet'!$D$11:$AT$187,R$11,0)),"",VLOOKUP($B130,'I&amp;E Backsheet'!$D$11:$AT$187,R$11,0))</f>
        <v/>
      </c>
      <c r="S130" s="213" t="str">
        <f ca="1">IF(ISERROR(VLOOKUP($B130,'I&amp;E Backsheet'!$D$11:$AT$187,S$11,0)),"",VLOOKUP($B130,'I&amp;E Backsheet'!$D$11:$AT$187,S$11,0))</f>
        <v/>
      </c>
      <c r="T130" s="214" t="str">
        <f ca="1">IF(ISERROR(VLOOKUP($B130,'I&amp;E Backsheet'!$D$11:$AT$187,T$11,0)),"",VLOOKUP($B130,'I&amp;E Backsheet'!$D$11:$AT$187,T$11,0))</f>
        <v/>
      </c>
      <c r="U130" s="300" t="str">
        <f ca="1">IF(ISERROR(VLOOKUP($B130,'I&amp;E Backsheet'!$D$11:$AT$187,U$11,0)),"",VLOOKUP($B130,'I&amp;E Backsheet'!$D$11:$AT$187,U$11,0))</f>
        <v/>
      </c>
      <c r="V130" s="320" t="str">
        <f ca="1">IF(ISERROR(VLOOKUP($B130,'I&amp;E Backsheet'!$D$11:$AT$187,V$11,0)),"",VLOOKUP($B130,'I&amp;E Backsheet'!$D$11:$AT$187,V$11,0))</f>
        <v/>
      </c>
      <c r="W130" s="214" t="str">
        <f ca="1">IF(ISERROR(VLOOKUP($B130,'I&amp;E Backsheet'!$D$11:$AT$187,W$11,0)),"",VLOOKUP($B130,'I&amp;E Backsheet'!$D$11:$AT$187,W$11,0))</f>
        <v/>
      </c>
    </row>
    <row r="131" spans="1:23">
      <c r="A131" s="3">
        <v>116</v>
      </c>
      <c r="B131" s="41" t="str">
        <f t="shared" ca="1" si="3"/>
        <v/>
      </c>
      <c r="C131" s="42" t="str">
        <f ca="1">IF($B131="","",VLOOKUP($B131,'Org list'!$J$9:$K$637,2,0))</f>
        <v/>
      </c>
      <c r="D131" s="227" t="str">
        <f ca="1">IF(ISERROR(VLOOKUP($B131,'Pooled Fund'!$A$3:$C$179,D$11,0)),"",VLOOKUP($B131,'Pooled Fund'!$A$3:$C$179,D$11,0))</f>
        <v/>
      </c>
      <c r="E131" s="209" t="str">
        <f ca="1">IF(ISERROR(VLOOKUP($B131,'I&amp;E Backsheet'!$D$11:$AT$187,E$11,0)),"",VLOOKUP($B131,'I&amp;E Backsheet'!$D$11:$AT$187,E$11,0))</f>
        <v/>
      </c>
      <c r="F131" s="209" t="str">
        <f ca="1">IF(ISERROR(VLOOKUP($B131,'I&amp;E Backsheet'!$D$11:$AT$187,F$11,0)),"",VLOOKUP($B131,'I&amp;E Backsheet'!$D$11:$AT$187,F$11,0))</f>
        <v/>
      </c>
      <c r="G131" s="209" t="str">
        <f ca="1">IF(ISERROR(VLOOKUP($B131,'I&amp;E Backsheet'!$D$11:$AT$187,G$11,0)),"",VLOOKUP($B131,'I&amp;E Backsheet'!$D$11:$AT$187,G$11,0))</f>
        <v/>
      </c>
      <c r="H131" s="259" t="str">
        <f ca="1">IF(ISERROR(VLOOKUP($B131,'I&amp;E Backsheet'!$D$11:$AT$187,H$11,0)),"",VLOOKUP($B131,'I&amp;E Backsheet'!$D$11:$AT$187,H$11,0))</f>
        <v/>
      </c>
      <c r="I131" s="300" t="str">
        <f ca="1">IF(ISERROR(VLOOKUP($B131,'I&amp;E Backsheet'!$D$11:$AT$187,I$11,0)),"",VLOOKUP($B131,'I&amp;E Backsheet'!$D$11:$AT$187,I$11,0))</f>
        <v/>
      </c>
      <c r="J131" s="213" t="str">
        <f ca="1">IF(ISERROR(VLOOKUP($B131,'I&amp;E Backsheet'!$D$11:$AT$187,J$11,0)),"",VLOOKUP($B131,'I&amp;E Backsheet'!$D$11:$AT$187,J$11,0))</f>
        <v/>
      </c>
      <c r="K131" s="213" t="str">
        <f ca="1">IF(ISERROR(VLOOKUP($B131,'I&amp;E Backsheet'!$D$11:$AT$187,K$11,0)),"",VLOOKUP($B131,'I&amp;E Backsheet'!$D$11:$AT$187,K$11,0))</f>
        <v/>
      </c>
      <c r="L131" s="214" t="str">
        <f ca="1">IF(ISERROR(VLOOKUP($B131,'I&amp;E Backsheet'!$D$11:$AT$187,L$11,0)),"",VLOOKUP($B131,'I&amp;E Backsheet'!$D$11:$AT$187,L$11,0))</f>
        <v/>
      </c>
      <c r="M131" s="300" t="str">
        <f ca="1">IF(ISERROR(VLOOKUP($B131,'I&amp;E Backsheet'!$D$11:$AT$187,M$11,0)),"",VLOOKUP($B131,'I&amp;E Backsheet'!$D$11:$AT$187,M$11,0))</f>
        <v/>
      </c>
      <c r="N131" s="320" t="str">
        <f ca="1">IF(ISERROR(VLOOKUP($B131,'I&amp;E Backsheet'!$D$11:$AT$187,N$11,0)),"",VLOOKUP($B131,'I&amp;E Backsheet'!$D$11:$AT$187,N$11,0))</f>
        <v/>
      </c>
      <c r="O131" s="213" t="str">
        <f ca="1">IF(ISERROR(VLOOKUP($B131,'I&amp;E Backsheet'!$D$11:$AT$187,O$11,0)),"",VLOOKUP($B131,'I&amp;E Backsheet'!$D$11:$AT$187,O$11,0))</f>
        <v/>
      </c>
      <c r="P131" s="214"/>
      <c r="Q131" s="308" t="str">
        <f ca="1">IF(ISERROR(VLOOKUP($B131,'I&amp;E Backsheet'!$D$11:$AT$187,Q$11,0)),"",VLOOKUP($B131,'I&amp;E Backsheet'!$D$11:$AT$187,Q$11,0))</f>
        <v/>
      </c>
      <c r="R131" s="320" t="str">
        <f ca="1">IF(ISERROR(VLOOKUP($B131,'I&amp;E Backsheet'!$D$11:$AT$187,R$11,0)),"",VLOOKUP($B131,'I&amp;E Backsheet'!$D$11:$AT$187,R$11,0))</f>
        <v/>
      </c>
      <c r="S131" s="213" t="str">
        <f ca="1">IF(ISERROR(VLOOKUP($B131,'I&amp;E Backsheet'!$D$11:$AT$187,S$11,0)),"",VLOOKUP($B131,'I&amp;E Backsheet'!$D$11:$AT$187,S$11,0))</f>
        <v/>
      </c>
      <c r="T131" s="214" t="str">
        <f ca="1">IF(ISERROR(VLOOKUP($B131,'I&amp;E Backsheet'!$D$11:$AT$187,T$11,0)),"",VLOOKUP($B131,'I&amp;E Backsheet'!$D$11:$AT$187,T$11,0))</f>
        <v/>
      </c>
      <c r="U131" s="300" t="str">
        <f ca="1">IF(ISERROR(VLOOKUP($B131,'I&amp;E Backsheet'!$D$11:$AT$187,U$11,0)),"",VLOOKUP($B131,'I&amp;E Backsheet'!$D$11:$AT$187,U$11,0))</f>
        <v/>
      </c>
      <c r="V131" s="320" t="str">
        <f ca="1">IF(ISERROR(VLOOKUP($B131,'I&amp;E Backsheet'!$D$11:$AT$187,V$11,0)),"",VLOOKUP($B131,'I&amp;E Backsheet'!$D$11:$AT$187,V$11,0))</f>
        <v/>
      </c>
      <c r="W131" s="214" t="str">
        <f ca="1">IF(ISERROR(VLOOKUP($B131,'I&amp;E Backsheet'!$D$11:$AT$187,W$11,0)),"",VLOOKUP($B131,'I&amp;E Backsheet'!$D$11:$AT$187,W$11,0))</f>
        <v/>
      </c>
    </row>
    <row r="132" spans="1:23">
      <c r="A132" s="3">
        <v>117</v>
      </c>
      <c r="B132" s="41" t="str">
        <f t="shared" ca="1" si="3"/>
        <v/>
      </c>
      <c r="C132" s="42" t="str">
        <f ca="1">IF($B132="","",VLOOKUP($B132,'Org list'!$J$9:$K$637,2,0))</f>
        <v/>
      </c>
      <c r="D132" s="227" t="str">
        <f ca="1">IF(ISERROR(VLOOKUP($B132,'Pooled Fund'!$A$3:$C$179,D$11,0)),"",VLOOKUP($B132,'Pooled Fund'!$A$3:$C$179,D$11,0))</f>
        <v/>
      </c>
      <c r="E132" s="209" t="str">
        <f ca="1">IF(ISERROR(VLOOKUP($B132,'I&amp;E Backsheet'!$D$11:$AT$187,E$11,0)),"",VLOOKUP($B132,'I&amp;E Backsheet'!$D$11:$AT$187,E$11,0))</f>
        <v/>
      </c>
      <c r="F132" s="209" t="str">
        <f ca="1">IF(ISERROR(VLOOKUP($B132,'I&amp;E Backsheet'!$D$11:$AT$187,F$11,0)),"",VLOOKUP($B132,'I&amp;E Backsheet'!$D$11:$AT$187,F$11,0))</f>
        <v/>
      </c>
      <c r="G132" s="209" t="str">
        <f ca="1">IF(ISERROR(VLOOKUP($B132,'I&amp;E Backsheet'!$D$11:$AT$187,G$11,0)),"",VLOOKUP($B132,'I&amp;E Backsheet'!$D$11:$AT$187,G$11,0))</f>
        <v/>
      </c>
      <c r="H132" s="259" t="str">
        <f ca="1">IF(ISERROR(VLOOKUP($B132,'I&amp;E Backsheet'!$D$11:$AT$187,H$11,0)),"",VLOOKUP($B132,'I&amp;E Backsheet'!$D$11:$AT$187,H$11,0))</f>
        <v/>
      </c>
      <c r="I132" s="300" t="str">
        <f ca="1">IF(ISERROR(VLOOKUP($B132,'I&amp;E Backsheet'!$D$11:$AT$187,I$11,0)),"",VLOOKUP($B132,'I&amp;E Backsheet'!$D$11:$AT$187,I$11,0))</f>
        <v/>
      </c>
      <c r="J132" s="213" t="str">
        <f ca="1">IF(ISERROR(VLOOKUP($B132,'I&amp;E Backsheet'!$D$11:$AT$187,J$11,0)),"",VLOOKUP($B132,'I&amp;E Backsheet'!$D$11:$AT$187,J$11,0))</f>
        <v/>
      </c>
      <c r="K132" s="213" t="str">
        <f ca="1">IF(ISERROR(VLOOKUP($B132,'I&amp;E Backsheet'!$D$11:$AT$187,K$11,0)),"",VLOOKUP($B132,'I&amp;E Backsheet'!$D$11:$AT$187,K$11,0))</f>
        <v/>
      </c>
      <c r="L132" s="214" t="str">
        <f ca="1">IF(ISERROR(VLOOKUP($B132,'I&amp;E Backsheet'!$D$11:$AT$187,L$11,0)),"",VLOOKUP($B132,'I&amp;E Backsheet'!$D$11:$AT$187,L$11,0))</f>
        <v/>
      </c>
      <c r="M132" s="300" t="str">
        <f ca="1">IF(ISERROR(VLOOKUP($B132,'I&amp;E Backsheet'!$D$11:$AT$187,M$11,0)),"",VLOOKUP($B132,'I&amp;E Backsheet'!$D$11:$AT$187,M$11,0))</f>
        <v/>
      </c>
      <c r="N132" s="320" t="str">
        <f ca="1">IF(ISERROR(VLOOKUP($B132,'I&amp;E Backsheet'!$D$11:$AT$187,N$11,0)),"",VLOOKUP($B132,'I&amp;E Backsheet'!$D$11:$AT$187,N$11,0))</f>
        <v/>
      </c>
      <c r="O132" s="213" t="str">
        <f ca="1">IF(ISERROR(VLOOKUP($B132,'I&amp;E Backsheet'!$D$11:$AT$187,O$11,0)),"",VLOOKUP($B132,'I&amp;E Backsheet'!$D$11:$AT$187,O$11,0))</f>
        <v/>
      </c>
      <c r="P132" s="214"/>
      <c r="Q132" s="308" t="str">
        <f ca="1">IF(ISERROR(VLOOKUP($B132,'I&amp;E Backsheet'!$D$11:$AT$187,Q$11,0)),"",VLOOKUP($B132,'I&amp;E Backsheet'!$D$11:$AT$187,Q$11,0))</f>
        <v/>
      </c>
      <c r="R132" s="320" t="str">
        <f ca="1">IF(ISERROR(VLOOKUP($B132,'I&amp;E Backsheet'!$D$11:$AT$187,R$11,0)),"",VLOOKUP($B132,'I&amp;E Backsheet'!$D$11:$AT$187,R$11,0))</f>
        <v/>
      </c>
      <c r="S132" s="213" t="str">
        <f ca="1">IF(ISERROR(VLOOKUP($B132,'I&amp;E Backsheet'!$D$11:$AT$187,S$11,0)),"",VLOOKUP($B132,'I&amp;E Backsheet'!$D$11:$AT$187,S$11,0))</f>
        <v/>
      </c>
      <c r="T132" s="214" t="str">
        <f ca="1">IF(ISERROR(VLOOKUP($B132,'I&amp;E Backsheet'!$D$11:$AT$187,T$11,0)),"",VLOOKUP($B132,'I&amp;E Backsheet'!$D$11:$AT$187,T$11,0))</f>
        <v/>
      </c>
      <c r="U132" s="300" t="str">
        <f ca="1">IF(ISERROR(VLOOKUP($B132,'I&amp;E Backsheet'!$D$11:$AT$187,U$11,0)),"",VLOOKUP($B132,'I&amp;E Backsheet'!$D$11:$AT$187,U$11,0))</f>
        <v/>
      </c>
      <c r="V132" s="320" t="str">
        <f ca="1">IF(ISERROR(VLOOKUP($B132,'I&amp;E Backsheet'!$D$11:$AT$187,V$11,0)),"",VLOOKUP($B132,'I&amp;E Backsheet'!$D$11:$AT$187,V$11,0))</f>
        <v/>
      </c>
      <c r="W132" s="214" t="str">
        <f ca="1">IF(ISERROR(VLOOKUP($B132,'I&amp;E Backsheet'!$D$11:$AT$187,W$11,0)),"",VLOOKUP($B132,'I&amp;E Backsheet'!$D$11:$AT$187,W$11,0))</f>
        <v/>
      </c>
    </row>
    <row r="133" spans="1:23">
      <c r="A133" s="3">
        <v>118</v>
      </c>
      <c r="B133" s="41" t="str">
        <f t="shared" ca="1" si="3"/>
        <v/>
      </c>
      <c r="C133" s="42" t="str">
        <f ca="1">IF($B133="","",VLOOKUP($B133,'Org list'!$J$9:$K$637,2,0))</f>
        <v/>
      </c>
      <c r="D133" s="227" t="str">
        <f ca="1">IF(ISERROR(VLOOKUP($B133,'Pooled Fund'!$A$3:$C$179,D$11,0)),"",VLOOKUP($B133,'Pooled Fund'!$A$3:$C$179,D$11,0))</f>
        <v/>
      </c>
      <c r="E133" s="209" t="str">
        <f ca="1">IF(ISERROR(VLOOKUP($B133,'I&amp;E Backsheet'!$D$11:$AT$187,E$11,0)),"",VLOOKUP($B133,'I&amp;E Backsheet'!$D$11:$AT$187,E$11,0))</f>
        <v/>
      </c>
      <c r="F133" s="209" t="str">
        <f ca="1">IF(ISERROR(VLOOKUP($B133,'I&amp;E Backsheet'!$D$11:$AT$187,F$11,0)),"",VLOOKUP($B133,'I&amp;E Backsheet'!$D$11:$AT$187,F$11,0))</f>
        <v/>
      </c>
      <c r="G133" s="209" t="str">
        <f ca="1">IF(ISERROR(VLOOKUP($B133,'I&amp;E Backsheet'!$D$11:$AT$187,G$11,0)),"",VLOOKUP($B133,'I&amp;E Backsheet'!$D$11:$AT$187,G$11,0))</f>
        <v/>
      </c>
      <c r="H133" s="259" t="str">
        <f ca="1">IF(ISERROR(VLOOKUP($B133,'I&amp;E Backsheet'!$D$11:$AT$187,H$11,0)),"",VLOOKUP($B133,'I&amp;E Backsheet'!$D$11:$AT$187,H$11,0))</f>
        <v/>
      </c>
      <c r="I133" s="300" t="str">
        <f ca="1">IF(ISERROR(VLOOKUP($B133,'I&amp;E Backsheet'!$D$11:$AT$187,I$11,0)),"",VLOOKUP($B133,'I&amp;E Backsheet'!$D$11:$AT$187,I$11,0))</f>
        <v/>
      </c>
      <c r="J133" s="213" t="str">
        <f ca="1">IF(ISERROR(VLOOKUP($B133,'I&amp;E Backsheet'!$D$11:$AT$187,J$11,0)),"",VLOOKUP($B133,'I&amp;E Backsheet'!$D$11:$AT$187,J$11,0))</f>
        <v/>
      </c>
      <c r="K133" s="213" t="str">
        <f ca="1">IF(ISERROR(VLOOKUP($B133,'I&amp;E Backsheet'!$D$11:$AT$187,K$11,0)),"",VLOOKUP($B133,'I&amp;E Backsheet'!$D$11:$AT$187,K$11,0))</f>
        <v/>
      </c>
      <c r="L133" s="214" t="str">
        <f ca="1">IF(ISERROR(VLOOKUP($B133,'I&amp;E Backsheet'!$D$11:$AT$187,L$11,0)),"",VLOOKUP($B133,'I&amp;E Backsheet'!$D$11:$AT$187,L$11,0))</f>
        <v/>
      </c>
      <c r="M133" s="300" t="str">
        <f ca="1">IF(ISERROR(VLOOKUP($B133,'I&amp;E Backsheet'!$D$11:$AT$187,M$11,0)),"",VLOOKUP($B133,'I&amp;E Backsheet'!$D$11:$AT$187,M$11,0))</f>
        <v/>
      </c>
      <c r="N133" s="320" t="str">
        <f ca="1">IF(ISERROR(VLOOKUP($B133,'I&amp;E Backsheet'!$D$11:$AT$187,N$11,0)),"",VLOOKUP($B133,'I&amp;E Backsheet'!$D$11:$AT$187,N$11,0))</f>
        <v/>
      </c>
      <c r="O133" s="213" t="str">
        <f ca="1">IF(ISERROR(VLOOKUP($B133,'I&amp;E Backsheet'!$D$11:$AT$187,O$11,0)),"",VLOOKUP($B133,'I&amp;E Backsheet'!$D$11:$AT$187,O$11,0))</f>
        <v/>
      </c>
      <c r="P133" s="214"/>
      <c r="Q133" s="308" t="str">
        <f ca="1">IF(ISERROR(VLOOKUP($B133,'I&amp;E Backsheet'!$D$11:$AT$187,Q$11,0)),"",VLOOKUP($B133,'I&amp;E Backsheet'!$D$11:$AT$187,Q$11,0))</f>
        <v/>
      </c>
      <c r="R133" s="320" t="str">
        <f ca="1">IF(ISERROR(VLOOKUP($B133,'I&amp;E Backsheet'!$D$11:$AT$187,R$11,0)),"",VLOOKUP($B133,'I&amp;E Backsheet'!$D$11:$AT$187,R$11,0))</f>
        <v/>
      </c>
      <c r="S133" s="213" t="str">
        <f ca="1">IF(ISERROR(VLOOKUP($B133,'I&amp;E Backsheet'!$D$11:$AT$187,S$11,0)),"",VLOOKUP($B133,'I&amp;E Backsheet'!$D$11:$AT$187,S$11,0))</f>
        <v/>
      </c>
      <c r="T133" s="214" t="str">
        <f ca="1">IF(ISERROR(VLOOKUP($B133,'I&amp;E Backsheet'!$D$11:$AT$187,T$11,0)),"",VLOOKUP($B133,'I&amp;E Backsheet'!$D$11:$AT$187,T$11,0))</f>
        <v/>
      </c>
      <c r="U133" s="300" t="str">
        <f ca="1">IF(ISERROR(VLOOKUP($B133,'I&amp;E Backsheet'!$D$11:$AT$187,U$11,0)),"",VLOOKUP($B133,'I&amp;E Backsheet'!$D$11:$AT$187,U$11,0))</f>
        <v/>
      </c>
      <c r="V133" s="320" t="str">
        <f ca="1">IF(ISERROR(VLOOKUP($B133,'I&amp;E Backsheet'!$D$11:$AT$187,V$11,0)),"",VLOOKUP($B133,'I&amp;E Backsheet'!$D$11:$AT$187,V$11,0))</f>
        <v/>
      </c>
      <c r="W133" s="214" t="str">
        <f ca="1">IF(ISERROR(VLOOKUP($B133,'I&amp;E Backsheet'!$D$11:$AT$187,W$11,0)),"",VLOOKUP($B133,'I&amp;E Backsheet'!$D$11:$AT$187,W$11,0))</f>
        <v/>
      </c>
    </row>
    <row r="134" spans="1:23">
      <c r="A134" s="3">
        <v>119</v>
      </c>
      <c r="B134" s="41" t="str">
        <f t="shared" ca="1" si="3"/>
        <v/>
      </c>
      <c r="C134" s="42" t="str">
        <f ca="1">IF($B134="","",VLOOKUP($B134,'Org list'!$J$9:$K$637,2,0))</f>
        <v/>
      </c>
      <c r="D134" s="227" t="str">
        <f ca="1">IF(ISERROR(VLOOKUP($B134,'Pooled Fund'!$A$3:$C$179,D$11,0)),"",VLOOKUP($B134,'Pooled Fund'!$A$3:$C$179,D$11,0))</f>
        <v/>
      </c>
      <c r="E134" s="209" t="str">
        <f ca="1">IF(ISERROR(VLOOKUP($B134,'I&amp;E Backsheet'!$D$11:$AT$187,E$11,0)),"",VLOOKUP($B134,'I&amp;E Backsheet'!$D$11:$AT$187,E$11,0))</f>
        <v/>
      </c>
      <c r="F134" s="209" t="str">
        <f ca="1">IF(ISERROR(VLOOKUP($B134,'I&amp;E Backsheet'!$D$11:$AT$187,F$11,0)),"",VLOOKUP($B134,'I&amp;E Backsheet'!$D$11:$AT$187,F$11,0))</f>
        <v/>
      </c>
      <c r="G134" s="209" t="str">
        <f ca="1">IF(ISERROR(VLOOKUP($B134,'I&amp;E Backsheet'!$D$11:$AT$187,G$11,0)),"",VLOOKUP($B134,'I&amp;E Backsheet'!$D$11:$AT$187,G$11,0))</f>
        <v/>
      </c>
      <c r="H134" s="259" t="str">
        <f ca="1">IF(ISERROR(VLOOKUP($B134,'I&amp;E Backsheet'!$D$11:$AT$187,H$11,0)),"",VLOOKUP($B134,'I&amp;E Backsheet'!$D$11:$AT$187,H$11,0))</f>
        <v/>
      </c>
      <c r="I134" s="300" t="str">
        <f ca="1">IF(ISERROR(VLOOKUP($B134,'I&amp;E Backsheet'!$D$11:$AT$187,I$11,0)),"",VLOOKUP($B134,'I&amp;E Backsheet'!$D$11:$AT$187,I$11,0))</f>
        <v/>
      </c>
      <c r="J134" s="213" t="str">
        <f ca="1">IF(ISERROR(VLOOKUP($B134,'I&amp;E Backsheet'!$D$11:$AT$187,J$11,0)),"",VLOOKUP($B134,'I&amp;E Backsheet'!$D$11:$AT$187,J$11,0))</f>
        <v/>
      </c>
      <c r="K134" s="213" t="str">
        <f ca="1">IF(ISERROR(VLOOKUP($B134,'I&amp;E Backsheet'!$D$11:$AT$187,K$11,0)),"",VLOOKUP($B134,'I&amp;E Backsheet'!$D$11:$AT$187,K$11,0))</f>
        <v/>
      </c>
      <c r="L134" s="214" t="str">
        <f ca="1">IF(ISERROR(VLOOKUP($B134,'I&amp;E Backsheet'!$D$11:$AT$187,L$11,0)),"",VLOOKUP($B134,'I&amp;E Backsheet'!$D$11:$AT$187,L$11,0))</f>
        <v/>
      </c>
      <c r="M134" s="300" t="str">
        <f ca="1">IF(ISERROR(VLOOKUP($B134,'I&amp;E Backsheet'!$D$11:$AT$187,M$11,0)),"",VLOOKUP($B134,'I&amp;E Backsheet'!$D$11:$AT$187,M$11,0))</f>
        <v/>
      </c>
      <c r="N134" s="320" t="str">
        <f ca="1">IF(ISERROR(VLOOKUP($B134,'I&amp;E Backsheet'!$D$11:$AT$187,N$11,0)),"",VLOOKUP($B134,'I&amp;E Backsheet'!$D$11:$AT$187,N$11,0))</f>
        <v/>
      </c>
      <c r="O134" s="213" t="str">
        <f ca="1">IF(ISERROR(VLOOKUP($B134,'I&amp;E Backsheet'!$D$11:$AT$187,O$11,0)),"",VLOOKUP($B134,'I&amp;E Backsheet'!$D$11:$AT$187,O$11,0))</f>
        <v/>
      </c>
      <c r="P134" s="214"/>
      <c r="Q134" s="308" t="str">
        <f ca="1">IF(ISERROR(VLOOKUP($B134,'I&amp;E Backsheet'!$D$11:$AT$187,Q$11,0)),"",VLOOKUP($B134,'I&amp;E Backsheet'!$D$11:$AT$187,Q$11,0))</f>
        <v/>
      </c>
      <c r="R134" s="320" t="str">
        <f ca="1">IF(ISERROR(VLOOKUP($B134,'I&amp;E Backsheet'!$D$11:$AT$187,R$11,0)),"",VLOOKUP($B134,'I&amp;E Backsheet'!$D$11:$AT$187,R$11,0))</f>
        <v/>
      </c>
      <c r="S134" s="213" t="str">
        <f ca="1">IF(ISERROR(VLOOKUP($B134,'I&amp;E Backsheet'!$D$11:$AT$187,S$11,0)),"",VLOOKUP($B134,'I&amp;E Backsheet'!$D$11:$AT$187,S$11,0))</f>
        <v/>
      </c>
      <c r="T134" s="214" t="str">
        <f ca="1">IF(ISERROR(VLOOKUP($B134,'I&amp;E Backsheet'!$D$11:$AT$187,T$11,0)),"",VLOOKUP($B134,'I&amp;E Backsheet'!$D$11:$AT$187,T$11,0))</f>
        <v/>
      </c>
      <c r="U134" s="300" t="str">
        <f ca="1">IF(ISERROR(VLOOKUP($B134,'I&amp;E Backsheet'!$D$11:$AT$187,U$11,0)),"",VLOOKUP($B134,'I&amp;E Backsheet'!$D$11:$AT$187,U$11,0))</f>
        <v/>
      </c>
      <c r="V134" s="320" t="str">
        <f ca="1">IF(ISERROR(VLOOKUP($B134,'I&amp;E Backsheet'!$D$11:$AT$187,V$11,0)),"",VLOOKUP($B134,'I&amp;E Backsheet'!$D$11:$AT$187,V$11,0))</f>
        <v/>
      </c>
      <c r="W134" s="214" t="str">
        <f ca="1">IF(ISERROR(VLOOKUP($B134,'I&amp;E Backsheet'!$D$11:$AT$187,W$11,0)),"",VLOOKUP($B134,'I&amp;E Backsheet'!$D$11:$AT$187,W$11,0))</f>
        <v/>
      </c>
    </row>
    <row r="135" spans="1:23">
      <c r="A135" s="3">
        <v>120</v>
      </c>
      <c r="B135" s="41" t="str">
        <f t="shared" ca="1" si="3"/>
        <v/>
      </c>
      <c r="C135" s="42" t="str">
        <f ca="1">IF($B135="","",VLOOKUP($B135,'Org list'!$J$9:$K$637,2,0))</f>
        <v/>
      </c>
      <c r="D135" s="227" t="str">
        <f ca="1">IF(ISERROR(VLOOKUP($B135,'Pooled Fund'!$A$3:$C$179,D$11,0)),"",VLOOKUP($B135,'Pooled Fund'!$A$3:$C$179,D$11,0))</f>
        <v/>
      </c>
      <c r="E135" s="209" t="str">
        <f ca="1">IF(ISERROR(VLOOKUP($B135,'I&amp;E Backsheet'!$D$11:$AT$187,E$11,0)),"",VLOOKUP($B135,'I&amp;E Backsheet'!$D$11:$AT$187,E$11,0))</f>
        <v/>
      </c>
      <c r="F135" s="209" t="str">
        <f ca="1">IF(ISERROR(VLOOKUP($B135,'I&amp;E Backsheet'!$D$11:$AT$187,F$11,0)),"",VLOOKUP($B135,'I&amp;E Backsheet'!$D$11:$AT$187,F$11,0))</f>
        <v/>
      </c>
      <c r="G135" s="209" t="str">
        <f ca="1">IF(ISERROR(VLOOKUP($B135,'I&amp;E Backsheet'!$D$11:$AT$187,G$11,0)),"",VLOOKUP($B135,'I&amp;E Backsheet'!$D$11:$AT$187,G$11,0))</f>
        <v/>
      </c>
      <c r="H135" s="259" t="str">
        <f ca="1">IF(ISERROR(VLOOKUP($B135,'I&amp;E Backsheet'!$D$11:$AT$187,H$11,0)),"",VLOOKUP($B135,'I&amp;E Backsheet'!$D$11:$AT$187,H$11,0))</f>
        <v/>
      </c>
      <c r="I135" s="300" t="str">
        <f ca="1">IF(ISERROR(VLOOKUP($B135,'I&amp;E Backsheet'!$D$11:$AT$187,I$11,0)),"",VLOOKUP($B135,'I&amp;E Backsheet'!$D$11:$AT$187,I$11,0))</f>
        <v/>
      </c>
      <c r="J135" s="213" t="str">
        <f ca="1">IF(ISERROR(VLOOKUP($B135,'I&amp;E Backsheet'!$D$11:$AT$187,J$11,0)),"",VLOOKUP($B135,'I&amp;E Backsheet'!$D$11:$AT$187,J$11,0))</f>
        <v/>
      </c>
      <c r="K135" s="213" t="str">
        <f ca="1">IF(ISERROR(VLOOKUP($B135,'I&amp;E Backsheet'!$D$11:$AT$187,K$11,0)),"",VLOOKUP($B135,'I&amp;E Backsheet'!$D$11:$AT$187,K$11,0))</f>
        <v/>
      </c>
      <c r="L135" s="214" t="str">
        <f ca="1">IF(ISERROR(VLOOKUP($B135,'I&amp;E Backsheet'!$D$11:$AT$187,L$11,0)),"",VLOOKUP($B135,'I&amp;E Backsheet'!$D$11:$AT$187,L$11,0))</f>
        <v/>
      </c>
      <c r="M135" s="300" t="str">
        <f ca="1">IF(ISERROR(VLOOKUP($B135,'I&amp;E Backsheet'!$D$11:$AT$187,M$11,0)),"",VLOOKUP($B135,'I&amp;E Backsheet'!$D$11:$AT$187,M$11,0))</f>
        <v/>
      </c>
      <c r="N135" s="320" t="str">
        <f ca="1">IF(ISERROR(VLOOKUP($B135,'I&amp;E Backsheet'!$D$11:$AT$187,N$11,0)),"",VLOOKUP($B135,'I&amp;E Backsheet'!$D$11:$AT$187,N$11,0))</f>
        <v/>
      </c>
      <c r="O135" s="213" t="str">
        <f ca="1">IF(ISERROR(VLOOKUP($B135,'I&amp;E Backsheet'!$D$11:$AT$187,O$11,0)),"",VLOOKUP($B135,'I&amp;E Backsheet'!$D$11:$AT$187,O$11,0))</f>
        <v/>
      </c>
      <c r="P135" s="214"/>
      <c r="Q135" s="308" t="str">
        <f ca="1">IF(ISERROR(VLOOKUP($B135,'I&amp;E Backsheet'!$D$11:$AT$187,Q$11,0)),"",VLOOKUP($B135,'I&amp;E Backsheet'!$D$11:$AT$187,Q$11,0))</f>
        <v/>
      </c>
      <c r="R135" s="320" t="str">
        <f ca="1">IF(ISERROR(VLOOKUP($B135,'I&amp;E Backsheet'!$D$11:$AT$187,R$11,0)),"",VLOOKUP($B135,'I&amp;E Backsheet'!$D$11:$AT$187,R$11,0))</f>
        <v/>
      </c>
      <c r="S135" s="213" t="str">
        <f ca="1">IF(ISERROR(VLOOKUP($B135,'I&amp;E Backsheet'!$D$11:$AT$187,S$11,0)),"",VLOOKUP($B135,'I&amp;E Backsheet'!$D$11:$AT$187,S$11,0))</f>
        <v/>
      </c>
      <c r="T135" s="214" t="str">
        <f ca="1">IF(ISERROR(VLOOKUP($B135,'I&amp;E Backsheet'!$D$11:$AT$187,T$11,0)),"",VLOOKUP($B135,'I&amp;E Backsheet'!$D$11:$AT$187,T$11,0))</f>
        <v/>
      </c>
      <c r="U135" s="300" t="str">
        <f ca="1">IF(ISERROR(VLOOKUP($B135,'I&amp;E Backsheet'!$D$11:$AT$187,U$11,0)),"",VLOOKUP($B135,'I&amp;E Backsheet'!$D$11:$AT$187,U$11,0))</f>
        <v/>
      </c>
      <c r="V135" s="320" t="str">
        <f ca="1">IF(ISERROR(VLOOKUP($B135,'I&amp;E Backsheet'!$D$11:$AT$187,V$11,0)),"",VLOOKUP($B135,'I&amp;E Backsheet'!$D$11:$AT$187,V$11,0))</f>
        <v/>
      </c>
      <c r="W135" s="214" t="str">
        <f ca="1">IF(ISERROR(VLOOKUP($B135,'I&amp;E Backsheet'!$D$11:$AT$187,W$11,0)),"",VLOOKUP($B135,'I&amp;E Backsheet'!$D$11:$AT$187,W$11,0))</f>
        <v/>
      </c>
    </row>
    <row r="136" spans="1:23">
      <c r="A136" s="3">
        <v>121</v>
      </c>
      <c r="B136" s="41" t="str">
        <f t="shared" ca="1" si="3"/>
        <v/>
      </c>
      <c r="C136" s="42" t="str">
        <f ca="1">IF($B136="","",VLOOKUP($B136,'Org list'!$J$9:$K$637,2,0))</f>
        <v/>
      </c>
      <c r="D136" s="227" t="str">
        <f ca="1">IF(ISERROR(VLOOKUP($B136,'Pooled Fund'!$A$3:$C$179,D$11,0)),"",VLOOKUP($B136,'Pooled Fund'!$A$3:$C$179,D$11,0))</f>
        <v/>
      </c>
      <c r="E136" s="209" t="str">
        <f ca="1">IF(ISERROR(VLOOKUP($B136,'I&amp;E Backsheet'!$D$11:$AT$187,E$11,0)),"",VLOOKUP($B136,'I&amp;E Backsheet'!$D$11:$AT$187,E$11,0))</f>
        <v/>
      </c>
      <c r="F136" s="209" t="str">
        <f ca="1">IF(ISERROR(VLOOKUP($B136,'I&amp;E Backsheet'!$D$11:$AT$187,F$11,0)),"",VLOOKUP($B136,'I&amp;E Backsheet'!$D$11:$AT$187,F$11,0))</f>
        <v/>
      </c>
      <c r="G136" s="209" t="str">
        <f ca="1">IF(ISERROR(VLOOKUP($B136,'I&amp;E Backsheet'!$D$11:$AT$187,G$11,0)),"",VLOOKUP($B136,'I&amp;E Backsheet'!$D$11:$AT$187,G$11,0))</f>
        <v/>
      </c>
      <c r="H136" s="259" t="str">
        <f ca="1">IF(ISERROR(VLOOKUP($B136,'I&amp;E Backsheet'!$D$11:$AT$187,H$11,0)),"",VLOOKUP($B136,'I&amp;E Backsheet'!$D$11:$AT$187,H$11,0))</f>
        <v/>
      </c>
      <c r="I136" s="300" t="str">
        <f ca="1">IF(ISERROR(VLOOKUP($B136,'I&amp;E Backsheet'!$D$11:$AT$187,I$11,0)),"",VLOOKUP($B136,'I&amp;E Backsheet'!$D$11:$AT$187,I$11,0))</f>
        <v/>
      </c>
      <c r="J136" s="213" t="str">
        <f ca="1">IF(ISERROR(VLOOKUP($B136,'I&amp;E Backsheet'!$D$11:$AT$187,J$11,0)),"",VLOOKUP($B136,'I&amp;E Backsheet'!$D$11:$AT$187,J$11,0))</f>
        <v/>
      </c>
      <c r="K136" s="213" t="str">
        <f ca="1">IF(ISERROR(VLOOKUP($B136,'I&amp;E Backsheet'!$D$11:$AT$187,K$11,0)),"",VLOOKUP($B136,'I&amp;E Backsheet'!$D$11:$AT$187,K$11,0))</f>
        <v/>
      </c>
      <c r="L136" s="214" t="str">
        <f ca="1">IF(ISERROR(VLOOKUP($B136,'I&amp;E Backsheet'!$D$11:$AT$187,L$11,0)),"",VLOOKUP($B136,'I&amp;E Backsheet'!$D$11:$AT$187,L$11,0))</f>
        <v/>
      </c>
      <c r="M136" s="300" t="str">
        <f ca="1">IF(ISERROR(VLOOKUP($B136,'I&amp;E Backsheet'!$D$11:$AT$187,M$11,0)),"",VLOOKUP($B136,'I&amp;E Backsheet'!$D$11:$AT$187,M$11,0))</f>
        <v/>
      </c>
      <c r="N136" s="320" t="str">
        <f ca="1">IF(ISERROR(VLOOKUP($B136,'I&amp;E Backsheet'!$D$11:$AT$187,N$11,0)),"",VLOOKUP($B136,'I&amp;E Backsheet'!$D$11:$AT$187,N$11,0))</f>
        <v/>
      </c>
      <c r="O136" s="213" t="str">
        <f ca="1">IF(ISERROR(VLOOKUP($B136,'I&amp;E Backsheet'!$D$11:$AT$187,O$11,0)),"",VLOOKUP($B136,'I&amp;E Backsheet'!$D$11:$AT$187,O$11,0))</f>
        <v/>
      </c>
      <c r="P136" s="214"/>
      <c r="Q136" s="308" t="str">
        <f ca="1">IF(ISERROR(VLOOKUP($B136,'I&amp;E Backsheet'!$D$11:$AT$187,Q$11,0)),"",VLOOKUP($B136,'I&amp;E Backsheet'!$D$11:$AT$187,Q$11,0))</f>
        <v/>
      </c>
      <c r="R136" s="320" t="str">
        <f ca="1">IF(ISERROR(VLOOKUP($B136,'I&amp;E Backsheet'!$D$11:$AT$187,R$11,0)),"",VLOOKUP($B136,'I&amp;E Backsheet'!$D$11:$AT$187,R$11,0))</f>
        <v/>
      </c>
      <c r="S136" s="213" t="str">
        <f ca="1">IF(ISERROR(VLOOKUP($B136,'I&amp;E Backsheet'!$D$11:$AT$187,S$11,0)),"",VLOOKUP($B136,'I&amp;E Backsheet'!$D$11:$AT$187,S$11,0))</f>
        <v/>
      </c>
      <c r="T136" s="214" t="str">
        <f ca="1">IF(ISERROR(VLOOKUP($B136,'I&amp;E Backsheet'!$D$11:$AT$187,T$11,0)),"",VLOOKUP($B136,'I&amp;E Backsheet'!$D$11:$AT$187,T$11,0))</f>
        <v/>
      </c>
      <c r="U136" s="300" t="str">
        <f ca="1">IF(ISERROR(VLOOKUP($B136,'I&amp;E Backsheet'!$D$11:$AT$187,U$11,0)),"",VLOOKUP($B136,'I&amp;E Backsheet'!$D$11:$AT$187,U$11,0))</f>
        <v/>
      </c>
      <c r="V136" s="320" t="str">
        <f ca="1">IF(ISERROR(VLOOKUP($B136,'I&amp;E Backsheet'!$D$11:$AT$187,V$11,0)),"",VLOOKUP($B136,'I&amp;E Backsheet'!$D$11:$AT$187,V$11,0))</f>
        <v/>
      </c>
      <c r="W136" s="214" t="str">
        <f ca="1">IF(ISERROR(VLOOKUP($B136,'I&amp;E Backsheet'!$D$11:$AT$187,W$11,0)),"",VLOOKUP($B136,'I&amp;E Backsheet'!$D$11:$AT$187,W$11,0))</f>
        <v/>
      </c>
    </row>
    <row r="137" spans="1:23">
      <c r="A137" s="3">
        <v>122</v>
      </c>
      <c r="B137" s="41" t="str">
        <f t="shared" ca="1" si="3"/>
        <v/>
      </c>
      <c r="C137" s="42" t="str">
        <f ca="1">IF($B137="","",VLOOKUP($B137,'Org list'!$J$9:$K$637,2,0))</f>
        <v/>
      </c>
      <c r="D137" s="227" t="str">
        <f ca="1">IF(ISERROR(VLOOKUP($B137,'Pooled Fund'!$A$3:$C$179,D$11,0)),"",VLOOKUP($B137,'Pooled Fund'!$A$3:$C$179,D$11,0))</f>
        <v/>
      </c>
      <c r="E137" s="209" t="str">
        <f ca="1">IF(ISERROR(VLOOKUP($B137,'I&amp;E Backsheet'!$D$11:$AT$187,E$11,0)),"",VLOOKUP($B137,'I&amp;E Backsheet'!$D$11:$AT$187,E$11,0))</f>
        <v/>
      </c>
      <c r="F137" s="209" t="str">
        <f ca="1">IF(ISERROR(VLOOKUP($B137,'I&amp;E Backsheet'!$D$11:$AT$187,F$11,0)),"",VLOOKUP($B137,'I&amp;E Backsheet'!$D$11:$AT$187,F$11,0))</f>
        <v/>
      </c>
      <c r="G137" s="209" t="str">
        <f ca="1">IF(ISERROR(VLOOKUP($B137,'I&amp;E Backsheet'!$D$11:$AT$187,G$11,0)),"",VLOOKUP($B137,'I&amp;E Backsheet'!$D$11:$AT$187,G$11,0))</f>
        <v/>
      </c>
      <c r="H137" s="259" t="str">
        <f ca="1">IF(ISERROR(VLOOKUP($B137,'I&amp;E Backsheet'!$D$11:$AT$187,H$11,0)),"",VLOOKUP($B137,'I&amp;E Backsheet'!$D$11:$AT$187,H$11,0))</f>
        <v/>
      </c>
      <c r="I137" s="300" t="str">
        <f ca="1">IF(ISERROR(VLOOKUP($B137,'I&amp;E Backsheet'!$D$11:$AT$187,I$11,0)),"",VLOOKUP($B137,'I&amp;E Backsheet'!$D$11:$AT$187,I$11,0))</f>
        <v/>
      </c>
      <c r="J137" s="213" t="str">
        <f ca="1">IF(ISERROR(VLOOKUP($B137,'I&amp;E Backsheet'!$D$11:$AT$187,J$11,0)),"",VLOOKUP($B137,'I&amp;E Backsheet'!$D$11:$AT$187,J$11,0))</f>
        <v/>
      </c>
      <c r="K137" s="213" t="str">
        <f ca="1">IF(ISERROR(VLOOKUP($B137,'I&amp;E Backsheet'!$D$11:$AT$187,K$11,0)),"",VLOOKUP($B137,'I&amp;E Backsheet'!$D$11:$AT$187,K$11,0))</f>
        <v/>
      </c>
      <c r="L137" s="214" t="str">
        <f ca="1">IF(ISERROR(VLOOKUP($B137,'I&amp;E Backsheet'!$D$11:$AT$187,L$11,0)),"",VLOOKUP($B137,'I&amp;E Backsheet'!$D$11:$AT$187,L$11,0))</f>
        <v/>
      </c>
      <c r="M137" s="300" t="str">
        <f ca="1">IF(ISERROR(VLOOKUP($B137,'I&amp;E Backsheet'!$D$11:$AT$187,M$11,0)),"",VLOOKUP($B137,'I&amp;E Backsheet'!$D$11:$AT$187,M$11,0))</f>
        <v/>
      </c>
      <c r="N137" s="320" t="str">
        <f ca="1">IF(ISERROR(VLOOKUP($B137,'I&amp;E Backsheet'!$D$11:$AT$187,N$11,0)),"",VLOOKUP($B137,'I&amp;E Backsheet'!$D$11:$AT$187,N$11,0))</f>
        <v/>
      </c>
      <c r="O137" s="213" t="str">
        <f ca="1">IF(ISERROR(VLOOKUP($B137,'I&amp;E Backsheet'!$D$11:$AT$187,O$11,0)),"",VLOOKUP($B137,'I&amp;E Backsheet'!$D$11:$AT$187,O$11,0))</f>
        <v/>
      </c>
      <c r="P137" s="214"/>
      <c r="Q137" s="308" t="str">
        <f ca="1">IF(ISERROR(VLOOKUP($B137,'I&amp;E Backsheet'!$D$11:$AT$187,Q$11,0)),"",VLOOKUP($B137,'I&amp;E Backsheet'!$D$11:$AT$187,Q$11,0))</f>
        <v/>
      </c>
      <c r="R137" s="320" t="str">
        <f ca="1">IF(ISERROR(VLOOKUP($B137,'I&amp;E Backsheet'!$D$11:$AT$187,R$11,0)),"",VLOOKUP($B137,'I&amp;E Backsheet'!$D$11:$AT$187,R$11,0))</f>
        <v/>
      </c>
      <c r="S137" s="213" t="str">
        <f ca="1">IF(ISERROR(VLOOKUP($B137,'I&amp;E Backsheet'!$D$11:$AT$187,S$11,0)),"",VLOOKUP($B137,'I&amp;E Backsheet'!$D$11:$AT$187,S$11,0))</f>
        <v/>
      </c>
      <c r="T137" s="214" t="str">
        <f ca="1">IF(ISERROR(VLOOKUP($B137,'I&amp;E Backsheet'!$D$11:$AT$187,T$11,0)),"",VLOOKUP($B137,'I&amp;E Backsheet'!$D$11:$AT$187,T$11,0))</f>
        <v/>
      </c>
      <c r="U137" s="300" t="str">
        <f ca="1">IF(ISERROR(VLOOKUP($B137,'I&amp;E Backsheet'!$D$11:$AT$187,U$11,0)),"",VLOOKUP($B137,'I&amp;E Backsheet'!$D$11:$AT$187,U$11,0))</f>
        <v/>
      </c>
      <c r="V137" s="320" t="str">
        <f ca="1">IF(ISERROR(VLOOKUP($B137,'I&amp;E Backsheet'!$D$11:$AT$187,V$11,0)),"",VLOOKUP($B137,'I&amp;E Backsheet'!$D$11:$AT$187,V$11,0))</f>
        <v/>
      </c>
      <c r="W137" s="214" t="str">
        <f ca="1">IF(ISERROR(VLOOKUP($B137,'I&amp;E Backsheet'!$D$11:$AT$187,W$11,0)),"",VLOOKUP($B137,'I&amp;E Backsheet'!$D$11:$AT$187,W$11,0))</f>
        <v/>
      </c>
    </row>
    <row r="138" spans="1:23">
      <c r="A138" s="3">
        <v>123</v>
      </c>
      <c r="B138" s="41" t="str">
        <f t="shared" ca="1" si="3"/>
        <v/>
      </c>
      <c r="C138" s="42" t="str">
        <f ca="1">IF($B138="","",VLOOKUP($B138,'Org list'!$J$9:$K$637,2,0))</f>
        <v/>
      </c>
      <c r="D138" s="227" t="str">
        <f ca="1">IF(ISERROR(VLOOKUP($B138,'Pooled Fund'!$A$3:$C$179,D$11,0)),"",VLOOKUP($B138,'Pooled Fund'!$A$3:$C$179,D$11,0))</f>
        <v/>
      </c>
      <c r="E138" s="209" t="str">
        <f ca="1">IF(ISERROR(VLOOKUP($B138,'I&amp;E Backsheet'!$D$11:$AT$187,E$11,0)),"",VLOOKUP($B138,'I&amp;E Backsheet'!$D$11:$AT$187,E$11,0))</f>
        <v/>
      </c>
      <c r="F138" s="209" t="str">
        <f ca="1">IF(ISERROR(VLOOKUP($B138,'I&amp;E Backsheet'!$D$11:$AT$187,F$11,0)),"",VLOOKUP($B138,'I&amp;E Backsheet'!$D$11:$AT$187,F$11,0))</f>
        <v/>
      </c>
      <c r="G138" s="209" t="str">
        <f ca="1">IF(ISERROR(VLOOKUP($B138,'I&amp;E Backsheet'!$D$11:$AT$187,G$11,0)),"",VLOOKUP($B138,'I&amp;E Backsheet'!$D$11:$AT$187,G$11,0))</f>
        <v/>
      </c>
      <c r="H138" s="259" t="str">
        <f ca="1">IF(ISERROR(VLOOKUP($B138,'I&amp;E Backsheet'!$D$11:$AT$187,H$11,0)),"",VLOOKUP($B138,'I&amp;E Backsheet'!$D$11:$AT$187,H$11,0))</f>
        <v/>
      </c>
      <c r="I138" s="300" t="str">
        <f ca="1">IF(ISERROR(VLOOKUP($B138,'I&amp;E Backsheet'!$D$11:$AT$187,I$11,0)),"",VLOOKUP($B138,'I&amp;E Backsheet'!$D$11:$AT$187,I$11,0))</f>
        <v/>
      </c>
      <c r="J138" s="213" t="str">
        <f ca="1">IF(ISERROR(VLOOKUP($B138,'I&amp;E Backsheet'!$D$11:$AT$187,J$11,0)),"",VLOOKUP($B138,'I&amp;E Backsheet'!$D$11:$AT$187,J$11,0))</f>
        <v/>
      </c>
      <c r="K138" s="213" t="str">
        <f ca="1">IF(ISERROR(VLOOKUP($B138,'I&amp;E Backsheet'!$D$11:$AT$187,K$11,0)),"",VLOOKUP($B138,'I&amp;E Backsheet'!$D$11:$AT$187,K$11,0))</f>
        <v/>
      </c>
      <c r="L138" s="214" t="str">
        <f ca="1">IF(ISERROR(VLOOKUP($B138,'I&amp;E Backsheet'!$D$11:$AT$187,L$11,0)),"",VLOOKUP($B138,'I&amp;E Backsheet'!$D$11:$AT$187,L$11,0))</f>
        <v/>
      </c>
      <c r="M138" s="300" t="str">
        <f ca="1">IF(ISERROR(VLOOKUP($B138,'I&amp;E Backsheet'!$D$11:$AT$187,M$11,0)),"",VLOOKUP($B138,'I&amp;E Backsheet'!$D$11:$AT$187,M$11,0))</f>
        <v/>
      </c>
      <c r="N138" s="320" t="str">
        <f ca="1">IF(ISERROR(VLOOKUP($B138,'I&amp;E Backsheet'!$D$11:$AT$187,N$11,0)),"",VLOOKUP($B138,'I&amp;E Backsheet'!$D$11:$AT$187,N$11,0))</f>
        <v/>
      </c>
      <c r="O138" s="213" t="str">
        <f ca="1">IF(ISERROR(VLOOKUP($B138,'I&amp;E Backsheet'!$D$11:$AT$187,O$11,0)),"",VLOOKUP($B138,'I&amp;E Backsheet'!$D$11:$AT$187,O$11,0))</f>
        <v/>
      </c>
      <c r="P138" s="214"/>
      <c r="Q138" s="308" t="str">
        <f ca="1">IF(ISERROR(VLOOKUP($B138,'I&amp;E Backsheet'!$D$11:$AT$187,Q$11,0)),"",VLOOKUP($B138,'I&amp;E Backsheet'!$D$11:$AT$187,Q$11,0))</f>
        <v/>
      </c>
      <c r="R138" s="320" t="str">
        <f ca="1">IF(ISERROR(VLOOKUP($B138,'I&amp;E Backsheet'!$D$11:$AT$187,R$11,0)),"",VLOOKUP($B138,'I&amp;E Backsheet'!$D$11:$AT$187,R$11,0))</f>
        <v/>
      </c>
      <c r="S138" s="213" t="str">
        <f ca="1">IF(ISERROR(VLOOKUP($B138,'I&amp;E Backsheet'!$D$11:$AT$187,S$11,0)),"",VLOOKUP($B138,'I&amp;E Backsheet'!$D$11:$AT$187,S$11,0))</f>
        <v/>
      </c>
      <c r="T138" s="214" t="str">
        <f ca="1">IF(ISERROR(VLOOKUP($B138,'I&amp;E Backsheet'!$D$11:$AT$187,T$11,0)),"",VLOOKUP($B138,'I&amp;E Backsheet'!$D$11:$AT$187,T$11,0))</f>
        <v/>
      </c>
      <c r="U138" s="300" t="str">
        <f ca="1">IF(ISERROR(VLOOKUP($B138,'I&amp;E Backsheet'!$D$11:$AT$187,U$11,0)),"",VLOOKUP($B138,'I&amp;E Backsheet'!$D$11:$AT$187,U$11,0))</f>
        <v/>
      </c>
      <c r="V138" s="320" t="str">
        <f ca="1">IF(ISERROR(VLOOKUP($B138,'I&amp;E Backsheet'!$D$11:$AT$187,V$11,0)),"",VLOOKUP($B138,'I&amp;E Backsheet'!$D$11:$AT$187,V$11,0))</f>
        <v/>
      </c>
      <c r="W138" s="214" t="str">
        <f ca="1">IF(ISERROR(VLOOKUP($B138,'I&amp;E Backsheet'!$D$11:$AT$187,W$11,0)),"",VLOOKUP($B138,'I&amp;E Backsheet'!$D$11:$AT$187,W$11,0))</f>
        <v/>
      </c>
    </row>
    <row r="139" spans="1:23">
      <c r="A139" s="3">
        <v>124</v>
      </c>
      <c r="B139" s="41" t="str">
        <f t="shared" ca="1" si="3"/>
        <v/>
      </c>
      <c r="C139" s="42" t="str">
        <f ca="1">IF($B139="","",VLOOKUP($B139,'Org list'!$J$9:$K$637,2,0))</f>
        <v/>
      </c>
      <c r="D139" s="227" t="str">
        <f ca="1">IF(ISERROR(VLOOKUP($B139,'Pooled Fund'!$A$3:$C$179,D$11,0)),"",VLOOKUP($B139,'Pooled Fund'!$A$3:$C$179,D$11,0))</f>
        <v/>
      </c>
      <c r="E139" s="209" t="str">
        <f ca="1">IF(ISERROR(VLOOKUP($B139,'I&amp;E Backsheet'!$D$11:$AT$187,E$11,0)),"",VLOOKUP($B139,'I&amp;E Backsheet'!$D$11:$AT$187,E$11,0))</f>
        <v/>
      </c>
      <c r="F139" s="209" t="str">
        <f ca="1">IF(ISERROR(VLOOKUP($B139,'I&amp;E Backsheet'!$D$11:$AT$187,F$11,0)),"",VLOOKUP($B139,'I&amp;E Backsheet'!$D$11:$AT$187,F$11,0))</f>
        <v/>
      </c>
      <c r="G139" s="209" t="str">
        <f ca="1">IF(ISERROR(VLOOKUP($B139,'I&amp;E Backsheet'!$D$11:$AT$187,G$11,0)),"",VLOOKUP($B139,'I&amp;E Backsheet'!$D$11:$AT$187,G$11,0))</f>
        <v/>
      </c>
      <c r="H139" s="259" t="str">
        <f ca="1">IF(ISERROR(VLOOKUP($B139,'I&amp;E Backsheet'!$D$11:$AT$187,H$11,0)),"",VLOOKUP($B139,'I&amp;E Backsheet'!$D$11:$AT$187,H$11,0))</f>
        <v/>
      </c>
      <c r="I139" s="300" t="str">
        <f ca="1">IF(ISERROR(VLOOKUP($B139,'I&amp;E Backsheet'!$D$11:$AT$187,I$11,0)),"",VLOOKUP($B139,'I&amp;E Backsheet'!$D$11:$AT$187,I$11,0))</f>
        <v/>
      </c>
      <c r="J139" s="213" t="str">
        <f ca="1">IF(ISERROR(VLOOKUP($B139,'I&amp;E Backsheet'!$D$11:$AT$187,J$11,0)),"",VLOOKUP($B139,'I&amp;E Backsheet'!$D$11:$AT$187,J$11,0))</f>
        <v/>
      </c>
      <c r="K139" s="213" t="str">
        <f ca="1">IF(ISERROR(VLOOKUP($B139,'I&amp;E Backsheet'!$D$11:$AT$187,K$11,0)),"",VLOOKUP($B139,'I&amp;E Backsheet'!$D$11:$AT$187,K$11,0))</f>
        <v/>
      </c>
      <c r="L139" s="214" t="str">
        <f ca="1">IF(ISERROR(VLOOKUP($B139,'I&amp;E Backsheet'!$D$11:$AT$187,L$11,0)),"",VLOOKUP($B139,'I&amp;E Backsheet'!$D$11:$AT$187,L$11,0))</f>
        <v/>
      </c>
      <c r="M139" s="300" t="str">
        <f ca="1">IF(ISERROR(VLOOKUP($B139,'I&amp;E Backsheet'!$D$11:$AT$187,M$11,0)),"",VLOOKUP($B139,'I&amp;E Backsheet'!$D$11:$AT$187,M$11,0))</f>
        <v/>
      </c>
      <c r="N139" s="320" t="str">
        <f ca="1">IF(ISERROR(VLOOKUP($B139,'I&amp;E Backsheet'!$D$11:$AT$187,N$11,0)),"",VLOOKUP($B139,'I&amp;E Backsheet'!$D$11:$AT$187,N$11,0))</f>
        <v/>
      </c>
      <c r="O139" s="213" t="str">
        <f ca="1">IF(ISERROR(VLOOKUP($B139,'I&amp;E Backsheet'!$D$11:$AT$187,O$11,0)),"",VLOOKUP($B139,'I&amp;E Backsheet'!$D$11:$AT$187,O$11,0))</f>
        <v/>
      </c>
      <c r="P139" s="214"/>
      <c r="Q139" s="308" t="str">
        <f ca="1">IF(ISERROR(VLOOKUP($B139,'I&amp;E Backsheet'!$D$11:$AT$187,Q$11,0)),"",VLOOKUP($B139,'I&amp;E Backsheet'!$D$11:$AT$187,Q$11,0))</f>
        <v/>
      </c>
      <c r="R139" s="320" t="str">
        <f ca="1">IF(ISERROR(VLOOKUP($B139,'I&amp;E Backsheet'!$D$11:$AT$187,R$11,0)),"",VLOOKUP($B139,'I&amp;E Backsheet'!$D$11:$AT$187,R$11,0))</f>
        <v/>
      </c>
      <c r="S139" s="213" t="str">
        <f ca="1">IF(ISERROR(VLOOKUP($B139,'I&amp;E Backsheet'!$D$11:$AT$187,S$11,0)),"",VLOOKUP($B139,'I&amp;E Backsheet'!$D$11:$AT$187,S$11,0))</f>
        <v/>
      </c>
      <c r="T139" s="214" t="str">
        <f ca="1">IF(ISERROR(VLOOKUP($B139,'I&amp;E Backsheet'!$D$11:$AT$187,T$11,0)),"",VLOOKUP($B139,'I&amp;E Backsheet'!$D$11:$AT$187,T$11,0))</f>
        <v/>
      </c>
      <c r="U139" s="300" t="str">
        <f ca="1">IF(ISERROR(VLOOKUP($B139,'I&amp;E Backsheet'!$D$11:$AT$187,U$11,0)),"",VLOOKUP($B139,'I&amp;E Backsheet'!$D$11:$AT$187,U$11,0))</f>
        <v/>
      </c>
      <c r="V139" s="320" t="str">
        <f ca="1">IF(ISERROR(VLOOKUP($B139,'I&amp;E Backsheet'!$D$11:$AT$187,V$11,0)),"",VLOOKUP($B139,'I&amp;E Backsheet'!$D$11:$AT$187,V$11,0))</f>
        <v/>
      </c>
      <c r="W139" s="214" t="str">
        <f ca="1">IF(ISERROR(VLOOKUP($B139,'I&amp;E Backsheet'!$D$11:$AT$187,W$11,0)),"",VLOOKUP($B139,'I&amp;E Backsheet'!$D$11:$AT$187,W$11,0))</f>
        <v/>
      </c>
    </row>
    <row r="140" spans="1:23">
      <c r="A140" s="3">
        <v>125</v>
      </c>
      <c r="B140" s="41" t="str">
        <f t="shared" ca="1" si="3"/>
        <v/>
      </c>
      <c r="C140" s="42" t="str">
        <f ca="1">IF($B140="","",VLOOKUP($B140,'Org list'!$J$9:$K$637,2,0))</f>
        <v/>
      </c>
      <c r="D140" s="227" t="str">
        <f ca="1">IF(ISERROR(VLOOKUP($B140,'Pooled Fund'!$A$3:$C$179,D$11,0)),"",VLOOKUP($B140,'Pooled Fund'!$A$3:$C$179,D$11,0))</f>
        <v/>
      </c>
      <c r="E140" s="209" t="str">
        <f ca="1">IF(ISERROR(VLOOKUP($B140,'I&amp;E Backsheet'!$D$11:$AT$187,E$11,0)),"",VLOOKUP($B140,'I&amp;E Backsheet'!$D$11:$AT$187,E$11,0))</f>
        <v/>
      </c>
      <c r="F140" s="209" t="str">
        <f ca="1">IF(ISERROR(VLOOKUP($B140,'I&amp;E Backsheet'!$D$11:$AT$187,F$11,0)),"",VLOOKUP($B140,'I&amp;E Backsheet'!$D$11:$AT$187,F$11,0))</f>
        <v/>
      </c>
      <c r="G140" s="209" t="str">
        <f ca="1">IF(ISERROR(VLOOKUP($B140,'I&amp;E Backsheet'!$D$11:$AT$187,G$11,0)),"",VLOOKUP($B140,'I&amp;E Backsheet'!$D$11:$AT$187,G$11,0))</f>
        <v/>
      </c>
      <c r="H140" s="259" t="str">
        <f ca="1">IF(ISERROR(VLOOKUP($B140,'I&amp;E Backsheet'!$D$11:$AT$187,H$11,0)),"",VLOOKUP($B140,'I&amp;E Backsheet'!$D$11:$AT$187,H$11,0))</f>
        <v/>
      </c>
      <c r="I140" s="300" t="str">
        <f ca="1">IF(ISERROR(VLOOKUP($B140,'I&amp;E Backsheet'!$D$11:$AT$187,I$11,0)),"",VLOOKUP($B140,'I&amp;E Backsheet'!$D$11:$AT$187,I$11,0))</f>
        <v/>
      </c>
      <c r="J140" s="213" t="str">
        <f ca="1">IF(ISERROR(VLOOKUP($B140,'I&amp;E Backsheet'!$D$11:$AT$187,J$11,0)),"",VLOOKUP($B140,'I&amp;E Backsheet'!$D$11:$AT$187,J$11,0))</f>
        <v/>
      </c>
      <c r="K140" s="213" t="str">
        <f ca="1">IF(ISERROR(VLOOKUP($B140,'I&amp;E Backsheet'!$D$11:$AT$187,K$11,0)),"",VLOOKUP($B140,'I&amp;E Backsheet'!$D$11:$AT$187,K$11,0))</f>
        <v/>
      </c>
      <c r="L140" s="214" t="str">
        <f ca="1">IF(ISERROR(VLOOKUP($B140,'I&amp;E Backsheet'!$D$11:$AT$187,L$11,0)),"",VLOOKUP($B140,'I&amp;E Backsheet'!$D$11:$AT$187,L$11,0))</f>
        <v/>
      </c>
      <c r="M140" s="300" t="str">
        <f ca="1">IF(ISERROR(VLOOKUP($B140,'I&amp;E Backsheet'!$D$11:$AT$187,M$11,0)),"",VLOOKUP($B140,'I&amp;E Backsheet'!$D$11:$AT$187,M$11,0))</f>
        <v/>
      </c>
      <c r="N140" s="320" t="str">
        <f ca="1">IF(ISERROR(VLOOKUP($B140,'I&amp;E Backsheet'!$D$11:$AT$187,N$11,0)),"",VLOOKUP($B140,'I&amp;E Backsheet'!$D$11:$AT$187,N$11,0))</f>
        <v/>
      </c>
      <c r="O140" s="213" t="str">
        <f ca="1">IF(ISERROR(VLOOKUP($B140,'I&amp;E Backsheet'!$D$11:$AT$187,O$11,0)),"",VLOOKUP($B140,'I&amp;E Backsheet'!$D$11:$AT$187,O$11,0))</f>
        <v/>
      </c>
      <c r="P140" s="214"/>
      <c r="Q140" s="308" t="str">
        <f ca="1">IF(ISERROR(VLOOKUP($B140,'I&amp;E Backsheet'!$D$11:$AT$187,Q$11,0)),"",VLOOKUP($B140,'I&amp;E Backsheet'!$D$11:$AT$187,Q$11,0))</f>
        <v/>
      </c>
      <c r="R140" s="320" t="str">
        <f ca="1">IF(ISERROR(VLOOKUP($B140,'I&amp;E Backsheet'!$D$11:$AT$187,R$11,0)),"",VLOOKUP($B140,'I&amp;E Backsheet'!$D$11:$AT$187,R$11,0))</f>
        <v/>
      </c>
      <c r="S140" s="213" t="str">
        <f ca="1">IF(ISERROR(VLOOKUP($B140,'I&amp;E Backsheet'!$D$11:$AT$187,S$11,0)),"",VLOOKUP($B140,'I&amp;E Backsheet'!$D$11:$AT$187,S$11,0))</f>
        <v/>
      </c>
      <c r="T140" s="214" t="str">
        <f ca="1">IF(ISERROR(VLOOKUP($B140,'I&amp;E Backsheet'!$D$11:$AT$187,T$11,0)),"",VLOOKUP($B140,'I&amp;E Backsheet'!$D$11:$AT$187,T$11,0))</f>
        <v/>
      </c>
      <c r="U140" s="300" t="str">
        <f ca="1">IF(ISERROR(VLOOKUP($B140,'I&amp;E Backsheet'!$D$11:$AT$187,U$11,0)),"",VLOOKUP($B140,'I&amp;E Backsheet'!$D$11:$AT$187,U$11,0))</f>
        <v/>
      </c>
      <c r="V140" s="320" t="str">
        <f ca="1">IF(ISERROR(VLOOKUP($B140,'I&amp;E Backsheet'!$D$11:$AT$187,V$11,0)),"",VLOOKUP($B140,'I&amp;E Backsheet'!$D$11:$AT$187,V$11,0))</f>
        <v/>
      </c>
      <c r="W140" s="214" t="str">
        <f ca="1">IF(ISERROR(VLOOKUP($B140,'I&amp;E Backsheet'!$D$11:$AT$187,W$11,0)),"",VLOOKUP($B140,'I&amp;E Backsheet'!$D$11:$AT$187,W$11,0))</f>
        <v/>
      </c>
    </row>
    <row r="141" spans="1:23">
      <c r="A141" s="3">
        <v>126</v>
      </c>
      <c r="B141" s="41" t="str">
        <f t="shared" ca="1" si="3"/>
        <v/>
      </c>
      <c r="C141" s="42" t="str">
        <f ca="1">IF($B141="","",VLOOKUP($B141,'Org list'!$J$9:$K$637,2,0))</f>
        <v/>
      </c>
      <c r="D141" s="227" t="str">
        <f ca="1">IF(ISERROR(VLOOKUP($B141,'Pooled Fund'!$A$3:$C$179,D$11,0)),"",VLOOKUP($B141,'Pooled Fund'!$A$3:$C$179,D$11,0))</f>
        <v/>
      </c>
      <c r="E141" s="209" t="str">
        <f ca="1">IF(ISERROR(VLOOKUP($B141,'I&amp;E Backsheet'!$D$11:$AT$187,E$11,0)),"",VLOOKUP($B141,'I&amp;E Backsheet'!$D$11:$AT$187,E$11,0))</f>
        <v/>
      </c>
      <c r="F141" s="209" t="str">
        <f ca="1">IF(ISERROR(VLOOKUP($B141,'I&amp;E Backsheet'!$D$11:$AT$187,F$11,0)),"",VLOOKUP($B141,'I&amp;E Backsheet'!$D$11:$AT$187,F$11,0))</f>
        <v/>
      </c>
      <c r="G141" s="209" t="str">
        <f ca="1">IF(ISERROR(VLOOKUP($B141,'I&amp;E Backsheet'!$D$11:$AT$187,G$11,0)),"",VLOOKUP($B141,'I&amp;E Backsheet'!$D$11:$AT$187,G$11,0))</f>
        <v/>
      </c>
      <c r="H141" s="259" t="str">
        <f ca="1">IF(ISERROR(VLOOKUP($B141,'I&amp;E Backsheet'!$D$11:$AT$187,H$11,0)),"",VLOOKUP($B141,'I&amp;E Backsheet'!$D$11:$AT$187,H$11,0))</f>
        <v/>
      </c>
      <c r="I141" s="300" t="str">
        <f ca="1">IF(ISERROR(VLOOKUP($B141,'I&amp;E Backsheet'!$D$11:$AT$187,I$11,0)),"",VLOOKUP($B141,'I&amp;E Backsheet'!$D$11:$AT$187,I$11,0))</f>
        <v/>
      </c>
      <c r="J141" s="213" t="str">
        <f ca="1">IF(ISERROR(VLOOKUP($B141,'I&amp;E Backsheet'!$D$11:$AT$187,J$11,0)),"",VLOOKUP($B141,'I&amp;E Backsheet'!$D$11:$AT$187,J$11,0))</f>
        <v/>
      </c>
      <c r="K141" s="213" t="str">
        <f ca="1">IF(ISERROR(VLOOKUP($B141,'I&amp;E Backsheet'!$D$11:$AT$187,K$11,0)),"",VLOOKUP($B141,'I&amp;E Backsheet'!$D$11:$AT$187,K$11,0))</f>
        <v/>
      </c>
      <c r="L141" s="214" t="str">
        <f ca="1">IF(ISERROR(VLOOKUP($B141,'I&amp;E Backsheet'!$D$11:$AT$187,L$11,0)),"",VLOOKUP($B141,'I&amp;E Backsheet'!$D$11:$AT$187,L$11,0))</f>
        <v/>
      </c>
      <c r="M141" s="300" t="str">
        <f ca="1">IF(ISERROR(VLOOKUP($B141,'I&amp;E Backsheet'!$D$11:$AT$187,M$11,0)),"",VLOOKUP($B141,'I&amp;E Backsheet'!$D$11:$AT$187,M$11,0))</f>
        <v/>
      </c>
      <c r="N141" s="320" t="str">
        <f ca="1">IF(ISERROR(VLOOKUP($B141,'I&amp;E Backsheet'!$D$11:$AT$187,N$11,0)),"",VLOOKUP($B141,'I&amp;E Backsheet'!$D$11:$AT$187,N$11,0))</f>
        <v/>
      </c>
      <c r="O141" s="213" t="str">
        <f ca="1">IF(ISERROR(VLOOKUP($B141,'I&amp;E Backsheet'!$D$11:$AT$187,O$11,0)),"",VLOOKUP($B141,'I&amp;E Backsheet'!$D$11:$AT$187,O$11,0))</f>
        <v/>
      </c>
      <c r="P141" s="214"/>
      <c r="Q141" s="308" t="str">
        <f ca="1">IF(ISERROR(VLOOKUP($B141,'I&amp;E Backsheet'!$D$11:$AT$187,Q$11,0)),"",VLOOKUP($B141,'I&amp;E Backsheet'!$D$11:$AT$187,Q$11,0))</f>
        <v/>
      </c>
      <c r="R141" s="320" t="str">
        <f ca="1">IF(ISERROR(VLOOKUP($B141,'I&amp;E Backsheet'!$D$11:$AT$187,R$11,0)),"",VLOOKUP($B141,'I&amp;E Backsheet'!$D$11:$AT$187,R$11,0))</f>
        <v/>
      </c>
      <c r="S141" s="213" t="str">
        <f ca="1">IF(ISERROR(VLOOKUP($B141,'I&amp;E Backsheet'!$D$11:$AT$187,S$11,0)),"",VLOOKUP($B141,'I&amp;E Backsheet'!$D$11:$AT$187,S$11,0))</f>
        <v/>
      </c>
      <c r="T141" s="214" t="str">
        <f ca="1">IF(ISERROR(VLOOKUP($B141,'I&amp;E Backsheet'!$D$11:$AT$187,T$11,0)),"",VLOOKUP($B141,'I&amp;E Backsheet'!$D$11:$AT$187,T$11,0))</f>
        <v/>
      </c>
      <c r="U141" s="300" t="str">
        <f ca="1">IF(ISERROR(VLOOKUP($B141,'I&amp;E Backsheet'!$D$11:$AT$187,U$11,0)),"",VLOOKUP($B141,'I&amp;E Backsheet'!$D$11:$AT$187,U$11,0))</f>
        <v/>
      </c>
      <c r="V141" s="320" t="str">
        <f ca="1">IF(ISERROR(VLOOKUP($B141,'I&amp;E Backsheet'!$D$11:$AT$187,V$11,0)),"",VLOOKUP($B141,'I&amp;E Backsheet'!$D$11:$AT$187,V$11,0))</f>
        <v/>
      </c>
      <c r="W141" s="214" t="str">
        <f ca="1">IF(ISERROR(VLOOKUP($B141,'I&amp;E Backsheet'!$D$11:$AT$187,W$11,0)),"",VLOOKUP($B141,'I&amp;E Backsheet'!$D$11:$AT$187,W$11,0))</f>
        <v/>
      </c>
    </row>
    <row r="142" spans="1:23">
      <c r="A142" s="3">
        <v>127</v>
      </c>
      <c r="B142" s="41" t="str">
        <f t="shared" ca="1" si="3"/>
        <v/>
      </c>
      <c r="C142" s="42" t="str">
        <f ca="1">IF($B142="","",VLOOKUP($B142,'Org list'!$J$9:$K$637,2,0))</f>
        <v/>
      </c>
      <c r="D142" s="227" t="str">
        <f ca="1">IF(ISERROR(VLOOKUP($B142,'Pooled Fund'!$A$3:$C$179,D$11,0)),"",VLOOKUP($B142,'Pooled Fund'!$A$3:$C$179,D$11,0))</f>
        <v/>
      </c>
      <c r="E142" s="209" t="str">
        <f ca="1">IF(ISERROR(VLOOKUP($B142,'I&amp;E Backsheet'!$D$11:$AT$187,E$11,0)),"",VLOOKUP($B142,'I&amp;E Backsheet'!$D$11:$AT$187,E$11,0))</f>
        <v/>
      </c>
      <c r="F142" s="209" t="str">
        <f ca="1">IF(ISERROR(VLOOKUP($B142,'I&amp;E Backsheet'!$D$11:$AT$187,F$11,0)),"",VLOOKUP($B142,'I&amp;E Backsheet'!$D$11:$AT$187,F$11,0))</f>
        <v/>
      </c>
      <c r="G142" s="209" t="str">
        <f ca="1">IF(ISERROR(VLOOKUP($B142,'I&amp;E Backsheet'!$D$11:$AT$187,G$11,0)),"",VLOOKUP($B142,'I&amp;E Backsheet'!$D$11:$AT$187,G$11,0))</f>
        <v/>
      </c>
      <c r="H142" s="259" t="str">
        <f ca="1">IF(ISERROR(VLOOKUP($B142,'I&amp;E Backsheet'!$D$11:$AT$187,H$11,0)),"",VLOOKUP($B142,'I&amp;E Backsheet'!$D$11:$AT$187,H$11,0))</f>
        <v/>
      </c>
      <c r="I142" s="300" t="str">
        <f ca="1">IF(ISERROR(VLOOKUP($B142,'I&amp;E Backsheet'!$D$11:$AT$187,I$11,0)),"",VLOOKUP($B142,'I&amp;E Backsheet'!$D$11:$AT$187,I$11,0))</f>
        <v/>
      </c>
      <c r="J142" s="213" t="str">
        <f ca="1">IF(ISERROR(VLOOKUP($B142,'I&amp;E Backsheet'!$D$11:$AT$187,J$11,0)),"",VLOOKUP($B142,'I&amp;E Backsheet'!$D$11:$AT$187,J$11,0))</f>
        <v/>
      </c>
      <c r="K142" s="213" t="str">
        <f ca="1">IF(ISERROR(VLOOKUP($B142,'I&amp;E Backsheet'!$D$11:$AT$187,K$11,0)),"",VLOOKUP($B142,'I&amp;E Backsheet'!$D$11:$AT$187,K$11,0))</f>
        <v/>
      </c>
      <c r="L142" s="214" t="str">
        <f ca="1">IF(ISERROR(VLOOKUP($B142,'I&amp;E Backsheet'!$D$11:$AT$187,L$11,0)),"",VLOOKUP($B142,'I&amp;E Backsheet'!$D$11:$AT$187,L$11,0))</f>
        <v/>
      </c>
      <c r="M142" s="300" t="str">
        <f ca="1">IF(ISERROR(VLOOKUP($B142,'I&amp;E Backsheet'!$D$11:$AT$187,M$11,0)),"",VLOOKUP($B142,'I&amp;E Backsheet'!$D$11:$AT$187,M$11,0))</f>
        <v/>
      </c>
      <c r="N142" s="320" t="str">
        <f ca="1">IF(ISERROR(VLOOKUP($B142,'I&amp;E Backsheet'!$D$11:$AT$187,N$11,0)),"",VLOOKUP($B142,'I&amp;E Backsheet'!$D$11:$AT$187,N$11,0))</f>
        <v/>
      </c>
      <c r="O142" s="213" t="str">
        <f ca="1">IF(ISERROR(VLOOKUP($B142,'I&amp;E Backsheet'!$D$11:$AT$187,O$11,0)),"",VLOOKUP($B142,'I&amp;E Backsheet'!$D$11:$AT$187,O$11,0))</f>
        <v/>
      </c>
      <c r="P142" s="214"/>
      <c r="Q142" s="308" t="str">
        <f ca="1">IF(ISERROR(VLOOKUP($B142,'I&amp;E Backsheet'!$D$11:$AT$187,Q$11,0)),"",VLOOKUP($B142,'I&amp;E Backsheet'!$D$11:$AT$187,Q$11,0))</f>
        <v/>
      </c>
      <c r="R142" s="320" t="str">
        <f ca="1">IF(ISERROR(VLOOKUP($B142,'I&amp;E Backsheet'!$D$11:$AT$187,R$11,0)),"",VLOOKUP($B142,'I&amp;E Backsheet'!$D$11:$AT$187,R$11,0))</f>
        <v/>
      </c>
      <c r="S142" s="213" t="str">
        <f ca="1">IF(ISERROR(VLOOKUP($B142,'I&amp;E Backsheet'!$D$11:$AT$187,S$11,0)),"",VLOOKUP($B142,'I&amp;E Backsheet'!$D$11:$AT$187,S$11,0))</f>
        <v/>
      </c>
      <c r="T142" s="214" t="str">
        <f ca="1">IF(ISERROR(VLOOKUP($B142,'I&amp;E Backsheet'!$D$11:$AT$187,T$11,0)),"",VLOOKUP($B142,'I&amp;E Backsheet'!$D$11:$AT$187,T$11,0))</f>
        <v/>
      </c>
      <c r="U142" s="300" t="str">
        <f ca="1">IF(ISERROR(VLOOKUP($B142,'I&amp;E Backsheet'!$D$11:$AT$187,U$11,0)),"",VLOOKUP($B142,'I&amp;E Backsheet'!$D$11:$AT$187,U$11,0))</f>
        <v/>
      </c>
      <c r="V142" s="320" t="str">
        <f ca="1">IF(ISERROR(VLOOKUP($B142,'I&amp;E Backsheet'!$D$11:$AT$187,V$11,0)),"",VLOOKUP($B142,'I&amp;E Backsheet'!$D$11:$AT$187,V$11,0))</f>
        <v/>
      </c>
      <c r="W142" s="214" t="str">
        <f ca="1">IF(ISERROR(VLOOKUP($B142,'I&amp;E Backsheet'!$D$11:$AT$187,W$11,0)),"",VLOOKUP($B142,'I&amp;E Backsheet'!$D$11:$AT$187,W$11,0))</f>
        <v/>
      </c>
    </row>
    <row r="143" spans="1:23">
      <c r="A143" s="3">
        <v>128</v>
      </c>
      <c r="B143" s="41" t="str">
        <f t="shared" ref="B143:B174" ca="1" si="4">IF($A143&gt;$Y$18-1,"",INDIRECT("'Comms by AT'!D"&amp;$A143+$Y$15))</f>
        <v/>
      </c>
      <c r="C143" s="42" t="str">
        <f ca="1">IF($B143="","",VLOOKUP($B143,'Org list'!$J$9:$K$637,2,0))</f>
        <v/>
      </c>
      <c r="D143" s="227" t="str">
        <f ca="1">IF(ISERROR(VLOOKUP($B143,'Pooled Fund'!$A$3:$C$179,D$11,0)),"",VLOOKUP($B143,'Pooled Fund'!$A$3:$C$179,D$11,0))</f>
        <v/>
      </c>
      <c r="E143" s="209" t="str">
        <f ca="1">IF(ISERROR(VLOOKUP($B143,'I&amp;E Backsheet'!$D$11:$AT$187,E$11,0)),"",VLOOKUP($B143,'I&amp;E Backsheet'!$D$11:$AT$187,E$11,0))</f>
        <v/>
      </c>
      <c r="F143" s="209" t="str">
        <f ca="1">IF(ISERROR(VLOOKUP($B143,'I&amp;E Backsheet'!$D$11:$AT$187,F$11,0)),"",VLOOKUP($B143,'I&amp;E Backsheet'!$D$11:$AT$187,F$11,0))</f>
        <v/>
      </c>
      <c r="G143" s="209" t="str">
        <f ca="1">IF(ISERROR(VLOOKUP($B143,'I&amp;E Backsheet'!$D$11:$AT$187,G$11,0)),"",VLOOKUP($B143,'I&amp;E Backsheet'!$D$11:$AT$187,G$11,0))</f>
        <v/>
      </c>
      <c r="H143" s="259" t="str">
        <f ca="1">IF(ISERROR(VLOOKUP($B143,'I&amp;E Backsheet'!$D$11:$AT$187,H$11,0)),"",VLOOKUP($B143,'I&amp;E Backsheet'!$D$11:$AT$187,H$11,0))</f>
        <v/>
      </c>
      <c r="I143" s="300" t="str">
        <f ca="1">IF(ISERROR(VLOOKUP($B143,'I&amp;E Backsheet'!$D$11:$AT$187,I$11,0)),"",VLOOKUP($B143,'I&amp;E Backsheet'!$D$11:$AT$187,I$11,0))</f>
        <v/>
      </c>
      <c r="J143" s="213" t="str">
        <f ca="1">IF(ISERROR(VLOOKUP($B143,'I&amp;E Backsheet'!$D$11:$AT$187,J$11,0)),"",VLOOKUP($B143,'I&amp;E Backsheet'!$D$11:$AT$187,J$11,0))</f>
        <v/>
      </c>
      <c r="K143" s="213" t="str">
        <f ca="1">IF(ISERROR(VLOOKUP($B143,'I&amp;E Backsheet'!$D$11:$AT$187,K$11,0)),"",VLOOKUP($B143,'I&amp;E Backsheet'!$D$11:$AT$187,K$11,0))</f>
        <v/>
      </c>
      <c r="L143" s="214" t="str">
        <f ca="1">IF(ISERROR(VLOOKUP($B143,'I&amp;E Backsheet'!$D$11:$AT$187,L$11,0)),"",VLOOKUP($B143,'I&amp;E Backsheet'!$D$11:$AT$187,L$11,0))</f>
        <v/>
      </c>
      <c r="M143" s="300" t="str">
        <f ca="1">IF(ISERROR(VLOOKUP($B143,'I&amp;E Backsheet'!$D$11:$AT$187,M$11,0)),"",VLOOKUP($B143,'I&amp;E Backsheet'!$D$11:$AT$187,M$11,0))</f>
        <v/>
      </c>
      <c r="N143" s="320" t="str">
        <f ca="1">IF(ISERROR(VLOOKUP($B143,'I&amp;E Backsheet'!$D$11:$AT$187,N$11,0)),"",VLOOKUP($B143,'I&amp;E Backsheet'!$D$11:$AT$187,N$11,0))</f>
        <v/>
      </c>
      <c r="O143" s="213" t="str">
        <f ca="1">IF(ISERROR(VLOOKUP($B143,'I&amp;E Backsheet'!$D$11:$AT$187,O$11,0)),"",VLOOKUP($B143,'I&amp;E Backsheet'!$D$11:$AT$187,O$11,0))</f>
        <v/>
      </c>
      <c r="P143" s="214"/>
      <c r="Q143" s="308" t="str">
        <f ca="1">IF(ISERROR(VLOOKUP($B143,'I&amp;E Backsheet'!$D$11:$AT$187,Q$11,0)),"",VLOOKUP($B143,'I&amp;E Backsheet'!$D$11:$AT$187,Q$11,0))</f>
        <v/>
      </c>
      <c r="R143" s="320" t="str">
        <f ca="1">IF(ISERROR(VLOOKUP($B143,'I&amp;E Backsheet'!$D$11:$AT$187,R$11,0)),"",VLOOKUP($B143,'I&amp;E Backsheet'!$D$11:$AT$187,R$11,0))</f>
        <v/>
      </c>
      <c r="S143" s="213" t="str">
        <f ca="1">IF(ISERROR(VLOOKUP($B143,'I&amp;E Backsheet'!$D$11:$AT$187,S$11,0)),"",VLOOKUP($B143,'I&amp;E Backsheet'!$D$11:$AT$187,S$11,0))</f>
        <v/>
      </c>
      <c r="T143" s="214" t="str">
        <f ca="1">IF(ISERROR(VLOOKUP($B143,'I&amp;E Backsheet'!$D$11:$AT$187,T$11,0)),"",VLOOKUP($B143,'I&amp;E Backsheet'!$D$11:$AT$187,T$11,0))</f>
        <v/>
      </c>
      <c r="U143" s="300" t="str">
        <f ca="1">IF(ISERROR(VLOOKUP($B143,'I&amp;E Backsheet'!$D$11:$AT$187,U$11,0)),"",VLOOKUP($B143,'I&amp;E Backsheet'!$D$11:$AT$187,U$11,0))</f>
        <v/>
      </c>
      <c r="V143" s="320" t="str">
        <f ca="1">IF(ISERROR(VLOOKUP($B143,'I&amp;E Backsheet'!$D$11:$AT$187,V$11,0)),"",VLOOKUP($B143,'I&amp;E Backsheet'!$D$11:$AT$187,V$11,0))</f>
        <v/>
      </c>
      <c r="W143" s="214" t="str">
        <f ca="1">IF(ISERROR(VLOOKUP($B143,'I&amp;E Backsheet'!$D$11:$AT$187,W$11,0)),"",VLOOKUP($B143,'I&amp;E Backsheet'!$D$11:$AT$187,W$11,0))</f>
        <v/>
      </c>
    </row>
    <row r="144" spans="1:23">
      <c r="A144" s="3">
        <v>129</v>
      </c>
      <c r="B144" s="41" t="str">
        <f t="shared" ca="1" si="4"/>
        <v/>
      </c>
      <c r="C144" s="42" t="str">
        <f ca="1">IF($B144="","",VLOOKUP($B144,'Org list'!$J$9:$K$637,2,0))</f>
        <v/>
      </c>
      <c r="D144" s="227" t="str">
        <f ca="1">IF(ISERROR(VLOOKUP($B144,'Pooled Fund'!$A$3:$C$179,D$11,0)),"",VLOOKUP($B144,'Pooled Fund'!$A$3:$C$179,D$11,0))</f>
        <v/>
      </c>
      <c r="E144" s="209" t="str">
        <f ca="1">IF(ISERROR(VLOOKUP($B144,'I&amp;E Backsheet'!$D$11:$AT$187,E$11,0)),"",VLOOKUP($B144,'I&amp;E Backsheet'!$D$11:$AT$187,E$11,0))</f>
        <v/>
      </c>
      <c r="F144" s="209" t="str">
        <f ca="1">IF(ISERROR(VLOOKUP($B144,'I&amp;E Backsheet'!$D$11:$AT$187,F$11,0)),"",VLOOKUP($B144,'I&amp;E Backsheet'!$D$11:$AT$187,F$11,0))</f>
        <v/>
      </c>
      <c r="G144" s="209" t="str">
        <f ca="1">IF(ISERROR(VLOOKUP($B144,'I&amp;E Backsheet'!$D$11:$AT$187,G$11,0)),"",VLOOKUP($B144,'I&amp;E Backsheet'!$D$11:$AT$187,G$11,0))</f>
        <v/>
      </c>
      <c r="H144" s="259" t="str">
        <f ca="1">IF(ISERROR(VLOOKUP($B144,'I&amp;E Backsheet'!$D$11:$AT$187,H$11,0)),"",VLOOKUP($B144,'I&amp;E Backsheet'!$D$11:$AT$187,H$11,0))</f>
        <v/>
      </c>
      <c r="I144" s="300" t="str">
        <f ca="1">IF(ISERROR(VLOOKUP($B144,'I&amp;E Backsheet'!$D$11:$AT$187,I$11,0)),"",VLOOKUP($B144,'I&amp;E Backsheet'!$D$11:$AT$187,I$11,0))</f>
        <v/>
      </c>
      <c r="J144" s="213" t="str">
        <f ca="1">IF(ISERROR(VLOOKUP($B144,'I&amp;E Backsheet'!$D$11:$AT$187,J$11,0)),"",VLOOKUP($B144,'I&amp;E Backsheet'!$D$11:$AT$187,J$11,0))</f>
        <v/>
      </c>
      <c r="K144" s="213" t="str">
        <f ca="1">IF(ISERROR(VLOOKUP($B144,'I&amp;E Backsheet'!$D$11:$AT$187,K$11,0)),"",VLOOKUP($B144,'I&amp;E Backsheet'!$D$11:$AT$187,K$11,0))</f>
        <v/>
      </c>
      <c r="L144" s="214" t="str">
        <f ca="1">IF(ISERROR(VLOOKUP($B144,'I&amp;E Backsheet'!$D$11:$AT$187,L$11,0)),"",VLOOKUP($B144,'I&amp;E Backsheet'!$D$11:$AT$187,L$11,0))</f>
        <v/>
      </c>
      <c r="M144" s="300" t="str">
        <f ca="1">IF(ISERROR(VLOOKUP($B144,'I&amp;E Backsheet'!$D$11:$AT$187,M$11,0)),"",VLOOKUP($B144,'I&amp;E Backsheet'!$D$11:$AT$187,M$11,0))</f>
        <v/>
      </c>
      <c r="N144" s="320" t="str">
        <f ca="1">IF(ISERROR(VLOOKUP($B144,'I&amp;E Backsheet'!$D$11:$AT$187,N$11,0)),"",VLOOKUP($B144,'I&amp;E Backsheet'!$D$11:$AT$187,N$11,0))</f>
        <v/>
      </c>
      <c r="O144" s="213" t="str">
        <f ca="1">IF(ISERROR(VLOOKUP($B144,'I&amp;E Backsheet'!$D$11:$AT$187,O$11,0)),"",VLOOKUP($B144,'I&amp;E Backsheet'!$D$11:$AT$187,O$11,0))</f>
        <v/>
      </c>
      <c r="P144" s="214"/>
      <c r="Q144" s="308" t="str">
        <f ca="1">IF(ISERROR(VLOOKUP($B144,'I&amp;E Backsheet'!$D$11:$AT$187,Q$11,0)),"",VLOOKUP($B144,'I&amp;E Backsheet'!$D$11:$AT$187,Q$11,0))</f>
        <v/>
      </c>
      <c r="R144" s="320" t="str">
        <f ca="1">IF(ISERROR(VLOOKUP($B144,'I&amp;E Backsheet'!$D$11:$AT$187,R$11,0)),"",VLOOKUP($B144,'I&amp;E Backsheet'!$D$11:$AT$187,R$11,0))</f>
        <v/>
      </c>
      <c r="S144" s="213" t="str">
        <f ca="1">IF(ISERROR(VLOOKUP($B144,'I&amp;E Backsheet'!$D$11:$AT$187,S$11,0)),"",VLOOKUP($B144,'I&amp;E Backsheet'!$D$11:$AT$187,S$11,0))</f>
        <v/>
      </c>
      <c r="T144" s="214" t="str">
        <f ca="1">IF(ISERROR(VLOOKUP($B144,'I&amp;E Backsheet'!$D$11:$AT$187,T$11,0)),"",VLOOKUP($B144,'I&amp;E Backsheet'!$D$11:$AT$187,T$11,0))</f>
        <v/>
      </c>
      <c r="U144" s="300" t="str">
        <f ca="1">IF(ISERROR(VLOOKUP($B144,'I&amp;E Backsheet'!$D$11:$AT$187,U$11,0)),"",VLOOKUP($B144,'I&amp;E Backsheet'!$D$11:$AT$187,U$11,0))</f>
        <v/>
      </c>
      <c r="V144" s="320" t="str">
        <f ca="1">IF(ISERROR(VLOOKUP($B144,'I&amp;E Backsheet'!$D$11:$AT$187,V$11,0)),"",VLOOKUP($B144,'I&amp;E Backsheet'!$D$11:$AT$187,V$11,0))</f>
        <v/>
      </c>
      <c r="W144" s="214" t="str">
        <f ca="1">IF(ISERROR(VLOOKUP($B144,'I&amp;E Backsheet'!$D$11:$AT$187,W$11,0)),"",VLOOKUP($B144,'I&amp;E Backsheet'!$D$11:$AT$187,W$11,0))</f>
        <v/>
      </c>
    </row>
    <row r="145" spans="1:23">
      <c r="A145" s="3">
        <v>130</v>
      </c>
      <c r="B145" s="41" t="str">
        <f t="shared" ca="1" si="4"/>
        <v/>
      </c>
      <c r="C145" s="42" t="str">
        <f ca="1">IF($B145="","",VLOOKUP($B145,'Org list'!$J$9:$K$637,2,0))</f>
        <v/>
      </c>
      <c r="D145" s="227" t="str">
        <f ca="1">IF(ISERROR(VLOOKUP($B145,'Pooled Fund'!$A$3:$C$179,D$11,0)),"",VLOOKUP($B145,'Pooled Fund'!$A$3:$C$179,D$11,0))</f>
        <v/>
      </c>
      <c r="E145" s="209" t="str">
        <f ca="1">IF(ISERROR(VLOOKUP($B145,'I&amp;E Backsheet'!$D$11:$AT$187,E$11,0)),"",VLOOKUP($B145,'I&amp;E Backsheet'!$D$11:$AT$187,E$11,0))</f>
        <v/>
      </c>
      <c r="F145" s="209" t="str">
        <f ca="1">IF(ISERROR(VLOOKUP($B145,'I&amp;E Backsheet'!$D$11:$AT$187,F$11,0)),"",VLOOKUP($B145,'I&amp;E Backsheet'!$D$11:$AT$187,F$11,0))</f>
        <v/>
      </c>
      <c r="G145" s="209" t="str">
        <f ca="1">IF(ISERROR(VLOOKUP($B145,'I&amp;E Backsheet'!$D$11:$AT$187,G$11,0)),"",VLOOKUP($B145,'I&amp;E Backsheet'!$D$11:$AT$187,G$11,0))</f>
        <v/>
      </c>
      <c r="H145" s="259" t="str">
        <f ca="1">IF(ISERROR(VLOOKUP($B145,'I&amp;E Backsheet'!$D$11:$AT$187,H$11,0)),"",VLOOKUP($B145,'I&amp;E Backsheet'!$D$11:$AT$187,H$11,0))</f>
        <v/>
      </c>
      <c r="I145" s="300" t="str">
        <f ca="1">IF(ISERROR(VLOOKUP($B145,'I&amp;E Backsheet'!$D$11:$AT$187,I$11,0)),"",VLOOKUP($B145,'I&amp;E Backsheet'!$D$11:$AT$187,I$11,0))</f>
        <v/>
      </c>
      <c r="J145" s="213" t="str">
        <f ca="1">IF(ISERROR(VLOOKUP($B145,'I&amp;E Backsheet'!$D$11:$AT$187,J$11,0)),"",VLOOKUP($B145,'I&amp;E Backsheet'!$D$11:$AT$187,J$11,0))</f>
        <v/>
      </c>
      <c r="K145" s="213" t="str">
        <f ca="1">IF(ISERROR(VLOOKUP($B145,'I&amp;E Backsheet'!$D$11:$AT$187,K$11,0)),"",VLOOKUP($B145,'I&amp;E Backsheet'!$D$11:$AT$187,K$11,0))</f>
        <v/>
      </c>
      <c r="L145" s="214" t="str">
        <f ca="1">IF(ISERROR(VLOOKUP($B145,'I&amp;E Backsheet'!$D$11:$AT$187,L$11,0)),"",VLOOKUP($B145,'I&amp;E Backsheet'!$D$11:$AT$187,L$11,0))</f>
        <v/>
      </c>
      <c r="M145" s="300" t="str">
        <f ca="1">IF(ISERROR(VLOOKUP($B145,'I&amp;E Backsheet'!$D$11:$AT$187,M$11,0)),"",VLOOKUP($B145,'I&amp;E Backsheet'!$D$11:$AT$187,M$11,0))</f>
        <v/>
      </c>
      <c r="N145" s="320" t="str">
        <f ca="1">IF(ISERROR(VLOOKUP($B145,'I&amp;E Backsheet'!$D$11:$AT$187,N$11,0)),"",VLOOKUP($B145,'I&amp;E Backsheet'!$D$11:$AT$187,N$11,0))</f>
        <v/>
      </c>
      <c r="O145" s="213" t="str">
        <f ca="1">IF(ISERROR(VLOOKUP($B145,'I&amp;E Backsheet'!$D$11:$AT$187,O$11,0)),"",VLOOKUP($B145,'I&amp;E Backsheet'!$D$11:$AT$187,O$11,0))</f>
        <v/>
      </c>
      <c r="P145" s="214"/>
      <c r="Q145" s="308" t="str">
        <f ca="1">IF(ISERROR(VLOOKUP($B145,'I&amp;E Backsheet'!$D$11:$AT$187,Q$11,0)),"",VLOOKUP($B145,'I&amp;E Backsheet'!$D$11:$AT$187,Q$11,0))</f>
        <v/>
      </c>
      <c r="R145" s="320" t="str">
        <f ca="1">IF(ISERROR(VLOOKUP($B145,'I&amp;E Backsheet'!$D$11:$AT$187,R$11,0)),"",VLOOKUP($B145,'I&amp;E Backsheet'!$D$11:$AT$187,R$11,0))</f>
        <v/>
      </c>
      <c r="S145" s="213" t="str">
        <f ca="1">IF(ISERROR(VLOOKUP($B145,'I&amp;E Backsheet'!$D$11:$AT$187,S$11,0)),"",VLOOKUP($B145,'I&amp;E Backsheet'!$D$11:$AT$187,S$11,0))</f>
        <v/>
      </c>
      <c r="T145" s="214" t="str">
        <f ca="1">IF(ISERROR(VLOOKUP($B145,'I&amp;E Backsheet'!$D$11:$AT$187,T$11,0)),"",VLOOKUP($B145,'I&amp;E Backsheet'!$D$11:$AT$187,T$11,0))</f>
        <v/>
      </c>
      <c r="U145" s="300" t="str">
        <f ca="1">IF(ISERROR(VLOOKUP($B145,'I&amp;E Backsheet'!$D$11:$AT$187,U$11,0)),"",VLOOKUP($B145,'I&amp;E Backsheet'!$D$11:$AT$187,U$11,0))</f>
        <v/>
      </c>
      <c r="V145" s="320" t="str">
        <f ca="1">IF(ISERROR(VLOOKUP($B145,'I&amp;E Backsheet'!$D$11:$AT$187,V$11,0)),"",VLOOKUP($B145,'I&amp;E Backsheet'!$D$11:$AT$187,V$11,0))</f>
        <v/>
      </c>
      <c r="W145" s="214" t="str">
        <f ca="1">IF(ISERROR(VLOOKUP($B145,'I&amp;E Backsheet'!$D$11:$AT$187,W$11,0)),"",VLOOKUP($B145,'I&amp;E Backsheet'!$D$11:$AT$187,W$11,0))</f>
        <v/>
      </c>
    </row>
    <row r="146" spans="1:23">
      <c r="A146" s="3">
        <v>131</v>
      </c>
      <c r="B146" s="41" t="str">
        <f t="shared" ca="1" si="4"/>
        <v/>
      </c>
      <c r="C146" s="42" t="str">
        <f ca="1">IF($B146="","",VLOOKUP($B146,'Org list'!$J$9:$K$637,2,0))</f>
        <v/>
      </c>
      <c r="D146" s="227" t="str">
        <f ca="1">IF(ISERROR(VLOOKUP($B146,'Pooled Fund'!$A$3:$C$179,D$11,0)),"",VLOOKUP($B146,'Pooled Fund'!$A$3:$C$179,D$11,0))</f>
        <v/>
      </c>
      <c r="E146" s="209" t="str">
        <f ca="1">IF(ISERROR(VLOOKUP($B146,'I&amp;E Backsheet'!$D$11:$AT$187,E$11,0)),"",VLOOKUP($B146,'I&amp;E Backsheet'!$D$11:$AT$187,E$11,0))</f>
        <v/>
      </c>
      <c r="F146" s="209" t="str">
        <f ca="1">IF(ISERROR(VLOOKUP($B146,'I&amp;E Backsheet'!$D$11:$AT$187,F$11,0)),"",VLOOKUP($B146,'I&amp;E Backsheet'!$D$11:$AT$187,F$11,0))</f>
        <v/>
      </c>
      <c r="G146" s="209" t="str">
        <f ca="1">IF(ISERROR(VLOOKUP($B146,'I&amp;E Backsheet'!$D$11:$AT$187,G$11,0)),"",VLOOKUP($B146,'I&amp;E Backsheet'!$D$11:$AT$187,G$11,0))</f>
        <v/>
      </c>
      <c r="H146" s="259" t="str">
        <f ca="1">IF(ISERROR(VLOOKUP($B146,'I&amp;E Backsheet'!$D$11:$AT$187,H$11,0)),"",VLOOKUP($B146,'I&amp;E Backsheet'!$D$11:$AT$187,H$11,0))</f>
        <v/>
      </c>
      <c r="I146" s="300" t="str">
        <f ca="1">IF(ISERROR(VLOOKUP($B146,'I&amp;E Backsheet'!$D$11:$AT$187,I$11,0)),"",VLOOKUP($B146,'I&amp;E Backsheet'!$D$11:$AT$187,I$11,0))</f>
        <v/>
      </c>
      <c r="J146" s="213" t="str">
        <f ca="1">IF(ISERROR(VLOOKUP($B146,'I&amp;E Backsheet'!$D$11:$AT$187,J$11,0)),"",VLOOKUP($B146,'I&amp;E Backsheet'!$D$11:$AT$187,J$11,0))</f>
        <v/>
      </c>
      <c r="K146" s="213" t="str">
        <f ca="1">IF(ISERROR(VLOOKUP($B146,'I&amp;E Backsheet'!$D$11:$AT$187,K$11,0)),"",VLOOKUP($B146,'I&amp;E Backsheet'!$D$11:$AT$187,K$11,0))</f>
        <v/>
      </c>
      <c r="L146" s="214" t="str">
        <f ca="1">IF(ISERROR(VLOOKUP($B146,'I&amp;E Backsheet'!$D$11:$AT$187,L$11,0)),"",VLOOKUP($B146,'I&amp;E Backsheet'!$D$11:$AT$187,L$11,0))</f>
        <v/>
      </c>
      <c r="M146" s="300" t="str">
        <f ca="1">IF(ISERROR(VLOOKUP($B146,'I&amp;E Backsheet'!$D$11:$AT$187,M$11,0)),"",VLOOKUP($B146,'I&amp;E Backsheet'!$D$11:$AT$187,M$11,0))</f>
        <v/>
      </c>
      <c r="N146" s="320" t="str">
        <f ca="1">IF(ISERROR(VLOOKUP($B146,'I&amp;E Backsheet'!$D$11:$AT$187,N$11,0)),"",VLOOKUP($B146,'I&amp;E Backsheet'!$D$11:$AT$187,N$11,0))</f>
        <v/>
      </c>
      <c r="O146" s="213" t="str">
        <f ca="1">IF(ISERROR(VLOOKUP($B146,'I&amp;E Backsheet'!$D$11:$AT$187,O$11,0)),"",VLOOKUP($B146,'I&amp;E Backsheet'!$D$11:$AT$187,O$11,0))</f>
        <v/>
      </c>
      <c r="P146" s="214"/>
      <c r="Q146" s="308" t="str">
        <f ca="1">IF(ISERROR(VLOOKUP($B146,'I&amp;E Backsheet'!$D$11:$AT$187,Q$11,0)),"",VLOOKUP($B146,'I&amp;E Backsheet'!$D$11:$AT$187,Q$11,0))</f>
        <v/>
      </c>
      <c r="R146" s="320" t="str">
        <f ca="1">IF(ISERROR(VLOOKUP($B146,'I&amp;E Backsheet'!$D$11:$AT$187,R$11,0)),"",VLOOKUP($B146,'I&amp;E Backsheet'!$D$11:$AT$187,R$11,0))</f>
        <v/>
      </c>
      <c r="S146" s="213" t="str">
        <f ca="1">IF(ISERROR(VLOOKUP($B146,'I&amp;E Backsheet'!$D$11:$AT$187,S$11,0)),"",VLOOKUP($B146,'I&amp;E Backsheet'!$D$11:$AT$187,S$11,0))</f>
        <v/>
      </c>
      <c r="T146" s="214" t="str">
        <f ca="1">IF(ISERROR(VLOOKUP($B146,'I&amp;E Backsheet'!$D$11:$AT$187,T$11,0)),"",VLOOKUP($B146,'I&amp;E Backsheet'!$D$11:$AT$187,T$11,0))</f>
        <v/>
      </c>
      <c r="U146" s="300" t="str">
        <f ca="1">IF(ISERROR(VLOOKUP($B146,'I&amp;E Backsheet'!$D$11:$AT$187,U$11,0)),"",VLOOKUP($B146,'I&amp;E Backsheet'!$D$11:$AT$187,U$11,0))</f>
        <v/>
      </c>
      <c r="V146" s="320" t="str">
        <f ca="1">IF(ISERROR(VLOOKUP($B146,'I&amp;E Backsheet'!$D$11:$AT$187,V$11,0)),"",VLOOKUP($B146,'I&amp;E Backsheet'!$D$11:$AT$187,V$11,0))</f>
        <v/>
      </c>
      <c r="W146" s="214" t="str">
        <f ca="1">IF(ISERROR(VLOOKUP($B146,'I&amp;E Backsheet'!$D$11:$AT$187,W$11,0)),"",VLOOKUP($B146,'I&amp;E Backsheet'!$D$11:$AT$187,W$11,0))</f>
        <v/>
      </c>
    </row>
    <row r="147" spans="1:23">
      <c r="A147" s="3">
        <v>132</v>
      </c>
      <c r="B147" s="41" t="str">
        <f t="shared" ca="1" si="4"/>
        <v/>
      </c>
      <c r="C147" s="42" t="str">
        <f ca="1">IF($B147="","",VLOOKUP($B147,'Org list'!$J$9:$K$637,2,0))</f>
        <v/>
      </c>
      <c r="D147" s="227" t="str">
        <f ca="1">IF(ISERROR(VLOOKUP($B147,'Pooled Fund'!$A$3:$C$179,D$11,0)),"",VLOOKUP($B147,'Pooled Fund'!$A$3:$C$179,D$11,0))</f>
        <v/>
      </c>
      <c r="E147" s="209" t="str">
        <f ca="1">IF(ISERROR(VLOOKUP($B147,'I&amp;E Backsheet'!$D$11:$AT$187,E$11,0)),"",VLOOKUP($B147,'I&amp;E Backsheet'!$D$11:$AT$187,E$11,0))</f>
        <v/>
      </c>
      <c r="F147" s="209" t="str">
        <f ca="1">IF(ISERROR(VLOOKUP($B147,'I&amp;E Backsheet'!$D$11:$AT$187,F$11,0)),"",VLOOKUP($B147,'I&amp;E Backsheet'!$D$11:$AT$187,F$11,0))</f>
        <v/>
      </c>
      <c r="G147" s="209" t="str">
        <f ca="1">IF(ISERROR(VLOOKUP($B147,'I&amp;E Backsheet'!$D$11:$AT$187,G$11,0)),"",VLOOKUP($B147,'I&amp;E Backsheet'!$D$11:$AT$187,G$11,0))</f>
        <v/>
      </c>
      <c r="H147" s="259" t="str">
        <f ca="1">IF(ISERROR(VLOOKUP($B147,'I&amp;E Backsheet'!$D$11:$AT$187,H$11,0)),"",VLOOKUP($B147,'I&amp;E Backsheet'!$D$11:$AT$187,H$11,0))</f>
        <v/>
      </c>
      <c r="I147" s="300" t="str">
        <f ca="1">IF(ISERROR(VLOOKUP($B147,'I&amp;E Backsheet'!$D$11:$AT$187,I$11,0)),"",VLOOKUP($B147,'I&amp;E Backsheet'!$D$11:$AT$187,I$11,0))</f>
        <v/>
      </c>
      <c r="J147" s="213" t="str">
        <f ca="1">IF(ISERROR(VLOOKUP($B147,'I&amp;E Backsheet'!$D$11:$AT$187,J$11,0)),"",VLOOKUP($B147,'I&amp;E Backsheet'!$D$11:$AT$187,J$11,0))</f>
        <v/>
      </c>
      <c r="K147" s="213" t="str">
        <f ca="1">IF(ISERROR(VLOOKUP($B147,'I&amp;E Backsheet'!$D$11:$AT$187,K$11,0)),"",VLOOKUP($B147,'I&amp;E Backsheet'!$D$11:$AT$187,K$11,0))</f>
        <v/>
      </c>
      <c r="L147" s="214" t="str">
        <f ca="1">IF(ISERROR(VLOOKUP($B147,'I&amp;E Backsheet'!$D$11:$AT$187,L$11,0)),"",VLOOKUP($B147,'I&amp;E Backsheet'!$D$11:$AT$187,L$11,0))</f>
        <v/>
      </c>
      <c r="M147" s="300" t="str">
        <f ca="1">IF(ISERROR(VLOOKUP($B147,'I&amp;E Backsheet'!$D$11:$AT$187,M$11,0)),"",VLOOKUP($B147,'I&amp;E Backsheet'!$D$11:$AT$187,M$11,0))</f>
        <v/>
      </c>
      <c r="N147" s="320" t="str">
        <f ca="1">IF(ISERROR(VLOOKUP($B147,'I&amp;E Backsheet'!$D$11:$AT$187,N$11,0)),"",VLOOKUP($B147,'I&amp;E Backsheet'!$D$11:$AT$187,N$11,0))</f>
        <v/>
      </c>
      <c r="O147" s="213" t="str">
        <f ca="1">IF(ISERROR(VLOOKUP($B147,'I&amp;E Backsheet'!$D$11:$AT$187,O$11,0)),"",VLOOKUP($B147,'I&amp;E Backsheet'!$D$11:$AT$187,O$11,0))</f>
        <v/>
      </c>
      <c r="P147" s="214"/>
      <c r="Q147" s="308" t="str">
        <f ca="1">IF(ISERROR(VLOOKUP($B147,'I&amp;E Backsheet'!$D$11:$AT$187,Q$11,0)),"",VLOOKUP($B147,'I&amp;E Backsheet'!$D$11:$AT$187,Q$11,0))</f>
        <v/>
      </c>
      <c r="R147" s="320" t="str">
        <f ca="1">IF(ISERROR(VLOOKUP($B147,'I&amp;E Backsheet'!$D$11:$AT$187,R$11,0)),"",VLOOKUP($B147,'I&amp;E Backsheet'!$D$11:$AT$187,R$11,0))</f>
        <v/>
      </c>
      <c r="S147" s="213" t="str">
        <f ca="1">IF(ISERROR(VLOOKUP($B147,'I&amp;E Backsheet'!$D$11:$AT$187,S$11,0)),"",VLOOKUP($B147,'I&amp;E Backsheet'!$D$11:$AT$187,S$11,0))</f>
        <v/>
      </c>
      <c r="T147" s="214" t="str">
        <f ca="1">IF(ISERROR(VLOOKUP($B147,'I&amp;E Backsheet'!$D$11:$AT$187,T$11,0)),"",VLOOKUP($B147,'I&amp;E Backsheet'!$D$11:$AT$187,T$11,0))</f>
        <v/>
      </c>
      <c r="U147" s="300" t="str">
        <f ca="1">IF(ISERROR(VLOOKUP($B147,'I&amp;E Backsheet'!$D$11:$AT$187,U$11,0)),"",VLOOKUP($B147,'I&amp;E Backsheet'!$D$11:$AT$187,U$11,0))</f>
        <v/>
      </c>
      <c r="V147" s="320" t="str">
        <f ca="1">IF(ISERROR(VLOOKUP($B147,'I&amp;E Backsheet'!$D$11:$AT$187,V$11,0)),"",VLOOKUP($B147,'I&amp;E Backsheet'!$D$11:$AT$187,V$11,0))</f>
        <v/>
      </c>
      <c r="W147" s="214" t="str">
        <f ca="1">IF(ISERROR(VLOOKUP($B147,'I&amp;E Backsheet'!$D$11:$AT$187,W$11,0)),"",VLOOKUP($B147,'I&amp;E Backsheet'!$D$11:$AT$187,W$11,0))</f>
        <v/>
      </c>
    </row>
    <row r="148" spans="1:23">
      <c r="A148" s="3">
        <v>133</v>
      </c>
      <c r="B148" s="41" t="str">
        <f t="shared" ca="1" si="4"/>
        <v/>
      </c>
      <c r="C148" s="42" t="str">
        <f ca="1">IF($B148="","",VLOOKUP($B148,'Org list'!$J$9:$K$637,2,0))</f>
        <v/>
      </c>
      <c r="D148" s="227" t="str">
        <f ca="1">IF(ISERROR(VLOOKUP($B148,'Pooled Fund'!$A$3:$C$179,D$11,0)),"",VLOOKUP($B148,'Pooled Fund'!$A$3:$C$179,D$11,0))</f>
        <v/>
      </c>
      <c r="E148" s="209" t="str">
        <f ca="1">IF(ISERROR(VLOOKUP($B148,'I&amp;E Backsheet'!$D$11:$AT$187,E$11,0)),"",VLOOKUP($B148,'I&amp;E Backsheet'!$D$11:$AT$187,E$11,0))</f>
        <v/>
      </c>
      <c r="F148" s="209" t="str">
        <f ca="1">IF(ISERROR(VLOOKUP($B148,'I&amp;E Backsheet'!$D$11:$AT$187,F$11,0)),"",VLOOKUP($B148,'I&amp;E Backsheet'!$D$11:$AT$187,F$11,0))</f>
        <v/>
      </c>
      <c r="G148" s="209" t="str">
        <f ca="1">IF(ISERROR(VLOOKUP($B148,'I&amp;E Backsheet'!$D$11:$AT$187,G$11,0)),"",VLOOKUP($B148,'I&amp;E Backsheet'!$D$11:$AT$187,G$11,0))</f>
        <v/>
      </c>
      <c r="H148" s="259" t="str">
        <f ca="1">IF(ISERROR(VLOOKUP($B148,'I&amp;E Backsheet'!$D$11:$AT$187,H$11,0)),"",VLOOKUP($B148,'I&amp;E Backsheet'!$D$11:$AT$187,H$11,0))</f>
        <v/>
      </c>
      <c r="I148" s="300" t="str">
        <f ca="1">IF(ISERROR(VLOOKUP($B148,'I&amp;E Backsheet'!$D$11:$AT$187,I$11,0)),"",VLOOKUP($B148,'I&amp;E Backsheet'!$D$11:$AT$187,I$11,0))</f>
        <v/>
      </c>
      <c r="J148" s="213" t="str">
        <f ca="1">IF(ISERROR(VLOOKUP($B148,'I&amp;E Backsheet'!$D$11:$AT$187,J$11,0)),"",VLOOKUP($B148,'I&amp;E Backsheet'!$D$11:$AT$187,J$11,0))</f>
        <v/>
      </c>
      <c r="K148" s="213" t="str">
        <f ca="1">IF(ISERROR(VLOOKUP($B148,'I&amp;E Backsheet'!$D$11:$AT$187,K$11,0)),"",VLOOKUP($B148,'I&amp;E Backsheet'!$D$11:$AT$187,K$11,0))</f>
        <v/>
      </c>
      <c r="L148" s="214" t="str">
        <f ca="1">IF(ISERROR(VLOOKUP($B148,'I&amp;E Backsheet'!$D$11:$AT$187,L$11,0)),"",VLOOKUP($B148,'I&amp;E Backsheet'!$D$11:$AT$187,L$11,0))</f>
        <v/>
      </c>
      <c r="M148" s="300" t="str">
        <f ca="1">IF(ISERROR(VLOOKUP($B148,'I&amp;E Backsheet'!$D$11:$AT$187,M$11,0)),"",VLOOKUP($B148,'I&amp;E Backsheet'!$D$11:$AT$187,M$11,0))</f>
        <v/>
      </c>
      <c r="N148" s="320" t="str">
        <f ca="1">IF(ISERROR(VLOOKUP($B148,'I&amp;E Backsheet'!$D$11:$AT$187,N$11,0)),"",VLOOKUP($B148,'I&amp;E Backsheet'!$D$11:$AT$187,N$11,0))</f>
        <v/>
      </c>
      <c r="O148" s="213" t="str">
        <f ca="1">IF(ISERROR(VLOOKUP($B148,'I&amp;E Backsheet'!$D$11:$AT$187,O$11,0)),"",VLOOKUP($B148,'I&amp;E Backsheet'!$D$11:$AT$187,O$11,0))</f>
        <v/>
      </c>
      <c r="P148" s="214"/>
      <c r="Q148" s="308" t="str">
        <f ca="1">IF(ISERROR(VLOOKUP($B148,'I&amp;E Backsheet'!$D$11:$AT$187,Q$11,0)),"",VLOOKUP($B148,'I&amp;E Backsheet'!$D$11:$AT$187,Q$11,0))</f>
        <v/>
      </c>
      <c r="R148" s="320" t="str">
        <f ca="1">IF(ISERROR(VLOOKUP($B148,'I&amp;E Backsheet'!$D$11:$AT$187,R$11,0)),"",VLOOKUP($B148,'I&amp;E Backsheet'!$D$11:$AT$187,R$11,0))</f>
        <v/>
      </c>
      <c r="S148" s="213" t="str">
        <f ca="1">IF(ISERROR(VLOOKUP($B148,'I&amp;E Backsheet'!$D$11:$AT$187,S$11,0)),"",VLOOKUP($B148,'I&amp;E Backsheet'!$D$11:$AT$187,S$11,0))</f>
        <v/>
      </c>
      <c r="T148" s="214" t="str">
        <f ca="1">IF(ISERROR(VLOOKUP($B148,'I&amp;E Backsheet'!$D$11:$AT$187,T$11,0)),"",VLOOKUP($B148,'I&amp;E Backsheet'!$D$11:$AT$187,T$11,0))</f>
        <v/>
      </c>
      <c r="U148" s="300" t="str">
        <f ca="1">IF(ISERROR(VLOOKUP($B148,'I&amp;E Backsheet'!$D$11:$AT$187,U$11,0)),"",VLOOKUP($B148,'I&amp;E Backsheet'!$D$11:$AT$187,U$11,0))</f>
        <v/>
      </c>
      <c r="V148" s="320" t="str">
        <f ca="1">IF(ISERROR(VLOOKUP($B148,'I&amp;E Backsheet'!$D$11:$AT$187,V$11,0)),"",VLOOKUP($B148,'I&amp;E Backsheet'!$D$11:$AT$187,V$11,0))</f>
        <v/>
      </c>
      <c r="W148" s="214" t="str">
        <f ca="1">IF(ISERROR(VLOOKUP($B148,'I&amp;E Backsheet'!$D$11:$AT$187,W$11,0)),"",VLOOKUP($B148,'I&amp;E Backsheet'!$D$11:$AT$187,W$11,0))</f>
        <v/>
      </c>
    </row>
    <row r="149" spans="1:23">
      <c r="A149" s="3">
        <v>134</v>
      </c>
      <c r="B149" s="41" t="str">
        <f t="shared" ca="1" si="4"/>
        <v/>
      </c>
      <c r="C149" s="42" t="str">
        <f ca="1">IF($B149="","",VLOOKUP($B149,'Org list'!$J$9:$K$637,2,0))</f>
        <v/>
      </c>
      <c r="D149" s="227" t="str">
        <f ca="1">IF(ISERROR(VLOOKUP($B149,'Pooled Fund'!$A$3:$C$179,D$11,0)),"",VLOOKUP($B149,'Pooled Fund'!$A$3:$C$179,D$11,0))</f>
        <v/>
      </c>
      <c r="E149" s="209" t="str">
        <f ca="1">IF(ISERROR(VLOOKUP($B149,'I&amp;E Backsheet'!$D$11:$AT$187,E$11,0)),"",VLOOKUP($B149,'I&amp;E Backsheet'!$D$11:$AT$187,E$11,0))</f>
        <v/>
      </c>
      <c r="F149" s="209" t="str">
        <f ca="1">IF(ISERROR(VLOOKUP($B149,'I&amp;E Backsheet'!$D$11:$AT$187,F$11,0)),"",VLOOKUP($B149,'I&amp;E Backsheet'!$D$11:$AT$187,F$11,0))</f>
        <v/>
      </c>
      <c r="G149" s="209" t="str">
        <f ca="1">IF(ISERROR(VLOOKUP($B149,'I&amp;E Backsheet'!$D$11:$AT$187,G$11,0)),"",VLOOKUP($B149,'I&amp;E Backsheet'!$D$11:$AT$187,G$11,0))</f>
        <v/>
      </c>
      <c r="H149" s="259" t="str">
        <f ca="1">IF(ISERROR(VLOOKUP($B149,'I&amp;E Backsheet'!$D$11:$AT$187,H$11,0)),"",VLOOKUP($B149,'I&amp;E Backsheet'!$D$11:$AT$187,H$11,0))</f>
        <v/>
      </c>
      <c r="I149" s="300" t="str">
        <f ca="1">IF(ISERROR(VLOOKUP($B149,'I&amp;E Backsheet'!$D$11:$AT$187,I$11,0)),"",VLOOKUP($B149,'I&amp;E Backsheet'!$D$11:$AT$187,I$11,0))</f>
        <v/>
      </c>
      <c r="J149" s="213" t="str">
        <f ca="1">IF(ISERROR(VLOOKUP($B149,'I&amp;E Backsheet'!$D$11:$AT$187,J$11,0)),"",VLOOKUP($B149,'I&amp;E Backsheet'!$D$11:$AT$187,J$11,0))</f>
        <v/>
      </c>
      <c r="K149" s="213" t="str">
        <f ca="1">IF(ISERROR(VLOOKUP($B149,'I&amp;E Backsheet'!$D$11:$AT$187,K$11,0)),"",VLOOKUP($B149,'I&amp;E Backsheet'!$D$11:$AT$187,K$11,0))</f>
        <v/>
      </c>
      <c r="L149" s="214" t="str">
        <f ca="1">IF(ISERROR(VLOOKUP($B149,'I&amp;E Backsheet'!$D$11:$AT$187,L$11,0)),"",VLOOKUP($B149,'I&amp;E Backsheet'!$D$11:$AT$187,L$11,0))</f>
        <v/>
      </c>
      <c r="M149" s="300" t="str">
        <f ca="1">IF(ISERROR(VLOOKUP($B149,'I&amp;E Backsheet'!$D$11:$AT$187,M$11,0)),"",VLOOKUP($B149,'I&amp;E Backsheet'!$D$11:$AT$187,M$11,0))</f>
        <v/>
      </c>
      <c r="N149" s="320" t="str">
        <f ca="1">IF(ISERROR(VLOOKUP($B149,'I&amp;E Backsheet'!$D$11:$AT$187,N$11,0)),"",VLOOKUP($B149,'I&amp;E Backsheet'!$D$11:$AT$187,N$11,0))</f>
        <v/>
      </c>
      <c r="O149" s="213" t="str">
        <f ca="1">IF(ISERROR(VLOOKUP($B149,'I&amp;E Backsheet'!$D$11:$AT$187,O$11,0)),"",VLOOKUP($B149,'I&amp;E Backsheet'!$D$11:$AT$187,O$11,0))</f>
        <v/>
      </c>
      <c r="P149" s="214"/>
      <c r="Q149" s="308" t="str">
        <f ca="1">IF(ISERROR(VLOOKUP($B149,'I&amp;E Backsheet'!$D$11:$AT$187,Q$11,0)),"",VLOOKUP($B149,'I&amp;E Backsheet'!$D$11:$AT$187,Q$11,0))</f>
        <v/>
      </c>
      <c r="R149" s="320" t="str">
        <f ca="1">IF(ISERROR(VLOOKUP($B149,'I&amp;E Backsheet'!$D$11:$AT$187,R$11,0)),"",VLOOKUP($B149,'I&amp;E Backsheet'!$D$11:$AT$187,R$11,0))</f>
        <v/>
      </c>
      <c r="S149" s="213" t="str">
        <f ca="1">IF(ISERROR(VLOOKUP($B149,'I&amp;E Backsheet'!$D$11:$AT$187,S$11,0)),"",VLOOKUP($B149,'I&amp;E Backsheet'!$D$11:$AT$187,S$11,0))</f>
        <v/>
      </c>
      <c r="T149" s="214" t="str">
        <f ca="1">IF(ISERROR(VLOOKUP($B149,'I&amp;E Backsheet'!$D$11:$AT$187,T$11,0)),"",VLOOKUP($B149,'I&amp;E Backsheet'!$D$11:$AT$187,T$11,0))</f>
        <v/>
      </c>
      <c r="U149" s="300" t="str">
        <f ca="1">IF(ISERROR(VLOOKUP($B149,'I&amp;E Backsheet'!$D$11:$AT$187,U$11,0)),"",VLOOKUP($B149,'I&amp;E Backsheet'!$D$11:$AT$187,U$11,0))</f>
        <v/>
      </c>
      <c r="V149" s="320" t="str">
        <f ca="1">IF(ISERROR(VLOOKUP($B149,'I&amp;E Backsheet'!$D$11:$AT$187,V$11,0)),"",VLOOKUP($B149,'I&amp;E Backsheet'!$D$11:$AT$187,V$11,0))</f>
        <v/>
      </c>
      <c r="W149" s="214" t="str">
        <f ca="1">IF(ISERROR(VLOOKUP($B149,'I&amp;E Backsheet'!$D$11:$AT$187,W$11,0)),"",VLOOKUP($B149,'I&amp;E Backsheet'!$D$11:$AT$187,W$11,0))</f>
        <v/>
      </c>
    </row>
    <row r="150" spans="1:23">
      <c r="A150" s="3">
        <v>135</v>
      </c>
      <c r="B150" s="41" t="str">
        <f t="shared" ca="1" si="4"/>
        <v/>
      </c>
      <c r="C150" s="42" t="str">
        <f ca="1">IF($B150="","",VLOOKUP($B150,'Org list'!$J$9:$K$637,2,0))</f>
        <v/>
      </c>
      <c r="D150" s="227" t="str">
        <f ca="1">IF(ISERROR(VLOOKUP($B150,'Pooled Fund'!$A$3:$C$179,D$11,0)),"",VLOOKUP($B150,'Pooled Fund'!$A$3:$C$179,D$11,0))</f>
        <v/>
      </c>
      <c r="E150" s="209" t="str">
        <f ca="1">IF(ISERROR(VLOOKUP($B150,'I&amp;E Backsheet'!$D$11:$AT$187,E$11,0)),"",VLOOKUP($B150,'I&amp;E Backsheet'!$D$11:$AT$187,E$11,0))</f>
        <v/>
      </c>
      <c r="F150" s="209" t="str">
        <f ca="1">IF(ISERROR(VLOOKUP($B150,'I&amp;E Backsheet'!$D$11:$AT$187,F$11,0)),"",VLOOKUP($B150,'I&amp;E Backsheet'!$D$11:$AT$187,F$11,0))</f>
        <v/>
      </c>
      <c r="G150" s="209" t="str">
        <f ca="1">IF(ISERROR(VLOOKUP($B150,'I&amp;E Backsheet'!$D$11:$AT$187,G$11,0)),"",VLOOKUP($B150,'I&amp;E Backsheet'!$D$11:$AT$187,G$11,0))</f>
        <v/>
      </c>
      <c r="H150" s="259" t="str">
        <f ca="1">IF(ISERROR(VLOOKUP($B150,'I&amp;E Backsheet'!$D$11:$AT$187,H$11,0)),"",VLOOKUP($B150,'I&amp;E Backsheet'!$D$11:$AT$187,H$11,0))</f>
        <v/>
      </c>
      <c r="I150" s="300" t="str">
        <f ca="1">IF(ISERROR(VLOOKUP($B150,'I&amp;E Backsheet'!$D$11:$AT$187,I$11,0)),"",VLOOKUP($B150,'I&amp;E Backsheet'!$D$11:$AT$187,I$11,0))</f>
        <v/>
      </c>
      <c r="J150" s="213" t="str">
        <f ca="1">IF(ISERROR(VLOOKUP($B150,'I&amp;E Backsheet'!$D$11:$AT$187,J$11,0)),"",VLOOKUP($B150,'I&amp;E Backsheet'!$D$11:$AT$187,J$11,0))</f>
        <v/>
      </c>
      <c r="K150" s="213" t="str">
        <f ca="1">IF(ISERROR(VLOOKUP($B150,'I&amp;E Backsheet'!$D$11:$AT$187,K$11,0)),"",VLOOKUP($B150,'I&amp;E Backsheet'!$D$11:$AT$187,K$11,0))</f>
        <v/>
      </c>
      <c r="L150" s="214" t="str">
        <f ca="1">IF(ISERROR(VLOOKUP($B150,'I&amp;E Backsheet'!$D$11:$AT$187,L$11,0)),"",VLOOKUP($B150,'I&amp;E Backsheet'!$D$11:$AT$187,L$11,0))</f>
        <v/>
      </c>
      <c r="M150" s="300" t="str">
        <f ca="1">IF(ISERROR(VLOOKUP($B150,'I&amp;E Backsheet'!$D$11:$AT$187,M$11,0)),"",VLOOKUP($B150,'I&amp;E Backsheet'!$D$11:$AT$187,M$11,0))</f>
        <v/>
      </c>
      <c r="N150" s="320" t="str">
        <f ca="1">IF(ISERROR(VLOOKUP($B150,'I&amp;E Backsheet'!$D$11:$AT$187,N$11,0)),"",VLOOKUP($B150,'I&amp;E Backsheet'!$D$11:$AT$187,N$11,0))</f>
        <v/>
      </c>
      <c r="O150" s="213" t="str">
        <f ca="1">IF(ISERROR(VLOOKUP($B150,'I&amp;E Backsheet'!$D$11:$AT$187,O$11,0)),"",VLOOKUP($B150,'I&amp;E Backsheet'!$D$11:$AT$187,O$11,0))</f>
        <v/>
      </c>
      <c r="P150" s="214"/>
      <c r="Q150" s="308" t="str">
        <f ca="1">IF(ISERROR(VLOOKUP($B150,'I&amp;E Backsheet'!$D$11:$AT$187,Q$11,0)),"",VLOOKUP($B150,'I&amp;E Backsheet'!$D$11:$AT$187,Q$11,0))</f>
        <v/>
      </c>
      <c r="R150" s="320" t="str">
        <f ca="1">IF(ISERROR(VLOOKUP($B150,'I&amp;E Backsheet'!$D$11:$AT$187,R$11,0)),"",VLOOKUP($B150,'I&amp;E Backsheet'!$D$11:$AT$187,R$11,0))</f>
        <v/>
      </c>
      <c r="S150" s="213" t="str">
        <f ca="1">IF(ISERROR(VLOOKUP($B150,'I&amp;E Backsheet'!$D$11:$AT$187,S$11,0)),"",VLOOKUP($B150,'I&amp;E Backsheet'!$D$11:$AT$187,S$11,0))</f>
        <v/>
      </c>
      <c r="T150" s="214" t="str">
        <f ca="1">IF(ISERROR(VLOOKUP($B150,'I&amp;E Backsheet'!$D$11:$AT$187,T$11,0)),"",VLOOKUP($B150,'I&amp;E Backsheet'!$D$11:$AT$187,T$11,0))</f>
        <v/>
      </c>
      <c r="U150" s="300" t="str">
        <f ca="1">IF(ISERROR(VLOOKUP($B150,'I&amp;E Backsheet'!$D$11:$AT$187,U$11,0)),"",VLOOKUP($B150,'I&amp;E Backsheet'!$D$11:$AT$187,U$11,0))</f>
        <v/>
      </c>
      <c r="V150" s="320" t="str">
        <f ca="1">IF(ISERROR(VLOOKUP($B150,'I&amp;E Backsheet'!$D$11:$AT$187,V$11,0)),"",VLOOKUP($B150,'I&amp;E Backsheet'!$D$11:$AT$187,V$11,0))</f>
        <v/>
      </c>
      <c r="W150" s="214" t="str">
        <f ca="1">IF(ISERROR(VLOOKUP($B150,'I&amp;E Backsheet'!$D$11:$AT$187,W$11,0)),"",VLOOKUP($B150,'I&amp;E Backsheet'!$D$11:$AT$187,W$11,0))</f>
        <v/>
      </c>
    </row>
    <row r="151" spans="1:23">
      <c r="A151" s="3">
        <v>136</v>
      </c>
      <c r="B151" s="41" t="str">
        <f t="shared" ca="1" si="4"/>
        <v/>
      </c>
      <c r="C151" s="42" t="str">
        <f ca="1">IF($B151="","",VLOOKUP($B151,'Org list'!$J$9:$K$637,2,0))</f>
        <v/>
      </c>
      <c r="D151" s="227" t="str">
        <f ca="1">IF(ISERROR(VLOOKUP($B151,'Pooled Fund'!$A$3:$C$179,D$11,0)),"",VLOOKUP($B151,'Pooled Fund'!$A$3:$C$179,D$11,0))</f>
        <v/>
      </c>
      <c r="E151" s="209" t="str">
        <f ca="1">IF(ISERROR(VLOOKUP($B151,'I&amp;E Backsheet'!$D$11:$AT$187,E$11,0)),"",VLOOKUP($B151,'I&amp;E Backsheet'!$D$11:$AT$187,E$11,0))</f>
        <v/>
      </c>
      <c r="F151" s="209" t="str">
        <f ca="1">IF(ISERROR(VLOOKUP($B151,'I&amp;E Backsheet'!$D$11:$AT$187,F$11,0)),"",VLOOKUP($B151,'I&amp;E Backsheet'!$D$11:$AT$187,F$11,0))</f>
        <v/>
      </c>
      <c r="G151" s="209" t="str">
        <f ca="1">IF(ISERROR(VLOOKUP($B151,'I&amp;E Backsheet'!$D$11:$AT$187,G$11,0)),"",VLOOKUP($B151,'I&amp;E Backsheet'!$D$11:$AT$187,G$11,0))</f>
        <v/>
      </c>
      <c r="H151" s="259" t="str">
        <f ca="1">IF(ISERROR(VLOOKUP($B151,'I&amp;E Backsheet'!$D$11:$AT$187,H$11,0)),"",VLOOKUP($B151,'I&amp;E Backsheet'!$D$11:$AT$187,H$11,0))</f>
        <v/>
      </c>
      <c r="I151" s="300" t="str">
        <f ca="1">IF(ISERROR(VLOOKUP($B151,'I&amp;E Backsheet'!$D$11:$AT$187,I$11,0)),"",VLOOKUP($B151,'I&amp;E Backsheet'!$D$11:$AT$187,I$11,0))</f>
        <v/>
      </c>
      <c r="J151" s="213" t="str">
        <f ca="1">IF(ISERROR(VLOOKUP($B151,'I&amp;E Backsheet'!$D$11:$AT$187,J$11,0)),"",VLOOKUP($B151,'I&amp;E Backsheet'!$D$11:$AT$187,J$11,0))</f>
        <v/>
      </c>
      <c r="K151" s="213" t="str">
        <f ca="1">IF(ISERROR(VLOOKUP($B151,'I&amp;E Backsheet'!$D$11:$AT$187,K$11,0)),"",VLOOKUP($B151,'I&amp;E Backsheet'!$D$11:$AT$187,K$11,0))</f>
        <v/>
      </c>
      <c r="L151" s="214" t="str">
        <f ca="1">IF(ISERROR(VLOOKUP($B151,'I&amp;E Backsheet'!$D$11:$AT$187,L$11,0)),"",VLOOKUP($B151,'I&amp;E Backsheet'!$D$11:$AT$187,L$11,0))</f>
        <v/>
      </c>
      <c r="M151" s="300" t="str">
        <f ca="1">IF(ISERROR(VLOOKUP($B151,'I&amp;E Backsheet'!$D$11:$AT$187,M$11,0)),"",VLOOKUP($B151,'I&amp;E Backsheet'!$D$11:$AT$187,M$11,0))</f>
        <v/>
      </c>
      <c r="N151" s="320" t="str">
        <f ca="1">IF(ISERROR(VLOOKUP($B151,'I&amp;E Backsheet'!$D$11:$AT$187,N$11,0)),"",VLOOKUP($B151,'I&amp;E Backsheet'!$D$11:$AT$187,N$11,0))</f>
        <v/>
      </c>
      <c r="O151" s="213" t="str">
        <f ca="1">IF(ISERROR(VLOOKUP($B151,'I&amp;E Backsheet'!$D$11:$AT$187,O$11,0)),"",VLOOKUP($B151,'I&amp;E Backsheet'!$D$11:$AT$187,O$11,0))</f>
        <v/>
      </c>
      <c r="P151" s="214"/>
      <c r="Q151" s="308" t="str">
        <f ca="1">IF(ISERROR(VLOOKUP($B151,'I&amp;E Backsheet'!$D$11:$AT$187,Q$11,0)),"",VLOOKUP($B151,'I&amp;E Backsheet'!$D$11:$AT$187,Q$11,0))</f>
        <v/>
      </c>
      <c r="R151" s="320" t="str">
        <f ca="1">IF(ISERROR(VLOOKUP($B151,'I&amp;E Backsheet'!$D$11:$AT$187,R$11,0)),"",VLOOKUP($B151,'I&amp;E Backsheet'!$D$11:$AT$187,R$11,0))</f>
        <v/>
      </c>
      <c r="S151" s="213" t="str">
        <f ca="1">IF(ISERROR(VLOOKUP($B151,'I&amp;E Backsheet'!$D$11:$AT$187,S$11,0)),"",VLOOKUP($B151,'I&amp;E Backsheet'!$D$11:$AT$187,S$11,0))</f>
        <v/>
      </c>
      <c r="T151" s="214" t="str">
        <f ca="1">IF(ISERROR(VLOOKUP($B151,'I&amp;E Backsheet'!$D$11:$AT$187,T$11,0)),"",VLOOKUP($B151,'I&amp;E Backsheet'!$D$11:$AT$187,T$11,0))</f>
        <v/>
      </c>
      <c r="U151" s="300" t="str">
        <f ca="1">IF(ISERROR(VLOOKUP($B151,'I&amp;E Backsheet'!$D$11:$AT$187,U$11,0)),"",VLOOKUP($B151,'I&amp;E Backsheet'!$D$11:$AT$187,U$11,0))</f>
        <v/>
      </c>
      <c r="V151" s="320" t="str">
        <f ca="1">IF(ISERROR(VLOOKUP($B151,'I&amp;E Backsheet'!$D$11:$AT$187,V$11,0)),"",VLOOKUP($B151,'I&amp;E Backsheet'!$D$11:$AT$187,V$11,0))</f>
        <v/>
      </c>
      <c r="W151" s="214" t="str">
        <f ca="1">IF(ISERROR(VLOOKUP($B151,'I&amp;E Backsheet'!$D$11:$AT$187,W$11,0)),"",VLOOKUP($B151,'I&amp;E Backsheet'!$D$11:$AT$187,W$11,0))</f>
        <v/>
      </c>
    </row>
    <row r="152" spans="1:23">
      <c r="A152" s="3">
        <v>137</v>
      </c>
      <c r="B152" s="41" t="str">
        <f t="shared" ca="1" si="4"/>
        <v/>
      </c>
      <c r="C152" s="42" t="str">
        <f ca="1">IF($B152="","",VLOOKUP($B152,'Org list'!$J$9:$K$637,2,0))</f>
        <v/>
      </c>
      <c r="D152" s="227" t="str">
        <f ca="1">IF(ISERROR(VLOOKUP($B152,'Pooled Fund'!$A$3:$C$179,D$11,0)),"",VLOOKUP($B152,'Pooled Fund'!$A$3:$C$179,D$11,0))</f>
        <v/>
      </c>
      <c r="E152" s="209" t="str">
        <f ca="1">IF(ISERROR(VLOOKUP($B152,'I&amp;E Backsheet'!$D$11:$AT$187,E$11,0)),"",VLOOKUP($B152,'I&amp;E Backsheet'!$D$11:$AT$187,E$11,0))</f>
        <v/>
      </c>
      <c r="F152" s="209" t="str">
        <f ca="1">IF(ISERROR(VLOOKUP($B152,'I&amp;E Backsheet'!$D$11:$AT$187,F$11,0)),"",VLOOKUP($B152,'I&amp;E Backsheet'!$D$11:$AT$187,F$11,0))</f>
        <v/>
      </c>
      <c r="G152" s="209" t="str">
        <f ca="1">IF(ISERROR(VLOOKUP($B152,'I&amp;E Backsheet'!$D$11:$AT$187,G$11,0)),"",VLOOKUP($B152,'I&amp;E Backsheet'!$D$11:$AT$187,G$11,0))</f>
        <v/>
      </c>
      <c r="H152" s="259" t="str">
        <f ca="1">IF(ISERROR(VLOOKUP($B152,'I&amp;E Backsheet'!$D$11:$AT$187,H$11,0)),"",VLOOKUP($B152,'I&amp;E Backsheet'!$D$11:$AT$187,H$11,0))</f>
        <v/>
      </c>
      <c r="I152" s="300" t="str">
        <f ca="1">IF(ISERROR(VLOOKUP($B152,'I&amp;E Backsheet'!$D$11:$AT$187,I$11,0)),"",VLOOKUP($B152,'I&amp;E Backsheet'!$D$11:$AT$187,I$11,0))</f>
        <v/>
      </c>
      <c r="J152" s="213" t="str">
        <f ca="1">IF(ISERROR(VLOOKUP($B152,'I&amp;E Backsheet'!$D$11:$AT$187,J$11,0)),"",VLOOKUP($B152,'I&amp;E Backsheet'!$D$11:$AT$187,J$11,0))</f>
        <v/>
      </c>
      <c r="K152" s="213" t="str">
        <f ca="1">IF(ISERROR(VLOOKUP($B152,'I&amp;E Backsheet'!$D$11:$AT$187,K$11,0)),"",VLOOKUP($B152,'I&amp;E Backsheet'!$D$11:$AT$187,K$11,0))</f>
        <v/>
      </c>
      <c r="L152" s="214" t="str">
        <f ca="1">IF(ISERROR(VLOOKUP($B152,'I&amp;E Backsheet'!$D$11:$AT$187,L$11,0)),"",VLOOKUP($B152,'I&amp;E Backsheet'!$D$11:$AT$187,L$11,0))</f>
        <v/>
      </c>
      <c r="M152" s="300" t="str">
        <f ca="1">IF(ISERROR(VLOOKUP($B152,'I&amp;E Backsheet'!$D$11:$AT$187,M$11,0)),"",VLOOKUP($B152,'I&amp;E Backsheet'!$D$11:$AT$187,M$11,0))</f>
        <v/>
      </c>
      <c r="N152" s="320" t="str">
        <f ca="1">IF(ISERROR(VLOOKUP($B152,'I&amp;E Backsheet'!$D$11:$AT$187,N$11,0)),"",VLOOKUP($B152,'I&amp;E Backsheet'!$D$11:$AT$187,N$11,0))</f>
        <v/>
      </c>
      <c r="O152" s="213" t="str">
        <f ca="1">IF(ISERROR(VLOOKUP($B152,'I&amp;E Backsheet'!$D$11:$AT$187,O$11,0)),"",VLOOKUP($B152,'I&amp;E Backsheet'!$D$11:$AT$187,O$11,0))</f>
        <v/>
      </c>
      <c r="P152" s="214"/>
      <c r="Q152" s="308" t="str">
        <f ca="1">IF(ISERROR(VLOOKUP($B152,'I&amp;E Backsheet'!$D$11:$AT$187,Q$11,0)),"",VLOOKUP($B152,'I&amp;E Backsheet'!$D$11:$AT$187,Q$11,0))</f>
        <v/>
      </c>
      <c r="R152" s="320" t="str">
        <f ca="1">IF(ISERROR(VLOOKUP($B152,'I&amp;E Backsheet'!$D$11:$AT$187,R$11,0)),"",VLOOKUP($B152,'I&amp;E Backsheet'!$D$11:$AT$187,R$11,0))</f>
        <v/>
      </c>
      <c r="S152" s="213" t="str">
        <f ca="1">IF(ISERROR(VLOOKUP($B152,'I&amp;E Backsheet'!$D$11:$AT$187,S$11,0)),"",VLOOKUP($B152,'I&amp;E Backsheet'!$D$11:$AT$187,S$11,0))</f>
        <v/>
      </c>
      <c r="T152" s="214" t="str">
        <f ca="1">IF(ISERROR(VLOOKUP($B152,'I&amp;E Backsheet'!$D$11:$AT$187,T$11,0)),"",VLOOKUP($B152,'I&amp;E Backsheet'!$D$11:$AT$187,T$11,0))</f>
        <v/>
      </c>
      <c r="U152" s="300" t="str">
        <f ca="1">IF(ISERROR(VLOOKUP($B152,'I&amp;E Backsheet'!$D$11:$AT$187,U$11,0)),"",VLOOKUP($B152,'I&amp;E Backsheet'!$D$11:$AT$187,U$11,0))</f>
        <v/>
      </c>
      <c r="V152" s="320" t="str">
        <f ca="1">IF(ISERROR(VLOOKUP($B152,'I&amp;E Backsheet'!$D$11:$AT$187,V$11,0)),"",VLOOKUP($B152,'I&amp;E Backsheet'!$D$11:$AT$187,V$11,0))</f>
        <v/>
      </c>
      <c r="W152" s="214" t="str">
        <f ca="1">IF(ISERROR(VLOOKUP($B152,'I&amp;E Backsheet'!$D$11:$AT$187,W$11,0)),"",VLOOKUP($B152,'I&amp;E Backsheet'!$D$11:$AT$187,W$11,0))</f>
        <v/>
      </c>
    </row>
    <row r="153" spans="1:23">
      <c r="A153" s="3">
        <v>138</v>
      </c>
      <c r="B153" s="41" t="str">
        <f t="shared" ca="1" si="4"/>
        <v/>
      </c>
      <c r="C153" s="42" t="str">
        <f ca="1">IF($B153="","",VLOOKUP($B153,'Org list'!$J$9:$K$637,2,0))</f>
        <v/>
      </c>
      <c r="D153" s="227" t="str">
        <f ca="1">IF(ISERROR(VLOOKUP($B153,'Pooled Fund'!$A$3:$C$179,D$11,0)),"",VLOOKUP($B153,'Pooled Fund'!$A$3:$C$179,D$11,0))</f>
        <v/>
      </c>
      <c r="E153" s="209" t="str">
        <f ca="1">IF(ISERROR(VLOOKUP($B153,'I&amp;E Backsheet'!$D$11:$AT$187,E$11,0)),"",VLOOKUP($B153,'I&amp;E Backsheet'!$D$11:$AT$187,E$11,0))</f>
        <v/>
      </c>
      <c r="F153" s="209" t="str">
        <f ca="1">IF(ISERROR(VLOOKUP($B153,'I&amp;E Backsheet'!$D$11:$AT$187,F$11,0)),"",VLOOKUP($B153,'I&amp;E Backsheet'!$D$11:$AT$187,F$11,0))</f>
        <v/>
      </c>
      <c r="G153" s="209" t="str">
        <f ca="1">IF(ISERROR(VLOOKUP($B153,'I&amp;E Backsheet'!$D$11:$AT$187,G$11,0)),"",VLOOKUP($B153,'I&amp;E Backsheet'!$D$11:$AT$187,G$11,0))</f>
        <v/>
      </c>
      <c r="H153" s="259" t="str">
        <f ca="1">IF(ISERROR(VLOOKUP($B153,'I&amp;E Backsheet'!$D$11:$AT$187,H$11,0)),"",VLOOKUP($B153,'I&amp;E Backsheet'!$D$11:$AT$187,H$11,0))</f>
        <v/>
      </c>
      <c r="I153" s="300" t="str">
        <f ca="1">IF(ISERROR(VLOOKUP($B153,'I&amp;E Backsheet'!$D$11:$AT$187,I$11,0)),"",VLOOKUP($B153,'I&amp;E Backsheet'!$D$11:$AT$187,I$11,0))</f>
        <v/>
      </c>
      <c r="J153" s="213" t="str">
        <f ca="1">IF(ISERROR(VLOOKUP($B153,'I&amp;E Backsheet'!$D$11:$AT$187,J$11,0)),"",VLOOKUP($B153,'I&amp;E Backsheet'!$D$11:$AT$187,J$11,0))</f>
        <v/>
      </c>
      <c r="K153" s="213" t="str">
        <f ca="1">IF(ISERROR(VLOOKUP($B153,'I&amp;E Backsheet'!$D$11:$AT$187,K$11,0)),"",VLOOKUP($B153,'I&amp;E Backsheet'!$D$11:$AT$187,K$11,0))</f>
        <v/>
      </c>
      <c r="L153" s="214" t="str">
        <f ca="1">IF(ISERROR(VLOOKUP($B153,'I&amp;E Backsheet'!$D$11:$AT$187,L$11,0)),"",VLOOKUP($B153,'I&amp;E Backsheet'!$D$11:$AT$187,L$11,0))</f>
        <v/>
      </c>
      <c r="M153" s="300" t="str">
        <f ca="1">IF(ISERROR(VLOOKUP($B153,'I&amp;E Backsheet'!$D$11:$AT$187,M$11,0)),"",VLOOKUP($B153,'I&amp;E Backsheet'!$D$11:$AT$187,M$11,0))</f>
        <v/>
      </c>
      <c r="N153" s="320" t="str">
        <f ca="1">IF(ISERROR(VLOOKUP($B153,'I&amp;E Backsheet'!$D$11:$AT$187,N$11,0)),"",VLOOKUP($B153,'I&amp;E Backsheet'!$D$11:$AT$187,N$11,0))</f>
        <v/>
      </c>
      <c r="O153" s="213" t="str">
        <f ca="1">IF(ISERROR(VLOOKUP($B153,'I&amp;E Backsheet'!$D$11:$AT$187,O$11,0)),"",VLOOKUP($B153,'I&amp;E Backsheet'!$D$11:$AT$187,O$11,0))</f>
        <v/>
      </c>
      <c r="P153" s="214"/>
      <c r="Q153" s="308" t="str">
        <f ca="1">IF(ISERROR(VLOOKUP($B153,'I&amp;E Backsheet'!$D$11:$AT$187,Q$11,0)),"",VLOOKUP($B153,'I&amp;E Backsheet'!$D$11:$AT$187,Q$11,0))</f>
        <v/>
      </c>
      <c r="R153" s="320" t="str">
        <f ca="1">IF(ISERROR(VLOOKUP($B153,'I&amp;E Backsheet'!$D$11:$AT$187,R$11,0)),"",VLOOKUP($B153,'I&amp;E Backsheet'!$D$11:$AT$187,R$11,0))</f>
        <v/>
      </c>
      <c r="S153" s="213" t="str">
        <f ca="1">IF(ISERROR(VLOOKUP($B153,'I&amp;E Backsheet'!$D$11:$AT$187,S$11,0)),"",VLOOKUP($B153,'I&amp;E Backsheet'!$D$11:$AT$187,S$11,0))</f>
        <v/>
      </c>
      <c r="T153" s="214" t="str">
        <f ca="1">IF(ISERROR(VLOOKUP($B153,'I&amp;E Backsheet'!$D$11:$AT$187,T$11,0)),"",VLOOKUP($B153,'I&amp;E Backsheet'!$D$11:$AT$187,T$11,0))</f>
        <v/>
      </c>
      <c r="U153" s="300" t="str">
        <f ca="1">IF(ISERROR(VLOOKUP($B153,'I&amp;E Backsheet'!$D$11:$AT$187,U$11,0)),"",VLOOKUP($B153,'I&amp;E Backsheet'!$D$11:$AT$187,U$11,0))</f>
        <v/>
      </c>
      <c r="V153" s="320" t="str">
        <f ca="1">IF(ISERROR(VLOOKUP($B153,'I&amp;E Backsheet'!$D$11:$AT$187,V$11,0)),"",VLOOKUP($B153,'I&amp;E Backsheet'!$D$11:$AT$187,V$11,0))</f>
        <v/>
      </c>
      <c r="W153" s="214" t="str">
        <f ca="1">IF(ISERROR(VLOOKUP($B153,'I&amp;E Backsheet'!$D$11:$AT$187,W$11,0)),"",VLOOKUP($B153,'I&amp;E Backsheet'!$D$11:$AT$187,W$11,0))</f>
        <v/>
      </c>
    </row>
    <row r="154" spans="1:23">
      <c r="A154" s="3">
        <v>139</v>
      </c>
      <c r="B154" s="41" t="str">
        <f t="shared" ca="1" si="4"/>
        <v/>
      </c>
      <c r="C154" s="42" t="str">
        <f ca="1">IF($B154="","",VLOOKUP($B154,'Org list'!$J$9:$K$637,2,0))</f>
        <v/>
      </c>
      <c r="D154" s="227" t="str">
        <f ca="1">IF(ISERROR(VLOOKUP($B154,'Pooled Fund'!$A$3:$C$179,D$11,0)),"",VLOOKUP($B154,'Pooled Fund'!$A$3:$C$179,D$11,0))</f>
        <v/>
      </c>
      <c r="E154" s="209" t="str">
        <f ca="1">IF(ISERROR(VLOOKUP($B154,'I&amp;E Backsheet'!$D$11:$AT$187,E$11,0)),"",VLOOKUP($B154,'I&amp;E Backsheet'!$D$11:$AT$187,E$11,0))</f>
        <v/>
      </c>
      <c r="F154" s="209" t="str">
        <f ca="1">IF(ISERROR(VLOOKUP($B154,'I&amp;E Backsheet'!$D$11:$AT$187,F$11,0)),"",VLOOKUP($B154,'I&amp;E Backsheet'!$D$11:$AT$187,F$11,0))</f>
        <v/>
      </c>
      <c r="G154" s="209" t="str">
        <f ca="1">IF(ISERROR(VLOOKUP($B154,'I&amp;E Backsheet'!$D$11:$AT$187,G$11,0)),"",VLOOKUP($B154,'I&amp;E Backsheet'!$D$11:$AT$187,G$11,0))</f>
        <v/>
      </c>
      <c r="H154" s="259" t="str">
        <f ca="1">IF(ISERROR(VLOOKUP($B154,'I&amp;E Backsheet'!$D$11:$AT$187,H$11,0)),"",VLOOKUP($B154,'I&amp;E Backsheet'!$D$11:$AT$187,H$11,0))</f>
        <v/>
      </c>
      <c r="I154" s="300" t="str">
        <f ca="1">IF(ISERROR(VLOOKUP($B154,'I&amp;E Backsheet'!$D$11:$AT$187,I$11,0)),"",VLOOKUP($B154,'I&amp;E Backsheet'!$D$11:$AT$187,I$11,0))</f>
        <v/>
      </c>
      <c r="J154" s="213" t="str">
        <f ca="1">IF(ISERROR(VLOOKUP($B154,'I&amp;E Backsheet'!$D$11:$AT$187,J$11,0)),"",VLOOKUP($B154,'I&amp;E Backsheet'!$D$11:$AT$187,J$11,0))</f>
        <v/>
      </c>
      <c r="K154" s="213" t="str">
        <f ca="1">IF(ISERROR(VLOOKUP($B154,'I&amp;E Backsheet'!$D$11:$AT$187,K$11,0)),"",VLOOKUP($B154,'I&amp;E Backsheet'!$D$11:$AT$187,K$11,0))</f>
        <v/>
      </c>
      <c r="L154" s="214" t="str">
        <f ca="1">IF(ISERROR(VLOOKUP($B154,'I&amp;E Backsheet'!$D$11:$AT$187,L$11,0)),"",VLOOKUP($B154,'I&amp;E Backsheet'!$D$11:$AT$187,L$11,0))</f>
        <v/>
      </c>
      <c r="M154" s="300" t="str">
        <f ca="1">IF(ISERROR(VLOOKUP($B154,'I&amp;E Backsheet'!$D$11:$AT$187,M$11,0)),"",VLOOKUP($B154,'I&amp;E Backsheet'!$D$11:$AT$187,M$11,0))</f>
        <v/>
      </c>
      <c r="N154" s="320" t="str">
        <f ca="1">IF(ISERROR(VLOOKUP($B154,'I&amp;E Backsheet'!$D$11:$AT$187,N$11,0)),"",VLOOKUP($B154,'I&amp;E Backsheet'!$D$11:$AT$187,N$11,0))</f>
        <v/>
      </c>
      <c r="O154" s="213" t="str">
        <f ca="1">IF(ISERROR(VLOOKUP($B154,'I&amp;E Backsheet'!$D$11:$AT$187,O$11,0)),"",VLOOKUP($B154,'I&amp;E Backsheet'!$D$11:$AT$187,O$11,0))</f>
        <v/>
      </c>
      <c r="P154" s="214"/>
      <c r="Q154" s="308" t="str">
        <f ca="1">IF(ISERROR(VLOOKUP($B154,'I&amp;E Backsheet'!$D$11:$AT$187,Q$11,0)),"",VLOOKUP($B154,'I&amp;E Backsheet'!$D$11:$AT$187,Q$11,0))</f>
        <v/>
      </c>
      <c r="R154" s="320" t="str">
        <f ca="1">IF(ISERROR(VLOOKUP($B154,'I&amp;E Backsheet'!$D$11:$AT$187,R$11,0)),"",VLOOKUP($B154,'I&amp;E Backsheet'!$D$11:$AT$187,R$11,0))</f>
        <v/>
      </c>
      <c r="S154" s="213" t="str">
        <f ca="1">IF(ISERROR(VLOOKUP($B154,'I&amp;E Backsheet'!$D$11:$AT$187,S$11,0)),"",VLOOKUP($B154,'I&amp;E Backsheet'!$D$11:$AT$187,S$11,0))</f>
        <v/>
      </c>
      <c r="T154" s="214" t="str">
        <f ca="1">IF(ISERROR(VLOOKUP($B154,'I&amp;E Backsheet'!$D$11:$AT$187,T$11,0)),"",VLOOKUP($B154,'I&amp;E Backsheet'!$D$11:$AT$187,T$11,0))</f>
        <v/>
      </c>
      <c r="U154" s="300" t="str">
        <f ca="1">IF(ISERROR(VLOOKUP($B154,'I&amp;E Backsheet'!$D$11:$AT$187,U$11,0)),"",VLOOKUP($B154,'I&amp;E Backsheet'!$D$11:$AT$187,U$11,0))</f>
        <v/>
      </c>
      <c r="V154" s="320" t="str">
        <f ca="1">IF(ISERROR(VLOOKUP($B154,'I&amp;E Backsheet'!$D$11:$AT$187,V$11,0)),"",VLOOKUP($B154,'I&amp;E Backsheet'!$D$11:$AT$187,V$11,0))</f>
        <v/>
      </c>
      <c r="W154" s="214" t="str">
        <f ca="1">IF(ISERROR(VLOOKUP($B154,'I&amp;E Backsheet'!$D$11:$AT$187,W$11,0)),"",VLOOKUP($B154,'I&amp;E Backsheet'!$D$11:$AT$187,W$11,0))</f>
        <v/>
      </c>
    </row>
    <row r="155" spans="1:23">
      <c r="A155" s="3">
        <v>140</v>
      </c>
      <c r="B155" s="41" t="str">
        <f t="shared" ca="1" si="4"/>
        <v/>
      </c>
      <c r="C155" s="42" t="str">
        <f ca="1">IF($B155="","",VLOOKUP($B155,'Org list'!$J$9:$K$637,2,0))</f>
        <v/>
      </c>
      <c r="D155" s="227" t="str">
        <f ca="1">IF(ISERROR(VLOOKUP($B155,'Pooled Fund'!$A$3:$C$179,D$11,0)),"",VLOOKUP($B155,'Pooled Fund'!$A$3:$C$179,D$11,0))</f>
        <v/>
      </c>
      <c r="E155" s="209" t="str">
        <f ca="1">IF(ISERROR(VLOOKUP($B155,'I&amp;E Backsheet'!$D$11:$AT$187,E$11,0)),"",VLOOKUP($B155,'I&amp;E Backsheet'!$D$11:$AT$187,E$11,0))</f>
        <v/>
      </c>
      <c r="F155" s="209" t="str">
        <f ca="1">IF(ISERROR(VLOOKUP($B155,'I&amp;E Backsheet'!$D$11:$AT$187,F$11,0)),"",VLOOKUP($B155,'I&amp;E Backsheet'!$D$11:$AT$187,F$11,0))</f>
        <v/>
      </c>
      <c r="G155" s="209" t="str">
        <f ca="1">IF(ISERROR(VLOOKUP($B155,'I&amp;E Backsheet'!$D$11:$AT$187,G$11,0)),"",VLOOKUP($B155,'I&amp;E Backsheet'!$D$11:$AT$187,G$11,0))</f>
        <v/>
      </c>
      <c r="H155" s="259" t="str">
        <f ca="1">IF(ISERROR(VLOOKUP($B155,'I&amp;E Backsheet'!$D$11:$AT$187,H$11,0)),"",VLOOKUP($B155,'I&amp;E Backsheet'!$D$11:$AT$187,H$11,0))</f>
        <v/>
      </c>
      <c r="I155" s="300" t="str">
        <f ca="1">IF(ISERROR(VLOOKUP($B155,'I&amp;E Backsheet'!$D$11:$AT$187,I$11,0)),"",VLOOKUP($B155,'I&amp;E Backsheet'!$D$11:$AT$187,I$11,0))</f>
        <v/>
      </c>
      <c r="J155" s="213" t="str">
        <f ca="1">IF(ISERROR(VLOOKUP($B155,'I&amp;E Backsheet'!$D$11:$AT$187,J$11,0)),"",VLOOKUP($B155,'I&amp;E Backsheet'!$D$11:$AT$187,J$11,0))</f>
        <v/>
      </c>
      <c r="K155" s="213" t="str">
        <f ca="1">IF(ISERROR(VLOOKUP($B155,'I&amp;E Backsheet'!$D$11:$AT$187,K$11,0)),"",VLOOKUP($B155,'I&amp;E Backsheet'!$D$11:$AT$187,K$11,0))</f>
        <v/>
      </c>
      <c r="L155" s="214" t="str">
        <f ca="1">IF(ISERROR(VLOOKUP($B155,'I&amp;E Backsheet'!$D$11:$AT$187,L$11,0)),"",VLOOKUP($B155,'I&amp;E Backsheet'!$D$11:$AT$187,L$11,0))</f>
        <v/>
      </c>
      <c r="M155" s="300" t="str">
        <f ca="1">IF(ISERROR(VLOOKUP($B155,'I&amp;E Backsheet'!$D$11:$AT$187,M$11,0)),"",VLOOKUP($B155,'I&amp;E Backsheet'!$D$11:$AT$187,M$11,0))</f>
        <v/>
      </c>
      <c r="N155" s="320" t="str">
        <f ca="1">IF(ISERROR(VLOOKUP($B155,'I&amp;E Backsheet'!$D$11:$AT$187,N$11,0)),"",VLOOKUP($B155,'I&amp;E Backsheet'!$D$11:$AT$187,N$11,0))</f>
        <v/>
      </c>
      <c r="O155" s="213" t="str">
        <f ca="1">IF(ISERROR(VLOOKUP($B155,'I&amp;E Backsheet'!$D$11:$AT$187,O$11,0)),"",VLOOKUP($B155,'I&amp;E Backsheet'!$D$11:$AT$187,O$11,0))</f>
        <v/>
      </c>
      <c r="P155" s="214"/>
      <c r="Q155" s="308" t="str">
        <f ca="1">IF(ISERROR(VLOOKUP($B155,'I&amp;E Backsheet'!$D$11:$AT$187,Q$11,0)),"",VLOOKUP($B155,'I&amp;E Backsheet'!$D$11:$AT$187,Q$11,0))</f>
        <v/>
      </c>
      <c r="R155" s="320" t="str">
        <f ca="1">IF(ISERROR(VLOOKUP($B155,'I&amp;E Backsheet'!$D$11:$AT$187,R$11,0)),"",VLOOKUP($B155,'I&amp;E Backsheet'!$D$11:$AT$187,R$11,0))</f>
        <v/>
      </c>
      <c r="S155" s="213" t="str">
        <f ca="1">IF(ISERROR(VLOOKUP($B155,'I&amp;E Backsheet'!$D$11:$AT$187,S$11,0)),"",VLOOKUP($B155,'I&amp;E Backsheet'!$D$11:$AT$187,S$11,0))</f>
        <v/>
      </c>
      <c r="T155" s="214" t="str">
        <f ca="1">IF(ISERROR(VLOOKUP($B155,'I&amp;E Backsheet'!$D$11:$AT$187,T$11,0)),"",VLOOKUP($B155,'I&amp;E Backsheet'!$D$11:$AT$187,T$11,0))</f>
        <v/>
      </c>
      <c r="U155" s="300" t="str">
        <f ca="1">IF(ISERROR(VLOOKUP($B155,'I&amp;E Backsheet'!$D$11:$AT$187,U$11,0)),"",VLOOKUP($B155,'I&amp;E Backsheet'!$D$11:$AT$187,U$11,0))</f>
        <v/>
      </c>
      <c r="V155" s="320" t="str">
        <f ca="1">IF(ISERROR(VLOOKUP($B155,'I&amp;E Backsheet'!$D$11:$AT$187,V$11,0)),"",VLOOKUP($B155,'I&amp;E Backsheet'!$D$11:$AT$187,V$11,0))</f>
        <v/>
      </c>
      <c r="W155" s="214" t="str">
        <f ca="1">IF(ISERROR(VLOOKUP($B155,'I&amp;E Backsheet'!$D$11:$AT$187,W$11,0)),"",VLOOKUP($B155,'I&amp;E Backsheet'!$D$11:$AT$187,W$11,0))</f>
        <v/>
      </c>
    </row>
    <row r="156" spans="1:23">
      <c r="A156" s="3">
        <v>141</v>
      </c>
      <c r="B156" s="41" t="str">
        <f t="shared" ca="1" si="4"/>
        <v/>
      </c>
      <c r="C156" s="42" t="str">
        <f ca="1">IF($B156="","",VLOOKUP($B156,'Org list'!$J$9:$K$637,2,0))</f>
        <v/>
      </c>
      <c r="D156" s="227" t="str">
        <f ca="1">IF(ISERROR(VLOOKUP($B156,'Pooled Fund'!$A$3:$C$179,D$11,0)),"",VLOOKUP($B156,'Pooled Fund'!$A$3:$C$179,D$11,0))</f>
        <v/>
      </c>
      <c r="E156" s="209" t="str">
        <f ca="1">IF(ISERROR(VLOOKUP($B156,'I&amp;E Backsheet'!$D$11:$AT$187,E$11,0)),"",VLOOKUP($B156,'I&amp;E Backsheet'!$D$11:$AT$187,E$11,0))</f>
        <v/>
      </c>
      <c r="F156" s="209" t="str">
        <f ca="1">IF(ISERROR(VLOOKUP($B156,'I&amp;E Backsheet'!$D$11:$AT$187,F$11,0)),"",VLOOKUP($B156,'I&amp;E Backsheet'!$D$11:$AT$187,F$11,0))</f>
        <v/>
      </c>
      <c r="G156" s="209" t="str">
        <f ca="1">IF(ISERROR(VLOOKUP($B156,'I&amp;E Backsheet'!$D$11:$AT$187,G$11,0)),"",VLOOKUP($B156,'I&amp;E Backsheet'!$D$11:$AT$187,G$11,0))</f>
        <v/>
      </c>
      <c r="H156" s="259" t="str">
        <f ca="1">IF(ISERROR(VLOOKUP($B156,'I&amp;E Backsheet'!$D$11:$AT$187,H$11,0)),"",VLOOKUP($B156,'I&amp;E Backsheet'!$D$11:$AT$187,H$11,0))</f>
        <v/>
      </c>
      <c r="I156" s="300" t="str">
        <f ca="1">IF(ISERROR(VLOOKUP($B156,'I&amp;E Backsheet'!$D$11:$AT$187,I$11,0)),"",VLOOKUP($B156,'I&amp;E Backsheet'!$D$11:$AT$187,I$11,0))</f>
        <v/>
      </c>
      <c r="J156" s="213" t="str">
        <f ca="1">IF(ISERROR(VLOOKUP($B156,'I&amp;E Backsheet'!$D$11:$AT$187,J$11,0)),"",VLOOKUP($B156,'I&amp;E Backsheet'!$D$11:$AT$187,J$11,0))</f>
        <v/>
      </c>
      <c r="K156" s="213" t="str">
        <f ca="1">IF(ISERROR(VLOOKUP($B156,'I&amp;E Backsheet'!$D$11:$AT$187,K$11,0)),"",VLOOKUP($B156,'I&amp;E Backsheet'!$D$11:$AT$187,K$11,0))</f>
        <v/>
      </c>
      <c r="L156" s="214" t="str">
        <f ca="1">IF(ISERROR(VLOOKUP($B156,'I&amp;E Backsheet'!$D$11:$AT$187,L$11,0)),"",VLOOKUP($B156,'I&amp;E Backsheet'!$D$11:$AT$187,L$11,0))</f>
        <v/>
      </c>
      <c r="M156" s="300" t="str">
        <f ca="1">IF(ISERROR(VLOOKUP($B156,'I&amp;E Backsheet'!$D$11:$AT$187,M$11,0)),"",VLOOKUP($B156,'I&amp;E Backsheet'!$D$11:$AT$187,M$11,0))</f>
        <v/>
      </c>
      <c r="N156" s="320" t="str">
        <f ca="1">IF(ISERROR(VLOOKUP($B156,'I&amp;E Backsheet'!$D$11:$AT$187,N$11,0)),"",VLOOKUP($B156,'I&amp;E Backsheet'!$D$11:$AT$187,N$11,0))</f>
        <v/>
      </c>
      <c r="O156" s="213" t="str">
        <f ca="1">IF(ISERROR(VLOOKUP($B156,'I&amp;E Backsheet'!$D$11:$AT$187,O$11,0)),"",VLOOKUP($B156,'I&amp;E Backsheet'!$D$11:$AT$187,O$11,0))</f>
        <v/>
      </c>
      <c r="P156" s="214"/>
      <c r="Q156" s="308" t="str">
        <f ca="1">IF(ISERROR(VLOOKUP($B156,'I&amp;E Backsheet'!$D$11:$AT$187,Q$11,0)),"",VLOOKUP($B156,'I&amp;E Backsheet'!$D$11:$AT$187,Q$11,0))</f>
        <v/>
      </c>
      <c r="R156" s="320" t="str">
        <f ca="1">IF(ISERROR(VLOOKUP($B156,'I&amp;E Backsheet'!$D$11:$AT$187,R$11,0)),"",VLOOKUP($B156,'I&amp;E Backsheet'!$D$11:$AT$187,R$11,0))</f>
        <v/>
      </c>
      <c r="S156" s="213" t="str">
        <f ca="1">IF(ISERROR(VLOOKUP($B156,'I&amp;E Backsheet'!$D$11:$AT$187,S$11,0)),"",VLOOKUP($B156,'I&amp;E Backsheet'!$D$11:$AT$187,S$11,0))</f>
        <v/>
      </c>
      <c r="T156" s="214" t="str">
        <f ca="1">IF(ISERROR(VLOOKUP($B156,'I&amp;E Backsheet'!$D$11:$AT$187,T$11,0)),"",VLOOKUP($B156,'I&amp;E Backsheet'!$D$11:$AT$187,T$11,0))</f>
        <v/>
      </c>
      <c r="U156" s="300" t="str">
        <f ca="1">IF(ISERROR(VLOOKUP($B156,'I&amp;E Backsheet'!$D$11:$AT$187,U$11,0)),"",VLOOKUP($B156,'I&amp;E Backsheet'!$D$11:$AT$187,U$11,0))</f>
        <v/>
      </c>
      <c r="V156" s="320" t="str">
        <f ca="1">IF(ISERROR(VLOOKUP($B156,'I&amp;E Backsheet'!$D$11:$AT$187,V$11,0)),"",VLOOKUP($B156,'I&amp;E Backsheet'!$D$11:$AT$187,V$11,0))</f>
        <v/>
      </c>
      <c r="W156" s="214" t="str">
        <f ca="1">IF(ISERROR(VLOOKUP($B156,'I&amp;E Backsheet'!$D$11:$AT$187,W$11,0)),"",VLOOKUP($B156,'I&amp;E Backsheet'!$D$11:$AT$187,W$11,0))</f>
        <v/>
      </c>
    </row>
    <row r="157" spans="1:23">
      <c r="A157" s="3">
        <v>142</v>
      </c>
      <c r="B157" s="41" t="str">
        <f t="shared" ca="1" si="4"/>
        <v/>
      </c>
      <c r="C157" s="42" t="str">
        <f ca="1">IF($B157="","",VLOOKUP($B157,'Org list'!$J$9:$K$637,2,0))</f>
        <v/>
      </c>
      <c r="D157" s="227" t="str">
        <f ca="1">IF(ISERROR(VLOOKUP($B157,'Pooled Fund'!$A$3:$C$179,D$11,0)),"",VLOOKUP($B157,'Pooled Fund'!$A$3:$C$179,D$11,0))</f>
        <v/>
      </c>
      <c r="E157" s="209" t="str">
        <f ca="1">IF(ISERROR(VLOOKUP($B157,'I&amp;E Backsheet'!$D$11:$AT$187,E$11,0)),"",VLOOKUP($B157,'I&amp;E Backsheet'!$D$11:$AT$187,E$11,0))</f>
        <v/>
      </c>
      <c r="F157" s="209" t="str">
        <f ca="1">IF(ISERROR(VLOOKUP($B157,'I&amp;E Backsheet'!$D$11:$AT$187,F$11,0)),"",VLOOKUP($B157,'I&amp;E Backsheet'!$D$11:$AT$187,F$11,0))</f>
        <v/>
      </c>
      <c r="G157" s="209" t="str">
        <f ca="1">IF(ISERROR(VLOOKUP($B157,'I&amp;E Backsheet'!$D$11:$AT$187,G$11,0)),"",VLOOKUP($B157,'I&amp;E Backsheet'!$D$11:$AT$187,G$11,0))</f>
        <v/>
      </c>
      <c r="H157" s="259" t="str">
        <f ca="1">IF(ISERROR(VLOOKUP($B157,'I&amp;E Backsheet'!$D$11:$AT$187,H$11,0)),"",VLOOKUP($B157,'I&amp;E Backsheet'!$D$11:$AT$187,H$11,0))</f>
        <v/>
      </c>
      <c r="I157" s="300" t="str">
        <f ca="1">IF(ISERROR(VLOOKUP($B157,'I&amp;E Backsheet'!$D$11:$AT$187,I$11,0)),"",VLOOKUP($B157,'I&amp;E Backsheet'!$D$11:$AT$187,I$11,0))</f>
        <v/>
      </c>
      <c r="J157" s="213" t="str">
        <f ca="1">IF(ISERROR(VLOOKUP($B157,'I&amp;E Backsheet'!$D$11:$AT$187,J$11,0)),"",VLOOKUP($B157,'I&amp;E Backsheet'!$D$11:$AT$187,J$11,0))</f>
        <v/>
      </c>
      <c r="K157" s="213" t="str">
        <f ca="1">IF(ISERROR(VLOOKUP($B157,'I&amp;E Backsheet'!$D$11:$AT$187,K$11,0)),"",VLOOKUP($B157,'I&amp;E Backsheet'!$D$11:$AT$187,K$11,0))</f>
        <v/>
      </c>
      <c r="L157" s="214" t="str">
        <f ca="1">IF(ISERROR(VLOOKUP($B157,'I&amp;E Backsheet'!$D$11:$AT$187,L$11,0)),"",VLOOKUP($B157,'I&amp;E Backsheet'!$D$11:$AT$187,L$11,0))</f>
        <v/>
      </c>
      <c r="M157" s="300" t="str">
        <f ca="1">IF(ISERROR(VLOOKUP($B157,'I&amp;E Backsheet'!$D$11:$AT$187,M$11,0)),"",VLOOKUP($B157,'I&amp;E Backsheet'!$D$11:$AT$187,M$11,0))</f>
        <v/>
      </c>
      <c r="N157" s="320" t="str">
        <f ca="1">IF(ISERROR(VLOOKUP($B157,'I&amp;E Backsheet'!$D$11:$AT$187,N$11,0)),"",VLOOKUP($B157,'I&amp;E Backsheet'!$D$11:$AT$187,N$11,0))</f>
        <v/>
      </c>
      <c r="O157" s="213" t="str">
        <f ca="1">IF(ISERROR(VLOOKUP($B157,'I&amp;E Backsheet'!$D$11:$AT$187,O$11,0)),"",VLOOKUP($B157,'I&amp;E Backsheet'!$D$11:$AT$187,O$11,0))</f>
        <v/>
      </c>
      <c r="P157" s="214"/>
      <c r="Q157" s="308" t="str">
        <f ca="1">IF(ISERROR(VLOOKUP($B157,'I&amp;E Backsheet'!$D$11:$AT$187,Q$11,0)),"",VLOOKUP($B157,'I&amp;E Backsheet'!$D$11:$AT$187,Q$11,0))</f>
        <v/>
      </c>
      <c r="R157" s="320" t="str">
        <f ca="1">IF(ISERROR(VLOOKUP($B157,'I&amp;E Backsheet'!$D$11:$AT$187,R$11,0)),"",VLOOKUP($B157,'I&amp;E Backsheet'!$D$11:$AT$187,R$11,0))</f>
        <v/>
      </c>
      <c r="S157" s="213" t="str">
        <f ca="1">IF(ISERROR(VLOOKUP($B157,'I&amp;E Backsheet'!$D$11:$AT$187,S$11,0)),"",VLOOKUP($B157,'I&amp;E Backsheet'!$D$11:$AT$187,S$11,0))</f>
        <v/>
      </c>
      <c r="T157" s="214" t="str">
        <f ca="1">IF(ISERROR(VLOOKUP($B157,'I&amp;E Backsheet'!$D$11:$AT$187,T$11,0)),"",VLOOKUP($B157,'I&amp;E Backsheet'!$D$11:$AT$187,T$11,0))</f>
        <v/>
      </c>
      <c r="U157" s="300" t="str">
        <f ca="1">IF(ISERROR(VLOOKUP($B157,'I&amp;E Backsheet'!$D$11:$AT$187,U$11,0)),"",VLOOKUP($B157,'I&amp;E Backsheet'!$D$11:$AT$187,U$11,0))</f>
        <v/>
      </c>
      <c r="V157" s="320" t="str">
        <f ca="1">IF(ISERROR(VLOOKUP($B157,'I&amp;E Backsheet'!$D$11:$AT$187,V$11,0)),"",VLOOKUP($B157,'I&amp;E Backsheet'!$D$11:$AT$187,V$11,0))</f>
        <v/>
      </c>
      <c r="W157" s="214" t="str">
        <f ca="1">IF(ISERROR(VLOOKUP($B157,'I&amp;E Backsheet'!$D$11:$AT$187,W$11,0)),"",VLOOKUP($B157,'I&amp;E Backsheet'!$D$11:$AT$187,W$11,0))</f>
        <v/>
      </c>
    </row>
    <row r="158" spans="1:23">
      <c r="A158" s="3">
        <v>143</v>
      </c>
      <c r="B158" s="41" t="str">
        <f t="shared" ca="1" si="4"/>
        <v/>
      </c>
      <c r="C158" s="42" t="str">
        <f ca="1">IF($B158="","",VLOOKUP($B158,'Org list'!$J$9:$K$637,2,0))</f>
        <v/>
      </c>
      <c r="D158" s="227" t="str">
        <f ca="1">IF(ISERROR(VLOOKUP($B158,'Pooled Fund'!$A$3:$C$179,D$11,0)),"",VLOOKUP($B158,'Pooled Fund'!$A$3:$C$179,D$11,0))</f>
        <v/>
      </c>
      <c r="E158" s="209" t="str">
        <f ca="1">IF(ISERROR(VLOOKUP($B158,'I&amp;E Backsheet'!$D$11:$AT$187,E$11,0)),"",VLOOKUP($B158,'I&amp;E Backsheet'!$D$11:$AT$187,E$11,0))</f>
        <v/>
      </c>
      <c r="F158" s="209" t="str">
        <f ca="1">IF(ISERROR(VLOOKUP($B158,'I&amp;E Backsheet'!$D$11:$AT$187,F$11,0)),"",VLOOKUP($B158,'I&amp;E Backsheet'!$D$11:$AT$187,F$11,0))</f>
        <v/>
      </c>
      <c r="G158" s="209" t="str">
        <f ca="1">IF(ISERROR(VLOOKUP($B158,'I&amp;E Backsheet'!$D$11:$AT$187,G$11,0)),"",VLOOKUP($B158,'I&amp;E Backsheet'!$D$11:$AT$187,G$11,0))</f>
        <v/>
      </c>
      <c r="H158" s="259" t="str">
        <f ca="1">IF(ISERROR(VLOOKUP($B158,'I&amp;E Backsheet'!$D$11:$AT$187,H$11,0)),"",VLOOKUP($B158,'I&amp;E Backsheet'!$D$11:$AT$187,H$11,0))</f>
        <v/>
      </c>
      <c r="I158" s="300" t="str">
        <f ca="1">IF(ISERROR(VLOOKUP($B158,'I&amp;E Backsheet'!$D$11:$AT$187,I$11,0)),"",VLOOKUP($B158,'I&amp;E Backsheet'!$D$11:$AT$187,I$11,0))</f>
        <v/>
      </c>
      <c r="J158" s="213" t="str">
        <f ca="1">IF(ISERROR(VLOOKUP($B158,'I&amp;E Backsheet'!$D$11:$AT$187,J$11,0)),"",VLOOKUP($B158,'I&amp;E Backsheet'!$D$11:$AT$187,J$11,0))</f>
        <v/>
      </c>
      <c r="K158" s="213" t="str">
        <f ca="1">IF(ISERROR(VLOOKUP($B158,'I&amp;E Backsheet'!$D$11:$AT$187,K$11,0)),"",VLOOKUP($B158,'I&amp;E Backsheet'!$D$11:$AT$187,K$11,0))</f>
        <v/>
      </c>
      <c r="L158" s="214" t="str">
        <f ca="1">IF(ISERROR(VLOOKUP($B158,'I&amp;E Backsheet'!$D$11:$AT$187,L$11,0)),"",VLOOKUP($B158,'I&amp;E Backsheet'!$D$11:$AT$187,L$11,0))</f>
        <v/>
      </c>
      <c r="M158" s="300" t="str">
        <f ca="1">IF(ISERROR(VLOOKUP($B158,'I&amp;E Backsheet'!$D$11:$AT$187,M$11,0)),"",VLOOKUP($B158,'I&amp;E Backsheet'!$D$11:$AT$187,M$11,0))</f>
        <v/>
      </c>
      <c r="N158" s="320" t="str">
        <f ca="1">IF(ISERROR(VLOOKUP($B158,'I&amp;E Backsheet'!$D$11:$AT$187,N$11,0)),"",VLOOKUP($B158,'I&amp;E Backsheet'!$D$11:$AT$187,N$11,0))</f>
        <v/>
      </c>
      <c r="O158" s="213" t="str">
        <f ca="1">IF(ISERROR(VLOOKUP($B158,'I&amp;E Backsheet'!$D$11:$AT$187,O$11,0)),"",VLOOKUP($B158,'I&amp;E Backsheet'!$D$11:$AT$187,O$11,0))</f>
        <v/>
      </c>
      <c r="P158" s="214"/>
      <c r="Q158" s="308" t="str">
        <f ca="1">IF(ISERROR(VLOOKUP($B158,'I&amp;E Backsheet'!$D$11:$AT$187,Q$11,0)),"",VLOOKUP($B158,'I&amp;E Backsheet'!$D$11:$AT$187,Q$11,0))</f>
        <v/>
      </c>
      <c r="R158" s="320" t="str">
        <f ca="1">IF(ISERROR(VLOOKUP($B158,'I&amp;E Backsheet'!$D$11:$AT$187,R$11,0)),"",VLOOKUP($B158,'I&amp;E Backsheet'!$D$11:$AT$187,R$11,0))</f>
        <v/>
      </c>
      <c r="S158" s="213" t="str">
        <f ca="1">IF(ISERROR(VLOOKUP($B158,'I&amp;E Backsheet'!$D$11:$AT$187,S$11,0)),"",VLOOKUP($B158,'I&amp;E Backsheet'!$D$11:$AT$187,S$11,0))</f>
        <v/>
      </c>
      <c r="T158" s="214" t="str">
        <f ca="1">IF(ISERROR(VLOOKUP($B158,'I&amp;E Backsheet'!$D$11:$AT$187,T$11,0)),"",VLOOKUP($B158,'I&amp;E Backsheet'!$D$11:$AT$187,T$11,0))</f>
        <v/>
      </c>
      <c r="U158" s="300" t="str">
        <f ca="1">IF(ISERROR(VLOOKUP($B158,'I&amp;E Backsheet'!$D$11:$AT$187,U$11,0)),"",VLOOKUP($B158,'I&amp;E Backsheet'!$D$11:$AT$187,U$11,0))</f>
        <v/>
      </c>
      <c r="V158" s="320" t="str">
        <f ca="1">IF(ISERROR(VLOOKUP($B158,'I&amp;E Backsheet'!$D$11:$AT$187,V$11,0)),"",VLOOKUP($B158,'I&amp;E Backsheet'!$D$11:$AT$187,V$11,0))</f>
        <v/>
      </c>
      <c r="W158" s="214" t="str">
        <f ca="1">IF(ISERROR(VLOOKUP($B158,'I&amp;E Backsheet'!$D$11:$AT$187,W$11,0)),"",VLOOKUP($B158,'I&amp;E Backsheet'!$D$11:$AT$187,W$11,0))</f>
        <v/>
      </c>
    </row>
    <row r="159" spans="1:23">
      <c r="A159" s="3">
        <v>144</v>
      </c>
      <c r="B159" s="41" t="str">
        <f t="shared" ca="1" si="4"/>
        <v/>
      </c>
      <c r="C159" s="42" t="str">
        <f ca="1">IF($B159="","",VLOOKUP($B159,'Org list'!$J$9:$K$637,2,0))</f>
        <v/>
      </c>
      <c r="D159" s="227" t="str">
        <f ca="1">IF(ISERROR(VLOOKUP($B159,'Pooled Fund'!$A$3:$C$179,D$11,0)),"",VLOOKUP($B159,'Pooled Fund'!$A$3:$C$179,D$11,0))</f>
        <v/>
      </c>
      <c r="E159" s="209" t="str">
        <f ca="1">IF(ISERROR(VLOOKUP($B159,'I&amp;E Backsheet'!$D$11:$AT$187,E$11,0)),"",VLOOKUP($B159,'I&amp;E Backsheet'!$D$11:$AT$187,E$11,0))</f>
        <v/>
      </c>
      <c r="F159" s="209" t="str">
        <f ca="1">IF(ISERROR(VLOOKUP($B159,'I&amp;E Backsheet'!$D$11:$AT$187,F$11,0)),"",VLOOKUP($B159,'I&amp;E Backsheet'!$D$11:$AT$187,F$11,0))</f>
        <v/>
      </c>
      <c r="G159" s="209" t="str">
        <f ca="1">IF(ISERROR(VLOOKUP($B159,'I&amp;E Backsheet'!$D$11:$AT$187,G$11,0)),"",VLOOKUP($B159,'I&amp;E Backsheet'!$D$11:$AT$187,G$11,0))</f>
        <v/>
      </c>
      <c r="H159" s="259" t="str">
        <f ca="1">IF(ISERROR(VLOOKUP($B159,'I&amp;E Backsheet'!$D$11:$AT$187,H$11,0)),"",VLOOKUP($B159,'I&amp;E Backsheet'!$D$11:$AT$187,H$11,0))</f>
        <v/>
      </c>
      <c r="I159" s="300" t="str">
        <f ca="1">IF(ISERROR(VLOOKUP($B159,'I&amp;E Backsheet'!$D$11:$AT$187,I$11,0)),"",VLOOKUP($B159,'I&amp;E Backsheet'!$D$11:$AT$187,I$11,0))</f>
        <v/>
      </c>
      <c r="J159" s="213" t="str">
        <f ca="1">IF(ISERROR(VLOOKUP($B159,'I&amp;E Backsheet'!$D$11:$AT$187,J$11,0)),"",VLOOKUP($B159,'I&amp;E Backsheet'!$D$11:$AT$187,J$11,0))</f>
        <v/>
      </c>
      <c r="K159" s="213" t="str">
        <f ca="1">IF(ISERROR(VLOOKUP($B159,'I&amp;E Backsheet'!$D$11:$AT$187,K$11,0)),"",VLOOKUP($B159,'I&amp;E Backsheet'!$D$11:$AT$187,K$11,0))</f>
        <v/>
      </c>
      <c r="L159" s="214" t="str">
        <f ca="1">IF(ISERROR(VLOOKUP($B159,'I&amp;E Backsheet'!$D$11:$AT$187,L$11,0)),"",VLOOKUP($B159,'I&amp;E Backsheet'!$D$11:$AT$187,L$11,0))</f>
        <v/>
      </c>
      <c r="M159" s="300" t="str">
        <f ca="1">IF(ISERROR(VLOOKUP($B159,'I&amp;E Backsheet'!$D$11:$AT$187,M$11,0)),"",VLOOKUP($B159,'I&amp;E Backsheet'!$D$11:$AT$187,M$11,0))</f>
        <v/>
      </c>
      <c r="N159" s="320" t="str">
        <f ca="1">IF(ISERROR(VLOOKUP($B159,'I&amp;E Backsheet'!$D$11:$AT$187,N$11,0)),"",VLOOKUP($B159,'I&amp;E Backsheet'!$D$11:$AT$187,N$11,0))</f>
        <v/>
      </c>
      <c r="O159" s="213" t="str">
        <f ca="1">IF(ISERROR(VLOOKUP($B159,'I&amp;E Backsheet'!$D$11:$AT$187,O$11,0)),"",VLOOKUP($B159,'I&amp;E Backsheet'!$D$11:$AT$187,O$11,0))</f>
        <v/>
      </c>
      <c r="P159" s="214"/>
      <c r="Q159" s="308" t="str">
        <f ca="1">IF(ISERROR(VLOOKUP($B159,'I&amp;E Backsheet'!$D$11:$AT$187,Q$11,0)),"",VLOOKUP($B159,'I&amp;E Backsheet'!$D$11:$AT$187,Q$11,0))</f>
        <v/>
      </c>
      <c r="R159" s="320" t="str">
        <f ca="1">IF(ISERROR(VLOOKUP($B159,'I&amp;E Backsheet'!$D$11:$AT$187,R$11,0)),"",VLOOKUP($B159,'I&amp;E Backsheet'!$D$11:$AT$187,R$11,0))</f>
        <v/>
      </c>
      <c r="S159" s="213" t="str">
        <f ca="1">IF(ISERROR(VLOOKUP($B159,'I&amp;E Backsheet'!$D$11:$AT$187,S$11,0)),"",VLOOKUP($B159,'I&amp;E Backsheet'!$D$11:$AT$187,S$11,0))</f>
        <v/>
      </c>
      <c r="T159" s="214" t="str">
        <f ca="1">IF(ISERROR(VLOOKUP($B159,'I&amp;E Backsheet'!$D$11:$AT$187,T$11,0)),"",VLOOKUP($B159,'I&amp;E Backsheet'!$D$11:$AT$187,T$11,0))</f>
        <v/>
      </c>
      <c r="U159" s="300" t="str">
        <f ca="1">IF(ISERROR(VLOOKUP($B159,'I&amp;E Backsheet'!$D$11:$AT$187,U$11,0)),"",VLOOKUP($B159,'I&amp;E Backsheet'!$D$11:$AT$187,U$11,0))</f>
        <v/>
      </c>
      <c r="V159" s="320" t="str">
        <f ca="1">IF(ISERROR(VLOOKUP($B159,'I&amp;E Backsheet'!$D$11:$AT$187,V$11,0)),"",VLOOKUP($B159,'I&amp;E Backsheet'!$D$11:$AT$187,V$11,0))</f>
        <v/>
      </c>
      <c r="W159" s="214" t="str">
        <f ca="1">IF(ISERROR(VLOOKUP($B159,'I&amp;E Backsheet'!$D$11:$AT$187,W$11,0)),"",VLOOKUP($B159,'I&amp;E Backsheet'!$D$11:$AT$187,W$11,0))</f>
        <v/>
      </c>
    </row>
    <row r="160" spans="1:23">
      <c r="A160" s="3">
        <v>145</v>
      </c>
      <c r="B160" s="41" t="str">
        <f t="shared" ca="1" si="4"/>
        <v/>
      </c>
      <c r="C160" s="42" t="str">
        <f ca="1">IF($B160="","",VLOOKUP($B160,'Org list'!$J$9:$K$637,2,0))</f>
        <v/>
      </c>
      <c r="D160" s="227" t="str">
        <f ca="1">IF(ISERROR(VLOOKUP($B160,'Pooled Fund'!$A$3:$C$179,D$11,0)),"",VLOOKUP($B160,'Pooled Fund'!$A$3:$C$179,D$11,0))</f>
        <v/>
      </c>
      <c r="E160" s="209" t="str">
        <f ca="1">IF(ISERROR(VLOOKUP($B160,'I&amp;E Backsheet'!$D$11:$AT$187,E$11,0)),"",VLOOKUP($B160,'I&amp;E Backsheet'!$D$11:$AT$187,E$11,0))</f>
        <v/>
      </c>
      <c r="F160" s="209" t="str">
        <f ca="1">IF(ISERROR(VLOOKUP($B160,'I&amp;E Backsheet'!$D$11:$AT$187,F$11,0)),"",VLOOKUP($B160,'I&amp;E Backsheet'!$D$11:$AT$187,F$11,0))</f>
        <v/>
      </c>
      <c r="G160" s="209" t="str">
        <f ca="1">IF(ISERROR(VLOOKUP($B160,'I&amp;E Backsheet'!$D$11:$AT$187,G$11,0)),"",VLOOKUP($B160,'I&amp;E Backsheet'!$D$11:$AT$187,G$11,0))</f>
        <v/>
      </c>
      <c r="H160" s="259" t="str">
        <f ca="1">IF(ISERROR(VLOOKUP($B160,'I&amp;E Backsheet'!$D$11:$AT$187,H$11,0)),"",VLOOKUP($B160,'I&amp;E Backsheet'!$D$11:$AT$187,H$11,0))</f>
        <v/>
      </c>
      <c r="I160" s="300" t="str">
        <f ca="1">IF(ISERROR(VLOOKUP($B160,'I&amp;E Backsheet'!$D$11:$AT$187,I$11,0)),"",VLOOKUP($B160,'I&amp;E Backsheet'!$D$11:$AT$187,I$11,0))</f>
        <v/>
      </c>
      <c r="J160" s="213" t="str">
        <f ca="1">IF(ISERROR(VLOOKUP($B160,'I&amp;E Backsheet'!$D$11:$AT$187,J$11,0)),"",VLOOKUP($B160,'I&amp;E Backsheet'!$D$11:$AT$187,J$11,0))</f>
        <v/>
      </c>
      <c r="K160" s="213" t="str">
        <f ca="1">IF(ISERROR(VLOOKUP($B160,'I&amp;E Backsheet'!$D$11:$AT$187,K$11,0)),"",VLOOKUP($B160,'I&amp;E Backsheet'!$D$11:$AT$187,K$11,0))</f>
        <v/>
      </c>
      <c r="L160" s="214" t="str">
        <f ca="1">IF(ISERROR(VLOOKUP($B160,'I&amp;E Backsheet'!$D$11:$AT$187,L$11,0)),"",VLOOKUP($B160,'I&amp;E Backsheet'!$D$11:$AT$187,L$11,0))</f>
        <v/>
      </c>
      <c r="M160" s="300" t="str">
        <f ca="1">IF(ISERROR(VLOOKUP($B160,'I&amp;E Backsheet'!$D$11:$AT$187,M$11,0)),"",VLOOKUP($B160,'I&amp;E Backsheet'!$D$11:$AT$187,M$11,0))</f>
        <v/>
      </c>
      <c r="N160" s="320" t="str">
        <f ca="1">IF(ISERROR(VLOOKUP($B160,'I&amp;E Backsheet'!$D$11:$AT$187,N$11,0)),"",VLOOKUP($B160,'I&amp;E Backsheet'!$D$11:$AT$187,N$11,0))</f>
        <v/>
      </c>
      <c r="O160" s="213" t="str">
        <f ca="1">IF(ISERROR(VLOOKUP($B160,'I&amp;E Backsheet'!$D$11:$AT$187,O$11,0)),"",VLOOKUP($B160,'I&amp;E Backsheet'!$D$11:$AT$187,O$11,0))</f>
        <v/>
      </c>
      <c r="P160" s="214"/>
      <c r="Q160" s="308" t="str">
        <f ca="1">IF(ISERROR(VLOOKUP($B160,'I&amp;E Backsheet'!$D$11:$AT$187,Q$11,0)),"",VLOOKUP($B160,'I&amp;E Backsheet'!$D$11:$AT$187,Q$11,0))</f>
        <v/>
      </c>
      <c r="R160" s="320" t="str">
        <f ca="1">IF(ISERROR(VLOOKUP($B160,'I&amp;E Backsheet'!$D$11:$AT$187,R$11,0)),"",VLOOKUP($B160,'I&amp;E Backsheet'!$D$11:$AT$187,R$11,0))</f>
        <v/>
      </c>
      <c r="S160" s="213" t="str">
        <f ca="1">IF(ISERROR(VLOOKUP($B160,'I&amp;E Backsheet'!$D$11:$AT$187,S$11,0)),"",VLOOKUP($B160,'I&amp;E Backsheet'!$D$11:$AT$187,S$11,0))</f>
        <v/>
      </c>
      <c r="T160" s="214" t="str">
        <f ca="1">IF(ISERROR(VLOOKUP($B160,'I&amp;E Backsheet'!$D$11:$AT$187,T$11,0)),"",VLOOKUP($B160,'I&amp;E Backsheet'!$D$11:$AT$187,T$11,0))</f>
        <v/>
      </c>
      <c r="U160" s="300" t="str">
        <f ca="1">IF(ISERROR(VLOOKUP($B160,'I&amp;E Backsheet'!$D$11:$AT$187,U$11,0)),"",VLOOKUP($B160,'I&amp;E Backsheet'!$D$11:$AT$187,U$11,0))</f>
        <v/>
      </c>
      <c r="V160" s="320" t="str">
        <f ca="1">IF(ISERROR(VLOOKUP($B160,'I&amp;E Backsheet'!$D$11:$AT$187,V$11,0)),"",VLOOKUP($B160,'I&amp;E Backsheet'!$D$11:$AT$187,V$11,0))</f>
        <v/>
      </c>
      <c r="W160" s="214" t="str">
        <f ca="1">IF(ISERROR(VLOOKUP($B160,'I&amp;E Backsheet'!$D$11:$AT$187,W$11,0)),"",VLOOKUP($B160,'I&amp;E Backsheet'!$D$11:$AT$187,W$11,0))</f>
        <v/>
      </c>
    </row>
    <row r="161" spans="1:23">
      <c r="A161" s="3">
        <v>146</v>
      </c>
      <c r="B161" s="41" t="str">
        <f t="shared" ca="1" si="4"/>
        <v/>
      </c>
      <c r="C161" s="42" t="str">
        <f ca="1">IF($B161="","",VLOOKUP($B161,'Org list'!$J$9:$K$637,2,0))</f>
        <v/>
      </c>
      <c r="D161" s="227" t="str">
        <f ca="1">IF(ISERROR(VLOOKUP($B161,'Pooled Fund'!$A$3:$C$179,D$11,0)),"",VLOOKUP($B161,'Pooled Fund'!$A$3:$C$179,D$11,0))</f>
        <v/>
      </c>
      <c r="E161" s="209" t="str">
        <f ca="1">IF(ISERROR(VLOOKUP($B161,'I&amp;E Backsheet'!$D$11:$AT$187,E$11,0)),"",VLOOKUP($B161,'I&amp;E Backsheet'!$D$11:$AT$187,E$11,0))</f>
        <v/>
      </c>
      <c r="F161" s="209" t="str">
        <f ca="1">IF(ISERROR(VLOOKUP($B161,'I&amp;E Backsheet'!$D$11:$AT$187,F$11,0)),"",VLOOKUP($B161,'I&amp;E Backsheet'!$D$11:$AT$187,F$11,0))</f>
        <v/>
      </c>
      <c r="G161" s="209" t="str">
        <f ca="1">IF(ISERROR(VLOOKUP($B161,'I&amp;E Backsheet'!$D$11:$AT$187,G$11,0)),"",VLOOKUP($B161,'I&amp;E Backsheet'!$D$11:$AT$187,G$11,0))</f>
        <v/>
      </c>
      <c r="H161" s="259" t="str">
        <f ca="1">IF(ISERROR(VLOOKUP($B161,'I&amp;E Backsheet'!$D$11:$AT$187,H$11,0)),"",VLOOKUP($B161,'I&amp;E Backsheet'!$D$11:$AT$187,H$11,0))</f>
        <v/>
      </c>
      <c r="I161" s="300" t="str">
        <f ca="1">IF(ISERROR(VLOOKUP($B161,'I&amp;E Backsheet'!$D$11:$AT$187,I$11,0)),"",VLOOKUP($B161,'I&amp;E Backsheet'!$D$11:$AT$187,I$11,0))</f>
        <v/>
      </c>
      <c r="J161" s="213" t="str">
        <f ca="1">IF(ISERROR(VLOOKUP($B161,'I&amp;E Backsheet'!$D$11:$AT$187,J$11,0)),"",VLOOKUP($B161,'I&amp;E Backsheet'!$D$11:$AT$187,J$11,0))</f>
        <v/>
      </c>
      <c r="K161" s="213" t="str">
        <f ca="1">IF(ISERROR(VLOOKUP($B161,'I&amp;E Backsheet'!$D$11:$AT$187,K$11,0)),"",VLOOKUP($B161,'I&amp;E Backsheet'!$D$11:$AT$187,K$11,0))</f>
        <v/>
      </c>
      <c r="L161" s="214" t="str">
        <f ca="1">IF(ISERROR(VLOOKUP($B161,'I&amp;E Backsheet'!$D$11:$AT$187,L$11,0)),"",VLOOKUP($B161,'I&amp;E Backsheet'!$D$11:$AT$187,L$11,0))</f>
        <v/>
      </c>
      <c r="M161" s="300" t="str">
        <f ca="1">IF(ISERROR(VLOOKUP($B161,'I&amp;E Backsheet'!$D$11:$AT$187,M$11,0)),"",VLOOKUP($B161,'I&amp;E Backsheet'!$D$11:$AT$187,M$11,0))</f>
        <v/>
      </c>
      <c r="N161" s="320" t="str">
        <f ca="1">IF(ISERROR(VLOOKUP($B161,'I&amp;E Backsheet'!$D$11:$AT$187,N$11,0)),"",VLOOKUP($B161,'I&amp;E Backsheet'!$D$11:$AT$187,N$11,0))</f>
        <v/>
      </c>
      <c r="O161" s="213" t="str">
        <f ca="1">IF(ISERROR(VLOOKUP($B161,'I&amp;E Backsheet'!$D$11:$AT$187,O$11,0)),"",VLOOKUP($B161,'I&amp;E Backsheet'!$D$11:$AT$187,O$11,0))</f>
        <v/>
      </c>
      <c r="P161" s="214"/>
      <c r="Q161" s="308" t="str">
        <f ca="1">IF(ISERROR(VLOOKUP($B161,'I&amp;E Backsheet'!$D$11:$AT$187,Q$11,0)),"",VLOOKUP($B161,'I&amp;E Backsheet'!$D$11:$AT$187,Q$11,0))</f>
        <v/>
      </c>
      <c r="R161" s="320" t="str">
        <f ca="1">IF(ISERROR(VLOOKUP($B161,'I&amp;E Backsheet'!$D$11:$AT$187,R$11,0)),"",VLOOKUP($B161,'I&amp;E Backsheet'!$D$11:$AT$187,R$11,0))</f>
        <v/>
      </c>
      <c r="S161" s="213" t="str">
        <f ca="1">IF(ISERROR(VLOOKUP($B161,'I&amp;E Backsheet'!$D$11:$AT$187,S$11,0)),"",VLOOKUP($B161,'I&amp;E Backsheet'!$D$11:$AT$187,S$11,0))</f>
        <v/>
      </c>
      <c r="T161" s="214" t="str">
        <f ca="1">IF(ISERROR(VLOOKUP($B161,'I&amp;E Backsheet'!$D$11:$AT$187,T$11,0)),"",VLOOKUP($B161,'I&amp;E Backsheet'!$D$11:$AT$187,T$11,0))</f>
        <v/>
      </c>
      <c r="U161" s="300" t="str">
        <f ca="1">IF(ISERROR(VLOOKUP($B161,'I&amp;E Backsheet'!$D$11:$AT$187,U$11,0)),"",VLOOKUP($B161,'I&amp;E Backsheet'!$D$11:$AT$187,U$11,0))</f>
        <v/>
      </c>
      <c r="V161" s="320" t="str">
        <f ca="1">IF(ISERROR(VLOOKUP($B161,'I&amp;E Backsheet'!$D$11:$AT$187,V$11,0)),"",VLOOKUP($B161,'I&amp;E Backsheet'!$D$11:$AT$187,V$11,0))</f>
        <v/>
      </c>
      <c r="W161" s="214" t="str">
        <f ca="1">IF(ISERROR(VLOOKUP($B161,'I&amp;E Backsheet'!$D$11:$AT$187,W$11,0)),"",VLOOKUP($B161,'I&amp;E Backsheet'!$D$11:$AT$187,W$11,0))</f>
        <v/>
      </c>
    </row>
    <row r="162" spans="1:23">
      <c r="A162" s="3">
        <v>147</v>
      </c>
      <c r="B162" s="41" t="str">
        <f t="shared" ca="1" si="4"/>
        <v/>
      </c>
      <c r="C162" s="42" t="str">
        <f ca="1">IF($B162="","",VLOOKUP($B162,'Org list'!$J$9:$K$637,2,0))</f>
        <v/>
      </c>
      <c r="D162" s="227" t="str">
        <f ca="1">IF(ISERROR(VLOOKUP($B162,'Pooled Fund'!$A$3:$C$179,D$11,0)),"",VLOOKUP($B162,'Pooled Fund'!$A$3:$C$179,D$11,0))</f>
        <v/>
      </c>
      <c r="E162" s="209" t="str">
        <f ca="1">IF(ISERROR(VLOOKUP($B162,'I&amp;E Backsheet'!$D$11:$AT$187,E$11,0)),"",VLOOKUP($B162,'I&amp;E Backsheet'!$D$11:$AT$187,E$11,0))</f>
        <v/>
      </c>
      <c r="F162" s="209" t="str">
        <f ca="1">IF(ISERROR(VLOOKUP($B162,'I&amp;E Backsheet'!$D$11:$AT$187,F$11,0)),"",VLOOKUP($B162,'I&amp;E Backsheet'!$D$11:$AT$187,F$11,0))</f>
        <v/>
      </c>
      <c r="G162" s="209" t="str">
        <f ca="1">IF(ISERROR(VLOOKUP($B162,'I&amp;E Backsheet'!$D$11:$AT$187,G$11,0)),"",VLOOKUP($B162,'I&amp;E Backsheet'!$D$11:$AT$187,G$11,0))</f>
        <v/>
      </c>
      <c r="H162" s="259" t="str">
        <f ca="1">IF(ISERROR(VLOOKUP($B162,'I&amp;E Backsheet'!$D$11:$AT$187,H$11,0)),"",VLOOKUP($B162,'I&amp;E Backsheet'!$D$11:$AT$187,H$11,0))</f>
        <v/>
      </c>
      <c r="I162" s="300" t="str">
        <f ca="1">IF(ISERROR(VLOOKUP($B162,'I&amp;E Backsheet'!$D$11:$AT$187,I$11,0)),"",VLOOKUP($B162,'I&amp;E Backsheet'!$D$11:$AT$187,I$11,0))</f>
        <v/>
      </c>
      <c r="J162" s="213" t="str">
        <f ca="1">IF(ISERROR(VLOOKUP($B162,'I&amp;E Backsheet'!$D$11:$AT$187,J$11,0)),"",VLOOKUP($B162,'I&amp;E Backsheet'!$D$11:$AT$187,J$11,0))</f>
        <v/>
      </c>
      <c r="K162" s="213" t="str">
        <f ca="1">IF(ISERROR(VLOOKUP($B162,'I&amp;E Backsheet'!$D$11:$AT$187,K$11,0)),"",VLOOKUP($B162,'I&amp;E Backsheet'!$D$11:$AT$187,K$11,0))</f>
        <v/>
      </c>
      <c r="L162" s="214" t="str">
        <f ca="1">IF(ISERROR(VLOOKUP($B162,'I&amp;E Backsheet'!$D$11:$AT$187,L$11,0)),"",VLOOKUP($B162,'I&amp;E Backsheet'!$D$11:$AT$187,L$11,0))</f>
        <v/>
      </c>
      <c r="M162" s="300" t="str">
        <f ca="1">IF(ISERROR(VLOOKUP($B162,'I&amp;E Backsheet'!$D$11:$AT$187,M$11,0)),"",VLOOKUP($B162,'I&amp;E Backsheet'!$D$11:$AT$187,M$11,0))</f>
        <v/>
      </c>
      <c r="N162" s="320" t="str">
        <f ca="1">IF(ISERROR(VLOOKUP($B162,'I&amp;E Backsheet'!$D$11:$AT$187,N$11,0)),"",VLOOKUP($B162,'I&amp;E Backsheet'!$D$11:$AT$187,N$11,0))</f>
        <v/>
      </c>
      <c r="O162" s="213" t="str">
        <f ca="1">IF(ISERROR(VLOOKUP($B162,'I&amp;E Backsheet'!$D$11:$AT$187,O$11,0)),"",VLOOKUP($B162,'I&amp;E Backsheet'!$D$11:$AT$187,O$11,0))</f>
        <v/>
      </c>
      <c r="P162" s="214"/>
      <c r="Q162" s="308" t="str">
        <f ca="1">IF(ISERROR(VLOOKUP($B162,'I&amp;E Backsheet'!$D$11:$AT$187,Q$11,0)),"",VLOOKUP($B162,'I&amp;E Backsheet'!$D$11:$AT$187,Q$11,0))</f>
        <v/>
      </c>
      <c r="R162" s="320" t="str">
        <f ca="1">IF(ISERROR(VLOOKUP($B162,'I&amp;E Backsheet'!$D$11:$AT$187,R$11,0)),"",VLOOKUP($B162,'I&amp;E Backsheet'!$D$11:$AT$187,R$11,0))</f>
        <v/>
      </c>
      <c r="S162" s="213" t="str">
        <f ca="1">IF(ISERROR(VLOOKUP($B162,'I&amp;E Backsheet'!$D$11:$AT$187,S$11,0)),"",VLOOKUP($B162,'I&amp;E Backsheet'!$D$11:$AT$187,S$11,0))</f>
        <v/>
      </c>
      <c r="T162" s="214" t="str">
        <f ca="1">IF(ISERROR(VLOOKUP($B162,'I&amp;E Backsheet'!$D$11:$AT$187,T$11,0)),"",VLOOKUP($B162,'I&amp;E Backsheet'!$D$11:$AT$187,T$11,0))</f>
        <v/>
      </c>
      <c r="U162" s="300" t="str">
        <f ca="1">IF(ISERROR(VLOOKUP($B162,'I&amp;E Backsheet'!$D$11:$AT$187,U$11,0)),"",VLOOKUP($B162,'I&amp;E Backsheet'!$D$11:$AT$187,U$11,0))</f>
        <v/>
      </c>
      <c r="V162" s="320" t="str">
        <f ca="1">IF(ISERROR(VLOOKUP($B162,'I&amp;E Backsheet'!$D$11:$AT$187,V$11,0)),"",VLOOKUP($B162,'I&amp;E Backsheet'!$D$11:$AT$187,V$11,0))</f>
        <v/>
      </c>
      <c r="W162" s="214" t="str">
        <f ca="1">IF(ISERROR(VLOOKUP($B162,'I&amp;E Backsheet'!$D$11:$AT$187,W$11,0)),"",VLOOKUP($B162,'I&amp;E Backsheet'!$D$11:$AT$187,W$11,0))</f>
        <v/>
      </c>
    </row>
    <row r="163" spans="1:23">
      <c r="A163" s="3">
        <v>148</v>
      </c>
      <c r="B163" s="41" t="str">
        <f t="shared" ca="1" si="4"/>
        <v/>
      </c>
      <c r="C163" s="42" t="str">
        <f ca="1">IF($B163="","",VLOOKUP($B163,'Org list'!$J$9:$K$637,2,0))</f>
        <v/>
      </c>
      <c r="D163" s="227" t="str">
        <f ca="1">IF(ISERROR(VLOOKUP($B163,'Pooled Fund'!$A$3:$C$179,D$11,0)),"",VLOOKUP($B163,'Pooled Fund'!$A$3:$C$179,D$11,0))</f>
        <v/>
      </c>
      <c r="E163" s="209" t="str">
        <f ca="1">IF(ISERROR(VLOOKUP($B163,'I&amp;E Backsheet'!$D$11:$AT$187,E$11,0)),"",VLOOKUP($B163,'I&amp;E Backsheet'!$D$11:$AT$187,E$11,0))</f>
        <v/>
      </c>
      <c r="F163" s="209" t="str">
        <f ca="1">IF(ISERROR(VLOOKUP($B163,'I&amp;E Backsheet'!$D$11:$AT$187,F$11,0)),"",VLOOKUP($B163,'I&amp;E Backsheet'!$D$11:$AT$187,F$11,0))</f>
        <v/>
      </c>
      <c r="G163" s="209" t="str">
        <f ca="1">IF(ISERROR(VLOOKUP($B163,'I&amp;E Backsheet'!$D$11:$AT$187,G$11,0)),"",VLOOKUP($B163,'I&amp;E Backsheet'!$D$11:$AT$187,G$11,0))</f>
        <v/>
      </c>
      <c r="H163" s="259" t="str">
        <f ca="1">IF(ISERROR(VLOOKUP($B163,'I&amp;E Backsheet'!$D$11:$AT$187,H$11,0)),"",VLOOKUP($B163,'I&amp;E Backsheet'!$D$11:$AT$187,H$11,0))</f>
        <v/>
      </c>
      <c r="I163" s="300" t="str">
        <f ca="1">IF(ISERROR(VLOOKUP($B163,'I&amp;E Backsheet'!$D$11:$AT$187,I$11,0)),"",VLOOKUP($B163,'I&amp;E Backsheet'!$D$11:$AT$187,I$11,0))</f>
        <v/>
      </c>
      <c r="J163" s="213" t="str">
        <f ca="1">IF(ISERROR(VLOOKUP($B163,'I&amp;E Backsheet'!$D$11:$AT$187,J$11,0)),"",VLOOKUP($B163,'I&amp;E Backsheet'!$D$11:$AT$187,J$11,0))</f>
        <v/>
      </c>
      <c r="K163" s="213" t="str">
        <f ca="1">IF(ISERROR(VLOOKUP($B163,'I&amp;E Backsheet'!$D$11:$AT$187,K$11,0)),"",VLOOKUP($B163,'I&amp;E Backsheet'!$D$11:$AT$187,K$11,0))</f>
        <v/>
      </c>
      <c r="L163" s="214" t="str">
        <f ca="1">IF(ISERROR(VLOOKUP($B163,'I&amp;E Backsheet'!$D$11:$AT$187,L$11,0)),"",VLOOKUP($B163,'I&amp;E Backsheet'!$D$11:$AT$187,L$11,0))</f>
        <v/>
      </c>
      <c r="M163" s="300" t="str">
        <f ca="1">IF(ISERROR(VLOOKUP($B163,'I&amp;E Backsheet'!$D$11:$AT$187,M$11,0)),"",VLOOKUP($B163,'I&amp;E Backsheet'!$D$11:$AT$187,M$11,0))</f>
        <v/>
      </c>
      <c r="N163" s="320" t="str">
        <f ca="1">IF(ISERROR(VLOOKUP($B163,'I&amp;E Backsheet'!$D$11:$AT$187,N$11,0)),"",VLOOKUP($B163,'I&amp;E Backsheet'!$D$11:$AT$187,N$11,0))</f>
        <v/>
      </c>
      <c r="O163" s="213" t="str">
        <f ca="1">IF(ISERROR(VLOOKUP($B163,'I&amp;E Backsheet'!$D$11:$AT$187,O$11,0)),"",VLOOKUP($B163,'I&amp;E Backsheet'!$D$11:$AT$187,O$11,0))</f>
        <v/>
      </c>
      <c r="P163" s="214"/>
      <c r="Q163" s="308" t="str">
        <f ca="1">IF(ISERROR(VLOOKUP($B163,'I&amp;E Backsheet'!$D$11:$AT$187,Q$11,0)),"",VLOOKUP($B163,'I&amp;E Backsheet'!$D$11:$AT$187,Q$11,0))</f>
        <v/>
      </c>
      <c r="R163" s="320" t="str">
        <f ca="1">IF(ISERROR(VLOOKUP($B163,'I&amp;E Backsheet'!$D$11:$AT$187,R$11,0)),"",VLOOKUP($B163,'I&amp;E Backsheet'!$D$11:$AT$187,R$11,0))</f>
        <v/>
      </c>
      <c r="S163" s="213" t="str">
        <f ca="1">IF(ISERROR(VLOOKUP($B163,'I&amp;E Backsheet'!$D$11:$AT$187,S$11,0)),"",VLOOKUP($B163,'I&amp;E Backsheet'!$D$11:$AT$187,S$11,0))</f>
        <v/>
      </c>
      <c r="T163" s="214" t="str">
        <f ca="1">IF(ISERROR(VLOOKUP($B163,'I&amp;E Backsheet'!$D$11:$AT$187,T$11,0)),"",VLOOKUP($B163,'I&amp;E Backsheet'!$D$11:$AT$187,T$11,0))</f>
        <v/>
      </c>
      <c r="U163" s="300" t="str">
        <f ca="1">IF(ISERROR(VLOOKUP($B163,'I&amp;E Backsheet'!$D$11:$AT$187,U$11,0)),"",VLOOKUP($B163,'I&amp;E Backsheet'!$D$11:$AT$187,U$11,0))</f>
        <v/>
      </c>
      <c r="V163" s="320" t="str">
        <f ca="1">IF(ISERROR(VLOOKUP($B163,'I&amp;E Backsheet'!$D$11:$AT$187,V$11,0)),"",VLOOKUP($B163,'I&amp;E Backsheet'!$D$11:$AT$187,V$11,0))</f>
        <v/>
      </c>
      <c r="W163" s="214" t="str">
        <f ca="1">IF(ISERROR(VLOOKUP($B163,'I&amp;E Backsheet'!$D$11:$AT$187,W$11,0)),"",VLOOKUP($B163,'I&amp;E Backsheet'!$D$11:$AT$187,W$11,0))</f>
        <v/>
      </c>
    </row>
    <row r="164" spans="1:23">
      <c r="A164" s="3">
        <v>149</v>
      </c>
      <c r="B164" s="41" t="str">
        <f t="shared" ca="1" si="4"/>
        <v/>
      </c>
      <c r="C164" s="42" t="str">
        <f ca="1">IF($B164="","",VLOOKUP($B164,'Org list'!$J$9:$K$637,2,0))</f>
        <v/>
      </c>
      <c r="D164" s="227" t="str">
        <f ca="1">IF(ISERROR(VLOOKUP($B164,'Pooled Fund'!$A$3:$C$179,D$11,0)),"",VLOOKUP($B164,'Pooled Fund'!$A$3:$C$179,D$11,0))</f>
        <v/>
      </c>
      <c r="E164" s="209" t="str">
        <f ca="1">IF(ISERROR(VLOOKUP($B164,'I&amp;E Backsheet'!$D$11:$AT$187,E$11,0)),"",VLOOKUP($B164,'I&amp;E Backsheet'!$D$11:$AT$187,E$11,0))</f>
        <v/>
      </c>
      <c r="F164" s="209" t="str">
        <f ca="1">IF(ISERROR(VLOOKUP($B164,'I&amp;E Backsheet'!$D$11:$AT$187,F$11,0)),"",VLOOKUP($B164,'I&amp;E Backsheet'!$D$11:$AT$187,F$11,0))</f>
        <v/>
      </c>
      <c r="G164" s="209" t="str">
        <f ca="1">IF(ISERROR(VLOOKUP($B164,'I&amp;E Backsheet'!$D$11:$AT$187,G$11,0)),"",VLOOKUP($B164,'I&amp;E Backsheet'!$D$11:$AT$187,G$11,0))</f>
        <v/>
      </c>
      <c r="H164" s="259" t="str">
        <f ca="1">IF(ISERROR(VLOOKUP($B164,'I&amp;E Backsheet'!$D$11:$AT$187,H$11,0)),"",VLOOKUP($B164,'I&amp;E Backsheet'!$D$11:$AT$187,H$11,0))</f>
        <v/>
      </c>
      <c r="I164" s="300" t="str">
        <f ca="1">IF(ISERROR(VLOOKUP($B164,'I&amp;E Backsheet'!$D$11:$AT$187,I$11,0)),"",VLOOKUP($B164,'I&amp;E Backsheet'!$D$11:$AT$187,I$11,0))</f>
        <v/>
      </c>
      <c r="J164" s="213" t="str">
        <f ca="1">IF(ISERROR(VLOOKUP($B164,'I&amp;E Backsheet'!$D$11:$AT$187,J$11,0)),"",VLOOKUP($B164,'I&amp;E Backsheet'!$D$11:$AT$187,J$11,0))</f>
        <v/>
      </c>
      <c r="K164" s="213" t="str">
        <f ca="1">IF(ISERROR(VLOOKUP($B164,'I&amp;E Backsheet'!$D$11:$AT$187,K$11,0)),"",VLOOKUP($B164,'I&amp;E Backsheet'!$D$11:$AT$187,K$11,0))</f>
        <v/>
      </c>
      <c r="L164" s="214" t="str">
        <f ca="1">IF(ISERROR(VLOOKUP($B164,'I&amp;E Backsheet'!$D$11:$AT$187,L$11,0)),"",VLOOKUP($B164,'I&amp;E Backsheet'!$D$11:$AT$187,L$11,0))</f>
        <v/>
      </c>
      <c r="M164" s="300" t="str">
        <f ca="1">IF(ISERROR(VLOOKUP($B164,'I&amp;E Backsheet'!$D$11:$AT$187,M$11,0)),"",VLOOKUP($B164,'I&amp;E Backsheet'!$D$11:$AT$187,M$11,0))</f>
        <v/>
      </c>
      <c r="N164" s="320" t="str">
        <f ca="1">IF(ISERROR(VLOOKUP($B164,'I&amp;E Backsheet'!$D$11:$AT$187,N$11,0)),"",VLOOKUP($B164,'I&amp;E Backsheet'!$D$11:$AT$187,N$11,0))</f>
        <v/>
      </c>
      <c r="O164" s="213" t="str">
        <f ca="1">IF(ISERROR(VLOOKUP($B164,'I&amp;E Backsheet'!$D$11:$AT$187,O$11,0)),"",VLOOKUP($B164,'I&amp;E Backsheet'!$D$11:$AT$187,O$11,0))</f>
        <v/>
      </c>
      <c r="P164" s="214"/>
      <c r="Q164" s="308" t="str">
        <f ca="1">IF(ISERROR(VLOOKUP($B164,'I&amp;E Backsheet'!$D$11:$AT$187,Q$11,0)),"",VLOOKUP($B164,'I&amp;E Backsheet'!$D$11:$AT$187,Q$11,0))</f>
        <v/>
      </c>
      <c r="R164" s="320" t="str">
        <f ca="1">IF(ISERROR(VLOOKUP($B164,'I&amp;E Backsheet'!$D$11:$AT$187,R$11,0)),"",VLOOKUP($B164,'I&amp;E Backsheet'!$D$11:$AT$187,R$11,0))</f>
        <v/>
      </c>
      <c r="S164" s="213" t="str">
        <f ca="1">IF(ISERROR(VLOOKUP($B164,'I&amp;E Backsheet'!$D$11:$AT$187,S$11,0)),"",VLOOKUP($B164,'I&amp;E Backsheet'!$D$11:$AT$187,S$11,0))</f>
        <v/>
      </c>
      <c r="T164" s="214" t="str">
        <f ca="1">IF(ISERROR(VLOOKUP($B164,'I&amp;E Backsheet'!$D$11:$AT$187,T$11,0)),"",VLOOKUP($B164,'I&amp;E Backsheet'!$D$11:$AT$187,T$11,0))</f>
        <v/>
      </c>
      <c r="U164" s="300" t="str">
        <f ca="1">IF(ISERROR(VLOOKUP($B164,'I&amp;E Backsheet'!$D$11:$AT$187,U$11,0)),"",VLOOKUP($B164,'I&amp;E Backsheet'!$D$11:$AT$187,U$11,0))</f>
        <v/>
      </c>
      <c r="V164" s="320" t="str">
        <f ca="1">IF(ISERROR(VLOOKUP($B164,'I&amp;E Backsheet'!$D$11:$AT$187,V$11,0)),"",VLOOKUP($B164,'I&amp;E Backsheet'!$D$11:$AT$187,V$11,0))</f>
        <v/>
      </c>
      <c r="W164" s="214" t="str">
        <f ca="1">IF(ISERROR(VLOOKUP($B164,'I&amp;E Backsheet'!$D$11:$AT$187,W$11,0)),"",VLOOKUP($B164,'I&amp;E Backsheet'!$D$11:$AT$187,W$11,0))</f>
        <v/>
      </c>
    </row>
    <row r="165" spans="1:23">
      <c r="A165" s="3">
        <v>150</v>
      </c>
      <c r="B165" s="41" t="str">
        <f t="shared" ca="1" si="4"/>
        <v/>
      </c>
      <c r="C165" s="42" t="str">
        <f ca="1">IF($B165="","",VLOOKUP($B165,'Org list'!$J$9:$K$637,2,0))</f>
        <v/>
      </c>
      <c r="D165" s="227" t="str">
        <f ca="1">IF(ISERROR(VLOOKUP($B165,'Pooled Fund'!$A$3:$C$179,D$11,0)),"",VLOOKUP($B165,'Pooled Fund'!$A$3:$C$179,D$11,0))</f>
        <v/>
      </c>
      <c r="E165" s="209" t="str">
        <f ca="1">IF(ISERROR(VLOOKUP($B165,'I&amp;E Backsheet'!$D$11:$AT$187,E$11,0)),"",VLOOKUP($B165,'I&amp;E Backsheet'!$D$11:$AT$187,E$11,0))</f>
        <v/>
      </c>
      <c r="F165" s="209" t="str">
        <f ca="1">IF(ISERROR(VLOOKUP($B165,'I&amp;E Backsheet'!$D$11:$AT$187,F$11,0)),"",VLOOKUP($B165,'I&amp;E Backsheet'!$D$11:$AT$187,F$11,0))</f>
        <v/>
      </c>
      <c r="G165" s="209" t="str">
        <f ca="1">IF(ISERROR(VLOOKUP($B165,'I&amp;E Backsheet'!$D$11:$AT$187,G$11,0)),"",VLOOKUP($B165,'I&amp;E Backsheet'!$D$11:$AT$187,G$11,0))</f>
        <v/>
      </c>
      <c r="H165" s="259" t="str">
        <f ca="1">IF(ISERROR(VLOOKUP($B165,'I&amp;E Backsheet'!$D$11:$AT$187,H$11,0)),"",VLOOKUP($B165,'I&amp;E Backsheet'!$D$11:$AT$187,H$11,0))</f>
        <v/>
      </c>
      <c r="I165" s="300" t="str">
        <f ca="1">IF(ISERROR(VLOOKUP($B165,'I&amp;E Backsheet'!$D$11:$AT$187,I$11,0)),"",VLOOKUP($B165,'I&amp;E Backsheet'!$D$11:$AT$187,I$11,0))</f>
        <v/>
      </c>
      <c r="J165" s="213" t="str">
        <f ca="1">IF(ISERROR(VLOOKUP($B165,'I&amp;E Backsheet'!$D$11:$AT$187,J$11,0)),"",VLOOKUP($B165,'I&amp;E Backsheet'!$D$11:$AT$187,J$11,0))</f>
        <v/>
      </c>
      <c r="K165" s="213" t="str">
        <f ca="1">IF(ISERROR(VLOOKUP($B165,'I&amp;E Backsheet'!$D$11:$AT$187,K$11,0)),"",VLOOKUP($B165,'I&amp;E Backsheet'!$D$11:$AT$187,K$11,0))</f>
        <v/>
      </c>
      <c r="L165" s="214" t="str">
        <f ca="1">IF(ISERROR(VLOOKUP($B165,'I&amp;E Backsheet'!$D$11:$AT$187,L$11,0)),"",VLOOKUP($B165,'I&amp;E Backsheet'!$D$11:$AT$187,L$11,0))</f>
        <v/>
      </c>
      <c r="M165" s="300" t="str">
        <f ca="1">IF(ISERROR(VLOOKUP($B165,'I&amp;E Backsheet'!$D$11:$AT$187,M$11,0)),"",VLOOKUP($B165,'I&amp;E Backsheet'!$D$11:$AT$187,M$11,0))</f>
        <v/>
      </c>
      <c r="N165" s="320" t="str">
        <f ca="1">IF(ISERROR(VLOOKUP($B165,'I&amp;E Backsheet'!$D$11:$AT$187,N$11,0)),"",VLOOKUP($B165,'I&amp;E Backsheet'!$D$11:$AT$187,N$11,0))</f>
        <v/>
      </c>
      <c r="O165" s="213" t="str">
        <f ca="1">IF(ISERROR(VLOOKUP($B165,'I&amp;E Backsheet'!$D$11:$AT$187,O$11,0)),"",VLOOKUP($B165,'I&amp;E Backsheet'!$D$11:$AT$187,O$11,0))</f>
        <v/>
      </c>
      <c r="P165" s="214"/>
      <c r="Q165" s="308" t="str">
        <f ca="1">IF(ISERROR(VLOOKUP($B165,'I&amp;E Backsheet'!$D$11:$AT$187,Q$11,0)),"",VLOOKUP($B165,'I&amp;E Backsheet'!$D$11:$AT$187,Q$11,0))</f>
        <v/>
      </c>
      <c r="R165" s="320" t="str">
        <f ca="1">IF(ISERROR(VLOOKUP($B165,'I&amp;E Backsheet'!$D$11:$AT$187,R$11,0)),"",VLOOKUP($B165,'I&amp;E Backsheet'!$D$11:$AT$187,R$11,0))</f>
        <v/>
      </c>
      <c r="S165" s="213" t="str">
        <f ca="1">IF(ISERROR(VLOOKUP($B165,'I&amp;E Backsheet'!$D$11:$AT$187,S$11,0)),"",VLOOKUP($B165,'I&amp;E Backsheet'!$D$11:$AT$187,S$11,0))</f>
        <v/>
      </c>
      <c r="T165" s="214" t="str">
        <f ca="1">IF(ISERROR(VLOOKUP($B165,'I&amp;E Backsheet'!$D$11:$AT$187,T$11,0)),"",VLOOKUP($B165,'I&amp;E Backsheet'!$D$11:$AT$187,T$11,0))</f>
        <v/>
      </c>
      <c r="U165" s="300" t="str">
        <f ca="1">IF(ISERROR(VLOOKUP($B165,'I&amp;E Backsheet'!$D$11:$AT$187,U$11,0)),"",VLOOKUP($B165,'I&amp;E Backsheet'!$D$11:$AT$187,U$11,0))</f>
        <v/>
      </c>
      <c r="V165" s="320" t="str">
        <f ca="1">IF(ISERROR(VLOOKUP($B165,'I&amp;E Backsheet'!$D$11:$AT$187,V$11,0)),"",VLOOKUP($B165,'I&amp;E Backsheet'!$D$11:$AT$187,V$11,0))</f>
        <v/>
      </c>
      <c r="W165" s="214" t="str">
        <f ca="1">IF(ISERROR(VLOOKUP($B165,'I&amp;E Backsheet'!$D$11:$AT$187,W$11,0)),"",VLOOKUP($B165,'I&amp;E Backsheet'!$D$11:$AT$187,W$11,0))</f>
        <v/>
      </c>
    </row>
    <row r="166" spans="1:23">
      <c r="A166" s="3">
        <v>151</v>
      </c>
      <c r="B166" s="41" t="str">
        <f t="shared" ca="1" si="4"/>
        <v/>
      </c>
      <c r="C166" s="42" t="str">
        <f ca="1">IF($B166="","",VLOOKUP($B166,'Org list'!$J$9:$K$637,2,0))</f>
        <v/>
      </c>
      <c r="D166" s="227" t="str">
        <f ca="1">IF(ISERROR(VLOOKUP($B166,'Pooled Fund'!$A$3:$C$179,D$11,0)),"",VLOOKUP($B166,'Pooled Fund'!$A$3:$C$179,D$11,0))</f>
        <v/>
      </c>
      <c r="E166" s="209" t="str">
        <f ca="1">IF(ISERROR(VLOOKUP($B166,'I&amp;E Backsheet'!$D$11:$AT$187,E$11,0)),"",VLOOKUP($B166,'I&amp;E Backsheet'!$D$11:$AT$187,E$11,0))</f>
        <v/>
      </c>
      <c r="F166" s="209" t="str">
        <f ca="1">IF(ISERROR(VLOOKUP($B166,'I&amp;E Backsheet'!$D$11:$AT$187,F$11,0)),"",VLOOKUP($B166,'I&amp;E Backsheet'!$D$11:$AT$187,F$11,0))</f>
        <v/>
      </c>
      <c r="G166" s="209" t="str">
        <f ca="1">IF(ISERROR(VLOOKUP($B166,'I&amp;E Backsheet'!$D$11:$AT$187,G$11,0)),"",VLOOKUP($B166,'I&amp;E Backsheet'!$D$11:$AT$187,G$11,0))</f>
        <v/>
      </c>
      <c r="H166" s="259" t="str">
        <f ca="1">IF(ISERROR(VLOOKUP($B166,'I&amp;E Backsheet'!$D$11:$AT$187,H$11,0)),"",VLOOKUP($B166,'I&amp;E Backsheet'!$D$11:$AT$187,H$11,0))</f>
        <v/>
      </c>
      <c r="I166" s="300" t="str">
        <f ca="1">IF(ISERROR(VLOOKUP($B166,'I&amp;E Backsheet'!$D$11:$AT$187,I$11,0)),"",VLOOKUP($B166,'I&amp;E Backsheet'!$D$11:$AT$187,I$11,0))</f>
        <v/>
      </c>
      <c r="J166" s="213" t="str">
        <f ca="1">IF(ISERROR(VLOOKUP($B166,'I&amp;E Backsheet'!$D$11:$AT$187,J$11,0)),"",VLOOKUP($B166,'I&amp;E Backsheet'!$D$11:$AT$187,J$11,0))</f>
        <v/>
      </c>
      <c r="K166" s="213" t="str">
        <f ca="1">IF(ISERROR(VLOOKUP($B166,'I&amp;E Backsheet'!$D$11:$AT$187,K$11,0)),"",VLOOKUP($B166,'I&amp;E Backsheet'!$D$11:$AT$187,K$11,0))</f>
        <v/>
      </c>
      <c r="L166" s="214" t="str">
        <f ca="1">IF(ISERROR(VLOOKUP($B166,'I&amp;E Backsheet'!$D$11:$AT$187,L$11,0)),"",VLOOKUP($B166,'I&amp;E Backsheet'!$D$11:$AT$187,L$11,0))</f>
        <v/>
      </c>
      <c r="M166" s="300" t="str">
        <f ca="1">IF(ISERROR(VLOOKUP($B166,'I&amp;E Backsheet'!$D$11:$AT$187,M$11,0)),"",VLOOKUP($B166,'I&amp;E Backsheet'!$D$11:$AT$187,M$11,0))</f>
        <v/>
      </c>
      <c r="N166" s="320" t="str">
        <f ca="1">IF(ISERROR(VLOOKUP($B166,'I&amp;E Backsheet'!$D$11:$AT$187,N$11,0)),"",VLOOKUP($B166,'I&amp;E Backsheet'!$D$11:$AT$187,N$11,0))</f>
        <v/>
      </c>
      <c r="O166" s="213" t="str">
        <f ca="1">IF(ISERROR(VLOOKUP($B166,'I&amp;E Backsheet'!$D$11:$AT$187,O$11,0)),"",VLOOKUP($B166,'I&amp;E Backsheet'!$D$11:$AT$187,O$11,0))</f>
        <v/>
      </c>
      <c r="P166" s="214"/>
      <c r="Q166" s="308" t="str">
        <f ca="1">IF(ISERROR(VLOOKUP($B166,'I&amp;E Backsheet'!$D$11:$AT$187,Q$11,0)),"",VLOOKUP($B166,'I&amp;E Backsheet'!$D$11:$AT$187,Q$11,0))</f>
        <v/>
      </c>
      <c r="R166" s="320" t="str">
        <f ca="1">IF(ISERROR(VLOOKUP($B166,'I&amp;E Backsheet'!$D$11:$AT$187,R$11,0)),"",VLOOKUP($B166,'I&amp;E Backsheet'!$D$11:$AT$187,R$11,0))</f>
        <v/>
      </c>
      <c r="S166" s="213" t="str">
        <f ca="1">IF(ISERROR(VLOOKUP($B166,'I&amp;E Backsheet'!$D$11:$AT$187,S$11,0)),"",VLOOKUP($B166,'I&amp;E Backsheet'!$D$11:$AT$187,S$11,0))</f>
        <v/>
      </c>
      <c r="T166" s="214" t="str">
        <f ca="1">IF(ISERROR(VLOOKUP($B166,'I&amp;E Backsheet'!$D$11:$AT$187,T$11,0)),"",VLOOKUP($B166,'I&amp;E Backsheet'!$D$11:$AT$187,T$11,0))</f>
        <v/>
      </c>
      <c r="U166" s="300" t="str">
        <f ca="1">IF(ISERROR(VLOOKUP($B166,'I&amp;E Backsheet'!$D$11:$AT$187,U$11,0)),"",VLOOKUP($B166,'I&amp;E Backsheet'!$D$11:$AT$187,U$11,0))</f>
        <v/>
      </c>
      <c r="V166" s="320" t="str">
        <f ca="1">IF(ISERROR(VLOOKUP($B166,'I&amp;E Backsheet'!$D$11:$AT$187,V$11,0)),"",VLOOKUP($B166,'I&amp;E Backsheet'!$D$11:$AT$187,V$11,0))</f>
        <v/>
      </c>
      <c r="W166" s="214" t="str">
        <f ca="1">IF(ISERROR(VLOOKUP($B166,'I&amp;E Backsheet'!$D$11:$AT$187,W$11,0)),"",VLOOKUP($B166,'I&amp;E Backsheet'!$D$11:$AT$187,W$11,0))</f>
        <v/>
      </c>
    </row>
    <row r="167" spans="1:23">
      <c r="A167" s="3">
        <v>152</v>
      </c>
      <c r="B167" s="41" t="str">
        <f t="shared" ca="1" si="4"/>
        <v/>
      </c>
      <c r="C167" s="42" t="str">
        <f ca="1">IF($B167="","",VLOOKUP($B167,'Org list'!$J$9:$K$637,2,0))</f>
        <v/>
      </c>
      <c r="D167" s="227" t="str">
        <f ca="1">IF(ISERROR(VLOOKUP($B167,'Pooled Fund'!$A$3:$C$179,D$11,0)),"",VLOOKUP($B167,'Pooled Fund'!$A$3:$C$179,D$11,0))</f>
        <v/>
      </c>
      <c r="E167" s="209" t="str">
        <f ca="1">IF(ISERROR(VLOOKUP($B167,'I&amp;E Backsheet'!$D$11:$AT$187,E$11,0)),"",VLOOKUP($B167,'I&amp;E Backsheet'!$D$11:$AT$187,E$11,0))</f>
        <v/>
      </c>
      <c r="F167" s="209" t="str">
        <f ca="1">IF(ISERROR(VLOOKUP($B167,'I&amp;E Backsheet'!$D$11:$AT$187,F$11,0)),"",VLOOKUP($B167,'I&amp;E Backsheet'!$D$11:$AT$187,F$11,0))</f>
        <v/>
      </c>
      <c r="G167" s="209" t="str">
        <f ca="1">IF(ISERROR(VLOOKUP($B167,'I&amp;E Backsheet'!$D$11:$AT$187,G$11,0)),"",VLOOKUP($B167,'I&amp;E Backsheet'!$D$11:$AT$187,G$11,0))</f>
        <v/>
      </c>
      <c r="H167" s="259" t="str">
        <f ca="1">IF(ISERROR(VLOOKUP($B167,'I&amp;E Backsheet'!$D$11:$AT$187,H$11,0)),"",VLOOKUP($B167,'I&amp;E Backsheet'!$D$11:$AT$187,H$11,0))</f>
        <v/>
      </c>
      <c r="I167" s="300" t="str">
        <f ca="1">IF(ISERROR(VLOOKUP($B167,'I&amp;E Backsheet'!$D$11:$AT$187,I$11,0)),"",VLOOKUP($B167,'I&amp;E Backsheet'!$D$11:$AT$187,I$11,0))</f>
        <v/>
      </c>
      <c r="J167" s="213" t="str">
        <f ca="1">IF(ISERROR(VLOOKUP($B167,'I&amp;E Backsheet'!$D$11:$AT$187,J$11,0)),"",VLOOKUP($B167,'I&amp;E Backsheet'!$D$11:$AT$187,J$11,0))</f>
        <v/>
      </c>
      <c r="K167" s="213" t="str">
        <f ca="1">IF(ISERROR(VLOOKUP($B167,'I&amp;E Backsheet'!$D$11:$AT$187,K$11,0)),"",VLOOKUP($B167,'I&amp;E Backsheet'!$D$11:$AT$187,K$11,0))</f>
        <v/>
      </c>
      <c r="L167" s="214" t="str">
        <f ca="1">IF(ISERROR(VLOOKUP($B167,'I&amp;E Backsheet'!$D$11:$AT$187,L$11,0)),"",VLOOKUP($B167,'I&amp;E Backsheet'!$D$11:$AT$187,L$11,0))</f>
        <v/>
      </c>
      <c r="M167" s="300" t="str">
        <f ca="1">IF(ISERROR(VLOOKUP($B167,'I&amp;E Backsheet'!$D$11:$AT$187,M$11,0)),"",VLOOKUP($B167,'I&amp;E Backsheet'!$D$11:$AT$187,M$11,0))</f>
        <v/>
      </c>
      <c r="N167" s="320" t="str">
        <f ca="1">IF(ISERROR(VLOOKUP($B167,'I&amp;E Backsheet'!$D$11:$AT$187,N$11,0)),"",VLOOKUP($B167,'I&amp;E Backsheet'!$D$11:$AT$187,N$11,0))</f>
        <v/>
      </c>
      <c r="O167" s="213" t="str">
        <f ca="1">IF(ISERROR(VLOOKUP($B167,'I&amp;E Backsheet'!$D$11:$AT$187,O$11,0)),"",VLOOKUP($B167,'I&amp;E Backsheet'!$D$11:$AT$187,O$11,0))</f>
        <v/>
      </c>
      <c r="P167" s="214"/>
      <c r="Q167" s="308" t="str">
        <f ca="1">IF(ISERROR(VLOOKUP($B167,'I&amp;E Backsheet'!$D$11:$AT$187,Q$11,0)),"",VLOOKUP($B167,'I&amp;E Backsheet'!$D$11:$AT$187,Q$11,0))</f>
        <v/>
      </c>
      <c r="R167" s="320" t="str">
        <f ca="1">IF(ISERROR(VLOOKUP($B167,'I&amp;E Backsheet'!$D$11:$AT$187,R$11,0)),"",VLOOKUP($B167,'I&amp;E Backsheet'!$D$11:$AT$187,R$11,0))</f>
        <v/>
      </c>
      <c r="S167" s="213" t="str">
        <f ca="1">IF(ISERROR(VLOOKUP($B167,'I&amp;E Backsheet'!$D$11:$AT$187,S$11,0)),"",VLOOKUP($B167,'I&amp;E Backsheet'!$D$11:$AT$187,S$11,0))</f>
        <v/>
      </c>
      <c r="T167" s="214" t="str">
        <f ca="1">IF(ISERROR(VLOOKUP($B167,'I&amp;E Backsheet'!$D$11:$AT$187,T$11,0)),"",VLOOKUP($B167,'I&amp;E Backsheet'!$D$11:$AT$187,T$11,0))</f>
        <v/>
      </c>
      <c r="U167" s="300" t="str">
        <f ca="1">IF(ISERROR(VLOOKUP($B167,'I&amp;E Backsheet'!$D$11:$AT$187,U$11,0)),"",VLOOKUP($B167,'I&amp;E Backsheet'!$D$11:$AT$187,U$11,0))</f>
        <v/>
      </c>
      <c r="V167" s="320" t="str">
        <f ca="1">IF(ISERROR(VLOOKUP($B167,'I&amp;E Backsheet'!$D$11:$AT$187,V$11,0)),"",VLOOKUP($B167,'I&amp;E Backsheet'!$D$11:$AT$187,V$11,0))</f>
        <v/>
      </c>
      <c r="W167" s="214" t="str">
        <f ca="1">IF(ISERROR(VLOOKUP($B167,'I&amp;E Backsheet'!$D$11:$AT$187,W$11,0)),"",VLOOKUP($B167,'I&amp;E Backsheet'!$D$11:$AT$187,W$11,0))</f>
        <v/>
      </c>
    </row>
    <row r="168" spans="1:23">
      <c r="A168" s="3">
        <v>153</v>
      </c>
      <c r="B168" s="41" t="str">
        <f t="shared" ca="1" si="4"/>
        <v/>
      </c>
      <c r="C168" s="42" t="str">
        <f ca="1">IF($B168="","",VLOOKUP($B168,'Org list'!$J$9:$K$637,2,0))</f>
        <v/>
      </c>
      <c r="D168" s="227" t="str">
        <f ca="1">IF(ISERROR(VLOOKUP($B168,'Pooled Fund'!$A$3:$C$179,D$11,0)),"",VLOOKUP($B168,'Pooled Fund'!$A$3:$C$179,D$11,0))</f>
        <v/>
      </c>
      <c r="E168" s="209" t="str">
        <f ca="1">IF(ISERROR(VLOOKUP($B168,'I&amp;E Backsheet'!$D$11:$AT$187,E$11,0)),"",VLOOKUP($B168,'I&amp;E Backsheet'!$D$11:$AT$187,E$11,0))</f>
        <v/>
      </c>
      <c r="F168" s="209" t="str">
        <f ca="1">IF(ISERROR(VLOOKUP($B168,'I&amp;E Backsheet'!$D$11:$AT$187,F$11,0)),"",VLOOKUP($B168,'I&amp;E Backsheet'!$D$11:$AT$187,F$11,0))</f>
        <v/>
      </c>
      <c r="G168" s="209" t="str">
        <f ca="1">IF(ISERROR(VLOOKUP($B168,'I&amp;E Backsheet'!$D$11:$AT$187,G$11,0)),"",VLOOKUP($B168,'I&amp;E Backsheet'!$D$11:$AT$187,G$11,0))</f>
        <v/>
      </c>
      <c r="H168" s="259" t="str">
        <f ca="1">IF(ISERROR(VLOOKUP($B168,'I&amp;E Backsheet'!$D$11:$AT$187,H$11,0)),"",VLOOKUP($B168,'I&amp;E Backsheet'!$D$11:$AT$187,H$11,0))</f>
        <v/>
      </c>
      <c r="I168" s="300" t="str">
        <f ca="1">IF(ISERROR(VLOOKUP($B168,'I&amp;E Backsheet'!$D$11:$AT$187,I$11,0)),"",VLOOKUP($B168,'I&amp;E Backsheet'!$D$11:$AT$187,I$11,0))</f>
        <v/>
      </c>
      <c r="J168" s="213" t="str">
        <f ca="1">IF(ISERROR(VLOOKUP($B168,'I&amp;E Backsheet'!$D$11:$AT$187,J$11,0)),"",VLOOKUP($B168,'I&amp;E Backsheet'!$D$11:$AT$187,J$11,0))</f>
        <v/>
      </c>
      <c r="K168" s="213" t="str">
        <f ca="1">IF(ISERROR(VLOOKUP($B168,'I&amp;E Backsheet'!$D$11:$AT$187,K$11,0)),"",VLOOKUP($B168,'I&amp;E Backsheet'!$D$11:$AT$187,K$11,0))</f>
        <v/>
      </c>
      <c r="L168" s="214" t="str">
        <f ca="1">IF(ISERROR(VLOOKUP($B168,'I&amp;E Backsheet'!$D$11:$AT$187,L$11,0)),"",VLOOKUP($B168,'I&amp;E Backsheet'!$D$11:$AT$187,L$11,0))</f>
        <v/>
      </c>
      <c r="M168" s="300" t="str">
        <f ca="1">IF(ISERROR(VLOOKUP($B168,'I&amp;E Backsheet'!$D$11:$AT$187,M$11,0)),"",VLOOKUP($B168,'I&amp;E Backsheet'!$D$11:$AT$187,M$11,0))</f>
        <v/>
      </c>
      <c r="N168" s="320" t="str">
        <f ca="1">IF(ISERROR(VLOOKUP($B168,'I&amp;E Backsheet'!$D$11:$AT$187,N$11,0)),"",VLOOKUP($B168,'I&amp;E Backsheet'!$D$11:$AT$187,N$11,0))</f>
        <v/>
      </c>
      <c r="O168" s="213" t="str">
        <f ca="1">IF(ISERROR(VLOOKUP($B168,'I&amp;E Backsheet'!$D$11:$AT$187,O$11,0)),"",VLOOKUP($B168,'I&amp;E Backsheet'!$D$11:$AT$187,O$11,0))</f>
        <v/>
      </c>
      <c r="P168" s="214"/>
      <c r="Q168" s="308" t="str">
        <f ca="1">IF(ISERROR(VLOOKUP($B168,'I&amp;E Backsheet'!$D$11:$AT$187,Q$11,0)),"",VLOOKUP($B168,'I&amp;E Backsheet'!$D$11:$AT$187,Q$11,0))</f>
        <v/>
      </c>
      <c r="R168" s="320" t="str">
        <f ca="1">IF(ISERROR(VLOOKUP($B168,'I&amp;E Backsheet'!$D$11:$AT$187,R$11,0)),"",VLOOKUP($B168,'I&amp;E Backsheet'!$D$11:$AT$187,R$11,0))</f>
        <v/>
      </c>
      <c r="S168" s="213" t="str">
        <f ca="1">IF(ISERROR(VLOOKUP($B168,'I&amp;E Backsheet'!$D$11:$AT$187,S$11,0)),"",VLOOKUP($B168,'I&amp;E Backsheet'!$D$11:$AT$187,S$11,0))</f>
        <v/>
      </c>
      <c r="T168" s="214" t="str">
        <f ca="1">IF(ISERROR(VLOOKUP($B168,'I&amp;E Backsheet'!$D$11:$AT$187,T$11,0)),"",VLOOKUP($B168,'I&amp;E Backsheet'!$D$11:$AT$187,T$11,0))</f>
        <v/>
      </c>
      <c r="U168" s="300" t="str">
        <f ca="1">IF(ISERROR(VLOOKUP($B168,'I&amp;E Backsheet'!$D$11:$AT$187,U$11,0)),"",VLOOKUP($B168,'I&amp;E Backsheet'!$D$11:$AT$187,U$11,0))</f>
        <v/>
      </c>
      <c r="V168" s="320" t="str">
        <f ca="1">IF(ISERROR(VLOOKUP($B168,'I&amp;E Backsheet'!$D$11:$AT$187,V$11,0)),"",VLOOKUP($B168,'I&amp;E Backsheet'!$D$11:$AT$187,V$11,0))</f>
        <v/>
      </c>
      <c r="W168" s="214" t="str">
        <f ca="1">IF(ISERROR(VLOOKUP($B168,'I&amp;E Backsheet'!$D$11:$AT$187,W$11,0)),"",VLOOKUP($B168,'I&amp;E Backsheet'!$D$11:$AT$187,W$11,0))</f>
        <v/>
      </c>
    </row>
    <row r="169" spans="1:23">
      <c r="A169" s="3">
        <v>154</v>
      </c>
      <c r="B169" s="41" t="str">
        <f t="shared" ca="1" si="4"/>
        <v/>
      </c>
      <c r="C169" s="42" t="str">
        <f ca="1">IF($B169="","",VLOOKUP($B169,'Org list'!$J$9:$K$637,2,0))</f>
        <v/>
      </c>
      <c r="D169" s="227" t="str">
        <f ca="1">IF(ISERROR(VLOOKUP($B169,'Pooled Fund'!$A$3:$C$179,D$11,0)),"",VLOOKUP($B169,'Pooled Fund'!$A$3:$C$179,D$11,0))</f>
        <v/>
      </c>
      <c r="E169" s="209" t="str">
        <f ca="1">IF(ISERROR(VLOOKUP($B169,'I&amp;E Backsheet'!$D$11:$AT$187,E$11,0)),"",VLOOKUP($B169,'I&amp;E Backsheet'!$D$11:$AT$187,E$11,0))</f>
        <v/>
      </c>
      <c r="F169" s="209" t="str">
        <f ca="1">IF(ISERROR(VLOOKUP($B169,'I&amp;E Backsheet'!$D$11:$AT$187,F$11,0)),"",VLOOKUP($B169,'I&amp;E Backsheet'!$D$11:$AT$187,F$11,0))</f>
        <v/>
      </c>
      <c r="G169" s="209" t="str">
        <f ca="1">IF(ISERROR(VLOOKUP($B169,'I&amp;E Backsheet'!$D$11:$AT$187,G$11,0)),"",VLOOKUP($B169,'I&amp;E Backsheet'!$D$11:$AT$187,G$11,0))</f>
        <v/>
      </c>
      <c r="H169" s="259" t="str">
        <f ca="1">IF(ISERROR(VLOOKUP($B169,'I&amp;E Backsheet'!$D$11:$AT$187,H$11,0)),"",VLOOKUP($B169,'I&amp;E Backsheet'!$D$11:$AT$187,H$11,0))</f>
        <v/>
      </c>
      <c r="I169" s="300" t="str">
        <f ca="1">IF(ISERROR(VLOOKUP($B169,'I&amp;E Backsheet'!$D$11:$AT$187,I$11,0)),"",VLOOKUP($B169,'I&amp;E Backsheet'!$D$11:$AT$187,I$11,0))</f>
        <v/>
      </c>
      <c r="J169" s="213" t="str">
        <f ca="1">IF(ISERROR(VLOOKUP($B169,'I&amp;E Backsheet'!$D$11:$AT$187,J$11,0)),"",VLOOKUP($B169,'I&amp;E Backsheet'!$D$11:$AT$187,J$11,0))</f>
        <v/>
      </c>
      <c r="K169" s="213" t="str">
        <f ca="1">IF(ISERROR(VLOOKUP($B169,'I&amp;E Backsheet'!$D$11:$AT$187,K$11,0)),"",VLOOKUP($B169,'I&amp;E Backsheet'!$D$11:$AT$187,K$11,0))</f>
        <v/>
      </c>
      <c r="L169" s="214" t="str">
        <f ca="1">IF(ISERROR(VLOOKUP($B169,'I&amp;E Backsheet'!$D$11:$AT$187,L$11,0)),"",VLOOKUP($B169,'I&amp;E Backsheet'!$D$11:$AT$187,L$11,0))</f>
        <v/>
      </c>
      <c r="M169" s="300" t="str">
        <f ca="1">IF(ISERROR(VLOOKUP($B169,'I&amp;E Backsheet'!$D$11:$AT$187,M$11,0)),"",VLOOKUP($B169,'I&amp;E Backsheet'!$D$11:$AT$187,M$11,0))</f>
        <v/>
      </c>
      <c r="N169" s="320" t="str">
        <f ca="1">IF(ISERROR(VLOOKUP($B169,'I&amp;E Backsheet'!$D$11:$AT$187,N$11,0)),"",VLOOKUP($B169,'I&amp;E Backsheet'!$D$11:$AT$187,N$11,0))</f>
        <v/>
      </c>
      <c r="O169" s="213" t="str">
        <f ca="1">IF(ISERROR(VLOOKUP($B169,'I&amp;E Backsheet'!$D$11:$AT$187,O$11,0)),"",VLOOKUP($B169,'I&amp;E Backsheet'!$D$11:$AT$187,O$11,0))</f>
        <v/>
      </c>
      <c r="P169" s="214"/>
      <c r="Q169" s="308" t="str">
        <f ca="1">IF(ISERROR(VLOOKUP($B169,'I&amp;E Backsheet'!$D$11:$AT$187,Q$11,0)),"",VLOOKUP($B169,'I&amp;E Backsheet'!$D$11:$AT$187,Q$11,0))</f>
        <v/>
      </c>
      <c r="R169" s="320" t="str">
        <f ca="1">IF(ISERROR(VLOOKUP($B169,'I&amp;E Backsheet'!$D$11:$AT$187,R$11,0)),"",VLOOKUP($B169,'I&amp;E Backsheet'!$D$11:$AT$187,R$11,0))</f>
        <v/>
      </c>
      <c r="S169" s="213" t="str">
        <f ca="1">IF(ISERROR(VLOOKUP($B169,'I&amp;E Backsheet'!$D$11:$AT$187,S$11,0)),"",VLOOKUP($B169,'I&amp;E Backsheet'!$D$11:$AT$187,S$11,0))</f>
        <v/>
      </c>
      <c r="T169" s="214" t="str">
        <f ca="1">IF(ISERROR(VLOOKUP($B169,'I&amp;E Backsheet'!$D$11:$AT$187,T$11,0)),"",VLOOKUP($B169,'I&amp;E Backsheet'!$D$11:$AT$187,T$11,0))</f>
        <v/>
      </c>
      <c r="U169" s="300" t="str">
        <f ca="1">IF(ISERROR(VLOOKUP($B169,'I&amp;E Backsheet'!$D$11:$AT$187,U$11,0)),"",VLOOKUP($B169,'I&amp;E Backsheet'!$D$11:$AT$187,U$11,0))</f>
        <v/>
      </c>
      <c r="V169" s="320" t="str">
        <f ca="1">IF(ISERROR(VLOOKUP($B169,'I&amp;E Backsheet'!$D$11:$AT$187,V$11,0)),"",VLOOKUP($B169,'I&amp;E Backsheet'!$D$11:$AT$187,V$11,0))</f>
        <v/>
      </c>
      <c r="W169" s="214" t="str">
        <f ca="1">IF(ISERROR(VLOOKUP($B169,'I&amp;E Backsheet'!$D$11:$AT$187,W$11,0)),"",VLOOKUP($B169,'I&amp;E Backsheet'!$D$11:$AT$187,W$11,0))</f>
        <v/>
      </c>
    </row>
    <row r="170" spans="1:23">
      <c r="A170" s="3">
        <v>155</v>
      </c>
      <c r="B170" s="41" t="str">
        <f t="shared" ca="1" si="4"/>
        <v/>
      </c>
      <c r="C170" s="42" t="str">
        <f ca="1">IF($B170="","",VLOOKUP($B170,'Org list'!$J$9:$K$637,2,0))</f>
        <v/>
      </c>
      <c r="D170" s="227" t="str">
        <f ca="1">IF(ISERROR(VLOOKUP($B170,'Pooled Fund'!$A$3:$C$179,D$11,0)),"",VLOOKUP($B170,'Pooled Fund'!$A$3:$C$179,D$11,0))</f>
        <v/>
      </c>
      <c r="E170" s="209" t="str">
        <f ca="1">IF(ISERROR(VLOOKUP($B170,'I&amp;E Backsheet'!$D$11:$AT$187,E$11,0)),"",VLOOKUP($B170,'I&amp;E Backsheet'!$D$11:$AT$187,E$11,0))</f>
        <v/>
      </c>
      <c r="F170" s="209" t="str">
        <f ca="1">IF(ISERROR(VLOOKUP($B170,'I&amp;E Backsheet'!$D$11:$AT$187,F$11,0)),"",VLOOKUP($B170,'I&amp;E Backsheet'!$D$11:$AT$187,F$11,0))</f>
        <v/>
      </c>
      <c r="G170" s="209" t="str">
        <f ca="1">IF(ISERROR(VLOOKUP($B170,'I&amp;E Backsheet'!$D$11:$AT$187,G$11,0)),"",VLOOKUP($B170,'I&amp;E Backsheet'!$D$11:$AT$187,G$11,0))</f>
        <v/>
      </c>
      <c r="H170" s="259" t="str">
        <f ca="1">IF(ISERROR(VLOOKUP($B170,'I&amp;E Backsheet'!$D$11:$AT$187,H$11,0)),"",VLOOKUP($B170,'I&amp;E Backsheet'!$D$11:$AT$187,H$11,0))</f>
        <v/>
      </c>
      <c r="I170" s="300" t="str">
        <f ca="1">IF(ISERROR(VLOOKUP($B170,'I&amp;E Backsheet'!$D$11:$AT$187,I$11,0)),"",VLOOKUP($B170,'I&amp;E Backsheet'!$D$11:$AT$187,I$11,0))</f>
        <v/>
      </c>
      <c r="J170" s="213" t="str">
        <f ca="1">IF(ISERROR(VLOOKUP($B170,'I&amp;E Backsheet'!$D$11:$AT$187,J$11,0)),"",VLOOKUP($B170,'I&amp;E Backsheet'!$D$11:$AT$187,J$11,0))</f>
        <v/>
      </c>
      <c r="K170" s="213" t="str">
        <f ca="1">IF(ISERROR(VLOOKUP($B170,'I&amp;E Backsheet'!$D$11:$AT$187,K$11,0)),"",VLOOKUP($B170,'I&amp;E Backsheet'!$D$11:$AT$187,K$11,0))</f>
        <v/>
      </c>
      <c r="L170" s="214" t="str">
        <f ca="1">IF(ISERROR(VLOOKUP($B170,'I&amp;E Backsheet'!$D$11:$AT$187,L$11,0)),"",VLOOKUP($B170,'I&amp;E Backsheet'!$D$11:$AT$187,L$11,0))</f>
        <v/>
      </c>
      <c r="M170" s="300" t="str">
        <f ca="1">IF(ISERROR(VLOOKUP($B170,'I&amp;E Backsheet'!$D$11:$AT$187,M$11,0)),"",VLOOKUP($B170,'I&amp;E Backsheet'!$D$11:$AT$187,M$11,0))</f>
        <v/>
      </c>
      <c r="N170" s="320" t="str">
        <f ca="1">IF(ISERROR(VLOOKUP($B170,'I&amp;E Backsheet'!$D$11:$AT$187,N$11,0)),"",VLOOKUP($B170,'I&amp;E Backsheet'!$D$11:$AT$187,N$11,0))</f>
        <v/>
      </c>
      <c r="O170" s="213" t="str">
        <f ca="1">IF(ISERROR(VLOOKUP($B170,'I&amp;E Backsheet'!$D$11:$AT$187,O$11,0)),"",VLOOKUP($B170,'I&amp;E Backsheet'!$D$11:$AT$187,O$11,0))</f>
        <v/>
      </c>
      <c r="P170" s="214"/>
      <c r="Q170" s="308" t="str">
        <f ca="1">IF(ISERROR(VLOOKUP($B170,'I&amp;E Backsheet'!$D$11:$AT$187,Q$11,0)),"",VLOOKUP($B170,'I&amp;E Backsheet'!$D$11:$AT$187,Q$11,0))</f>
        <v/>
      </c>
      <c r="R170" s="320" t="str">
        <f ca="1">IF(ISERROR(VLOOKUP($B170,'I&amp;E Backsheet'!$D$11:$AT$187,R$11,0)),"",VLOOKUP($B170,'I&amp;E Backsheet'!$D$11:$AT$187,R$11,0))</f>
        <v/>
      </c>
      <c r="S170" s="213" t="str">
        <f ca="1">IF(ISERROR(VLOOKUP($B170,'I&amp;E Backsheet'!$D$11:$AT$187,S$11,0)),"",VLOOKUP($B170,'I&amp;E Backsheet'!$D$11:$AT$187,S$11,0))</f>
        <v/>
      </c>
      <c r="T170" s="214" t="str">
        <f ca="1">IF(ISERROR(VLOOKUP($B170,'I&amp;E Backsheet'!$D$11:$AT$187,T$11,0)),"",VLOOKUP($B170,'I&amp;E Backsheet'!$D$11:$AT$187,T$11,0))</f>
        <v/>
      </c>
      <c r="U170" s="300" t="str">
        <f ca="1">IF(ISERROR(VLOOKUP($B170,'I&amp;E Backsheet'!$D$11:$AT$187,U$11,0)),"",VLOOKUP($B170,'I&amp;E Backsheet'!$D$11:$AT$187,U$11,0))</f>
        <v/>
      </c>
      <c r="V170" s="320" t="str">
        <f ca="1">IF(ISERROR(VLOOKUP($B170,'I&amp;E Backsheet'!$D$11:$AT$187,V$11,0)),"",VLOOKUP($B170,'I&amp;E Backsheet'!$D$11:$AT$187,V$11,0))</f>
        <v/>
      </c>
      <c r="W170" s="214" t="str">
        <f ca="1">IF(ISERROR(VLOOKUP($B170,'I&amp;E Backsheet'!$D$11:$AT$187,W$11,0)),"",VLOOKUP($B170,'I&amp;E Backsheet'!$D$11:$AT$187,W$11,0))</f>
        <v/>
      </c>
    </row>
    <row r="171" spans="1:23">
      <c r="A171" s="3">
        <v>156</v>
      </c>
      <c r="B171" s="41" t="str">
        <f t="shared" ca="1" si="4"/>
        <v/>
      </c>
      <c r="C171" s="42" t="str">
        <f ca="1">IF($B171="","",VLOOKUP($B171,'Org list'!$J$9:$K$637,2,0))</f>
        <v/>
      </c>
      <c r="D171" s="227" t="str">
        <f ca="1">IF(ISERROR(VLOOKUP($B171,'Pooled Fund'!$A$3:$C$179,D$11,0)),"",VLOOKUP($B171,'Pooled Fund'!$A$3:$C$179,D$11,0))</f>
        <v/>
      </c>
      <c r="E171" s="209" t="str">
        <f ca="1">IF(ISERROR(VLOOKUP($B171,'I&amp;E Backsheet'!$D$11:$AT$187,E$11,0)),"",VLOOKUP($B171,'I&amp;E Backsheet'!$D$11:$AT$187,E$11,0))</f>
        <v/>
      </c>
      <c r="F171" s="209" t="str">
        <f ca="1">IF(ISERROR(VLOOKUP($B171,'I&amp;E Backsheet'!$D$11:$AT$187,F$11,0)),"",VLOOKUP($B171,'I&amp;E Backsheet'!$D$11:$AT$187,F$11,0))</f>
        <v/>
      </c>
      <c r="G171" s="209" t="str">
        <f ca="1">IF(ISERROR(VLOOKUP($B171,'I&amp;E Backsheet'!$D$11:$AT$187,G$11,0)),"",VLOOKUP($B171,'I&amp;E Backsheet'!$D$11:$AT$187,G$11,0))</f>
        <v/>
      </c>
      <c r="H171" s="259" t="str">
        <f ca="1">IF(ISERROR(VLOOKUP($B171,'I&amp;E Backsheet'!$D$11:$AT$187,H$11,0)),"",VLOOKUP($B171,'I&amp;E Backsheet'!$D$11:$AT$187,H$11,0))</f>
        <v/>
      </c>
      <c r="I171" s="300" t="str">
        <f ca="1">IF(ISERROR(VLOOKUP($B171,'I&amp;E Backsheet'!$D$11:$AT$187,I$11,0)),"",VLOOKUP($B171,'I&amp;E Backsheet'!$D$11:$AT$187,I$11,0))</f>
        <v/>
      </c>
      <c r="J171" s="213" t="str">
        <f ca="1">IF(ISERROR(VLOOKUP($B171,'I&amp;E Backsheet'!$D$11:$AT$187,J$11,0)),"",VLOOKUP($B171,'I&amp;E Backsheet'!$D$11:$AT$187,J$11,0))</f>
        <v/>
      </c>
      <c r="K171" s="213" t="str">
        <f ca="1">IF(ISERROR(VLOOKUP($B171,'I&amp;E Backsheet'!$D$11:$AT$187,K$11,0)),"",VLOOKUP($B171,'I&amp;E Backsheet'!$D$11:$AT$187,K$11,0))</f>
        <v/>
      </c>
      <c r="L171" s="214" t="str">
        <f ca="1">IF(ISERROR(VLOOKUP($B171,'I&amp;E Backsheet'!$D$11:$AT$187,L$11,0)),"",VLOOKUP($B171,'I&amp;E Backsheet'!$D$11:$AT$187,L$11,0))</f>
        <v/>
      </c>
      <c r="M171" s="300" t="str">
        <f ca="1">IF(ISERROR(VLOOKUP($B171,'I&amp;E Backsheet'!$D$11:$AT$187,M$11,0)),"",VLOOKUP($B171,'I&amp;E Backsheet'!$D$11:$AT$187,M$11,0))</f>
        <v/>
      </c>
      <c r="N171" s="320" t="str">
        <f ca="1">IF(ISERROR(VLOOKUP($B171,'I&amp;E Backsheet'!$D$11:$AT$187,N$11,0)),"",VLOOKUP($B171,'I&amp;E Backsheet'!$D$11:$AT$187,N$11,0))</f>
        <v/>
      </c>
      <c r="O171" s="213" t="str">
        <f ca="1">IF(ISERROR(VLOOKUP($B171,'I&amp;E Backsheet'!$D$11:$AT$187,O$11,0)),"",VLOOKUP($B171,'I&amp;E Backsheet'!$D$11:$AT$187,O$11,0))</f>
        <v/>
      </c>
      <c r="P171" s="214"/>
      <c r="Q171" s="308" t="str">
        <f ca="1">IF(ISERROR(VLOOKUP($B171,'I&amp;E Backsheet'!$D$11:$AT$187,Q$11,0)),"",VLOOKUP($B171,'I&amp;E Backsheet'!$D$11:$AT$187,Q$11,0))</f>
        <v/>
      </c>
      <c r="R171" s="320" t="str">
        <f ca="1">IF(ISERROR(VLOOKUP($B171,'I&amp;E Backsheet'!$D$11:$AT$187,R$11,0)),"",VLOOKUP($B171,'I&amp;E Backsheet'!$D$11:$AT$187,R$11,0))</f>
        <v/>
      </c>
      <c r="S171" s="213" t="str">
        <f ca="1">IF(ISERROR(VLOOKUP($B171,'I&amp;E Backsheet'!$D$11:$AT$187,S$11,0)),"",VLOOKUP($B171,'I&amp;E Backsheet'!$D$11:$AT$187,S$11,0))</f>
        <v/>
      </c>
      <c r="T171" s="214" t="str">
        <f ca="1">IF(ISERROR(VLOOKUP($B171,'I&amp;E Backsheet'!$D$11:$AT$187,T$11,0)),"",VLOOKUP($B171,'I&amp;E Backsheet'!$D$11:$AT$187,T$11,0))</f>
        <v/>
      </c>
      <c r="U171" s="300" t="str">
        <f ca="1">IF(ISERROR(VLOOKUP($B171,'I&amp;E Backsheet'!$D$11:$AT$187,U$11,0)),"",VLOOKUP($B171,'I&amp;E Backsheet'!$D$11:$AT$187,U$11,0))</f>
        <v/>
      </c>
      <c r="V171" s="320" t="str">
        <f ca="1">IF(ISERROR(VLOOKUP($B171,'I&amp;E Backsheet'!$D$11:$AT$187,V$11,0)),"",VLOOKUP($B171,'I&amp;E Backsheet'!$D$11:$AT$187,V$11,0))</f>
        <v/>
      </c>
      <c r="W171" s="214" t="str">
        <f ca="1">IF(ISERROR(VLOOKUP($B171,'I&amp;E Backsheet'!$D$11:$AT$187,W$11,0)),"",VLOOKUP($B171,'I&amp;E Backsheet'!$D$11:$AT$187,W$11,0))</f>
        <v/>
      </c>
    </row>
    <row r="172" spans="1:23">
      <c r="A172" s="3">
        <v>157</v>
      </c>
      <c r="B172" s="41" t="str">
        <f t="shared" ca="1" si="4"/>
        <v/>
      </c>
      <c r="C172" s="42" t="str">
        <f ca="1">IF($B172="","",VLOOKUP($B172,'Org list'!$J$9:$K$637,2,0))</f>
        <v/>
      </c>
      <c r="D172" s="227" t="str">
        <f ca="1">IF(ISERROR(VLOOKUP($B172,'Pooled Fund'!$A$3:$C$179,D$11,0)),"",VLOOKUP($B172,'Pooled Fund'!$A$3:$C$179,D$11,0))</f>
        <v/>
      </c>
      <c r="E172" s="209" t="str">
        <f ca="1">IF(ISERROR(VLOOKUP($B172,'I&amp;E Backsheet'!$D$11:$AT$187,E$11,0)),"",VLOOKUP($B172,'I&amp;E Backsheet'!$D$11:$AT$187,E$11,0))</f>
        <v/>
      </c>
      <c r="F172" s="209" t="str">
        <f ca="1">IF(ISERROR(VLOOKUP($B172,'I&amp;E Backsheet'!$D$11:$AT$187,F$11,0)),"",VLOOKUP($B172,'I&amp;E Backsheet'!$D$11:$AT$187,F$11,0))</f>
        <v/>
      </c>
      <c r="G172" s="209" t="str">
        <f ca="1">IF(ISERROR(VLOOKUP($B172,'I&amp;E Backsheet'!$D$11:$AT$187,G$11,0)),"",VLOOKUP($B172,'I&amp;E Backsheet'!$D$11:$AT$187,G$11,0))</f>
        <v/>
      </c>
      <c r="H172" s="259" t="str">
        <f ca="1">IF(ISERROR(VLOOKUP($B172,'I&amp;E Backsheet'!$D$11:$AT$187,H$11,0)),"",VLOOKUP($B172,'I&amp;E Backsheet'!$D$11:$AT$187,H$11,0))</f>
        <v/>
      </c>
      <c r="I172" s="300" t="str">
        <f ca="1">IF(ISERROR(VLOOKUP($B172,'I&amp;E Backsheet'!$D$11:$AT$187,I$11,0)),"",VLOOKUP($B172,'I&amp;E Backsheet'!$D$11:$AT$187,I$11,0))</f>
        <v/>
      </c>
      <c r="J172" s="213" t="str">
        <f ca="1">IF(ISERROR(VLOOKUP($B172,'I&amp;E Backsheet'!$D$11:$AT$187,J$11,0)),"",VLOOKUP($B172,'I&amp;E Backsheet'!$D$11:$AT$187,J$11,0))</f>
        <v/>
      </c>
      <c r="K172" s="213" t="str">
        <f ca="1">IF(ISERROR(VLOOKUP($B172,'I&amp;E Backsheet'!$D$11:$AT$187,K$11,0)),"",VLOOKUP($B172,'I&amp;E Backsheet'!$D$11:$AT$187,K$11,0))</f>
        <v/>
      </c>
      <c r="L172" s="214" t="str">
        <f ca="1">IF(ISERROR(VLOOKUP($B172,'I&amp;E Backsheet'!$D$11:$AT$187,L$11,0)),"",VLOOKUP($B172,'I&amp;E Backsheet'!$D$11:$AT$187,L$11,0))</f>
        <v/>
      </c>
      <c r="M172" s="300" t="str">
        <f ca="1">IF(ISERROR(VLOOKUP($B172,'I&amp;E Backsheet'!$D$11:$AT$187,M$11,0)),"",VLOOKUP($B172,'I&amp;E Backsheet'!$D$11:$AT$187,M$11,0))</f>
        <v/>
      </c>
      <c r="N172" s="320" t="str">
        <f ca="1">IF(ISERROR(VLOOKUP($B172,'I&amp;E Backsheet'!$D$11:$AT$187,N$11,0)),"",VLOOKUP($B172,'I&amp;E Backsheet'!$D$11:$AT$187,N$11,0))</f>
        <v/>
      </c>
      <c r="O172" s="213" t="str">
        <f ca="1">IF(ISERROR(VLOOKUP($B172,'I&amp;E Backsheet'!$D$11:$AT$187,O$11,0)),"",VLOOKUP($B172,'I&amp;E Backsheet'!$D$11:$AT$187,O$11,0))</f>
        <v/>
      </c>
      <c r="P172" s="214"/>
      <c r="Q172" s="308" t="str">
        <f ca="1">IF(ISERROR(VLOOKUP($B172,'I&amp;E Backsheet'!$D$11:$AT$187,Q$11,0)),"",VLOOKUP($B172,'I&amp;E Backsheet'!$D$11:$AT$187,Q$11,0))</f>
        <v/>
      </c>
      <c r="R172" s="320" t="str">
        <f ca="1">IF(ISERROR(VLOOKUP($B172,'I&amp;E Backsheet'!$D$11:$AT$187,R$11,0)),"",VLOOKUP($B172,'I&amp;E Backsheet'!$D$11:$AT$187,R$11,0))</f>
        <v/>
      </c>
      <c r="S172" s="213" t="str">
        <f ca="1">IF(ISERROR(VLOOKUP($B172,'I&amp;E Backsheet'!$D$11:$AT$187,S$11,0)),"",VLOOKUP($B172,'I&amp;E Backsheet'!$D$11:$AT$187,S$11,0))</f>
        <v/>
      </c>
      <c r="T172" s="214" t="str">
        <f ca="1">IF(ISERROR(VLOOKUP($B172,'I&amp;E Backsheet'!$D$11:$AT$187,T$11,0)),"",VLOOKUP($B172,'I&amp;E Backsheet'!$D$11:$AT$187,T$11,0))</f>
        <v/>
      </c>
      <c r="U172" s="300" t="str">
        <f ca="1">IF(ISERROR(VLOOKUP($B172,'I&amp;E Backsheet'!$D$11:$AT$187,U$11,0)),"",VLOOKUP($B172,'I&amp;E Backsheet'!$D$11:$AT$187,U$11,0))</f>
        <v/>
      </c>
      <c r="V172" s="320" t="str">
        <f ca="1">IF(ISERROR(VLOOKUP($B172,'I&amp;E Backsheet'!$D$11:$AT$187,V$11,0)),"",VLOOKUP($B172,'I&amp;E Backsheet'!$D$11:$AT$187,V$11,0))</f>
        <v/>
      </c>
      <c r="W172" s="214" t="str">
        <f ca="1">IF(ISERROR(VLOOKUP($B172,'I&amp;E Backsheet'!$D$11:$AT$187,W$11,0)),"",VLOOKUP($B172,'I&amp;E Backsheet'!$D$11:$AT$187,W$11,0))</f>
        <v/>
      </c>
    </row>
    <row r="173" spans="1:23">
      <c r="A173" s="3">
        <v>158</v>
      </c>
      <c r="B173" s="41" t="str">
        <f t="shared" ca="1" si="4"/>
        <v/>
      </c>
      <c r="C173" s="42" t="str">
        <f ca="1">IF($B173="","",VLOOKUP($B173,'Org list'!$J$9:$K$637,2,0))</f>
        <v/>
      </c>
      <c r="D173" s="227" t="str">
        <f ca="1">IF(ISERROR(VLOOKUP($B173,'Pooled Fund'!$A$3:$C$179,D$11,0)),"",VLOOKUP($B173,'Pooled Fund'!$A$3:$C$179,D$11,0))</f>
        <v/>
      </c>
      <c r="E173" s="209" t="str">
        <f ca="1">IF(ISERROR(VLOOKUP($B173,'I&amp;E Backsheet'!$D$11:$AT$187,E$11,0)),"",VLOOKUP($B173,'I&amp;E Backsheet'!$D$11:$AT$187,E$11,0))</f>
        <v/>
      </c>
      <c r="F173" s="209" t="str">
        <f ca="1">IF(ISERROR(VLOOKUP($B173,'I&amp;E Backsheet'!$D$11:$AT$187,F$11,0)),"",VLOOKUP($B173,'I&amp;E Backsheet'!$D$11:$AT$187,F$11,0))</f>
        <v/>
      </c>
      <c r="G173" s="209" t="str">
        <f ca="1">IF(ISERROR(VLOOKUP($B173,'I&amp;E Backsheet'!$D$11:$AT$187,G$11,0)),"",VLOOKUP($B173,'I&amp;E Backsheet'!$D$11:$AT$187,G$11,0))</f>
        <v/>
      </c>
      <c r="H173" s="259" t="str">
        <f ca="1">IF(ISERROR(VLOOKUP($B173,'I&amp;E Backsheet'!$D$11:$AT$187,H$11,0)),"",VLOOKUP($B173,'I&amp;E Backsheet'!$D$11:$AT$187,H$11,0))</f>
        <v/>
      </c>
      <c r="I173" s="300" t="str">
        <f ca="1">IF(ISERROR(VLOOKUP($B173,'I&amp;E Backsheet'!$D$11:$AT$187,I$11,0)),"",VLOOKUP($B173,'I&amp;E Backsheet'!$D$11:$AT$187,I$11,0))</f>
        <v/>
      </c>
      <c r="J173" s="213" t="str">
        <f ca="1">IF(ISERROR(VLOOKUP($B173,'I&amp;E Backsheet'!$D$11:$AT$187,J$11,0)),"",VLOOKUP($B173,'I&amp;E Backsheet'!$D$11:$AT$187,J$11,0))</f>
        <v/>
      </c>
      <c r="K173" s="213" t="str">
        <f ca="1">IF(ISERROR(VLOOKUP($B173,'I&amp;E Backsheet'!$D$11:$AT$187,K$11,0)),"",VLOOKUP($B173,'I&amp;E Backsheet'!$D$11:$AT$187,K$11,0))</f>
        <v/>
      </c>
      <c r="L173" s="214" t="str">
        <f ca="1">IF(ISERROR(VLOOKUP($B173,'I&amp;E Backsheet'!$D$11:$AT$187,L$11,0)),"",VLOOKUP($B173,'I&amp;E Backsheet'!$D$11:$AT$187,L$11,0))</f>
        <v/>
      </c>
      <c r="M173" s="300" t="str">
        <f ca="1">IF(ISERROR(VLOOKUP($B173,'I&amp;E Backsheet'!$D$11:$AT$187,M$11,0)),"",VLOOKUP($B173,'I&amp;E Backsheet'!$D$11:$AT$187,M$11,0))</f>
        <v/>
      </c>
      <c r="N173" s="320" t="str">
        <f ca="1">IF(ISERROR(VLOOKUP($B173,'I&amp;E Backsheet'!$D$11:$AT$187,N$11,0)),"",VLOOKUP($B173,'I&amp;E Backsheet'!$D$11:$AT$187,N$11,0))</f>
        <v/>
      </c>
      <c r="O173" s="213" t="str">
        <f ca="1">IF(ISERROR(VLOOKUP($B173,'I&amp;E Backsheet'!$D$11:$AT$187,O$11,0)),"",VLOOKUP($B173,'I&amp;E Backsheet'!$D$11:$AT$187,O$11,0))</f>
        <v/>
      </c>
      <c r="P173" s="214"/>
      <c r="Q173" s="308" t="str">
        <f ca="1">IF(ISERROR(VLOOKUP($B173,'I&amp;E Backsheet'!$D$11:$AT$187,Q$11,0)),"",VLOOKUP($B173,'I&amp;E Backsheet'!$D$11:$AT$187,Q$11,0))</f>
        <v/>
      </c>
      <c r="R173" s="320" t="str">
        <f ca="1">IF(ISERROR(VLOOKUP($B173,'I&amp;E Backsheet'!$D$11:$AT$187,R$11,0)),"",VLOOKUP($B173,'I&amp;E Backsheet'!$D$11:$AT$187,R$11,0))</f>
        <v/>
      </c>
      <c r="S173" s="213" t="str">
        <f ca="1">IF(ISERROR(VLOOKUP($B173,'I&amp;E Backsheet'!$D$11:$AT$187,S$11,0)),"",VLOOKUP($B173,'I&amp;E Backsheet'!$D$11:$AT$187,S$11,0))</f>
        <v/>
      </c>
      <c r="T173" s="214" t="str">
        <f ca="1">IF(ISERROR(VLOOKUP($B173,'I&amp;E Backsheet'!$D$11:$AT$187,T$11,0)),"",VLOOKUP($B173,'I&amp;E Backsheet'!$D$11:$AT$187,T$11,0))</f>
        <v/>
      </c>
      <c r="U173" s="300" t="str">
        <f ca="1">IF(ISERROR(VLOOKUP($B173,'I&amp;E Backsheet'!$D$11:$AT$187,U$11,0)),"",VLOOKUP($B173,'I&amp;E Backsheet'!$D$11:$AT$187,U$11,0))</f>
        <v/>
      </c>
      <c r="V173" s="320" t="str">
        <f ca="1">IF(ISERROR(VLOOKUP($B173,'I&amp;E Backsheet'!$D$11:$AT$187,V$11,0)),"",VLOOKUP($B173,'I&amp;E Backsheet'!$D$11:$AT$187,V$11,0))</f>
        <v/>
      </c>
      <c r="W173" s="214" t="str">
        <f ca="1">IF(ISERROR(VLOOKUP($B173,'I&amp;E Backsheet'!$D$11:$AT$187,W$11,0)),"",VLOOKUP($B173,'I&amp;E Backsheet'!$D$11:$AT$187,W$11,0))</f>
        <v/>
      </c>
    </row>
    <row r="174" spans="1:23">
      <c r="A174" s="3">
        <v>159</v>
      </c>
      <c r="B174" s="41" t="str">
        <f t="shared" ca="1" si="4"/>
        <v/>
      </c>
      <c r="C174" s="42" t="str">
        <f ca="1">IF($B174="","",VLOOKUP($B174,'Org list'!$J$9:$K$637,2,0))</f>
        <v/>
      </c>
      <c r="D174" s="227" t="str">
        <f ca="1">IF(ISERROR(VLOOKUP($B174,'Pooled Fund'!$A$3:$C$179,D$11,0)),"",VLOOKUP($B174,'Pooled Fund'!$A$3:$C$179,D$11,0))</f>
        <v/>
      </c>
      <c r="E174" s="209" t="str">
        <f ca="1">IF(ISERROR(VLOOKUP($B174,'I&amp;E Backsheet'!$D$11:$AT$187,E$11,0)),"",VLOOKUP($B174,'I&amp;E Backsheet'!$D$11:$AT$187,E$11,0))</f>
        <v/>
      </c>
      <c r="F174" s="209" t="str">
        <f ca="1">IF(ISERROR(VLOOKUP($B174,'I&amp;E Backsheet'!$D$11:$AT$187,F$11,0)),"",VLOOKUP($B174,'I&amp;E Backsheet'!$D$11:$AT$187,F$11,0))</f>
        <v/>
      </c>
      <c r="G174" s="209" t="str">
        <f ca="1">IF(ISERROR(VLOOKUP($B174,'I&amp;E Backsheet'!$D$11:$AT$187,G$11,0)),"",VLOOKUP($B174,'I&amp;E Backsheet'!$D$11:$AT$187,G$11,0))</f>
        <v/>
      </c>
      <c r="H174" s="259" t="str">
        <f ca="1">IF(ISERROR(VLOOKUP($B174,'I&amp;E Backsheet'!$D$11:$AT$187,H$11,0)),"",VLOOKUP($B174,'I&amp;E Backsheet'!$D$11:$AT$187,H$11,0))</f>
        <v/>
      </c>
      <c r="I174" s="300" t="str">
        <f ca="1">IF(ISERROR(VLOOKUP($B174,'I&amp;E Backsheet'!$D$11:$AT$187,I$11,0)),"",VLOOKUP($B174,'I&amp;E Backsheet'!$D$11:$AT$187,I$11,0))</f>
        <v/>
      </c>
      <c r="J174" s="213" t="str">
        <f ca="1">IF(ISERROR(VLOOKUP($B174,'I&amp;E Backsheet'!$D$11:$AT$187,J$11,0)),"",VLOOKUP($B174,'I&amp;E Backsheet'!$D$11:$AT$187,J$11,0))</f>
        <v/>
      </c>
      <c r="K174" s="213" t="str">
        <f ca="1">IF(ISERROR(VLOOKUP($B174,'I&amp;E Backsheet'!$D$11:$AT$187,K$11,0)),"",VLOOKUP($B174,'I&amp;E Backsheet'!$D$11:$AT$187,K$11,0))</f>
        <v/>
      </c>
      <c r="L174" s="214" t="str">
        <f ca="1">IF(ISERROR(VLOOKUP($B174,'I&amp;E Backsheet'!$D$11:$AT$187,L$11,0)),"",VLOOKUP($B174,'I&amp;E Backsheet'!$D$11:$AT$187,L$11,0))</f>
        <v/>
      </c>
      <c r="M174" s="300" t="str">
        <f ca="1">IF(ISERROR(VLOOKUP($B174,'I&amp;E Backsheet'!$D$11:$AT$187,M$11,0)),"",VLOOKUP($B174,'I&amp;E Backsheet'!$D$11:$AT$187,M$11,0))</f>
        <v/>
      </c>
      <c r="N174" s="320" t="str">
        <f ca="1">IF(ISERROR(VLOOKUP($B174,'I&amp;E Backsheet'!$D$11:$AT$187,N$11,0)),"",VLOOKUP($B174,'I&amp;E Backsheet'!$D$11:$AT$187,N$11,0))</f>
        <v/>
      </c>
      <c r="O174" s="213" t="str">
        <f ca="1">IF(ISERROR(VLOOKUP($B174,'I&amp;E Backsheet'!$D$11:$AT$187,O$11,0)),"",VLOOKUP($B174,'I&amp;E Backsheet'!$D$11:$AT$187,O$11,0))</f>
        <v/>
      </c>
      <c r="P174" s="214"/>
      <c r="Q174" s="308" t="str">
        <f ca="1">IF(ISERROR(VLOOKUP($B174,'I&amp;E Backsheet'!$D$11:$AT$187,Q$11,0)),"",VLOOKUP($B174,'I&amp;E Backsheet'!$D$11:$AT$187,Q$11,0))</f>
        <v/>
      </c>
      <c r="R174" s="320" t="str">
        <f ca="1">IF(ISERROR(VLOOKUP($B174,'I&amp;E Backsheet'!$D$11:$AT$187,R$11,0)),"",VLOOKUP($B174,'I&amp;E Backsheet'!$D$11:$AT$187,R$11,0))</f>
        <v/>
      </c>
      <c r="S174" s="213" t="str">
        <f ca="1">IF(ISERROR(VLOOKUP($B174,'I&amp;E Backsheet'!$D$11:$AT$187,S$11,0)),"",VLOOKUP($B174,'I&amp;E Backsheet'!$D$11:$AT$187,S$11,0))</f>
        <v/>
      </c>
      <c r="T174" s="214" t="str">
        <f ca="1">IF(ISERROR(VLOOKUP($B174,'I&amp;E Backsheet'!$D$11:$AT$187,T$11,0)),"",VLOOKUP($B174,'I&amp;E Backsheet'!$D$11:$AT$187,T$11,0))</f>
        <v/>
      </c>
      <c r="U174" s="300" t="str">
        <f ca="1">IF(ISERROR(VLOOKUP($B174,'I&amp;E Backsheet'!$D$11:$AT$187,U$11,0)),"",VLOOKUP($B174,'I&amp;E Backsheet'!$D$11:$AT$187,U$11,0))</f>
        <v/>
      </c>
      <c r="V174" s="320" t="str">
        <f ca="1">IF(ISERROR(VLOOKUP($B174,'I&amp;E Backsheet'!$D$11:$AT$187,V$11,0)),"",VLOOKUP($B174,'I&amp;E Backsheet'!$D$11:$AT$187,V$11,0))</f>
        <v/>
      </c>
      <c r="W174" s="214" t="str">
        <f ca="1">IF(ISERROR(VLOOKUP($B174,'I&amp;E Backsheet'!$D$11:$AT$187,W$11,0)),"",VLOOKUP($B174,'I&amp;E Backsheet'!$D$11:$AT$187,W$11,0))</f>
        <v/>
      </c>
    </row>
    <row r="175" spans="1:23">
      <c r="A175" s="3">
        <v>160</v>
      </c>
      <c r="B175" s="41" t="str">
        <f t="shared" ref="B175:B191" ca="1" si="5">IF($A175&gt;$Y$18-1,"",INDIRECT("'Comms by AT'!D"&amp;$A175+$Y$15))</f>
        <v/>
      </c>
      <c r="C175" s="42" t="str">
        <f ca="1">IF($B175="","",VLOOKUP($B175,'Org list'!$J$9:$K$637,2,0))</f>
        <v/>
      </c>
      <c r="D175" s="227" t="str">
        <f ca="1">IF(ISERROR(VLOOKUP($B175,'Pooled Fund'!$A$3:$C$179,D$11,0)),"",VLOOKUP($B175,'Pooled Fund'!$A$3:$C$179,D$11,0))</f>
        <v/>
      </c>
      <c r="E175" s="209" t="str">
        <f ca="1">IF(ISERROR(VLOOKUP($B175,'I&amp;E Backsheet'!$D$11:$AT$187,E$11,0)),"",VLOOKUP($B175,'I&amp;E Backsheet'!$D$11:$AT$187,E$11,0))</f>
        <v/>
      </c>
      <c r="F175" s="209" t="str">
        <f ca="1">IF(ISERROR(VLOOKUP($B175,'I&amp;E Backsheet'!$D$11:$AT$187,F$11,0)),"",VLOOKUP($B175,'I&amp;E Backsheet'!$D$11:$AT$187,F$11,0))</f>
        <v/>
      </c>
      <c r="G175" s="209" t="str">
        <f ca="1">IF(ISERROR(VLOOKUP($B175,'I&amp;E Backsheet'!$D$11:$AT$187,G$11,0)),"",VLOOKUP($B175,'I&amp;E Backsheet'!$D$11:$AT$187,G$11,0))</f>
        <v/>
      </c>
      <c r="H175" s="259" t="str">
        <f ca="1">IF(ISERROR(VLOOKUP($B175,'I&amp;E Backsheet'!$D$11:$AT$187,H$11,0)),"",VLOOKUP($B175,'I&amp;E Backsheet'!$D$11:$AT$187,H$11,0))</f>
        <v/>
      </c>
      <c r="I175" s="300" t="str">
        <f ca="1">IF(ISERROR(VLOOKUP($B175,'I&amp;E Backsheet'!$D$11:$AT$187,I$11,0)),"",VLOOKUP($B175,'I&amp;E Backsheet'!$D$11:$AT$187,I$11,0))</f>
        <v/>
      </c>
      <c r="J175" s="213" t="str">
        <f ca="1">IF(ISERROR(VLOOKUP($B175,'I&amp;E Backsheet'!$D$11:$AT$187,J$11,0)),"",VLOOKUP($B175,'I&amp;E Backsheet'!$D$11:$AT$187,J$11,0))</f>
        <v/>
      </c>
      <c r="K175" s="213" t="str">
        <f ca="1">IF(ISERROR(VLOOKUP($B175,'I&amp;E Backsheet'!$D$11:$AT$187,K$11,0)),"",VLOOKUP($B175,'I&amp;E Backsheet'!$D$11:$AT$187,K$11,0))</f>
        <v/>
      </c>
      <c r="L175" s="214" t="str">
        <f ca="1">IF(ISERROR(VLOOKUP($B175,'I&amp;E Backsheet'!$D$11:$AT$187,L$11,0)),"",VLOOKUP($B175,'I&amp;E Backsheet'!$D$11:$AT$187,L$11,0))</f>
        <v/>
      </c>
      <c r="M175" s="300" t="str">
        <f ca="1">IF(ISERROR(VLOOKUP($B175,'I&amp;E Backsheet'!$D$11:$AT$187,M$11,0)),"",VLOOKUP($B175,'I&amp;E Backsheet'!$D$11:$AT$187,M$11,0))</f>
        <v/>
      </c>
      <c r="N175" s="320" t="str">
        <f ca="1">IF(ISERROR(VLOOKUP($B175,'I&amp;E Backsheet'!$D$11:$AT$187,N$11,0)),"",VLOOKUP($B175,'I&amp;E Backsheet'!$D$11:$AT$187,N$11,0))</f>
        <v/>
      </c>
      <c r="O175" s="213" t="str">
        <f ca="1">IF(ISERROR(VLOOKUP($B175,'I&amp;E Backsheet'!$D$11:$AT$187,O$11,0)),"",VLOOKUP($B175,'I&amp;E Backsheet'!$D$11:$AT$187,O$11,0))</f>
        <v/>
      </c>
      <c r="P175" s="214"/>
      <c r="Q175" s="308" t="str">
        <f ca="1">IF(ISERROR(VLOOKUP($B175,'I&amp;E Backsheet'!$D$11:$AT$187,Q$11,0)),"",VLOOKUP($B175,'I&amp;E Backsheet'!$D$11:$AT$187,Q$11,0))</f>
        <v/>
      </c>
      <c r="R175" s="320" t="str">
        <f ca="1">IF(ISERROR(VLOOKUP($B175,'I&amp;E Backsheet'!$D$11:$AT$187,R$11,0)),"",VLOOKUP($B175,'I&amp;E Backsheet'!$D$11:$AT$187,R$11,0))</f>
        <v/>
      </c>
      <c r="S175" s="213" t="str">
        <f ca="1">IF(ISERROR(VLOOKUP($B175,'I&amp;E Backsheet'!$D$11:$AT$187,S$11,0)),"",VLOOKUP($B175,'I&amp;E Backsheet'!$D$11:$AT$187,S$11,0))</f>
        <v/>
      </c>
      <c r="T175" s="214" t="str">
        <f ca="1">IF(ISERROR(VLOOKUP($B175,'I&amp;E Backsheet'!$D$11:$AT$187,T$11,0)),"",VLOOKUP($B175,'I&amp;E Backsheet'!$D$11:$AT$187,T$11,0))</f>
        <v/>
      </c>
      <c r="U175" s="300" t="str">
        <f ca="1">IF(ISERROR(VLOOKUP($B175,'I&amp;E Backsheet'!$D$11:$AT$187,U$11,0)),"",VLOOKUP($B175,'I&amp;E Backsheet'!$D$11:$AT$187,U$11,0))</f>
        <v/>
      </c>
      <c r="V175" s="320" t="str">
        <f ca="1">IF(ISERROR(VLOOKUP($B175,'I&amp;E Backsheet'!$D$11:$AT$187,V$11,0)),"",VLOOKUP($B175,'I&amp;E Backsheet'!$D$11:$AT$187,V$11,0))</f>
        <v/>
      </c>
      <c r="W175" s="214" t="str">
        <f ca="1">IF(ISERROR(VLOOKUP($B175,'I&amp;E Backsheet'!$D$11:$AT$187,W$11,0)),"",VLOOKUP($B175,'I&amp;E Backsheet'!$D$11:$AT$187,W$11,0))</f>
        <v/>
      </c>
    </row>
    <row r="176" spans="1:23">
      <c r="A176" s="3">
        <v>161</v>
      </c>
      <c r="B176" s="41" t="str">
        <f t="shared" ca="1" si="5"/>
        <v/>
      </c>
      <c r="C176" s="42" t="str">
        <f ca="1">IF($B176="","",VLOOKUP($B176,'Org list'!$J$9:$K$637,2,0))</f>
        <v/>
      </c>
      <c r="D176" s="227" t="str">
        <f ca="1">IF(ISERROR(VLOOKUP($B176,'Pooled Fund'!$A$3:$C$179,D$11,0)),"",VLOOKUP($B176,'Pooled Fund'!$A$3:$C$179,D$11,0))</f>
        <v/>
      </c>
      <c r="E176" s="209" t="str">
        <f ca="1">IF(ISERROR(VLOOKUP($B176,'I&amp;E Backsheet'!$D$11:$AT$187,E$11,0)),"",VLOOKUP($B176,'I&amp;E Backsheet'!$D$11:$AT$187,E$11,0))</f>
        <v/>
      </c>
      <c r="F176" s="209" t="str">
        <f ca="1">IF(ISERROR(VLOOKUP($B176,'I&amp;E Backsheet'!$D$11:$AT$187,F$11,0)),"",VLOOKUP($B176,'I&amp;E Backsheet'!$D$11:$AT$187,F$11,0))</f>
        <v/>
      </c>
      <c r="G176" s="209" t="str">
        <f ca="1">IF(ISERROR(VLOOKUP($B176,'I&amp;E Backsheet'!$D$11:$AT$187,G$11,0)),"",VLOOKUP($B176,'I&amp;E Backsheet'!$D$11:$AT$187,G$11,0))</f>
        <v/>
      </c>
      <c r="H176" s="259" t="str">
        <f ca="1">IF(ISERROR(VLOOKUP($B176,'I&amp;E Backsheet'!$D$11:$AT$187,H$11,0)),"",VLOOKUP($B176,'I&amp;E Backsheet'!$D$11:$AT$187,H$11,0))</f>
        <v/>
      </c>
      <c r="I176" s="300" t="str">
        <f ca="1">IF(ISERROR(VLOOKUP($B176,'I&amp;E Backsheet'!$D$11:$AT$187,I$11,0)),"",VLOOKUP($B176,'I&amp;E Backsheet'!$D$11:$AT$187,I$11,0))</f>
        <v/>
      </c>
      <c r="J176" s="213" t="str">
        <f ca="1">IF(ISERROR(VLOOKUP($B176,'I&amp;E Backsheet'!$D$11:$AT$187,J$11,0)),"",VLOOKUP($B176,'I&amp;E Backsheet'!$D$11:$AT$187,J$11,0))</f>
        <v/>
      </c>
      <c r="K176" s="213" t="str">
        <f ca="1">IF(ISERROR(VLOOKUP($B176,'I&amp;E Backsheet'!$D$11:$AT$187,K$11,0)),"",VLOOKUP($B176,'I&amp;E Backsheet'!$D$11:$AT$187,K$11,0))</f>
        <v/>
      </c>
      <c r="L176" s="214" t="str">
        <f ca="1">IF(ISERROR(VLOOKUP($B176,'I&amp;E Backsheet'!$D$11:$AT$187,L$11,0)),"",VLOOKUP($B176,'I&amp;E Backsheet'!$D$11:$AT$187,L$11,0))</f>
        <v/>
      </c>
      <c r="M176" s="300" t="str">
        <f ca="1">IF(ISERROR(VLOOKUP($B176,'I&amp;E Backsheet'!$D$11:$AT$187,M$11,0)),"",VLOOKUP($B176,'I&amp;E Backsheet'!$D$11:$AT$187,M$11,0))</f>
        <v/>
      </c>
      <c r="N176" s="320" t="str">
        <f ca="1">IF(ISERROR(VLOOKUP($B176,'I&amp;E Backsheet'!$D$11:$AT$187,N$11,0)),"",VLOOKUP($B176,'I&amp;E Backsheet'!$D$11:$AT$187,N$11,0))</f>
        <v/>
      </c>
      <c r="O176" s="213" t="str">
        <f ca="1">IF(ISERROR(VLOOKUP($B176,'I&amp;E Backsheet'!$D$11:$AT$187,O$11,0)),"",VLOOKUP($B176,'I&amp;E Backsheet'!$D$11:$AT$187,O$11,0))</f>
        <v/>
      </c>
      <c r="P176" s="214"/>
      <c r="Q176" s="308" t="str">
        <f ca="1">IF(ISERROR(VLOOKUP($B176,'I&amp;E Backsheet'!$D$11:$AT$187,Q$11,0)),"",VLOOKUP($B176,'I&amp;E Backsheet'!$D$11:$AT$187,Q$11,0))</f>
        <v/>
      </c>
      <c r="R176" s="320" t="str">
        <f ca="1">IF(ISERROR(VLOOKUP($B176,'I&amp;E Backsheet'!$D$11:$AT$187,R$11,0)),"",VLOOKUP($B176,'I&amp;E Backsheet'!$D$11:$AT$187,R$11,0))</f>
        <v/>
      </c>
      <c r="S176" s="213" t="str">
        <f ca="1">IF(ISERROR(VLOOKUP($B176,'I&amp;E Backsheet'!$D$11:$AT$187,S$11,0)),"",VLOOKUP($B176,'I&amp;E Backsheet'!$D$11:$AT$187,S$11,0))</f>
        <v/>
      </c>
      <c r="T176" s="214" t="str">
        <f ca="1">IF(ISERROR(VLOOKUP($B176,'I&amp;E Backsheet'!$D$11:$AT$187,T$11,0)),"",VLOOKUP($B176,'I&amp;E Backsheet'!$D$11:$AT$187,T$11,0))</f>
        <v/>
      </c>
      <c r="U176" s="300" t="str">
        <f ca="1">IF(ISERROR(VLOOKUP($B176,'I&amp;E Backsheet'!$D$11:$AT$187,U$11,0)),"",VLOOKUP($B176,'I&amp;E Backsheet'!$D$11:$AT$187,U$11,0))</f>
        <v/>
      </c>
      <c r="V176" s="320" t="str">
        <f ca="1">IF(ISERROR(VLOOKUP($B176,'I&amp;E Backsheet'!$D$11:$AT$187,V$11,0)),"",VLOOKUP($B176,'I&amp;E Backsheet'!$D$11:$AT$187,V$11,0))</f>
        <v/>
      </c>
      <c r="W176" s="214" t="str">
        <f ca="1">IF(ISERROR(VLOOKUP($B176,'I&amp;E Backsheet'!$D$11:$AT$187,W$11,0)),"",VLOOKUP($B176,'I&amp;E Backsheet'!$D$11:$AT$187,W$11,0))</f>
        <v/>
      </c>
    </row>
    <row r="177" spans="1:25">
      <c r="A177" s="3">
        <v>162</v>
      </c>
      <c r="B177" s="41" t="str">
        <f t="shared" ca="1" si="5"/>
        <v/>
      </c>
      <c r="C177" s="42" t="str">
        <f ca="1">IF($B177="","",VLOOKUP($B177,'Org list'!$J$9:$K$637,2,0))</f>
        <v/>
      </c>
      <c r="D177" s="227" t="str">
        <f ca="1">IF(ISERROR(VLOOKUP($B177,'Pooled Fund'!$A$3:$C$179,D$11,0)),"",VLOOKUP($B177,'Pooled Fund'!$A$3:$C$179,D$11,0))</f>
        <v/>
      </c>
      <c r="E177" s="209" t="str">
        <f ca="1">IF(ISERROR(VLOOKUP($B177,'I&amp;E Backsheet'!$D$11:$AT$187,E$11,0)),"",VLOOKUP($B177,'I&amp;E Backsheet'!$D$11:$AT$187,E$11,0))</f>
        <v/>
      </c>
      <c r="F177" s="209" t="str">
        <f ca="1">IF(ISERROR(VLOOKUP($B177,'I&amp;E Backsheet'!$D$11:$AT$187,F$11,0)),"",VLOOKUP($B177,'I&amp;E Backsheet'!$D$11:$AT$187,F$11,0))</f>
        <v/>
      </c>
      <c r="G177" s="209" t="str">
        <f ca="1">IF(ISERROR(VLOOKUP($B177,'I&amp;E Backsheet'!$D$11:$AT$187,G$11,0)),"",VLOOKUP($B177,'I&amp;E Backsheet'!$D$11:$AT$187,G$11,0))</f>
        <v/>
      </c>
      <c r="H177" s="259" t="str">
        <f ca="1">IF(ISERROR(VLOOKUP($B177,'I&amp;E Backsheet'!$D$11:$AT$187,H$11,0)),"",VLOOKUP($B177,'I&amp;E Backsheet'!$D$11:$AT$187,H$11,0))</f>
        <v/>
      </c>
      <c r="I177" s="300" t="str">
        <f ca="1">IF(ISERROR(VLOOKUP($B177,'I&amp;E Backsheet'!$D$11:$AT$187,I$11,0)),"",VLOOKUP($B177,'I&amp;E Backsheet'!$D$11:$AT$187,I$11,0))</f>
        <v/>
      </c>
      <c r="J177" s="213" t="str">
        <f ca="1">IF(ISERROR(VLOOKUP($B177,'I&amp;E Backsheet'!$D$11:$AT$187,J$11,0)),"",VLOOKUP($B177,'I&amp;E Backsheet'!$D$11:$AT$187,J$11,0))</f>
        <v/>
      </c>
      <c r="K177" s="213" t="str">
        <f ca="1">IF(ISERROR(VLOOKUP($B177,'I&amp;E Backsheet'!$D$11:$AT$187,K$11,0)),"",VLOOKUP($B177,'I&amp;E Backsheet'!$D$11:$AT$187,K$11,0))</f>
        <v/>
      </c>
      <c r="L177" s="214" t="str">
        <f ca="1">IF(ISERROR(VLOOKUP($B177,'I&amp;E Backsheet'!$D$11:$AT$187,L$11,0)),"",VLOOKUP($B177,'I&amp;E Backsheet'!$D$11:$AT$187,L$11,0))</f>
        <v/>
      </c>
      <c r="M177" s="300" t="str">
        <f ca="1">IF(ISERROR(VLOOKUP($B177,'I&amp;E Backsheet'!$D$11:$AT$187,M$11,0)),"",VLOOKUP($B177,'I&amp;E Backsheet'!$D$11:$AT$187,M$11,0))</f>
        <v/>
      </c>
      <c r="N177" s="320" t="str">
        <f ca="1">IF(ISERROR(VLOOKUP($B177,'I&amp;E Backsheet'!$D$11:$AT$187,N$11,0)),"",VLOOKUP($B177,'I&amp;E Backsheet'!$D$11:$AT$187,N$11,0))</f>
        <v/>
      </c>
      <c r="O177" s="213" t="str">
        <f ca="1">IF(ISERROR(VLOOKUP($B177,'I&amp;E Backsheet'!$D$11:$AT$187,O$11,0)),"",VLOOKUP($B177,'I&amp;E Backsheet'!$D$11:$AT$187,O$11,0))</f>
        <v/>
      </c>
      <c r="P177" s="214"/>
      <c r="Q177" s="308" t="str">
        <f ca="1">IF(ISERROR(VLOOKUP($B177,'I&amp;E Backsheet'!$D$11:$AT$187,Q$11,0)),"",VLOOKUP($B177,'I&amp;E Backsheet'!$D$11:$AT$187,Q$11,0))</f>
        <v/>
      </c>
      <c r="R177" s="320" t="str">
        <f ca="1">IF(ISERROR(VLOOKUP($B177,'I&amp;E Backsheet'!$D$11:$AT$187,R$11,0)),"",VLOOKUP($B177,'I&amp;E Backsheet'!$D$11:$AT$187,R$11,0))</f>
        <v/>
      </c>
      <c r="S177" s="213" t="str">
        <f ca="1">IF(ISERROR(VLOOKUP($B177,'I&amp;E Backsheet'!$D$11:$AT$187,S$11,0)),"",VLOOKUP($B177,'I&amp;E Backsheet'!$D$11:$AT$187,S$11,0))</f>
        <v/>
      </c>
      <c r="T177" s="214" t="str">
        <f ca="1">IF(ISERROR(VLOOKUP($B177,'I&amp;E Backsheet'!$D$11:$AT$187,T$11,0)),"",VLOOKUP($B177,'I&amp;E Backsheet'!$D$11:$AT$187,T$11,0))</f>
        <v/>
      </c>
      <c r="U177" s="300" t="str">
        <f ca="1">IF(ISERROR(VLOOKUP($B177,'I&amp;E Backsheet'!$D$11:$AT$187,U$11,0)),"",VLOOKUP($B177,'I&amp;E Backsheet'!$D$11:$AT$187,U$11,0))</f>
        <v/>
      </c>
      <c r="V177" s="320" t="str">
        <f ca="1">IF(ISERROR(VLOOKUP($B177,'I&amp;E Backsheet'!$D$11:$AT$187,V$11,0)),"",VLOOKUP($B177,'I&amp;E Backsheet'!$D$11:$AT$187,V$11,0))</f>
        <v/>
      </c>
      <c r="W177" s="214" t="str">
        <f ca="1">IF(ISERROR(VLOOKUP($B177,'I&amp;E Backsheet'!$D$11:$AT$187,W$11,0)),"",VLOOKUP($B177,'I&amp;E Backsheet'!$D$11:$AT$187,W$11,0))</f>
        <v/>
      </c>
    </row>
    <row r="178" spans="1:25">
      <c r="A178" s="3">
        <v>163</v>
      </c>
      <c r="B178" s="41" t="str">
        <f t="shared" ca="1" si="5"/>
        <v/>
      </c>
      <c r="C178" s="42" t="str">
        <f ca="1">IF($B178="","",VLOOKUP($B178,'Org list'!$J$9:$K$637,2,0))</f>
        <v/>
      </c>
      <c r="D178" s="227" t="str">
        <f ca="1">IF(ISERROR(VLOOKUP($B178,'Pooled Fund'!$A$3:$C$179,D$11,0)),"",VLOOKUP($B178,'Pooled Fund'!$A$3:$C$179,D$11,0))</f>
        <v/>
      </c>
      <c r="E178" s="209" t="str">
        <f ca="1">IF(ISERROR(VLOOKUP($B178,'I&amp;E Backsheet'!$D$11:$AT$187,E$11,0)),"",VLOOKUP($B178,'I&amp;E Backsheet'!$D$11:$AT$187,E$11,0))</f>
        <v/>
      </c>
      <c r="F178" s="209" t="str">
        <f ca="1">IF(ISERROR(VLOOKUP($B178,'I&amp;E Backsheet'!$D$11:$AT$187,F$11,0)),"",VLOOKUP($B178,'I&amp;E Backsheet'!$D$11:$AT$187,F$11,0))</f>
        <v/>
      </c>
      <c r="G178" s="209" t="str">
        <f ca="1">IF(ISERROR(VLOOKUP($B178,'I&amp;E Backsheet'!$D$11:$AT$187,G$11,0)),"",VLOOKUP($B178,'I&amp;E Backsheet'!$D$11:$AT$187,G$11,0))</f>
        <v/>
      </c>
      <c r="H178" s="259" t="str">
        <f ca="1">IF(ISERROR(VLOOKUP($B178,'I&amp;E Backsheet'!$D$11:$AT$187,H$11,0)),"",VLOOKUP($B178,'I&amp;E Backsheet'!$D$11:$AT$187,H$11,0))</f>
        <v/>
      </c>
      <c r="I178" s="300" t="str">
        <f ca="1">IF(ISERROR(VLOOKUP($B178,'I&amp;E Backsheet'!$D$11:$AT$187,I$11,0)),"",VLOOKUP($B178,'I&amp;E Backsheet'!$D$11:$AT$187,I$11,0))</f>
        <v/>
      </c>
      <c r="J178" s="213" t="str">
        <f ca="1">IF(ISERROR(VLOOKUP($B178,'I&amp;E Backsheet'!$D$11:$AT$187,J$11,0)),"",VLOOKUP($B178,'I&amp;E Backsheet'!$D$11:$AT$187,J$11,0))</f>
        <v/>
      </c>
      <c r="K178" s="213" t="str">
        <f ca="1">IF(ISERROR(VLOOKUP($B178,'I&amp;E Backsheet'!$D$11:$AT$187,K$11,0)),"",VLOOKUP($B178,'I&amp;E Backsheet'!$D$11:$AT$187,K$11,0))</f>
        <v/>
      </c>
      <c r="L178" s="214" t="str">
        <f ca="1">IF(ISERROR(VLOOKUP($B178,'I&amp;E Backsheet'!$D$11:$AT$187,L$11,0)),"",VLOOKUP($B178,'I&amp;E Backsheet'!$D$11:$AT$187,L$11,0))</f>
        <v/>
      </c>
      <c r="M178" s="300" t="str">
        <f ca="1">IF(ISERROR(VLOOKUP($B178,'I&amp;E Backsheet'!$D$11:$AT$187,M$11,0)),"",VLOOKUP($B178,'I&amp;E Backsheet'!$D$11:$AT$187,M$11,0))</f>
        <v/>
      </c>
      <c r="N178" s="320" t="str">
        <f ca="1">IF(ISERROR(VLOOKUP($B178,'I&amp;E Backsheet'!$D$11:$AT$187,N$11,0)),"",VLOOKUP($B178,'I&amp;E Backsheet'!$D$11:$AT$187,N$11,0))</f>
        <v/>
      </c>
      <c r="O178" s="213" t="str">
        <f ca="1">IF(ISERROR(VLOOKUP($B178,'I&amp;E Backsheet'!$D$11:$AT$187,O$11,0)),"",VLOOKUP($B178,'I&amp;E Backsheet'!$D$11:$AT$187,O$11,0))</f>
        <v/>
      </c>
      <c r="P178" s="214"/>
      <c r="Q178" s="308" t="str">
        <f ca="1">IF(ISERROR(VLOOKUP($B178,'I&amp;E Backsheet'!$D$11:$AT$187,Q$11,0)),"",VLOOKUP($B178,'I&amp;E Backsheet'!$D$11:$AT$187,Q$11,0))</f>
        <v/>
      </c>
      <c r="R178" s="320" t="str">
        <f ca="1">IF(ISERROR(VLOOKUP($B178,'I&amp;E Backsheet'!$D$11:$AT$187,R$11,0)),"",VLOOKUP($B178,'I&amp;E Backsheet'!$D$11:$AT$187,R$11,0))</f>
        <v/>
      </c>
      <c r="S178" s="213" t="str">
        <f ca="1">IF(ISERROR(VLOOKUP($B178,'I&amp;E Backsheet'!$D$11:$AT$187,S$11,0)),"",VLOOKUP($B178,'I&amp;E Backsheet'!$D$11:$AT$187,S$11,0))</f>
        <v/>
      </c>
      <c r="T178" s="214" t="str">
        <f ca="1">IF(ISERROR(VLOOKUP($B178,'I&amp;E Backsheet'!$D$11:$AT$187,T$11,0)),"",VLOOKUP($B178,'I&amp;E Backsheet'!$D$11:$AT$187,T$11,0))</f>
        <v/>
      </c>
      <c r="U178" s="300" t="str">
        <f ca="1">IF(ISERROR(VLOOKUP($B178,'I&amp;E Backsheet'!$D$11:$AT$187,U$11,0)),"",VLOOKUP($B178,'I&amp;E Backsheet'!$D$11:$AT$187,U$11,0))</f>
        <v/>
      </c>
      <c r="V178" s="320" t="str">
        <f ca="1">IF(ISERROR(VLOOKUP($B178,'I&amp;E Backsheet'!$D$11:$AT$187,V$11,0)),"",VLOOKUP($B178,'I&amp;E Backsheet'!$D$11:$AT$187,V$11,0))</f>
        <v/>
      </c>
      <c r="W178" s="214" t="str">
        <f ca="1">IF(ISERROR(VLOOKUP($B178,'I&amp;E Backsheet'!$D$11:$AT$187,W$11,0)),"",VLOOKUP($B178,'I&amp;E Backsheet'!$D$11:$AT$187,W$11,0))</f>
        <v/>
      </c>
    </row>
    <row r="179" spans="1:25">
      <c r="A179" s="3">
        <v>164</v>
      </c>
      <c r="B179" s="41" t="str">
        <f t="shared" ca="1" si="5"/>
        <v/>
      </c>
      <c r="C179" s="42" t="str">
        <f ca="1">IF($B179="","",VLOOKUP($B179,'Org list'!$J$9:$K$637,2,0))</f>
        <v/>
      </c>
      <c r="D179" s="227" t="str">
        <f ca="1">IF(ISERROR(VLOOKUP($B179,'Pooled Fund'!$A$3:$C$179,D$11,0)),"",VLOOKUP($B179,'Pooled Fund'!$A$3:$C$179,D$11,0))</f>
        <v/>
      </c>
      <c r="E179" s="209" t="str">
        <f ca="1">IF(ISERROR(VLOOKUP($B179,'I&amp;E Backsheet'!$D$11:$AT$187,E$11,0)),"",VLOOKUP($B179,'I&amp;E Backsheet'!$D$11:$AT$187,E$11,0))</f>
        <v/>
      </c>
      <c r="F179" s="209" t="str">
        <f ca="1">IF(ISERROR(VLOOKUP($B179,'I&amp;E Backsheet'!$D$11:$AT$187,F$11,0)),"",VLOOKUP($B179,'I&amp;E Backsheet'!$D$11:$AT$187,F$11,0))</f>
        <v/>
      </c>
      <c r="G179" s="209" t="str">
        <f ca="1">IF(ISERROR(VLOOKUP($B179,'I&amp;E Backsheet'!$D$11:$AT$187,G$11,0)),"",VLOOKUP($B179,'I&amp;E Backsheet'!$D$11:$AT$187,G$11,0))</f>
        <v/>
      </c>
      <c r="H179" s="259" t="str">
        <f ca="1">IF(ISERROR(VLOOKUP($B179,'I&amp;E Backsheet'!$D$11:$AT$187,H$11,0)),"",VLOOKUP($B179,'I&amp;E Backsheet'!$D$11:$AT$187,H$11,0))</f>
        <v/>
      </c>
      <c r="I179" s="300" t="str">
        <f ca="1">IF(ISERROR(VLOOKUP($B179,'I&amp;E Backsheet'!$D$11:$AT$187,I$11,0)),"",VLOOKUP($B179,'I&amp;E Backsheet'!$D$11:$AT$187,I$11,0))</f>
        <v/>
      </c>
      <c r="J179" s="213" t="str">
        <f ca="1">IF(ISERROR(VLOOKUP($B179,'I&amp;E Backsheet'!$D$11:$AT$187,J$11,0)),"",VLOOKUP($B179,'I&amp;E Backsheet'!$D$11:$AT$187,J$11,0))</f>
        <v/>
      </c>
      <c r="K179" s="213" t="str">
        <f ca="1">IF(ISERROR(VLOOKUP($B179,'I&amp;E Backsheet'!$D$11:$AT$187,K$11,0)),"",VLOOKUP($B179,'I&amp;E Backsheet'!$D$11:$AT$187,K$11,0))</f>
        <v/>
      </c>
      <c r="L179" s="214" t="str">
        <f ca="1">IF(ISERROR(VLOOKUP($B179,'I&amp;E Backsheet'!$D$11:$AT$187,L$11,0)),"",VLOOKUP($B179,'I&amp;E Backsheet'!$D$11:$AT$187,L$11,0))</f>
        <v/>
      </c>
      <c r="M179" s="300" t="str">
        <f ca="1">IF(ISERROR(VLOOKUP($B179,'I&amp;E Backsheet'!$D$11:$AT$187,M$11,0)),"",VLOOKUP($B179,'I&amp;E Backsheet'!$D$11:$AT$187,M$11,0))</f>
        <v/>
      </c>
      <c r="N179" s="320" t="str">
        <f ca="1">IF(ISERROR(VLOOKUP($B179,'I&amp;E Backsheet'!$D$11:$AT$187,N$11,0)),"",VLOOKUP($B179,'I&amp;E Backsheet'!$D$11:$AT$187,N$11,0))</f>
        <v/>
      </c>
      <c r="O179" s="213" t="str">
        <f ca="1">IF(ISERROR(VLOOKUP($B179,'I&amp;E Backsheet'!$D$11:$AT$187,O$11,0)),"",VLOOKUP($B179,'I&amp;E Backsheet'!$D$11:$AT$187,O$11,0))</f>
        <v/>
      </c>
      <c r="P179" s="214"/>
      <c r="Q179" s="308" t="str">
        <f ca="1">IF(ISERROR(VLOOKUP($B179,'I&amp;E Backsheet'!$D$11:$AT$187,Q$11,0)),"",VLOOKUP($B179,'I&amp;E Backsheet'!$D$11:$AT$187,Q$11,0))</f>
        <v/>
      </c>
      <c r="R179" s="320" t="str">
        <f ca="1">IF(ISERROR(VLOOKUP($B179,'I&amp;E Backsheet'!$D$11:$AT$187,R$11,0)),"",VLOOKUP($B179,'I&amp;E Backsheet'!$D$11:$AT$187,R$11,0))</f>
        <v/>
      </c>
      <c r="S179" s="213" t="str">
        <f ca="1">IF(ISERROR(VLOOKUP($B179,'I&amp;E Backsheet'!$D$11:$AT$187,S$11,0)),"",VLOOKUP($B179,'I&amp;E Backsheet'!$D$11:$AT$187,S$11,0))</f>
        <v/>
      </c>
      <c r="T179" s="214" t="str">
        <f ca="1">IF(ISERROR(VLOOKUP($B179,'I&amp;E Backsheet'!$D$11:$AT$187,T$11,0)),"",VLOOKUP($B179,'I&amp;E Backsheet'!$D$11:$AT$187,T$11,0))</f>
        <v/>
      </c>
      <c r="U179" s="300" t="str">
        <f ca="1">IF(ISERROR(VLOOKUP($B179,'I&amp;E Backsheet'!$D$11:$AT$187,U$11,0)),"",VLOOKUP($B179,'I&amp;E Backsheet'!$D$11:$AT$187,U$11,0))</f>
        <v/>
      </c>
      <c r="V179" s="320" t="str">
        <f ca="1">IF(ISERROR(VLOOKUP($B179,'I&amp;E Backsheet'!$D$11:$AT$187,V$11,0)),"",VLOOKUP($B179,'I&amp;E Backsheet'!$D$11:$AT$187,V$11,0))</f>
        <v/>
      </c>
      <c r="W179" s="214" t="str">
        <f ca="1">IF(ISERROR(VLOOKUP($B179,'I&amp;E Backsheet'!$D$11:$AT$187,W$11,0)),"",VLOOKUP($B179,'I&amp;E Backsheet'!$D$11:$AT$187,W$11,0))</f>
        <v/>
      </c>
    </row>
    <row r="180" spans="1:25">
      <c r="A180" s="3">
        <v>165</v>
      </c>
      <c r="B180" s="41" t="str">
        <f t="shared" ca="1" si="5"/>
        <v/>
      </c>
      <c r="C180" s="42" t="str">
        <f ca="1">IF($B180="","",VLOOKUP($B180,'Org list'!$J$9:$K$637,2,0))</f>
        <v/>
      </c>
      <c r="D180" s="227" t="str">
        <f ca="1">IF(ISERROR(VLOOKUP($B180,'Pooled Fund'!$A$3:$C$179,D$11,0)),"",VLOOKUP($B180,'Pooled Fund'!$A$3:$C$179,D$11,0))</f>
        <v/>
      </c>
      <c r="E180" s="209" t="str">
        <f ca="1">IF(ISERROR(VLOOKUP($B180,'I&amp;E Backsheet'!$D$11:$AT$187,E$11,0)),"",VLOOKUP($B180,'I&amp;E Backsheet'!$D$11:$AT$187,E$11,0))</f>
        <v/>
      </c>
      <c r="F180" s="209" t="str">
        <f ca="1">IF(ISERROR(VLOOKUP($B180,'I&amp;E Backsheet'!$D$11:$AT$187,F$11,0)),"",VLOOKUP($B180,'I&amp;E Backsheet'!$D$11:$AT$187,F$11,0))</f>
        <v/>
      </c>
      <c r="G180" s="209" t="str">
        <f ca="1">IF(ISERROR(VLOOKUP($B180,'I&amp;E Backsheet'!$D$11:$AT$187,G$11,0)),"",VLOOKUP($B180,'I&amp;E Backsheet'!$D$11:$AT$187,G$11,0))</f>
        <v/>
      </c>
      <c r="H180" s="259" t="str">
        <f ca="1">IF(ISERROR(VLOOKUP($B180,'I&amp;E Backsheet'!$D$11:$AT$187,H$11,0)),"",VLOOKUP($B180,'I&amp;E Backsheet'!$D$11:$AT$187,H$11,0))</f>
        <v/>
      </c>
      <c r="I180" s="300" t="str">
        <f ca="1">IF(ISERROR(VLOOKUP($B180,'I&amp;E Backsheet'!$D$11:$AT$187,I$11,0)),"",VLOOKUP($B180,'I&amp;E Backsheet'!$D$11:$AT$187,I$11,0))</f>
        <v/>
      </c>
      <c r="J180" s="213" t="str">
        <f ca="1">IF(ISERROR(VLOOKUP($B180,'I&amp;E Backsheet'!$D$11:$AT$187,J$11,0)),"",VLOOKUP($B180,'I&amp;E Backsheet'!$D$11:$AT$187,J$11,0))</f>
        <v/>
      </c>
      <c r="K180" s="213" t="str">
        <f ca="1">IF(ISERROR(VLOOKUP($B180,'I&amp;E Backsheet'!$D$11:$AT$187,K$11,0)),"",VLOOKUP($B180,'I&amp;E Backsheet'!$D$11:$AT$187,K$11,0))</f>
        <v/>
      </c>
      <c r="L180" s="214" t="str">
        <f ca="1">IF(ISERROR(VLOOKUP($B180,'I&amp;E Backsheet'!$D$11:$AT$187,L$11,0)),"",VLOOKUP($B180,'I&amp;E Backsheet'!$D$11:$AT$187,L$11,0))</f>
        <v/>
      </c>
      <c r="M180" s="300" t="str">
        <f ca="1">IF(ISERROR(VLOOKUP($B180,'I&amp;E Backsheet'!$D$11:$AT$187,M$11,0)),"",VLOOKUP($B180,'I&amp;E Backsheet'!$D$11:$AT$187,M$11,0))</f>
        <v/>
      </c>
      <c r="N180" s="320" t="str">
        <f ca="1">IF(ISERROR(VLOOKUP($B180,'I&amp;E Backsheet'!$D$11:$AT$187,N$11,0)),"",VLOOKUP($B180,'I&amp;E Backsheet'!$D$11:$AT$187,N$11,0))</f>
        <v/>
      </c>
      <c r="O180" s="213" t="str">
        <f ca="1">IF(ISERROR(VLOOKUP($B180,'I&amp;E Backsheet'!$D$11:$AT$187,O$11,0)),"",VLOOKUP($B180,'I&amp;E Backsheet'!$D$11:$AT$187,O$11,0))</f>
        <v/>
      </c>
      <c r="P180" s="214"/>
      <c r="Q180" s="308" t="str">
        <f ca="1">IF(ISERROR(VLOOKUP($B180,'I&amp;E Backsheet'!$D$11:$AT$187,Q$11,0)),"",VLOOKUP($B180,'I&amp;E Backsheet'!$D$11:$AT$187,Q$11,0))</f>
        <v/>
      </c>
      <c r="R180" s="320" t="str">
        <f ca="1">IF(ISERROR(VLOOKUP($B180,'I&amp;E Backsheet'!$D$11:$AT$187,R$11,0)),"",VLOOKUP($B180,'I&amp;E Backsheet'!$D$11:$AT$187,R$11,0))</f>
        <v/>
      </c>
      <c r="S180" s="213" t="str">
        <f ca="1">IF(ISERROR(VLOOKUP($B180,'I&amp;E Backsheet'!$D$11:$AT$187,S$11,0)),"",VLOOKUP($B180,'I&amp;E Backsheet'!$D$11:$AT$187,S$11,0))</f>
        <v/>
      </c>
      <c r="T180" s="214" t="str">
        <f ca="1">IF(ISERROR(VLOOKUP($B180,'I&amp;E Backsheet'!$D$11:$AT$187,T$11,0)),"",VLOOKUP($B180,'I&amp;E Backsheet'!$D$11:$AT$187,T$11,0))</f>
        <v/>
      </c>
      <c r="U180" s="300" t="str">
        <f ca="1">IF(ISERROR(VLOOKUP($B180,'I&amp;E Backsheet'!$D$11:$AT$187,U$11,0)),"",VLOOKUP($B180,'I&amp;E Backsheet'!$D$11:$AT$187,U$11,0))</f>
        <v/>
      </c>
      <c r="V180" s="320" t="str">
        <f ca="1">IF(ISERROR(VLOOKUP($B180,'I&amp;E Backsheet'!$D$11:$AT$187,V$11,0)),"",VLOOKUP($B180,'I&amp;E Backsheet'!$D$11:$AT$187,V$11,0))</f>
        <v/>
      </c>
      <c r="W180" s="214" t="str">
        <f ca="1">IF(ISERROR(VLOOKUP($B180,'I&amp;E Backsheet'!$D$11:$AT$187,W$11,0)),"",VLOOKUP($B180,'I&amp;E Backsheet'!$D$11:$AT$187,W$11,0))</f>
        <v/>
      </c>
    </row>
    <row r="181" spans="1:25">
      <c r="A181" s="3">
        <v>166</v>
      </c>
      <c r="B181" s="41" t="str">
        <f t="shared" ca="1" si="5"/>
        <v/>
      </c>
      <c r="C181" s="42" t="str">
        <f ca="1">IF($B181="","",VLOOKUP($B181,'Org list'!$J$9:$K$637,2,0))</f>
        <v/>
      </c>
      <c r="D181" s="227" t="str">
        <f ca="1">IF(ISERROR(VLOOKUP($B181,'Pooled Fund'!$A$3:$C$179,D$11,0)),"",VLOOKUP($B181,'Pooled Fund'!$A$3:$C$179,D$11,0))</f>
        <v/>
      </c>
      <c r="E181" s="209" t="str">
        <f ca="1">IF(ISERROR(VLOOKUP($B181,'I&amp;E Backsheet'!$D$11:$AT$187,E$11,0)),"",VLOOKUP($B181,'I&amp;E Backsheet'!$D$11:$AT$187,E$11,0))</f>
        <v/>
      </c>
      <c r="F181" s="209" t="str">
        <f ca="1">IF(ISERROR(VLOOKUP($B181,'I&amp;E Backsheet'!$D$11:$AT$187,F$11,0)),"",VLOOKUP($B181,'I&amp;E Backsheet'!$D$11:$AT$187,F$11,0))</f>
        <v/>
      </c>
      <c r="G181" s="209" t="str">
        <f ca="1">IF(ISERROR(VLOOKUP($B181,'I&amp;E Backsheet'!$D$11:$AT$187,G$11,0)),"",VLOOKUP($B181,'I&amp;E Backsheet'!$D$11:$AT$187,G$11,0))</f>
        <v/>
      </c>
      <c r="H181" s="259" t="str">
        <f ca="1">IF(ISERROR(VLOOKUP($B181,'I&amp;E Backsheet'!$D$11:$AT$187,H$11,0)),"",VLOOKUP($B181,'I&amp;E Backsheet'!$D$11:$AT$187,H$11,0))</f>
        <v/>
      </c>
      <c r="I181" s="300" t="str">
        <f ca="1">IF(ISERROR(VLOOKUP($B181,'I&amp;E Backsheet'!$D$11:$AT$187,I$11,0)),"",VLOOKUP($B181,'I&amp;E Backsheet'!$D$11:$AT$187,I$11,0))</f>
        <v/>
      </c>
      <c r="J181" s="213" t="str">
        <f ca="1">IF(ISERROR(VLOOKUP($B181,'I&amp;E Backsheet'!$D$11:$AT$187,J$11,0)),"",VLOOKUP($B181,'I&amp;E Backsheet'!$D$11:$AT$187,J$11,0))</f>
        <v/>
      </c>
      <c r="K181" s="213" t="str">
        <f ca="1">IF(ISERROR(VLOOKUP($B181,'I&amp;E Backsheet'!$D$11:$AT$187,K$11,0)),"",VLOOKUP($B181,'I&amp;E Backsheet'!$D$11:$AT$187,K$11,0))</f>
        <v/>
      </c>
      <c r="L181" s="214" t="str">
        <f ca="1">IF(ISERROR(VLOOKUP($B181,'I&amp;E Backsheet'!$D$11:$AT$187,L$11,0)),"",VLOOKUP($B181,'I&amp;E Backsheet'!$D$11:$AT$187,L$11,0))</f>
        <v/>
      </c>
      <c r="M181" s="300" t="str">
        <f ca="1">IF(ISERROR(VLOOKUP($B181,'I&amp;E Backsheet'!$D$11:$AT$187,M$11,0)),"",VLOOKUP($B181,'I&amp;E Backsheet'!$D$11:$AT$187,M$11,0))</f>
        <v/>
      </c>
      <c r="N181" s="320" t="str">
        <f ca="1">IF(ISERROR(VLOOKUP($B181,'I&amp;E Backsheet'!$D$11:$AT$187,N$11,0)),"",VLOOKUP($B181,'I&amp;E Backsheet'!$D$11:$AT$187,N$11,0))</f>
        <v/>
      </c>
      <c r="O181" s="213" t="str">
        <f ca="1">IF(ISERROR(VLOOKUP($B181,'I&amp;E Backsheet'!$D$11:$AT$187,O$11,0)),"",VLOOKUP($B181,'I&amp;E Backsheet'!$D$11:$AT$187,O$11,0))</f>
        <v/>
      </c>
      <c r="P181" s="214"/>
      <c r="Q181" s="308" t="str">
        <f ca="1">IF(ISERROR(VLOOKUP($B181,'I&amp;E Backsheet'!$D$11:$AT$187,Q$11,0)),"",VLOOKUP($B181,'I&amp;E Backsheet'!$D$11:$AT$187,Q$11,0))</f>
        <v/>
      </c>
      <c r="R181" s="320" t="str">
        <f ca="1">IF(ISERROR(VLOOKUP($B181,'I&amp;E Backsheet'!$D$11:$AT$187,R$11,0)),"",VLOOKUP($B181,'I&amp;E Backsheet'!$D$11:$AT$187,R$11,0))</f>
        <v/>
      </c>
      <c r="S181" s="213" t="str">
        <f ca="1">IF(ISERROR(VLOOKUP($B181,'I&amp;E Backsheet'!$D$11:$AT$187,S$11,0)),"",VLOOKUP($B181,'I&amp;E Backsheet'!$D$11:$AT$187,S$11,0))</f>
        <v/>
      </c>
      <c r="T181" s="214" t="str">
        <f ca="1">IF(ISERROR(VLOOKUP($B181,'I&amp;E Backsheet'!$D$11:$AT$187,T$11,0)),"",VLOOKUP($B181,'I&amp;E Backsheet'!$D$11:$AT$187,T$11,0))</f>
        <v/>
      </c>
      <c r="U181" s="300" t="str">
        <f ca="1">IF(ISERROR(VLOOKUP($B181,'I&amp;E Backsheet'!$D$11:$AT$187,U$11,0)),"",VLOOKUP($B181,'I&amp;E Backsheet'!$D$11:$AT$187,U$11,0))</f>
        <v/>
      </c>
      <c r="V181" s="320" t="str">
        <f ca="1">IF(ISERROR(VLOOKUP($B181,'I&amp;E Backsheet'!$D$11:$AT$187,V$11,0)),"",VLOOKUP($B181,'I&amp;E Backsheet'!$D$11:$AT$187,V$11,0))</f>
        <v/>
      </c>
      <c r="W181" s="214" t="str">
        <f ca="1">IF(ISERROR(VLOOKUP($B181,'I&amp;E Backsheet'!$D$11:$AT$187,W$11,0)),"",VLOOKUP($B181,'I&amp;E Backsheet'!$D$11:$AT$187,W$11,0))</f>
        <v/>
      </c>
    </row>
    <row r="182" spans="1:25">
      <c r="A182" s="3">
        <v>167</v>
      </c>
      <c r="B182" s="41" t="str">
        <f t="shared" ca="1" si="5"/>
        <v/>
      </c>
      <c r="C182" s="42" t="str">
        <f ca="1">IF($B182="","",VLOOKUP($B182,'Org list'!$J$9:$K$637,2,0))</f>
        <v/>
      </c>
      <c r="D182" s="227" t="str">
        <f ca="1">IF(ISERROR(VLOOKUP($B182,'Pooled Fund'!$A$3:$C$179,D$11,0)),"",VLOOKUP($B182,'Pooled Fund'!$A$3:$C$179,D$11,0))</f>
        <v/>
      </c>
      <c r="E182" s="209" t="str">
        <f ca="1">IF(ISERROR(VLOOKUP($B182,'I&amp;E Backsheet'!$D$11:$AT$187,E$11,0)),"",VLOOKUP($B182,'I&amp;E Backsheet'!$D$11:$AT$187,E$11,0))</f>
        <v/>
      </c>
      <c r="F182" s="209" t="str">
        <f ca="1">IF(ISERROR(VLOOKUP($B182,'I&amp;E Backsheet'!$D$11:$AT$187,F$11,0)),"",VLOOKUP($B182,'I&amp;E Backsheet'!$D$11:$AT$187,F$11,0))</f>
        <v/>
      </c>
      <c r="G182" s="209" t="str">
        <f ca="1">IF(ISERROR(VLOOKUP($B182,'I&amp;E Backsheet'!$D$11:$AT$187,G$11,0)),"",VLOOKUP($B182,'I&amp;E Backsheet'!$D$11:$AT$187,G$11,0))</f>
        <v/>
      </c>
      <c r="H182" s="259" t="str">
        <f ca="1">IF(ISERROR(VLOOKUP($B182,'I&amp;E Backsheet'!$D$11:$AT$187,H$11,0)),"",VLOOKUP($B182,'I&amp;E Backsheet'!$D$11:$AT$187,H$11,0))</f>
        <v/>
      </c>
      <c r="I182" s="300" t="str">
        <f ca="1">IF(ISERROR(VLOOKUP($B182,'I&amp;E Backsheet'!$D$11:$AT$187,I$11,0)),"",VLOOKUP($B182,'I&amp;E Backsheet'!$D$11:$AT$187,I$11,0))</f>
        <v/>
      </c>
      <c r="J182" s="213" t="str">
        <f ca="1">IF(ISERROR(VLOOKUP($B182,'I&amp;E Backsheet'!$D$11:$AT$187,J$11,0)),"",VLOOKUP($B182,'I&amp;E Backsheet'!$D$11:$AT$187,J$11,0))</f>
        <v/>
      </c>
      <c r="K182" s="213" t="str">
        <f ca="1">IF(ISERROR(VLOOKUP($B182,'I&amp;E Backsheet'!$D$11:$AT$187,K$11,0)),"",VLOOKUP($B182,'I&amp;E Backsheet'!$D$11:$AT$187,K$11,0))</f>
        <v/>
      </c>
      <c r="L182" s="214" t="str">
        <f ca="1">IF(ISERROR(VLOOKUP($B182,'I&amp;E Backsheet'!$D$11:$AT$187,L$11,0)),"",VLOOKUP($B182,'I&amp;E Backsheet'!$D$11:$AT$187,L$11,0))</f>
        <v/>
      </c>
      <c r="M182" s="300" t="str">
        <f ca="1">IF(ISERROR(VLOOKUP($B182,'I&amp;E Backsheet'!$D$11:$AT$187,M$11,0)),"",VLOOKUP($B182,'I&amp;E Backsheet'!$D$11:$AT$187,M$11,0))</f>
        <v/>
      </c>
      <c r="N182" s="320" t="str">
        <f ca="1">IF(ISERROR(VLOOKUP($B182,'I&amp;E Backsheet'!$D$11:$AT$187,N$11,0)),"",VLOOKUP($B182,'I&amp;E Backsheet'!$D$11:$AT$187,N$11,0))</f>
        <v/>
      </c>
      <c r="O182" s="213" t="str">
        <f ca="1">IF(ISERROR(VLOOKUP($B182,'I&amp;E Backsheet'!$D$11:$AT$187,O$11,0)),"",VLOOKUP($B182,'I&amp;E Backsheet'!$D$11:$AT$187,O$11,0))</f>
        <v/>
      </c>
      <c r="P182" s="214"/>
      <c r="Q182" s="308" t="str">
        <f ca="1">IF(ISERROR(VLOOKUP($B182,'I&amp;E Backsheet'!$D$11:$AT$187,Q$11,0)),"",VLOOKUP($B182,'I&amp;E Backsheet'!$D$11:$AT$187,Q$11,0))</f>
        <v/>
      </c>
      <c r="R182" s="320" t="str">
        <f ca="1">IF(ISERROR(VLOOKUP($B182,'I&amp;E Backsheet'!$D$11:$AT$187,R$11,0)),"",VLOOKUP($B182,'I&amp;E Backsheet'!$D$11:$AT$187,R$11,0))</f>
        <v/>
      </c>
      <c r="S182" s="213" t="str">
        <f ca="1">IF(ISERROR(VLOOKUP($B182,'I&amp;E Backsheet'!$D$11:$AT$187,S$11,0)),"",VLOOKUP($B182,'I&amp;E Backsheet'!$D$11:$AT$187,S$11,0))</f>
        <v/>
      </c>
      <c r="T182" s="214" t="str">
        <f ca="1">IF(ISERROR(VLOOKUP($B182,'I&amp;E Backsheet'!$D$11:$AT$187,T$11,0)),"",VLOOKUP($B182,'I&amp;E Backsheet'!$D$11:$AT$187,T$11,0))</f>
        <v/>
      </c>
      <c r="U182" s="300" t="str">
        <f ca="1">IF(ISERROR(VLOOKUP($B182,'I&amp;E Backsheet'!$D$11:$AT$187,U$11,0)),"",VLOOKUP($B182,'I&amp;E Backsheet'!$D$11:$AT$187,U$11,0))</f>
        <v/>
      </c>
      <c r="V182" s="320" t="str">
        <f ca="1">IF(ISERROR(VLOOKUP($B182,'I&amp;E Backsheet'!$D$11:$AT$187,V$11,0)),"",VLOOKUP($B182,'I&amp;E Backsheet'!$D$11:$AT$187,V$11,0))</f>
        <v/>
      </c>
      <c r="W182" s="214" t="str">
        <f ca="1">IF(ISERROR(VLOOKUP($B182,'I&amp;E Backsheet'!$D$11:$AT$187,W$11,0)),"",VLOOKUP($B182,'I&amp;E Backsheet'!$D$11:$AT$187,W$11,0))</f>
        <v/>
      </c>
    </row>
    <row r="183" spans="1:25">
      <c r="A183" s="3">
        <v>168</v>
      </c>
      <c r="B183" s="41" t="str">
        <f t="shared" ca="1" si="5"/>
        <v/>
      </c>
      <c r="C183" s="42" t="str">
        <f ca="1">IF($B183="","",VLOOKUP($B183,'Org list'!$J$9:$K$637,2,0))</f>
        <v/>
      </c>
      <c r="D183" s="227" t="str">
        <f ca="1">IF(ISERROR(VLOOKUP($B183,'Pooled Fund'!$A$3:$C$179,D$11,0)),"",VLOOKUP($B183,'Pooled Fund'!$A$3:$C$179,D$11,0))</f>
        <v/>
      </c>
      <c r="E183" s="209" t="str">
        <f ca="1">IF(ISERROR(VLOOKUP($B183,'I&amp;E Backsheet'!$D$11:$AT$187,E$11,0)),"",VLOOKUP($B183,'I&amp;E Backsheet'!$D$11:$AT$187,E$11,0))</f>
        <v/>
      </c>
      <c r="F183" s="209" t="str">
        <f ca="1">IF(ISERROR(VLOOKUP($B183,'I&amp;E Backsheet'!$D$11:$AT$187,F$11,0)),"",VLOOKUP($B183,'I&amp;E Backsheet'!$D$11:$AT$187,F$11,0))</f>
        <v/>
      </c>
      <c r="G183" s="209" t="str">
        <f ca="1">IF(ISERROR(VLOOKUP($B183,'I&amp;E Backsheet'!$D$11:$AT$187,G$11,0)),"",VLOOKUP($B183,'I&amp;E Backsheet'!$D$11:$AT$187,G$11,0))</f>
        <v/>
      </c>
      <c r="H183" s="259" t="str">
        <f ca="1">IF(ISERROR(VLOOKUP($B183,'I&amp;E Backsheet'!$D$11:$AT$187,H$11,0)),"",VLOOKUP($B183,'I&amp;E Backsheet'!$D$11:$AT$187,H$11,0))</f>
        <v/>
      </c>
      <c r="I183" s="300" t="str">
        <f ca="1">IF(ISERROR(VLOOKUP($B183,'I&amp;E Backsheet'!$D$11:$AT$187,I$11,0)),"",VLOOKUP($B183,'I&amp;E Backsheet'!$D$11:$AT$187,I$11,0))</f>
        <v/>
      </c>
      <c r="J183" s="213" t="str">
        <f ca="1">IF(ISERROR(VLOOKUP($B183,'I&amp;E Backsheet'!$D$11:$AT$187,J$11,0)),"",VLOOKUP($B183,'I&amp;E Backsheet'!$D$11:$AT$187,J$11,0))</f>
        <v/>
      </c>
      <c r="K183" s="213" t="str">
        <f ca="1">IF(ISERROR(VLOOKUP($B183,'I&amp;E Backsheet'!$D$11:$AT$187,K$11,0)),"",VLOOKUP($B183,'I&amp;E Backsheet'!$D$11:$AT$187,K$11,0))</f>
        <v/>
      </c>
      <c r="L183" s="214" t="str">
        <f ca="1">IF(ISERROR(VLOOKUP($B183,'I&amp;E Backsheet'!$D$11:$AT$187,L$11,0)),"",VLOOKUP($B183,'I&amp;E Backsheet'!$D$11:$AT$187,L$11,0))</f>
        <v/>
      </c>
      <c r="M183" s="300" t="str">
        <f ca="1">IF(ISERROR(VLOOKUP($B183,'I&amp;E Backsheet'!$D$11:$AT$187,M$11,0)),"",VLOOKUP($B183,'I&amp;E Backsheet'!$D$11:$AT$187,M$11,0))</f>
        <v/>
      </c>
      <c r="N183" s="320" t="str">
        <f ca="1">IF(ISERROR(VLOOKUP($B183,'I&amp;E Backsheet'!$D$11:$AT$187,N$11,0)),"",VLOOKUP($B183,'I&amp;E Backsheet'!$D$11:$AT$187,N$11,0))</f>
        <v/>
      </c>
      <c r="O183" s="213" t="str">
        <f ca="1">IF(ISERROR(VLOOKUP($B183,'I&amp;E Backsheet'!$D$11:$AT$187,O$11,0)),"",VLOOKUP($B183,'I&amp;E Backsheet'!$D$11:$AT$187,O$11,0))</f>
        <v/>
      </c>
      <c r="P183" s="214"/>
      <c r="Q183" s="308" t="str">
        <f ca="1">IF(ISERROR(VLOOKUP($B183,'I&amp;E Backsheet'!$D$11:$AT$187,Q$11,0)),"",VLOOKUP($B183,'I&amp;E Backsheet'!$D$11:$AT$187,Q$11,0))</f>
        <v/>
      </c>
      <c r="R183" s="320" t="str">
        <f ca="1">IF(ISERROR(VLOOKUP($B183,'I&amp;E Backsheet'!$D$11:$AT$187,R$11,0)),"",VLOOKUP($B183,'I&amp;E Backsheet'!$D$11:$AT$187,R$11,0))</f>
        <v/>
      </c>
      <c r="S183" s="213" t="str">
        <f ca="1">IF(ISERROR(VLOOKUP($B183,'I&amp;E Backsheet'!$D$11:$AT$187,S$11,0)),"",VLOOKUP($B183,'I&amp;E Backsheet'!$D$11:$AT$187,S$11,0))</f>
        <v/>
      </c>
      <c r="T183" s="214" t="str">
        <f ca="1">IF(ISERROR(VLOOKUP($B183,'I&amp;E Backsheet'!$D$11:$AT$187,T$11,0)),"",VLOOKUP($B183,'I&amp;E Backsheet'!$D$11:$AT$187,T$11,0))</f>
        <v/>
      </c>
      <c r="U183" s="300" t="str">
        <f ca="1">IF(ISERROR(VLOOKUP($B183,'I&amp;E Backsheet'!$D$11:$AT$187,U$11,0)),"",VLOOKUP($B183,'I&amp;E Backsheet'!$D$11:$AT$187,U$11,0))</f>
        <v/>
      </c>
      <c r="V183" s="320" t="str">
        <f ca="1">IF(ISERROR(VLOOKUP($B183,'I&amp;E Backsheet'!$D$11:$AT$187,V$11,0)),"",VLOOKUP($B183,'I&amp;E Backsheet'!$D$11:$AT$187,V$11,0))</f>
        <v/>
      </c>
      <c r="W183" s="214" t="str">
        <f ca="1">IF(ISERROR(VLOOKUP($B183,'I&amp;E Backsheet'!$D$11:$AT$187,W$11,0)),"",VLOOKUP($B183,'I&amp;E Backsheet'!$D$11:$AT$187,W$11,0))</f>
        <v/>
      </c>
    </row>
    <row r="184" spans="1:25">
      <c r="A184" s="3">
        <v>169</v>
      </c>
      <c r="B184" s="41" t="str">
        <f t="shared" ca="1" si="5"/>
        <v/>
      </c>
      <c r="C184" s="42" t="str">
        <f ca="1">IF($B184="","",VLOOKUP($B184,'Org list'!$J$9:$K$637,2,0))</f>
        <v/>
      </c>
      <c r="D184" s="227" t="str">
        <f ca="1">IF(ISERROR(VLOOKUP($B184,'Pooled Fund'!$A$3:$C$179,D$11,0)),"",VLOOKUP($B184,'Pooled Fund'!$A$3:$C$179,D$11,0))</f>
        <v/>
      </c>
      <c r="E184" s="209" t="str">
        <f ca="1">IF(ISERROR(VLOOKUP($B184,'I&amp;E Backsheet'!$D$11:$AT$187,E$11,0)),"",VLOOKUP($B184,'I&amp;E Backsheet'!$D$11:$AT$187,E$11,0))</f>
        <v/>
      </c>
      <c r="F184" s="209" t="str">
        <f ca="1">IF(ISERROR(VLOOKUP($B184,'I&amp;E Backsheet'!$D$11:$AT$187,F$11,0)),"",VLOOKUP($B184,'I&amp;E Backsheet'!$D$11:$AT$187,F$11,0))</f>
        <v/>
      </c>
      <c r="G184" s="209" t="str">
        <f ca="1">IF(ISERROR(VLOOKUP($B184,'I&amp;E Backsheet'!$D$11:$AT$187,G$11,0)),"",VLOOKUP($B184,'I&amp;E Backsheet'!$D$11:$AT$187,G$11,0))</f>
        <v/>
      </c>
      <c r="H184" s="259" t="str">
        <f ca="1">IF(ISERROR(VLOOKUP($B184,'I&amp;E Backsheet'!$D$11:$AT$187,H$11,0)),"",VLOOKUP($B184,'I&amp;E Backsheet'!$D$11:$AT$187,H$11,0))</f>
        <v/>
      </c>
      <c r="I184" s="300" t="str">
        <f ca="1">IF(ISERROR(VLOOKUP($B184,'I&amp;E Backsheet'!$D$11:$AT$187,I$11,0)),"",VLOOKUP($B184,'I&amp;E Backsheet'!$D$11:$AT$187,I$11,0))</f>
        <v/>
      </c>
      <c r="J184" s="213" t="str">
        <f ca="1">IF(ISERROR(VLOOKUP($B184,'I&amp;E Backsheet'!$D$11:$AT$187,J$11,0)),"",VLOOKUP($B184,'I&amp;E Backsheet'!$D$11:$AT$187,J$11,0))</f>
        <v/>
      </c>
      <c r="K184" s="213" t="str">
        <f ca="1">IF(ISERROR(VLOOKUP($B184,'I&amp;E Backsheet'!$D$11:$AT$187,K$11,0)),"",VLOOKUP($B184,'I&amp;E Backsheet'!$D$11:$AT$187,K$11,0))</f>
        <v/>
      </c>
      <c r="L184" s="214" t="str">
        <f ca="1">IF(ISERROR(VLOOKUP($B184,'I&amp;E Backsheet'!$D$11:$AT$187,L$11,0)),"",VLOOKUP($B184,'I&amp;E Backsheet'!$D$11:$AT$187,L$11,0))</f>
        <v/>
      </c>
      <c r="M184" s="300" t="str">
        <f ca="1">IF(ISERROR(VLOOKUP($B184,'I&amp;E Backsheet'!$D$11:$AT$187,M$11,0)),"",VLOOKUP($B184,'I&amp;E Backsheet'!$D$11:$AT$187,M$11,0))</f>
        <v/>
      </c>
      <c r="N184" s="320" t="str">
        <f ca="1">IF(ISERROR(VLOOKUP($B184,'I&amp;E Backsheet'!$D$11:$AT$187,N$11,0)),"",VLOOKUP($B184,'I&amp;E Backsheet'!$D$11:$AT$187,N$11,0))</f>
        <v/>
      </c>
      <c r="O184" s="213" t="str">
        <f ca="1">IF(ISERROR(VLOOKUP($B184,'I&amp;E Backsheet'!$D$11:$AT$187,O$11,0)),"",VLOOKUP($B184,'I&amp;E Backsheet'!$D$11:$AT$187,O$11,0))</f>
        <v/>
      </c>
      <c r="P184" s="214"/>
      <c r="Q184" s="308" t="str">
        <f ca="1">IF(ISERROR(VLOOKUP($B184,'I&amp;E Backsheet'!$D$11:$AT$187,Q$11,0)),"",VLOOKUP($B184,'I&amp;E Backsheet'!$D$11:$AT$187,Q$11,0))</f>
        <v/>
      </c>
      <c r="R184" s="320" t="str">
        <f ca="1">IF(ISERROR(VLOOKUP($B184,'I&amp;E Backsheet'!$D$11:$AT$187,R$11,0)),"",VLOOKUP($B184,'I&amp;E Backsheet'!$D$11:$AT$187,R$11,0))</f>
        <v/>
      </c>
      <c r="S184" s="213" t="str">
        <f ca="1">IF(ISERROR(VLOOKUP($B184,'I&amp;E Backsheet'!$D$11:$AT$187,S$11,0)),"",VLOOKUP($B184,'I&amp;E Backsheet'!$D$11:$AT$187,S$11,0))</f>
        <v/>
      </c>
      <c r="T184" s="214" t="str">
        <f ca="1">IF(ISERROR(VLOOKUP($B184,'I&amp;E Backsheet'!$D$11:$AT$187,T$11,0)),"",VLOOKUP($B184,'I&amp;E Backsheet'!$D$11:$AT$187,T$11,0))</f>
        <v/>
      </c>
      <c r="U184" s="300" t="str">
        <f ca="1">IF(ISERROR(VLOOKUP($B184,'I&amp;E Backsheet'!$D$11:$AT$187,U$11,0)),"",VLOOKUP($B184,'I&amp;E Backsheet'!$D$11:$AT$187,U$11,0))</f>
        <v/>
      </c>
      <c r="V184" s="320" t="str">
        <f ca="1">IF(ISERROR(VLOOKUP($B184,'I&amp;E Backsheet'!$D$11:$AT$187,V$11,0)),"",VLOOKUP($B184,'I&amp;E Backsheet'!$D$11:$AT$187,V$11,0))</f>
        <v/>
      </c>
      <c r="W184" s="214" t="str">
        <f ca="1">IF(ISERROR(VLOOKUP($B184,'I&amp;E Backsheet'!$D$11:$AT$187,W$11,0)),"",VLOOKUP($B184,'I&amp;E Backsheet'!$D$11:$AT$187,W$11,0))</f>
        <v/>
      </c>
    </row>
    <row r="185" spans="1:25">
      <c r="A185" s="3">
        <v>170</v>
      </c>
      <c r="B185" s="41" t="str">
        <f t="shared" ca="1" si="5"/>
        <v/>
      </c>
      <c r="C185" s="42" t="str">
        <f ca="1">IF($B185="","",VLOOKUP($B185,'Org list'!$J$9:$K$637,2,0))</f>
        <v/>
      </c>
      <c r="D185" s="227" t="str">
        <f ca="1">IF(ISERROR(VLOOKUP($B185,'Pooled Fund'!$A$3:$C$179,D$11,0)),"",VLOOKUP($B185,'Pooled Fund'!$A$3:$C$179,D$11,0))</f>
        <v/>
      </c>
      <c r="E185" s="209" t="str">
        <f ca="1">IF(ISERROR(VLOOKUP($B185,'I&amp;E Backsheet'!$D$11:$AT$187,E$11,0)),"",VLOOKUP($B185,'I&amp;E Backsheet'!$D$11:$AT$187,E$11,0))</f>
        <v/>
      </c>
      <c r="F185" s="209" t="str">
        <f ca="1">IF(ISERROR(VLOOKUP($B185,'I&amp;E Backsheet'!$D$11:$AT$187,F$11,0)),"",VLOOKUP($B185,'I&amp;E Backsheet'!$D$11:$AT$187,F$11,0))</f>
        <v/>
      </c>
      <c r="G185" s="209" t="str">
        <f ca="1">IF(ISERROR(VLOOKUP($B185,'I&amp;E Backsheet'!$D$11:$AT$187,G$11,0)),"",VLOOKUP($B185,'I&amp;E Backsheet'!$D$11:$AT$187,G$11,0))</f>
        <v/>
      </c>
      <c r="H185" s="259" t="str">
        <f ca="1">IF(ISERROR(VLOOKUP($B185,'I&amp;E Backsheet'!$D$11:$AT$187,H$11,0)),"",VLOOKUP($B185,'I&amp;E Backsheet'!$D$11:$AT$187,H$11,0))</f>
        <v/>
      </c>
      <c r="I185" s="300" t="str">
        <f ca="1">IF(ISERROR(VLOOKUP($B185,'I&amp;E Backsheet'!$D$11:$AT$187,I$11,0)),"",VLOOKUP($B185,'I&amp;E Backsheet'!$D$11:$AT$187,I$11,0))</f>
        <v/>
      </c>
      <c r="J185" s="213" t="str">
        <f ca="1">IF(ISERROR(VLOOKUP($B185,'I&amp;E Backsheet'!$D$11:$AT$187,J$11,0)),"",VLOOKUP($B185,'I&amp;E Backsheet'!$D$11:$AT$187,J$11,0))</f>
        <v/>
      </c>
      <c r="K185" s="213" t="str">
        <f ca="1">IF(ISERROR(VLOOKUP($B185,'I&amp;E Backsheet'!$D$11:$AT$187,K$11,0)),"",VLOOKUP($B185,'I&amp;E Backsheet'!$D$11:$AT$187,K$11,0))</f>
        <v/>
      </c>
      <c r="L185" s="214" t="str">
        <f ca="1">IF(ISERROR(VLOOKUP($B185,'I&amp;E Backsheet'!$D$11:$AT$187,L$11,0)),"",VLOOKUP($B185,'I&amp;E Backsheet'!$D$11:$AT$187,L$11,0))</f>
        <v/>
      </c>
      <c r="M185" s="300" t="str">
        <f ca="1">IF(ISERROR(VLOOKUP($B185,'I&amp;E Backsheet'!$D$11:$AT$187,M$11,0)),"",VLOOKUP($B185,'I&amp;E Backsheet'!$D$11:$AT$187,M$11,0))</f>
        <v/>
      </c>
      <c r="N185" s="320" t="str">
        <f ca="1">IF(ISERROR(VLOOKUP($B185,'I&amp;E Backsheet'!$D$11:$AT$187,N$11,0)),"",VLOOKUP($B185,'I&amp;E Backsheet'!$D$11:$AT$187,N$11,0))</f>
        <v/>
      </c>
      <c r="O185" s="213" t="str">
        <f ca="1">IF(ISERROR(VLOOKUP($B185,'I&amp;E Backsheet'!$D$11:$AT$187,O$11,0)),"",VLOOKUP($B185,'I&amp;E Backsheet'!$D$11:$AT$187,O$11,0))</f>
        <v/>
      </c>
      <c r="P185" s="214"/>
      <c r="Q185" s="308" t="str">
        <f ca="1">IF(ISERROR(VLOOKUP($B185,'I&amp;E Backsheet'!$D$11:$AT$187,Q$11,0)),"",VLOOKUP($B185,'I&amp;E Backsheet'!$D$11:$AT$187,Q$11,0))</f>
        <v/>
      </c>
      <c r="R185" s="320" t="str">
        <f ca="1">IF(ISERROR(VLOOKUP($B185,'I&amp;E Backsheet'!$D$11:$AT$187,R$11,0)),"",VLOOKUP($B185,'I&amp;E Backsheet'!$D$11:$AT$187,R$11,0))</f>
        <v/>
      </c>
      <c r="S185" s="213" t="str">
        <f ca="1">IF(ISERROR(VLOOKUP($B185,'I&amp;E Backsheet'!$D$11:$AT$187,S$11,0)),"",VLOOKUP($B185,'I&amp;E Backsheet'!$D$11:$AT$187,S$11,0))</f>
        <v/>
      </c>
      <c r="T185" s="214" t="str">
        <f ca="1">IF(ISERROR(VLOOKUP($B185,'I&amp;E Backsheet'!$D$11:$AT$187,T$11,0)),"",VLOOKUP($B185,'I&amp;E Backsheet'!$D$11:$AT$187,T$11,0))</f>
        <v/>
      </c>
      <c r="U185" s="300" t="str">
        <f ca="1">IF(ISERROR(VLOOKUP($B185,'I&amp;E Backsheet'!$D$11:$AT$187,U$11,0)),"",VLOOKUP($B185,'I&amp;E Backsheet'!$D$11:$AT$187,U$11,0))</f>
        <v/>
      </c>
      <c r="V185" s="320" t="str">
        <f ca="1">IF(ISERROR(VLOOKUP($B185,'I&amp;E Backsheet'!$D$11:$AT$187,V$11,0)),"",VLOOKUP($B185,'I&amp;E Backsheet'!$D$11:$AT$187,V$11,0))</f>
        <v/>
      </c>
      <c r="W185" s="214" t="str">
        <f ca="1">IF(ISERROR(VLOOKUP($B185,'I&amp;E Backsheet'!$D$11:$AT$187,W$11,0)),"",VLOOKUP($B185,'I&amp;E Backsheet'!$D$11:$AT$187,W$11,0))</f>
        <v/>
      </c>
    </row>
    <row r="186" spans="1:25">
      <c r="A186" s="3">
        <v>171</v>
      </c>
      <c r="B186" s="41" t="str">
        <f t="shared" ca="1" si="5"/>
        <v/>
      </c>
      <c r="C186" s="42" t="str">
        <f ca="1">IF($B186="","",VLOOKUP($B186,'Org list'!$J$9:$K$637,2,0))</f>
        <v/>
      </c>
      <c r="D186" s="227" t="str">
        <f ca="1">IF(ISERROR(VLOOKUP($B186,'Pooled Fund'!$A$3:$C$179,D$11,0)),"",VLOOKUP($B186,'Pooled Fund'!$A$3:$C$179,D$11,0))</f>
        <v/>
      </c>
      <c r="E186" s="209" t="str">
        <f ca="1">IF(ISERROR(VLOOKUP($B186,'I&amp;E Backsheet'!$D$11:$AT$187,E$11,0)),"",VLOOKUP($B186,'I&amp;E Backsheet'!$D$11:$AT$187,E$11,0))</f>
        <v/>
      </c>
      <c r="F186" s="209" t="str">
        <f ca="1">IF(ISERROR(VLOOKUP($B186,'I&amp;E Backsheet'!$D$11:$AT$187,F$11,0)),"",VLOOKUP($B186,'I&amp;E Backsheet'!$D$11:$AT$187,F$11,0))</f>
        <v/>
      </c>
      <c r="G186" s="209" t="str">
        <f ca="1">IF(ISERROR(VLOOKUP($B186,'I&amp;E Backsheet'!$D$11:$AT$187,G$11,0)),"",VLOOKUP($B186,'I&amp;E Backsheet'!$D$11:$AT$187,G$11,0))</f>
        <v/>
      </c>
      <c r="H186" s="259" t="str">
        <f ca="1">IF(ISERROR(VLOOKUP($B186,'I&amp;E Backsheet'!$D$11:$AT$187,H$11,0)),"",VLOOKUP($B186,'I&amp;E Backsheet'!$D$11:$AT$187,H$11,0))</f>
        <v/>
      </c>
      <c r="I186" s="300" t="str">
        <f ca="1">IF(ISERROR(VLOOKUP($B186,'I&amp;E Backsheet'!$D$11:$AT$187,I$11,0)),"",VLOOKUP($B186,'I&amp;E Backsheet'!$D$11:$AT$187,I$11,0))</f>
        <v/>
      </c>
      <c r="J186" s="213" t="str">
        <f ca="1">IF(ISERROR(VLOOKUP($B186,'I&amp;E Backsheet'!$D$11:$AT$187,J$11,0)),"",VLOOKUP($B186,'I&amp;E Backsheet'!$D$11:$AT$187,J$11,0))</f>
        <v/>
      </c>
      <c r="K186" s="213" t="str">
        <f ca="1">IF(ISERROR(VLOOKUP($B186,'I&amp;E Backsheet'!$D$11:$AT$187,K$11,0)),"",VLOOKUP($B186,'I&amp;E Backsheet'!$D$11:$AT$187,K$11,0))</f>
        <v/>
      </c>
      <c r="L186" s="214" t="str">
        <f ca="1">IF(ISERROR(VLOOKUP($B186,'I&amp;E Backsheet'!$D$11:$AT$187,L$11,0)),"",VLOOKUP($B186,'I&amp;E Backsheet'!$D$11:$AT$187,L$11,0))</f>
        <v/>
      </c>
      <c r="M186" s="300" t="str">
        <f ca="1">IF(ISERROR(VLOOKUP($B186,'I&amp;E Backsheet'!$D$11:$AT$187,M$11,0)),"",VLOOKUP($B186,'I&amp;E Backsheet'!$D$11:$AT$187,M$11,0))</f>
        <v/>
      </c>
      <c r="N186" s="320" t="str">
        <f ca="1">IF(ISERROR(VLOOKUP($B186,'I&amp;E Backsheet'!$D$11:$AT$187,N$11,0)),"",VLOOKUP($B186,'I&amp;E Backsheet'!$D$11:$AT$187,N$11,0))</f>
        <v/>
      </c>
      <c r="O186" s="213" t="str">
        <f ca="1">IF(ISERROR(VLOOKUP($B186,'I&amp;E Backsheet'!$D$11:$AT$187,O$11,0)),"",VLOOKUP($B186,'I&amp;E Backsheet'!$D$11:$AT$187,O$11,0))</f>
        <v/>
      </c>
      <c r="P186" s="214"/>
      <c r="Q186" s="308" t="str">
        <f ca="1">IF(ISERROR(VLOOKUP($B186,'I&amp;E Backsheet'!$D$11:$AT$187,Q$11,0)),"",VLOOKUP($B186,'I&amp;E Backsheet'!$D$11:$AT$187,Q$11,0))</f>
        <v/>
      </c>
      <c r="R186" s="320" t="str">
        <f ca="1">IF(ISERROR(VLOOKUP($B186,'I&amp;E Backsheet'!$D$11:$AT$187,R$11,0)),"",VLOOKUP($B186,'I&amp;E Backsheet'!$D$11:$AT$187,R$11,0))</f>
        <v/>
      </c>
      <c r="S186" s="213" t="str">
        <f ca="1">IF(ISERROR(VLOOKUP($B186,'I&amp;E Backsheet'!$D$11:$AT$187,S$11,0)),"",VLOOKUP($B186,'I&amp;E Backsheet'!$D$11:$AT$187,S$11,0))</f>
        <v/>
      </c>
      <c r="T186" s="214" t="str">
        <f ca="1">IF(ISERROR(VLOOKUP($B186,'I&amp;E Backsheet'!$D$11:$AT$187,T$11,0)),"",VLOOKUP($B186,'I&amp;E Backsheet'!$D$11:$AT$187,T$11,0))</f>
        <v/>
      </c>
      <c r="U186" s="300" t="str">
        <f ca="1">IF(ISERROR(VLOOKUP($B186,'I&amp;E Backsheet'!$D$11:$AT$187,U$11,0)),"",VLOOKUP($B186,'I&amp;E Backsheet'!$D$11:$AT$187,U$11,0))</f>
        <v/>
      </c>
      <c r="V186" s="320" t="str">
        <f ca="1">IF(ISERROR(VLOOKUP($B186,'I&amp;E Backsheet'!$D$11:$AT$187,V$11,0)),"",VLOOKUP($B186,'I&amp;E Backsheet'!$D$11:$AT$187,V$11,0))</f>
        <v/>
      </c>
      <c r="W186" s="214" t="str">
        <f ca="1">IF(ISERROR(VLOOKUP($B186,'I&amp;E Backsheet'!$D$11:$AT$187,W$11,0)),"",VLOOKUP($B186,'I&amp;E Backsheet'!$D$11:$AT$187,W$11,0))</f>
        <v/>
      </c>
    </row>
    <row r="187" spans="1:25">
      <c r="A187" s="3">
        <v>172</v>
      </c>
      <c r="B187" s="41" t="str">
        <f t="shared" ca="1" si="5"/>
        <v/>
      </c>
      <c r="C187" s="42" t="str">
        <f ca="1">IF($B187="","",VLOOKUP($B187,'Org list'!$J$9:$K$637,2,0))</f>
        <v/>
      </c>
      <c r="D187" s="227" t="str">
        <f ca="1">IF(ISERROR(VLOOKUP($B187,'Pooled Fund'!$A$3:$C$179,D$11,0)),"",VLOOKUP($B187,'Pooled Fund'!$A$3:$C$179,D$11,0))</f>
        <v/>
      </c>
      <c r="E187" s="209" t="str">
        <f ca="1">IF(ISERROR(VLOOKUP($B187,'I&amp;E Backsheet'!$D$11:$AT$187,E$11,0)),"",VLOOKUP($B187,'I&amp;E Backsheet'!$D$11:$AT$187,E$11,0))</f>
        <v/>
      </c>
      <c r="F187" s="209" t="str">
        <f ca="1">IF(ISERROR(VLOOKUP($B187,'I&amp;E Backsheet'!$D$11:$AT$187,F$11,0)),"",VLOOKUP($B187,'I&amp;E Backsheet'!$D$11:$AT$187,F$11,0))</f>
        <v/>
      </c>
      <c r="G187" s="209" t="str">
        <f ca="1">IF(ISERROR(VLOOKUP($B187,'I&amp;E Backsheet'!$D$11:$AT$187,G$11,0)),"",VLOOKUP($B187,'I&amp;E Backsheet'!$D$11:$AT$187,G$11,0))</f>
        <v/>
      </c>
      <c r="H187" s="259" t="str">
        <f ca="1">IF(ISERROR(VLOOKUP($B187,'I&amp;E Backsheet'!$D$11:$AT$187,H$11,0)),"",VLOOKUP($B187,'I&amp;E Backsheet'!$D$11:$AT$187,H$11,0))</f>
        <v/>
      </c>
      <c r="I187" s="300" t="str">
        <f ca="1">IF(ISERROR(VLOOKUP($B187,'I&amp;E Backsheet'!$D$11:$AT$187,I$11,0)),"",VLOOKUP($B187,'I&amp;E Backsheet'!$D$11:$AT$187,I$11,0))</f>
        <v/>
      </c>
      <c r="J187" s="213" t="str">
        <f ca="1">IF(ISERROR(VLOOKUP($B187,'I&amp;E Backsheet'!$D$11:$AT$187,J$11,0)),"",VLOOKUP($B187,'I&amp;E Backsheet'!$D$11:$AT$187,J$11,0))</f>
        <v/>
      </c>
      <c r="K187" s="213" t="str">
        <f ca="1">IF(ISERROR(VLOOKUP($B187,'I&amp;E Backsheet'!$D$11:$AT$187,K$11,0)),"",VLOOKUP($B187,'I&amp;E Backsheet'!$D$11:$AT$187,K$11,0))</f>
        <v/>
      </c>
      <c r="L187" s="214" t="str">
        <f ca="1">IF(ISERROR(VLOOKUP($B187,'I&amp;E Backsheet'!$D$11:$AT$187,L$11,0)),"",VLOOKUP($B187,'I&amp;E Backsheet'!$D$11:$AT$187,L$11,0))</f>
        <v/>
      </c>
      <c r="M187" s="300" t="str">
        <f ca="1">IF(ISERROR(VLOOKUP($B187,'I&amp;E Backsheet'!$D$11:$AT$187,M$11,0)),"",VLOOKUP($B187,'I&amp;E Backsheet'!$D$11:$AT$187,M$11,0))</f>
        <v/>
      </c>
      <c r="N187" s="320" t="str">
        <f ca="1">IF(ISERROR(VLOOKUP($B187,'I&amp;E Backsheet'!$D$11:$AT$187,N$11,0)),"",VLOOKUP($B187,'I&amp;E Backsheet'!$D$11:$AT$187,N$11,0))</f>
        <v/>
      </c>
      <c r="O187" s="213" t="str">
        <f ca="1">IF(ISERROR(VLOOKUP($B187,'I&amp;E Backsheet'!$D$11:$AT$187,O$11,0)),"",VLOOKUP($B187,'I&amp;E Backsheet'!$D$11:$AT$187,O$11,0))</f>
        <v/>
      </c>
      <c r="P187" s="214"/>
      <c r="Q187" s="308" t="str">
        <f ca="1">IF(ISERROR(VLOOKUP($B187,'I&amp;E Backsheet'!$D$11:$AT$187,Q$11,0)),"",VLOOKUP($B187,'I&amp;E Backsheet'!$D$11:$AT$187,Q$11,0))</f>
        <v/>
      </c>
      <c r="R187" s="320" t="str">
        <f ca="1">IF(ISERROR(VLOOKUP($B187,'I&amp;E Backsheet'!$D$11:$AT$187,R$11,0)),"",VLOOKUP($B187,'I&amp;E Backsheet'!$D$11:$AT$187,R$11,0))</f>
        <v/>
      </c>
      <c r="S187" s="213" t="str">
        <f ca="1">IF(ISERROR(VLOOKUP($B187,'I&amp;E Backsheet'!$D$11:$AT$187,S$11,0)),"",VLOOKUP($B187,'I&amp;E Backsheet'!$D$11:$AT$187,S$11,0))</f>
        <v/>
      </c>
      <c r="T187" s="214" t="str">
        <f ca="1">IF(ISERROR(VLOOKUP($B187,'I&amp;E Backsheet'!$D$11:$AT$187,T$11,0)),"",VLOOKUP($B187,'I&amp;E Backsheet'!$D$11:$AT$187,T$11,0))</f>
        <v/>
      </c>
      <c r="U187" s="300" t="str">
        <f ca="1">IF(ISERROR(VLOOKUP($B187,'I&amp;E Backsheet'!$D$11:$AT$187,U$11,0)),"",VLOOKUP($B187,'I&amp;E Backsheet'!$D$11:$AT$187,U$11,0))</f>
        <v/>
      </c>
      <c r="V187" s="320" t="str">
        <f ca="1">IF(ISERROR(VLOOKUP($B187,'I&amp;E Backsheet'!$D$11:$AT$187,V$11,0)),"",VLOOKUP($B187,'I&amp;E Backsheet'!$D$11:$AT$187,V$11,0))</f>
        <v/>
      </c>
      <c r="W187" s="214" t="str">
        <f ca="1">IF(ISERROR(VLOOKUP($B187,'I&amp;E Backsheet'!$D$11:$AT$187,W$11,0)),"",VLOOKUP($B187,'I&amp;E Backsheet'!$D$11:$AT$187,W$11,0))</f>
        <v/>
      </c>
    </row>
    <row r="188" spans="1:25">
      <c r="A188" s="3">
        <v>173</v>
      </c>
      <c r="B188" s="41" t="str">
        <f t="shared" ca="1" si="5"/>
        <v/>
      </c>
      <c r="C188" s="42" t="str">
        <f ca="1">IF($B188="","",VLOOKUP($B188,'Org list'!$J$9:$K$637,2,0))</f>
        <v/>
      </c>
      <c r="D188" s="227" t="str">
        <f ca="1">IF(ISERROR(VLOOKUP($B188,'Pooled Fund'!$A$3:$C$179,D$11,0)),"",VLOOKUP($B188,'Pooled Fund'!$A$3:$C$179,D$11,0))</f>
        <v/>
      </c>
      <c r="E188" s="209" t="str">
        <f ca="1">IF(ISERROR(VLOOKUP($B188,'I&amp;E Backsheet'!$D$11:$AT$187,E$11,0)),"",VLOOKUP($B188,'I&amp;E Backsheet'!$D$11:$AT$187,E$11,0))</f>
        <v/>
      </c>
      <c r="F188" s="209" t="str">
        <f ca="1">IF(ISERROR(VLOOKUP($B188,'I&amp;E Backsheet'!$D$11:$AT$187,F$11,0)),"",VLOOKUP($B188,'I&amp;E Backsheet'!$D$11:$AT$187,F$11,0))</f>
        <v/>
      </c>
      <c r="G188" s="209" t="str">
        <f ca="1">IF(ISERROR(VLOOKUP($B188,'I&amp;E Backsheet'!$D$11:$AT$187,G$11,0)),"",VLOOKUP($B188,'I&amp;E Backsheet'!$D$11:$AT$187,G$11,0))</f>
        <v/>
      </c>
      <c r="H188" s="259" t="str">
        <f ca="1">IF(ISERROR(VLOOKUP($B188,'I&amp;E Backsheet'!$D$11:$AT$187,H$11,0)),"",VLOOKUP($B188,'I&amp;E Backsheet'!$D$11:$AT$187,H$11,0))</f>
        <v/>
      </c>
      <c r="I188" s="300" t="str">
        <f ca="1">IF(ISERROR(VLOOKUP($B188,'I&amp;E Backsheet'!$D$11:$AT$187,I$11,0)),"",VLOOKUP($B188,'I&amp;E Backsheet'!$D$11:$AT$187,I$11,0))</f>
        <v/>
      </c>
      <c r="J188" s="213" t="str">
        <f ca="1">IF(ISERROR(VLOOKUP($B188,'I&amp;E Backsheet'!$D$11:$AT$187,J$11,0)),"",VLOOKUP($B188,'I&amp;E Backsheet'!$D$11:$AT$187,J$11,0))</f>
        <v/>
      </c>
      <c r="K188" s="213" t="str">
        <f ca="1">IF(ISERROR(VLOOKUP($B188,'I&amp;E Backsheet'!$D$11:$AT$187,K$11,0)),"",VLOOKUP($B188,'I&amp;E Backsheet'!$D$11:$AT$187,K$11,0))</f>
        <v/>
      </c>
      <c r="L188" s="214" t="str">
        <f ca="1">IF(ISERROR(VLOOKUP($B188,'I&amp;E Backsheet'!$D$11:$AT$187,L$11,0)),"",VLOOKUP($B188,'I&amp;E Backsheet'!$D$11:$AT$187,L$11,0))</f>
        <v/>
      </c>
      <c r="M188" s="300" t="str">
        <f ca="1">IF(ISERROR(VLOOKUP($B188,'I&amp;E Backsheet'!$D$11:$AT$187,M$11,0)),"",VLOOKUP($B188,'I&amp;E Backsheet'!$D$11:$AT$187,M$11,0))</f>
        <v/>
      </c>
      <c r="N188" s="320" t="str">
        <f ca="1">IF(ISERROR(VLOOKUP($B188,'I&amp;E Backsheet'!$D$11:$AT$187,N$11,0)),"",VLOOKUP($B188,'I&amp;E Backsheet'!$D$11:$AT$187,N$11,0))</f>
        <v/>
      </c>
      <c r="O188" s="213" t="str">
        <f ca="1">IF(ISERROR(VLOOKUP($B188,'I&amp;E Backsheet'!$D$11:$AT$187,O$11,0)),"",VLOOKUP($B188,'I&amp;E Backsheet'!$D$11:$AT$187,O$11,0))</f>
        <v/>
      </c>
      <c r="P188" s="214"/>
      <c r="Q188" s="308" t="str">
        <f ca="1">IF(ISERROR(VLOOKUP($B188,'I&amp;E Backsheet'!$D$11:$AT$187,Q$11,0)),"",VLOOKUP($B188,'I&amp;E Backsheet'!$D$11:$AT$187,Q$11,0))</f>
        <v/>
      </c>
      <c r="R188" s="320" t="str">
        <f ca="1">IF(ISERROR(VLOOKUP($B188,'I&amp;E Backsheet'!$D$11:$AT$187,R$11,0)),"",VLOOKUP($B188,'I&amp;E Backsheet'!$D$11:$AT$187,R$11,0))</f>
        <v/>
      </c>
      <c r="S188" s="213" t="str">
        <f ca="1">IF(ISERROR(VLOOKUP($B188,'I&amp;E Backsheet'!$D$11:$AT$187,S$11,0)),"",VLOOKUP($B188,'I&amp;E Backsheet'!$D$11:$AT$187,S$11,0))</f>
        <v/>
      </c>
      <c r="T188" s="214" t="str">
        <f ca="1">IF(ISERROR(VLOOKUP($B188,'I&amp;E Backsheet'!$D$11:$AT$187,T$11,0)),"",VLOOKUP($B188,'I&amp;E Backsheet'!$D$11:$AT$187,T$11,0))</f>
        <v/>
      </c>
      <c r="U188" s="300" t="str">
        <f ca="1">IF(ISERROR(VLOOKUP($B188,'I&amp;E Backsheet'!$D$11:$AT$187,U$11,0)),"",VLOOKUP($B188,'I&amp;E Backsheet'!$D$11:$AT$187,U$11,0))</f>
        <v/>
      </c>
      <c r="V188" s="320" t="str">
        <f ca="1">IF(ISERROR(VLOOKUP($B188,'I&amp;E Backsheet'!$D$11:$AT$187,V$11,0)),"",VLOOKUP($B188,'I&amp;E Backsheet'!$D$11:$AT$187,V$11,0))</f>
        <v/>
      </c>
      <c r="W188" s="214" t="str">
        <f ca="1">IF(ISERROR(VLOOKUP($B188,'I&amp;E Backsheet'!$D$11:$AT$187,W$11,0)),"",VLOOKUP($B188,'I&amp;E Backsheet'!$D$11:$AT$187,W$11,0))</f>
        <v/>
      </c>
    </row>
    <row r="189" spans="1:25">
      <c r="A189" s="3">
        <v>174</v>
      </c>
      <c r="B189" s="41" t="str">
        <f t="shared" ca="1" si="5"/>
        <v/>
      </c>
      <c r="C189" s="42" t="str">
        <f ca="1">IF($B189="","",VLOOKUP($B189,'Org list'!$J$9:$K$637,2,0))</f>
        <v/>
      </c>
      <c r="D189" s="227" t="str">
        <f ca="1">IF(ISERROR(VLOOKUP($B189,'Pooled Fund'!$A$3:$C$179,D$11,0)),"",VLOOKUP($B189,'Pooled Fund'!$A$3:$C$179,D$11,0))</f>
        <v/>
      </c>
      <c r="E189" s="209" t="str">
        <f ca="1">IF(ISERROR(VLOOKUP($B189,'I&amp;E Backsheet'!$D$11:$AT$187,E$11,0)),"",VLOOKUP($B189,'I&amp;E Backsheet'!$D$11:$AT$187,E$11,0))</f>
        <v/>
      </c>
      <c r="F189" s="209" t="str">
        <f ca="1">IF(ISERROR(VLOOKUP($B189,'I&amp;E Backsheet'!$D$11:$AT$187,F$11,0)),"",VLOOKUP($B189,'I&amp;E Backsheet'!$D$11:$AT$187,F$11,0))</f>
        <v/>
      </c>
      <c r="G189" s="209" t="str">
        <f ca="1">IF(ISERROR(VLOOKUP($B189,'I&amp;E Backsheet'!$D$11:$AT$187,G$11,0)),"",VLOOKUP($B189,'I&amp;E Backsheet'!$D$11:$AT$187,G$11,0))</f>
        <v/>
      </c>
      <c r="H189" s="259" t="str">
        <f ca="1">IF(ISERROR(VLOOKUP($B189,'I&amp;E Backsheet'!$D$11:$AT$187,H$11,0)),"",VLOOKUP($B189,'I&amp;E Backsheet'!$D$11:$AT$187,H$11,0))</f>
        <v/>
      </c>
      <c r="I189" s="300" t="str">
        <f ca="1">IF(ISERROR(VLOOKUP($B189,'I&amp;E Backsheet'!$D$11:$AT$187,I$11,0)),"",VLOOKUP($B189,'I&amp;E Backsheet'!$D$11:$AT$187,I$11,0))</f>
        <v/>
      </c>
      <c r="J189" s="213" t="str">
        <f ca="1">IF(ISERROR(VLOOKUP($B189,'I&amp;E Backsheet'!$D$11:$AT$187,J$11,0)),"",VLOOKUP($B189,'I&amp;E Backsheet'!$D$11:$AT$187,J$11,0))</f>
        <v/>
      </c>
      <c r="K189" s="213" t="str">
        <f ca="1">IF(ISERROR(VLOOKUP($B189,'I&amp;E Backsheet'!$D$11:$AT$187,K$11,0)),"",VLOOKUP($B189,'I&amp;E Backsheet'!$D$11:$AT$187,K$11,0))</f>
        <v/>
      </c>
      <c r="L189" s="214" t="str">
        <f ca="1">IF(ISERROR(VLOOKUP($B189,'I&amp;E Backsheet'!$D$11:$AT$187,L$11,0)),"",VLOOKUP($B189,'I&amp;E Backsheet'!$D$11:$AT$187,L$11,0))</f>
        <v/>
      </c>
      <c r="M189" s="300" t="str">
        <f ca="1">IF(ISERROR(VLOOKUP($B189,'I&amp;E Backsheet'!$D$11:$AT$187,M$11,0)),"",VLOOKUP($B189,'I&amp;E Backsheet'!$D$11:$AT$187,M$11,0))</f>
        <v/>
      </c>
      <c r="N189" s="320" t="str">
        <f ca="1">IF(ISERROR(VLOOKUP($B189,'I&amp;E Backsheet'!$D$11:$AT$187,N$11,0)),"",VLOOKUP($B189,'I&amp;E Backsheet'!$D$11:$AT$187,N$11,0))</f>
        <v/>
      </c>
      <c r="O189" s="213" t="str">
        <f ca="1">IF(ISERROR(VLOOKUP($B189,'I&amp;E Backsheet'!$D$11:$AT$187,O$11,0)),"",VLOOKUP($B189,'I&amp;E Backsheet'!$D$11:$AT$187,O$11,0))</f>
        <v/>
      </c>
      <c r="P189" s="214"/>
      <c r="Q189" s="308" t="str">
        <f ca="1">IF(ISERROR(VLOOKUP($B189,'I&amp;E Backsheet'!$D$11:$AT$187,Q$11,0)),"",VLOOKUP($B189,'I&amp;E Backsheet'!$D$11:$AT$187,Q$11,0))</f>
        <v/>
      </c>
      <c r="R189" s="320" t="str">
        <f ca="1">IF(ISERROR(VLOOKUP($B189,'I&amp;E Backsheet'!$D$11:$AT$187,R$11,0)),"",VLOOKUP($B189,'I&amp;E Backsheet'!$D$11:$AT$187,R$11,0))</f>
        <v/>
      </c>
      <c r="S189" s="213" t="str">
        <f ca="1">IF(ISERROR(VLOOKUP($B189,'I&amp;E Backsheet'!$D$11:$AT$187,S$11,0)),"",VLOOKUP($B189,'I&amp;E Backsheet'!$D$11:$AT$187,S$11,0))</f>
        <v/>
      </c>
      <c r="T189" s="214" t="str">
        <f ca="1">IF(ISERROR(VLOOKUP($B189,'I&amp;E Backsheet'!$D$11:$AT$187,T$11,0)),"",VLOOKUP($B189,'I&amp;E Backsheet'!$D$11:$AT$187,T$11,0))</f>
        <v/>
      </c>
      <c r="U189" s="300" t="str">
        <f ca="1">IF(ISERROR(VLOOKUP($B189,'I&amp;E Backsheet'!$D$11:$AT$187,U$11,0)),"",VLOOKUP($B189,'I&amp;E Backsheet'!$D$11:$AT$187,U$11,0))</f>
        <v/>
      </c>
      <c r="V189" s="320" t="str">
        <f ca="1">IF(ISERROR(VLOOKUP($B189,'I&amp;E Backsheet'!$D$11:$AT$187,V$11,0)),"",VLOOKUP($B189,'I&amp;E Backsheet'!$D$11:$AT$187,V$11,0))</f>
        <v/>
      </c>
      <c r="W189" s="214" t="str">
        <f ca="1">IF(ISERROR(VLOOKUP($B189,'I&amp;E Backsheet'!$D$11:$AT$187,W$11,0)),"",VLOOKUP($B189,'I&amp;E Backsheet'!$D$11:$AT$187,W$11,0))</f>
        <v/>
      </c>
    </row>
    <row r="190" spans="1:25">
      <c r="A190" s="3">
        <v>175</v>
      </c>
      <c r="B190" s="41" t="str">
        <f t="shared" ca="1" si="5"/>
        <v/>
      </c>
      <c r="C190" s="42" t="str">
        <f ca="1">IF($B190="","",VLOOKUP($B190,'Org list'!$J$9:$K$637,2,0))</f>
        <v/>
      </c>
      <c r="D190" s="227" t="str">
        <f ca="1">IF(ISERROR(VLOOKUP($B190,'Pooled Fund'!$A$3:$C$179,D$11,0)),"",VLOOKUP($B190,'Pooled Fund'!$A$3:$C$179,D$11,0))</f>
        <v/>
      </c>
      <c r="E190" s="209" t="str">
        <f ca="1">IF(ISERROR(VLOOKUP($B190,'I&amp;E Backsheet'!$D$11:$AT$187,E$11,0)),"",VLOOKUP($B190,'I&amp;E Backsheet'!$D$11:$AT$187,E$11,0))</f>
        <v/>
      </c>
      <c r="F190" s="209" t="str">
        <f ca="1">IF(ISERROR(VLOOKUP($B190,'I&amp;E Backsheet'!$D$11:$AT$187,F$11,0)),"",VLOOKUP($B190,'I&amp;E Backsheet'!$D$11:$AT$187,F$11,0))</f>
        <v/>
      </c>
      <c r="G190" s="209" t="str">
        <f ca="1">IF(ISERROR(VLOOKUP($B190,'I&amp;E Backsheet'!$D$11:$AT$187,G$11,0)),"",VLOOKUP($B190,'I&amp;E Backsheet'!$D$11:$AT$187,G$11,0))</f>
        <v/>
      </c>
      <c r="H190" s="259" t="str">
        <f ca="1">IF(ISERROR(VLOOKUP($B190,'I&amp;E Backsheet'!$D$11:$AT$187,H$11,0)),"",VLOOKUP($B190,'I&amp;E Backsheet'!$D$11:$AT$187,H$11,0))</f>
        <v/>
      </c>
      <c r="I190" s="300" t="str">
        <f ca="1">IF(ISERROR(VLOOKUP($B190,'I&amp;E Backsheet'!$D$11:$AT$187,I$11,0)),"",VLOOKUP($B190,'I&amp;E Backsheet'!$D$11:$AT$187,I$11,0))</f>
        <v/>
      </c>
      <c r="J190" s="213" t="str">
        <f ca="1">IF(ISERROR(VLOOKUP($B190,'I&amp;E Backsheet'!$D$11:$AT$187,J$11,0)),"",VLOOKUP($B190,'I&amp;E Backsheet'!$D$11:$AT$187,J$11,0))</f>
        <v/>
      </c>
      <c r="K190" s="213" t="str">
        <f ca="1">IF(ISERROR(VLOOKUP($B190,'I&amp;E Backsheet'!$D$11:$AT$187,K$11,0)),"",VLOOKUP($B190,'I&amp;E Backsheet'!$D$11:$AT$187,K$11,0))</f>
        <v/>
      </c>
      <c r="L190" s="214" t="str">
        <f ca="1">IF(ISERROR(VLOOKUP($B190,'I&amp;E Backsheet'!$D$11:$AT$187,L$11,0)),"",VLOOKUP($B190,'I&amp;E Backsheet'!$D$11:$AT$187,L$11,0))</f>
        <v/>
      </c>
      <c r="M190" s="300" t="str">
        <f ca="1">IF(ISERROR(VLOOKUP($B190,'I&amp;E Backsheet'!$D$11:$AT$187,M$11,0)),"",VLOOKUP($B190,'I&amp;E Backsheet'!$D$11:$AT$187,M$11,0))</f>
        <v/>
      </c>
      <c r="N190" s="320" t="str">
        <f ca="1">IF(ISERROR(VLOOKUP($B190,'I&amp;E Backsheet'!$D$11:$AT$187,N$11,0)),"",VLOOKUP($B190,'I&amp;E Backsheet'!$D$11:$AT$187,N$11,0))</f>
        <v/>
      </c>
      <c r="O190" s="213" t="str">
        <f ca="1">IF(ISERROR(VLOOKUP($B190,'I&amp;E Backsheet'!$D$11:$AT$187,O$11,0)),"",VLOOKUP($B190,'I&amp;E Backsheet'!$D$11:$AT$187,O$11,0))</f>
        <v/>
      </c>
      <c r="P190" s="214"/>
      <c r="Q190" s="308" t="str">
        <f ca="1">IF(ISERROR(VLOOKUP($B190,'I&amp;E Backsheet'!$D$11:$AT$187,Q$11,0)),"",VLOOKUP($B190,'I&amp;E Backsheet'!$D$11:$AT$187,Q$11,0))</f>
        <v/>
      </c>
      <c r="R190" s="320" t="str">
        <f ca="1">IF(ISERROR(VLOOKUP($B190,'I&amp;E Backsheet'!$D$11:$AT$187,R$11,0)),"",VLOOKUP($B190,'I&amp;E Backsheet'!$D$11:$AT$187,R$11,0))</f>
        <v/>
      </c>
      <c r="S190" s="213" t="str">
        <f ca="1">IF(ISERROR(VLOOKUP($B190,'I&amp;E Backsheet'!$D$11:$AT$187,S$11,0)),"",VLOOKUP($B190,'I&amp;E Backsheet'!$D$11:$AT$187,S$11,0))</f>
        <v/>
      </c>
      <c r="T190" s="214" t="str">
        <f ca="1">IF(ISERROR(VLOOKUP($B190,'I&amp;E Backsheet'!$D$11:$AT$187,T$11,0)),"",VLOOKUP($B190,'I&amp;E Backsheet'!$D$11:$AT$187,T$11,0))</f>
        <v/>
      </c>
      <c r="U190" s="300" t="str">
        <f ca="1">IF(ISERROR(VLOOKUP($B190,'I&amp;E Backsheet'!$D$11:$AT$187,U$11,0)),"",VLOOKUP($B190,'I&amp;E Backsheet'!$D$11:$AT$187,U$11,0))</f>
        <v/>
      </c>
      <c r="V190" s="320" t="str">
        <f ca="1">IF(ISERROR(VLOOKUP($B190,'I&amp;E Backsheet'!$D$11:$AT$187,V$11,0)),"",VLOOKUP($B190,'I&amp;E Backsheet'!$D$11:$AT$187,V$11,0))</f>
        <v/>
      </c>
      <c r="W190" s="214" t="str">
        <f ca="1">IF(ISERROR(VLOOKUP($B190,'I&amp;E Backsheet'!$D$11:$AT$187,W$11,0)),"",VLOOKUP($B190,'I&amp;E Backsheet'!$D$11:$AT$187,W$11,0))</f>
        <v/>
      </c>
    </row>
    <row r="191" spans="1:25" ht="15.75" thickBot="1">
      <c r="A191" s="3">
        <v>176</v>
      </c>
      <c r="B191" s="45" t="str">
        <f t="shared" ca="1" si="5"/>
        <v/>
      </c>
      <c r="C191" s="46" t="str">
        <f ca="1">IF($B191="","",VLOOKUP($B191,'Org list'!$J$9:$K$637,2,0))</f>
        <v/>
      </c>
      <c r="D191" s="219" t="str">
        <f ca="1">IF(ISERROR(VLOOKUP($B191,'Pooled Fund'!$A$3:$C$179,D$11,0)),"",VLOOKUP($B191,'Pooled Fund'!$A$3:$C$179,D$11,0))</f>
        <v/>
      </c>
      <c r="E191" s="301" t="str">
        <f ca="1">IF(ISERROR(VLOOKUP($B191,'I&amp;E Backsheet'!$D$11:$AT$187,E$11,0)),"",VLOOKUP($B191,'I&amp;E Backsheet'!$D$11:$AT$187,E$11,0))</f>
        <v/>
      </c>
      <c r="F191" s="216" t="str">
        <f ca="1">IF(ISERROR(VLOOKUP($B191,'I&amp;E Backsheet'!$D$11:$AT$187,F$11,0)),"",VLOOKUP($B191,'I&amp;E Backsheet'!$D$11:$AT$187,F$11,0))</f>
        <v/>
      </c>
      <c r="G191" s="216" t="str">
        <f ca="1">IF(ISERROR(VLOOKUP($B191,'I&amp;E Backsheet'!$D$11:$AT$187,G$11,0)),"",VLOOKUP($B191,'I&amp;E Backsheet'!$D$11:$AT$187,G$11,0))</f>
        <v/>
      </c>
      <c r="H191" s="218" t="str">
        <f ca="1">IF(ISERROR(VLOOKUP($B191,'I&amp;E Backsheet'!$D$11:$AT$187,H$11,0)),"",VLOOKUP($B191,'I&amp;E Backsheet'!$D$11:$AT$187,H$11,0))</f>
        <v/>
      </c>
      <c r="I191" s="301" t="str">
        <f ca="1">IF(ISERROR(VLOOKUP($B191,'I&amp;E Backsheet'!$D$11:$AT$187,I$11,0)),"",VLOOKUP($B191,'I&amp;E Backsheet'!$D$11:$AT$187,I$11,0))</f>
        <v/>
      </c>
      <c r="J191" s="217" t="str">
        <f ca="1">IF(ISERROR(VLOOKUP($B191,'I&amp;E Backsheet'!$D$11:$AT$187,J$11,0)),"",VLOOKUP($B191,'I&amp;E Backsheet'!$D$11:$AT$187,J$11,0))</f>
        <v/>
      </c>
      <c r="K191" s="217" t="str">
        <f ca="1">IF(ISERROR(VLOOKUP($B191,'I&amp;E Backsheet'!$D$11:$AT$187,K$11,0)),"",VLOOKUP($B191,'I&amp;E Backsheet'!$D$11:$AT$187,K$11,0))</f>
        <v/>
      </c>
      <c r="L191" s="218" t="str">
        <f ca="1">IF(ISERROR(VLOOKUP($B191,'I&amp;E Backsheet'!$D$11:$AT$187,L$11,0)),"",VLOOKUP($B191,'I&amp;E Backsheet'!$D$11:$AT$187,L$11,0))</f>
        <v/>
      </c>
      <c r="M191" s="301" t="str">
        <f ca="1">IF(ISERROR(VLOOKUP($B191,'I&amp;E Backsheet'!$D$11:$AT$187,M$11,0)),"",VLOOKUP($B191,'I&amp;E Backsheet'!$D$11:$AT$187,M$11,0))</f>
        <v/>
      </c>
      <c r="N191" s="319" t="str">
        <f ca="1">IF(ISERROR(VLOOKUP($B191,'I&amp;E Backsheet'!$D$11:$AT$187,N$11,0)),"",VLOOKUP($B191,'I&amp;E Backsheet'!$D$11:$AT$187,N$11,0))</f>
        <v/>
      </c>
      <c r="O191" s="217" t="str">
        <f ca="1">IF(ISERROR(VLOOKUP($B191,'I&amp;E Backsheet'!$D$11:$AT$187,O$11,0)),"",VLOOKUP($B191,'I&amp;E Backsheet'!$D$11:$AT$187,O$11,0))</f>
        <v/>
      </c>
      <c r="P191" s="218"/>
      <c r="Q191" s="303" t="str">
        <f ca="1">IF(ISERROR(VLOOKUP($B191,'I&amp;E Backsheet'!$D$11:$AT$187,Q$11,0)),"",VLOOKUP($B191,'I&amp;E Backsheet'!$D$11:$AT$187,Q$11,0))</f>
        <v/>
      </c>
      <c r="R191" s="319" t="str">
        <f ca="1">IF(ISERROR(VLOOKUP($B191,'I&amp;E Backsheet'!$D$11:$AT$187,R$11,0)),"",VLOOKUP($B191,'I&amp;E Backsheet'!$D$11:$AT$187,R$11,0))</f>
        <v/>
      </c>
      <c r="S191" s="217" t="str">
        <f ca="1">IF(ISERROR(VLOOKUP($B191,'I&amp;E Backsheet'!$D$11:$AT$187,S$11,0)),"",VLOOKUP($B191,'I&amp;E Backsheet'!$D$11:$AT$187,S$11,0))</f>
        <v/>
      </c>
      <c r="T191" s="218" t="str">
        <f ca="1">IF(ISERROR(VLOOKUP($B191,'I&amp;E Backsheet'!$D$11:$AT$187,T$11,0)),"",VLOOKUP($B191,'I&amp;E Backsheet'!$D$11:$AT$187,T$11,0))</f>
        <v/>
      </c>
      <c r="U191" s="301" t="str">
        <f ca="1">IF(ISERROR(VLOOKUP($B191,'I&amp;E Backsheet'!$D$11:$AT$187,U$11,0)),"",VLOOKUP($B191,'I&amp;E Backsheet'!$D$11:$AT$187,U$11,0))</f>
        <v/>
      </c>
      <c r="V191" s="319" t="str">
        <f ca="1">IF(ISERROR(VLOOKUP($B191,'I&amp;E Backsheet'!$D$11:$AT$187,V$11,0)),"",VLOOKUP($B191,'I&amp;E Backsheet'!$D$11:$AT$187,V$11,0))</f>
        <v/>
      </c>
      <c r="W191" s="218" t="str">
        <f ca="1">IF(ISERROR(VLOOKUP($B191,'I&amp;E Backsheet'!$D$11:$AT$187,W$11,0)),"",VLOOKUP($B191,'I&amp;E Backsheet'!$D$11:$AT$187,W$11,0))</f>
        <v/>
      </c>
    </row>
    <row r="192" spans="1:25">
      <c r="B192" s="1"/>
      <c r="C192" s="1"/>
      <c r="D192" s="1"/>
      <c r="E192" s="1"/>
      <c r="F192" s="1"/>
      <c r="G192" s="1"/>
      <c r="H192" s="1"/>
      <c r="I192" s="1"/>
      <c r="J192" s="1"/>
      <c r="K192" s="1"/>
      <c r="L192" s="1"/>
      <c r="X192" s="132"/>
      <c r="Y192" s="15"/>
    </row>
    <row r="193" spans="1:25" ht="15" customHeight="1">
      <c r="A193" s="2"/>
      <c r="B193" s="5" t="s">
        <v>20</v>
      </c>
      <c r="C193" s="2"/>
      <c r="D193" s="134"/>
      <c r="E193" s="2"/>
      <c r="F193" s="2"/>
      <c r="G193" s="2"/>
      <c r="H193" s="2"/>
      <c r="I193" s="2"/>
      <c r="J193" s="2"/>
      <c r="K193" s="2"/>
      <c r="L193" s="2"/>
      <c r="M193" s="2"/>
      <c r="N193" s="309"/>
      <c r="O193" s="458"/>
      <c r="P193" s="458"/>
      <c r="Q193" s="309"/>
      <c r="R193" s="309"/>
      <c r="S193" s="458"/>
      <c r="T193" s="458"/>
      <c r="U193" s="279"/>
      <c r="V193" s="279"/>
      <c r="W193" s="458"/>
      <c r="X193" s="243"/>
      <c r="Y193" s="15"/>
    </row>
    <row r="194" spans="1:25">
      <c r="C194" s="1"/>
      <c r="D194" s="1"/>
      <c r="E194" s="1"/>
      <c r="F194" s="1"/>
      <c r="G194" s="1"/>
      <c r="H194" s="1"/>
      <c r="I194" s="1"/>
      <c r="J194" s="1"/>
      <c r="K194" s="1"/>
      <c r="L194" s="1"/>
      <c r="X194" s="4"/>
      <c r="Y194" s="15"/>
    </row>
    <row r="195" spans="1:25" ht="15" customHeight="1">
      <c r="B195" s="302" t="s">
        <v>1170</v>
      </c>
      <c r="C195" s="302"/>
      <c r="D195" s="302"/>
      <c r="E195" s="302"/>
      <c r="F195" s="302"/>
      <c r="G195" s="302"/>
      <c r="H195" s="302"/>
      <c r="I195" s="302"/>
      <c r="J195" s="302"/>
      <c r="K195" s="302"/>
      <c r="L195" s="302"/>
      <c r="M195" s="302"/>
      <c r="N195" s="302"/>
      <c r="O195" s="302"/>
      <c r="P195" s="302"/>
      <c r="Q195" s="302"/>
      <c r="R195" s="302"/>
      <c r="S195" s="302"/>
      <c r="T195" s="302"/>
      <c r="U195" s="302"/>
      <c r="V195" s="302"/>
      <c r="W195" s="302"/>
    </row>
    <row r="196" spans="1:25">
      <c r="B196" s="302" t="s">
        <v>1172</v>
      </c>
      <c r="C196" s="302"/>
      <c r="D196" s="302"/>
      <c r="E196" s="302"/>
      <c r="F196" s="302"/>
      <c r="G196" s="302"/>
      <c r="H196" s="302"/>
      <c r="I196" s="302"/>
      <c r="J196" s="302"/>
      <c r="K196" s="302"/>
      <c r="L196" s="302"/>
      <c r="M196" s="302"/>
      <c r="N196" s="302"/>
      <c r="O196" s="302"/>
      <c r="P196" s="302"/>
      <c r="Q196" s="302"/>
      <c r="R196" s="302"/>
      <c r="S196" s="302"/>
      <c r="T196" s="302"/>
      <c r="U196" s="302"/>
      <c r="V196" s="302"/>
      <c r="W196" s="302"/>
    </row>
    <row r="197" spans="1:25">
      <c r="B197" t="s">
        <v>1187</v>
      </c>
      <c r="C197" s="1"/>
      <c r="D197" s="1"/>
      <c r="E197" s="1"/>
      <c r="F197" s="1"/>
      <c r="G197" s="1"/>
      <c r="H197" s="1"/>
      <c r="I197" s="1"/>
      <c r="J197" s="1"/>
      <c r="K197" s="1"/>
      <c r="L197" s="1"/>
    </row>
    <row r="198" spans="1:25">
      <c r="C198" s="1"/>
      <c r="D198" s="1"/>
      <c r="E198" s="1"/>
      <c r="F198" s="1"/>
      <c r="G198" s="1"/>
      <c r="H198" s="1"/>
      <c r="I198" s="1"/>
      <c r="J198" s="1"/>
      <c r="K198" s="1"/>
      <c r="L198" s="1"/>
    </row>
    <row r="199" spans="1:25">
      <c r="C199" s="1"/>
      <c r="D199" s="1"/>
      <c r="E199" s="1"/>
      <c r="F199" s="1"/>
      <c r="G199" s="1"/>
      <c r="H199" s="1"/>
      <c r="I199" s="1"/>
      <c r="J199" s="1"/>
      <c r="K199" s="1"/>
      <c r="L199" s="1"/>
    </row>
  </sheetData>
  <mergeCells count="7">
    <mergeCell ref="A1:W3"/>
    <mergeCell ref="E13:H13"/>
    <mergeCell ref="I13:L13"/>
    <mergeCell ref="B4:W4"/>
    <mergeCell ref="M13:P13"/>
    <mergeCell ref="Q13:T13"/>
    <mergeCell ref="U13:W13"/>
  </mergeCells>
  <pageMargins left="0.23622047244094488" right="0.23622047244094488" top="0.3543307086614173" bottom="0.3543307086614173" header="0.31496062992125984" footer="0.31496062992125984"/>
  <pageSetup paperSize="9" scale="25" fitToHeight="0" orientation="landscape" r:id="rId1"/>
  <rowBreaks count="2" manualBreakCount="2">
    <brk id="70" max="14" man="1"/>
    <brk id="132"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Drop Down 1">
              <controlPr defaultSize="0" autoLine="0" autoPict="0" altText="dropdown list to Select Health and Wellbeing Board, Commissioning Region, Local Government Region or NHS England Local Office :">
                <anchor moveWithCells="1" sizeWithCells="1">
                  <from>
                    <xdr:col>5</xdr:col>
                    <xdr:colOff>9525</xdr:colOff>
                    <xdr:row>4</xdr:row>
                    <xdr:rowOff>38100</xdr:rowOff>
                  </from>
                  <to>
                    <xdr:col>10</xdr:col>
                    <xdr:colOff>104775</xdr:colOff>
                    <xdr:row>6</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pageSetUpPr fitToPage="1"/>
  </sheetPr>
  <dimension ref="A1:Y199"/>
  <sheetViews>
    <sheetView showGridLines="0" zoomScale="70" zoomScaleNormal="70" zoomScaleSheetLayoutView="40" zoomScalePageLayoutView="30" workbookViewId="0">
      <selection activeCell="B6" sqref="B6"/>
    </sheetView>
  </sheetViews>
  <sheetFormatPr defaultRowHeight="15"/>
  <cols>
    <col min="1" max="1" width="5.7109375" style="3" customWidth="1"/>
    <col min="2" max="2" width="25.7109375" customWidth="1"/>
    <col min="3" max="3" width="56.7109375" bestFit="1" customWidth="1"/>
    <col min="4" max="12" width="19.7109375" customWidth="1"/>
    <col min="13" max="15" width="19.85546875" style="4" customWidth="1"/>
    <col min="16" max="16" width="19.85546875" style="4" hidden="1" customWidth="1"/>
    <col min="17" max="19" width="19.85546875" style="4" customWidth="1"/>
    <col min="20" max="20" width="19.85546875" style="4" hidden="1" customWidth="1"/>
    <col min="21" max="23" width="19.85546875" style="4" customWidth="1"/>
    <col min="24" max="24" width="10" style="16" customWidth="1"/>
    <col min="25" max="25" width="0" hidden="1" customWidth="1"/>
  </cols>
  <sheetData>
    <row r="1" spans="1:25" ht="9.9499999999999993" customHeight="1">
      <c r="A1" s="672" t="s">
        <v>388</v>
      </c>
      <c r="B1" s="672"/>
      <c r="C1" s="672"/>
      <c r="D1" s="672"/>
      <c r="E1" s="672"/>
      <c r="F1" s="672"/>
      <c r="G1" s="672"/>
      <c r="H1" s="672"/>
      <c r="I1" s="672"/>
      <c r="J1" s="672"/>
      <c r="K1" s="672"/>
      <c r="L1" s="672"/>
      <c r="M1" s="672"/>
      <c r="N1" s="672"/>
      <c r="O1" s="672"/>
      <c r="P1" s="672"/>
      <c r="Q1" s="672"/>
      <c r="R1" s="672"/>
      <c r="S1" s="672"/>
      <c r="T1" s="672"/>
      <c r="U1" s="672"/>
      <c r="V1" s="672"/>
      <c r="W1" s="672"/>
      <c r="X1" s="243"/>
    </row>
    <row r="2" spans="1:25" ht="9.9499999999999993" customHeight="1">
      <c r="A2" s="672"/>
      <c r="B2" s="672"/>
      <c r="C2" s="672"/>
      <c r="D2" s="672"/>
      <c r="E2" s="672"/>
      <c r="F2" s="672"/>
      <c r="G2" s="672"/>
      <c r="H2" s="672"/>
      <c r="I2" s="672"/>
      <c r="J2" s="672"/>
      <c r="K2" s="672"/>
      <c r="L2" s="672"/>
      <c r="M2" s="672"/>
      <c r="N2" s="672"/>
      <c r="O2" s="672"/>
      <c r="P2" s="672"/>
      <c r="Q2" s="672"/>
      <c r="R2" s="672"/>
      <c r="S2" s="672"/>
      <c r="T2" s="672"/>
      <c r="U2" s="672"/>
      <c r="V2" s="672"/>
      <c r="W2" s="672"/>
      <c r="X2" s="243"/>
    </row>
    <row r="3" spans="1:25" ht="9.9499999999999993" customHeight="1">
      <c r="A3" s="672"/>
      <c r="B3" s="672"/>
      <c r="C3" s="672"/>
      <c r="D3" s="672"/>
      <c r="E3" s="672"/>
      <c r="F3" s="672"/>
      <c r="G3" s="672"/>
      <c r="H3" s="672"/>
      <c r="I3" s="672"/>
      <c r="J3" s="672"/>
      <c r="K3" s="672"/>
      <c r="L3" s="672"/>
      <c r="M3" s="672"/>
      <c r="N3" s="672"/>
      <c r="O3" s="672"/>
      <c r="P3" s="672"/>
      <c r="Q3" s="672"/>
      <c r="R3" s="672"/>
      <c r="S3" s="672"/>
      <c r="T3" s="672"/>
      <c r="U3" s="672"/>
      <c r="V3" s="672"/>
      <c r="W3" s="672"/>
      <c r="X3" s="243"/>
    </row>
    <row r="4" spans="1:25" ht="15.75">
      <c r="A4" s="293"/>
      <c r="B4" s="678"/>
      <c r="C4" s="678"/>
      <c r="D4" s="678"/>
      <c r="E4" s="678"/>
      <c r="F4" s="678"/>
      <c r="G4" s="678"/>
      <c r="H4" s="678"/>
      <c r="I4" s="678"/>
      <c r="J4" s="678"/>
      <c r="K4" s="678"/>
      <c r="L4" s="678"/>
      <c r="M4" s="678"/>
      <c r="N4" s="678"/>
      <c r="O4" s="678"/>
      <c r="P4" s="678"/>
      <c r="Q4" s="678"/>
      <c r="R4" s="678"/>
      <c r="S4" s="678"/>
      <c r="T4" s="678"/>
      <c r="U4" s="678"/>
      <c r="V4" s="678"/>
      <c r="W4" s="678"/>
      <c r="X4" s="296"/>
    </row>
    <row r="5" spans="1:25" ht="9.9499999999999993" customHeight="1">
      <c r="A5" s="2"/>
      <c r="B5" s="2"/>
      <c r="C5" s="2"/>
      <c r="D5" s="134"/>
      <c r="E5" s="2"/>
      <c r="F5" s="2"/>
      <c r="G5" s="2"/>
      <c r="H5" s="2"/>
      <c r="I5" s="2"/>
      <c r="J5" s="2"/>
      <c r="K5" s="2"/>
      <c r="L5" s="2"/>
      <c r="M5" s="2"/>
      <c r="N5" s="309"/>
      <c r="O5" s="458"/>
      <c r="P5" s="458"/>
      <c r="Q5" s="279"/>
      <c r="R5" s="309"/>
      <c r="S5" s="458"/>
      <c r="T5" s="458"/>
      <c r="U5" s="279"/>
      <c r="V5" s="309"/>
      <c r="W5" s="458"/>
      <c r="X5" s="243"/>
    </row>
    <row r="6" spans="1:25" ht="15" customHeight="1">
      <c r="A6" s="2"/>
      <c r="B6" s="5" t="s">
        <v>1133</v>
      </c>
      <c r="C6" s="6"/>
      <c r="D6" s="6"/>
      <c r="E6" s="6"/>
      <c r="F6" s="6"/>
      <c r="G6" s="6"/>
      <c r="H6" s="2"/>
      <c r="I6" s="2"/>
      <c r="J6" s="2"/>
      <c r="K6" s="66" t="str">
        <f ca="1">'Org list'!J7</f>
        <v>Y57</v>
      </c>
      <c r="L6" s="2"/>
      <c r="M6" s="77"/>
      <c r="N6" s="77"/>
      <c r="O6" s="77"/>
      <c r="P6" s="77"/>
      <c r="Q6" s="77"/>
      <c r="R6" s="77"/>
      <c r="S6" s="77"/>
      <c r="T6" s="77"/>
      <c r="U6" s="77"/>
      <c r="V6" s="67" t="s">
        <v>0</v>
      </c>
      <c r="W6" s="8" t="str">
        <f>Cover!B12</f>
        <v>Q3 2015/16</v>
      </c>
      <c r="X6" s="243"/>
    </row>
    <row r="7" spans="1:25" ht="9.9499999999999993" customHeight="1">
      <c r="A7" s="2"/>
      <c r="B7" s="2"/>
      <c r="C7" s="2"/>
      <c r="D7" s="134"/>
      <c r="E7" s="2"/>
      <c r="F7" s="2"/>
      <c r="G7" s="2"/>
      <c r="H7" s="2"/>
      <c r="I7" s="2"/>
      <c r="J7" s="2"/>
      <c r="K7" s="2"/>
      <c r="L7" s="2"/>
      <c r="M7" s="2"/>
      <c r="N7" s="309"/>
      <c r="O7" s="458"/>
      <c r="P7" s="458"/>
      <c r="Q7" s="279"/>
      <c r="R7" s="309"/>
      <c r="S7" s="458"/>
      <c r="T7" s="458"/>
      <c r="U7" s="279"/>
      <c r="V7" s="309"/>
      <c r="W7" s="458"/>
      <c r="X7" s="243"/>
    </row>
    <row r="8" spans="1:25" ht="15" customHeight="1"/>
    <row r="9" spans="1:25" ht="15" customHeight="1">
      <c r="A9" s="2"/>
      <c r="B9" s="5" t="s">
        <v>25</v>
      </c>
      <c r="C9" s="5" t="str">
        <f ca="1">'Org list'!J6</f>
        <v>South of England Commissioning Region</v>
      </c>
      <c r="D9" s="5"/>
      <c r="E9" s="2"/>
      <c r="F9" s="2"/>
      <c r="G9" s="2"/>
      <c r="H9" s="2"/>
      <c r="I9" s="2"/>
      <c r="J9" s="2"/>
      <c r="K9" s="2"/>
      <c r="L9" s="2"/>
      <c r="M9" s="2"/>
      <c r="N9" s="309"/>
      <c r="O9" s="458"/>
      <c r="P9" s="458"/>
      <c r="Q9" s="279"/>
      <c r="R9" s="309"/>
      <c r="S9" s="458"/>
      <c r="T9" s="458"/>
      <c r="U9" s="279"/>
      <c r="V9" s="309"/>
      <c r="W9" s="458"/>
      <c r="X9" s="243"/>
    </row>
    <row r="10" spans="1:25" s="13" customFormat="1" ht="16.5" customHeight="1" thickBot="1">
      <c r="A10" s="10"/>
      <c r="B10" s="11"/>
      <c r="C10" s="11"/>
      <c r="D10" s="11"/>
      <c r="E10" s="10"/>
      <c r="F10" s="10"/>
      <c r="G10" s="10"/>
      <c r="H10" s="10"/>
      <c r="I10" s="10"/>
      <c r="J10" s="10"/>
      <c r="K10" s="10"/>
      <c r="L10" s="10"/>
      <c r="M10" s="12"/>
      <c r="N10" s="12"/>
      <c r="O10" s="12"/>
      <c r="P10" s="12"/>
      <c r="Q10" s="12"/>
      <c r="R10" s="12"/>
      <c r="S10" s="12"/>
      <c r="T10" s="12"/>
      <c r="U10" s="12"/>
      <c r="V10" s="12"/>
      <c r="W10" s="12"/>
      <c r="X10" s="131"/>
    </row>
    <row r="11" spans="1:25" hidden="1">
      <c r="D11">
        <v>3</v>
      </c>
      <c r="E11">
        <v>40</v>
      </c>
      <c r="F11">
        <v>41</v>
      </c>
      <c r="G11">
        <v>42</v>
      </c>
      <c r="H11">
        <v>43</v>
      </c>
      <c r="I11">
        <v>10</v>
      </c>
      <c r="J11">
        <v>11</v>
      </c>
      <c r="K11">
        <v>12</v>
      </c>
      <c r="L11">
        <v>13</v>
      </c>
      <c r="M11" s="87">
        <v>14</v>
      </c>
      <c r="N11" s="87">
        <v>15</v>
      </c>
      <c r="O11" s="87">
        <v>16</v>
      </c>
      <c r="P11" s="87"/>
      <c r="Q11" s="87">
        <v>27</v>
      </c>
      <c r="R11" s="87">
        <v>28</v>
      </c>
      <c r="S11" s="87">
        <v>29</v>
      </c>
      <c r="T11" s="87"/>
      <c r="U11" s="87">
        <v>31</v>
      </c>
      <c r="V11" s="87">
        <v>32</v>
      </c>
      <c r="W11" s="87">
        <v>33</v>
      </c>
    </row>
    <row r="12" spans="1:25" ht="15.75" hidden="1" thickBot="1">
      <c r="E12" s="34"/>
      <c r="F12" s="1"/>
      <c r="G12" s="1"/>
      <c r="H12" s="1"/>
      <c r="I12" s="1"/>
      <c r="J12" s="1"/>
      <c r="K12" s="1"/>
      <c r="L12" s="1"/>
    </row>
    <row r="13" spans="1:25" ht="30" customHeight="1" thickBot="1">
      <c r="B13" s="1"/>
      <c r="C13" s="1"/>
      <c r="D13" s="1"/>
      <c r="E13" s="684" t="s">
        <v>3508</v>
      </c>
      <c r="F13" s="685"/>
      <c r="G13" s="685"/>
      <c r="H13" s="686"/>
      <c r="I13" s="684" t="s">
        <v>3509</v>
      </c>
      <c r="J13" s="685"/>
      <c r="K13" s="685"/>
      <c r="L13" s="685"/>
      <c r="M13" s="684" t="s">
        <v>3510</v>
      </c>
      <c r="N13" s="685"/>
      <c r="O13" s="685"/>
      <c r="P13" s="686"/>
      <c r="Q13" s="684" t="s">
        <v>3505</v>
      </c>
      <c r="R13" s="685"/>
      <c r="S13" s="685"/>
      <c r="T13" s="686"/>
      <c r="U13" s="684" t="s">
        <v>3506</v>
      </c>
      <c r="V13" s="685"/>
      <c r="W13" s="686"/>
    </row>
    <row r="14" spans="1:25" ht="15.75" thickBot="1">
      <c r="B14" s="35" t="s">
        <v>18</v>
      </c>
      <c r="C14" s="62" t="s">
        <v>19</v>
      </c>
      <c r="D14" s="89" t="s">
        <v>414</v>
      </c>
      <c r="E14" s="35" t="s">
        <v>390</v>
      </c>
      <c r="F14" s="63" t="s">
        <v>391</v>
      </c>
      <c r="G14" s="63" t="s">
        <v>392</v>
      </c>
      <c r="H14" s="36" t="s">
        <v>820</v>
      </c>
      <c r="I14" s="35" t="s">
        <v>390</v>
      </c>
      <c r="J14" s="63" t="s">
        <v>391</v>
      </c>
      <c r="K14" s="63" t="s">
        <v>392</v>
      </c>
      <c r="L14" s="312" t="s">
        <v>820</v>
      </c>
      <c r="M14" s="35" t="s">
        <v>390</v>
      </c>
      <c r="N14" s="63" t="s">
        <v>391</v>
      </c>
      <c r="O14" s="63" t="s">
        <v>392</v>
      </c>
      <c r="P14" s="36" t="s">
        <v>820</v>
      </c>
      <c r="Q14" s="35" t="s">
        <v>390</v>
      </c>
      <c r="R14" s="63" t="s">
        <v>391</v>
      </c>
      <c r="S14" s="63" t="s">
        <v>392</v>
      </c>
      <c r="T14" s="36" t="s">
        <v>820</v>
      </c>
      <c r="U14" s="35" t="s">
        <v>390</v>
      </c>
      <c r="V14" s="63" t="s">
        <v>391</v>
      </c>
      <c r="W14" s="36" t="s">
        <v>392</v>
      </c>
    </row>
    <row r="15" spans="1:25">
      <c r="A15" s="3">
        <v>0</v>
      </c>
      <c r="B15" s="144" t="str">
        <f t="shared" ref="B15:B46" ca="1" si="0">IF($A15&gt;$Y$18-1,"",INDIRECT("'Comms by AT'!D"&amp;$A15+$Y$15))</f>
        <v>Y57</v>
      </c>
      <c r="C15" s="38" t="str">
        <f ca="1">IF($B15="","",VLOOKUP($B15,'Org list'!$J$9:$K$637,2,0))</f>
        <v>South of England Commissioning Region</v>
      </c>
      <c r="D15" s="227">
        <f ca="1">IF(ISERROR(VLOOKUP($B15,'Pooled Fund'!$A$3:$D$179,D$11,0)),"",VLOOKUP($B15,'Pooled Fund'!$A$3:$D$179,D$11,0))</f>
        <v>1079930251.1399999</v>
      </c>
      <c r="E15" s="209">
        <f ca="1">IF(ISERROR(VLOOKUP($B15,'I&amp;E Backsheet'!$D$11:$AT$187,E$11,0)),"",VLOOKUP($B15,'I&amp;E Backsheet'!$D$11:$AT$187,E$11,0))</f>
        <v>244808293</v>
      </c>
      <c r="F15" s="209">
        <f ca="1">IF(ISERROR(VLOOKUP($B15,'I&amp;E Backsheet'!$D$11:$AT$187,F$11,0)),"",VLOOKUP($B15,'I&amp;E Backsheet'!$D$11:$AT$187,F$11,0))</f>
        <v>237428626.33333334</v>
      </c>
      <c r="G15" s="209">
        <f ca="1">IF(ISERROR(VLOOKUP($B15,'I&amp;E Backsheet'!$D$11:$AT$187,G$11,0)),"",VLOOKUP($B15,'I&amp;E Backsheet'!$D$11:$AT$187,G$11,0))</f>
        <v>240868043.33333334</v>
      </c>
      <c r="H15" s="210">
        <f ca="1">IF(ISERROR(VLOOKUP($B15,'I&amp;E Backsheet'!$D$11:$AT$187,H$11,0)),"",VLOOKUP($B15,'I&amp;E Backsheet'!$D$11:$AT$187,H$11,0))</f>
        <v>255287787.33333334</v>
      </c>
      <c r="I15" s="209">
        <f ca="1">IF(ISERROR(VLOOKUP($B15,'I&amp;E Backsheet'!$D$11:$AT$187,I$11,0)),"",VLOOKUP($B15,'I&amp;E Backsheet'!$D$11:$AT$187,I$11,0))</f>
        <v>225040054.76401052</v>
      </c>
      <c r="J15" s="209">
        <f ca="1">IF(ISERROR(VLOOKUP($B15,'I&amp;E Backsheet'!$D$11:$AT$187,J$11,0)),"",VLOOKUP($B15,'I&amp;E Backsheet'!$D$11:$AT$187,J$11,0))</f>
        <v>220833935.36792281</v>
      </c>
      <c r="K15" s="209">
        <f ca="1">IF(ISERROR(VLOOKUP($B15,'I&amp;E Backsheet'!$D$11:$AT$187,K$11,0)),"",VLOOKUP($B15,'I&amp;E Backsheet'!$D$11:$AT$187,K$11,0))</f>
        <v>233397926.03140002</v>
      </c>
      <c r="L15" s="565">
        <f ca="1">IF(ISERROR(VLOOKUP($B15,'I&amp;E Backsheet'!$D$11:$AT$187,L$11,0)),"",VLOOKUP($B15,'I&amp;E Backsheet'!$D$11:$AT$187,L$11,0))</f>
        <v>273824929.83666664</v>
      </c>
      <c r="M15" s="568">
        <f ca="1">IF(ISERROR(VLOOKUP($B15,'I&amp;E Backsheet'!$D$11:$AT$187,M$11,0)),"",VLOOKUP($B15,'I&amp;E Backsheet'!$D$11:$AT$187,M$11,0))</f>
        <v>241441145.76401052</v>
      </c>
      <c r="N15" s="456">
        <f ca="1">IF(ISERROR(VLOOKUP($B15,'I&amp;E Backsheet'!$D$11:$AT$187,N$11,0)),"",VLOOKUP($B15,'I&amp;E Backsheet'!$D$11:$AT$187,N$11,0))</f>
        <v>256077621.03458947</v>
      </c>
      <c r="O15" s="456">
        <f ca="1">IF(ISERROR(VLOOKUP($B15,'I&amp;E Backsheet'!$D$11:$AT$187,O$11,0)),"",VLOOKUP($B15,'I&amp;E Backsheet'!$D$11:$AT$187,O$11,0))</f>
        <v>241186979.69806671</v>
      </c>
      <c r="P15" s="259" t="str">
        <f ca="1">IF(ISERROR(VLOOKUP($B15,'I&amp;E Backsheet'!$D$11:$AT$187,P$11,0)),"",VLOOKUP($B15,'I&amp;E Backsheet'!$D$11:$AT$187,P$11,0))</f>
        <v/>
      </c>
      <c r="Q15" s="568">
        <f ca="1">IF(ISERROR(VLOOKUP($B15,'I&amp;E Backsheet'!$D$11:$AT$187,Q$11,0)),"",VLOOKUP($B15,'I&amp;E Backsheet'!$D$11:$AT$187,Q$11,0))</f>
        <v>-3367147.2359894747</v>
      </c>
      <c r="R15" s="456">
        <f ca="1">IF(ISERROR(VLOOKUP($B15,'I&amp;E Backsheet'!$D$11:$AT$187,R$11,0)),"",VLOOKUP($B15,'I&amp;E Backsheet'!$D$11:$AT$187,R$11,0))</f>
        <v>18648994.701256141</v>
      </c>
      <c r="S15" s="456">
        <f ca="1">IF(ISERROR(VLOOKUP($B15,'I&amp;E Backsheet'!$D$11:$AT$187,S$11,0)),"",VLOOKUP($B15,'I&amp;E Backsheet'!$D$11:$AT$187,S$11,0))</f>
        <v>318936.3647333663</v>
      </c>
      <c r="T15" s="259" t="str">
        <f ca="1">IF(ISERROR(VLOOKUP($B15,'I&amp;E Backsheet'!$D$11:$AT$187,T$11,0)),"",VLOOKUP($B15,'I&amp;E Backsheet'!$D$11:$AT$187,T$11,0))</f>
        <v/>
      </c>
      <c r="U15" s="568">
        <f ca="1">IF(ISERROR(VLOOKUP($B15,'I&amp;E Backsheet'!$D$11:$AT$187,U$11,0)),"",VLOOKUP($B15,'I&amp;E Backsheet'!$D$11:$AT$187,U$11,0))</f>
        <v>16401091</v>
      </c>
      <c r="V15" s="456">
        <f ca="1">IF(ISERROR(VLOOKUP($B15,'I&amp;E Backsheet'!$D$11:$AT$187,V$11,0)),"",VLOOKUP($B15,'I&amp;E Backsheet'!$D$11:$AT$187,V$11,0))</f>
        <v>35243685.666666664</v>
      </c>
      <c r="W15" s="259">
        <f ca="1">IF(ISERROR(VLOOKUP($B15,'I&amp;E Backsheet'!$D$11:$AT$187,W$11,0)),"",VLOOKUP($B15,'I&amp;E Backsheet'!$D$11:$AT$187,W$11,0))</f>
        <v>7789053.666666666</v>
      </c>
      <c r="Y15" s="4">
        <f ca="1">MATCH($K$6,'Comms by AT'!$B:$B,0)</f>
        <v>470</v>
      </c>
    </row>
    <row r="16" spans="1:25">
      <c r="A16" s="3">
        <v>1</v>
      </c>
      <c r="B16" s="41" t="str">
        <f t="shared" ca="1" si="0"/>
        <v>Q80</v>
      </c>
      <c r="C16" s="42" t="str">
        <f ca="1">IF($B16="","",VLOOKUP($B16,'Org list'!$J$9:$K$637,2,0))</f>
        <v>NHS England South (South West)</v>
      </c>
      <c r="D16" s="227">
        <f ca="1">IF(ISERROR(VLOOKUP($B16,'Pooled Fund'!$A$3:$D$179,D$11,0)),"",VLOOKUP($B16,'Pooled Fund'!$A$3:$D$179,D$11,0))</f>
        <v>238531584.13999999</v>
      </c>
      <c r="E16" s="209">
        <f ca="1">IF(ISERROR(VLOOKUP($B16,'I&amp;E Backsheet'!$D$11:$AT$187,E$11,0)),"",VLOOKUP($B16,'I&amp;E Backsheet'!$D$11:$AT$187,E$11,0))</f>
        <v>51809000</v>
      </c>
      <c r="F16" s="209">
        <f ca="1">IF(ISERROR(VLOOKUP($B16,'I&amp;E Backsheet'!$D$11:$AT$187,F$11,0)),"",VLOOKUP($B16,'I&amp;E Backsheet'!$D$11:$AT$187,F$11,0))</f>
        <v>51799000</v>
      </c>
      <c r="G16" s="209">
        <f ca="1">IF(ISERROR(VLOOKUP($B16,'I&amp;E Backsheet'!$D$11:$AT$187,G$11,0)),"",VLOOKUP($B16,'I&amp;E Backsheet'!$D$11:$AT$187,G$11,0))</f>
        <v>51986000</v>
      </c>
      <c r="H16" s="259">
        <f ca="1">IF(ISERROR(VLOOKUP($B16,'I&amp;E Backsheet'!$D$11:$AT$187,H$11,0)),"",VLOOKUP($B16,'I&amp;E Backsheet'!$D$11:$AT$187,H$11,0))</f>
        <v>52697000</v>
      </c>
      <c r="I16" s="209">
        <f ca="1">IF(ISERROR(VLOOKUP($B16,'I&amp;E Backsheet'!$D$11:$AT$187,I$11,0)),"",VLOOKUP($B16,'I&amp;E Backsheet'!$D$11:$AT$187,I$11,0))</f>
        <v>56286293.954799995</v>
      </c>
      <c r="J16" s="209">
        <f ca="1">IF(ISERROR(VLOOKUP($B16,'I&amp;E Backsheet'!$D$11:$AT$187,J$11,0)),"",VLOOKUP($B16,'I&amp;E Backsheet'!$D$11:$AT$187,J$11,0))</f>
        <v>54325333.843800001</v>
      </c>
      <c r="K16" s="209">
        <f ca="1">IF(ISERROR(VLOOKUP($B16,'I&amp;E Backsheet'!$D$11:$AT$187,K$11,0)),"",VLOOKUP($B16,'I&amp;E Backsheet'!$D$11:$AT$187,K$11,0))</f>
        <v>60592676.698066697</v>
      </c>
      <c r="L16" s="318">
        <f ca="1">IF(ISERROR(VLOOKUP($B16,'I&amp;E Backsheet'!$D$11:$AT$187,L$11,0)),"",VLOOKUP($B16,'I&amp;E Backsheet'!$D$11:$AT$187,L$11,0))</f>
        <v>59397686.5033333</v>
      </c>
      <c r="M16" s="300">
        <f ca="1">IF(ISERROR(VLOOKUP($B16,'I&amp;E Backsheet'!$D$11:$AT$187,M$11,0)),"",VLOOKUP($B16,'I&amp;E Backsheet'!$D$11:$AT$187,M$11,0))</f>
        <v>55941293.954799995</v>
      </c>
      <c r="N16" s="213">
        <f ca="1">IF(ISERROR(VLOOKUP($B16,'I&amp;E Backsheet'!$D$11:$AT$187,N$11,0)),"",VLOOKUP($B16,'I&amp;E Backsheet'!$D$11:$AT$187,N$11,0))</f>
        <v>53144333.843800001</v>
      </c>
      <c r="O16" s="213">
        <f ca="1">IF(ISERROR(VLOOKUP($B16,'I&amp;E Backsheet'!$D$11:$AT$187,O$11,0)),"",VLOOKUP($B16,'I&amp;E Backsheet'!$D$11:$AT$187,O$11,0))</f>
        <v>60296676.698066697</v>
      </c>
      <c r="P16" s="214" t="str">
        <f ca="1">IF(ISERROR(VLOOKUP($B16,'I&amp;E Backsheet'!$D$11:$AT$187,P$11,0)),"",VLOOKUP($B16,'I&amp;E Backsheet'!$D$11:$AT$187,P$11,0))</f>
        <v/>
      </c>
      <c r="Q16" s="300">
        <f ca="1">IF(ISERROR(VLOOKUP($B16,'I&amp;E Backsheet'!$D$11:$AT$187,Q$11,0)),"",VLOOKUP($B16,'I&amp;E Backsheet'!$D$11:$AT$187,Q$11,0))</f>
        <v>4132293.9547999995</v>
      </c>
      <c r="R16" s="213">
        <f ca="1">IF(ISERROR(VLOOKUP($B16,'I&amp;E Backsheet'!$D$11:$AT$187,R$11,0)),"",VLOOKUP($B16,'I&amp;E Backsheet'!$D$11:$AT$187,R$11,0))</f>
        <v>1345333.8438000008</v>
      </c>
      <c r="S16" s="213">
        <f ca="1">IF(ISERROR(VLOOKUP($B16,'I&amp;E Backsheet'!$D$11:$AT$187,S$11,0)),"",VLOOKUP($B16,'I&amp;E Backsheet'!$D$11:$AT$187,S$11,0))</f>
        <v>8310676.6980667002</v>
      </c>
      <c r="T16" s="214" t="str">
        <f ca="1">IF(ISERROR(VLOOKUP($B16,'I&amp;E Backsheet'!$D$11:$AT$187,T$11,0)),"",VLOOKUP($B16,'I&amp;E Backsheet'!$D$11:$AT$187,T$11,0))</f>
        <v/>
      </c>
      <c r="U16" s="300">
        <f ca="1">IF(ISERROR(VLOOKUP($B16,'I&amp;E Backsheet'!$D$11:$AT$187,U$11,0)),"",VLOOKUP($B16,'I&amp;E Backsheet'!$D$11:$AT$187,U$11,0))</f>
        <v>-345000</v>
      </c>
      <c r="V16" s="213">
        <f ca="1">IF(ISERROR(VLOOKUP($B16,'I&amp;E Backsheet'!$D$11:$AT$187,V$11,0)),"",VLOOKUP($B16,'I&amp;E Backsheet'!$D$11:$AT$187,V$11,0))</f>
        <v>-1181000</v>
      </c>
      <c r="W16" s="214">
        <f ca="1">IF(ISERROR(VLOOKUP($B16,'I&amp;E Backsheet'!$D$11:$AT$187,W$11,0)),"",VLOOKUP($B16,'I&amp;E Backsheet'!$D$11:$AT$187,W$11,0))</f>
        <v>-296000</v>
      </c>
      <c r="Y16" s="4"/>
    </row>
    <row r="17" spans="1:25">
      <c r="A17" s="3">
        <v>2</v>
      </c>
      <c r="B17" s="41" t="str">
        <f t="shared" ca="1" si="0"/>
        <v>Q81</v>
      </c>
      <c r="C17" s="42" t="str">
        <f ca="1">IF($B17="","",VLOOKUP($B17,'Org list'!$J$9:$K$637,2,0))</f>
        <v>NHS England South (South East)</v>
      </c>
      <c r="D17" s="227">
        <f ca="1">IF(ISERROR(VLOOKUP($B17,'Pooled Fund'!$A$3:$D$179,D$11,0)),"",VLOOKUP($B17,'Pooled Fund'!$A$3:$D$179,D$11,0))</f>
        <v>310940873</v>
      </c>
      <c r="E17" s="209">
        <f ca="1">IF(ISERROR(VLOOKUP($B17,'I&amp;E Backsheet'!$D$11:$AT$187,E$11,0)),"",VLOOKUP($B17,'I&amp;E Backsheet'!$D$11:$AT$187,E$11,0))</f>
        <v>76744563</v>
      </c>
      <c r="F17" s="209">
        <f ca="1">IF(ISERROR(VLOOKUP($B17,'I&amp;E Backsheet'!$D$11:$AT$187,F$11,0)),"",VLOOKUP($B17,'I&amp;E Backsheet'!$D$11:$AT$187,F$11,0))</f>
        <v>73637563</v>
      </c>
      <c r="G17" s="209">
        <f ca="1">IF(ISERROR(VLOOKUP($B17,'I&amp;E Backsheet'!$D$11:$AT$187,G$11,0)),"",VLOOKUP($B17,'I&amp;E Backsheet'!$D$11:$AT$187,G$11,0))</f>
        <v>73637563</v>
      </c>
      <c r="H17" s="259">
        <f ca="1">IF(ISERROR(VLOOKUP($B17,'I&amp;E Backsheet'!$D$11:$AT$187,H$11,0)),"",VLOOKUP($B17,'I&amp;E Backsheet'!$D$11:$AT$187,H$11,0))</f>
        <v>87346307</v>
      </c>
      <c r="I17" s="209">
        <f ca="1">IF(ISERROR(VLOOKUP($B17,'I&amp;E Backsheet'!$D$11:$AT$187,I$11,0)),"",VLOOKUP($B17,'I&amp;E Backsheet'!$D$11:$AT$187,I$11,0))</f>
        <v>56353543.809210524</v>
      </c>
      <c r="J17" s="209">
        <f ca="1">IF(ISERROR(VLOOKUP($B17,'I&amp;E Backsheet'!$D$11:$AT$187,J$11,0)),"",VLOOKUP($B17,'I&amp;E Backsheet'!$D$11:$AT$187,J$11,0))</f>
        <v>53926799.190789476</v>
      </c>
      <c r="K17" s="209">
        <f ca="1">IF(ISERROR(VLOOKUP($B17,'I&amp;E Backsheet'!$D$11:$AT$187,K$11,0)),"",VLOOKUP($B17,'I&amp;E Backsheet'!$D$11:$AT$187,K$11,0))</f>
        <v>56497269</v>
      </c>
      <c r="L17" s="318">
        <f ca="1">IF(ISERROR(VLOOKUP($B17,'I&amp;E Backsheet'!$D$11:$AT$187,L$11,0)),"",VLOOKUP($B17,'I&amp;E Backsheet'!$D$11:$AT$187,L$11,0))</f>
        <v>96167384</v>
      </c>
      <c r="M17" s="300">
        <f ca="1">IF(ISERROR(VLOOKUP($B17,'I&amp;E Backsheet'!$D$11:$AT$187,M$11,0)),"",VLOOKUP($B17,'I&amp;E Backsheet'!$D$11:$AT$187,M$11,0))</f>
        <v>72781907.809210524</v>
      </c>
      <c r="N17" s="213">
        <f ca="1">IF(ISERROR(VLOOKUP($B17,'I&amp;E Backsheet'!$D$11:$AT$187,N$11,0)),"",VLOOKUP($B17,'I&amp;E Backsheet'!$D$11:$AT$187,N$11,0))</f>
        <v>73971935.190789476</v>
      </c>
      <c r="O17" s="213">
        <f ca="1">IF(ISERROR(VLOOKUP($B17,'I&amp;E Backsheet'!$D$11:$AT$187,O$11,0)),"",VLOOKUP($B17,'I&amp;E Backsheet'!$D$11:$AT$187,O$11,0))</f>
        <v>64247866</v>
      </c>
      <c r="P17" s="214" t="str">
        <f ca="1">IF(ISERROR(VLOOKUP($B17,'I&amp;E Backsheet'!$D$11:$AT$187,P$11,0)),"",VLOOKUP($B17,'I&amp;E Backsheet'!$D$11:$AT$187,P$11,0))</f>
        <v/>
      </c>
      <c r="Q17" s="300">
        <f ca="1">IF(ISERROR(VLOOKUP($B17,'I&amp;E Backsheet'!$D$11:$AT$187,Q$11,0)),"",VLOOKUP($B17,'I&amp;E Backsheet'!$D$11:$AT$187,Q$11,0))</f>
        <v>-3962655.1907894742</v>
      </c>
      <c r="R17" s="213">
        <f ca="1">IF(ISERROR(VLOOKUP($B17,'I&amp;E Backsheet'!$D$11:$AT$187,R$11,0)),"",VLOOKUP($B17,'I&amp;E Backsheet'!$D$11:$AT$187,R$11,0))</f>
        <v>334372.19078947417</v>
      </c>
      <c r="S17" s="213">
        <f ca="1">IF(ISERROR(VLOOKUP($B17,'I&amp;E Backsheet'!$D$11:$AT$187,S$11,0)),"",VLOOKUP($B17,'I&amp;E Backsheet'!$D$11:$AT$187,S$11,0))</f>
        <v>-9389697</v>
      </c>
      <c r="T17" s="214" t="str">
        <f ca="1">IF(ISERROR(VLOOKUP($B17,'I&amp;E Backsheet'!$D$11:$AT$187,T$11,0)),"",VLOOKUP($B17,'I&amp;E Backsheet'!$D$11:$AT$187,T$11,0))</f>
        <v/>
      </c>
      <c r="U17" s="300">
        <f ca="1">IF(ISERROR(VLOOKUP($B17,'I&amp;E Backsheet'!$D$11:$AT$187,U$11,0)),"",VLOOKUP($B17,'I&amp;E Backsheet'!$D$11:$AT$187,U$11,0))</f>
        <v>16428364</v>
      </c>
      <c r="V17" s="213">
        <f ca="1">IF(ISERROR(VLOOKUP($B17,'I&amp;E Backsheet'!$D$11:$AT$187,V$11,0)),"",VLOOKUP($B17,'I&amp;E Backsheet'!$D$11:$AT$187,V$11,0))</f>
        <v>20045136</v>
      </c>
      <c r="W17" s="214">
        <f ca="1">IF(ISERROR(VLOOKUP($B17,'I&amp;E Backsheet'!$D$11:$AT$187,W$11,0)),"",VLOOKUP($B17,'I&amp;E Backsheet'!$D$11:$AT$187,W$11,0))</f>
        <v>7750597</v>
      </c>
      <c r="Y17" s="4"/>
    </row>
    <row r="18" spans="1:25">
      <c r="A18" s="3">
        <v>3</v>
      </c>
      <c r="B18" s="41" t="str">
        <f t="shared" ca="1" si="0"/>
        <v>Q82</v>
      </c>
      <c r="C18" s="42" t="str">
        <f ca="1">IF($B18="","",VLOOKUP($B18,'Org list'!$J$9:$K$637,2,0))</f>
        <v>NHS England South (South Central)</v>
      </c>
      <c r="D18" s="227">
        <f ca="1">IF(ISERROR(VLOOKUP($B18,'Pooled Fund'!$A$3:$D$179,D$11,0)),"",VLOOKUP($B18,'Pooled Fund'!$A$3:$D$179,D$11,0))</f>
        <v>219666662</v>
      </c>
      <c r="E18" s="209">
        <f ca="1">IF(ISERROR(VLOOKUP($B18,'I&amp;E Backsheet'!$D$11:$AT$187,E$11,0)),"",VLOOKUP($B18,'I&amp;E Backsheet'!$D$11:$AT$187,E$11,0))</f>
        <v>56490250</v>
      </c>
      <c r="F18" s="209">
        <f ca="1">IF(ISERROR(VLOOKUP($B18,'I&amp;E Backsheet'!$D$11:$AT$187,F$11,0)),"",VLOOKUP($B18,'I&amp;E Backsheet'!$D$11:$AT$187,F$11,0))</f>
        <v>54875083.333333336</v>
      </c>
      <c r="G18" s="209">
        <f ca="1">IF(ISERROR(VLOOKUP($B18,'I&amp;E Backsheet'!$D$11:$AT$187,G$11,0)),"",VLOOKUP($B18,'I&amp;E Backsheet'!$D$11:$AT$187,G$11,0))</f>
        <v>54876083.333333336</v>
      </c>
      <c r="H18" s="259">
        <f ca="1">IF(ISERROR(VLOOKUP($B18,'I&amp;E Backsheet'!$D$11:$AT$187,H$11,0)),"",VLOOKUP($B18,'I&amp;E Backsheet'!$D$11:$AT$187,H$11,0))</f>
        <v>54876583.333333336</v>
      </c>
      <c r="I18" s="209">
        <f ca="1">IF(ISERROR(VLOOKUP($B18,'I&amp;E Backsheet'!$D$11:$AT$187,I$11,0)),"",VLOOKUP($B18,'I&amp;E Backsheet'!$D$11:$AT$187,I$11,0))</f>
        <v>52520237</v>
      </c>
      <c r="J18" s="209">
        <f ca="1">IF(ISERROR(VLOOKUP($B18,'I&amp;E Backsheet'!$D$11:$AT$187,J$11,0)),"",VLOOKUP($B18,'I&amp;E Backsheet'!$D$11:$AT$187,J$11,0))</f>
        <v>54258821.333333336</v>
      </c>
      <c r="K18" s="209">
        <f ca="1">IF(ISERROR(VLOOKUP($B18,'I&amp;E Backsheet'!$D$11:$AT$187,K$11,0)),"",VLOOKUP($B18,'I&amp;E Backsheet'!$D$11:$AT$187,K$11,0))</f>
        <v>55330334.333333336</v>
      </c>
      <c r="L18" s="318">
        <f ca="1">IF(ISERROR(VLOOKUP($B18,'I&amp;E Backsheet'!$D$11:$AT$187,L$11,0)),"",VLOOKUP($B18,'I&amp;E Backsheet'!$D$11:$AT$187,L$11,0))</f>
        <v>57416712.333333336</v>
      </c>
      <c r="M18" s="300">
        <f ca="1">IF(ISERROR(VLOOKUP($B18,'I&amp;E Backsheet'!$D$11:$AT$187,M$11,0)),"",VLOOKUP($B18,'I&amp;E Backsheet'!$D$11:$AT$187,M$11,0))</f>
        <v>51842487</v>
      </c>
      <c r="N18" s="213">
        <f ca="1">IF(ISERROR(VLOOKUP($B18,'I&amp;E Backsheet'!$D$11:$AT$187,N$11,0)),"",VLOOKUP($B18,'I&amp;E Backsheet'!$D$11:$AT$187,N$11,0))</f>
        <v>53300836</v>
      </c>
      <c r="O18" s="213">
        <f ca="1">IF(ISERROR(VLOOKUP($B18,'I&amp;E Backsheet'!$D$11:$AT$187,O$11,0)),"",VLOOKUP($B18,'I&amp;E Backsheet'!$D$11:$AT$187,O$11,0))</f>
        <v>55849375</v>
      </c>
      <c r="P18" s="214" t="str">
        <f ca="1">IF(ISERROR(VLOOKUP($B18,'I&amp;E Backsheet'!$D$11:$AT$187,P$11,0)),"",VLOOKUP($B18,'I&amp;E Backsheet'!$D$11:$AT$187,P$11,0))</f>
        <v/>
      </c>
      <c r="Q18" s="300">
        <f ca="1">IF(ISERROR(VLOOKUP($B18,'I&amp;E Backsheet'!$D$11:$AT$187,Q$11,0)),"",VLOOKUP($B18,'I&amp;E Backsheet'!$D$11:$AT$187,Q$11,0))</f>
        <v>-4647763</v>
      </c>
      <c r="R18" s="213">
        <f ca="1">IF(ISERROR(VLOOKUP($B18,'I&amp;E Backsheet'!$D$11:$AT$187,R$11,0)),"",VLOOKUP($B18,'I&amp;E Backsheet'!$D$11:$AT$187,R$11,0))</f>
        <v>-1574247.333333334</v>
      </c>
      <c r="S18" s="213">
        <f ca="1">IF(ISERROR(VLOOKUP($B18,'I&amp;E Backsheet'!$D$11:$AT$187,S$11,0)),"",VLOOKUP($B18,'I&amp;E Backsheet'!$D$11:$AT$187,S$11,0))</f>
        <v>973291.66666666605</v>
      </c>
      <c r="T18" s="214" t="str">
        <f ca="1">IF(ISERROR(VLOOKUP($B18,'I&amp;E Backsheet'!$D$11:$AT$187,T$11,0)),"",VLOOKUP($B18,'I&amp;E Backsheet'!$D$11:$AT$187,T$11,0))</f>
        <v/>
      </c>
      <c r="U18" s="300">
        <f ca="1">IF(ISERROR(VLOOKUP($B18,'I&amp;E Backsheet'!$D$11:$AT$187,U$11,0)),"",VLOOKUP($B18,'I&amp;E Backsheet'!$D$11:$AT$187,U$11,0))</f>
        <v>-677750</v>
      </c>
      <c r="V18" s="213">
        <f ca="1">IF(ISERROR(VLOOKUP($B18,'I&amp;E Backsheet'!$D$11:$AT$187,V$11,0)),"",VLOOKUP($B18,'I&amp;E Backsheet'!$D$11:$AT$187,V$11,0))</f>
        <v>-957985.33333333395</v>
      </c>
      <c r="W18" s="214">
        <f ca="1">IF(ISERROR(VLOOKUP($B18,'I&amp;E Backsheet'!$D$11:$AT$187,W$11,0)),"",VLOOKUP($B18,'I&amp;E Backsheet'!$D$11:$AT$187,W$11,0))</f>
        <v>519040.66666666605</v>
      </c>
      <c r="Y18" s="4">
        <f ca="1">COUNTIF('Comms by AT'!$C:$C, $K$6)</f>
        <v>37</v>
      </c>
    </row>
    <row r="19" spans="1:25">
      <c r="A19" s="3">
        <v>4</v>
      </c>
      <c r="B19" s="41" t="str">
        <f t="shared" ca="1" si="0"/>
        <v>Q70</v>
      </c>
      <c r="C19" s="42" t="str">
        <f ca="1">IF($B19="","",VLOOKUP($B19,'Org list'!$J$9:$K$637,2,0))</f>
        <v>NHS England South (Wessex)</v>
      </c>
      <c r="D19" s="227">
        <f ca="1">IF(ISERROR(VLOOKUP($B19,'Pooled Fund'!$A$3:$D$179,D$11,0)),"",VLOOKUP($B19,'Pooled Fund'!$A$3:$D$179,D$11,0))</f>
        <v>310791132</v>
      </c>
      <c r="E19" s="209">
        <f ca="1">IF(ISERROR(VLOOKUP($B19,'I&amp;E Backsheet'!$D$11:$AT$187,E$11,0)),"",VLOOKUP($B19,'I&amp;E Backsheet'!$D$11:$AT$187,E$11,0))</f>
        <v>59764480</v>
      </c>
      <c r="F19" s="209">
        <f ca="1">IF(ISERROR(VLOOKUP($B19,'I&amp;E Backsheet'!$D$11:$AT$187,F$11,0)),"",VLOOKUP($B19,'I&amp;E Backsheet'!$D$11:$AT$187,F$11,0))</f>
        <v>57116980</v>
      </c>
      <c r="G19" s="209">
        <f ca="1">IF(ISERROR(VLOOKUP($B19,'I&amp;E Backsheet'!$D$11:$AT$187,G$11,0)),"",VLOOKUP($B19,'I&amp;E Backsheet'!$D$11:$AT$187,G$11,0))</f>
        <v>60368397</v>
      </c>
      <c r="H19" s="259">
        <f ca="1">IF(ISERROR(VLOOKUP($B19,'I&amp;E Backsheet'!$D$11:$AT$187,H$11,0)),"",VLOOKUP($B19,'I&amp;E Backsheet'!$D$11:$AT$187,H$11,0))</f>
        <v>60367897</v>
      </c>
      <c r="I19" s="209">
        <f ca="1">IF(ISERROR(VLOOKUP($B19,'I&amp;E Backsheet'!$D$11:$AT$187,I$11,0)),"",VLOOKUP($B19,'I&amp;E Backsheet'!$D$11:$AT$187,I$11,0))</f>
        <v>59879980</v>
      </c>
      <c r="J19" s="209">
        <f ca="1">IF(ISERROR(VLOOKUP($B19,'I&amp;E Backsheet'!$D$11:$AT$187,J$11,0)),"",VLOOKUP($B19,'I&amp;E Backsheet'!$D$11:$AT$187,J$11,0))</f>
        <v>58322981</v>
      </c>
      <c r="K19" s="209">
        <f ca="1">IF(ISERROR(VLOOKUP($B19,'I&amp;E Backsheet'!$D$11:$AT$187,K$11,0)),"",VLOOKUP($B19,'I&amp;E Backsheet'!$D$11:$AT$187,K$11,0))</f>
        <v>60977646</v>
      </c>
      <c r="L19" s="318">
        <f ca="1">IF(ISERROR(VLOOKUP($B19,'I&amp;E Backsheet'!$D$11:$AT$187,L$11,0)),"",VLOOKUP($B19,'I&amp;E Backsheet'!$D$11:$AT$187,L$11,0))</f>
        <v>60843147</v>
      </c>
      <c r="M19" s="300">
        <f ca="1">IF(ISERROR(VLOOKUP($B19,'I&amp;E Backsheet'!$D$11:$AT$187,M$11,0)),"",VLOOKUP($B19,'I&amp;E Backsheet'!$D$11:$AT$187,M$11,0))</f>
        <v>60875457</v>
      </c>
      <c r="N19" s="213">
        <f ca="1">IF(ISERROR(VLOOKUP($B19,'I&amp;E Backsheet'!$D$11:$AT$187,N$11,0)),"",VLOOKUP($B19,'I&amp;E Backsheet'!$D$11:$AT$187,N$11,0))</f>
        <v>75660516</v>
      </c>
      <c r="O19" s="213">
        <f ca="1">IF(ISERROR(VLOOKUP($B19,'I&amp;E Backsheet'!$D$11:$AT$187,O$11,0)),"",VLOOKUP($B19,'I&amp;E Backsheet'!$D$11:$AT$187,O$11,0))</f>
        <v>60793062</v>
      </c>
      <c r="P19" s="214" t="str">
        <f ca="1">IF(ISERROR(VLOOKUP($B19,'I&amp;E Backsheet'!$D$11:$AT$187,P$11,0)),"",VLOOKUP($B19,'I&amp;E Backsheet'!$D$11:$AT$187,P$11,0))</f>
        <v/>
      </c>
      <c r="Q19" s="300">
        <f ca="1">IF(ISERROR(VLOOKUP($B19,'I&amp;E Backsheet'!$D$11:$AT$187,Q$11,0)),"",VLOOKUP($B19,'I&amp;E Backsheet'!$D$11:$AT$187,Q$11,0))</f>
        <v>1110977</v>
      </c>
      <c r="R19" s="213">
        <f ca="1">IF(ISERROR(VLOOKUP($B19,'I&amp;E Backsheet'!$D$11:$AT$187,R$11,0)),"",VLOOKUP($B19,'I&amp;E Backsheet'!$D$11:$AT$187,R$11,0))</f>
        <v>18543536</v>
      </c>
      <c r="S19" s="213">
        <f ca="1">IF(ISERROR(VLOOKUP($B19,'I&amp;E Backsheet'!$D$11:$AT$187,S$11,0)),"",VLOOKUP($B19,'I&amp;E Backsheet'!$D$11:$AT$187,S$11,0))</f>
        <v>424665</v>
      </c>
      <c r="T19" s="214" t="str">
        <f ca="1">IF(ISERROR(VLOOKUP($B19,'I&amp;E Backsheet'!$D$11:$AT$187,T$11,0)),"",VLOOKUP($B19,'I&amp;E Backsheet'!$D$11:$AT$187,T$11,0))</f>
        <v/>
      </c>
      <c r="U19" s="300">
        <f ca="1">IF(ISERROR(VLOOKUP($B19,'I&amp;E Backsheet'!$D$11:$AT$187,U$11,0)),"",VLOOKUP($B19,'I&amp;E Backsheet'!$D$11:$AT$187,U$11,0))</f>
        <v>995477</v>
      </c>
      <c r="V19" s="213">
        <f ca="1">IF(ISERROR(VLOOKUP($B19,'I&amp;E Backsheet'!$D$11:$AT$187,V$11,0)),"",VLOOKUP($B19,'I&amp;E Backsheet'!$D$11:$AT$187,V$11,0))</f>
        <v>17337535</v>
      </c>
      <c r="W19" s="214">
        <f ca="1">IF(ISERROR(VLOOKUP($B19,'I&amp;E Backsheet'!$D$11:$AT$187,W$11,0)),"",VLOOKUP($B19,'I&amp;E Backsheet'!$D$11:$AT$187,W$11,0))</f>
        <v>-184584</v>
      </c>
    </row>
    <row r="20" spans="1:25">
      <c r="A20" s="3">
        <v>5</v>
      </c>
      <c r="B20" s="41" t="str">
        <f t="shared" ca="1" si="0"/>
        <v>E06000022</v>
      </c>
      <c r="C20" s="42" t="str">
        <f ca="1">IF($B20="","",VLOOKUP($B20,'Org list'!$J$9:$K$637,2,0))</f>
        <v>Bath and North East Somerset</v>
      </c>
      <c r="D20" s="227">
        <f ca="1">IF(ISERROR(VLOOKUP($B20,'Pooled Fund'!$A$3:$D$179,D$11,0)),"",VLOOKUP($B20,'Pooled Fund'!$A$3:$D$179,D$11,0))</f>
        <v>12049382</v>
      </c>
      <c r="E20" s="209">
        <f ca="1">IF(ISERROR(VLOOKUP($B20,'I&amp;E Backsheet'!$D$11:$AT$187,E$11,0)),"",VLOOKUP($B20,'I&amp;E Backsheet'!$D$11:$AT$187,E$11,0))</f>
        <v>3012250</v>
      </c>
      <c r="F20" s="209">
        <f ca="1">IF(ISERROR(VLOOKUP($B20,'I&amp;E Backsheet'!$D$11:$AT$187,F$11,0)),"",VLOOKUP($B20,'I&amp;E Backsheet'!$D$11:$AT$187,F$11,0))</f>
        <v>3012250</v>
      </c>
      <c r="G20" s="209">
        <f ca="1">IF(ISERROR(VLOOKUP($B20,'I&amp;E Backsheet'!$D$11:$AT$187,G$11,0)),"",VLOOKUP($B20,'I&amp;E Backsheet'!$D$11:$AT$187,G$11,0))</f>
        <v>3012250</v>
      </c>
      <c r="H20" s="259">
        <f ca="1">IF(ISERROR(VLOOKUP($B20,'I&amp;E Backsheet'!$D$11:$AT$187,H$11,0)),"",VLOOKUP($B20,'I&amp;E Backsheet'!$D$11:$AT$187,H$11,0))</f>
        <v>3012250</v>
      </c>
      <c r="I20" s="209">
        <f ca="1">IF(ISERROR(VLOOKUP($B20,'I&amp;E Backsheet'!$D$11:$AT$187,I$11,0)),"",VLOOKUP($B20,'I&amp;E Backsheet'!$D$11:$AT$187,I$11,0))</f>
        <v>2903750</v>
      </c>
      <c r="J20" s="209">
        <f ca="1">IF(ISERROR(VLOOKUP($B20,'I&amp;E Backsheet'!$D$11:$AT$187,J$11,0)),"",VLOOKUP($B20,'I&amp;E Backsheet'!$D$11:$AT$187,J$11,0))</f>
        <v>2868419</v>
      </c>
      <c r="K20" s="209">
        <f ca="1">IF(ISERROR(VLOOKUP($B20,'I&amp;E Backsheet'!$D$11:$AT$187,K$11,0)),"",VLOOKUP($B20,'I&amp;E Backsheet'!$D$11:$AT$187,K$11,0))</f>
        <v>2868418</v>
      </c>
      <c r="L20" s="318">
        <f ca="1">IF(ISERROR(VLOOKUP($B20,'I&amp;E Backsheet'!$D$11:$AT$187,L$11,0)),"",VLOOKUP($B20,'I&amp;E Backsheet'!$D$11:$AT$187,L$11,0))</f>
        <v>2868419</v>
      </c>
      <c r="M20" s="300">
        <f ca="1">IF(ISERROR(VLOOKUP($B20,'I&amp;E Backsheet'!$D$11:$AT$187,M$11,0)),"",VLOOKUP($B20,'I&amp;E Backsheet'!$D$11:$AT$187,M$11,0))</f>
        <v>2903750</v>
      </c>
      <c r="N20" s="213">
        <f ca="1">IF(ISERROR(VLOOKUP($B20,'I&amp;E Backsheet'!$D$11:$AT$187,N$11,0)),"",VLOOKUP($B20,'I&amp;E Backsheet'!$D$11:$AT$187,N$11,0))</f>
        <v>2868419</v>
      </c>
      <c r="O20" s="213">
        <f ca="1">IF(ISERROR(VLOOKUP($B20,'I&amp;E Backsheet'!$D$11:$AT$187,O$11,0)),"",VLOOKUP($B20,'I&amp;E Backsheet'!$D$11:$AT$187,O$11,0))</f>
        <v>2868418</v>
      </c>
      <c r="P20" s="214" t="str">
        <f ca="1">IF(ISERROR(VLOOKUP($B20,'I&amp;E Backsheet'!$D$11:$AT$187,P$11,0)),"",VLOOKUP($B20,'I&amp;E Backsheet'!$D$11:$AT$187,P$11,0))</f>
        <v/>
      </c>
      <c r="Q20" s="300">
        <f ca="1">IF(ISERROR(VLOOKUP($B20,'I&amp;E Backsheet'!$D$11:$AT$187,Q$11,0)),"",VLOOKUP($B20,'I&amp;E Backsheet'!$D$11:$AT$187,Q$11,0))</f>
        <v>-108500</v>
      </c>
      <c r="R20" s="213">
        <f ca="1">IF(ISERROR(VLOOKUP($B20,'I&amp;E Backsheet'!$D$11:$AT$187,R$11,0)),"",VLOOKUP($B20,'I&amp;E Backsheet'!$D$11:$AT$187,R$11,0))</f>
        <v>-143831</v>
      </c>
      <c r="S20" s="213">
        <f ca="1">IF(ISERROR(VLOOKUP($B20,'I&amp;E Backsheet'!$D$11:$AT$187,S$11,0)),"",VLOOKUP($B20,'I&amp;E Backsheet'!$D$11:$AT$187,S$11,0))</f>
        <v>-143832</v>
      </c>
      <c r="T20" s="214" t="str">
        <f ca="1">IF(ISERROR(VLOOKUP($B20,'I&amp;E Backsheet'!$D$11:$AT$187,T$11,0)),"",VLOOKUP($B20,'I&amp;E Backsheet'!$D$11:$AT$187,T$11,0))</f>
        <v/>
      </c>
      <c r="U20" s="300">
        <f ca="1">IF(ISERROR(VLOOKUP($B20,'I&amp;E Backsheet'!$D$11:$AT$187,U$11,0)),"",VLOOKUP($B20,'I&amp;E Backsheet'!$D$11:$AT$187,U$11,0))</f>
        <v>0</v>
      </c>
      <c r="V20" s="213">
        <f ca="1">IF(ISERROR(VLOOKUP($B20,'I&amp;E Backsheet'!$D$11:$AT$187,V$11,0)),"",VLOOKUP($B20,'I&amp;E Backsheet'!$D$11:$AT$187,V$11,0))</f>
        <v>0</v>
      </c>
      <c r="W20" s="214">
        <f ca="1">IF(ISERROR(VLOOKUP($B20,'I&amp;E Backsheet'!$D$11:$AT$187,W$11,0)),"",VLOOKUP($B20,'I&amp;E Backsheet'!$D$11:$AT$187,W$11,0))</f>
        <v>0</v>
      </c>
    </row>
    <row r="21" spans="1:25">
      <c r="A21" s="3">
        <v>6</v>
      </c>
      <c r="B21" s="41" t="str">
        <f t="shared" ca="1" si="0"/>
        <v>E06000028 &amp; E06000029</v>
      </c>
      <c r="C21" s="42" t="str">
        <f ca="1">IF($B21="","",VLOOKUP($B21,'Org list'!$J$9:$K$637,2,0))</f>
        <v>Bournemouth &amp; Poole</v>
      </c>
      <c r="D21" s="227">
        <f ca="1">IF(ISERROR(VLOOKUP($B21,'Pooled Fund'!$A$3:$D$179,D$11,0)),"",VLOOKUP($B21,'Pooled Fund'!$A$3:$D$179,D$11,0))</f>
        <v>26880000</v>
      </c>
      <c r="E21" s="209">
        <f ca="1">IF(ISERROR(VLOOKUP($B21,'I&amp;E Backsheet'!$D$11:$AT$187,E$11,0)),"",VLOOKUP($B21,'I&amp;E Backsheet'!$D$11:$AT$187,E$11,0))</f>
        <v>6720000</v>
      </c>
      <c r="F21" s="209">
        <f ca="1">IF(ISERROR(VLOOKUP($B21,'I&amp;E Backsheet'!$D$11:$AT$187,F$11,0)),"",VLOOKUP($B21,'I&amp;E Backsheet'!$D$11:$AT$187,F$11,0))</f>
        <v>6720000</v>
      </c>
      <c r="G21" s="209">
        <f ca="1">IF(ISERROR(VLOOKUP($B21,'I&amp;E Backsheet'!$D$11:$AT$187,G$11,0)),"",VLOOKUP($B21,'I&amp;E Backsheet'!$D$11:$AT$187,G$11,0))</f>
        <v>6720000</v>
      </c>
      <c r="H21" s="259">
        <f ca="1">IF(ISERROR(VLOOKUP($B21,'I&amp;E Backsheet'!$D$11:$AT$187,H$11,0)),"",VLOOKUP($B21,'I&amp;E Backsheet'!$D$11:$AT$187,H$11,0))</f>
        <v>6720000</v>
      </c>
      <c r="I21" s="209">
        <f ca="1">IF(ISERROR(VLOOKUP($B21,'I&amp;E Backsheet'!$D$11:$AT$187,I$11,0)),"",VLOOKUP($B21,'I&amp;E Backsheet'!$D$11:$AT$187,I$11,0))</f>
        <v>6725500</v>
      </c>
      <c r="J21" s="209">
        <f ca="1">IF(ISERROR(VLOOKUP($B21,'I&amp;E Backsheet'!$D$11:$AT$187,J$11,0)),"",VLOOKUP($B21,'I&amp;E Backsheet'!$D$11:$AT$187,J$11,0))</f>
        <v>6725500</v>
      </c>
      <c r="K21" s="209">
        <f ca="1">IF(ISERROR(VLOOKUP($B21,'I&amp;E Backsheet'!$D$11:$AT$187,K$11,0)),"",VLOOKUP($B21,'I&amp;E Backsheet'!$D$11:$AT$187,K$11,0))</f>
        <v>6725500</v>
      </c>
      <c r="L21" s="318">
        <f ca="1">IF(ISERROR(VLOOKUP($B21,'I&amp;E Backsheet'!$D$11:$AT$187,L$11,0)),"",VLOOKUP($B21,'I&amp;E Backsheet'!$D$11:$AT$187,L$11,0))</f>
        <v>6725500</v>
      </c>
      <c r="M21" s="300">
        <f ca="1">IF(ISERROR(VLOOKUP($B21,'I&amp;E Backsheet'!$D$11:$AT$187,M$11,0)),"",VLOOKUP($B21,'I&amp;E Backsheet'!$D$11:$AT$187,M$11,0))</f>
        <v>6725500</v>
      </c>
      <c r="N21" s="213">
        <f ca="1">IF(ISERROR(VLOOKUP($B21,'I&amp;E Backsheet'!$D$11:$AT$187,N$11,0)),"",VLOOKUP($B21,'I&amp;E Backsheet'!$D$11:$AT$187,N$11,0))</f>
        <v>6725500</v>
      </c>
      <c r="O21" s="213">
        <f ca="1">IF(ISERROR(VLOOKUP($B21,'I&amp;E Backsheet'!$D$11:$AT$187,O$11,0)),"",VLOOKUP($B21,'I&amp;E Backsheet'!$D$11:$AT$187,O$11,0))</f>
        <v>6725500</v>
      </c>
      <c r="P21" s="214" t="str">
        <f ca="1">IF(ISERROR(VLOOKUP($B21,'I&amp;E Backsheet'!$D$11:$AT$187,P$11,0)),"",VLOOKUP($B21,'I&amp;E Backsheet'!$D$11:$AT$187,P$11,0))</f>
        <v/>
      </c>
      <c r="Q21" s="300">
        <f ca="1">IF(ISERROR(VLOOKUP($B21,'I&amp;E Backsheet'!$D$11:$AT$187,Q$11,0)),"",VLOOKUP($B21,'I&amp;E Backsheet'!$D$11:$AT$187,Q$11,0))</f>
        <v>5500</v>
      </c>
      <c r="R21" s="213">
        <f ca="1">IF(ISERROR(VLOOKUP($B21,'I&amp;E Backsheet'!$D$11:$AT$187,R$11,0)),"",VLOOKUP($B21,'I&amp;E Backsheet'!$D$11:$AT$187,R$11,0))</f>
        <v>5500</v>
      </c>
      <c r="S21" s="213">
        <f ca="1">IF(ISERROR(VLOOKUP($B21,'I&amp;E Backsheet'!$D$11:$AT$187,S$11,0)),"",VLOOKUP($B21,'I&amp;E Backsheet'!$D$11:$AT$187,S$11,0))</f>
        <v>5500</v>
      </c>
      <c r="T21" s="214" t="str">
        <f ca="1">IF(ISERROR(VLOOKUP($B21,'I&amp;E Backsheet'!$D$11:$AT$187,T$11,0)),"",VLOOKUP($B21,'I&amp;E Backsheet'!$D$11:$AT$187,T$11,0))</f>
        <v/>
      </c>
      <c r="U21" s="300">
        <f ca="1">IF(ISERROR(VLOOKUP($B21,'I&amp;E Backsheet'!$D$11:$AT$187,U$11,0)),"",VLOOKUP($B21,'I&amp;E Backsheet'!$D$11:$AT$187,U$11,0))</f>
        <v>0</v>
      </c>
      <c r="V21" s="213">
        <f ca="1">IF(ISERROR(VLOOKUP($B21,'I&amp;E Backsheet'!$D$11:$AT$187,V$11,0)),"",VLOOKUP($B21,'I&amp;E Backsheet'!$D$11:$AT$187,V$11,0))</f>
        <v>0</v>
      </c>
      <c r="W21" s="214">
        <f ca="1">IF(ISERROR(VLOOKUP($B21,'I&amp;E Backsheet'!$D$11:$AT$187,W$11,0)),"",VLOOKUP($B21,'I&amp;E Backsheet'!$D$11:$AT$187,W$11,0))</f>
        <v>0</v>
      </c>
    </row>
    <row r="22" spans="1:25">
      <c r="A22" s="3">
        <v>7</v>
      </c>
      <c r="B22" s="41" t="str">
        <f t="shared" ca="1" si="0"/>
        <v>E06000036</v>
      </c>
      <c r="C22" s="42" t="str">
        <f ca="1">IF($B22="","",VLOOKUP($B22,'Org list'!$J$9:$K$637,2,0))</f>
        <v>Bracknell Forest</v>
      </c>
      <c r="D22" s="227">
        <f ca="1">IF(ISERROR(VLOOKUP($B22,'Pooled Fund'!$A$3:$D$179,D$11,0)),"",VLOOKUP($B22,'Pooled Fund'!$A$3:$D$179,D$11,0))</f>
        <v>8383000</v>
      </c>
      <c r="E22" s="209">
        <f ca="1">IF(ISERROR(VLOOKUP($B22,'I&amp;E Backsheet'!$D$11:$AT$187,E$11,0)),"",VLOOKUP($B22,'I&amp;E Backsheet'!$D$11:$AT$187,E$11,0))</f>
        <v>2102000</v>
      </c>
      <c r="F22" s="209">
        <f ca="1">IF(ISERROR(VLOOKUP($B22,'I&amp;E Backsheet'!$D$11:$AT$187,F$11,0)),"",VLOOKUP($B22,'I&amp;E Backsheet'!$D$11:$AT$187,F$11,0))</f>
        <v>2102000</v>
      </c>
      <c r="G22" s="209">
        <f ca="1">IF(ISERROR(VLOOKUP($B22,'I&amp;E Backsheet'!$D$11:$AT$187,G$11,0)),"",VLOOKUP($B22,'I&amp;E Backsheet'!$D$11:$AT$187,G$11,0))</f>
        <v>2102000</v>
      </c>
      <c r="H22" s="259">
        <f ca="1">IF(ISERROR(VLOOKUP($B22,'I&amp;E Backsheet'!$D$11:$AT$187,H$11,0)),"",VLOOKUP($B22,'I&amp;E Backsheet'!$D$11:$AT$187,H$11,0))</f>
        <v>2102000</v>
      </c>
      <c r="I22" s="209">
        <f ca="1">IF(ISERROR(VLOOKUP($B22,'I&amp;E Backsheet'!$D$11:$AT$187,I$11,0)),"",VLOOKUP($B22,'I&amp;E Backsheet'!$D$11:$AT$187,I$11,0))</f>
        <v>870090</v>
      </c>
      <c r="J22" s="209">
        <f ca="1">IF(ISERROR(VLOOKUP($B22,'I&amp;E Backsheet'!$D$11:$AT$187,J$11,0)),"",VLOOKUP($B22,'I&amp;E Backsheet'!$D$11:$AT$187,J$11,0))</f>
        <v>2763034</v>
      </c>
      <c r="K22" s="209">
        <f ca="1">IF(ISERROR(VLOOKUP($B22,'I&amp;E Backsheet'!$D$11:$AT$187,K$11,0)),"",VLOOKUP($B22,'I&amp;E Backsheet'!$D$11:$AT$187,K$11,0))</f>
        <v>2108049</v>
      </c>
      <c r="L22" s="318">
        <f ca="1">IF(ISERROR(VLOOKUP($B22,'I&amp;E Backsheet'!$D$11:$AT$187,L$11,0)),"",VLOOKUP($B22,'I&amp;E Backsheet'!$D$11:$AT$187,L$11,0))</f>
        <v>3302326</v>
      </c>
      <c r="M22" s="300">
        <f ca="1">IF(ISERROR(VLOOKUP($B22,'I&amp;E Backsheet'!$D$11:$AT$187,M$11,0)),"",VLOOKUP($B22,'I&amp;E Backsheet'!$D$11:$AT$187,M$11,0))</f>
        <v>870090</v>
      </c>
      <c r="N22" s="213">
        <f ca="1">IF(ISERROR(VLOOKUP($B22,'I&amp;E Backsheet'!$D$11:$AT$187,N$11,0)),"",VLOOKUP($B22,'I&amp;E Backsheet'!$D$11:$AT$187,N$11,0))</f>
        <v>2763034</v>
      </c>
      <c r="O22" s="213">
        <f ca="1">IF(ISERROR(VLOOKUP($B22,'I&amp;E Backsheet'!$D$11:$AT$187,O$11,0)),"",VLOOKUP($B22,'I&amp;E Backsheet'!$D$11:$AT$187,O$11,0))</f>
        <v>2108049</v>
      </c>
      <c r="P22" s="214" t="str">
        <f ca="1">IF(ISERROR(VLOOKUP($B22,'I&amp;E Backsheet'!$D$11:$AT$187,P$11,0)),"",VLOOKUP($B22,'I&amp;E Backsheet'!$D$11:$AT$187,P$11,0))</f>
        <v/>
      </c>
      <c r="Q22" s="300">
        <f ca="1">IF(ISERROR(VLOOKUP($B22,'I&amp;E Backsheet'!$D$11:$AT$187,Q$11,0)),"",VLOOKUP($B22,'I&amp;E Backsheet'!$D$11:$AT$187,Q$11,0))</f>
        <v>-1231910</v>
      </c>
      <c r="R22" s="213">
        <f ca="1">IF(ISERROR(VLOOKUP($B22,'I&amp;E Backsheet'!$D$11:$AT$187,R$11,0)),"",VLOOKUP($B22,'I&amp;E Backsheet'!$D$11:$AT$187,R$11,0))</f>
        <v>661034</v>
      </c>
      <c r="S22" s="213">
        <f ca="1">IF(ISERROR(VLOOKUP($B22,'I&amp;E Backsheet'!$D$11:$AT$187,S$11,0)),"",VLOOKUP($B22,'I&amp;E Backsheet'!$D$11:$AT$187,S$11,0))</f>
        <v>6049</v>
      </c>
      <c r="T22" s="214" t="str">
        <f ca="1">IF(ISERROR(VLOOKUP($B22,'I&amp;E Backsheet'!$D$11:$AT$187,T$11,0)),"",VLOOKUP($B22,'I&amp;E Backsheet'!$D$11:$AT$187,T$11,0))</f>
        <v/>
      </c>
      <c r="U22" s="300">
        <f ca="1">IF(ISERROR(VLOOKUP($B22,'I&amp;E Backsheet'!$D$11:$AT$187,U$11,0)),"",VLOOKUP($B22,'I&amp;E Backsheet'!$D$11:$AT$187,U$11,0))</f>
        <v>0</v>
      </c>
      <c r="V22" s="213">
        <f ca="1">IF(ISERROR(VLOOKUP($B22,'I&amp;E Backsheet'!$D$11:$AT$187,V$11,0)),"",VLOOKUP($B22,'I&amp;E Backsheet'!$D$11:$AT$187,V$11,0))</f>
        <v>0</v>
      </c>
      <c r="W22" s="214">
        <f ca="1">IF(ISERROR(VLOOKUP($B22,'I&amp;E Backsheet'!$D$11:$AT$187,W$11,0)),"",VLOOKUP($B22,'I&amp;E Backsheet'!$D$11:$AT$187,W$11,0))</f>
        <v>0</v>
      </c>
    </row>
    <row r="23" spans="1:25">
      <c r="A23" s="3">
        <v>8</v>
      </c>
      <c r="B23" s="41" t="str">
        <f t="shared" ca="1" si="0"/>
        <v>E06000043</v>
      </c>
      <c r="C23" s="42" t="str">
        <f ca="1">IF($B23="","",VLOOKUP($B23,'Org list'!$J$9:$K$637,2,0))</f>
        <v>Brighton and Hove</v>
      </c>
      <c r="D23" s="227">
        <f ca="1">IF(ISERROR(VLOOKUP($B23,'Pooled Fund'!$A$3:$D$179,D$11,0)),"",VLOOKUP($B23,'Pooled Fund'!$A$3:$D$179,D$11,0))</f>
        <v>19660000</v>
      </c>
      <c r="E23" s="209">
        <f ca="1">IF(ISERROR(VLOOKUP($B23,'I&amp;E Backsheet'!$D$11:$AT$187,E$11,0)),"",VLOOKUP($B23,'I&amp;E Backsheet'!$D$11:$AT$187,E$11,0))</f>
        <v>5021249</v>
      </c>
      <c r="F23" s="209">
        <f ca="1">IF(ISERROR(VLOOKUP($B23,'I&amp;E Backsheet'!$D$11:$AT$187,F$11,0)),"",VLOOKUP($B23,'I&amp;E Backsheet'!$D$11:$AT$187,F$11,0))</f>
        <v>5021249</v>
      </c>
      <c r="G23" s="209">
        <f ca="1">IF(ISERROR(VLOOKUP($B23,'I&amp;E Backsheet'!$D$11:$AT$187,G$11,0)),"",VLOOKUP($B23,'I&amp;E Backsheet'!$D$11:$AT$187,G$11,0))</f>
        <v>5021249</v>
      </c>
      <c r="H23" s="259">
        <f ca="1">IF(ISERROR(VLOOKUP($B23,'I&amp;E Backsheet'!$D$11:$AT$187,H$11,0)),"",VLOOKUP($B23,'I&amp;E Backsheet'!$D$11:$AT$187,H$11,0))</f>
        <v>5021249</v>
      </c>
      <c r="I23" s="209">
        <f ca="1">IF(ISERROR(VLOOKUP($B23,'I&amp;E Backsheet'!$D$11:$AT$187,I$11,0)),"",VLOOKUP($B23,'I&amp;E Backsheet'!$D$11:$AT$187,I$11,0))</f>
        <v>4160039</v>
      </c>
      <c r="J23" s="209">
        <f ca="1">IF(ISERROR(VLOOKUP($B23,'I&amp;E Backsheet'!$D$11:$AT$187,J$11,0)),"",VLOOKUP($B23,'I&amp;E Backsheet'!$D$11:$AT$187,J$11,0))</f>
        <v>4843003</v>
      </c>
      <c r="K23" s="209">
        <f ca="1">IF(ISERROR(VLOOKUP($B23,'I&amp;E Backsheet'!$D$11:$AT$187,K$11,0)),"",VLOOKUP($B23,'I&amp;E Backsheet'!$D$11:$AT$187,K$11,0))</f>
        <v>5896138</v>
      </c>
      <c r="L23" s="318">
        <f ca="1">IF(ISERROR(VLOOKUP($B23,'I&amp;E Backsheet'!$D$11:$AT$187,L$11,0)),"",VLOOKUP($B23,'I&amp;E Backsheet'!$D$11:$AT$187,L$11,0))</f>
        <v>5185816</v>
      </c>
      <c r="M23" s="300">
        <f ca="1">IF(ISERROR(VLOOKUP($B23,'I&amp;E Backsheet'!$D$11:$AT$187,M$11,0)),"",VLOOKUP($B23,'I&amp;E Backsheet'!$D$11:$AT$187,M$11,0))</f>
        <v>4160039</v>
      </c>
      <c r="N23" s="213">
        <f ca="1">IF(ISERROR(VLOOKUP($B23,'I&amp;E Backsheet'!$D$11:$AT$187,N$11,0)),"",VLOOKUP($B23,'I&amp;E Backsheet'!$D$11:$AT$187,N$11,0))</f>
        <v>4843003</v>
      </c>
      <c r="O23" s="213">
        <f ca="1">IF(ISERROR(VLOOKUP($B23,'I&amp;E Backsheet'!$D$11:$AT$187,O$11,0)),"",VLOOKUP($B23,'I&amp;E Backsheet'!$D$11:$AT$187,O$11,0))</f>
        <v>4835135</v>
      </c>
      <c r="P23" s="214" t="str">
        <f ca="1">IF(ISERROR(VLOOKUP($B23,'I&amp;E Backsheet'!$D$11:$AT$187,P$11,0)),"",VLOOKUP($B23,'I&amp;E Backsheet'!$D$11:$AT$187,P$11,0))</f>
        <v/>
      </c>
      <c r="Q23" s="300">
        <f ca="1">IF(ISERROR(VLOOKUP($B23,'I&amp;E Backsheet'!$D$11:$AT$187,Q$11,0)),"",VLOOKUP($B23,'I&amp;E Backsheet'!$D$11:$AT$187,Q$11,0))</f>
        <v>-861210</v>
      </c>
      <c r="R23" s="213">
        <f ca="1">IF(ISERROR(VLOOKUP($B23,'I&amp;E Backsheet'!$D$11:$AT$187,R$11,0)),"",VLOOKUP($B23,'I&amp;E Backsheet'!$D$11:$AT$187,R$11,0))</f>
        <v>-178246</v>
      </c>
      <c r="S23" s="213">
        <f ca="1">IF(ISERROR(VLOOKUP($B23,'I&amp;E Backsheet'!$D$11:$AT$187,S$11,0)),"",VLOOKUP($B23,'I&amp;E Backsheet'!$D$11:$AT$187,S$11,0))</f>
        <v>-186114</v>
      </c>
      <c r="T23" s="214" t="str">
        <f ca="1">IF(ISERROR(VLOOKUP($B23,'I&amp;E Backsheet'!$D$11:$AT$187,T$11,0)),"",VLOOKUP($B23,'I&amp;E Backsheet'!$D$11:$AT$187,T$11,0))</f>
        <v/>
      </c>
      <c r="U23" s="300">
        <f ca="1">IF(ISERROR(VLOOKUP($B23,'I&amp;E Backsheet'!$D$11:$AT$187,U$11,0)),"",VLOOKUP($B23,'I&amp;E Backsheet'!$D$11:$AT$187,U$11,0))</f>
        <v>0</v>
      </c>
      <c r="V23" s="213">
        <f ca="1">IF(ISERROR(VLOOKUP($B23,'I&amp;E Backsheet'!$D$11:$AT$187,V$11,0)),"",VLOOKUP($B23,'I&amp;E Backsheet'!$D$11:$AT$187,V$11,0))</f>
        <v>0</v>
      </c>
      <c r="W23" s="214">
        <f ca="1">IF(ISERROR(VLOOKUP($B23,'I&amp;E Backsheet'!$D$11:$AT$187,W$11,0)),"",VLOOKUP($B23,'I&amp;E Backsheet'!$D$11:$AT$187,W$11,0))</f>
        <v>-1061003</v>
      </c>
    </row>
    <row r="24" spans="1:25">
      <c r="A24" s="3">
        <v>9</v>
      </c>
      <c r="B24" s="41" t="str">
        <f t="shared" ca="1" si="0"/>
        <v>E06000023</v>
      </c>
      <c r="C24" s="42" t="str">
        <f ca="1">IF($B24="","",VLOOKUP($B24,'Org list'!$J$9:$K$637,2,0))</f>
        <v>Bristol, City of</v>
      </c>
      <c r="D24" s="227">
        <f ca="1">IF(ISERROR(VLOOKUP($B24,'Pooled Fund'!$A$3:$D$179,D$11,0)),"",VLOOKUP($B24,'Pooled Fund'!$A$3:$D$179,D$11,0))</f>
        <v>30392000</v>
      </c>
      <c r="E24" s="209">
        <f ca="1">IF(ISERROR(VLOOKUP($B24,'I&amp;E Backsheet'!$D$11:$AT$187,E$11,0)),"",VLOOKUP($B24,'I&amp;E Backsheet'!$D$11:$AT$187,E$11,0))</f>
        <v>0</v>
      </c>
      <c r="F24" s="209">
        <f ca="1">IF(ISERROR(VLOOKUP($B24,'I&amp;E Backsheet'!$D$11:$AT$187,F$11,0)),"",VLOOKUP($B24,'I&amp;E Backsheet'!$D$11:$AT$187,F$11,0))</f>
        <v>0</v>
      </c>
      <c r="G24" s="209">
        <f ca="1">IF(ISERROR(VLOOKUP($B24,'I&amp;E Backsheet'!$D$11:$AT$187,G$11,0)),"",VLOOKUP($B24,'I&amp;E Backsheet'!$D$11:$AT$187,G$11,0))</f>
        <v>0</v>
      </c>
      <c r="H24" s="259">
        <f ca="1">IF(ISERROR(VLOOKUP($B24,'I&amp;E Backsheet'!$D$11:$AT$187,H$11,0)),"",VLOOKUP($B24,'I&amp;E Backsheet'!$D$11:$AT$187,H$11,0))</f>
        <v>0</v>
      </c>
      <c r="I24" s="209">
        <f ca="1">IF(ISERROR(VLOOKUP($B24,'I&amp;E Backsheet'!$D$11:$AT$187,I$11,0)),"",VLOOKUP($B24,'I&amp;E Backsheet'!$D$11:$AT$187,I$11,0))</f>
        <v>5693793.9547999995</v>
      </c>
      <c r="J24" s="209">
        <f ca="1">IF(ISERROR(VLOOKUP($B24,'I&amp;E Backsheet'!$D$11:$AT$187,J$11,0)),"",VLOOKUP($B24,'I&amp;E Backsheet'!$D$11:$AT$187,J$11,0))</f>
        <v>6075386.3438000008</v>
      </c>
      <c r="K24" s="209">
        <f ca="1">IF(ISERROR(VLOOKUP($B24,'I&amp;E Backsheet'!$D$11:$AT$187,K$11,0)),"",VLOOKUP($B24,'I&amp;E Backsheet'!$D$11:$AT$187,K$11,0))</f>
        <v>8452404.9480667002</v>
      </c>
      <c r="L24" s="318">
        <f ca="1">IF(ISERROR(VLOOKUP($B24,'I&amp;E Backsheet'!$D$11:$AT$187,L$11,0)),"",VLOOKUP($B24,'I&amp;E Backsheet'!$D$11:$AT$187,L$11,0))</f>
        <v>5787414.7533333004</v>
      </c>
      <c r="M24" s="300">
        <f ca="1">IF(ISERROR(VLOOKUP($B24,'I&amp;E Backsheet'!$D$11:$AT$187,M$11,0)),"",VLOOKUP($B24,'I&amp;E Backsheet'!$D$11:$AT$187,M$11,0))</f>
        <v>5693793.9547999995</v>
      </c>
      <c r="N24" s="213">
        <f ca="1">IF(ISERROR(VLOOKUP($B24,'I&amp;E Backsheet'!$D$11:$AT$187,N$11,0)),"",VLOOKUP($B24,'I&amp;E Backsheet'!$D$11:$AT$187,N$11,0))</f>
        <v>6075386.3438000008</v>
      </c>
      <c r="O24" s="213">
        <f ca="1">IF(ISERROR(VLOOKUP($B24,'I&amp;E Backsheet'!$D$11:$AT$187,O$11,0)),"",VLOOKUP($B24,'I&amp;E Backsheet'!$D$11:$AT$187,O$11,0))</f>
        <v>8452404.9480667002</v>
      </c>
      <c r="P24" s="214" t="str">
        <f ca="1">IF(ISERROR(VLOOKUP($B24,'I&amp;E Backsheet'!$D$11:$AT$187,P$11,0)),"",VLOOKUP($B24,'I&amp;E Backsheet'!$D$11:$AT$187,P$11,0))</f>
        <v/>
      </c>
      <c r="Q24" s="300">
        <f ca="1">IF(ISERROR(VLOOKUP($B24,'I&amp;E Backsheet'!$D$11:$AT$187,Q$11,0)),"",VLOOKUP($B24,'I&amp;E Backsheet'!$D$11:$AT$187,Q$11,0))</f>
        <v>5693793.9547999995</v>
      </c>
      <c r="R24" s="213">
        <f ca="1">IF(ISERROR(VLOOKUP($B24,'I&amp;E Backsheet'!$D$11:$AT$187,R$11,0)),"",VLOOKUP($B24,'I&amp;E Backsheet'!$D$11:$AT$187,R$11,0))</f>
        <v>6075386.3438000008</v>
      </c>
      <c r="S24" s="213">
        <f ca="1">IF(ISERROR(VLOOKUP($B24,'I&amp;E Backsheet'!$D$11:$AT$187,S$11,0)),"",VLOOKUP($B24,'I&amp;E Backsheet'!$D$11:$AT$187,S$11,0))</f>
        <v>8452404.9480667002</v>
      </c>
      <c r="T24" s="214" t="str">
        <f ca="1">IF(ISERROR(VLOOKUP($B24,'I&amp;E Backsheet'!$D$11:$AT$187,T$11,0)),"",VLOOKUP($B24,'I&amp;E Backsheet'!$D$11:$AT$187,T$11,0))</f>
        <v/>
      </c>
      <c r="U24" s="300">
        <f ca="1">IF(ISERROR(VLOOKUP($B24,'I&amp;E Backsheet'!$D$11:$AT$187,U$11,0)),"",VLOOKUP($B24,'I&amp;E Backsheet'!$D$11:$AT$187,U$11,0))</f>
        <v>0</v>
      </c>
      <c r="V24" s="213">
        <f ca="1">IF(ISERROR(VLOOKUP($B24,'I&amp;E Backsheet'!$D$11:$AT$187,V$11,0)),"",VLOOKUP($B24,'I&amp;E Backsheet'!$D$11:$AT$187,V$11,0))</f>
        <v>0</v>
      </c>
      <c r="W24" s="214">
        <f ca="1">IF(ISERROR(VLOOKUP($B24,'I&amp;E Backsheet'!$D$11:$AT$187,W$11,0)),"",VLOOKUP($B24,'I&amp;E Backsheet'!$D$11:$AT$187,W$11,0))</f>
        <v>0</v>
      </c>
    </row>
    <row r="25" spans="1:25">
      <c r="A25" s="3">
        <v>10</v>
      </c>
      <c r="B25" s="41" t="str">
        <f t="shared" ca="1" si="0"/>
        <v>E10000002</v>
      </c>
      <c r="C25" s="42" t="str">
        <f ca="1">IF($B25="","",VLOOKUP($B25,'Org list'!$J$9:$K$637,2,0))</f>
        <v>Buckinghamshire</v>
      </c>
      <c r="D25" s="227">
        <f ca="1">IF(ISERROR(VLOOKUP($B25,'Pooled Fund'!$A$3:$D$179,D$11,0)),"",VLOOKUP($B25,'Pooled Fund'!$A$3:$D$179,D$11,0))</f>
        <v>28817000</v>
      </c>
      <c r="E25" s="209">
        <f ca="1">IF(ISERROR(VLOOKUP($B25,'I&amp;E Backsheet'!$D$11:$AT$187,E$11,0)),"",VLOOKUP($B25,'I&amp;E Backsheet'!$D$11:$AT$187,E$11,0))</f>
        <v>7204250</v>
      </c>
      <c r="F25" s="209">
        <f ca="1">IF(ISERROR(VLOOKUP($B25,'I&amp;E Backsheet'!$D$11:$AT$187,F$11,0)),"",VLOOKUP($B25,'I&amp;E Backsheet'!$D$11:$AT$187,F$11,0))</f>
        <v>7204250</v>
      </c>
      <c r="G25" s="209">
        <f ca="1">IF(ISERROR(VLOOKUP($B25,'I&amp;E Backsheet'!$D$11:$AT$187,G$11,0)),"",VLOOKUP($B25,'I&amp;E Backsheet'!$D$11:$AT$187,G$11,0))</f>
        <v>7204250</v>
      </c>
      <c r="H25" s="259">
        <f ca="1">IF(ISERROR(VLOOKUP($B25,'I&amp;E Backsheet'!$D$11:$AT$187,H$11,0)),"",VLOOKUP($B25,'I&amp;E Backsheet'!$D$11:$AT$187,H$11,0))</f>
        <v>7204250</v>
      </c>
      <c r="I25" s="209">
        <f ca="1">IF(ISERROR(VLOOKUP($B25,'I&amp;E Backsheet'!$D$11:$AT$187,I$11,0)),"",VLOOKUP($B25,'I&amp;E Backsheet'!$D$11:$AT$187,I$11,0))</f>
        <v>6869500</v>
      </c>
      <c r="J25" s="209">
        <f ca="1">IF(ISERROR(VLOOKUP($B25,'I&amp;E Backsheet'!$D$11:$AT$187,J$11,0)),"",VLOOKUP($B25,'I&amp;E Backsheet'!$D$11:$AT$187,J$11,0))</f>
        <v>6869500</v>
      </c>
      <c r="K25" s="209">
        <f ca="1">IF(ISERROR(VLOOKUP($B25,'I&amp;E Backsheet'!$D$11:$AT$187,K$11,0)),"",VLOOKUP($B25,'I&amp;E Backsheet'!$D$11:$AT$187,K$11,0))</f>
        <v>6869500</v>
      </c>
      <c r="L25" s="318">
        <f ca="1">IF(ISERROR(VLOOKUP($B25,'I&amp;E Backsheet'!$D$11:$AT$187,L$11,0)),"",VLOOKUP($B25,'I&amp;E Backsheet'!$D$11:$AT$187,L$11,0))</f>
        <v>6869500</v>
      </c>
      <c r="M25" s="300">
        <f ca="1">IF(ISERROR(VLOOKUP($B25,'I&amp;E Backsheet'!$D$11:$AT$187,M$11,0)),"",VLOOKUP($B25,'I&amp;E Backsheet'!$D$11:$AT$187,M$11,0))</f>
        <v>6869500</v>
      </c>
      <c r="N25" s="213">
        <f ca="1">IF(ISERROR(VLOOKUP($B25,'I&amp;E Backsheet'!$D$11:$AT$187,N$11,0)),"",VLOOKUP($B25,'I&amp;E Backsheet'!$D$11:$AT$187,N$11,0))</f>
        <v>6869500</v>
      </c>
      <c r="O25" s="213">
        <f ca="1">IF(ISERROR(VLOOKUP($B25,'I&amp;E Backsheet'!$D$11:$AT$187,O$11,0)),"",VLOOKUP($B25,'I&amp;E Backsheet'!$D$11:$AT$187,O$11,0))</f>
        <v>6869500</v>
      </c>
      <c r="P25" s="214" t="str">
        <f ca="1">IF(ISERROR(VLOOKUP($B25,'I&amp;E Backsheet'!$D$11:$AT$187,P$11,0)),"",VLOOKUP($B25,'I&amp;E Backsheet'!$D$11:$AT$187,P$11,0))</f>
        <v/>
      </c>
      <c r="Q25" s="300">
        <f ca="1">IF(ISERROR(VLOOKUP($B25,'I&amp;E Backsheet'!$D$11:$AT$187,Q$11,0)),"",VLOOKUP($B25,'I&amp;E Backsheet'!$D$11:$AT$187,Q$11,0))</f>
        <v>-334750</v>
      </c>
      <c r="R25" s="213">
        <f ca="1">IF(ISERROR(VLOOKUP($B25,'I&amp;E Backsheet'!$D$11:$AT$187,R$11,0)),"",VLOOKUP($B25,'I&amp;E Backsheet'!$D$11:$AT$187,R$11,0))</f>
        <v>-334750</v>
      </c>
      <c r="S25" s="213">
        <f ca="1">IF(ISERROR(VLOOKUP($B25,'I&amp;E Backsheet'!$D$11:$AT$187,S$11,0)),"",VLOOKUP($B25,'I&amp;E Backsheet'!$D$11:$AT$187,S$11,0))</f>
        <v>-334750</v>
      </c>
      <c r="T25" s="214" t="str">
        <f ca="1">IF(ISERROR(VLOOKUP($B25,'I&amp;E Backsheet'!$D$11:$AT$187,T$11,0)),"",VLOOKUP($B25,'I&amp;E Backsheet'!$D$11:$AT$187,T$11,0))</f>
        <v/>
      </c>
      <c r="U25" s="300">
        <f ca="1">IF(ISERROR(VLOOKUP($B25,'I&amp;E Backsheet'!$D$11:$AT$187,U$11,0)),"",VLOOKUP($B25,'I&amp;E Backsheet'!$D$11:$AT$187,U$11,0))</f>
        <v>0</v>
      </c>
      <c r="V25" s="213">
        <f ca="1">IF(ISERROR(VLOOKUP($B25,'I&amp;E Backsheet'!$D$11:$AT$187,V$11,0)),"",VLOOKUP($B25,'I&amp;E Backsheet'!$D$11:$AT$187,V$11,0))</f>
        <v>0</v>
      </c>
      <c r="W25" s="214">
        <f ca="1">IF(ISERROR(VLOOKUP($B25,'I&amp;E Backsheet'!$D$11:$AT$187,W$11,0)),"",VLOOKUP($B25,'I&amp;E Backsheet'!$D$11:$AT$187,W$11,0))</f>
        <v>0</v>
      </c>
    </row>
    <row r="26" spans="1:25">
      <c r="A26" s="3">
        <v>11</v>
      </c>
      <c r="B26" s="41" t="str">
        <f t="shared" ca="1" si="0"/>
        <v>E06000052</v>
      </c>
      <c r="C26" s="42" t="str">
        <f ca="1">IF($B26="","",VLOOKUP($B26,'Org list'!$J$9:$K$637,2,0))</f>
        <v>Cornwall &amp; Scilly</v>
      </c>
      <c r="D26" s="227">
        <f ca="1">IF(ISERROR(VLOOKUP($B26,'Pooled Fund'!$A$3:$D$179,D$11,0)),"",VLOOKUP($B26,'Pooled Fund'!$A$3:$D$179,D$11,0))</f>
        <v>44512000</v>
      </c>
      <c r="E26" s="209">
        <f ca="1">IF(ISERROR(VLOOKUP($B26,'I&amp;E Backsheet'!$D$11:$AT$187,E$11,0)),"",VLOOKUP($B26,'I&amp;E Backsheet'!$D$11:$AT$187,E$11,0))</f>
        <v>11128000</v>
      </c>
      <c r="F26" s="209">
        <f ca="1">IF(ISERROR(VLOOKUP($B26,'I&amp;E Backsheet'!$D$11:$AT$187,F$11,0)),"",VLOOKUP($B26,'I&amp;E Backsheet'!$D$11:$AT$187,F$11,0))</f>
        <v>11128000</v>
      </c>
      <c r="G26" s="209">
        <f ca="1">IF(ISERROR(VLOOKUP($B26,'I&amp;E Backsheet'!$D$11:$AT$187,G$11,0)),"",VLOOKUP($B26,'I&amp;E Backsheet'!$D$11:$AT$187,G$11,0))</f>
        <v>11128000</v>
      </c>
      <c r="H26" s="259">
        <f ca="1">IF(ISERROR(VLOOKUP($B26,'I&amp;E Backsheet'!$D$11:$AT$187,H$11,0)),"",VLOOKUP($B26,'I&amp;E Backsheet'!$D$11:$AT$187,H$11,0))</f>
        <v>11128000</v>
      </c>
      <c r="I26" s="209">
        <f ca="1">IF(ISERROR(VLOOKUP($B26,'I&amp;E Backsheet'!$D$11:$AT$187,I$11,0)),"",VLOOKUP($B26,'I&amp;E Backsheet'!$D$11:$AT$187,I$11,0))</f>
        <v>11228000</v>
      </c>
      <c r="J26" s="209">
        <f ca="1">IF(ISERROR(VLOOKUP($B26,'I&amp;E Backsheet'!$D$11:$AT$187,J$11,0)),"",VLOOKUP($B26,'I&amp;E Backsheet'!$D$11:$AT$187,J$11,0))</f>
        <v>8462000</v>
      </c>
      <c r="K26" s="209">
        <f ca="1">IF(ISERROR(VLOOKUP($B26,'I&amp;E Backsheet'!$D$11:$AT$187,K$11,0)),"",VLOOKUP($B26,'I&amp;E Backsheet'!$D$11:$AT$187,K$11,0))</f>
        <v>10930000</v>
      </c>
      <c r="L26" s="318">
        <f ca="1">IF(ISERROR(VLOOKUP($B26,'I&amp;E Backsheet'!$D$11:$AT$187,L$11,0)),"",VLOOKUP($B26,'I&amp;E Backsheet'!$D$11:$AT$187,L$11,0))</f>
        <v>10930000</v>
      </c>
      <c r="M26" s="300">
        <f ca="1">IF(ISERROR(VLOOKUP($B26,'I&amp;E Backsheet'!$D$11:$AT$187,M$11,0)),"",VLOOKUP($B26,'I&amp;E Backsheet'!$D$11:$AT$187,M$11,0))</f>
        <v>11228000</v>
      </c>
      <c r="N26" s="213">
        <f ca="1">IF(ISERROR(VLOOKUP($B26,'I&amp;E Backsheet'!$D$11:$AT$187,N$11,0)),"",VLOOKUP($B26,'I&amp;E Backsheet'!$D$11:$AT$187,N$11,0))</f>
        <v>7626000</v>
      </c>
      <c r="O26" s="213">
        <f ca="1">IF(ISERROR(VLOOKUP($B26,'I&amp;E Backsheet'!$D$11:$AT$187,O$11,0)),"",VLOOKUP($B26,'I&amp;E Backsheet'!$D$11:$AT$187,O$11,0))</f>
        <v>10979000</v>
      </c>
      <c r="P26" s="214" t="str">
        <f ca="1">IF(ISERROR(VLOOKUP($B26,'I&amp;E Backsheet'!$D$11:$AT$187,P$11,0)),"",VLOOKUP($B26,'I&amp;E Backsheet'!$D$11:$AT$187,P$11,0))</f>
        <v/>
      </c>
      <c r="Q26" s="300">
        <f ca="1">IF(ISERROR(VLOOKUP($B26,'I&amp;E Backsheet'!$D$11:$AT$187,Q$11,0)),"",VLOOKUP($B26,'I&amp;E Backsheet'!$D$11:$AT$187,Q$11,0))</f>
        <v>100000</v>
      </c>
      <c r="R26" s="213">
        <f ca="1">IF(ISERROR(VLOOKUP($B26,'I&amp;E Backsheet'!$D$11:$AT$187,R$11,0)),"",VLOOKUP($B26,'I&amp;E Backsheet'!$D$11:$AT$187,R$11,0))</f>
        <v>-3502000</v>
      </c>
      <c r="S26" s="213">
        <f ca="1">IF(ISERROR(VLOOKUP($B26,'I&amp;E Backsheet'!$D$11:$AT$187,S$11,0)),"",VLOOKUP($B26,'I&amp;E Backsheet'!$D$11:$AT$187,S$11,0))</f>
        <v>-149000</v>
      </c>
      <c r="T26" s="214" t="str">
        <f ca="1">IF(ISERROR(VLOOKUP($B26,'I&amp;E Backsheet'!$D$11:$AT$187,T$11,0)),"",VLOOKUP($B26,'I&amp;E Backsheet'!$D$11:$AT$187,T$11,0))</f>
        <v/>
      </c>
      <c r="U26" s="300">
        <f ca="1">IF(ISERROR(VLOOKUP($B26,'I&amp;E Backsheet'!$D$11:$AT$187,U$11,0)),"",VLOOKUP($B26,'I&amp;E Backsheet'!$D$11:$AT$187,U$11,0))</f>
        <v>0</v>
      </c>
      <c r="V26" s="213">
        <f ca="1">IF(ISERROR(VLOOKUP($B26,'I&amp;E Backsheet'!$D$11:$AT$187,V$11,0)),"",VLOOKUP($B26,'I&amp;E Backsheet'!$D$11:$AT$187,V$11,0))</f>
        <v>-836000</v>
      </c>
      <c r="W26" s="214">
        <f ca="1">IF(ISERROR(VLOOKUP($B26,'I&amp;E Backsheet'!$D$11:$AT$187,W$11,0)),"",VLOOKUP($B26,'I&amp;E Backsheet'!$D$11:$AT$187,W$11,0))</f>
        <v>49000</v>
      </c>
    </row>
    <row r="27" spans="1:25">
      <c r="A27" s="3">
        <v>12</v>
      </c>
      <c r="B27" s="41" t="str">
        <f t="shared" ca="1" si="0"/>
        <v>E10000008</v>
      </c>
      <c r="C27" s="42" t="str">
        <f ca="1">IF($B27="","",VLOOKUP($B27,'Org list'!$J$9:$K$637,2,0))</f>
        <v>Devon</v>
      </c>
      <c r="D27" s="227">
        <f ca="1">IF(ISERROR(VLOOKUP($B27,'Pooled Fund'!$A$3:$D$179,D$11,0)),"",VLOOKUP($B27,'Pooled Fund'!$A$3:$D$179,D$11,0))</f>
        <v>59686584.140000008</v>
      </c>
      <c r="E27" s="209">
        <f ca="1">IF(ISERROR(VLOOKUP($B27,'I&amp;E Backsheet'!$D$11:$AT$187,E$11,0)),"",VLOOKUP($B27,'I&amp;E Backsheet'!$D$11:$AT$187,E$11,0))</f>
        <v>14941000</v>
      </c>
      <c r="F27" s="209">
        <f ca="1">IF(ISERROR(VLOOKUP($B27,'I&amp;E Backsheet'!$D$11:$AT$187,F$11,0)),"",VLOOKUP($B27,'I&amp;E Backsheet'!$D$11:$AT$187,F$11,0))</f>
        <v>14932000</v>
      </c>
      <c r="G27" s="209">
        <f ca="1">IF(ISERROR(VLOOKUP($B27,'I&amp;E Backsheet'!$D$11:$AT$187,G$11,0)),"",VLOOKUP($B27,'I&amp;E Backsheet'!$D$11:$AT$187,G$11,0))</f>
        <v>14985000</v>
      </c>
      <c r="H27" s="259">
        <f ca="1">IF(ISERROR(VLOOKUP($B27,'I&amp;E Backsheet'!$D$11:$AT$187,H$11,0)),"",VLOOKUP($B27,'I&amp;E Backsheet'!$D$11:$AT$187,H$11,0))</f>
        <v>14980000</v>
      </c>
      <c r="I27" s="209">
        <f ca="1">IF(ISERROR(VLOOKUP($B27,'I&amp;E Backsheet'!$D$11:$AT$187,I$11,0)),"",VLOOKUP($B27,'I&amp;E Backsheet'!$D$11:$AT$187,I$11,0))</f>
        <v>12846000</v>
      </c>
      <c r="J27" s="209">
        <f ca="1">IF(ISERROR(VLOOKUP($B27,'I&amp;E Backsheet'!$D$11:$AT$187,J$11,0)),"",VLOOKUP($B27,'I&amp;E Backsheet'!$D$11:$AT$187,J$11,0))</f>
        <v>12993000</v>
      </c>
      <c r="K27" s="209">
        <f ca="1">IF(ISERROR(VLOOKUP($B27,'I&amp;E Backsheet'!$D$11:$AT$187,K$11,0)),"",VLOOKUP($B27,'I&amp;E Backsheet'!$D$11:$AT$187,K$11,0))</f>
        <v>13224000</v>
      </c>
      <c r="L27" s="318">
        <f ca="1">IF(ISERROR(VLOOKUP($B27,'I&amp;E Backsheet'!$D$11:$AT$187,L$11,0)),"",VLOOKUP($B27,'I&amp;E Backsheet'!$D$11:$AT$187,L$11,0))</f>
        <v>13979000</v>
      </c>
      <c r="M27" s="300">
        <f ca="1">IF(ISERROR(VLOOKUP($B27,'I&amp;E Backsheet'!$D$11:$AT$187,M$11,0)),"",VLOOKUP($B27,'I&amp;E Backsheet'!$D$11:$AT$187,M$11,0))</f>
        <v>12846000</v>
      </c>
      <c r="N27" s="213">
        <f ca="1">IF(ISERROR(VLOOKUP($B27,'I&amp;E Backsheet'!$D$11:$AT$187,N$11,0)),"",VLOOKUP($B27,'I&amp;E Backsheet'!$D$11:$AT$187,N$11,0))</f>
        <v>12993000</v>
      </c>
      <c r="O27" s="213">
        <f ca="1">IF(ISERROR(VLOOKUP($B27,'I&amp;E Backsheet'!$D$11:$AT$187,O$11,0)),"",VLOOKUP($B27,'I&amp;E Backsheet'!$D$11:$AT$187,O$11,0))</f>
        <v>13224000</v>
      </c>
      <c r="P27" s="214" t="str">
        <f ca="1">IF(ISERROR(VLOOKUP($B27,'I&amp;E Backsheet'!$D$11:$AT$187,P$11,0)),"",VLOOKUP($B27,'I&amp;E Backsheet'!$D$11:$AT$187,P$11,0))</f>
        <v/>
      </c>
      <c r="Q27" s="300">
        <f ca="1">IF(ISERROR(VLOOKUP($B27,'I&amp;E Backsheet'!$D$11:$AT$187,Q$11,0)),"",VLOOKUP($B27,'I&amp;E Backsheet'!$D$11:$AT$187,Q$11,0))</f>
        <v>-2095000</v>
      </c>
      <c r="R27" s="213">
        <f ca="1">IF(ISERROR(VLOOKUP($B27,'I&amp;E Backsheet'!$D$11:$AT$187,R$11,0)),"",VLOOKUP($B27,'I&amp;E Backsheet'!$D$11:$AT$187,R$11,0))</f>
        <v>-1939000</v>
      </c>
      <c r="S27" s="213">
        <f ca="1">IF(ISERROR(VLOOKUP($B27,'I&amp;E Backsheet'!$D$11:$AT$187,S$11,0)),"",VLOOKUP($B27,'I&amp;E Backsheet'!$D$11:$AT$187,S$11,0))</f>
        <v>-1761000</v>
      </c>
      <c r="T27" s="214" t="str">
        <f ca="1">IF(ISERROR(VLOOKUP($B27,'I&amp;E Backsheet'!$D$11:$AT$187,T$11,0)),"",VLOOKUP($B27,'I&amp;E Backsheet'!$D$11:$AT$187,T$11,0))</f>
        <v/>
      </c>
      <c r="U27" s="300">
        <f ca="1">IF(ISERROR(VLOOKUP($B27,'I&amp;E Backsheet'!$D$11:$AT$187,U$11,0)),"",VLOOKUP($B27,'I&amp;E Backsheet'!$D$11:$AT$187,U$11,0))</f>
        <v>0</v>
      </c>
      <c r="V27" s="213">
        <f ca="1">IF(ISERROR(VLOOKUP($B27,'I&amp;E Backsheet'!$D$11:$AT$187,V$11,0)),"",VLOOKUP($B27,'I&amp;E Backsheet'!$D$11:$AT$187,V$11,0))</f>
        <v>0</v>
      </c>
      <c r="W27" s="214">
        <f ca="1">IF(ISERROR(VLOOKUP($B27,'I&amp;E Backsheet'!$D$11:$AT$187,W$11,0)),"",VLOOKUP($B27,'I&amp;E Backsheet'!$D$11:$AT$187,W$11,0))</f>
        <v>0</v>
      </c>
    </row>
    <row r="28" spans="1:25">
      <c r="A28" s="3">
        <v>13</v>
      </c>
      <c r="B28" s="41" t="str">
        <f t="shared" ca="1" si="0"/>
        <v>E10000009</v>
      </c>
      <c r="C28" s="42" t="str">
        <f ca="1">IF($B28="","",VLOOKUP($B28,'Org list'!$J$9:$K$637,2,0))</f>
        <v>Dorset</v>
      </c>
      <c r="D28" s="227">
        <f ca="1">IF(ISERROR(VLOOKUP($B28,'Pooled Fund'!$A$3:$D$179,D$11,0)),"",VLOOKUP($B28,'Pooled Fund'!$A$3:$D$179,D$11,0))</f>
        <v>33412000</v>
      </c>
      <c r="E28" s="209">
        <f ca="1">IF(ISERROR(VLOOKUP($B28,'I&amp;E Backsheet'!$D$11:$AT$187,E$11,0)),"",VLOOKUP($B28,'I&amp;E Backsheet'!$D$11:$AT$187,E$11,0))</f>
        <v>8353000</v>
      </c>
      <c r="F28" s="209">
        <f ca="1">IF(ISERROR(VLOOKUP($B28,'I&amp;E Backsheet'!$D$11:$AT$187,F$11,0)),"",VLOOKUP($B28,'I&amp;E Backsheet'!$D$11:$AT$187,F$11,0))</f>
        <v>8353000</v>
      </c>
      <c r="G28" s="209">
        <f ca="1">IF(ISERROR(VLOOKUP($B28,'I&amp;E Backsheet'!$D$11:$AT$187,G$11,0)),"",VLOOKUP($B28,'I&amp;E Backsheet'!$D$11:$AT$187,G$11,0))</f>
        <v>8353000</v>
      </c>
      <c r="H28" s="259">
        <f ca="1">IF(ISERROR(VLOOKUP($B28,'I&amp;E Backsheet'!$D$11:$AT$187,H$11,0)),"",VLOOKUP($B28,'I&amp;E Backsheet'!$D$11:$AT$187,H$11,0))</f>
        <v>8353000</v>
      </c>
      <c r="I28" s="209">
        <f ca="1">IF(ISERROR(VLOOKUP($B28,'I&amp;E Backsheet'!$D$11:$AT$187,I$11,0)),"",VLOOKUP($B28,'I&amp;E Backsheet'!$D$11:$AT$187,I$11,0))</f>
        <v>8592000</v>
      </c>
      <c r="J28" s="209">
        <f ca="1">IF(ISERROR(VLOOKUP($B28,'I&amp;E Backsheet'!$D$11:$AT$187,J$11,0)),"",VLOOKUP($B28,'I&amp;E Backsheet'!$D$11:$AT$187,J$11,0))</f>
        <v>8592000</v>
      </c>
      <c r="K28" s="209">
        <f ca="1">IF(ISERROR(VLOOKUP($B28,'I&amp;E Backsheet'!$D$11:$AT$187,K$11,0)),"",VLOOKUP($B28,'I&amp;E Backsheet'!$D$11:$AT$187,K$11,0))</f>
        <v>8592000</v>
      </c>
      <c r="L28" s="318">
        <f ca="1">IF(ISERROR(VLOOKUP($B28,'I&amp;E Backsheet'!$D$11:$AT$187,L$11,0)),"",VLOOKUP($B28,'I&amp;E Backsheet'!$D$11:$AT$187,L$11,0))</f>
        <v>8592000</v>
      </c>
      <c r="M28" s="300">
        <f ca="1">IF(ISERROR(VLOOKUP($B28,'I&amp;E Backsheet'!$D$11:$AT$187,M$11,0)),"",VLOOKUP($B28,'I&amp;E Backsheet'!$D$11:$AT$187,M$11,0))</f>
        <v>8592000</v>
      </c>
      <c r="N28" s="213">
        <f ca="1">IF(ISERROR(VLOOKUP($B28,'I&amp;E Backsheet'!$D$11:$AT$187,N$11,0)),"",VLOOKUP($B28,'I&amp;E Backsheet'!$D$11:$AT$187,N$11,0))</f>
        <v>8592000</v>
      </c>
      <c r="O28" s="213">
        <f ca="1">IF(ISERROR(VLOOKUP($B28,'I&amp;E Backsheet'!$D$11:$AT$187,O$11,0)),"",VLOOKUP($B28,'I&amp;E Backsheet'!$D$11:$AT$187,O$11,0))</f>
        <v>8592000</v>
      </c>
      <c r="P28" s="214" t="str">
        <f ca="1">IF(ISERROR(VLOOKUP($B28,'I&amp;E Backsheet'!$D$11:$AT$187,P$11,0)),"",VLOOKUP($B28,'I&amp;E Backsheet'!$D$11:$AT$187,P$11,0))</f>
        <v/>
      </c>
      <c r="Q28" s="300">
        <f ca="1">IF(ISERROR(VLOOKUP($B28,'I&amp;E Backsheet'!$D$11:$AT$187,Q$11,0)),"",VLOOKUP($B28,'I&amp;E Backsheet'!$D$11:$AT$187,Q$11,0))</f>
        <v>239000</v>
      </c>
      <c r="R28" s="213">
        <f ca="1">IF(ISERROR(VLOOKUP($B28,'I&amp;E Backsheet'!$D$11:$AT$187,R$11,0)),"",VLOOKUP($B28,'I&amp;E Backsheet'!$D$11:$AT$187,R$11,0))</f>
        <v>239000</v>
      </c>
      <c r="S28" s="213">
        <f ca="1">IF(ISERROR(VLOOKUP($B28,'I&amp;E Backsheet'!$D$11:$AT$187,S$11,0)),"",VLOOKUP($B28,'I&amp;E Backsheet'!$D$11:$AT$187,S$11,0))</f>
        <v>239000</v>
      </c>
      <c r="T28" s="214" t="str">
        <f ca="1">IF(ISERROR(VLOOKUP($B28,'I&amp;E Backsheet'!$D$11:$AT$187,T$11,0)),"",VLOOKUP($B28,'I&amp;E Backsheet'!$D$11:$AT$187,T$11,0))</f>
        <v/>
      </c>
      <c r="U28" s="300">
        <f ca="1">IF(ISERROR(VLOOKUP($B28,'I&amp;E Backsheet'!$D$11:$AT$187,U$11,0)),"",VLOOKUP($B28,'I&amp;E Backsheet'!$D$11:$AT$187,U$11,0))</f>
        <v>0</v>
      </c>
      <c r="V28" s="213">
        <f ca="1">IF(ISERROR(VLOOKUP($B28,'I&amp;E Backsheet'!$D$11:$AT$187,V$11,0)),"",VLOOKUP($B28,'I&amp;E Backsheet'!$D$11:$AT$187,V$11,0))</f>
        <v>0</v>
      </c>
      <c r="W28" s="214">
        <f ca="1">IF(ISERROR(VLOOKUP($B28,'I&amp;E Backsheet'!$D$11:$AT$187,W$11,0)),"",VLOOKUP($B28,'I&amp;E Backsheet'!$D$11:$AT$187,W$11,0))</f>
        <v>0</v>
      </c>
    </row>
    <row r="29" spans="1:25">
      <c r="A29" s="3">
        <v>14</v>
      </c>
      <c r="B29" s="41" t="str">
        <f t="shared" ca="1" si="0"/>
        <v>E10000011</v>
      </c>
      <c r="C29" s="42" t="str">
        <f ca="1">IF($B29="","",VLOOKUP($B29,'Org list'!$J$9:$K$637,2,0))</f>
        <v>East Sussex</v>
      </c>
      <c r="D29" s="227">
        <f ca="1">IF(ISERROR(VLOOKUP($B29,'Pooled Fund'!$A$3:$D$179,D$11,0)),"",VLOOKUP($B29,'Pooled Fund'!$A$3:$D$179,D$11,0))</f>
        <v>42214000</v>
      </c>
      <c r="E29" s="209">
        <f ca="1">IF(ISERROR(VLOOKUP($B29,'I&amp;E Backsheet'!$D$11:$AT$187,E$11,0)),"",VLOOKUP($B29,'I&amp;E Backsheet'!$D$11:$AT$187,E$11,0))</f>
        <v>9456500</v>
      </c>
      <c r="F29" s="209">
        <f ca="1">IF(ISERROR(VLOOKUP($B29,'I&amp;E Backsheet'!$D$11:$AT$187,F$11,0)),"",VLOOKUP($B29,'I&amp;E Backsheet'!$D$11:$AT$187,F$11,0))</f>
        <v>6349500</v>
      </c>
      <c r="G29" s="209">
        <f ca="1">IF(ISERROR(VLOOKUP($B29,'I&amp;E Backsheet'!$D$11:$AT$187,G$11,0)),"",VLOOKUP($B29,'I&amp;E Backsheet'!$D$11:$AT$187,G$11,0))</f>
        <v>6349500</v>
      </c>
      <c r="H29" s="259">
        <f ca="1">IF(ISERROR(VLOOKUP($B29,'I&amp;E Backsheet'!$D$11:$AT$187,H$11,0)),"",VLOOKUP($B29,'I&amp;E Backsheet'!$D$11:$AT$187,H$11,0))</f>
        <v>20058500</v>
      </c>
      <c r="I29" s="209">
        <f ca="1">IF(ISERROR(VLOOKUP($B29,'I&amp;E Backsheet'!$D$11:$AT$187,I$11,0)),"",VLOOKUP($B29,'I&amp;E Backsheet'!$D$11:$AT$187,I$11,0))</f>
        <v>7782254.8092105258</v>
      </c>
      <c r="J29" s="209">
        <f ca="1">IF(ISERROR(VLOOKUP($B29,'I&amp;E Backsheet'!$D$11:$AT$187,J$11,0)),"",VLOOKUP($B29,'I&amp;E Backsheet'!$D$11:$AT$187,J$11,0))</f>
        <v>4672546.1907894742</v>
      </c>
      <c r="K29" s="209">
        <f ca="1">IF(ISERROR(VLOOKUP($B29,'I&amp;E Backsheet'!$D$11:$AT$187,K$11,0)),"",VLOOKUP($B29,'I&amp;E Backsheet'!$D$11:$AT$187,K$11,0))</f>
        <v>6189881</v>
      </c>
      <c r="L29" s="318">
        <f ca="1">IF(ISERROR(VLOOKUP($B29,'I&amp;E Backsheet'!$D$11:$AT$187,L$11,0)),"",VLOOKUP($B29,'I&amp;E Backsheet'!$D$11:$AT$187,L$11,0))</f>
        <v>23569318</v>
      </c>
      <c r="M29" s="300">
        <f ca="1">IF(ISERROR(VLOOKUP($B29,'I&amp;E Backsheet'!$D$11:$AT$187,M$11,0)),"",VLOOKUP($B29,'I&amp;E Backsheet'!$D$11:$AT$187,M$11,0))</f>
        <v>7782254.8092105258</v>
      </c>
      <c r="N29" s="213">
        <f ca="1">IF(ISERROR(VLOOKUP($B29,'I&amp;E Backsheet'!$D$11:$AT$187,N$11,0)),"",VLOOKUP($B29,'I&amp;E Backsheet'!$D$11:$AT$187,N$11,0))</f>
        <v>4672546.1907894742</v>
      </c>
      <c r="O29" s="213">
        <f ca="1">IF(ISERROR(VLOOKUP($B29,'I&amp;E Backsheet'!$D$11:$AT$187,O$11,0)),"",VLOOKUP($B29,'I&amp;E Backsheet'!$D$11:$AT$187,O$11,0))</f>
        <v>6189881</v>
      </c>
      <c r="P29" s="214" t="str">
        <f ca="1">IF(ISERROR(VLOOKUP($B29,'I&amp;E Backsheet'!$D$11:$AT$187,P$11,0)),"",VLOOKUP($B29,'I&amp;E Backsheet'!$D$11:$AT$187,P$11,0))</f>
        <v/>
      </c>
      <c r="Q29" s="300">
        <f ca="1">IF(ISERROR(VLOOKUP($B29,'I&amp;E Backsheet'!$D$11:$AT$187,Q$11,0)),"",VLOOKUP($B29,'I&amp;E Backsheet'!$D$11:$AT$187,Q$11,0))</f>
        <v>-1674245.1907894742</v>
      </c>
      <c r="R29" s="213">
        <f ca="1">IF(ISERROR(VLOOKUP($B29,'I&amp;E Backsheet'!$D$11:$AT$187,R$11,0)),"",VLOOKUP($B29,'I&amp;E Backsheet'!$D$11:$AT$187,R$11,0))</f>
        <v>-1676953.8092105258</v>
      </c>
      <c r="S29" s="213">
        <f ca="1">IF(ISERROR(VLOOKUP($B29,'I&amp;E Backsheet'!$D$11:$AT$187,S$11,0)),"",VLOOKUP($B29,'I&amp;E Backsheet'!$D$11:$AT$187,S$11,0))</f>
        <v>-159619</v>
      </c>
      <c r="T29" s="214" t="str">
        <f ca="1">IF(ISERROR(VLOOKUP($B29,'I&amp;E Backsheet'!$D$11:$AT$187,T$11,0)),"",VLOOKUP($B29,'I&amp;E Backsheet'!$D$11:$AT$187,T$11,0))</f>
        <v/>
      </c>
      <c r="U29" s="300">
        <f ca="1">IF(ISERROR(VLOOKUP($B29,'I&amp;E Backsheet'!$D$11:$AT$187,U$11,0)),"",VLOOKUP($B29,'I&amp;E Backsheet'!$D$11:$AT$187,U$11,0))</f>
        <v>0</v>
      </c>
      <c r="V29" s="213">
        <f ca="1">IF(ISERROR(VLOOKUP($B29,'I&amp;E Backsheet'!$D$11:$AT$187,V$11,0)),"",VLOOKUP($B29,'I&amp;E Backsheet'!$D$11:$AT$187,V$11,0))</f>
        <v>0</v>
      </c>
      <c r="W29" s="214">
        <f ca="1">IF(ISERROR(VLOOKUP($B29,'I&amp;E Backsheet'!$D$11:$AT$187,W$11,0)),"",VLOOKUP($B29,'I&amp;E Backsheet'!$D$11:$AT$187,W$11,0))</f>
        <v>0</v>
      </c>
    </row>
    <row r="30" spans="1:25">
      <c r="A30" s="3">
        <v>15</v>
      </c>
      <c r="B30" s="41" t="str">
        <f t="shared" ca="1" si="0"/>
        <v>E10000013</v>
      </c>
      <c r="C30" s="42" t="str">
        <f ca="1">IF($B30="","",VLOOKUP($B30,'Org list'!$J$9:$K$637,2,0))</f>
        <v>Gloucestershire</v>
      </c>
      <c r="D30" s="227">
        <f ca="1">IF(ISERROR(VLOOKUP($B30,'Pooled Fund'!$A$3:$D$179,D$11,0)),"",VLOOKUP($B30,'Pooled Fund'!$A$3:$D$179,D$11,0))</f>
        <v>39948000</v>
      </c>
      <c r="E30" s="209">
        <f ca="1">IF(ISERROR(VLOOKUP($B30,'I&amp;E Backsheet'!$D$11:$AT$187,E$11,0)),"",VLOOKUP($B30,'I&amp;E Backsheet'!$D$11:$AT$187,E$11,0))</f>
        <v>11197250</v>
      </c>
      <c r="F30" s="209">
        <f ca="1">IF(ISERROR(VLOOKUP($B30,'I&amp;E Backsheet'!$D$11:$AT$187,F$11,0)),"",VLOOKUP($B30,'I&amp;E Backsheet'!$D$11:$AT$187,F$11,0))</f>
        <v>9583583.333333334</v>
      </c>
      <c r="G30" s="209">
        <f ca="1">IF(ISERROR(VLOOKUP($B30,'I&amp;E Backsheet'!$D$11:$AT$187,G$11,0)),"",VLOOKUP($B30,'I&amp;E Backsheet'!$D$11:$AT$187,G$11,0))</f>
        <v>9583583.333333334</v>
      </c>
      <c r="H30" s="259">
        <f ca="1">IF(ISERROR(VLOOKUP($B30,'I&amp;E Backsheet'!$D$11:$AT$187,H$11,0)),"",VLOOKUP($B30,'I&amp;E Backsheet'!$D$11:$AT$187,H$11,0))</f>
        <v>9583583.333333334</v>
      </c>
      <c r="I30" s="209">
        <f ca="1">IF(ISERROR(VLOOKUP($B30,'I&amp;E Backsheet'!$D$11:$AT$187,I$11,0)),"",VLOOKUP($B30,'I&amp;E Backsheet'!$D$11:$AT$187,I$11,0))</f>
        <v>11197250</v>
      </c>
      <c r="J30" s="209">
        <f ca="1">IF(ISERROR(VLOOKUP($B30,'I&amp;E Backsheet'!$D$11:$AT$187,J$11,0)),"",VLOOKUP($B30,'I&amp;E Backsheet'!$D$11:$AT$187,J$11,0))</f>
        <v>9583583.333333334</v>
      </c>
      <c r="K30" s="209">
        <f ca="1">IF(ISERROR(VLOOKUP($B30,'I&amp;E Backsheet'!$D$11:$AT$187,K$11,0)),"",VLOOKUP($B30,'I&amp;E Backsheet'!$D$11:$AT$187,K$11,0))</f>
        <v>9583583.333333334</v>
      </c>
      <c r="L30" s="318">
        <f ca="1">IF(ISERROR(VLOOKUP($B30,'I&amp;E Backsheet'!$D$11:$AT$187,L$11,0)),"",VLOOKUP($B30,'I&amp;E Backsheet'!$D$11:$AT$187,L$11,0))</f>
        <v>9583583.333333334</v>
      </c>
      <c r="M30" s="300">
        <f ca="1">IF(ISERROR(VLOOKUP($B30,'I&amp;E Backsheet'!$D$11:$AT$187,M$11,0)),"",VLOOKUP($B30,'I&amp;E Backsheet'!$D$11:$AT$187,M$11,0))</f>
        <v>11197250</v>
      </c>
      <c r="N30" s="213">
        <f ca="1">IF(ISERROR(VLOOKUP($B30,'I&amp;E Backsheet'!$D$11:$AT$187,N$11,0)),"",VLOOKUP($B30,'I&amp;E Backsheet'!$D$11:$AT$187,N$11,0))</f>
        <v>9583583</v>
      </c>
      <c r="O30" s="213">
        <f ca="1">IF(ISERROR(VLOOKUP($B30,'I&amp;E Backsheet'!$D$11:$AT$187,O$11,0)),"",VLOOKUP($B30,'I&amp;E Backsheet'!$D$11:$AT$187,O$11,0))</f>
        <v>9583583</v>
      </c>
      <c r="P30" s="214" t="str">
        <f ca="1">IF(ISERROR(VLOOKUP($B30,'I&amp;E Backsheet'!$D$11:$AT$187,P$11,0)),"",VLOOKUP($B30,'I&amp;E Backsheet'!$D$11:$AT$187,P$11,0))</f>
        <v/>
      </c>
      <c r="Q30" s="300">
        <f ca="1">IF(ISERROR(VLOOKUP($B30,'I&amp;E Backsheet'!$D$11:$AT$187,Q$11,0)),"",VLOOKUP($B30,'I&amp;E Backsheet'!$D$11:$AT$187,Q$11,0))</f>
        <v>0</v>
      </c>
      <c r="R30" s="213">
        <f ca="1">IF(ISERROR(VLOOKUP($B30,'I&amp;E Backsheet'!$D$11:$AT$187,R$11,0)),"",VLOOKUP($B30,'I&amp;E Backsheet'!$D$11:$AT$187,R$11,0))</f>
        <v>-0.33333333395421505</v>
      </c>
      <c r="S30" s="213">
        <f ca="1">IF(ISERROR(VLOOKUP($B30,'I&amp;E Backsheet'!$D$11:$AT$187,S$11,0)),"",VLOOKUP($B30,'I&amp;E Backsheet'!$D$11:$AT$187,S$11,0))</f>
        <v>-0.33333333395421505</v>
      </c>
      <c r="T30" s="214" t="str">
        <f ca="1">IF(ISERROR(VLOOKUP($B30,'I&amp;E Backsheet'!$D$11:$AT$187,T$11,0)),"",VLOOKUP($B30,'I&amp;E Backsheet'!$D$11:$AT$187,T$11,0))</f>
        <v/>
      </c>
      <c r="U30" s="300">
        <f ca="1">IF(ISERROR(VLOOKUP($B30,'I&amp;E Backsheet'!$D$11:$AT$187,U$11,0)),"",VLOOKUP($B30,'I&amp;E Backsheet'!$D$11:$AT$187,U$11,0))</f>
        <v>0</v>
      </c>
      <c r="V30" s="213">
        <f ca="1">IF(ISERROR(VLOOKUP($B30,'I&amp;E Backsheet'!$D$11:$AT$187,V$11,0)),"",VLOOKUP($B30,'I&amp;E Backsheet'!$D$11:$AT$187,V$11,0))</f>
        <v>-0.33333333395421505</v>
      </c>
      <c r="W30" s="214">
        <f ca="1">IF(ISERROR(VLOOKUP($B30,'I&amp;E Backsheet'!$D$11:$AT$187,W$11,0)),"",VLOOKUP($B30,'I&amp;E Backsheet'!$D$11:$AT$187,W$11,0))</f>
        <v>-0.33333333395421505</v>
      </c>
    </row>
    <row r="31" spans="1:25">
      <c r="A31" s="3">
        <v>16</v>
      </c>
      <c r="B31" s="41" t="str">
        <f t="shared" ca="1" si="0"/>
        <v>E10000014</v>
      </c>
      <c r="C31" s="42" t="str">
        <f ca="1">IF($B31="","",VLOOKUP($B31,'Org list'!$J$9:$K$637,2,0))</f>
        <v>Hampshire</v>
      </c>
      <c r="D31" s="227">
        <f ca="1">IF(ISERROR(VLOOKUP($B31,'Pooled Fund'!$A$3:$D$179,D$11,0)),"",VLOOKUP($B31,'Pooled Fund'!$A$3:$D$179,D$11,0))</f>
        <v>80765000</v>
      </c>
      <c r="E31" s="209">
        <f ca="1">IF(ISERROR(VLOOKUP($B31,'I&amp;E Backsheet'!$D$11:$AT$187,E$11,0)),"",VLOOKUP($B31,'I&amp;E Backsheet'!$D$11:$AT$187,E$11,0))</f>
        <v>20853250</v>
      </c>
      <c r="F31" s="209">
        <f ca="1">IF(ISERROR(VLOOKUP($B31,'I&amp;E Backsheet'!$D$11:$AT$187,F$11,0)),"",VLOOKUP($B31,'I&amp;E Backsheet'!$D$11:$AT$187,F$11,0))</f>
        <v>18205750</v>
      </c>
      <c r="G31" s="209">
        <f ca="1">IF(ISERROR(VLOOKUP($B31,'I&amp;E Backsheet'!$D$11:$AT$187,G$11,0)),"",VLOOKUP($B31,'I&amp;E Backsheet'!$D$11:$AT$187,G$11,0))</f>
        <v>20853250</v>
      </c>
      <c r="H31" s="259">
        <f ca="1">IF(ISERROR(VLOOKUP($B31,'I&amp;E Backsheet'!$D$11:$AT$187,H$11,0)),"",VLOOKUP($B31,'I&amp;E Backsheet'!$D$11:$AT$187,H$11,0))</f>
        <v>20852750</v>
      </c>
      <c r="I31" s="209">
        <f ca="1">IF(ISERROR(VLOOKUP($B31,'I&amp;E Backsheet'!$D$11:$AT$187,I$11,0)),"",VLOOKUP($B31,'I&amp;E Backsheet'!$D$11:$AT$187,I$11,0))</f>
        <v>20853250</v>
      </c>
      <c r="J31" s="209">
        <f ca="1">IF(ISERROR(VLOOKUP($B31,'I&amp;E Backsheet'!$D$11:$AT$187,J$11,0)),"",VLOOKUP($B31,'I&amp;E Backsheet'!$D$11:$AT$187,J$11,0))</f>
        <v>18205750</v>
      </c>
      <c r="K31" s="209">
        <f ca="1">IF(ISERROR(VLOOKUP($B31,'I&amp;E Backsheet'!$D$11:$AT$187,K$11,0)),"",VLOOKUP($B31,'I&amp;E Backsheet'!$D$11:$AT$187,K$11,0))</f>
        <v>20853250</v>
      </c>
      <c r="L31" s="318">
        <f ca="1">IF(ISERROR(VLOOKUP($B31,'I&amp;E Backsheet'!$D$11:$AT$187,L$11,0)),"",VLOOKUP($B31,'I&amp;E Backsheet'!$D$11:$AT$187,L$11,0))</f>
        <v>20852750</v>
      </c>
      <c r="M31" s="300">
        <f ca="1">IF(ISERROR(VLOOKUP($B31,'I&amp;E Backsheet'!$D$11:$AT$187,M$11,0)),"",VLOOKUP($B31,'I&amp;E Backsheet'!$D$11:$AT$187,M$11,0))</f>
        <v>20853250</v>
      </c>
      <c r="N31" s="213">
        <f ca="1">IF(ISERROR(VLOOKUP($B31,'I&amp;E Backsheet'!$D$11:$AT$187,N$11,0)),"",VLOOKUP($B31,'I&amp;E Backsheet'!$D$11:$AT$187,N$11,0))</f>
        <v>36411500</v>
      </c>
      <c r="O31" s="213">
        <f ca="1">IF(ISERROR(VLOOKUP($B31,'I&amp;E Backsheet'!$D$11:$AT$187,O$11,0)),"",VLOOKUP($B31,'I&amp;E Backsheet'!$D$11:$AT$187,O$11,0))</f>
        <v>20853250</v>
      </c>
      <c r="P31" s="214" t="str">
        <f ca="1">IF(ISERROR(VLOOKUP($B31,'I&amp;E Backsheet'!$D$11:$AT$187,P$11,0)),"",VLOOKUP($B31,'I&amp;E Backsheet'!$D$11:$AT$187,P$11,0))</f>
        <v/>
      </c>
      <c r="Q31" s="300">
        <f ca="1">IF(ISERROR(VLOOKUP($B31,'I&amp;E Backsheet'!$D$11:$AT$187,Q$11,0)),"",VLOOKUP($B31,'I&amp;E Backsheet'!$D$11:$AT$187,Q$11,0))</f>
        <v>0</v>
      </c>
      <c r="R31" s="213">
        <f ca="1">IF(ISERROR(VLOOKUP($B31,'I&amp;E Backsheet'!$D$11:$AT$187,R$11,0)),"",VLOOKUP($B31,'I&amp;E Backsheet'!$D$11:$AT$187,R$11,0))</f>
        <v>18205750</v>
      </c>
      <c r="S31" s="213">
        <f ca="1">IF(ISERROR(VLOOKUP($B31,'I&amp;E Backsheet'!$D$11:$AT$187,S$11,0)),"",VLOOKUP($B31,'I&amp;E Backsheet'!$D$11:$AT$187,S$11,0))</f>
        <v>0</v>
      </c>
      <c r="T31" s="214" t="str">
        <f ca="1">IF(ISERROR(VLOOKUP($B31,'I&amp;E Backsheet'!$D$11:$AT$187,T$11,0)),"",VLOOKUP($B31,'I&amp;E Backsheet'!$D$11:$AT$187,T$11,0))</f>
        <v/>
      </c>
      <c r="U31" s="300">
        <f ca="1">IF(ISERROR(VLOOKUP($B31,'I&amp;E Backsheet'!$D$11:$AT$187,U$11,0)),"",VLOOKUP($B31,'I&amp;E Backsheet'!$D$11:$AT$187,U$11,0))</f>
        <v>0</v>
      </c>
      <c r="V31" s="213">
        <f ca="1">IF(ISERROR(VLOOKUP($B31,'I&amp;E Backsheet'!$D$11:$AT$187,V$11,0)),"",VLOOKUP($B31,'I&amp;E Backsheet'!$D$11:$AT$187,V$11,0))</f>
        <v>18205750</v>
      </c>
      <c r="W31" s="214">
        <f ca="1">IF(ISERROR(VLOOKUP($B31,'I&amp;E Backsheet'!$D$11:$AT$187,W$11,0)),"",VLOOKUP($B31,'I&amp;E Backsheet'!$D$11:$AT$187,W$11,0))</f>
        <v>0</v>
      </c>
    </row>
    <row r="32" spans="1:25">
      <c r="A32" s="3">
        <v>17</v>
      </c>
      <c r="B32" s="41" t="str">
        <f t="shared" ca="1" si="0"/>
        <v>E06000046</v>
      </c>
      <c r="C32" s="42" t="str">
        <f ca="1">IF($B32="","",VLOOKUP($B32,'Org list'!$J$9:$K$637,2,0))</f>
        <v>Isle of Wight</v>
      </c>
      <c r="D32" s="227">
        <f ca="1">IF(ISERROR(VLOOKUP($B32,'Pooled Fund'!$A$3:$D$179,D$11,0)),"",VLOOKUP($B32,'Pooled Fund'!$A$3:$D$179,D$11,0))</f>
        <v>20607131.999999996</v>
      </c>
      <c r="E32" s="209">
        <f ca="1">IF(ISERROR(VLOOKUP($B32,'I&amp;E Backsheet'!$D$11:$AT$187,E$11,0)),"",VLOOKUP($B32,'I&amp;E Backsheet'!$D$11:$AT$187,E$11,0))</f>
        <v>5202230</v>
      </c>
      <c r="F32" s="209">
        <f ca="1">IF(ISERROR(VLOOKUP($B32,'I&amp;E Backsheet'!$D$11:$AT$187,F$11,0)),"",VLOOKUP($B32,'I&amp;E Backsheet'!$D$11:$AT$187,F$11,0))</f>
        <v>5202230</v>
      </c>
      <c r="G32" s="209">
        <f ca="1">IF(ISERROR(VLOOKUP($B32,'I&amp;E Backsheet'!$D$11:$AT$187,G$11,0)),"",VLOOKUP($B32,'I&amp;E Backsheet'!$D$11:$AT$187,G$11,0))</f>
        <v>5806147</v>
      </c>
      <c r="H32" s="259">
        <f ca="1">IF(ISERROR(VLOOKUP($B32,'I&amp;E Backsheet'!$D$11:$AT$187,H$11,0)),"",VLOOKUP($B32,'I&amp;E Backsheet'!$D$11:$AT$187,H$11,0))</f>
        <v>5806147</v>
      </c>
      <c r="I32" s="209">
        <f ca="1">IF(ISERROR(VLOOKUP($B32,'I&amp;E Backsheet'!$D$11:$AT$187,I$11,0)),"",VLOOKUP($B32,'I&amp;E Backsheet'!$D$11:$AT$187,I$11,0))</f>
        <v>5202230</v>
      </c>
      <c r="J32" s="209">
        <f ca="1">IF(ISERROR(VLOOKUP($B32,'I&amp;E Backsheet'!$D$11:$AT$187,J$11,0)),"",VLOOKUP($B32,'I&amp;E Backsheet'!$D$11:$AT$187,J$11,0))</f>
        <v>5446731</v>
      </c>
      <c r="K32" s="209">
        <f ca="1">IF(ISERROR(VLOOKUP($B32,'I&amp;E Backsheet'!$D$11:$AT$187,K$11,0)),"",VLOOKUP($B32,'I&amp;E Backsheet'!$D$11:$AT$187,K$11,0))</f>
        <v>5683896</v>
      </c>
      <c r="L32" s="318">
        <f ca="1">IF(ISERROR(VLOOKUP($B32,'I&amp;E Backsheet'!$D$11:$AT$187,L$11,0)),"",VLOOKUP($B32,'I&amp;E Backsheet'!$D$11:$AT$187,L$11,0))</f>
        <v>5683897</v>
      </c>
      <c r="M32" s="300">
        <f ca="1">IF(ISERROR(VLOOKUP($B32,'I&amp;E Backsheet'!$D$11:$AT$187,M$11,0)),"",VLOOKUP($B32,'I&amp;E Backsheet'!$D$11:$AT$187,M$11,0))</f>
        <v>5400707</v>
      </c>
      <c r="N32" s="213">
        <f ca="1">IF(ISERROR(VLOOKUP($B32,'I&amp;E Backsheet'!$D$11:$AT$187,N$11,0)),"",VLOOKUP($B32,'I&amp;E Backsheet'!$D$11:$AT$187,N$11,0))</f>
        <v>4785516</v>
      </c>
      <c r="O32" s="213">
        <f ca="1">IF(ISERROR(VLOOKUP($B32,'I&amp;E Backsheet'!$D$11:$AT$187,O$11,0)),"",VLOOKUP($B32,'I&amp;E Backsheet'!$D$11:$AT$187,O$11,0))</f>
        <v>5499312</v>
      </c>
      <c r="P32" s="214" t="str">
        <f ca="1">IF(ISERROR(VLOOKUP($B32,'I&amp;E Backsheet'!$D$11:$AT$187,P$11,0)),"",VLOOKUP($B32,'I&amp;E Backsheet'!$D$11:$AT$187,P$11,0))</f>
        <v/>
      </c>
      <c r="Q32" s="300">
        <f ca="1">IF(ISERROR(VLOOKUP($B32,'I&amp;E Backsheet'!$D$11:$AT$187,Q$11,0)),"",VLOOKUP($B32,'I&amp;E Backsheet'!$D$11:$AT$187,Q$11,0))</f>
        <v>198477</v>
      </c>
      <c r="R32" s="213">
        <f ca="1">IF(ISERROR(VLOOKUP($B32,'I&amp;E Backsheet'!$D$11:$AT$187,R$11,0)),"",VLOOKUP($B32,'I&amp;E Backsheet'!$D$11:$AT$187,R$11,0))</f>
        <v>-416714</v>
      </c>
      <c r="S32" s="213">
        <f ca="1">IF(ISERROR(VLOOKUP($B32,'I&amp;E Backsheet'!$D$11:$AT$187,S$11,0)),"",VLOOKUP($B32,'I&amp;E Backsheet'!$D$11:$AT$187,S$11,0))</f>
        <v>-306835</v>
      </c>
      <c r="T32" s="214" t="str">
        <f ca="1">IF(ISERROR(VLOOKUP($B32,'I&amp;E Backsheet'!$D$11:$AT$187,T$11,0)),"",VLOOKUP($B32,'I&amp;E Backsheet'!$D$11:$AT$187,T$11,0))</f>
        <v/>
      </c>
      <c r="U32" s="300">
        <f ca="1">IF(ISERROR(VLOOKUP($B32,'I&amp;E Backsheet'!$D$11:$AT$187,U$11,0)),"",VLOOKUP($B32,'I&amp;E Backsheet'!$D$11:$AT$187,U$11,0))</f>
        <v>198477</v>
      </c>
      <c r="V32" s="213">
        <f ca="1">IF(ISERROR(VLOOKUP($B32,'I&amp;E Backsheet'!$D$11:$AT$187,V$11,0)),"",VLOOKUP($B32,'I&amp;E Backsheet'!$D$11:$AT$187,V$11,0))</f>
        <v>-661215</v>
      </c>
      <c r="W32" s="214">
        <f ca="1">IF(ISERROR(VLOOKUP($B32,'I&amp;E Backsheet'!$D$11:$AT$187,W$11,0)),"",VLOOKUP($B32,'I&amp;E Backsheet'!$D$11:$AT$187,W$11,0))</f>
        <v>-184584</v>
      </c>
    </row>
    <row r="33" spans="1:23">
      <c r="A33" s="3">
        <v>18</v>
      </c>
      <c r="B33" s="41" t="str">
        <f t="shared" ca="1" si="0"/>
        <v>E10000016</v>
      </c>
      <c r="C33" s="42" t="str">
        <f ca="1">IF($B33="","",VLOOKUP($B33,'Org list'!$J$9:$K$637,2,0))</f>
        <v>Kent</v>
      </c>
      <c r="D33" s="227">
        <f ca="1">IF(ISERROR(VLOOKUP($B33,'Pooled Fund'!$A$3:$D$179,D$11,0)),"",VLOOKUP($B33,'Pooled Fund'!$A$3:$D$179,D$11,0))</f>
        <v>101404000</v>
      </c>
      <c r="E33" s="209">
        <f ca="1">IF(ISERROR(VLOOKUP($B33,'I&amp;E Backsheet'!$D$11:$AT$187,E$11,0)),"",VLOOKUP($B33,'I&amp;E Backsheet'!$D$11:$AT$187,E$11,0))</f>
        <v>25351000</v>
      </c>
      <c r="F33" s="209">
        <f ca="1">IF(ISERROR(VLOOKUP($B33,'I&amp;E Backsheet'!$D$11:$AT$187,F$11,0)),"",VLOOKUP($B33,'I&amp;E Backsheet'!$D$11:$AT$187,F$11,0))</f>
        <v>25351000</v>
      </c>
      <c r="G33" s="209">
        <f ca="1">IF(ISERROR(VLOOKUP($B33,'I&amp;E Backsheet'!$D$11:$AT$187,G$11,0)),"",VLOOKUP($B33,'I&amp;E Backsheet'!$D$11:$AT$187,G$11,0))</f>
        <v>25351000</v>
      </c>
      <c r="H33" s="259">
        <f ca="1">IF(ISERROR(VLOOKUP($B33,'I&amp;E Backsheet'!$D$11:$AT$187,H$11,0)),"",VLOOKUP($B33,'I&amp;E Backsheet'!$D$11:$AT$187,H$11,0))</f>
        <v>25351000</v>
      </c>
      <c r="I33" s="209">
        <f ca="1">IF(ISERROR(VLOOKUP($B33,'I&amp;E Backsheet'!$D$11:$AT$187,I$11,0)),"",VLOOKUP($B33,'I&amp;E Backsheet'!$D$11:$AT$187,I$11,0))</f>
        <v>25351000</v>
      </c>
      <c r="J33" s="209">
        <f ca="1">IF(ISERROR(VLOOKUP($B33,'I&amp;E Backsheet'!$D$11:$AT$187,J$11,0)),"",VLOOKUP($B33,'I&amp;E Backsheet'!$D$11:$AT$187,J$11,0))</f>
        <v>25351000</v>
      </c>
      <c r="K33" s="209">
        <f ca="1">IF(ISERROR(VLOOKUP($B33,'I&amp;E Backsheet'!$D$11:$AT$187,K$11,0)),"",VLOOKUP($B33,'I&amp;E Backsheet'!$D$11:$AT$187,K$11,0))</f>
        <v>25351000</v>
      </c>
      <c r="L33" s="318">
        <f ca="1">IF(ISERROR(VLOOKUP($B33,'I&amp;E Backsheet'!$D$11:$AT$187,L$11,0)),"",VLOOKUP($B33,'I&amp;E Backsheet'!$D$11:$AT$187,L$11,0))</f>
        <v>25351000</v>
      </c>
      <c r="M33" s="300">
        <f ca="1">IF(ISERROR(VLOOKUP($B33,'I&amp;E Backsheet'!$D$11:$AT$187,M$11,0)),"",VLOOKUP($B33,'I&amp;E Backsheet'!$D$11:$AT$187,M$11,0))</f>
        <v>24478300</v>
      </c>
      <c r="N33" s="213">
        <f ca="1">IF(ISERROR(VLOOKUP($B33,'I&amp;E Backsheet'!$D$11:$AT$187,N$11,0)),"",VLOOKUP($B33,'I&amp;E Backsheet'!$D$11:$AT$187,N$11,0))</f>
        <v>24816200</v>
      </c>
      <c r="O33" s="213">
        <f ca="1">IF(ISERROR(VLOOKUP($B33,'I&amp;E Backsheet'!$D$11:$AT$187,O$11,0)),"",VLOOKUP($B33,'I&amp;E Backsheet'!$D$11:$AT$187,O$11,0))</f>
        <v>25492600</v>
      </c>
      <c r="P33" s="214" t="str">
        <f ca="1">IF(ISERROR(VLOOKUP($B33,'I&amp;E Backsheet'!$D$11:$AT$187,P$11,0)),"",VLOOKUP($B33,'I&amp;E Backsheet'!$D$11:$AT$187,P$11,0))</f>
        <v/>
      </c>
      <c r="Q33" s="300">
        <f ca="1">IF(ISERROR(VLOOKUP($B33,'I&amp;E Backsheet'!$D$11:$AT$187,Q$11,0)),"",VLOOKUP($B33,'I&amp;E Backsheet'!$D$11:$AT$187,Q$11,0))</f>
        <v>-872700</v>
      </c>
      <c r="R33" s="213">
        <f ca="1">IF(ISERROR(VLOOKUP($B33,'I&amp;E Backsheet'!$D$11:$AT$187,R$11,0)),"",VLOOKUP($B33,'I&amp;E Backsheet'!$D$11:$AT$187,R$11,0))</f>
        <v>-534800</v>
      </c>
      <c r="S33" s="213">
        <f ca="1">IF(ISERROR(VLOOKUP($B33,'I&amp;E Backsheet'!$D$11:$AT$187,S$11,0)),"",VLOOKUP($B33,'I&amp;E Backsheet'!$D$11:$AT$187,S$11,0))</f>
        <v>141600</v>
      </c>
      <c r="T33" s="214" t="str">
        <f ca="1">IF(ISERROR(VLOOKUP($B33,'I&amp;E Backsheet'!$D$11:$AT$187,T$11,0)),"",VLOOKUP($B33,'I&amp;E Backsheet'!$D$11:$AT$187,T$11,0))</f>
        <v/>
      </c>
      <c r="U33" s="300">
        <f ca="1">IF(ISERROR(VLOOKUP($B33,'I&amp;E Backsheet'!$D$11:$AT$187,U$11,0)),"",VLOOKUP($B33,'I&amp;E Backsheet'!$D$11:$AT$187,U$11,0))</f>
        <v>-872700</v>
      </c>
      <c r="V33" s="213">
        <f ca="1">IF(ISERROR(VLOOKUP($B33,'I&amp;E Backsheet'!$D$11:$AT$187,V$11,0)),"",VLOOKUP($B33,'I&amp;E Backsheet'!$D$11:$AT$187,V$11,0))</f>
        <v>-534800</v>
      </c>
      <c r="W33" s="214">
        <f ca="1">IF(ISERROR(VLOOKUP($B33,'I&amp;E Backsheet'!$D$11:$AT$187,W$11,0)),"",VLOOKUP($B33,'I&amp;E Backsheet'!$D$11:$AT$187,W$11,0))</f>
        <v>141600</v>
      </c>
    </row>
    <row r="34" spans="1:23">
      <c r="A34" s="3">
        <v>19</v>
      </c>
      <c r="B34" s="41" t="str">
        <f t="shared" ca="1" si="0"/>
        <v>E06000035</v>
      </c>
      <c r="C34" s="42" t="str">
        <f ca="1">IF($B34="","",VLOOKUP($B34,'Org list'!$J$9:$K$637,2,0))</f>
        <v>Medway</v>
      </c>
      <c r="D34" s="227">
        <f ca="1">IF(ISERROR(VLOOKUP($B34,'Pooled Fund'!$A$3:$D$179,D$11,0)),"",VLOOKUP($B34,'Pooled Fund'!$A$3:$D$179,D$11,0))</f>
        <v>17632000</v>
      </c>
      <c r="E34" s="209">
        <f ca="1">IF(ISERROR(VLOOKUP($B34,'I&amp;E Backsheet'!$D$11:$AT$187,E$11,0)),"",VLOOKUP($B34,'I&amp;E Backsheet'!$D$11:$AT$187,E$11,0))</f>
        <v>4408000</v>
      </c>
      <c r="F34" s="209">
        <f ca="1">IF(ISERROR(VLOOKUP($B34,'I&amp;E Backsheet'!$D$11:$AT$187,F$11,0)),"",VLOOKUP($B34,'I&amp;E Backsheet'!$D$11:$AT$187,F$11,0))</f>
        <v>4408000</v>
      </c>
      <c r="G34" s="209">
        <f ca="1">IF(ISERROR(VLOOKUP($B34,'I&amp;E Backsheet'!$D$11:$AT$187,G$11,0)),"",VLOOKUP($B34,'I&amp;E Backsheet'!$D$11:$AT$187,G$11,0))</f>
        <v>4408000</v>
      </c>
      <c r="H34" s="259">
        <f ca="1">IF(ISERROR(VLOOKUP($B34,'I&amp;E Backsheet'!$D$11:$AT$187,H$11,0)),"",VLOOKUP($B34,'I&amp;E Backsheet'!$D$11:$AT$187,H$11,0))</f>
        <v>4408000</v>
      </c>
      <c r="I34" s="209">
        <f ca="1">IF(ISERROR(VLOOKUP($B34,'I&amp;E Backsheet'!$D$11:$AT$187,I$11,0)),"",VLOOKUP($B34,'I&amp;E Backsheet'!$D$11:$AT$187,I$11,0))</f>
        <v>4408000</v>
      </c>
      <c r="J34" s="209">
        <f ca="1">IF(ISERROR(VLOOKUP($B34,'I&amp;E Backsheet'!$D$11:$AT$187,J$11,0)),"",VLOOKUP($B34,'I&amp;E Backsheet'!$D$11:$AT$187,J$11,0))</f>
        <v>4408000</v>
      </c>
      <c r="K34" s="209">
        <f ca="1">IF(ISERROR(VLOOKUP($B34,'I&amp;E Backsheet'!$D$11:$AT$187,K$11,0)),"",VLOOKUP($B34,'I&amp;E Backsheet'!$D$11:$AT$187,K$11,0))</f>
        <v>4408000</v>
      </c>
      <c r="L34" s="318">
        <f ca="1">IF(ISERROR(VLOOKUP($B34,'I&amp;E Backsheet'!$D$11:$AT$187,L$11,0)),"",VLOOKUP($B34,'I&amp;E Backsheet'!$D$11:$AT$187,L$11,0))</f>
        <v>4408000</v>
      </c>
      <c r="M34" s="300">
        <f ca="1">IF(ISERROR(VLOOKUP($B34,'I&amp;E Backsheet'!$D$11:$AT$187,M$11,0)),"",VLOOKUP($B34,'I&amp;E Backsheet'!$D$11:$AT$187,M$11,0))</f>
        <v>4219000</v>
      </c>
      <c r="N34" s="213">
        <f ca="1">IF(ISERROR(VLOOKUP($B34,'I&amp;E Backsheet'!$D$11:$AT$187,N$11,0)),"",VLOOKUP($B34,'I&amp;E Backsheet'!$D$11:$AT$187,N$11,0))</f>
        <v>4219000</v>
      </c>
      <c r="O34" s="213">
        <f ca="1">IF(ISERROR(VLOOKUP($B34,'I&amp;E Backsheet'!$D$11:$AT$187,O$11,0)),"",VLOOKUP($B34,'I&amp;E Backsheet'!$D$11:$AT$187,O$11,0))</f>
        <v>4379000</v>
      </c>
      <c r="P34" s="214" t="str">
        <f ca="1">IF(ISERROR(VLOOKUP($B34,'I&amp;E Backsheet'!$D$11:$AT$187,P$11,0)),"",VLOOKUP($B34,'I&amp;E Backsheet'!$D$11:$AT$187,P$11,0))</f>
        <v/>
      </c>
      <c r="Q34" s="300">
        <f ca="1">IF(ISERROR(VLOOKUP($B34,'I&amp;E Backsheet'!$D$11:$AT$187,Q$11,0)),"",VLOOKUP($B34,'I&amp;E Backsheet'!$D$11:$AT$187,Q$11,0))</f>
        <v>-189000</v>
      </c>
      <c r="R34" s="213">
        <f ca="1">IF(ISERROR(VLOOKUP($B34,'I&amp;E Backsheet'!$D$11:$AT$187,R$11,0)),"",VLOOKUP($B34,'I&amp;E Backsheet'!$D$11:$AT$187,R$11,0))</f>
        <v>-189000</v>
      </c>
      <c r="S34" s="213">
        <f ca="1">IF(ISERROR(VLOOKUP($B34,'I&amp;E Backsheet'!$D$11:$AT$187,S$11,0)),"",VLOOKUP($B34,'I&amp;E Backsheet'!$D$11:$AT$187,S$11,0))</f>
        <v>-29000</v>
      </c>
      <c r="T34" s="214" t="str">
        <f ca="1">IF(ISERROR(VLOOKUP($B34,'I&amp;E Backsheet'!$D$11:$AT$187,T$11,0)),"",VLOOKUP($B34,'I&amp;E Backsheet'!$D$11:$AT$187,T$11,0))</f>
        <v/>
      </c>
      <c r="U34" s="300">
        <f ca="1">IF(ISERROR(VLOOKUP($B34,'I&amp;E Backsheet'!$D$11:$AT$187,U$11,0)),"",VLOOKUP($B34,'I&amp;E Backsheet'!$D$11:$AT$187,U$11,0))</f>
        <v>-189000</v>
      </c>
      <c r="V34" s="213">
        <f ca="1">IF(ISERROR(VLOOKUP($B34,'I&amp;E Backsheet'!$D$11:$AT$187,V$11,0)),"",VLOOKUP($B34,'I&amp;E Backsheet'!$D$11:$AT$187,V$11,0))</f>
        <v>-189000</v>
      </c>
      <c r="W34" s="214">
        <f ca="1">IF(ISERROR(VLOOKUP($B34,'I&amp;E Backsheet'!$D$11:$AT$187,W$11,0)),"",VLOOKUP($B34,'I&amp;E Backsheet'!$D$11:$AT$187,W$11,0))</f>
        <v>-29000</v>
      </c>
    </row>
    <row r="35" spans="1:23">
      <c r="A35" s="3">
        <v>20</v>
      </c>
      <c r="B35" s="41" t="str">
        <f t="shared" ca="1" si="0"/>
        <v>E06000024</v>
      </c>
      <c r="C35" s="42" t="str">
        <f ca="1">IF($B35="","",VLOOKUP($B35,'Org list'!$J$9:$K$637,2,0))</f>
        <v>North Somerset</v>
      </c>
      <c r="D35" s="227">
        <f ca="1">IF(ISERROR(VLOOKUP($B35,'Pooled Fund'!$A$3:$D$179,D$11,0)),"",VLOOKUP($B35,'Pooled Fund'!$A$3:$D$179,D$11,0))</f>
        <v>14674000</v>
      </c>
      <c r="E35" s="209">
        <f ca="1">IF(ISERROR(VLOOKUP($B35,'I&amp;E Backsheet'!$D$11:$AT$187,E$11,0)),"",VLOOKUP($B35,'I&amp;E Backsheet'!$D$11:$AT$187,E$11,0))</f>
        <v>3669000</v>
      </c>
      <c r="F35" s="209">
        <f ca="1">IF(ISERROR(VLOOKUP($B35,'I&amp;E Backsheet'!$D$11:$AT$187,F$11,0)),"",VLOOKUP($B35,'I&amp;E Backsheet'!$D$11:$AT$187,F$11,0))</f>
        <v>3668000</v>
      </c>
      <c r="G35" s="209">
        <f ca="1">IF(ISERROR(VLOOKUP($B35,'I&amp;E Backsheet'!$D$11:$AT$187,G$11,0)),"",VLOOKUP($B35,'I&amp;E Backsheet'!$D$11:$AT$187,G$11,0))</f>
        <v>3668000</v>
      </c>
      <c r="H35" s="259">
        <f ca="1">IF(ISERROR(VLOOKUP($B35,'I&amp;E Backsheet'!$D$11:$AT$187,H$11,0)),"",VLOOKUP($B35,'I&amp;E Backsheet'!$D$11:$AT$187,H$11,0))</f>
        <v>3669000</v>
      </c>
      <c r="I35" s="209">
        <f ca="1">IF(ISERROR(VLOOKUP($B35,'I&amp;E Backsheet'!$D$11:$AT$187,I$11,0)),"",VLOOKUP($B35,'I&amp;E Backsheet'!$D$11:$AT$187,I$11,0))</f>
        <v>4447500</v>
      </c>
      <c r="J35" s="209">
        <f ca="1">IF(ISERROR(VLOOKUP($B35,'I&amp;E Backsheet'!$D$11:$AT$187,J$11,0)),"",VLOOKUP($B35,'I&amp;E Backsheet'!$D$11:$AT$187,J$11,0))</f>
        <v>4447500</v>
      </c>
      <c r="K35" s="209">
        <f ca="1">IF(ISERROR(VLOOKUP($B35,'I&amp;E Backsheet'!$D$11:$AT$187,K$11,0)),"",VLOOKUP($B35,'I&amp;E Backsheet'!$D$11:$AT$187,K$11,0))</f>
        <v>4447500</v>
      </c>
      <c r="L35" s="318">
        <f ca="1">IF(ISERROR(VLOOKUP($B35,'I&amp;E Backsheet'!$D$11:$AT$187,L$11,0)),"",VLOOKUP($B35,'I&amp;E Backsheet'!$D$11:$AT$187,L$11,0))</f>
        <v>4447500</v>
      </c>
      <c r="M35" s="300">
        <f ca="1">IF(ISERROR(VLOOKUP($B35,'I&amp;E Backsheet'!$D$11:$AT$187,M$11,0)),"",VLOOKUP($B35,'I&amp;E Backsheet'!$D$11:$AT$187,M$11,0))</f>
        <v>4102500</v>
      </c>
      <c r="N35" s="213">
        <f ca="1">IF(ISERROR(VLOOKUP($B35,'I&amp;E Backsheet'!$D$11:$AT$187,N$11,0)),"",VLOOKUP($B35,'I&amp;E Backsheet'!$D$11:$AT$187,N$11,0))</f>
        <v>4102500</v>
      </c>
      <c r="O35" s="213">
        <f ca="1">IF(ISERROR(VLOOKUP($B35,'I&amp;E Backsheet'!$D$11:$AT$187,O$11,0)),"",VLOOKUP($B35,'I&amp;E Backsheet'!$D$11:$AT$187,O$11,0))</f>
        <v>4102500</v>
      </c>
      <c r="P35" s="214" t="str">
        <f ca="1">IF(ISERROR(VLOOKUP($B35,'I&amp;E Backsheet'!$D$11:$AT$187,P$11,0)),"",VLOOKUP($B35,'I&amp;E Backsheet'!$D$11:$AT$187,P$11,0))</f>
        <v/>
      </c>
      <c r="Q35" s="300">
        <f ca="1">IF(ISERROR(VLOOKUP($B35,'I&amp;E Backsheet'!$D$11:$AT$187,Q$11,0)),"",VLOOKUP($B35,'I&amp;E Backsheet'!$D$11:$AT$187,Q$11,0))</f>
        <v>433500</v>
      </c>
      <c r="R35" s="213">
        <f ca="1">IF(ISERROR(VLOOKUP($B35,'I&amp;E Backsheet'!$D$11:$AT$187,R$11,0)),"",VLOOKUP($B35,'I&amp;E Backsheet'!$D$11:$AT$187,R$11,0))</f>
        <v>434500</v>
      </c>
      <c r="S35" s="213">
        <f ca="1">IF(ISERROR(VLOOKUP($B35,'I&amp;E Backsheet'!$D$11:$AT$187,S$11,0)),"",VLOOKUP($B35,'I&amp;E Backsheet'!$D$11:$AT$187,S$11,0))</f>
        <v>434500</v>
      </c>
      <c r="T35" s="214" t="str">
        <f ca="1">IF(ISERROR(VLOOKUP($B35,'I&amp;E Backsheet'!$D$11:$AT$187,T$11,0)),"",VLOOKUP($B35,'I&amp;E Backsheet'!$D$11:$AT$187,T$11,0))</f>
        <v/>
      </c>
      <c r="U35" s="300">
        <f ca="1">IF(ISERROR(VLOOKUP($B35,'I&amp;E Backsheet'!$D$11:$AT$187,U$11,0)),"",VLOOKUP($B35,'I&amp;E Backsheet'!$D$11:$AT$187,U$11,0))</f>
        <v>-345000</v>
      </c>
      <c r="V35" s="213">
        <f ca="1">IF(ISERROR(VLOOKUP($B35,'I&amp;E Backsheet'!$D$11:$AT$187,V$11,0)),"",VLOOKUP($B35,'I&amp;E Backsheet'!$D$11:$AT$187,V$11,0))</f>
        <v>-345000</v>
      </c>
      <c r="W35" s="214">
        <f ca="1">IF(ISERROR(VLOOKUP($B35,'I&amp;E Backsheet'!$D$11:$AT$187,W$11,0)),"",VLOOKUP($B35,'I&amp;E Backsheet'!$D$11:$AT$187,W$11,0))</f>
        <v>-345000</v>
      </c>
    </row>
    <row r="36" spans="1:23">
      <c r="A36" s="3">
        <v>21</v>
      </c>
      <c r="B36" s="41" t="str">
        <f t="shared" ca="1" si="0"/>
        <v>E10000025</v>
      </c>
      <c r="C36" s="42" t="str">
        <f ca="1">IF($B36="","",VLOOKUP($B36,'Org list'!$J$9:$K$637,2,0))</f>
        <v>Oxfordshire</v>
      </c>
      <c r="D36" s="227">
        <f ca="1">IF(ISERROR(VLOOKUP($B36,'Pooled Fund'!$A$3:$D$179,D$11,0)),"",VLOOKUP($B36,'Pooled Fund'!$A$3:$D$179,D$11,0))</f>
        <v>37574000</v>
      </c>
      <c r="E36" s="209">
        <f ca="1">IF(ISERROR(VLOOKUP($B36,'I&amp;E Backsheet'!$D$11:$AT$187,E$11,0)),"",VLOOKUP($B36,'I&amp;E Backsheet'!$D$11:$AT$187,E$11,0))</f>
        <v>9393500</v>
      </c>
      <c r="F36" s="209">
        <f ca="1">IF(ISERROR(VLOOKUP($B36,'I&amp;E Backsheet'!$D$11:$AT$187,F$11,0)),"",VLOOKUP($B36,'I&amp;E Backsheet'!$D$11:$AT$187,F$11,0))</f>
        <v>9393500</v>
      </c>
      <c r="G36" s="209">
        <f ca="1">IF(ISERROR(VLOOKUP($B36,'I&amp;E Backsheet'!$D$11:$AT$187,G$11,0)),"",VLOOKUP($B36,'I&amp;E Backsheet'!$D$11:$AT$187,G$11,0))</f>
        <v>9393500</v>
      </c>
      <c r="H36" s="259">
        <f ca="1">IF(ISERROR(VLOOKUP($B36,'I&amp;E Backsheet'!$D$11:$AT$187,H$11,0)),"",VLOOKUP($B36,'I&amp;E Backsheet'!$D$11:$AT$187,H$11,0))</f>
        <v>9393500</v>
      </c>
      <c r="I36" s="209">
        <f ca="1">IF(ISERROR(VLOOKUP($B36,'I&amp;E Backsheet'!$D$11:$AT$187,I$11,0)),"",VLOOKUP($B36,'I&amp;E Backsheet'!$D$11:$AT$187,I$11,0))</f>
        <v>9393500</v>
      </c>
      <c r="J36" s="209">
        <f ca="1">IF(ISERROR(VLOOKUP($B36,'I&amp;E Backsheet'!$D$11:$AT$187,J$11,0)),"",VLOOKUP($B36,'I&amp;E Backsheet'!$D$11:$AT$187,J$11,0))</f>
        <v>9393500</v>
      </c>
      <c r="K36" s="209">
        <f ca="1">IF(ISERROR(VLOOKUP($B36,'I&amp;E Backsheet'!$D$11:$AT$187,K$11,0)),"",VLOOKUP($B36,'I&amp;E Backsheet'!$D$11:$AT$187,K$11,0))</f>
        <v>9393500</v>
      </c>
      <c r="L36" s="318">
        <f ca="1">IF(ISERROR(VLOOKUP($B36,'I&amp;E Backsheet'!$D$11:$AT$187,L$11,0)),"",VLOOKUP($B36,'I&amp;E Backsheet'!$D$11:$AT$187,L$11,0))</f>
        <v>9393500</v>
      </c>
      <c r="M36" s="300">
        <f ca="1">IF(ISERROR(VLOOKUP($B36,'I&amp;E Backsheet'!$D$11:$AT$187,M$11,0)),"",VLOOKUP($B36,'I&amp;E Backsheet'!$D$11:$AT$187,M$11,0))</f>
        <v>8746750</v>
      </c>
      <c r="N36" s="213">
        <f ca="1">IF(ISERROR(VLOOKUP($B36,'I&amp;E Backsheet'!$D$11:$AT$187,N$11,0)),"",VLOOKUP($B36,'I&amp;E Backsheet'!$D$11:$AT$187,N$11,0))</f>
        <v>8460750</v>
      </c>
      <c r="O36" s="213">
        <f ca="1">IF(ISERROR(VLOOKUP($B36,'I&amp;E Backsheet'!$D$11:$AT$187,O$11,0)),"",VLOOKUP($B36,'I&amp;E Backsheet'!$D$11:$AT$187,O$11,0))</f>
        <v>10973000</v>
      </c>
      <c r="P36" s="214" t="str">
        <f ca="1">IF(ISERROR(VLOOKUP($B36,'I&amp;E Backsheet'!$D$11:$AT$187,P$11,0)),"",VLOOKUP($B36,'I&amp;E Backsheet'!$D$11:$AT$187,P$11,0))</f>
        <v/>
      </c>
      <c r="Q36" s="300">
        <f ca="1">IF(ISERROR(VLOOKUP($B36,'I&amp;E Backsheet'!$D$11:$AT$187,Q$11,0)),"",VLOOKUP($B36,'I&amp;E Backsheet'!$D$11:$AT$187,Q$11,0))</f>
        <v>-646750</v>
      </c>
      <c r="R36" s="213">
        <f ca="1">IF(ISERROR(VLOOKUP($B36,'I&amp;E Backsheet'!$D$11:$AT$187,R$11,0)),"",VLOOKUP($B36,'I&amp;E Backsheet'!$D$11:$AT$187,R$11,0))</f>
        <v>-932750</v>
      </c>
      <c r="S36" s="213">
        <f ca="1">IF(ISERROR(VLOOKUP($B36,'I&amp;E Backsheet'!$D$11:$AT$187,S$11,0)),"",VLOOKUP($B36,'I&amp;E Backsheet'!$D$11:$AT$187,S$11,0))</f>
        <v>1579500</v>
      </c>
      <c r="T36" s="214" t="str">
        <f ca="1">IF(ISERROR(VLOOKUP($B36,'I&amp;E Backsheet'!$D$11:$AT$187,T$11,0)),"",VLOOKUP($B36,'I&amp;E Backsheet'!$D$11:$AT$187,T$11,0))</f>
        <v/>
      </c>
      <c r="U36" s="300">
        <f ca="1">IF(ISERROR(VLOOKUP($B36,'I&amp;E Backsheet'!$D$11:$AT$187,U$11,0)),"",VLOOKUP($B36,'I&amp;E Backsheet'!$D$11:$AT$187,U$11,0))</f>
        <v>-646750</v>
      </c>
      <c r="V36" s="213">
        <f ca="1">IF(ISERROR(VLOOKUP($B36,'I&amp;E Backsheet'!$D$11:$AT$187,V$11,0)),"",VLOOKUP($B36,'I&amp;E Backsheet'!$D$11:$AT$187,V$11,0))</f>
        <v>-932750</v>
      </c>
      <c r="W36" s="214">
        <f ca="1">IF(ISERROR(VLOOKUP($B36,'I&amp;E Backsheet'!$D$11:$AT$187,W$11,0)),"",VLOOKUP($B36,'I&amp;E Backsheet'!$D$11:$AT$187,W$11,0))</f>
        <v>1579500</v>
      </c>
    </row>
    <row r="37" spans="1:23">
      <c r="A37" s="3">
        <v>22</v>
      </c>
      <c r="B37" s="41" t="str">
        <f t="shared" ca="1" si="0"/>
        <v>E06000026</v>
      </c>
      <c r="C37" s="42" t="str">
        <f ca="1">IF($B37="","",VLOOKUP($B37,'Org list'!$J$9:$K$637,2,0))</f>
        <v>Plymouth</v>
      </c>
      <c r="D37" s="227">
        <f ca="1">IF(ISERROR(VLOOKUP($B37,'Pooled Fund'!$A$3:$D$179,D$11,0)),"",VLOOKUP($B37,'Pooled Fund'!$A$3:$D$179,D$11,0))</f>
        <v>19610000</v>
      </c>
      <c r="E37" s="209">
        <f ca="1">IF(ISERROR(VLOOKUP($B37,'I&amp;E Backsheet'!$D$11:$AT$187,E$11,0)),"",VLOOKUP($B37,'I&amp;E Backsheet'!$D$11:$AT$187,E$11,0))</f>
        <v>4656750</v>
      </c>
      <c r="F37" s="209">
        <f ca="1">IF(ISERROR(VLOOKUP($B37,'I&amp;E Backsheet'!$D$11:$AT$187,F$11,0)),"",VLOOKUP($B37,'I&amp;E Backsheet'!$D$11:$AT$187,F$11,0))</f>
        <v>4656750</v>
      </c>
      <c r="G37" s="209">
        <f ca="1">IF(ISERROR(VLOOKUP($B37,'I&amp;E Backsheet'!$D$11:$AT$187,G$11,0)),"",VLOOKUP($B37,'I&amp;E Backsheet'!$D$11:$AT$187,G$11,0))</f>
        <v>4790750</v>
      </c>
      <c r="H37" s="259">
        <f ca="1">IF(ISERROR(VLOOKUP($B37,'I&amp;E Backsheet'!$D$11:$AT$187,H$11,0)),"",VLOOKUP($B37,'I&amp;E Backsheet'!$D$11:$AT$187,H$11,0))</f>
        <v>5505750</v>
      </c>
      <c r="I37" s="209">
        <f ca="1">IF(ISERROR(VLOOKUP($B37,'I&amp;E Backsheet'!$D$11:$AT$187,I$11,0)),"",VLOOKUP($B37,'I&amp;E Backsheet'!$D$11:$AT$187,I$11,0))</f>
        <v>4656750</v>
      </c>
      <c r="J37" s="209">
        <f ca="1">IF(ISERROR(VLOOKUP($B37,'I&amp;E Backsheet'!$D$11:$AT$187,J$11,0)),"",VLOOKUP($B37,'I&amp;E Backsheet'!$D$11:$AT$187,J$11,0))</f>
        <v>4656750</v>
      </c>
      <c r="K37" s="209">
        <f ca="1">IF(ISERROR(VLOOKUP($B37,'I&amp;E Backsheet'!$D$11:$AT$187,K$11,0)),"",VLOOKUP($B37,'I&amp;E Backsheet'!$D$11:$AT$187,K$11,0))</f>
        <v>4790750</v>
      </c>
      <c r="L37" s="318">
        <f ca="1">IF(ISERROR(VLOOKUP($B37,'I&amp;E Backsheet'!$D$11:$AT$187,L$11,0)),"",VLOOKUP($B37,'I&amp;E Backsheet'!$D$11:$AT$187,L$11,0))</f>
        <v>5505750</v>
      </c>
      <c r="M37" s="300">
        <f ca="1">IF(ISERROR(VLOOKUP($B37,'I&amp;E Backsheet'!$D$11:$AT$187,M$11,0)),"",VLOOKUP($B37,'I&amp;E Backsheet'!$D$11:$AT$187,M$11,0))</f>
        <v>4656750</v>
      </c>
      <c r="N37" s="213">
        <f ca="1">IF(ISERROR(VLOOKUP($B37,'I&amp;E Backsheet'!$D$11:$AT$187,N$11,0)),"",VLOOKUP($B37,'I&amp;E Backsheet'!$D$11:$AT$187,N$11,0))</f>
        <v>4656750</v>
      </c>
      <c r="O37" s="213">
        <f ca="1">IF(ISERROR(VLOOKUP($B37,'I&amp;E Backsheet'!$D$11:$AT$187,O$11,0)),"",VLOOKUP($B37,'I&amp;E Backsheet'!$D$11:$AT$187,O$11,0))</f>
        <v>4790750</v>
      </c>
      <c r="P37" s="214" t="str">
        <f ca="1">IF(ISERROR(VLOOKUP($B37,'I&amp;E Backsheet'!$D$11:$AT$187,P$11,0)),"",VLOOKUP($B37,'I&amp;E Backsheet'!$D$11:$AT$187,P$11,0))</f>
        <v/>
      </c>
      <c r="Q37" s="300">
        <f ca="1">IF(ISERROR(VLOOKUP($B37,'I&amp;E Backsheet'!$D$11:$AT$187,Q$11,0)),"",VLOOKUP($B37,'I&amp;E Backsheet'!$D$11:$AT$187,Q$11,0))</f>
        <v>0</v>
      </c>
      <c r="R37" s="213">
        <f ca="1">IF(ISERROR(VLOOKUP($B37,'I&amp;E Backsheet'!$D$11:$AT$187,R$11,0)),"",VLOOKUP($B37,'I&amp;E Backsheet'!$D$11:$AT$187,R$11,0))</f>
        <v>0</v>
      </c>
      <c r="S37" s="213">
        <f ca="1">IF(ISERROR(VLOOKUP($B37,'I&amp;E Backsheet'!$D$11:$AT$187,S$11,0)),"",VLOOKUP($B37,'I&amp;E Backsheet'!$D$11:$AT$187,S$11,0))</f>
        <v>0</v>
      </c>
      <c r="T37" s="214" t="str">
        <f ca="1">IF(ISERROR(VLOOKUP($B37,'I&amp;E Backsheet'!$D$11:$AT$187,T$11,0)),"",VLOOKUP($B37,'I&amp;E Backsheet'!$D$11:$AT$187,T$11,0))</f>
        <v/>
      </c>
      <c r="U37" s="300">
        <f ca="1">IF(ISERROR(VLOOKUP($B37,'I&amp;E Backsheet'!$D$11:$AT$187,U$11,0)),"",VLOOKUP($B37,'I&amp;E Backsheet'!$D$11:$AT$187,U$11,0))</f>
        <v>0</v>
      </c>
      <c r="V37" s="213">
        <f ca="1">IF(ISERROR(VLOOKUP($B37,'I&amp;E Backsheet'!$D$11:$AT$187,V$11,0)),"",VLOOKUP($B37,'I&amp;E Backsheet'!$D$11:$AT$187,V$11,0))</f>
        <v>0</v>
      </c>
      <c r="W37" s="214">
        <f ca="1">IF(ISERROR(VLOOKUP($B37,'I&amp;E Backsheet'!$D$11:$AT$187,W$11,0)),"",VLOOKUP($B37,'I&amp;E Backsheet'!$D$11:$AT$187,W$11,0))</f>
        <v>0</v>
      </c>
    </row>
    <row r="38" spans="1:23">
      <c r="A38" s="3">
        <v>23</v>
      </c>
      <c r="B38" s="41" t="str">
        <f t="shared" ca="1" si="0"/>
        <v>E06000044</v>
      </c>
      <c r="C38" s="42" t="str">
        <f ca="1">IF($B38="","",VLOOKUP($B38,'Org list'!$J$9:$K$637,2,0))</f>
        <v>Portsmouth</v>
      </c>
      <c r="D38" s="227">
        <f ca="1">IF(ISERROR(VLOOKUP($B38,'Pooled Fund'!$A$3:$D$179,D$11,0)),"",VLOOKUP($B38,'Pooled Fund'!$A$3:$D$179,D$11,0))</f>
        <v>16409000</v>
      </c>
      <c r="E38" s="209">
        <f ca="1">IF(ISERROR(VLOOKUP($B38,'I&amp;E Backsheet'!$D$11:$AT$187,E$11,0)),"",VLOOKUP($B38,'I&amp;E Backsheet'!$D$11:$AT$187,E$11,0))</f>
        <v>4139000</v>
      </c>
      <c r="F38" s="209">
        <f ca="1">IF(ISERROR(VLOOKUP($B38,'I&amp;E Backsheet'!$D$11:$AT$187,F$11,0)),"",VLOOKUP($B38,'I&amp;E Backsheet'!$D$11:$AT$187,F$11,0))</f>
        <v>4139000</v>
      </c>
      <c r="G38" s="209">
        <f ca="1">IF(ISERROR(VLOOKUP($B38,'I&amp;E Backsheet'!$D$11:$AT$187,G$11,0)),"",VLOOKUP($B38,'I&amp;E Backsheet'!$D$11:$AT$187,G$11,0))</f>
        <v>4139000</v>
      </c>
      <c r="H38" s="259">
        <f ca="1">IF(ISERROR(VLOOKUP($B38,'I&amp;E Backsheet'!$D$11:$AT$187,H$11,0)),"",VLOOKUP($B38,'I&amp;E Backsheet'!$D$11:$AT$187,H$11,0))</f>
        <v>4139000</v>
      </c>
      <c r="I38" s="209">
        <f ca="1">IF(ISERROR(VLOOKUP($B38,'I&amp;E Backsheet'!$D$11:$AT$187,I$11,0)),"",VLOOKUP($B38,'I&amp;E Backsheet'!$D$11:$AT$187,I$11,0))</f>
        <v>4139000</v>
      </c>
      <c r="J38" s="209">
        <f ca="1">IF(ISERROR(VLOOKUP($B38,'I&amp;E Backsheet'!$D$11:$AT$187,J$11,0)),"",VLOOKUP($B38,'I&amp;E Backsheet'!$D$11:$AT$187,J$11,0))</f>
        <v>4139000</v>
      </c>
      <c r="K38" s="209">
        <f ca="1">IF(ISERROR(VLOOKUP($B38,'I&amp;E Backsheet'!$D$11:$AT$187,K$11,0)),"",VLOOKUP($B38,'I&amp;E Backsheet'!$D$11:$AT$187,K$11,0))</f>
        <v>4139000</v>
      </c>
      <c r="L38" s="318">
        <f ca="1">IF(ISERROR(VLOOKUP($B38,'I&amp;E Backsheet'!$D$11:$AT$187,L$11,0)),"",VLOOKUP($B38,'I&amp;E Backsheet'!$D$11:$AT$187,L$11,0))</f>
        <v>4139000</v>
      </c>
      <c r="M38" s="300">
        <f ca="1">IF(ISERROR(VLOOKUP($B38,'I&amp;E Backsheet'!$D$11:$AT$187,M$11,0)),"",VLOOKUP($B38,'I&amp;E Backsheet'!$D$11:$AT$187,M$11,0))</f>
        <v>4936000</v>
      </c>
      <c r="N38" s="213">
        <f ca="1">IF(ISERROR(VLOOKUP($B38,'I&amp;E Backsheet'!$D$11:$AT$187,N$11,0)),"",VLOOKUP($B38,'I&amp;E Backsheet'!$D$11:$AT$187,N$11,0))</f>
        <v>3932000</v>
      </c>
      <c r="O38" s="213">
        <f ca="1">IF(ISERROR(VLOOKUP($B38,'I&amp;E Backsheet'!$D$11:$AT$187,O$11,0)),"",VLOOKUP($B38,'I&amp;E Backsheet'!$D$11:$AT$187,O$11,0))</f>
        <v>4139000</v>
      </c>
      <c r="P38" s="214" t="str">
        <f ca="1">IF(ISERROR(VLOOKUP($B38,'I&amp;E Backsheet'!$D$11:$AT$187,P$11,0)),"",VLOOKUP($B38,'I&amp;E Backsheet'!$D$11:$AT$187,P$11,0))</f>
        <v/>
      </c>
      <c r="Q38" s="300">
        <f ca="1">IF(ISERROR(VLOOKUP($B38,'I&amp;E Backsheet'!$D$11:$AT$187,Q$11,0)),"",VLOOKUP($B38,'I&amp;E Backsheet'!$D$11:$AT$187,Q$11,0))</f>
        <v>797000</v>
      </c>
      <c r="R38" s="213">
        <f ca="1">IF(ISERROR(VLOOKUP($B38,'I&amp;E Backsheet'!$D$11:$AT$187,R$11,0)),"",VLOOKUP($B38,'I&amp;E Backsheet'!$D$11:$AT$187,R$11,0))</f>
        <v>-207000</v>
      </c>
      <c r="S38" s="213">
        <f ca="1">IF(ISERROR(VLOOKUP($B38,'I&amp;E Backsheet'!$D$11:$AT$187,S$11,0)),"",VLOOKUP($B38,'I&amp;E Backsheet'!$D$11:$AT$187,S$11,0))</f>
        <v>0</v>
      </c>
      <c r="T38" s="214" t="str">
        <f ca="1">IF(ISERROR(VLOOKUP($B38,'I&amp;E Backsheet'!$D$11:$AT$187,T$11,0)),"",VLOOKUP($B38,'I&amp;E Backsheet'!$D$11:$AT$187,T$11,0))</f>
        <v/>
      </c>
      <c r="U38" s="300">
        <f ca="1">IF(ISERROR(VLOOKUP($B38,'I&amp;E Backsheet'!$D$11:$AT$187,U$11,0)),"",VLOOKUP($B38,'I&amp;E Backsheet'!$D$11:$AT$187,U$11,0))</f>
        <v>797000</v>
      </c>
      <c r="V38" s="213">
        <f ca="1">IF(ISERROR(VLOOKUP($B38,'I&amp;E Backsheet'!$D$11:$AT$187,V$11,0)),"",VLOOKUP($B38,'I&amp;E Backsheet'!$D$11:$AT$187,V$11,0))</f>
        <v>-207000</v>
      </c>
      <c r="W38" s="214">
        <f ca="1">IF(ISERROR(VLOOKUP($B38,'I&amp;E Backsheet'!$D$11:$AT$187,W$11,0)),"",VLOOKUP($B38,'I&amp;E Backsheet'!$D$11:$AT$187,W$11,0))</f>
        <v>0</v>
      </c>
    </row>
    <row r="39" spans="1:23">
      <c r="A39" s="3">
        <v>24</v>
      </c>
      <c r="B39" s="41" t="str">
        <f t="shared" ca="1" si="0"/>
        <v>E06000038</v>
      </c>
      <c r="C39" s="42" t="str">
        <f ca="1">IF($B39="","",VLOOKUP($B39,'Org list'!$J$9:$K$637,2,0))</f>
        <v>Reading</v>
      </c>
      <c r="D39" s="227">
        <f ca="1">IF(ISERROR(VLOOKUP($B39,'Pooled Fund'!$A$3:$D$179,D$11,0)),"",VLOOKUP($B39,'Pooled Fund'!$A$3:$D$179,D$11,0))</f>
        <v>10195279.999999998</v>
      </c>
      <c r="E39" s="209">
        <f ca="1">IF(ISERROR(VLOOKUP($B39,'I&amp;E Backsheet'!$D$11:$AT$187,E$11,0)),"",VLOOKUP($B39,'I&amp;E Backsheet'!$D$11:$AT$187,E$11,0))</f>
        <v>2549000</v>
      </c>
      <c r="F39" s="209">
        <f ca="1">IF(ISERROR(VLOOKUP($B39,'I&amp;E Backsheet'!$D$11:$AT$187,F$11,0)),"",VLOOKUP($B39,'I&amp;E Backsheet'!$D$11:$AT$187,F$11,0))</f>
        <v>2549000</v>
      </c>
      <c r="G39" s="209">
        <f ca="1">IF(ISERROR(VLOOKUP($B39,'I&amp;E Backsheet'!$D$11:$AT$187,G$11,0)),"",VLOOKUP($B39,'I&amp;E Backsheet'!$D$11:$AT$187,G$11,0))</f>
        <v>2549000</v>
      </c>
      <c r="H39" s="259">
        <f ca="1">IF(ISERROR(VLOOKUP($B39,'I&amp;E Backsheet'!$D$11:$AT$187,H$11,0)),"",VLOOKUP($B39,'I&amp;E Backsheet'!$D$11:$AT$187,H$11,0))</f>
        <v>2549000</v>
      </c>
      <c r="I39" s="209">
        <f ca="1">IF(ISERROR(VLOOKUP($B39,'I&amp;E Backsheet'!$D$11:$AT$187,I$11,0)),"",VLOOKUP($B39,'I&amp;E Backsheet'!$D$11:$AT$187,I$11,0))</f>
        <v>2210100</v>
      </c>
      <c r="J39" s="209">
        <f ca="1">IF(ISERROR(VLOOKUP($B39,'I&amp;E Backsheet'!$D$11:$AT$187,J$11,0)),"",VLOOKUP($B39,'I&amp;E Backsheet'!$D$11:$AT$187,J$11,0))</f>
        <v>2839400</v>
      </c>
      <c r="K39" s="209">
        <f ca="1">IF(ISERROR(VLOOKUP($B39,'I&amp;E Backsheet'!$D$11:$AT$187,K$11,0)),"",VLOOKUP($B39,'I&amp;E Backsheet'!$D$11:$AT$187,K$11,0))</f>
        <v>2122600</v>
      </c>
      <c r="L39" s="318">
        <f ca="1">IF(ISERROR(VLOOKUP($B39,'I&amp;E Backsheet'!$D$11:$AT$187,L$11,0)),"",VLOOKUP($B39,'I&amp;E Backsheet'!$D$11:$AT$187,L$11,0))</f>
        <v>3023900</v>
      </c>
      <c r="M39" s="300">
        <f ca="1">IF(ISERROR(VLOOKUP($B39,'I&amp;E Backsheet'!$D$11:$AT$187,M$11,0)),"",VLOOKUP($B39,'I&amp;E Backsheet'!$D$11:$AT$187,M$11,0))</f>
        <v>2210100</v>
      </c>
      <c r="N39" s="213">
        <f ca="1">IF(ISERROR(VLOOKUP($B39,'I&amp;E Backsheet'!$D$11:$AT$187,N$11,0)),"",VLOOKUP($B39,'I&amp;E Backsheet'!$D$11:$AT$187,N$11,0))</f>
        <v>2839400</v>
      </c>
      <c r="O39" s="213">
        <f ca="1">IF(ISERROR(VLOOKUP($B39,'I&amp;E Backsheet'!$D$11:$AT$187,O$11,0)),"",VLOOKUP($B39,'I&amp;E Backsheet'!$D$11:$AT$187,O$11,0))</f>
        <v>2122600</v>
      </c>
      <c r="P39" s="214" t="str">
        <f ca="1">IF(ISERROR(VLOOKUP($B39,'I&amp;E Backsheet'!$D$11:$AT$187,P$11,0)),"",VLOOKUP($B39,'I&amp;E Backsheet'!$D$11:$AT$187,P$11,0))</f>
        <v/>
      </c>
      <c r="Q39" s="300">
        <f ca="1">IF(ISERROR(VLOOKUP($B39,'I&amp;E Backsheet'!$D$11:$AT$187,Q$11,0)),"",VLOOKUP($B39,'I&amp;E Backsheet'!$D$11:$AT$187,Q$11,0))</f>
        <v>-338900</v>
      </c>
      <c r="R39" s="213">
        <f ca="1">IF(ISERROR(VLOOKUP($B39,'I&amp;E Backsheet'!$D$11:$AT$187,R$11,0)),"",VLOOKUP($B39,'I&amp;E Backsheet'!$D$11:$AT$187,R$11,0))</f>
        <v>290400</v>
      </c>
      <c r="S39" s="213">
        <f ca="1">IF(ISERROR(VLOOKUP($B39,'I&amp;E Backsheet'!$D$11:$AT$187,S$11,0)),"",VLOOKUP($B39,'I&amp;E Backsheet'!$D$11:$AT$187,S$11,0))</f>
        <v>-426400</v>
      </c>
      <c r="T39" s="214" t="str">
        <f ca="1">IF(ISERROR(VLOOKUP($B39,'I&amp;E Backsheet'!$D$11:$AT$187,T$11,0)),"",VLOOKUP($B39,'I&amp;E Backsheet'!$D$11:$AT$187,T$11,0))</f>
        <v/>
      </c>
      <c r="U39" s="300">
        <f ca="1">IF(ISERROR(VLOOKUP($B39,'I&amp;E Backsheet'!$D$11:$AT$187,U$11,0)),"",VLOOKUP($B39,'I&amp;E Backsheet'!$D$11:$AT$187,U$11,0))</f>
        <v>0</v>
      </c>
      <c r="V39" s="213">
        <f ca="1">IF(ISERROR(VLOOKUP($B39,'I&amp;E Backsheet'!$D$11:$AT$187,V$11,0)),"",VLOOKUP($B39,'I&amp;E Backsheet'!$D$11:$AT$187,V$11,0))</f>
        <v>0</v>
      </c>
      <c r="W39" s="214">
        <f ca="1">IF(ISERROR(VLOOKUP($B39,'I&amp;E Backsheet'!$D$11:$AT$187,W$11,0)),"",VLOOKUP($B39,'I&amp;E Backsheet'!$D$11:$AT$187,W$11,0))</f>
        <v>0</v>
      </c>
    </row>
    <row r="40" spans="1:23">
      <c r="A40" s="3">
        <v>25</v>
      </c>
      <c r="B40" s="41" t="str">
        <f t="shared" ca="1" si="0"/>
        <v>E06000039</v>
      </c>
      <c r="C40" s="42" t="str">
        <f ca="1">IF($B40="","",VLOOKUP($B40,'Org list'!$J$9:$K$637,2,0))</f>
        <v>Slough</v>
      </c>
      <c r="D40" s="227">
        <f ca="1">IF(ISERROR(VLOOKUP($B40,'Pooled Fund'!$A$3:$D$179,D$11,0)),"",VLOOKUP($B40,'Pooled Fund'!$A$3:$D$179,D$11,0))</f>
        <v>8762000</v>
      </c>
      <c r="E40" s="209">
        <f ca="1">IF(ISERROR(VLOOKUP($B40,'I&amp;E Backsheet'!$D$11:$AT$187,E$11,0)),"",VLOOKUP($B40,'I&amp;E Backsheet'!$D$11:$AT$187,E$11,0))</f>
        <v>2191000</v>
      </c>
      <c r="F40" s="209">
        <f ca="1">IF(ISERROR(VLOOKUP($B40,'I&amp;E Backsheet'!$D$11:$AT$187,F$11,0)),"",VLOOKUP($B40,'I&amp;E Backsheet'!$D$11:$AT$187,F$11,0))</f>
        <v>2190000</v>
      </c>
      <c r="G40" s="209">
        <f ca="1">IF(ISERROR(VLOOKUP($B40,'I&amp;E Backsheet'!$D$11:$AT$187,G$11,0)),"",VLOOKUP($B40,'I&amp;E Backsheet'!$D$11:$AT$187,G$11,0))</f>
        <v>2191000</v>
      </c>
      <c r="H40" s="259">
        <f ca="1">IF(ISERROR(VLOOKUP($B40,'I&amp;E Backsheet'!$D$11:$AT$187,H$11,0)),"",VLOOKUP($B40,'I&amp;E Backsheet'!$D$11:$AT$187,H$11,0))</f>
        <v>2190000</v>
      </c>
      <c r="I40" s="209">
        <f ca="1">IF(ISERROR(VLOOKUP($B40,'I&amp;E Backsheet'!$D$11:$AT$187,I$11,0)),"",VLOOKUP($B40,'I&amp;E Backsheet'!$D$11:$AT$187,I$11,0))</f>
        <v>1613000</v>
      </c>
      <c r="J40" s="209">
        <f ca="1">IF(ISERROR(VLOOKUP($B40,'I&amp;E Backsheet'!$D$11:$AT$187,J$11,0)),"",VLOOKUP($B40,'I&amp;E Backsheet'!$D$11:$AT$187,J$11,0))</f>
        <v>1613000</v>
      </c>
      <c r="K40" s="209">
        <f ca="1">IF(ISERROR(VLOOKUP($B40,'I&amp;E Backsheet'!$D$11:$AT$187,K$11,0)),"",VLOOKUP($B40,'I&amp;E Backsheet'!$D$11:$AT$187,K$11,0))</f>
        <v>2768000</v>
      </c>
      <c r="L40" s="318">
        <f ca="1">IF(ISERROR(VLOOKUP($B40,'I&amp;E Backsheet'!$D$11:$AT$187,L$11,0)),"",VLOOKUP($B40,'I&amp;E Backsheet'!$D$11:$AT$187,L$11,0))</f>
        <v>2768000</v>
      </c>
      <c r="M40" s="300">
        <f ca="1">IF(ISERROR(VLOOKUP($B40,'I&amp;E Backsheet'!$D$11:$AT$187,M$11,0)),"",VLOOKUP($B40,'I&amp;E Backsheet'!$D$11:$AT$187,M$11,0))</f>
        <v>1582000</v>
      </c>
      <c r="N40" s="213">
        <f ca="1">IF(ISERROR(VLOOKUP($B40,'I&amp;E Backsheet'!$D$11:$AT$187,N$11,0)),"",VLOOKUP($B40,'I&amp;E Backsheet'!$D$11:$AT$187,N$11,0))</f>
        <v>1696000</v>
      </c>
      <c r="O40" s="213">
        <f ca="1">IF(ISERROR(VLOOKUP($B40,'I&amp;E Backsheet'!$D$11:$AT$187,O$11,0)),"",VLOOKUP($B40,'I&amp;E Backsheet'!$D$11:$AT$187,O$11,0))</f>
        <v>1831000</v>
      </c>
      <c r="P40" s="214" t="str">
        <f ca="1">IF(ISERROR(VLOOKUP($B40,'I&amp;E Backsheet'!$D$11:$AT$187,P$11,0)),"",VLOOKUP($B40,'I&amp;E Backsheet'!$D$11:$AT$187,P$11,0))</f>
        <v/>
      </c>
      <c r="Q40" s="300">
        <f ca="1">IF(ISERROR(VLOOKUP($B40,'I&amp;E Backsheet'!$D$11:$AT$187,Q$11,0)),"",VLOOKUP($B40,'I&amp;E Backsheet'!$D$11:$AT$187,Q$11,0))</f>
        <v>-609000</v>
      </c>
      <c r="R40" s="213">
        <f ca="1">IF(ISERROR(VLOOKUP($B40,'I&amp;E Backsheet'!$D$11:$AT$187,R$11,0)),"",VLOOKUP($B40,'I&amp;E Backsheet'!$D$11:$AT$187,R$11,0))</f>
        <v>-494000</v>
      </c>
      <c r="S40" s="213">
        <f ca="1">IF(ISERROR(VLOOKUP($B40,'I&amp;E Backsheet'!$D$11:$AT$187,S$11,0)),"",VLOOKUP($B40,'I&amp;E Backsheet'!$D$11:$AT$187,S$11,0))</f>
        <v>-360000</v>
      </c>
      <c r="T40" s="214" t="str">
        <f ca="1">IF(ISERROR(VLOOKUP($B40,'I&amp;E Backsheet'!$D$11:$AT$187,T$11,0)),"",VLOOKUP($B40,'I&amp;E Backsheet'!$D$11:$AT$187,T$11,0))</f>
        <v/>
      </c>
      <c r="U40" s="300">
        <f ca="1">IF(ISERROR(VLOOKUP($B40,'I&amp;E Backsheet'!$D$11:$AT$187,U$11,0)),"",VLOOKUP($B40,'I&amp;E Backsheet'!$D$11:$AT$187,U$11,0))</f>
        <v>-31000</v>
      </c>
      <c r="V40" s="213">
        <f ca="1">IF(ISERROR(VLOOKUP($B40,'I&amp;E Backsheet'!$D$11:$AT$187,V$11,0)),"",VLOOKUP($B40,'I&amp;E Backsheet'!$D$11:$AT$187,V$11,0))</f>
        <v>83000</v>
      </c>
      <c r="W40" s="214">
        <f ca="1">IF(ISERROR(VLOOKUP($B40,'I&amp;E Backsheet'!$D$11:$AT$187,W$11,0)),"",VLOOKUP($B40,'I&amp;E Backsheet'!$D$11:$AT$187,W$11,0))</f>
        <v>-937000</v>
      </c>
    </row>
    <row r="41" spans="1:23">
      <c r="A41" s="3">
        <v>26</v>
      </c>
      <c r="B41" s="41" t="str">
        <f t="shared" ca="1" si="0"/>
        <v>E10000027</v>
      </c>
      <c r="C41" s="42" t="str">
        <f ca="1">IF($B41="","",VLOOKUP($B41,'Org list'!$J$9:$K$637,2,0))</f>
        <v>Somerset</v>
      </c>
      <c r="D41" s="227">
        <f ca="1">IF(ISERROR(VLOOKUP($B41,'Pooled Fund'!$A$3:$D$179,D$11,0)),"",VLOOKUP($B41,'Pooled Fund'!$A$3:$D$179,D$11,0))</f>
        <v>41343000</v>
      </c>
      <c r="E41" s="209">
        <f ca="1">IF(ISERROR(VLOOKUP($B41,'I&amp;E Backsheet'!$D$11:$AT$187,E$11,0)),"",VLOOKUP($B41,'I&amp;E Backsheet'!$D$11:$AT$187,E$11,0))</f>
        <v>10335750</v>
      </c>
      <c r="F41" s="209">
        <f ca="1">IF(ISERROR(VLOOKUP($B41,'I&amp;E Backsheet'!$D$11:$AT$187,F$11,0)),"",VLOOKUP($B41,'I&amp;E Backsheet'!$D$11:$AT$187,F$11,0))</f>
        <v>10335750</v>
      </c>
      <c r="G41" s="209">
        <f ca="1">IF(ISERROR(VLOOKUP($B41,'I&amp;E Backsheet'!$D$11:$AT$187,G$11,0)),"",VLOOKUP($B41,'I&amp;E Backsheet'!$D$11:$AT$187,G$11,0))</f>
        <v>10335750</v>
      </c>
      <c r="H41" s="259">
        <f ca="1">IF(ISERROR(VLOOKUP($B41,'I&amp;E Backsheet'!$D$11:$AT$187,H$11,0)),"",VLOOKUP($B41,'I&amp;E Backsheet'!$D$11:$AT$187,H$11,0))</f>
        <v>10335750</v>
      </c>
      <c r="I41" s="209">
        <f ca="1">IF(ISERROR(VLOOKUP($B41,'I&amp;E Backsheet'!$D$11:$AT$187,I$11,0)),"",VLOOKUP($B41,'I&amp;E Backsheet'!$D$11:$AT$187,I$11,0))</f>
        <v>10335750</v>
      </c>
      <c r="J41" s="209">
        <f ca="1">IF(ISERROR(VLOOKUP($B41,'I&amp;E Backsheet'!$D$11:$AT$187,J$11,0)),"",VLOOKUP($B41,'I&amp;E Backsheet'!$D$11:$AT$187,J$11,0))</f>
        <v>10335750</v>
      </c>
      <c r="K41" s="209">
        <f ca="1">IF(ISERROR(VLOOKUP($B41,'I&amp;E Backsheet'!$D$11:$AT$187,K$11,0)),"",VLOOKUP($B41,'I&amp;E Backsheet'!$D$11:$AT$187,K$11,0))</f>
        <v>10335750</v>
      </c>
      <c r="L41" s="318">
        <f ca="1">IF(ISERROR(VLOOKUP($B41,'I&amp;E Backsheet'!$D$11:$AT$187,L$11,0)),"",VLOOKUP($B41,'I&amp;E Backsheet'!$D$11:$AT$187,L$11,0))</f>
        <v>10335750</v>
      </c>
      <c r="M41" s="300">
        <f ca="1">IF(ISERROR(VLOOKUP($B41,'I&amp;E Backsheet'!$D$11:$AT$187,M$11,0)),"",VLOOKUP($B41,'I&amp;E Backsheet'!$D$11:$AT$187,M$11,0))</f>
        <v>10335750</v>
      </c>
      <c r="N41" s="213">
        <f ca="1">IF(ISERROR(VLOOKUP($B41,'I&amp;E Backsheet'!$D$11:$AT$187,N$11,0)),"",VLOOKUP($B41,'I&amp;E Backsheet'!$D$11:$AT$187,N$11,0))</f>
        <v>10335750</v>
      </c>
      <c r="O41" s="213">
        <f ca="1">IF(ISERROR(VLOOKUP($B41,'I&amp;E Backsheet'!$D$11:$AT$187,O$11,0)),"",VLOOKUP($B41,'I&amp;E Backsheet'!$D$11:$AT$187,O$11,0))</f>
        <v>10335750</v>
      </c>
      <c r="P41" s="214" t="str">
        <f ca="1">IF(ISERROR(VLOOKUP($B41,'I&amp;E Backsheet'!$D$11:$AT$187,P$11,0)),"",VLOOKUP($B41,'I&amp;E Backsheet'!$D$11:$AT$187,P$11,0))</f>
        <v/>
      </c>
      <c r="Q41" s="300">
        <f ca="1">IF(ISERROR(VLOOKUP($B41,'I&amp;E Backsheet'!$D$11:$AT$187,Q$11,0)),"",VLOOKUP($B41,'I&amp;E Backsheet'!$D$11:$AT$187,Q$11,0))</f>
        <v>0</v>
      </c>
      <c r="R41" s="213">
        <f ca="1">IF(ISERROR(VLOOKUP($B41,'I&amp;E Backsheet'!$D$11:$AT$187,R$11,0)),"",VLOOKUP($B41,'I&amp;E Backsheet'!$D$11:$AT$187,R$11,0))</f>
        <v>0</v>
      </c>
      <c r="S41" s="213">
        <f ca="1">IF(ISERROR(VLOOKUP($B41,'I&amp;E Backsheet'!$D$11:$AT$187,S$11,0)),"",VLOOKUP($B41,'I&amp;E Backsheet'!$D$11:$AT$187,S$11,0))</f>
        <v>0</v>
      </c>
      <c r="T41" s="214" t="str">
        <f ca="1">IF(ISERROR(VLOOKUP($B41,'I&amp;E Backsheet'!$D$11:$AT$187,T$11,0)),"",VLOOKUP($B41,'I&amp;E Backsheet'!$D$11:$AT$187,T$11,0))</f>
        <v/>
      </c>
      <c r="U41" s="300">
        <f ca="1">IF(ISERROR(VLOOKUP($B41,'I&amp;E Backsheet'!$D$11:$AT$187,U$11,0)),"",VLOOKUP($B41,'I&amp;E Backsheet'!$D$11:$AT$187,U$11,0))</f>
        <v>0</v>
      </c>
      <c r="V41" s="213">
        <f ca="1">IF(ISERROR(VLOOKUP($B41,'I&amp;E Backsheet'!$D$11:$AT$187,V$11,0)),"",VLOOKUP($B41,'I&amp;E Backsheet'!$D$11:$AT$187,V$11,0))</f>
        <v>0</v>
      </c>
      <c r="W41" s="214">
        <f ca="1">IF(ISERROR(VLOOKUP($B41,'I&amp;E Backsheet'!$D$11:$AT$187,W$11,0)),"",VLOOKUP($B41,'I&amp;E Backsheet'!$D$11:$AT$187,W$11,0))</f>
        <v>0</v>
      </c>
    </row>
    <row r="42" spans="1:23">
      <c r="A42" s="3">
        <v>27</v>
      </c>
      <c r="B42" s="41" t="str">
        <f t="shared" ca="1" si="0"/>
        <v>E06000025</v>
      </c>
      <c r="C42" s="42" t="str">
        <f ca="1">IF($B42="","",VLOOKUP($B42,'Org list'!$J$9:$K$637,2,0))</f>
        <v>South Gloucestershire</v>
      </c>
      <c r="D42" s="227">
        <f ca="1">IF(ISERROR(VLOOKUP($B42,'Pooled Fund'!$A$3:$D$179,D$11,0)),"",VLOOKUP($B42,'Pooled Fund'!$A$3:$D$179,D$11,0))</f>
        <v>16300000</v>
      </c>
      <c r="E42" s="209">
        <f ca="1">IF(ISERROR(VLOOKUP($B42,'I&amp;E Backsheet'!$D$11:$AT$187,E$11,0)),"",VLOOKUP($B42,'I&amp;E Backsheet'!$D$11:$AT$187,E$11,0))</f>
        <v>4075000</v>
      </c>
      <c r="F42" s="209">
        <f ca="1">IF(ISERROR(VLOOKUP($B42,'I&amp;E Backsheet'!$D$11:$AT$187,F$11,0)),"",VLOOKUP($B42,'I&amp;E Backsheet'!$D$11:$AT$187,F$11,0))</f>
        <v>4075000</v>
      </c>
      <c r="G42" s="209">
        <f ca="1">IF(ISERROR(VLOOKUP($B42,'I&amp;E Backsheet'!$D$11:$AT$187,G$11,0)),"",VLOOKUP($B42,'I&amp;E Backsheet'!$D$11:$AT$187,G$11,0))</f>
        <v>4075000</v>
      </c>
      <c r="H42" s="259">
        <f ca="1">IF(ISERROR(VLOOKUP($B42,'I&amp;E Backsheet'!$D$11:$AT$187,H$11,0)),"",VLOOKUP($B42,'I&amp;E Backsheet'!$D$11:$AT$187,H$11,0))</f>
        <v>4075000</v>
      </c>
      <c r="I42" s="209">
        <f ca="1">IF(ISERROR(VLOOKUP($B42,'I&amp;E Backsheet'!$D$11:$AT$187,I$11,0)),"",VLOOKUP($B42,'I&amp;E Backsheet'!$D$11:$AT$187,I$11,0))</f>
        <v>4075000</v>
      </c>
      <c r="J42" s="209">
        <f ca="1">IF(ISERROR(VLOOKUP($B42,'I&amp;E Backsheet'!$D$11:$AT$187,J$11,0)),"",VLOOKUP($B42,'I&amp;E Backsheet'!$D$11:$AT$187,J$11,0))</f>
        <v>4351447.5</v>
      </c>
      <c r="K42" s="209">
        <f ca="1">IF(ISERROR(VLOOKUP($B42,'I&amp;E Backsheet'!$D$11:$AT$187,K$11,0)),"",VLOOKUP($B42,'I&amp;E Backsheet'!$D$11:$AT$187,K$11,0))</f>
        <v>5408771.75</v>
      </c>
      <c r="L42" s="318">
        <f ca="1">IF(ISERROR(VLOOKUP($B42,'I&amp;E Backsheet'!$D$11:$AT$187,L$11,0)),"",VLOOKUP($B42,'I&amp;E Backsheet'!$D$11:$AT$187,L$11,0))</f>
        <v>5408771.75</v>
      </c>
      <c r="M42" s="300">
        <f ca="1">IF(ISERROR(VLOOKUP($B42,'I&amp;E Backsheet'!$D$11:$AT$187,M$11,0)),"",VLOOKUP($B42,'I&amp;E Backsheet'!$D$11:$AT$187,M$11,0))</f>
        <v>4075000</v>
      </c>
      <c r="N42" s="213">
        <f ca="1">IF(ISERROR(VLOOKUP($B42,'I&amp;E Backsheet'!$D$11:$AT$187,N$11,0)),"",VLOOKUP($B42,'I&amp;E Backsheet'!$D$11:$AT$187,N$11,0))</f>
        <v>4351447.5</v>
      </c>
      <c r="O42" s="213">
        <f ca="1">IF(ISERROR(VLOOKUP($B42,'I&amp;E Backsheet'!$D$11:$AT$187,O$11,0)),"",VLOOKUP($B42,'I&amp;E Backsheet'!$D$11:$AT$187,O$11,0))</f>
        <v>5408771.75</v>
      </c>
      <c r="P42" s="214" t="str">
        <f ca="1">IF(ISERROR(VLOOKUP($B42,'I&amp;E Backsheet'!$D$11:$AT$187,P$11,0)),"",VLOOKUP($B42,'I&amp;E Backsheet'!$D$11:$AT$187,P$11,0))</f>
        <v/>
      </c>
      <c r="Q42" s="300">
        <f ca="1">IF(ISERROR(VLOOKUP($B42,'I&amp;E Backsheet'!$D$11:$AT$187,Q$11,0)),"",VLOOKUP($B42,'I&amp;E Backsheet'!$D$11:$AT$187,Q$11,0))</f>
        <v>0</v>
      </c>
      <c r="R42" s="213">
        <f ca="1">IF(ISERROR(VLOOKUP($B42,'I&amp;E Backsheet'!$D$11:$AT$187,R$11,0)),"",VLOOKUP($B42,'I&amp;E Backsheet'!$D$11:$AT$187,R$11,0))</f>
        <v>276447.5</v>
      </c>
      <c r="S42" s="213">
        <f ca="1">IF(ISERROR(VLOOKUP($B42,'I&amp;E Backsheet'!$D$11:$AT$187,S$11,0)),"",VLOOKUP($B42,'I&amp;E Backsheet'!$D$11:$AT$187,S$11,0))</f>
        <v>1333771.75</v>
      </c>
      <c r="T42" s="214" t="str">
        <f ca="1">IF(ISERROR(VLOOKUP($B42,'I&amp;E Backsheet'!$D$11:$AT$187,T$11,0)),"",VLOOKUP($B42,'I&amp;E Backsheet'!$D$11:$AT$187,T$11,0))</f>
        <v/>
      </c>
      <c r="U42" s="300">
        <f ca="1">IF(ISERROR(VLOOKUP($B42,'I&amp;E Backsheet'!$D$11:$AT$187,U$11,0)),"",VLOOKUP($B42,'I&amp;E Backsheet'!$D$11:$AT$187,U$11,0))</f>
        <v>0</v>
      </c>
      <c r="V42" s="213">
        <f ca="1">IF(ISERROR(VLOOKUP($B42,'I&amp;E Backsheet'!$D$11:$AT$187,V$11,0)),"",VLOOKUP($B42,'I&amp;E Backsheet'!$D$11:$AT$187,V$11,0))</f>
        <v>0</v>
      </c>
      <c r="W42" s="214">
        <f ca="1">IF(ISERROR(VLOOKUP($B42,'I&amp;E Backsheet'!$D$11:$AT$187,W$11,0)),"",VLOOKUP($B42,'I&amp;E Backsheet'!$D$11:$AT$187,W$11,0))</f>
        <v>0</v>
      </c>
    </row>
    <row r="43" spans="1:23">
      <c r="A43" s="3">
        <v>28</v>
      </c>
      <c r="B43" s="41" t="str">
        <f t="shared" ca="1" si="0"/>
        <v>E06000045</v>
      </c>
      <c r="C43" s="42" t="str">
        <f ca="1">IF($B43="","",VLOOKUP($B43,'Org list'!$J$9:$K$637,2,0))</f>
        <v>Southampton</v>
      </c>
      <c r="D43" s="227">
        <f ca="1">IF(ISERROR(VLOOKUP($B43,'Pooled Fund'!$A$3:$D$179,D$11,0)),"",VLOOKUP($B43,'Pooled Fund'!$A$3:$D$179,D$11,0))</f>
        <v>132718000</v>
      </c>
      <c r="E43" s="209">
        <f ca="1">IF(ISERROR(VLOOKUP($B43,'I&amp;E Backsheet'!$D$11:$AT$187,E$11,0)),"",VLOOKUP($B43,'I&amp;E Backsheet'!$D$11:$AT$187,E$11,0))</f>
        <v>14497000</v>
      </c>
      <c r="F43" s="209">
        <f ca="1">IF(ISERROR(VLOOKUP($B43,'I&amp;E Backsheet'!$D$11:$AT$187,F$11,0)),"",VLOOKUP($B43,'I&amp;E Backsheet'!$D$11:$AT$187,F$11,0))</f>
        <v>14497000</v>
      </c>
      <c r="G43" s="209">
        <f ca="1">IF(ISERROR(VLOOKUP($B43,'I&amp;E Backsheet'!$D$11:$AT$187,G$11,0)),"",VLOOKUP($B43,'I&amp;E Backsheet'!$D$11:$AT$187,G$11,0))</f>
        <v>14497000</v>
      </c>
      <c r="H43" s="259">
        <f ca="1">IF(ISERROR(VLOOKUP($B43,'I&amp;E Backsheet'!$D$11:$AT$187,H$11,0)),"",VLOOKUP($B43,'I&amp;E Backsheet'!$D$11:$AT$187,H$11,0))</f>
        <v>14497000</v>
      </c>
      <c r="I43" s="209">
        <f ca="1">IF(ISERROR(VLOOKUP($B43,'I&amp;E Backsheet'!$D$11:$AT$187,I$11,0)),"",VLOOKUP($B43,'I&amp;E Backsheet'!$D$11:$AT$187,I$11,0))</f>
        <v>14368000</v>
      </c>
      <c r="J43" s="209">
        <f ca="1">IF(ISERROR(VLOOKUP($B43,'I&amp;E Backsheet'!$D$11:$AT$187,J$11,0)),"",VLOOKUP($B43,'I&amp;E Backsheet'!$D$11:$AT$187,J$11,0))</f>
        <v>15214000</v>
      </c>
      <c r="K43" s="209">
        <f ca="1">IF(ISERROR(VLOOKUP($B43,'I&amp;E Backsheet'!$D$11:$AT$187,K$11,0)),"",VLOOKUP($B43,'I&amp;E Backsheet'!$D$11:$AT$187,K$11,0))</f>
        <v>14984000</v>
      </c>
      <c r="L43" s="318">
        <f ca="1">IF(ISERROR(VLOOKUP($B43,'I&amp;E Backsheet'!$D$11:$AT$187,L$11,0)),"",VLOOKUP($B43,'I&amp;E Backsheet'!$D$11:$AT$187,L$11,0))</f>
        <v>14850000</v>
      </c>
      <c r="M43" s="300">
        <f ca="1">IF(ISERROR(VLOOKUP($B43,'I&amp;E Backsheet'!$D$11:$AT$187,M$11,0)),"",VLOOKUP($B43,'I&amp;E Backsheet'!$D$11:$AT$187,M$11,0))</f>
        <v>14368000</v>
      </c>
      <c r="N43" s="213">
        <f ca="1">IF(ISERROR(VLOOKUP($B43,'I&amp;E Backsheet'!$D$11:$AT$187,N$11,0)),"",VLOOKUP($B43,'I&amp;E Backsheet'!$D$11:$AT$187,N$11,0))</f>
        <v>15214000</v>
      </c>
      <c r="O43" s="213">
        <f ca="1">IF(ISERROR(VLOOKUP($B43,'I&amp;E Backsheet'!$D$11:$AT$187,O$11,0)),"",VLOOKUP($B43,'I&amp;E Backsheet'!$D$11:$AT$187,O$11,0))</f>
        <v>14984000</v>
      </c>
      <c r="P43" s="214" t="str">
        <f ca="1">IF(ISERROR(VLOOKUP($B43,'I&amp;E Backsheet'!$D$11:$AT$187,P$11,0)),"",VLOOKUP($B43,'I&amp;E Backsheet'!$D$11:$AT$187,P$11,0))</f>
        <v/>
      </c>
      <c r="Q43" s="300">
        <f ca="1">IF(ISERROR(VLOOKUP($B43,'I&amp;E Backsheet'!$D$11:$AT$187,Q$11,0)),"",VLOOKUP($B43,'I&amp;E Backsheet'!$D$11:$AT$187,Q$11,0))</f>
        <v>-129000</v>
      </c>
      <c r="R43" s="213">
        <f ca="1">IF(ISERROR(VLOOKUP($B43,'I&amp;E Backsheet'!$D$11:$AT$187,R$11,0)),"",VLOOKUP($B43,'I&amp;E Backsheet'!$D$11:$AT$187,R$11,0))</f>
        <v>717000</v>
      </c>
      <c r="S43" s="213">
        <f ca="1">IF(ISERROR(VLOOKUP($B43,'I&amp;E Backsheet'!$D$11:$AT$187,S$11,0)),"",VLOOKUP($B43,'I&amp;E Backsheet'!$D$11:$AT$187,S$11,0))</f>
        <v>487000</v>
      </c>
      <c r="T43" s="214" t="str">
        <f ca="1">IF(ISERROR(VLOOKUP($B43,'I&amp;E Backsheet'!$D$11:$AT$187,T$11,0)),"",VLOOKUP($B43,'I&amp;E Backsheet'!$D$11:$AT$187,T$11,0))</f>
        <v/>
      </c>
      <c r="U43" s="300">
        <f ca="1">IF(ISERROR(VLOOKUP($B43,'I&amp;E Backsheet'!$D$11:$AT$187,U$11,0)),"",VLOOKUP($B43,'I&amp;E Backsheet'!$D$11:$AT$187,U$11,0))</f>
        <v>0</v>
      </c>
      <c r="V43" s="213">
        <f ca="1">IF(ISERROR(VLOOKUP($B43,'I&amp;E Backsheet'!$D$11:$AT$187,V$11,0)),"",VLOOKUP($B43,'I&amp;E Backsheet'!$D$11:$AT$187,V$11,0))</f>
        <v>0</v>
      </c>
      <c r="W43" s="214">
        <f ca="1">IF(ISERROR(VLOOKUP($B43,'I&amp;E Backsheet'!$D$11:$AT$187,W$11,0)),"",VLOOKUP($B43,'I&amp;E Backsheet'!$D$11:$AT$187,W$11,0))</f>
        <v>0</v>
      </c>
    </row>
    <row r="44" spans="1:23">
      <c r="A44" s="3">
        <v>29</v>
      </c>
      <c r="B44" s="41" t="str">
        <f t="shared" ca="1" si="0"/>
        <v>E10000030</v>
      </c>
      <c r="C44" s="42" t="str">
        <f ca="1">IF($B44="","",VLOOKUP($B44,'Org list'!$J$9:$K$637,2,0))</f>
        <v>Surrey</v>
      </c>
      <c r="D44" s="227">
        <f ca="1">IF(ISERROR(VLOOKUP($B44,'Pooled Fund'!$A$3:$D$179,D$11,0)),"",VLOOKUP($B44,'Pooled Fund'!$A$3:$D$179,D$11,0))</f>
        <v>71421872.999999985</v>
      </c>
      <c r="E44" s="209">
        <f ca="1">IF(ISERROR(VLOOKUP($B44,'I&amp;E Backsheet'!$D$11:$AT$187,E$11,0)),"",VLOOKUP($B44,'I&amp;E Backsheet'!$D$11:$AT$187,E$11,0))</f>
        <v>17855564</v>
      </c>
      <c r="F44" s="209">
        <f ca="1">IF(ISERROR(VLOOKUP($B44,'I&amp;E Backsheet'!$D$11:$AT$187,F$11,0)),"",VLOOKUP($B44,'I&amp;E Backsheet'!$D$11:$AT$187,F$11,0))</f>
        <v>17855564</v>
      </c>
      <c r="G44" s="209">
        <f ca="1">IF(ISERROR(VLOOKUP($B44,'I&amp;E Backsheet'!$D$11:$AT$187,G$11,0)),"",VLOOKUP($B44,'I&amp;E Backsheet'!$D$11:$AT$187,G$11,0))</f>
        <v>17855564</v>
      </c>
      <c r="H44" s="259">
        <f ca="1">IF(ISERROR(VLOOKUP($B44,'I&amp;E Backsheet'!$D$11:$AT$187,H$11,0)),"",VLOOKUP($B44,'I&amp;E Backsheet'!$D$11:$AT$187,H$11,0))</f>
        <v>17855308</v>
      </c>
      <c r="I44" s="209">
        <f ca="1">IF(ISERROR(VLOOKUP($B44,'I&amp;E Backsheet'!$D$11:$AT$187,I$11,0)),"",VLOOKUP($B44,'I&amp;E Backsheet'!$D$11:$AT$187,I$11,0))</f>
        <v>0</v>
      </c>
      <c r="J44" s="209">
        <f ca="1">IF(ISERROR(VLOOKUP($B44,'I&amp;E Backsheet'!$D$11:$AT$187,J$11,0)),"",VLOOKUP($B44,'I&amp;E Backsheet'!$D$11:$AT$187,J$11,0))</f>
        <v>0</v>
      </c>
      <c r="K44" s="209">
        <f ca="1">IF(ISERROR(VLOOKUP($B44,'I&amp;E Backsheet'!$D$11:$AT$187,K$11,0)),"",VLOOKUP($B44,'I&amp;E Backsheet'!$D$11:$AT$187,K$11,0))</f>
        <v>0</v>
      </c>
      <c r="L44" s="318">
        <f ca="1">IF(ISERROR(VLOOKUP($B44,'I&amp;E Backsheet'!$D$11:$AT$187,L$11,0)),"",VLOOKUP($B44,'I&amp;E Backsheet'!$D$11:$AT$187,L$11,0))</f>
        <v>23001000</v>
      </c>
      <c r="M44" s="300">
        <f ca="1">IF(ISERROR(VLOOKUP($B44,'I&amp;E Backsheet'!$D$11:$AT$187,M$11,0)),"",VLOOKUP($B44,'I&amp;E Backsheet'!$D$11:$AT$187,M$11,0))</f>
        <v>17490064</v>
      </c>
      <c r="N44" s="213">
        <f ca="1">IF(ISERROR(VLOOKUP($B44,'I&amp;E Backsheet'!$D$11:$AT$187,N$11,0)),"",VLOOKUP($B44,'I&amp;E Backsheet'!$D$11:$AT$187,N$11,0))</f>
        <v>20768936</v>
      </c>
      <c r="O44" s="213">
        <f ca="1">IF(ISERROR(VLOOKUP($B44,'I&amp;E Backsheet'!$D$11:$AT$187,O$11,0)),"",VLOOKUP($B44,'I&amp;E Backsheet'!$D$11:$AT$187,O$11,0))</f>
        <v>8699000</v>
      </c>
      <c r="P44" s="214" t="str">
        <f ca="1">IF(ISERROR(VLOOKUP($B44,'I&amp;E Backsheet'!$D$11:$AT$187,P$11,0)),"",VLOOKUP($B44,'I&amp;E Backsheet'!$D$11:$AT$187,P$11,0))</f>
        <v/>
      </c>
      <c r="Q44" s="300">
        <f ca="1">IF(ISERROR(VLOOKUP($B44,'I&amp;E Backsheet'!$D$11:$AT$187,Q$11,0)),"",VLOOKUP($B44,'I&amp;E Backsheet'!$D$11:$AT$187,Q$11,0))</f>
        <v>-365500</v>
      </c>
      <c r="R44" s="213">
        <f ca="1">IF(ISERROR(VLOOKUP($B44,'I&amp;E Backsheet'!$D$11:$AT$187,R$11,0)),"",VLOOKUP($B44,'I&amp;E Backsheet'!$D$11:$AT$187,R$11,0))</f>
        <v>2913372</v>
      </c>
      <c r="S44" s="213">
        <f ca="1">IF(ISERROR(VLOOKUP($B44,'I&amp;E Backsheet'!$D$11:$AT$187,S$11,0)),"",VLOOKUP($B44,'I&amp;E Backsheet'!$D$11:$AT$187,S$11,0))</f>
        <v>-9156564</v>
      </c>
      <c r="T44" s="214" t="str">
        <f ca="1">IF(ISERROR(VLOOKUP($B44,'I&amp;E Backsheet'!$D$11:$AT$187,T$11,0)),"",VLOOKUP($B44,'I&amp;E Backsheet'!$D$11:$AT$187,T$11,0))</f>
        <v/>
      </c>
      <c r="U44" s="300">
        <f ca="1">IF(ISERROR(VLOOKUP($B44,'I&amp;E Backsheet'!$D$11:$AT$187,U$11,0)),"",VLOOKUP($B44,'I&amp;E Backsheet'!$D$11:$AT$187,U$11,0))</f>
        <v>17490064</v>
      </c>
      <c r="V44" s="213">
        <f ca="1">IF(ISERROR(VLOOKUP($B44,'I&amp;E Backsheet'!$D$11:$AT$187,V$11,0)),"",VLOOKUP($B44,'I&amp;E Backsheet'!$D$11:$AT$187,V$11,0))</f>
        <v>20768936</v>
      </c>
      <c r="W44" s="214">
        <f ca="1">IF(ISERROR(VLOOKUP($B44,'I&amp;E Backsheet'!$D$11:$AT$187,W$11,0)),"",VLOOKUP($B44,'I&amp;E Backsheet'!$D$11:$AT$187,W$11,0))</f>
        <v>8699000</v>
      </c>
    </row>
    <row r="45" spans="1:23">
      <c r="A45" s="3">
        <v>30</v>
      </c>
      <c r="B45" s="41" t="str">
        <f t="shared" ca="1" si="0"/>
        <v>E06000030</v>
      </c>
      <c r="C45" s="42" t="str">
        <f ca="1">IF($B45="","",VLOOKUP($B45,'Org list'!$J$9:$K$637,2,0))</f>
        <v>Swindon</v>
      </c>
      <c r="D45" s="227">
        <f ca="1">IF(ISERROR(VLOOKUP($B45,'Pooled Fund'!$A$3:$D$179,D$11,0)),"",VLOOKUP($B45,'Pooled Fund'!$A$3:$D$179,D$11,0))</f>
        <v>14444000</v>
      </c>
      <c r="E45" s="209">
        <f ca="1">IF(ISERROR(VLOOKUP($B45,'I&amp;E Backsheet'!$D$11:$AT$187,E$11,0)),"",VLOOKUP($B45,'I&amp;E Backsheet'!$D$11:$AT$187,E$11,0))</f>
        <v>3611000</v>
      </c>
      <c r="F45" s="209">
        <f ca="1">IF(ISERROR(VLOOKUP($B45,'I&amp;E Backsheet'!$D$11:$AT$187,F$11,0)),"",VLOOKUP($B45,'I&amp;E Backsheet'!$D$11:$AT$187,F$11,0))</f>
        <v>3611000</v>
      </c>
      <c r="G45" s="209">
        <f ca="1">IF(ISERROR(VLOOKUP($B45,'I&amp;E Backsheet'!$D$11:$AT$187,G$11,0)),"",VLOOKUP($B45,'I&amp;E Backsheet'!$D$11:$AT$187,G$11,0))</f>
        <v>3611000</v>
      </c>
      <c r="H45" s="259">
        <f ca="1">IF(ISERROR(VLOOKUP($B45,'I&amp;E Backsheet'!$D$11:$AT$187,H$11,0)),"",VLOOKUP($B45,'I&amp;E Backsheet'!$D$11:$AT$187,H$11,0))</f>
        <v>3611000</v>
      </c>
      <c r="I45" s="209">
        <f ca="1">IF(ISERROR(VLOOKUP($B45,'I&amp;E Backsheet'!$D$11:$AT$187,I$11,0)),"",VLOOKUP($B45,'I&amp;E Backsheet'!$D$11:$AT$187,I$11,0))</f>
        <v>3611000</v>
      </c>
      <c r="J45" s="209">
        <f ca="1">IF(ISERROR(VLOOKUP($B45,'I&amp;E Backsheet'!$D$11:$AT$187,J$11,0)),"",VLOOKUP($B45,'I&amp;E Backsheet'!$D$11:$AT$187,J$11,0))</f>
        <v>3611000</v>
      </c>
      <c r="K45" s="209">
        <f ca="1">IF(ISERROR(VLOOKUP($B45,'I&amp;E Backsheet'!$D$11:$AT$187,K$11,0)),"",VLOOKUP($B45,'I&amp;E Backsheet'!$D$11:$AT$187,K$11,0))</f>
        <v>3611000</v>
      </c>
      <c r="L45" s="318">
        <f ca="1">IF(ISERROR(VLOOKUP($B45,'I&amp;E Backsheet'!$D$11:$AT$187,L$11,0)),"",VLOOKUP($B45,'I&amp;E Backsheet'!$D$11:$AT$187,L$11,0))</f>
        <v>3611000</v>
      </c>
      <c r="M45" s="300">
        <f ca="1">IF(ISERROR(VLOOKUP($B45,'I&amp;E Backsheet'!$D$11:$AT$187,M$11,0)),"",VLOOKUP($B45,'I&amp;E Backsheet'!$D$11:$AT$187,M$11,0))</f>
        <v>3611000</v>
      </c>
      <c r="N45" s="213">
        <f ca="1">IF(ISERROR(VLOOKUP($B45,'I&amp;E Backsheet'!$D$11:$AT$187,N$11,0)),"",VLOOKUP($B45,'I&amp;E Backsheet'!$D$11:$AT$187,N$11,0))</f>
        <v>3611000</v>
      </c>
      <c r="O45" s="213">
        <f ca="1">IF(ISERROR(VLOOKUP($B45,'I&amp;E Backsheet'!$D$11:$AT$187,O$11,0)),"",VLOOKUP($B45,'I&amp;E Backsheet'!$D$11:$AT$187,O$11,0))</f>
        <v>3611000</v>
      </c>
      <c r="P45" s="214" t="str">
        <f ca="1">IF(ISERROR(VLOOKUP($B45,'I&amp;E Backsheet'!$D$11:$AT$187,P$11,0)),"",VLOOKUP($B45,'I&amp;E Backsheet'!$D$11:$AT$187,P$11,0))</f>
        <v/>
      </c>
      <c r="Q45" s="300">
        <f ca="1">IF(ISERROR(VLOOKUP($B45,'I&amp;E Backsheet'!$D$11:$AT$187,Q$11,0)),"",VLOOKUP($B45,'I&amp;E Backsheet'!$D$11:$AT$187,Q$11,0))</f>
        <v>0</v>
      </c>
      <c r="R45" s="213">
        <f ca="1">IF(ISERROR(VLOOKUP($B45,'I&amp;E Backsheet'!$D$11:$AT$187,R$11,0)),"",VLOOKUP($B45,'I&amp;E Backsheet'!$D$11:$AT$187,R$11,0))</f>
        <v>0</v>
      </c>
      <c r="S45" s="213">
        <f ca="1">IF(ISERROR(VLOOKUP($B45,'I&amp;E Backsheet'!$D$11:$AT$187,S$11,0)),"",VLOOKUP($B45,'I&amp;E Backsheet'!$D$11:$AT$187,S$11,0))</f>
        <v>0</v>
      </c>
      <c r="T45" s="214" t="str">
        <f ca="1">IF(ISERROR(VLOOKUP($B45,'I&amp;E Backsheet'!$D$11:$AT$187,T$11,0)),"",VLOOKUP($B45,'I&amp;E Backsheet'!$D$11:$AT$187,T$11,0))</f>
        <v/>
      </c>
      <c r="U45" s="300">
        <f ca="1">IF(ISERROR(VLOOKUP($B45,'I&amp;E Backsheet'!$D$11:$AT$187,U$11,0)),"",VLOOKUP($B45,'I&amp;E Backsheet'!$D$11:$AT$187,U$11,0))</f>
        <v>0</v>
      </c>
      <c r="V45" s="213">
        <f ca="1">IF(ISERROR(VLOOKUP($B45,'I&amp;E Backsheet'!$D$11:$AT$187,V$11,0)),"",VLOOKUP($B45,'I&amp;E Backsheet'!$D$11:$AT$187,V$11,0))</f>
        <v>0</v>
      </c>
      <c r="W45" s="214">
        <f ca="1">IF(ISERROR(VLOOKUP($B45,'I&amp;E Backsheet'!$D$11:$AT$187,W$11,0)),"",VLOOKUP($B45,'I&amp;E Backsheet'!$D$11:$AT$187,W$11,0))</f>
        <v>0</v>
      </c>
    </row>
    <row r="46" spans="1:23">
      <c r="A46" s="3">
        <v>31</v>
      </c>
      <c r="B46" s="41" t="str">
        <f t="shared" ca="1" si="0"/>
        <v>E06000027</v>
      </c>
      <c r="C46" s="42" t="str">
        <f ca="1">IF($B46="","",VLOOKUP($B46,'Org list'!$J$9:$K$637,2,0))</f>
        <v>Torbay</v>
      </c>
      <c r="D46" s="227">
        <f ca="1">IF(ISERROR(VLOOKUP($B46,'Pooled Fund'!$A$3:$D$179,D$11,0)),"",VLOOKUP($B46,'Pooled Fund'!$A$3:$D$179,D$11,0))</f>
        <v>12014000</v>
      </c>
      <c r="E46" s="209">
        <f ca="1">IF(ISERROR(VLOOKUP($B46,'I&amp;E Backsheet'!$D$11:$AT$187,E$11,0)),"",VLOOKUP($B46,'I&amp;E Backsheet'!$D$11:$AT$187,E$11,0))</f>
        <v>3003500</v>
      </c>
      <c r="F46" s="209">
        <f ca="1">IF(ISERROR(VLOOKUP($B46,'I&amp;E Backsheet'!$D$11:$AT$187,F$11,0)),"",VLOOKUP($B46,'I&amp;E Backsheet'!$D$11:$AT$187,F$11,0))</f>
        <v>3003500</v>
      </c>
      <c r="G46" s="209">
        <f ca="1">IF(ISERROR(VLOOKUP($B46,'I&amp;E Backsheet'!$D$11:$AT$187,G$11,0)),"",VLOOKUP($B46,'I&amp;E Backsheet'!$D$11:$AT$187,G$11,0))</f>
        <v>3003500</v>
      </c>
      <c r="H46" s="259">
        <f ca="1">IF(ISERROR(VLOOKUP($B46,'I&amp;E Backsheet'!$D$11:$AT$187,H$11,0)),"",VLOOKUP($B46,'I&amp;E Backsheet'!$D$11:$AT$187,H$11,0))</f>
        <v>3003500</v>
      </c>
      <c r="I46" s="209">
        <f ca="1">IF(ISERROR(VLOOKUP($B46,'I&amp;E Backsheet'!$D$11:$AT$187,I$11,0)),"",VLOOKUP($B46,'I&amp;E Backsheet'!$D$11:$AT$187,I$11,0))</f>
        <v>3003500</v>
      </c>
      <c r="J46" s="209">
        <f ca="1">IF(ISERROR(VLOOKUP($B46,'I&amp;E Backsheet'!$D$11:$AT$187,J$11,0)),"",VLOOKUP($B46,'I&amp;E Backsheet'!$D$11:$AT$187,J$11,0))</f>
        <v>3003500</v>
      </c>
      <c r="K46" s="209">
        <f ca="1">IF(ISERROR(VLOOKUP($B46,'I&amp;E Backsheet'!$D$11:$AT$187,K$11,0)),"",VLOOKUP($B46,'I&amp;E Backsheet'!$D$11:$AT$187,K$11,0))</f>
        <v>3003500</v>
      </c>
      <c r="L46" s="318">
        <f ca="1">IF(ISERROR(VLOOKUP($B46,'I&amp;E Backsheet'!$D$11:$AT$187,L$11,0)),"",VLOOKUP($B46,'I&amp;E Backsheet'!$D$11:$AT$187,L$11,0))</f>
        <v>3003500</v>
      </c>
      <c r="M46" s="300">
        <f ca="1">IF(ISERROR(VLOOKUP($B46,'I&amp;E Backsheet'!$D$11:$AT$187,M$11,0)),"",VLOOKUP($B46,'I&amp;E Backsheet'!$D$11:$AT$187,M$11,0))</f>
        <v>3003500</v>
      </c>
      <c r="N46" s="213">
        <f ca="1">IF(ISERROR(VLOOKUP($B46,'I&amp;E Backsheet'!$D$11:$AT$187,N$11,0)),"",VLOOKUP($B46,'I&amp;E Backsheet'!$D$11:$AT$187,N$11,0))</f>
        <v>3003500</v>
      </c>
      <c r="O46" s="213">
        <f ca="1">IF(ISERROR(VLOOKUP($B46,'I&amp;E Backsheet'!$D$11:$AT$187,O$11,0)),"",VLOOKUP($B46,'I&amp;E Backsheet'!$D$11:$AT$187,O$11,0))</f>
        <v>3003500</v>
      </c>
      <c r="P46" s="214" t="str">
        <f ca="1">IF(ISERROR(VLOOKUP($B46,'I&amp;E Backsheet'!$D$11:$AT$187,P$11,0)),"",VLOOKUP($B46,'I&amp;E Backsheet'!$D$11:$AT$187,P$11,0))</f>
        <v/>
      </c>
      <c r="Q46" s="300">
        <f ca="1">IF(ISERROR(VLOOKUP($B46,'I&amp;E Backsheet'!$D$11:$AT$187,Q$11,0)),"",VLOOKUP($B46,'I&amp;E Backsheet'!$D$11:$AT$187,Q$11,0))</f>
        <v>0</v>
      </c>
      <c r="R46" s="213">
        <f ca="1">IF(ISERROR(VLOOKUP($B46,'I&amp;E Backsheet'!$D$11:$AT$187,R$11,0)),"",VLOOKUP($B46,'I&amp;E Backsheet'!$D$11:$AT$187,R$11,0))</f>
        <v>0</v>
      </c>
      <c r="S46" s="213">
        <f ca="1">IF(ISERROR(VLOOKUP($B46,'I&amp;E Backsheet'!$D$11:$AT$187,S$11,0)),"",VLOOKUP($B46,'I&amp;E Backsheet'!$D$11:$AT$187,S$11,0))</f>
        <v>0</v>
      </c>
      <c r="T46" s="214" t="str">
        <f ca="1">IF(ISERROR(VLOOKUP($B46,'I&amp;E Backsheet'!$D$11:$AT$187,T$11,0)),"",VLOOKUP($B46,'I&amp;E Backsheet'!$D$11:$AT$187,T$11,0))</f>
        <v/>
      </c>
      <c r="U46" s="300">
        <f ca="1">IF(ISERROR(VLOOKUP($B46,'I&amp;E Backsheet'!$D$11:$AT$187,U$11,0)),"",VLOOKUP($B46,'I&amp;E Backsheet'!$D$11:$AT$187,U$11,0))</f>
        <v>0</v>
      </c>
      <c r="V46" s="213">
        <f ca="1">IF(ISERROR(VLOOKUP($B46,'I&amp;E Backsheet'!$D$11:$AT$187,V$11,0)),"",VLOOKUP($B46,'I&amp;E Backsheet'!$D$11:$AT$187,V$11,0))</f>
        <v>0</v>
      </c>
      <c r="W46" s="214">
        <f ca="1">IF(ISERROR(VLOOKUP($B46,'I&amp;E Backsheet'!$D$11:$AT$187,W$11,0)),"",VLOOKUP($B46,'I&amp;E Backsheet'!$D$11:$AT$187,W$11,0))</f>
        <v>0</v>
      </c>
    </row>
    <row r="47" spans="1:23">
      <c r="A47" s="3">
        <v>32</v>
      </c>
      <c r="B47" s="41" t="str">
        <f t="shared" ref="B47:B78" ca="1" si="1">IF($A47&gt;$Y$18-1,"",INDIRECT("'Comms by AT'!D"&amp;$A47+$Y$15))</f>
        <v>E06000037</v>
      </c>
      <c r="C47" s="42" t="str">
        <f ca="1">IF($B47="","",VLOOKUP($B47,'Org list'!$J$9:$K$637,2,0))</f>
        <v>West Berkshire</v>
      </c>
      <c r="D47" s="227">
        <f ca="1">IF(ISERROR(VLOOKUP($B47,'Pooled Fund'!$A$3:$D$179,D$11,0)),"",VLOOKUP($B47,'Pooled Fund'!$A$3:$D$179,D$11,0))</f>
        <v>9533000</v>
      </c>
      <c r="E47" s="209">
        <f ca="1">IF(ISERROR(VLOOKUP($B47,'I&amp;E Backsheet'!$D$11:$AT$187,E$11,0)),"",VLOOKUP($B47,'I&amp;E Backsheet'!$D$11:$AT$187,E$11,0))</f>
        <v>2383500</v>
      </c>
      <c r="F47" s="209">
        <f ca="1">IF(ISERROR(VLOOKUP($B47,'I&amp;E Backsheet'!$D$11:$AT$187,F$11,0)),"",VLOOKUP($B47,'I&amp;E Backsheet'!$D$11:$AT$187,F$11,0))</f>
        <v>2383000</v>
      </c>
      <c r="G47" s="209">
        <f ca="1">IF(ISERROR(VLOOKUP($B47,'I&amp;E Backsheet'!$D$11:$AT$187,G$11,0)),"",VLOOKUP($B47,'I&amp;E Backsheet'!$D$11:$AT$187,G$11,0))</f>
        <v>2383000</v>
      </c>
      <c r="H47" s="259">
        <f ca="1">IF(ISERROR(VLOOKUP($B47,'I&amp;E Backsheet'!$D$11:$AT$187,H$11,0)),"",VLOOKUP($B47,'I&amp;E Backsheet'!$D$11:$AT$187,H$11,0))</f>
        <v>2383500</v>
      </c>
      <c r="I47" s="209">
        <f ca="1">IF(ISERROR(VLOOKUP($B47,'I&amp;E Backsheet'!$D$11:$AT$187,I$11,0)),"",VLOOKUP($B47,'I&amp;E Backsheet'!$D$11:$AT$187,I$11,0))</f>
        <v>2079900</v>
      </c>
      <c r="J47" s="209">
        <f ca="1">IF(ISERROR(VLOOKUP($B47,'I&amp;E Backsheet'!$D$11:$AT$187,J$11,0)),"",VLOOKUP($B47,'I&amp;E Backsheet'!$D$11:$AT$187,J$11,0))</f>
        <v>2177700</v>
      </c>
      <c r="K47" s="209">
        <f ca="1">IF(ISERROR(VLOOKUP($B47,'I&amp;E Backsheet'!$D$11:$AT$187,K$11,0)),"",VLOOKUP($B47,'I&amp;E Backsheet'!$D$11:$AT$187,K$11,0))</f>
        <v>2131500</v>
      </c>
      <c r="L47" s="318">
        <f ca="1">IF(ISERROR(VLOOKUP($B47,'I&amp;E Backsheet'!$D$11:$AT$187,L$11,0)),"",VLOOKUP($B47,'I&amp;E Backsheet'!$D$11:$AT$187,L$11,0))</f>
        <v>3065300</v>
      </c>
      <c r="M47" s="300">
        <f ca="1">IF(ISERROR(VLOOKUP($B47,'I&amp;E Backsheet'!$D$11:$AT$187,M$11,0)),"",VLOOKUP($B47,'I&amp;E Backsheet'!$D$11:$AT$187,M$11,0))</f>
        <v>2079900</v>
      </c>
      <c r="N47" s="213">
        <f ca="1">IF(ISERROR(VLOOKUP($B47,'I&amp;E Backsheet'!$D$11:$AT$187,N$11,0)),"",VLOOKUP($B47,'I&amp;E Backsheet'!$D$11:$AT$187,N$11,0))</f>
        <v>2177700</v>
      </c>
      <c r="O47" s="213">
        <f ca="1">IF(ISERROR(VLOOKUP($B47,'I&amp;E Backsheet'!$D$11:$AT$187,O$11,0)),"",VLOOKUP($B47,'I&amp;E Backsheet'!$D$11:$AT$187,O$11,0))</f>
        <v>2131500</v>
      </c>
      <c r="P47" s="214" t="str">
        <f ca="1">IF(ISERROR(VLOOKUP($B47,'I&amp;E Backsheet'!$D$11:$AT$187,P$11,0)),"",VLOOKUP($B47,'I&amp;E Backsheet'!$D$11:$AT$187,P$11,0))</f>
        <v/>
      </c>
      <c r="Q47" s="300">
        <f ca="1">IF(ISERROR(VLOOKUP($B47,'I&amp;E Backsheet'!$D$11:$AT$187,Q$11,0)),"",VLOOKUP($B47,'I&amp;E Backsheet'!$D$11:$AT$187,Q$11,0))</f>
        <v>-303600</v>
      </c>
      <c r="R47" s="213">
        <f ca="1">IF(ISERROR(VLOOKUP($B47,'I&amp;E Backsheet'!$D$11:$AT$187,R$11,0)),"",VLOOKUP($B47,'I&amp;E Backsheet'!$D$11:$AT$187,R$11,0))</f>
        <v>-205300</v>
      </c>
      <c r="S47" s="213">
        <f ca="1">IF(ISERROR(VLOOKUP($B47,'I&amp;E Backsheet'!$D$11:$AT$187,S$11,0)),"",VLOOKUP($B47,'I&amp;E Backsheet'!$D$11:$AT$187,S$11,0))</f>
        <v>-251500</v>
      </c>
      <c r="T47" s="214" t="str">
        <f ca="1">IF(ISERROR(VLOOKUP($B47,'I&amp;E Backsheet'!$D$11:$AT$187,T$11,0)),"",VLOOKUP($B47,'I&amp;E Backsheet'!$D$11:$AT$187,T$11,0))</f>
        <v/>
      </c>
      <c r="U47" s="300">
        <f ca="1">IF(ISERROR(VLOOKUP($B47,'I&amp;E Backsheet'!$D$11:$AT$187,U$11,0)),"",VLOOKUP($B47,'I&amp;E Backsheet'!$D$11:$AT$187,U$11,0))</f>
        <v>0</v>
      </c>
      <c r="V47" s="213">
        <f ca="1">IF(ISERROR(VLOOKUP($B47,'I&amp;E Backsheet'!$D$11:$AT$187,V$11,0)),"",VLOOKUP($B47,'I&amp;E Backsheet'!$D$11:$AT$187,V$11,0))</f>
        <v>0</v>
      </c>
      <c r="W47" s="214">
        <f ca="1">IF(ISERROR(VLOOKUP($B47,'I&amp;E Backsheet'!$D$11:$AT$187,W$11,0)),"",VLOOKUP($B47,'I&amp;E Backsheet'!$D$11:$AT$187,W$11,0))</f>
        <v>0</v>
      </c>
    </row>
    <row r="48" spans="1:23">
      <c r="A48" s="3">
        <v>33</v>
      </c>
      <c r="B48" s="41" t="str">
        <f t="shared" ca="1" si="1"/>
        <v>E10000032</v>
      </c>
      <c r="C48" s="42" t="str">
        <f ca="1">IF($B48="","",VLOOKUP($B48,'Org list'!$J$9:$K$637,2,0))</f>
        <v>West Sussex</v>
      </c>
      <c r="D48" s="227">
        <f ca="1">IF(ISERROR(VLOOKUP($B48,'Pooled Fund'!$A$3:$D$179,D$11,0)),"",VLOOKUP($B48,'Pooled Fund'!$A$3:$D$179,D$11,0))</f>
        <v>58609000</v>
      </c>
      <c r="E48" s="209">
        <f ca="1">IF(ISERROR(VLOOKUP($B48,'I&amp;E Backsheet'!$D$11:$AT$187,E$11,0)),"",VLOOKUP($B48,'I&amp;E Backsheet'!$D$11:$AT$187,E$11,0))</f>
        <v>14652250</v>
      </c>
      <c r="F48" s="209">
        <f ca="1">IF(ISERROR(VLOOKUP($B48,'I&amp;E Backsheet'!$D$11:$AT$187,F$11,0)),"",VLOOKUP($B48,'I&amp;E Backsheet'!$D$11:$AT$187,F$11,0))</f>
        <v>14652250</v>
      </c>
      <c r="G48" s="209">
        <f ca="1">IF(ISERROR(VLOOKUP($B48,'I&amp;E Backsheet'!$D$11:$AT$187,G$11,0)),"",VLOOKUP($B48,'I&amp;E Backsheet'!$D$11:$AT$187,G$11,0))</f>
        <v>14652250</v>
      </c>
      <c r="H48" s="259">
        <f ca="1">IF(ISERROR(VLOOKUP($B48,'I&amp;E Backsheet'!$D$11:$AT$187,H$11,0)),"",VLOOKUP($B48,'I&amp;E Backsheet'!$D$11:$AT$187,H$11,0))</f>
        <v>14652250</v>
      </c>
      <c r="I48" s="209">
        <f ca="1">IF(ISERROR(VLOOKUP($B48,'I&amp;E Backsheet'!$D$11:$AT$187,I$11,0)),"",VLOOKUP($B48,'I&amp;E Backsheet'!$D$11:$AT$187,I$11,0))</f>
        <v>14652250</v>
      </c>
      <c r="J48" s="209">
        <f ca="1">IF(ISERROR(VLOOKUP($B48,'I&amp;E Backsheet'!$D$11:$AT$187,J$11,0)),"",VLOOKUP($B48,'I&amp;E Backsheet'!$D$11:$AT$187,J$11,0))</f>
        <v>14652250</v>
      </c>
      <c r="K48" s="209">
        <f ca="1">IF(ISERROR(VLOOKUP($B48,'I&amp;E Backsheet'!$D$11:$AT$187,K$11,0)),"",VLOOKUP($B48,'I&amp;E Backsheet'!$D$11:$AT$187,K$11,0))</f>
        <v>14652250</v>
      </c>
      <c r="L48" s="318">
        <f ca="1">IF(ISERROR(VLOOKUP($B48,'I&amp;E Backsheet'!$D$11:$AT$187,L$11,0)),"",VLOOKUP($B48,'I&amp;E Backsheet'!$D$11:$AT$187,L$11,0))</f>
        <v>14652250</v>
      </c>
      <c r="M48" s="300">
        <f ca="1">IF(ISERROR(VLOOKUP($B48,'I&amp;E Backsheet'!$D$11:$AT$187,M$11,0)),"",VLOOKUP($B48,'I&amp;E Backsheet'!$D$11:$AT$187,M$11,0))</f>
        <v>14652250</v>
      </c>
      <c r="N48" s="213">
        <f ca="1">IF(ISERROR(VLOOKUP($B48,'I&amp;E Backsheet'!$D$11:$AT$187,N$11,0)),"",VLOOKUP($B48,'I&amp;E Backsheet'!$D$11:$AT$187,N$11,0))</f>
        <v>14652250</v>
      </c>
      <c r="O48" s="213">
        <f ca="1">IF(ISERROR(VLOOKUP($B48,'I&amp;E Backsheet'!$D$11:$AT$187,O$11,0)),"",VLOOKUP($B48,'I&amp;E Backsheet'!$D$11:$AT$187,O$11,0))</f>
        <v>14652250</v>
      </c>
      <c r="P48" s="214" t="str">
        <f ca="1">IF(ISERROR(VLOOKUP($B48,'I&amp;E Backsheet'!$D$11:$AT$187,P$11,0)),"",VLOOKUP($B48,'I&amp;E Backsheet'!$D$11:$AT$187,P$11,0))</f>
        <v/>
      </c>
      <c r="Q48" s="300">
        <f ca="1">IF(ISERROR(VLOOKUP($B48,'I&amp;E Backsheet'!$D$11:$AT$187,Q$11,0)),"",VLOOKUP($B48,'I&amp;E Backsheet'!$D$11:$AT$187,Q$11,0))</f>
        <v>0</v>
      </c>
      <c r="R48" s="213">
        <f ca="1">IF(ISERROR(VLOOKUP($B48,'I&amp;E Backsheet'!$D$11:$AT$187,R$11,0)),"",VLOOKUP($B48,'I&amp;E Backsheet'!$D$11:$AT$187,R$11,0))</f>
        <v>0</v>
      </c>
      <c r="S48" s="213">
        <f ca="1">IF(ISERROR(VLOOKUP($B48,'I&amp;E Backsheet'!$D$11:$AT$187,S$11,0)),"",VLOOKUP($B48,'I&amp;E Backsheet'!$D$11:$AT$187,S$11,0))</f>
        <v>0</v>
      </c>
      <c r="T48" s="214" t="str">
        <f ca="1">IF(ISERROR(VLOOKUP($B48,'I&amp;E Backsheet'!$D$11:$AT$187,T$11,0)),"",VLOOKUP($B48,'I&amp;E Backsheet'!$D$11:$AT$187,T$11,0))</f>
        <v/>
      </c>
      <c r="U48" s="300">
        <f ca="1">IF(ISERROR(VLOOKUP($B48,'I&amp;E Backsheet'!$D$11:$AT$187,U$11,0)),"",VLOOKUP($B48,'I&amp;E Backsheet'!$D$11:$AT$187,U$11,0))</f>
        <v>0</v>
      </c>
      <c r="V48" s="213">
        <f ca="1">IF(ISERROR(VLOOKUP($B48,'I&amp;E Backsheet'!$D$11:$AT$187,V$11,0)),"",VLOOKUP($B48,'I&amp;E Backsheet'!$D$11:$AT$187,V$11,0))</f>
        <v>0</v>
      </c>
      <c r="W48" s="214">
        <f ca="1">IF(ISERROR(VLOOKUP($B48,'I&amp;E Backsheet'!$D$11:$AT$187,W$11,0)),"",VLOOKUP($B48,'I&amp;E Backsheet'!$D$11:$AT$187,W$11,0))</f>
        <v>0</v>
      </c>
    </row>
    <row r="49" spans="1:23">
      <c r="A49" s="3">
        <v>34</v>
      </c>
      <c r="B49" s="41" t="str">
        <f t="shared" ca="1" si="1"/>
        <v>E06000054</v>
      </c>
      <c r="C49" s="42" t="str">
        <f ca="1">IF($B49="","",VLOOKUP($B49,'Org list'!$J$9:$K$637,2,0))</f>
        <v>Wiltshire</v>
      </c>
      <c r="D49" s="227">
        <f ca="1">IF(ISERROR(VLOOKUP($B49,'Pooled Fund'!$A$3:$D$179,D$11,0)),"",VLOOKUP($B49,'Pooled Fund'!$A$3:$D$179,D$11,0))</f>
        <v>31915000</v>
      </c>
      <c r="E49" s="209">
        <f ca="1">IF(ISERROR(VLOOKUP($B49,'I&amp;E Backsheet'!$D$11:$AT$187,E$11,0)),"",VLOOKUP($B49,'I&amp;E Backsheet'!$D$11:$AT$187,E$11,0))</f>
        <v>7978750</v>
      </c>
      <c r="F49" s="209">
        <f ca="1">IF(ISERROR(VLOOKUP($B49,'I&amp;E Backsheet'!$D$11:$AT$187,F$11,0)),"",VLOOKUP($B49,'I&amp;E Backsheet'!$D$11:$AT$187,F$11,0))</f>
        <v>7978750</v>
      </c>
      <c r="G49" s="209">
        <f ca="1">IF(ISERROR(VLOOKUP($B49,'I&amp;E Backsheet'!$D$11:$AT$187,G$11,0)),"",VLOOKUP($B49,'I&amp;E Backsheet'!$D$11:$AT$187,G$11,0))</f>
        <v>7978750</v>
      </c>
      <c r="H49" s="259">
        <f ca="1">IF(ISERROR(VLOOKUP($B49,'I&amp;E Backsheet'!$D$11:$AT$187,H$11,0)),"",VLOOKUP($B49,'I&amp;E Backsheet'!$D$11:$AT$187,H$11,0))</f>
        <v>7978750</v>
      </c>
      <c r="I49" s="209">
        <f ca="1">IF(ISERROR(VLOOKUP($B49,'I&amp;E Backsheet'!$D$11:$AT$187,I$11,0)),"",VLOOKUP($B49,'I&amp;E Backsheet'!$D$11:$AT$187,I$11,0))</f>
        <v>7978750</v>
      </c>
      <c r="J49" s="209">
        <f ca="1">IF(ISERROR(VLOOKUP($B49,'I&amp;E Backsheet'!$D$11:$AT$187,J$11,0)),"",VLOOKUP($B49,'I&amp;E Backsheet'!$D$11:$AT$187,J$11,0))</f>
        <v>7978750</v>
      </c>
      <c r="K49" s="209">
        <f ca="1">IF(ISERROR(VLOOKUP($B49,'I&amp;E Backsheet'!$D$11:$AT$187,K$11,0)),"",VLOOKUP($B49,'I&amp;E Backsheet'!$D$11:$AT$187,K$11,0))</f>
        <v>7978750</v>
      </c>
      <c r="L49" s="318">
        <f ca="1">IF(ISERROR(VLOOKUP($B49,'I&amp;E Backsheet'!$D$11:$AT$187,L$11,0)),"",VLOOKUP($B49,'I&amp;E Backsheet'!$D$11:$AT$187,L$11,0))</f>
        <v>7978750</v>
      </c>
      <c r="M49" s="300">
        <f ca="1">IF(ISERROR(VLOOKUP($B49,'I&amp;E Backsheet'!$D$11:$AT$187,M$11,0)),"",VLOOKUP($B49,'I&amp;E Backsheet'!$D$11:$AT$187,M$11,0))</f>
        <v>7978750</v>
      </c>
      <c r="N49" s="213">
        <f ca="1">IF(ISERROR(VLOOKUP($B49,'I&amp;E Backsheet'!$D$11:$AT$187,N$11,0)),"",VLOOKUP($B49,'I&amp;E Backsheet'!$D$11:$AT$187,N$11,0))</f>
        <v>7978750</v>
      </c>
      <c r="O49" s="213">
        <f ca="1">IF(ISERROR(VLOOKUP($B49,'I&amp;E Backsheet'!$D$11:$AT$187,O$11,0)),"",VLOOKUP($B49,'I&amp;E Backsheet'!$D$11:$AT$187,O$11,0))</f>
        <v>7978750</v>
      </c>
      <c r="P49" s="214" t="str">
        <f ca="1">IF(ISERROR(VLOOKUP($B49,'I&amp;E Backsheet'!$D$11:$AT$187,P$11,0)),"",VLOOKUP($B49,'I&amp;E Backsheet'!$D$11:$AT$187,P$11,0))</f>
        <v/>
      </c>
      <c r="Q49" s="300">
        <f ca="1">IF(ISERROR(VLOOKUP($B49,'I&amp;E Backsheet'!$D$11:$AT$187,Q$11,0)),"",VLOOKUP($B49,'I&amp;E Backsheet'!$D$11:$AT$187,Q$11,0))</f>
        <v>0</v>
      </c>
      <c r="R49" s="213">
        <f ca="1">IF(ISERROR(VLOOKUP($B49,'I&amp;E Backsheet'!$D$11:$AT$187,R$11,0)),"",VLOOKUP($B49,'I&amp;E Backsheet'!$D$11:$AT$187,R$11,0))</f>
        <v>0</v>
      </c>
      <c r="S49" s="213">
        <f ca="1">IF(ISERROR(VLOOKUP($B49,'I&amp;E Backsheet'!$D$11:$AT$187,S$11,0)),"",VLOOKUP($B49,'I&amp;E Backsheet'!$D$11:$AT$187,S$11,0))</f>
        <v>0</v>
      </c>
      <c r="T49" s="214" t="str">
        <f ca="1">IF(ISERROR(VLOOKUP($B49,'I&amp;E Backsheet'!$D$11:$AT$187,T$11,0)),"",VLOOKUP($B49,'I&amp;E Backsheet'!$D$11:$AT$187,T$11,0))</f>
        <v/>
      </c>
      <c r="U49" s="300">
        <f ca="1">IF(ISERROR(VLOOKUP($B49,'I&amp;E Backsheet'!$D$11:$AT$187,U$11,0)),"",VLOOKUP($B49,'I&amp;E Backsheet'!$D$11:$AT$187,U$11,0))</f>
        <v>0</v>
      </c>
      <c r="V49" s="213">
        <f ca="1">IF(ISERROR(VLOOKUP($B49,'I&amp;E Backsheet'!$D$11:$AT$187,V$11,0)),"",VLOOKUP($B49,'I&amp;E Backsheet'!$D$11:$AT$187,V$11,0))</f>
        <v>0</v>
      </c>
      <c r="W49" s="214">
        <f ca="1">IF(ISERROR(VLOOKUP($B49,'I&amp;E Backsheet'!$D$11:$AT$187,W$11,0)),"",VLOOKUP($B49,'I&amp;E Backsheet'!$D$11:$AT$187,W$11,0))</f>
        <v>0</v>
      </c>
    </row>
    <row r="50" spans="1:23">
      <c r="A50" s="3">
        <v>35</v>
      </c>
      <c r="B50" s="41" t="str">
        <f t="shared" ca="1" si="1"/>
        <v>E06000040</v>
      </c>
      <c r="C50" s="42" t="str">
        <f ca="1">IF($B50="","",VLOOKUP($B50,'Org list'!$J$9:$K$637,2,0))</f>
        <v>Windsor and Maidenhead</v>
      </c>
      <c r="D50" s="227">
        <f ca="1">IF(ISERROR(VLOOKUP($B50,'Pooled Fund'!$A$3:$D$179,D$11,0)),"",VLOOKUP($B50,'Pooled Fund'!$A$3:$D$179,D$11,0))</f>
        <v>8485000</v>
      </c>
      <c r="E50" s="209">
        <f ca="1">IF(ISERROR(VLOOKUP($B50,'I&amp;E Backsheet'!$D$11:$AT$187,E$11,0)),"",VLOOKUP($B50,'I&amp;E Backsheet'!$D$11:$AT$187,E$11,0))</f>
        <v>2477750</v>
      </c>
      <c r="F50" s="209">
        <f ca="1">IF(ISERROR(VLOOKUP($B50,'I&amp;E Backsheet'!$D$11:$AT$187,F$11,0)),"",VLOOKUP($B50,'I&amp;E Backsheet'!$D$11:$AT$187,F$11,0))</f>
        <v>2477750</v>
      </c>
      <c r="G50" s="209">
        <f ca="1">IF(ISERROR(VLOOKUP($B50,'I&amp;E Backsheet'!$D$11:$AT$187,G$11,0)),"",VLOOKUP($B50,'I&amp;E Backsheet'!$D$11:$AT$187,G$11,0))</f>
        <v>2477750</v>
      </c>
      <c r="H50" s="259">
        <f ca="1">IF(ISERROR(VLOOKUP($B50,'I&amp;E Backsheet'!$D$11:$AT$187,H$11,0)),"",VLOOKUP($B50,'I&amp;E Backsheet'!$D$11:$AT$187,H$11,0))</f>
        <v>2477750</v>
      </c>
      <c r="I50" s="209">
        <f ca="1">IF(ISERROR(VLOOKUP($B50,'I&amp;E Backsheet'!$D$11:$AT$187,I$11,0)),"",VLOOKUP($B50,'I&amp;E Backsheet'!$D$11:$AT$187,I$11,0))</f>
        <v>1916197</v>
      </c>
      <c r="J50" s="209">
        <f ca="1">IF(ISERROR(VLOOKUP($B50,'I&amp;E Backsheet'!$D$11:$AT$187,J$11,0)),"",VLOOKUP($B50,'I&amp;E Backsheet'!$D$11:$AT$187,J$11,0))</f>
        <v>2664935</v>
      </c>
      <c r="K50" s="209">
        <f ca="1">IF(ISERROR(VLOOKUP($B50,'I&amp;E Backsheet'!$D$11:$AT$187,K$11,0)),"",VLOOKUP($B50,'I&amp;E Backsheet'!$D$11:$AT$187,K$11,0))</f>
        <v>2664934</v>
      </c>
      <c r="L50" s="318">
        <f ca="1">IF(ISERROR(VLOOKUP($B50,'I&amp;E Backsheet'!$D$11:$AT$187,L$11,0)),"",VLOOKUP($B50,'I&amp;E Backsheet'!$D$11:$AT$187,L$11,0))</f>
        <v>2664934</v>
      </c>
      <c r="M50" s="300">
        <f ca="1">IF(ISERROR(VLOOKUP($B50,'I&amp;E Backsheet'!$D$11:$AT$187,M$11,0)),"",VLOOKUP($B50,'I&amp;E Backsheet'!$D$11:$AT$187,M$11,0))</f>
        <v>1916197</v>
      </c>
      <c r="N50" s="213">
        <f ca="1">IF(ISERROR(VLOOKUP($B50,'I&amp;E Backsheet'!$D$11:$AT$187,N$11,0)),"",VLOOKUP($B50,'I&amp;E Backsheet'!$D$11:$AT$187,N$11,0))</f>
        <v>2556700</v>
      </c>
      <c r="O50" s="213">
        <f ca="1">IF(ISERROR(VLOOKUP($B50,'I&amp;E Backsheet'!$D$11:$AT$187,O$11,0)),"",VLOOKUP($B50,'I&amp;E Backsheet'!$D$11:$AT$187,O$11,0))</f>
        <v>2541475</v>
      </c>
      <c r="P50" s="214" t="str">
        <f ca="1">IF(ISERROR(VLOOKUP($B50,'I&amp;E Backsheet'!$D$11:$AT$187,P$11,0)),"",VLOOKUP($B50,'I&amp;E Backsheet'!$D$11:$AT$187,P$11,0))</f>
        <v/>
      </c>
      <c r="Q50" s="300">
        <f ca="1">IF(ISERROR(VLOOKUP($B50,'I&amp;E Backsheet'!$D$11:$AT$187,Q$11,0)),"",VLOOKUP($B50,'I&amp;E Backsheet'!$D$11:$AT$187,Q$11,0))</f>
        <v>-561553</v>
      </c>
      <c r="R50" s="213">
        <f ca="1">IF(ISERROR(VLOOKUP($B50,'I&amp;E Backsheet'!$D$11:$AT$187,R$11,0)),"",VLOOKUP($B50,'I&amp;E Backsheet'!$D$11:$AT$187,R$11,0))</f>
        <v>78950</v>
      </c>
      <c r="S50" s="213">
        <f ca="1">IF(ISERROR(VLOOKUP($B50,'I&amp;E Backsheet'!$D$11:$AT$187,S$11,0)),"",VLOOKUP($B50,'I&amp;E Backsheet'!$D$11:$AT$187,S$11,0))</f>
        <v>63725</v>
      </c>
      <c r="T50" s="214" t="str">
        <f ca="1">IF(ISERROR(VLOOKUP($B50,'I&amp;E Backsheet'!$D$11:$AT$187,T$11,0)),"",VLOOKUP($B50,'I&amp;E Backsheet'!$D$11:$AT$187,T$11,0))</f>
        <v/>
      </c>
      <c r="U50" s="300">
        <f ca="1">IF(ISERROR(VLOOKUP($B50,'I&amp;E Backsheet'!$D$11:$AT$187,U$11,0)),"",VLOOKUP($B50,'I&amp;E Backsheet'!$D$11:$AT$187,U$11,0))</f>
        <v>0</v>
      </c>
      <c r="V50" s="213">
        <f ca="1">IF(ISERROR(VLOOKUP($B50,'I&amp;E Backsheet'!$D$11:$AT$187,V$11,0)),"",VLOOKUP($B50,'I&amp;E Backsheet'!$D$11:$AT$187,V$11,0))</f>
        <v>-108235</v>
      </c>
      <c r="W50" s="214">
        <f ca="1">IF(ISERROR(VLOOKUP($B50,'I&amp;E Backsheet'!$D$11:$AT$187,W$11,0)),"",VLOOKUP($B50,'I&amp;E Backsheet'!$D$11:$AT$187,W$11,0))</f>
        <v>-123459</v>
      </c>
    </row>
    <row r="51" spans="1:23">
      <c r="A51" s="3">
        <v>36</v>
      </c>
      <c r="B51" s="41" t="str">
        <f t="shared" ca="1" si="1"/>
        <v>E06000041</v>
      </c>
      <c r="C51" s="42" t="str">
        <f ca="1">IF($B51="","",VLOOKUP($B51,'Org list'!$J$9:$K$637,2,0))</f>
        <v>Wokingham</v>
      </c>
      <c r="D51" s="227">
        <f ca="1">IF(ISERROR(VLOOKUP($B51,'Pooled Fund'!$A$3:$D$179,D$11,0)),"",VLOOKUP($B51,'Pooled Fund'!$A$3:$D$179,D$11,0))</f>
        <v>9561000</v>
      </c>
      <c r="E51" s="209">
        <f ca="1">IF(ISERROR(VLOOKUP($B51,'I&amp;E Backsheet'!$D$11:$AT$187,E$11,0)),"",VLOOKUP($B51,'I&amp;E Backsheet'!$D$11:$AT$187,E$11,0))</f>
        <v>2390000</v>
      </c>
      <c r="F51" s="209">
        <f ca="1">IF(ISERROR(VLOOKUP($B51,'I&amp;E Backsheet'!$D$11:$AT$187,F$11,0)),"",VLOOKUP($B51,'I&amp;E Backsheet'!$D$11:$AT$187,F$11,0))</f>
        <v>2390000</v>
      </c>
      <c r="G51" s="209">
        <f ca="1">IF(ISERROR(VLOOKUP($B51,'I&amp;E Backsheet'!$D$11:$AT$187,G$11,0)),"",VLOOKUP($B51,'I&amp;E Backsheet'!$D$11:$AT$187,G$11,0))</f>
        <v>2390000</v>
      </c>
      <c r="H51" s="259">
        <f ca="1">IF(ISERROR(VLOOKUP($B51,'I&amp;E Backsheet'!$D$11:$AT$187,H$11,0)),"",VLOOKUP($B51,'I&amp;E Backsheet'!$D$11:$AT$187,H$11,0))</f>
        <v>2391000</v>
      </c>
      <c r="I51" s="209">
        <f ca="1">IF(ISERROR(VLOOKUP($B51,'I&amp;E Backsheet'!$D$11:$AT$187,I$11,0)),"",VLOOKUP($B51,'I&amp;E Backsheet'!$D$11:$AT$187,I$11,0))</f>
        <v>1877200</v>
      </c>
      <c r="J51" s="209">
        <f ca="1">IF(ISERROR(VLOOKUP($B51,'I&amp;E Backsheet'!$D$11:$AT$187,J$11,0)),"",VLOOKUP($B51,'I&amp;E Backsheet'!$D$11:$AT$187,J$11,0))</f>
        <v>1896000</v>
      </c>
      <c r="K51" s="209">
        <f ca="1">IF(ISERROR(VLOOKUP($B51,'I&amp;E Backsheet'!$D$11:$AT$187,K$11,0)),"",VLOOKUP($B51,'I&amp;E Backsheet'!$D$11:$AT$187,K$11,0))</f>
        <v>3230500</v>
      </c>
      <c r="L51" s="318">
        <f ca="1">IF(ISERROR(VLOOKUP($B51,'I&amp;E Backsheet'!$D$11:$AT$187,L$11,0)),"",VLOOKUP($B51,'I&amp;E Backsheet'!$D$11:$AT$187,L$11,0))</f>
        <v>2287500</v>
      </c>
      <c r="M51" s="300">
        <f ca="1">IF(ISERROR(VLOOKUP($B51,'I&amp;E Backsheet'!$D$11:$AT$187,M$11,0)),"",VLOOKUP($B51,'I&amp;E Backsheet'!$D$11:$AT$187,M$11,0))</f>
        <v>1877200</v>
      </c>
      <c r="N51" s="213">
        <f ca="1">IF(ISERROR(VLOOKUP($B51,'I&amp;E Backsheet'!$D$11:$AT$187,N$11,0)),"",VLOOKUP($B51,'I&amp;E Backsheet'!$D$11:$AT$187,N$11,0))</f>
        <v>1896000</v>
      </c>
      <c r="O51" s="213">
        <f ca="1">IF(ISERROR(VLOOKUP($B51,'I&amp;E Backsheet'!$D$11:$AT$187,O$11,0)),"",VLOOKUP($B51,'I&amp;E Backsheet'!$D$11:$AT$187,O$11,0))</f>
        <v>3230500</v>
      </c>
      <c r="P51" s="214" t="str">
        <f ca="1">IF(ISERROR(VLOOKUP($B51,'I&amp;E Backsheet'!$D$11:$AT$187,P$11,0)),"",VLOOKUP($B51,'I&amp;E Backsheet'!$D$11:$AT$187,P$11,0))</f>
        <v/>
      </c>
      <c r="Q51" s="300">
        <f ca="1">IF(ISERROR(VLOOKUP($B51,'I&amp;E Backsheet'!$D$11:$AT$187,Q$11,0)),"",VLOOKUP($B51,'I&amp;E Backsheet'!$D$11:$AT$187,Q$11,0))</f>
        <v>-512800</v>
      </c>
      <c r="R51" s="213">
        <f ca="1">IF(ISERROR(VLOOKUP($B51,'I&amp;E Backsheet'!$D$11:$AT$187,R$11,0)),"",VLOOKUP($B51,'I&amp;E Backsheet'!$D$11:$AT$187,R$11,0))</f>
        <v>-494000</v>
      </c>
      <c r="S51" s="213">
        <f ca="1">IF(ISERROR(VLOOKUP($B51,'I&amp;E Backsheet'!$D$11:$AT$187,S$11,0)),"",VLOOKUP($B51,'I&amp;E Backsheet'!$D$11:$AT$187,S$11,0))</f>
        <v>840500</v>
      </c>
      <c r="T51" s="214" t="str">
        <f ca="1">IF(ISERROR(VLOOKUP($B51,'I&amp;E Backsheet'!$D$11:$AT$187,T$11,0)),"",VLOOKUP($B51,'I&amp;E Backsheet'!$D$11:$AT$187,T$11,0))</f>
        <v/>
      </c>
      <c r="U51" s="300">
        <f ca="1">IF(ISERROR(VLOOKUP($B51,'I&amp;E Backsheet'!$D$11:$AT$187,U$11,0)),"",VLOOKUP($B51,'I&amp;E Backsheet'!$D$11:$AT$187,U$11,0))</f>
        <v>0</v>
      </c>
      <c r="V51" s="213">
        <f ca="1">IF(ISERROR(VLOOKUP($B51,'I&amp;E Backsheet'!$D$11:$AT$187,V$11,0)),"",VLOOKUP($B51,'I&amp;E Backsheet'!$D$11:$AT$187,V$11,0))</f>
        <v>0</v>
      </c>
      <c r="W51" s="214">
        <f ca="1">IF(ISERROR(VLOOKUP($B51,'I&amp;E Backsheet'!$D$11:$AT$187,W$11,0)),"",VLOOKUP($B51,'I&amp;E Backsheet'!$D$11:$AT$187,W$11,0))</f>
        <v>0</v>
      </c>
    </row>
    <row r="52" spans="1:23">
      <c r="A52" s="3">
        <v>37</v>
      </c>
      <c r="B52" s="41" t="str">
        <f t="shared" ca="1" si="1"/>
        <v/>
      </c>
      <c r="C52" s="42" t="str">
        <f ca="1">IF($B52="","",VLOOKUP($B52,'Org list'!$J$9:$K$637,2,0))</f>
        <v/>
      </c>
      <c r="D52" s="227" t="str">
        <f ca="1">IF(ISERROR(VLOOKUP($B52,'Pooled Fund'!$A$3:$D$179,D$11,0)),"",VLOOKUP($B52,'Pooled Fund'!$A$3:$D$179,D$11,0))</f>
        <v/>
      </c>
      <c r="E52" s="209" t="str">
        <f ca="1">IF(ISERROR(VLOOKUP($B52,'I&amp;E Backsheet'!$D$11:$AT$187,E$11,0)),"",VLOOKUP($B52,'I&amp;E Backsheet'!$D$11:$AT$187,E$11,0))</f>
        <v/>
      </c>
      <c r="F52" s="209" t="str">
        <f ca="1">IF(ISERROR(VLOOKUP($B52,'I&amp;E Backsheet'!$D$11:$AT$187,F$11,0)),"",VLOOKUP($B52,'I&amp;E Backsheet'!$D$11:$AT$187,F$11,0))</f>
        <v/>
      </c>
      <c r="G52" s="209" t="str">
        <f ca="1">IF(ISERROR(VLOOKUP($B52,'I&amp;E Backsheet'!$D$11:$AT$187,G$11,0)),"",VLOOKUP($B52,'I&amp;E Backsheet'!$D$11:$AT$187,G$11,0))</f>
        <v/>
      </c>
      <c r="H52" s="259" t="str">
        <f ca="1">IF(ISERROR(VLOOKUP($B52,'I&amp;E Backsheet'!$D$11:$AT$187,H$11,0)),"",VLOOKUP($B52,'I&amp;E Backsheet'!$D$11:$AT$187,H$11,0))</f>
        <v/>
      </c>
      <c r="I52" s="209" t="str">
        <f ca="1">IF(ISERROR(VLOOKUP($B52,'I&amp;E Backsheet'!$D$11:$AT$187,I$11,0)),"",VLOOKUP($B52,'I&amp;E Backsheet'!$D$11:$AT$187,I$11,0))</f>
        <v/>
      </c>
      <c r="J52" s="209" t="str">
        <f ca="1">IF(ISERROR(VLOOKUP($B52,'I&amp;E Backsheet'!$D$11:$AT$187,J$11,0)),"",VLOOKUP($B52,'I&amp;E Backsheet'!$D$11:$AT$187,J$11,0))</f>
        <v/>
      </c>
      <c r="K52" s="209" t="str">
        <f ca="1">IF(ISERROR(VLOOKUP($B52,'I&amp;E Backsheet'!$D$11:$AT$187,K$11,0)),"",VLOOKUP($B52,'I&amp;E Backsheet'!$D$11:$AT$187,K$11,0))</f>
        <v/>
      </c>
      <c r="L52" s="318" t="str">
        <f ca="1">IF(ISERROR(VLOOKUP($B52,'I&amp;E Backsheet'!$D$11:$AT$187,L$11,0)),"",VLOOKUP($B52,'I&amp;E Backsheet'!$D$11:$AT$187,L$11,0))</f>
        <v/>
      </c>
      <c r="M52" s="300" t="str">
        <f ca="1">IF(ISERROR(VLOOKUP($B52,'I&amp;E Backsheet'!$D$11:$AT$187,M$11,0)),"",VLOOKUP($B52,'I&amp;E Backsheet'!$D$11:$AT$187,M$11,0))</f>
        <v/>
      </c>
      <c r="N52" s="213" t="str">
        <f ca="1">IF(ISERROR(VLOOKUP($B52,'I&amp;E Backsheet'!$D$11:$AT$187,N$11,0)),"",VLOOKUP($B52,'I&amp;E Backsheet'!$D$11:$AT$187,N$11,0))</f>
        <v/>
      </c>
      <c r="O52" s="213" t="str">
        <f ca="1">IF(ISERROR(VLOOKUP($B52,'I&amp;E Backsheet'!$D$11:$AT$187,O$11,0)),"",VLOOKUP($B52,'I&amp;E Backsheet'!$D$11:$AT$187,O$11,0))</f>
        <v/>
      </c>
      <c r="P52" s="214" t="str">
        <f ca="1">IF(ISERROR(VLOOKUP($B52,'I&amp;E Backsheet'!$D$11:$AT$187,P$11,0)),"",VLOOKUP($B52,'I&amp;E Backsheet'!$D$11:$AT$187,P$11,0))</f>
        <v/>
      </c>
      <c r="Q52" s="300" t="str">
        <f ca="1">IF(ISERROR(VLOOKUP($B52,'I&amp;E Backsheet'!$D$11:$AT$187,Q$11,0)),"",VLOOKUP($B52,'I&amp;E Backsheet'!$D$11:$AT$187,Q$11,0))</f>
        <v/>
      </c>
      <c r="R52" s="213" t="str">
        <f ca="1">IF(ISERROR(VLOOKUP($B52,'I&amp;E Backsheet'!$D$11:$AT$187,R$11,0)),"",VLOOKUP($B52,'I&amp;E Backsheet'!$D$11:$AT$187,R$11,0))</f>
        <v/>
      </c>
      <c r="S52" s="213" t="str">
        <f ca="1">IF(ISERROR(VLOOKUP($B52,'I&amp;E Backsheet'!$D$11:$AT$187,S$11,0)),"",VLOOKUP($B52,'I&amp;E Backsheet'!$D$11:$AT$187,S$11,0))</f>
        <v/>
      </c>
      <c r="T52" s="214" t="str">
        <f ca="1">IF(ISERROR(VLOOKUP($B52,'I&amp;E Backsheet'!$D$11:$AT$187,T$11,0)),"",VLOOKUP($B52,'I&amp;E Backsheet'!$D$11:$AT$187,T$11,0))</f>
        <v/>
      </c>
      <c r="U52" s="300" t="str">
        <f ca="1">IF(ISERROR(VLOOKUP($B52,'I&amp;E Backsheet'!$D$11:$AT$187,U$11,0)),"",VLOOKUP($B52,'I&amp;E Backsheet'!$D$11:$AT$187,U$11,0))</f>
        <v/>
      </c>
      <c r="V52" s="213" t="str">
        <f ca="1">IF(ISERROR(VLOOKUP($B52,'I&amp;E Backsheet'!$D$11:$AT$187,V$11,0)),"",VLOOKUP($B52,'I&amp;E Backsheet'!$D$11:$AT$187,V$11,0))</f>
        <v/>
      </c>
      <c r="W52" s="214" t="str">
        <f ca="1">IF(ISERROR(VLOOKUP($B52,'I&amp;E Backsheet'!$D$11:$AT$187,W$11,0)),"",VLOOKUP($B52,'I&amp;E Backsheet'!$D$11:$AT$187,W$11,0))</f>
        <v/>
      </c>
    </row>
    <row r="53" spans="1:23">
      <c r="A53" s="3">
        <v>38</v>
      </c>
      <c r="B53" s="41" t="str">
        <f t="shared" ca="1" si="1"/>
        <v/>
      </c>
      <c r="C53" s="42" t="str">
        <f ca="1">IF($B53="","",VLOOKUP($B53,'Org list'!$J$9:$K$637,2,0))</f>
        <v/>
      </c>
      <c r="D53" s="227" t="str">
        <f ca="1">IF(ISERROR(VLOOKUP($B53,'Pooled Fund'!$A$3:$D$179,D$11,0)),"",VLOOKUP($B53,'Pooled Fund'!$A$3:$D$179,D$11,0))</f>
        <v/>
      </c>
      <c r="E53" s="209" t="str">
        <f ca="1">IF(ISERROR(VLOOKUP($B53,'I&amp;E Backsheet'!$D$11:$AT$187,E$11,0)),"",VLOOKUP($B53,'I&amp;E Backsheet'!$D$11:$AT$187,E$11,0))</f>
        <v/>
      </c>
      <c r="F53" s="209" t="str">
        <f ca="1">IF(ISERROR(VLOOKUP($B53,'I&amp;E Backsheet'!$D$11:$AT$187,F$11,0)),"",VLOOKUP($B53,'I&amp;E Backsheet'!$D$11:$AT$187,F$11,0))</f>
        <v/>
      </c>
      <c r="G53" s="209" t="str">
        <f ca="1">IF(ISERROR(VLOOKUP($B53,'I&amp;E Backsheet'!$D$11:$AT$187,G$11,0)),"",VLOOKUP($B53,'I&amp;E Backsheet'!$D$11:$AT$187,G$11,0))</f>
        <v/>
      </c>
      <c r="H53" s="259" t="str">
        <f ca="1">IF(ISERROR(VLOOKUP($B53,'I&amp;E Backsheet'!$D$11:$AT$187,H$11,0)),"",VLOOKUP($B53,'I&amp;E Backsheet'!$D$11:$AT$187,H$11,0))</f>
        <v/>
      </c>
      <c r="I53" s="209" t="str">
        <f ca="1">IF(ISERROR(VLOOKUP($B53,'I&amp;E Backsheet'!$D$11:$AT$187,I$11,0)),"",VLOOKUP($B53,'I&amp;E Backsheet'!$D$11:$AT$187,I$11,0))</f>
        <v/>
      </c>
      <c r="J53" s="209" t="str">
        <f ca="1">IF(ISERROR(VLOOKUP($B53,'I&amp;E Backsheet'!$D$11:$AT$187,J$11,0)),"",VLOOKUP($B53,'I&amp;E Backsheet'!$D$11:$AT$187,J$11,0))</f>
        <v/>
      </c>
      <c r="K53" s="209" t="str">
        <f ca="1">IF(ISERROR(VLOOKUP($B53,'I&amp;E Backsheet'!$D$11:$AT$187,K$11,0)),"",VLOOKUP($B53,'I&amp;E Backsheet'!$D$11:$AT$187,K$11,0))</f>
        <v/>
      </c>
      <c r="L53" s="318" t="str">
        <f ca="1">IF(ISERROR(VLOOKUP($B53,'I&amp;E Backsheet'!$D$11:$AT$187,L$11,0)),"",VLOOKUP($B53,'I&amp;E Backsheet'!$D$11:$AT$187,L$11,0))</f>
        <v/>
      </c>
      <c r="M53" s="300" t="str">
        <f ca="1">IF(ISERROR(VLOOKUP($B53,'I&amp;E Backsheet'!$D$11:$AT$187,M$11,0)),"",VLOOKUP($B53,'I&amp;E Backsheet'!$D$11:$AT$187,M$11,0))</f>
        <v/>
      </c>
      <c r="N53" s="213" t="str">
        <f ca="1">IF(ISERROR(VLOOKUP($B53,'I&amp;E Backsheet'!$D$11:$AT$187,N$11,0)),"",VLOOKUP($B53,'I&amp;E Backsheet'!$D$11:$AT$187,N$11,0))</f>
        <v/>
      </c>
      <c r="O53" s="213" t="str">
        <f ca="1">IF(ISERROR(VLOOKUP($B53,'I&amp;E Backsheet'!$D$11:$AT$187,O$11,0)),"",VLOOKUP($B53,'I&amp;E Backsheet'!$D$11:$AT$187,O$11,0))</f>
        <v/>
      </c>
      <c r="P53" s="214" t="str">
        <f ca="1">IF(ISERROR(VLOOKUP($B53,'I&amp;E Backsheet'!$D$11:$AT$187,P$11,0)),"",VLOOKUP($B53,'I&amp;E Backsheet'!$D$11:$AT$187,P$11,0))</f>
        <v/>
      </c>
      <c r="Q53" s="300" t="str">
        <f ca="1">IF(ISERROR(VLOOKUP($B53,'I&amp;E Backsheet'!$D$11:$AT$187,Q$11,0)),"",VLOOKUP($B53,'I&amp;E Backsheet'!$D$11:$AT$187,Q$11,0))</f>
        <v/>
      </c>
      <c r="R53" s="213" t="str">
        <f ca="1">IF(ISERROR(VLOOKUP($B53,'I&amp;E Backsheet'!$D$11:$AT$187,R$11,0)),"",VLOOKUP($B53,'I&amp;E Backsheet'!$D$11:$AT$187,R$11,0))</f>
        <v/>
      </c>
      <c r="S53" s="213" t="str">
        <f ca="1">IF(ISERROR(VLOOKUP($B53,'I&amp;E Backsheet'!$D$11:$AT$187,S$11,0)),"",VLOOKUP($B53,'I&amp;E Backsheet'!$D$11:$AT$187,S$11,0))</f>
        <v/>
      </c>
      <c r="T53" s="214" t="str">
        <f ca="1">IF(ISERROR(VLOOKUP($B53,'I&amp;E Backsheet'!$D$11:$AT$187,T$11,0)),"",VLOOKUP($B53,'I&amp;E Backsheet'!$D$11:$AT$187,T$11,0))</f>
        <v/>
      </c>
      <c r="U53" s="300" t="str">
        <f ca="1">IF(ISERROR(VLOOKUP($B53,'I&amp;E Backsheet'!$D$11:$AT$187,U$11,0)),"",VLOOKUP($B53,'I&amp;E Backsheet'!$D$11:$AT$187,U$11,0))</f>
        <v/>
      </c>
      <c r="V53" s="213" t="str">
        <f ca="1">IF(ISERROR(VLOOKUP($B53,'I&amp;E Backsheet'!$D$11:$AT$187,V$11,0)),"",VLOOKUP($B53,'I&amp;E Backsheet'!$D$11:$AT$187,V$11,0))</f>
        <v/>
      </c>
      <c r="W53" s="214" t="str">
        <f ca="1">IF(ISERROR(VLOOKUP($B53,'I&amp;E Backsheet'!$D$11:$AT$187,W$11,0)),"",VLOOKUP($B53,'I&amp;E Backsheet'!$D$11:$AT$187,W$11,0))</f>
        <v/>
      </c>
    </row>
    <row r="54" spans="1:23">
      <c r="A54" s="3">
        <v>39</v>
      </c>
      <c r="B54" s="41" t="str">
        <f t="shared" ca="1" si="1"/>
        <v/>
      </c>
      <c r="C54" s="42" t="str">
        <f ca="1">IF($B54="","",VLOOKUP($B54,'Org list'!$J$9:$K$637,2,0))</f>
        <v/>
      </c>
      <c r="D54" s="227" t="str">
        <f ca="1">IF(ISERROR(VLOOKUP($B54,'Pooled Fund'!$A$3:$D$179,D$11,0)),"",VLOOKUP($B54,'Pooled Fund'!$A$3:$D$179,D$11,0))</f>
        <v/>
      </c>
      <c r="E54" s="209" t="str">
        <f ca="1">IF(ISERROR(VLOOKUP($B54,'I&amp;E Backsheet'!$D$11:$AT$187,E$11,0)),"",VLOOKUP($B54,'I&amp;E Backsheet'!$D$11:$AT$187,E$11,0))</f>
        <v/>
      </c>
      <c r="F54" s="209" t="str">
        <f ca="1">IF(ISERROR(VLOOKUP($B54,'I&amp;E Backsheet'!$D$11:$AT$187,F$11,0)),"",VLOOKUP($B54,'I&amp;E Backsheet'!$D$11:$AT$187,F$11,0))</f>
        <v/>
      </c>
      <c r="G54" s="209" t="str">
        <f ca="1">IF(ISERROR(VLOOKUP($B54,'I&amp;E Backsheet'!$D$11:$AT$187,G$11,0)),"",VLOOKUP($B54,'I&amp;E Backsheet'!$D$11:$AT$187,G$11,0))</f>
        <v/>
      </c>
      <c r="H54" s="259" t="str">
        <f ca="1">IF(ISERROR(VLOOKUP($B54,'I&amp;E Backsheet'!$D$11:$AT$187,H$11,0)),"",VLOOKUP($B54,'I&amp;E Backsheet'!$D$11:$AT$187,H$11,0))</f>
        <v/>
      </c>
      <c r="I54" s="209" t="str">
        <f ca="1">IF(ISERROR(VLOOKUP($B54,'I&amp;E Backsheet'!$D$11:$AT$187,I$11,0)),"",VLOOKUP($B54,'I&amp;E Backsheet'!$D$11:$AT$187,I$11,0))</f>
        <v/>
      </c>
      <c r="J54" s="209" t="str">
        <f ca="1">IF(ISERROR(VLOOKUP($B54,'I&amp;E Backsheet'!$D$11:$AT$187,J$11,0)),"",VLOOKUP($B54,'I&amp;E Backsheet'!$D$11:$AT$187,J$11,0))</f>
        <v/>
      </c>
      <c r="K54" s="209" t="str">
        <f ca="1">IF(ISERROR(VLOOKUP($B54,'I&amp;E Backsheet'!$D$11:$AT$187,K$11,0)),"",VLOOKUP($B54,'I&amp;E Backsheet'!$D$11:$AT$187,K$11,0))</f>
        <v/>
      </c>
      <c r="L54" s="318" t="str">
        <f ca="1">IF(ISERROR(VLOOKUP($B54,'I&amp;E Backsheet'!$D$11:$AT$187,L$11,0)),"",VLOOKUP($B54,'I&amp;E Backsheet'!$D$11:$AT$187,L$11,0))</f>
        <v/>
      </c>
      <c r="M54" s="300" t="str">
        <f ca="1">IF(ISERROR(VLOOKUP($B54,'I&amp;E Backsheet'!$D$11:$AT$187,M$11,0)),"",VLOOKUP($B54,'I&amp;E Backsheet'!$D$11:$AT$187,M$11,0))</f>
        <v/>
      </c>
      <c r="N54" s="213" t="str">
        <f ca="1">IF(ISERROR(VLOOKUP($B54,'I&amp;E Backsheet'!$D$11:$AT$187,N$11,0)),"",VLOOKUP($B54,'I&amp;E Backsheet'!$D$11:$AT$187,N$11,0))</f>
        <v/>
      </c>
      <c r="O54" s="213" t="str">
        <f ca="1">IF(ISERROR(VLOOKUP($B54,'I&amp;E Backsheet'!$D$11:$AT$187,O$11,0)),"",VLOOKUP($B54,'I&amp;E Backsheet'!$D$11:$AT$187,O$11,0))</f>
        <v/>
      </c>
      <c r="P54" s="214" t="str">
        <f ca="1">IF(ISERROR(VLOOKUP($B54,'I&amp;E Backsheet'!$D$11:$AT$187,P$11,0)),"",VLOOKUP($B54,'I&amp;E Backsheet'!$D$11:$AT$187,P$11,0))</f>
        <v/>
      </c>
      <c r="Q54" s="300" t="str">
        <f ca="1">IF(ISERROR(VLOOKUP($B54,'I&amp;E Backsheet'!$D$11:$AT$187,Q$11,0)),"",VLOOKUP($B54,'I&amp;E Backsheet'!$D$11:$AT$187,Q$11,0))</f>
        <v/>
      </c>
      <c r="R54" s="213" t="str">
        <f ca="1">IF(ISERROR(VLOOKUP($B54,'I&amp;E Backsheet'!$D$11:$AT$187,R$11,0)),"",VLOOKUP($B54,'I&amp;E Backsheet'!$D$11:$AT$187,R$11,0))</f>
        <v/>
      </c>
      <c r="S54" s="213" t="str">
        <f ca="1">IF(ISERROR(VLOOKUP($B54,'I&amp;E Backsheet'!$D$11:$AT$187,S$11,0)),"",VLOOKUP($B54,'I&amp;E Backsheet'!$D$11:$AT$187,S$11,0))</f>
        <v/>
      </c>
      <c r="T54" s="214" t="str">
        <f ca="1">IF(ISERROR(VLOOKUP($B54,'I&amp;E Backsheet'!$D$11:$AT$187,T$11,0)),"",VLOOKUP($B54,'I&amp;E Backsheet'!$D$11:$AT$187,T$11,0))</f>
        <v/>
      </c>
      <c r="U54" s="300" t="str">
        <f ca="1">IF(ISERROR(VLOOKUP($B54,'I&amp;E Backsheet'!$D$11:$AT$187,U$11,0)),"",VLOOKUP($B54,'I&amp;E Backsheet'!$D$11:$AT$187,U$11,0))</f>
        <v/>
      </c>
      <c r="V54" s="213" t="str">
        <f ca="1">IF(ISERROR(VLOOKUP($B54,'I&amp;E Backsheet'!$D$11:$AT$187,V$11,0)),"",VLOOKUP($B54,'I&amp;E Backsheet'!$D$11:$AT$187,V$11,0))</f>
        <v/>
      </c>
      <c r="W54" s="214" t="str">
        <f ca="1">IF(ISERROR(VLOOKUP($B54,'I&amp;E Backsheet'!$D$11:$AT$187,W$11,0)),"",VLOOKUP($B54,'I&amp;E Backsheet'!$D$11:$AT$187,W$11,0))</f>
        <v/>
      </c>
    </row>
    <row r="55" spans="1:23">
      <c r="A55" s="3">
        <v>40</v>
      </c>
      <c r="B55" s="41" t="str">
        <f t="shared" ca="1" si="1"/>
        <v/>
      </c>
      <c r="C55" s="42" t="str">
        <f ca="1">IF($B55="","",VLOOKUP($B55,'Org list'!$J$9:$K$637,2,0))</f>
        <v/>
      </c>
      <c r="D55" s="227" t="str">
        <f ca="1">IF(ISERROR(VLOOKUP($B55,'Pooled Fund'!$A$3:$D$179,D$11,0)),"",VLOOKUP($B55,'Pooled Fund'!$A$3:$D$179,D$11,0))</f>
        <v/>
      </c>
      <c r="E55" s="209" t="str">
        <f ca="1">IF(ISERROR(VLOOKUP($B55,'I&amp;E Backsheet'!$D$11:$AT$187,E$11,0)),"",VLOOKUP($B55,'I&amp;E Backsheet'!$D$11:$AT$187,E$11,0))</f>
        <v/>
      </c>
      <c r="F55" s="209" t="str">
        <f ca="1">IF(ISERROR(VLOOKUP($B55,'I&amp;E Backsheet'!$D$11:$AT$187,F$11,0)),"",VLOOKUP($B55,'I&amp;E Backsheet'!$D$11:$AT$187,F$11,0))</f>
        <v/>
      </c>
      <c r="G55" s="209" t="str">
        <f ca="1">IF(ISERROR(VLOOKUP($B55,'I&amp;E Backsheet'!$D$11:$AT$187,G$11,0)),"",VLOOKUP($B55,'I&amp;E Backsheet'!$D$11:$AT$187,G$11,0))</f>
        <v/>
      </c>
      <c r="H55" s="259" t="str">
        <f ca="1">IF(ISERROR(VLOOKUP($B55,'I&amp;E Backsheet'!$D$11:$AT$187,H$11,0)),"",VLOOKUP($B55,'I&amp;E Backsheet'!$D$11:$AT$187,H$11,0))</f>
        <v/>
      </c>
      <c r="I55" s="209" t="str">
        <f ca="1">IF(ISERROR(VLOOKUP($B55,'I&amp;E Backsheet'!$D$11:$AT$187,I$11,0)),"",VLOOKUP($B55,'I&amp;E Backsheet'!$D$11:$AT$187,I$11,0))</f>
        <v/>
      </c>
      <c r="J55" s="209" t="str">
        <f ca="1">IF(ISERROR(VLOOKUP($B55,'I&amp;E Backsheet'!$D$11:$AT$187,J$11,0)),"",VLOOKUP($B55,'I&amp;E Backsheet'!$D$11:$AT$187,J$11,0))</f>
        <v/>
      </c>
      <c r="K55" s="209" t="str">
        <f ca="1">IF(ISERROR(VLOOKUP($B55,'I&amp;E Backsheet'!$D$11:$AT$187,K$11,0)),"",VLOOKUP($B55,'I&amp;E Backsheet'!$D$11:$AT$187,K$11,0))</f>
        <v/>
      </c>
      <c r="L55" s="318" t="str">
        <f ca="1">IF(ISERROR(VLOOKUP($B55,'I&amp;E Backsheet'!$D$11:$AT$187,L$11,0)),"",VLOOKUP($B55,'I&amp;E Backsheet'!$D$11:$AT$187,L$11,0))</f>
        <v/>
      </c>
      <c r="M55" s="300" t="str">
        <f ca="1">IF(ISERROR(VLOOKUP($B55,'I&amp;E Backsheet'!$D$11:$AT$187,M$11,0)),"",VLOOKUP($B55,'I&amp;E Backsheet'!$D$11:$AT$187,M$11,0))</f>
        <v/>
      </c>
      <c r="N55" s="213" t="str">
        <f ca="1">IF(ISERROR(VLOOKUP($B55,'I&amp;E Backsheet'!$D$11:$AT$187,N$11,0)),"",VLOOKUP($B55,'I&amp;E Backsheet'!$D$11:$AT$187,N$11,0))</f>
        <v/>
      </c>
      <c r="O55" s="213" t="str">
        <f ca="1">IF(ISERROR(VLOOKUP($B55,'I&amp;E Backsheet'!$D$11:$AT$187,O$11,0)),"",VLOOKUP($B55,'I&amp;E Backsheet'!$D$11:$AT$187,O$11,0))</f>
        <v/>
      </c>
      <c r="P55" s="214" t="str">
        <f ca="1">IF(ISERROR(VLOOKUP($B55,'I&amp;E Backsheet'!$D$11:$AT$187,P$11,0)),"",VLOOKUP($B55,'I&amp;E Backsheet'!$D$11:$AT$187,P$11,0))</f>
        <v/>
      </c>
      <c r="Q55" s="300" t="str">
        <f ca="1">IF(ISERROR(VLOOKUP($B55,'I&amp;E Backsheet'!$D$11:$AT$187,Q$11,0)),"",VLOOKUP($B55,'I&amp;E Backsheet'!$D$11:$AT$187,Q$11,0))</f>
        <v/>
      </c>
      <c r="R55" s="213" t="str">
        <f ca="1">IF(ISERROR(VLOOKUP($B55,'I&amp;E Backsheet'!$D$11:$AT$187,R$11,0)),"",VLOOKUP($B55,'I&amp;E Backsheet'!$D$11:$AT$187,R$11,0))</f>
        <v/>
      </c>
      <c r="S55" s="213" t="str">
        <f ca="1">IF(ISERROR(VLOOKUP($B55,'I&amp;E Backsheet'!$D$11:$AT$187,S$11,0)),"",VLOOKUP($B55,'I&amp;E Backsheet'!$D$11:$AT$187,S$11,0))</f>
        <v/>
      </c>
      <c r="T55" s="214" t="str">
        <f ca="1">IF(ISERROR(VLOOKUP($B55,'I&amp;E Backsheet'!$D$11:$AT$187,T$11,0)),"",VLOOKUP($B55,'I&amp;E Backsheet'!$D$11:$AT$187,T$11,0))</f>
        <v/>
      </c>
      <c r="U55" s="300" t="str">
        <f ca="1">IF(ISERROR(VLOOKUP($B55,'I&amp;E Backsheet'!$D$11:$AT$187,U$11,0)),"",VLOOKUP($B55,'I&amp;E Backsheet'!$D$11:$AT$187,U$11,0))</f>
        <v/>
      </c>
      <c r="V55" s="213" t="str">
        <f ca="1">IF(ISERROR(VLOOKUP($B55,'I&amp;E Backsheet'!$D$11:$AT$187,V$11,0)),"",VLOOKUP($B55,'I&amp;E Backsheet'!$D$11:$AT$187,V$11,0))</f>
        <v/>
      </c>
      <c r="W55" s="214" t="str">
        <f ca="1">IF(ISERROR(VLOOKUP($B55,'I&amp;E Backsheet'!$D$11:$AT$187,W$11,0)),"",VLOOKUP($B55,'I&amp;E Backsheet'!$D$11:$AT$187,W$11,0))</f>
        <v/>
      </c>
    </row>
    <row r="56" spans="1:23">
      <c r="A56" s="3">
        <v>41</v>
      </c>
      <c r="B56" s="41" t="str">
        <f t="shared" ca="1" si="1"/>
        <v/>
      </c>
      <c r="C56" s="42" t="str">
        <f ca="1">IF($B56="","",VLOOKUP($B56,'Org list'!$J$9:$K$637,2,0))</f>
        <v/>
      </c>
      <c r="D56" s="227" t="str">
        <f ca="1">IF(ISERROR(VLOOKUP($B56,'Pooled Fund'!$A$3:$D$179,D$11,0)),"",VLOOKUP($B56,'Pooled Fund'!$A$3:$D$179,D$11,0))</f>
        <v/>
      </c>
      <c r="E56" s="209" t="str">
        <f ca="1">IF(ISERROR(VLOOKUP($B56,'I&amp;E Backsheet'!$D$11:$AT$187,E$11,0)),"",VLOOKUP($B56,'I&amp;E Backsheet'!$D$11:$AT$187,E$11,0))</f>
        <v/>
      </c>
      <c r="F56" s="209" t="str">
        <f ca="1">IF(ISERROR(VLOOKUP($B56,'I&amp;E Backsheet'!$D$11:$AT$187,F$11,0)),"",VLOOKUP($B56,'I&amp;E Backsheet'!$D$11:$AT$187,F$11,0))</f>
        <v/>
      </c>
      <c r="G56" s="209" t="str">
        <f ca="1">IF(ISERROR(VLOOKUP($B56,'I&amp;E Backsheet'!$D$11:$AT$187,G$11,0)),"",VLOOKUP($B56,'I&amp;E Backsheet'!$D$11:$AT$187,G$11,0))</f>
        <v/>
      </c>
      <c r="H56" s="259" t="str">
        <f ca="1">IF(ISERROR(VLOOKUP($B56,'I&amp;E Backsheet'!$D$11:$AT$187,H$11,0)),"",VLOOKUP($B56,'I&amp;E Backsheet'!$D$11:$AT$187,H$11,0))</f>
        <v/>
      </c>
      <c r="I56" s="209" t="str">
        <f ca="1">IF(ISERROR(VLOOKUP($B56,'I&amp;E Backsheet'!$D$11:$AT$187,I$11,0)),"",VLOOKUP($B56,'I&amp;E Backsheet'!$D$11:$AT$187,I$11,0))</f>
        <v/>
      </c>
      <c r="J56" s="209" t="str">
        <f ca="1">IF(ISERROR(VLOOKUP($B56,'I&amp;E Backsheet'!$D$11:$AT$187,J$11,0)),"",VLOOKUP($B56,'I&amp;E Backsheet'!$D$11:$AT$187,J$11,0))</f>
        <v/>
      </c>
      <c r="K56" s="209" t="str">
        <f ca="1">IF(ISERROR(VLOOKUP($B56,'I&amp;E Backsheet'!$D$11:$AT$187,K$11,0)),"",VLOOKUP($B56,'I&amp;E Backsheet'!$D$11:$AT$187,K$11,0))</f>
        <v/>
      </c>
      <c r="L56" s="318" t="str">
        <f ca="1">IF(ISERROR(VLOOKUP($B56,'I&amp;E Backsheet'!$D$11:$AT$187,L$11,0)),"",VLOOKUP($B56,'I&amp;E Backsheet'!$D$11:$AT$187,L$11,0))</f>
        <v/>
      </c>
      <c r="M56" s="300" t="str">
        <f ca="1">IF(ISERROR(VLOOKUP($B56,'I&amp;E Backsheet'!$D$11:$AT$187,M$11,0)),"",VLOOKUP($B56,'I&amp;E Backsheet'!$D$11:$AT$187,M$11,0))</f>
        <v/>
      </c>
      <c r="N56" s="213" t="str">
        <f ca="1">IF(ISERROR(VLOOKUP($B56,'I&amp;E Backsheet'!$D$11:$AT$187,N$11,0)),"",VLOOKUP($B56,'I&amp;E Backsheet'!$D$11:$AT$187,N$11,0))</f>
        <v/>
      </c>
      <c r="O56" s="213" t="str">
        <f ca="1">IF(ISERROR(VLOOKUP($B56,'I&amp;E Backsheet'!$D$11:$AT$187,O$11,0)),"",VLOOKUP($B56,'I&amp;E Backsheet'!$D$11:$AT$187,O$11,0))</f>
        <v/>
      </c>
      <c r="P56" s="214" t="str">
        <f ca="1">IF(ISERROR(VLOOKUP($B56,'I&amp;E Backsheet'!$D$11:$AT$187,P$11,0)),"",VLOOKUP($B56,'I&amp;E Backsheet'!$D$11:$AT$187,P$11,0))</f>
        <v/>
      </c>
      <c r="Q56" s="300" t="str">
        <f ca="1">IF(ISERROR(VLOOKUP($B56,'I&amp;E Backsheet'!$D$11:$AT$187,Q$11,0)),"",VLOOKUP($B56,'I&amp;E Backsheet'!$D$11:$AT$187,Q$11,0))</f>
        <v/>
      </c>
      <c r="R56" s="213" t="str">
        <f ca="1">IF(ISERROR(VLOOKUP($B56,'I&amp;E Backsheet'!$D$11:$AT$187,R$11,0)),"",VLOOKUP($B56,'I&amp;E Backsheet'!$D$11:$AT$187,R$11,0))</f>
        <v/>
      </c>
      <c r="S56" s="213" t="str">
        <f ca="1">IF(ISERROR(VLOOKUP($B56,'I&amp;E Backsheet'!$D$11:$AT$187,S$11,0)),"",VLOOKUP($B56,'I&amp;E Backsheet'!$D$11:$AT$187,S$11,0))</f>
        <v/>
      </c>
      <c r="T56" s="214" t="str">
        <f ca="1">IF(ISERROR(VLOOKUP($B56,'I&amp;E Backsheet'!$D$11:$AT$187,T$11,0)),"",VLOOKUP($B56,'I&amp;E Backsheet'!$D$11:$AT$187,T$11,0))</f>
        <v/>
      </c>
      <c r="U56" s="300" t="str">
        <f ca="1">IF(ISERROR(VLOOKUP($B56,'I&amp;E Backsheet'!$D$11:$AT$187,U$11,0)),"",VLOOKUP($B56,'I&amp;E Backsheet'!$D$11:$AT$187,U$11,0))</f>
        <v/>
      </c>
      <c r="V56" s="213" t="str">
        <f ca="1">IF(ISERROR(VLOOKUP($B56,'I&amp;E Backsheet'!$D$11:$AT$187,V$11,0)),"",VLOOKUP($B56,'I&amp;E Backsheet'!$D$11:$AT$187,V$11,0))</f>
        <v/>
      </c>
      <c r="W56" s="214" t="str">
        <f ca="1">IF(ISERROR(VLOOKUP($B56,'I&amp;E Backsheet'!$D$11:$AT$187,W$11,0)),"",VLOOKUP($B56,'I&amp;E Backsheet'!$D$11:$AT$187,W$11,0))</f>
        <v/>
      </c>
    </row>
    <row r="57" spans="1:23">
      <c r="A57" s="3">
        <v>42</v>
      </c>
      <c r="B57" s="41" t="str">
        <f t="shared" ca="1" si="1"/>
        <v/>
      </c>
      <c r="C57" s="42" t="str">
        <f ca="1">IF($B57="","",VLOOKUP($B57,'Org list'!$J$9:$K$637,2,0))</f>
        <v/>
      </c>
      <c r="D57" s="227" t="str">
        <f ca="1">IF(ISERROR(VLOOKUP($B57,'Pooled Fund'!$A$3:$D$179,D$11,0)),"",VLOOKUP($B57,'Pooled Fund'!$A$3:$D$179,D$11,0))</f>
        <v/>
      </c>
      <c r="E57" s="209" t="str">
        <f ca="1">IF(ISERROR(VLOOKUP($B57,'I&amp;E Backsheet'!$D$11:$AT$187,E$11,0)),"",VLOOKUP($B57,'I&amp;E Backsheet'!$D$11:$AT$187,E$11,0))</f>
        <v/>
      </c>
      <c r="F57" s="209" t="str">
        <f ca="1">IF(ISERROR(VLOOKUP($B57,'I&amp;E Backsheet'!$D$11:$AT$187,F$11,0)),"",VLOOKUP($B57,'I&amp;E Backsheet'!$D$11:$AT$187,F$11,0))</f>
        <v/>
      </c>
      <c r="G57" s="209" t="str">
        <f ca="1">IF(ISERROR(VLOOKUP($B57,'I&amp;E Backsheet'!$D$11:$AT$187,G$11,0)),"",VLOOKUP($B57,'I&amp;E Backsheet'!$D$11:$AT$187,G$11,0))</f>
        <v/>
      </c>
      <c r="H57" s="259" t="str">
        <f ca="1">IF(ISERROR(VLOOKUP($B57,'I&amp;E Backsheet'!$D$11:$AT$187,H$11,0)),"",VLOOKUP($B57,'I&amp;E Backsheet'!$D$11:$AT$187,H$11,0))</f>
        <v/>
      </c>
      <c r="I57" s="209" t="str">
        <f ca="1">IF(ISERROR(VLOOKUP($B57,'I&amp;E Backsheet'!$D$11:$AT$187,I$11,0)),"",VLOOKUP($B57,'I&amp;E Backsheet'!$D$11:$AT$187,I$11,0))</f>
        <v/>
      </c>
      <c r="J57" s="209" t="str">
        <f ca="1">IF(ISERROR(VLOOKUP($B57,'I&amp;E Backsheet'!$D$11:$AT$187,J$11,0)),"",VLOOKUP($B57,'I&amp;E Backsheet'!$D$11:$AT$187,J$11,0))</f>
        <v/>
      </c>
      <c r="K57" s="209" t="str">
        <f ca="1">IF(ISERROR(VLOOKUP($B57,'I&amp;E Backsheet'!$D$11:$AT$187,K$11,0)),"",VLOOKUP($B57,'I&amp;E Backsheet'!$D$11:$AT$187,K$11,0))</f>
        <v/>
      </c>
      <c r="L57" s="318" t="str">
        <f ca="1">IF(ISERROR(VLOOKUP($B57,'I&amp;E Backsheet'!$D$11:$AT$187,L$11,0)),"",VLOOKUP($B57,'I&amp;E Backsheet'!$D$11:$AT$187,L$11,0))</f>
        <v/>
      </c>
      <c r="M57" s="300" t="str">
        <f ca="1">IF(ISERROR(VLOOKUP($B57,'I&amp;E Backsheet'!$D$11:$AT$187,M$11,0)),"",VLOOKUP($B57,'I&amp;E Backsheet'!$D$11:$AT$187,M$11,0))</f>
        <v/>
      </c>
      <c r="N57" s="213" t="str">
        <f ca="1">IF(ISERROR(VLOOKUP($B57,'I&amp;E Backsheet'!$D$11:$AT$187,N$11,0)),"",VLOOKUP($B57,'I&amp;E Backsheet'!$D$11:$AT$187,N$11,0))</f>
        <v/>
      </c>
      <c r="O57" s="213" t="str">
        <f ca="1">IF(ISERROR(VLOOKUP($B57,'I&amp;E Backsheet'!$D$11:$AT$187,O$11,0)),"",VLOOKUP($B57,'I&amp;E Backsheet'!$D$11:$AT$187,O$11,0))</f>
        <v/>
      </c>
      <c r="P57" s="214" t="str">
        <f ca="1">IF(ISERROR(VLOOKUP($B57,'I&amp;E Backsheet'!$D$11:$AT$187,P$11,0)),"",VLOOKUP($B57,'I&amp;E Backsheet'!$D$11:$AT$187,P$11,0))</f>
        <v/>
      </c>
      <c r="Q57" s="300" t="str">
        <f ca="1">IF(ISERROR(VLOOKUP($B57,'I&amp;E Backsheet'!$D$11:$AT$187,Q$11,0)),"",VLOOKUP($B57,'I&amp;E Backsheet'!$D$11:$AT$187,Q$11,0))</f>
        <v/>
      </c>
      <c r="R57" s="213" t="str">
        <f ca="1">IF(ISERROR(VLOOKUP($B57,'I&amp;E Backsheet'!$D$11:$AT$187,R$11,0)),"",VLOOKUP($B57,'I&amp;E Backsheet'!$D$11:$AT$187,R$11,0))</f>
        <v/>
      </c>
      <c r="S57" s="213" t="str">
        <f ca="1">IF(ISERROR(VLOOKUP($B57,'I&amp;E Backsheet'!$D$11:$AT$187,S$11,0)),"",VLOOKUP($B57,'I&amp;E Backsheet'!$D$11:$AT$187,S$11,0))</f>
        <v/>
      </c>
      <c r="T57" s="214" t="str">
        <f ca="1">IF(ISERROR(VLOOKUP($B57,'I&amp;E Backsheet'!$D$11:$AT$187,T$11,0)),"",VLOOKUP($B57,'I&amp;E Backsheet'!$D$11:$AT$187,T$11,0))</f>
        <v/>
      </c>
      <c r="U57" s="300" t="str">
        <f ca="1">IF(ISERROR(VLOOKUP($B57,'I&amp;E Backsheet'!$D$11:$AT$187,U$11,0)),"",VLOOKUP($B57,'I&amp;E Backsheet'!$D$11:$AT$187,U$11,0))</f>
        <v/>
      </c>
      <c r="V57" s="213" t="str">
        <f ca="1">IF(ISERROR(VLOOKUP($B57,'I&amp;E Backsheet'!$D$11:$AT$187,V$11,0)),"",VLOOKUP($B57,'I&amp;E Backsheet'!$D$11:$AT$187,V$11,0))</f>
        <v/>
      </c>
      <c r="W57" s="214" t="str">
        <f ca="1">IF(ISERROR(VLOOKUP($B57,'I&amp;E Backsheet'!$D$11:$AT$187,W$11,0)),"",VLOOKUP($B57,'I&amp;E Backsheet'!$D$11:$AT$187,W$11,0))</f>
        <v/>
      </c>
    </row>
    <row r="58" spans="1:23">
      <c r="A58" s="3">
        <v>43</v>
      </c>
      <c r="B58" s="41" t="str">
        <f t="shared" ca="1" si="1"/>
        <v/>
      </c>
      <c r="C58" s="42" t="str">
        <f ca="1">IF($B58="","",VLOOKUP($B58,'Org list'!$J$9:$K$637,2,0))</f>
        <v/>
      </c>
      <c r="D58" s="227" t="str">
        <f ca="1">IF(ISERROR(VLOOKUP($B58,'Pooled Fund'!$A$3:$D$179,D$11,0)),"",VLOOKUP($B58,'Pooled Fund'!$A$3:$D$179,D$11,0))</f>
        <v/>
      </c>
      <c r="E58" s="209" t="str">
        <f ca="1">IF(ISERROR(VLOOKUP($B58,'I&amp;E Backsheet'!$D$11:$AT$187,E$11,0)),"",VLOOKUP($B58,'I&amp;E Backsheet'!$D$11:$AT$187,E$11,0))</f>
        <v/>
      </c>
      <c r="F58" s="209" t="str">
        <f ca="1">IF(ISERROR(VLOOKUP($B58,'I&amp;E Backsheet'!$D$11:$AT$187,F$11,0)),"",VLOOKUP($B58,'I&amp;E Backsheet'!$D$11:$AT$187,F$11,0))</f>
        <v/>
      </c>
      <c r="G58" s="209" t="str">
        <f ca="1">IF(ISERROR(VLOOKUP($B58,'I&amp;E Backsheet'!$D$11:$AT$187,G$11,0)),"",VLOOKUP($B58,'I&amp;E Backsheet'!$D$11:$AT$187,G$11,0))</f>
        <v/>
      </c>
      <c r="H58" s="259" t="str">
        <f ca="1">IF(ISERROR(VLOOKUP($B58,'I&amp;E Backsheet'!$D$11:$AT$187,H$11,0)),"",VLOOKUP($B58,'I&amp;E Backsheet'!$D$11:$AT$187,H$11,0))</f>
        <v/>
      </c>
      <c r="I58" s="209" t="str">
        <f ca="1">IF(ISERROR(VLOOKUP($B58,'I&amp;E Backsheet'!$D$11:$AT$187,I$11,0)),"",VLOOKUP($B58,'I&amp;E Backsheet'!$D$11:$AT$187,I$11,0))</f>
        <v/>
      </c>
      <c r="J58" s="209" t="str">
        <f ca="1">IF(ISERROR(VLOOKUP($B58,'I&amp;E Backsheet'!$D$11:$AT$187,J$11,0)),"",VLOOKUP($B58,'I&amp;E Backsheet'!$D$11:$AT$187,J$11,0))</f>
        <v/>
      </c>
      <c r="K58" s="209" t="str">
        <f ca="1">IF(ISERROR(VLOOKUP($B58,'I&amp;E Backsheet'!$D$11:$AT$187,K$11,0)),"",VLOOKUP($B58,'I&amp;E Backsheet'!$D$11:$AT$187,K$11,0))</f>
        <v/>
      </c>
      <c r="L58" s="318" t="str">
        <f ca="1">IF(ISERROR(VLOOKUP($B58,'I&amp;E Backsheet'!$D$11:$AT$187,L$11,0)),"",VLOOKUP($B58,'I&amp;E Backsheet'!$D$11:$AT$187,L$11,0))</f>
        <v/>
      </c>
      <c r="M58" s="300" t="str">
        <f ca="1">IF(ISERROR(VLOOKUP($B58,'I&amp;E Backsheet'!$D$11:$AT$187,M$11,0)),"",VLOOKUP($B58,'I&amp;E Backsheet'!$D$11:$AT$187,M$11,0))</f>
        <v/>
      </c>
      <c r="N58" s="213" t="str">
        <f ca="1">IF(ISERROR(VLOOKUP($B58,'I&amp;E Backsheet'!$D$11:$AT$187,N$11,0)),"",VLOOKUP($B58,'I&amp;E Backsheet'!$D$11:$AT$187,N$11,0))</f>
        <v/>
      </c>
      <c r="O58" s="213" t="str">
        <f ca="1">IF(ISERROR(VLOOKUP($B58,'I&amp;E Backsheet'!$D$11:$AT$187,O$11,0)),"",VLOOKUP($B58,'I&amp;E Backsheet'!$D$11:$AT$187,O$11,0))</f>
        <v/>
      </c>
      <c r="P58" s="214" t="str">
        <f ca="1">IF(ISERROR(VLOOKUP($B58,'I&amp;E Backsheet'!$D$11:$AT$187,P$11,0)),"",VLOOKUP($B58,'I&amp;E Backsheet'!$D$11:$AT$187,P$11,0))</f>
        <v/>
      </c>
      <c r="Q58" s="300" t="str">
        <f ca="1">IF(ISERROR(VLOOKUP($B58,'I&amp;E Backsheet'!$D$11:$AT$187,Q$11,0)),"",VLOOKUP($B58,'I&amp;E Backsheet'!$D$11:$AT$187,Q$11,0))</f>
        <v/>
      </c>
      <c r="R58" s="213" t="str">
        <f ca="1">IF(ISERROR(VLOOKUP($B58,'I&amp;E Backsheet'!$D$11:$AT$187,R$11,0)),"",VLOOKUP($B58,'I&amp;E Backsheet'!$D$11:$AT$187,R$11,0))</f>
        <v/>
      </c>
      <c r="S58" s="213" t="str">
        <f ca="1">IF(ISERROR(VLOOKUP($B58,'I&amp;E Backsheet'!$D$11:$AT$187,S$11,0)),"",VLOOKUP($B58,'I&amp;E Backsheet'!$D$11:$AT$187,S$11,0))</f>
        <v/>
      </c>
      <c r="T58" s="214" t="str">
        <f ca="1">IF(ISERROR(VLOOKUP($B58,'I&amp;E Backsheet'!$D$11:$AT$187,T$11,0)),"",VLOOKUP($B58,'I&amp;E Backsheet'!$D$11:$AT$187,T$11,0))</f>
        <v/>
      </c>
      <c r="U58" s="300" t="str">
        <f ca="1">IF(ISERROR(VLOOKUP($B58,'I&amp;E Backsheet'!$D$11:$AT$187,U$11,0)),"",VLOOKUP($B58,'I&amp;E Backsheet'!$D$11:$AT$187,U$11,0))</f>
        <v/>
      </c>
      <c r="V58" s="213" t="str">
        <f ca="1">IF(ISERROR(VLOOKUP($B58,'I&amp;E Backsheet'!$D$11:$AT$187,V$11,0)),"",VLOOKUP($B58,'I&amp;E Backsheet'!$D$11:$AT$187,V$11,0))</f>
        <v/>
      </c>
      <c r="W58" s="214" t="str">
        <f ca="1">IF(ISERROR(VLOOKUP($B58,'I&amp;E Backsheet'!$D$11:$AT$187,W$11,0)),"",VLOOKUP($B58,'I&amp;E Backsheet'!$D$11:$AT$187,W$11,0))</f>
        <v/>
      </c>
    </row>
    <row r="59" spans="1:23">
      <c r="A59" s="3">
        <v>44</v>
      </c>
      <c r="B59" s="41" t="str">
        <f t="shared" ca="1" si="1"/>
        <v/>
      </c>
      <c r="C59" s="42" t="str">
        <f ca="1">IF($B59="","",VLOOKUP($B59,'Org list'!$J$9:$K$637,2,0))</f>
        <v/>
      </c>
      <c r="D59" s="227" t="str">
        <f ca="1">IF(ISERROR(VLOOKUP($B59,'Pooled Fund'!$A$3:$D$179,D$11,0)),"",VLOOKUP($B59,'Pooled Fund'!$A$3:$D$179,D$11,0))</f>
        <v/>
      </c>
      <c r="E59" s="209" t="str">
        <f ca="1">IF(ISERROR(VLOOKUP($B59,'I&amp;E Backsheet'!$D$11:$AT$187,E$11,0)),"",VLOOKUP($B59,'I&amp;E Backsheet'!$D$11:$AT$187,E$11,0))</f>
        <v/>
      </c>
      <c r="F59" s="209" t="str">
        <f ca="1">IF(ISERROR(VLOOKUP($B59,'I&amp;E Backsheet'!$D$11:$AT$187,F$11,0)),"",VLOOKUP($B59,'I&amp;E Backsheet'!$D$11:$AT$187,F$11,0))</f>
        <v/>
      </c>
      <c r="G59" s="209" t="str">
        <f ca="1">IF(ISERROR(VLOOKUP($B59,'I&amp;E Backsheet'!$D$11:$AT$187,G$11,0)),"",VLOOKUP($B59,'I&amp;E Backsheet'!$D$11:$AT$187,G$11,0))</f>
        <v/>
      </c>
      <c r="H59" s="259" t="str">
        <f ca="1">IF(ISERROR(VLOOKUP($B59,'I&amp;E Backsheet'!$D$11:$AT$187,H$11,0)),"",VLOOKUP($B59,'I&amp;E Backsheet'!$D$11:$AT$187,H$11,0))</f>
        <v/>
      </c>
      <c r="I59" s="209" t="str">
        <f ca="1">IF(ISERROR(VLOOKUP($B59,'I&amp;E Backsheet'!$D$11:$AT$187,I$11,0)),"",VLOOKUP($B59,'I&amp;E Backsheet'!$D$11:$AT$187,I$11,0))</f>
        <v/>
      </c>
      <c r="J59" s="209" t="str">
        <f ca="1">IF(ISERROR(VLOOKUP($B59,'I&amp;E Backsheet'!$D$11:$AT$187,J$11,0)),"",VLOOKUP($B59,'I&amp;E Backsheet'!$D$11:$AT$187,J$11,0))</f>
        <v/>
      </c>
      <c r="K59" s="209" t="str">
        <f ca="1">IF(ISERROR(VLOOKUP($B59,'I&amp;E Backsheet'!$D$11:$AT$187,K$11,0)),"",VLOOKUP($B59,'I&amp;E Backsheet'!$D$11:$AT$187,K$11,0))</f>
        <v/>
      </c>
      <c r="L59" s="318" t="str">
        <f ca="1">IF(ISERROR(VLOOKUP($B59,'I&amp;E Backsheet'!$D$11:$AT$187,L$11,0)),"",VLOOKUP($B59,'I&amp;E Backsheet'!$D$11:$AT$187,L$11,0))</f>
        <v/>
      </c>
      <c r="M59" s="300" t="str">
        <f ca="1">IF(ISERROR(VLOOKUP($B59,'I&amp;E Backsheet'!$D$11:$AT$187,M$11,0)),"",VLOOKUP($B59,'I&amp;E Backsheet'!$D$11:$AT$187,M$11,0))</f>
        <v/>
      </c>
      <c r="N59" s="213" t="str">
        <f ca="1">IF(ISERROR(VLOOKUP($B59,'I&amp;E Backsheet'!$D$11:$AT$187,N$11,0)),"",VLOOKUP($B59,'I&amp;E Backsheet'!$D$11:$AT$187,N$11,0))</f>
        <v/>
      </c>
      <c r="O59" s="213" t="str">
        <f ca="1">IF(ISERROR(VLOOKUP($B59,'I&amp;E Backsheet'!$D$11:$AT$187,O$11,0)),"",VLOOKUP($B59,'I&amp;E Backsheet'!$D$11:$AT$187,O$11,0))</f>
        <v/>
      </c>
      <c r="P59" s="214" t="str">
        <f ca="1">IF(ISERROR(VLOOKUP($B59,'I&amp;E Backsheet'!$D$11:$AT$187,P$11,0)),"",VLOOKUP($B59,'I&amp;E Backsheet'!$D$11:$AT$187,P$11,0))</f>
        <v/>
      </c>
      <c r="Q59" s="300" t="str">
        <f ca="1">IF(ISERROR(VLOOKUP($B59,'I&amp;E Backsheet'!$D$11:$AT$187,Q$11,0)),"",VLOOKUP($B59,'I&amp;E Backsheet'!$D$11:$AT$187,Q$11,0))</f>
        <v/>
      </c>
      <c r="R59" s="213" t="str">
        <f ca="1">IF(ISERROR(VLOOKUP($B59,'I&amp;E Backsheet'!$D$11:$AT$187,R$11,0)),"",VLOOKUP($B59,'I&amp;E Backsheet'!$D$11:$AT$187,R$11,0))</f>
        <v/>
      </c>
      <c r="S59" s="213" t="str">
        <f ca="1">IF(ISERROR(VLOOKUP($B59,'I&amp;E Backsheet'!$D$11:$AT$187,S$11,0)),"",VLOOKUP($B59,'I&amp;E Backsheet'!$D$11:$AT$187,S$11,0))</f>
        <v/>
      </c>
      <c r="T59" s="214" t="str">
        <f ca="1">IF(ISERROR(VLOOKUP($B59,'I&amp;E Backsheet'!$D$11:$AT$187,T$11,0)),"",VLOOKUP($B59,'I&amp;E Backsheet'!$D$11:$AT$187,T$11,0))</f>
        <v/>
      </c>
      <c r="U59" s="300" t="str">
        <f ca="1">IF(ISERROR(VLOOKUP($B59,'I&amp;E Backsheet'!$D$11:$AT$187,U$11,0)),"",VLOOKUP($B59,'I&amp;E Backsheet'!$D$11:$AT$187,U$11,0))</f>
        <v/>
      </c>
      <c r="V59" s="213" t="str">
        <f ca="1">IF(ISERROR(VLOOKUP($B59,'I&amp;E Backsheet'!$D$11:$AT$187,V$11,0)),"",VLOOKUP($B59,'I&amp;E Backsheet'!$D$11:$AT$187,V$11,0))</f>
        <v/>
      </c>
      <c r="W59" s="214" t="str">
        <f ca="1">IF(ISERROR(VLOOKUP($B59,'I&amp;E Backsheet'!$D$11:$AT$187,W$11,0)),"",VLOOKUP($B59,'I&amp;E Backsheet'!$D$11:$AT$187,W$11,0))</f>
        <v/>
      </c>
    </row>
    <row r="60" spans="1:23">
      <c r="A60" s="3">
        <v>45</v>
      </c>
      <c r="B60" s="41" t="str">
        <f t="shared" ca="1" si="1"/>
        <v/>
      </c>
      <c r="C60" s="42" t="str">
        <f ca="1">IF($B60="","",VLOOKUP($B60,'Org list'!$J$9:$K$637,2,0))</f>
        <v/>
      </c>
      <c r="D60" s="227" t="str">
        <f ca="1">IF(ISERROR(VLOOKUP($B60,'Pooled Fund'!$A$3:$D$179,D$11,0)),"",VLOOKUP($B60,'Pooled Fund'!$A$3:$D$179,D$11,0))</f>
        <v/>
      </c>
      <c r="E60" s="209" t="str">
        <f ca="1">IF(ISERROR(VLOOKUP($B60,'I&amp;E Backsheet'!$D$11:$AT$187,E$11,0)),"",VLOOKUP($B60,'I&amp;E Backsheet'!$D$11:$AT$187,E$11,0))</f>
        <v/>
      </c>
      <c r="F60" s="209" t="str">
        <f ca="1">IF(ISERROR(VLOOKUP($B60,'I&amp;E Backsheet'!$D$11:$AT$187,F$11,0)),"",VLOOKUP($B60,'I&amp;E Backsheet'!$D$11:$AT$187,F$11,0))</f>
        <v/>
      </c>
      <c r="G60" s="209" t="str">
        <f ca="1">IF(ISERROR(VLOOKUP($B60,'I&amp;E Backsheet'!$D$11:$AT$187,G$11,0)),"",VLOOKUP($B60,'I&amp;E Backsheet'!$D$11:$AT$187,G$11,0))</f>
        <v/>
      </c>
      <c r="H60" s="259" t="str">
        <f ca="1">IF(ISERROR(VLOOKUP($B60,'I&amp;E Backsheet'!$D$11:$AT$187,H$11,0)),"",VLOOKUP($B60,'I&amp;E Backsheet'!$D$11:$AT$187,H$11,0))</f>
        <v/>
      </c>
      <c r="I60" s="209" t="str">
        <f ca="1">IF(ISERROR(VLOOKUP($B60,'I&amp;E Backsheet'!$D$11:$AT$187,I$11,0)),"",VLOOKUP($B60,'I&amp;E Backsheet'!$D$11:$AT$187,I$11,0))</f>
        <v/>
      </c>
      <c r="J60" s="209" t="str">
        <f ca="1">IF(ISERROR(VLOOKUP($B60,'I&amp;E Backsheet'!$D$11:$AT$187,J$11,0)),"",VLOOKUP($B60,'I&amp;E Backsheet'!$D$11:$AT$187,J$11,0))</f>
        <v/>
      </c>
      <c r="K60" s="209" t="str">
        <f ca="1">IF(ISERROR(VLOOKUP($B60,'I&amp;E Backsheet'!$D$11:$AT$187,K$11,0)),"",VLOOKUP($B60,'I&amp;E Backsheet'!$D$11:$AT$187,K$11,0))</f>
        <v/>
      </c>
      <c r="L60" s="318" t="str">
        <f ca="1">IF(ISERROR(VLOOKUP($B60,'I&amp;E Backsheet'!$D$11:$AT$187,L$11,0)),"",VLOOKUP($B60,'I&amp;E Backsheet'!$D$11:$AT$187,L$11,0))</f>
        <v/>
      </c>
      <c r="M60" s="300" t="str">
        <f ca="1">IF(ISERROR(VLOOKUP($B60,'I&amp;E Backsheet'!$D$11:$AT$187,M$11,0)),"",VLOOKUP($B60,'I&amp;E Backsheet'!$D$11:$AT$187,M$11,0))</f>
        <v/>
      </c>
      <c r="N60" s="213" t="str">
        <f ca="1">IF(ISERROR(VLOOKUP($B60,'I&amp;E Backsheet'!$D$11:$AT$187,N$11,0)),"",VLOOKUP($B60,'I&amp;E Backsheet'!$D$11:$AT$187,N$11,0))</f>
        <v/>
      </c>
      <c r="O60" s="213" t="str">
        <f ca="1">IF(ISERROR(VLOOKUP($B60,'I&amp;E Backsheet'!$D$11:$AT$187,O$11,0)),"",VLOOKUP($B60,'I&amp;E Backsheet'!$D$11:$AT$187,O$11,0))</f>
        <v/>
      </c>
      <c r="P60" s="214" t="str">
        <f ca="1">IF(ISERROR(VLOOKUP($B60,'I&amp;E Backsheet'!$D$11:$AT$187,P$11,0)),"",VLOOKUP($B60,'I&amp;E Backsheet'!$D$11:$AT$187,P$11,0))</f>
        <v/>
      </c>
      <c r="Q60" s="300" t="str">
        <f ca="1">IF(ISERROR(VLOOKUP($B60,'I&amp;E Backsheet'!$D$11:$AT$187,Q$11,0)),"",VLOOKUP($B60,'I&amp;E Backsheet'!$D$11:$AT$187,Q$11,0))</f>
        <v/>
      </c>
      <c r="R60" s="213" t="str">
        <f ca="1">IF(ISERROR(VLOOKUP($B60,'I&amp;E Backsheet'!$D$11:$AT$187,R$11,0)),"",VLOOKUP($B60,'I&amp;E Backsheet'!$D$11:$AT$187,R$11,0))</f>
        <v/>
      </c>
      <c r="S60" s="213" t="str">
        <f ca="1">IF(ISERROR(VLOOKUP($B60,'I&amp;E Backsheet'!$D$11:$AT$187,S$11,0)),"",VLOOKUP($B60,'I&amp;E Backsheet'!$D$11:$AT$187,S$11,0))</f>
        <v/>
      </c>
      <c r="T60" s="214" t="str">
        <f ca="1">IF(ISERROR(VLOOKUP($B60,'I&amp;E Backsheet'!$D$11:$AT$187,T$11,0)),"",VLOOKUP($B60,'I&amp;E Backsheet'!$D$11:$AT$187,T$11,0))</f>
        <v/>
      </c>
      <c r="U60" s="300" t="str">
        <f ca="1">IF(ISERROR(VLOOKUP($B60,'I&amp;E Backsheet'!$D$11:$AT$187,U$11,0)),"",VLOOKUP($B60,'I&amp;E Backsheet'!$D$11:$AT$187,U$11,0))</f>
        <v/>
      </c>
      <c r="V60" s="213" t="str">
        <f ca="1">IF(ISERROR(VLOOKUP($B60,'I&amp;E Backsheet'!$D$11:$AT$187,V$11,0)),"",VLOOKUP($B60,'I&amp;E Backsheet'!$D$11:$AT$187,V$11,0))</f>
        <v/>
      </c>
      <c r="W60" s="214" t="str">
        <f ca="1">IF(ISERROR(VLOOKUP($B60,'I&amp;E Backsheet'!$D$11:$AT$187,W$11,0)),"",VLOOKUP($B60,'I&amp;E Backsheet'!$D$11:$AT$187,W$11,0))</f>
        <v/>
      </c>
    </row>
    <row r="61" spans="1:23">
      <c r="A61" s="3">
        <v>46</v>
      </c>
      <c r="B61" s="41" t="str">
        <f t="shared" ca="1" si="1"/>
        <v/>
      </c>
      <c r="C61" s="42" t="str">
        <f ca="1">IF($B61="","",VLOOKUP($B61,'Org list'!$J$9:$K$637,2,0))</f>
        <v/>
      </c>
      <c r="D61" s="227" t="str">
        <f ca="1">IF(ISERROR(VLOOKUP($B61,'Pooled Fund'!$A$3:$D$179,D$11,0)),"",VLOOKUP($B61,'Pooled Fund'!$A$3:$D$179,D$11,0))</f>
        <v/>
      </c>
      <c r="E61" s="209" t="str">
        <f ca="1">IF(ISERROR(VLOOKUP($B61,'I&amp;E Backsheet'!$D$11:$AT$187,E$11,0)),"",VLOOKUP($B61,'I&amp;E Backsheet'!$D$11:$AT$187,E$11,0))</f>
        <v/>
      </c>
      <c r="F61" s="209" t="str">
        <f ca="1">IF(ISERROR(VLOOKUP($B61,'I&amp;E Backsheet'!$D$11:$AT$187,F$11,0)),"",VLOOKUP($B61,'I&amp;E Backsheet'!$D$11:$AT$187,F$11,0))</f>
        <v/>
      </c>
      <c r="G61" s="209" t="str">
        <f ca="1">IF(ISERROR(VLOOKUP($B61,'I&amp;E Backsheet'!$D$11:$AT$187,G$11,0)),"",VLOOKUP($B61,'I&amp;E Backsheet'!$D$11:$AT$187,G$11,0))</f>
        <v/>
      </c>
      <c r="H61" s="259" t="str">
        <f ca="1">IF(ISERROR(VLOOKUP($B61,'I&amp;E Backsheet'!$D$11:$AT$187,H$11,0)),"",VLOOKUP($B61,'I&amp;E Backsheet'!$D$11:$AT$187,H$11,0))</f>
        <v/>
      </c>
      <c r="I61" s="209" t="str">
        <f ca="1">IF(ISERROR(VLOOKUP($B61,'I&amp;E Backsheet'!$D$11:$AT$187,I$11,0)),"",VLOOKUP($B61,'I&amp;E Backsheet'!$D$11:$AT$187,I$11,0))</f>
        <v/>
      </c>
      <c r="J61" s="209" t="str">
        <f ca="1">IF(ISERROR(VLOOKUP($B61,'I&amp;E Backsheet'!$D$11:$AT$187,J$11,0)),"",VLOOKUP($B61,'I&amp;E Backsheet'!$D$11:$AT$187,J$11,0))</f>
        <v/>
      </c>
      <c r="K61" s="209" t="str">
        <f ca="1">IF(ISERROR(VLOOKUP($B61,'I&amp;E Backsheet'!$D$11:$AT$187,K$11,0)),"",VLOOKUP($B61,'I&amp;E Backsheet'!$D$11:$AT$187,K$11,0))</f>
        <v/>
      </c>
      <c r="L61" s="318" t="str">
        <f ca="1">IF(ISERROR(VLOOKUP($B61,'I&amp;E Backsheet'!$D$11:$AT$187,L$11,0)),"",VLOOKUP($B61,'I&amp;E Backsheet'!$D$11:$AT$187,L$11,0))</f>
        <v/>
      </c>
      <c r="M61" s="300" t="str">
        <f ca="1">IF(ISERROR(VLOOKUP($B61,'I&amp;E Backsheet'!$D$11:$AT$187,M$11,0)),"",VLOOKUP($B61,'I&amp;E Backsheet'!$D$11:$AT$187,M$11,0))</f>
        <v/>
      </c>
      <c r="N61" s="213" t="str">
        <f ca="1">IF(ISERROR(VLOOKUP($B61,'I&amp;E Backsheet'!$D$11:$AT$187,N$11,0)),"",VLOOKUP($B61,'I&amp;E Backsheet'!$D$11:$AT$187,N$11,0))</f>
        <v/>
      </c>
      <c r="O61" s="213" t="str">
        <f ca="1">IF(ISERROR(VLOOKUP($B61,'I&amp;E Backsheet'!$D$11:$AT$187,O$11,0)),"",VLOOKUP($B61,'I&amp;E Backsheet'!$D$11:$AT$187,O$11,0))</f>
        <v/>
      </c>
      <c r="P61" s="214" t="str">
        <f ca="1">IF(ISERROR(VLOOKUP($B61,'I&amp;E Backsheet'!$D$11:$AT$187,P$11,0)),"",VLOOKUP($B61,'I&amp;E Backsheet'!$D$11:$AT$187,P$11,0))</f>
        <v/>
      </c>
      <c r="Q61" s="300" t="str">
        <f ca="1">IF(ISERROR(VLOOKUP($B61,'I&amp;E Backsheet'!$D$11:$AT$187,Q$11,0)),"",VLOOKUP($B61,'I&amp;E Backsheet'!$D$11:$AT$187,Q$11,0))</f>
        <v/>
      </c>
      <c r="R61" s="213" t="str">
        <f ca="1">IF(ISERROR(VLOOKUP($B61,'I&amp;E Backsheet'!$D$11:$AT$187,R$11,0)),"",VLOOKUP($B61,'I&amp;E Backsheet'!$D$11:$AT$187,R$11,0))</f>
        <v/>
      </c>
      <c r="S61" s="213" t="str">
        <f ca="1">IF(ISERROR(VLOOKUP($B61,'I&amp;E Backsheet'!$D$11:$AT$187,S$11,0)),"",VLOOKUP($B61,'I&amp;E Backsheet'!$D$11:$AT$187,S$11,0))</f>
        <v/>
      </c>
      <c r="T61" s="214" t="str">
        <f ca="1">IF(ISERROR(VLOOKUP($B61,'I&amp;E Backsheet'!$D$11:$AT$187,T$11,0)),"",VLOOKUP($B61,'I&amp;E Backsheet'!$D$11:$AT$187,T$11,0))</f>
        <v/>
      </c>
      <c r="U61" s="300" t="str">
        <f ca="1">IF(ISERROR(VLOOKUP($B61,'I&amp;E Backsheet'!$D$11:$AT$187,U$11,0)),"",VLOOKUP($B61,'I&amp;E Backsheet'!$D$11:$AT$187,U$11,0))</f>
        <v/>
      </c>
      <c r="V61" s="213" t="str">
        <f ca="1">IF(ISERROR(VLOOKUP($B61,'I&amp;E Backsheet'!$D$11:$AT$187,V$11,0)),"",VLOOKUP($B61,'I&amp;E Backsheet'!$D$11:$AT$187,V$11,0))</f>
        <v/>
      </c>
      <c r="W61" s="214" t="str">
        <f ca="1">IF(ISERROR(VLOOKUP($B61,'I&amp;E Backsheet'!$D$11:$AT$187,W$11,0)),"",VLOOKUP($B61,'I&amp;E Backsheet'!$D$11:$AT$187,W$11,0))</f>
        <v/>
      </c>
    </row>
    <row r="62" spans="1:23">
      <c r="A62" s="3">
        <v>47</v>
      </c>
      <c r="B62" s="41" t="str">
        <f t="shared" ca="1" si="1"/>
        <v/>
      </c>
      <c r="C62" s="42" t="str">
        <f ca="1">IF($B62="","",VLOOKUP($B62,'Org list'!$J$9:$K$637,2,0))</f>
        <v/>
      </c>
      <c r="D62" s="227" t="str">
        <f ca="1">IF(ISERROR(VLOOKUP($B62,'Pooled Fund'!$A$3:$D$179,D$11,0)),"",VLOOKUP($B62,'Pooled Fund'!$A$3:$D$179,D$11,0))</f>
        <v/>
      </c>
      <c r="E62" s="209" t="str">
        <f ca="1">IF(ISERROR(VLOOKUP($B62,'I&amp;E Backsheet'!$D$11:$AT$187,E$11,0)),"",VLOOKUP($B62,'I&amp;E Backsheet'!$D$11:$AT$187,E$11,0))</f>
        <v/>
      </c>
      <c r="F62" s="209" t="str">
        <f ca="1">IF(ISERROR(VLOOKUP($B62,'I&amp;E Backsheet'!$D$11:$AT$187,F$11,0)),"",VLOOKUP($B62,'I&amp;E Backsheet'!$D$11:$AT$187,F$11,0))</f>
        <v/>
      </c>
      <c r="G62" s="209" t="str">
        <f ca="1">IF(ISERROR(VLOOKUP($B62,'I&amp;E Backsheet'!$D$11:$AT$187,G$11,0)),"",VLOOKUP($B62,'I&amp;E Backsheet'!$D$11:$AT$187,G$11,0))</f>
        <v/>
      </c>
      <c r="H62" s="259" t="str">
        <f ca="1">IF(ISERROR(VLOOKUP($B62,'I&amp;E Backsheet'!$D$11:$AT$187,H$11,0)),"",VLOOKUP($B62,'I&amp;E Backsheet'!$D$11:$AT$187,H$11,0))</f>
        <v/>
      </c>
      <c r="I62" s="209" t="str">
        <f ca="1">IF(ISERROR(VLOOKUP($B62,'I&amp;E Backsheet'!$D$11:$AT$187,I$11,0)),"",VLOOKUP($B62,'I&amp;E Backsheet'!$D$11:$AT$187,I$11,0))</f>
        <v/>
      </c>
      <c r="J62" s="209" t="str">
        <f ca="1">IF(ISERROR(VLOOKUP($B62,'I&amp;E Backsheet'!$D$11:$AT$187,J$11,0)),"",VLOOKUP($B62,'I&amp;E Backsheet'!$D$11:$AT$187,J$11,0))</f>
        <v/>
      </c>
      <c r="K62" s="209" t="str">
        <f ca="1">IF(ISERROR(VLOOKUP($B62,'I&amp;E Backsheet'!$D$11:$AT$187,K$11,0)),"",VLOOKUP($B62,'I&amp;E Backsheet'!$D$11:$AT$187,K$11,0))</f>
        <v/>
      </c>
      <c r="L62" s="318" t="str">
        <f ca="1">IF(ISERROR(VLOOKUP($B62,'I&amp;E Backsheet'!$D$11:$AT$187,L$11,0)),"",VLOOKUP($B62,'I&amp;E Backsheet'!$D$11:$AT$187,L$11,0))</f>
        <v/>
      </c>
      <c r="M62" s="300" t="str">
        <f ca="1">IF(ISERROR(VLOOKUP($B62,'I&amp;E Backsheet'!$D$11:$AT$187,M$11,0)),"",VLOOKUP($B62,'I&amp;E Backsheet'!$D$11:$AT$187,M$11,0))</f>
        <v/>
      </c>
      <c r="N62" s="213" t="str">
        <f ca="1">IF(ISERROR(VLOOKUP($B62,'I&amp;E Backsheet'!$D$11:$AT$187,N$11,0)),"",VLOOKUP($B62,'I&amp;E Backsheet'!$D$11:$AT$187,N$11,0))</f>
        <v/>
      </c>
      <c r="O62" s="213" t="str">
        <f ca="1">IF(ISERROR(VLOOKUP($B62,'I&amp;E Backsheet'!$D$11:$AT$187,O$11,0)),"",VLOOKUP($B62,'I&amp;E Backsheet'!$D$11:$AT$187,O$11,0))</f>
        <v/>
      </c>
      <c r="P62" s="214" t="str">
        <f ca="1">IF(ISERROR(VLOOKUP($B62,'I&amp;E Backsheet'!$D$11:$AT$187,P$11,0)),"",VLOOKUP($B62,'I&amp;E Backsheet'!$D$11:$AT$187,P$11,0))</f>
        <v/>
      </c>
      <c r="Q62" s="300" t="str">
        <f ca="1">IF(ISERROR(VLOOKUP($B62,'I&amp;E Backsheet'!$D$11:$AT$187,Q$11,0)),"",VLOOKUP($B62,'I&amp;E Backsheet'!$D$11:$AT$187,Q$11,0))</f>
        <v/>
      </c>
      <c r="R62" s="213" t="str">
        <f ca="1">IF(ISERROR(VLOOKUP($B62,'I&amp;E Backsheet'!$D$11:$AT$187,R$11,0)),"",VLOOKUP($B62,'I&amp;E Backsheet'!$D$11:$AT$187,R$11,0))</f>
        <v/>
      </c>
      <c r="S62" s="213" t="str">
        <f ca="1">IF(ISERROR(VLOOKUP($B62,'I&amp;E Backsheet'!$D$11:$AT$187,S$11,0)),"",VLOOKUP($B62,'I&amp;E Backsheet'!$D$11:$AT$187,S$11,0))</f>
        <v/>
      </c>
      <c r="T62" s="214" t="str">
        <f ca="1">IF(ISERROR(VLOOKUP($B62,'I&amp;E Backsheet'!$D$11:$AT$187,T$11,0)),"",VLOOKUP($B62,'I&amp;E Backsheet'!$D$11:$AT$187,T$11,0))</f>
        <v/>
      </c>
      <c r="U62" s="300" t="str">
        <f ca="1">IF(ISERROR(VLOOKUP($B62,'I&amp;E Backsheet'!$D$11:$AT$187,U$11,0)),"",VLOOKUP($B62,'I&amp;E Backsheet'!$D$11:$AT$187,U$11,0))</f>
        <v/>
      </c>
      <c r="V62" s="213" t="str">
        <f ca="1">IF(ISERROR(VLOOKUP($B62,'I&amp;E Backsheet'!$D$11:$AT$187,V$11,0)),"",VLOOKUP($B62,'I&amp;E Backsheet'!$D$11:$AT$187,V$11,0))</f>
        <v/>
      </c>
      <c r="W62" s="214" t="str">
        <f ca="1">IF(ISERROR(VLOOKUP($B62,'I&amp;E Backsheet'!$D$11:$AT$187,W$11,0)),"",VLOOKUP($B62,'I&amp;E Backsheet'!$D$11:$AT$187,W$11,0))</f>
        <v/>
      </c>
    </row>
    <row r="63" spans="1:23">
      <c r="A63" s="3">
        <v>48</v>
      </c>
      <c r="B63" s="41" t="str">
        <f t="shared" ca="1" si="1"/>
        <v/>
      </c>
      <c r="C63" s="42" t="str">
        <f ca="1">IF($B63="","",VLOOKUP($B63,'Org list'!$J$9:$K$637,2,0))</f>
        <v/>
      </c>
      <c r="D63" s="227" t="str">
        <f ca="1">IF(ISERROR(VLOOKUP($B63,'Pooled Fund'!$A$3:$D$179,D$11,0)),"",VLOOKUP($B63,'Pooled Fund'!$A$3:$D$179,D$11,0))</f>
        <v/>
      </c>
      <c r="E63" s="209" t="str">
        <f ca="1">IF(ISERROR(VLOOKUP($B63,'I&amp;E Backsheet'!$D$11:$AT$187,E$11,0)),"",VLOOKUP($B63,'I&amp;E Backsheet'!$D$11:$AT$187,E$11,0))</f>
        <v/>
      </c>
      <c r="F63" s="209" t="str">
        <f ca="1">IF(ISERROR(VLOOKUP($B63,'I&amp;E Backsheet'!$D$11:$AT$187,F$11,0)),"",VLOOKUP($B63,'I&amp;E Backsheet'!$D$11:$AT$187,F$11,0))</f>
        <v/>
      </c>
      <c r="G63" s="209" t="str">
        <f ca="1">IF(ISERROR(VLOOKUP($B63,'I&amp;E Backsheet'!$D$11:$AT$187,G$11,0)),"",VLOOKUP($B63,'I&amp;E Backsheet'!$D$11:$AT$187,G$11,0))</f>
        <v/>
      </c>
      <c r="H63" s="259" t="str">
        <f ca="1">IF(ISERROR(VLOOKUP($B63,'I&amp;E Backsheet'!$D$11:$AT$187,H$11,0)),"",VLOOKUP($B63,'I&amp;E Backsheet'!$D$11:$AT$187,H$11,0))</f>
        <v/>
      </c>
      <c r="I63" s="209" t="str">
        <f ca="1">IF(ISERROR(VLOOKUP($B63,'I&amp;E Backsheet'!$D$11:$AT$187,I$11,0)),"",VLOOKUP($B63,'I&amp;E Backsheet'!$D$11:$AT$187,I$11,0))</f>
        <v/>
      </c>
      <c r="J63" s="209" t="str">
        <f ca="1">IF(ISERROR(VLOOKUP($B63,'I&amp;E Backsheet'!$D$11:$AT$187,J$11,0)),"",VLOOKUP($B63,'I&amp;E Backsheet'!$D$11:$AT$187,J$11,0))</f>
        <v/>
      </c>
      <c r="K63" s="209" t="str">
        <f ca="1">IF(ISERROR(VLOOKUP($B63,'I&amp;E Backsheet'!$D$11:$AT$187,K$11,0)),"",VLOOKUP($B63,'I&amp;E Backsheet'!$D$11:$AT$187,K$11,0))</f>
        <v/>
      </c>
      <c r="L63" s="318" t="str">
        <f ca="1">IF(ISERROR(VLOOKUP($B63,'I&amp;E Backsheet'!$D$11:$AT$187,L$11,0)),"",VLOOKUP($B63,'I&amp;E Backsheet'!$D$11:$AT$187,L$11,0))</f>
        <v/>
      </c>
      <c r="M63" s="300" t="str">
        <f ca="1">IF(ISERROR(VLOOKUP($B63,'I&amp;E Backsheet'!$D$11:$AT$187,M$11,0)),"",VLOOKUP($B63,'I&amp;E Backsheet'!$D$11:$AT$187,M$11,0))</f>
        <v/>
      </c>
      <c r="N63" s="213" t="str">
        <f ca="1">IF(ISERROR(VLOOKUP($B63,'I&amp;E Backsheet'!$D$11:$AT$187,N$11,0)),"",VLOOKUP($B63,'I&amp;E Backsheet'!$D$11:$AT$187,N$11,0))</f>
        <v/>
      </c>
      <c r="O63" s="213" t="str">
        <f ca="1">IF(ISERROR(VLOOKUP($B63,'I&amp;E Backsheet'!$D$11:$AT$187,O$11,0)),"",VLOOKUP($B63,'I&amp;E Backsheet'!$D$11:$AT$187,O$11,0))</f>
        <v/>
      </c>
      <c r="P63" s="214" t="str">
        <f ca="1">IF(ISERROR(VLOOKUP($B63,'I&amp;E Backsheet'!$D$11:$AT$187,P$11,0)),"",VLOOKUP($B63,'I&amp;E Backsheet'!$D$11:$AT$187,P$11,0))</f>
        <v/>
      </c>
      <c r="Q63" s="300" t="str">
        <f ca="1">IF(ISERROR(VLOOKUP($B63,'I&amp;E Backsheet'!$D$11:$AT$187,Q$11,0)),"",VLOOKUP($B63,'I&amp;E Backsheet'!$D$11:$AT$187,Q$11,0))</f>
        <v/>
      </c>
      <c r="R63" s="213" t="str">
        <f ca="1">IF(ISERROR(VLOOKUP($B63,'I&amp;E Backsheet'!$D$11:$AT$187,R$11,0)),"",VLOOKUP($B63,'I&amp;E Backsheet'!$D$11:$AT$187,R$11,0))</f>
        <v/>
      </c>
      <c r="S63" s="213" t="str">
        <f ca="1">IF(ISERROR(VLOOKUP($B63,'I&amp;E Backsheet'!$D$11:$AT$187,S$11,0)),"",VLOOKUP($B63,'I&amp;E Backsheet'!$D$11:$AT$187,S$11,0))</f>
        <v/>
      </c>
      <c r="T63" s="214" t="str">
        <f ca="1">IF(ISERROR(VLOOKUP($B63,'I&amp;E Backsheet'!$D$11:$AT$187,T$11,0)),"",VLOOKUP($B63,'I&amp;E Backsheet'!$D$11:$AT$187,T$11,0))</f>
        <v/>
      </c>
      <c r="U63" s="300" t="str">
        <f ca="1">IF(ISERROR(VLOOKUP($B63,'I&amp;E Backsheet'!$D$11:$AT$187,U$11,0)),"",VLOOKUP($B63,'I&amp;E Backsheet'!$D$11:$AT$187,U$11,0))</f>
        <v/>
      </c>
      <c r="V63" s="213" t="str">
        <f ca="1">IF(ISERROR(VLOOKUP($B63,'I&amp;E Backsheet'!$D$11:$AT$187,V$11,0)),"",VLOOKUP($B63,'I&amp;E Backsheet'!$D$11:$AT$187,V$11,0))</f>
        <v/>
      </c>
      <c r="W63" s="214" t="str">
        <f ca="1">IF(ISERROR(VLOOKUP($B63,'I&amp;E Backsheet'!$D$11:$AT$187,W$11,0)),"",VLOOKUP($B63,'I&amp;E Backsheet'!$D$11:$AT$187,W$11,0))</f>
        <v/>
      </c>
    </row>
    <row r="64" spans="1:23">
      <c r="A64" s="3">
        <v>49</v>
      </c>
      <c r="B64" s="41" t="str">
        <f t="shared" ca="1" si="1"/>
        <v/>
      </c>
      <c r="C64" s="42" t="str">
        <f ca="1">IF($B64="","",VLOOKUP($B64,'Org list'!$J$9:$K$637,2,0))</f>
        <v/>
      </c>
      <c r="D64" s="227" t="str">
        <f ca="1">IF(ISERROR(VLOOKUP($B64,'Pooled Fund'!$A$3:$D$179,D$11,0)),"",VLOOKUP($B64,'Pooled Fund'!$A$3:$D$179,D$11,0))</f>
        <v/>
      </c>
      <c r="E64" s="209" t="str">
        <f ca="1">IF(ISERROR(VLOOKUP($B64,'I&amp;E Backsheet'!$D$11:$AT$187,E$11,0)),"",VLOOKUP($B64,'I&amp;E Backsheet'!$D$11:$AT$187,E$11,0))</f>
        <v/>
      </c>
      <c r="F64" s="209" t="str">
        <f ca="1">IF(ISERROR(VLOOKUP($B64,'I&amp;E Backsheet'!$D$11:$AT$187,F$11,0)),"",VLOOKUP($B64,'I&amp;E Backsheet'!$D$11:$AT$187,F$11,0))</f>
        <v/>
      </c>
      <c r="G64" s="209" t="str">
        <f ca="1">IF(ISERROR(VLOOKUP($B64,'I&amp;E Backsheet'!$D$11:$AT$187,G$11,0)),"",VLOOKUP($B64,'I&amp;E Backsheet'!$D$11:$AT$187,G$11,0))</f>
        <v/>
      </c>
      <c r="H64" s="259" t="str">
        <f ca="1">IF(ISERROR(VLOOKUP($B64,'I&amp;E Backsheet'!$D$11:$AT$187,H$11,0)),"",VLOOKUP($B64,'I&amp;E Backsheet'!$D$11:$AT$187,H$11,0))</f>
        <v/>
      </c>
      <c r="I64" s="209" t="str">
        <f ca="1">IF(ISERROR(VLOOKUP($B64,'I&amp;E Backsheet'!$D$11:$AT$187,I$11,0)),"",VLOOKUP($B64,'I&amp;E Backsheet'!$D$11:$AT$187,I$11,0))</f>
        <v/>
      </c>
      <c r="J64" s="209" t="str">
        <f ca="1">IF(ISERROR(VLOOKUP($B64,'I&amp;E Backsheet'!$D$11:$AT$187,J$11,0)),"",VLOOKUP($B64,'I&amp;E Backsheet'!$D$11:$AT$187,J$11,0))</f>
        <v/>
      </c>
      <c r="K64" s="209" t="str">
        <f ca="1">IF(ISERROR(VLOOKUP($B64,'I&amp;E Backsheet'!$D$11:$AT$187,K$11,0)),"",VLOOKUP($B64,'I&amp;E Backsheet'!$D$11:$AT$187,K$11,0))</f>
        <v/>
      </c>
      <c r="L64" s="318" t="str">
        <f ca="1">IF(ISERROR(VLOOKUP($B64,'I&amp;E Backsheet'!$D$11:$AT$187,L$11,0)),"",VLOOKUP($B64,'I&amp;E Backsheet'!$D$11:$AT$187,L$11,0))</f>
        <v/>
      </c>
      <c r="M64" s="300" t="str">
        <f ca="1">IF(ISERROR(VLOOKUP($B64,'I&amp;E Backsheet'!$D$11:$AT$187,M$11,0)),"",VLOOKUP($B64,'I&amp;E Backsheet'!$D$11:$AT$187,M$11,0))</f>
        <v/>
      </c>
      <c r="N64" s="213" t="str">
        <f ca="1">IF(ISERROR(VLOOKUP($B64,'I&amp;E Backsheet'!$D$11:$AT$187,N$11,0)),"",VLOOKUP($B64,'I&amp;E Backsheet'!$D$11:$AT$187,N$11,0))</f>
        <v/>
      </c>
      <c r="O64" s="213" t="str">
        <f ca="1">IF(ISERROR(VLOOKUP($B64,'I&amp;E Backsheet'!$D$11:$AT$187,O$11,0)),"",VLOOKUP($B64,'I&amp;E Backsheet'!$D$11:$AT$187,O$11,0))</f>
        <v/>
      </c>
      <c r="P64" s="214" t="str">
        <f ca="1">IF(ISERROR(VLOOKUP($B64,'I&amp;E Backsheet'!$D$11:$AT$187,P$11,0)),"",VLOOKUP($B64,'I&amp;E Backsheet'!$D$11:$AT$187,P$11,0))</f>
        <v/>
      </c>
      <c r="Q64" s="300" t="str">
        <f ca="1">IF(ISERROR(VLOOKUP($B64,'I&amp;E Backsheet'!$D$11:$AT$187,Q$11,0)),"",VLOOKUP($B64,'I&amp;E Backsheet'!$D$11:$AT$187,Q$11,0))</f>
        <v/>
      </c>
      <c r="R64" s="213" t="str">
        <f ca="1">IF(ISERROR(VLOOKUP($B64,'I&amp;E Backsheet'!$D$11:$AT$187,R$11,0)),"",VLOOKUP($B64,'I&amp;E Backsheet'!$D$11:$AT$187,R$11,0))</f>
        <v/>
      </c>
      <c r="S64" s="213" t="str">
        <f ca="1">IF(ISERROR(VLOOKUP($B64,'I&amp;E Backsheet'!$D$11:$AT$187,S$11,0)),"",VLOOKUP($B64,'I&amp;E Backsheet'!$D$11:$AT$187,S$11,0))</f>
        <v/>
      </c>
      <c r="T64" s="214" t="str">
        <f ca="1">IF(ISERROR(VLOOKUP($B64,'I&amp;E Backsheet'!$D$11:$AT$187,T$11,0)),"",VLOOKUP($B64,'I&amp;E Backsheet'!$D$11:$AT$187,T$11,0))</f>
        <v/>
      </c>
      <c r="U64" s="300" t="str">
        <f ca="1">IF(ISERROR(VLOOKUP($B64,'I&amp;E Backsheet'!$D$11:$AT$187,U$11,0)),"",VLOOKUP($B64,'I&amp;E Backsheet'!$D$11:$AT$187,U$11,0))</f>
        <v/>
      </c>
      <c r="V64" s="213" t="str">
        <f ca="1">IF(ISERROR(VLOOKUP($B64,'I&amp;E Backsheet'!$D$11:$AT$187,V$11,0)),"",VLOOKUP($B64,'I&amp;E Backsheet'!$D$11:$AT$187,V$11,0))</f>
        <v/>
      </c>
      <c r="W64" s="214" t="str">
        <f ca="1">IF(ISERROR(VLOOKUP($B64,'I&amp;E Backsheet'!$D$11:$AT$187,W$11,0)),"",VLOOKUP($B64,'I&amp;E Backsheet'!$D$11:$AT$187,W$11,0))</f>
        <v/>
      </c>
    </row>
    <row r="65" spans="1:23">
      <c r="A65" s="3">
        <v>50</v>
      </c>
      <c r="B65" s="41" t="str">
        <f t="shared" ca="1" si="1"/>
        <v/>
      </c>
      <c r="C65" s="42" t="str">
        <f ca="1">IF($B65="","",VLOOKUP($B65,'Org list'!$J$9:$K$637,2,0))</f>
        <v/>
      </c>
      <c r="D65" s="227" t="str">
        <f ca="1">IF(ISERROR(VLOOKUP($B65,'Pooled Fund'!$A$3:$D$179,D$11,0)),"",VLOOKUP($B65,'Pooled Fund'!$A$3:$D$179,D$11,0))</f>
        <v/>
      </c>
      <c r="E65" s="209" t="str">
        <f ca="1">IF(ISERROR(VLOOKUP($B65,'I&amp;E Backsheet'!$D$11:$AT$187,E$11,0)),"",VLOOKUP($B65,'I&amp;E Backsheet'!$D$11:$AT$187,E$11,0))</f>
        <v/>
      </c>
      <c r="F65" s="209" t="str">
        <f ca="1">IF(ISERROR(VLOOKUP($B65,'I&amp;E Backsheet'!$D$11:$AT$187,F$11,0)),"",VLOOKUP($B65,'I&amp;E Backsheet'!$D$11:$AT$187,F$11,0))</f>
        <v/>
      </c>
      <c r="G65" s="209" t="str">
        <f ca="1">IF(ISERROR(VLOOKUP($B65,'I&amp;E Backsheet'!$D$11:$AT$187,G$11,0)),"",VLOOKUP($B65,'I&amp;E Backsheet'!$D$11:$AT$187,G$11,0))</f>
        <v/>
      </c>
      <c r="H65" s="259" t="str">
        <f ca="1">IF(ISERROR(VLOOKUP($B65,'I&amp;E Backsheet'!$D$11:$AT$187,H$11,0)),"",VLOOKUP($B65,'I&amp;E Backsheet'!$D$11:$AT$187,H$11,0))</f>
        <v/>
      </c>
      <c r="I65" s="209" t="str">
        <f ca="1">IF(ISERROR(VLOOKUP($B65,'I&amp;E Backsheet'!$D$11:$AT$187,I$11,0)),"",VLOOKUP($B65,'I&amp;E Backsheet'!$D$11:$AT$187,I$11,0))</f>
        <v/>
      </c>
      <c r="J65" s="209" t="str">
        <f ca="1">IF(ISERROR(VLOOKUP($B65,'I&amp;E Backsheet'!$D$11:$AT$187,J$11,0)),"",VLOOKUP($B65,'I&amp;E Backsheet'!$D$11:$AT$187,J$11,0))</f>
        <v/>
      </c>
      <c r="K65" s="209" t="str">
        <f ca="1">IF(ISERROR(VLOOKUP($B65,'I&amp;E Backsheet'!$D$11:$AT$187,K$11,0)),"",VLOOKUP($B65,'I&amp;E Backsheet'!$D$11:$AT$187,K$11,0))</f>
        <v/>
      </c>
      <c r="L65" s="318" t="str">
        <f ca="1">IF(ISERROR(VLOOKUP($B65,'I&amp;E Backsheet'!$D$11:$AT$187,L$11,0)),"",VLOOKUP($B65,'I&amp;E Backsheet'!$D$11:$AT$187,L$11,0))</f>
        <v/>
      </c>
      <c r="M65" s="300" t="str">
        <f ca="1">IF(ISERROR(VLOOKUP($B65,'I&amp;E Backsheet'!$D$11:$AT$187,M$11,0)),"",VLOOKUP($B65,'I&amp;E Backsheet'!$D$11:$AT$187,M$11,0))</f>
        <v/>
      </c>
      <c r="N65" s="213" t="str">
        <f ca="1">IF(ISERROR(VLOOKUP($B65,'I&amp;E Backsheet'!$D$11:$AT$187,N$11,0)),"",VLOOKUP($B65,'I&amp;E Backsheet'!$D$11:$AT$187,N$11,0))</f>
        <v/>
      </c>
      <c r="O65" s="213" t="str">
        <f ca="1">IF(ISERROR(VLOOKUP($B65,'I&amp;E Backsheet'!$D$11:$AT$187,O$11,0)),"",VLOOKUP($B65,'I&amp;E Backsheet'!$D$11:$AT$187,O$11,0))</f>
        <v/>
      </c>
      <c r="P65" s="214" t="str">
        <f ca="1">IF(ISERROR(VLOOKUP($B65,'I&amp;E Backsheet'!$D$11:$AT$187,P$11,0)),"",VLOOKUP($B65,'I&amp;E Backsheet'!$D$11:$AT$187,P$11,0))</f>
        <v/>
      </c>
      <c r="Q65" s="300" t="str">
        <f ca="1">IF(ISERROR(VLOOKUP($B65,'I&amp;E Backsheet'!$D$11:$AT$187,Q$11,0)),"",VLOOKUP($B65,'I&amp;E Backsheet'!$D$11:$AT$187,Q$11,0))</f>
        <v/>
      </c>
      <c r="R65" s="213" t="str">
        <f ca="1">IF(ISERROR(VLOOKUP($B65,'I&amp;E Backsheet'!$D$11:$AT$187,R$11,0)),"",VLOOKUP($B65,'I&amp;E Backsheet'!$D$11:$AT$187,R$11,0))</f>
        <v/>
      </c>
      <c r="S65" s="213" t="str">
        <f ca="1">IF(ISERROR(VLOOKUP($B65,'I&amp;E Backsheet'!$D$11:$AT$187,S$11,0)),"",VLOOKUP($B65,'I&amp;E Backsheet'!$D$11:$AT$187,S$11,0))</f>
        <v/>
      </c>
      <c r="T65" s="214" t="str">
        <f ca="1">IF(ISERROR(VLOOKUP($B65,'I&amp;E Backsheet'!$D$11:$AT$187,T$11,0)),"",VLOOKUP($B65,'I&amp;E Backsheet'!$D$11:$AT$187,T$11,0))</f>
        <v/>
      </c>
      <c r="U65" s="300" t="str">
        <f ca="1">IF(ISERROR(VLOOKUP($B65,'I&amp;E Backsheet'!$D$11:$AT$187,U$11,0)),"",VLOOKUP($B65,'I&amp;E Backsheet'!$D$11:$AT$187,U$11,0))</f>
        <v/>
      </c>
      <c r="V65" s="213" t="str">
        <f ca="1">IF(ISERROR(VLOOKUP($B65,'I&amp;E Backsheet'!$D$11:$AT$187,V$11,0)),"",VLOOKUP($B65,'I&amp;E Backsheet'!$D$11:$AT$187,V$11,0))</f>
        <v/>
      </c>
      <c r="W65" s="214" t="str">
        <f ca="1">IF(ISERROR(VLOOKUP($B65,'I&amp;E Backsheet'!$D$11:$AT$187,W$11,0)),"",VLOOKUP($B65,'I&amp;E Backsheet'!$D$11:$AT$187,W$11,0))</f>
        <v/>
      </c>
    </row>
    <row r="66" spans="1:23">
      <c r="A66" s="3">
        <v>51</v>
      </c>
      <c r="B66" s="41" t="str">
        <f t="shared" ca="1" si="1"/>
        <v/>
      </c>
      <c r="C66" s="42" t="str">
        <f ca="1">IF($B66="","",VLOOKUP($B66,'Org list'!$J$9:$K$637,2,0))</f>
        <v/>
      </c>
      <c r="D66" s="227" t="str">
        <f ca="1">IF(ISERROR(VLOOKUP($B66,'Pooled Fund'!$A$3:$D$179,D$11,0)),"",VLOOKUP($B66,'Pooled Fund'!$A$3:$D$179,D$11,0))</f>
        <v/>
      </c>
      <c r="E66" s="209" t="str">
        <f ca="1">IF(ISERROR(VLOOKUP($B66,'I&amp;E Backsheet'!$D$11:$AT$187,E$11,0)),"",VLOOKUP($B66,'I&amp;E Backsheet'!$D$11:$AT$187,E$11,0))</f>
        <v/>
      </c>
      <c r="F66" s="209" t="str">
        <f ca="1">IF(ISERROR(VLOOKUP($B66,'I&amp;E Backsheet'!$D$11:$AT$187,F$11,0)),"",VLOOKUP($B66,'I&amp;E Backsheet'!$D$11:$AT$187,F$11,0))</f>
        <v/>
      </c>
      <c r="G66" s="209" t="str">
        <f ca="1">IF(ISERROR(VLOOKUP($B66,'I&amp;E Backsheet'!$D$11:$AT$187,G$11,0)),"",VLOOKUP($B66,'I&amp;E Backsheet'!$D$11:$AT$187,G$11,0))</f>
        <v/>
      </c>
      <c r="H66" s="259" t="str">
        <f ca="1">IF(ISERROR(VLOOKUP($B66,'I&amp;E Backsheet'!$D$11:$AT$187,H$11,0)),"",VLOOKUP($B66,'I&amp;E Backsheet'!$D$11:$AT$187,H$11,0))</f>
        <v/>
      </c>
      <c r="I66" s="209" t="str">
        <f ca="1">IF(ISERROR(VLOOKUP($B66,'I&amp;E Backsheet'!$D$11:$AT$187,I$11,0)),"",VLOOKUP($B66,'I&amp;E Backsheet'!$D$11:$AT$187,I$11,0))</f>
        <v/>
      </c>
      <c r="J66" s="209" t="str">
        <f ca="1">IF(ISERROR(VLOOKUP($B66,'I&amp;E Backsheet'!$D$11:$AT$187,J$11,0)),"",VLOOKUP($B66,'I&amp;E Backsheet'!$D$11:$AT$187,J$11,0))</f>
        <v/>
      </c>
      <c r="K66" s="209" t="str">
        <f ca="1">IF(ISERROR(VLOOKUP($B66,'I&amp;E Backsheet'!$D$11:$AT$187,K$11,0)),"",VLOOKUP($B66,'I&amp;E Backsheet'!$D$11:$AT$187,K$11,0))</f>
        <v/>
      </c>
      <c r="L66" s="318" t="str">
        <f ca="1">IF(ISERROR(VLOOKUP($B66,'I&amp;E Backsheet'!$D$11:$AT$187,L$11,0)),"",VLOOKUP($B66,'I&amp;E Backsheet'!$D$11:$AT$187,L$11,0))</f>
        <v/>
      </c>
      <c r="M66" s="300" t="str">
        <f ca="1">IF(ISERROR(VLOOKUP($B66,'I&amp;E Backsheet'!$D$11:$AT$187,M$11,0)),"",VLOOKUP($B66,'I&amp;E Backsheet'!$D$11:$AT$187,M$11,0))</f>
        <v/>
      </c>
      <c r="N66" s="213" t="str">
        <f ca="1">IF(ISERROR(VLOOKUP($B66,'I&amp;E Backsheet'!$D$11:$AT$187,N$11,0)),"",VLOOKUP($B66,'I&amp;E Backsheet'!$D$11:$AT$187,N$11,0))</f>
        <v/>
      </c>
      <c r="O66" s="213" t="str">
        <f ca="1">IF(ISERROR(VLOOKUP($B66,'I&amp;E Backsheet'!$D$11:$AT$187,O$11,0)),"",VLOOKUP($B66,'I&amp;E Backsheet'!$D$11:$AT$187,O$11,0))</f>
        <v/>
      </c>
      <c r="P66" s="214" t="str">
        <f ca="1">IF(ISERROR(VLOOKUP($B66,'I&amp;E Backsheet'!$D$11:$AT$187,P$11,0)),"",VLOOKUP($B66,'I&amp;E Backsheet'!$D$11:$AT$187,P$11,0))</f>
        <v/>
      </c>
      <c r="Q66" s="300" t="str">
        <f ca="1">IF(ISERROR(VLOOKUP($B66,'I&amp;E Backsheet'!$D$11:$AT$187,Q$11,0)),"",VLOOKUP($B66,'I&amp;E Backsheet'!$D$11:$AT$187,Q$11,0))</f>
        <v/>
      </c>
      <c r="R66" s="213" t="str">
        <f ca="1">IF(ISERROR(VLOOKUP($B66,'I&amp;E Backsheet'!$D$11:$AT$187,R$11,0)),"",VLOOKUP($B66,'I&amp;E Backsheet'!$D$11:$AT$187,R$11,0))</f>
        <v/>
      </c>
      <c r="S66" s="213" t="str">
        <f ca="1">IF(ISERROR(VLOOKUP($B66,'I&amp;E Backsheet'!$D$11:$AT$187,S$11,0)),"",VLOOKUP($B66,'I&amp;E Backsheet'!$D$11:$AT$187,S$11,0))</f>
        <v/>
      </c>
      <c r="T66" s="214" t="str">
        <f ca="1">IF(ISERROR(VLOOKUP($B66,'I&amp;E Backsheet'!$D$11:$AT$187,T$11,0)),"",VLOOKUP($B66,'I&amp;E Backsheet'!$D$11:$AT$187,T$11,0))</f>
        <v/>
      </c>
      <c r="U66" s="300" t="str">
        <f ca="1">IF(ISERROR(VLOOKUP($B66,'I&amp;E Backsheet'!$D$11:$AT$187,U$11,0)),"",VLOOKUP($B66,'I&amp;E Backsheet'!$D$11:$AT$187,U$11,0))</f>
        <v/>
      </c>
      <c r="V66" s="213" t="str">
        <f ca="1">IF(ISERROR(VLOOKUP($B66,'I&amp;E Backsheet'!$D$11:$AT$187,V$11,0)),"",VLOOKUP($B66,'I&amp;E Backsheet'!$D$11:$AT$187,V$11,0))</f>
        <v/>
      </c>
      <c r="W66" s="214" t="str">
        <f ca="1">IF(ISERROR(VLOOKUP($B66,'I&amp;E Backsheet'!$D$11:$AT$187,W$11,0)),"",VLOOKUP($B66,'I&amp;E Backsheet'!$D$11:$AT$187,W$11,0))</f>
        <v/>
      </c>
    </row>
    <row r="67" spans="1:23">
      <c r="A67" s="3">
        <v>52</v>
      </c>
      <c r="B67" s="41" t="str">
        <f t="shared" ca="1" si="1"/>
        <v/>
      </c>
      <c r="C67" s="42" t="str">
        <f ca="1">IF($B67="","",VLOOKUP($B67,'Org list'!$J$9:$K$637,2,0))</f>
        <v/>
      </c>
      <c r="D67" s="227" t="str">
        <f ca="1">IF(ISERROR(VLOOKUP($B67,'Pooled Fund'!$A$3:$D$179,D$11,0)),"",VLOOKUP($B67,'Pooled Fund'!$A$3:$D$179,D$11,0))</f>
        <v/>
      </c>
      <c r="E67" s="209" t="str">
        <f ca="1">IF(ISERROR(VLOOKUP($B67,'I&amp;E Backsheet'!$D$11:$AT$187,E$11,0)),"",VLOOKUP($B67,'I&amp;E Backsheet'!$D$11:$AT$187,E$11,0))</f>
        <v/>
      </c>
      <c r="F67" s="209" t="str">
        <f ca="1">IF(ISERROR(VLOOKUP($B67,'I&amp;E Backsheet'!$D$11:$AT$187,F$11,0)),"",VLOOKUP($B67,'I&amp;E Backsheet'!$D$11:$AT$187,F$11,0))</f>
        <v/>
      </c>
      <c r="G67" s="209" t="str">
        <f ca="1">IF(ISERROR(VLOOKUP($B67,'I&amp;E Backsheet'!$D$11:$AT$187,G$11,0)),"",VLOOKUP($B67,'I&amp;E Backsheet'!$D$11:$AT$187,G$11,0))</f>
        <v/>
      </c>
      <c r="H67" s="259" t="str">
        <f ca="1">IF(ISERROR(VLOOKUP($B67,'I&amp;E Backsheet'!$D$11:$AT$187,H$11,0)),"",VLOOKUP($B67,'I&amp;E Backsheet'!$D$11:$AT$187,H$11,0))</f>
        <v/>
      </c>
      <c r="I67" s="209" t="str">
        <f ca="1">IF(ISERROR(VLOOKUP($B67,'I&amp;E Backsheet'!$D$11:$AT$187,I$11,0)),"",VLOOKUP($B67,'I&amp;E Backsheet'!$D$11:$AT$187,I$11,0))</f>
        <v/>
      </c>
      <c r="J67" s="209" t="str">
        <f ca="1">IF(ISERROR(VLOOKUP($B67,'I&amp;E Backsheet'!$D$11:$AT$187,J$11,0)),"",VLOOKUP($B67,'I&amp;E Backsheet'!$D$11:$AT$187,J$11,0))</f>
        <v/>
      </c>
      <c r="K67" s="209" t="str">
        <f ca="1">IF(ISERROR(VLOOKUP($B67,'I&amp;E Backsheet'!$D$11:$AT$187,K$11,0)),"",VLOOKUP($B67,'I&amp;E Backsheet'!$D$11:$AT$187,K$11,0))</f>
        <v/>
      </c>
      <c r="L67" s="318" t="str">
        <f ca="1">IF(ISERROR(VLOOKUP($B67,'I&amp;E Backsheet'!$D$11:$AT$187,L$11,0)),"",VLOOKUP($B67,'I&amp;E Backsheet'!$D$11:$AT$187,L$11,0))</f>
        <v/>
      </c>
      <c r="M67" s="300" t="str">
        <f ca="1">IF(ISERROR(VLOOKUP($B67,'I&amp;E Backsheet'!$D$11:$AT$187,M$11,0)),"",VLOOKUP($B67,'I&amp;E Backsheet'!$D$11:$AT$187,M$11,0))</f>
        <v/>
      </c>
      <c r="N67" s="213" t="str">
        <f ca="1">IF(ISERROR(VLOOKUP($B67,'I&amp;E Backsheet'!$D$11:$AT$187,N$11,0)),"",VLOOKUP($B67,'I&amp;E Backsheet'!$D$11:$AT$187,N$11,0))</f>
        <v/>
      </c>
      <c r="O67" s="213" t="str">
        <f ca="1">IF(ISERROR(VLOOKUP($B67,'I&amp;E Backsheet'!$D$11:$AT$187,O$11,0)),"",VLOOKUP($B67,'I&amp;E Backsheet'!$D$11:$AT$187,O$11,0))</f>
        <v/>
      </c>
      <c r="P67" s="214" t="str">
        <f ca="1">IF(ISERROR(VLOOKUP($B67,'I&amp;E Backsheet'!$D$11:$AT$187,P$11,0)),"",VLOOKUP($B67,'I&amp;E Backsheet'!$D$11:$AT$187,P$11,0))</f>
        <v/>
      </c>
      <c r="Q67" s="300" t="str">
        <f ca="1">IF(ISERROR(VLOOKUP($B67,'I&amp;E Backsheet'!$D$11:$AT$187,Q$11,0)),"",VLOOKUP($B67,'I&amp;E Backsheet'!$D$11:$AT$187,Q$11,0))</f>
        <v/>
      </c>
      <c r="R67" s="213" t="str">
        <f ca="1">IF(ISERROR(VLOOKUP($B67,'I&amp;E Backsheet'!$D$11:$AT$187,R$11,0)),"",VLOOKUP($B67,'I&amp;E Backsheet'!$D$11:$AT$187,R$11,0))</f>
        <v/>
      </c>
      <c r="S67" s="213" t="str">
        <f ca="1">IF(ISERROR(VLOOKUP($B67,'I&amp;E Backsheet'!$D$11:$AT$187,S$11,0)),"",VLOOKUP($B67,'I&amp;E Backsheet'!$D$11:$AT$187,S$11,0))</f>
        <v/>
      </c>
      <c r="T67" s="214" t="str">
        <f ca="1">IF(ISERROR(VLOOKUP($B67,'I&amp;E Backsheet'!$D$11:$AT$187,T$11,0)),"",VLOOKUP($B67,'I&amp;E Backsheet'!$D$11:$AT$187,T$11,0))</f>
        <v/>
      </c>
      <c r="U67" s="300" t="str">
        <f ca="1">IF(ISERROR(VLOOKUP($B67,'I&amp;E Backsheet'!$D$11:$AT$187,U$11,0)),"",VLOOKUP($B67,'I&amp;E Backsheet'!$D$11:$AT$187,U$11,0))</f>
        <v/>
      </c>
      <c r="V67" s="213" t="str">
        <f ca="1">IF(ISERROR(VLOOKUP($B67,'I&amp;E Backsheet'!$D$11:$AT$187,V$11,0)),"",VLOOKUP($B67,'I&amp;E Backsheet'!$D$11:$AT$187,V$11,0))</f>
        <v/>
      </c>
      <c r="W67" s="214" t="str">
        <f ca="1">IF(ISERROR(VLOOKUP($B67,'I&amp;E Backsheet'!$D$11:$AT$187,W$11,0)),"",VLOOKUP($B67,'I&amp;E Backsheet'!$D$11:$AT$187,W$11,0))</f>
        <v/>
      </c>
    </row>
    <row r="68" spans="1:23">
      <c r="A68" s="3">
        <v>53</v>
      </c>
      <c r="B68" s="41" t="str">
        <f t="shared" ca="1" si="1"/>
        <v/>
      </c>
      <c r="C68" s="42" t="str">
        <f ca="1">IF($B68="","",VLOOKUP($B68,'Org list'!$J$9:$K$637,2,0))</f>
        <v/>
      </c>
      <c r="D68" s="227" t="str">
        <f ca="1">IF(ISERROR(VLOOKUP($B68,'Pooled Fund'!$A$3:$D$179,D$11,0)),"",VLOOKUP($B68,'Pooled Fund'!$A$3:$D$179,D$11,0))</f>
        <v/>
      </c>
      <c r="E68" s="209" t="str">
        <f ca="1">IF(ISERROR(VLOOKUP($B68,'I&amp;E Backsheet'!$D$11:$AT$187,E$11,0)),"",VLOOKUP($B68,'I&amp;E Backsheet'!$D$11:$AT$187,E$11,0))</f>
        <v/>
      </c>
      <c r="F68" s="209" t="str">
        <f ca="1">IF(ISERROR(VLOOKUP($B68,'I&amp;E Backsheet'!$D$11:$AT$187,F$11,0)),"",VLOOKUP($B68,'I&amp;E Backsheet'!$D$11:$AT$187,F$11,0))</f>
        <v/>
      </c>
      <c r="G68" s="209" t="str">
        <f ca="1">IF(ISERROR(VLOOKUP($B68,'I&amp;E Backsheet'!$D$11:$AT$187,G$11,0)),"",VLOOKUP($B68,'I&amp;E Backsheet'!$D$11:$AT$187,G$11,0))</f>
        <v/>
      </c>
      <c r="H68" s="259" t="str">
        <f ca="1">IF(ISERROR(VLOOKUP($B68,'I&amp;E Backsheet'!$D$11:$AT$187,H$11,0)),"",VLOOKUP($B68,'I&amp;E Backsheet'!$D$11:$AT$187,H$11,0))</f>
        <v/>
      </c>
      <c r="I68" s="209" t="str">
        <f ca="1">IF(ISERROR(VLOOKUP($B68,'I&amp;E Backsheet'!$D$11:$AT$187,I$11,0)),"",VLOOKUP($B68,'I&amp;E Backsheet'!$D$11:$AT$187,I$11,0))</f>
        <v/>
      </c>
      <c r="J68" s="209" t="str">
        <f ca="1">IF(ISERROR(VLOOKUP($B68,'I&amp;E Backsheet'!$D$11:$AT$187,J$11,0)),"",VLOOKUP($B68,'I&amp;E Backsheet'!$D$11:$AT$187,J$11,0))</f>
        <v/>
      </c>
      <c r="K68" s="209" t="str">
        <f ca="1">IF(ISERROR(VLOOKUP($B68,'I&amp;E Backsheet'!$D$11:$AT$187,K$11,0)),"",VLOOKUP($B68,'I&amp;E Backsheet'!$D$11:$AT$187,K$11,0))</f>
        <v/>
      </c>
      <c r="L68" s="318" t="str">
        <f ca="1">IF(ISERROR(VLOOKUP($B68,'I&amp;E Backsheet'!$D$11:$AT$187,L$11,0)),"",VLOOKUP($B68,'I&amp;E Backsheet'!$D$11:$AT$187,L$11,0))</f>
        <v/>
      </c>
      <c r="M68" s="300" t="str">
        <f ca="1">IF(ISERROR(VLOOKUP($B68,'I&amp;E Backsheet'!$D$11:$AT$187,M$11,0)),"",VLOOKUP($B68,'I&amp;E Backsheet'!$D$11:$AT$187,M$11,0))</f>
        <v/>
      </c>
      <c r="N68" s="213" t="str">
        <f ca="1">IF(ISERROR(VLOOKUP($B68,'I&amp;E Backsheet'!$D$11:$AT$187,N$11,0)),"",VLOOKUP($B68,'I&amp;E Backsheet'!$D$11:$AT$187,N$11,0))</f>
        <v/>
      </c>
      <c r="O68" s="213" t="str">
        <f ca="1">IF(ISERROR(VLOOKUP($B68,'I&amp;E Backsheet'!$D$11:$AT$187,O$11,0)),"",VLOOKUP($B68,'I&amp;E Backsheet'!$D$11:$AT$187,O$11,0))</f>
        <v/>
      </c>
      <c r="P68" s="214" t="str">
        <f ca="1">IF(ISERROR(VLOOKUP($B68,'I&amp;E Backsheet'!$D$11:$AT$187,P$11,0)),"",VLOOKUP($B68,'I&amp;E Backsheet'!$D$11:$AT$187,P$11,0))</f>
        <v/>
      </c>
      <c r="Q68" s="300" t="str">
        <f ca="1">IF(ISERROR(VLOOKUP($B68,'I&amp;E Backsheet'!$D$11:$AT$187,Q$11,0)),"",VLOOKUP($B68,'I&amp;E Backsheet'!$D$11:$AT$187,Q$11,0))</f>
        <v/>
      </c>
      <c r="R68" s="213" t="str">
        <f ca="1">IF(ISERROR(VLOOKUP($B68,'I&amp;E Backsheet'!$D$11:$AT$187,R$11,0)),"",VLOOKUP($B68,'I&amp;E Backsheet'!$D$11:$AT$187,R$11,0))</f>
        <v/>
      </c>
      <c r="S68" s="213" t="str">
        <f ca="1">IF(ISERROR(VLOOKUP($B68,'I&amp;E Backsheet'!$D$11:$AT$187,S$11,0)),"",VLOOKUP($B68,'I&amp;E Backsheet'!$D$11:$AT$187,S$11,0))</f>
        <v/>
      </c>
      <c r="T68" s="214" t="str">
        <f ca="1">IF(ISERROR(VLOOKUP($B68,'I&amp;E Backsheet'!$D$11:$AT$187,T$11,0)),"",VLOOKUP($B68,'I&amp;E Backsheet'!$D$11:$AT$187,T$11,0))</f>
        <v/>
      </c>
      <c r="U68" s="300" t="str">
        <f ca="1">IF(ISERROR(VLOOKUP($B68,'I&amp;E Backsheet'!$D$11:$AT$187,U$11,0)),"",VLOOKUP($B68,'I&amp;E Backsheet'!$D$11:$AT$187,U$11,0))</f>
        <v/>
      </c>
      <c r="V68" s="213" t="str">
        <f ca="1">IF(ISERROR(VLOOKUP($B68,'I&amp;E Backsheet'!$D$11:$AT$187,V$11,0)),"",VLOOKUP($B68,'I&amp;E Backsheet'!$D$11:$AT$187,V$11,0))</f>
        <v/>
      </c>
      <c r="W68" s="214" t="str">
        <f ca="1">IF(ISERROR(VLOOKUP($B68,'I&amp;E Backsheet'!$D$11:$AT$187,W$11,0)),"",VLOOKUP($B68,'I&amp;E Backsheet'!$D$11:$AT$187,W$11,0))</f>
        <v/>
      </c>
    </row>
    <row r="69" spans="1:23">
      <c r="A69" s="3">
        <v>54</v>
      </c>
      <c r="B69" s="41" t="str">
        <f t="shared" ca="1" si="1"/>
        <v/>
      </c>
      <c r="C69" s="42" t="str">
        <f ca="1">IF($B69="","",VLOOKUP($B69,'Org list'!$J$9:$K$637,2,0))</f>
        <v/>
      </c>
      <c r="D69" s="227" t="str">
        <f ca="1">IF(ISERROR(VLOOKUP($B69,'Pooled Fund'!$A$3:$D$179,D$11,0)),"",VLOOKUP($B69,'Pooled Fund'!$A$3:$D$179,D$11,0))</f>
        <v/>
      </c>
      <c r="E69" s="209" t="str">
        <f ca="1">IF(ISERROR(VLOOKUP($B69,'I&amp;E Backsheet'!$D$11:$AT$187,E$11,0)),"",VLOOKUP($B69,'I&amp;E Backsheet'!$D$11:$AT$187,E$11,0))</f>
        <v/>
      </c>
      <c r="F69" s="209" t="str">
        <f ca="1">IF(ISERROR(VLOOKUP($B69,'I&amp;E Backsheet'!$D$11:$AT$187,F$11,0)),"",VLOOKUP($B69,'I&amp;E Backsheet'!$D$11:$AT$187,F$11,0))</f>
        <v/>
      </c>
      <c r="G69" s="209" t="str">
        <f ca="1">IF(ISERROR(VLOOKUP($B69,'I&amp;E Backsheet'!$D$11:$AT$187,G$11,0)),"",VLOOKUP($B69,'I&amp;E Backsheet'!$D$11:$AT$187,G$11,0))</f>
        <v/>
      </c>
      <c r="H69" s="259" t="str">
        <f ca="1">IF(ISERROR(VLOOKUP($B69,'I&amp;E Backsheet'!$D$11:$AT$187,H$11,0)),"",VLOOKUP($B69,'I&amp;E Backsheet'!$D$11:$AT$187,H$11,0))</f>
        <v/>
      </c>
      <c r="I69" s="209" t="str">
        <f ca="1">IF(ISERROR(VLOOKUP($B69,'I&amp;E Backsheet'!$D$11:$AT$187,I$11,0)),"",VLOOKUP($B69,'I&amp;E Backsheet'!$D$11:$AT$187,I$11,0))</f>
        <v/>
      </c>
      <c r="J69" s="209" t="str">
        <f ca="1">IF(ISERROR(VLOOKUP($B69,'I&amp;E Backsheet'!$D$11:$AT$187,J$11,0)),"",VLOOKUP($B69,'I&amp;E Backsheet'!$D$11:$AT$187,J$11,0))</f>
        <v/>
      </c>
      <c r="K69" s="209" t="str">
        <f ca="1">IF(ISERROR(VLOOKUP($B69,'I&amp;E Backsheet'!$D$11:$AT$187,K$11,0)),"",VLOOKUP($B69,'I&amp;E Backsheet'!$D$11:$AT$187,K$11,0))</f>
        <v/>
      </c>
      <c r="L69" s="318" t="str">
        <f ca="1">IF(ISERROR(VLOOKUP($B69,'I&amp;E Backsheet'!$D$11:$AT$187,L$11,0)),"",VLOOKUP($B69,'I&amp;E Backsheet'!$D$11:$AT$187,L$11,0))</f>
        <v/>
      </c>
      <c r="M69" s="300" t="str">
        <f ca="1">IF(ISERROR(VLOOKUP($B69,'I&amp;E Backsheet'!$D$11:$AT$187,M$11,0)),"",VLOOKUP($B69,'I&amp;E Backsheet'!$D$11:$AT$187,M$11,0))</f>
        <v/>
      </c>
      <c r="N69" s="213" t="str">
        <f ca="1">IF(ISERROR(VLOOKUP($B69,'I&amp;E Backsheet'!$D$11:$AT$187,N$11,0)),"",VLOOKUP($B69,'I&amp;E Backsheet'!$D$11:$AT$187,N$11,0))</f>
        <v/>
      </c>
      <c r="O69" s="213" t="str">
        <f ca="1">IF(ISERROR(VLOOKUP($B69,'I&amp;E Backsheet'!$D$11:$AT$187,O$11,0)),"",VLOOKUP($B69,'I&amp;E Backsheet'!$D$11:$AT$187,O$11,0))</f>
        <v/>
      </c>
      <c r="P69" s="214" t="str">
        <f ca="1">IF(ISERROR(VLOOKUP($B69,'I&amp;E Backsheet'!$D$11:$AT$187,P$11,0)),"",VLOOKUP($B69,'I&amp;E Backsheet'!$D$11:$AT$187,P$11,0))</f>
        <v/>
      </c>
      <c r="Q69" s="300" t="str">
        <f ca="1">IF(ISERROR(VLOOKUP($B69,'I&amp;E Backsheet'!$D$11:$AT$187,Q$11,0)),"",VLOOKUP($B69,'I&amp;E Backsheet'!$D$11:$AT$187,Q$11,0))</f>
        <v/>
      </c>
      <c r="R69" s="213" t="str">
        <f ca="1">IF(ISERROR(VLOOKUP($B69,'I&amp;E Backsheet'!$D$11:$AT$187,R$11,0)),"",VLOOKUP($B69,'I&amp;E Backsheet'!$D$11:$AT$187,R$11,0))</f>
        <v/>
      </c>
      <c r="S69" s="213" t="str">
        <f ca="1">IF(ISERROR(VLOOKUP($B69,'I&amp;E Backsheet'!$D$11:$AT$187,S$11,0)),"",VLOOKUP($B69,'I&amp;E Backsheet'!$D$11:$AT$187,S$11,0))</f>
        <v/>
      </c>
      <c r="T69" s="214" t="str">
        <f ca="1">IF(ISERROR(VLOOKUP($B69,'I&amp;E Backsheet'!$D$11:$AT$187,T$11,0)),"",VLOOKUP($B69,'I&amp;E Backsheet'!$D$11:$AT$187,T$11,0))</f>
        <v/>
      </c>
      <c r="U69" s="300" t="str">
        <f ca="1">IF(ISERROR(VLOOKUP($B69,'I&amp;E Backsheet'!$D$11:$AT$187,U$11,0)),"",VLOOKUP($B69,'I&amp;E Backsheet'!$D$11:$AT$187,U$11,0))</f>
        <v/>
      </c>
      <c r="V69" s="213" t="str">
        <f ca="1">IF(ISERROR(VLOOKUP($B69,'I&amp;E Backsheet'!$D$11:$AT$187,V$11,0)),"",VLOOKUP($B69,'I&amp;E Backsheet'!$D$11:$AT$187,V$11,0))</f>
        <v/>
      </c>
      <c r="W69" s="214" t="str">
        <f ca="1">IF(ISERROR(VLOOKUP($B69,'I&amp;E Backsheet'!$D$11:$AT$187,W$11,0)),"",VLOOKUP($B69,'I&amp;E Backsheet'!$D$11:$AT$187,W$11,0))</f>
        <v/>
      </c>
    </row>
    <row r="70" spans="1:23">
      <c r="A70" s="3">
        <v>55</v>
      </c>
      <c r="B70" s="41" t="str">
        <f t="shared" ca="1" si="1"/>
        <v/>
      </c>
      <c r="C70" s="42" t="str">
        <f ca="1">IF($B70="","",VLOOKUP($B70,'Org list'!$J$9:$K$637,2,0))</f>
        <v/>
      </c>
      <c r="D70" s="227" t="str">
        <f ca="1">IF(ISERROR(VLOOKUP($B70,'Pooled Fund'!$A$3:$D$179,D$11,0)),"",VLOOKUP($B70,'Pooled Fund'!$A$3:$D$179,D$11,0))</f>
        <v/>
      </c>
      <c r="E70" s="209" t="str">
        <f ca="1">IF(ISERROR(VLOOKUP($B70,'I&amp;E Backsheet'!$D$11:$AT$187,E$11,0)),"",VLOOKUP($B70,'I&amp;E Backsheet'!$D$11:$AT$187,E$11,0))</f>
        <v/>
      </c>
      <c r="F70" s="209" t="str">
        <f ca="1">IF(ISERROR(VLOOKUP($B70,'I&amp;E Backsheet'!$D$11:$AT$187,F$11,0)),"",VLOOKUP($B70,'I&amp;E Backsheet'!$D$11:$AT$187,F$11,0))</f>
        <v/>
      </c>
      <c r="G70" s="209" t="str">
        <f ca="1">IF(ISERROR(VLOOKUP($B70,'I&amp;E Backsheet'!$D$11:$AT$187,G$11,0)),"",VLOOKUP($B70,'I&amp;E Backsheet'!$D$11:$AT$187,G$11,0))</f>
        <v/>
      </c>
      <c r="H70" s="259" t="str">
        <f ca="1">IF(ISERROR(VLOOKUP($B70,'I&amp;E Backsheet'!$D$11:$AT$187,H$11,0)),"",VLOOKUP($B70,'I&amp;E Backsheet'!$D$11:$AT$187,H$11,0))</f>
        <v/>
      </c>
      <c r="I70" s="209" t="str">
        <f ca="1">IF(ISERROR(VLOOKUP($B70,'I&amp;E Backsheet'!$D$11:$AT$187,I$11,0)),"",VLOOKUP($B70,'I&amp;E Backsheet'!$D$11:$AT$187,I$11,0))</f>
        <v/>
      </c>
      <c r="J70" s="209" t="str">
        <f ca="1">IF(ISERROR(VLOOKUP($B70,'I&amp;E Backsheet'!$D$11:$AT$187,J$11,0)),"",VLOOKUP($B70,'I&amp;E Backsheet'!$D$11:$AT$187,J$11,0))</f>
        <v/>
      </c>
      <c r="K70" s="209" t="str">
        <f ca="1">IF(ISERROR(VLOOKUP($B70,'I&amp;E Backsheet'!$D$11:$AT$187,K$11,0)),"",VLOOKUP($B70,'I&amp;E Backsheet'!$D$11:$AT$187,K$11,0))</f>
        <v/>
      </c>
      <c r="L70" s="318" t="str">
        <f ca="1">IF(ISERROR(VLOOKUP($B70,'I&amp;E Backsheet'!$D$11:$AT$187,L$11,0)),"",VLOOKUP($B70,'I&amp;E Backsheet'!$D$11:$AT$187,L$11,0))</f>
        <v/>
      </c>
      <c r="M70" s="300" t="str">
        <f ca="1">IF(ISERROR(VLOOKUP($B70,'I&amp;E Backsheet'!$D$11:$AT$187,M$11,0)),"",VLOOKUP($B70,'I&amp;E Backsheet'!$D$11:$AT$187,M$11,0))</f>
        <v/>
      </c>
      <c r="N70" s="213" t="str">
        <f ca="1">IF(ISERROR(VLOOKUP($B70,'I&amp;E Backsheet'!$D$11:$AT$187,N$11,0)),"",VLOOKUP($B70,'I&amp;E Backsheet'!$D$11:$AT$187,N$11,0))</f>
        <v/>
      </c>
      <c r="O70" s="213" t="str">
        <f ca="1">IF(ISERROR(VLOOKUP($B70,'I&amp;E Backsheet'!$D$11:$AT$187,O$11,0)),"",VLOOKUP($B70,'I&amp;E Backsheet'!$D$11:$AT$187,O$11,0))</f>
        <v/>
      </c>
      <c r="P70" s="214" t="str">
        <f ca="1">IF(ISERROR(VLOOKUP($B70,'I&amp;E Backsheet'!$D$11:$AT$187,P$11,0)),"",VLOOKUP($B70,'I&amp;E Backsheet'!$D$11:$AT$187,P$11,0))</f>
        <v/>
      </c>
      <c r="Q70" s="300" t="str">
        <f ca="1">IF(ISERROR(VLOOKUP($B70,'I&amp;E Backsheet'!$D$11:$AT$187,Q$11,0)),"",VLOOKUP($B70,'I&amp;E Backsheet'!$D$11:$AT$187,Q$11,0))</f>
        <v/>
      </c>
      <c r="R70" s="213" t="str">
        <f ca="1">IF(ISERROR(VLOOKUP($B70,'I&amp;E Backsheet'!$D$11:$AT$187,R$11,0)),"",VLOOKUP($B70,'I&amp;E Backsheet'!$D$11:$AT$187,R$11,0))</f>
        <v/>
      </c>
      <c r="S70" s="213" t="str">
        <f ca="1">IF(ISERROR(VLOOKUP($B70,'I&amp;E Backsheet'!$D$11:$AT$187,S$11,0)),"",VLOOKUP($B70,'I&amp;E Backsheet'!$D$11:$AT$187,S$11,0))</f>
        <v/>
      </c>
      <c r="T70" s="214" t="str">
        <f ca="1">IF(ISERROR(VLOOKUP($B70,'I&amp;E Backsheet'!$D$11:$AT$187,T$11,0)),"",VLOOKUP($B70,'I&amp;E Backsheet'!$D$11:$AT$187,T$11,0))</f>
        <v/>
      </c>
      <c r="U70" s="300" t="str">
        <f ca="1">IF(ISERROR(VLOOKUP($B70,'I&amp;E Backsheet'!$D$11:$AT$187,U$11,0)),"",VLOOKUP($B70,'I&amp;E Backsheet'!$D$11:$AT$187,U$11,0))</f>
        <v/>
      </c>
      <c r="V70" s="213" t="str">
        <f ca="1">IF(ISERROR(VLOOKUP($B70,'I&amp;E Backsheet'!$D$11:$AT$187,V$11,0)),"",VLOOKUP($B70,'I&amp;E Backsheet'!$D$11:$AT$187,V$11,0))</f>
        <v/>
      </c>
      <c r="W70" s="214" t="str">
        <f ca="1">IF(ISERROR(VLOOKUP($B70,'I&amp;E Backsheet'!$D$11:$AT$187,W$11,0)),"",VLOOKUP($B70,'I&amp;E Backsheet'!$D$11:$AT$187,W$11,0))</f>
        <v/>
      </c>
    </row>
    <row r="71" spans="1:23">
      <c r="A71" s="3">
        <v>56</v>
      </c>
      <c r="B71" s="41" t="str">
        <f t="shared" ca="1" si="1"/>
        <v/>
      </c>
      <c r="C71" s="42" t="str">
        <f ca="1">IF($B71="","",VLOOKUP($B71,'Org list'!$J$9:$K$637,2,0))</f>
        <v/>
      </c>
      <c r="D71" s="227" t="str">
        <f ca="1">IF(ISERROR(VLOOKUP($B71,'Pooled Fund'!$A$3:$D$179,D$11,0)),"",VLOOKUP($B71,'Pooled Fund'!$A$3:$D$179,D$11,0))</f>
        <v/>
      </c>
      <c r="E71" s="209" t="str">
        <f ca="1">IF(ISERROR(VLOOKUP($B71,'I&amp;E Backsheet'!$D$11:$AT$187,E$11,0)),"",VLOOKUP($B71,'I&amp;E Backsheet'!$D$11:$AT$187,E$11,0))</f>
        <v/>
      </c>
      <c r="F71" s="209" t="str">
        <f ca="1">IF(ISERROR(VLOOKUP($B71,'I&amp;E Backsheet'!$D$11:$AT$187,F$11,0)),"",VLOOKUP($B71,'I&amp;E Backsheet'!$D$11:$AT$187,F$11,0))</f>
        <v/>
      </c>
      <c r="G71" s="209" t="str">
        <f ca="1">IF(ISERROR(VLOOKUP($B71,'I&amp;E Backsheet'!$D$11:$AT$187,G$11,0)),"",VLOOKUP($B71,'I&amp;E Backsheet'!$D$11:$AT$187,G$11,0))</f>
        <v/>
      </c>
      <c r="H71" s="259" t="str">
        <f ca="1">IF(ISERROR(VLOOKUP($B71,'I&amp;E Backsheet'!$D$11:$AT$187,H$11,0)),"",VLOOKUP($B71,'I&amp;E Backsheet'!$D$11:$AT$187,H$11,0))</f>
        <v/>
      </c>
      <c r="I71" s="209" t="str">
        <f ca="1">IF(ISERROR(VLOOKUP($B71,'I&amp;E Backsheet'!$D$11:$AT$187,I$11,0)),"",VLOOKUP($B71,'I&amp;E Backsheet'!$D$11:$AT$187,I$11,0))</f>
        <v/>
      </c>
      <c r="J71" s="209" t="str">
        <f ca="1">IF(ISERROR(VLOOKUP($B71,'I&amp;E Backsheet'!$D$11:$AT$187,J$11,0)),"",VLOOKUP($B71,'I&amp;E Backsheet'!$D$11:$AT$187,J$11,0))</f>
        <v/>
      </c>
      <c r="K71" s="209" t="str">
        <f ca="1">IF(ISERROR(VLOOKUP($B71,'I&amp;E Backsheet'!$D$11:$AT$187,K$11,0)),"",VLOOKUP($B71,'I&amp;E Backsheet'!$D$11:$AT$187,K$11,0))</f>
        <v/>
      </c>
      <c r="L71" s="318" t="str">
        <f ca="1">IF(ISERROR(VLOOKUP($B71,'I&amp;E Backsheet'!$D$11:$AT$187,L$11,0)),"",VLOOKUP($B71,'I&amp;E Backsheet'!$D$11:$AT$187,L$11,0))</f>
        <v/>
      </c>
      <c r="M71" s="300" t="str">
        <f ca="1">IF(ISERROR(VLOOKUP($B71,'I&amp;E Backsheet'!$D$11:$AT$187,M$11,0)),"",VLOOKUP($B71,'I&amp;E Backsheet'!$D$11:$AT$187,M$11,0))</f>
        <v/>
      </c>
      <c r="N71" s="213" t="str">
        <f ca="1">IF(ISERROR(VLOOKUP($B71,'I&amp;E Backsheet'!$D$11:$AT$187,N$11,0)),"",VLOOKUP($B71,'I&amp;E Backsheet'!$D$11:$AT$187,N$11,0))</f>
        <v/>
      </c>
      <c r="O71" s="213" t="str">
        <f ca="1">IF(ISERROR(VLOOKUP($B71,'I&amp;E Backsheet'!$D$11:$AT$187,O$11,0)),"",VLOOKUP($B71,'I&amp;E Backsheet'!$D$11:$AT$187,O$11,0))</f>
        <v/>
      </c>
      <c r="P71" s="214" t="str">
        <f ca="1">IF(ISERROR(VLOOKUP($B71,'I&amp;E Backsheet'!$D$11:$AT$187,P$11,0)),"",VLOOKUP($B71,'I&amp;E Backsheet'!$D$11:$AT$187,P$11,0))</f>
        <v/>
      </c>
      <c r="Q71" s="300" t="str">
        <f ca="1">IF(ISERROR(VLOOKUP($B71,'I&amp;E Backsheet'!$D$11:$AT$187,Q$11,0)),"",VLOOKUP($B71,'I&amp;E Backsheet'!$D$11:$AT$187,Q$11,0))</f>
        <v/>
      </c>
      <c r="R71" s="213" t="str">
        <f ca="1">IF(ISERROR(VLOOKUP($B71,'I&amp;E Backsheet'!$D$11:$AT$187,R$11,0)),"",VLOOKUP($B71,'I&amp;E Backsheet'!$D$11:$AT$187,R$11,0))</f>
        <v/>
      </c>
      <c r="S71" s="213" t="str">
        <f ca="1">IF(ISERROR(VLOOKUP($B71,'I&amp;E Backsheet'!$D$11:$AT$187,S$11,0)),"",VLOOKUP($B71,'I&amp;E Backsheet'!$D$11:$AT$187,S$11,0))</f>
        <v/>
      </c>
      <c r="T71" s="214" t="str">
        <f ca="1">IF(ISERROR(VLOOKUP($B71,'I&amp;E Backsheet'!$D$11:$AT$187,T$11,0)),"",VLOOKUP($B71,'I&amp;E Backsheet'!$D$11:$AT$187,T$11,0))</f>
        <v/>
      </c>
      <c r="U71" s="300" t="str">
        <f ca="1">IF(ISERROR(VLOOKUP($B71,'I&amp;E Backsheet'!$D$11:$AT$187,U$11,0)),"",VLOOKUP($B71,'I&amp;E Backsheet'!$D$11:$AT$187,U$11,0))</f>
        <v/>
      </c>
      <c r="V71" s="213" t="str">
        <f ca="1">IF(ISERROR(VLOOKUP($B71,'I&amp;E Backsheet'!$D$11:$AT$187,V$11,0)),"",VLOOKUP($B71,'I&amp;E Backsheet'!$D$11:$AT$187,V$11,0))</f>
        <v/>
      </c>
      <c r="W71" s="214" t="str">
        <f ca="1">IF(ISERROR(VLOOKUP($B71,'I&amp;E Backsheet'!$D$11:$AT$187,W$11,0)),"",VLOOKUP($B71,'I&amp;E Backsheet'!$D$11:$AT$187,W$11,0))</f>
        <v/>
      </c>
    </row>
    <row r="72" spans="1:23">
      <c r="A72" s="3">
        <v>57</v>
      </c>
      <c r="B72" s="41" t="str">
        <f t="shared" ca="1" si="1"/>
        <v/>
      </c>
      <c r="C72" s="42" t="str">
        <f ca="1">IF($B72="","",VLOOKUP($B72,'Org list'!$J$9:$K$637,2,0))</f>
        <v/>
      </c>
      <c r="D72" s="227" t="str">
        <f ca="1">IF(ISERROR(VLOOKUP($B72,'Pooled Fund'!$A$3:$D$179,D$11,0)),"",VLOOKUP($B72,'Pooled Fund'!$A$3:$D$179,D$11,0))</f>
        <v/>
      </c>
      <c r="E72" s="209" t="str">
        <f ca="1">IF(ISERROR(VLOOKUP($B72,'I&amp;E Backsheet'!$D$11:$AT$187,E$11,0)),"",VLOOKUP($B72,'I&amp;E Backsheet'!$D$11:$AT$187,E$11,0))</f>
        <v/>
      </c>
      <c r="F72" s="209" t="str">
        <f ca="1">IF(ISERROR(VLOOKUP($B72,'I&amp;E Backsheet'!$D$11:$AT$187,F$11,0)),"",VLOOKUP($B72,'I&amp;E Backsheet'!$D$11:$AT$187,F$11,0))</f>
        <v/>
      </c>
      <c r="G72" s="209" t="str">
        <f ca="1">IF(ISERROR(VLOOKUP($B72,'I&amp;E Backsheet'!$D$11:$AT$187,G$11,0)),"",VLOOKUP($B72,'I&amp;E Backsheet'!$D$11:$AT$187,G$11,0))</f>
        <v/>
      </c>
      <c r="H72" s="259" t="str">
        <f ca="1">IF(ISERROR(VLOOKUP($B72,'I&amp;E Backsheet'!$D$11:$AT$187,H$11,0)),"",VLOOKUP($B72,'I&amp;E Backsheet'!$D$11:$AT$187,H$11,0))</f>
        <v/>
      </c>
      <c r="I72" s="209" t="str">
        <f ca="1">IF(ISERROR(VLOOKUP($B72,'I&amp;E Backsheet'!$D$11:$AT$187,I$11,0)),"",VLOOKUP($B72,'I&amp;E Backsheet'!$D$11:$AT$187,I$11,0))</f>
        <v/>
      </c>
      <c r="J72" s="209" t="str">
        <f ca="1">IF(ISERROR(VLOOKUP($B72,'I&amp;E Backsheet'!$D$11:$AT$187,J$11,0)),"",VLOOKUP($B72,'I&amp;E Backsheet'!$D$11:$AT$187,J$11,0))</f>
        <v/>
      </c>
      <c r="K72" s="209" t="str">
        <f ca="1">IF(ISERROR(VLOOKUP($B72,'I&amp;E Backsheet'!$D$11:$AT$187,K$11,0)),"",VLOOKUP($B72,'I&amp;E Backsheet'!$D$11:$AT$187,K$11,0))</f>
        <v/>
      </c>
      <c r="L72" s="318" t="str">
        <f ca="1">IF(ISERROR(VLOOKUP($B72,'I&amp;E Backsheet'!$D$11:$AT$187,L$11,0)),"",VLOOKUP($B72,'I&amp;E Backsheet'!$D$11:$AT$187,L$11,0))</f>
        <v/>
      </c>
      <c r="M72" s="300" t="str">
        <f ca="1">IF(ISERROR(VLOOKUP($B72,'I&amp;E Backsheet'!$D$11:$AT$187,M$11,0)),"",VLOOKUP($B72,'I&amp;E Backsheet'!$D$11:$AT$187,M$11,0))</f>
        <v/>
      </c>
      <c r="N72" s="213" t="str">
        <f ca="1">IF(ISERROR(VLOOKUP($B72,'I&amp;E Backsheet'!$D$11:$AT$187,N$11,0)),"",VLOOKUP($B72,'I&amp;E Backsheet'!$D$11:$AT$187,N$11,0))</f>
        <v/>
      </c>
      <c r="O72" s="213" t="str">
        <f ca="1">IF(ISERROR(VLOOKUP($B72,'I&amp;E Backsheet'!$D$11:$AT$187,O$11,0)),"",VLOOKUP($B72,'I&amp;E Backsheet'!$D$11:$AT$187,O$11,0))</f>
        <v/>
      </c>
      <c r="P72" s="214" t="str">
        <f ca="1">IF(ISERROR(VLOOKUP($B72,'I&amp;E Backsheet'!$D$11:$AT$187,P$11,0)),"",VLOOKUP($B72,'I&amp;E Backsheet'!$D$11:$AT$187,P$11,0))</f>
        <v/>
      </c>
      <c r="Q72" s="300" t="str">
        <f ca="1">IF(ISERROR(VLOOKUP($B72,'I&amp;E Backsheet'!$D$11:$AT$187,Q$11,0)),"",VLOOKUP($B72,'I&amp;E Backsheet'!$D$11:$AT$187,Q$11,0))</f>
        <v/>
      </c>
      <c r="R72" s="213" t="str">
        <f ca="1">IF(ISERROR(VLOOKUP($B72,'I&amp;E Backsheet'!$D$11:$AT$187,R$11,0)),"",VLOOKUP($B72,'I&amp;E Backsheet'!$D$11:$AT$187,R$11,0))</f>
        <v/>
      </c>
      <c r="S72" s="213" t="str">
        <f ca="1">IF(ISERROR(VLOOKUP($B72,'I&amp;E Backsheet'!$D$11:$AT$187,S$11,0)),"",VLOOKUP($B72,'I&amp;E Backsheet'!$D$11:$AT$187,S$11,0))</f>
        <v/>
      </c>
      <c r="T72" s="214" t="str">
        <f ca="1">IF(ISERROR(VLOOKUP($B72,'I&amp;E Backsheet'!$D$11:$AT$187,T$11,0)),"",VLOOKUP($B72,'I&amp;E Backsheet'!$D$11:$AT$187,T$11,0))</f>
        <v/>
      </c>
      <c r="U72" s="300" t="str">
        <f ca="1">IF(ISERROR(VLOOKUP($B72,'I&amp;E Backsheet'!$D$11:$AT$187,U$11,0)),"",VLOOKUP($B72,'I&amp;E Backsheet'!$D$11:$AT$187,U$11,0))</f>
        <v/>
      </c>
      <c r="V72" s="213" t="str">
        <f ca="1">IF(ISERROR(VLOOKUP($B72,'I&amp;E Backsheet'!$D$11:$AT$187,V$11,0)),"",VLOOKUP($B72,'I&amp;E Backsheet'!$D$11:$AT$187,V$11,0))</f>
        <v/>
      </c>
      <c r="W72" s="214" t="str">
        <f ca="1">IF(ISERROR(VLOOKUP($B72,'I&amp;E Backsheet'!$D$11:$AT$187,W$11,0)),"",VLOOKUP($B72,'I&amp;E Backsheet'!$D$11:$AT$187,W$11,0))</f>
        <v/>
      </c>
    </row>
    <row r="73" spans="1:23">
      <c r="A73" s="3">
        <v>58</v>
      </c>
      <c r="B73" s="41" t="str">
        <f t="shared" ca="1" si="1"/>
        <v/>
      </c>
      <c r="C73" s="42" t="str">
        <f ca="1">IF($B73="","",VLOOKUP($B73,'Org list'!$J$9:$K$637,2,0))</f>
        <v/>
      </c>
      <c r="D73" s="227" t="str">
        <f ca="1">IF(ISERROR(VLOOKUP($B73,'Pooled Fund'!$A$3:$D$179,D$11,0)),"",VLOOKUP($B73,'Pooled Fund'!$A$3:$D$179,D$11,0))</f>
        <v/>
      </c>
      <c r="E73" s="209" t="str">
        <f ca="1">IF(ISERROR(VLOOKUP($B73,'I&amp;E Backsheet'!$D$11:$AT$187,E$11,0)),"",VLOOKUP($B73,'I&amp;E Backsheet'!$D$11:$AT$187,E$11,0))</f>
        <v/>
      </c>
      <c r="F73" s="209" t="str">
        <f ca="1">IF(ISERROR(VLOOKUP($B73,'I&amp;E Backsheet'!$D$11:$AT$187,F$11,0)),"",VLOOKUP($B73,'I&amp;E Backsheet'!$D$11:$AT$187,F$11,0))</f>
        <v/>
      </c>
      <c r="G73" s="209" t="str">
        <f ca="1">IF(ISERROR(VLOOKUP($B73,'I&amp;E Backsheet'!$D$11:$AT$187,G$11,0)),"",VLOOKUP($B73,'I&amp;E Backsheet'!$D$11:$AT$187,G$11,0))</f>
        <v/>
      </c>
      <c r="H73" s="259" t="str">
        <f ca="1">IF(ISERROR(VLOOKUP($B73,'I&amp;E Backsheet'!$D$11:$AT$187,H$11,0)),"",VLOOKUP($B73,'I&amp;E Backsheet'!$D$11:$AT$187,H$11,0))</f>
        <v/>
      </c>
      <c r="I73" s="209" t="str">
        <f ca="1">IF(ISERROR(VLOOKUP($B73,'I&amp;E Backsheet'!$D$11:$AT$187,I$11,0)),"",VLOOKUP($B73,'I&amp;E Backsheet'!$D$11:$AT$187,I$11,0))</f>
        <v/>
      </c>
      <c r="J73" s="209" t="str">
        <f ca="1">IF(ISERROR(VLOOKUP($B73,'I&amp;E Backsheet'!$D$11:$AT$187,J$11,0)),"",VLOOKUP($B73,'I&amp;E Backsheet'!$D$11:$AT$187,J$11,0))</f>
        <v/>
      </c>
      <c r="K73" s="209" t="str">
        <f ca="1">IF(ISERROR(VLOOKUP($B73,'I&amp;E Backsheet'!$D$11:$AT$187,K$11,0)),"",VLOOKUP($B73,'I&amp;E Backsheet'!$D$11:$AT$187,K$11,0))</f>
        <v/>
      </c>
      <c r="L73" s="318" t="str">
        <f ca="1">IF(ISERROR(VLOOKUP($B73,'I&amp;E Backsheet'!$D$11:$AT$187,L$11,0)),"",VLOOKUP($B73,'I&amp;E Backsheet'!$D$11:$AT$187,L$11,0))</f>
        <v/>
      </c>
      <c r="M73" s="300" t="str">
        <f ca="1">IF(ISERROR(VLOOKUP($B73,'I&amp;E Backsheet'!$D$11:$AT$187,M$11,0)),"",VLOOKUP($B73,'I&amp;E Backsheet'!$D$11:$AT$187,M$11,0))</f>
        <v/>
      </c>
      <c r="N73" s="213" t="str">
        <f ca="1">IF(ISERROR(VLOOKUP($B73,'I&amp;E Backsheet'!$D$11:$AT$187,N$11,0)),"",VLOOKUP($B73,'I&amp;E Backsheet'!$D$11:$AT$187,N$11,0))</f>
        <v/>
      </c>
      <c r="O73" s="213" t="str">
        <f ca="1">IF(ISERROR(VLOOKUP($B73,'I&amp;E Backsheet'!$D$11:$AT$187,O$11,0)),"",VLOOKUP($B73,'I&amp;E Backsheet'!$D$11:$AT$187,O$11,0))</f>
        <v/>
      </c>
      <c r="P73" s="214" t="str">
        <f ca="1">IF(ISERROR(VLOOKUP($B73,'I&amp;E Backsheet'!$D$11:$AT$187,P$11,0)),"",VLOOKUP($B73,'I&amp;E Backsheet'!$D$11:$AT$187,P$11,0))</f>
        <v/>
      </c>
      <c r="Q73" s="300" t="str">
        <f ca="1">IF(ISERROR(VLOOKUP($B73,'I&amp;E Backsheet'!$D$11:$AT$187,Q$11,0)),"",VLOOKUP($B73,'I&amp;E Backsheet'!$D$11:$AT$187,Q$11,0))</f>
        <v/>
      </c>
      <c r="R73" s="213" t="str">
        <f ca="1">IF(ISERROR(VLOOKUP($B73,'I&amp;E Backsheet'!$D$11:$AT$187,R$11,0)),"",VLOOKUP($B73,'I&amp;E Backsheet'!$D$11:$AT$187,R$11,0))</f>
        <v/>
      </c>
      <c r="S73" s="213" t="str">
        <f ca="1">IF(ISERROR(VLOOKUP($B73,'I&amp;E Backsheet'!$D$11:$AT$187,S$11,0)),"",VLOOKUP($B73,'I&amp;E Backsheet'!$D$11:$AT$187,S$11,0))</f>
        <v/>
      </c>
      <c r="T73" s="214" t="str">
        <f ca="1">IF(ISERROR(VLOOKUP($B73,'I&amp;E Backsheet'!$D$11:$AT$187,T$11,0)),"",VLOOKUP($B73,'I&amp;E Backsheet'!$D$11:$AT$187,T$11,0))</f>
        <v/>
      </c>
      <c r="U73" s="300" t="str">
        <f ca="1">IF(ISERROR(VLOOKUP($B73,'I&amp;E Backsheet'!$D$11:$AT$187,U$11,0)),"",VLOOKUP($B73,'I&amp;E Backsheet'!$D$11:$AT$187,U$11,0))</f>
        <v/>
      </c>
      <c r="V73" s="213" t="str">
        <f ca="1">IF(ISERROR(VLOOKUP($B73,'I&amp;E Backsheet'!$D$11:$AT$187,V$11,0)),"",VLOOKUP($B73,'I&amp;E Backsheet'!$D$11:$AT$187,V$11,0))</f>
        <v/>
      </c>
      <c r="W73" s="214" t="str">
        <f ca="1">IF(ISERROR(VLOOKUP($B73,'I&amp;E Backsheet'!$D$11:$AT$187,W$11,0)),"",VLOOKUP($B73,'I&amp;E Backsheet'!$D$11:$AT$187,W$11,0))</f>
        <v/>
      </c>
    </row>
    <row r="74" spans="1:23">
      <c r="A74" s="3">
        <v>59</v>
      </c>
      <c r="B74" s="41" t="str">
        <f t="shared" ca="1" si="1"/>
        <v/>
      </c>
      <c r="C74" s="42" t="str">
        <f ca="1">IF($B74="","",VLOOKUP($B74,'Org list'!$J$9:$K$637,2,0))</f>
        <v/>
      </c>
      <c r="D74" s="227" t="str">
        <f ca="1">IF(ISERROR(VLOOKUP($B74,'Pooled Fund'!$A$3:$D$179,D$11,0)),"",VLOOKUP($B74,'Pooled Fund'!$A$3:$D$179,D$11,0))</f>
        <v/>
      </c>
      <c r="E74" s="209" t="str">
        <f ca="1">IF(ISERROR(VLOOKUP($B74,'I&amp;E Backsheet'!$D$11:$AT$187,E$11,0)),"",VLOOKUP($B74,'I&amp;E Backsheet'!$D$11:$AT$187,E$11,0))</f>
        <v/>
      </c>
      <c r="F74" s="209" t="str">
        <f ca="1">IF(ISERROR(VLOOKUP($B74,'I&amp;E Backsheet'!$D$11:$AT$187,F$11,0)),"",VLOOKUP($B74,'I&amp;E Backsheet'!$D$11:$AT$187,F$11,0))</f>
        <v/>
      </c>
      <c r="G74" s="209" t="str">
        <f ca="1">IF(ISERROR(VLOOKUP($B74,'I&amp;E Backsheet'!$D$11:$AT$187,G$11,0)),"",VLOOKUP($B74,'I&amp;E Backsheet'!$D$11:$AT$187,G$11,0))</f>
        <v/>
      </c>
      <c r="H74" s="259" t="str">
        <f ca="1">IF(ISERROR(VLOOKUP($B74,'I&amp;E Backsheet'!$D$11:$AT$187,H$11,0)),"",VLOOKUP($B74,'I&amp;E Backsheet'!$D$11:$AT$187,H$11,0))</f>
        <v/>
      </c>
      <c r="I74" s="209" t="str">
        <f ca="1">IF(ISERROR(VLOOKUP($B74,'I&amp;E Backsheet'!$D$11:$AT$187,I$11,0)),"",VLOOKUP($B74,'I&amp;E Backsheet'!$D$11:$AT$187,I$11,0))</f>
        <v/>
      </c>
      <c r="J74" s="209" t="str">
        <f ca="1">IF(ISERROR(VLOOKUP($B74,'I&amp;E Backsheet'!$D$11:$AT$187,J$11,0)),"",VLOOKUP($B74,'I&amp;E Backsheet'!$D$11:$AT$187,J$11,0))</f>
        <v/>
      </c>
      <c r="K74" s="209" t="str">
        <f ca="1">IF(ISERROR(VLOOKUP($B74,'I&amp;E Backsheet'!$D$11:$AT$187,K$11,0)),"",VLOOKUP($B74,'I&amp;E Backsheet'!$D$11:$AT$187,K$11,0))</f>
        <v/>
      </c>
      <c r="L74" s="318" t="str">
        <f ca="1">IF(ISERROR(VLOOKUP($B74,'I&amp;E Backsheet'!$D$11:$AT$187,L$11,0)),"",VLOOKUP($B74,'I&amp;E Backsheet'!$D$11:$AT$187,L$11,0))</f>
        <v/>
      </c>
      <c r="M74" s="300" t="str">
        <f ca="1">IF(ISERROR(VLOOKUP($B74,'I&amp;E Backsheet'!$D$11:$AT$187,M$11,0)),"",VLOOKUP($B74,'I&amp;E Backsheet'!$D$11:$AT$187,M$11,0))</f>
        <v/>
      </c>
      <c r="N74" s="213" t="str">
        <f ca="1">IF(ISERROR(VLOOKUP($B74,'I&amp;E Backsheet'!$D$11:$AT$187,N$11,0)),"",VLOOKUP($B74,'I&amp;E Backsheet'!$D$11:$AT$187,N$11,0))</f>
        <v/>
      </c>
      <c r="O74" s="213" t="str">
        <f ca="1">IF(ISERROR(VLOOKUP($B74,'I&amp;E Backsheet'!$D$11:$AT$187,O$11,0)),"",VLOOKUP($B74,'I&amp;E Backsheet'!$D$11:$AT$187,O$11,0))</f>
        <v/>
      </c>
      <c r="P74" s="214" t="str">
        <f ca="1">IF(ISERROR(VLOOKUP($B74,'I&amp;E Backsheet'!$D$11:$AT$187,P$11,0)),"",VLOOKUP($B74,'I&amp;E Backsheet'!$D$11:$AT$187,P$11,0))</f>
        <v/>
      </c>
      <c r="Q74" s="300" t="str">
        <f ca="1">IF(ISERROR(VLOOKUP($B74,'I&amp;E Backsheet'!$D$11:$AT$187,Q$11,0)),"",VLOOKUP($B74,'I&amp;E Backsheet'!$D$11:$AT$187,Q$11,0))</f>
        <v/>
      </c>
      <c r="R74" s="213" t="str">
        <f ca="1">IF(ISERROR(VLOOKUP($B74,'I&amp;E Backsheet'!$D$11:$AT$187,R$11,0)),"",VLOOKUP($B74,'I&amp;E Backsheet'!$D$11:$AT$187,R$11,0))</f>
        <v/>
      </c>
      <c r="S74" s="213" t="str">
        <f ca="1">IF(ISERROR(VLOOKUP($B74,'I&amp;E Backsheet'!$D$11:$AT$187,S$11,0)),"",VLOOKUP($B74,'I&amp;E Backsheet'!$D$11:$AT$187,S$11,0))</f>
        <v/>
      </c>
      <c r="T74" s="214" t="str">
        <f ca="1">IF(ISERROR(VLOOKUP($B74,'I&amp;E Backsheet'!$D$11:$AT$187,T$11,0)),"",VLOOKUP($B74,'I&amp;E Backsheet'!$D$11:$AT$187,T$11,0))</f>
        <v/>
      </c>
      <c r="U74" s="300" t="str">
        <f ca="1">IF(ISERROR(VLOOKUP($B74,'I&amp;E Backsheet'!$D$11:$AT$187,U$11,0)),"",VLOOKUP($B74,'I&amp;E Backsheet'!$D$11:$AT$187,U$11,0))</f>
        <v/>
      </c>
      <c r="V74" s="213" t="str">
        <f ca="1">IF(ISERROR(VLOOKUP($B74,'I&amp;E Backsheet'!$D$11:$AT$187,V$11,0)),"",VLOOKUP($B74,'I&amp;E Backsheet'!$D$11:$AT$187,V$11,0))</f>
        <v/>
      </c>
      <c r="W74" s="214" t="str">
        <f ca="1">IF(ISERROR(VLOOKUP($B74,'I&amp;E Backsheet'!$D$11:$AT$187,W$11,0)),"",VLOOKUP($B74,'I&amp;E Backsheet'!$D$11:$AT$187,W$11,0))</f>
        <v/>
      </c>
    </row>
    <row r="75" spans="1:23">
      <c r="A75" s="3">
        <v>60</v>
      </c>
      <c r="B75" s="41" t="str">
        <f t="shared" ca="1" si="1"/>
        <v/>
      </c>
      <c r="C75" s="42" t="str">
        <f ca="1">IF($B75="","",VLOOKUP($B75,'Org list'!$J$9:$K$637,2,0))</f>
        <v/>
      </c>
      <c r="D75" s="227" t="str">
        <f ca="1">IF(ISERROR(VLOOKUP($B75,'Pooled Fund'!$A$3:$D$179,D$11,0)),"",VLOOKUP($B75,'Pooled Fund'!$A$3:$D$179,D$11,0))</f>
        <v/>
      </c>
      <c r="E75" s="209" t="str">
        <f ca="1">IF(ISERROR(VLOOKUP($B75,'I&amp;E Backsheet'!$D$11:$AT$187,E$11,0)),"",VLOOKUP($B75,'I&amp;E Backsheet'!$D$11:$AT$187,E$11,0))</f>
        <v/>
      </c>
      <c r="F75" s="209" t="str">
        <f ca="1">IF(ISERROR(VLOOKUP($B75,'I&amp;E Backsheet'!$D$11:$AT$187,F$11,0)),"",VLOOKUP($B75,'I&amp;E Backsheet'!$D$11:$AT$187,F$11,0))</f>
        <v/>
      </c>
      <c r="G75" s="209" t="str">
        <f ca="1">IF(ISERROR(VLOOKUP($B75,'I&amp;E Backsheet'!$D$11:$AT$187,G$11,0)),"",VLOOKUP($B75,'I&amp;E Backsheet'!$D$11:$AT$187,G$11,0))</f>
        <v/>
      </c>
      <c r="H75" s="259" t="str">
        <f ca="1">IF(ISERROR(VLOOKUP($B75,'I&amp;E Backsheet'!$D$11:$AT$187,H$11,0)),"",VLOOKUP($B75,'I&amp;E Backsheet'!$D$11:$AT$187,H$11,0))</f>
        <v/>
      </c>
      <c r="I75" s="209" t="str">
        <f ca="1">IF(ISERROR(VLOOKUP($B75,'I&amp;E Backsheet'!$D$11:$AT$187,I$11,0)),"",VLOOKUP($B75,'I&amp;E Backsheet'!$D$11:$AT$187,I$11,0))</f>
        <v/>
      </c>
      <c r="J75" s="209" t="str">
        <f ca="1">IF(ISERROR(VLOOKUP($B75,'I&amp;E Backsheet'!$D$11:$AT$187,J$11,0)),"",VLOOKUP($B75,'I&amp;E Backsheet'!$D$11:$AT$187,J$11,0))</f>
        <v/>
      </c>
      <c r="K75" s="209" t="str">
        <f ca="1">IF(ISERROR(VLOOKUP($B75,'I&amp;E Backsheet'!$D$11:$AT$187,K$11,0)),"",VLOOKUP($B75,'I&amp;E Backsheet'!$D$11:$AT$187,K$11,0))</f>
        <v/>
      </c>
      <c r="L75" s="318" t="str">
        <f ca="1">IF(ISERROR(VLOOKUP($B75,'I&amp;E Backsheet'!$D$11:$AT$187,L$11,0)),"",VLOOKUP($B75,'I&amp;E Backsheet'!$D$11:$AT$187,L$11,0))</f>
        <v/>
      </c>
      <c r="M75" s="300" t="str">
        <f ca="1">IF(ISERROR(VLOOKUP($B75,'I&amp;E Backsheet'!$D$11:$AT$187,M$11,0)),"",VLOOKUP($B75,'I&amp;E Backsheet'!$D$11:$AT$187,M$11,0))</f>
        <v/>
      </c>
      <c r="N75" s="213" t="str">
        <f ca="1">IF(ISERROR(VLOOKUP($B75,'I&amp;E Backsheet'!$D$11:$AT$187,N$11,0)),"",VLOOKUP($B75,'I&amp;E Backsheet'!$D$11:$AT$187,N$11,0))</f>
        <v/>
      </c>
      <c r="O75" s="213" t="str">
        <f ca="1">IF(ISERROR(VLOOKUP($B75,'I&amp;E Backsheet'!$D$11:$AT$187,O$11,0)),"",VLOOKUP($B75,'I&amp;E Backsheet'!$D$11:$AT$187,O$11,0))</f>
        <v/>
      </c>
      <c r="P75" s="214" t="str">
        <f ca="1">IF(ISERROR(VLOOKUP($B75,'I&amp;E Backsheet'!$D$11:$AT$187,P$11,0)),"",VLOOKUP($B75,'I&amp;E Backsheet'!$D$11:$AT$187,P$11,0))</f>
        <v/>
      </c>
      <c r="Q75" s="300" t="str">
        <f ca="1">IF(ISERROR(VLOOKUP($B75,'I&amp;E Backsheet'!$D$11:$AT$187,Q$11,0)),"",VLOOKUP($B75,'I&amp;E Backsheet'!$D$11:$AT$187,Q$11,0))</f>
        <v/>
      </c>
      <c r="R75" s="213" t="str">
        <f ca="1">IF(ISERROR(VLOOKUP($B75,'I&amp;E Backsheet'!$D$11:$AT$187,R$11,0)),"",VLOOKUP($B75,'I&amp;E Backsheet'!$D$11:$AT$187,R$11,0))</f>
        <v/>
      </c>
      <c r="S75" s="213" t="str">
        <f ca="1">IF(ISERROR(VLOOKUP($B75,'I&amp;E Backsheet'!$D$11:$AT$187,S$11,0)),"",VLOOKUP($B75,'I&amp;E Backsheet'!$D$11:$AT$187,S$11,0))</f>
        <v/>
      </c>
      <c r="T75" s="214" t="str">
        <f ca="1">IF(ISERROR(VLOOKUP($B75,'I&amp;E Backsheet'!$D$11:$AT$187,T$11,0)),"",VLOOKUP($B75,'I&amp;E Backsheet'!$D$11:$AT$187,T$11,0))</f>
        <v/>
      </c>
      <c r="U75" s="300" t="str">
        <f ca="1">IF(ISERROR(VLOOKUP($B75,'I&amp;E Backsheet'!$D$11:$AT$187,U$11,0)),"",VLOOKUP($B75,'I&amp;E Backsheet'!$D$11:$AT$187,U$11,0))</f>
        <v/>
      </c>
      <c r="V75" s="213" t="str">
        <f ca="1">IF(ISERROR(VLOOKUP($B75,'I&amp;E Backsheet'!$D$11:$AT$187,V$11,0)),"",VLOOKUP($B75,'I&amp;E Backsheet'!$D$11:$AT$187,V$11,0))</f>
        <v/>
      </c>
      <c r="W75" s="214" t="str">
        <f ca="1">IF(ISERROR(VLOOKUP($B75,'I&amp;E Backsheet'!$D$11:$AT$187,W$11,0)),"",VLOOKUP($B75,'I&amp;E Backsheet'!$D$11:$AT$187,W$11,0))</f>
        <v/>
      </c>
    </row>
    <row r="76" spans="1:23">
      <c r="A76" s="3">
        <v>61</v>
      </c>
      <c r="B76" s="41" t="str">
        <f t="shared" ca="1" si="1"/>
        <v/>
      </c>
      <c r="C76" s="42" t="str">
        <f ca="1">IF($B76="","",VLOOKUP($B76,'Org list'!$J$9:$K$637,2,0))</f>
        <v/>
      </c>
      <c r="D76" s="227" t="str">
        <f ca="1">IF(ISERROR(VLOOKUP($B76,'Pooled Fund'!$A$3:$D$179,D$11,0)),"",VLOOKUP($B76,'Pooled Fund'!$A$3:$D$179,D$11,0))</f>
        <v/>
      </c>
      <c r="E76" s="209" t="str">
        <f ca="1">IF(ISERROR(VLOOKUP($B76,'I&amp;E Backsheet'!$D$11:$AT$187,E$11,0)),"",VLOOKUP($B76,'I&amp;E Backsheet'!$D$11:$AT$187,E$11,0))</f>
        <v/>
      </c>
      <c r="F76" s="209" t="str">
        <f ca="1">IF(ISERROR(VLOOKUP($B76,'I&amp;E Backsheet'!$D$11:$AT$187,F$11,0)),"",VLOOKUP($B76,'I&amp;E Backsheet'!$D$11:$AT$187,F$11,0))</f>
        <v/>
      </c>
      <c r="G76" s="209" t="str">
        <f ca="1">IF(ISERROR(VLOOKUP($B76,'I&amp;E Backsheet'!$D$11:$AT$187,G$11,0)),"",VLOOKUP($B76,'I&amp;E Backsheet'!$D$11:$AT$187,G$11,0))</f>
        <v/>
      </c>
      <c r="H76" s="259" t="str">
        <f ca="1">IF(ISERROR(VLOOKUP($B76,'I&amp;E Backsheet'!$D$11:$AT$187,H$11,0)),"",VLOOKUP($B76,'I&amp;E Backsheet'!$D$11:$AT$187,H$11,0))</f>
        <v/>
      </c>
      <c r="I76" s="209" t="str">
        <f ca="1">IF(ISERROR(VLOOKUP($B76,'I&amp;E Backsheet'!$D$11:$AT$187,I$11,0)),"",VLOOKUP($B76,'I&amp;E Backsheet'!$D$11:$AT$187,I$11,0))</f>
        <v/>
      </c>
      <c r="J76" s="209" t="str">
        <f ca="1">IF(ISERROR(VLOOKUP($B76,'I&amp;E Backsheet'!$D$11:$AT$187,J$11,0)),"",VLOOKUP($B76,'I&amp;E Backsheet'!$D$11:$AT$187,J$11,0))</f>
        <v/>
      </c>
      <c r="K76" s="209" t="str">
        <f ca="1">IF(ISERROR(VLOOKUP($B76,'I&amp;E Backsheet'!$D$11:$AT$187,K$11,0)),"",VLOOKUP($B76,'I&amp;E Backsheet'!$D$11:$AT$187,K$11,0))</f>
        <v/>
      </c>
      <c r="L76" s="318" t="str">
        <f ca="1">IF(ISERROR(VLOOKUP($B76,'I&amp;E Backsheet'!$D$11:$AT$187,L$11,0)),"",VLOOKUP($B76,'I&amp;E Backsheet'!$D$11:$AT$187,L$11,0))</f>
        <v/>
      </c>
      <c r="M76" s="300" t="str">
        <f ca="1">IF(ISERROR(VLOOKUP($B76,'I&amp;E Backsheet'!$D$11:$AT$187,M$11,0)),"",VLOOKUP($B76,'I&amp;E Backsheet'!$D$11:$AT$187,M$11,0))</f>
        <v/>
      </c>
      <c r="N76" s="213" t="str">
        <f ca="1">IF(ISERROR(VLOOKUP($B76,'I&amp;E Backsheet'!$D$11:$AT$187,N$11,0)),"",VLOOKUP($B76,'I&amp;E Backsheet'!$D$11:$AT$187,N$11,0))</f>
        <v/>
      </c>
      <c r="O76" s="213" t="str">
        <f ca="1">IF(ISERROR(VLOOKUP($B76,'I&amp;E Backsheet'!$D$11:$AT$187,O$11,0)),"",VLOOKUP($B76,'I&amp;E Backsheet'!$D$11:$AT$187,O$11,0))</f>
        <v/>
      </c>
      <c r="P76" s="214" t="str">
        <f ca="1">IF(ISERROR(VLOOKUP($B76,'I&amp;E Backsheet'!$D$11:$AT$187,P$11,0)),"",VLOOKUP($B76,'I&amp;E Backsheet'!$D$11:$AT$187,P$11,0))</f>
        <v/>
      </c>
      <c r="Q76" s="300" t="str">
        <f ca="1">IF(ISERROR(VLOOKUP($B76,'I&amp;E Backsheet'!$D$11:$AT$187,Q$11,0)),"",VLOOKUP($B76,'I&amp;E Backsheet'!$D$11:$AT$187,Q$11,0))</f>
        <v/>
      </c>
      <c r="R76" s="213" t="str">
        <f ca="1">IF(ISERROR(VLOOKUP($B76,'I&amp;E Backsheet'!$D$11:$AT$187,R$11,0)),"",VLOOKUP($B76,'I&amp;E Backsheet'!$D$11:$AT$187,R$11,0))</f>
        <v/>
      </c>
      <c r="S76" s="213" t="str">
        <f ca="1">IF(ISERROR(VLOOKUP($B76,'I&amp;E Backsheet'!$D$11:$AT$187,S$11,0)),"",VLOOKUP($B76,'I&amp;E Backsheet'!$D$11:$AT$187,S$11,0))</f>
        <v/>
      </c>
      <c r="T76" s="214" t="str">
        <f ca="1">IF(ISERROR(VLOOKUP($B76,'I&amp;E Backsheet'!$D$11:$AT$187,T$11,0)),"",VLOOKUP($B76,'I&amp;E Backsheet'!$D$11:$AT$187,T$11,0))</f>
        <v/>
      </c>
      <c r="U76" s="300" t="str">
        <f ca="1">IF(ISERROR(VLOOKUP($B76,'I&amp;E Backsheet'!$D$11:$AT$187,U$11,0)),"",VLOOKUP($B76,'I&amp;E Backsheet'!$D$11:$AT$187,U$11,0))</f>
        <v/>
      </c>
      <c r="V76" s="213" t="str">
        <f ca="1">IF(ISERROR(VLOOKUP($B76,'I&amp;E Backsheet'!$D$11:$AT$187,V$11,0)),"",VLOOKUP($B76,'I&amp;E Backsheet'!$D$11:$AT$187,V$11,0))</f>
        <v/>
      </c>
      <c r="W76" s="214" t="str">
        <f ca="1">IF(ISERROR(VLOOKUP($B76,'I&amp;E Backsheet'!$D$11:$AT$187,W$11,0)),"",VLOOKUP($B76,'I&amp;E Backsheet'!$D$11:$AT$187,W$11,0))</f>
        <v/>
      </c>
    </row>
    <row r="77" spans="1:23">
      <c r="A77" s="3">
        <v>62</v>
      </c>
      <c r="B77" s="41" t="str">
        <f t="shared" ca="1" si="1"/>
        <v/>
      </c>
      <c r="C77" s="42" t="str">
        <f ca="1">IF($B77="","",VLOOKUP($B77,'Org list'!$J$9:$K$637,2,0))</f>
        <v/>
      </c>
      <c r="D77" s="227" t="str">
        <f ca="1">IF(ISERROR(VLOOKUP($B77,'Pooled Fund'!$A$3:$D$179,D$11,0)),"",VLOOKUP($B77,'Pooled Fund'!$A$3:$D$179,D$11,0))</f>
        <v/>
      </c>
      <c r="E77" s="209" t="str">
        <f ca="1">IF(ISERROR(VLOOKUP($B77,'I&amp;E Backsheet'!$D$11:$AT$187,E$11,0)),"",VLOOKUP($B77,'I&amp;E Backsheet'!$D$11:$AT$187,E$11,0))</f>
        <v/>
      </c>
      <c r="F77" s="209" t="str">
        <f ca="1">IF(ISERROR(VLOOKUP($B77,'I&amp;E Backsheet'!$D$11:$AT$187,F$11,0)),"",VLOOKUP($B77,'I&amp;E Backsheet'!$D$11:$AT$187,F$11,0))</f>
        <v/>
      </c>
      <c r="G77" s="209" t="str">
        <f ca="1">IF(ISERROR(VLOOKUP($B77,'I&amp;E Backsheet'!$D$11:$AT$187,G$11,0)),"",VLOOKUP($B77,'I&amp;E Backsheet'!$D$11:$AT$187,G$11,0))</f>
        <v/>
      </c>
      <c r="H77" s="259" t="str">
        <f ca="1">IF(ISERROR(VLOOKUP($B77,'I&amp;E Backsheet'!$D$11:$AT$187,H$11,0)),"",VLOOKUP($B77,'I&amp;E Backsheet'!$D$11:$AT$187,H$11,0))</f>
        <v/>
      </c>
      <c r="I77" s="209" t="str">
        <f ca="1">IF(ISERROR(VLOOKUP($B77,'I&amp;E Backsheet'!$D$11:$AT$187,I$11,0)),"",VLOOKUP($B77,'I&amp;E Backsheet'!$D$11:$AT$187,I$11,0))</f>
        <v/>
      </c>
      <c r="J77" s="209" t="str">
        <f ca="1">IF(ISERROR(VLOOKUP($B77,'I&amp;E Backsheet'!$D$11:$AT$187,J$11,0)),"",VLOOKUP($B77,'I&amp;E Backsheet'!$D$11:$AT$187,J$11,0))</f>
        <v/>
      </c>
      <c r="K77" s="209" t="str">
        <f ca="1">IF(ISERROR(VLOOKUP($B77,'I&amp;E Backsheet'!$D$11:$AT$187,K$11,0)),"",VLOOKUP($B77,'I&amp;E Backsheet'!$D$11:$AT$187,K$11,0))</f>
        <v/>
      </c>
      <c r="L77" s="318" t="str">
        <f ca="1">IF(ISERROR(VLOOKUP($B77,'I&amp;E Backsheet'!$D$11:$AT$187,L$11,0)),"",VLOOKUP($B77,'I&amp;E Backsheet'!$D$11:$AT$187,L$11,0))</f>
        <v/>
      </c>
      <c r="M77" s="300" t="str">
        <f ca="1">IF(ISERROR(VLOOKUP($B77,'I&amp;E Backsheet'!$D$11:$AT$187,M$11,0)),"",VLOOKUP($B77,'I&amp;E Backsheet'!$D$11:$AT$187,M$11,0))</f>
        <v/>
      </c>
      <c r="N77" s="213" t="str">
        <f ca="1">IF(ISERROR(VLOOKUP($B77,'I&amp;E Backsheet'!$D$11:$AT$187,N$11,0)),"",VLOOKUP($B77,'I&amp;E Backsheet'!$D$11:$AT$187,N$11,0))</f>
        <v/>
      </c>
      <c r="O77" s="213" t="str">
        <f ca="1">IF(ISERROR(VLOOKUP($B77,'I&amp;E Backsheet'!$D$11:$AT$187,O$11,0)),"",VLOOKUP($B77,'I&amp;E Backsheet'!$D$11:$AT$187,O$11,0))</f>
        <v/>
      </c>
      <c r="P77" s="214" t="str">
        <f ca="1">IF(ISERROR(VLOOKUP($B77,'I&amp;E Backsheet'!$D$11:$AT$187,P$11,0)),"",VLOOKUP($B77,'I&amp;E Backsheet'!$D$11:$AT$187,P$11,0))</f>
        <v/>
      </c>
      <c r="Q77" s="300" t="str">
        <f ca="1">IF(ISERROR(VLOOKUP($B77,'I&amp;E Backsheet'!$D$11:$AT$187,Q$11,0)),"",VLOOKUP($B77,'I&amp;E Backsheet'!$D$11:$AT$187,Q$11,0))</f>
        <v/>
      </c>
      <c r="R77" s="213" t="str">
        <f ca="1">IF(ISERROR(VLOOKUP($B77,'I&amp;E Backsheet'!$D$11:$AT$187,R$11,0)),"",VLOOKUP($B77,'I&amp;E Backsheet'!$D$11:$AT$187,R$11,0))</f>
        <v/>
      </c>
      <c r="S77" s="213" t="str">
        <f ca="1">IF(ISERROR(VLOOKUP($B77,'I&amp;E Backsheet'!$D$11:$AT$187,S$11,0)),"",VLOOKUP($B77,'I&amp;E Backsheet'!$D$11:$AT$187,S$11,0))</f>
        <v/>
      </c>
      <c r="T77" s="214" t="str">
        <f ca="1">IF(ISERROR(VLOOKUP($B77,'I&amp;E Backsheet'!$D$11:$AT$187,T$11,0)),"",VLOOKUP($B77,'I&amp;E Backsheet'!$D$11:$AT$187,T$11,0))</f>
        <v/>
      </c>
      <c r="U77" s="300" t="str">
        <f ca="1">IF(ISERROR(VLOOKUP($B77,'I&amp;E Backsheet'!$D$11:$AT$187,U$11,0)),"",VLOOKUP($B77,'I&amp;E Backsheet'!$D$11:$AT$187,U$11,0))</f>
        <v/>
      </c>
      <c r="V77" s="213" t="str">
        <f ca="1">IF(ISERROR(VLOOKUP($B77,'I&amp;E Backsheet'!$D$11:$AT$187,V$11,0)),"",VLOOKUP($B77,'I&amp;E Backsheet'!$D$11:$AT$187,V$11,0))</f>
        <v/>
      </c>
      <c r="W77" s="214" t="str">
        <f ca="1">IF(ISERROR(VLOOKUP($B77,'I&amp;E Backsheet'!$D$11:$AT$187,W$11,0)),"",VLOOKUP($B77,'I&amp;E Backsheet'!$D$11:$AT$187,W$11,0))</f>
        <v/>
      </c>
    </row>
    <row r="78" spans="1:23">
      <c r="A78" s="3">
        <v>63</v>
      </c>
      <c r="B78" s="41" t="str">
        <f t="shared" ca="1" si="1"/>
        <v/>
      </c>
      <c r="C78" s="42" t="str">
        <f ca="1">IF($B78="","",VLOOKUP($B78,'Org list'!$J$9:$K$637,2,0))</f>
        <v/>
      </c>
      <c r="D78" s="227" t="str">
        <f ca="1">IF(ISERROR(VLOOKUP($B78,'Pooled Fund'!$A$3:$D$179,D$11,0)),"",VLOOKUP($B78,'Pooled Fund'!$A$3:$D$179,D$11,0))</f>
        <v/>
      </c>
      <c r="E78" s="209" t="str">
        <f ca="1">IF(ISERROR(VLOOKUP($B78,'I&amp;E Backsheet'!$D$11:$AT$187,E$11,0)),"",VLOOKUP($B78,'I&amp;E Backsheet'!$D$11:$AT$187,E$11,0))</f>
        <v/>
      </c>
      <c r="F78" s="209" t="str">
        <f ca="1">IF(ISERROR(VLOOKUP($B78,'I&amp;E Backsheet'!$D$11:$AT$187,F$11,0)),"",VLOOKUP($B78,'I&amp;E Backsheet'!$D$11:$AT$187,F$11,0))</f>
        <v/>
      </c>
      <c r="G78" s="209" t="str">
        <f ca="1">IF(ISERROR(VLOOKUP($B78,'I&amp;E Backsheet'!$D$11:$AT$187,G$11,0)),"",VLOOKUP($B78,'I&amp;E Backsheet'!$D$11:$AT$187,G$11,0))</f>
        <v/>
      </c>
      <c r="H78" s="259" t="str">
        <f ca="1">IF(ISERROR(VLOOKUP($B78,'I&amp;E Backsheet'!$D$11:$AT$187,H$11,0)),"",VLOOKUP($B78,'I&amp;E Backsheet'!$D$11:$AT$187,H$11,0))</f>
        <v/>
      </c>
      <c r="I78" s="209" t="str">
        <f ca="1">IF(ISERROR(VLOOKUP($B78,'I&amp;E Backsheet'!$D$11:$AT$187,I$11,0)),"",VLOOKUP($B78,'I&amp;E Backsheet'!$D$11:$AT$187,I$11,0))</f>
        <v/>
      </c>
      <c r="J78" s="209" t="str">
        <f ca="1">IF(ISERROR(VLOOKUP($B78,'I&amp;E Backsheet'!$D$11:$AT$187,J$11,0)),"",VLOOKUP($B78,'I&amp;E Backsheet'!$D$11:$AT$187,J$11,0))</f>
        <v/>
      </c>
      <c r="K78" s="209" t="str">
        <f ca="1">IF(ISERROR(VLOOKUP($B78,'I&amp;E Backsheet'!$D$11:$AT$187,K$11,0)),"",VLOOKUP($B78,'I&amp;E Backsheet'!$D$11:$AT$187,K$11,0))</f>
        <v/>
      </c>
      <c r="L78" s="318" t="str">
        <f ca="1">IF(ISERROR(VLOOKUP($B78,'I&amp;E Backsheet'!$D$11:$AT$187,L$11,0)),"",VLOOKUP($B78,'I&amp;E Backsheet'!$D$11:$AT$187,L$11,0))</f>
        <v/>
      </c>
      <c r="M78" s="300" t="str">
        <f ca="1">IF(ISERROR(VLOOKUP($B78,'I&amp;E Backsheet'!$D$11:$AT$187,M$11,0)),"",VLOOKUP($B78,'I&amp;E Backsheet'!$D$11:$AT$187,M$11,0))</f>
        <v/>
      </c>
      <c r="N78" s="213" t="str">
        <f ca="1">IF(ISERROR(VLOOKUP($B78,'I&amp;E Backsheet'!$D$11:$AT$187,N$11,0)),"",VLOOKUP($B78,'I&amp;E Backsheet'!$D$11:$AT$187,N$11,0))</f>
        <v/>
      </c>
      <c r="O78" s="213" t="str">
        <f ca="1">IF(ISERROR(VLOOKUP($B78,'I&amp;E Backsheet'!$D$11:$AT$187,O$11,0)),"",VLOOKUP($B78,'I&amp;E Backsheet'!$D$11:$AT$187,O$11,0))</f>
        <v/>
      </c>
      <c r="P78" s="214" t="str">
        <f ca="1">IF(ISERROR(VLOOKUP($B78,'I&amp;E Backsheet'!$D$11:$AT$187,P$11,0)),"",VLOOKUP($B78,'I&amp;E Backsheet'!$D$11:$AT$187,P$11,0))</f>
        <v/>
      </c>
      <c r="Q78" s="300" t="str">
        <f ca="1">IF(ISERROR(VLOOKUP($B78,'I&amp;E Backsheet'!$D$11:$AT$187,Q$11,0)),"",VLOOKUP($B78,'I&amp;E Backsheet'!$D$11:$AT$187,Q$11,0))</f>
        <v/>
      </c>
      <c r="R78" s="213" t="str">
        <f ca="1">IF(ISERROR(VLOOKUP($B78,'I&amp;E Backsheet'!$D$11:$AT$187,R$11,0)),"",VLOOKUP($B78,'I&amp;E Backsheet'!$D$11:$AT$187,R$11,0))</f>
        <v/>
      </c>
      <c r="S78" s="213" t="str">
        <f ca="1">IF(ISERROR(VLOOKUP($B78,'I&amp;E Backsheet'!$D$11:$AT$187,S$11,0)),"",VLOOKUP($B78,'I&amp;E Backsheet'!$D$11:$AT$187,S$11,0))</f>
        <v/>
      </c>
      <c r="T78" s="214" t="str">
        <f ca="1">IF(ISERROR(VLOOKUP($B78,'I&amp;E Backsheet'!$D$11:$AT$187,T$11,0)),"",VLOOKUP($B78,'I&amp;E Backsheet'!$D$11:$AT$187,T$11,0))</f>
        <v/>
      </c>
      <c r="U78" s="300" t="str">
        <f ca="1">IF(ISERROR(VLOOKUP($B78,'I&amp;E Backsheet'!$D$11:$AT$187,U$11,0)),"",VLOOKUP($B78,'I&amp;E Backsheet'!$D$11:$AT$187,U$11,0))</f>
        <v/>
      </c>
      <c r="V78" s="213" t="str">
        <f ca="1">IF(ISERROR(VLOOKUP($B78,'I&amp;E Backsheet'!$D$11:$AT$187,V$11,0)),"",VLOOKUP($B78,'I&amp;E Backsheet'!$D$11:$AT$187,V$11,0))</f>
        <v/>
      </c>
      <c r="W78" s="214" t="str">
        <f ca="1">IF(ISERROR(VLOOKUP($B78,'I&amp;E Backsheet'!$D$11:$AT$187,W$11,0)),"",VLOOKUP($B78,'I&amp;E Backsheet'!$D$11:$AT$187,W$11,0))</f>
        <v/>
      </c>
    </row>
    <row r="79" spans="1:23">
      <c r="A79" s="3">
        <v>64</v>
      </c>
      <c r="B79" s="41" t="str">
        <f t="shared" ref="B79:B110" ca="1" si="2">IF($A79&gt;$Y$18-1,"",INDIRECT("'Comms by AT'!D"&amp;$A79+$Y$15))</f>
        <v/>
      </c>
      <c r="C79" s="42" t="str">
        <f ca="1">IF($B79="","",VLOOKUP($B79,'Org list'!$J$9:$K$637,2,0))</f>
        <v/>
      </c>
      <c r="D79" s="227" t="str">
        <f ca="1">IF(ISERROR(VLOOKUP($B79,'Pooled Fund'!$A$3:$D$179,D$11,0)),"",VLOOKUP($B79,'Pooled Fund'!$A$3:$D$179,D$11,0))</f>
        <v/>
      </c>
      <c r="E79" s="209" t="str">
        <f ca="1">IF(ISERROR(VLOOKUP($B79,'I&amp;E Backsheet'!$D$11:$AT$187,E$11,0)),"",VLOOKUP($B79,'I&amp;E Backsheet'!$D$11:$AT$187,E$11,0))</f>
        <v/>
      </c>
      <c r="F79" s="209" t="str">
        <f ca="1">IF(ISERROR(VLOOKUP($B79,'I&amp;E Backsheet'!$D$11:$AT$187,F$11,0)),"",VLOOKUP($B79,'I&amp;E Backsheet'!$D$11:$AT$187,F$11,0))</f>
        <v/>
      </c>
      <c r="G79" s="209" t="str">
        <f ca="1">IF(ISERROR(VLOOKUP($B79,'I&amp;E Backsheet'!$D$11:$AT$187,G$11,0)),"",VLOOKUP($B79,'I&amp;E Backsheet'!$D$11:$AT$187,G$11,0))</f>
        <v/>
      </c>
      <c r="H79" s="259" t="str">
        <f ca="1">IF(ISERROR(VLOOKUP($B79,'I&amp;E Backsheet'!$D$11:$AT$187,H$11,0)),"",VLOOKUP($B79,'I&amp;E Backsheet'!$D$11:$AT$187,H$11,0))</f>
        <v/>
      </c>
      <c r="I79" s="209" t="str">
        <f ca="1">IF(ISERROR(VLOOKUP($B79,'I&amp;E Backsheet'!$D$11:$AT$187,I$11,0)),"",VLOOKUP($B79,'I&amp;E Backsheet'!$D$11:$AT$187,I$11,0))</f>
        <v/>
      </c>
      <c r="J79" s="209" t="str">
        <f ca="1">IF(ISERROR(VLOOKUP($B79,'I&amp;E Backsheet'!$D$11:$AT$187,J$11,0)),"",VLOOKUP($B79,'I&amp;E Backsheet'!$D$11:$AT$187,J$11,0))</f>
        <v/>
      </c>
      <c r="K79" s="209" t="str">
        <f ca="1">IF(ISERROR(VLOOKUP($B79,'I&amp;E Backsheet'!$D$11:$AT$187,K$11,0)),"",VLOOKUP($B79,'I&amp;E Backsheet'!$D$11:$AT$187,K$11,0))</f>
        <v/>
      </c>
      <c r="L79" s="318" t="str">
        <f ca="1">IF(ISERROR(VLOOKUP($B79,'I&amp;E Backsheet'!$D$11:$AT$187,L$11,0)),"",VLOOKUP($B79,'I&amp;E Backsheet'!$D$11:$AT$187,L$11,0))</f>
        <v/>
      </c>
      <c r="M79" s="300" t="str">
        <f ca="1">IF(ISERROR(VLOOKUP($B79,'I&amp;E Backsheet'!$D$11:$AT$187,M$11,0)),"",VLOOKUP($B79,'I&amp;E Backsheet'!$D$11:$AT$187,M$11,0))</f>
        <v/>
      </c>
      <c r="N79" s="213" t="str">
        <f ca="1">IF(ISERROR(VLOOKUP($B79,'I&amp;E Backsheet'!$D$11:$AT$187,N$11,0)),"",VLOOKUP($B79,'I&amp;E Backsheet'!$D$11:$AT$187,N$11,0))</f>
        <v/>
      </c>
      <c r="O79" s="213" t="str">
        <f ca="1">IF(ISERROR(VLOOKUP($B79,'I&amp;E Backsheet'!$D$11:$AT$187,O$11,0)),"",VLOOKUP($B79,'I&amp;E Backsheet'!$D$11:$AT$187,O$11,0))</f>
        <v/>
      </c>
      <c r="P79" s="214" t="str">
        <f ca="1">IF(ISERROR(VLOOKUP($B79,'I&amp;E Backsheet'!$D$11:$AT$187,P$11,0)),"",VLOOKUP($B79,'I&amp;E Backsheet'!$D$11:$AT$187,P$11,0))</f>
        <v/>
      </c>
      <c r="Q79" s="300" t="str">
        <f ca="1">IF(ISERROR(VLOOKUP($B79,'I&amp;E Backsheet'!$D$11:$AT$187,Q$11,0)),"",VLOOKUP($B79,'I&amp;E Backsheet'!$D$11:$AT$187,Q$11,0))</f>
        <v/>
      </c>
      <c r="R79" s="213" t="str">
        <f ca="1">IF(ISERROR(VLOOKUP($B79,'I&amp;E Backsheet'!$D$11:$AT$187,R$11,0)),"",VLOOKUP($B79,'I&amp;E Backsheet'!$D$11:$AT$187,R$11,0))</f>
        <v/>
      </c>
      <c r="S79" s="213" t="str">
        <f ca="1">IF(ISERROR(VLOOKUP($B79,'I&amp;E Backsheet'!$D$11:$AT$187,S$11,0)),"",VLOOKUP($B79,'I&amp;E Backsheet'!$D$11:$AT$187,S$11,0))</f>
        <v/>
      </c>
      <c r="T79" s="214" t="str">
        <f ca="1">IF(ISERROR(VLOOKUP($B79,'I&amp;E Backsheet'!$D$11:$AT$187,T$11,0)),"",VLOOKUP($B79,'I&amp;E Backsheet'!$D$11:$AT$187,T$11,0))</f>
        <v/>
      </c>
      <c r="U79" s="300" t="str">
        <f ca="1">IF(ISERROR(VLOOKUP($B79,'I&amp;E Backsheet'!$D$11:$AT$187,U$11,0)),"",VLOOKUP($B79,'I&amp;E Backsheet'!$D$11:$AT$187,U$11,0))</f>
        <v/>
      </c>
      <c r="V79" s="213" t="str">
        <f ca="1">IF(ISERROR(VLOOKUP($B79,'I&amp;E Backsheet'!$D$11:$AT$187,V$11,0)),"",VLOOKUP($B79,'I&amp;E Backsheet'!$D$11:$AT$187,V$11,0))</f>
        <v/>
      </c>
      <c r="W79" s="214" t="str">
        <f ca="1">IF(ISERROR(VLOOKUP($B79,'I&amp;E Backsheet'!$D$11:$AT$187,W$11,0)),"",VLOOKUP($B79,'I&amp;E Backsheet'!$D$11:$AT$187,W$11,0))</f>
        <v/>
      </c>
    </row>
    <row r="80" spans="1:23">
      <c r="A80" s="3">
        <v>65</v>
      </c>
      <c r="B80" s="41" t="str">
        <f t="shared" ca="1" si="2"/>
        <v/>
      </c>
      <c r="C80" s="42" t="str">
        <f ca="1">IF($B80="","",VLOOKUP($B80,'Org list'!$J$9:$K$637,2,0))</f>
        <v/>
      </c>
      <c r="D80" s="227" t="str">
        <f ca="1">IF(ISERROR(VLOOKUP($B80,'Pooled Fund'!$A$3:$D$179,D$11,0)),"",VLOOKUP($B80,'Pooled Fund'!$A$3:$D$179,D$11,0))</f>
        <v/>
      </c>
      <c r="E80" s="209" t="str">
        <f ca="1">IF(ISERROR(VLOOKUP($B80,'I&amp;E Backsheet'!$D$11:$AT$187,E$11,0)),"",VLOOKUP($B80,'I&amp;E Backsheet'!$D$11:$AT$187,E$11,0))</f>
        <v/>
      </c>
      <c r="F80" s="209" t="str">
        <f ca="1">IF(ISERROR(VLOOKUP($B80,'I&amp;E Backsheet'!$D$11:$AT$187,F$11,0)),"",VLOOKUP($B80,'I&amp;E Backsheet'!$D$11:$AT$187,F$11,0))</f>
        <v/>
      </c>
      <c r="G80" s="209" t="str">
        <f ca="1">IF(ISERROR(VLOOKUP($B80,'I&amp;E Backsheet'!$D$11:$AT$187,G$11,0)),"",VLOOKUP($B80,'I&amp;E Backsheet'!$D$11:$AT$187,G$11,0))</f>
        <v/>
      </c>
      <c r="H80" s="259" t="str">
        <f ca="1">IF(ISERROR(VLOOKUP($B80,'I&amp;E Backsheet'!$D$11:$AT$187,H$11,0)),"",VLOOKUP($B80,'I&amp;E Backsheet'!$D$11:$AT$187,H$11,0))</f>
        <v/>
      </c>
      <c r="I80" s="209" t="str">
        <f ca="1">IF(ISERROR(VLOOKUP($B80,'I&amp;E Backsheet'!$D$11:$AT$187,I$11,0)),"",VLOOKUP($B80,'I&amp;E Backsheet'!$D$11:$AT$187,I$11,0))</f>
        <v/>
      </c>
      <c r="J80" s="209" t="str">
        <f ca="1">IF(ISERROR(VLOOKUP($B80,'I&amp;E Backsheet'!$D$11:$AT$187,J$11,0)),"",VLOOKUP($B80,'I&amp;E Backsheet'!$D$11:$AT$187,J$11,0))</f>
        <v/>
      </c>
      <c r="K80" s="209" t="str">
        <f ca="1">IF(ISERROR(VLOOKUP($B80,'I&amp;E Backsheet'!$D$11:$AT$187,K$11,0)),"",VLOOKUP($B80,'I&amp;E Backsheet'!$D$11:$AT$187,K$11,0))</f>
        <v/>
      </c>
      <c r="L80" s="318" t="str">
        <f ca="1">IF(ISERROR(VLOOKUP($B80,'I&amp;E Backsheet'!$D$11:$AT$187,L$11,0)),"",VLOOKUP($B80,'I&amp;E Backsheet'!$D$11:$AT$187,L$11,0))</f>
        <v/>
      </c>
      <c r="M80" s="300" t="str">
        <f ca="1">IF(ISERROR(VLOOKUP($B80,'I&amp;E Backsheet'!$D$11:$AT$187,M$11,0)),"",VLOOKUP($B80,'I&amp;E Backsheet'!$D$11:$AT$187,M$11,0))</f>
        <v/>
      </c>
      <c r="N80" s="213" t="str">
        <f ca="1">IF(ISERROR(VLOOKUP($B80,'I&amp;E Backsheet'!$D$11:$AT$187,N$11,0)),"",VLOOKUP($B80,'I&amp;E Backsheet'!$D$11:$AT$187,N$11,0))</f>
        <v/>
      </c>
      <c r="O80" s="213" t="str">
        <f ca="1">IF(ISERROR(VLOOKUP($B80,'I&amp;E Backsheet'!$D$11:$AT$187,O$11,0)),"",VLOOKUP($B80,'I&amp;E Backsheet'!$D$11:$AT$187,O$11,0))</f>
        <v/>
      </c>
      <c r="P80" s="214" t="str">
        <f ca="1">IF(ISERROR(VLOOKUP($B80,'I&amp;E Backsheet'!$D$11:$AT$187,P$11,0)),"",VLOOKUP($B80,'I&amp;E Backsheet'!$D$11:$AT$187,P$11,0))</f>
        <v/>
      </c>
      <c r="Q80" s="300" t="str">
        <f ca="1">IF(ISERROR(VLOOKUP($B80,'I&amp;E Backsheet'!$D$11:$AT$187,Q$11,0)),"",VLOOKUP($B80,'I&amp;E Backsheet'!$D$11:$AT$187,Q$11,0))</f>
        <v/>
      </c>
      <c r="R80" s="213" t="str">
        <f ca="1">IF(ISERROR(VLOOKUP($B80,'I&amp;E Backsheet'!$D$11:$AT$187,R$11,0)),"",VLOOKUP($B80,'I&amp;E Backsheet'!$D$11:$AT$187,R$11,0))</f>
        <v/>
      </c>
      <c r="S80" s="213" t="str">
        <f ca="1">IF(ISERROR(VLOOKUP($B80,'I&amp;E Backsheet'!$D$11:$AT$187,S$11,0)),"",VLOOKUP($B80,'I&amp;E Backsheet'!$D$11:$AT$187,S$11,0))</f>
        <v/>
      </c>
      <c r="T80" s="214" t="str">
        <f ca="1">IF(ISERROR(VLOOKUP($B80,'I&amp;E Backsheet'!$D$11:$AT$187,T$11,0)),"",VLOOKUP($B80,'I&amp;E Backsheet'!$D$11:$AT$187,T$11,0))</f>
        <v/>
      </c>
      <c r="U80" s="300" t="str">
        <f ca="1">IF(ISERROR(VLOOKUP($B80,'I&amp;E Backsheet'!$D$11:$AT$187,U$11,0)),"",VLOOKUP($B80,'I&amp;E Backsheet'!$D$11:$AT$187,U$11,0))</f>
        <v/>
      </c>
      <c r="V80" s="213" t="str">
        <f ca="1">IF(ISERROR(VLOOKUP($B80,'I&amp;E Backsheet'!$D$11:$AT$187,V$11,0)),"",VLOOKUP($B80,'I&amp;E Backsheet'!$D$11:$AT$187,V$11,0))</f>
        <v/>
      </c>
      <c r="W80" s="214" t="str">
        <f ca="1">IF(ISERROR(VLOOKUP($B80,'I&amp;E Backsheet'!$D$11:$AT$187,W$11,0)),"",VLOOKUP($B80,'I&amp;E Backsheet'!$D$11:$AT$187,W$11,0))</f>
        <v/>
      </c>
    </row>
    <row r="81" spans="1:23">
      <c r="A81" s="3">
        <v>66</v>
      </c>
      <c r="B81" s="41" t="str">
        <f t="shared" ca="1" si="2"/>
        <v/>
      </c>
      <c r="C81" s="42" t="str">
        <f ca="1">IF($B81="","",VLOOKUP($B81,'Org list'!$J$9:$K$637,2,0))</f>
        <v/>
      </c>
      <c r="D81" s="227" t="str">
        <f ca="1">IF(ISERROR(VLOOKUP($B81,'Pooled Fund'!$A$3:$D$179,D$11,0)),"",VLOOKUP($B81,'Pooled Fund'!$A$3:$D$179,D$11,0))</f>
        <v/>
      </c>
      <c r="E81" s="209" t="str">
        <f ca="1">IF(ISERROR(VLOOKUP($B81,'I&amp;E Backsheet'!$D$11:$AT$187,E$11,0)),"",VLOOKUP($B81,'I&amp;E Backsheet'!$D$11:$AT$187,E$11,0))</f>
        <v/>
      </c>
      <c r="F81" s="209" t="str">
        <f ca="1">IF(ISERROR(VLOOKUP($B81,'I&amp;E Backsheet'!$D$11:$AT$187,F$11,0)),"",VLOOKUP($B81,'I&amp;E Backsheet'!$D$11:$AT$187,F$11,0))</f>
        <v/>
      </c>
      <c r="G81" s="209" t="str">
        <f ca="1">IF(ISERROR(VLOOKUP($B81,'I&amp;E Backsheet'!$D$11:$AT$187,G$11,0)),"",VLOOKUP($B81,'I&amp;E Backsheet'!$D$11:$AT$187,G$11,0))</f>
        <v/>
      </c>
      <c r="H81" s="259" t="str">
        <f ca="1">IF(ISERROR(VLOOKUP($B81,'I&amp;E Backsheet'!$D$11:$AT$187,H$11,0)),"",VLOOKUP($B81,'I&amp;E Backsheet'!$D$11:$AT$187,H$11,0))</f>
        <v/>
      </c>
      <c r="I81" s="209" t="str">
        <f ca="1">IF(ISERROR(VLOOKUP($B81,'I&amp;E Backsheet'!$D$11:$AT$187,I$11,0)),"",VLOOKUP($B81,'I&amp;E Backsheet'!$D$11:$AT$187,I$11,0))</f>
        <v/>
      </c>
      <c r="J81" s="209" t="str">
        <f ca="1">IF(ISERROR(VLOOKUP($B81,'I&amp;E Backsheet'!$D$11:$AT$187,J$11,0)),"",VLOOKUP($B81,'I&amp;E Backsheet'!$D$11:$AT$187,J$11,0))</f>
        <v/>
      </c>
      <c r="K81" s="209" t="str">
        <f ca="1">IF(ISERROR(VLOOKUP($B81,'I&amp;E Backsheet'!$D$11:$AT$187,K$11,0)),"",VLOOKUP($B81,'I&amp;E Backsheet'!$D$11:$AT$187,K$11,0))</f>
        <v/>
      </c>
      <c r="L81" s="318" t="str">
        <f ca="1">IF(ISERROR(VLOOKUP($B81,'I&amp;E Backsheet'!$D$11:$AT$187,L$11,0)),"",VLOOKUP($B81,'I&amp;E Backsheet'!$D$11:$AT$187,L$11,0))</f>
        <v/>
      </c>
      <c r="M81" s="300" t="str">
        <f ca="1">IF(ISERROR(VLOOKUP($B81,'I&amp;E Backsheet'!$D$11:$AT$187,M$11,0)),"",VLOOKUP($B81,'I&amp;E Backsheet'!$D$11:$AT$187,M$11,0))</f>
        <v/>
      </c>
      <c r="N81" s="213" t="str">
        <f ca="1">IF(ISERROR(VLOOKUP($B81,'I&amp;E Backsheet'!$D$11:$AT$187,N$11,0)),"",VLOOKUP($B81,'I&amp;E Backsheet'!$D$11:$AT$187,N$11,0))</f>
        <v/>
      </c>
      <c r="O81" s="213" t="str">
        <f ca="1">IF(ISERROR(VLOOKUP($B81,'I&amp;E Backsheet'!$D$11:$AT$187,O$11,0)),"",VLOOKUP($B81,'I&amp;E Backsheet'!$D$11:$AT$187,O$11,0))</f>
        <v/>
      </c>
      <c r="P81" s="214" t="str">
        <f ca="1">IF(ISERROR(VLOOKUP($B81,'I&amp;E Backsheet'!$D$11:$AT$187,P$11,0)),"",VLOOKUP($B81,'I&amp;E Backsheet'!$D$11:$AT$187,P$11,0))</f>
        <v/>
      </c>
      <c r="Q81" s="300" t="str">
        <f ca="1">IF(ISERROR(VLOOKUP($B81,'I&amp;E Backsheet'!$D$11:$AT$187,Q$11,0)),"",VLOOKUP($B81,'I&amp;E Backsheet'!$D$11:$AT$187,Q$11,0))</f>
        <v/>
      </c>
      <c r="R81" s="213" t="str">
        <f ca="1">IF(ISERROR(VLOOKUP($B81,'I&amp;E Backsheet'!$D$11:$AT$187,R$11,0)),"",VLOOKUP($B81,'I&amp;E Backsheet'!$D$11:$AT$187,R$11,0))</f>
        <v/>
      </c>
      <c r="S81" s="213" t="str">
        <f ca="1">IF(ISERROR(VLOOKUP($B81,'I&amp;E Backsheet'!$D$11:$AT$187,S$11,0)),"",VLOOKUP($B81,'I&amp;E Backsheet'!$D$11:$AT$187,S$11,0))</f>
        <v/>
      </c>
      <c r="T81" s="214" t="str">
        <f ca="1">IF(ISERROR(VLOOKUP($B81,'I&amp;E Backsheet'!$D$11:$AT$187,T$11,0)),"",VLOOKUP($B81,'I&amp;E Backsheet'!$D$11:$AT$187,T$11,0))</f>
        <v/>
      </c>
      <c r="U81" s="300" t="str">
        <f ca="1">IF(ISERROR(VLOOKUP($B81,'I&amp;E Backsheet'!$D$11:$AT$187,U$11,0)),"",VLOOKUP($B81,'I&amp;E Backsheet'!$D$11:$AT$187,U$11,0))</f>
        <v/>
      </c>
      <c r="V81" s="213" t="str">
        <f ca="1">IF(ISERROR(VLOOKUP($B81,'I&amp;E Backsheet'!$D$11:$AT$187,V$11,0)),"",VLOOKUP($B81,'I&amp;E Backsheet'!$D$11:$AT$187,V$11,0))</f>
        <v/>
      </c>
      <c r="W81" s="214" t="str">
        <f ca="1">IF(ISERROR(VLOOKUP($B81,'I&amp;E Backsheet'!$D$11:$AT$187,W$11,0)),"",VLOOKUP($B81,'I&amp;E Backsheet'!$D$11:$AT$187,W$11,0))</f>
        <v/>
      </c>
    </row>
    <row r="82" spans="1:23">
      <c r="A82" s="3">
        <v>67</v>
      </c>
      <c r="B82" s="41" t="str">
        <f t="shared" ca="1" si="2"/>
        <v/>
      </c>
      <c r="C82" s="42" t="str">
        <f ca="1">IF($B82="","",VLOOKUP($B82,'Org list'!$J$9:$K$637,2,0))</f>
        <v/>
      </c>
      <c r="D82" s="227" t="str">
        <f ca="1">IF(ISERROR(VLOOKUP($B82,'Pooled Fund'!$A$3:$D$179,D$11,0)),"",VLOOKUP($B82,'Pooled Fund'!$A$3:$D$179,D$11,0))</f>
        <v/>
      </c>
      <c r="E82" s="209" t="str">
        <f ca="1">IF(ISERROR(VLOOKUP($B82,'I&amp;E Backsheet'!$D$11:$AT$187,E$11,0)),"",VLOOKUP($B82,'I&amp;E Backsheet'!$D$11:$AT$187,E$11,0))</f>
        <v/>
      </c>
      <c r="F82" s="209" t="str">
        <f ca="1">IF(ISERROR(VLOOKUP($B82,'I&amp;E Backsheet'!$D$11:$AT$187,F$11,0)),"",VLOOKUP($B82,'I&amp;E Backsheet'!$D$11:$AT$187,F$11,0))</f>
        <v/>
      </c>
      <c r="G82" s="209" t="str">
        <f ca="1">IF(ISERROR(VLOOKUP($B82,'I&amp;E Backsheet'!$D$11:$AT$187,G$11,0)),"",VLOOKUP($B82,'I&amp;E Backsheet'!$D$11:$AT$187,G$11,0))</f>
        <v/>
      </c>
      <c r="H82" s="259" t="str">
        <f ca="1">IF(ISERROR(VLOOKUP($B82,'I&amp;E Backsheet'!$D$11:$AT$187,H$11,0)),"",VLOOKUP($B82,'I&amp;E Backsheet'!$D$11:$AT$187,H$11,0))</f>
        <v/>
      </c>
      <c r="I82" s="209" t="str">
        <f ca="1">IF(ISERROR(VLOOKUP($B82,'I&amp;E Backsheet'!$D$11:$AT$187,I$11,0)),"",VLOOKUP($B82,'I&amp;E Backsheet'!$D$11:$AT$187,I$11,0))</f>
        <v/>
      </c>
      <c r="J82" s="209" t="str">
        <f ca="1">IF(ISERROR(VLOOKUP($B82,'I&amp;E Backsheet'!$D$11:$AT$187,J$11,0)),"",VLOOKUP($B82,'I&amp;E Backsheet'!$D$11:$AT$187,J$11,0))</f>
        <v/>
      </c>
      <c r="K82" s="209" t="str">
        <f ca="1">IF(ISERROR(VLOOKUP($B82,'I&amp;E Backsheet'!$D$11:$AT$187,K$11,0)),"",VLOOKUP($B82,'I&amp;E Backsheet'!$D$11:$AT$187,K$11,0))</f>
        <v/>
      </c>
      <c r="L82" s="318" t="str">
        <f ca="1">IF(ISERROR(VLOOKUP($B82,'I&amp;E Backsheet'!$D$11:$AT$187,L$11,0)),"",VLOOKUP($B82,'I&amp;E Backsheet'!$D$11:$AT$187,L$11,0))</f>
        <v/>
      </c>
      <c r="M82" s="300" t="str">
        <f ca="1">IF(ISERROR(VLOOKUP($B82,'I&amp;E Backsheet'!$D$11:$AT$187,M$11,0)),"",VLOOKUP($B82,'I&amp;E Backsheet'!$D$11:$AT$187,M$11,0))</f>
        <v/>
      </c>
      <c r="N82" s="213" t="str">
        <f ca="1">IF(ISERROR(VLOOKUP($B82,'I&amp;E Backsheet'!$D$11:$AT$187,N$11,0)),"",VLOOKUP($B82,'I&amp;E Backsheet'!$D$11:$AT$187,N$11,0))</f>
        <v/>
      </c>
      <c r="O82" s="213" t="str">
        <f ca="1">IF(ISERROR(VLOOKUP($B82,'I&amp;E Backsheet'!$D$11:$AT$187,O$11,0)),"",VLOOKUP($B82,'I&amp;E Backsheet'!$D$11:$AT$187,O$11,0))</f>
        <v/>
      </c>
      <c r="P82" s="214" t="str">
        <f ca="1">IF(ISERROR(VLOOKUP($B82,'I&amp;E Backsheet'!$D$11:$AT$187,P$11,0)),"",VLOOKUP($B82,'I&amp;E Backsheet'!$D$11:$AT$187,P$11,0))</f>
        <v/>
      </c>
      <c r="Q82" s="300" t="str">
        <f ca="1">IF(ISERROR(VLOOKUP($B82,'I&amp;E Backsheet'!$D$11:$AT$187,Q$11,0)),"",VLOOKUP($B82,'I&amp;E Backsheet'!$D$11:$AT$187,Q$11,0))</f>
        <v/>
      </c>
      <c r="R82" s="213" t="str">
        <f ca="1">IF(ISERROR(VLOOKUP($B82,'I&amp;E Backsheet'!$D$11:$AT$187,R$11,0)),"",VLOOKUP($B82,'I&amp;E Backsheet'!$D$11:$AT$187,R$11,0))</f>
        <v/>
      </c>
      <c r="S82" s="213" t="str">
        <f ca="1">IF(ISERROR(VLOOKUP($B82,'I&amp;E Backsheet'!$D$11:$AT$187,S$11,0)),"",VLOOKUP($B82,'I&amp;E Backsheet'!$D$11:$AT$187,S$11,0))</f>
        <v/>
      </c>
      <c r="T82" s="214" t="str">
        <f ca="1">IF(ISERROR(VLOOKUP($B82,'I&amp;E Backsheet'!$D$11:$AT$187,T$11,0)),"",VLOOKUP($B82,'I&amp;E Backsheet'!$D$11:$AT$187,T$11,0))</f>
        <v/>
      </c>
      <c r="U82" s="300" t="str">
        <f ca="1">IF(ISERROR(VLOOKUP($B82,'I&amp;E Backsheet'!$D$11:$AT$187,U$11,0)),"",VLOOKUP($B82,'I&amp;E Backsheet'!$D$11:$AT$187,U$11,0))</f>
        <v/>
      </c>
      <c r="V82" s="213" t="str">
        <f ca="1">IF(ISERROR(VLOOKUP($B82,'I&amp;E Backsheet'!$D$11:$AT$187,V$11,0)),"",VLOOKUP($B82,'I&amp;E Backsheet'!$D$11:$AT$187,V$11,0))</f>
        <v/>
      </c>
      <c r="W82" s="214" t="str">
        <f ca="1">IF(ISERROR(VLOOKUP($B82,'I&amp;E Backsheet'!$D$11:$AT$187,W$11,0)),"",VLOOKUP($B82,'I&amp;E Backsheet'!$D$11:$AT$187,W$11,0))</f>
        <v/>
      </c>
    </row>
    <row r="83" spans="1:23">
      <c r="A83" s="3">
        <v>68</v>
      </c>
      <c r="B83" s="41" t="str">
        <f t="shared" ca="1" si="2"/>
        <v/>
      </c>
      <c r="C83" s="42" t="str">
        <f ca="1">IF($B83="","",VLOOKUP($B83,'Org list'!$J$9:$K$637,2,0))</f>
        <v/>
      </c>
      <c r="D83" s="227" t="str">
        <f ca="1">IF(ISERROR(VLOOKUP($B83,'Pooled Fund'!$A$3:$D$179,D$11,0)),"",VLOOKUP($B83,'Pooled Fund'!$A$3:$D$179,D$11,0))</f>
        <v/>
      </c>
      <c r="E83" s="209" t="str">
        <f ca="1">IF(ISERROR(VLOOKUP($B83,'I&amp;E Backsheet'!$D$11:$AT$187,E$11,0)),"",VLOOKUP($B83,'I&amp;E Backsheet'!$D$11:$AT$187,E$11,0))</f>
        <v/>
      </c>
      <c r="F83" s="209" t="str">
        <f ca="1">IF(ISERROR(VLOOKUP($B83,'I&amp;E Backsheet'!$D$11:$AT$187,F$11,0)),"",VLOOKUP($B83,'I&amp;E Backsheet'!$D$11:$AT$187,F$11,0))</f>
        <v/>
      </c>
      <c r="G83" s="209" t="str">
        <f ca="1">IF(ISERROR(VLOOKUP($B83,'I&amp;E Backsheet'!$D$11:$AT$187,G$11,0)),"",VLOOKUP($B83,'I&amp;E Backsheet'!$D$11:$AT$187,G$11,0))</f>
        <v/>
      </c>
      <c r="H83" s="259" t="str">
        <f ca="1">IF(ISERROR(VLOOKUP($B83,'I&amp;E Backsheet'!$D$11:$AT$187,H$11,0)),"",VLOOKUP($B83,'I&amp;E Backsheet'!$D$11:$AT$187,H$11,0))</f>
        <v/>
      </c>
      <c r="I83" s="209" t="str">
        <f ca="1">IF(ISERROR(VLOOKUP($B83,'I&amp;E Backsheet'!$D$11:$AT$187,I$11,0)),"",VLOOKUP($B83,'I&amp;E Backsheet'!$D$11:$AT$187,I$11,0))</f>
        <v/>
      </c>
      <c r="J83" s="209" t="str">
        <f ca="1">IF(ISERROR(VLOOKUP($B83,'I&amp;E Backsheet'!$D$11:$AT$187,J$11,0)),"",VLOOKUP($B83,'I&amp;E Backsheet'!$D$11:$AT$187,J$11,0))</f>
        <v/>
      </c>
      <c r="K83" s="209" t="str">
        <f ca="1">IF(ISERROR(VLOOKUP($B83,'I&amp;E Backsheet'!$D$11:$AT$187,K$11,0)),"",VLOOKUP($B83,'I&amp;E Backsheet'!$D$11:$AT$187,K$11,0))</f>
        <v/>
      </c>
      <c r="L83" s="318" t="str">
        <f ca="1">IF(ISERROR(VLOOKUP($B83,'I&amp;E Backsheet'!$D$11:$AT$187,L$11,0)),"",VLOOKUP($B83,'I&amp;E Backsheet'!$D$11:$AT$187,L$11,0))</f>
        <v/>
      </c>
      <c r="M83" s="300" t="str">
        <f ca="1">IF(ISERROR(VLOOKUP($B83,'I&amp;E Backsheet'!$D$11:$AT$187,M$11,0)),"",VLOOKUP($B83,'I&amp;E Backsheet'!$D$11:$AT$187,M$11,0))</f>
        <v/>
      </c>
      <c r="N83" s="213" t="str">
        <f ca="1">IF(ISERROR(VLOOKUP($B83,'I&amp;E Backsheet'!$D$11:$AT$187,N$11,0)),"",VLOOKUP($B83,'I&amp;E Backsheet'!$D$11:$AT$187,N$11,0))</f>
        <v/>
      </c>
      <c r="O83" s="213" t="str">
        <f ca="1">IF(ISERROR(VLOOKUP($B83,'I&amp;E Backsheet'!$D$11:$AT$187,O$11,0)),"",VLOOKUP($B83,'I&amp;E Backsheet'!$D$11:$AT$187,O$11,0))</f>
        <v/>
      </c>
      <c r="P83" s="214" t="str">
        <f ca="1">IF(ISERROR(VLOOKUP($B83,'I&amp;E Backsheet'!$D$11:$AT$187,P$11,0)),"",VLOOKUP($B83,'I&amp;E Backsheet'!$D$11:$AT$187,P$11,0))</f>
        <v/>
      </c>
      <c r="Q83" s="300" t="str">
        <f ca="1">IF(ISERROR(VLOOKUP($B83,'I&amp;E Backsheet'!$D$11:$AT$187,Q$11,0)),"",VLOOKUP($B83,'I&amp;E Backsheet'!$D$11:$AT$187,Q$11,0))</f>
        <v/>
      </c>
      <c r="R83" s="213" t="str">
        <f ca="1">IF(ISERROR(VLOOKUP($B83,'I&amp;E Backsheet'!$D$11:$AT$187,R$11,0)),"",VLOOKUP($B83,'I&amp;E Backsheet'!$D$11:$AT$187,R$11,0))</f>
        <v/>
      </c>
      <c r="S83" s="213" t="str">
        <f ca="1">IF(ISERROR(VLOOKUP($B83,'I&amp;E Backsheet'!$D$11:$AT$187,S$11,0)),"",VLOOKUP($B83,'I&amp;E Backsheet'!$D$11:$AT$187,S$11,0))</f>
        <v/>
      </c>
      <c r="T83" s="214" t="str">
        <f ca="1">IF(ISERROR(VLOOKUP($B83,'I&amp;E Backsheet'!$D$11:$AT$187,T$11,0)),"",VLOOKUP($B83,'I&amp;E Backsheet'!$D$11:$AT$187,T$11,0))</f>
        <v/>
      </c>
      <c r="U83" s="300" t="str">
        <f ca="1">IF(ISERROR(VLOOKUP($B83,'I&amp;E Backsheet'!$D$11:$AT$187,U$11,0)),"",VLOOKUP($B83,'I&amp;E Backsheet'!$D$11:$AT$187,U$11,0))</f>
        <v/>
      </c>
      <c r="V83" s="213" t="str">
        <f ca="1">IF(ISERROR(VLOOKUP($B83,'I&amp;E Backsheet'!$D$11:$AT$187,V$11,0)),"",VLOOKUP($B83,'I&amp;E Backsheet'!$D$11:$AT$187,V$11,0))</f>
        <v/>
      </c>
      <c r="W83" s="214" t="str">
        <f ca="1">IF(ISERROR(VLOOKUP($B83,'I&amp;E Backsheet'!$D$11:$AT$187,W$11,0)),"",VLOOKUP($B83,'I&amp;E Backsheet'!$D$11:$AT$187,W$11,0))</f>
        <v/>
      </c>
    </row>
    <row r="84" spans="1:23">
      <c r="A84" s="3">
        <v>69</v>
      </c>
      <c r="B84" s="41" t="str">
        <f t="shared" ca="1" si="2"/>
        <v/>
      </c>
      <c r="C84" s="42" t="str">
        <f ca="1">IF($B84="","",VLOOKUP($B84,'Org list'!$J$9:$K$637,2,0))</f>
        <v/>
      </c>
      <c r="D84" s="227" t="str">
        <f ca="1">IF(ISERROR(VLOOKUP($B84,'Pooled Fund'!$A$3:$D$179,D$11,0)),"",VLOOKUP($B84,'Pooled Fund'!$A$3:$D$179,D$11,0))</f>
        <v/>
      </c>
      <c r="E84" s="209" t="str">
        <f ca="1">IF(ISERROR(VLOOKUP($B84,'I&amp;E Backsheet'!$D$11:$AT$187,E$11,0)),"",VLOOKUP($B84,'I&amp;E Backsheet'!$D$11:$AT$187,E$11,0))</f>
        <v/>
      </c>
      <c r="F84" s="209" t="str">
        <f ca="1">IF(ISERROR(VLOOKUP($B84,'I&amp;E Backsheet'!$D$11:$AT$187,F$11,0)),"",VLOOKUP($B84,'I&amp;E Backsheet'!$D$11:$AT$187,F$11,0))</f>
        <v/>
      </c>
      <c r="G84" s="209" t="str">
        <f ca="1">IF(ISERROR(VLOOKUP($B84,'I&amp;E Backsheet'!$D$11:$AT$187,G$11,0)),"",VLOOKUP($B84,'I&amp;E Backsheet'!$D$11:$AT$187,G$11,0))</f>
        <v/>
      </c>
      <c r="H84" s="259" t="str">
        <f ca="1">IF(ISERROR(VLOOKUP($B84,'I&amp;E Backsheet'!$D$11:$AT$187,H$11,0)),"",VLOOKUP($B84,'I&amp;E Backsheet'!$D$11:$AT$187,H$11,0))</f>
        <v/>
      </c>
      <c r="I84" s="209" t="str">
        <f ca="1">IF(ISERROR(VLOOKUP($B84,'I&amp;E Backsheet'!$D$11:$AT$187,I$11,0)),"",VLOOKUP($B84,'I&amp;E Backsheet'!$D$11:$AT$187,I$11,0))</f>
        <v/>
      </c>
      <c r="J84" s="209" t="str">
        <f ca="1">IF(ISERROR(VLOOKUP($B84,'I&amp;E Backsheet'!$D$11:$AT$187,J$11,0)),"",VLOOKUP($B84,'I&amp;E Backsheet'!$D$11:$AT$187,J$11,0))</f>
        <v/>
      </c>
      <c r="K84" s="209" t="str">
        <f ca="1">IF(ISERROR(VLOOKUP($B84,'I&amp;E Backsheet'!$D$11:$AT$187,K$11,0)),"",VLOOKUP($B84,'I&amp;E Backsheet'!$D$11:$AT$187,K$11,0))</f>
        <v/>
      </c>
      <c r="L84" s="318" t="str">
        <f ca="1">IF(ISERROR(VLOOKUP($B84,'I&amp;E Backsheet'!$D$11:$AT$187,L$11,0)),"",VLOOKUP($B84,'I&amp;E Backsheet'!$D$11:$AT$187,L$11,0))</f>
        <v/>
      </c>
      <c r="M84" s="300" t="str">
        <f ca="1">IF(ISERROR(VLOOKUP($B84,'I&amp;E Backsheet'!$D$11:$AT$187,M$11,0)),"",VLOOKUP($B84,'I&amp;E Backsheet'!$D$11:$AT$187,M$11,0))</f>
        <v/>
      </c>
      <c r="N84" s="213" t="str">
        <f ca="1">IF(ISERROR(VLOOKUP($B84,'I&amp;E Backsheet'!$D$11:$AT$187,N$11,0)),"",VLOOKUP($B84,'I&amp;E Backsheet'!$D$11:$AT$187,N$11,0))</f>
        <v/>
      </c>
      <c r="O84" s="213" t="str">
        <f ca="1">IF(ISERROR(VLOOKUP($B84,'I&amp;E Backsheet'!$D$11:$AT$187,O$11,0)),"",VLOOKUP($B84,'I&amp;E Backsheet'!$D$11:$AT$187,O$11,0))</f>
        <v/>
      </c>
      <c r="P84" s="214" t="str">
        <f ca="1">IF(ISERROR(VLOOKUP($B84,'I&amp;E Backsheet'!$D$11:$AT$187,P$11,0)),"",VLOOKUP($B84,'I&amp;E Backsheet'!$D$11:$AT$187,P$11,0))</f>
        <v/>
      </c>
      <c r="Q84" s="300" t="str">
        <f ca="1">IF(ISERROR(VLOOKUP($B84,'I&amp;E Backsheet'!$D$11:$AT$187,Q$11,0)),"",VLOOKUP($B84,'I&amp;E Backsheet'!$D$11:$AT$187,Q$11,0))</f>
        <v/>
      </c>
      <c r="R84" s="213" t="str">
        <f ca="1">IF(ISERROR(VLOOKUP($B84,'I&amp;E Backsheet'!$D$11:$AT$187,R$11,0)),"",VLOOKUP($B84,'I&amp;E Backsheet'!$D$11:$AT$187,R$11,0))</f>
        <v/>
      </c>
      <c r="S84" s="213" t="str">
        <f ca="1">IF(ISERROR(VLOOKUP($B84,'I&amp;E Backsheet'!$D$11:$AT$187,S$11,0)),"",VLOOKUP($B84,'I&amp;E Backsheet'!$D$11:$AT$187,S$11,0))</f>
        <v/>
      </c>
      <c r="T84" s="214" t="str">
        <f ca="1">IF(ISERROR(VLOOKUP($B84,'I&amp;E Backsheet'!$D$11:$AT$187,T$11,0)),"",VLOOKUP($B84,'I&amp;E Backsheet'!$D$11:$AT$187,T$11,0))</f>
        <v/>
      </c>
      <c r="U84" s="300" t="str">
        <f ca="1">IF(ISERROR(VLOOKUP($B84,'I&amp;E Backsheet'!$D$11:$AT$187,U$11,0)),"",VLOOKUP($B84,'I&amp;E Backsheet'!$D$11:$AT$187,U$11,0))</f>
        <v/>
      </c>
      <c r="V84" s="213" t="str">
        <f ca="1">IF(ISERROR(VLOOKUP($B84,'I&amp;E Backsheet'!$D$11:$AT$187,V$11,0)),"",VLOOKUP($B84,'I&amp;E Backsheet'!$D$11:$AT$187,V$11,0))</f>
        <v/>
      </c>
      <c r="W84" s="214" t="str">
        <f ca="1">IF(ISERROR(VLOOKUP($B84,'I&amp;E Backsheet'!$D$11:$AT$187,W$11,0)),"",VLOOKUP($B84,'I&amp;E Backsheet'!$D$11:$AT$187,W$11,0))</f>
        <v/>
      </c>
    </row>
    <row r="85" spans="1:23">
      <c r="A85" s="3">
        <v>70</v>
      </c>
      <c r="B85" s="41" t="str">
        <f t="shared" ca="1" si="2"/>
        <v/>
      </c>
      <c r="C85" s="42" t="str">
        <f ca="1">IF($B85="","",VLOOKUP($B85,'Org list'!$J$9:$K$637,2,0))</f>
        <v/>
      </c>
      <c r="D85" s="227" t="str">
        <f ca="1">IF(ISERROR(VLOOKUP($B85,'Pooled Fund'!$A$3:$D$179,D$11,0)),"",VLOOKUP($B85,'Pooled Fund'!$A$3:$D$179,D$11,0))</f>
        <v/>
      </c>
      <c r="E85" s="209" t="str">
        <f ca="1">IF(ISERROR(VLOOKUP($B85,'I&amp;E Backsheet'!$D$11:$AT$187,E$11,0)),"",VLOOKUP($B85,'I&amp;E Backsheet'!$D$11:$AT$187,E$11,0))</f>
        <v/>
      </c>
      <c r="F85" s="209" t="str">
        <f ca="1">IF(ISERROR(VLOOKUP($B85,'I&amp;E Backsheet'!$D$11:$AT$187,F$11,0)),"",VLOOKUP($B85,'I&amp;E Backsheet'!$D$11:$AT$187,F$11,0))</f>
        <v/>
      </c>
      <c r="G85" s="209" t="str">
        <f ca="1">IF(ISERROR(VLOOKUP($B85,'I&amp;E Backsheet'!$D$11:$AT$187,G$11,0)),"",VLOOKUP($B85,'I&amp;E Backsheet'!$D$11:$AT$187,G$11,0))</f>
        <v/>
      </c>
      <c r="H85" s="259" t="str">
        <f ca="1">IF(ISERROR(VLOOKUP($B85,'I&amp;E Backsheet'!$D$11:$AT$187,H$11,0)),"",VLOOKUP($B85,'I&amp;E Backsheet'!$D$11:$AT$187,H$11,0))</f>
        <v/>
      </c>
      <c r="I85" s="209" t="str">
        <f ca="1">IF(ISERROR(VLOOKUP($B85,'I&amp;E Backsheet'!$D$11:$AT$187,I$11,0)),"",VLOOKUP($B85,'I&amp;E Backsheet'!$D$11:$AT$187,I$11,0))</f>
        <v/>
      </c>
      <c r="J85" s="209" t="str">
        <f ca="1">IF(ISERROR(VLOOKUP($B85,'I&amp;E Backsheet'!$D$11:$AT$187,J$11,0)),"",VLOOKUP($B85,'I&amp;E Backsheet'!$D$11:$AT$187,J$11,0))</f>
        <v/>
      </c>
      <c r="K85" s="209" t="str">
        <f ca="1">IF(ISERROR(VLOOKUP($B85,'I&amp;E Backsheet'!$D$11:$AT$187,K$11,0)),"",VLOOKUP($B85,'I&amp;E Backsheet'!$D$11:$AT$187,K$11,0))</f>
        <v/>
      </c>
      <c r="L85" s="318" t="str">
        <f ca="1">IF(ISERROR(VLOOKUP($B85,'I&amp;E Backsheet'!$D$11:$AT$187,L$11,0)),"",VLOOKUP($B85,'I&amp;E Backsheet'!$D$11:$AT$187,L$11,0))</f>
        <v/>
      </c>
      <c r="M85" s="300" t="str">
        <f ca="1">IF(ISERROR(VLOOKUP($B85,'I&amp;E Backsheet'!$D$11:$AT$187,M$11,0)),"",VLOOKUP($B85,'I&amp;E Backsheet'!$D$11:$AT$187,M$11,0))</f>
        <v/>
      </c>
      <c r="N85" s="213" t="str">
        <f ca="1">IF(ISERROR(VLOOKUP($B85,'I&amp;E Backsheet'!$D$11:$AT$187,N$11,0)),"",VLOOKUP($B85,'I&amp;E Backsheet'!$D$11:$AT$187,N$11,0))</f>
        <v/>
      </c>
      <c r="O85" s="213" t="str">
        <f ca="1">IF(ISERROR(VLOOKUP($B85,'I&amp;E Backsheet'!$D$11:$AT$187,O$11,0)),"",VLOOKUP($B85,'I&amp;E Backsheet'!$D$11:$AT$187,O$11,0))</f>
        <v/>
      </c>
      <c r="P85" s="214" t="str">
        <f ca="1">IF(ISERROR(VLOOKUP($B85,'I&amp;E Backsheet'!$D$11:$AT$187,P$11,0)),"",VLOOKUP($B85,'I&amp;E Backsheet'!$D$11:$AT$187,P$11,0))</f>
        <v/>
      </c>
      <c r="Q85" s="300" t="str">
        <f ca="1">IF(ISERROR(VLOOKUP($B85,'I&amp;E Backsheet'!$D$11:$AT$187,Q$11,0)),"",VLOOKUP($B85,'I&amp;E Backsheet'!$D$11:$AT$187,Q$11,0))</f>
        <v/>
      </c>
      <c r="R85" s="213" t="str">
        <f ca="1">IF(ISERROR(VLOOKUP($B85,'I&amp;E Backsheet'!$D$11:$AT$187,R$11,0)),"",VLOOKUP($B85,'I&amp;E Backsheet'!$D$11:$AT$187,R$11,0))</f>
        <v/>
      </c>
      <c r="S85" s="213" t="str">
        <f ca="1">IF(ISERROR(VLOOKUP($B85,'I&amp;E Backsheet'!$D$11:$AT$187,S$11,0)),"",VLOOKUP($B85,'I&amp;E Backsheet'!$D$11:$AT$187,S$11,0))</f>
        <v/>
      </c>
      <c r="T85" s="214" t="str">
        <f ca="1">IF(ISERROR(VLOOKUP($B85,'I&amp;E Backsheet'!$D$11:$AT$187,T$11,0)),"",VLOOKUP($B85,'I&amp;E Backsheet'!$D$11:$AT$187,T$11,0))</f>
        <v/>
      </c>
      <c r="U85" s="300" t="str">
        <f ca="1">IF(ISERROR(VLOOKUP($B85,'I&amp;E Backsheet'!$D$11:$AT$187,U$11,0)),"",VLOOKUP($B85,'I&amp;E Backsheet'!$D$11:$AT$187,U$11,0))</f>
        <v/>
      </c>
      <c r="V85" s="213" t="str">
        <f ca="1">IF(ISERROR(VLOOKUP($B85,'I&amp;E Backsheet'!$D$11:$AT$187,V$11,0)),"",VLOOKUP($B85,'I&amp;E Backsheet'!$D$11:$AT$187,V$11,0))</f>
        <v/>
      </c>
      <c r="W85" s="214" t="str">
        <f ca="1">IF(ISERROR(VLOOKUP($B85,'I&amp;E Backsheet'!$D$11:$AT$187,W$11,0)),"",VLOOKUP($B85,'I&amp;E Backsheet'!$D$11:$AT$187,W$11,0))</f>
        <v/>
      </c>
    </row>
    <row r="86" spans="1:23">
      <c r="A86" s="3">
        <v>71</v>
      </c>
      <c r="B86" s="41" t="str">
        <f t="shared" ca="1" si="2"/>
        <v/>
      </c>
      <c r="C86" s="42" t="str">
        <f ca="1">IF($B86="","",VLOOKUP($B86,'Org list'!$J$9:$K$637,2,0))</f>
        <v/>
      </c>
      <c r="D86" s="227" t="str">
        <f ca="1">IF(ISERROR(VLOOKUP($B86,'Pooled Fund'!$A$3:$D$179,D$11,0)),"",VLOOKUP($B86,'Pooled Fund'!$A$3:$D$179,D$11,0))</f>
        <v/>
      </c>
      <c r="E86" s="209" t="str">
        <f ca="1">IF(ISERROR(VLOOKUP($B86,'I&amp;E Backsheet'!$D$11:$AT$187,E$11,0)),"",VLOOKUP($B86,'I&amp;E Backsheet'!$D$11:$AT$187,E$11,0))</f>
        <v/>
      </c>
      <c r="F86" s="209" t="str">
        <f ca="1">IF(ISERROR(VLOOKUP($B86,'I&amp;E Backsheet'!$D$11:$AT$187,F$11,0)),"",VLOOKUP($B86,'I&amp;E Backsheet'!$D$11:$AT$187,F$11,0))</f>
        <v/>
      </c>
      <c r="G86" s="209" t="str">
        <f ca="1">IF(ISERROR(VLOOKUP($B86,'I&amp;E Backsheet'!$D$11:$AT$187,G$11,0)),"",VLOOKUP($B86,'I&amp;E Backsheet'!$D$11:$AT$187,G$11,0))</f>
        <v/>
      </c>
      <c r="H86" s="259" t="str">
        <f ca="1">IF(ISERROR(VLOOKUP($B86,'I&amp;E Backsheet'!$D$11:$AT$187,H$11,0)),"",VLOOKUP($B86,'I&amp;E Backsheet'!$D$11:$AT$187,H$11,0))</f>
        <v/>
      </c>
      <c r="I86" s="209" t="str">
        <f ca="1">IF(ISERROR(VLOOKUP($B86,'I&amp;E Backsheet'!$D$11:$AT$187,I$11,0)),"",VLOOKUP($B86,'I&amp;E Backsheet'!$D$11:$AT$187,I$11,0))</f>
        <v/>
      </c>
      <c r="J86" s="209" t="str">
        <f ca="1">IF(ISERROR(VLOOKUP($B86,'I&amp;E Backsheet'!$D$11:$AT$187,J$11,0)),"",VLOOKUP($B86,'I&amp;E Backsheet'!$D$11:$AT$187,J$11,0))</f>
        <v/>
      </c>
      <c r="K86" s="209" t="str">
        <f ca="1">IF(ISERROR(VLOOKUP($B86,'I&amp;E Backsheet'!$D$11:$AT$187,K$11,0)),"",VLOOKUP($B86,'I&amp;E Backsheet'!$D$11:$AT$187,K$11,0))</f>
        <v/>
      </c>
      <c r="L86" s="318" t="str">
        <f ca="1">IF(ISERROR(VLOOKUP($B86,'I&amp;E Backsheet'!$D$11:$AT$187,L$11,0)),"",VLOOKUP($B86,'I&amp;E Backsheet'!$D$11:$AT$187,L$11,0))</f>
        <v/>
      </c>
      <c r="M86" s="300" t="str">
        <f ca="1">IF(ISERROR(VLOOKUP($B86,'I&amp;E Backsheet'!$D$11:$AT$187,M$11,0)),"",VLOOKUP($B86,'I&amp;E Backsheet'!$D$11:$AT$187,M$11,0))</f>
        <v/>
      </c>
      <c r="N86" s="213" t="str">
        <f ca="1">IF(ISERROR(VLOOKUP($B86,'I&amp;E Backsheet'!$D$11:$AT$187,N$11,0)),"",VLOOKUP($B86,'I&amp;E Backsheet'!$D$11:$AT$187,N$11,0))</f>
        <v/>
      </c>
      <c r="O86" s="213" t="str">
        <f ca="1">IF(ISERROR(VLOOKUP($B86,'I&amp;E Backsheet'!$D$11:$AT$187,O$11,0)),"",VLOOKUP($B86,'I&amp;E Backsheet'!$D$11:$AT$187,O$11,0))</f>
        <v/>
      </c>
      <c r="P86" s="214" t="str">
        <f ca="1">IF(ISERROR(VLOOKUP($B86,'I&amp;E Backsheet'!$D$11:$AT$187,P$11,0)),"",VLOOKUP($B86,'I&amp;E Backsheet'!$D$11:$AT$187,P$11,0))</f>
        <v/>
      </c>
      <c r="Q86" s="300" t="str">
        <f ca="1">IF(ISERROR(VLOOKUP($B86,'I&amp;E Backsheet'!$D$11:$AT$187,Q$11,0)),"",VLOOKUP($B86,'I&amp;E Backsheet'!$D$11:$AT$187,Q$11,0))</f>
        <v/>
      </c>
      <c r="R86" s="213" t="str">
        <f ca="1">IF(ISERROR(VLOOKUP($B86,'I&amp;E Backsheet'!$D$11:$AT$187,R$11,0)),"",VLOOKUP($B86,'I&amp;E Backsheet'!$D$11:$AT$187,R$11,0))</f>
        <v/>
      </c>
      <c r="S86" s="213" t="str">
        <f ca="1">IF(ISERROR(VLOOKUP($B86,'I&amp;E Backsheet'!$D$11:$AT$187,S$11,0)),"",VLOOKUP($B86,'I&amp;E Backsheet'!$D$11:$AT$187,S$11,0))</f>
        <v/>
      </c>
      <c r="T86" s="214" t="str">
        <f ca="1">IF(ISERROR(VLOOKUP($B86,'I&amp;E Backsheet'!$D$11:$AT$187,T$11,0)),"",VLOOKUP($B86,'I&amp;E Backsheet'!$D$11:$AT$187,T$11,0))</f>
        <v/>
      </c>
      <c r="U86" s="300" t="str">
        <f ca="1">IF(ISERROR(VLOOKUP($B86,'I&amp;E Backsheet'!$D$11:$AT$187,U$11,0)),"",VLOOKUP($B86,'I&amp;E Backsheet'!$D$11:$AT$187,U$11,0))</f>
        <v/>
      </c>
      <c r="V86" s="213" t="str">
        <f ca="1">IF(ISERROR(VLOOKUP($B86,'I&amp;E Backsheet'!$D$11:$AT$187,V$11,0)),"",VLOOKUP($B86,'I&amp;E Backsheet'!$D$11:$AT$187,V$11,0))</f>
        <v/>
      </c>
      <c r="W86" s="214" t="str">
        <f ca="1">IF(ISERROR(VLOOKUP($B86,'I&amp;E Backsheet'!$D$11:$AT$187,W$11,0)),"",VLOOKUP($B86,'I&amp;E Backsheet'!$D$11:$AT$187,W$11,0))</f>
        <v/>
      </c>
    </row>
    <row r="87" spans="1:23">
      <c r="A87" s="3">
        <v>72</v>
      </c>
      <c r="B87" s="41" t="str">
        <f t="shared" ca="1" si="2"/>
        <v/>
      </c>
      <c r="C87" s="42" t="str">
        <f ca="1">IF($B87="","",VLOOKUP($B87,'Org list'!$J$9:$K$637,2,0))</f>
        <v/>
      </c>
      <c r="D87" s="227" t="str">
        <f ca="1">IF(ISERROR(VLOOKUP($B87,'Pooled Fund'!$A$3:$D$179,D$11,0)),"",VLOOKUP($B87,'Pooled Fund'!$A$3:$D$179,D$11,0))</f>
        <v/>
      </c>
      <c r="E87" s="209" t="str">
        <f ca="1">IF(ISERROR(VLOOKUP($B87,'I&amp;E Backsheet'!$D$11:$AT$187,E$11,0)),"",VLOOKUP($B87,'I&amp;E Backsheet'!$D$11:$AT$187,E$11,0))</f>
        <v/>
      </c>
      <c r="F87" s="209" t="str">
        <f ca="1">IF(ISERROR(VLOOKUP($B87,'I&amp;E Backsheet'!$D$11:$AT$187,F$11,0)),"",VLOOKUP($B87,'I&amp;E Backsheet'!$D$11:$AT$187,F$11,0))</f>
        <v/>
      </c>
      <c r="G87" s="209" t="str">
        <f ca="1">IF(ISERROR(VLOOKUP($B87,'I&amp;E Backsheet'!$D$11:$AT$187,G$11,0)),"",VLOOKUP($B87,'I&amp;E Backsheet'!$D$11:$AT$187,G$11,0))</f>
        <v/>
      </c>
      <c r="H87" s="259" t="str">
        <f ca="1">IF(ISERROR(VLOOKUP($B87,'I&amp;E Backsheet'!$D$11:$AT$187,H$11,0)),"",VLOOKUP($B87,'I&amp;E Backsheet'!$D$11:$AT$187,H$11,0))</f>
        <v/>
      </c>
      <c r="I87" s="209" t="str">
        <f ca="1">IF(ISERROR(VLOOKUP($B87,'I&amp;E Backsheet'!$D$11:$AT$187,I$11,0)),"",VLOOKUP($B87,'I&amp;E Backsheet'!$D$11:$AT$187,I$11,0))</f>
        <v/>
      </c>
      <c r="J87" s="209" t="str">
        <f ca="1">IF(ISERROR(VLOOKUP($B87,'I&amp;E Backsheet'!$D$11:$AT$187,J$11,0)),"",VLOOKUP($B87,'I&amp;E Backsheet'!$D$11:$AT$187,J$11,0))</f>
        <v/>
      </c>
      <c r="K87" s="209" t="str">
        <f ca="1">IF(ISERROR(VLOOKUP($B87,'I&amp;E Backsheet'!$D$11:$AT$187,K$11,0)),"",VLOOKUP($B87,'I&amp;E Backsheet'!$D$11:$AT$187,K$11,0))</f>
        <v/>
      </c>
      <c r="L87" s="318" t="str">
        <f ca="1">IF(ISERROR(VLOOKUP($B87,'I&amp;E Backsheet'!$D$11:$AT$187,L$11,0)),"",VLOOKUP($B87,'I&amp;E Backsheet'!$D$11:$AT$187,L$11,0))</f>
        <v/>
      </c>
      <c r="M87" s="300" t="str">
        <f ca="1">IF(ISERROR(VLOOKUP($B87,'I&amp;E Backsheet'!$D$11:$AT$187,M$11,0)),"",VLOOKUP($B87,'I&amp;E Backsheet'!$D$11:$AT$187,M$11,0))</f>
        <v/>
      </c>
      <c r="N87" s="213" t="str">
        <f ca="1">IF(ISERROR(VLOOKUP($B87,'I&amp;E Backsheet'!$D$11:$AT$187,N$11,0)),"",VLOOKUP($B87,'I&amp;E Backsheet'!$D$11:$AT$187,N$11,0))</f>
        <v/>
      </c>
      <c r="O87" s="213" t="str">
        <f ca="1">IF(ISERROR(VLOOKUP($B87,'I&amp;E Backsheet'!$D$11:$AT$187,O$11,0)),"",VLOOKUP($B87,'I&amp;E Backsheet'!$D$11:$AT$187,O$11,0))</f>
        <v/>
      </c>
      <c r="P87" s="214" t="str">
        <f ca="1">IF(ISERROR(VLOOKUP($B87,'I&amp;E Backsheet'!$D$11:$AT$187,P$11,0)),"",VLOOKUP($B87,'I&amp;E Backsheet'!$D$11:$AT$187,P$11,0))</f>
        <v/>
      </c>
      <c r="Q87" s="300" t="str">
        <f ca="1">IF(ISERROR(VLOOKUP($B87,'I&amp;E Backsheet'!$D$11:$AT$187,Q$11,0)),"",VLOOKUP($B87,'I&amp;E Backsheet'!$D$11:$AT$187,Q$11,0))</f>
        <v/>
      </c>
      <c r="R87" s="213" t="str">
        <f ca="1">IF(ISERROR(VLOOKUP($B87,'I&amp;E Backsheet'!$D$11:$AT$187,R$11,0)),"",VLOOKUP($B87,'I&amp;E Backsheet'!$D$11:$AT$187,R$11,0))</f>
        <v/>
      </c>
      <c r="S87" s="213" t="str">
        <f ca="1">IF(ISERROR(VLOOKUP($B87,'I&amp;E Backsheet'!$D$11:$AT$187,S$11,0)),"",VLOOKUP($B87,'I&amp;E Backsheet'!$D$11:$AT$187,S$11,0))</f>
        <v/>
      </c>
      <c r="T87" s="214" t="str">
        <f ca="1">IF(ISERROR(VLOOKUP($B87,'I&amp;E Backsheet'!$D$11:$AT$187,T$11,0)),"",VLOOKUP($B87,'I&amp;E Backsheet'!$D$11:$AT$187,T$11,0))</f>
        <v/>
      </c>
      <c r="U87" s="300" t="str">
        <f ca="1">IF(ISERROR(VLOOKUP($B87,'I&amp;E Backsheet'!$D$11:$AT$187,U$11,0)),"",VLOOKUP($B87,'I&amp;E Backsheet'!$D$11:$AT$187,U$11,0))</f>
        <v/>
      </c>
      <c r="V87" s="213" t="str">
        <f ca="1">IF(ISERROR(VLOOKUP($B87,'I&amp;E Backsheet'!$D$11:$AT$187,V$11,0)),"",VLOOKUP($B87,'I&amp;E Backsheet'!$D$11:$AT$187,V$11,0))</f>
        <v/>
      </c>
      <c r="W87" s="214" t="str">
        <f ca="1">IF(ISERROR(VLOOKUP($B87,'I&amp;E Backsheet'!$D$11:$AT$187,W$11,0)),"",VLOOKUP($B87,'I&amp;E Backsheet'!$D$11:$AT$187,W$11,0))</f>
        <v/>
      </c>
    </row>
    <row r="88" spans="1:23">
      <c r="A88" s="3">
        <v>73</v>
      </c>
      <c r="B88" s="41" t="str">
        <f t="shared" ca="1" si="2"/>
        <v/>
      </c>
      <c r="C88" s="42" t="str">
        <f ca="1">IF($B88="","",VLOOKUP($B88,'Org list'!$J$9:$K$637,2,0))</f>
        <v/>
      </c>
      <c r="D88" s="227" t="str">
        <f ca="1">IF(ISERROR(VLOOKUP($B88,'Pooled Fund'!$A$3:$D$179,D$11,0)),"",VLOOKUP($B88,'Pooled Fund'!$A$3:$D$179,D$11,0))</f>
        <v/>
      </c>
      <c r="E88" s="209" t="str">
        <f ca="1">IF(ISERROR(VLOOKUP($B88,'I&amp;E Backsheet'!$D$11:$AT$187,E$11,0)),"",VLOOKUP($B88,'I&amp;E Backsheet'!$D$11:$AT$187,E$11,0))</f>
        <v/>
      </c>
      <c r="F88" s="209" t="str">
        <f ca="1">IF(ISERROR(VLOOKUP($B88,'I&amp;E Backsheet'!$D$11:$AT$187,F$11,0)),"",VLOOKUP($B88,'I&amp;E Backsheet'!$D$11:$AT$187,F$11,0))</f>
        <v/>
      </c>
      <c r="G88" s="209" t="str">
        <f ca="1">IF(ISERROR(VLOOKUP($B88,'I&amp;E Backsheet'!$D$11:$AT$187,G$11,0)),"",VLOOKUP($B88,'I&amp;E Backsheet'!$D$11:$AT$187,G$11,0))</f>
        <v/>
      </c>
      <c r="H88" s="259" t="str">
        <f ca="1">IF(ISERROR(VLOOKUP($B88,'I&amp;E Backsheet'!$D$11:$AT$187,H$11,0)),"",VLOOKUP($B88,'I&amp;E Backsheet'!$D$11:$AT$187,H$11,0))</f>
        <v/>
      </c>
      <c r="I88" s="209" t="str">
        <f ca="1">IF(ISERROR(VLOOKUP($B88,'I&amp;E Backsheet'!$D$11:$AT$187,I$11,0)),"",VLOOKUP($B88,'I&amp;E Backsheet'!$D$11:$AT$187,I$11,0))</f>
        <v/>
      </c>
      <c r="J88" s="209" t="str">
        <f ca="1">IF(ISERROR(VLOOKUP($B88,'I&amp;E Backsheet'!$D$11:$AT$187,J$11,0)),"",VLOOKUP($B88,'I&amp;E Backsheet'!$D$11:$AT$187,J$11,0))</f>
        <v/>
      </c>
      <c r="K88" s="209" t="str">
        <f ca="1">IF(ISERROR(VLOOKUP($B88,'I&amp;E Backsheet'!$D$11:$AT$187,K$11,0)),"",VLOOKUP($B88,'I&amp;E Backsheet'!$D$11:$AT$187,K$11,0))</f>
        <v/>
      </c>
      <c r="L88" s="318" t="str">
        <f ca="1">IF(ISERROR(VLOOKUP($B88,'I&amp;E Backsheet'!$D$11:$AT$187,L$11,0)),"",VLOOKUP($B88,'I&amp;E Backsheet'!$D$11:$AT$187,L$11,0))</f>
        <v/>
      </c>
      <c r="M88" s="300" t="str">
        <f ca="1">IF(ISERROR(VLOOKUP($B88,'I&amp;E Backsheet'!$D$11:$AT$187,M$11,0)),"",VLOOKUP($B88,'I&amp;E Backsheet'!$D$11:$AT$187,M$11,0))</f>
        <v/>
      </c>
      <c r="N88" s="213" t="str">
        <f ca="1">IF(ISERROR(VLOOKUP($B88,'I&amp;E Backsheet'!$D$11:$AT$187,N$11,0)),"",VLOOKUP($B88,'I&amp;E Backsheet'!$D$11:$AT$187,N$11,0))</f>
        <v/>
      </c>
      <c r="O88" s="213" t="str">
        <f ca="1">IF(ISERROR(VLOOKUP($B88,'I&amp;E Backsheet'!$D$11:$AT$187,O$11,0)),"",VLOOKUP($B88,'I&amp;E Backsheet'!$D$11:$AT$187,O$11,0))</f>
        <v/>
      </c>
      <c r="P88" s="214" t="str">
        <f ca="1">IF(ISERROR(VLOOKUP($B88,'I&amp;E Backsheet'!$D$11:$AT$187,P$11,0)),"",VLOOKUP($B88,'I&amp;E Backsheet'!$D$11:$AT$187,P$11,0))</f>
        <v/>
      </c>
      <c r="Q88" s="300" t="str">
        <f ca="1">IF(ISERROR(VLOOKUP($B88,'I&amp;E Backsheet'!$D$11:$AT$187,Q$11,0)),"",VLOOKUP($B88,'I&amp;E Backsheet'!$D$11:$AT$187,Q$11,0))</f>
        <v/>
      </c>
      <c r="R88" s="213" t="str">
        <f ca="1">IF(ISERROR(VLOOKUP($B88,'I&amp;E Backsheet'!$D$11:$AT$187,R$11,0)),"",VLOOKUP($B88,'I&amp;E Backsheet'!$D$11:$AT$187,R$11,0))</f>
        <v/>
      </c>
      <c r="S88" s="213" t="str">
        <f ca="1">IF(ISERROR(VLOOKUP($B88,'I&amp;E Backsheet'!$D$11:$AT$187,S$11,0)),"",VLOOKUP($B88,'I&amp;E Backsheet'!$D$11:$AT$187,S$11,0))</f>
        <v/>
      </c>
      <c r="T88" s="214" t="str">
        <f ca="1">IF(ISERROR(VLOOKUP($B88,'I&amp;E Backsheet'!$D$11:$AT$187,T$11,0)),"",VLOOKUP($B88,'I&amp;E Backsheet'!$D$11:$AT$187,T$11,0))</f>
        <v/>
      </c>
      <c r="U88" s="300" t="str">
        <f ca="1">IF(ISERROR(VLOOKUP($B88,'I&amp;E Backsheet'!$D$11:$AT$187,U$11,0)),"",VLOOKUP($B88,'I&amp;E Backsheet'!$D$11:$AT$187,U$11,0))</f>
        <v/>
      </c>
      <c r="V88" s="213" t="str">
        <f ca="1">IF(ISERROR(VLOOKUP($B88,'I&amp;E Backsheet'!$D$11:$AT$187,V$11,0)),"",VLOOKUP($B88,'I&amp;E Backsheet'!$D$11:$AT$187,V$11,0))</f>
        <v/>
      </c>
      <c r="W88" s="214" t="str">
        <f ca="1">IF(ISERROR(VLOOKUP($B88,'I&amp;E Backsheet'!$D$11:$AT$187,W$11,0)),"",VLOOKUP($B88,'I&amp;E Backsheet'!$D$11:$AT$187,W$11,0))</f>
        <v/>
      </c>
    </row>
    <row r="89" spans="1:23">
      <c r="A89" s="3">
        <v>74</v>
      </c>
      <c r="B89" s="41" t="str">
        <f t="shared" ca="1" si="2"/>
        <v/>
      </c>
      <c r="C89" s="42" t="str">
        <f ca="1">IF($B89="","",VLOOKUP($B89,'Org list'!$J$9:$K$637,2,0))</f>
        <v/>
      </c>
      <c r="D89" s="227" t="str">
        <f ca="1">IF(ISERROR(VLOOKUP($B89,'Pooled Fund'!$A$3:$D$179,D$11,0)),"",VLOOKUP($B89,'Pooled Fund'!$A$3:$D$179,D$11,0))</f>
        <v/>
      </c>
      <c r="E89" s="209" t="str">
        <f ca="1">IF(ISERROR(VLOOKUP($B89,'I&amp;E Backsheet'!$D$11:$AT$187,E$11,0)),"",VLOOKUP($B89,'I&amp;E Backsheet'!$D$11:$AT$187,E$11,0))</f>
        <v/>
      </c>
      <c r="F89" s="209" t="str">
        <f ca="1">IF(ISERROR(VLOOKUP($B89,'I&amp;E Backsheet'!$D$11:$AT$187,F$11,0)),"",VLOOKUP($B89,'I&amp;E Backsheet'!$D$11:$AT$187,F$11,0))</f>
        <v/>
      </c>
      <c r="G89" s="209" t="str">
        <f ca="1">IF(ISERROR(VLOOKUP($B89,'I&amp;E Backsheet'!$D$11:$AT$187,G$11,0)),"",VLOOKUP($B89,'I&amp;E Backsheet'!$D$11:$AT$187,G$11,0))</f>
        <v/>
      </c>
      <c r="H89" s="259" t="str">
        <f ca="1">IF(ISERROR(VLOOKUP($B89,'I&amp;E Backsheet'!$D$11:$AT$187,H$11,0)),"",VLOOKUP($B89,'I&amp;E Backsheet'!$D$11:$AT$187,H$11,0))</f>
        <v/>
      </c>
      <c r="I89" s="209" t="str">
        <f ca="1">IF(ISERROR(VLOOKUP($B89,'I&amp;E Backsheet'!$D$11:$AT$187,I$11,0)),"",VLOOKUP($B89,'I&amp;E Backsheet'!$D$11:$AT$187,I$11,0))</f>
        <v/>
      </c>
      <c r="J89" s="209" t="str">
        <f ca="1">IF(ISERROR(VLOOKUP($B89,'I&amp;E Backsheet'!$D$11:$AT$187,J$11,0)),"",VLOOKUP($B89,'I&amp;E Backsheet'!$D$11:$AT$187,J$11,0))</f>
        <v/>
      </c>
      <c r="K89" s="209" t="str">
        <f ca="1">IF(ISERROR(VLOOKUP($B89,'I&amp;E Backsheet'!$D$11:$AT$187,K$11,0)),"",VLOOKUP($B89,'I&amp;E Backsheet'!$D$11:$AT$187,K$11,0))</f>
        <v/>
      </c>
      <c r="L89" s="318" t="str">
        <f ca="1">IF(ISERROR(VLOOKUP($B89,'I&amp;E Backsheet'!$D$11:$AT$187,L$11,0)),"",VLOOKUP($B89,'I&amp;E Backsheet'!$D$11:$AT$187,L$11,0))</f>
        <v/>
      </c>
      <c r="M89" s="300" t="str">
        <f ca="1">IF(ISERROR(VLOOKUP($B89,'I&amp;E Backsheet'!$D$11:$AT$187,M$11,0)),"",VLOOKUP($B89,'I&amp;E Backsheet'!$D$11:$AT$187,M$11,0))</f>
        <v/>
      </c>
      <c r="N89" s="213" t="str">
        <f ca="1">IF(ISERROR(VLOOKUP($B89,'I&amp;E Backsheet'!$D$11:$AT$187,N$11,0)),"",VLOOKUP($B89,'I&amp;E Backsheet'!$D$11:$AT$187,N$11,0))</f>
        <v/>
      </c>
      <c r="O89" s="213" t="str">
        <f ca="1">IF(ISERROR(VLOOKUP($B89,'I&amp;E Backsheet'!$D$11:$AT$187,O$11,0)),"",VLOOKUP($B89,'I&amp;E Backsheet'!$D$11:$AT$187,O$11,0))</f>
        <v/>
      </c>
      <c r="P89" s="214" t="str">
        <f ca="1">IF(ISERROR(VLOOKUP($B89,'I&amp;E Backsheet'!$D$11:$AT$187,P$11,0)),"",VLOOKUP($B89,'I&amp;E Backsheet'!$D$11:$AT$187,P$11,0))</f>
        <v/>
      </c>
      <c r="Q89" s="300" t="str">
        <f ca="1">IF(ISERROR(VLOOKUP($B89,'I&amp;E Backsheet'!$D$11:$AT$187,Q$11,0)),"",VLOOKUP($B89,'I&amp;E Backsheet'!$D$11:$AT$187,Q$11,0))</f>
        <v/>
      </c>
      <c r="R89" s="213" t="str">
        <f ca="1">IF(ISERROR(VLOOKUP($B89,'I&amp;E Backsheet'!$D$11:$AT$187,R$11,0)),"",VLOOKUP($B89,'I&amp;E Backsheet'!$D$11:$AT$187,R$11,0))</f>
        <v/>
      </c>
      <c r="S89" s="213" t="str">
        <f ca="1">IF(ISERROR(VLOOKUP($B89,'I&amp;E Backsheet'!$D$11:$AT$187,S$11,0)),"",VLOOKUP($B89,'I&amp;E Backsheet'!$D$11:$AT$187,S$11,0))</f>
        <v/>
      </c>
      <c r="T89" s="214" t="str">
        <f ca="1">IF(ISERROR(VLOOKUP($B89,'I&amp;E Backsheet'!$D$11:$AT$187,T$11,0)),"",VLOOKUP($B89,'I&amp;E Backsheet'!$D$11:$AT$187,T$11,0))</f>
        <v/>
      </c>
      <c r="U89" s="300" t="str">
        <f ca="1">IF(ISERROR(VLOOKUP($B89,'I&amp;E Backsheet'!$D$11:$AT$187,U$11,0)),"",VLOOKUP($B89,'I&amp;E Backsheet'!$D$11:$AT$187,U$11,0))</f>
        <v/>
      </c>
      <c r="V89" s="213" t="str">
        <f ca="1">IF(ISERROR(VLOOKUP($B89,'I&amp;E Backsheet'!$D$11:$AT$187,V$11,0)),"",VLOOKUP($B89,'I&amp;E Backsheet'!$D$11:$AT$187,V$11,0))</f>
        <v/>
      </c>
      <c r="W89" s="214" t="str">
        <f ca="1">IF(ISERROR(VLOOKUP($B89,'I&amp;E Backsheet'!$D$11:$AT$187,W$11,0)),"",VLOOKUP($B89,'I&amp;E Backsheet'!$D$11:$AT$187,W$11,0))</f>
        <v/>
      </c>
    </row>
    <row r="90" spans="1:23">
      <c r="A90" s="3">
        <v>75</v>
      </c>
      <c r="B90" s="41" t="str">
        <f t="shared" ca="1" si="2"/>
        <v/>
      </c>
      <c r="C90" s="42" t="str">
        <f ca="1">IF($B90="","",VLOOKUP($B90,'Org list'!$J$9:$K$637,2,0))</f>
        <v/>
      </c>
      <c r="D90" s="227" t="str">
        <f ca="1">IF(ISERROR(VLOOKUP($B90,'Pooled Fund'!$A$3:$D$179,D$11,0)),"",VLOOKUP($B90,'Pooled Fund'!$A$3:$D$179,D$11,0))</f>
        <v/>
      </c>
      <c r="E90" s="209" t="str">
        <f ca="1">IF(ISERROR(VLOOKUP($B90,'I&amp;E Backsheet'!$D$11:$AT$187,E$11,0)),"",VLOOKUP($B90,'I&amp;E Backsheet'!$D$11:$AT$187,E$11,0))</f>
        <v/>
      </c>
      <c r="F90" s="209" t="str">
        <f ca="1">IF(ISERROR(VLOOKUP($B90,'I&amp;E Backsheet'!$D$11:$AT$187,F$11,0)),"",VLOOKUP($B90,'I&amp;E Backsheet'!$D$11:$AT$187,F$11,0))</f>
        <v/>
      </c>
      <c r="G90" s="209" t="str">
        <f ca="1">IF(ISERROR(VLOOKUP($B90,'I&amp;E Backsheet'!$D$11:$AT$187,G$11,0)),"",VLOOKUP($B90,'I&amp;E Backsheet'!$D$11:$AT$187,G$11,0))</f>
        <v/>
      </c>
      <c r="H90" s="259" t="str">
        <f ca="1">IF(ISERROR(VLOOKUP($B90,'I&amp;E Backsheet'!$D$11:$AT$187,H$11,0)),"",VLOOKUP($B90,'I&amp;E Backsheet'!$D$11:$AT$187,H$11,0))</f>
        <v/>
      </c>
      <c r="I90" s="209" t="str">
        <f ca="1">IF(ISERROR(VLOOKUP($B90,'I&amp;E Backsheet'!$D$11:$AT$187,I$11,0)),"",VLOOKUP($B90,'I&amp;E Backsheet'!$D$11:$AT$187,I$11,0))</f>
        <v/>
      </c>
      <c r="J90" s="209" t="str">
        <f ca="1">IF(ISERROR(VLOOKUP($B90,'I&amp;E Backsheet'!$D$11:$AT$187,J$11,0)),"",VLOOKUP($B90,'I&amp;E Backsheet'!$D$11:$AT$187,J$11,0))</f>
        <v/>
      </c>
      <c r="K90" s="209" t="str">
        <f ca="1">IF(ISERROR(VLOOKUP($B90,'I&amp;E Backsheet'!$D$11:$AT$187,K$11,0)),"",VLOOKUP($B90,'I&amp;E Backsheet'!$D$11:$AT$187,K$11,0))</f>
        <v/>
      </c>
      <c r="L90" s="318" t="str">
        <f ca="1">IF(ISERROR(VLOOKUP($B90,'I&amp;E Backsheet'!$D$11:$AT$187,L$11,0)),"",VLOOKUP($B90,'I&amp;E Backsheet'!$D$11:$AT$187,L$11,0))</f>
        <v/>
      </c>
      <c r="M90" s="300" t="str">
        <f ca="1">IF(ISERROR(VLOOKUP($B90,'I&amp;E Backsheet'!$D$11:$AT$187,M$11,0)),"",VLOOKUP($B90,'I&amp;E Backsheet'!$D$11:$AT$187,M$11,0))</f>
        <v/>
      </c>
      <c r="N90" s="213" t="str">
        <f ca="1">IF(ISERROR(VLOOKUP($B90,'I&amp;E Backsheet'!$D$11:$AT$187,N$11,0)),"",VLOOKUP($B90,'I&amp;E Backsheet'!$D$11:$AT$187,N$11,0))</f>
        <v/>
      </c>
      <c r="O90" s="213" t="str">
        <f ca="1">IF(ISERROR(VLOOKUP($B90,'I&amp;E Backsheet'!$D$11:$AT$187,O$11,0)),"",VLOOKUP($B90,'I&amp;E Backsheet'!$D$11:$AT$187,O$11,0))</f>
        <v/>
      </c>
      <c r="P90" s="214" t="str">
        <f ca="1">IF(ISERROR(VLOOKUP($B90,'I&amp;E Backsheet'!$D$11:$AT$187,P$11,0)),"",VLOOKUP($B90,'I&amp;E Backsheet'!$D$11:$AT$187,P$11,0))</f>
        <v/>
      </c>
      <c r="Q90" s="300" t="str">
        <f ca="1">IF(ISERROR(VLOOKUP($B90,'I&amp;E Backsheet'!$D$11:$AT$187,Q$11,0)),"",VLOOKUP($B90,'I&amp;E Backsheet'!$D$11:$AT$187,Q$11,0))</f>
        <v/>
      </c>
      <c r="R90" s="213" t="str">
        <f ca="1">IF(ISERROR(VLOOKUP($B90,'I&amp;E Backsheet'!$D$11:$AT$187,R$11,0)),"",VLOOKUP($B90,'I&amp;E Backsheet'!$D$11:$AT$187,R$11,0))</f>
        <v/>
      </c>
      <c r="S90" s="213" t="str">
        <f ca="1">IF(ISERROR(VLOOKUP($B90,'I&amp;E Backsheet'!$D$11:$AT$187,S$11,0)),"",VLOOKUP($B90,'I&amp;E Backsheet'!$D$11:$AT$187,S$11,0))</f>
        <v/>
      </c>
      <c r="T90" s="214" t="str">
        <f ca="1">IF(ISERROR(VLOOKUP($B90,'I&amp;E Backsheet'!$D$11:$AT$187,T$11,0)),"",VLOOKUP($B90,'I&amp;E Backsheet'!$D$11:$AT$187,T$11,0))</f>
        <v/>
      </c>
      <c r="U90" s="300" t="str">
        <f ca="1">IF(ISERROR(VLOOKUP($B90,'I&amp;E Backsheet'!$D$11:$AT$187,U$11,0)),"",VLOOKUP($B90,'I&amp;E Backsheet'!$D$11:$AT$187,U$11,0))</f>
        <v/>
      </c>
      <c r="V90" s="213" t="str">
        <f ca="1">IF(ISERROR(VLOOKUP($B90,'I&amp;E Backsheet'!$D$11:$AT$187,V$11,0)),"",VLOOKUP($B90,'I&amp;E Backsheet'!$D$11:$AT$187,V$11,0))</f>
        <v/>
      </c>
      <c r="W90" s="214" t="str">
        <f ca="1">IF(ISERROR(VLOOKUP($B90,'I&amp;E Backsheet'!$D$11:$AT$187,W$11,0)),"",VLOOKUP($B90,'I&amp;E Backsheet'!$D$11:$AT$187,W$11,0))</f>
        <v/>
      </c>
    </row>
    <row r="91" spans="1:23">
      <c r="A91" s="3">
        <v>76</v>
      </c>
      <c r="B91" s="41" t="str">
        <f t="shared" ca="1" si="2"/>
        <v/>
      </c>
      <c r="C91" s="42" t="str">
        <f ca="1">IF($B91="","",VLOOKUP($B91,'Org list'!$J$9:$K$637,2,0))</f>
        <v/>
      </c>
      <c r="D91" s="227" t="str">
        <f ca="1">IF(ISERROR(VLOOKUP($B91,'Pooled Fund'!$A$3:$D$179,D$11,0)),"",VLOOKUP($B91,'Pooled Fund'!$A$3:$D$179,D$11,0))</f>
        <v/>
      </c>
      <c r="E91" s="209" t="str">
        <f ca="1">IF(ISERROR(VLOOKUP($B91,'I&amp;E Backsheet'!$D$11:$AT$187,E$11,0)),"",VLOOKUP($B91,'I&amp;E Backsheet'!$D$11:$AT$187,E$11,0))</f>
        <v/>
      </c>
      <c r="F91" s="209" t="str">
        <f ca="1">IF(ISERROR(VLOOKUP($B91,'I&amp;E Backsheet'!$D$11:$AT$187,F$11,0)),"",VLOOKUP($B91,'I&amp;E Backsheet'!$D$11:$AT$187,F$11,0))</f>
        <v/>
      </c>
      <c r="G91" s="209" t="str">
        <f ca="1">IF(ISERROR(VLOOKUP($B91,'I&amp;E Backsheet'!$D$11:$AT$187,G$11,0)),"",VLOOKUP($B91,'I&amp;E Backsheet'!$D$11:$AT$187,G$11,0))</f>
        <v/>
      </c>
      <c r="H91" s="259" t="str">
        <f ca="1">IF(ISERROR(VLOOKUP($B91,'I&amp;E Backsheet'!$D$11:$AT$187,H$11,0)),"",VLOOKUP($B91,'I&amp;E Backsheet'!$D$11:$AT$187,H$11,0))</f>
        <v/>
      </c>
      <c r="I91" s="209" t="str">
        <f ca="1">IF(ISERROR(VLOOKUP($B91,'I&amp;E Backsheet'!$D$11:$AT$187,I$11,0)),"",VLOOKUP($B91,'I&amp;E Backsheet'!$D$11:$AT$187,I$11,0))</f>
        <v/>
      </c>
      <c r="J91" s="209" t="str">
        <f ca="1">IF(ISERROR(VLOOKUP($B91,'I&amp;E Backsheet'!$D$11:$AT$187,J$11,0)),"",VLOOKUP($B91,'I&amp;E Backsheet'!$D$11:$AT$187,J$11,0))</f>
        <v/>
      </c>
      <c r="K91" s="209" t="str">
        <f ca="1">IF(ISERROR(VLOOKUP($B91,'I&amp;E Backsheet'!$D$11:$AT$187,K$11,0)),"",VLOOKUP($B91,'I&amp;E Backsheet'!$D$11:$AT$187,K$11,0))</f>
        <v/>
      </c>
      <c r="L91" s="318" t="str">
        <f ca="1">IF(ISERROR(VLOOKUP($B91,'I&amp;E Backsheet'!$D$11:$AT$187,L$11,0)),"",VLOOKUP($B91,'I&amp;E Backsheet'!$D$11:$AT$187,L$11,0))</f>
        <v/>
      </c>
      <c r="M91" s="300" t="str">
        <f ca="1">IF(ISERROR(VLOOKUP($B91,'I&amp;E Backsheet'!$D$11:$AT$187,M$11,0)),"",VLOOKUP($B91,'I&amp;E Backsheet'!$D$11:$AT$187,M$11,0))</f>
        <v/>
      </c>
      <c r="N91" s="213" t="str">
        <f ca="1">IF(ISERROR(VLOOKUP($B91,'I&amp;E Backsheet'!$D$11:$AT$187,N$11,0)),"",VLOOKUP($B91,'I&amp;E Backsheet'!$D$11:$AT$187,N$11,0))</f>
        <v/>
      </c>
      <c r="O91" s="213" t="str">
        <f ca="1">IF(ISERROR(VLOOKUP($B91,'I&amp;E Backsheet'!$D$11:$AT$187,O$11,0)),"",VLOOKUP($B91,'I&amp;E Backsheet'!$D$11:$AT$187,O$11,0))</f>
        <v/>
      </c>
      <c r="P91" s="214" t="str">
        <f ca="1">IF(ISERROR(VLOOKUP($B91,'I&amp;E Backsheet'!$D$11:$AT$187,P$11,0)),"",VLOOKUP($B91,'I&amp;E Backsheet'!$D$11:$AT$187,P$11,0))</f>
        <v/>
      </c>
      <c r="Q91" s="300" t="str">
        <f ca="1">IF(ISERROR(VLOOKUP($B91,'I&amp;E Backsheet'!$D$11:$AT$187,Q$11,0)),"",VLOOKUP($B91,'I&amp;E Backsheet'!$D$11:$AT$187,Q$11,0))</f>
        <v/>
      </c>
      <c r="R91" s="213" t="str">
        <f ca="1">IF(ISERROR(VLOOKUP($B91,'I&amp;E Backsheet'!$D$11:$AT$187,R$11,0)),"",VLOOKUP($B91,'I&amp;E Backsheet'!$D$11:$AT$187,R$11,0))</f>
        <v/>
      </c>
      <c r="S91" s="213" t="str">
        <f ca="1">IF(ISERROR(VLOOKUP($B91,'I&amp;E Backsheet'!$D$11:$AT$187,S$11,0)),"",VLOOKUP($B91,'I&amp;E Backsheet'!$D$11:$AT$187,S$11,0))</f>
        <v/>
      </c>
      <c r="T91" s="214" t="str">
        <f ca="1">IF(ISERROR(VLOOKUP($B91,'I&amp;E Backsheet'!$D$11:$AT$187,T$11,0)),"",VLOOKUP($B91,'I&amp;E Backsheet'!$D$11:$AT$187,T$11,0))</f>
        <v/>
      </c>
      <c r="U91" s="300" t="str">
        <f ca="1">IF(ISERROR(VLOOKUP($B91,'I&amp;E Backsheet'!$D$11:$AT$187,U$11,0)),"",VLOOKUP($B91,'I&amp;E Backsheet'!$D$11:$AT$187,U$11,0))</f>
        <v/>
      </c>
      <c r="V91" s="213" t="str">
        <f ca="1">IF(ISERROR(VLOOKUP($B91,'I&amp;E Backsheet'!$D$11:$AT$187,V$11,0)),"",VLOOKUP($B91,'I&amp;E Backsheet'!$D$11:$AT$187,V$11,0))</f>
        <v/>
      </c>
      <c r="W91" s="214" t="str">
        <f ca="1">IF(ISERROR(VLOOKUP($B91,'I&amp;E Backsheet'!$D$11:$AT$187,W$11,0)),"",VLOOKUP($B91,'I&amp;E Backsheet'!$D$11:$AT$187,W$11,0))</f>
        <v/>
      </c>
    </row>
    <row r="92" spans="1:23">
      <c r="A92" s="3">
        <v>77</v>
      </c>
      <c r="B92" s="41" t="str">
        <f t="shared" ca="1" si="2"/>
        <v/>
      </c>
      <c r="C92" s="42" t="str">
        <f ca="1">IF($B92="","",VLOOKUP($B92,'Org list'!$J$9:$K$637,2,0))</f>
        <v/>
      </c>
      <c r="D92" s="227" t="str">
        <f ca="1">IF(ISERROR(VLOOKUP($B92,'Pooled Fund'!$A$3:$D$179,D$11,0)),"",VLOOKUP($B92,'Pooled Fund'!$A$3:$D$179,D$11,0))</f>
        <v/>
      </c>
      <c r="E92" s="209" t="str">
        <f ca="1">IF(ISERROR(VLOOKUP($B92,'I&amp;E Backsheet'!$D$11:$AT$187,E$11,0)),"",VLOOKUP($B92,'I&amp;E Backsheet'!$D$11:$AT$187,E$11,0))</f>
        <v/>
      </c>
      <c r="F92" s="209" t="str">
        <f ca="1">IF(ISERROR(VLOOKUP($B92,'I&amp;E Backsheet'!$D$11:$AT$187,F$11,0)),"",VLOOKUP($B92,'I&amp;E Backsheet'!$D$11:$AT$187,F$11,0))</f>
        <v/>
      </c>
      <c r="G92" s="209" t="str">
        <f ca="1">IF(ISERROR(VLOOKUP($B92,'I&amp;E Backsheet'!$D$11:$AT$187,G$11,0)),"",VLOOKUP($B92,'I&amp;E Backsheet'!$D$11:$AT$187,G$11,0))</f>
        <v/>
      </c>
      <c r="H92" s="259" t="str">
        <f ca="1">IF(ISERROR(VLOOKUP($B92,'I&amp;E Backsheet'!$D$11:$AT$187,H$11,0)),"",VLOOKUP($B92,'I&amp;E Backsheet'!$D$11:$AT$187,H$11,0))</f>
        <v/>
      </c>
      <c r="I92" s="209" t="str">
        <f ca="1">IF(ISERROR(VLOOKUP($B92,'I&amp;E Backsheet'!$D$11:$AT$187,I$11,0)),"",VLOOKUP($B92,'I&amp;E Backsheet'!$D$11:$AT$187,I$11,0))</f>
        <v/>
      </c>
      <c r="J92" s="209" t="str">
        <f ca="1">IF(ISERROR(VLOOKUP($B92,'I&amp;E Backsheet'!$D$11:$AT$187,J$11,0)),"",VLOOKUP($B92,'I&amp;E Backsheet'!$D$11:$AT$187,J$11,0))</f>
        <v/>
      </c>
      <c r="K92" s="209" t="str">
        <f ca="1">IF(ISERROR(VLOOKUP($B92,'I&amp;E Backsheet'!$D$11:$AT$187,K$11,0)),"",VLOOKUP($B92,'I&amp;E Backsheet'!$D$11:$AT$187,K$11,0))</f>
        <v/>
      </c>
      <c r="L92" s="318" t="str">
        <f ca="1">IF(ISERROR(VLOOKUP($B92,'I&amp;E Backsheet'!$D$11:$AT$187,L$11,0)),"",VLOOKUP($B92,'I&amp;E Backsheet'!$D$11:$AT$187,L$11,0))</f>
        <v/>
      </c>
      <c r="M92" s="300" t="str">
        <f ca="1">IF(ISERROR(VLOOKUP($B92,'I&amp;E Backsheet'!$D$11:$AT$187,M$11,0)),"",VLOOKUP($B92,'I&amp;E Backsheet'!$D$11:$AT$187,M$11,0))</f>
        <v/>
      </c>
      <c r="N92" s="213" t="str">
        <f ca="1">IF(ISERROR(VLOOKUP($B92,'I&amp;E Backsheet'!$D$11:$AT$187,N$11,0)),"",VLOOKUP($B92,'I&amp;E Backsheet'!$D$11:$AT$187,N$11,0))</f>
        <v/>
      </c>
      <c r="O92" s="213" t="str">
        <f ca="1">IF(ISERROR(VLOOKUP($B92,'I&amp;E Backsheet'!$D$11:$AT$187,O$11,0)),"",VLOOKUP($B92,'I&amp;E Backsheet'!$D$11:$AT$187,O$11,0))</f>
        <v/>
      </c>
      <c r="P92" s="214" t="str">
        <f ca="1">IF(ISERROR(VLOOKUP($B92,'I&amp;E Backsheet'!$D$11:$AT$187,P$11,0)),"",VLOOKUP($B92,'I&amp;E Backsheet'!$D$11:$AT$187,P$11,0))</f>
        <v/>
      </c>
      <c r="Q92" s="300" t="str">
        <f ca="1">IF(ISERROR(VLOOKUP($B92,'I&amp;E Backsheet'!$D$11:$AT$187,Q$11,0)),"",VLOOKUP($B92,'I&amp;E Backsheet'!$D$11:$AT$187,Q$11,0))</f>
        <v/>
      </c>
      <c r="R92" s="213" t="str">
        <f ca="1">IF(ISERROR(VLOOKUP($B92,'I&amp;E Backsheet'!$D$11:$AT$187,R$11,0)),"",VLOOKUP($B92,'I&amp;E Backsheet'!$D$11:$AT$187,R$11,0))</f>
        <v/>
      </c>
      <c r="S92" s="213" t="str">
        <f ca="1">IF(ISERROR(VLOOKUP($B92,'I&amp;E Backsheet'!$D$11:$AT$187,S$11,0)),"",VLOOKUP($B92,'I&amp;E Backsheet'!$D$11:$AT$187,S$11,0))</f>
        <v/>
      </c>
      <c r="T92" s="214" t="str">
        <f ca="1">IF(ISERROR(VLOOKUP($B92,'I&amp;E Backsheet'!$D$11:$AT$187,T$11,0)),"",VLOOKUP($B92,'I&amp;E Backsheet'!$D$11:$AT$187,T$11,0))</f>
        <v/>
      </c>
      <c r="U92" s="300" t="str">
        <f ca="1">IF(ISERROR(VLOOKUP($B92,'I&amp;E Backsheet'!$D$11:$AT$187,U$11,0)),"",VLOOKUP($B92,'I&amp;E Backsheet'!$D$11:$AT$187,U$11,0))</f>
        <v/>
      </c>
      <c r="V92" s="213" t="str">
        <f ca="1">IF(ISERROR(VLOOKUP($B92,'I&amp;E Backsheet'!$D$11:$AT$187,V$11,0)),"",VLOOKUP($B92,'I&amp;E Backsheet'!$D$11:$AT$187,V$11,0))</f>
        <v/>
      </c>
      <c r="W92" s="214" t="str">
        <f ca="1">IF(ISERROR(VLOOKUP($B92,'I&amp;E Backsheet'!$D$11:$AT$187,W$11,0)),"",VLOOKUP($B92,'I&amp;E Backsheet'!$D$11:$AT$187,W$11,0))</f>
        <v/>
      </c>
    </row>
    <row r="93" spans="1:23">
      <c r="A93" s="3">
        <v>78</v>
      </c>
      <c r="B93" s="41" t="str">
        <f t="shared" ca="1" si="2"/>
        <v/>
      </c>
      <c r="C93" s="42" t="str">
        <f ca="1">IF($B93="","",VLOOKUP($B93,'Org list'!$J$9:$K$637,2,0))</f>
        <v/>
      </c>
      <c r="D93" s="227" t="str">
        <f ca="1">IF(ISERROR(VLOOKUP($B93,'Pooled Fund'!$A$3:$D$179,D$11,0)),"",VLOOKUP($B93,'Pooled Fund'!$A$3:$D$179,D$11,0))</f>
        <v/>
      </c>
      <c r="E93" s="209" t="str">
        <f ca="1">IF(ISERROR(VLOOKUP($B93,'I&amp;E Backsheet'!$D$11:$AT$187,E$11,0)),"",VLOOKUP($B93,'I&amp;E Backsheet'!$D$11:$AT$187,E$11,0))</f>
        <v/>
      </c>
      <c r="F93" s="209" t="str">
        <f ca="1">IF(ISERROR(VLOOKUP($B93,'I&amp;E Backsheet'!$D$11:$AT$187,F$11,0)),"",VLOOKUP($B93,'I&amp;E Backsheet'!$D$11:$AT$187,F$11,0))</f>
        <v/>
      </c>
      <c r="G93" s="209" t="str">
        <f ca="1">IF(ISERROR(VLOOKUP($B93,'I&amp;E Backsheet'!$D$11:$AT$187,G$11,0)),"",VLOOKUP($B93,'I&amp;E Backsheet'!$D$11:$AT$187,G$11,0))</f>
        <v/>
      </c>
      <c r="H93" s="259" t="str">
        <f ca="1">IF(ISERROR(VLOOKUP($B93,'I&amp;E Backsheet'!$D$11:$AT$187,H$11,0)),"",VLOOKUP($B93,'I&amp;E Backsheet'!$D$11:$AT$187,H$11,0))</f>
        <v/>
      </c>
      <c r="I93" s="209" t="str">
        <f ca="1">IF(ISERROR(VLOOKUP($B93,'I&amp;E Backsheet'!$D$11:$AT$187,I$11,0)),"",VLOOKUP($B93,'I&amp;E Backsheet'!$D$11:$AT$187,I$11,0))</f>
        <v/>
      </c>
      <c r="J93" s="209" t="str">
        <f ca="1">IF(ISERROR(VLOOKUP($B93,'I&amp;E Backsheet'!$D$11:$AT$187,J$11,0)),"",VLOOKUP($B93,'I&amp;E Backsheet'!$D$11:$AT$187,J$11,0))</f>
        <v/>
      </c>
      <c r="K93" s="209" t="str">
        <f ca="1">IF(ISERROR(VLOOKUP($B93,'I&amp;E Backsheet'!$D$11:$AT$187,K$11,0)),"",VLOOKUP($B93,'I&amp;E Backsheet'!$D$11:$AT$187,K$11,0))</f>
        <v/>
      </c>
      <c r="L93" s="318" t="str">
        <f ca="1">IF(ISERROR(VLOOKUP($B93,'I&amp;E Backsheet'!$D$11:$AT$187,L$11,0)),"",VLOOKUP($B93,'I&amp;E Backsheet'!$D$11:$AT$187,L$11,0))</f>
        <v/>
      </c>
      <c r="M93" s="300" t="str">
        <f ca="1">IF(ISERROR(VLOOKUP($B93,'I&amp;E Backsheet'!$D$11:$AT$187,M$11,0)),"",VLOOKUP($B93,'I&amp;E Backsheet'!$D$11:$AT$187,M$11,0))</f>
        <v/>
      </c>
      <c r="N93" s="213" t="str">
        <f ca="1">IF(ISERROR(VLOOKUP($B93,'I&amp;E Backsheet'!$D$11:$AT$187,N$11,0)),"",VLOOKUP($B93,'I&amp;E Backsheet'!$D$11:$AT$187,N$11,0))</f>
        <v/>
      </c>
      <c r="O93" s="213" t="str">
        <f ca="1">IF(ISERROR(VLOOKUP($B93,'I&amp;E Backsheet'!$D$11:$AT$187,O$11,0)),"",VLOOKUP($B93,'I&amp;E Backsheet'!$D$11:$AT$187,O$11,0))</f>
        <v/>
      </c>
      <c r="P93" s="214" t="str">
        <f ca="1">IF(ISERROR(VLOOKUP($B93,'I&amp;E Backsheet'!$D$11:$AT$187,P$11,0)),"",VLOOKUP($B93,'I&amp;E Backsheet'!$D$11:$AT$187,P$11,0))</f>
        <v/>
      </c>
      <c r="Q93" s="300" t="str">
        <f ca="1">IF(ISERROR(VLOOKUP($B93,'I&amp;E Backsheet'!$D$11:$AT$187,Q$11,0)),"",VLOOKUP($B93,'I&amp;E Backsheet'!$D$11:$AT$187,Q$11,0))</f>
        <v/>
      </c>
      <c r="R93" s="213" t="str">
        <f ca="1">IF(ISERROR(VLOOKUP($B93,'I&amp;E Backsheet'!$D$11:$AT$187,R$11,0)),"",VLOOKUP($B93,'I&amp;E Backsheet'!$D$11:$AT$187,R$11,0))</f>
        <v/>
      </c>
      <c r="S93" s="213" t="str">
        <f ca="1">IF(ISERROR(VLOOKUP($B93,'I&amp;E Backsheet'!$D$11:$AT$187,S$11,0)),"",VLOOKUP($B93,'I&amp;E Backsheet'!$D$11:$AT$187,S$11,0))</f>
        <v/>
      </c>
      <c r="T93" s="214" t="str">
        <f ca="1">IF(ISERROR(VLOOKUP($B93,'I&amp;E Backsheet'!$D$11:$AT$187,T$11,0)),"",VLOOKUP($B93,'I&amp;E Backsheet'!$D$11:$AT$187,T$11,0))</f>
        <v/>
      </c>
      <c r="U93" s="300" t="str">
        <f ca="1">IF(ISERROR(VLOOKUP($B93,'I&amp;E Backsheet'!$D$11:$AT$187,U$11,0)),"",VLOOKUP($B93,'I&amp;E Backsheet'!$D$11:$AT$187,U$11,0))</f>
        <v/>
      </c>
      <c r="V93" s="213" t="str">
        <f ca="1">IF(ISERROR(VLOOKUP($B93,'I&amp;E Backsheet'!$D$11:$AT$187,V$11,0)),"",VLOOKUP($B93,'I&amp;E Backsheet'!$D$11:$AT$187,V$11,0))</f>
        <v/>
      </c>
      <c r="W93" s="214" t="str">
        <f ca="1">IF(ISERROR(VLOOKUP($B93,'I&amp;E Backsheet'!$D$11:$AT$187,W$11,0)),"",VLOOKUP($B93,'I&amp;E Backsheet'!$D$11:$AT$187,W$11,0))</f>
        <v/>
      </c>
    </row>
    <row r="94" spans="1:23">
      <c r="A94" s="3">
        <v>79</v>
      </c>
      <c r="B94" s="41" t="str">
        <f t="shared" ca="1" si="2"/>
        <v/>
      </c>
      <c r="C94" s="42" t="str">
        <f ca="1">IF($B94="","",VLOOKUP($B94,'Org list'!$J$9:$K$637,2,0))</f>
        <v/>
      </c>
      <c r="D94" s="227" t="str">
        <f ca="1">IF(ISERROR(VLOOKUP($B94,'Pooled Fund'!$A$3:$D$179,D$11,0)),"",VLOOKUP($B94,'Pooled Fund'!$A$3:$D$179,D$11,0))</f>
        <v/>
      </c>
      <c r="E94" s="209" t="str">
        <f ca="1">IF(ISERROR(VLOOKUP($B94,'I&amp;E Backsheet'!$D$11:$AT$187,E$11,0)),"",VLOOKUP($B94,'I&amp;E Backsheet'!$D$11:$AT$187,E$11,0))</f>
        <v/>
      </c>
      <c r="F94" s="209" t="str">
        <f ca="1">IF(ISERROR(VLOOKUP($B94,'I&amp;E Backsheet'!$D$11:$AT$187,F$11,0)),"",VLOOKUP($B94,'I&amp;E Backsheet'!$D$11:$AT$187,F$11,0))</f>
        <v/>
      </c>
      <c r="G94" s="209" t="str">
        <f ca="1">IF(ISERROR(VLOOKUP($B94,'I&amp;E Backsheet'!$D$11:$AT$187,G$11,0)),"",VLOOKUP($B94,'I&amp;E Backsheet'!$D$11:$AT$187,G$11,0))</f>
        <v/>
      </c>
      <c r="H94" s="259" t="str">
        <f ca="1">IF(ISERROR(VLOOKUP($B94,'I&amp;E Backsheet'!$D$11:$AT$187,H$11,0)),"",VLOOKUP($B94,'I&amp;E Backsheet'!$D$11:$AT$187,H$11,0))</f>
        <v/>
      </c>
      <c r="I94" s="209" t="str">
        <f ca="1">IF(ISERROR(VLOOKUP($B94,'I&amp;E Backsheet'!$D$11:$AT$187,I$11,0)),"",VLOOKUP($B94,'I&amp;E Backsheet'!$D$11:$AT$187,I$11,0))</f>
        <v/>
      </c>
      <c r="J94" s="209" t="str">
        <f ca="1">IF(ISERROR(VLOOKUP($B94,'I&amp;E Backsheet'!$D$11:$AT$187,J$11,0)),"",VLOOKUP($B94,'I&amp;E Backsheet'!$D$11:$AT$187,J$11,0))</f>
        <v/>
      </c>
      <c r="K94" s="209" t="str">
        <f ca="1">IF(ISERROR(VLOOKUP($B94,'I&amp;E Backsheet'!$D$11:$AT$187,K$11,0)),"",VLOOKUP($B94,'I&amp;E Backsheet'!$D$11:$AT$187,K$11,0))</f>
        <v/>
      </c>
      <c r="L94" s="318" t="str">
        <f ca="1">IF(ISERROR(VLOOKUP($B94,'I&amp;E Backsheet'!$D$11:$AT$187,L$11,0)),"",VLOOKUP($B94,'I&amp;E Backsheet'!$D$11:$AT$187,L$11,0))</f>
        <v/>
      </c>
      <c r="M94" s="300" t="str">
        <f ca="1">IF(ISERROR(VLOOKUP($B94,'I&amp;E Backsheet'!$D$11:$AT$187,M$11,0)),"",VLOOKUP($B94,'I&amp;E Backsheet'!$D$11:$AT$187,M$11,0))</f>
        <v/>
      </c>
      <c r="N94" s="213" t="str">
        <f ca="1">IF(ISERROR(VLOOKUP($B94,'I&amp;E Backsheet'!$D$11:$AT$187,N$11,0)),"",VLOOKUP($B94,'I&amp;E Backsheet'!$D$11:$AT$187,N$11,0))</f>
        <v/>
      </c>
      <c r="O94" s="213" t="str">
        <f ca="1">IF(ISERROR(VLOOKUP($B94,'I&amp;E Backsheet'!$D$11:$AT$187,O$11,0)),"",VLOOKUP($B94,'I&amp;E Backsheet'!$D$11:$AT$187,O$11,0))</f>
        <v/>
      </c>
      <c r="P94" s="214" t="str">
        <f ca="1">IF(ISERROR(VLOOKUP($B94,'I&amp;E Backsheet'!$D$11:$AT$187,P$11,0)),"",VLOOKUP($B94,'I&amp;E Backsheet'!$D$11:$AT$187,P$11,0))</f>
        <v/>
      </c>
      <c r="Q94" s="300" t="str">
        <f ca="1">IF(ISERROR(VLOOKUP($B94,'I&amp;E Backsheet'!$D$11:$AT$187,Q$11,0)),"",VLOOKUP($B94,'I&amp;E Backsheet'!$D$11:$AT$187,Q$11,0))</f>
        <v/>
      </c>
      <c r="R94" s="213" t="str">
        <f ca="1">IF(ISERROR(VLOOKUP($B94,'I&amp;E Backsheet'!$D$11:$AT$187,R$11,0)),"",VLOOKUP($B94,'I&amp;E Backsheet'!$D$11:$AT$187,R$11,0))</f>
        <v/>
      </c>
      <c r="S94" s="213" t="str">
        <f ca="1">IF(ISERROR(VLOOKUP($B94,'I&amp;E Backsheet'!$D$11:$AT$187,S$11,0)),"",VLOOKUP($B94,'I&amp;E Backsheet'!$D$11:$AT$187,S$11,0))</f>
        <v/>
      </c>
      <c r="T94" s="214" t="str">
        <f ca="1">IF(ISERROR(VLOOKUP($B94,'I&amp;E Backsheet'!$D$11:$AT$187,T$11,0)),"",VLOOKUP($B94,'I&amp;E Backsheet'!$D$11:$AT$187,T$11,0))</f>
        <v/>
      </c>
      <c r="U94" s="300" t="str">
        <f ca="1">IF(ISERROR(VLOOKUP($B94,'I&amp;E Backsheet'!$D$11:$AT$187,U$11,0)),"",VLOOKUP($B94,'I&amp;E Backsheet'!$D$11:$AT$187,U$11,0))</f>
        <v/>
      </c>
      <c r="V94" s="213" t="str">
        <f ca="1">IF(ISERROR(VLOOKUP($B94,'I&amp;E Backsheet'!$D$11:$AT$187,V$11,0)),"",VLOOKUP($B94,'I&amp;E Backsheet'!$D$11:$AT$187,V$11,0))</f>
        <v/>
      </c>
      <c r="W94" s="214" t="str">
        <f ca="1">IF(ISERROR(VLOOKUP($B94,'I&amp;E Backsheet'!$D$11:$AT$187,W$11,0)),"",VLOOKUP($B94,'I&amp;E Backsheet'!$D$11:$AT$187,W$11,0))</f>
        <v/>
      </c>
    </row>
    <row r="95" spans="1:23">
      <c r="A95" s="3">
        <v>80</v>
      </c>
      <c r="B95" s="41" t="str">
        <f t="shared" ca="1" si="2"/>
        <v/>
      </c>
      <c r="C95" s="42" t="str">
        <f ca="1">IF($B95="","",VLOOKUP($B95,'Org list'!$J$9:$K$637,2,0))</f>
        <v/>
      </c>
      <c r="D95" s="227" t="str">
        <f ca="1">IF(ISERROR(VLOOKUP($B95,'Pooled Fund'!$A$3:$D$179,D$11,0)),"",VLOOKUP($B95,'Pooled Fund'!$A$3:$D$179,D$11,0))</f>
        <v/>
      </c>
      <c r="E95" s="209" t="str">
        <f ca="1">IF(ISERROR(VLOOKUP($B95,'I&amp;E Backsheet'!$D$11:$AT$187,E$11,0)),"",VLOOKUP($B95,'I&amp;E Backsheet'!$D$11:$AT$187,E$11,0))</f>
        <v/>
      </c>
      <c r="F95" s="209" t="str">
        <f ca="1">IF(ISERROR(VLOOKUP($B95,'I&amp;E Backsheet'!$D$11:$AT$187,F$11,0)),"",VLOOKUP($B95,'I&amp;E Backsheet'!$D$11:$AT$187,F$11,0))</f>
        <v/>
      </c>
      <c r="G95" s="209" t="str">
        <f ca="1">IF(ISERROR(VLOOKUP($B95,'I&amp;E Backsheet'!$D$11:$AT$187,G$11,0)),"",VLOOKUP($B95,'I&amp;E Backsheet'!$D$11:$AT$187,G$11,0))</f>
        <v/>
      </c>
      <c r="H95" s="259" t="str">
        <f ca="1">IF(ISERROR(VLOOKUP($B95,'I&amp;E Backsheet'!$D$11:$AT$187,H$11,0)),"",VLOOKUP($B95,'I&amp;E Backsheet'!$D$11:$AT$187,H$11,0))</f>
        <v/>
      </c>
      <c r="I95" s="209" t="str">
        <f ca="1">IF(ISERROR(VLOOKUP($B95,'I&amp;E Backsheet'!$D$11:$AT$187,I$11,0)),"",VLOOKUP($B95,'I&amp;E Backsheet'!$D$11:$AT$187,I$11,0))</f>
        <v/>
      </c>
      <c r="J95" s="209" t="str">
        <f ca="1">IF(ISERROR(VLOOKUP($B95,'I&amp;E Backsheet'!$D$11:$AT$187,J$11,0)),"",VLOOKUP($B95,'I&amp;E Backsheet'!$D$11:$AT$187,J$11,0))</f>
        <v/>
      </c>
      <c r="K95" s="209" t="str">
        <f ca="1">IF(ISERROR(VLOOKUP($B95,'I&amp;E Backsheet'!$D$11:$AT$187,K$11,0)),"",VLOOKUP($B95,'I&amp;E Backsheet'!$D$11:$AT$187,K$11,0))</f>
        <v/>
      </c>
      <c r="L95" s="318" t="str">
        <f ca="1">IF(ISERROR(VLOOKUP($B95,'I&amp;E Backsheet'!$D$11:$AT$187,L$11,0)),"",VLOOKUP($B95,'I&amp;E Backsheet'!$D$11:$AT$187,L$11,0))</f>
        <v/>
      </c>
      <c r="M95" s="300" t="str">
        <f ca="1">IF(ISERROR(VLOOKUP($B95,'I&amp;E Backsheet'!$D$11:$AT$187,M$11,0)),"",VLOOKUP($B95,'I&amp;E Backsheet'!$D$11:$AT$187,M$11,0))</f>
        <v/>
      </c>
      <c r="N95" s="213" t="str">
        <f ca="1">IF(ISERROR(VLOOKUP($B95,'I&amp;E Backsheet'!$D$11:$AT$187,N$11,0)),"",VLOOKUP($B95,'I&amp;E Backsheet'!$D$11:$AT$187,N$11,0))</f>
        <v/>
      </c>
      <c r="O95" s="213" t="str">
        <f ca="1">IF(ISERROR(VLOOKUP($B95,'I&amp;E Backsheet'!$D$11:$AT$187,O$11,0)),"",VLOOKUP($B95,'I&amp;E Backsheet'!$D$11:$AT$187,O$11,0))</f>
        <v/>
      </c>
      <c r="P95" s="214" t="str">
        <f ca="1">IF(ISERROR(VLOOKUP($B95,'I&amp;E Backsheet'!$D$11:$AT$187,P$11,0)),"",VLOOKUP($B95,'I&amp;E Backsheet'!$D$11:$AT$187,P$11,0))</f>
        <v/>
      </c>
      <c r="Q95" s="300" t="str">
        <f ca="1">IF(ISERROR(VLOOKUP($B95,'I&amp;E Backsheet'!$D$11:$AT$187,Q$11,0)),"",VLOOKUP($B95,'I&amp;E Backsheet'!$D$11:$AT$187,Q$11,0))</f>
        <v/>
      </c>
      <c r="R95" s="213" t="str">
        <f ca="1">IF(ISERROR(VLOOKUP($B95,'I&amp;E Backsheet'!$D$11:$AT$187,R$11,0)),"",VLOOKUP($B95,'I&amp;E Backsheet'!$D$11:$AT$187,R$11,0))</f>
        <v/>
      </c>
      <c r="S95" s="213" t="str">
        <f ca="1">IF(ISERROR(VLOOKUP($B95,'I&amp;E Backsheet'!$D$11:$AT$187,S$11,0)),"",VLOOKUP($B95,'I&amp;E Backsheet'!$D$11:$AT$187,S$11,0))</f>
        <v/>
      </c>
      <c r="T95" s="214" t="str">
        <f ca="1">IF(ISERROR(VLOOKUP($B95,'I&amp;E Backsheet'!$D$11:$AT$187,T$11,0)),"",VLOOKUP($B95,'I&amp;E Backsheet'!$D$11:$AT$187,T$11,0))</f>
        <v/>
      </c>
      <c r="U95" s="300" t="str">
        <f ca="1">IF(ISERROR(VLOOKUP($B95,'I&amp;E Backsheet'!$D$11:$AT$187,U$11,0)),"",VLOOKUP($B95,'I&amp;E Backsheet'!$D$11:$AT$187,U$11,0))</f>
        <v/>
      </c>
      <c r="V95" s="213" t="str">
        <f ca="1">IF(ISERROR(VLOOKUP($B95,'I&amp;E Backsheet'!$D$11:$AT$187,V$11,0)),"",VLOOKUP($B95,'I&amp;E Backsheet'!$D$11:$AT$187,V$11,0))</f>
        <v/>
      </c>
      <c r="W95" s="214" t="str">
        <f ca="1">IF(ISERROR(VLOOKUP($B95,'I&amp;E Backsheet'!$D$11:$AT$187,W$11,0)),"",VLOOKUP($B95,'I&amp;E Backsheet'!$D$11:$AT$187,W$11,0))</f>
        <v/>
      </c>
    </row>
    <row r="96" spans="1:23">
      <c r="A96" s="3">
        <v>81</v>
      </c>
      <c r="B96" s="41" t="str">
        <f t="shared" ca="1" si="2"/>
        <v/>
      </c>
      <c r="C96" s="42" t="str">
        <f ca="1">IF($B96="","",VLOOKUP($B96,'Org list'!$J$9:$K$637,2,0))</f>
        <v/>
      </c>
      <c r="D96" s="227" t="str">
        <f ca="1">IF(ISERROR(VLOOKUP($B96,'Pooled Fund'!$A$3:$D$179,D$11,0)),"",VLOOKUP($B96,'Pooled Fund'!$A$3:$D$179,D$11,0))</f>
        <v/>
      </c>
      <c r="E96" s="209" t="str">
        <f ca="1">IF(ISERROR(VLOOKUP($B96,'I&amp;E Backsheet'!$D$11:$AT$187,E$11,0)),"",VLOOKUP($B96,'I&amp;E Backsheet'!$D$11:$AT$187,E$11,0))</f>
        <v/>
      </c>
      <c r="F96" s="209" t="str">
        <f ca="1">IF(ISERROR(VLOOKUP($B96,'I&amp;E Backsheet'!$D$11:$AT$187,F$11,0)),"",VLOOKUP($B96,'I&amp;E Backsheet'!$D$11:$AT$187,F$11,0))</f>
        <v/>
      </c>
      <c r="G96" s="209" t="str">
        <f ca="1">IF(ISERROR(VLOOKUP($B96,'I&amp;E Backsheet'!$D$11:$AT$187,G$11,0)),"",VLOOKUP($B96,'I&amp;E Backsheet'!$D$11:$AT$187,G$11,0))</f>
        <v/>
      </c>
      <c r="H96" s="259" t="str">
        <f ca="1">IF(ISERROR(VLOOKUP($B96,'I&amp;E Backsheet'!$D$11:$AT$187,H$11,0)),"",VLOOKUP($B96,'I&amp;E Backsheet'!$D$11:$AT$187,H$11,0))</f>
        <v/>
      </c>
      <c r="I96" s="209" t="str">
        <f ca="1">IF(ISERROR(VLOOKUP($B96,'I&amp;E Backsheet'!$D$11:$AT$187,I$11,0)),"",VLOOKUP($B96,'I&amp;E Backsheet'!$D$11:$AT$187,I$11,0))</f>
        <v/>
      </c>
      <c r="J96" s="209" t="str">
        <f ca="1">IF(ISERROR(VLOOKUP($B96,'I&amp;E Backsheet'!$D$11:$AT$187,J$11,0)),"",VLOOKUP($B96,'I&amp;E Backsheet'!$D$11:$AT$187,J$11,0))</f>
        <v/>
      </c>
      <c r="K96" s="209" t="str">
        <f ca="1">IF(ISERROR(VLOOKUP($B96,'I&amp;E Backsheet'!$D$11:$AT$187,K$11,0)),"",VLOOKUP($B96,'I&amp;E Backsheet'!$D$11:$AT$187,K$11,0))</f>
        <v/>
      </c>
      <c r="L96" s="318" t="str">
        <f ca="1">IF(ISERROR(VLOOKUP($B96,'I&amp;E Backsheet'!$D$11:$AT$187,L$11,0)),"",VLOOKUP($B96,'I&amp;E Backsheet'!$D$11:$AT$187,L$11,0))</f>
        <v/>
      </c>
      <c r="M96" s="300" t="str">
        <f ca="1">IF(ISERROR(VLOOKUP($B96,'I&amp;E Backsheet'!$D$11:$AT$187,M$11,0)),"",VLOOKUP($B96,'I&amp;E Backsheet'!$D$11:$AT$187,M$11,0))</f>
        <v/>
      </c>
      <c r="N96" s="213" t="str">
        <f ca="1">IF(ISERROR(VLOOKUP($B96,'I&amp;E Backsheet'!$D$11:$AT$187,N$11,0)),"",VLOOKUP($B96,'I&amp;E Backsheet'!$D$11:$AT$187,N$11,0))</f>
        <v/>
      </c>
      <c r="O96" s="213" t="str">
        <f ca="1">IF(ISERROR(VLOOKUP($B96,'I&amp;E Backsheet'!$D$11:$AT$187,O$11,0)),"",VLOOKUP($B96,'I&amp;E Backsheet'!$D$11:$AT$187,O$11,0))</f>
        <v/>
      </c>
      <c r="P96" s="214" t="str">
        <f ca="1">IF(ISERROR(VLOOKUP($B96,'I&amp;E Backsheet'!$D$11:$AT$187,P$11,0)),"",VLOOKUP($B96,'I&amp;E Backsheet'!$D$11:$AT$187,P$11,0))</f>
        <v/>
      </c>
      <c r="Q96" s="300" t="str">
        <f ca="1">IF(ISERROR(VLOOKUP($B96,'I&amp;E Backsheet'!$D$11:$AT$187,Q$11,0)),"",VLOOKUP($B96,'I&amp;E Backsheet'!$D$11:$AT$187,Q$11,0))</f>
        <v/>
      </c>
      <c r="R96" s="213" t="str">
        <f ca="1">IF(ISERROR(VLOOKUP($B96,'I&amp;E Backsheet'!$D$11:$AT$187,R$11,0)),"",VLOOKUP($B96,'I&amp;E Backsheet'!$D$11:$AT$187,R$11,0))</f>
        <v/>
      </c>
      <c r="S96" s="213" t="str">
        <f ca="1">IF(ISERROR(VLOOKUP($B96,'I&amp;E Backsheet'!$D$11:$AT$187,S$11,0)),"",VLOOKUP($B96,'I&amp;E Backsheet'!$D$11:$AT$187,S$11,0))</f>
        <v/>
      </c>
      <c r="T96" s="214" t="str">
        <f ca="1">IF(ISERROR(VLOOKUP($B96,'I&amp;E Backsheet'!$D$11:$AT$187,T$11,0)),"",VLOOKUP($B96,'I&amp;E Backsheet'!$D$11:$AT$187,T$11,0))</f>
        <v/>
      </c>
      <c r="U96" s="300" t="str">
        <f ca="1">IF(ISERROR(VLOOKUP($B96,'I&amp;E Backsheet'!$D$11:$AT$187,U$11,0)),"",VLOOKUP($B96,'I&amp;E Backsheet'!$D$11:$AT$187,U$11,0))</f>
        <v/>
      </c>
      <c r="V96" s="213" t="str">
        <f ca="1">IF(ISERROR(VLOOKUP($B96,'I&amp;E Backsheet'!$D$11:$AT$187,V$11,0)),"",VLOOKUP($B96,'I&amp;E Backsheet'!$D$11:$AT$187,V$11,0))</f>
        <v/>
      </c>
      <c r="W96" s="214" t="str">
        <f ca="1">IF(ISERROR(VLOOKUP($B96,'I&amp;E Backsheet'!$D$11:$AT$187,W$11,0)),"",VLOOKUP($B96,'I&amp;E Backsheet'!$D$11:$AT$187,W$11,0))</f>
        <v/>
      </c>
    </row>
    <row r="97" spans="1:23">
      <c r="A97" s="3">
        <v>82</v>
      </c>
      <c r="B97" s="41" t="str">
        <f t="shared" ca="1" si="2"/>
        <v/>
      </c>
      <c r="C97" s="42" t="str">
        <f ca="1">IF($B97="","",VLOOKUP($B97,'Org list'!$J$9:$K$637,2,0))</f>
        <v/>
      </c>
      <c r="D97" s="227" t="str">
        <f ca="1">IF(ISERROR(VLOOKUP($B97,'Pooled Fund'!$A$3:$D$179,D$11,0)),"",VLOOKUP($B97,'Pooled Fund'!$A$3:$D$179,D$11,0))</f>
        <v/>
      </c>
      <c r="E97" s="209" t="str">
        <f ca="1">IF(ISERROR(VLOOKUP($B97,'I&amp;E Backsheet'!$D$11:$AT$187,E$11,0)),"",VLOOKUP($B97,'I&amp;E Backsheet'!$D$11:$AT$187,E$11,0))</f>
        <v/>
      </c>
      <c r="F97" s="209" t="str">
        <f ca="1">IF(ISERROR(VLOOKUP($B97,'I&amp;E Backsheet'!$D$11:$AT$187,F$11,0)),"",VLOOKUP($B97,'I&amp;E Backsheet'!$D$11:$AT$187,F$11,0))</f>
        <v/>
      </c>
      <c r="G97" s="209" t="str">
        <f ca="1">IF(ISERROR(VLOOKUP($B97,'I&amp;E Backsheet'!$D$11:$AT$187,G$11,0)),"",VLOOKUP($B97,'I&amp;E Backsheet'!$D$11:$AT$187,G$11,0))</f>
        <v/>
      </c>
      <c r="H97" s="259" t="str">
        <f ca="1">IF(ISERROR(VLOOKUP($B97,'I&amp;E Backsheet'!$D$11:$AT$187,H$11,0)),"",VLOOKUP($B97,'I&amp;E Backsheet'!$D$11:$AT$187,H$11,0))</f>
        <v/>
      </c>
      <c r="I97" s="209" t="str">
        <f ca="1">IF(ISERROR(VLOOKUP($B97,'I&amp;E Backsheet'!$D$11:$AT$187,I$11,0)),"",VLOOKUP($B97,'I&amp;E Backsheet'!$D$11:$AT$187,I$11,0))</f>
        <v/>
      </c>
      <c r="J97" s="209" t="str">
        <f ca="1">IF(ISERROR(VLOOKUP($B97,'I&amp;E Backsheet'!$D$11:$AT$187,J$11,0)),"",VLOOKUP($B97,'I&amp;E Backsheet'!$D$11:$AT$187,J$11,0))</f>
        <v/>
      </c>
      <c r="K97" s="209" t="str">
        <f ca="1">IF(ISERROR(VLOOKUP($B97,'I&amp;E Backsheet'!$D$11:$AT$187,K$11,0)),"",VLOOKUP($B97,'I&amp;E Backsheet'!$D$11:$AT$187,K$11,0))</f>
        <v/>
      </c>
      <c r="L97" s="318" t="str">
        <f ca="1">IF(ISERROR(VLOOKUP($B97,'I&amp;E Backsheet'!$D$11:$AT$187,L$11,0)),"",VLOOKUP($B97,'I&amp;E Backsheet'!$D$11:$AT$187,L$11,0))</f>
        <v/>
      </c>
      <c r="M97" s="300" t="str">
        <f ca="1">IF(ISERROR(VLOOKUP($B97,'I&amp;E Backsheet'!$D$11:$AT$187,M$11,0)),"",VLOOKUP($B97,'I&amp;E Backsheet'!$D$11:$AT$187,M$11,0))</f>
        <v/>
      </c>
      <c r="N97" s="213" t="str">
        <f ca="1">IF(ISERROR(VLOOKUP($B97,'I&amp;E Backsheet'!$D$11:$AT$187,N$11,0)),"",VLOOKUP($B97,'I&amp;E Backsheet'!$D$11:$AT$187,N$11,0))</f>
        <v/>
      </c>
      <c r="O97" s="213" t="str">
        <f ca="1">IF(ISERROR(VLOOKUP($B97,'I&amp;E Backsheet'!$D$11:$AT$187,O$11,0)),"",VLOOKUP($B97,'I&amp;E Backsheet'!$D$11:$AT$187,O$11,0))</f>
        <v/>
      </c>
      <c r="P97" s="214" t="str">
        <f ca="1">IF(ISERROR(VLOOKUP($B97,'I&amp;E Backsheet'!$D$11:$AT$187,P$11,0)),"",VLOOKUP($B97,'I&amp;E Backsheet'!$D$11:$AT$187,P$11,0))</f>
        <v/>
      </c>
      <c r="Q97" s="300" t="str">
        <f ca="1">IF(ISERROR(VLOOKUP($B97,'I&amp;E Backsheet'!$D$11:$AT$187,Q$11,0)),"",VLOOKUP($B97,'I&amp;E Backsheet'!$D$11:$AT$187,Q$11,0))</f>
        <v/>
      </c>
      <c r="R97" s="213" t="str">
        <f ca="1">IF(ISERROR(VLOOKUP($B97,'I&amp;E Backsheet'!$D$11:$AT$187,R$11,0)),"",VLOOKUP($B97,'I&amp;E Backsheet'!$D$11:$AT$187,R$11,0))</f>
        <v/>
      </c>
      <c r="S97" s="213" t="str">
        <f ca="1">IF(ISERROR(VLOOKUP($B97,'I&amp;E Backsheet'!$D$11:$AT$187,S$11,0)),"",VLOOKUP($B97,'I&amp;E Backsheet'!$D$11:$AT$187,S$11,0))</f>
        <v/>
      </c>
      <c r="T97" s="214" t="str">
        <f ca="1">IF(ISERROR(VLOOKUP($B97,'I&amp;E Backsheet'!$D$11:$AT$187,T$11,0)),"",VLOOKUP($B97,'I&amp;E Backsheet'!$D$11:$AT$187,T$11,0))</f>
        <v/>
      </c>
      <c r="U97" s="300" t="str">
        <f ca="1">IF(ISERROR(VLOOKUP($B97,'I&amp;E Backsheet'!$D$11:$AT$187,U$11,0)),"",VLOOKUP($B97,'I&amp;E Backsheet'!$D$11:$AT$187,U$11,0))</f>
        <v/>
      </c>
      <c r="V97" s="213" t="str">
        <f ca="1">IF(ISERROR(VLOOKUP($B97,'I&amp;E Backsheet'!$D$11:$AT$187,V$11,0)),"",VLOOKUP($B97,'I&amp;E Backsheet'!$D$11:$AT$187,V$11,0))</f>
        <v/>
      </c>
      <c r="W97" s="214" t="str">
        <f ca="1">IF(ISERROR(VLOOKUP($B97,'I&amp;E Backsheet'!$D$11:$AT$187,W$11,0)),"",VLOOKUP($B97,'I&amp;E Backsheet'!$D$11:$AT$187,W$11,0))</f>
        <v/>
      </c>
    </row>
    <row r="98" spans="1:23">
      <c r="A98" s="3">
        <v>83</v>
      </c>
      <c r="B98" s="41" t="str">
        <f t="shared" ca="1" si="2"/>
        <v/>
      </c>
      <c r="C98" s="42" t="str">
        <f ca="1">IF($B98="","",VLOOKUP($B98,'Org list'!$J$9:$K$637,2,0))</f>
        <v/>
      </c>
      <c r="D98" s="227" t="str">
        <f ca="1">IF(ISERROR(VLOOKUP($B98,'Pooled Fund'!$A$3:$D$179,D$11,0)),"",VLOOKUP($B98,'Pooled Fund'!$A$3:$D$179,D$11,0))</f>
        <v/>
      </c>
      <c r="E98" s="209" t="str">
        <f ca="1">IF(ISERROR(VLOOKUP($B98,'I&amp;E Backsheet'!$D$11:$AT$187,E$11,0)),"",VLOOKUP($B98,'I&amp;E Backsheet'!$D$11:$AT$187,E$11,0))</f>
        <v/>
      </c>
      <c r="F98" s="209" t="str">
        <f ca="1">IF(ISERROR(VLOOKUP($B98,'I&amp;E Backsheet'!$D$11:$AT$187,F$11,0)),"",VLOOKUP($B98,'I&amp;E Backsheet'!$D$11:$AT$187,F$11,0))</f>
        <v/>
      </c>
      <c r="G98" s="209" t="str">
        <f ca="1">IF(ISERROR(VLOOKUP($B98,'I&amp;E Backsheet'!$D$11:$AT$187,G$11,0)),"",VLOOKUP($B98,'I&amp;E Backsheet'!$D$11:$AT$187,G$11,0))</f>
        <v/>
      </c>
      <c r="H98" s="259" t="str">
        <f ca="1">IF(ISERROR(VLOOKUP($B98,'I&amp;E Backsheet'!$D$11:$AT$187,H$11,0)),"",VLOOKUP($B98,'I&amp;E Backsheet'!$D$11:$AT$187,H$11,0))</f>
        <v/>
      </c>
      <c r="I98" s="209" t="str">
        <f ca="1">IF(ISERROR(VLOOKUP($B98,'I&amp;E Backsheet'!$D$11:$AT$187,I$11,0)),"",VLOOKUP($B98,'I&amp;E Backsheet'!$D$11:$AT$187,I$11,0))</f>
        <v/>
      </c>
      <c r="J98" s="209" t="str">
        <f ca="1">IF(ISERROR(VLOOKUP($B98,'I&amp;E Backsheet'!$D$11:$AT$187,J$11,0)),"",VLOOKUP($B98,'I&amp;E Backsheet'!$D$11:$AT$187,J$11,0))</f>
        <v/>
      </c>
      <c r="K98" s="209" t="str">
        <f ca="1">IF(ISERROR(VLOOKUP($B98,'I&amp;E Backsheet'!$D$11:$AT$187,K$11,0)),"",VLOOKUP($B98,'I&amp;E Backsheet'!$D$11:$AT$187,K$11,0))</f>
        <v/>
      </c>
      <c r="L98" s="318" t="str">
        <f ca="1">IF(ISERROR(VLOOKUP($B98,'I&amp;E Backsheet'!$D$11:$AT$187,L$11,0)),"",VLOOKUP($B98,'I&amp;E Backsheet'!$D$11:$AT$187,L$11,0))</f>
        <v/>
      </c>
      <c r="M98" s="300" t="str">
        <f ca="1">IF(ISERROR(VLOOKUP($B98,'I&amp;E Backsheet'!$D$11:$AT$187,M$11,0)),"",VLOOKUP($B98,'I&amp;E Backsheet'!$D$11:$AT$187,M$11,0))</f>
        <v/>
      </c>
      <c r="N98" s="213" t="str">
        <f ca="1">IF(ISERROR(VLOOKUP($B98,'I&amp;E Backsheet'!$D$11:$AT$187,N$11,0)),"",VLOOKUP($B98,'I&amp;E Backsheet'!$D$11:$AT$187,N$11,0))</f>
        <v/>
      </c>
      <c r="O98" s="213" t="str">
        <f ca="1">IF(ISERROR(VLOOKUP($B98,'I&amp;E Backsheet'!$D$11:$AT$187,O$11,0)),"",VLOOKUP($B98,'I&amp;E Backsheet'!$D$11:$AT$187,O$11,0))</f>
        <v/>
      </c>
      <c r="P98" s="214" t="str">
        <f ca="1">IF(ISERROR(VLOOKUP($B98,'I&amp;E Backsheet'!$D$11:$AT$187,P$11,0)),"",VLOOKUP($B98,'I&amp;E Backsheet'!$D$11:$AT$187,P$11,0))</f>
        <v/>
      </c>
      <c r="Q98" s="300" t="str">
        <f ca="1">IF(ISERROR(VLOOKUP($B98,'I&amp;E Backsheet'!$D$11:$AT$187,Q$11,0)),"",VLOOKUP($B98,'I&amp;E Backsheet'!$D$11:$AT$187,Q$11,0))</f>
        <v/>
      </c>
      <c r="R98" s="213" t="str">
        <f ca="1">IF(ISERROR(VLOOKUP($B98,'I&amp;E Backsheet'!$D$11:$AT$187,R$11,0)),"",VLOOKUP($B98,'I&amp;E Backsheet'!$D$11:$AT$187,R$11,0))</f>
        <v/>
      </c>
      <c r="S98" s="213" t="str">
        <f ca="1">IF(ISERROR(VLOOKUP($B98,'I&amp;E Backsheet'!$D$11:$AT$187,S$11,0)),"",VLOOKUP($B98,'I&amp;E Backsheet'!$D$11:$AT$187,S$11,0))</f>
        <v/>
      </c>
      <c r="T98" s="214" t="str">
        <f ca="1">IF(ISERROR(VLOOKUP($B98,'I&amp;E Backsheet'!$D$11:$AT$187,T$11,0)),"",VLOOKUP($B98,'I&amp;E Backsheet'!$D$11:$AT$187,T$11,0))</f>
        <v/>
      </c>
      <c r="U98" s="300" t="str">
        <f ca="1">IF(ISERROR(VLOOKUP($B98,'I&amp;E Backsheet'!$D$11:$AT$187,U$11,0)),"",VLOOKUP($B98,'I&amp;E Backsheet'!$D$11:$AT$187,U$11,0))</f>
        <v/>
      </c>
      <c r="V98" s="213" t="str">
        <f ca="1">IF(ISERROR(VLOOKUP($B98,'I&amp;E Backsheet'!$D$11:$AT$187,V$11,0)),"",VLOOKUP($B98,'I&amp;E Backsheet'!$D$11:$AT$187,V$11,0))</f>
        <v/>
      </c>
      <c r="W98" s="214" t="str">
        <f ca="1">IF(ISERROR(VLOOKUP($B98,'I&amp;E Backsheet'!$D$11:$AT$187,W$11,0)),"",VLOOKUP($B98,'I&amp;E Backsheet'!$D$11:$AT$187,W$11,0))</f>
        <v/>
      </c>
    </row>
    <row r="99" spans="1:23">
      <c r="A99" s="3">
        <v>84</v>
      </c>
      <c r="B99" s="41" t="str">
        <f t="shared" ca="1" si="2"/>
        <v/>
      </c>
      <c r="C99" s="42" t="str">
        <f ca="1">IF($B99="","",VLOOKUP($B99,'Org list'!$J$9:$K$637,2,0))</f>
        <v/>
      </c>
      <c r="D99" s="227" t="str">
        <f ca="1">IF(ISERROR(VLOOKUP($B99,'Pooled Fund'!$A$3:$D$179,D$11,0)),"",VLOOKUP($B99,'Pooled Fund'!$A$3:$D$179,D$11,0))</f>
        <v/>
      </c>
      <c r="E99" s="209" t="str">
        <f ca="1">IF(ISERROR(VLOOKUP($B99,'I&amp;E Backsheet'!$D$11:$AT$187,E$11,0)),"",VLOOKUP($B99,'I&amp;E Backsheet'!$D$11:$AT$187,E$11,0))</f>
        <v/>
      </c>
      <c r="F99" s="209" t="str">
        <f ca="1">IF(ISERROR(VLOOKUP($B99,'I&amp;E Backsheet'!$D$11:$AT$187,F$11,0)),"",VLOOKUP($B99,'I&amp;E Backsheet'!$D$11:$AT$187,F$11,0))</f>
        <v/>
      </c>
      <c r="G99" s="209" t="str">
        <f ca="1">IF(ISERROR(VLOOKUP($B99,'I&amp;E Backsheet'!$D$11:$AT$187,G$11,0)),"",VLOOKUP($B99,'I&amp;E Backsheet'!$D$11:$AT$187,G$11,0))</f>
        <v/>
      </c>
      <c r="H99" s="259" t="str">
        <f ca="1">IF(ISERROR(VLOOKUP($B99,'I&amp;E Backsheet'!$D$11:$AT$187,H$11,0)),"",VLOOKUP($B99,'I&amp;E Backsheet'!$D$11:$AT$187,H$11,0))</f>
        <v/>
      </c>
      <c r="I99" s="209" t="str">
        <f ca="1">IF(ISERROR(VLOOKUP($B99,'I&amp;E Backsheet'!$D$11:$AT$187,I$11,0)),"",VLOOKUP($B99,'I&amp;E Backsheet'!$D$11:$AT$187,I$11,0))</f>
        <v/>
      </c>
      <c r="J99" s="209" t="str">
        <f ca="1">IF(ISERROR(VLOOKUP($B99,'I&amp;E Backsheet'!$D$11:$AT$187,J$11,0)),"",VLOOKUP($B99,'I&amp;E Backsheet'!$D$11:$AT$187,J$11,0))</f>
        <v/>
      </c>
      <c r="K99" s="209" t="str">
        <f ca="1">IF(ISERROR(VLOOKUP($B99,'I&amp;E Backsheet'!$D$11:$AT$187,K$11,0)),"",VLOOKUP($B99,'I&amp;E Backsheet'!$D$11:$AT$187,K$11,0))</f>
        <v/>
      </c>
      <c r="L99" s="318" t="str">
        <f ca="1">IF(ISERROR(VLOOKUP($B99,'I&amp;E Backsheet'!$D$11:$AT$187,L$11,0)),"",VLOOKUP($B99,'I&amp;E Backsheet'!$D$11:$AT$187,L$11,0))</f>
        <v/>
      </c>
      <c r="M99" s="300" t="str">
        <f ca="1">IF(ISERROR(VLOOKUP($B99,'I&amp;E Backsheet'!$D$11:$AT$187,M$11,0)),"",VLOOKUP($B99,'I&amp;E Backsheet'!$D$11:$AT$187,M$11,0))</f>
        <v/>
      </c>
      <c r="N99" s="213" t="str">
        <f ca="1">IF(ISERROR(VLOOKUP($B99,'I&amp;E Backsheet'!$D$11:$AT$187,N$11,0)),"",VLOOKUP($B99,'I&amp;E Backsheet'!$D$11:$AT$187,N$11,0))</f>
        <v/>
      </c>
      <c r="O99" s="213" t="str">
        <f ca="1">IF(ISERROR(VLOOKUP($B99,'I&amp;E Backsheet'!$D$11:$AT$187,O$11,0)),"",VLOOKUP($B99,'I&amp;E Backsheet'!$D$11:$AT$187,O$11,0))</f>
        <v/>
      </c>
      <c r="P99" s="214" t="str">
        <f ca="1">IF(ISERROR(VLOOKUP($B99,'I&amp;E Backsheet'!$D$11:$AT$187,P$11,0)),"",VLOOKUP($B99,'I&amp;E Backsheet'!$D$11:$AT$187,P$11,0))</f>
        <v/>
      </c>
      <c r="Q99" s="300" t="str">
        <f ca="1">IF(ISERROR(VLOOKUP($B99,'I&amp;E Backsheet'!$D$11:$AT$187,Q$11,0)),"",VLOOKUP($B99,'I&amp;E Backsheet'!$D$11:$AT$187,Q$11,0))</f>
        <v/>
      </c>
      <c r="R99" s="213" t="str">
        <f ca="1">IF(ISERROR(VLOOKUP($B99,'I&amp;E Backsheet'!$D$11:$AT$187,R$11,0)),"",VLOOKUP($B99,'I&amp;E Backsheet'!$D$11:$AT$187,R$11,0))</f>
        <v/>
      </c>
      <c r="S99" s="213" t="str">
        <f ca="1">IF(ISERROR(VLOOKUP($B99,'I&amp;E Backsheet'!$D$11:$AT$187,S$11,0)),"",VLOOKUP($B99,'I&amp;E Backsheet'!$D$11:$AT$187,S$11,0))</f>
        <v/>
      </c>
      <c r="T99" s="214" t="str">
        <f ca="1">IF(ISERROR(VLOOKUP($B99,'I&amp;E Backsheet'!$D$11:$AT$187,T$11,0)),"",VLOOKUP($B99,'I&amp;E Backsheet'!$D$11:$AT$187,T$11,0))</f>
        <v/>
      </c>
      <c r="U99" s="300" t="str">
        <f ca="1">IF(ISERROR(VLOOKUP($B99,'I&amp;E Backsheet'!$D$11:$AT$187,U$11,0)),"",VLOOKUP($B99,'I&amp;E Backsheet'!$D$11:$AT$187,U$11,0))</f>
        <v/>
      </c>
      <c r="V99" s="213" t="str">
        <f ca="1">IF(ISERROR(VLOOKUP($B99,'I&amp;E Backsheet'!$D$11:$AT$187,V$11,0)),"",VLOOKUP($B99,'I&amp;E Backsheet'!$D$11:$AT$187,V$11,0))</f>
        <v/>
      </c>
      <c r="W99" s="214" t="str">
        <f ca="1">IF(ISERROR(VLOOKUP($B99,'I&amp;E Backsheet'!$D$11:$AT$187,W$11,0)),"",VLOOKUP($B99,'I&amp;E Backsheet'!$D$11:$AT$187,W$11,0))</f>
        <v/>
      </c>
    </row>
    <row r="100" spans="1:23">
      <c r="A100" s="3">
        <v>85</v>
      </c>
      <c r="B100" s="41" t="str">
        <f t="shared" ca="1" si="2"/>
        <v/>
      </c>
      <c r="C100" s="42" t="str">
        <f ca="1">IF($B100="","",VLOOKUP($B100,'Org list'!$J$9:$K$637,2,0))</f>
        <v/>
      </c>
      <c r="D100" s="227" t="str">
        <f ca="1">IF(ISERROR(VLOOKUP($B100,'Pooled Fund'!$A$3:$D$179,D$11,0)),"",VLOOKUP($B100,'Pooled Fund'!$A$3:$D$179,D$11,0))</f>
        <v/>
      </c>
      <c r="E100" s="209" t="str">
        <f ca="1">IF(ISERROR(VLOOKUP($B100,'I&amp;E Backsheet'!$D$11:$AT$187,E$11,0)),"",VLOOKUP($B100,'I&amp;E Backsheet'!$D$11:$AT$187,E$11,0))</f>
        <v/>
      </c>
      <c r="F100" s="209" t="str">
        <f ca="1">IF(ISERROR(VLOOKUP($B100,'I&amp;E Backsheet'!$D$11:$AT$187,F$11,0)),"",VLOOKUP($B100,'I&amp;E Backsheet'!$D$11:$AT$187,F$11,0))</f>
        <v/>
      </c>
      <c r="G100" s="209" t="str">
        <f ca="1">IF(ISERROR(VLOOKUP($B100,'I&amp;E Backsheet'!$D$11:$AT$187,G$11,0)),"",VLOOKUP($B100,'I&amp;E Backsheet'!$D$11:$AT$187,G$11,0))</f>
        <v/>
      </c>
      <c r="H100" s="259" t="str">
        <f ca="1">IF(ISERROR(VLOOKUP($B100,'I&amp;E Backsheet'!$D$11:$AT$187,H$11,0)),"",VLOOKUP($B100,'I&amp;E Backsheet'!$D$11:$AT$187,H$11,0))</f>
        <v/>
      </c>
      <c r="I100" s="209" t="str">
        <f ca="1">IF(ISERROR(VLOOKUP($B100,'I&amp;E Backsheet'!$D$11:$AT$187,I$11,0)),"",VLOOKUP($B100,'I&amp;E Backsheet'!$D$11:$AT$187,I$11,0))</f>
        <v/>
      </c>
      <c r="J100" s="209" t="str">
        <f ca="1">IF(ISERROR(VLOOKUP($B100,'I&amp;E Backsheet'!$D$11:$AT$187,J$11,0)),"",VLOOKUP($B100,'I&amp;E Backsheet'!$D$11:$AT$187,J$11,0))</f>
        <v/>
      </c>
      <c r="K100" s="209" t="str">
        <f ca="1">IF(ISERROR(VLOOKUP($B100,'I&amp;E Backsheet'!$D$11:$AT$187,K$11,0)),"",VLOOKUP($B100,'I&amp;E Backsheet'!$D$11:$AT$187,K$11,0))</f>
        <v/>
      </c>
      <c r="L100" s="318" t="str">
        <f ca="1">IF(ISERROR(VLOOKUP($B100,'I&amp;E Backsheet'!$D$11:$AT$187,L$11,0)),"",VLOOKUP($B100,'I&amp;E Backsheet'!$D$11:$AT$187,L$11,0))</f>
        <v/>
      </c>
      <c r="M100" s="300" t="str">
        <f ca="1">IF(ISERROR(VLOOKUP($B100,'I&amp;E Backsheet'!$D$11:$AT$187,M$11,0)),"",VLOOKUP($B100,'I&amp;E Backsheet'!$D$11:$AT$187,M$11,0))</f>
        <v/>
      </c>
      <c r="N100" s="213" t="str">
        <f ca="1">IF(ISERROR(VLOOKUP($B100,'I&amp;E Backsheet'!$D$11:$AT$187,N$11,0)),"",VLOOKUP($B100,'I&amp;E Backsheet'!$D$11:$AT$187,N$11,0))</f>
        <v/>
      </c>
      <c r="O100" s="213" t="str">
        <f ca="1">IF(ISERROR(VLOOKUP($B100,'I&amp;E Backsheet'!$D$11:$AT$187,O$11,0)),"",VLOOKUP($B100,'I&amp;E Backsheet'!$D$11:$AT$187,O$11,0))</f>
        <v/>
      </c>
      <c r="P100" s="214" t="str">
        <f ca="1">IF(ISERROR(VLOOKUP($B100,'I&amp;E Backsheet'!$D$11:$AT$187,P$11,0)),"",VLOOKUP($B100,'I&amp;E Backsheet'!$D$11:$AT$187,P$11,0))</f>
        <v/>
      </c>
      <c r="Q100" s="300" t="str">
        <f ca="1">IF(ISERROR(VLOOKUP($B100,'I&amp;E Backsheet'!$D$11:$AT$187,Q$11,0)),"",VLOOKUP($B100,'I&amp;E Backsheet'!$D$11:$AT$187,Q$11,0))</f>
        <v/>
      </c>
      <c r="R100" s="213" t="str">
        <f ca="1">IF(ISERROR(VLOOKUP($B100,'I&amp;E Backsheet'!$D$11:$AT$187,R$11,0)),"",VLOOKUP($B100,'I&amp;E Backsheet'!$D$11:$AT$187,R$11,0))</f>
        <v/>
      </c>
      <c r="S100" s="213" t="str">
        <f ca="1">IF(ISERROR(VLOOKUP($B100,'I&amp;E Backsheet'!$D$11:$AT$187,S$11,0)),"",VLOOKUP($B100,'I&amp;E Backsheet'!$D$11:$AT$187,S$11,0))</f>
        <v/>
      </c>
      <c r="T100" s="214" t="str">
        <f ca="1">IF(ISERROR(VLOOKUP($B100,'I&amp;E Backsheet'!$D$11:$AT$187,T$11,0)),"",VLOOKUP($B100,'I&amp;E Backsheet'!$D$11:$AT$187,T$11,0))</f>
        <v/>
      </c>
      <c r="U100" s="300" t="str">
        <f ca="1">IF(ISERROR(VLOOKUP($B100,'I&amp;E Backsheet'!$D$11:$AT$187,U$11,0)),"",VLOOKUP($B100,'I&amp;E Backsheet'!$D$11:$AT$187,U$11,0))</f>
        <v/>
      </c>
      <c r="V100" s="213" t="str">
        <f ca="1">IF(ISERROR(VLOOKUP($B100,'I&amp;E Backsheet'!$D$11:$AT$187,V$11,0)),"",VLOOKUP($B100,'I&amp;E Backsheet'!$D$11:$AT$187,V$11,0))</f>
        <v/>
      </c>
      <c r="W100" s="214" t="str">
        <f ca="1">IF(ISERROR(VLOOKUP($B100,'I&amp;E Backsheet'!$D$11:$AT$187,W$11,0)),"",VLOOKUP($B100,'I&amp;E Backsheet'!$D$11:$AT$187,W$11,0))</f>
        <v/>
      </c>
    </row>
    <row r="101" spans="1:23">
      <c r="A101" s="3">
        <v>86</v>
      </c>
      <c r="B101" s="41" t="str">
        <f t="shared" ca="1" si="2"/>
        <v/>
      </c>
      <c r="C101" s="42" t="str">
        <f ca="1">IF($B101="","",VLOOKUP($B101,'Org list'!$J$9:$K$637,2,0))</f>
        <v/>
      </c>
      <c r="D101" s="227" t="str">
        <f ca="1">IF(ISERROR(VLOOKUP($B101,'Pooled Fund'!$A$3:$D$179,D$11,0)),"",VLOOKUP($B101,'Pooled Fund'!$A$3:$D$179,D$11,0))</f>
        <v/>
      </c>
      <c r="E101" s="209" t="str">
        <f ca="1">IF(ISERROR(VLOOKUP($B101,'I&amp;E Backsheet'!$D$11:$AT$187,E$11,0)),"",VLOOKUP($B101,'I&amp;E Backsheet'!$D$11:$AT$187,E$11,0))</f>
        <v/>
      </c>
      <c r="F101" s="209" t="str">
        <f ca="1">IF(ISERROR(VLOOKUP($B101,'I&amp;E Backsheet'!$D$11:$AT$187,F$11,0)),"",VLOOKUP($B101,'I&amp;E Backsheet'!$D$11:$AT$187,F$11,0))</f>
        <v/>
      </c>
      <c r="G101" s="209" t="str">
        <f ca="1">IF(ISERROR(VLOOKUP($B101,'I&amp;E Backsheet'!$D$11:$AT$187,G$11,0)),"",VLOOKUP($B101,'I&amp;E Backsheet'!$D$11:$AT$187,G$11,0))</f>
        <v/>
      </c>
      <c r="H101" s="259" t="str">
        <f ca="1">IF(ISERROR(VLOOKUP($B101,'I&amp;E Backsheet'!$D$11:$AT$187,H$11,0)),"",VLOOKUP($B101,'I&amp;E Backsheet'!$D$11:$AT$187,H$11,0))</f>
        <v/>
      </c>
      <c r="I101" s="209" t="str">
        <f ca="1">IF(ISERROR(VLOOKUP($B101,'I&amp;E Backsheet'!$D$11:$AT$187,I$11,0)),"",VLOOKUP($B101,'I&amp;E Backsheet'!$D$11:$AT$187,I$11,0))</f>
        <v/>
      </c>
      <c r="J101" s="209" t="str">
        <f ca="1">IF(ISERROR(VLOOKUP($B101,'I&amp;E Backsheet'!$D$11:$AT$187,J$11,0)),"",VLOOKUP($B101,'I&amp;E Backsheet'!$D$11:$AT$187,J$11,0))</f>
        <v/>
      </c>
      <c r="K101" s="209" t="str">
        <f ca="1">IF(ISERROR(VLOOKUP($B101,'I&amp;E Backsheet'!$D$11:$AT$187,K$11,0)),"",VLOOKUP($B101,'I&amp;E Backsheet'!$D$11:$AT$187,K$11,0))</f>
        <v/>
      </c>
      <c r="L101" s="318" t="str">
        <f ca="1">IF(ISERROR(VLOOKUP($B101,'I&amp;E Backsheet'!$D$11:$AT$187,L$11,0)),"",VLOOKUP($B101,'I&amp;E Backsheet'!$D$11:$AT$187,L$11,0))</f>
        <v/>
      </c>
      <c r="M101" s="300" t="str">
        <f ca="1">IF(ISERROR(VLOOKUP($B101,'I&amp;E Backsheet'!$D$11:$AT$187,M$11,0)),"",VLOOKUP($B101,'I&amp;E Backsheet'!$D$11:$AT$187,M$11,0))</f>
        <v/>
      </c>
      <c r="N101" s="213" t="str">
        <f ca="1">IF(ISERROR(VLOOKUP($B101,'I&amp;E Backsheet'!$D$11:$AT$187,N$11,0)),"",VLOOKUP($B101,'I&amp;E Backsheet'!$D$11:$AT$187,N$11,0))</f>
        <v/>
      </c>
      <c r="O101" s="213" t="str">
        <f ca="1">IF(ISERROR(VLOOKUP($B101,'I&amp;E Backsheet'!$D$11:$AT$187,O$11,0)),"",VLOOKUP($B101,'I&amp;E Backsheet'!$D$11:$AT$187,O$11,0))</f>
        <v/>
      </c>
      <c r="P101" s="214" t="str">
        <f ca="1">IF(ISERROR(VLOOKUP($B101,'I&amp;E Backsheet'!$D$11:$AT$187,P$11,0)),"",VLOOKUP($B101,'I&amp;E Backsheet'!$D$11:$AT$187,P$11,0))</f>
        <v/>
      </c>
      <c r="Q101" s="300" t="str">
        <f ca="1">IF(ISERROR(VLOOKUP($B101,'I&amp;E Backsheet'!$D$11:$AT$187,Q$11,0)),"",VLOOKUP($B101,'I&amp;E Backsheet'!$D$11:$AT$187,Q$11,0))</f>
        <v/>
      </c>
      <c r="R101" s="213" t="str">
        <f ca="1">IF(ISERROR(VLOOKUP($B101,'I&amp;E Backsheet'!$D$11:$AT$187,R$11,0)),"",VLOOKUP($B101,'I&amp;E Backsheet'!$D$11:$AT$187,R$11,0))</f>
        <v/>
      </c>
      <c r="S101" s="213" t="str">
        <f ca="1">IF(ISERROR(VLOOKUP($B101,'I&amp;E Backsheet'!$D$11:$AT$187,S$11,0)),"",VLOOKUP($B101,'I&amp;E Backsheet'!$D$11:$AT$187,S$11,0))</f>
        <v/>
      </c>
      <c r="T101" s="214" t="str">
        <f ca="1">IF(ISERROR(VLOOKUP($B101,'I&amp;E Backsheet'!$D$11:$AT$187,T$11,0)),"",VLOOKUP($B101,'I&amp;E Backsheet'!$D$11:$AT$187,T$11,0))</f>
        <v/>
      </c>
      <c r="U101" s="300" t="str">
        <f ca="1">IF(ISERROR(VLOOKUP($B101,'I&amp;E Backsheet'!$D$11:$AT$187,U$11,0)),"",VLOOKUP($B101,'I&amp;E Backsheet'!$D$11:$AT$187,U$11,0))</f>
        <v/>
      </c>
      <c r="V101" s="213" t="str">
        <f ca="1">IF(ISERROR(VLOOKUP($B101,'I&amp;E Backsheet'!$D$11:$AT$187,V$11,0)),"",VLOOKUP($B101,'I&amp;E Backsheet'!$D$11:$AT$187,V$11,0))</f>
        <v/>
      </c>
      <c r="W101" s="214" t="str">
        <f ca="1">IF(ISERROR(VLOOKUP($B101,'I&amp;E Backsheet'!$D$11:$AT$187,W$11,0)),"",VLOOKUP($B101,'I&amp;E Backsheet'!$D$11:$AT$187,W$11,0))</f>
        <v/>
      </c>
    </row>
    <row r="102" spans="1:23">
      <c r="A102" s="3">
        <v>87</v>
      </c>
      <c r="B102" s="41" t="str">
        <f t="shared" ca="1" si="2"/>
        <v/>
      </c>
      <c r="C102" s="42" t="str">
        <f ca="1">IF($B102="","",VLOOKUP($B102,'Org list'!$J$9:$K$637,2,0))</f>
        <v/>
      </c>
      <c r="D102" s="227" t="str">
        <f ca="1">IF(ISERROR(VLOOKUP($B102,'Pooled Fund'!$A$3:$D$179,D$11,0)),"",VLOOKUP($B102,'Pooled Fund'!$A$3:$D$179,D$11,0))</f>
        <v/>
      </c>
      <c r="E102" s="209" t="str">
        <f ca="1">IF(ISERROR(VLOOKUP($B102,'I&amp;E Backsheet'!$D$11:$AT$187,E$11,0)),"",VLOOKUP($B102,'I&amp;E Backsheet'!$D$11:$AT$187,E$11,0))</f>
        <v/>
      </c>
      <c r="F102" s="209" t="str">
        <f ca="1">IF(ISERROR(VLOOKUP($B102,'I&amp;E Backsheet'!$D$11:$AT$187,F$11,0)),"",VLOOKUP($B102,'I&amp;E Backsheet'!$D$11:$AT$187,F$11,0))</f>
        <v/>
      </c>
      <c r="G102" s="209" t="str">
        <f ca="1">IF(ISERROR(VLOOKUP($B102,'I&amp;E Backsheet'!$D$11:$AT$187,G$11,0)),"",VLOOKUP($B102,'I&amp;E Backsheet'!$D$11:$AT$187,G$11,0))</f>
        <v/>
      </c>
      <c r="H102" s="259" t="str">
        <f ca="1">IF(ISERROR(VLOOKUP($B102,'I&amp;E Backsheet'!$D$11:$AT$187,H$11,0)),"",VLOOKUP($B102,'I&amp;E Backsheet'!$D$11:$AT$187,H$11,0))</f>
        <v/>
      </c>
      <c r="I102" s="209" t="str">
        <f ca="1">IF(ISERROR(VLOOKUP($B102,'I&amp;E Backsheet'!$D$11:$AT$187,I$11,0)),"",VLOOKUP($B102,'I&amp;E Backsheet'!$D$11:$AT$187,I$11,0))</f>
        <v/>
      </c>
      <c r="J102" s="209" t="str">
        <f ca="1">IF(ISERROR(VLOOKUP($B102,'I&amp;E Backsheet'!$D$11:$AT$187,J$11,0)),"",VLOOKUP($B102,'I&amp;E Backsheet'!$D$11:$AT$187,J$11,0))</f>
        <v/>
      </c>
      <c r="K102" s="209" t="str">
        <f ca="1">IF(ISERROR(VLOOKUP($B102,'I&amp;E Backsheet'!$D$11:$AT$187,K$11,0)),"",VLOOKUP($B102,'I&amp;E Backsheet'!$D$11:$AT$187,K$11,0))</f>
        <v/>
      </c>
      <c r="L102" s="318" t="str">
        <f ca="1">IF(ISERROR(VLOOKUP($B102,'I&amp;E Backsheet'!$D$11:$AT$187,L$11,0)),"",VLOOKUP($B102,'I&amp;E Backsheet'!$D$11:$AT$187,L$11,0))</f>
        <v/>
      </c>
      <c r="M102" s="300" t="str">
        <f ca="1">IF(ISERROR(VLOOKUP($B102,'I&amp;E Backsheet'!$D$11:$AT$187,M$11,0)),"",VLOOKUP($B102,'I&amp;E Backsheet'!$D$11:$AT$187,M$11,0))</f>
        <v/>
      </c>
      <c r="N102" s="213" t="str">
        <f ca="1">IF(ISERROR(VLOOKUP($B102,'I&amp;E Backsheet'!$D$11:$AT$187,N$11,0)),"",VLOOKUP($B102,'I&amp;E Backsheet'!$D$11:$AT$187,N$11,0))</f>
        <v/>
      </c>
      <c r="O102" s="213" t="str">
        <f ca="1">IF(ISERROR(VLOOKUP($B102,'I&amp;E Backsheet'!$D$11:$AT$187,O$11,0)),"",VLOOKUP($B102,'I&amp;E Backsheet'!$D$11:$AT$187,O$11,0))</f>
        <v/>
      </c>
      <c r="P102" s="214" t="str">
        <f ca="1">IF(ISERROR(VLOOKUP($B102,'I&amp;E Backsheet'!$D$11:$AT$187,P$11,0)),"",VLOOKUP($B102,'I&amp;E Backsheet'!$D$11:$AT$187,P$11,0))</f>
        <v/>
      </c>
      <c r="Q102" s="300" t="str">
        <f ca="1">IF(ISERROR(VLOOKUP($B102,'I&amp;E Backsheet'!$D$11:$AT$187,Q$11,0)),"",VLOOKUP($B102,'I&amp;E Backsheet'!$D$11:$AT$187,Q$11,0))</f>
        <v/>
      </c>
      <c r="R102" s="213" t="str">
        <f ca="1">IF(ISERROR(VLOOKUP($B102,'I&amp;E Backsheet'!$D$11:$AT$187,R$11,0)),"",VLOOKUP($B102,'I&amp;E Backsheet'!$D$11:$AT$187,R$11,0))</f>
        <v/>
      </c>
      <c r="S102" s="213" t="str">
        <f ca="1">IF(ISERROR(VLOOKUP($B102,'I&amp;E Backsheet'!$D$11:$AT$187,S$11,0)),"",VLOOKUP($B102,'I&amp;E Backsheet'!$D$11:$AT$187,S$11,0))</f>
        <v/>
      </c>
      <c r="T102" s="214" t="str">
        <f ca="1">IF(ISERROR(VLOOKUP($B102,'I&amp;E Backsheet'!$D$11:$AT$187,T$11,0)),"",VLOOKUP($B102,'I&amp;E Backsheet'!$D$11:$AT$187,T$11,0))</f>
        <v/>
      </c>
      <c r="U102" s="300" t="str">
        <f ca="1">IF(ISERROR(VLOOKUP($B102,'I&amp;E Backsheet'!$D$11:$AT$187,U$11,0)),"",VLOOKUP($B102,'I&amp;E Backsheet'!$D$11:$AT$187,U$11,0))</f>
        <v/>
      </c>
      <c r="V102" s="213" t="str">
        <f ca="1">IF(ISERROR(VLOOKUP($B102,'I&amp;E Backsheet'!$D$11:$AT$187,V$11,0)),"",VLOOKUP($B102,'I&amp;E Backsheet'!$D$11:$AT$187,V$11,0))</f>
        <v/>
      </c>
      <c r="W102" s="214" t="str">
        <f ca="1">IF(ISERROR(VLOOKUP($B102,'I&amp;E Backsheet'!$D$11:$AT$187,W$11,0)),"",VLOOKUP($B102,'I&amp;E Backsheet'!$D$11:$AT$187,W$11,0))</f>
        <v/>
      </c>
    </row>
    <row r="103" spans="1:23">
      <c r="A103" s="3">
        <v>88</v>
      </c>
      <c r="B103" s="41" t="str">
        <f t="shared" ca="1" si="2"/>
        <v/>
      </c>
      <c r="C103" s="42" t="str">
        <f ca="1">IF($B103="","",VLOOKUP($B103,'Org list'!$J$9:$K$637,2,0))</f>
        <v/>
      </c>
      <c r="D103" s="227" t="str">
        <f ca="1">IF(ISERROR(VLOOKUP($B103,'Pooled Fund'!$A$3:$D$179,D$11,0)),"",VLOOKUP($B103,'Pooled Fund'!$A$3:$D$179,D$11,0))</f>
        <v/>
      </c>
      <c r="E103" s="209" t="str">
        <f ca="1">IF(ISERROR(VLOOKUP($B103,'I&amp;E Backsheet'!$D$11:$AT$187,E$11,0)),"",VLOOKUP($B103,'I&amp;E Backsheet'!$D$11:$AT$187,E$11,0))</f>
        <v/>
      </c>
      <c r="F103" s="209" t="str">
        <f ca="1">IF(ISERROR(VLOOKUP($B103,'I&amp;E Backsheet'!$D$11:$AT$187,F$11,0)),"",VLOOKUP($B103,'I&amp;E Backsheet'!$D$11:$AT$187,F$11,0))</f>
        <v/>
      </c>
      <c r="G103" s="209" t="str">
        <f ca="1">IF(ISERROR(VLOOKUP($B103,'I&amp;E Backsheet'!$D$11:$AT$187,G$11,0)),"",VLOOKUP($B103,'I&amp;E Backsheet'!$D$11:$AT$187,G$11,0))</f>
        <v/>
      </c>
      <c r="H103" s="259" t="str">
        <f ca="1">IF(ISERROR(VLOOKUP($B103,'I&amp;E Backsheet'!$D$11:$AT$187,H$11,0)),"",VLOOKUP($B103,'I&amp;E Backsheet'!$D$11:$AT$187,H$11,0))</f>
        <v/>
      </c>
      <c r="I103" s="209" t="str">
        <f ca="1">IF(ISERROR(VLOOKUP($B103,'I&amp;E Backsheet'!$D$11:$AT$187,I$11,0)),"",VLOOKUP($B103,'I&amp;E Backsheet'!$D$11:$AT$187,I$11,0))</f>
        <v/>
      </c>
      <c r="J103" s="209" t="str">
        <f ca="1">IF(ISERROR(VLOOKUP($B103,'I&amp;E Backsheet'!$D$11:$AT$187,J$11,0)),"",VLOOKUP($B103,'I&amp;E Backsheet'!$D$11:$AT$187,J$11,0))</f>
        <v/>
      </c>
      <c r="K103" s="209" t="str">
        <f ca="1">IF(ISERROR(VLOOKUP($B103,'I&amp;E Backsheet'!$D$11:$AT$187,K$11,0)),"",VLOOKUP($B103,'I&amp;E Backsheet'!$D$11:$AT$187,K$11,0))</f>
        <v/>
      </c>
      <c r="L103" s="318" t="str">
        <f ca="1">IF(ISERROR(VLOOKUP($B103,'I&amp;E Backsheet'!$D$11:$AT$187,L$11,0)),"",VLOOKUP($B103,'I&amp;E Backsheet'!$D$11:$AT$187,L$11,0))</f>
        <v/>
      </c>
      <c r="M103" s="300" t="str">
        <f ca="1">IF(ISERROR(VLOOKUP($B103,'I&amp;E Backsheet'!$D$11:$AT$187,M$11,0)),"",VLOOKUP($B103,'I&amp;E Backsheet'!$D$11:$AT$187,M$11,0))</f>
        <v/>
      </c>
      <c r="N103" s="213" t="str">
        <f ca="1">IF(ISERROR(VLOOKUP($B103,'I&amp;E Backsheet'!$D$11:$AT$187,N$11,0)),"",VLOOKUP($B103,'I&amp;E Backsheet'!$D$11:$AT$187,N$11,0))</f>
        <v/>
      </c>
      <c r="O103" s="213" t="str">
        <f ca="1">IF(ISERROR(VLOOKUP($B103,'I&amp;E Backsheet'!$D$11:$AT$187,O$11,0)),"",VLOOKUP($B103,'I&amp;E Backsheet'!$D$11:$AT$187,O$11,0))</f>
        <v/>
      </c>
      <c r="P103" s="214" t="str">
        <f ca="1">IF(ISERROR(VLOOKUP($B103,'I&amp;E Backsheet'!$D$11:$AT$187,P$11,0)),"",VLOOKUP($B103,'I&amp;E Backsheet'!$D$11:$AT$187,P$11,0))</f>
        <v/>
      </c>
      <c r="Q103" s="300" t="str">
        <f ca="1">IF(ISERROR(VLOOKUP($B103,'I&amp;E Backsheet'!$D$11:$AT$187,Q$11,0)),"",VLOOKUP($B103,'I&amp;E Backsheet'!$D$11:$AT$187,Q$11,0))</f>
        <v/>
      </c>
      <c r="R103" s="213" t="str">
        <f ca="1">IF(ISERROR(VLOOKUP($B103,'I&amp;E Backsheet'!$D$11:$AT$187,R$11,0)),"",VLOOKUP($B103,'I&amp;E Backsheet'!$D$11:$AT$187,R$11,0))</f>
        <v/>
      </c>
      <c r="S103" s="213" t="str">
        <f ca="1">IF(ISERROR(VLOOKUP($B103,'I&amp;E Backsheet'!$D$11:$AT$187,S$11,0)),"",VLOOKUP($B103,'I&amp;E Backsheet'!$D$11:$AT$187,S$11,0))</f>
        <v/>
      </c>
      <c r="T103" s="214" t="str">
        <f ca="1">IF(ISERROR(VLOOKUP($B103,'I&amp;E Backsheet'!$D$11:$AT$187,T$11,0)),"",VLOOKUP($B103,'I&amp;E Backsheet'!$D$11:$AT$187,T$11,0))</f>
        <v/>
      </c>
      <c r="U103" s="300" t="str">
        <f ca="1">IF(ISERROR(VLOOKUP($B103,'I&amp;E Backsheet'!$D$11:$AT$187,U$11,0)),"",VLOOKUP($B103,'I&amp;E Backsheet'!$D$11:$AT$187,U$11,0))</f>
        <v/>
      </c>
      <c r="V103" s="213" t="str">
        <f ca="1">IF(ISERROR(VLOOKUP($B103,'I&amp;E Backsheet'!$D$11:$AT$187,V$11,0)),"",VLOOKUP($B103,'I&amp;E Backsheet'!$D$11:$AT$187,V$11,0))</f>
        <v/>
      </c>
      <c r="W103" s="214" t="str">
        <f ca="1">IF(ISERROR(VLOOKUP($B103,'I&amp;E Backsheet'!$D$11:$AT$187,W$11,0)),"",VLOOKUP($B103,'I&amp;E Backsheet'!$D$11:$AT$187,W$11,0))</f>
        <v/>
      </c>
    </row>
    <row r="104" spans="1:23">
      <c r="A104" s="3">
        <v>89</v>
      </c>
      <c r="B104" s="41" t="str">
        <f t="shared" ca="1" si="2"/>
        <v/>
      </c>
      <c r="C104" s="42" t="str">
        <f ca="1">IF($B104="","",VLOOKUP($B104,'Org list'!$J$9:$K$637,2,0))</f>
        <v/>
      </c>
      <c r="D104" s="227" t="str">
        <f ca="1">IF(ISERROR(VLOOKUP($B104,'Pooled Fund'!$A$3:$D$179,D$11,0)),"",VLOOKUP($B104,'Pooled Fund'!$A$3:$D$179,D$11,0))</f>
        <v/>
      </c>
      <c r="E104" s="209" t="str">
        <f ca="1">IF(ISERROR(VLOOKUP($B104,'I&amp;E Backsheet'!$D$11:$AT$187,E$11,0)),"",VLOOKUP($B104,'I&amp;E Backsheet'!$D$11:$AT$187,E$11,0))</f>
        <v/>
      </c>
      <c r="F104" s="209" t="str">
        <f ca="1">IF(ISERROR(VLOOKUP($B104,'I&amp;E Backsheet'!$D$11:$AT$187,F$11,0)),"",VLOOKUP($B104,'I&amp;E Backsheet'!$D$11:$AT$187,F$11,0))</f>
        <v/>
      </c>
      <c r="G104" s="209" t="str">
        <f ca="1">IF(ISERROR(VLOOKUP($B104,'I&amp;E Backsheet'!$D$11:$AT$187,G$11,0)),"",VLOOKUP($B104,'I&amp;E Backsheet'!$D$11:$AT$187,G$11,0))</f>
        <v/>
      </c>
      <c r="H104" s="259" t="str">
        <f ca="1">IF(ISERROR(VLOOKUP($B104,'I&amp;E Backsheet'!$D$11:$AT$187,H$11,0)),"",VLOOKUP($B104,'I&amp;E Backsheet'!$D$11:$AT$187,H$11,0))</f>
        <v/>
      </c>
      <c r="I104" s="209" t="str">
        <f ca="1">IF(ISERROR(VLOOKUP($B104,'I&amp;E Backsheet'!$D$11:$AT$187,I$11,0)),"",VLOOKUP($B104,'I&amp;E Backsheet'!$D$11:$AT$187,I$11,0))</f>
        <v/>
      </c>
      <c r="J104" s="209" t="str">
        <f ca="1">IF(ISERROR(VLOOKUP($B104,'I&amp;E Backsheet'!$D$11:$AT$187,J$11,0)),"",VLOOKUP($B104,'I&amp;E Backsheet'!$D$11:$AT$187,J$11,0))</f>
        <v/>
      </c>
      <c r="K104" s="209" t="str">
        <f ca="1">IF(ISERROR(VLOOKUP($B104,'I&amp;E Backsheet'!$D$11:$AT$187,K$11,0)),"",VLOOKUP($B104,'I&amp;E Backsheet'!$D$11:$AT$187,K$11,0))</f>
        <v/>
      </c>
      <c r="L104" s="318" t="str">
        <f ca="1">IF(ISERROR(VLOOKUP($B104,'I&amp;E Backsheet'!$D$11:$AT$187,L$11,0)),"",VLOOKUP($B104,'I&amp;E Backsheet'!$D$11:$AT$187,L$11,0))</f>
        <v/>
      </c>
      <c r="M104" s="300" t="str">
        <f ca="1">IF(ISERROR(VLOOKUP($B104,'I&amp;E Backsheet'!$D$11:$AT$187,M$11,0)),"",VLOOKUP($B104,'I&amp;E Backsheet'!$D$11:$AT$187,M$11,0))</f>
        <v/>
      </c>
      <c r="N104" s="213" t="str">
        <f ca="1">IF(ISERROR(VLOOKUP($B104,'I&amp;E Backsheet'!$D$11:$AT$187,N$11,0)),"",VLOOKUP($B104,'I&amp;E Backsheet'!$D$11:$AT$187,N$11,0))</f>
        <v/>
      </c>
      <c r="O104" s="213" t="str">
        <f ca="1">IF(ISERROR(VLOOKUP($B104,'I&amp;E Backsheet'!$D$11:$AT$187,O$11,0)),"",VLOOKUP($B104,'I&amp;E Backsheet'!$D$11:$AT$187,O$11,0))</f>
        <v/>
      </c>
      <c r="P104" s="214" t="str">
        <f ca="1">IF(ISERROR(VLOOKUP($B104,'I&amp;E Backsheet'!$D$11:$AT$187,P$11,0)),"",VLOOKUP($B104,'I&amp;E Backsheet'!$D$11:$AT$187,P$11,0))</f>
        <v/>
      </c>
      <c r="Q104" s="300" t="str">
        <f ca="1">IF(ISERROR(VLOOKUP($B104,'I&amp;E Backsheet'!$D$11:$AT$187,Q$11,0)),"",VLOOKUP($B104,'I&amp;E Backsheet'!$D$11:$AT$187,Q$11,0))</f>
        <v/>
      </c>
      <c r="R104" s="213" t="str">
        <f ca="1">IF(ISERROR(VLOOKUP($B104,'I&amp;E Backsheet'!$D$11:$AT$187,R$11,0)),"",VLOOKUP($B104,'I&amp;E Backsheet'!$D$11:$AT$187,R$11,0))</f>
        <v/>
      </c>
      <c r="S104" s="213" t="str">
        <f ca="1">IF(ISERROR(VLOOKUP($B104,'I&amp;E Backsheet'!$D$11:$AT$187,S$11,0)),"",VLOOKUP($B104,'I&amp;E Backsheet'!$D$11:$AT$187,S$11,0))</f>
        <v/>
      </c>
      <c r="T104" s="214" t="str">
        <f ca="1">IF(ISERROR(VLOOKUP($B104,'I&amp;E Backsheet'!$D$11:$AT$187,T$11,0)),"",VLOOKUP($B104,'I&amp;E Backsheet'!$D$11:$AT$187,T$11,0))</f>
        <v/>
      </c>
      <c r="U104" s="300" t="str">
        <f ca="1">IF(ISERROR(VLOOKUP($B104,'I&amp;E Backsheet'!$D$11:$AT$187,U$11,0)),"",VLOOKUP($B104,'I&amp;E Backsheet'!$D$11:$AT$187,U$11,0))</f>
        <v/>
      </c>
      <c r="V104" s="213" t="str">
        <f ca="1">IF(ISERROR(VLOOKUP($B104,'I&amp;E Backsheet'!$D$11:$AT$187,V$11,0)),"",VLOOKUP($B104,'I&amp;E Backsheet'!$D$11:$AT$187,V$11,0))</f>
        <v/>
      </c>
      <c r="W104" s="214" t="str">
        <f ca="1">IF(ISERROR(VLOOKUP($B104,'I&amp;E Backsheet'!$D$11:$AT$187,W$11,0)),"",VLOOKUP($B104,'I&amp;E Backsheet'!$D$11:$AT$187,W$11,0))</f>
        <v/>
      </c>
    </row>
    <row r="105" spans="1:23">
      <c r="A105" s="3">
        <v>90</v>
      </c>
      <c r="B105" s="41" t="str">
        <f t="shared" ca="1" si="2"/>
        <v/>
      </c>
      <c r="C105" s="42" t="str">
        <f ca="1">IF($B105="","",VLOOKUP($B105,'Org list'!$J$9:$K$637,2,0))</f>
        <v/>
      </c>
      <c r="D105" s="227" t="str">
        <f ca="1">IF(ISERROR(VLOOKUP($B105,'Pooled Fund'!$A$3:$D$179,D$11,0)),"",VLOOKUP($B105,'Pooled Fund'!$A$3:$D$179,D$11,0))</f>
        <v/>
      </c>
      <c r="E105" s="209" t="str">
        <f ca="1">IF(ISERROR(VLOOKUP($B105,'I&amp;E Backsheet'!$D$11:$AT$187,E$11,0)),"",VLOOKUP($B105,'I&amp;E Backsheet'!$D$11:$AT$187,E$11,0))</f>
        <v/>
      </c>
      <c r="F105" s="209" t="str">
        <f ca="1">IF(ISERROR(VLOOKUP($B105,'I&amp;E Backsheet'!$D$11:$AT$187,F$11,0)),"",VLOOKUP($B105,'I&amp;E Backsheet'!$D$11:$AT$187,F$11,0))</f>
        <v/>
      </c>
      <c r="G105" s="209" t="str">
        <f ca="1">IF(ISERROR(VLOOKUP($B105,'I&amp;E Backsheet'!$D$11:$AT$187,G$11,0)),"",VLOOKUP($B105,'I&amp;E Backsheet'!$D$11:$AT$187,G$11,0))</f>
        <v/>
      </c>
      <c r="H105" s="259" t="str">
        <f ca="1">IF(ISERROR(VLOOKUP($B105,'I&amp;E Backsheet'!$D$11:$AT$187,H$11,0)),"",VLOOKUP($B105,'I&amp;E Backsheet'!$D$11:$AT$187,H$11,0))</f>
        <v/>
      </c>
      <c r="I105" s="209" t="str">
        <f ca="1">IF(ISERROR(VLOOKUP($B105,'I&amp;E Backsheet'!$D$11:$AT$187,I$11,0)),"",VLOOKUP($B105,'I&amp;E Backsheet'!$D$11:$AT$187,I$11,0))</f>
        <v/>
      </c>
      <c r="J105" s="209" t="str">
        <f ca="1">IF(ISERROR(VLOOKUP($B105,'I&amp;E Backsheet'!$D$11:$AT$187,J$11,0)),"",VLOOKUP($B105,'I&amp;E Backsheet'!$D$11:$AT$187,J$11,0))</f>
        <v/>
      </c>
      <c r="K105" s="209" t="str">
        <f ca="1">IF(ISERROR(VLOOKUP($B105,'I&amp;E Backsheet'!$D$11:$AT$187,K$11,0)),"",VLOOKUP($B105,'I&amp;E Backsheet'!$D$11:$AT$187,K$11,0))</f>
        <v/>
      </c>
      <c r="L105" s="318" t="str">
        <f ca="1">IF(ISERROR(VLOOKUP($B105,'I&amp;E Backsheet'!$D$11:$AT$187,L$11,0)),"",VLOOKUP($B105,'I&amp;E Backsheet'!$D$11:$AT$187,L$11,0))</f>
        <v/>
      </c>
      <c r="M105" s="300" t="str">
        <f ca="1">IF(ISERROR(VLOOKUP($B105,'I&amp;E Backsheet'!$D$11:$AT$187,M$11,0)),"",VLOOKUP($B105,'I&amp;E Backsheet'!$D$11:$AT$187,M$11,0))</f>
        <v/>
      </c>
      <c r="N105" s="213" t="str">
        <f ca="1">IF(ISERROR(VLOOKUP($B105,'I&amp;E Backsheet'!$D$11:$AT$187,N$11,0)),"",VLOOKUP($B105,'I&amp;E Backsheet'!$D$11:$AT$187,N$11,0))</f>
        <v/>
      </c>
      <c r="O105" s="213" t="str">
        <f ca="1">IF(ISERROR(VLOOKUP($B105,'I&amp;E Backsheet'!$D$11:$AT$187,O$11,0)),"",VLOOKUP($B105,'I&amp;E Backsheet'!$D$11:$AT$187,O$11,0))</f>
        <v/>
      </c>
      <c r="P105" s="214" t="str">
        <f ca="1">IF(ISERROR(VLOOKUP($B105,'I&amp;E Backsheet'!$D$11:$AT$187,P$11,0)),"",VLOOKUP($B105,'I&amp;E Backsheet'!$D$11:$AT$187,P$11,0))</f>
        <v/>
      </c>
      <c r="Q105" s="300" t="str">
        <f ca="1">IF(ISERROR(VLOOKUP($B105,'I&amp;E Backsheet'!$D$11:$AT$187,Q$11,0)),"",VLOOKUP($B105,'I&amp;E Backsheet'!$D$11:$AT$187,Q$11,0))</f>
        <v/>
      </c>
      <c r="R105" s="213" t="str">
        <f ca="1">IF(ISERROR(VLOOKUP($B105,'I&amp;E Backsheet'!$D$11:$AT$187,R$11,0)),"",VLOOKUP($B105,'I&amp;E Backsheet'!$D$11:$AT$187,R$11,0))</f>
        <v/>
      </c>
      <c r="S105" s="213" t="str">
        <f ca="1">IF(ISERROR(VLOOKUP($B105,'I&amp;E Backsheet'!$D$11:$AT$187,S$11,0)),"",VLOOKUP($B105,'I&amp;E Backsheet'!$D$11:$AT$187,S$11,0))</f>
        <v/>
      </c>
      <c r="T105" s="214" t="str">
        <f ca="1">IF(ISERROR(VLOOKUP($B105,'I&amp;E Backsheet'!$D$11:$AT$187,T$11,0)),"",VLOOKUP($B105,'I&amp;E Backsheet'!$D$11:$AT$187,T$11,0))</f>
        <v/>
      </c>
      <c r="U105" s="300" t="str">
        <f ca="1">IF(ISERROR(VLOOKUP($B105,'I&amp;E Backsheet'!$D$11:$AT$187,U$11,0)),"",VLOOKUP($B105,'I&amp;E Backsheet'!$D$11:$AT$187,U$11,0))</f>
        <v/>
      </c>
      <c r="V105" s="213" t="str">
        <f ca="1">IF(ISERROR(VLOOKUP($B105,'I&amp;E Backsheet'!$D$11:$AT$187,V$11,0)),"",VLOOKUP($B105,'I&amp;E Backsheet'!$D$11:$AT$187,V$11,0))</f>
        <v/>
      </c>
      <c r="W105" s="214" t="str">
        <f ca="1">IF(ISERROR(VLOOKUP($B105,'I&amp;E Backsheet'!$D$11:$AT$187,W$11,0)),"",VLOOKUP($B105,'I&amp;E Backsheet'!$D$11:$AT$187,W$11,0))</f>
        <v/>
      </c>
    </row>
    <row r="106" spans="1:23">
      <c r="A106" s="3">
        <v>91</v>
      </c>
      <c r="B106" s="41" t="str">
        <f t="shared" ca="1" si="2"/>
        <v/>
      </c>
      <c r="C106" s="42" t="str">
        <f ca="1">IF($B106="","",VLOOKUP($B106,'Org list'!$J$9:$K$637,2,0))</f>
        <v/>
      </c>
      <c r="D106" s="227" t="str">
        <f ca="1">IF(ISERROR(VLOOKUP($B106,'Pooled Fund'!$A$3:$D$179,D$11,0)),"",VLOOKUP($B106,'Pooled Fund'!$A$3:$D$179,D$11,0))</f>
        <v/>
      </c>
      <c r="E106" s="209" t="str">
        <f ca="1">IF(ISERROR(VLOOKUP($B106,'I&amp;E Backsheet'!$D$11:$AT$187,E$11,0)),"",VLOOKUP($B106,'I&amp;E Backsheet'!$D$11:$AT$187,E$11,0))</f>
        <v/>
      </c>
      <c r="F106" s="209" t="str">
        <f ca="1">IF(ISERROR(VLOOKUP($B106,'I&amp;E Backsheet'!$D$11:$AT$187,F$11,0)),"",VLOOKUP($B106,'I&amp;E Backsheet'!$D$11:$AT$187,F$11,0))</f>
        <v/>
      </c>
      <c r="G106" s="209" t="str">
        <f ca="1">IF(ISERROR(VLOOKUP($B106,'I&amp;E Backsheet'!$D$11:$AT$187,G$11,0)),"",VLOOKUP($B106,'I&amp;E Backsheet'!$D$11:$AT$187,G$11,0))</f>
        <v/>
      </c>
      <c r="H106" s="259" t="str">
        <f ca="1">IF(ISERROR(VLOOKUP($B106,'I&amp;E Backsheet'!$D$11:$AT$187,H$11,0)),"",VLOOKUP($B106,'I&amp;E Backsheet'!$D$11:$AT$187,H$11,0))</f>
        <v/>
      </c>
      <c r="I106" s="209" t="str">
        <f ca="1">IF(ISERROR(VLOOKUP($B106,'I&amp;E Backsheet'!$D$11:$AT$187,I$11,0)),"",VLOOKUP($B106,'I&amp;E Backsheet'!$D$11:$AT$187,I$11,0))</f>
        <v/>
      </c>
      <c r="J106" s="209" t="str">
        <f ca="1">IF(ISERROR(VLOOKUP($B106,'I&amp;E Backsheet'!$D$11:$AT$187,J$11,0)),"",VLOOKUP($B106,'I&amp;E Backsheet'!$D$11:$AT$187,J$11,0))</f>
        <v/>
      </c>
      <c r="K106" s="209" t="str">
        <f ca="1">IF(ISERROR(VLOOKUP($B106,'I&amp;E Backsheet'!$D$11:$AT$187,K$11,0)),"",VLOOKUP($B106,'I&amp;E Backsheet'!$D$11:$AT$187,K$11,0))</f>
        <v/>
      </c>
      <c r="L106" s="318" t="str">
        <f ca="1">IF(ISERROR(VLOOKUP($B106,'I&amp;E Backsheet'!$D$11:$AT$187,L$11,0)),"",VLOOKUP($B106,'I&amp;E Backsheet'!$D$11:$AT$187,L$11,0))</f>
        <v/>
      </c>
      <c r="M106" s="300" t="str">
        <f ca="1">IF(ISERROR(VLOOKUP($B106,'I&amp;E Backsheet'!$D$11:$AT$187,M$11,0)),"",VLOOKUP($B106,'I&amp;E Backsheet'!$D$11:$AT$187,M$11,0))</f>
        <v/>
      </c>
      <c r="N106" s="213" t="str">
        <f ca="1">IF(ISERROR(VLOOKUP($B106,'I&amp;E Backsheet'!$D$11:$AT$187,N$11,0)),"",VLOOKUP($B106,'I&amp;E Backsheet'!$D$11:$AT$187,N$11,0))</f>
        <v/>
      </c>
      <c r="O106" s="213" t="str">
        <f ca="1">IF(ISERROR(VLOOKUP($B106,'I&amp;E Backsheet'!$D$11:$AT$187,O$11,0)),"",VLOOKUP($B106,'I&amp;E Backsheet'!$D$11:$AT$187,O$11,0))</f>
        <v/>
      </c>
      <c r="P106" s="214" t="str">
        <f ca="1">IF(ISERROR(VLOOKUP($B106,'I&amp;E Backsheet'!$D$11:$AT$187,P$11,0)),"",VLOOKUP($B106,'I&amp;E Backsheet'!$D$11:$AT$187,P$11,0))</f>
        <v/>
      </c>
      <c r="Q106" s="300" t="str">
        <f ca="1">IF(ISERROR(VLOOKUP($B106,'I&amp;E Backsheet'!$D$11:$AT$187,Q$11,0)),"",VLOOKUP($B106,'I&amp;E Backsheet'!$D$11:$AT$187,Q$11,0))</f>
        <v/>
      </c>
      <c r="R106" s="213" t="str">
        <f ca="1">IF(ISERROR(VLOOKUP($B106,'I&amp;E Backsheet'!$D$11:$AT$187,R$11,0)),"",VLOOKUP($B106,'I&amp;E Backsheet'!$D$11:$AT$187,R$11,0))</f>
        <v/>
      </c>
      <c r="S106" s="213" t="str">
        <f ca="1">IF(ISERROR(VLOOKUP($B106,'I&amp;E Backsheet'!$D$11:$AT$187,S$11,0)),"",VLOOKUP($B106,'I&amp;E Backsheet'!$D$11:$AT$187,S$11,0))</f>
        <v/>
      </c>
      <c r="T106" s="214" t="str">
        <f ca="1">IF(ISERROR(VLOOKUP($B106,'I&amp;E Backsheet'!$D$11:$AT$187,T$11,0)),"",VLOOKUP($B106,'I&amp;E Backsheet'!$D$11:$AT$187,T$11,0))</f>
        <v/>
      </c>
      <c r="U106" s="300" t="str">
        <f ca="1">IF(ISERROR(VLOOKUP($B106,'I&amp;E Backsheet'!$D$11:$AT$187,U$11,0)),"",VLOOKUP($B106,'I&amp;E Backsheet'!$D$11:$AT$187,U$11,0))</f>
        <v/>
      </c>
      <c r="V106" s="213" t="str">
        <f ca="1">IF(ISERROR(VLOOKUP($B106,'I&amp;E Backsheet'!$D$11:$AT$187,V$11,0)),"",VLOOKUP($B106,'I&amp;E Backsheet'!$D$11:$AT$187,V$11,0))</f>
        <v/>
      </c>
      <c r="W106" s="214" t="str">
        <f ca="1">IF(ISERROR(VLOOKUP($B106,'I&amp;E Backsheet'!$D$11:$AT$187,W$11,0)),"",VLOOKUP($B106,'I&amp;E Backsheet'!$D$11:$AT$187,W$11,0))</f>
        <v/>
      </c>
    </row>
    <row r="107" spans="1:23">
      <c r="A107" s="3">
        <v>92</v>
      </c>
      <c r="B107" s="41" t="str">
        <f t="shared" ca="1" si="2"/>
        <v/>
      </c>
      <c r="C107" s="42" t="str">
        <f ca="1">IF($B107="","",VLOOKUP($B107,'Org list'!$J$9:$K$637,2,0))</f>
        <v/>
      </c>
      <c r="D107" s="227" t="str">
        <f ca="1">IF(ISERROR(VLOOKUP($B107,'Pooled Fund'!$A$3:$D$179,D$11,0)),"",VLOOKUP($B107,'Pooled Fund'!$A$3:$D$179,D$11,0))</f>
        <v/>
      </c>
      <c r="E107" s="209" t="str">
        <f ca="1">IF(ISERROR(VLOOKUP($B107,'I&amp;E Backsheet'!$D$11:$AT$187,E$11,0)),"",VLOOKUP($B107,'I&amp;E Backsheet'!$D$11:$AT$187,E$11,0))</f>
        <v/>
      </c>
      <c r="F107" s="209" t="str">
        <f ca="1">IF(ISERROR(VLOOKUP($B107,'I&amp;E Backsheet'!$D$11:$AT$187,F$11,0)),"",VLOOKUP($B107,'I&amp;E Backsheet'!$D$11:$AT$187,F$11,0))</f>
        <v/>
      </c>
      <c r="G107" s="209" t="str">
        <f ca="1">IF(ISERROR(VLOOKUP($B107,'I&amp;E Backsheet'!$D$11:$AT$187,G$11,0)),"",VLOOKUP($B107,'I&amp;E Backsheet'!$D$11:$AT$187,G$11,0))</f>
        <v/>
      </c>
      <c r="H107" s="259" t="str">
        <f ca="1">IF(ISERROR(VLOOKUP($B107,'I&amp;E Backsheet'!$D$11:$AT$187,H$11,0)),"",VLOOKUP($B107,'I&amp;E Backsheet'!$D$11:$AT$187,H$11,0))</f>
        <v/>
      </c>
      <c r="I107" s="209" t="str">
        <f ca="1">IF(ISERROR(VLOOKUP($B107,'I&amp;E Backsheet'!$D$11:$AT$187,I$11,0)),"",VLOOKUP($B107,'I&amp;E Backsheet'!$D$11:$AT$187,I$11,0))</f>
        <v/>
      </c>
      <c r="J107" s="209" t="str">
        <f ca="1">IF(ISERROR(VLOOKUP($B107,'I&amp;E Backsheet'!$D$11:$AT$187,J$11,0)),"",VLOOKUP($B107,'I&amp;E Backsheet'!$D$11:$AT$187,J$11,0))</f>
        <v/>
      </c>
      <c r="K107" s="209" t="str">
        <f ca="1">IF(ISERROR(VLOOKUP($B107,'I&amp;E Backsheet'!$D$11:$AT$187,K$11,0)),"",VLOOKUP($B107,'I&amp;E Backsheet'!$D$11:$AT$187,K$11,0))</f>
        <v/>
      </c>
      <c r="L107" s="318" t="str">
        <f ca="1">IF(ISERROR(VLOOKUP($B107,'I&amp;E Backsheet'!$D$11:$AT$187,L$11,0)),"",VLOOKUP($B107,'I&amp;E Backsheet'!$D$11:$AT$187,L$11,0))</f>
        <v/>
      </c>
      <c r="M107" s="300" t="str">
        <f ca="1">IF(ISERROR(VLOOKUP($B107,'I&amp;E Backsheet'!$D$11:$AT$187,M$11,0)),"",VLOOKUP($B107,'I&amp;E Backsheet'!$D$11:$AT$187,M$11,0))</f>
        <v/>
      </c>
      <c r="N107" s="213" t="str">
        <f ca="1">IF(ISERROR(VLOOKUP($B107,'I&amp;E Backsheet'!$D$11:$AT$187,N$11,0)),"",VLOOKUP($B107,'I&amp;E Backsheet'!$D$11:$AT$187,N$11,0))</f>
        <v/>
      </c>
      <c r="O107" s="213" t="str">
        <f ca="1">IF(ISERROR(VLOOKUP($B107,'I&amp;E Backsheet'!$D$11:$AT$187,O$11,0)),"",VLOOKUP($B107,'I&amp;E Backsheet'!$D$11:$AT$187,O$11,0))</f>
        <v/>
      </c>
      <c r="P107" s="214" t="str">
        <f ca="1">IF(ISERROR(VLOOKUP($B107,'I&amp;E Backsheet'!$D$11:$AT$187,P$11,0)),"",VLOOKUP($B107,'I&amp;E Backsheet'!$D$11:$AT$187,P$11,0))</f>
        <v/>
      </c>
      <c r="Q107" s="300" t="str">
        <f ca="1">IF(ISERROR(VLOOKUP($B107,'I&amp;E Backsheet'!$D$11:$AT$187,Q$11,0)),"",VLOOKUP($B107,'I&amp;E Backsheet'!$D$11:$AT$187,Q$11,0))</f>
        <v/>
      </c>
      <c r="R107" s="213" t="str">
        <f ca="1">IF(ISERROR(VLOOKUP($B107,'I&amp;E Backsheet'!$D$11:$AT$187,R$11,0)),"",VLOOKUP($B107,'I&amp;E Backsheet'!$D$11:$AT$187,R$11,0))</f>
        <v/>
      </c>
      <c r="S107" s="213" t="str">
        <f ca="1">IF(ISERROR(VLOOKUP($B107,'I&amp;E Backsheet'!$D$11:$AT$187,S$11,0)),"",VLOOKUP($B107,'I&amp;E Backsheet'!$D$11:$AT$187,S$11,0))</f>
        <v/>
      </c>
      <c r="T107" s="214" t="str">
        <f ca="1">IF(ISERROR(VLOOKUP($B107,'I&amp;E Backsheet'!$D$11:$AT$187,T$11,0)),"",VLOOKUP($B107,'I&amp;E Backsheet'!$D$11:$AT$187,T$11,0))</f>
        <v/>
      </c>
      <c r="U107" s="300" t="str">
        <f ca="1">IF(ISERROR(VLOOKUP($B107,'I&amp;E Backsheet'!$D$11:$AT$187,U$11,0)),"",VLOOKUP($B107,'I&amp;E Backsheet'!$D$11:$AT$187,U$11,0))</f>
        <v/>
      </c>
      <c r="V107" s="213" t="str">
        <f ca="1">IF(ISERROR(VLOOKUP($B107,'I&amp;E Backsheet'!$D$11:$AT$187,V$11,0)),"",VLOOKUP($B107,'I&amp;E Backsheet'!$D$11:$AT$187,V$11,0))</f>
        <v/>
      </c>
      <c r="W107" s="214" t="str">
        <f ca="1">IF(ISERROR(VLOOKUP($B107,'I&amp;E Backsheet'!$D$11:$AT$187,W$11,0)),"",VLOOKUP($B107,'I&amp;E Backsheet'!$D$11:$AT$187,W$11,0))</f>
        <v/>
      </c>
    </row>
    <row r="108" spans="1:23">
      <c r="A108" s="3">
        <v>93</v>
      </c>
      <c r="B108" s="41" t="str">
        <f t="shared" ca="1" si="2"/>
        <v/>
      </c>
      <c r="C108" s="42" t="str">
        <f ca="1">IF($B108="","",VLOOKUP($B108,'Org list'!$J$9:$K$637,2,0))</f>
        <v/>
      </c>
      <c r="D108" s="227" t="str">
        <f ca="1">IF(ISERROR(VLOOKUP($B108,'Pooled Fund'!$A$3:$D$179,D$11,0)),"",VLOOKUP($B108,'Pooled Fund'!$A$3:$D$179,D$11,0))</f>
        <v/>
      </c>
      <c r="E108" s="209" t="str">
        <f ca="1">IF(ISERROR(VLOOKUP($B108,'I&amp;E Backsheet'!$D$11:$AT$187,E$11,0)),"",VLOOKUP($B108,'I&amp;E Backsheet'!$D$11:$AT$187,E$11,0))</f>
        <v/>
      </c>
      <c r="F108" s="209" t="str">
        <f ca="1">IF(ISERROR(VLOOKUP($B108,'I&amp;E Backsheet'!$D$11:$AT$187,F$11,0)),"",VLOOKUP($B108,'I&amp;E Backsheet'!$D$11:$AT$187,F$11,0))</f>
        <v/>
      </c>
      <c r="G108" s="209" t="str">
        <f ca="1">IF(ISERROR(VLOOKUP($B108,'I&amp;E Backsheet'!$D$11:$AT$187,G$11,0)),"",VLOOKUP($B108,'I&amp;E Backsheet'!$D$11:$AT$187,G$11,0))</f>
        <v/>
      </c>
      <c r="H108" s="259" t="str">
        <f ca="1">IF(ISERROR(VLOOKUP($B108,'I&amp;E Backsheet'!$D$11:$AT$187,H$11,0)),"",VLOOKUP($B108,'I&amp;E Backsheet'!$D$11:$AT$187,H$11,0))</f>
        <v/>
      </c>
      <c r="I108" s="209" t="str">
        <f ca="1">IF(ISERROR(VLOOKUP($B108,'I&amp;E Backsheet'!$D$11:$AT$187,I$11,0)),"",VLOOKUP($B108,'I&amp;E Backsheet'!$D$11:$AT$187,I$11,0))</f>
        <v/>
      </c>
      <c r="J108" s="209" t="str">
        <f ca="1">IF(ISERROR(VLOOKUP($B108,'I&amp;E Backsheet'!$D$11:$AT$187,J$11,0)),"",VLOOKUP($B108,'I&amp;E Backsheet'!$D$11:$AT$187,J$11,0))</f>
        <v/>
      </c>
      <c r="K108" s="209" t="str">
        <f ca="1">IF(ISERROR(VLOOKUP($B108,'I&amp;E Backsheet'!$D$11:$AT$187,K$11,0)),"",VLOOKUP($B108,'I&amp;E Backsheet'!$D$11:$AT$187,K$11,0))</f>
        <v/>
      </c>
      <c r="L108" s="318" t="str">
        <f ca="1">IF(ISERROR(VLOOKUP($B108,'I&amp;E Backsheet'!$D$11:$AT$187,L$11,0)),"",VLOOKUP($B108,'I&amp;E Backsheet'!$D$11:$AT$187,L$11,0))</f>
        <v/>
      </c>
      <c r="M108" s="300" t="str">
        <f ca="1">IF(ISERROR(VLOOKUP($B108,'I&amp;E Backsheet'!$D$11:$AT$187,M$11,0)),"",VLOOKUP($B108,'I&amp;E Backsheet'!$D$11:$AT$187,M$11,0))</f>
        <v/>
      </c>
      <c r="N108" s="213" t="str">
        <f ca="1">IF(ISERROR(VLOOKUP($B108,'I&amp;E Backsheet'!$D$11:$AT$187,N$11,0)),"",VLOOKUP($B108,'I&amp;E Backsheet'!$D$11:$AT$187,N$11,0))</f>
        <v/>
      </c>
      <c r="O108" s="213" t="str">
        <f ca="1">IF(ISERROR(VLOOKUP($B108,'I&amp;E Backsheet'!$D$11:$AT$187,O$11,0)),"",VLOOKUP($B108,'I&amp;E Backsheet'!$D$11:$AT$187,O$11,0))</f>
        <v/>
      </c>
      <c r="P108" s="214" t="str">
        <f ca="1">IF(ISERROR(VLOOKUP($B108,'I&amp;E Backsheet'!$D$11:$AT$187,P$11,0)),"",VLOOKUP($B108,'I&amp;E Backsheet'!$D$11:$AT$187,P$11,0))</f>
        <v/>
      </c>
      <c r="Q108" s="300" t="str">
        <f ca="1">IF(ISERROR(VLOOKUP($B108,'I&amp;E Backsheet'!$D$11:$AT$187,Q$11,0)),"",VLOOKUP($B108,'I&amp;E Backsheet'!$D$11:$AT$187,Q$11,0))</f>
        <v/>
      </c>
      <c r="R108" s="213" t="str">
        <f ca="1">IF(ISERROR(VLOOKUP($B108,'I&amp;E Backsheet'!$D$11:$AT$187,R$11,0)),"",VLOOKUP($B108,'I&amp;E Backsheet'!$D$11:$AT$187,R$11,0))</f>
        <v/>
      </c>
      <c r="S108" s="213" t="str">
        <f ca="1">IF(ISERROR(VLOOKUP($B108,'I&amp;E Backsheet'!$D$11:$AT$187,S$11,0)),"",VLOOKUP($B108,'I&amp;E Backsheet'!$D$11:$AT$187,S$11,0))</f>
        <v/>
      </c>
      <c r="T108" s="214" t="str">
        <f ca="1">IF(ISERROR(VLOOKUP($B108,'I&amp;E Backsheet'!$D$11:$AT$187,T$11,0)),"",VLOOKUP($B108,'I&amp;E Backsheet'!$D$11:$AT$187,T$11,0))</f>
        <v/>
      </c>
      <c r="U108" s="300" t="str">
        <f ca="1">IF(ISERROR(VLOOKUP($B108,'I&amp;E Backsheet'!$D$11:$AT$187,U$11,0)),"",VLOOKUP($B108,'I&amp;E Backsheet'!$D$11:$AT$187,U$11,0))</f>
        <v/>
      </c>
      <c r="V108" s="213" t="str">
        <f ca="1">IF(ISERROR(VLOOKUP($B108,'I&amp;E Backsheet'!$D$11:$AT$187,V$11,0)),"",VLOOKUP($B108,'I&amp;E Backsheet'!$D$11:$AT$187,V$11,0))</f>
        <v/>
      </c>
      <c r="W108" s="214" t="str">
        <f ca="1">IF(ISERROR(VLOOKUP($B108,'I&amp;E Backsheet'!$D$11:$AT$187,W$11,0)),"",VLOOKUP($B108,'I&amp;E Backsheet'!$D$11:$AT$187,W$11,0))</f>
        <v/>
      </c>
    </row>
    <row r="109" spans="1:23">
      <c r="A109" s="3">
        <v>94</v>
      </c>
      <c r="B109" s="41" t="str">
        <f t="shared" ca="1" si="2"/>
        <v/>
      </c>
      <c r="C109" s="42" t="str">
        <f ca="1">IF($B109="","",VLOOKUP($B109,'Org list'!$J$9:$K$637,2,0))</f>
        <v/>
      </c>
      <c r="D109" s="227" t="str">
        <f ca="1">IF(ISERROR(VLOOKUP($B109,'Pooled Fund'!$A$3:$D$179,D$11,0)),"",VLOOKUP($B109,'Pooled Fund'!$A$3:$D$179,D$11,0))</f>
        <v/>
      </c>
      <c r="E109" s="209" t="str">
        <f ca="1">IF(ISERROR(VLOOKUP($B109,'I&amp;E Backsheet'!$D$11:$AT$187,E$11,0)),"",VLOOKUP($B109,'I&amp;E Backsheet'!$D$11:$AT$187,E$11,0))</f>
        <v/>
      </c>
      <c r="F109" s="209" t="str">
        <f ca="1">IF(ISERROR(VLOOKUP($B109,'I&amp;E Backsheet'!$D$11:$AT$187,F$11,0)),"",VLOOKUP($B109,'I&amp;E Backsheet'!$D$11:$AT$187,F$11,0))</f>
        <v/>
      </c>
      <c r="G109" s="209" t="str">
        <f ca="1">IF(ISERROR(VLOOKUP($B109,'I&amp;E Backsheet'!$D$11:$AT$187,G$11,0)),"",VLOOKUP($B109,'I&amp;E Backsheet'!$D$11:$AT$187,G$11,0))</f>
        <v/>
      </c>
      <c r="H109" s="259" t="str">
        <f ca="1">IF(ISERROR(VLOOKUP($B109,'I&amp;E Backsheet'!$D$11:$AT$187,H$11,0)),"",VLOOKUP($B109,'I&amp;E Backsheet'!$D$11:$AT$187,H$11,0))</f>
        <v/>
      </c>
      <c r="I109" s="209" t="str">
        <f ca="1">IF(ISERROR(VLOOKUP($B109,'I&amp;E Backsheet'!$D$11:$AT$187,I$11,0)),"",VLOOKUP($B109,'I&amp;E Backsheet'!$D$11:$AT$187,I$11,0))</f>
        <v/>
      </c>
      <c r="J109" s="209" t="str">
        <f ca="1">IF(ISERROR(VLOOKUP($B109,'I&amp;E Backsheet'!$D$11:$AT$187,J$11,0)),"",VLOOKUP($B109,'I&amp;E Backsheet'!$D$11:$AT$187,J$11,0))</f>
        <v/>
      </c>
      <c r="K109" s="209" t="str">
        <f ca="1">IF(ISERROR(VLOOKUP($B109,'I&amp;E Backsheet'!$D$11:$AT$187,K$11,0)),"",VLOOKUP($B109,'I&amp;E Backsheet'!$D$11:$AT$187,K$11,0))</f>
        <v/>
      </c>
      <c r="L109" s="318" t="str">
        <f ca="1">IF(ISERROR(VLOOKUP($B109,'I&amp;E Backsheet'!$D$11:$AT$187,L$11,0)),"",VLOOKUP($B109,'I&amp;E Backsheet'!$D$11:$AT$187,L$11,0))</f>
        <v/>
      </c>
      <c r="M109" s="300" t="str">
        <f ca="1">IF(ISERROR(VLOOKUP($B109,'I&amp;E Backsheet'!$D$11:$AT$187,M$11,0)),"",VLOOKUP($B109,'I&amp;E Backsheet'!$D$11:$AT$187,M$11,0))</f>
        <v/>
      </c>
      <c r="N109" s="213" t="str">
        <f ca="1">IF(ISERROR(VLOOKUP($B109,'I&amp;E Backsheet'!$D$11:$AT$187,N$11,0)),"",VLOOKUP($B109,'I&amp;E Backsheet'!$D$11:$AT$187,N$11,0))</f>
        <v/>
      </c>
      <c r="O109" s="213" t="str">
        <f ca="1">IF(ISERROR(VLOOKUP($B109,'I&amp;E Backsheet'!$D$11:$AT$187,O$11,0)),"",VLOOKUP($B109,'I&amp;E Backsheet'!$D$11:$AT$187,O$11,0))</f>
        <v/>
      </c>
      <c r="P109" s="214" t="str">
        <f ca="1">IF(ISERROR(VLOOKUP($B109,'I&amp;E Backsheet'!$D$11:$AT$187,P$11,0)),"",VLOOKUP($B109,'I&amp;E Backsheet'!$D$11:$AT$187,P$11,0))</f>
        <v/>
      </c>
      <c r="Q109" s="300" t="str">
        <f ca="1">IF(ISERROR(VLOOKUP($B109,'I&amp;E Backsheet'!$D$11:$AT$187,Q$11,0)),"",VLOOKUP($B109,'I&amp;E Backsheet'!$D$11:$AT$187,Q$11,0))</f>
        <v/>
      </c>
      <c r="R109" s="213" t="str">
        <f ca="1">IF(ISERROR(VLOOKUP($B109,'I&amp;E Backsheet'!$D$11:$AT$187,R$11,0)),"",VLOOKUP($B109,'I&amp;E Backsheet'!$D$11:$AT$187,R$11,0))</f>
        <v/>
      </c>
      <c r="S109" s="213" t="str">
        <f ca="1">IF(ISERROR(VLOOKUP($B109,'I&amp;E Backsheet'!$D$11:$AT$187,S$11,0)),"",VLOOKUP($B109,'I&amp;E Backsheet'!$D$11:$AT$187,S$11,0))</f>
        <v/>
      </c>
      <c r="T109" s="214" t="str">
        <f ca="1">IF(ISERROR(VLOOKUP($B109,'I&amp;E Backsheet'!$D$11:$AT$187,T$11,0)),"",VLOOKUP($B109,'I&amp;E Backsheet'!$D$11:$AT$187,T$11,0))</f>
        <v/>
      </c>
      <c r="U109" s="300" t="str">
        <f ca="1">IF(ISERROR(VLOOKUP($B109,'I&amp;E Backsheet'!$D$11:$AT$187,U$11,0)),"",VLOOKUP($B109,'I&amp;E Backsheet'!$D$11:$AT$187,U$11,0))</f>
        <v/>
      </c>
      <c r="V109" s="213" t="str">
        <f ca="1">IF(ISERROR(VLOOKUP($B109,'I&amp;E Backsheet'!$D$11:$AT$187,V$11,0)),"",VLOOKUP($B109,'I&amp;E Backsheet'!$D$11:$AT$187,V$11,0))</f>
        <v/>
      </c>
      <c r="W109" s="214" t="str">
        <f ca="1">IF(ISERROR(VLOOKUP($B109,'I&amp;E Backsheet'!$D$11:$AT$187,W$11,0)),"",VLOOKUP($B109,'I&amp;E Backsheet'!$D$11:$AT$187,W$11,0))</f>
        <v/>
      </c>
    </row>
    <row r="110" spans="1:23">
      <c r="A110" s="3">
        <v>95</v>
      </c>
      <c r="B110" s="41" t="str">
        <f t="shared" ca="1" si="2"/>
        <v/>
      </c>
      <c r="C110" s="42" t="str">
        <f ca="1">IF($B110="","",VLOOKUP($B110,'Org list'!$J$9:$K$637,2,0))</f>
        <v/>
      </c>
      <c r="D110" s="227" t="str">
        <f ca="1">IF(ISERROR(VLOOKUP($B110,'Pooled Fund'!$A$3:$D$179,D$11,0)),"",VLOOKUP($B110,'Pooled Fund'!$A$3:$D$179,D$11,0))</f>
        <v/>
      </c>
      <c r="E110" s="209" t="str">
        <f ca="1">IF(ISERROR(VLOOKUP($B110,'I&amp;E Backsheet'!$D$11:$AT$187,E$11,0)),"",VLOOKUP($B110,'I&amp;E Backsheet'!$D$11:$AT$187,E$11,0))</f>
        <v/>
      </c>
      <c r="F110" s="209" t="str">
        <f ca="1">IF(ISERROR(VLOOKUP($B110,'I&amp;E Backsheet'!$D$11:$AT$187,F$11,0)),"",VLOOKUP($B110,'I&amp;E Backsheet'!$D$11:$AT$187,F$11,0))</f>
        <v/>
      </c>
      <c r="G110" s="209" t="str">
        <f ca="1">IF(ISERROR(VLOOKUP($B110,'I&amp;E Backsheet'!$D$11:$AT$187,G$11,0)),"",VLOOKUP($B110,'I&amp;E Backsheet'!$D$11:$AT$187,G$11,0))</f>
        <v/>
      </c>
      <c r="H110" s="259" t="str">
        <f ca="1">IF(ISERROR(VLOOKUP($B110,'I&amp;E Backsheet'!$D$11:$AT$187,H$11,0)),"",VLOOKUP($B110,'I&amp;E Backsheet'!$D$11:$AT$187,H$11,0))</f>
        <v/>
      </c>
      <c r="I110" s="209" t="str">
        <f ca="1">IF(ISERROR(VLOOKUP($B110,'I&amp;E Backsheet'!$D$11:$AT$187,I$11,0)),"",VLOOKUP($B110,'I&amp;E Backsheet'!$D$11:$AT$187,I$11,0))</f>
        <v/>
      </c>
      <c r="J110" s="209" t="str">
        <f ca="1">IF(ISERROR(VLOOKUP($B110,'I&amp;E Backsheet'!$D$11:$AT$187,J$11,0)),"",VLOOKUP($B110,'I&amp;E Backsheet'!$D$11:$AT$187,J$11,0))</f>
        <v/>
      </c>
      <c r="K110" s="209" t="str">
        <f ca="1">IF(ISERROR(VLOOKUP($B110,'I&amp;E Backsheet'!$D$11:$AT$187,K$11,0)),"",VLOOKUP($B110,'I&amp;E Backsheet'!$D$11:$AT$187,K$11,0))</f>
        <v/>
      </c>
      <c r="L110" s="318" t="str">
        <f ca="1">IF(ISERROR(VLOOKUP($B110,'I&amp;E Backsheet'!$D$11:$AT$187,L$11,0)),"",VLOOKUP($B110,'I&amp;E Backsheet'!$D$11:$AT$187,L$11,0))</f>
        <v/>
      </c>
      <c r="M110" s="300" t="str">
        <f ca="1">IF(ISERROR(VLOOKUP($B110,'I&amp;E Backsheet'!$D$11:$AT$187,M$11,0)),"",VLOOKUP($B110,'I&amp;E Backsheet'!$D$11:$AT$187,M$11,0))</f>
        <v/>
      </c>
      <c r="N110" s="213" t="str">
        <f ca="1">IF(ISERROR(VLOOKUP($B110,'I&amp;E Backsheet'!$D$11:$AT$187,N$11,0)),"",VLOOKUP($B110,'I&amp;E Backsheet'!$D$11:$AT$187,N$11,0))</f>
        <v/>
      </c>
      <c r="O110" s="213" t="str">
        <f ca="1">IF(ISERROR(VLOOKUP($B110,'I&amp;E Backsheet'!$D$11:$AT$187,O$11,0)),"",VLOOKUP($B110,'I&amp;E Backsheet'!$D$11:$AT$187,O$11,0))</f>
        <v/>
      </c>
      <c r="P110" s="214" t="str">
        <f ca="1">IF(ISERROR(VLOOKUP($B110,'I&amp;E Backsheet'!$D$11:$AT$187,P$11,0)),"",VLOOKUP($B110,'I&amp;E Backsheet'!$D$11:$AT$187,P$11,0))</f>
        <v/>
      </c>
      <c r="Q110" s="300" t="str">
        <f ca="1">IF(ISERROR(VLOOKUP($B110,'I&amp;E Backsheet'!$D$11:$AT$187,Q$11,0)),"",VLOOKUP($B110,'I&amp;E Backsheet'!$D$11:$AT$187,Q$11,0))</f>
        <v/>
      </c>
      <c r="R110" s="213" t="str">
        <f ca="1">IF(ISERROR(VLOOKUP($B110,'I&amp;E Backsheet'!$D$11:$AT$187,R$11,0)),"",VLOOKUP($B110,'I&amp;E Backsheet'!$D$11:$AT$187,R$11,0))</f>
        <v/>
      </c>
      <c r="S110" s="213" t="str">
        <f ca="1">IF(ISERROR(VLOOKUP($B110,'I&amp;E Backsheet'!$D$11:$AT$187,S$11,0)),"",VLOOKUP($B110,'I&amp;E Backsheet'!$D$11:$AT$187,S$11,0))</f>
        <v/>
      </c>
      <c r="T110" s="214" t="str">
        <f ca="1">IF(ISERROR(VLOOKUP($B110,'I&amp;E Backsheet'!$D$11:$AT$187,T$11,0)),"",VLOOKUP($B110,'I&amp;E Backsheet'!$D$11:$AT$187,T$11,0))</f>
        <v/>
      </c>
      <c r="U110" s="300" t="str">
        <f ca="1">IF(ISERROR(VLOOKUP($B110,'I&amp;E Backsheet'!$D$11:$AT$187,U$11,0)),"",VLOOKUP($B110,'I&amp;E Backsheet'!$D$11:$AT$187,U$11,0))</f>
        <v/>
      </c>
      <c r="V110" s="213" t="str">
        <f ca="1">IF(ISERROR(VLOOKUP($B110,'I&amp;E Backsheet'!$D$11:$AT$187,V$11,0)),"",VLOOKUP($B110,'I&amp;E Backsheet'!$D$11:$AT$187,V$11,0))</f>
        <v/>
      </c>
      <c r="W110" s="214" t="str">
        <f ca="1">IF(ISERROR(VLOOKUP($B110,'I&amp;E Backsheet'!$D$11:$AT$187,W$11,0)),"",VLOOKUP($B110,'I&amp;E Backsheet'!$D$11:$AT$187,W$11,0))</f>
        <v/>
      </c>
    </row>
    <row r="111" spans="1:23">
      <c r="A111" s="3">
        <v>96</v>
      </c>
      <c r="B111" s="41" t="str">
        <f t="shared" ref="B111:B142" ca="1" si="3">IF($A111&gt;$Y$18-1,"",INDIRECT("'Comms by AT'!D"&amp;$A111+$Y$15))</f>
        <v/>
      </c>
      <c r="C111" s="42" t="str">
        <f ca="1">IF($B111="","",VLOOKUP($B111,'Org list'!$J$9:$K$637,2,0))</f>
        <v/>
      </c>
      <c r="D111" s="227" t="str">
        <f ca="1">IF(ISERROR(VLOOKUP($B111,'Pooled Fund'!$A$3:$D$179,D$11,0)),"",VLOOKUP($B111,'Pooled Fund'!$A$3:$D$179,D$11,0))</f>
        <v/>
      </c>
      <c r="E111" s="209" t="str">
        <f ca="1">IF(ISERROR(VLOOKUP($B111,'I&amp;E Backsheet'!$D$11:$AT$187,E$11,0)),"",VLOOKUP($B111,'I&amp;E Backsheet'!$D$11:$AT$187,E$11,0))</f>
        <v/>
      </c>
      <c r="F111" s="209" t="str">
        <f ca="1">IF(ISERROR(VLOOKUP($B111,'I&amp;E Backsheet'!$D$11:$AT$187,F$11,0)),"",VLOOKUP($B111,'I&amp;E Backsheet'!$D$11:$AT$187,F$11,0))</f>
        <v/>
      </c>
      <c r="G111" s="209" t="str">
        <f ca="1">IF(ISERROR(VLOOKUP($B111,'I&amp;E Backsheet'!$D$11:$AT$187,G$11,0)),"",VLOOKUP($B111,'I&amp;E Backsheet'!$D$11:$AT$187,G$11,0))</f>
        <v/>
      </c>
      <c r="H111" s="259" t="str">
        <f ca="1">IF(ISERROR(VLOOKUP($B111,'I&amp;E Backsheet'!$D$11:$AT$187,H$11,0)),"",VLOOKUP($B111,'I&amp;E Backsheet'!$D$11:$AT$187,H$11,0))</f>
        <v/>
      </c>
      <c r="I111" s="209" t="str">
        <f ca="1">IF(ISERROR(VLOOKUP($B111,'I&amp;E Backsheet'!$D$11:$AT$187,I$11,0)),"",VLOOKUP($B111,'I&amp;E Backsheet'!$D$11:$AT$187,I$11,0))</f>
        <v/>
      </c>
      <c r="J111" s="209" t="str">
        <f ca="1">IF(ISERROR(VLOOKUP($B111,'I&amp;E Backsheet'!$D$11:$AT$187,J$11,0)),"",VLOOKUP($B111,'I&amp;E Backsheet'!$D$11:$AT$187,J$11,0))</f>
        <v/>
      </c>
      <c r="K111" s="209" t="str">
        <f ca="1">IF(ISERROR(VLOOKUP($B111,'I&amp;E Backsheet'!$D$11:$AT$187,K$11,0)),"",VLOOKUP($B111,'I&amp;E Backsheet'!$D$11:$AT$187,K$11,0))</f>
        <v/>
      </c>
      <c r="L111" s="318" t="str">
        <f ca="1">IF(ISERROR(VLOOKUP($B111,'I&amp;E Backsheet'!$D$11:$AT$187,L$11,0)),"",VLOOKUP($B111,'I&amp;E Backsheet'!$D$11:$AT$187,L$11,0))</f>
        <v/>
      </c>
      <c r="M111" s="300" t="str">
        <f ca="1">IF(ISERROR(VLOOKUP($B111,'I&amp;E Backsheet'!$D$11:$AT$187,M$11,0)),"",VLOOKUP($B111,'I&amp;E Backsheet'!$D$11:$AT$187,M$11,0))</f>
        <v/>
      </c>
      <c r="N111" s="213" t="str">
        <f ca="1">IF(ISERROR(VLOOKUP($B111,'I&amp;E Backsheet'!$D$11:$AT$187,N$11,0)),"",VLOOKUP($B111,'I&amp;E Backsheet'!$D$11:$AT$187,N$11,0))</f>
        <v/>
      </c>
      <c r="O111" s="213" t="str">
        <f ca="1">IF(ISERROR(VLOOKUP($B111,'I&amp;E Backsheet'!$D$11:$AT$187,O$11,0)),"",VLOOKUP($B111,'I&amp;E Backsheet'!$D$11:$AT$187,O$11,0))</f>
        <v/>
      </c>
      <c r="P111" s="214" t="str">
        <f ca="1">IF(ISERROR(VLOOKUP($B111,'I&amp;E Backsheet'!$D$11:$AT$187,P$11,0)),"",VLOOKUP($B111,'I&amp;E Backsheet'!$D$11:$AT$187,P$11,0))</f>
        <v/>
      </c>
      <c r="Q111" s="300" t="str">
        <f ca="1">IF(ISERROR(VLOOKUP($B111,'I&amp;E Backsheet'!$D$11:$AT$187,Q$11,0)),"",VLOOKUP($B111,'I&amp;E Backsheet'!$D$11:$AT$187,Q$11,0))</f>
        <v/>
      </c>
      <c r="R111" s="213" t="str">
        <f ca="1">IF(ISERROR(VLOOKUP($B111,'I&amp;E Backsheet'!$D$11:$AT$187,R$11,0)),"",VLOOKUP($B111,'I&amp;E Backsheet'!$D$11:$AT$187,R$11,0))</f>
        <v/>
      </c>
      <c r="S111" s="213" t="str">
        <f ca="1">IF(ISERROR(VLOOKUP($B111,'I&amp;E Backsheet'!$D$11:$AT$187,S$11,0)),"",VLOOKUP($B111,'I&amp;E Backsheet'!$D$11:$AT$187,S$11,0))</f>
        <v/>
      </c>
      <c r="T111" s="214" t="str">
        <f ca="1">IF(ISERROR(VLOOKUP($B111,'I&amp;E Backsheet'!$D$11:$AT$187,T$11,0)),"",VLOOKUP($B111,'I&amp;E Backsheet'!$D$11:$AT$187,T$11,0))</f>
        <v/>
      </c>
      <c r="U111" s="300" t="str">
        <f ca="1">IF(ISERROR(VLOOKUP($B111,'I&amp;E Backsheet'!$D$11:$AT$187,U$11,0)),"",VLOOKUP($B111,'I&amp;E Backsheet'!$D$11:$AT$187,U$11,0))</f>
        <v/>
      </c>
      <c r="V111" s="213" t="str">
        <f ca="1">IF(ISERROR(VLOOKUP($B111,'I&amp;E Backsheet'!$D$11:$AT$187,V$11,0)),"",VLOOKUP($B111,'I&amp;E Backsheet'!$D$11:$AT$187,V$11,0))</f>
        <v/>
      </c>
      <c r="W111" s="214" t="str">
        <f ca="1">IF(ISERROR(VLOOKUP($B111,'I&amp;E Backsheet'!$D$11:$AT$187,W$11,0)),"",VLOOKUP($B111,'I&amp;E Backsheet'!$D$11:$AT$187,W$11,0))</f>
        <v/>
      </c>
    </row>
    <row r="112" spans="1:23">
      <c r="A112" s="3">
        <v>97</v>
      </c>
      <c r="B112" s="41" t="str">
        <f t="shared" ca="1" si="3"/>
        <v/>
      </c>
      <c r="C112" s="42" t="str">
        <f ca="1">IF($B112="","",VLOOKUP($B112,'Org list'!$J$9:$K$637,2,0))</f>
        <v/>
      </c>
      <c r="D112" s="227" t="str">
        <f ca="1">IF(ISERROR(VLOOKUP($B112,'Pooled Fund'!$A$3:$D$179,D$11,0)),"",VLOOKUP($B112,'Pooled Fund'!$A$3:$D$179,D$11,0))</f>
        <v/>
      </c>
      <c r="E112" s="209" t="str">
        <f ca="1">IF(ISERROR(VLOOKUP($B112,'I&amp;E Backsheet'!$D$11:$AT$187,E$11,0)),"",VLOOKUP($B112,'I&amp;E Backsheet'!$D$11:$AT$187,E$11,0))</f>
        <v/>
      </c>
      <c r="F112" s="209" t="str">
        <f ca="1">IF(ISERROR(VLOOKUP($B112,'I&amp;E Backsheet'!$D$11:$AT$187,F$11,0)),"",VLOOKUP($B112,'I&amp;E Backsheet'!$D$11:$AT$187,F$11,0))</f>
        <v/>
      </c>
      <c r="G112" s="209" t="str">
        <f ca="1">IF(ISERROR(VLOOKUP($B112,'I&amp;E Backsheet'!$D$11:$AT$187,G$11,0)),"",VLOOKUP($B112,'I&amp;E Backsheet'!$D$11:$AT$187,G$11,0))</f>
        <v/>
      </c>
      <c r="H112" s="259" t="str">
        <f ca="1">IF(ISERROR(VLOOKUP($B112,'I&amp;E Backsheet'!$D$11:$AT$187,H$11,0)),"",VLOOKUP($B112,'I&amp;E Backsheet'!$D$11:$AT$187,H$11,0))</f>
        <v/>
      </c>
      <c r="I112" s="209" t="str">
        <f ca="1">IF(ISERROR(VLOOKUP($B112,'I&amp;E Backsheet'!$D$11:$AT$187,I$11,0)),"",VLOOKUP($B112,'I&amp;E Backsheet'!$D$11:$AT$187,I$11,0))</f>
        <v/>
      </c>
      <c r="J112" s="209" t="str">
        <f ca="1">IF(ISERROR(VLOOKUP($B112,'I&amp;E Backsheet'!$D$11:$AT$187,J$11,0)),"",VLOOKUP($B112,'I&amp;E Backsheet'!$D$11:$AT$187,J$11,0))</f>
        <v/>
      </c>
      <c r="K112" s="209" t="str">
        <f ca="1">IF(ISERROR(VLOOKUP($B112,'I&amp;E Backsheet'!$D$11:$AT$187,K$11,0)),"",VLOOKUP($B112,'I&amp;E Backsheet'!$D$11:$AT$187,K$11,0))</f>
        <v/>
      </c>
      <c r="L112" s="318" t="str">
        <f ca="1">IF(ISERROR(VLOOKUP($B112,'I&amp;E Backsheet'!$D$11:$AT$187,L$11,0)),"",VLOOKUP($B112,'I&amp;E Backsheet'!$D$11:$AT$187,L$11,0))</f>
        <v/>
      </c>
      <c r="M112" s="300" t="str">
        <f ca="1">IF(ISERROR(VLOOKUP($B112,'I&amp;E Backsheet'!$D$11:$AT$187,M$11,0)),"",VLOOKUP($B112,'I&amp;E Backsheet'!$D$11:$AT$187,M$11,0))</f>
        <v/>
      </c>
      <c r="N112" s="213" t="str">
        <f ca="1">IF(ISERROR(VLOOKUP($B112,'I&amp;E Backsheet'!$D$11:$AT$187,N$11,0)),"",VLOOKUP($B112,'I&amp;E Backsheet'!$D$11:$AT$187,N$11,0))</f>
        <v/>
      </c>
      <c r="O112" s="213" t="str">
        <f ca="1">IF(ISERROR(VLOOKUP($B112,'I&amp;E Backsheet'!$D$11:$AT$187,O$11,0)),"",VLOOKUP($B112,'I&amp;E Backsheet'!$D$11:$AT$187,O$11,0))</f>
        <v/>
      </c>
      <c r="P112" s="214" t="str">
        <f ca="1">IF(ISERROR(VLOOKUP($B112,'I&amp;E Backsheet'!$D$11:$AT$187,P$11,0)),"",VLOOKUP($B112,'I&amp;E Backsheet'!$D$11:$AT$187,P$11,0))</f>
        <v/>
      </c>
      <c r="Q112" s="300" t="str">
        <f ca="1">IF(ISERROR(VLOOKUP($B112,'I&amp;E Backsheet'!$D$11:$AT$187,Q$11,0)),"",VLOOKUP($B112,'I&amp;E Backsheet'!$D$11:$AT$187,Q$11,0))</f>
        <v/>
      </c>
      <c r="R112" s="213" t="str">
        <f ca="1">IF(ISERROR(VLOOKUP($B112,'I&amp;E Backsheet'!$D$11:$AT$187,R$11,0)),"",VLOOKUP($B112,'I&amp;E Backsheet'!$D$11:$AT$187,R$11,0))</f>
        <v/>
      </c>
      <c r="S112" s="213" t="str">
        <f ca="1">IF(ISERROR(VLOOKUP($B112,'I&amp;E Backsheet'!$D$11:$AT$187,S$11,0)),"",VLOOKUP($B112,'I&amp;E Backsheet'!$D$11:$AT$187,S$11,0))</f>
        <v/>
      </c>
      <c r="T112" s="214" t="str">
        <f ca="1">IF(ISERROR(VLOOKUP($B112,'I&amp;E Backsheet'!$D$11:$AT$187,T$11,0)),"",VLOOKUP($B112,'I&amp;E Backsheet'!$D$11:$AT$187,T$11,0))</f>
        <v/>
      </c>
      <c r="U112" s="300" t="str">
        <f ca="1">IF(ISERROR(VLOOKUP($B112,'I&amp;E Backsheet'!$D$11:$AT$187,U$11,0)),"",VLOOKUP($B112,'I&amp;E Backsheet'!$D$11:$AT$187,U$11,0))</f>
        <v/>
      </c>
      <c r="V112" s="213" t="str">
        <f ca="1">IF(ISERROR(VLOOKUP($B112,'I&amp;E Backsheet'!$D$11:$AT$187,V$11,0)),"",VLOOKUP($B112,'I&amp;E Backsheet'!$D$11:$AT$187,V$11,0))</f>
        <v/>
      </c>
      <c r="W112" s="214" t="str">
        <f ca="1">IF(ISERROR(VLOOKUP($B112,'I&amp;E Backsheet'!$D$11:$AT$187,W$11,0)),"",VLOOKUP($B112,'I&amp;E Backsheet'!$D$11:$AT$187,W$11,0))</f>
        <v/>
      </c>
    </row>
    <row r="113" spans="1:23">
      <c r="A113" s="3">
        <v>98</v>
      </c>
      <c r="B113" s="41" t="str">
        <f t="shared" ca="1" si="3"/>
        <v/>
      </c>
      <c r="C113" s="42" t="str">
        <f ca="1">IF($B113="","",VLOOKUP($B113,'Org list'!$J$9:$K$637,2,0))</f>
        <v/>
      </c>
      <c r="D113" s="227" t="str">
        <f ca="1">IF(ISERROR(VLOOKUP($B113,'Pooled Fund'!$A$3:$D$179,D$11,0)),"",VLOOKUP($B113,'Pooled Fund'!$A$3:$D$179,D$11,0))</f>
        <v/>
      </c>
      <c r="E113" s="209" t="str">
        <f ca="1">IF(ISERROR(VLOOKUP($B113,'I&amp;E Backsheet'!$D$11:$AT$187,E$11,0)),"",VLOOKUP($B113,'I&amp;E Backsheet'!$D$11:$AT$187,E$11,0))</f>
        <v/>
      </c>
      <c r="F113" s="209" t="str">
        <f ca="1">IF(ISERROR(VLOOKUP($B113,'I&amp;E Backsheet'!$D$11:$AT$187,F$11,0)),"",VLOOKUP($B113,'I&amp;E Backsheet'!$D$11:$AT$187,F$11,0))</f>
        <v/>
      </c>
      <c r="G113" s="209" t="str">
        <f ca="1">IF(ISERROR(VLOOKUP($B113,'I&amp;E Backsheet'!$D$11:$AT$187,G$11,0)),"",VLOOKUP($B113,'I&amp;E Backsheet'!$D$11:$AT$187,G$11,0))</f>
        <v/>
      </c>
      <c r="H113" s="259" t="str">
        <f ca="1">IF(ISERROR(VLOOKUP($B113,'I&amp;E Backsheet'!$D$11:$AT$187,H$11,0)),"",VLOOKUP($B113,'I&amp;E Backsheet'!$D$11:$AT$187,H$11,0))</f>
        <v/>
      </c>
      <c r="I113" s="209" t="str">
        <f ca="1">IF(ISERROR(VLOOKUP($B113,'I&amp;E Backsheet'!$D$11:$AT$187,I$11,0)),"",VLOOKUP($B113,'I&amp;E Backsheet'!$D$11:$AT$187,I$11,0))</f>
        <v/>
      </c>
      <c r="J113" s="209" t="str">
        <f ca="1">IF(ISERROR(VLOOKUP($B113,'I&amp;E Backsheet'!$D$11:$AT$187,J$11,0)),"",VLOOKUP($B113,'I&amp;E Backsheet'!$D$11:$AT$187,J$11,0))</f>
        <v/>
      </c>
      <c r="K113" s="209" t="str">
        <f ca="1">IF(ISERROR(VLOOKUP($B113,'I&amp;E Backsheet'!$D$11:$AT$187,K$11,0)),"",VLOOKUP($B113,'I&amp;E Backsheet'!$D$11:$AT$187,K$11,0))</f>
        <v/>
      </c>
      <c r="L113" s="318" t="str">
        <f ca="1">IF(ISERROR(VLOOKUP($B113,'I&amp;E Backsheet'!$D$11:$AT$187,L$11,0)),"",VLOOKUP($B113,'I&amp;E Backsheet'!$D$11:$AT$187,L$11,0))</f>
        <v/>
      </c>
      <c r="M113" s="300" t="str">
        <f ca="1">IF(ISERROR(VLOOKUP($B113,'I&amp;E Backsheet'!$D$11:$AT$187,M$11,0)),"",VLOOKUP($B113,'I&amp;E Backsheet'!$D$11:$AT$187,M$11,0))</f>
        <v/>
      </c>
      <c r="N113" s="213" t="str">
        <f ca="1">IF(ISERROR(VLOOKUP($B113,'I&amp;E Backsheet'!$D$11:$AT$187,N$11,0)),"",VLOOKUP($B113,'I&amp;E Backsheet'!$D$11:$AT$187,N$11,0))</f>
        <v/>
      </c>
      <c r="O113" s="213" t="str">
        <f ca="1">IF(ISERROR(VLOOKUP($B113,'I&amp;E Backsheet'!$D$11:$AT$187,O$11,0)),"",VLOOKUP($B113,'I&amp;E Backsheet'!$D$11:$AT$187,O$11,0))</f>
        <v/>
      </c>
      <c r="P113" s="214" t="str">
        <f ca="1">IF(ISERROR(VLOOKUP($B113,'I&amp;E Backsheet'!$D$11:$AT$187,P$11,0)),"",VLOOKUP($B113,'I&amp;E Backsheet'!$D$11:$AT$187,P$11,0))</f>
        <v/>
      </c>
      <c r="Q113" s="300" t="str">
        <f ca="1">IF(ISERROR(VLOOKUP($B113,'I&amp;E Backsheet'!$D$11:$AT$187,Q$11,0)),"",VLOOKUP($B113,'I&amp;E Backsheet'!$D$11:$AT$187,Q$11,0))</f>
        <v/>
      </c>
      <c r="R113" s="213" t="str">
        <f ca="1">IF(ISERROR(VLOOKUP($B113,'I&amp;E Backsheet'!$D$11:$AT$187,R$11,0)),"",VLOOKUP($B113,'I&amp;E Backsheet'!$D$11:$AT$187,R$11,0))</f>
        <v/>
      </c>
      <c r="S113" s="213" t="str">
        <f ca="1">IF(ISERROR(VLOOKUP($B113,'I&amp;E Backsheet'!$D$11:$AT$187,S$11,0)),"",VLOOKUP($B113,'I&amp;E Backsheet'!$D$11:$AT$187,S$11,0))</f>
        <v/>
      </c>
      <c r="T113" s="214" t="str">
        <f ca="1">IF(ISERROR(VLOOKUP($B113,'I&amp;E Backsheet'!$D$11:$AT$187,T$11,0)),"",VLOOKUP($B113,'I&amp;E Backsheet'!$D$11:$AT$187,T$11,0))</f>
        <v/>
      </c>
      <c r="U113" s="300" t="str">
        <f ca="1">IF(ISERROR(VLOOKUP($B113,'I&amp;E Backsheet'!$D$11:$AT$187,U$11,0)),"",VLOOKUP($B113,'I&amp;E Backsheet'!$D$11:$AT$187,U$11,0))</f>
        <v/>
      </c>
      <c r="V113" s="213" t="str">
        <f ca="1">IF(ISERROR(VLOOKUP($B113,'I&amp;E Backsheet'!$D$11:$AT$187,V$11,0)),"",VLOOKUP($B113,'I&amp;E Backsheet'!$D$11:$AT$187,V$11,0))</f>
        <v/>
      </c>
      <c r="W113" s="214" t="str">
        <f ca="1">IF(ISERROR(VLOOKUP($B113,'I&amp;E Backsheet'!$D$11:$AT$187,W$11,0)),"",VLOOKUP($B113,'I&amp;E Backsheet'!$D$11:$AT$187,W$11,0))</f>
        <v/>
      </c>
    </row>
    <row r="114" spans="1:23">
      <c r="A114" s="3">
        <v>99</v>
      </c>
      <c r="B114" s="41" t="str">
        <f t="shared" ca="1" si="3"/>
        <v/>
      </c>
      <c r="C114" s="42" t="str">
        <f ca="1">IF($B114="","",VLOOKUP($B114,'Org list'!$J$9:$K$637,2,0))</f>
        <v/>
      </c>
      <c r="D114" s="227" t="str">
        <f ca="1">IF(ISERROR(VLOOKUP($B114,'Pooled Fund'!$A$3:$D$179,D$11,0)),"",VLOOKUP($B114,'Pooled Fund'!$A$3:$D$179,D$11,0))</f>
        <v/>
      </c>
      <c r="E114" s="209" t="str">
        <f ca="1">IF(ISERROR(VLOOKUP($B114,'I&amp;E Backsheet'!$D$11:$AT$187,E$11,0)),"",VLOOKUP($B114,'I&amp;E Backsheet'!$D$11:$AT$187,E$11,0))</f>
        <v/>
      </c>
      <c r="F114" s="209" t="str">
        <f ca="1">IF(ISERROR(VLOOKUP($B114,'I&amp;E Backsheet'!$D$11:$AT$187,F$11,0)),"",VLOOKUP($B114,'I&amp;E Backsheet'!$D$11:$AT$187,F$11,0))</f>
        <v/>
      </c>
      <c r="G114" s="209" t="str">
        <f ca="1">IF(ISERROR(VLOOKUP($B114,'I&amp;E Backsheet'!$D$11:$AT$187,G$11,0)),"",VLOOKUP($B114,'I&amp;E Backsheet'!$D$11:$AT$187,G$11,0))</f>
        <v/>
      </c>
      <c r="H114" s="259" t="str">
        <f ca="1">IF(ISERROR(VLOOKUP($B114,'I&amp;E Backsheet'!$D$11:$AT$187,H$11,0)),"",VLOOKUP($B114,'I&amp;E Backsheet'!$D$11:$AT$187,H$11,0))</f>
        <v/>
      </c>
      <c r="I114" s="209" t="str">
        <f ca="1">IF(ISERROR(VLOOKUP($B114,'I&amp;E Backsheet'!$D$11:$AT$187,I$11,0)),"",VLOOKUP($B114,'I&amp;E Backsheet'!$D$11:$AT$187,I$11,0))</f>
        <v/>
      </c>
      <c r="J114" s="209" t="str">
        <f ca="1">IF(ISERROR(VLOOKUP($B114,'I&amp;E Backsheet'!$D$11:$AT$187,J$11,0)),"",VLOOKUP($B114,'I&amp;E Backsheet'!$D$11:$AT$187,J$11,0))</f>
        <v/>
      </c>
      <c r="K114" s="209" t="str">
        <f ca="1">IF(ISERROR(VLOOKUP($B114,'I&amp;E Backsheet'!$D$11:$AT$187,K$11,0)),"",VLOOKUP($B114,'I&amp;E Backsheet'!$D$11:$AT$187,K$11,0))</f>
        <v/>
      </c>
      <c r="L114" s="318" t="str">
        <f ca="1">IF(ISERROR(VLOOKUP($B114,'I&amp;E Backsheet'!$D$11:$AT$187,L$11,0)),"",VLOOKUP($B114,'I&amp;E Backsheet'!$D$11:$AT$187,L$11,0))</f>
        <v/>
      </c>
      <c r="M114" s="300" t="str">
        <f ca="1">IF(ISERROR(VLOOKUP($B114,'I&amp;E Backsheet'!$D$11:$AT$187,M$11,0)),"",VLOOKUP($B114,'I&amp;E Backsheet'!$D$11:$AT$187,M$11,0))</f>
        <v/>
      </c>
      <c r="N114" s="213" t="str">
        <f ca="1">IF(ISERROR(VLOOKUP($B114,'I&amp;E Backsheet'!$D$11:$AT$187,N$11,0)),"",VLOOKUP($B114,'I&amp;E Backsheet'!$D$11:$AT$187,N$11,0))</f>
        <v/>
      </c>
      <c r="O114" s="213" t="str">
        <f ca="1">IF(ISERROR(VLOOKUP($B114,'I&amp;E Backsheet'!$D$11:$AT$187,O$11,0)),"",VLOOKUP($B114,'I&amp;E Backsheet'!$D$11:$AT$187,O$11,0))</f>
        <v/>
      </c>
      <c r="P114" s="214" t="str">
        <f ca="1">IF(ISERROR(VLOOKUP($B114,'I&amp;E Backsheet'!$D$11:$AT$187,P$11,0)),"",VLOOKUP($B114,'I&amp;E Backsheet'!$D$11:$AT$187,P$11,0))</f>
        <v/>
      </c>
      <c r="Q114" s="300" t="str">
        <f ca="1">IF(ISERROR(VLOOKUP($B114,'I&amp;E Backsheet'!$D$11:$AT$187,Q$11,0)),"",VLOOKUP($B114,'I&amp;E Backsheet'!$D$11:$AT$187,Q$11,0))</f>
        <v/>
      </c>
      <c r="R114" s="213" t="str">
        <f ca="1">IF(ISERROR(VLOOKUP($B114,'I&amp;E Backsheet'!$D$11:$AT$187,R$11,0)),"",VLOOKUP($B114,'I&amp;E Backsheet'!$D$11:$AT$187,R$11,0))</f>
        <v/>
      </c>
      <c r="S114" s="213" t="str">
        <f ca="1">IF(ISERROR(VLOOKUP($B114,'I&amp;E Backsheet'!$D$11:$AT$187,S$11,0)),"",VLOOKUP($B114,'I&amp;E Backsheet'!$D$11:$AT$187,S$11,0))</f>
        <v/>
      </c>
      <c r="T114" s="214" t="str">
        <f ca="1">IF(ISERROR(VLOOKUP($B114,'I&amp;E Backsheet'!$D$11:$AT$187,T$11,0)),"",VLOOKUP($B114,'I&amp;E Backsheet'!$D$11:$AT$187,T$11,0))</f>
        <v/>
      </c>
      <c r="U114" s="300" t="str">
        <f ca="1">IF(ISERROR(VLOOKUP($B114,'I&amp;E Backsheet'!$D$11:$AT$187,U$11,0)),"",VLOOKUP($B114,'I&amp;E Backsheet'!$D$11:$AT$187,U$11,0))</f>
        <v/>
      </c>
      <c r="V114" s="213" t="str">
        <f ca="1">IF(ISERROR(VLOOKUP($B114,'I&amp;E Backsheet'!$D$11:$AT$187,V$11,0)),"",VLOOKUP($B114,'I&amp;E Backsheet'!$D$11:$AT$187,V$11,0))</f>
        <v/>
      </c>
      <c r="W114" s="214" t="str">
        <f ca="1">IF(ISERROR(VLOOKUP($B114,'I&amp;E Backsheet'!$D$11:$AT$187,W$11,0)),"",VLOOKUP($B114,'I&amp;E Backsheet'!$D$11:$AT$187,W$11,0))</f>
        <v/>
      </c>
    </row>
    <row r="115" spans="1:23">
      <c r="A115" s="3">
        <v>100</v>
      </c>
      <c r="B115" s="41" t="str">
        <f t="shared" ca="1" si="3"/>
        <v/>
      </c>
      <c r="C115" s="42" t="str">
        <f ca="1">IF($B115="","",VLOOKUP($B115,'Org list'!$J$9:$K$637,2,0))</f>
        <v/>
      </c>
      <c r="D115" s="227" t="str">
        <f ca="1">IF(ISERROR(VLOOKUP($B115,'Pooled Fund'!$A$3:$D$179,D$11,0)),"",VLOOKUP($B115,'Pooled Fund'!$A$3:$D$179,D$11,0))</f>
        <v/>
      </c>
      <c r="E115" s="209" t="str">
        <f ca="1">IF(ISERROR(VLOOKUP($B115,'I&amp;E Backsheet'!$D$11:$AT$187,E$11,0)),"",VLOOKUP($B115,'I&amp;E Backsheet'!$D$11:$AT$187,E$11,0))</f>
        <v/>
      </c>
      <c r="F115" s="209" t="str">
        <f ca="1">IF(ISERROR(VLOOKUP($B115,'I&amp;E Backsheet'!$D$11:$AT$187,F$11,0)),"",VLOOKUP($B115,'I&amp;E Backsheet'!$D$11:$AT$187,F$11,0))</f>
        <v/>
      </c>
      <c r="G115" s="209" t="str">
        <f ca="1">IF(ISERROR(VLOOKUP($B115,'I&amp;E Backsheet'!$D$11:$AT$187,G$11,0)),"",VLOOKUP($B115,'I&amp;E Backsheet'!$D$11:$AT$187,G$11,0))</f>
        <v/>
      </c>
      <c r="H115" s="259" t="str">
        <f ca="1">IF(ISERROR(VLOOKUP($B115,'I&amp;E Backsheet'!$D$11:$AT$187,H$11,0)),"",VLOOKUP($B115,'I&amp;E Backsheet'!$D$11:$AT$187,H$11,0))</f>
        <v/>
      </c>
      <c r="I115" s="209" t="str">
        <f ca="1">IF(ISERROR(VLOOKUP($B115,'I&amp;E Backsheet'!$D$11:$AT$187,I$11,0)),"",VLOOKUP($B115,'I&amp;E Backsheet'!$D$11:$AT$187,I$11,0))</f>
        <v/>
      </c>
      <c r="J115" s="209" t="str">
        <f ca="1">IF(ISERROR(VLOOKUP($B115,'I&amp;E Backsheet'!$D$11:$AT$187,J$11,0)),"",VLOOKUP($B115,'I&amp;E Backsheet'!$D$11:$AT$187,J$11,0))</f>
        <v/>
      </c>
      <c r="K115" s="209" t="str">
        <f ca="1">IF(ISERROR(VLOOKUP($B115,'I&amp;E Backsheet'!$D$11:$AT$187,K$11,0)),"",VLOOKUP($B115,'I&amp;E Backsheet'!$D$11:$AT$187,K$11,0))</f>
        <v/>
      </c>
      <c r="L115" s="318" t="str">
        <f ca="1">IF(ISERROR(VLOOKUP($B115,'I&amp;E Backsheet'!$D$11:$AT$187,L$11,0)),"",VLOOKUP($B115,'I&amp;E Backsheet'!$D$11:$AT$187,L$11,0))</f>
        <v/>
      </c>
      <c r="M115" s="300" t="str">
        <f ca="1">IF(ISERROR(VLOOKUP($B115,'I&amp;E Backsheet'!$D$11:$AT$187,M$11,0)),"",VLOOKUP($B115,'I&amp;E Backsheet'!$D$11:$AT$187,M$11,0))</f>
        <v/>
      </c>
      <c r="N115" s="213" t="str">
        <f ca="1">IF(ISERROR(VLOOKUP($B115,'I&amp;E Backsheet'!$D$11:$AT$187,N$11,0)),"",VLOOKUP($B115,'I&amp;E Backsheet'!$D$11:$AT$187,N$11,0))</f>
        <v/>
      </c>
      <c r="O115" s="213" t="str">
        <f ca="1">IF(ISERROR(VLOOKUP($B115,'I&amp;E Backsheet'!$D$11:$AT$187,O$11,0)),"",VLOOKUP($B115,'I&amp;E Backsheet'!$D$11:$AT$187,O$11,0))</f>
        <v/>
      </c>
      <c r="P115" s="214" t="str">
        <f ca="1">IF(ISERROR(VLOOKUP($B115,'I&amp;E Backsheet'!$D$11:$AT$187,P$11,0)),"",VLOOKUP($B115,'I&amp;E Backsheet'!$D$11:$AT$187,P$11,0))</f>
        <v/>
      </c>
      <c r="Q115" s="300" t="str">
        <f ca="1">IF(ISERROR(VLOOKUP($B115,'I&amp;E Backsheet'!$D$11:$AT$187,Q$11,0)),"",VLOOKUP($B115,'I&amp;E Backsheet'!$D$11:$AT$187,Q$11,0))</f>
        <v/>
      </c>
      <c r="R115" s="213" t="str">
        <f ca="1">IF(ISERROR(VLOOKUP($B115,'I&amp;E Backsheet'!$D$11:$AT$187,R$11,0)),"",VLOOKUP($B115,'I&amp;E Backsheet'!$D$11:$AT$187,R$11,0))</f>
        <v/>
      </c>
      <c r="S115" s="213" t="str">
        <f ca="1">IF(ISERROR(VLOOKUP($B115,'I&amp;E Backsheet'!$D$11:$AT$187,S$11,0)),"",VLOOKUP($B115,'I&amp;E Backsheet'!$D$11:$AT$187,S$11,0))</f>
        <v/>
      </c>
      <c r="T115" s="214" t="str">
        <f ca="1">IF(ISERROR(VLOOKUP($B115,'I&amp;E Backsheet'!$D$11:$AT$187,T$11,0)),"",VLOOKUP($B115,'I&amp;E Backsheet'!$D$11:$AT$187,T$11,0))</f>
        <v/>
      </c>
      <c r="U115" s="300" t="str">
        <f ca="1">IF(ISERROR(VLOOKUP($B115,'I&amp;E Backsheet'!$D$11:$AT$187,U$11,0)),"",VLOOKUP($B115,'I&amp;E Backsheet'!$D$11:$AT$187,U$11,0))</f>
        <v/>
      </c>
      <c r="V115" s="213" t="str">
        <f ca="1">IF(ISERROR(VLOOKUP($B115,'I&amp;E Backsheet'!$D$11:$AT$187,V$11,0)),"",VLOOKUP($B115,'I&amp;E Backsheet'!$D$11:$AT$187,V$11,0))</f>
        <v/>
      </c>
      <c r="W115" s="214" t="str">
        <f ca="1">IF(ISERROR(VLOOKUP($B115,'I&amp;E Backsheet'!$D$11:$AT$187,W$11,0)),"",VLOOKUP($B115,'I&amp;E Backsheet'!$D$11:$AT$187,W$11,0))</f>
        <v/>
      </c>
    </row>
    <row r="116" spans="1:23">
      <c r="A116" s="3">
        <v>101</v>
      </c>
      <c r="B116" s="41" t="str">
        <f t="shared" ca="1" si="3"/>
        <v/>
      </c>
      <c r="C116" s="42" t="str">
        <f ca="1">IF($B116="","",VLOOKUP($B116,'Org list'!$J$9:$K$637,2,0))</f>
        <v/>
      </c>
      <c r="D116" s="227" t="str">
        <f ca="1">IF(ISERROR(VLOOKUP($B116,'Pooled Fund'!$A$3:$D$179,D$11,0)),"",VLOOKUP($B116,'Pooled Fund'!$A$3:$D$179,D$11,0))</f>
        <v/>
      </c>
      <c r="E116" s="209" t="str">
        <f ca="1">IF(ISERROR(VLOOKUP($B116,'I&amp;E Backsheet'!$D$11:$AT$187,E$11,0)),"",VLOOKUP($B116,'I&amp;E Backsheet'!$D$11:$AT$187,E$11,0))</f>
        <v/>
      </c>
      <c r="F116" s="209" t="str">
        <f ca="1">IF(ISERROR(VLOOKUP($B116,'I&amp;E Backsheet'!$D$11:$AT$187,F$11,0)),"",VLOOKUP($B116,'I&amp;E Backsheet'!$D$11:$AT$187,F$11,0))</f>
        <v/>
      </c>
      <c r="G116" s="209" t="str">
        <f ca="1">IF(ISERROR(VLOOKUP($B116,'I&amp;E Backsheet'!$D$11:$AT$187,G$11,0)),"",VLOOKUP($B116,'I&amp;E Backsheet'!$D$11:$AT$187,G$11,0))</f>
        <v/>
      </c>
      <c r="H116" s="259" t="str">
        <f ca="1">IF(ISERROR(VLOOKUP($B116,'I&amp;E Backsheet'!$D$11:$AT$187,H$11,0)),"",VLOOKUP($B116,'I&amp;E Backsheet'!$D$11:$AT$187,H$11,0))</f>
        <v/>
      </c>
      <c r="I116" s="209" t="str">
        <f ca="1">IF(ISERROR(VLOOKUP($B116,'I&amp;E Backsheet'!$D$11:$AT$187,I$11,0)),"",VLOOKUP($B116,'I&amp;E Backsheet'!$D$11:$AT$187,I$11,0))</f>
        <v/>
      </c>
      <c r="J116" s="209" t="str">
        <f ca="1">IF(ISERROR(VLOOKUP($B116,'I&amp;E Backsheet'!$D$11:$AT$187,J$11,0)),"",VLOOKUP($B116,'I&amp;E Backsheet'!$D$11:$AT$187,J$11,0))</f>
        <v/>
      </c>
      <c r="K116" s="209" t="str">
        <f ca="1">IF(ISERROR(VLOOKUP($B116,'I&amp;E Backsheet'!$D$11:$AT$187,K$11,0)),"",VLOOKUP($B116,'I&amp;E Backsheet'!$D$11:$AT$187,K$11,0))</f>
        <v/>
      </c>
      <c r="L116" s="318" t="str">
        <f ca="1">IF(ISERROR(VLOOKUP($B116,'I&amp;E Backsheet'!$D$11:$AT$187,L$11,0)),"",VLOOKUP($B116,'I&amp;E Backsheet'!$D$11:$AT$187,L$11,0))</f>
        <v/>
      </c>
      <c r="M116" s="300" t="str">
        <f ca="1">IF(ISERROR(VLOOKUP($B116,'I&amp;E Backsheet'!$D$11:$AT$187,M$11,0)),"",VLOOKUP($B116,'I&amp;E Backsheet'!$D$11:$AT$187,M$11,0))</f>
        <v/>
      </c>
      <c r="N116" s="213" t="str">
        <f ca="1">IF(ISERROR(VLOOKUP($B116,'I&amp;E Backsheet'!$D$11:$AT$187,N$11,0)),"",VLOOKUP($B116,'I&amp;E Backsheet'!$D$11:$AT$187,N$11,0))</f>
        <v/>
      </c>
      <c r="O116" s="213" t="str">
        <f ca="1">IF(ISERROR(VLOOKUP($B116,'I&amp;E Backsheet'!$D$11:$AT$187,O$11,0)),"",VLOOKUP($B116,'I&amp;E Backsheet'!$D$11:$AT$187,O$11,0))</f>
        <v/>
      </c>
      <c r="P116" s="214" t="str">
        <f ca="1">IF(ISERROR(VLOOKUP($B116,'I&amp;E Backsheet'!$D$11:$AT$187,P$11,0)),"",VLOOKUP($B116,'I&amp;E Backsheet'!$D$11:$AT$187,P$11,0))</f>
        <v/>
      </c>
      <c r="Q116" s="300" t="str">
        <f ca="1">IF(ISERROR(VLOOKUP($B116,'I&amp;E Backsheet'!$D$11:$AT$187,Q$11,0)),"",VLOOKUP($B116,'I&amp;E Backsheet'!$D$11:$AT$187,Q$11,0))</f>
        <v/>
      </c>
      <c r="R116" s="213" t="str">
        <f ca="1">IF(ISERROR(VLOOKUP($B116,'I&amp;E Backsheet'!$D$11:$AT$187,R$11,0)),"",VLOOKUP($B116,'I&amp;E Backsheet'!$D$11:$AT$187,R$11,0))</f>
        <v/>
      </c>
      <c r="S116" s="213" t="str">
        <f ca="1">IF(ISERROR(VLOOKUP($B116,'I&amp;E Backsheet'!$D$11:$AT$187,S$11,0)),"",VLOOKUP($B116,'I&amp;E Backsheet'!$D$11:$AT$187,S$11,0))</f>
        <v/>
      </c>
      <c r="T116" s="214" t="str">
        <f ca="1">IF(ISERROR(VLOOKUP($B116,'I&amp;E Backsheet'!$D$11:$AT$187,T$11,0)),"",VLOOKUP($B116,'I&amp;E Backsheet'!$D$11:$AT$187,T$11,0))</f>
        <v/>
      </c>
      <c r="U116" s="300" t="str">
        <f ca="1">IF(ISERROR(VLOOKUP($B116,'I&amp;E Backsheet'!$D$11:$AT$187,U$11,0)),"",VLOOKUP($B116,'I&amp;E Backsheet'!$D$11:$AT$187,U$11,0))</f>
        <v/>
      </c>
      <c r="V116" s="213" t="str">
        <f ca="1">IF(ISERROR(VLOOKUP($B116,'I&amp;E Backsheet'!$D$11:$AT$187,V$11,0)),"",VLOOKUP($B116,'I&amp;E Backsheet'!$D$11:$AT$187,V$11,0))</f>
        <v/>
      </c>
      <c r="W116" s="214" t="str">
        <f ca="1">IF(ISERROR(VLOOKUP($B116,'I&amp;E Backsheet'!$D$11:$AT$187,W$11,0)),"",VLOOKUP($B116,'I&amp;E Backsheet'!$D$11:$AT$187,W$11,0))</f>
        <v/>
      </c>
    </row>
    <row r="117" spans="1:23">
      <c r="A117" s="3">
        <v>102</v>
      </c>
      <c r="B117" s="41" t="str">
        <f t="shared" ca="1" si="3"/>
        <v/>
      </c>
      <c r="C117" s="42" t="str">
        <f ca="1">IF($B117="","",VLOOKUP($B117,'Org list'!$J$9:$K$637,2,0))</f>
        <v/>
      </c>
      <c r="D117" s="227" t="str">
        <f ca="1">IF(ISERROR(VLOOKUP($B117,'Pooled Fund'!$A$3:$D$179,D$11,0)),"",VLOOKUP($B117,'Pooled Fund'!$A$3:$D$179,D$11,0))</f>
        <v/>
      </c>
      <c r="E117" s="209" t="str">
        <f ca="1">IF(ISERROR(VLOOKUP($B117,'I&amp;E Backsheet'!$D$11:$AT$187,E$11,0)),"",VLOOKUP($B117,'I&amp;E Backsheet'!$D$11:$AT$187,E$11,0))</f>
        <v/>
      </c>
      <c r="F117" s="209" t="str">
        <f ca="1">IF(ISERROR(VLOOKUP($B117,'I&amp;E Backsheet'!$D$11:$AT$187,F$11,0)),"",VLOOKUP($B117,'I&amp;E Backsheet'!$D$11:$AT$187,F$11,0))</f>
        <v/>
      </c>
      <c r="G117" s="209" t="str">
        <f ca="1">IF(ISERROR(VLOOKUP($B117,'I&amp;E Backsheet'!$D$11:$AT$187,G$11,0)),"",VLOOKUP($B117,'I&amp;E Backsheet'!$D$11:$AT$187,G$11,0))</f>
        <v/>
      </c>
      <c r="H117" s="259" t="str">
        <f ca="1">IF(ISERROR(VLOOKUP($B117,'I&amp;E Backsheet'!$D$11:$AT$187,H$11,0)),"",VLOOKUP($B117,'I&amp;E Backsheet'!$D$11:$AT$187,H$11,0))</f>
        <v/>
      </c>
      <c r="I117" s="209" t="str">
        <f ca="1">IF(ISERROR(VLOOKUP($B117,'I&amp;E Backsheet'!$D$11:$AT$187,I$11,0)),"",VLOOKUP($B117,'I&amp;E Backsheet'!$D$11:$AT$187,I$11,0))</f>
        <v/>
      </c>
      <c r="J117" s="209" t="str">
        <f ca="1">IF(ISERROR(VLOOKUP($B117,'I&amp;E Backsheet'!$D$11:$AT$187,J$11,0)),"",VLOOKUP($B117,'I&amp;E Backsheet'!$D$11:$AT$187,J$11,0))</f>
        <v/>
      </c>
      <c r="K117" s="209" t="str">
        <f ca="1">IF(ISERROR(VLOOKUP($B117,'I&amp;E Backsheet'!$D$11:$AT$187,K$11,0)),"",VLOOKUP($B117,'I&amp;E Backsheet'!$D$11:$AT$187,K$11,0))</f>
        <v/>
      </c>
      <c r="L117" s="318" t="str">
        <f ca="1">IF(ISERROR(VLOOKUP($B117,'I&amp;E Backsheet'!$D$11:$AT$187,L$11,0)),"",VLOOKUP($B117,'I&amp;E Backsheet'!$D$11:$AT$187,L$11,0))</f>
        <v/>
      </c>
      <c r="M117" s="300" t="str">
        <f ca="1">IF(ISERROR(VLOOKUP($B117,'I&amp;E Backsheet'!$D$11:$AT$187,M$11,0)),"",VLOOKUP($B117,'I&amp;E Backsheet'!$D$11:$AT$187,M$11,0))</f>
        <v/>
      </c>
      <c r="N117" s="213" t="str">
        <f ca="1">IF(ISERROR(VLOOKUP($B117,'I&amp;E Backsheet'!$D$11:$AT$187,N$11,0)),"",VLOOKUP($B117,'I&amp;E Backsheet'!$D$11:$AT$187,N$11,0))</f>
        <v/>
      </c>
      <c r="O117" s="213" t="str">
        <f ca="1">IF(ISERROR(VLOOKUP($B117,'I&amp;E Backsheet'!$D$11:$AT$187,O$11,0)),"",VLOOKUP($B117,'I&amp;E Backsheet'!$D$11:$AT$187,O$11,0))</f>
        <v/>
      </c>
      <c r="P117" s="214" t="str">
        <f ca="1">IF(ISERROR(VLOOKUP($B117,'I&amp;E Backsheet'!$D$11:$AT$187,P$11,0)),"",VLOOKUP($B117,'I&amp;E Backsheet'!$D$11:$AT$187,P$11,0))</f>
        <v/>
      </c>
      <c r="Q117" s="300" t="str">
        <f ca="1">IF(ISERROR(VLOOKUP($B117,'I&amp;E Backsheet'!$D$11:$AT$187,Q$11,0)),"",VLOOKUP($B117,'I&amp;E Backsheet'!$D$11:$AT$187,Q$11,0))</f>
        <v/>
      </c>
      <c r="R117" s="213" t="str">
        <f ca="1">IF(ISERROR(VLOOKUP($B117,'I&amp;E Backsheet'!$D$11:$AT$187,R$11,0)),"",VLOOKUP($B117,'I&amp;E Backsheet'!$D$11:$AT$187,R$11,0))</f>
        <v/>
      </c>
      <c r="S117" s="213" t="str">
        <f ca="1">IF(ISERROR(VLOOKUP($B117,'I&amp;E Backsheet'!$D$11:$AT$187,S$11,0)),"",VLOOKUP($B117,'I&amp;E Backsheet'!$D$11:$AT$187,S$11,0))</f>
        <v/>
      </c>
      <c r="T117" s="214" t="str">
        <f ca="1">IF(ISERROR(VLOOKUP($B117,'I&amp;E Backsheet'!$D$11:$AT$187,T$11,0)),"",VLOOKUP($B117,'I&amp;E Backsheet'!$D$11:$AT$187,T$11,0))</f>
        <v/>
      </c>
      <c r="U117" s="300" t="str">
        <f ca="1">IF(ISERROR(VLOOKUP($B117,'I&amp;E Backsheet'!$D$11:$AT$187,U$11,0)),"",VLOOKUP($B117,'I&amp;E Backsheet'!$D$11:$AT$187,U$11,0))</f>
        <v/>
      </c>
      <c r="V117" s="213" t="str">
        <f ca="1">IF(ISERROR(VLOOKUP($B117,'I&amp;E Backsheet'!$D$11:$AT$187,V$11,0)),"",VLOOKUP($B117,'I&amp;E Backsheet'!$D$11:$AT$187,V$11,0))</f>
        <v/>
      </c>
      <c r="W117" s="214" t="str">
        <f ca="1">IF(ISERROR(VLOOKUP($B117,'I&amp;E Backsheet'!$D$11:$AT$187,W$11,0)),"",VLOOKUP($B117,'I&amp;E Backsheet'!$D$11:$AT$187,W$11,0))</f>
        <v/>
      </c>
    </row>
    <row r="118" spans="1:23">
      <c r="A118" s="3">
        <v>103</v>
      </c>
      <c r="B118" s="41" t="str">
        <f t="shared" ca="1" si="3"/>
        <v/>
      </c>
      <c r="C118" s="42" t="str">
        <f ca="1">IF($B118="","",VLOOKUP($B118,'Org list'!$J$9:$K$637,2,0))</f>
        <v/>
      </c>
      <c r="D118" s="227" t="str">
        <f ca="1">IF(ISERROR(VLOOKUP($B118,'Pooled Fund'!$A$3:$D$179,D$11,0)),"",VLOOKUP($B118,'Pooled Fund'!$A$3:$D$179,D$11,0))</f>
        <v/>
      </c>
      <c r="E118" s="209" t="str">
        <f ca="1">IF(ISERROR(VLOOKUP($B118,'I&amp;E Backsheet'!$D$11:$AT$187,E$11,0)),"",VLOOKUP($B118,'I&amp;E Backsheet'!$D$11:$AT$187,E$11,0))</f>
        <v/>
      </c>
      <c r="F118" s="209" t="str">
        <f ca="1">IF(ISERROR(VLOOKUP($B118,'I&amp;E Backsheet'!$D$11:$AT$187,F$11,0)),"",VLOOKUP($B118,'I&amp;E Backsheet'!$D$11:$AT$187,F$11,0))</f>
        <v/>
      </c>
      <c r="G118" s="209" t="str">
        <f ca="1">IF(ISERROR(VLOOKUP($B118,'I&amp;E Backsheet'!$D$11:$AT$187,G$11,0)),"",VLOOKUP($B118,'I&amp;E Backsheet'!$D$11:$AT$187,G$11,0))</f>
        <v/>
      </c>
      <c r="H118" s="259" t="str">
        <f ca="1">IF(ISERROR(VLOOKUP($B118,'I&amp;E Backsheet'!$D$11:$AT$187,H$11,0)),"",VLOOKUP($B118,'I&amp;E Backsheet'!$D$11:$AT$187,H$11,0))</f>
        <v/>
      </c>
      <c r="I118" s="209" t="str">
        <f ca="1">IF(ISERROR(VLOOKUP($B118,'I&amp;E Backsheet'!$D$11:$AT$187,I$11,0)),"",VLOOKUP($B118,'I&amp;E Backsheet'!$D$11:$AT$187,I$11,0))</f>
        <v/>
      </c>
      <c r="J118" s="209" t="str">
        <f ca="1">IF(ISERROR(VLOOKUP($B118,'I&amp;E Backsheet'!$D$11:$AT$187,J$11,0)),"",VLOOKUP($B118,'I&amp;E Backsheet'!$D$11:$AT$187,J$11,0))</f>
        <v/>
      </c>
      <c r="K118" s="209" t="str">
        <f ca="1">IF(ISERROR(VLOOKUP($B118,'I&amp;E Backsheet'!$D$11:$AT$187,K$11,0)),"",VLOOKUP($B118,'I&amp;E Backsheet'!$D$11:$AT$187,K$11,0))</f>
        <v/>
      </c>
      <c r="L118" s="318" t="str">
        <f ca="1">IF(ISERROR(VLOOKUP($B118,'I&amp;E Backsheet'!$D$11:$AT$187,L$11,0)),"",VLOOKUP($B118,'I&amp;E Backsheet'!$D$11:$AT$187,L$11,0))</f>
        <v/>
      </c>
      <c r="M118" s="300" t="str">
        <f ca="1">IF(ISERROR(VLOOKUP($B118,'I&amp;E Backsheet'!$D$11:$AT$187,M$11,0)),"",VLOOKUP($B118,'I&amp;E Backsheet'!$D$11:$AT$187,M$11,0))</f>
        <v/>
      </c>
      <c r="N118" s="213" t="str">
        <f ca="1">IF(ISERROR(VLOOKUP($B118,'I&amp;E Backsheet'!$D$11:$AT$187,N$11,0)),"",VLOOKUP($B118,'I&amp;E Backsheet'!$D$11:$AT$187,N$11,0))</f>
        <v/>
      </c>
      <c r="O118" s="213" t="str">
        <f ca="1">IF(ISERROR(VLOOKUP($B118,'I&amp;E Backsheet'!$D$11:$AT$187,O$11,0)),"",VLOOKUP($B118,'I&amp;E Backsheet'!$D$11:$AT$187,O$11,0))</f>
        <v/>
      </c>
      <c r="P118" s="214" t="str">
        <f ca="1">IF(ISERROR(VLOOKUP($B118,'I&amp;E Backsheet'!$D$11:$AT$187,P$11,0)),"",VLOOKUP($B118,'I&amp;E Backsheet'!$D$11:$AT$187,P$11,0))</f>
        <v/>
      </c>
      <c r="Q118" s="300" t="str">
        <f ca="1">IF(ISERROR(VLOOKUP($B118,'I&amp;E Backsheet'!$D$11:$AT$187,Q$11,0)),"",VLOOKUP($B118,'I&amp;E Backsheet'!$D$11:$AT$187,Q$11,0))</f>
        <v/>
      </c>
      <c r="R118" s="213" t="str">
        <f ca="1">IF(ISERROR(VLOOKUP($B118,'I&amp;E Backsheet'!$D$11:$AT$187,R$11,0)),"",VLOOKUP($B118,'I&amp;E Backsheet'!$D$11:$AT$187,R$11,0))</f>
        <v/>
      </c>
      <c r="S118" s="213" t="str">
        <f ca="1">IF(ISERROR(VLOOKUP($B118,'I&amp;E Backsheet'!$D$11:$AT$187,S$11,0)),"",VLOOKUP($B118,'I&amp;E Backsheet'!$D$11:$AT$187,S$11,0))</f>
        <v/>
      </c>
      <c r="T118" s="214" t="str">
        <f ca="1">IF(ISERROR(VLOOKUP($B118,'I&amp;E Backsheet'!$D$11:$AT$187,T$11,0)),"",VLOOKUP($B118,'I&amp;E Backsheet'!$D$11:$AT$187,T$11,0))</f>
        <v/>
      </c>
      <c r="U118" s="300" t="str">
        <f ca="1">IF(ISERROR(VLOOKUP($B118,'I&amp;E Backsheet'!$D$11:$AT$187,U$11,0)),"",VLOOKUP($B118,'I&amp;E Backsheet'!$D$11:$AT$187,U$11,0))</f>
        <v/>
      </c>
      <c r="V118" s="213" t="str">
        <f ca="1">IF(ISERROR(VLOOKUP($B118,'I&amp;E Backsheet'!$D$11:$AT$187,V$11,0)),"",VLOOKUP($B118,'I&amp;E Backsheet'!$D$11:$AT$187,V$11,0))</f>
        <v/>
      </c>
      <c r="W118" s="214" t="str">
        <f ca="1">IF(ISERROR(VLOOKUP($B118,'I&amp;E Backsheet'!$D$11:$AT$187,W$11,0)),"",VLOOKUP($B118,'I&amp;E Backsheet'!$D$11:$AT$187,W$11,0))</f>
        <v/>
      </c>
    </row>
    <row r="119" spans="1:23">
      <c r="A119" s="3">
        <v>104</v>
      </c>
      <c r="B119" s="41" t="str">
        <f t="shared" ca="1" si="3"/>
        <v/>
      </c>
      <c r="C119" s="42" t="str">
        <f ca="1">IF($B119="","",VLOOKUP($B119,'Org list'!$J$9:$K$637,2,0))</f>
        <v/>
      </c>
      <c r="D119" s="227" t="str">
        <f ca="1">IF(ISERROR(VLOOKUP($B119,'Pooled Fund'!$A$3:$D$179,D$11,0)),"",VLOOKUP($B119,'Pooled Fund'!$A$3:$D$179,D$11,0))</f>
        <v/>
      </c>
      <c r="E119" s="209" t="str">
        <f ca="1">IF(ISERROR(VLOOKUP($B119,'I&amp;E Backsheet'!$D$11:$AT$187,E$11,0)),"",VLOOKUP($B119,'I&amp;E Backsheet'!$D$11:$AT$187,E$11,0))</f>
        <v/>
      </c>
      <c r="F119" s="209" t="str">
        <f ca="1">IF(ISERROR(VLOOKUP($B119,'I&amp;E Backsheet'!$D$11:$AT$187,F$11,0)),"",VLOOKUP($B119,'I&amp;E Backsheet'!$D$11:$AT$187,F$11,0))</f>
        <v/>
      </c>
      <c r="G119" s="209" t="str">
        <f ca="1">IF(ISERROR(VLOOKUP($B119,'I&amp;E Backsheet'!$D$11:$AT$187,G$11,0)),"",VLOOKUP($B119,'I&amp;E Backsheet'!$D$11:$AT$187,G$11,0))</f>
        <v/>
      </c>
      <c r="H119" s="259" t="str">
        <f ca="1">IF(ISERROR(VLOOKUP($B119,'I&amp;E Backsheet'!$D$11:$AT$187,H$11,0)),"",VLOOKUP($B119,'I&amp;E Backsheet'!$D$11:$AT$187,H$11,0))</f>
        <v/>
      </c>
      <c r="I119" s="209" t="str">
        <f ca="1">IF(ISERROR(VLOOKUP($B119,'I&amp;E Backsheet'!$D$11:$AT$187,I$11,0)),"",VLOOKUP($B119,'I&amp;E Backsheet'!$D$11:$AT$187,I$11,0))</f>
        <v/>
      </c>
      <c r="J119" s="209" t="str">
        <f ca="1">IF(ISERROR(VLOOKUP($B119,'I&amp;E Backsheet'!$D$11:$AT$187,J$11,0)),"",VLOOKUP($B119,'I&amp;E Backsheet'!$D$11:$AT$187,J$11,0))</f>
        <v/>
      </c>
      <c r="K119" s="209" t="str">
        <f ca="1">IF(ISERROR(VLOOKUP($B119,'I&amp;E Backsheet'!$D$11:$AT$187,K$11,0)),"",VLOOKUP($B119,'I&amp;E Backsheet'!$D$11:$AT$187,K$11,0))</f>
        <v/>
      </c>
      <c r="L119" s="318" t="str">
        <f ca="1">IF(ISERROR(VLOOKUP($B119,'I&amp;E Backsheet'!$D$11:$AT$187,L$11,0)),"",VLOOKUP($B119,'I&amp;E Backsheet'!$D$11:$AT$187,L$11,0))</f>
        <v/>
      </c>
      <c r="M119" s="300" t="str">
        <f ca="1">IF(ISERROR(VLOOKUP($B119,'I&amp;E Backsheet'!$D$11:$AT$187,M$11,0)),"",VLOOKUP($B119,'I&amp;E Backsheet'!$D$11:$AT$187,M$11,0))</f>
        <v/>
      </c>
      <c r="N119" s="213" t="str">
        <f ca="1">IF(ISERROR(VLOOKUP($B119,'I&amp;E Backsheet'!$D$11:$AT$187,N$11,0)),"",VLOOKUP($B119,'I&amp;E Backsheet'!$D$11:$AT$187,N$11,0))</f>
        <v/>
      </c>
      <c r="O119" s="213" t="str">
        <f ca="1">IF(ISERROR(VLOOKUP($B119,'I&amp;E Backsheet'!$D$11:$AT$187,O$11,0)),"",VLOOKUP($B119,'I&amp;E Backsheet'!$D$11:$AT$187,O$11,0))</f>
        <v/>
      </c>
      <c r="P119" s="214" t="str">
        <f ca="1">IF(ISERROR(VLOOKUP($B119,'I&amp;E Backsheet'!$D$11:$AT$187,P$11,0)),"",VLOOKUP($B119,'I&amp;E Backsheet'!$D$11:$AT$187,P$11,0))</f>
        <v/>
      </c>
      <c r="Q119" s="300" t="str">
        <f ca="1">IF(ISERROR(VLOOKUP($B119,'I&amp;E Backsheet'!$D$11:$AT$187,Q$11,0)),"",VLOOKUP($B119,'I&amp;E Backsheet'!$D$11:$AT$187,Q$11,0))</f>
        <v/>
      </c>
      <c r="R119" s="213" t="str">
        <f ca="1">IF(ISERROR(VLOOKUP($B119,'I&amp;E Backsheet'!$D$11:$AT$187,R$11,0)),"",VLOOKUP($B119,'I&amp;E Backsheet'!$D$11:$AT$187,R$11,0))</f>
        <v/>
      </c>
      <c r="S119" s="213" t="str">
        <f ca="1">IF(ISERROR(VLOOKUP($B119,'I&amp;E Backsheet'!$D$11:$AT$187,S$11,0)),"",VLOOKUP($B119,'I&amp;E Backsheet'!$D$11:$AT$187,S$11,0))</f>
        <v/>
      </c>
      <c r="T119" s="214" t="str">
        <f ca="1">IF(ISERROR(VLOOKUP($B119,'I&amp;E Backsheet'!$D$11:$AT$187,T$11,0)),"",VLOOKUP($B119,'I&amp;E Backsheet'!$D$11:$AT$187,T$11,0))</f>
        <v/>
      </c>
      <c r="U119" s="300" t="str">
        <f ca="1">IF(ISERROR(VLOOKUP($B119,'I&amp;E Backsheet'!$D$11:$AT$187,U$11,0)),"",VLOOKUP($B119,'I&amp;E Backsheet'!$D$11:$AT$187,U$11,0))</f>
        <v/>
      </c>
      <c r="V119" s="213" t="str">
        <f ca="1">IF(ISERROR(VLOOKUP($B119,'I&amp;E Backsheet'!$D$11:$AT$187,V$11,0)),"",VLOOKUP($B119,'I&amp;E Backsheet'!$D$11:$AT$187,V$11,0))</f>
        <v/>
      </c>
      <c r="W119" s="214" t="str">
        <f ca="1">IF(ISERROR(VLOOKUP($B119,'I&amp;E Backsheet'!$D$11:$AT$187,W$11,0)),"",VLOOKUP($B119,'I&amp;E Backsheet'!$D$11:$AT$187,W$11,0))</f>
        <v/>
      </c>
    </row>
    <row r="120" spans="1:23">
      <c r="A120" s="3">
        <v>105</v>
      </c>
      <c r="B120" s="41" t="str">
        <f t="shared" ca="1" si="3"/>
        <v/>
      </c>
      <c r="C120" s="42" t="str">
        <f ca="1">IF($B120="","",VLOOKUP($B120,'Org list'!$J$9:$K$637,2,0))</f>
        <v/>
      </c>
      <c r="D120" s="227" t="str">
        <f ca="1">IF(ISERROR(VLOOKUP($B120,'Pooled Fund'!$A$3:$D$179,D$11,0)),"",VLOOKUP($B120,'Pooled Fund'!$A$3:$D$179,D$11,0))</f>
        <v/>
      </c>
      <c r="E120" s="209" t="str">
        <f ca="1">IF(ISERROR(VLOOKUP($B120,'I&amp;E Backsheet'!$D$11:$AT$187,E$11,0)),"",VLOOKUP($B120,'I&amp;E Backsheet'!$D$11:$AT$187,E$11,0))</f>
        <v/>
      </c>
      <c r="F120" s="209" t="str">
        <f ca="1">IF(ISERROR(VLOOKUP($B120,'I&amp;E Backsheet'!$D$11:$AT$187,F$11,0)),"",VLOOKUP($B120,'I&amp;E Backsheet'!$D$11:$AT$187,F$11,0))</f>
        <v/>
      </c>
      <c r="G120" s="209" t="str">
        <f ca="1">IF(ISERROR(VLOOKUP($B120,'I&amp;E Backsheet'!$D$11:$AT$187,G$11,0)),"",VLOOKUP($B120,'I&amp;E Backsheet'!$D$11:$AT$187,G$11,0))</f>
        <v/>
      </c>
      <c r="H120" s="259" t="str">
        <f ca="1">IF(ISERROR(VLOOKUP($B120,'I&amp;E Backsheet'!$D$11:$AT$187,H$11,0)),"",VLOOKUP($B120,'I&amp;E Backsheet'!$D$11:$AT$187,H$11,0))</f>
        <v/>
      </c>
      <c r="I120" s="209" t="str">
        <f ca="1">IF(ISERROR(VLOOKUP($B120,'I&amp;E Backsheet'!$D$11:$AT$187,I$11,0)),"",VLOOKUP($B120,'I&amp;E Backsheet'!$D$11:$AT$187,I$11,0))</f>
        <v/>
      </c>
      <c r="J120" s="209" t="str">
        <f ca="1">IF(ISERROR(VLOOKUP($B120,'I&amp;E Backsheet'!$D$11:$AT$187,J$11,0)),"",VLOOKUP($B120,'I&amp;E Backsheet'!$D$11:$AT$187,J$11,0))</f>
        <v/>
      </c>
      <c r="K120" s="209" t="str">
        <f ca="1">IF(ISERROR(VLOOKUP($B120,'I&amp;E Backsheet'!$D$11:$AT$187,K$11,0)),"",VLOOKUP($B120,'I&amp;E Backsheet'!$D$11:$AT$187,K$11,0))</f>
        <v/>
      </c>
      <c r="L120" s="318" t="str">
        <f ca="1">IF(ISERROR(VLOOKUP($B120,'I&amp;E Backsheet'!$D$11:$AT$187,L$11,0)),"",VLOOKUP($B120,'I&amp;E Backsheet'!$D$11:$AT$187,L$11,0))</f>
        <v/>
      </c>
      <c r="M120" s="300" t="str">
        <f ca="1">IF(ISERROR(VLOOKUP($B120,'I&amp;E Backsheet'!$D$11:$AT$187,M$11,0)),"",VLOOKUP($B120,'I&amp;E Backsheet'!$D$11:$AT$187,M$11,0))</f>
        <v/>
      </c>
      <c r="N120" s="213" t="str">
        <f ca="1">IF(ISERROR(VLOOKUP($B120,'I&amp;E Backsheet'!$D$11:$AT$187,N$11,0)),"",VLOOKUP($B120,'I&amp;E Backsheet'!$D$11:$AT$187,N$11,0))</f>
        <v/>
      </c>
      <c r="O120" s="213" t="str">
        <f ca="1">IF(ISERROR(VLOOKUP($B120,'I&amp;E Backsheet'!$D$11:$AT$187,O$11,0)),"",VLOOKUP($B120,'I&amp;E Backsheet'!$D$11:$AT$187,O$11,0))</f>
        <v/>
      </c>
      <c r="P120" s="214" t="str">
        <f ca="1">IF(ISERROR(VLOOKUP($B120,'I&amp;E Backsheet'!$D$11:$AT$187,P$11,0)),"",VLOOKUP($B120,'I&amp;E Backsheet'!$D$11:$AT$187,P$11,0))</f>
        <v/>
      </c>
      <c r="Q120" s="300" t="str">
        <f ca="1">IF(ISERROR(VLOOKUP($B120,'I&amp;E Backsheet'!$D$11:$AT$187,Q$11,0)),"",VLOOKUP($B120,'I&amp;E Backsheet'!$D$11:$AT$187,Q$11,0))</f>
        <v/>
      </c>
      <c r="R120" s="213" t="str">
        <f ca="1">IF(ISERROR(VLOOKUP($B120,'I&amp;E Backsheet'!$D$11:$AT$187,R$11,0)),"",VLOOKUP($B120,'I&amp;E Backsheet'!$D$11:$AT$187,R$11,0))</f>
        <v/>
      </c>
      <c r="S120" s="213" t="str">
        <f ca="1">IF(ISERROR(VLOOKUP($B120,'I&amp;E Backsheet'!$D$11:$AT$187,S$11,0)),"",VLOOKUP($B120,'I&amp;E Backsheet'!$D$11:$AT$187,S$11,0))</f>
        <v/>
      </c>
      <c r="T120" s="214" t="str">
        <f ca="1">IF(ISERROR(VLOOKUP($B120,'I&amp;E Backsheet'!$D$11:$AT$187,T$11,0)),"",VLOOKUP($B120,'I&amp;E Backsheet'!$D$11:$AT$187,T$11,0))</f>
        <v/>
      </c>
      <c r="U120" s="300" t="str">
        <f ca="1">IF(ISERROR(VLOOKUP($B120,'I&amp;E Backsheet'!$D$11:$AT$187,U$11,0)),"",VLOOKUP($B120,'I&amp;E Backsheet'!$D$11:$AT$187,U$11,0))</f>
        <v/>
      </c>
      <c r="V120" s="213" t="str">
        <f ca="1">IF(ISERROR(VLOOKUP($B120,'I&amp;E Backsheet'!$D$11:$AT$187,V$11,0)),"",VLOOKUP($B120,'I&amp;E Backsheet'!$D$11:$AT$187,V$11,0))</f>
        <v/>
      </c>
      <c r="W120" s="214" t="str">
        <f ca="1">IF(ISERROR(VLOOKUP($B120,'I&amp;E Backsheet'!$D$11:$AT$187,W$11,0)),"",VLOOKUP($B120,'I&amp;E Backsheet'!$D$11:$AT$187,W$11,0))</f>
        <v/>
      </c>
    </row>
    <row r="121" spans="1:23">
      <c r="A121" s="3">
        <v>106</v>
      </c>
      <c r="B121" s="41" t="str">
        <f t="shared" ca="1" si="3"/>
        <v/>
      </c>
      <c r="C121" s="42" t="str">
        <f ca="1">IF($B121="","",VLOOKUP($B121,'Org list'!$J$9:$K$637,2,0))</f>
        <v/>
      </c>
      <c r="D121" s="227" t="str">
        <f ca="1">IF(ISERROR(VLOOKUP($B121,'Pooled Fund'!$A$3:$D$179,D$11,0)),"",VLOOKUP($B121,'Pooled Fund'!$A$3:$D$179,D$11,0))</f>
        <v/>
      </c>
      <c r="E121" s="209" t="str">
        <f ca="1">IF(ISERROR(VLOOKUP($B121,'I&amp;E Backsheet'!$D$11:$AT$187,E$11,0)),"",VLOOKUP($B121,'I&amp;E Backsheet'!$D$11:$AT$187,E$11,0))</f>
        <v/>
      </c>
      <c r="F121" s="209" t="str">
        <f ca="1">IF(ISERROR(VLOOKUP($B121,'I&amp;E Backsheet'!$D$11:$AT$187,F$11,0)),"",VLOOKUP($B121,'I&amp;E Backsheet'!$D$11:$AT$187,F$11,0))</f>
        <v/>
      </c>
      <c r="G121" s="209" t="str">
        <f ca="1">IF(ISERROR(VLOOKUP($B121,'I&amp;E Backsheet'!$D$11:$AT$187,G$11,0)),"",VLOOKUP($B121,'I&amp;E Backsheet'!$D$11:$AT$187,G$11,0))</f>
        <v/>
      </c>
      <c r="H121" s="259" t="str">
        <f ca="1">IF(ISERROR(VLOOKUP($B121,'I&amp;E Backsheet'!$D$11:$AT$187,H$11,0)),"",VLOOKUP($B121,'I&amp;E Backsheet'!$D$11:$AT$187,H$11,0))</f>
        <v/>
      </c>
      <c r="I121" s="209" t="str">
        <f ca="1">IF(ISERROR(VLOOKUP($B121,'I&amp;E Backsheet'!$D$11:$AT$187,I$11,0)),"",VLOOKUP($B121,'I&amp;E Backsheet'!$D$11:$AT$187,I$11,0))</f>
        <v/>
      </c>
      <c r="J121" s="209" t="str">
        <f ca="1">IF(ISERROR(VLOOKUP($B121,'I&amp;E Backsheet'!$D$11:$AT$187,J$11,0)),"",VLOOKUP($B121,'I&amp;E Backsheet'!$D$11:$AT$187,J$11,0))</f>
        <v/>
      </c>
      <c r="K121" s="209" t="str">
        <f ca="1">IF(ISERROR(VLOOKUP($B121,'I&amp;E Backsheet'!$D$11:$AT$187,K$11,0)),"",VLOOKUP($B121,'I&amp;E Backsheet'!$D$11:$AT$187,K$11,0))</f>
        <v/>
      </c>
      <c r="L121" s="318" t="str">
        <f ca="1">IF(ISERROR(VLOOKUP($B121,'I&amp;E Backsheet'!$D$11:$AT$187,L$11,0)),"",VLOOKUP($B121,'I&amp;E Backsheet'!$D$11:$AT$187,L$11,0))</f>
        <v/>
      </c>
      <c r="M121" s="300" t="str">
        <f ca="1">IF(ISERROR(VLOOKUP($B121,'I&amp;E Backsheet'!$D$11:$AT$187,M$11,0)),"",VLOOKUP($B121,'I&amp;E Backsheet'!$D$11:$AT$187,M$11,0))</f>
        <v/>
      </c>
      <c r="N121" s="213" t="str">
        <f ca="1">IF(ISERROR(VLOOKUP($B121,'I&amp;E Backsheet'!$D$11:$AT$187,N$11,0)),"",VLOOKUP($B121,'I&amp;E Backsheet'!$D$11:$AT$187,N$11,0))</f>
        <v/>
      </c>
      <c r="O121" s="213" t="str">
        <f ca="1">IF(ISERROR(VLOOKUP($B121,'I&amp;E Backsheet'!$D$11:$AT$187,O$11,0)),"",VLOOKUP($B121,'I&amp;E Backsheet'!$D$11:$AT$187,O$11,0))</f>
        <v/>
      </c>
      <c r="P121" s="214" t="str">
        <f ca="1">IF(ISERROR(VLOOKUP($B121,'I&amp;E Backsheet'!$D$11:$AT$187,P$11,0)),"",VLOOKUP($B121,'I&amp;E Backsheet'!$D$11:$AT$187,P$11,0))</f>
        <v/>
      </c>
      <c r="Q121" s="300" t="str">
        <f ca="1">IF(ISERROR(VLOOKUP($B121,'I&amp;E Backsheet'!$D$11:$AT$187,Q$11,0)),"",VLOOKUP($B121,'I&amp;E Backsheet'!$D$11:$AT$187,Q$11,0))</f>
        <v/>
      </c>
      <c r="R121" s="213" t="str">
        <f ca="1">IF(ISERROR(VLOOKUP($B121,'I&amp;E Backsheet'!$D$11:$AT$187,R$11,0)),"",VLOOKUP($B121,'I&amp;E Backsheet'!$D$11:$AT$187,R$11,0))</f>
        <v/>
      </c>
      <c r="S121" s="213" t="str">
        <f ca="1">IF(ISERROR(VLOOKUP($B121,'I&amp;E Backsheet'!$D$11:$AT$187,S$11,0)),"",VLOOKUP($B121,'I&amp;E Backsheet'!$D$11:$AT$187,S$11,0))</f>
        <v/>
      </c>
      <c r="T121" s="214" t="str">
        <f ca="1">IF(ISERROR(VLOOKUP($B121,'I&amp;E Backsheet'!$D$11:$AT$187,T$11,0)),"",VLOOKUP($B121,'I&amp;E Backsheet'!$D$11:$AT$187,T$11,0))</f>
        <v/>
      </c>
      <c r="U121" s="300" t="str">
        <f ca="1">IF(ISERROR(VLOOKUP($B121,'I&amp;E Backsheet'!$D$11:$AT$187,U$11,0)),"",VLOOKUP($B121,'I&amp;E Backsheet'!$D$11:$AT$187,U$11,0))</f>
        <v/>
      </c>
      <c r="V121" s="213" t="str">
        <f ca="1">IF(ISERROR(VLOOKUP($B121,'I&amp;E Backsheet'!$D$11:$AT$187,V$11,0)),"",VLOOKUP($B121,'I&amp;E Backsheet'!$D$11:$AT$187,V$11,0))</f>
        <v/>
      </c>
      <c r="W121" s="214" t="str">
        <f ca="1">IF(ISERROR(VLOOKUP($B121,'I&amp;E Backsheet'!$D$11:$AT$187,W$11,0)),"",VLOOKUP($B121,'I&amp;E Backsheet'!$D$11:$AT$187,W$11,0))</f>
        <v/>
      </c>
    </row>
    <row r="122" spans="1:23">
      <c r="A122" s="3">
        <v>107</v>
      </c>
      <c r="B122" s="41" t="str">
        <f t="shared" ca="1" si="3"/>
        <v/>
      </c>
      <c r="C122" s="42" t="str">
        <f ca="1">IF($B122="","",VLOOKUP($B122,'Org list'!$J$9:$K$637,2,0))</f>
        <v/>
      </c>
      <c r="D122" s="227" t="str">
        <f ca="1">IF(ISERROR(VLOOKUP($B122,'Pooled Fund'!$A$3:$D$179,D$11,0)),"",VLOOKUP($B122,'Pooled Fund'!$A$3:$D$179,D$11,0))</f>
        <v/>
      </c>
      <c r="E122" s="209" t="str">
        <f ca="1">IF(ISERROR(VLOOKUP($B122,'I&amp;E Backsheet'!$D$11:$AT$187,E$11,0)),"",VLOOKUP($B122,'I&amp;E Backsheet'!$D$11:$AT$187,E$11,0))</f>
        <v/>
      </c>
      <c r="F122" s="209" t="str">
        <f ca="1">IF(ISERROR(VLOOKUP($B122,'I&amp;E Backsheet'!$D$11:$AT$187,F$11,0)),"",VLOOKUP($B122,'I&amp;E Backsheet'!$D$11:$AT$187,F$11,0))</f>
        <v/>
      </c>
      <c r="G122" s="209" t="str">
        <f ca="1">IF(ISERROR(VLOOKUP($B122,'I&amp;E Backsheet'!$D$11:$AT$187,G$11,0)),"",VLOOKUP($B122,'I&amp;E Backsheet'!$D$11:$AT$187,G$11,0))</f>
        <v/>
      </c>
      <c r="H122" s="259" t="str">
        <f ca="1">IF(ISERROR(VLOOKUP($B122,'I&amp;E Backsheet'!$D$11:$AT$187,H$11,0)),"",VLOOKUP($B122,'I&amp;E Backsheet'!$D$11:$AT$187,H$11,0))</f>
        <v/>
      </c>
      <c r="I122" s="209" t="str">
        <f ca="1">IF(ISERROR(VLOOKUP($B122,'I&amp;E Backsheet'!$D$11:$AT$187,I$11,0)),"",VLOOKUP($B122,'I&amp;E Backsheet'!$D$11:$AT$187,I$11,0))</f>
        <v/>
      </c>
      <c r="J122" s="209" t="str">
        <f ca="1">IF(ISERROR(VLOOKUP($B122,'I&amp;E Backsheet'!$D$11:$AT$187,J$11,0)),"",VLOOKUP($B122,'I&amp;E Backsheet'!$D$11:$AT$187,J$11,0))</f>
        <v/>
      </c>
      <c r="K122" s="209" t="str">
        <f ca="1">IF(ISERROR(VLOOKUP($B122,'I&amp;E Backsheet'!$D$11:$AT$187,K$11,0)),"",VLOOKUP($B122,'I&amp;E Backsheet'!$D$11:$AT$187,K$11,0))</f>
        <v/>
      </c>
      <c r="L122" s="318" t="str">
        <f ca="1">IF(ISERROR(VLOOKUP($B122,'I&amp;E Backsheet'!$D$11:$AT$187,L$11,0)),"",VLOOKUP($B122,'I&amp;E Backsheet'!$D$11:$AT$187,L$11,0))</f>
        <v/>
      </c>
      <c r="M122" s="300" t="str">
        <f ca="1">IF(ISERROR(VLOOKUP($B122,'I&amp;E Backsheet'!$D$11:$AT$187,M$11,0)),"",VLOOKUP($B122,'I&amp;E Backsheet'!$D$11:$AT$187,M$11,0))</f>
        <v/>
      </c>
      <c r="N122" s="213" t="str">
        <f ca="1">IF(ISERROR(VLOOKUP($B122,'I&amp;E Backsheet'!$D$11:$AT$187,N$11,0)),"",VLOOKUP($B122,'I&amp;E Backsheet'!$D$11:$AT$187,N$11,0))</f>
        <v/>
      </c>
      <c r="O122" s="213" t="str">
        <f ca="1">IF(ISERROR(VLOOKUP($B122,'I&amp;E Backsheet'!$D$11:$AT$187,O$11,0)),"",VLOOKUP($B122,'I&amp;E Backsheet'!$D$11:$AT$187,O$11,0))</f>
        <v/>
      </c>
      <c r="P122" s="214" t="str">
        <f ca="1">IF(ISERROR(VLOOKUP($B122,'I&amp;E Backsheet'!$D$11:$AT$187,P$11,0)),"",VLOOKUP($B122,'I&amp;E Backsheet'!$D$11:$AT$187,P$11,0))</f>
        <v/>
      </c>
      <c r="Q122" s="300" t="str">
        <f ca="1">IF(ISERROR(VLOOKUP($B122,'I&amp;E Backsheet'!$D$11:$AT$187,Q$11,0)),"",VLOOKUP($B122,'I&amp;E Backsheet'!$D$11:$AT$187,Q$11,0))</f>
        <v/>
      </c>
      <c r="R122" s="213" t="str">
        <f ca="1">IF(ISERROR(VLOOKUP($B122,'I&amp;E Backsheet'!$D$11:$AT$187,R$11,0)),"",VLOOKUP($B122,'I&amp;E Backsheet'!$D$11:$AT$187,R$11,0))</f>
        <v/>
      </c>
      <c r="S122" s="213" t="str">
        <f ca="1">IF(ISERROR(VLOOKUP($B122,'I&amp;E Backsheet'!$D$11:$AT$187,S$11,0)),"",VLOOKUP($B122,'I&amp;E Backsheet'!$D$11:$AT$187,S$11,0))</f>
        <v/>
      </c>
      <c r="T122" s="214" t="str">
        <f ca="1">IF(ISERROR(VLOOKUP($B122,'I&amp;E Backsheet'!$D$11:$AT$187,T$11,0)),"",VLOOKUP($B122,'I&amp;E Backsheet'!$D$11:$AT$187,T$11,0))</f>
        <v/>
      </c>
      <c r="U122" s="300" t="str">
        <f ca="1">IF(ISERROR(VLOOKUP($B122,'I&amp;E Backsheet'!$D$11:$AT$187,U$11,0)),"",VLOOKUP($B122,'I&amp;E Backsheet'!$D$11:$AT$187,U$11,0))</f>
        <v/>
      </c>
      <c r="V122" s="213" t="str">
        <f ca="1">IF(ISERROR(VLOOKUP($B122,'I&amp;E Backsheet'!$D$11:$AT$187,V$11,0)),"",VLOOKUP($B122,'I&amp;E Backsheet'!$D$11:$AT$187,V$11,0))</f>
        <v/>
      </c>
      <c r="W122" s="214" t="str">
        <f ca="1">IF(ISERROR(VLOOKUP($B122,'I&amp;E Backsheet'!$D$11:$AT$187,W$11,0)),"",VLOOKUP($B122,'I&amp;E Backsheet'!$D$11:$AT$187,W$11,0))</f>
        <v/>
      </c>
    </row>
    <row r="123" spans="1:23">
      <c r="A123" s="3">
        <v>108</v>
      </c>
      <c r="B123" s="41" t="str">
        <f t="shared" ca="1" si="3"/>
        <v/>
      </c>
      <c r="C123" s="42" t="str">
        <f ca="1">IF($B123="","",VLOOKUP($B123,'Org list'!$J$9:$K$637,2,0))</f>
        <v/>
      </c>
      <c r="D123" s="227" t="str">
        <f ca="1">IF(ISERROR(VLOOKUP($B123,'Pooled Fund'!$A$3:$D$179,D$11,0)),"",VLOOKUP($B123,'Pooled Fund'!$A$3:$D$179,D$11,0))</f>
        <v/>
      </c>
      <c r="E123" s="209" t="str">
        <f ca="1">IF(ISERROR(VLOOKUP($B123,'I&amp;E Backsheet'!$D$11:$AT$187,E$11,0)),"",VLOOKUP($B123,'I&amp;E Backsheet'!$D$11:$AT$187,E$11,0))</f>
        <v/>
      </c>
      <c r="F123" s="209" t="str">
        <f ca="1">IF(ISERROR(VLOOKUP($B123,'I&amp;E Backsheet'!$D$11:$AT$187,F$11,0)),"",VLOOKUP($B123,'I&amp;E Backsheet'!$D$11:$AT$187,F$11,0))</f>
        <v/>
      </c>
      <c r="G123" s="209" t="str">
        <f ca="1">IF(ISERROR(VLOOKUP($B123,'I&amp;E Backsheet'!$D$11:$AT$187,G$11,0)),"",VLOOKUP($B123,'I&amp;E Backsheet'!$D$11:$AT$187,G$11,0))</f>
        <v/>
      </c>
      <c r="H123" s="259" t="str">
        <f ca="1">IF(ISERROR(VLOOKUP($B123,'I&amp;E Backsheet'!$D$11:$AT$187,H$11,0)),"",VLOOKUP($B123,'I&amp;E Backsheet'!$D$11:$AT$187,H$11,0))</f>
        <v/>
      </c>
      <c r="I123" s="209" t="str">
        <f ca="1">IF(ISERROR(VLOOKUP($B123,'I&amp;E Backsheet'!$D$11:$AT$187,I$11,0)),"",VLOOKUP($B123,'I&amp;E Backsheet'!$D$11:$AT$187,I$11,0))</f>
        <v/>
      </c>
      <c r="J123" s="209" t="str">
        <f ca="1">IF(ISERROR(VLOOKUP($B123,'I&amp;E Backsheet'!$D$11:$AT$187,J$11,0)),"",VLOOKUP($B123,'I&amp;E Backsheet'!$D$11:$AT$187,J$11,0))</f>
        <v/>
      </c>
      <c r="K123" s="209" t="str">
        <f ca="1">IF(ISERROR(VLOOKUP($B123,'I&amp;E Backsheet'!$D$11:$AT$187,K$11,0)),"",VLOOKUP($B123,'I&amp;E Backsheet'!$D$11:$AT$187,K$11,0))</f>
        <v/>
      </c>
      <c r="L123" s="318" t="str">
        <f ca="1">IF(ISERROR(VLOOKUP($B123,'I&amp;E Backsheet'!$D$11:$AT$187,L$11,0)),"",VLOOKUP($B123,'I&amp;E Backsheet'!$D$11:$AT$187,L$11,0))</f>
        <v/>
      </c>
      <c r="M123" s="300" t="str">
        <f ca="1">IF(ISERROR(VLOOKUP($B123,'I&amp;E Backsheet'!$D$11:$AT$187,M$11,0)),"",VLOOKUP($B123,'I&amp;E Backsheet'!$D$11:$AT$187,M$11,0))</f>
        <v/>
      </c>
      <c r="N123" s="213" t="str">
        <f ca="1">IF(ISERROR(VLOOKUP($B123,'I&amp;E Backsheet'!$D$11:$AT$187,N$11,0)),"",VLOOKUP($B123,'I&amp;E Backsheet'!$D$11:$AT$187,N$11,0))</f>
        <v/>
      </c>
      <c r="O123" s="213" t="str">
        <f ca="1">IF(ISERROR(VLOOKUP($B123,'I&amp;E Backsheet'!$D$11:$AT$187,O$11,0)),"",VLOOKUP($B123,'I&amp;E Backsheet'!$D$11:$AT$187,O$11,0))</f>
        <v/>
      </c>
      <c r="P123" s="214" t="str">
        <f ca="1">IF(ISERROR(VLOOKUP($B123,'I&amp;E Backsheet'!$D$11:$AT$187,P$11,0)),"",VLOOKUP($B123,'I&amp;E Backsheet'!$D$11:$AT$187,P$11,0))</f>
        <v/>
      </c>
      <c r="Q123" s="300" t="str">
        <f ca="1">IF(ISERROR(VLOOKUP($B123,'I&amp;E Backsheet'!$D$11:$AT$187,Q$11,0)),"",VLOOKUP($B123,'I&amp;E Backsheet'!$D$11:$AT$187,Q$11,0))</f>
        <v/>
      </c>
      <c r="R123" s="213" t="str">
        <f ca="1">IF(ISERROR(VLOOKUP($B123,'I&amp;E Backsheet'!$D$11:$AT$187,R$11,0)),"",VLOOKUP($B123,'I&amp;E Backsheet'!$D$11:$AT$187,R$11,0))</f>
        <v/>
      </c>
      <c r="S123" s="213" t="str">
        <f ca="1">IF(ISERROR(VLOOKUP($B123,'I&amp;E Backsheet'!$D$11:$AT$187,S$11,0)),"",VLOOKUP($B123,'I&amp;E Backsheet'!$D$11:$AT$187,S$11,0))</f>
        <v/>
      </c>
      <c r="T123" s="214" t="str">
        <f ca="1">IF(ISERROR(VLOOKUP($B123,'I&amp;E Backsheet'!$D$11:$AT$187,T$11,0)),"",VLOOKUP($B123,'I&amp;E Backsheet'!$D$11:$AT$187,T$11,0))</f>
        <v/>
      </c>
      <c r="U123" s="300" t="str">
        <f ca="1">IF(ISERROR(VLOOKUP($B123,'I&amp;E Backsheet'!$D$11:$AT$187,U$11,0)),"",VLOOKUP($B123,'I&amp;E Backsheet'!$D$11:$AT$187,U$11,0))</f>
        <v/>
      </c>
      <c r="V123" s="213" t="str">
        <f ca="1">IF(ISERROR(VLOOKUP($B123,'I&amp;E Backsheet'!$D$11:$AT$187,V$11,0)),"",VLOOKUP($B123,'I&amp;E Backsheet'!$D$11:$AT$187,V$11,0))</f>
        <v/>
      </c>
      <c r="W123" s="214" t="str">
        <f ca="1">IF(ISERROR(VLOOKUP($B123,'I&amp;E Backsheet'!$D$11:$AT$187,W$11,0)),"",VLOOKUP($B123,'I&amp;E Backsheet'!$D$11:$AT$187,W$11,0))</f>
        <v/>
      </c>
    </row>
    <row r="124" spans="1:23">
      <c r="A124" s="3">
        <v>109</v>
      </c>
      <c r="B124" s="41" t="str">
        <f t="shared" ca="1" si="3"/>
        <v/>
      </c>
      <c r="C124" s="42" t="str">
        <f ca="1">IF($B124="","",VLOOKUP($B124,'Org list'!$J$9:$K$637,2,0))</f>
        <v/>
      </c>
      <c r="D124" s="227" t="str">
        <f ca="1">IF(ISERROR(VLOOKUP($B124,'Pooled Fund'!$A$3:$D$179,D$11,0)),"",VLOOKUP($B124,'Pooled Fund'!$A$3:$D$179,D$11,0))</f>
        <v/>
      </c>
      <c r="E124" s="209" t="str">
        <f ca="1">IF(ISERROR(VLOOKUP($B124,'I&amp;E Backsheet'!$D$11:$AT$187,E$11,0)),"",VLOOKUP($B124,'I&amp;E Backsheet'!$D$11:$AT$187,E$11,0))</f>
        <v/>
      </c>
      <c r="F124" s="209" t="str">
        <f ca="1">IF(ISERROR(VLOOKUP($B124,'I&amp;E Backsheet'!$D$11:$AT$187,F$11,0)),"",VLOOKUP($B124,'I&amp;E Backsheet'!$D$11:$AT$187,F$11,0))</f>
        <v/>
      </c>
      <c r="G124" s="209" t="str">
        <f ca="1">IF(ISERROR(VLOOKUP($B124,'I&amp;E Backsheet'!$D$11:$AT$187,G$11,0)),"",VLOOKUP($B124,'I&amp;E Backsheet'!$D$11:$AT$187,G$11,0))</f>
        <v/>
      </c>
      <c r="H124" s="259" t="str">
        <f ca="1">IF(ISERROR(VLOOKUP($B124,'I&amp;E Backsheet'!$D$11:$AT$187,H$11,0)),"",VLOOKUP($B124,'I&amp;E Backsheet'!$D$11:$AT$187,H$11,0))</f>
        <v/>
      </c>
      <c r="I124" s="209" t="str">
        <f ca="1">IF(ISERROR(VLOOKUP($B124,'I&amp;E Backsheet'!$D$11:$AT$187,I$11,0)),"",VLOOKUP($B124,'I&amp;E Backsheet'!$D$11:$AT$187,I$11,0))</f>
        <v/>
      </c>
      <c r="J124" s="209" t="str">
        <f ca="1">IF(ISERROR(VLOOKUP($B124,'I&amp;E Backsheet'!$D$11:$AT$187,J$11,0)),"",VLOOKUP($B124,'I&amp;E Backsheet'!$D$11:$AT$187,J$11,0))</f>
        <v/>
      </c>
      <c r="K124" s="209" t="str">
        <f ca="1">IF(ISERROR(VLOOKUP($B124,'I&amp;E Backsheet'!$D$11:$AT$187,K$11,0)),"",VLOOKUP($B124,'I&amp;E Backsheet'!$D$11:$AT$187,K$11,0))</f>
        <v/>
      </c>
      <c r="L124" s="318" t="str">
        <f ca="1">IF(ISERROR(VLOOKUP($B124,'I&amp;E Backsheet'!$D$11:$AT$187,L$11,0)),"",VLOOKUP($B124,'I&amp;E Backsheet'!$D$11:$AT$187,L$11,0))</f>
        <v/>
      </c>
      <c r="M124" s="300" t="str">
        <f ca="1">IF(ISERROR(VLOOKUP($B124,'I&amp;E Backsheet'!$D$11:$AT$187,M$11,0)),"",VLOOKUP($B124,'I&amp;E Backsheet'!$D$11:$AT$187,M$11,0))</f>
        <v/>
      </c>
      <c r="N124" s="213" t="str">
        <f ca="1">IF(ISERROR(VLOOKUP($B124,'I&amp;E Backsheet'!$D$11:$AT$187,N$11,0)),"",VLOOKUP($B124,'I&amp;E Backsheet'!$D$11:$AT$187,N$11,0))</f>
        <v/>
      </c>
      <c r="O124" s="213" t="str">
        <f ca="1">IF(ISERROR(VLOOKUP($B124,'I&amp;E Backsheet'!$D$11:$AT$187,O$11,0)),"",VLOOKUP($B124,'I&amp;E Backsheet'!$D$11:$AT$187,O$11,0))</f>
        <v/>
      </c>
      <c r="P124" s="214" t="str">
        <f ca="1">IF(ISERROR(VLOOKUP($B124,'I&amp;E Backsheet'!$D$11:$AT$187,P$11,0)),"",VLOOKUP($B124,'I&amp;E Backsheet'!$D$11:$AT$187,P$11,0))</f>
        <v/>
      </c>
      <c r="Q124" s="300" t="str">
        <f ca="1">IF(ISERROR(VLOOKUP($B124,'I&amp;E Backsheet'!$D$11:$AT$187,Q$11,0)),"",VLOOKUP($B124,'I&amp;E Backsheet'!$D$11:$AT$187,Q$11,0))</f>
        <v/>
      </c>
      <c r="R124" s="213" t="str">
        <f ca="1">IF(ISERROR(VLOOKUP($B124,'I&amp;E Backsheet'!$D$11:$AT$187,R$11,0)),"",VLOOKUP($B124,'I&amp;E Backsheet'!$D$11:$AT$187,R$11,0))</f>
        <v/>
      </c>
      <c r="S124" s="213" t="str">
        <f ca="1">IF(ISERROR(VLOOKUP($B124,'I&amp;E Backsheet'!$D$11:$AT$187,S$11,0)),"",VLOOKUP($B124,'I&amp;E Backsheet'!$D$11:$AT$187,S$11,0))</f>
        <v/>
      </c>
      <c r="T124" s="214" t="str">
        <f ca="1">IF(ISERROR(VLOOKUP($B124,'I&amp;E Backsheet'!$D$11:$AT$187,T$11,0)),"",VLOOKUP($B124,'I&amp;E Backsheet'!$D$11:$AT$187,T$11,0))</f>
        <v/>
      </c>
      <c r="U124" s="300" t="str">
        <f ca="1">IF(ISERROR(VLOOKUP($B124,'I&amp;E Backsheet'!$D$11:$AT$187,U$11,0)),"",VLOOKUP($B124,'I&amp;E Backsheet'!$D$11:$AT$187,U$11,0))</f>
        <v/>
      </c>
      <c r="V124" s="213" t="str">
        <f ca="1">IF(ISERROR(VLOOKUP($B124,'I&amp;E Backsheet'!$D$11:$AT$187,V$11,0)),"",VLOOKUP($B124,'I&amp;E Backsheet'!$D$11:$AT$187,V$11,0))</f>
        <v/>
      </c>
      <c r="W124" s="214" t="str">
        <f ca="1">IF(ISERROR(VLOOKUP($B124,'I&amp;E Backsheet'!$D$11:$AT$187,W$11,0)),"",VLOOKUP($B124,'I&amp;E Backsheet'!$D$11:$AT$187,W$11,0))</f>
        <v/>
      </c>
    </row>
    <row r="125" spans="1:23">
      <c r="A125" s="3">
        <v>110</v>
      </c>
      <c r="B125" s="41" t="str">
        <f t="shared" ca="1" si="3"/>
        <v/>
      </c>
      <c r="C125" s="42" t="str">
        <f ca="1">IF($B125="","",VLOOKUP($B125,'Org list'!$J$9:$K$637,2,0))</f>
        <v/>
      </c>
      <c r="D125" s="227" t="str">
        <f ca="1">IF(ISERROR(VLOOKUP($B125,'Pooled Fund'!$A$3:$D$179,D$11,0)),"",VLOOKUP($B125,'Pooled Fund'!$A$3:$D$179,D$11,0))</f>
        <v/>
      </c>
      <c r="E125" s="209" t="str">
        <f ca="1">IF(ISERROR(VLOOKUP($B125,'I&amp;E Backsheet'!$D$11:$AT$187,E$11,0)),"",VLOOKUP($B125,'I&amp;E Backsheet'!$D$11:$AT$187,E$11,0))</f>
        <v/>
      </c>
      <c r="F125" s="209" t="str">
        <f ca="1">IF(ISERROR(VLOOKUP($B125,'I&amp;E Backsheet'!$D$11:$AT$187,F$11,0)),"",VLOOKUP($B125,'I&amp;E Backsheet'!$D$11:$AT$187,F$11,0))</f>
        <v/>
      </c>
      <c r="G125" s="209" t="str">
        <f ca="1">IF(ISERROR(VLOOKUP($B125,'I&amp;E Backsheet'!$D$11:$AT$187,G$11,0)),"",VLOOKUP($B125,'I&amp;E Backsheet'!$D$11:$AT$187,G$11,0))</f>
        <v/>
      </c>
      <c r="H125" s="259" t="str">
        <f ca="1">IF(ISERROR(VLOOKUP($B125,'I&amp;E Backsheet'!$D$11:$AT$187,H$11,0)),"",VLOOKUP($B125,'I&amp;E Backsheet'!$D$11:$AT$187,H$11,0))</f>
        <v/>
      </c>
      <c r="I125" s="209" t="str">
        <f ca="1">IF(ISERROR(VLOOKUP($B125,'I&amp;E Backsheet'!$D$11:$AT$187,I$11,0)),"",VLOOKUP($B125,'I&amp;E Backsheet'!$D$11:$AT$187,I$11,0))</f>
        <v/>
      </c>
      <c r="J125" s="209" t="str">
        <f ca="1">IF(ISERROR(VLOOKUP($B125,'I&amp;E Backsheet'!$D$11:$AT$187,J$11,0)),"",VLOOKUP($B125,'I&amp;E Backsheet'!$D$11:$AT$187,J$11,0))</f>
        <v/>
      </c>
      <c r="K125" s="209" t="str">
        <f ca="1">IF(ISERROR(VLOOKUP($B125,'I&amp;E Backsheet'!$D$11:$AT$187,K$11,0)),"",VLOOKUP($B125,'I&amp;E Backsheet'!$D$11:$AT$187,K$11,0))</f>
        <v/>
      </c>
      <c r="L125" s="318" t="str">
        <f ca="1">IF(ISERROR(VLOOKUP($B125,'I&amp;E Backsheet'!$D$11:$AT$187,L$11,0)),"",VLOOKUP($B125,'I&amp;E Backsheet'!$D$11:$AT$187,L$11,0))</f>
        <v/>
      </c>
      <c r="M125" s="300" t="str">
        <f ca="1">IF(ISERROR(VLOOKUP($B125,'I&amp;E Backsheet'!$D$11:$AT$187,M$11,0)),"",VLOOKUP($B125,'I&amp;E Backsheet'!$D$11:$AT$187,M$11,0))</f>
        <v/>
      </c>
      <c r="N125" s="213" t="str">
        <f ca="1">IF(ISERROR(VLOOKUP($B125,'I&amp;E Backsheet'!$D$11:$AT$187,N$11,0)),"",VLOOKUP($B125,'I&amp;E Backsheet'!$D$11:$AT$187,N$11,0))</f>
        <v/>
      </c>
      <c r="O125" s="213" t="str">
        <f ca="1">IF(ISERROR(VLOOKUP($B125,'I&amp;E Backsheet'!$D$11:$AT$187,O$11,0)),"",VLOOKUP($B125,'I&amp;E Backsheet'!$D$11:$AT$187,O$11,0))</f>
        <v/>
      </c>
      <c r="P125" s="214" t="str">
        <f ca="1">IF(ISERROR(VLOOKUP($B125,'I&amp;E Backsheet'!$D$11:$AT$187,P$11,0)),"",VLOOKUP($B125,'I&amp;E Backsheet'!$D$11:$AT$187,P$11,0))</f>
        <v/>
      </c>
      <c r="Q125" s="300" t="str">
        <f ca="1">IF(ISERROR(VLOOKUP($B125,'I&amp;E Backsheet'!$D$11:$AT$187,Q$11,0)),"",VLOOKUP($B125,'I&amp;E Backsheet'!$D$11:$AT$187,Q$11,0))</f>
        <v/>
      </c>
      <c r="R125" s="213" t="str">
        <f ca="1">IF(ISERROR(VLOOKUP($B125,'I&amp;E Backsheet'!$D$11:$AT$187,R$11,0)),"",VLOOKUP($B125,'I&amp;E Backsheet'!$D$11:$AT$187,R$11,0))</f>
        <v/>
      </c>
      <c r="S125" s="213" t="str">
        <f ca="1">IF(ISERROR(VLOOKUP($B125,'I&amp;E Backsheet'!$D$11:$AT$187,S$11,0)),"",VLOOKUP($B125,'I&amp;E Backsheet'!$D$11:$AT$187,S$11,0))</f>
        <v/>
      </c>
      <c r="T125" s="214" t="str">
        <f ca="1">IF(ISERROR(VLOOKUP($B125,'I&amp;E Backsheet'!$D$11:$AT$187,T$11,0)),"",VLOOKUP($B125,'I&amp;E Backsheet'!$D$11:$AT$187,T$11,0))</f>
        <v/>
      </c>
      <c r="U125" s="300" t="str">
        <f ca="1">IF(ISERROR(VLOOKUP($B125,'I&amp;E Backsheet'!$D$11:$AT$187,U$11,0)),"",VLOOKUP($B125,'I&amp;E Backsheet'!$D$11:$AT$187,U$11,0))</f>
        <v/>
      </c>
      <c r="V125" s="213" t="str">
        <f ca="1">IF(ISERROR(VLOOKUP($B125,'I&amp;E Backsheet'!$D$11:$AT$187,V$11,0)),"",VLOOKUP($B125,'I&amp;E Backsheet'!$D$11:$AT$187,V$11,0))</f>
        <v/>
      </c>
      <c r="W125" s="214" t="str">
        <f ca="1">IF(ISERROR(VLOOKUP($B125,'I&amp;E Backsheet'!$D$11:$AT$187,W$11,0)),"",VLOOKUP($B125,'I&amp;E Backsheet'!$D$11:$AT$187,W$11,0))</f>
        <v/>
      </c>
    </row>
    <row r="126" spans="1:23">
      <c r="A126" s="3">
        <v>111</v>
      </c>
      <c r="B126" s="41" t="str">
        <f t="shared" ca="1" si="3"/>
        <v/>
      </c>
      <c r="C126" s="42" t="str">
        <f ca="1">IF($B126="","",VLOOKUP($B126,'Org list'!$J$9:$K$637,2,0))</f>
        <v/>
      </c>
      <c r="D126" s="227" t="str">
        <f ca="1">IF(ISERROR(VLOOKUP($B126,'Pooled Fund'!$A$3:$D$179,D$11,0)),"",VLOOKUP($B126,'Pooled Fund'!$A$3:$D$179,D$11,0))</f>
        <v/>
      </c>
      <c r="E126" s="209" t="str">
        <f ca="1">IF(ISERROR(VLOOKUP($B126,'I&amp;E Backsheet'!$D$11:$AT$187,E$11,0)),"",VLOOKUP($B126,'I&amp;E Backsheet'!$D$11:$AT$187,E$11,0))</f>
        <v/>
      </c>
      <c r="F126" s="209" t="str">
        <f ca="1">IF(ISERROR(VLOOKUP($B126,'I&amp;E Backsheet'!$D$11:$AT$187,F$11,0)),"",VLOOKUP($B126,'I&amp;E Backsheet'!$D$11:$AT$187,F$11,0))</f>
        <v/>
      </c>
      <c r="G126" s="209" t="str">
        <f ca="1">IF(ISERROR(VLOOKUP($B126,'I&amp;E Backsheet'!$D$11:$AT$187,G$11,0)),"",VLOOKUP($B126,'I&amp;E Backsheet'!$D$11:$AT$187,G$11,0))</f>
        <v/>
      </c>
      <c r="H126" s="259" t="str">
        <f ca="1">IF(ISERROR(VLOOKUP($B126,'I&amp;E Backsheet'!$D$11:$AT$187,H$11,0)),"",VLOOKUP($B126,'I&amp;E Backsheet'!$D$11:$AT$187,H$11,0))</f>
        <v/>
      </c>
      <c r="I126" s="209" t="str">
        <f ca="1">IF(ISERROR(VLOOKUP($B126,'I&amp;E Backsheet'!$D$11:$AT$187,I$11,0)),"",VLOOKUP($B126,'I&amp;E Backsheet'!$D$11:$AT$187,I$11,0))</f>
        <v/>
      </c>
      <c r="J126" s="209" t="str">
        <f ca="1">IF(ISERROR(VLOOKUP($B126,'I&amp;E Backsheet'!$D$11:$AT$187,J$11,0)),"",VLOOKUP($B126,'I&amp;E Backsheet'!$D$11:$AT$187,J$11,0))</f>
        <v/>
      </c>
      <c r="K126" s="209" t="str">
        <f ca="1">IF(ISERROR(VLOOKUP($B126,'I&amp;E Backsheet'!$D$11:$AT$187,K$11,0)),"",VLOOKUP($B126,'I&amp;E Backsheet'!$D$11:$AT$187,K$11,0))</f>
        <v/>
      </c>
      <c r="L126" s="318" t="str">
        <f ca="1">IF(ISERROR(VLOOKUP($B126,'I&amp;E Backsheet'!$D$11:$AT$187,L$11,0)),"",VLOOKUP($B126,'I&amp;E Backsheet'!$D$11:$AT$187,L$11,0))</f>
        <v/>
      </c>
      <c r="M126" s="300" t="str">
        <f ca="1">IF(ISERROR(VLOOKUP($B126,'I&amp;E Backsheet'!$D$11:$AT$187,M$11,0)),"",VLOOKUP($B126,'I&amp;E Backsheet'!$D$11:$AT$187,M$11,0))</f>
        <v/>
      </c>
      <c r="N126" s="213" t="str">
        <f ca="1">IF(ISERROR(VLOOKUP($B126,'I&amp;E Backsheet'!$D$11:$AT$187,N$11,0)),"",VLOOKUP($B126,'I&amp;E Backsheet'!$D$11:$AT$187,N$11,0))</f>
        <v/>
      </c>
      <c r="O126" s="213" t="str">
        <f ca="1">IF(ISERROR(VLOOKUP($B126,'I&amp;E Backsheet'!$D$11:$AT$187,O$11,0)),"",VLOOKUP($B126,'I&amp;E Backsheet'!$D$11:$AT$187,O$11,0))</f>
        <v/>
      </c>
      <c r="P126" s="214" t="str">
        <f ca="1">IF(ISERROR(VLOOKUP($B126,'I&amp;E Backsheet'!$D$11:$AT$187,P$11,0)),"",VLOOKUP($B126,'I&amp;E Backsheet'!$D$11:$AT$187,P$11,0))</f>
        <v/>
      </c>
      <c r="Q126" s="300" t="str">
        <f ca="1">IF(ISERROR(VLOOKUP($B126,'I&amp;E Backsheet'!$D$11:$AT$187,Q$11,0)),"",VLOOKUP($B126,'I&amp;E Backsheet'!$D$11:$AT$187,Q$11,0))</f>
        <v/>
      </c>
      <c r="R126" s="213" t="str">
        <f ca="1">IF(ISERROR(VLOOKUP($B126,'I&amp;E Backsheet'!$D$11:$AT$187,R$11,0)),"",VLOOKUP($B126,'I&amp;E Backsheet'!$D$11:$AT$187,R$11,0))</f>
        <v/>
      </c>
      <c r="S126" s="213" t="str">
        <f ca="1">IF(ISERROR(VLOOKUP($B126,'I&amp;E Backsheet'!$D$11:$AT$187,S$11,0)),"",VLOOKUP($B126,'I&amp;E Backsheet'!$D$11:$AT$187,S$11,0))</f>
        <v/>
      </c>
      <c r="T126" s="214" t="str">
        <f ca="1">IF(ISERROR(VLOOKUP($B126,'I&amp;E Backsheet'!$D$11:$AT$187,T$11,0)),"",VLOOKUP($B126,'I&amp;E Backsheet'!$D$11:$AT$187,T$11,0))</f>
        <v/>
      </c>
      <c r="U126" s="300" t="str">
        <f ca="1">IF(ISERROR(VLOOKUP($B126,'I&amp;E Backsheet'!$D$11:$AT$187,U$11,0)),"",VLOOKUP($B126,'I&amp;E Backsheet'!$D$11:$AT$187,U$11,0))</f>
        <v/>
      </c>
      <c r="V126" s="213" t="str">
        <f ca="1">IF(ISERROR(VLOOKUP($B126,'I&amp;E Backsheet'!$D$11:$AT$187,V$11,0)),"",VLOOKUP($B126,'I&amp;E Backsheet'!$D$11:$AT$187,V$11,0))</f>
        <v/>
      </c>
      <c r="W126" s="214" t="str">
        <f ca="1">IF(ISERROR(VLOOKUP($B126,'I&amp;E Backsheet'!$D$11:$AT$187,W$11,0)),"",VLOOKUP($B126,'I&amp;E Backsheet'!$D$11:$AT$187,W$11,0))</f>
        <v/>
      </c>
    </row>
    <row r="127" spans="1:23">
      <c r="A127" s="3">
        <v>112</v>
      </c>
      <c r="B127" s="41" t="str">
        <f t="shared" ca="1" si="3"/>
        <v/>
      </c>
      <c r="C127" s="42" t="str">
        <f ca="1">IF($B127="","",VLOOKUP($B127,'Org list'!$J$9:$K$637,2,0))</f>
        <v/>
      </c>
      <c r="D127" s="227" t="str">
        <f ca="1">IF(ISERROR(VLOOKUP($B127,'Pooled Fund'!$A$3:$D$179,D$11,0)),"",VLOOKUP($B127,'Pooled Fund'!$A$3:$D$179,D$11,0))</f>
        <v/>
      </c>
      <c r="E127" s="209" t="str">
        <f ca="1">IF(ISERROR(VLOOKUP($B127,'I&amp;E Backsheet'!$D$11:$AT$187,E$11,0)),"",VLOOKUP($B127,'I&amp;E Backsheet'!$D$11:$AT$187,E$11,0))</f>
        <v/>
      </c>
      <c r="F127" s="209" t="str">
        <f ca="1">IF(ISERROR(VLOOKUP($B127,'I&amp;E Backsheet'!$D$11:$AT$187,F$11,0)),"",VLOOKUP($B127,'I&amp;E Backsheet'!$D$11:$AT$187,F$11,0))</f>
        <v/>
      </c>
      <c r="G127" s="209" t="str">
        <f ca="1">IF(ISERROR(VLOOKUP($B127,'I&amp;E Backsheet'!$D$11:$AT$187,G$11,0)),"",VLOOKUP($B127,'I&amp;E Backsheet'!$D$11:$AT$187,G$11,0))</f>
        <v/>
      </c>
      <c r="H127" s="259" t="str">
        <f ca="1">IF(ISERROR(VLOOKUP($B127,'I&amp;E Backsheet'!$D$11:$AT$187,H$11,0)),"",VLOOKUP($B127,'I&amp;E Backsheet'!$D$11:$AT$187,H$11,0))</f>
        <v/>
      </c>
      <c r="I127" s="209" t="str">
        <f ca="1">IF(ISERROR(VLOOKUP($B127,'I&amp;E Backsheet'!$D$11:$AT$187,I$11,0)),"",VLOOKUP($B127,'I&amp;E Backsheet'!$D$11:$AT$187,I$11,0))</f>
        <v/>
      </c>
      <c r="J127" s="209" t="str">
        <f ca="1">IF(ISERROR(VLOOKUP($B127,'I&amp;E Backsheet'!$D$11:$AT$187,J$11,0)),"",VLOOKUP($B127,'I&amp;E Backsheet'!$D$11:$AT$187,J$11,0))</f>
        <v/>
      </c>
      <c r="K127" s="209" t="str">
        <f ca="1">IF(ISERROR(VLOOKUP($B127,'I&amp;E Backsheet'!$D$11:$AT$187,K$11,0)),"",VLOOKUP($B127,'I&amp;E Backsheet'!$D$11:$AT$187,K$11,0))</f>
        <v/>
      </c>
      <c r="L127" s="318" t="str">
        <f ca="1">IF(ISERROR(VLOOKUP($B127,'I&amp;E Backsheet'!$D$11:$AT$187,L$11,0)),"",VLOOKUP($B127,'I&amp;E Backsheet'!$D$11:$AT$187,L$11,0))</f>
        <v/>
      </c>
      <c r="M127" s="300" t="str">
        <f ca="1">IF(ISERROR(VLOOKUP($B127,'I&amp;E Backsheet'!$D$11:$AT$187,M$11,0)),"",VLOOKUP($B127,'I&amp;E Backsheet'!$D$11:$AT$187,M$11,0))</f>
        <v/>
      </c>
      <c r="N127" s="213" t="str">
        <f ca="1">IF(ISERROR(VLOOKUP($B127,'I&amp;E Backsheet'!$D$11:$AT$187,N$11,0)),"",VLOOKUP($B127,'I&amp;E Backsheet'!$D$11:$AT$187,N$11,0))</f>
        <v/>
      </c>
      <c r="O127" s="213" t="str">
        <f ca="1">IF(ISERROR(VLOOKUP($B127,'I&amp;E Backsheet'!$D$11:$AT$187,O$11,0)),"",VLOOKUP($B127,'I&amp;E Backsheet'!$D$11:$AT$187,O$11,0))</f>
        <v/>
      </c>
      <c r="P127" s="214" t="str">
        <f ca="1">IF(ISERROR(VLOOKUP($B127,'I&amp;E Backsheet'!$D$11:$AT$187,P$11,0)),"",VLOOKUP($B127,'I&amp;E Backsheet'!$D$11:$AT$187,P$11,0))</f>
        <v/>
      </c>
      <c r="Q127" s="300" t="str">
        <f ca="1">IF(ISERROR(VLOOKUP($B127,'I&amp;E Backsheet'!$D$11:$AT$187,Q$11,0)),"",VLOOKUP($B127,'I&amp;E Backsheet'!$D$11:$AT$187,Q$11,0))</f>
        <v/>
      </c>
      <c r="R127" s="213" t="str">
        <f ca="1">IF(ISERROR(VLOOKUP($B127,'I&amp;E Backsheet'!$D$11:$AT$187,R$11,0)),"",VLOOKUP($B127,'I&amp;E Backsheet'!$D$11:$AT$187,R$11,0))</f>
        <v/>
      </c>
      <c r="S127" s="213" t="str">
        <f ca="1">IF(ISERROR(VLOOKUP($B127,'I&amp;E Backsheet'!$D$11:$AT$187,S$11,0)),"",VLOOKUP($B127,'I&amp;E Backsheet'!$D$11:$AT$187,S$11,0))</f>
        <v/>
      </c>
      <c r="T127" s="214" t="str">
        <f ca="1">IF(ISERROR(VLOOKUP($B127,'I&amp;E Backsheet'!$D$11:$AT$187,T$11,0)),"",VLOOKUP($B127,'I&amp;E Backsheet'!$D$11:$AT$187,T$11,0))</f>
        <v/>
      </c>
      <c r="U127" s="300" t="str">
        <f ca="1">IF(ISERROR(VLOOKUP($B127,'I&amp;E Backsheet'!$D$11:$AT$187,U$11,0)),"",VLOOKUP($B127,'I&amp;E Backsheet'!$D$11:$AT$187,U$11,0))</f>
        <v/>
      </c>
      <c r="V127" s="213" t="str">
        <f ca="1">IF(ISERROR(VLOOKUP($B127,'I&amp;E Backsheet'!$D$11:$AT$187,V$11,0)),"",VLOOKUP($B127,'I&amp;E Backsheet'!$D$11:$AT$187,V$11,0))</f>
        <v/>
      </c>
      <c r="W127" s="214" t="str">
        <f ca="1">IF(ISERROR(VLOOKUP($B127,'I&amp;E Backsheet'!$D$11:$AT$187,W$11,0)),"",VLOOKUP($B127,'I&amp;E Backsheet'!$D$11:$AT$187,W$11,0))</f>
        <v/>
      </c>
    </row>
    <row r="128" spans="1:23">
      <c r="A128" s="3">
        <v>113</v>
      </c>
      <c r="B128" s="41" t="str">
        <f t="shared" ca="1" si="3"/>
        <v/>
      </c>
      <c r="C128" s="42" t="str">
        <f ca="1">IF($B128="","",VLOOKUP($B128,'Org list'!$J$9:$K$637,2,0))</f>
        <v/>
      </c>
      <c r="D128" s="227" t="str">
        <f ca="1">IF(ISERROR(VLOOKUP($B128,'Pooled Fund'!$A$3:$D$179,D$11,0)),"",VLOOKUP($B128,'Pooled Fund'!$A$3:$D$179,D$11,0))</f>
        <v/>
      </c>
      <c r="E128" s="209" t="str">
        <f ca="1">IF(ISERROR(VLOOKUP($B128,'I&amp;E Backsheet'!$D$11:$AT$187,E$11,0)),"",VLOOKUP($B128,'I&amp;E Backsheet'!$D$11:$AT$187,E$11,0))</f>
        <v/>
      </c>
      <c r="F128" s="209" t="str">
        <f ca="1">IF(ISERROR(VLOOKUP($B128,'I&amp;E Backsheet'!$D$11:$AT$187,F$11,0)),"",VLOOKUP($B128,'I&amp;E Backsheet'!$D$11:$AT$187,F$11,0))</f>
        <v/>
      </c>
      <c r="G128" s="209" t="str">
        <f ca="1">IF(ISERROR(VLOOKUP($B128,'I&amp;E Backsheet'!$D$11:$AT$187,G$11,0)),"",VLOOKUP($B128,'I&amp;E Backsheet'!$D$11:$AT$187,G$11,0))</f>
        <v/>
      </c>
      <c r="H128" s="259" t="str">
        <f ca="1">IF(ISERROR(VLOOKUP($B128,'I&amp;E Backsheet'!$D$11:$AT$187,H$11,0)),"",VLOOKUP($B128,'I&amp;E Backsheet'!$D$11:$AT$187,H$11,0))</f>
        <v/>
      </c>
      <c r="I128" s="209" t="str">
        <f ca="1">IF(ISERROR(VLOOKUP($B128,'I&amp;E Backsheet'!$D$11:$AT$187,I$11,0)),"",VLOOKUP($B128,'I&amp;E Backsheet'!$D$11:$AT$187,I$11,0))</f>
        <v/>
      </c>
      <c r="J128" s="209" t="str">
        <f ca="1">IF(ISERROR(VLOOKUP($B128,'I&amp;E Backsheet'!$D$11:$AT$187,J$11,0)),"",VLOOKUP($B128,'I&amp;E Backsheet'!$D$11:$AT$187,J$11,0))</f>
        <v/>
      </c>
      <c r="K128" s="209" t="str">
        <f ca="1">IF(ISERROR(VLOOKUP($B128,'I&amp;E Backsheet'!$D$11:$AT$187,K$11,0)),"",VLOOKUP($B128,'I&amp;E Backsheet'!$D$11:$AT$187,K$11,0))</f>
        <v/>
      </c>
      <c r="L128" s="318" t="str">
        <f ca="1">IF(ISERROR(VLOOKUP($B128,'I&amp;E Backsheet'!$D$11:$AT$187,L$11,0)),"",VLOOKUP($B128,'I&amp;E Backsheet'!$D$11:$AT$187,L$11,0))</f>
        <v/>
      </c>
      <c r="M128" s="300" t="str">
        <f ca="1">IF(ISERROR(VLOOKUP($B128,'I&amp;E Backsheet'!$D$11:$AT$187,M$11,0)),"",VLOOKUP($B128,'I&amp;E Backsheet'!$D$11:$AT$187,M$11,0))</f>
        <v/>
      </c>
      <c r="N128" s="213" t="str">
        <f ca="1">IF(ISERROR(VLOOKUP($B128,'I&amp;E Backsheet'!$D$11:$AT$187,N$11,0)),"",VLOOKUP($B128,'I&amp;E Backsheet'!$D$11:$AT$187,N$11,0))</f>
        <v/>
      </c>
      <c r="O128" s="213" t="str">
        <f ca="1">IF(ISERROR(VLOOKUP($B128,'I&amp;E Backsheet'!$D$11:$AT$187,O$11,0)),"",VLOOKUP($B128,'I&amp;E Backsheet'!$D$11:$AT$187,O$11,0))</f>
        <v/>
      </c>
      <c r="P128" s="214" t="str">
        <f ca="1">IF(ISERROR(VLOOKUP($B128,'I&amp;E Backsheet'!$D$11:$AT$187,P$11,0)),"",VLOOKUP($B128,'I&amp;E Backsheet'!$D$11:$AT$187,P$11,0))</f>
        <v/>
      </c>
      <c r="Q128" s="300" t="str">
        <f ca="1">IF(ISERROR(VLOOKUP($B128,'I&amp;E Backsheet'!$D$11:$AT$187,Q$11,0)),"",VLOOKUP($B128,'I&amp;E Backsheet'!$D$11:$AT$187,Q$11,0))</f>
        <v/>
      </c>
      <c r="R128" s="213" t="str">
        <f ca="1">IF(ISERROR(VLOOKUP($B128,'I&amp;E Backsheet'!$D$11:$AT$187,R$11,0)),"",VLOOKUP($B128,'I&amp;E Backsheet'!$D$11:$AT$187,R$11,0))</f>
        <v/>
      </c>
      <c r="S128" s="213" t="str">
        <f ca="1">IF(ISERROR(VLOOKUP($B128,'I&amp;E Backsheet'!$D$11:$AT$187,S$11,0)),"",VLOOKUP($B128,'I&amp;E Backsheet'!$D$11:$AT$187,S$11,0))</f>
        <v/>
      </c>
      <c r="T128" s="214" t="str">
        <f ca="1">IF(ISERROR(VLOOKUP($B128,'I&amp;E Backsheet'!$D$11:$AT$187,T$11,0)),"",VLOOKUP($B128,'I&amp;E Backsheet'!$D$11:$AT$187,T$11,0))</f>
        <v/>
      </c>
      <c r="U128" s="300" t="str">
        <f ca="1">IF(ISERROR(VLOOKUP($B128,'I&amp;E Backsheet'!$D$11:$AT$187,U$11,0)),"",VLOOKUP($B128,'I&amp;E Backsheet'!$D$11:$AT$187,U$11,0))</f>
        <v/>
      </c>
      <c r="V128" s="213" t="str">
        <f ca="1">IF(ISERROR(VLOOKUP($B128,'I&amp;E Backsheet'!$D$11:$AT$187,V$11,0)),"",VLOOKUP($B128,'I&amp;E Backsheet'!$D$11:$AT$187,V$11,0))</f>
        <v/>
      </c>
      <c r="W128" s="214" t="str">
        <f ca="1">IF(ISERROR(VLOOKUP($B128,'I&amp;E Backsheet'!$D$11:$AT$187,W$11,0)),"",VLOOKUP($B128,'I&amp;E Backsheet'!$D$11:$AT$187,W$11,0))</f>
        <v/>
      </c>
    </row>
    <row r="129" spans="1:23">
      <c r="A129" s="3">
        <v>114</v>
      </c>
      <c r="B129" s="41" t="str">
        <f t="shared" ca="1" si="3"/>
        <v/>
      </c>
      <c r="C129" s="42" t="str">
        <f ca="1">IF($B129="","",VLOOKUP($B129,'Org list'!$J$9:$K$637,2,0))</f>
        <v/>
      </c>
      <c r="D129" s="227" t="str">
        <f ca="1">IF(ISERROR(VLOOKUP($B129,'Pooled Fund'!$A$3:$D$179,D$11,0)),"",VLOOKUP($B129,'Pooled Fund'!$A$3:$D$179,D$11,0))</f>
        <v/>
      </c>
      <c r="E129" s="209" t="str">
        <f ca="1">IF(ISERROR(VLOOKUP($B129,'I&amp;E Backsheet'!$D$11:$AT$187,E$11,0)),"",VLOOKUP($B129,'I&amp;E Backsheet'!$D$11:$AT$187,E$11,0))</f>
        <v/>
      </c>
      <c r="F129" s="209" t="str">
        <f ca="1">IF(ISERROR(VLOOKUP($B129,'I&amp;E Backsheet'!$D$11:$AT$187,F$11,0)),"",VLOOKUP($B129,'I&amp;E Backsheet'!$D$11:$AT$187,F$11,0))</f>
        <v/>
      </c>
      <c r="G129" s="209" t="str">
        <f ca="1">IF(ISERROR(VLOOKUP($B129,'I&amp;E Backsheet'!$D$11:$AT$187,G$11,0)),"",VLOOKUP($B129,'I&amp;E Backsheet'!$D$11:$AT$187,G$11,0))</f>
        <v/>
      </c>
      <c r="H129" s="259" t="str">
        <f ca="1">IF(ISERROR(VLOOKUP($B129,'I&amp;E Backsheet'!$D$11:$AT$187,H$11,0)),"",VLOOKUP($B129,'I&amp;E Backsheet'!$D$11:$AT$187,H$11,0))</f>
        <v/>
      </c>
      <c r="I129" s="209" t="str">
        <f ca="1">IF(ISERROR(VLOOKUP($B129,'I&amp;E Backsheet'!$D$11:$AT$187,I$11,0)),"",VLOOKUP($B129,'I&amp;E Backsheet'!$D$11:$AT$187,I$11,0))</f>
        <v/>
      </c>
      <c r="J129" s="209" t="str">
        <f ca="1">IF(ISERROR(VLOOKUP($B129,'I&amp;E Backsheet'!$D$11:$AT$187,J$11,0)),"",VLOOKUP($B129,'I&amp;E Backsheet'!$D$11:$AT$187,J$11,0))</f>
        <v/>
      </c>
      <c r="K129" s="209" t="str">
        <f ca="1">IF(ISERROR(VLOOKUP($B129,'I&amp;E Backsheet'!$D$11:$AT$187,K$11,0)),"",VLOOKUP($B129,'I&amp;E Backsheet'!$D$11:$AT$187,K$11,0))</f>
        <v/>
      </c>
      <c r="L129" s="318" t="str">
        <f ca="1">IF(ISERROR(VLOOKUP($B129,'I&amp;E Backsheet'!$D$11:$AT$187,L$11,0)),"",VLOOKUP($B129,'I&amp;E Backsheet'!$D$11:$AT$187,L$11,0))</f>
        <v/>
      </c>
      <c r="M129" s="300" t="str">
        <f ca="1">IF(ISERROR(VLOOKUP($B129,'I&amp;E Backsheet'!$D$11:$AT$187,M$11,0)),"",VLOOKUP($B129,'I&amp;E Backsheet'!$D$11:$AT$187,M$11,0))</f>
        <v/>
      </c>
      <c r="N129" s="213" t="str">
        <f ca="1">IF(ISERROR(VLOOKUP($B129,'I&amp;E Backsheet'!$D$11:$AT$187,N$11,0)),"",VLOOKUP($B129,'I&amp;E Backsheet'!$D$11:$AT$187,N$11,0))</f>
        <v/>
      </c>
      <c r="O129" s="213" t="str">
        <f ca="1">IF(ISERROR(VLOOKUP($B129,'I&amp;E Backsheet'!$D$11:$AT$187,O$11,0)),"",VLOOKUP($B129,'I&amp;E Backsheet'!$D$11:$AT$187,O$11,0))</f>
        <v/>
      </c>
      <c r="P129" s="214" t="str">
        <f ca="1">IF(ISERROR(VLOOKUP($B129,'I&amp;E Backsheet'!$D$11:$AT$187,P$11,0)),"",VLOOKUP($B129,'I&amp;E Backsheet'!$D$11:$AT$187,P$11,0))</f>
        <v/>
      </c>
      <c r="Q129" s="300" t="str">
        <f ca="1">IF(ISERROR(VLOOKUP($B129,'I&amp;E Backsheet'!$D$11:$AT$187,Q$11,0)),"",VLOOKUP($B129,'I&amp;E Backsheet'!$D$11:$AT$187,Q$11,0))</f>
        <v/>
      </c>
      <c r="R129" s="213" t="str">
        <f ca="1">IF(ISERROR(VLOOKUP($B129,'I&amp;E Backsheet'!$D$11:$AT$187,R$11,0)),"",VLOOKUP($B129,'I&amp;E Backsheet'!$D$11:$AT$187,R$11,0))</f>
        <v/>
      </c>
      <c r="S129" s="213" t="str">
        <f ca="1">IF(ISERROR(VLOOKUP($B129,'I&amp;E Backsheet'!$D$11:$AT$187,S$11,0)),"",VLOOKUP($B129,'I&amp;E Backsheet'!$D$11:$AT$187,S$11,0))</f>
        <v/>
      </c>
      <c r="T129" s="214" t="str">
        <f ca="1">IF(ISERROR(VLOOKUP($B129,'I&amp;E Backsheet'!$D$11:$AT$187,T$11,0)),"",VLOOKUP($B129,'I&amp;E Backsheet'!$D$11:$AT$187,T$11,0))</f>
        <v/>
      </c>
      <c r="U129" s="300" t="str">
        <f ca="1">IF(ISERROR(VLOOKUP($B129,'I&amp;E Backsheet'!$D$11:$AT$187,U$11,0)),"",VLOOKUP($B129,'I&amp;E Backsheet'!$D$11:$AT$187,U$11,0))</f>
        <v/>
      </c>
      <c r="V129" s="213" t="str">
        <f ca="1">IF(ISERROR(VLOOKUP($B129,'I&amp;E Backsheet'!$D$11:$AT$187,V$11,0)),"",VLOOKUP($B129,'I&amp;E Backsheet'!$D$11:$AT$187,V$11,0))</f>
        <v/>
      </c>
      <c r="W129" s="214" t="str">
        <f ca="1">IF(ISERROR(VLOOKUP($B129,'I&amp;E Backsheet'!$D$11:$AT$187,W$11,0)),"",VLOOKUP($B129,'I&amp;E Backsheet'!$D$11:$AT$187,W$11,0))</f>
        <v/>
      </c>
    </row>
    <row r="130" spans="1:23">
      <c r="A130" s="3">
        <v>115</v>
      </c>
      <c r="B130" s="41" t="str">
        <f t="shared" ca="1" si="3"/>
        <v/>
      </c>
      <c r="C130" s="42" t="str">
        <f ca="1">IF($B130="","",VLOOKUP($B130,'Org list'!$J$9:$K$637,2,0))</f>
        <v/>
      </c>
      <c r="D130" s="227" t="str">
        <f ca="1">IF(ISERROR(VLOOKUP($B130,'Pooled Fund'!$A$3:$D$179,D$11,0)),"",VLOOKUP($B130,'Pooled Fund'!$A$3:$D$179,D$11,0))</f>
        <v/>
      </c>
      <c r="E130" s="209" t="str">
        <f ca="1">IF(ISERROR(VLOOKUP($B130,'I&amp;E Backsheet'!$D$11:$AT$187,E$11,0)),"",VLOOKUP($B130,'I&amp;E Backsheet'!$D$11:$AT$187,E$11,0))</f>
        <v/>
      </c>
      <c r="F130" s="209" t="str">
        <f ca="1">IF(ISERROR(VLOOKUP($B130,'I&amp;E Backsheet'!$D$11:$AT$187,F$11,0)),"",VLOOKUP($B130,'I&amp;E Backsheet'!$D$11:$AT$187,F$11,0))</f>
        <v/>
      </c>
      <c r="G130" s="209" t="str">
        <f ca="1">IF(ISERROR(VLOOKUP($B130,'I&amp;E Backsheet'!$D$11:$AT$187,G$11,0)),"",VLOOKUP($B130,'I&amp;E Backsheet'!$D$11:$AT$187,G$11,0))</f>
        <v/>
      </c>
      <c r="H130" s="259" t="str">
        <f ca="1">IF(ISERROR(VLOOKUP($B130,'I&amp;E Backsheet'!$D$11:$AT$187,H$11,0)),"",VLOOKUP($B130,'I&amp;E Backsheet'!$D$11:$AT$187,H$11,0))</f>
        <v/>
      </c>
      <c r="I130" s="209" t="str">
        <f ca="1">IF(ISERROR(VLOOKUP($B130,'I&amp;E Backsheet'!$D$11:$AT$187,I$11,0)),"",VLOOKUP($B130,'I&amp;E Backsheet'!$D$11:$AT$187,I$11,0))</f>
        <v/>
      </c>
      <c r="J130" s="209" t="str">
        <f ca="1">IF(ISERROR(VLOOKUP($B130,'I&amp;E Backsheet'!$D$11:$AT$187,J$11,0)),"",VLOOKUP($B130,'I&amp;E Backsheet'!$D$11:$AT$187,J$11,0))</f>
        <v/>
      </c>
      <c r="K130" s="209" t="str">
        <f ca="1">IF(ISERROR(VLOOKUP($B130,'I&amp;E Backsheet'!$D$11:$AT$187,K$11,0)),"",VLOOKUP($B130,'I&amp;E Backsheet'!$D$11:$AT$187,K$11,0))</f>
        <v/>
      </c>
      <c r="L130" s="318" t="str">
        <f ca="1">IF(ISERROR(VLOOKUP($B130,'I&amp;E Backsheet'!$D$11:$AT$187,L$11,0)),"",VLOOKUP($B130,'I&amp;E Backsheet'!$D$11:$AT$187,L$11,0))</f>
        <v/>
      </c>
      <c r="M130" s="300" t="str">
        <f ca="1">IF(ISERROR(VLOOKUP($B130,'I&amp;E Backsheet'!$D$11:$AT$187,M$11,0)),"",VLOOKUP($B130,'I&amp;E Backsheet'!$D$11:$AT$187,M$11,0))</f>
        <v/>
      </c>
      <c r="N130" s="213" t="str">
        <f ca="1">IF(ISERROR(VLOOKUP($B130,'I&amp;E Backsheet'!$D$11:$AT$187,N$11,0)),"",VLOOKUP($B130,'I&amp;E Backsheet'!$D$11:$AT$187,N$11,0))</f>
        <v/>
      </c>
      <c r="O130" s="213" t="str">
        <f ca="1">IF(ISERROR(VLOOKUP($B130,'I&amp;E Backsheet'!$D$11:$AT$187,O$11,0)),"",VLOOKUP($B130,'I&amp;E Backsheet'!$D$11:$AT$187,O$11,0))</f>
        <v/>
      </c>
      <c r="P130" s="214" t="str">
        <f ca="1">IF(ISERROR(VLOOKUP($B130,'I&amp;E Backsheet'!$D$11:$AT$187,P$11,0)),"",VLOOKUP($B130,'I&amp;E Backsheet'!$D$11:$AT$187,P$11,0))</f>
        <v/>
      </c>
      <c r="Q130" s="300" t="str">
        <f ca="1">IF(ISERROR(VLOOKUP($B130,'I&amp;E Backsheet'!$D$11:$AT$187,Q$11,0)),"",VLOOKUP($B130,'I&amp;E Backsheet'!$D$11:$AT$187,Q$11,0))</f>
        <v/>
      </c>
      <c r="R130" s="213" t="str">
        <f ca="1">IF(ISERROR(VLOOKUP($B130,'I&amp;E Backsheet'!$D$11:$AT$187,R$11,0)),"",VLOOKUP($B130,'I&amp;E Backsheet'!$D$11:$AT$187,R$11,0))</f>
        <v/>
      </c>
      <c r="S130" s="213" t="str">
        <f ca="1">IF(ISERROR(VLOOKUP($B130,'I&amp;E Backsheet'!$D$11:$AT$187,S$11,0)),"",VLOOKUP($B130,'I&amp;E Backsheet'!$D$11:$AT$187,S$11,0))</f>
        <v/>
      </c>
      <c r="T130" s="214" t="str">
        <f ca="1">IF(ISERROR(VLOOKUP($B130,'I&amp;E Backsheet'!$D$11:$AT$187,T$11,0)),"",VLOOKUP($B130,'I&amp;E Backsheet'!$D$11:$AT$187,T$11,0))</f>
        <v/>
      </c>
      <c r="U130" s="300" t="str">
        <f ca="1">IF(ISERROR(VLOOKUP($B130,'I&amp;E Backsheet'!$D$11:$AT$187,U$11,0)),"",VLOOKUP($B130,'I&amp;E Backsheet'!$D$11:$AT$187,U$11,0))</f>
        <v/>
      </c>
      <c r="V130" s="213" t="str">
        <f ca="1">IF(ISERROR(VLOOKUP($B130,'I&amp;E Backsheet'!$D$11:$AT$187,V$11,0)),"",VLOOKUP($B130,'I&amp;E Backsheet'!$D$11:$AT$187,V$11,0))</f>
        <v/>
      </c>
      <c r="W130" s="214" t="str">
        <f ca="1">IF(ISERROR(VLOOKUP($B130,'I&amp;E Backsheet'!$D$11:$AT$187,W$11,0)),"",VLOOKUP($B130,'I&amp;E Backsheet'!$D$11:$AT$187,W$11,0))</f>
        <v/>
      </c>
    </row>
    <row r="131" spans="1:23">
      <c r="A131" s="3">
        <v>116</v>
      </c>
      <c r="B131" s="41" t="str">
        <f t="shared" ca="1" si="3"/>
        <v/>
      </c>
      <c r="C131" s="42" t="str">
        <f ca="1">IF($B131="","",VLOOKUP($B131,'Org list'!$J$9:$K$637,2,0))</f>
        <v/>
      </c>
      <c r="D131" s="227" t="str">
        <f ca="1">IF(ISERROR(VLOOKUP($B131,'Pooled Fund'!$A$3:$D$179,D$11,0)),"",VLOOKUP($B131,'Pooled Fund'!$A$3:$D$179,D$11,0))</f>
        <v/>
      </c>
      <c r="E131" s="209" t="str">
        <f ca="1">IF(ISERROR(VLOOKUP($B131,'I&amp;E Backsheet'!$D$11:$AT$187,E$11,0)),"",VLOOKUP($B131,'I&amp;E Backsheet'!$D$11:$AT$187,E$11,0))</f>
        <v/>
      </c>
      <c r="F131" s="209" t="str">
        <f ca="1">IF(ISERROR(VLOOKUP($B131,'I&amp;E Backsheet'!$D$11:$AT$187,F$11,0)),"",VLOOKUP($B131,'I&amp;E Backsheet'!$D$11:$AT$187,F$11,0))</f>
        <v/>
      </c>
      <c r="G131" s="209" t="str">
        <f ca="1">IF(ISERROR(VLOOKUP($B131,'I&amp;E Backsheet'!$D$11:$AT$187,G$11,0)),"",VLOOKUP($B131,'I&amp;E Backsheet'!$D$11:$AT$187,G$11,0))</f>
        <v/>
      </c>
      <c r="H131" s="259" t="str">
        <f ca="1">IF(ISERROR(VLOOKUP($B131,'I&amp;E Backsheet'!$D$11:$AT$187,H$11,0)),"",VLOOKUP($B131,'I&amp;E Backsheet'!$D$11:$AT$187,H$11,0))</f>
        <v/>
      </c>
      <c r="I131" s="209" t="str">
        <f ca="1">IF(ISERROR(VLOOKUP($B131,'I&amp;E Backsheet'!$D$11:$AT$187,I$11,0)),"",VLOOKUP($B131,'I&amp;E Backsheet'!$D$11:$AT$187,I$11,0))</f>
        <v/>
      </c>
      <c r="J131" s="209" t="str">
        <f ca="1">IF(ISERROR(VLOOKUP($B131,'I&amp;E Backsheet'!$D$11:$AT$187,J$11,0)),"",VLOOKUP($B131,'I&amp;E Backsheet'!$D$11:$AT$187,J$11,0))</f>
        <v/>
      </c>
      <c r="K131" s="209" t="str">
        <f ca="1">IF(ISERROR(VLOOKUP($B131,'I&amp;E Backsheet'!$D$11:$AT$187,K$11,0)),"",VLOOKUP($B131,'I&amp;E Backsheet'!$D$11:$AT$187,K$11,0))</f>
        <v/>
      </c>
      <c r="L131" s="318" t="str">
        <f ca="1">IF(ISERROR(VLOOKUP($B131,'I&amp;E Backsheet'!$D$11:$AT$187,L$11,0)),"",VLOOKUP($B131,'I&amp;E Backsheet'!$D$11:$AT$187,L$11,0))</f>
        <v/>
      </c>
      <c r="M131" s="300" t="str">
        <f ca="1">IF(ISERROR(VLOOKUP($B131,'I&amp;E Backsheet'!$D$11:$AT$187,M$11,0)),"",VLOOKUP($B131,'I&amp;E Backsheet'!$D$11:$AT$187,M$11,0))</f>
        <v/>
      </c>
      <c r="N131" s="213" t="str">
        <f ca="1">IF(ISERROR(VLOOKUP($B131,'I&amp;E Backsheet'!$D$11:$AT$187,N$11,0)),"",VLOOKUP($B131,'I&amp;E Backsheet'!$D$11:$AT$187,N$11,0))</f>
        <v/>
      </c>
      <c r="O131" s="213" t="str">
        <f ca="1">IF(ISERROR(VLOOKUP($B131,'I&amp;E Backsheet'!$D$11:$AT$187,O$11,0)),"",VLOOKUP($B131,'I&amp;E Backsheet'!$D$11:$AT$187,O$11,0))</f>
        <v/>
      </c>
      <c r="P131" s="214" t="str">
        <f ca="1">IF(ISERROR(VLOOKUP($B131,'I&amp;E Backsheet'!$D$11:$AT$187,P$11,0)),"",VLOOKUP($B131,'I&amp;E Backsheet'!$D$11:$AT$187,P$11,0))</f>
        <v/>
      </c>
      <c r="Q131" s="300" t="str">
        <f ca="1">IF(ISERROR(VLOOKUP($B131,'I&amp;E Backsheet'!$D$11:$AT$187,Q$11,0)),"",VLOOKUP($B131,'I&amp;E Backsheet'!$D$11:$AT$187,Q$11,0))</f>
        <v/>
      </c>
      <c r="R131" s="213" t="str">
        <f ca="1">IF(ISERROR(VLOOKUP($B131,'I&amp;E Backsheet'!$D$11:$AT$187,R$11,0)),"",VLOOKUP($B131,'I&amp;E Backsheet'!$D$11:$AT$187,R$11,0))</f>
        <v/>
      </c>
      <c r="S131" s="213" t="str">
        <f ca="1">IF(ISERROR(VLOOKUP($B131,'I&amp;E Backsheet'!$D$11:$AT$187,S$11,0)),"",VLOOKUP($B131,'I&amp;E Backsheet'!$D$11:$AT$187,S$11,0))</f>
        <v/>
      </c>
      <c r="T131" s="214" t="str">
        <f ca="1">IF(ISERROR(VLOOKUP($B131,'I&amp;E Backsheet'!$D$11:$AT$187,T$11,0)),"",VLOOKUP($B131,'I&amp;E Backsheet'!$D$11:$AT$187,T$11,0))</f>
        <v/>
      </c>
      <c r="U131" s="300" t="str">
        <f ca="1">IF(ISERROR(VLOOKUP($B131,'I&amp;E Backsheet'!$D$11:$AT$187,U$11,0)),"",VLOOKUP($B131,'I&amp;E Backsheet'!$D$11:$AT$187,U$11,0))</f>
        <v/>
      </c>
      <c r="V131" s="213" t="str">
        <f ca="1">IF(ISERROR(VLOOKUP($B131,'I&amp;E Backsheet'!$D$11:$AT$187,V$11,0)),"",VLOOKUP($B131,'I&amp;E Backsheet'!$D$11:$AT$187,V$11,0))</f>
        <v/>
      </c>
      <c r="W131" s="214" t="str">
        <f ca="1">IF(ISERROR(VLOOKUP($B131,'I&amp;E Backsheet'!$D$11:$AT$187,W$11,0)),"",VLOOKUP($B131,'I&amp;E Backsheet'!$D$11:$AT$187,W$11,0))</f>
        <v/>
      </c>
    </row>
    <row r="132" spans="1:23">
      <c r="A132" s="3">
        <v>117</v>
      </c>
      <c r="B132" s="41" t="str">
        <f t="shared" ca="1" si="3"/>
        <v/>
      </c>
      <c r="C132" s="42" t="str">
        <f ca="1">IF($B132="","",VLOOKUP($B132,'Org list'!$J$9:$K$637,2,0))</f>
        <v/>
      </c>
      <c r="D132" s="227" t="str">
        <f ca="1">IF(ISERROR(VLOOKUP($B132,'Pooled Fund'!$A$3:$D$179,D$11,0)),"",VLOOKUP($B132,'Pooled Fund'!$A$3:$D$179,D$11,0))</f>
        <v/>
      </c>
      <c r="E132" s="209" t="str">
        <f ca="1">IF(ISERROR(VLOOKUP($B132,'I&amp;E Backsheet'!$D$11:$AT$187,E$11,0)),"",VLOOKUP($B132,'I&amp;E Backsheet'!$D$11:$AT$187,E$11,0))</f>
        <v/>
      </c>
      <c r="F132" s="209" t="str">
        <f ca="1">IF(ISERROR(VLOOKUP($B132,'I&amp;E Backsheet'!$D$11:$AT$187,F$11,0)),"",VLOOKUP($B132,'I&amp;E Backsheet'!$D$11:$AT$187,F$11,0))</f>
        <v/>
      </c>
      <c r="G132" s="209" t="str">
        <f ca="1">IF(ISERROR(VLOOKUP($B132,'I&amp;E Backsheet'!$D$11:$AT$187,G$11,0)),"",VLOOKUP($B132,'I&amp;E Backsheet'!$D$11:$AT$187,G$11,0))</f>
        <v/>
      </c>
      <c r="H132" s="259" t="str">
        <f ca="1">IF(ISERROR(VLOOKUP($B132,'I&amp;E Backsheet'!$D$11:$AT$187,H$11,0)),"",VLOOKUP($B132,'I&amp;E Backsheet'!$D$11:$AT$187,H$11,0))</f>
        <v/>
      </c>
      <c r="I132" s="209" t="str">
        <f ca="1">IF(ISERROR(VLOOKUP($B132,'I&amp;E Backsheet'!$D$11:$AT$187,I$11,0)),"",VLOOKUP($B132,'I&amp;E Backsheet'!$D$11:$AT$187,I$11,0))</f>
        <v/>
      </c>
      <c r="J132" s="209" t="str">
        <f ca="1">IF(ISERROR(VLOOKUP($B132,'I&amp;E Backsheet'!$D$11:$AT$187,J$11,0)),"",VLOOKUP($B132,'I&amp;E Backsheet'!$D$11:$AT$187,J$11,0))</f>
        <v/>
      </c>
      <c r="K132" s="209" t="str">
        <f ca="1">IF(ISERROR(VLOOKUP($B132,'I&amp;E Backsheet'!$D$11:$AT$187,K$11,0)),"",VLOOKUP($B132,'I&amp;E Backsheet'!$D$11:$AT$187,K$11,0))</f>
        <v/>
      </c>
      <c r="L132" s="318" t="str">
        <f ca="1">IF(ISERROR(VLOOKUP($B132,'I&amp;E Backsheet'!$D$11:$AT$187,L$11,0)),"",VLOOKUP($B132,'I&amp;E Backsheet'!$D$11:$AT$187,L$11,0))</f>
        <v/>
      </c>
      <c r="M132" s="300" t="str">
        <f ca="1">IF(ISERROR(VLOOKUP($B132,'I&amp;E Backsheet'!$D$11:$AT$187,M$11,0)),"",VLOOKUP($B132,'I&amp;E Backsheet'!$D$11:$AT$187,M$11,0))</f>
        <v/>
      </c>
      <c r="N132" s="213" t="str">
        <f ca="1">IF(ISERROR(VLOOKUP($B132,'I&amp;E Backsheet'!$D$11:$AT$187,N$11,0)),"",VLOOKUP($B132,'I&amp;E Backsheet'!$D$11:$AT$187,N$11,0))</f>
        <v/>
      </c>
      <c r="O132" s="213" t="str">
        <f ca="1">IF(ISERROR(VLOOKUP($B132,'I&amp;E Backsheet'!$D$11:$AT$187,O$11,0)),"",VLOOKUP($B132,'I&amp;E Backsheet'!$D$11:$AT$187,O$11,0))</f>
        <v/>
      </c>
      <c r="P132" s="214" t="str">
        <f ca="1">IF(ISERROR(VLOOKUP($B132,'I&amp;E Backsheet'!$D$11:$AT$187,P$11,0)),"",VLOOKUP($B132,'I&amp;E Backsheet'!$D$11:$AT$187,P$11,0))</f>
        <v/>
      </c>
      <c r="Q132" s="300" t="str">
        <f ca="1">IF(ISERROR(VLOOKUP($B132,'I&amp;E Backsheet'!$D$11:$AT$187,Q$11,0)),"",VLOOKUP($B132,'I&amp;E Backsheet'!$D$11:$AT$187,Q$11,0))</f>
        <v/>
      </c>
      <c r="R132" s="213" t="str">
        <f ca="1">IF(ISERROR(VLOOKUP($B132,'I&amp;E Backsheet'!$D$11:$AT$187,R$11,0)),"",VLOOKUP($B132,'I&amp;E Backsheet'!$D$11:$AT$187,R$11,0))</f>
        <v/>
      </c>
      <c r="S132" s="213" t="str">
        <f ca="1">IF(ISERROR(VLOOKUP($B132,'I&amp;E Backsheet'!$D$11:$AT$187,S$11,0)),"",VLOOKUP($B132,'I&amp;E Backsheet'!$D$11:$AT$187,S$11,0))</f>
        <v/>
      </c>
      <c r="T132" s="214" t="str">
        <f ca="1">IF(ISERROR(VLOOKUP($B132,'I&amp;E Backsheet'!$D$11:$AT$187,T$11,0)),"",VLOOKUP($B132,'I&amp;E Backsheet'!$D$11:$AT$187,T$11,0))</f>
        <v/>
      </c>
      <c r="U132" s="300" t="str">
        <f ca="1">IF(ISERROR(VLOOKUP($B132,'I&amp;E Backsheet'!$D$11:$AT$187,U$11,0)),"",VLOOKUP($B132,'I&amp;E Backsheet'!$D$11:$AT$187,U$11,0))</f>
        <v/>
      </c>
      <c r="V132" s="213" t="str">
        <f ca="1">IF(ISERROR(VLOOKUP($B132,'I&amp;E Backsheet'!$D$11:$AT$187,V$11,0)),"",VLOOKUP($B132,'I&amp;E Backsheet'!$D$11:$AT$187,V$11,0))</f>
        <v/>
      </c>
      <c r="W132" s="214" t="str">
        <f ca="1">IF(ISERROR(VLOOKUP($B132,'I&amp;E Backsheet'!$D$11:$AT$187,W$11,0)),"",VLOOKUP($B132,'I&amp;E Backsheet'!$D$11:$AT$187,W$11,0))</f>
        <v/>
      </c>
    </row>
    <row r="133" spans="1:23">
      <c r="A133" s="3">
        <v>118</v>
      </c>
      <c r="B133" s="41" t="str">
        <f t="shared" ca="1" si="3"/>
        <v/>
      </c>
      <c r="C133" s="42" t="str">
        <f ca="1">IF($B133="","",VLOOKUP($B133,'Org list'!$J$9:$K$637,2,0))</f>
        <v/>
      </c>
      <c r="D133" s="227" t="str">
        <f ca="1">IF(ISERROR(VLOOKUP($B133,'Pooled Fund'!$A$3:$D$179,D$11,0)),"",VLOOKUP($B133,'Pooled Fund'!$A$3:$D$179,D$11,0))</f>
        <v/>
      </c>
      <c r="E133" s="209" t="str">
        <f ca="1">IF(ISERROR(VLOOKUP($B133,'I&amp;E Backsheet'!$D$11:$AT$187,E$11,0)),"",VLOOKUP($B133,'I&amp;E Backsheet'!$D$11:$AT$187,E$11,0))</f>
        <v/>
      </c>
      <c r="F133" s="209" t="str">
        <f ca="1">IF(ISERROR(VLOOKUP($B133,'I&amp;E Backsheet'!$D$11:$AT$187,F$11,0)),"",VLOOKUP($B133,'I&amp;E Backsheet'!$D$11:$AT$187,F$11,0))</f>
        <v/>
      </c>
      <c r="G133" s="209" t="str">
        <f ca="1">IF(ISERROR(VLOOKUP($B133,'I&amp;E Backsheet'!$D$11:$AT$187,G$11,0)),"",VLOOKUP($B133,'I&amp;E Backsheet'!$D$11:$AT$187,G$11,0))</f>
        <v/>
      </c>
      <c r="H133" s="259" t="str">
        <f ca="1">IF(ISERROR(VLOOKUP($B133,'I&amp;E Backsheet'!$D$11:$AT$187,H$11,0)),"",VLOOKUP($B133,'I&amp;E Backsheet'!$D$11:$AT$187,H$11,0))</f>
        <v/>
      </c>
      <c r="I133" s="209" t="str">
        <f ca="1">IF(ISERROR(VLOOKUP($B133,'I&amp;E Backsheet'!$D$11:$AT$187,I$11,0)),"",VLOOKUP($B133,'I&amp;E Backsheet'!$D$11:$AT$187,I$11,0))</f>
        <v/>
      </c>
      <c r="J133" s="209" t="str">
        <f ca="1">IF(ISERROR(VLOOKUP($B133,'I&amp;E Backsheet'!$D$11:$AT$187,J$11,0)),"",VLOOKUP($B133,'I&amp;E Backsheet'!$D$11:$AT$187,J$11,0))</f>
        <v/>
      </c>
      <c r="K133" s="209" t="str">
        <f ca="1">IF(ISERROR(VLOOKUP($B133,'I&amp;E Backsheet'!$D$11:$AT$187,K$11,0)),"",VLOOKUP($B133,'I&amp;E Backsheet'!$D$11:$AT$187,K$11,0))</f>
        <v/>
      </c>
      <c r="L133" s="318" t="str">
        <f ca="1">IF(ISERROR(VLOOKUP($B133,'I&amp;E Backsheet'!$D$11:$AT$187,L$11,0)),"",VLOOKUP($B133,'I&amp;E Backsheet'!$D$11:$AT$187,L$11,0))</f>
        <v/>
      </c>
      <c r="M133" s="300" t="str">
        <f ca="1">IF(ISERROR(VLOOKUP($B133,'I&amp;E Backsheet'!$D$11:$AT$187,M$11,0)),"",VLOOKUP($B133,'I&amp;E Backsheet'!$D$11:$AT$187,M$11,0))</f>
        <v/>
      </c>
      <c r="N133" s="213" t="str">
        <f ca="1">IF(ISERROR(VLOOKUP($B133,'I&amp;E Backsheet'!$D$11:$AT$187,N$11,0)),"",VLOOKUP($B133,'I&amp;E Backsheet'!$D$11:$AT$187,N$11,0))</f>
        <v/>
      </c>
      <c r="O133" s="213" t="str">
        <f ca="1">IF(ISERROR(VLOOKUP($B133,'I&amp;E Backsheet'!$D$11:$AT$187,O$11,0)),"",VLOOKUP($B133,'I&amp;E Backsheet'!$D$11:$AT$187,O$11,0))</f>
        <v/>
      </c>
      <c r="P133" s="214" t="str">
        <f ca="1">IF(ISERROR(VLOOKUP($B133,'I&amp;E Backsheet'!$D$11:$AT$187,P$11,0)),"",VLOOKUP($B133,'I&amp;E Backsheet'!$D$11:$AT$187,P$11,0))</f>
        <v/>
      </c>
      <c r="Q133" s="300" t="str">
        <f ca="1">IF(ISERROR(VLOOKUP($B133,'I&amp;E Backsheet'!$D$11:$AT$187,Q$11,0)),"",VLOOKUP($B133,'I&amp;E Backsheet'!$D$11:$AT$187,Q$11,0))</f>
        <v/>
      </c>
      <c r="R133" s="213" t="str">
        <f ca="1">IF(ISERROR(VLOOKUP($B133,'I&amp;E Backsheet'!$D$11:$AT$187,R$11,0)),"",VLOOKUP($B133,'I&amp;E Backsheet'!$D$11:$AT$187,R$11,0))</f>
        <v/>
      </c>
      <c r="S133" s="213" t="str">
        <f ca="1">IF(ISERROR(VLOOKUP($B133,'I&amp;E Backsheet'!$D$11:$AT$187,S$11,0)),"",VLOOKUP($B133,'I&amp;E Backsheet'!$D$11:$AT$187,S$11,0))</f>
        <v/>
      </c>
      <c r="T133" s="214" t="str">
        <f ca="1">IF(ISERROR(VLOOKUP($B133,'I&amp;E Backsheet'!$D$11:$AT$187,T$11,0)),"",VLOOKUP($B133,'I&amp;E Backsheet'!$D$11:$AT$187,T$11,0))</f>
        <v/>
      </c>
      <c r="U133" s="300" t="str">
        <f ca="1">IF(ISERROR(VLOOKUP($B133,'I&amp;E Backsheet'!$D$11:$AT$187,U$11,0)),"",VLOOKUP($B133,'I&amp;E Backsheet'!$D$11:$AT$187,U$11,0))</f>
        <v/>
      </c>
      <c r="V133" s="213" t="str">
        <f ca="1">IF(ISERROR(VLOOKUP($B133,'I&amp;E Backsheet'!$D$11:$AT$187,V$11,0)),"",VLOOKUP($B133,'I&amp;E Backsheet'!$D$11:$AT$187,V$11,0))</f>
        <v/>
      </c>
      <c r="W133" s="214" t="str">
        <f ca="1">IF(ISERROR(VLOOKUP($B133,'I&amp;E Backsheet'!$D$11:$AT$187,W$11,0)),"",VLOOKUP($B133,'I&amp;E Backsheet'!$D$11:$AT$187,W$11,0))</f>
        <v/>
      </c>
    </row>
    <row r="134" spans="1:23">
      <c r="A134" s="3">
        <v>119</v>
      </c>
      <c r="B134" s="41" t="str">
        <f t="shared" ca="1" si="3"/>
        <v/>
      </c>
      <c r="C134" s="42" t="str">
        <f ca="1">IF($B134="","",VLOOKUP($B134,'Org list'!$J$9:$K$637,2,0))</f>
        <v/>
      </c>
      <c r="D134" s="227" t="str">
        <f ca="1">IF(ISERROR(VLOOKUP($B134,'Pooled Fund'!$A$3:$D$179,D$11,0)),"",VLOOKUP($B134,'Pooled Fund'!$A$3:$D$179,D$11,0))</f>
        <v/>
      </c>
      <c r="E134" s="209" t="str">
        <f ca="1">IF(ISERROR(VLOOKUP($B134,'I&amp;E Backsheet'!$D$11:$AT$187,E$11,0)),"",VLOOKUP($B134,'I&amp;E Backsheet'!$D$11:$AT$187,E$11,0))</f>
        <v/>
      </c>
      <c r="F134" s="209" t="str">
        <f ca="1">IF(ISERROR(VLOOKUP($B134,'I&amp;E Backsheet'!$D$11:$AT$187,F$11,0)),"",VLOOKUP($B134,'I&amp;E Backsheet'!$D$11:$AT$187,F$11,0))</f>
        <v/>
      </c>
      <c r="G134" s="209" t="str">
        <f ca="1">IF(ISERROR(VLOOKUP($B134,'I&amp;E Backsheet'!$D$11:$AT$187,G$11,0)),"",VLOOKUP($B134,'I&amp;E Backsheet'!$D$11:$AT$187,G$11,0))</f>
        <v/>
      </c>
      <c r="H134" s="259" t="str">
        <f ca="1">IF(ISERROR(VLOOKUP($B134,'I&amp;E Backsheet'!$D$11:$AT$187,H$11,0)),"",VLOOKUP($B134,'I&amp;E Backsheet'!$D$11:$AT$187,H$11,0))</f>
        <v/>
      </c>
      <c r="I134" s="209" t="str">
        <f ca="1">IF(ISERROR(VLOOKUP($B134,'I&amp;E Backsheet'!$D$11:$AT$187,I$11,0)),"",VLOOKUP($B134,'I&amp;E Backsheet'!$D$11:$AT$187,I$11,0))</f>
        <v/>
      </c>
      <c r="J134" s="209" t="str">
        <f ca="1">IF(ISERROR(VLOOKUP($B134,'I&amp;E Backsheet'!$D$11:$AT$187,J$11,0)),"",VLOOKUP($B134,'I&amp;E Backsheet'!$D$11:$AT$187,J$11,0))</f>
        <v/>
      </c>
      <c r="K134" s="209" t="str">
        <f ca="1">IF(ISERROR(VLOOKUP($B134,'I&amp;E Backsheet'!$D$11:$AT$187,K$11,0)),"",VLOOKUP($B134,'I&amp;E Backsheet'!$D$11:$AT$187,K$11,0))</f>
        <v/>
      </c>
      <c r="L134" s="318" t="str">
        <f ca="1">IF(ISERROR(VLOOKUP($B134,'I&amp;E Backsheet'!$D$11:$AT$187,L$11,0)),"",VLOOKUP($B134,'I&amp;E Backsheet'!$D$11:$AT$187,L$11,0))</f>
        <v/>
      </c>
      <c r="M134" s="300" t="str">
        <f ca="1">IF(ISERROR(VLOOKUP($B134,'I&amp;E Backsheet'!$D$11:$AT$187,M$11,0)),"",VLOOKUP($B134,'I&amp;E Backsheet'!$D$11:$AT$187,M$11,0))</f>
        <v/>
      </c>
      <c r="N134" s="213" t="str">
        <f ca="1">IF(ISERROR(VLOOKUP($B134,'I&amp;E Backsheet'!$D$11:$AT$187,N$11,0)),"",VLOOKUP($B134,'I&amp;E Backsheet'!$D$11:$AT$187,N$11,0))</f>
        <v/>
      </c>
      <c r="O134" s="213" t="str">
        <f ca="1">IF(ISERROR(VLOOKUP($B134,'I&amp;E Backsheet'!$D$11:$AT$187,O$11,0)),"",VLOOKUP($B134,'I&amp;E Backsheet'!$D$11:$AT$187,O$11,0))</f>
        <v/>
      </c>
      <c r="P134" s="214" t="str">
        <f ca="1">IF(ISERROR(VLOOKUP($B134,'I&amp;E Backsheet'!$D$11:$AT$187,P$11,0)),"",VLOOKUP($B134,'I&amp;E Backsheet'!$D$11:$AT$187,P$11,0))</f>
        <v/>
      </c>
      <c r="Q134" s="300" t="str">
        <f ca="1">IF(ISERROR(VLOOKUP($B134,'I&amp;E Backsheet'!$D$11:$AT$187,Q$11,0)),"",VLOOKUP($B134,'I&amp;E Backsheet'!$D$11:$AT$187,Q$11,0))</f>
        <v/>
      </c>
      <c r="R134" s="213" t="str">
        <f ca="1">IF(ISERROR(VLOOKUP($B134,'I&amp;E Backsheet'!$D$11:$AT$187,R$11,0)),"",VLOOKUP($B134,'I&amp;E Backsheet'!$D$11:$AT$187,R$11,0))</f>
        <v/>
      </c>
      <c r="S134" s="213" t="str">
        <f ca="1">IF(ISERROR(VLOOKUP($B134,'I&amp;E Backsheet'!$D$11:$AT$187,S$11,0)),"",VLOOKUP($B134,'I&amp;E Backsheet'!$D$11:$AT$187,S$11,0))</f>
        <v/>
      </c>
      <c r="T134" s="214" t="str">
        <f ca="1">IF(ISERROR(VLOOKUP($B134,'I&amp;E Backsheet'!$D$11:$AT$187,T$11,0)),"",VLOOKUP($B134,'I&amp;E Backsheet'!$D$11:$AT$187,T$11,0))</f>
        <v/>
      </c>
      <c r="U134" s="300" t="str">
        <f ca="1">IF(ISERROR(VLOOKUP($B134,'I&amp;E Backsheet'!$D$11:$AT$187,U$11,0)),"",VLOOKUP($B134,'I&amp;E Backsheet'!$D$11:$AT$187,U$11,0))</f>
        <v/>
      </c>
      <c r="V134" s="213" t="str">
        <f ca="1">IF(ISERROR(VLOOKUP($B134,'I&amp;E Backsheet'!$D$11:$AT$187,V$11,0)),"",VLOOKUP($B134,'I&amp;E Backsheet'!$D$11:$AT$187,V$11,0))</f>
        <v/>
      </c>
      <c r="W134" s="214" t="str">
        <f ca="1">IF(ISERROR(VLOOKUP($B134,'I&amp;E Backsheet'!$D$11:$AT$187,W$11,0)),"",VLOOKUP($B134,'I&amp;E Backsheet'!$D$11:$AT$187,W$11,0))</f>
        <v/>
      </c>
    </row>
    <row r="135" spans="1:23">
      <c r="A135" s="3">
        <v>120</v>
      </c>
      <c r="B135" s="41" t="str">
        <f t="shared" ca="1" si="3"/>
        <v/>
      </c>
      <c r="C135" s="42" t="str">
        <f ca="1">IF($B135="","",VLOOKUP($B135,'Org list'!$J$9:$K$637,2,0))</f>
        <v/>
      </c>
      <c r="D135" s="227" t="str">
        <f ca="1">IF(ISERROR(VLOOKUP($B135,'Pooled Fund'!$A$3:$D$179,D$11,0)),"",VLOOKUP($B135,'Pooled Fund'!$A$3:$D$179,D$11,0))</f>
        <v/>
      </c>
      <c r="E135" s="209" t="str">
        <f ca="1">IF(ISERROR(VLOOKUP($B135,'I&amp;E Backsheet'!$D$11:$AT$187,E$11,0)),"",VLOOKUP($B135,'I&amp;E Backsheet'!$D$11:$AT$187,E$11,0))</f>
        <v/>
      </c>
      <c r="F135" s="209" t="str">
        <f ca="1">IF(ISERROR(VLOOKUP($B135,'I&amp;E Backsheet'!$D$11:$AT$187,F$11,0)),"",VLOOKUP($B135,'I&amp;E Backsheet'!$D$11:$AT$187,F$11,0))</f>
        <v/>
      </c>
      <c r="G135" s="209" t="str">
        <f ca="1">IF(ISERROR(VLOOKUP($B135,'I&amp;E Backsheet'!$D$11:$AT$187,G$11,0)),"",VLOOKUP($B135,'I&amp;E Backsheet'!$D$11:$AT$187,G$11,0))</f>
        <v/>
      </c>
      <c r="H135" s="259" t="str">
        <f ca="1">IF(ISERROR(VLOOKUP($B135,'I&amp;E Backsheet'!$D$11:$AT$187,H$11,0)),"",VLOOKUP($B135,'I&amp;E Backsheet'!$D$11:$AT$187,H$11,0))</f>
        <v/>
      </c>
      <c r="I135" s="209" t="str">
        <f ca="1">IF(ISERROR(VLOOKUP($B135,'I&amp;E Backsheet'!$D$11:$AT$187,I$11,0)),"",VLOOKUP($B135,'I&amp;E Backsheet'!$D$11:$AT$187,I$11,0))</f>
        <v/>
      </c>
      <c r="J135" s="209" t="str">
        <f ca="1">IF(ISERROR(VLOOKUP($B135,'I&amp;E Backsheet'!$D$11:$AT$187,J$11,0)),"",VLOOKUP($B135,'I&amp;E Backsheet'!$D$11:$AT$187,J$11,0))</f>
        <v/>
      </c>
      <c r="K135" s="209" t="str">
        <f ca="1">IF(ISERROR(VLOOKUP($B135,'I&amp;E Backsheet'!$D$11:$AT$187,K$11,0)),"",VLOOKUP($B135,'I&amp;E Backsheet'!$D$11:$AT$187,K$11,0))</f>
        <v/>
      </c>
      <c r="L135" s="318" t="str">
        <f ca="1">IF(ISERROR(VLOOKUP($B135,'I&amp;E Backsheet'!$D$11:$AT$187,L$11,0)),"",VLOOKUP($B135,'I&amp;E Backsheet'!$D$11:$AT$187,L$11,0))</f>
        <v/>
      </c>
      <c r="M135" s="300" t="str">
        <f ca="1">IF(ISERROR(VLOOKUP($B135,'I&amp;E Backsheet'!$D$11:$AT$187,M$11,0)),"",VLOOKUP($B135,'I&amp;E Backsheet'!$D$11:$AT$187,M$11,0))</f>
        <v/>
      </c>
      <c r="N135" s="213" t="str">
        <f ca="1">IF(ISERROR(VLOOKUP($B135,'I&amp;E Backsheet'!$D$11:$AT$187,N$11,0)),"",VLOOKUP($B135,'I&amp;E Backsheet'!$D$11:$AT$187,N$11,0))</f>
        <v/>
      </c>
      <c r="O135" s="213" t="str">
        <f ca="1">IF(ISERROR(VLOOKUP($B135,'I&amp;E Backsheet'!$D$11:$AT$187,O$11,0)),"",VLOOKUP($B135,'I&amp;E Backsheet'!$D$11:$AT$187,O$11,0))</f>
        <v/>
      </c>
      <c r="P135" s="214" t="str">
        <f ca="1">IF(ISERROR(VLOOKUP($B135,'I&amp;E Backsheet'!$D$11:$AT$187,P$11,0)),"",VLOOKUP($B135,'I&amp;E Backsheet'!$D$11:$AT$187,P$11,0))</f>
        <v/>
      </c>
      <c r="Q135" s="300" t="str">
        <f ca="1">IF(ISERROR(VLOOKUP($B135,'I&amp;E Backsheet'!$D$11:$AT$187,Q$11,0)),"",VLOOKUP($B135,'I&amp;E Backsheet'!$D$11:$AT$187,Q$11,0))</f>
        <v/>
      </c>
      <c r="R135" s="213" t="str">
        <f ca="1">IF(ISERROR(VLOOKUP($B135,'I&amp;E Backsheet'!$D$11:$AT$187,R$11,0)),"",VLOOKUP($B135,'I&amp;E Backsheet'!$D$11:$AT$187,R$11,0))</f>
        <v/>
      </c>
      <c r="S135" s="213" t="str">
        <f ca="1">IF(ISERROR(VLOOKUP($B135,'I&amp;E Backsheet'!$D$11:$AT$187,S$11,0)),"",VLOOKUP($B135,'I&amp;E Backsheet'!$D$11:$AT$187,S$11,0))</f>
        <v/>
      </c>
      <c r="T135" s="214" t="str">
        <f ca="1">IF(ISERROR(VLOOKUP($B135,'I&amp;E Backsheet'!$D$11:$AT$187,T$11,0)),"",VLOOKUP($B135,'I&amp;E Backsheet'!$D$11:$AT$187,T$11,0))</f>
        <v/>
      </c>
      <c r="U135" s="300" t="str">
        <f ca="1">IF(ISERROR(VLOOKUP($B135,'I&amp;E Backsheet'!$D$11:$AT$187,U$11,0)),"",VLOOKUP($B135,'I&amp;E Backsheet'!$D$11:$AT$187,U$11,0))</f>
        <v/>
      </c>
      <c r="V135" s="213" t="str">
        <f ca="1">IF(ISERROR(VLOOKUP($B135,'I&amp;E Backsheet'!$D$11:$AT$187,V$11,0)),"",VLOOKUP($B135,'I&amp;E Backsheet'!$D$11:$AT$187,V$11,0))</f>
        <v/>
      </c>
      <c r="W135" s="214" t="str">
        <f ca="1">IF(ISERROR(VLOOKUP($B135,'I&amp;E Backsheet'!$D$11:$AT$187,W$11,0)),"",VLOOKUP($B135,'I&amp;E Backsheet'!$D$11:$AT$187,W$11,0))</f>
        <v/>
      </c>
    </row>
    <row r="136" spans="1:23">
      <c r="A136" s="3">
        <v>121</v>
      </c>
      <c r="B136" s="41" t="str">
        <f t="shared" ca="1" si="3"/>
        <v/>
      </c>
      <c r="C136" s="42" t="str">
        <f ca="1">IF($B136="","",VLOOKUP($B136,'Org list'!$J$9:$K$637,2,0))</f>
        <v/>
      </c>
      <c r="D136" s="227" t="str">
        <f ca="1">IF(ISERROR(VLOOKUP($B136,'Pooled Fund'!$A$3:$D$179,D$11,0)),"",VLOOKUP($B136,'Pooled Fund'!$A$3:$D$179,D$11,0))</f>
        <v/>
      </c>
      <c r="E136" s="209" t="str">
        <f ca="1">IF(ISERROR(VLOOKUP($B136,'I&amp;E Backsheet'!$D$11:$AT$187,E$11,0)),"",VLOOKUP($B136,'I&amp;E Backsheet'!$D$11:$AT$187,E$11,0))</f>
        <v/>
      </c>
      <c r="F136" s="209" t="str">
        <f ca="1">IF(ISERROR(VLOOKUP($B136,'I&amp;E Backsheet'!$D$11:$AT$187,F$11,0)),"",VLOOKUP($B136,'I&amp;E Backsheet'!$D$11:$AT$187,F$11,0))</f>
        <v/>
      </c>
      <c r="G136" s="209" t="str">
        <f ca="1">IF(ISERROR(VLOOKUP($B136,'I&amp;E Backsheet'!$D$11:$AT$187,G$11,0)),"",VLOOKUP($B136,'I&amp;E Backsheet'!$D$11:$AT$187,G$11,0))</f>
        <v/>
      </c>
      <c r="H136" s="259" t="str">
        <f ca="1">IF(ISERROR(VLOOKUP($B136,'I&amp;E Backsheet'!$D$11:$AT$187,H$11,0)),"",VLOOKUP($B136,'I&amp;E Backsheet'!$D$11:$AT$187,H$11,0))</f>
        <v/>
      </c>
      <c r="I136" s="209" t="str">
        <f ca="1">IF(ISERROR(VLOOKUP($B136,'I&amp;E Backsheet'!$D$11:$AT$187,I$11,0)),"",VLOOKUP($B136,'I&amp;E Backsheet'!$D$11:$AT$187,I$11,0))</f>
        <v/>
      </c>
      <c r="J136" s="209" t="str">
        <f ca="1">IF(ISERROR(VLOOKUP($B136,'I&amp;E Backsheet'!$D$11:$AT$187,J$11,0)),"",VLOOKUP($B136,'I&amp;E Backsheet'!$D$11:$AT$187,J$11,0))</f>
        <v/>
      </c>
      <c r="K136" s="209" t="str">
        <f ca="1">IF(ISERROR(VLOOKUP($B136,'I&amp;E Backsheet'!$D$11:$AT$187,K$11,0)),"",VLOOKUP($B136,'I&amp;E Backsheet'!$D$11:$AT$187,K$11,0))</f>
        <v/>
      </c>
      <c r="L136" s="318" t="str">
        <f ca="1">IF(ISERROR(VLOOKUP($B136,'I&amp;E Backsheet'!$D$11:$AT$187,L$11,0)),"",VLOOKUP($B136,'I&amp;E Backsheet'!$D$11:$AT$187,L$11,0))</f>
        <v/>
      </c>
      <c r="M136" s="300" t="str">
        <f ca="1">IF(ISERROR(VLOOKUP($B136,'I&amp;E Backsheet'!$D$11:$AT$187,M$11,0)),"",VLOOKUP($B136,'I&amp;E Backsheet'!$D$11:$AT$187,M$11,0))</f>
        <v/>
      </c>
      <c r="N136" s="213" t="str">
        <f ca="1">IF(ISERROR(VLOOKUP($B136,'I&amp;E Backsheet'!$D$11:$AT$187,N$11,0)),"",VLOOKUP($B136,'I&amp;E Backsheet'!$D$11:$AT$187,N$11,0))</f>
        <v/>
      </c>
      <c r="O136" s="213" t="str">
        <f ca="1">IF(ISERROR(VLOOKUP($B136,'I&amp;E Backsheet'!$D$11:$AT$187,O$11,0)),"",VLOOKUP($B136,'I&amp;E Backsheet'!$D$11:$AT$187,O$11,0))</f>
        <v/>
      </c>
      <c r="P136" s="214" t="str">
        <f ca="1">IF(ISERROR(VLOOKUP($B136,'I&amp;E Backsheet'!$D$11:$AT$187,P$11,0)),"",VLOOKUP($B136,'I&amp;E Backsheet'!$D$11:$AT$187,P$11,0))</f>
        <v/>
      </c>
      <c r="Q136" s="300" t="str">
        <f ca="1">IF(ISERROR(VLOOKUP($B136,'I&amp;E Backsheet'!$D$11:$AT$187,Q$11,0)),"",VLOOKUP($B136,'I&amp;E Backsheet'!$D$11:$AT$187,Q$11,0))</f>
        <v/>
      </c>
      <c r="R136" s="213" t="str">
        <f ca="1">IF(ISERROR(VLOOKUP($B136,'I&amp;E Backsheet'!$D$11:$AT$187,R$11,0)),"",VLOOKUP($B136,'I&amp;E Backsheet'!$D$11:$AT$187,R$11,0))</f>
        <v/>
      </c>
      <c r="S136" s="213" t="str">
        <f ca="1">IF(ISERROR(VLOOKUP($B136,'I&amp;E Backsheet'!$D$11:$AT$187,S$11,0)),"",VLOOKUP($B136,'I&amp;E Backsheet'!$D$11:$AT$187,S$11,0))</f>
        <v/>
      </c>
      <c r="T136" s="214" t="str">
        <f ca="1">IF(ISERROR(VLOOKUP($B136,'I&amp;E Backsheet'!$D$11:$AT$187,T$11,0)),"",VLOOKUP($B136,'I&amp;E Backsheet'!$D$11:$AT$187,T$11,0))</f>
        <v/>
      </c>
      <c r="U136" s="300" t="str">
        <f ca="1">IF(ISERROR(VLOOKUP($B136,'I&amp;E Backsheet'!$D$11:$AT$187,U$11,0)),"",VLOOKUP($B136,'I&amp;E Backsheet'!$D$11:$AT$187,U$11,0))</f>
        <v/>
      </c>
      <c r="V136" s="213" t="str">
        <f ca="1">IF(ISERROR(VLOOKUP($B136,'I&amp;E Backsheet'!$D$11:$AT$187,V$11,0)),"",VLOOKUP($B136,'I&amp;E Backsheet'!$D$11:$AT$187,V$11,0))</f>
        <v/>
      </c>
      <c r="W136" s="214" t="str">
        <f ca="1">IF(ISERROR(VLOOKUP($B136,'I&amp;E Backsheet'!$D$11:$AT$187,W$11,0)),"",VLOOKUP($B136,'I&amp;E Backsheet'!$D$11:$AT$187,W$11,0))</f>
        <v/>
      </c>
    </row>
    <row r="137" spans="1:23">
      <c r="A137" s="3">
        <v>122</v>
      </c>
      <c r="B137" s="41" t="str">
        <f t="shared" ca="1" si="3"/>
        <v/>
      </c>
      <c r="C137" s="42" t="str">
        <f ca="1">IF($B137="","",VLOOKUP($B137,'Org list'!$J$9:$K$637,2,0))</f>
        <v/>
      </c>
      <c r="D137" s="227" t="str">
        <f ca="1">IF(ISERROR(VLOOKUP($B137,'Pooled Fund'!$A$3:$D$179,D$11,0)),"",VLOOKUP($B137,'Pooled Fund'!$A$3:$D$179,D$11,0))</f>
        <v/>
      </c>
      <c r="E137" s="209" t="str">
        <f ca="1">IF(ISERROR(VLOOKUP($B137,'I&amp;E Backsheet'!$D$11:$AT$187,E$11,0)),"",VLOOKUP($B137,'I&amp;E Backsheet'!$D$11:$AT$187,E$11,0))</f>
        <v/>
      </c>
      <c r="F137" s="209" t="str">
        <f ca="1">IF(ISERROR(VLOOKUP($B137,'I&amp;E Backsheet'!$D$11:$AT$187,F$11,0)),"",VLOOKUP($B137,'I&amp;E Backsheet'!$D$11:$AT$187,F$11,0))</f>
        <v/>
      </c>
      <c r="G137" s="209" t="str">
        <f ca="1">IF(ISERROR(VLOOKUP($B137,'I&amp;E Backsheet'!$D$11:$AT$187,G$11,0)),"",VLOOKUP($B137,'I&amp;E Backsheet'!$D$11:$AT$187,G$11,0))</f>
        <v/>
      </c>
      <c r="H137" s="259" t="str">
        <f ca="1">IF(ISERROR(VLOOKUP($B137,'I&amp;E Backsheet'!$D$11:$AT$187,H$11,0)),"",VLOOKUP($B137,'I&amp;E Backsheet'!$D$11:$AT$187,H$11,0))</f>
        <v/>
      </c>
      <c r="I137" s="209" t="str">
        <f ca="1">IF(ISERROR(VLOOKUP($B137,'I&amp;E Backsheet'!$D$11:$AT$187,I$11,0)),"",VLOOKUP($B137,'I&amp;E Backsheet'!$D$11:$AT$187,I$11,0))</f>
        <v/>
      </c>
      <c r="J137" s="209" t="str">
        <f ca="1">IF(ISERROR(VLOOKUP($B137,'I&amp;E Backsheet'!$D$11:$AT$187,J$11,0)),"",VLOOKUP($B137,'I&amp;E Backsheet'!$D$11:$AT$187,J$11,0))</f>
        <v/>
      </c>
      <c r="K137" s="209" t="str">
        <f ca="1">IF(ISERROR(VLOOKUP($B137,'I&amp;E Backsheet'!$D$11:$AT$187,K$11,0)),"",VLOOKUP($B137,'I&amp;E Backsheet'!$D$11:$AT$187,K$11,0))</f>
        <v/>
      </c>
      <c r="L137" s="318" t="str">
        <f ca="1">IF(ISERROR(VLOOKUP($B137,'I&amp;E Backsheet'!$D$11:$AT$187,L$11,0)),"",VLOOKUP($B137,'I&amp;E Backsheet'!$D$11:$AT$187,L$11,0))</f>
        <v/>
      </c>
      <c r="M137" s="300" t="str">
        <f ca="1">IF(ISERROR(VLOOKUP($B137,'I&amp;E Backsheet'!$D$11:$AT$187,M$11,0)),"",VLOOKUP($B137,'I&amp;E Backsheet'!$D$11:$AT$187,M$11,0))</f>
        <v/>
      </c>
      <c r="N137" s="213" t="str">
        <f ca="1">IF(ISERROR(VLOOKUP($B137,'I&amp;E Backsheet'!$D$11:$AT$187,N$11,0)),"",VLOOKUP($B137,'I&amp;E Backsheet'!$D$11:$AT$187,N$11,0))</f>
        <v/>
      </c>
      <c r="O137" s="213" t="str">
        <f ca="1">IF(ISERROR(VLOOKUP($B137,'I&amp;E Backsheet'!$D$11:$AT$187,O$11,0)),"",VLOOKUP($B137,'I&amp;E Backsheet'!$D$11:$AT$187,O$11,0))</f>
        <v/>
      </c>
      <c r="P137" s="214" t="str">
        <f ca="1">IF(ISERROR(VLOOKUP($B137,'I&amp;E Backsheet'!$D$11:$AT$187,P$11,0)),"",VLOOKUP($B137,'I&amp;E Backsheet'!$D$11:$AT$187,P$11,0))</f>
        <v/>
      </c>
      <c r="Q137" s="300" t="str">
        <f ca="1">IF(ISERROR(VLOOKUP($B137,'I&amp;E Backsheet'!$D$11:$AT$187,Q$11,0)),"",VLOOKUP($B137,'I&amp;E Backsheet'!$D$11:$AT$187,Q$11,0))</f>
        <v/>
      </c>
      <c r="R137" s="213" t="str">
        <f ca="1">IF(ISERROR(VLOOKUP($B137,'I&amp;E Backsheet'!$D$11:$AT$187,R$11,0)),"",VLOOKUP($B137,'I&amp;E Backsheet'!$D$11:$AT$187,R$11,0))</f>
        <v/>
      </c>
      <c r="S137" s="213" t="str">
        <f ca="1">IF(ISERROR(VLOOKUP($B137,'I&amp;E Backsheet'!$D$11:$AT$187,S$11,0)),"",VLOOKUP($B137,'I&amp;E Backsheet'!$D$11:$AT$187,S$11,0))</f>
        <v/>
      </c>
      <c r="T137" s="214" t="str">
        <f ca="1">IF(ISERROR(VLOOKUP($B137,'I&amp;E Backsheet'!$D$11:$AT$187,T$11,0)),"",VLOOKUP($B137,'I&amp;E Backsheet'!$D$11:$AT$187,T$11,0))</f>
        <v/>
      </c>
      <c r="U137" s="300" t="str">
        <f ca="1">IF(ISERROR(VLOOKUP($B137,'I&amp;E Backsheet'!$D$11:$AT$187,U$11,0)),"",VLOOKUP($B137,'I&amp;E Backsheet'!$D$11:$AT$187,U$11,0))</f>
        <v/>
      </c>
      <c r="V137" s="213" t="str">
        <f ca="1">IF(ISERROR(VLOOKUP($B137,'I&amp;E Backsheet'!$D$11:$AT$187,V$11,0)),"",VLOOKUP($B137,'I&amp;E Backsheet'!$D$11:$AT$187,V$11,0))</f>
        <v/>
      </c>
      <c r="W137" s="214" t="str">
        <f ca="1">IF(ISERROR(VLOOKUP($B137,'I&amp;E Backsheet'!$D$11:$AT$187,W$11,0)),"",VLOOKUP($B137,'I&amp;E Backsheet'!$D$11:$AT$187,W$11,0))</f>
        <v/>
      </c>
    </row>
    <row r="138" spans="1:23">
      <c r="A138" s="3">
        <v>123</v>
      </c>
      <c r="B138" s="41" t="str">
        <f t="shared" ca="1" si="3"/>
        <v/>
      </c>
      <c r="C138" s="42" t="str">
        <f ca="1">IF($B138="","",VLOOKUP($B138,'Org list'!$J$9:$K$637,2,0))</f>
        <v/>
      </c>
      <c r="D138" s="227" t="str">
        <f ca="1">IF(ISERROR(VLOOKUP($B138,'Pooled Fund'!$A$3:$D$179,D$11,0)),"",VLOOKUP($B138,'Pooled Fund'!$A$3:$D$179,D$11,0))</f>
        <v/>
      </c>
      <c r="E138" s="209" t="str">
        <f ca="1">IF(ISERROR(VLOOKUP($B138,'I&amp;E Backsheet'!$D$11:$AT$187,E$11,0)),"",VLOOKUP($B138,'I&amp;E Backsheet'!$D$11:$AT$187,E$11,0))</f>
        <v/>
      </c>
      <c r="F138" s="209" t="str">
        <f ca="1">IF(ISERROR(VLOOKUP($B138,'I&amp;E Backsheet'!$D$11:$AT$187,F$11,0)),"",VLOOKUP($B138,'I&amp;E Backsheet'!$D$11:$AT$187,F$11,0))</f>
        <v/>
      </c>
      <c r="G138" s="209" t="str">
        <f ca="1">IF(ISERROR(VLOOKUP($B138,'I&amp;E Backsheet'!$D$11:$AT$187,G$11,0)),"",VLOOKUP($B138,'I&amp;E Backsheet'!$D$11:$AT$187,G$11,0))</f>
        <v/>
      </c>
      <c r="H138" s="259" t="str">
        <f ca="1">IF(ISERROR(VLOOKUP($B138,'I&amp;E Backsheet'!$D$11:$AT$187,H$11,0)),"",VLOOKUP($B138,'I&amp;E Backsheet'!$D$11:$AT$187,H$11,0))</f>
        <v/>
      </c>
      <c r="I138" s="209" t="str">
        <f ca="1">IF(ISERROR(VLOOKUP($B138,'I&amp;E Backsheet'!$D$11:$AT$187,I$11,0)),"",VLOOKUP($B138,'I&amp;E Backsheet'!$D$11:$AT$187,I$11,0))</f>
        <v/>
      </c>
      <c r="J138" s="209" t="str">
        <f ca="1">IF(ISERROR(VLOOKUP($B138,'I&amp;E Backsheet'!$D$11:$AT$187,J$11,0)),"",VLOOKUP($B138,'I&amp;E Backsheet'!$D$11:$AT$187,J$11,0))</f>
        <v/>
      </c>
      <c r="K138" s="209" t="str">
        <f ca="1">IF(ISERROR(VLOOKUP($B138,'I&amp;E Backsheet'!$D$11:$AT$187,K$11,0)),"",VLOOKUP($B138,'I&amp;E Backsheet'!$D$11:$AT$187,K$11,0))</f>
        <v/>
      </c>
      <c r="L138" s="318" t="str">
        <f ca="1">IF(ISERROR(VLOOKUP($B138,'I&amp;E Backsheet'!$D$11:$AT$187,L$11,0)),"",VLOOKUP($B138,'I&amp;E Backsheet'!$D$11:$AT$187,L$11,0))</f>
        <v/>
      </c>
      <c r="M138" s="300" t="str">
        <f ca="1">IF(ISERROR(VLOOKUP($B138,'I&amp;E Backsheet'!$D$11:$AT$187,M$11,0)),"",VLOOKUP($B138,'I&amp;E Backsheet'!$D$11:$AT$187,M$11,0))</f>
        <v/>
      </c>
      <c r="N138" s="213" t="str">
        <f ca="1">IF(ISERROR(VLOOKUP($B138,'I&amp;E Backsheet'!$D$11:$AT$187,N$11,0)),"",VLOOKUP($B138,'I&amp;E Backsheet'!$D$11:$AT$187,N$11,0))</f>
        <v/>
      </c>
      <c r="O138" s="213" t="str">
        <f ca="1">IF(ISERROR(VLOOKUP($B138,'I&amp;E Backsheet'!$D$11:$AT$187,O$11,0)),"",VLOOKUP($B138,'I&amp;E Backsheet'!$D$11:$AT$187,O$11,0))</f>
        <v/>
      </c>
      <c r="P138" s="214" t="str">
        <f ca="1">IF(ISERROR(VLOOKUP($B138,'I&amp;E Backsheet'!$D$11:$AT$187,P$11,0)),"",VLOOKUP($B138,'I&amp;E Backsheet'!$D$11:$AT$187,P$11,0))</f>
        <v/>
      </c>
      <c r="Q138" s="300" t="str">
        <f ca="1">IF(ISERROR(VLOOKUP($B138,'I&amp;E Backsheet'!$D$11:$AT$187,Q$11,0)),"",VLOOKUP($B138,'I&amp;E Backsheet'!$D$11:$AT$187,Q$11,0))</f>
        <v/>
      </c>
      <c r="R138" s="213" t="str">
        <f ca="1">IF(ISERROR(VLOOKUP($B138,'I&amp;E Backsheet'!$D$11:$AT$187,R$11,0)),"",VLOOKUP($B138,'I&amp;E Backsheet'!$D$11:$AT$187,R$11,0))</f>
        <v/>
      </c>
      <c r="S138" s="213" t="str">
        <f ca="1">IF(ISERROR(VLOOKUP($B138,'I&amp;E Backsheet'!$D$11:$AT$187,S$11,0)),"",VLOOKUP($B138,'I&amp;E Backsheet'!$D$11:$AT$187,S$11,0))</f>
        <v/>
      </c>
      <c r="T138" s="214" t="str">
        <f ca="1">IF(ISERROR(VLOOKUP($B138,'I&amp;E Backsheet'!$D$11:$AT$187,T$11,0)),"",VLOOKUP($B138,'I&amp;E Backsheet'!$D$11:$AT$187,T$11,0))</f>
        <v/>
      </c>
      <c r="U138" s="300" t="str">
        <f ca="1">IF(ISERROR(VLOOKUP($B138,'I&amp;E Backsheet'!$D$11:$AT$187,U$11,0)),"",VLOOKUP($B138,'I&amp;E Backsheet'!$D$11:$AT$187,U$11,0))</f>
        <v/>
      </c>
      <c r="V138" s="213" t="str">
        <f ca="1">IF(ISERROR(VLOOKUP($B138,'I&amp;E Backsheet'!$D$11:$AT$187,V$11,0)),"",VLOOKUP($B138,'I&amp;E Backsheet'!$D$11:$AT$187,V$11,0))</f>
        <v/>
      </c>
      <c r="W138" s="214" t="str">
        <f ca="1">IF(ISERROR(VLOOKUP($B138,'I&amp;E Backsheet'!$D$11:$AT$187,W$11,0)),"",VLOOKUP($B138,'I&amp;E Backsheet'!$D$11:$AT$187,W$11,0))</f>
        <v/>
      </c>
    </row>
    <row r="139" spans="1:23">
      <c r="A139" s="3">
        <v>124</v>
      </c>
      <c r="B139" s="41" t="str">
        <f t="shared" ca="1" si="3"/>
        <v/>
      </c>
      <c r="C139" s="42" t="str">
        <f ca="1">IF($B139="","",VLOOKUP($B139,'Org list'!$J$9:$K$637,2,0))</f>
        <v/>
      </c>
      <c r="D139" s="227" t="str">
        <f ca="1">IF(ISERROR(VLOOKUP($B139,'Pooled Fund'!$A$3:$D$179,D$11,0)),"",VLOOKUP($B139,'Pooled Fund'!$A$3:$D$179,D$11,0))</f>
        <v/>
      </c>
      <c r="E139" s="209" t="str">
        <f ca="1">IF(ISERROR(VLOOKUP($B139,'I&amp;E Backsheet'!$D$11:$AT$187,E$11,0)),"",VLOOKUP($B139,'I&amp;E Backsheet'!$D$11:$AT$187,E$11,0))</f>
        <v/>
      </c>
      <c r="F139" s="209" t="str">
        <f ca="1">IF(ISERROR(VLOOKUP($B139,'I&amp;E Backsheet'!$D$11:$AT$187,F$11,0)),"",VLOOKUP($B139,'I&amp;E Backsheet'!$D$11:$AT$187,F$11,0))</f>
        <v/>
      </c>
      <c r="G139" s="209" t="str">
        <f ca="1">IF(ISERROR(VLOOKUP($B139,'I&amp;E Backsheet'!$D$11:$AT$187,G$11,0)),"",VLOOKUP($B139,'I&amp;E Backsheet'!$D$11:$AT$187,G$11,0))</f>
        <v/>
      </c>
      <c r="H139" s="259" t="str">
        <f ca="1">IF(ISERROR(VLOOKUP($B139,'I&amp;E Backsheet'!$D$11:$AT$187,H$11,0)),"",VLOOKUP($B139,'I&amp;E Backsheet'!$D$11:$AT$187,H$11,0))</f>
        <v/>
      </c>
      <c r="I139" s="209" t="str">
        <f ca="1">IF(ISERROR(VLOOKUP($B139,'I&amp;E Backsheet'!$D$11:$AT$187,I$11,0)),"",VLOOKUP($B139,'I&amp;E Backsheet'!$D$11:$AT$187,I$11,0))</f>
        <v/>
      </c>
      <c r="J139" s="209" t="str">
        <f ca="1">IF(ISERROR(VLOOKUP($B139,'I&amp;E Backsheet'!$D$11:$AT$187,J$11,0)),"",VLOOKUP($B139,'I&amp;E Backsheet'!$D$11:$AT$187,J$11,0))</f>
        <v/>
      </c>
      <c r="K139" s="209" t="str">
        <f ca="1">IF(ISERROR(VLOOKUP($B139,'I&amp;E Backsheet'!$D$11:$AT$187,K$11,0)),"",VLOOKUP($B139,'I&amp;E Backsheet'!$D$11:$AT$187,K$11,0))</f>
        <v/>
      </c>
      <c r="L139" s="318" t="str">
        <f ca="1">IF(ISERROR(VLOOKUP($B139,'I&amp;E Backsheet'!$D$11:$AT$187,L$11,0)),"",VLOOKUP($B139,'I&amp;E Backsheet'!$D$11:$AT$187,L$11,0))</f>
        <v/>
      </c>
      <c r="M139" s="300" t="str">
        <f ca="1">IF(ISERROR(VLOOKUP($B139,'I&amp;E Backsheet'!$D$11:$AT$187,M$11,0)),"",VLOOKUP($B139,'I&amp;E Backsheet'!$D$11:$AT$187,M$11,0))</f>
        <v/>
      </c>
      <c r="N139" s="213" t="str">
        <f ca="1">IF(ISERROR(VLOOKUP($B139,'I&amp;E Backsheet'!$D$11:$AT$187,N$11,0)),"",VLOOKUP($B139,'I&amp;E Backsheet'!$D$11:$AT$187,N$11,0))</f>
        <v/>
      </c>
      <c r="O139" s="213" t="str">
        <f ca="1">IF(ISERROR(VLOOKUP($B139,'I&amp;E Backsheet'!$D$11:$AT$187,O$11,0)),"",VLOOKUP($B139,'I&amp;E Backsheet'!$D$11:$AT$187,O$11,0))</f>
        <v/>
      </c>
      <c r="P139" s="214" t="str">
        <f ca="1">IF(ISERROR(VLOOKUP($B139,'I&amp;E Backsheet'!$D$11:$AT$187,P$11,0)),"",VLOOKUP($B139,'I&amp;E Backsheet'!$D$11:$AT$187,P$11,0))</f>
        <v/>
      </c>
      <c r="Q139" s="300" t="str">
        <f ca="1">IF(ISERROR(VLOOKUP($B139,'I&amp;E Backsheet'!$D$11:$AT$187,Q$11,0)),"",VLOOKUP($B139,'I&amp;E Backsheet'!$D$11:$AT$187,Q$11,0))</f>
        <v/>
      </c>
      <c r="R139" s="213" t="str">
        <f ca="1">IF(ISERROR(VLOOKUP($B139,'I&amp;E Backsheet'!$D$11:$AT$187,R$11,0)),"",VLOOKUP($B139,'I&amp;E Backsheet'!$D$11:$AT$187,R$11,0))</f>
        <v/>
      </c>
      <c r="S139" s="213" t="str">
        <f ca="1">IF(ISERROR(VLOOKUP($B139,'I&amp;E Backsheet'!$D$11:$AT$187,S$11,0)),"",VLOOKUP($B139,'I&amp;E Backsheet'!$D$11:$AT$187,S$11,0))</f>
        <v/>
      </c>
      <c r="T139" s="214" t="str">
        <f ca="1">IF(ISERROR(VLOOKUP($B139,'I&amp;E Backsheet'!$D$11:$AT$187,T$11,0)),"",VLOOKUP($B139,'I&amp;E Backsheet'!$D$11:$AT$187,T$11,0))</f>
        <v/>
      </c>
      <c r="U139" s="300" t="str">
        <f ca="1">IF(ISERROR(VLOOKUP($B139,'I&amp;E Backsheet'!$D$11:$AT$187,U$11,0)),"",VLOOKUP($B139,'I&amp;E Backsheet'!$D$11:$AT$187,U$11,0))</f>
        <v/>
      </c>
      <c r="V139" s="213" t="str">
        <f ca="1">IF(ISERROR(VLOOKUP($B139,'I&amp;E Backsheet'!$D$11:$AT$187,V$11,0)),"",VLOOKUP($B139,'I&amp;E Backsheet'!$D$11:$AT$187,V$11,0))</f>
        <v/>
      </c>
      <c r="W139" s="214" t="str">
        <f ca="1">IF(ISERROR(VLOOKUP($B139,'I&amp;E Backsheet'!$D$11:$AT$187,W$11,0)),"",VLOOKUP($B139,'I&amp;E Backsheet'!$D$11:$AT$187,W$11,0))</f>
        <v/>
      </c>
    </row>
    <row r="140" spans="1:23">
      <c r="A140" s="3">
        <v>125</v>
      </c>
      <c r="B140" s="41" t="str">
        <f t="shared" ca="1" si="3"/>
        <v/>
      </c>
      <c r="C140" s="42" t="str">
        <f ca="1">IF($B140="","",VLOOKUP($B140,'Org list'!$J$9:$K$637,2,0))</f>
        <v/>
      </c>
      <c r="D140" s="227" t="str">
        <f ca="1">IF(ISERROR(VLOOKUP($B140,'Pooled Fund'!$A$3:$D$179,D$11,0)),"",VLOOKUP($B140,'Pooled Fund'!$A$3:$D$179,D$11,0))</f>
        <v/>
      </c>
      <c r="E140" s="209" t="str">
        <f ca="1">IF(ISERROR(VLOOKUP($B140,'I&amp;E Backsheet'!$D$11:$AT$187,E$11,0)),"",VLOOKUP($B140,'I&amp;E Backsheet'!$D$11:$AT$187,E$11,0))</f>
        <v/>
      </c>
      <c r="F140" s="209" t="str">
        <f ca="1">IF(ISERROR(VLOOKUP($B140,'I&amp;E Backsheet'!$D$11:$AT$187,F$11,0)),"",VLOOKUP($B140,'I&amp;E Backsheet'!$D$11:$AT$187,F$11,0))</f>
        <v/>
      </c>
      <c r="G140" s="209" t="str">
        <f ca="1">IF(ISERROR(VLOOKUP($B140,'I&amp;E Backsheet'!$D$11:$AT$187,G$11,0)),"",VLOOKUP($B140,'I&amp;E Backsheet'!$D$11:$AT$187,G$11,0))</f>
        <v/>
      </c>
      <c r="H140" s="259" t="str">
        <f ca="1">IF(ISERROR(VLOOKUP($B140,'I&amp;E Backsheet'!$D$11:$AT$187,H$11,0)),"",VLOOKUP($B140,'I&amp;E Backsheet'!$D$11:$AT$187,H$11,0))</f>
        <v/>
      </c>
      <c r="I140" s="209" t="str">
        <f ca="1">IF(ISERROR(VLOOKUP($B140,'I&amp;E Backsheet'!$D$11:$AT$187,I$11,0)),"",VLOOKUP($B140,'I&amp;E Backsheet'!$D$11:$AT$187,I$11,0))</f>
        <v/>
      </c>
      <c r="J140" s="209" t="str">
        <f ca="1">IF(ISERROR(VLOOKUP($B140,'I&amp;E Backsheet'!$D$11:$AT$187,J$11,0)),"",VLOOKUP($B140,'I&amp;E Backsheet'!$D$11:$AT$187,J$11,0))</f>
        <v/>
      </c>
      <c r="K140" s="209" t="str">
        <f ca="1">IF(ISERROR(VLOOKUP($B140,'I&amp;E Backsheet'!$D$11:$AT$187,K$11,0)),"",VLOOKUP($B140,'I&amp;E Backsheet'!$D$11:$AT$187,K$11,0))</f>
        <v/>
      </c>
      <c r="L140" s="318" t="str">
        <f ca="1">IF(ISERROR(VLOOKUP($B140,'I&amp;E Backsheet'!$D$11:$AT$187,L$11,0)),"",VLOOKUP($B140,'I&amp;E Backsheet'!$D$11:$AT$187,L$11,0))</f>
        <v/>
      </c>
      <c r="M140" s="300" t="str">
        <f ca="1">IF(ISERROR(VLOOKUP($B140,'I&amp;E Backsheet'!$D$11:$AT$187,M$11,0)),"",VLOOKUP($B140,'I&amp;E Backsheet'!$D$11:$AT$187,M$11,0))</f>
        <v/>
      </c>
      <c r="N140" s="213" t="str">
        <f ca="1">IF(ISERROR(VLOOKUP($B140,'I&amp;E Backsheet'!$D$11:$AT$187,N$11,0)),"",VLOOKUP($B140,'I&amp;E Backsheet'!$D$11:$AT$187,N$11,0))</f>
        <v/>
      </c>
      <c r="O140" s="213" t="str">
        <f ca="1">IF(ISERROR(VLOOKUP($B140,'I&amp;E Backsheet'!$D$11:$AT$187,O$11,0)),"",VLOOKUP($B140,'I&amp;E Backsheet'!$D$11:$AT$187,O$11,0))</f>
        <v/>
      </c>
      <c r="P140" s="214" t="str">
        <f ca="1">IF(ISERROR(VLOOKUP($B140,'I&amp;E Backsheet'!$D$11:$AT$187,P$11,0)),"",VLOOKUP($B140,'I&amp;E Backsheet'!$D$11:$AT$187,P$11,0))</f>
        <v/>
      </c>
      <c r="Q140" s="300" t="str">
        <f ca="1">IF(ISERROR(VLOOKUP($B140,'I&amp;E Backsheet'!$D$11:$AT$187,Q$11,0)),"",VLOOKUP($B140,'I&amp;E Backsheet'!$D$11:$AT$187,Q$11,0))</f>
        <v/>
      </c>
      <c r="R140" s="213" t="str">
        <f ca="1">IF(ISERROR(VLOOKUP($B140,'I&amp;E Backsheet'!$D$11:$AT$187,R$11,0)),"",VLOOKUP($B140,'I&amp;E Backsheet'!$D$11:$AT$187,R$11,0))</f>
        <v/>
      </c>
      <c r="S140" s="213" t="str">
        <f ca="1">IF(ISERROR(VLOOKUP($B140,'I&amp;E Backsheet'!$D$11:$AT$187,S$11,0)),"",VLOOKUP($B140,'I&amp;E Backsheet'!$D$11:$AT$187,S$11,0))</f>
        <v/>
      </c>
      <c r="T140" s="214" t="str">
        <f ca="1">IF(ISERROR(VLOOKUP($B140,'I&amp;E Backsheet'!$D$11:$AT$187,T$11,0)),"",VLOOKUP($B140,'I&amp;E Backsheet'!$D$11:$AT$187,T$11,0))</f>
        <v/>
      </c>
      <c r="U140" s="300" t="str">
        <f ca="1">IF(ISERROR(VLOOKUP($B140,'I&amp;E Backsheet'!$D$11:$AT$187,U$11,0)),"",VLOOKUP($B140,'I&amp;E Backsheet'!$D$11:$AT$187,U$11,0))</f>
        <v/>
      </c>
      <c r="V140" s="213" t="str">
        <f ca="1">IF(ISERROR(VLOOKUP($B140,'I&amp;E Backsheet'!$D$11:$AT$187,V$11,0)),"",VLOOKUP($B140,'I&amp;E Backsheet'!$D$11:$AT$187,V$11,0))</f>
        <v/>
      </c>
      <c r="W140" s="214" t="str">
        <f ca="1">IF(ISERROR(VLOOKUP($B140,'I&amp;E Backsheet'!$D$11:$AT$187,W$11,0)),"",VLOOKUP($B140,'I&amp;E Backsheet'!$D$11:$AT$187,W$11,0))</f>
        <v/>
      </c>
    </row>
    <row r="141" spans="1:23">
      <c r="A141" s="3">
        <v>126</v>
      </c>
      <c r="B141" s="41" t="str">
        <f t="shared" ca="1" si="3"/>
        <v/>
      </c>
      <c r="C141" s="42" t="str">
        <f ca="1">IF($B141="","",VLOOKUP($B141,'Org list'!$J$9:$K$637,2,0))</f>
        <v/>
      </c>
      <c r="D141" s="227" t="str">
        <f ca="1">IF(ISERROR(VLOOKUP($B141,'Pooled Fund'!$A$3:$D$179,D$11,0)),"",VLOOKUP($B141,'Pooled Fund'!$A$3:$D$179,D$11,0))</f>
        <v/>
      </c>
      <c r="E141" s="209" t="str">
        <f ca="1">IF(ISERROR(VLOOKUP($B141,'I&amp;E Backsheet'!$D$11:$AT$187,E$11,0)),"",VLOOKUP($B141,'I&amp;E Backsheet'!$D$11:$AT$187,E$11,0))</f>
        <v/>
      </c>
      <c r="F141" s="209" t="str">
        <f ca="1">IF(ISERROR(VLOOKUP($B141,'I&amp;E Backsheet'!$D$11:$AT$187,F$11,0)),"",VLOOKUP($B141,'I&amp;E Backsheet'!$D$11:$AT$187,F$11,0))</f>
        <v/>
      </c>
      <c r="G141" s="209" t="str">
        <f ca="1">IF(ISERROR(VLOOKUP($B141,'I&amp;E Backsheet'!$D$11:$AT$187,G$11,0)),"",VLOOKUP($B141,'I&amp;E Backsheet'!$D$11:$AT$187,G$11,0))</f>
        <v/>
      </c>
      <c r="H141" s="259" t="str">
        <f ca="1">IF(ISERROR(VLOOKUP($B141,'I&amp;E Backsheet'!$D$11:$AT$187,H$11,0)),"",VLOOKUP($B141,'I&amp;E Backsheet'!$D$11:$AT$187,H$11,0))</f>
        <v/>
      </c>
      <c r="I141" s="209" t="str">
        <f ca="1">IF(ISERROR(VLOOKUP($B141,'I&amp;E Backsheet'!$D$11:$AT$187,I$11,0)),"",VLOOKUP($B141,'I&amp;E Backsheet'!$D$11:$AT$187,I$11,0))</f>
        <v/>
      </c>
      <c r="J141" s="209" t="str">
        <f ca="1">IF(ISERROR(VLOOKUP($B141,'I&amp;E Backsheet'!$D$11:$AT$187,J$11,0)),"",VLOOKUP($B141,'I&amp;E Backsheet'!$D$11:$AT$187,J$11,0))</f>
        <v/>
      </c>
      <c r="K141" s="209" t="str">
        <f ca="1">IF(ISERROR(VLOOKUP($B141,'I&amp;E Backsheet'!$D$11:$AT$187,K$11,0)),"",VLOOKUP($B141,'I&amp;E Backsheet'!$D$11:$AT$187,K$11,0))</f>
        <v/>
      </c>
      <c r="L141" s="318" t="str">
        <f ca="1">IF(ISERROR(VLOOKUP($B141,'I&amp;E Backsheet'!$D$11:$AT$187,L$11,0)),"",VLOOKUP($B141,'I&amp;E Backsheet'!$D$11:$AT$187,L$11,0))</f>
        <v/>
      </c>
      <c r="M141" s="300" t="str">
        <f ca="1">IF(ISERROR(VLOOKUP($B141,'I&amp;E Backsheet'!$D$11:$AT$187,M$11,0)),"",VLOOKUP($B141,'I&amp;E Backsheet'!$D$11:$AT$187,M$11,0))</f>
        <v/>
      </c>
      <c r="N141" s="213" t="str">
        <f ca="1">IF(ISERROR(VLOOKUP($B141,'I&amp;E Backsheet'!$D$11:$AT$187,N$11,0)),"",VLOOKUP($B141,'I&amp;E Backsheet'!$D$11:$AT$187,N$11,0))</f>
        <v/>
      </c>
      <c r="O141" s="213" t="str">
        <f ca="1">IF(ISERROR(VLOOKUP($B141,'I&amp;E Backsheet'!$D$11:$AT$187,O$11,0)),"",VLOOKUP($B141,'I&amp;E Backsheet'!$D$11:$AT$187,O$11,0))</f>
        <v/>
      </c>
      <c r="P141" s="214" t="str">
        <f ca="1">IF(ISERROR(VLOOKUP($B141,'I&amp;E Backsheet'!$D$11:$AT$187,P$11,0)),"",VLOOKUP($B141,'I&amp;E Backsheet'!$D$11:$AT$187,P$11,0))</f>
        <v/>
      </c>
      <c r="Q141" s="300" t="str">
        <f ca="1">IF(ISERROR(VLOOKUP($B141,'I&amp;E Backsheet'!$D$11:$AT$187,Q$11,0)),"",VLOOKUP($B141,'I&amp;E Backsheet'!$D$11:$AT$187,Q$11,0))</f>
        <v/>
      </c>
      <c r="R141" s="213" t="str">
        <f ca="1">IF(ISERROR(VLOOKUP($B141,'I&amp;E Backsheet'!$D$11:$AT$187,R$11,0)),"",VLOOKUP($B141,'I&amp;E Backsheet'!$D$11:$AT$187,R$11,0))</f>
        <v/>
      </c>
      <c r="S141" s="213" t="str">
        <f ca="1">IF(ISERROR(VLOOKUP($B141,'I&amp;E Backsheet'!$D$11:$AT$187,S$11,0)),"",VLOOKUP($B141,'I&amp;E Backsheet'!$D$11:$AT$187,S$11,0))</f>
        <v/>
      </c>
      <c r="T141" s="214" t="str">
        <f ca="1">IF(ISERROR(VLOOKUP($B141,'I&amp;E Backsheet'!$D$11:$AT$187,T$11,0)),"",VLOOKUP($B141,'I&amp;E Backsheet'!$D$11:$AT$187,T$11,0))</f>
        <v/>
      </c>
      <c r="U141" s="300" t="str">
        <f ca="1">IF(ISERROR(VLOOKUP($B141,'I&amp;E Backsheet'!$D$11:$AT$187,U$11,0)),"",VLOOKUP($B141,'I&amp;E Backsheet'!$D$11:$AT$187,U$11,0))</f>
        <v/>
      </c>
      <c r="V141" s="213" t="str">
        <f ca="1">IF(ISERROR(VLOOKUP($B141,'I&amp;E Backsheet'!$D$11:$AT$187,V$11,0)),"",VLOOKUP($B141,'I&amp;E Backsheet'!$D$11:$AT$187,V$11,0))</f>
        <v/>
      </c>
      <c r="W141" s="214" t="str">
        <f ca="1">IF(ISERROR(VLOOKUP($B141,'I&amp;E Backsheet'!$D$11:$AT$187,W$11,0)),"",VLOOKUP($B141,'I&amp;E Backsheet'!$D$11:$AT$187,W$11,0))</f>
        <v/>
      </c>
    </row>
    <row r="142" spans="1:23">
      <c r="A142" s="3">
        <v>127</v>
      </c>
      <c r="B142" s="41" t="str">
        <f t="shared" ca="1" si="3"/>
        <v/>
      </c>
      <c r="C142" s="42" t="str">
        <f ca="1">IF($B142="","",VLOOKUP($B142,'Org list'!$J$9:$K$637,2,0))</f>
        <v/>
      </c>
      <c r="D142" s="227" t="str">
        <f ca="1">IF(ISERROR(VLOOKUP($B142,'Pooled Fund'!$A$3:$D$179,D$11,0)),"",VLOOKUP($B142,'Pooled Fund'!$A$3:$D$179,D$11,0))</f>
        <v/>
      </c>
      <c r="E142" s="209" t="str">
        <f ca="1">IF(ISERROR(VLOOKUP($B142,'I&amp;E Backsheet'!$D$11:$AT$187,E$11,0)),"",VLOOKUP($B142,'I&amp;E Backsheet'!$D$11:$AT$187,E$11,0))</f>
        <v/>
      </c>
      <c r="F142" s="209" t="str">
        <f ca="1">IF(ISERROR(VLOOKUP($B142,'I&amp;E Backsheet'!$D$11:$AT$187,F$11,0)),"",VLOOKUP($B142,'I&amp;E Backsheet'!$D$11:$AT$187,F$11,0))</f>
        <v/>
      </c>
      <c r="G142" s="209" t="str">
        <f ca="1">IF(ISERROR(VLOOKUP($B142,'I&amp;E Backsheet'!$D$11:$AT$187,G$11,0)),"",VLOOKUP($B142,'I&amp;E Backsheet'!$D$11:$AT$187,G$11,0))</f>
        <v/>
      </c>
      <c r="H142" s="259" t="str">
        <f ca="1">IF(ISERROR(VLOOKUP($B142,'I&amp;E Backsheet'!$D$11:$AT$187,H$11,0)),"",VLOOKUP($B142,'I&amp;E Backsheet'!$D$11:$AT$187,H$11,0))</f>
        <v/>
      </c>
      <c r="I142" s="209" t="str">
        <f ca="1">IF(ISERROR(VLOOKUP($B142,'I&amp;E Backsheet'!$D$11:$AT$187,I$11,0)),"",VLOOKUP($B142,'I&amp;E Backsheet'!$D$11:$AT$187,I$11,0))</f>
        <v/>
      </c>
      <c r="J142" s="209" t="str">
        <f ca="1">IF(ISERROR(VLOOKUP($B142,'I&amp;E Backsheet'!$D$11:$AT$187,J$11,0)),"",VLOOKUP($B142,'I&amp;E Backsheet'!$D$11:$AT$187,J$11,0))</f>
        <v/>
      </c>
      <c r="K142" s="209" t="str">
        <f ca="1">IF(ISERROR(VLOOKUP($B142,'I&amp;E Backsheet'!$D$11:$AT$187,K$11,0)),"",VLOOKUP($B142,'I&amp;E Backsheet'!$D$11:$AT$187,K$11,0))</f>
        <v/>
      </c>
      <c r="L142" s="318" t="str">
        <f ca="1">IF(ISERROR(VLOOKUP($B142,'I&amp;E Backsheet'!$D$11:$AT$187,L$11,0)),"",VLOOKUP($B142,'I&amp;E Backsheet'!$D$11:$AT$187,L$11,0))</f>
        <v/>
      </c>
      <c r="M142" s="300" t="str">
        <f ca="1">IF(ISERROR(VLOOKUP($B142,'I&amp;E Backsheet'!$D$11:$AT$187,M$11,0)),"",VLOOKUP($B142,'I&amp;E Backsheet'!$D$11:$AT$187,M$11,0))</f>
        <v/>
      </c>
      <c r="N142" s="213" t="str">
        <f ca="1">IF(ISERROR(VLOOKUP($B142,'I&amp;E Backsheet'!$D$11:$AT$187,N$11,0)),"",VLOOKUP($B142,'I&amp;E Backsheet'!$D$11:$AT$187,N$11,0))</f>
        <v/>
      </c>
      <c r="O142" s="213" t="str">
        <f ca="1">IF(ISERROR(VLOOKUP($B142,'I&amp;E Backsheet'!$D$11:$AT$187,O$11,0)),"",VLOOKUP($B142,'I&amp;E Backsheet'!$D$11:$AT$187,O$11,0))</f>
        <v/>
      </c>
      <c r="P142" s="214" t="str">
        <f ca="1">IF(ISERROR(VLOOKUP($B142,'I&amp;E Backsheet'!$D$11:$AT$187,P$11,0)),"",VLOOKUP($B142,'I&amp;E Backsheet'!$D$11:$AT$187,P$11,0))</f>
        <v/>
      </c>
      <c r="Q142" s="300" t="str">
        <f ca="1">IF(ISERROR(VLOOKUP($B142,'I&amp;E Backsheet'!$D$11:$AT$187,Q$11,0)),"",VLOOKUP($B142,'I&amp;E Backsheet'!$D$11:$AT$187,Q$11,0))</f>
        <v/>
      </c>
      <c r="R142" s="213" t="str">
        <f ca="1">IF(ISERROR(VLOOKUP($B142,'I&amp;E Backsheet'!$D$11:$AT$187,R$11,0)),"",VLOOKUP($B142,'I&amp;E Backsheet'!$D$11:$AT$187,R$11,0))</f>
        <v/>
      </c>
      <c r="S142" s="213" t="str">
        <f ca="1">IF(ISERROR(VLOOKUP($B142,'I&amp;E Backsheet'!$D$11:$AT$187,S$11,0)),"",VLOOKUP($B142,'I&amp;E Backsheet'!$D$11:$AT$187,S$11,0))</f>
        <v/>
      </c>
      <c r="T142" s="214" t="str">
        <f ca="1">IF(ISERROR(VLOOKUP($B142,'I&amp;E Backsheet'!$D$11:$AT$187,T$11,0)),"",VLOOKUP($B142,'I&amp;E Backsheet'!$D$11:$AT$187,T$11,0))</f>
        <v/>
      </c>
      <c r="U142" s="300" t="str">
        <f ca="1">IF(ISERROR(VLOOKUP($B142,'I&amp;E Backsheet'!$D$11:$AT$187,U$11,0)),"",VLOOKUP($B142,'I&amp;E Backsheet'!$D$11:$AT$187,U$11,0))</f>
        <v/>
      </c>
      <c r="V142" s="213" t="str">
        <f ca="1">IF(ISERROR(VLOOKUP($B142,'I&amp;E Backsheet'!$D$11:$AT$187,V$11,0)),"",VLOOKUP($B142,'I&amp;E Backsheet'!$D$11:$AT$187,V$11,0))</f>
        <v/>
      </c>
      <c r="W142" s="214" t="str">
        <f ca="1">IF(ISERROR(VLOOKUP($B142,'I&amp;E Backsheet'!$D$11:$AT$187,W$11,0)),"",VLOOKUP($B142,'I&amp;E Backsheet'!$D$11:$AT$187,W$11,0))</f>
        <v/>
      </c>
    </row>
    <row r="143" spans="1:23">
      <c r="A143" s="3">
        <v>128</v>
      </c>
      <c r="B143" s="41" t="str">
        <f t="shared" ref="B143:B174" ca="1" si="4">IF($A143&gt;$Y$18-1,"",INDIRECT("'Comms by AT'!D"&amp;$A143+$Y$15))</f>
        <v/>
      </c>
      <c r="C143" s="42" t="str">
        <f ca="1">IF($B143="","",VLOOKUP($B143,'Org list'!$J$9:$K$637,2,0))</f>
        <v/>
      </c>
      <c r="D143" s="227" t="str">
        <f ca="1">IF(ISERROR(VLOOKUP($B143,'Pooled Fund'!$A$3:$D$179,D$11,0)),"",VLOOKUP($B143,'Pooled Fund'!$A$3:$D$179,D$11,0))</f>
        <v/>
      </c>
      <c r="E143" s="209" t="str">
        <f ca="1">IF(ISERROR(VLOOKUP($B143,'I&amp;E Backsheet'!$D$11:$AT$187,E$11,0)),"",VLOOKUP($B143,'I&amp;E Backsheet'!$D$11:$AT$187,E$11,0))</f>
        <v/>
      </c>
      <c r="F143" s="209" t="str">
        <f ca="1">IF(ISERROR(VLOOKUP($B143,'I&amp;E Backsheet'!$D$11:$AT$187,F$11,0)),"",VLOOKUP($B143,'I&amp;E Backsheet'!$D$11:$AT$187,F$11,0))</f>
        <v/>
      </c>
      <c r="G143" s="209" t="str">
        <f ca="1">IF(ISERROR(VLOOKUP($B143,'I&amp;E Backsheet'!$D$11:$AT$187,G$11,0)),"",VLOOKUP($B143,'I&amp;E Backsheet'!$D$11:$AT$187,G$11,0))</f>
        <v/>
      </c>
      <c r="H143" s="259" t="str">
        <f ca="1">IF(ISERROR(VLOOKUP($B143,'I&amp;E Backsheet'!$D$11:$AT$187,H$11,0)),"",VLOOKUP($B143,'I&amp;E Backsheet'!$D$11:$AT$187,H$11,0))</f>
        <v/>
      </c>
      <c r="I143" s="209" t="str">
        <f ca="1">IF(ISERROR(VLOOKUP($B143,'I&amp;E Backsheet'!$D$11:$AT$187,I$11,0)),"",VLOOKUP($B143,'I&amp;E Backsheet'!$D$11:$AT$187,I$11,0))</f>
        <v/>
      </c>
      <c r="J143" s="209" t="str">
        <f ca="1">IF(ISERROR(VLOOKUP($B143,'I&amp;E Backsheet'!$D$11:$AT$187,J$11,0)),"",VLOOKUP($B143,'I&amp;E Backsheet'!$D$11:$AT$187,J$11,0))</f>
        <v/>
      </c>
      <c r="K143" s="209" t="str">
        <f ca="1">IF(ISERROR(VLOOKUP($B143,'I&amp;E Backsheet'!$D$11:$AT$187,K$11,0)),"",VLOOKUP($B143,'I&amp;E Backsheet'!$D$11:$AT$187,K$11,0))</f>
        <v/>
      </c>
      <c r="L143" s="318" t="str">
        <f ca="1">IF(ISERROR(VLOOKUP($B143,'I&amp;E Backsheet'!$D$11:$AT$187,L$11,0)),"",VLOOKUP($B143,'I&amp;E Backsheet'!$D$11:$AT$187,L$11,0))</f>
        <v/>
      </c>
      <c r="M143" s="300" t="str">
        <f ca="1">IF(ISERROR(VLOOKUP($B143,'I&amp;E Backsheet'!$D$11:$AT$187,M$11,0)),"",VLOOKUP($B143,'I&amp;E Backsheet'!$D$11:$AT$187,M$11,0))</f>
        <v/>
      </c>
      <c r="N143" s="213" t="str">
        <f ca="1">IF(ISERROR(VLOOKUP($B143,'I&amp;E Backsheet'!$D$11:$AT$187,N$11,0)),"",VLOOKUP($B143,'I&amp;E Backsheet'!$D$11:$AT$187,N$11,0))</f>
        <v/>
      </c>
      <c r="O143" s="213" t="str">
        <f ca="1">IF(ISERROR(VLOOKUP($B143,'I&amp;E Backsheet'!$D$11:$AT$187,O$11,0)),"",VLOOKUP($B143,'I&amp;E Backsheet'!$D$11:$AT$187,O$11,0))</f>
        <v/>
      </c>
      <c r="P143" s="214" t="str">
        <f ca="1">IF(ISERROR(VLOOKUP($B143,'I&amp;E Backsheet'!$D$11:$AT$187,P$11,0)),"",VLOOKUP($B143,'I&amp;E Backsheet'!$D$11:$AT$187,P$11,0))</f>
        <v/>
      </c>
      <c r="Q143" s="300" t="str">
        <f ca="1">IF(ISERROR(VLOOKUP($B143,'I&amp;E Backsheet'!$D$11:$AT$187,Q$11,0)),"",VLOOKUP($B143,'I&amp;E Backsheet'!$D$11:$AT$187,Q$11,0))</f>
        <v/>
      </c>
      <c r="R143" s="213" t="str">
        <f ca="1">IF(ISERROR(VLOOKUP($B143,'I&amp;E Backsheet'!$D$11:$AT$187,R$11,0)),"",VLOOKUP($B143,'I&amp;E Backsheet'!$D$11:$AT$187,R$11,0))</f>
        <v/>
      </c>
      <c r="S143" s="213" t="str">
        <f ca="1">IF(ISERROR(VLOOKUP($B143,'I&amp;E Backsheet'!$D$11:$AT$187,S$11,0)),"",VLOOKUP($B143,'I&amp;E Backsheet'!$D$11:$AT$187,S$11,0))</f>
        <v/>
      </c>
      <c r="T143" s="214" t="str">
        <f ca="1">IF(ISERROR(VLOOKUP($B143,'I&amp;E Backsheet'!$D$11:$AT$187,T$11,0)),"",VLOOKUP($B143,'I&amp;E Backsheet'!$D$11:$AT$187,T$11,0))</f>
        <v/>
      </c>
      <c r="U143" s="300" t="str">
        <f ca="1">IF(ISERROR(VLOOKUP($B143,'I&amp;E Backsheet'!$D$11:$AT$187,U$11,0)),"",VLOOKUP($B143,'I&amp;E Backsheet'!$D$11:$AT$187,U$11,0))</f>
        <v/>
      </c>
      <c r="V143" s="213" t="str">
        <f ca="1">IF(ISERROR(VLOOKUP($B143,'I&amp;E Backsheet'!$D$11:$AT$187,V$11,0)),"",VLOOKUP($B143,'I&amp;E Backsheet'!$D$11:$AT$187,V$11,0))</f>
        <v/>
      </c>
      <c r="W143" s="214" t="str">
        <f ca="1">IF(ISERROR(VLOOKUP($B143,'I&amp;E Backsheet'!$D$11:$AT$187,W$11,0)),"",VLOOKUP($B143,'I&amp;E Backsheet'!$D$11:$AT$187,W$11,0))</f>
        <v/>
      </c>
    </row>
    <row r="144" spans="1:23">
      <c r="A144" s="3">
        <v>129</v>
      </c>
      <c r="B144" s="41" t="str">
        <f t="shared" ca="1" si="4"/>
        <v/>
      </c>
      <c r="C144" s="42" t="str">
        <f ca="1">IF($B144="","",VLOOKUP($B144,'Org list'!$J$9:$K$637,2,0))</f>
        <v/>
      </c>
      <c r="D144" s="227" t="str">
        <f ca="1">IF(ISERROR(VLOOKUP($B144,'Pooled Fund'!$A$3:$D$179,D$11,0)),"",VLOOKUP($B144,'Pooled Fund'!$A$3:$D$179,D$11,0))</f>
        <v/>
      </c>
      <c r="E144" s="209" t="str">
        <f ca="1">IF(ISERROR(VLOOKUP($B144,'I&amp;E Backsheet'!$D$11:$AT$187,E$11,0)),"",VLOOKUP($B144,'I&amp;E Backsheet'!$D$11:$AT$187,E$11,0))</f>
        <v/>
      </c>
      <c r="F144" s="209" t="str">
        <f ca="1">IF(ISERROR(VLOOKUP($B144,'I&amp;E Backsheet'!$D$11:$AT$187,F$11,0)),"",VLOOKUP($B144,'I&amp;E Backsheet'!$D$11:$AT$187,F$11,0))</f>
        <v/>
      </c>
      <c r="G144" s="209" t="str">
        <f ca="1">IF(ISERROR(VLOOKUP($B144,'I&amp;E Backsheet'!$D$11:$AT$187,G$11,0)),"",VLOOKUP($B144,'I&amp;E Backsheet'!$D$11:$AT$187,G$11,0))</f>
        <v/>
      </c>
      <c r="H144" s="259" t="str">
        <f ca="1">IF(ISERROR(VLOOKUP($B144,'I&amp;E Backsheet'!$D$11:$AT$187,H$11,0)),"",VLOOKUP($B144,'I&amp;E Backsheet'!$D$11:$AT$187,H$11,0))</f>
        <v/>
      </c>
      <c r="I144" s="209" t="str">
        <f ca="1">IF(ISERROR(VLOOKUP($B144,'I&amp;E Backsheet'!$D$11:$AT$187,I$11,0)),"",VLOOKUP($B144,'I&amp;E Backsheet'!$D$11:$AT$187,I$11,0))</f>
        <v/>
      </c>
      <c r="J144" s="209" t="str">
        <f ca="1">IF(ISERROR(VLOOKUP($B144,'I&amp;E Backsheet'!$D$11:$AT$187,J$11,0)),"",VLOOKUP($B144,'I&amp;E Backsheet'!$D$11:$AT$187,J$11,0))</f>
        <v/>
      </c>
      <c r="K144" s="209" t="str">
        <f ca="1">IF(ISERROR(VLOOKUP($B144,'I&amp;E Backsheet'!$D$11:$AT$187,K$11,0)),"",VLOOKUP($B144,'I&amp;E Backsheet'!$D$11:$AT$187,K$11,0))</f>
        <v/>
      </c>
      <c r="L144" s="318" t="str">
        <f ca="1">IF(ISERROR(VLOOKUP($B144,'I&amp;E Backsheet'!$D$11:$AT$187,L$11,0)),"",VLOOKUP($B144,'I&amp;E Backsheet'!$D$11:$AT$187,L$11,0))</f>
        <v/>
      </c>
      <c r="M144" s="300" t="str">
        <f ca="1">IF(ISERROR(VLOOKUP($B144,'I&amp;E Backsheet'!$D$11:$AT$187,M$11,0)),"",VLOOKUP($B144,'I&amp;E Backsheet'!$D$11:$AT$187,M$11,0))</f>
        <v/>
      </c>
      <c r="N144" s="213" t="str">
        <f ca="1">IF(ISERROR(VLOOKUP($B144,'I&amp;E Backsheet'!$D$11:$AT$187,N$11,0)),"",VLOOKUP($B144,'I&amp;E Backsheet'!$D$11:$AT$187,N$11,0))</f>
        <v/>
      </c>
      <c r="O144" s="213" t="str">
        <f ca="1">IF(ISERROR(VLOOKUP($B144,'I&amp;E Backsheet'!$D$11:$AT$187,O$11,0)),"",VLOOKUP($B144,'I&amp;E Backsheet'!$D$11:$AT$187,O$11,0))</f>
        <v/>
      </c>
      <c r="P144" s="214" t="str">
        <f ca="1">IF(ISERROR(VLOOKUP($B144,'I&amp;E Backsheet'!$D$11:$AT$187,P$11,0)),"",VLOOKUP($B144,'I&amp;E Backsheet'!$D$11:$AT$187,P$11,0))</f>
        <v/>
      </c>
      <c r="Q144" s="300" t="str">
        <f ca="1">IF(ISERROR(VLOOKUP($B144,'I&amp;E Backsheet'!$D$11:$AT$187,Q$11,0)),"",VLOOKUP($B144,'I&amp;E Backsheet'!$D$11:$AT$187,Q$11,0))</f>
        <v/>
      </c>
      <c r="R144" s="213" t="str">
        <f ca="1">IF(ISERROR(VLOOKUP($B144,'I&amp;E Backsheet'!$D$11:$AT$187,R$11,0)),"",VLOOKUP($B144,'I&amp;E Backsheet'!$D$11:$AT$187,R$11,0))</f>
        <v/>
      </c>
      <c r="S144" s="213" t="str">
        <f ca="1">IF(ISERROR(VLOOKUP($B144,'I&amp;E Backsheet'!$D$11:$AT$187,S$11,0)),"",VLOOKUP($B144,'I&amp;E Backsheet'!$D$11:$AT$187,S$11,0))</f>
        <v/>
      </c>
      <c r="T144" s="214" t="str">
        <f ca="1">IF(ISERROR(VLOOKUP($B144,'I&amp;E Backsheet'!$D$11:$AT$187,T$11,0)),"",VLOOKUP($B144,'I&amp;E Backsheet'!$D$11:$AT$187,T$11,0))</f>
        <v/>
      </c>
      <c r="U144" s="300" t="str">
        <f ca="1">IF(ISERROR(VLOOKUP($B144,'I&amp;E Backsheet'!$D$11:$AT$187,U$11,0)),"",VLOOKUP($B144,'I&amp;E Backsheet'!$D$11:$AT$187,U$11,0))</f>
        <v/>
      </c>
      <c r="V144" s="213" t="str">
        <f ca="1">IF(ISERROR(VLOOKUP($B144,'I&amp;E Backsheet'!$D$11:$AT$187,V$11,0)),"",VLOOKUP($B144,'I&amp;E Backsheet'!$D$11:$AT$187,V$11,0))</f>
        <v/>
      </c>
      <c r="W144" s="214" t="str">
        <f ca="1">IF(ISERROR(VLOOKUP($B144,'I&amp;E Backsheet'!$D$11:$AT$187,W$11,0)),"",VLOOKUP($B144,'I&amp;E Backsheet'!$D$11:$AT$187,W$11,0))</f>
        <v/>
      </c>
    </row>
    <row r="145" spans="1:23">
      <c r="A145" s="3">
        <v>130</v>
      </c>
      <c r="B145" s="41" t="str">
        <f t="shared" ca="1" si="4"/>
        <v/>
      </c>
      <c r="C145" s="42" t="str">
        <f ca="1">IF($B145="","",VLOOKUP($B145,'Org list'!$J$9:$K$637,2,0))</f>
        <v/>
      </c>
      <c r="D145" s="227" t="str">
        <f ca="1">IF(ISERROR(VLOOKUP($B145,'Pooled Fund'!$A$3:$D$179,D$11,0)),"",VLOOKUP($B145,'Pooled Fund'!$A$3:$D$179,D$11,0))</f>
        <v/>
      </c>
      <c r="E145" s="209" t="str">
        <f ca="1">IF(ISERROR(VLOOKUP($B145,'I&amp;E Backsheet'!$D$11:$AT$187,E$11,0)),"",VLOOKUP($B145,'I&amp;E Backsheet'!$D$11:$AT$187,E$11,0))</f>
        <v/>
      </c>
      <c r="F145" s="209" t="str">
        <f ca="1">IF(ISERROR(VLOOKUP($B145,'I&amp;E Backsheet'!$D$11:$AT$187,F$11,0)),"",VLOOKUP($B145,'I&amp;E Backsheet'!$D$11:$AT$187,F$11,0))</f>
        <v/>
      </c>
      <c r="G145" s="209" t="str">
        <f ca="1">IF(ISERROR(VLOOKUP($B145,'I&amp;E Backsheet'!$D$11:$AT$187,G$11,0)),"",VLOOKUP($B145,'I&amp;E Backsheet'!$D$11:$AT$187,G$11,0))</f>
        <v/>
      </c>
      <c r="H145" s="259" t="str">
        <f ca="1">IF(ISERROR(VLOOKUP($B145,'I&amp;E Backsheet'!$D$11:$AT$187,H$11,0)),"",VLOOKUP($B145,'I&amp;E Backsheet'!$D$11:$AT$187,H$11,0))</f>
        <v/>
      </c>
      <c r="I145" s="209" t="str">
        <f ca="1">IF(ISERROR(VLOOKUP($B145,'I&amp;E Backsheet'!$D$11:$AT$187,I$11,0)),"",VLOOKUP($B145,'I&amp;E Backsheet'!$D$11:$AT$187,I$11,0))</f>
        <v/>
      </c>
      <c r="J145" s="209" t="str">
        <f ca="1">IF(ISERROR(VLOOKUP($B145,'I&amp;E Backsheet'!$D$11:$AT$187,J$11,0)),"",VLOOKUP($B145,'I&amp;E Backsheet'!$D$11:$AT$187,J$11,0))</f>
        <v/>
      </c>
      <c r="K145" s="209" t="str">
        <f ca="1">IF(ISERROR(VLOOKUP($B145,'I&amp;E Backsheet'!$D$11:$AT$187,K$11,0)),"",VLOOKUP($B145,'I&amp;E Backsheet'!$D$11:$AT$187,K$11,0))</f>
        <v/>
      </c>
      <c r="L145" s="318" t="str">
        <f ca="1">IF(ISERROR(VLOOKUP($B145,'I&amp;E Backsheet'!$D$11:$AT$187,L$11,0)),"",VLOOKUP($B145,'I&amp;E Backsheet'!$D$11:$AT$187,L$11,0))</f>
        <v/>
      </c>
      <c r="M145" s="300" t="str">
        <f ca="1">IF(ISERROR(VLOOKUP($B145,'I&amp;E Backsheet'!$D$11:$AT$187,M$11,0)),"",VLOOKUP($B145,'I&amp;E Backsheet'!$D$11:$AT$187,M$11,0))</f>
        <v/>
      </c>
      <c r="N145" s="213" t="str">
        <f ca="1">IF(ISERROR(VLOOKUP($B145,'I&amp;E Backsheet'!$D$11:$AT$187,N$11,0)),"",VLOOKUP($B145,'I&amp;E Backsheet'!$D$11:$AT$187,N$11,0))</f>
        <v/>
      </c>
      <c r="O145" s="213" t="str">
        <f ca="1">IF(ISERROR(VLOOKUP($B145,'I&amp;E Backsheet'!$D$11:$AT$187,O$11,0)),"",VLOOKUP($B145,'I&amp;E Backsheet'!$D$11:$AT$187,O$11,0))</f>
        <v/>
      </c>
      <c r="P145" s="214" t="str">
        <f ca="1">IF(ISERROR(VLOOKUP($B145,'I&amp;E Backsheet'!$D$11:$AT$187,P$11,0)),"",VLOOKUP($B145,'I&amp;E Backsheet'!$D$11:$AT$187,P$11,0))</f>
        <v/>
      </c>
      <c r="Q145" s="300" t="str">
        <f ca="1">IF(ISERROR(VLOOKUP($B145,'I&amp;E Backsheet'!$D$11:$AT$187,Q$11,0)),"",VLOOKUP($B145,'I&amp;E Backsheet'!$D$11:$AT$187,Q$11,0))</f>
        <v/>
      </c>
      <c r="R145" s="213" t="str">
        <f ca="1">IF(ISERROR(VLOOKUP($B145,'I&amp;E Backsheet'!$D$11:$AT$187,R$11,0)),"",VLOOKUP($B145,'I&amp;E Backsheet'!$D$11:$AT$187,R$11,0))</f>
        <v/>
      </c>
      <c r="S145" s="213" t="str">
        <f ca="1">IF(ISERROR(VLOOKUP($B145,'I&amp;E Backsheet'!$D$11:$AT$187,S$11,0)),"",VLOOKUP($B145,'I&amp;E Backsheet'!$D$11:$AT$187,S$11,0))</f>
        <v/>
      </c>
      <c r="T145" s="214" t="str">
        <f ca="1">IF(ISERROR(VLOOKUP($B145,'I&amp;E Backsheet'!$D$11:$AT$187,T$11,0)),"",VLOOKUP($B145,'I&amp;E Backsheet'!$D$11:$AT$187,T$11,0))</f>
        <v/>
      </c>
      <c r="U145" s="300" t="str">
        <f ca="1">IF(ISERROR(VLOOKUP($B145,'I&amp;E Backsheet'!$D$11:$AT$187,U$11,0)),"",VLOOKUP($B145,'I&amp;E Backsheet'!$D$11:$AT$187,U$11,0))</f>
        <v/>
      </c>
      <c r="V145" s="213" t="str">
        <f ca="1">IF(ISERROR(VLOOKUP($B145,'I&amp;E Backsheet'!$D$11:$AT$187,V$11,0)),"",VLOOKUP($B145,'I&amp;E Backsheet'!$D$11:$AT$187,V$11,0))</f>
        <v/>
      </c>
      <c r="W145" s="214" t="str">
        <f ca="1">IF(ISERROR(VLOOKUP($B145,'I&amp;E Backsheet'!$D$11:$AT$187,W$11,0)),"",VLOOKUP($B145,'I&amp;E Backsheet'!$D$11:$AT$187,W$11,0))</f>
        <v/>
      </c>
    </row>
    <row r="146" spans="1:23">
      <c r="A146" s="3">
        <v>131</v>
      </c>
      <c r="B146" s="41" t="str">
        <f t="shared" ca="1" si="4"/>
        <v/>
      </c>
      <c r="C146" s="42" t="str">
        <f ca="1">IF($B146="","",VLOOKUP($B146,'Org list'!$J$9:$K$637,2,0))</f>
        <v/>
      </c>
      <c r="D146" s="227" t="str">
        <f ca="1">IF(ISERROR(VLOOKUP($B146,'Pooled Fund'!$A$3:$D$179,D$11,0)),"",VLOOKUP($B146,'Pooled Fund'!$A$3:$D$179,D$11,0))</f>
        <v/>
      </c>
      <c r="E146" s="209" t="str">
        <f ca="1">IF(ISERROR(VLOOKUP($B146,'I&amp;E Backsheet'!$D$11:$AT$187,E$11,0)),"",VLOOKUP($B146,'I&amp;E Backsheet'!$D$11:$AT$187,E$11,0))</f>
        <v/>
      </c>
      <c r="F146" s="209" t="str">
        <f ca="1">IF(ISERROR(VLOOKUP($B146,'I&amp;E Backsheet'!$D$11:$AT$187,F$11,0)),"",VLOOKUP($B146,'I&amp;E Backsheet'!$D$11:$AT$187,F$11,0))</f>
        <v/>
      </c>
      <c r="G146" s="209" t="str">
        <f ca="1">IF(ISERROR(VLOOKUP($B146,'I&amp;E Backsheet'!$D$11:$AT$187,G$11,0)),"",VLOOKUP($B146,'I&amp;E Backsheet'!$D$11:$AT$187,G$11,0))</f>
        <v/>
      </c>
      <c r="H146" s="259" t="str">
        <f ca="1">IF(ISERROR(VLOOKUP($B146,'I&amp;E Backsheet'!$D$11:$AT$187,H$11,0)),"",VLOOKUP($B146,'I&amp;E Backsheet'!$D$11:$AT$187,H$11,0))</f>
        <v/>
      </c>
      <c r="I146" s="209" t="str">
        <f ca="1">IF(ISERROR(VLOOKUP($B146,'I&amp;E Backsheet'!$D$11:$AT$187,I$11,0)),"",VLOOKUP($B146,'I&amp;E Backsheet'!$D$11:$AT$187,I$11,0))</f>
        <v/>
      </c>
      <c r="J146" s="209" t="str">
        <f ca="1">IF(ISERROR(VLOOKUP($B146,'I&amp;E Backsheet'!$D$11:$AT$187,J$11,0)),"",VLOOKUP($B146,'I&amp;E Backsheet'!$D$11:$AT$187,J$11,0))</f>
        <v/>
      </c>
      <c r="K146" s="209" t="str">
        <f ca="1">IF(ISERROR(VLOOKUP($B146,'I&amp;E Backsheet'!$D$11:$AT$187,K$11,0)),"",VLOOKUP($B146,'I&amp;E Backsheet'!$D$11:$AT$187,K$11,0))</f>
        <v/>
      </c>
      <c r="L146" s="318" t="str">
        <f ca="1">IF(ISERROR(VLOOKUP($B146,'I&amp;E Backsheet'!$D$11:$AT$187,L$11,0)),"",VLOOKUP($B146,'I&amp;E Backsheet'!$D$11:$AT$187,L$11,0))</f>
        <v/>
      </c>
      <c r="M146" s="300" t="str">
        <f ca="1">IF(ISERROR(VLOOKUP($B146,'I&amp;E Backsheet'!$D$11:$AT$187,M$11,0)),"",VLOOKUP($B146,'I&amp;E Backsheet'!$D$11:$AT$187,M$11,0))</f>
        <v/>
      </c>
      <c r="N146" s="213" t="str">
        <f ca="1">IF(ISERROR(VLOOKUP($B146,'I&amp;E Backsheet'!$D$11:$AT$187,N$11,0)),"",VLOOKUP($B146,'I&amp;E Backsheet'!$D$11:$AT$187,N$11,0))</f>
        <v/>
      </c>
      <c r="O146" s="213" t="str">
        <f ca="1">IF(ISERROR(VLOOKUP($B146,'I&amp;E Backsheet'!$D$11:$AT$187,O$11,0)),"",VLOOKUP($B146,'I&amp;E Backsheet'!$D$11:$AT$187,O$11,0))</f>
        <v/>
      </c>
      <c r="P146" s="214" t="str">
        <f ca="1">IF(ISERROR(VLOOKUP($B146,'I&amp;E Backsheet'!$D$11:$AT$187,P$11,0)),"",VLOOKUP($B146,'I&amp;E Backsheet'!$D$11:$AT$187,P$11,0))</f>
        <v/>
      </c>
      <c r="Q146" s="300" t="str">
        <f ca="1">IF(ISERROR(VLOOKUP($B146,'I&amp;E Backsheet'!$D$11:$AT$187,Q$11,0)),"",VLOOKUP($B146,'I&amp;E Backsheet'!$D$11:$AT$187,Q$11,0))</f>
        <v/>
      </c>
      <c r="R146" s="213" t="str">
        <f ca="1">IF(ISERROR(VLOOKUP($B146,'I&amp;E Backsheet'!$D$11:$AT$187,R$11,0)),"",VLOOKUP($B146,'I&amp;E Backsheet'!$D$11:$AT$187,R$11,0))</f>
        <v/>
      </c>
      <c r="S146" s="213" t="str">
        <f ca="1">IF(ISERROR(VLOOKUP($B146,'I&amp;E Backsheet'!$D$11:$AT$187,S$11,0)),"",VLOOKUP($B146,'I&amp;E Backsheet'!$D$11:$AT$187,S$11,0))</f>
        <v/>
      </c>
      <c r="T146" s="214" t="str">
        <f ca="1">IF(ISERROR(VLOOKUP($B146,'I&amp;E Backsheet'!$D$11:$AT$187,T$11,0)),"",VLOOKUP($B146,'I&amp;E Backsheet'!$D$11:$AT$187,T$11,0))</f>
        <v/>
      </c>
      <c r="U146" s="300" t="str">
        <f ca="1">IF(ISERROR(VLOOKUP($B146,'I&amp;E Backsheet'!$D$11:$AT$187,U$11,0)),"",VLOOKUP($B146,'I&amp;E Backsheet'!$D$11:$AT$187,U$11,0))</f>
        <v/>
      </c>
      <c r="V146" s="213" t="str">
        <f ca="1">IF(ISERROR(VLOOKUP($B146,'I&amp;E Backsheet'!$D$11:$AT$187,V$11,0)),"",VLOOKUP($B146,'I&amp;E Backsheet'!$D$11:$AT$187,V$11,0))</f>
        <v/>
      </c>
      <c r="W146" s="214" t="str">
        <f ca="1">IF(ISERROR(VLOOKUP($B146,'I&amp;E Backsheet'!$D$11:$AT$187,W$11,0)),"",VLOOKUP($B146,'I&amp;E Backsheet'!$D$11:$AT$187,W$11,0))</f>
        <v/>
      </c>
    </row>
    <row r="147" spans="1:23">
      <c r="A147" s="3">
        <v>132</v>
      </c>
      <c r="B147" s="41" t="str">
        <f t="shared" ca="1" si="4"/>
        <v/>
      </c>
      <c r="C147" s="42" t="str">
        <f ca="1">IF($B147="","",VLOOKUP($B147,'Org list'!$J$9:$K$637,2,0))</f>
        <v/>
      </c>
      <c r="D147" s="227" t="str">
        <f ca="1">IF(ISERROR(VLOOKUP($B147,'Pooled Fund'!$A$3:$D$179,D$11,0)),"",VLOOKUP($B147,'Pooled Fund'!$A$3:$D$179,D$11,0))</f>
        <v/>
      </c>
      <c r="E147" s="209" t="str">
        <f ca="1">IF(ISERROR(VLOOKUP($B147,'I&amp;E Backsheet'!$D$11:$AT$187,E$11,0)),"",VLOOKUP($B147,'I&amp;E Backsheet'!$D$11:$AT$187,E$11,0))</f>
        <v/>
      </c>
      <c r="F147" s="209" t="str">
        <f ca="1">IF(ISERROR(VLOOKUP($B147,'I&amp;E Backsheet'!$D$11:$AT$187,F$11,0)),"",VLOOKUP($B147,'I&amp;E Backsheet'!$D$11:$AT$187,F$11,0))</f>
        <v/>
      </c>
      <c r="G147" s="209" t="str">
        <f ca="1">IF(ISERROR(VLOOKUP($B147,'I&amp;E Backsheet'!$D$11:$AT$187,G$11,0)),"",VLOOKUP($B147,'I&amp;E Backsheet'!$D$11:$AT$187,G$11,0))</f>
        <v/>
      </c>
      <c r="H147" s="259" t="str">
        <f ca="1">IF(ISERROR(VLOOKUP($B147,'I&amp;E Backsheet'!$D$11:$AT$187,H$11,0)),"",VLOOKUP($B147,'I&amp;E Backsheet'!$D$11:$AT$187,H$11,0))</f>
        <v/>
      </c>
      <c r="I147" s="209" t="str">
        <f ca="1">IF(ISERROR(VLOOKUP($B147,'I&amp;E Backsheet'!$D$11:$AT$187,I$11,0)),"",VLOOKUP($B147,'I&amp;E Backsheet'!$D$11:$AT$187,I$11,0))</f>
        <v/>
      </c>
      <c r="J147" s="209" t="str">
        <f ca="1">IF(ISERROR(VLOOKUP($B147,'I&amp;E Backsheet'!$D$11:$AT$187,J$11,0)),"",VLOOKUP($B147,'I&amp;E Backsheet'!$D$11:$AT$187,J$11,0))</f>
        <v/>
      </c>
      <c r="K147" s="209" t="str">
        <f ca="1">IF(ISERROR(VLOOKUP($B147,'I&amp;E Backsheet'!$D$11:$AT$187,K$11,0)),"",VLOOKUP($B147,'I&amp;E Backsheet'!$D$11:$AT$187,K$11,0))</f>
        <v/>
      </c>
      <c r="L147" s="318" t="str">
        <f ca="1">IF(ISERROR(VLOOKUP($B147,'I&amp;E Backsheet'!$D$11:$AT$187,L$11,0)),"",VLOOKUP($B147,'I&amp;E Backsheet'!$D$11:$AT$187,L$11,0))</f>
        <v/>
      </c>
      <c r="M147" s="300" t="str">
        <f ca="1">IF(ISERROR(VLOOKUP($B147,'I&amp;E Backsheet'!$D$11:$AT$187,M$11,0)),"",VLOOKUP($B147,'I&amp;E Backsheet'!$D$11:$AT$187,M$11,0))</f>
        <v/>
      </c>
      <c r="N147" s="213" t="str">
        <f ca="1">IF(ISERROR(VLOOKUP($B147,'I&amp;E Backsheet'!$D$11:$AT$187,N$11,0)),"",VLOOKUP($B147,'I&amp;E Backsheet'!$D$11:$AT$187,N$11,0))</f>
        <v/>
      </c>
      <c r="O147" s="213" t="str">
        <f ca="1">IF(ISERROR(VLOOKUP($B147,'I&amp;E Backsheet'!$D$11:$AT$187,O$11,0)),"",VLOOKUP($B147,'I&amp;E Backsheet'!$D$11:$AT$187,O$11,0))</f>
        <v/>
      </c>
      <c r="P147" s="214" t="str">
        <f ca="1">IF(ISERROR(VLOOKUP($B147,'I&amp;E Backsheet'!$D$11:$AT$187,P$11,0)),"",VLOOKUP($B147,'I&amp;E Backsheet'!$D$11:$AT$187,P$11,0))</f>
        <v/>
      </c>
      <c r="Q147" s="300" t="str">
        <f ca="1">IF(ISERROR(VLOOKUP($B147,'I&amp;E Backsheet'!$D$11:$AT$187,Q$11,0)),"",VLOOKUP($B147,'I&amp;E Backsheet'!$D$11:$AT$187,Q$11,0))</f>
        <v/>
      </c>
      <c r="R147" s="213" t="str">
        <f ca="1">IF(ISERROR(VLOOKUP($B147,'I&amp;E Backsheet'!$D$11:$AT$187,R$11,0)),"",VLOOKUP($B147,'I&amp;E Backsheet'!$D$11:$AT$187,R$11,0))</f>
        <v/>
      </c>
      <c r="S147" s="213" t="str">
        <f ca="1">IF(ISERROR(VLOOKUP($B147,'I&amp;E Backsheet'!$D$11:$AT$187,S$11,0)),"",VLOOKUP($B147,'I&amp;E Backsheet'!$D$11:$AT$187,S$11,0))</f>
        <v/>
      </c>
      <c r="T147" s="214" t="str">
        <f ca="1">IF(ISERROR(VLOOKUP($B147,'I&amp;E Backsheet'!$D$11:$AT$187,T$11,0)),"",VLOOKUP($B147,'I&amp;E Backsheet'!$D$11:$AT$187,T$11,0))</f>
        <v/>
      </c>
      <c r="U147" s="300" t="str">
        <f ca="1">IF(ISERROR(VLOOKUP($B147,'I&amp;E Backsheet'!$D$11:$AT$187,U$11,0)),"",VLOOKUP($B147,'I&amp;E Backsheet'!$D$11:$AT$187,U$11,0))</f>
        <v/>
      </c>
      <c r="V147" s="213" t="str">
        <f ca="1">IF(ISERROR(VLOOKUP($B147,'I&amp;E Backsheet'!$D$11:$AT$187,V$11,0)),"",VLOOKUP($B147,'I&amp;E Backsheet'!$D$11:$AT$187,V$11,0))</f>
        <v/>
      </c>
      <c r="W147" s="214" t="str">
        <f ca="1">IF(ISERROR(VLOOKUP($B147,'I&amp;E Backsheet'!$D$11:$AT$187,W$11,0)),"",VLOOKUP($B147,'I&amp;E Backsheet'!$D$11:$AT$187,W$11,0))</f>
        <v/>
      </c>
    </row>
    <row r="148" spans="1:23">
      <c r="A148" s="3">
        <v>133</v>
      </c>
      <c r="B148" s="41" t="str">
        <f t="shared" ca="1" si="4"/>
        <v/>
      </c>
      <c r="C148" s="42" t="str">
        <f ca="1">IF($B148="","",VLOOKUP($B148,'Org list'!$J$9:$K$637,2,0))</f>
        <v/>
      </c>
      <c r="D148" s="227" t="str">
        <f ca="1">IF(ISERROR(VLOOKUP($B148,'Pooled Fund'!$A$3:$D$179,D$11,0)),"",VLOOKUP($B148,'Pooled Fund'!$A$3:$D$179,D$11,0))</f>
        <v/>
      </c>
      <c r="E148" s="209" t="str">
        <f ca="1">IF(ISERROR(VLOOKUP($B148,'I&amp;E Backsheet'!$D$11:$AT$187,E$11,0)),"",VLOOKUP($B148,'I&amp;E Backsheet'!$D$11:$AT$187,E$11,0))</f>
        <v/>
      </c>
      <c r="F148" s="209" t="str">
        <f ca="1">IF(ISERROR(VLOOKUP($B148,'I&amp;E Backsheet'!$D$11:$AT$187,F$11,0)),"",VLOOKUP($B148,'I&amp;E Backsheet'!$D$11:$AT$187,F$11,0))</f>
        <v/>
      </c>
      <c r="G148" s="209" t="str">
        <f ca="1">IF(ISERROR(VLOOKUP($B148,'I&amp;E Backsheet'!$D$11:$AT$187,G$11,0)),"",VLOOKUP($B148,'I&amp;E Backsheet'!$D$11:$AT$187,G$11,0))</f>
        <v/>
      </c>
      <c r="H148" s="259" t="str">
        <f ca="1">IF(ISERROR(VLOOKUP($B148,'I&amp;E Backsheet'!$D$11:$AT$187,H$11,0)),"",VLOOKUP($B148,'I&amp;E Backsheet'!$D$11:$AT$187,H$11,0))</f>
        <v/>
      </c>
      <c r="I148" s="209" t="str">
        <f ca="1">IF(ISERROR(VLOOKUP($B148,'I&amp;E Backsheet'!$D$11:$AT$187,I$11,0)),"",VLOOKUP($B148,'I&amp;E Backsheet'!$D$11:$AT$187,I$11,0))</f>
        <v/>
      </c>
      <c r="J148" s="209" t="str">
        <f ca="1">IF(ISERROR(VLOOKUP($B148,'I&amp;E Backsheet'!$D$11:$AT$187,J$11,0)),"",VLOOKUP($B148,'I&amp;E Backsheet'!$D$11:$AT$187,J$11,0))</f>
        <v/>
      </c>
      <c r="K148" s="209" t="str">
        <f ca="1">IF(ISERROR(VLOOKUP($B148,'I&amp;E Backsheet'!$D$11:$AT$187,K$11,0)),"",VLOOKUP($B148,'I&amp;E Backsheet'!$D$11:$AT$187,K$11,0))</f>
        <v/>
      </c>
      <c r="L148" s="318" t="str">
        <f ca="1">IF(ISERROR(VLOOKUP($B148,'I&amp;E Backsheet'!$D$11:$AT$187,L$11,0)),"",VLOOKUP($B148,'I&amp;E Backsheet'!$D$11:$AT$187,L$11,0))</f>
        <v/>
      </c>
      <c r="M148" s="300" t="str">
        <f ca="1">IF(ISERROR(VLOOKUP($B148,'I&amp;E Backsheet'!$D$11:$AT$187,M$11,0)),"",VLOOKUP($B148,'I&amp;E Backsheet'!$D$11:$AT$187,M$11,0))</f>
        <v/>
      </c>
      <c r="N148" s="213" t="str">
        <f ca="1">IF(ISERROR(VLOOKUP($B148,'I&amp;E Backsheet'!$D$11:$AT$187,N$11,0)),"",VLOOKUP($B148,'I&amp;E Backsheet'!$D$11:$AT$187,N$11,0))</f>
        <v/>
      </c>
      <c r="O148" s="213" t="str">
        <f ca="1">IF(ISERROR(VLOOKUP($B148,'I&amp;E Backsheet'!$D$11:$AT$187,O$11,0)),"",VLOOKUP($B148,'I&amp;E Backsheet'!$D$11:$AT$187,O$11,0))</f>
        <v/>
      </c>
      <c r="P148" s="214" t="str">
        <f ca="1">IF(ISERROR(VLOOKUP($B148,'I&amp;E Backsheet'!$D$11:$AT$187,P$11,0)),"",VLOOKUP($B148,'I&amp;E Backsheet'!$D$11:$AT$187,P$11,0))</f>
        <v/>
      </c>
      <c r="Q148" s="300" t="str">
        <f ca="1">IF(ISERROR(VLOOKUP($B148,'I&amp;E Backsheet'!$D$11:$AT$187,Q$11,0)),"",VLOOKUP($B148,'I&amp;E Backsheet'!$D$11:$AT$187,Q$11,0))</f>
        <v/>
      </c>
      <c r="R148" s="213" t="str">
        <f ca="1">IF(ISERROR(VLOOKUP($B148,'I&amp;E Backsheet'!$D$11:$AT$187,R$11,0)),"",VLOOKUP($B148,'I&amp;E Backsheet'!$D$11:$AT$187,R$11,0))</f>
        <v/>
      </c>
      <c r="S148" s="213" t="str">
        <f ca="1">IF(ISERROR(VLOOKUP($B148,'I&amp;E Backsheet'!$D$11:$AT$187,S$11,0)),"",VLOOKUP($B148,'I&amp;E Backsheet'!$D$11:$AT$187,S$11,0))</f>
        <v/>
      </c>
      <c r="T148" s="214" t="str">
        <f ca="1">IF(ISERROR(VLOOKUP($B148,'I&amp;E Backsheet'!$D$11:$AT$187,T$11,0)),"",VLOOKUP($B148,'I&amp;E Backsheet'!$D$11:$AT$187,T$11,0))</f>
        <v/>
      </c>
      <c r="U148" s="300" t="str">
        <f ca="1">IF(ISERROR(VLOOKUP($B148,'I&amp;E Backsheet'!$D$11:$AT$187,U$11,0)),"",VLOOKUP($B148,'I&amp;E Backsheet'!$D$11:$AT$187,U$11,0))</f>
        <v/>
      </c>
      <c r="V148" s="213" t="str">
        <f ca="1">IF(ISERROR(VLOOKUP($B148,'I&amp;E Backsheet'!$D$11:$AT$187,V$11,0)),"",VLOOKUP($B148,'I&amp;E Backsheet'!$D$11:$AT$187,V$11,0))</f>
        <v/>
      </c>
      <c r="W148" s="214" t="str">
        <f ca="1">IF(ISERROR(VLOOKUP($B148,'I&amp;E Backsheet'!$D$11:$AT$187,W$11,0)),"",VLOOKUP($B148,'I&amp;E Backsheet'!$D$11:$AT$187,W$11,0))</f>
        <v/>
      </c>
    </row>
    <row r="149" spans="1:23">
      <c r="A149" s="3">
        <v>134</v>
      </c>
      <c r="B149" s="41" t="str">
        <f t="shared" ca="1" si="4"/>
        <v/>
      </c>
      <c r="C149" s="42" t="str">
        <f ca="1">IF($B149="","",VLOOKUP($B149,'Org list'!$J$9:$K$637,2,0))</f>
        <v/>
      </c>
      <c r="D149" s="227" t="str">
        <f ca="1">IF(ISERROR(VLOOKUP($B149,'Pooled Fund'!$A$3:$D$179,D$11,0)),"",VLOOKUP($B149,'Pooled Fund'!$A$3:$D$179,D$11,0))</f>
        <v/>
      </c>
      <c r="E149" s="209" t="str">
        <f ca="1">IF(ISERROR(VLOOKUP($B149,'I&amp;E Backsheet'!$D$11:$AT$187,E$11,0)),"",VLOOKUP($B149,'I&amp;E Backsheet'!$D$11:$AT$187,E$11,0))</f>
        <v/>
      </c>
      <c r="F149" s="209" t="str">
        <f ca="1">IF(ISERROR(VLOOKUP($B149,'I&amp;E Backsheet'!$D$11:$AT$187,F$11,0)),"",VLOOKUP($B149,'I&amp;E Backsheet'!$D$11:$AT$187,F$11,0))</f>
        <v/>
      </c>
      <c r="G149" s="209" t="str">
        <f ca="1">IF(ISERROR(VLOOKUP($B149,'I&amp;E Backsheet'!$D$11:$AT$187,G$11,0)),"",VLOOKUP($B149,'I&amp;E Backsheet'!$D$11:$AT$187,G$11,0))</f>
        <v/>
      </c>
      <c r="H149" s="259" t="str">
        <f ca="1">IF(ISERROR(VLOOKUP($B149,'I&amp;E Backsheet'!$D$11:$AT$187,H$11,0)),"",VLOOKUP($B149,'I&amp;E Backsheet'!$D$11:$AT$187,H$11,0))</f>
        <v/>
      </c>
      <c r="I149" s="209" t="str">
        <f ca="1">IF(ISERROR(VLOOKUP($B149,'I&amp;E Backsheet'!$D$11:$AT$187,I$11,0)),"",VLOOKUP($B149,'I&amp;E Backsheet'!$D$11:$AT$187,I$11,0))</f>
        <v/>
      </c>
      <c r="J149" s="209" t="str">
        <f ca="1">IF(ISERROR(VLOOKUP($B149,'I&amp;E Backsheet'!$D$11:$AT$187,J$11,0)),"",VLOOKUP($B149,'I&amp;E Backsheet'!$D$11:$AT$187,J$11,0))</f>
        <v/>
      </c>
      <c r="K149" s="209" t="str">
        <f ca="1">IF(ISERROR(VLOOKUP($B149,'I&amp;E Backsheet'!$D$11:$AT$187,K$11,0)),"",VLOOKUP($B149,'I&amp;E Backsheet'!$D$11:$AT$187,K$11,0))</f>
        <v/>
      </c>
      <c r="L149" s="318" t="str">
        <f ca="1">IF(ISERROR(VLOOKUP($B149,'I&amp;E Backsheet'!$D$11:$AT$187,L$11,0)),"",VLOOKUP($B149,'I&amp;E Backsheet'!$D$11:$AT$187,L$11,0))</f>
        <v/>
      </c>
      <c r="M149" s="300" t="str">
        <f ca="1">IF(ISERROR(VLOOKUP($B149,'I&amp;E Backsheet'!$D$11:$AT$187,M$11,0)),"",VLOOKUP($B149,'I&amp;E Backsheet'!$D$11:$AT$187,M$11,0))</f>
        <v/>
      </c>
      <c r="N149" s="213" t="str">
        <f ca="1">IF(ISERROR(VLOOKUP($B149,'I&amp;E Backsheet'!$D$11:$AT$187,N$11,0)),"",VLOOKUP($B149,'I&amp;E Backsheet'!$D$11:$AT$187,N$11,0))</f>
        <v/>
      </c>
      <c r="O149" s="213" t="str">
        <f ca="1">IF(ISERROR(VLOOKUP($B149,'I&amp;E Backsheet'!$D$11:$AT$187,O$11,0)),"",VLOOKUP($B149,'I&amp;E Backsheet'!$D$11:$AT$187,O$11,0))</f>
        <v/>
      </c>
      <c r="P149" s="214" t="str">
        <f ca="1">IF(ISERROR(VLOOKUP($B149,'I&amp;E Backsheet'!$D$11:$AT$187,P$11,0)),"",VLOOKUP($B149,'I&amp;E Backsheet'!$D$11:$AT$187,P$11,0))</f>
        <v/>
      </c>
      <c r="Q149" s="300" t="str">
        <f ca="1">IF(ISERROR(VLOOKUP($B149,'I&amp;E Backsheet'!$D$11:$AT$187,Q$11,0)),"",VLOOKUP($B149,'I&amp;E Backsheet'!$D$11:$AT$187,Q$11,0))</f>
        <v/>
      </c>
      <c r="R149" s="213" t="str">
        <f ca="1">IF(ISERROR(VLOOKUP($B149,'I&amp;E Backsheet'!$D$11:$AT$187,R$11,0)),"",VLOOKUP($B149,'I&amp;E Backsheet'!$D$11:$AT$187,R$11,0))</f>
        <v/>
      </c>
      <c r="S149" s="213" t="str">
        <f ca="1">IF(ISERROR(VLOOKUP($B149,'I&amp;E Backsheet'!$D$11:$AT$187,S$11,0)),"",VLOOKUP($B149,'I&amp;E Backsheet'!$D$11:$AT$187,S$11,0))</f>
        <v/>
      </c>
      <c r="T149" s="214" t="str">
        <f ca="1">IF(ISERROR(VLOOKUP($B149,'I&amp;E Backsheet'!$D$11:$AT$187,T$11,0)),"",VLOOKUP($B149,'I&amp;E Backsheet'!$D$11:$AT$187,T$11,0))</f>
        <v/>
      </c>
      <c r="U149" s="300" t="str">
        <f ca="1">IF(ISERROR(VLOOKUP($B149,'I&amp;E Backsheet'!$D$11:$AT$187,U$11,0)),"",VLOOKUP($B149,'I&amp;E Backsheet'!$D$11:$AT$187,U$11,0))</f>
        <v/>
      </c>
      <c r="V149" s="213" t="str">
        <f ca="1">IF(ISERROR(VLOOKUP($B149,'I&amp;E Backsheet'!$D$11:$AT$187,V$11,0)),"",VLOOKUP($B149,'I&amp;E Backsheet'!$D$11:$AT$187,V$11,0))</f>
        <v/>
      </c>
      <c r="W149" s="214" t="str">
        <f ca="1">IF(ISERROR(VLOOKUP($B149,'I&amp;E Backsheet'!$D$11:$AT$187,W$11,0)),"",VLOOKUP($B149,'I&amp;E Backsheet'!$D$11:$AT$187,W$11,0))</f>
        <v/>
      </c>
    </row>
    <row r="150" spans="1:23">
      <c r="A150" s="3">
        <v>135</v>
      </c>
      <c r="B150" s="41" t="str">
        <f t="shared" ca="1" si="4"/>
        <v/>
      </c>
      <c r="C150" s="42" t="str">
        <f ca="1">IF($B150="","",VLOOKUP($B150,'Org list'!$J$9:$K$637,2,0))</f>
        <v/>
      </c>
      <c r="D150" s="227" t="str">
        <f ca="1">IF(ISERROR(VLOOKUP($B150,'Pooled Fund'!$A$3:$D$179,D$11,0)),"",VLOOKUP($B150,'Pooled Fund'!$A$3:$D$179,D$11,0))</f>
        <v/>
      </c>
      <c r="E150" s="209" t="str">
        <f ca="1">IF(ISERROR(VLOOKUP($B150,'I&amp;E Backsheet'!$D$11:$AT$187,E$11,0)),"",VLOOKUP($B150,'I&amp;E Backsheet'!$D$11:$AT$187,E$11,0))</f>
        <v/>
      </c>
      <c r="F150" s="209" t="str">
        <f ca="1">IF(ISERROR(VLOOKUP($B150,'I&amp;E Backsheet'!$D$11:$AT$187,F$11,0)),"",VLOOKUP($B150,'I&amp;E Backsheet'!$D$11:$AT$187,F$11,0))</f>
        <v/>
      </c>
      <c r="G150" s="209" t="str">
        <f ca="1">IF(ISERROR(VLOOKUP($B150,'I&amp;E Backsheet'!$D$11:$AT$187,G$11,0)),"",VLOOKUP($B150,'I&amp;E Backsheet'!$D$11:$AT$187,G$11,0))</f>
        <v/>
      </c>
      <c r="H150" s="259" t="str">
        <f ca="1">IF(ISERROR(VLOOKUP($B150,'I&amp;E Backsheet'!$D$11:$AT$187,H$11,0)),"",VLOOKUP($B150,'I&amp;E Backsheet'!$D$11:$AT$187,H$11,0))</f>
        <v/>
      </c>
      <c r="I150" s="209" t="str">
        <f ca="1">IF(ISERROR(VLOOKUP($B150,'I&amp;E Backsheet'!$D$11:$AT$187,I$11,0)),"",VLOOKUP($B150,'I&amp;E Backsheet'!$D$11:$AT$187,I$11,0))</f>
        <v/>
      </c>
      <c r="J150" s="209" t="str">
        <f ca="1">IF(ISERROR(VLOOKUP($B150,'I&amp;E Backsheet'!$D$11:$AT$187,J$11,0)),"",VLOOKUP($B150,'I&amp;E Backsheet'!$D$11:$AT$187,J$11,0))</f>
        <v/>
      </c>
      <c r="K150" s="209" t="str">
        <f ca="1">IF(ISERROR(VLOOKUP($B150,'I&amp;E Backsheet'!$D$11:$AT$187,K$11,0)),"",VLOOKUP($B150,'I&amp;E Backsheet'!$D$11:$AT$187,K$11,0))</f>
        <v/>
      </c>
      <c r="L150" s="318" t="str">
        <f ca="1">IF(ISERROR(VLOOKUP($B150,'I&amp;E Backsheet'!$D$11:$AT$187,L$11,0)),"",VLOOKUP($B150,'I&amp;E Backsheet'!$D$11:$AT$187,L$11,0))</f>
        <v/>
      </c>
      <c r="M150" s="300" t="str">
        <f ca="1">IF(ISERROR(VLOOKUP($B150,'I&amp;E Backsheet'!$D$11:$AT$187,M$11,0)),"",VLOOKUP($B150,'I&amp;E Backsheet'!$D$11:$AT$187,M$11,0))</f>
        <v/>
      </c>
      <c r="N150" s="213" t="str">
        <f ca="1">IF(ISERROR(VLOOKUP($B150,'I&amp;E Backsheet'!$D$11:$AT$187,N$11,0)),"",VLOOKUP($B150,'I&amp;E Backsheet'!$D$11:$AT$187,N$11,0))</f>
        <v/>
      </c>
      <c r="O150" s="213" t="str">
        <f ca="1">IF(ISERROR(VLOOKUP($B150,'I&amp;E Backsheet'!$D$11:$AT$187,O$11,0)),"",VLOOKUP($B150,'I&amp;E Backsheet'!$D$11:$AT$187,O$11,0))</f>
        <v/>
      </c>
      <c r="P150" s="214" t="str">
        <f ca="1">IF(ISERROR(VLOOKUP($B150,'I&amp;E Backsheet'!$D$11:$AT$187,P$11,0)),"",VLOOKUP($B150,'I&amp;E Backsheet'!$D$11:$AT$187,P$11,0))</f>
        <v/>
      </c>
      <c r="Q150" s="300" t="str">
        <f ca="1">IF(ISERROR(VLOOKUP($B150,'I&amp;E Backsheet'!$D$11:$AT$187,Q$11,0)),"",VLOOKUP($B150,'I&amp;E Backsheet'!$D$11:$AT$187,Q$11,0))</f>
        <v/>
      </c>
      <c r="R150" s="213" t="str">
        <f ca="1">IF(ISERROR(VLOOKUP($B150,'I&amp;E Backsheet'!$D$11:$AT$187,R$11,0)),"",VLOOKUP($B150,'I&amp;E Backsheet'!$D$11:$AT$187,R$11,0))</f>
        <v/>
      </c>
      <c r="S150" s="213" t="str">
        <f ca="1">IF(ISERROR(VLOOKUP($B150,'I&amp;E Backsheet'!$D$11:$AT$187,S$11,0)),"",VLOOKUP($B150,'I&amp;E Backsheet'!$D$11:$AT$187,S$11,0))</f>
        <v/>
      </c>
      <c r="T150" s="214" t="str">
        <f ca="1">IF(ISERROR(VLOOKUP($B150,'I&amp;E Backsheet'!$D$11:$AT$187,T$11,0)),"",VLOOKUP($B150,'I&amp;E Backsheet'!$D$11:$AT$187,T$11,0))</f>
        <v/>
      </c>
      <c r="U150" s="300" t="str">
        <f ca="1">IF(ISERROR(VLOOKUP($B150,'I&amp;E Backsheet'!$D$11:$AT$187,U$11,0)),"",VLOOKUP($B150,'I&amp;E Backsheet'!$D$11:$AT$187,U$11,0))</f>
        <v/>
      </c>
      <c r="V150" s="213" t="str">
        <f ca="1">IF(ISERROR(VLOOKUP($B150,'I&amp;E Backsheet'!$D$11:$AT$187,V$11,0)),"",VLOOKUP($B150,'I&amp;E Backsheet'!$D$11:$AT$187,V$11,0))</f>
        <v/>
      </c>
      <c r="W150" s="214" t="str">
        <f ca="1">IF(ISERROR(VLOOKUP($B150,'I&amp;E Backsheet'!$D$11:$AT$187,W$11,0)),"",VLOOKUP($B150,'I&amp;E Backsheet'!$D$11:$AT$187,W$11,0))</f>
        <v/>
      </c>
    </row>
    <row r="151" spans="1:23">
      <c r="A151" s="3">
        <v>136</v>
      </c>
      <c r="B151" s="41" t="str">
        <f t="shared" ca="1" si="4"/>
        <v/>
      </c>
      <c r="C151" s="42" t="str">
        <f ca="1">IF($B151="","",VLOOKUP($B151,'Org list'!$J$9:$K$637,2,0))</f>
        <v/>
      </c>
      <c r="D151" s="227" t="str">
        <f ca="1">IF(ISERROR(VLOOKUP($B151,'Pooled Fund'!$A$3:$D$179,D$11,0)),"",VLOOKUP($B151,'Pooled Fund'!$A$3:$D$179,D$11,0))</f>
        <v/>
      </c>
      <c r="E151" s="209" t="str">
        <f ca="1">IF(ISERROR(VLOOKUP($B151,'I&amp;E Backsheet'!$D$11:$AT$187,E$11,0)),"",VLOOKUP($B151,'I&amp;E Backsheet'!$D$11:$AT$187,E$11,0))</f>
        <v/>
      </c>
      <c r="F151" s="209" t="str">
        <f ca="1">IF(ISERROR(VLOOKUP($B151,'I&amp;E Backsheet'!$D$11:$AT$187,F$11,0)),"",VLOOKUP($B151,'I&amp;E Backsheet'!$D$11:$AT$187,F$11,0))</f>
        <v/>
      </c>
      <c r="G151" s="209" t="str">
        <f ca="1">IF(ISERROR(VLOOKUP($B151,'I&amp;E Backsheet'!$D$11:$AT$187,G$11,0)),"",VLOOKUP($B151,'I&amp;E Backsheet'!$D$11:$AT$187,G$11,0))</f>
        <v/>
      </c>
      <c r="H151" s="259" t="str">
        <f ca="1">IF(ISERROR(VLOOKUP($B151,'I&amp;E Backsheet'!$D$11:$AT$187,H$11,0)),"",VLOOKUP($B151,'I&amp;E Backsheet'!$D$11:$AT$187,H$11,0))</f>
        <v/>
      </c>
      <c r="I151" s="209" t="str">
        <f ca="1">IF(ISERROR(VLOOKUP($B151,'I&amp;E Backsheet'!$D$11:$AT$187,I$11,0)),"",VLOOKUP($B151,'I&amp;E Backsheet'!$D$11:$AT$187,I$11,0))</f>
        <v/>
      </c>
      <c r="J151" s="209" t="str">
        <f ca="1">IF(ISERROR(VLOOKUP($B151,'I&amp;E Backsheet'!$D$11:$AT$187,J$11,0)),"",VLOOKUP($B151,'I&amp;E Backsheet'!$D$11:$AT$187,J$11,0))</f>
        <v/>
      </c>
      <c r="K151" s="209" t="str">
        <f ca="1">IF(ISERROR(VLOOKUP($B151,'I&amp;E Backsheet'!$D$11:$AT$187,K$11,0)),"",VLOOKUP($B151,'I&amp;E Backsheet'!$D$11:$AT$187,K$11,0))</f>
        <v/>
      </c>
      <c r="L151" s="318" t="str">
        <f ca="1">IF(ISERROR(VLOOKUP($B151,'I&amp;E Backsheet'!$D$11:$AT$187,L$11,0)),"",VLOOKUP($B151,'I&amp;E Backsheet'!$D$11:$AT$187,L$11,0))</f>
        <v/>
      </c>
      <c r="M151" s="300" t="str">
        <f ca="1">IF(ISERROR(VLOOKUP($B151,'I&amp;E Backsheet'!$D$11:$AT$187,M$11,0)),"",VLOOKUP($B151,'I&amp;E Backsheet'!$D$11:$AT$187,M$11,0))</f>
        <v/>
      </c>
      <c r="N151" s="213" t="str">
        <f ca="1">IF(ISERROR(VLOOKUP($B151,'I&amp;E Backsheet'!$D$11:$AT$187,N$11,0)),"",VLOOKUP($B151,'I&amp;E Backsheet'!$D$11:$AT$187,N$11,0))</f>
        <v/>
      </c>
      <c r="O151" s="213" t="str">
        <f ca="1">IF(ISERROR(VLOOKUP($B151,'I&amp;E Backsheet'!$D$11:$AT$187,O$11,0)),"",VLOOKUP($B151,'I&amp;E Backsheet'!$D$11:$AT$187,O$11,0))</f>
        <v/>
      </c>
      <c r="P151" s="214" t="str">
        <f ca="1">IF(ISERROR(VLOOKUP($B151,'I&amp;E Backsheet'!$D$11:$AT$187,P$11,0)),"",VLOOKUP($B151,'I&amp;E Backsheet'!$D$11:$AT$187,P$11,0))</f>
        <v/>
      </c>
      <c r="Q151" s="300" t="str">
        <f ca="1">IF(ISERROR(VLOOKUP($B151,'I&amp;E Backsheet'!$D$11:$AT$187,Q$11,0)),"",VLOOKUP($B151,'I&amp;E Backsheet'!$D$11:$AT$187,Q$11,0))</f>
        <v/>
      </c>
      <c r="R151" s="213" t="str">
        <f ca="1">IF(ISERROR(VLOOKUP($B151,'I&amp;E Backsheet'!$D$11:$AT$187,R$11,0)),"",VLOOKUP($B151,'I&amp;E Backsheet'!$D$11:$AT$187,R$11,0))</f>
        <v/>
      </c>
      <c r="S151" s="213" t="str">
        <f ca="1">IF(ISERROR(VLOOKUP($B151,'I&amp;E Backsheet'!$D$11:$AT$187,S$11,0)),"",VLOOKUP($B151,'I&amp;E Backsheet'!$D$11:$AT$187,S$11,0))</f>
        <v/>
      </c>
      <c r="T151" s="214" t="str">
        <f ca="1">IF(ISERROR(VLOOKUP($B151,'I&amp;E Backsheet'!$D$11:$AT$187,T$11,0)),"",VLOOKUP($B151,'I&amp;E Backsheet'!$D$11:$AT$187,T$11,0))</f>
        <v/>
      </c>
      <c r="U151" s="300" t="str">
        <f ca="1">IF(ISERROR(VLOOKUP($B151,'I&amp;E Backsheet'!$D$11:$AT$187,U$11,0)),"",VLOOKUP($B151,'I&amp;E Backsheet'!$D$11:$AT$187,U$11,0))</f>
        <v/>
      </c>
      <c r="V151" s="213" t="str">
        <f ca="1">IF(ISERROR(VLOOKUP($B151,'I&amp;E Backsheet'!$D$11:$AT$187,V$11,0)),"",VLOOKUP($B151,'I&amp;E Backsheet'!$D$11:$AT$187,V$11,0))</f>
        <v/>
      </c>
      <c r="W151" s="214" t="str">
        <f ca="1">IF(ISERROR(VLOOKUP($B151,'I&amp;E Backsheet'!$D$11:$AT$187,W$11,0)),"",VLOOKUP($B151,'I&amp;E Backsheet'!$D$11:$AT$187,W$11,0))</f>
        <v/>
      </c>
    </row>
    <row r="152" spans="1:23">
      <c r="A152" s="3">
        <v>137</v>
      </c>
      <c r="B152" s="41" t="str">
        <f t="shared" ca="1" si="4"/>
        <v/>
      </c>
      <c r="C152" s="42" t="str">
        <f ca="1">IF($B152="","",VLOOKUP($B152,'Org list'!$J$9:$K$637,2,0))</f>
        <v/>
      </c>
      <c r="D152" s="227" t="str">
        <f ca="1">IF(ISERROR(VLOOKUP($B152,'Pooled Fund'!$A$3:$D$179,D$11,0)),"",VLOOKUP($B152,'Pooled Fund'!$A$3:$D$179,D$11,0))</f>
        <v/>
      </c>
      <c r="E152" s="209" t="str">
        <f ca="1">IF(ISERROR(VLOOKUP($B152,'I&amp;E Backsheet'!$D$11:$AT$187,E$11,0)),"",VLOOKUP($B152,'I&amp;E Backsheet'!$D$11:$AT$187,E$11,0))</f>
        <v/>
      </c>
      <c r="F152" s="209" t="str">
        <f ca="1">IF(ISERROR(VLOOKUP($B152,'I&amp;E Backsheet'!$D$11:$AT$187,F$11,0)),"",VLOOKUP($B152,'I&amp;E Backsheet'!$D$11:$AT$187,F$11,0))</f>
        <v/>
      </c>
      <c r="G152" s="209" t="str">
        <f ca="1">IF(ISERROR(VLOOKUP($B152,'I&amp;E Backsheet'!$D$11:$AT$187,G$11,0)),"",VLOOKUP($B152,'I&amp;E Backsheet'!$D$11:$AT$187,G$11,0))</f>
        <v/>
      </c>
      <c r="H152" s="259" t="str">
        <f ca="1">IF(ISERROR(VLOOKUP($B152,'I&amp;E Backsheet'!$D$11:$AT$187,H$11,0)),"",VLOOKUP($B152,'I&amp;E Backsheet'!$D$11:$AT$187,H$11,0))</f>
        <v/>
      </c>
      <c r="I152" s="209" t="str">
        <f ca="1">IF(ISERROR(VLOOKUP($B152,'I&amp;E Backsheet'!$D$11:$AT$187,I$11,0)),"",VLOOKUP($B152,'I&amp;E Backsheet'!$D$11:$AT$187,I$11,0))</f>
        <v/>
      </c>
      <c r="J152" s="209" t="str">
        <f ca="1">IF(ISERROR(VLOOKUP($B152,'I&amp;E Backsheet'!$D$11:$AT$187,J$11,0)),"",VLOOKUP($B152,'I&amp;E Backsheet'!$D$11:$AT$187,J$11,0))</f>
        <v/>
      </c>
      <c r="K152" s="209" t="str">
        <f ca="1">IF(ISERROR(VLOOKUP($B152,'I&amp;E Backsheet'!$D$11:$AT$187,K$11,0)),"",VLOOKUP($B152,'I&amp;E Backsheet'!$D$11:$AT$187,K$11,0))</f>
        <v/>
      </c>
      <c r="L152" s="318" t="str">
        <f ca="1">IF(ISERROR(VLOOKUP($B152,'I&amp;E Backsheet'!$D$11:$AT$187,L$11,0)),"",VLOOKUP($B152,'I&amp;E Backsheet'!$D$11:$AT$187,L$11,0))</f>
        <v/>
      </c>
      <c r="M152" s="300" t="str">
        <f ca="1">IF(ISERROR(VLOOKUP($B152,'I&amp;E Backsheet'!$D$11:$AT$187,M$11,0)),"",VLOOKUP($B152,'I&amp;E Backsheet'!$D$11:$AT$187,M$11,0))</f>
        <v/>
      </c>
      <c r="N152" s="213" t="str">
        <f ca="1">IF(ISERROR(VLOOKUP($B152,'I&amp;E Backsheet'!$D$11:$AT$187,N$11,0)),"",VLOOKUP($B152,'I&amp;E Backsheet'!$D$11:$AT$187,N$11,0))</f>
        <v/>
      </c>
      <c r="O152" s="213" t="str">
        <f ca="1">IF(ISERROR(VLOOKUP($B152,'I&amp;E Backsheet'!$D$11:$AT$187,O$11,0)),"",VLOOKUP($B152,'I&amp;E Backsheet'!$D$11:$AT$187,O$11,0))</f>
        <v/>
      </c>
      <c r="P152" s="214" t="str">
        <f ca="1">IF(ISERROR(VLOOKUP($B152,'I&amp;E Backsheet'!$D$11:$AT$187,P$11,0)),"",VLOOKUP($B152,'I&amp;E Backsheet'!$D$11:$AT$187,P$11,0))</f>
        <v/>
      </c>
      <c r="Q152" s="300" t="str">
        <f ca="1">IF(ISERROR(VLOOKUP($B152,'I&amp;E Backsheet'!$D$11:$AT$187,Q$11,0)),"",VLOOKUP($B152,'I&amp;E Backsheet'!$D$11:$AT$187,Q$11,0))</f>
        <v/>
      </c>
      <c r="R152" s="213" t="str">
        <f ca="1">IF(ISERROR(VLOOKUP($B152,'I&amp;E Backsheet'!$D$11:$AT$187,R$11,0)),"",VLOOKUP($B152,'I&amp;E Backsheet'!$D$11:$AT$187,R$11,0))</f>
        <v/>
      </c>
      <c r="S152" s="213" t="str">
        <f ca="1">IF(ISERROR(VLOOKUP($B152,'I&amp;E Backsheet'!$D$11:$AT$187,S$11,0)),"",VLOOKUP($B152,'I&amp;E Backsheet'!$D$11:$AT$187,S$11,0))</f>
        <v/>
      </c>
      <c r="T152" s="214" t="str">
        <f ca="1">IF(ISERROR(VLOOKUP($B152,'I&amp;E Backsheet'!$D$11:$AT$187,T$11,0)),"",VLOOKUP($B152,'I&amp;E Backsheet'!$D$11:$AT$187,T$11,0))</f>
        <v/>
      </c>
      <c r="U152" s="300" t="str">
        <f ca="1">IF(ISERROR(VLOOKUP($B152,'I&amp;E Backsheet'!$D$11:$AT$187,U$11,0)),"",VLOOKUP($B152,'I&amp;E Backsheet'!$D$11:$AT$187,U$11,0))</f>
        <v/>
      </c>
      <c r="V152" s="213" t="str">
        <f ca="1">IF(ISERROR(VLOOKUP($B152,'I&amp;E Backsheet'!$D$11:$AT$187,V$11,0)),"",VLOOKUP($B152,'I&amp;E Backsheet'!$D$11:$AT$187,V$11,0))</f>
        <v/>
      </c>
      <c r="W152" s="214" t="str">
        <f ca="1">IF(ISERROR(VLOOKUP($B152,'I&amp;E Backsheet'!$D$11:$AT$187,W$11,0)),"",VLOOKUP($B152,'I&amp;E Backsheet'!$D$11:$AT$187,W$11,0))</f>
        <v/>
      </c>
    </row>
    <row r="153" spans="1:23">
      <c r="A153" s="3">
        <v>138</v>
      </c>
      <c r="B153" s="41" t="str">
        <f t="shared" ca="1" si="4"/>
        <v/>
      </c>
      <c r="C153" s="42" t="str">
        <f ca="1">IF($B153="","",VLOOKUP($B153,'Org list'!$J$9:$K$637,2,0))</f>
        <v/>
      </c>
      <c r="D153" s="227" t="str">
        <f ca="1">IF(ISERROR(VLOOKUP($B153,'Pooled Fund'!$A$3:$D$179,D$11,0)),"",VLOOKUP($B153,'Pooled Fund'!$A$3:$D$179,D$11,0))</f>
        <v/>
      </c>
      <c r="E153" s="209" t="str">
        <f ca="1">IF(ISERROR(VLOOKUP($B153,'I&amp;E Backsheet'!$D$11:$AT$187,E$11,0)),"",VLOOKUP($B153,'I&amp;E Backsheet'!$D$11:$AT$187,E$11,0))</f>
        <v/>
      </c>
      <c r="F153" s="209" t="str">
        <f ca="1">IF(ISERROR(VLOOKUP($B153,'I&amp;E Backsheet'!$D$11:$AT$187,F$11,0)),"",VLOOKUP($B153,'I&amp;E Backsheet'!$D$11:$AT$187,F$11,0))</f>
        <v/>
      </c>
      <c r="G153" s="209" t="str">
        <f ca="1">IF(ISERROR(VLOOKUP($B153,'I&amp;E Backsheet'!$D$11:$AT$187,G$11,0)),"",VLOOKUP($B153,'I&amp;E Backsheet'!$D$11:$AT$187,G$11,0))</f>
        <v/>
      </c>
      <c r="H153" s="259" t="str">
        <f ca="1">IF(ISERROR(VLOOKUP($B153,'I&amp;E Backsheet'!$D$11:$AT$187,H$11,0)),"",VLOOKUP($B153,'I&amp;E Backsheet'!$D$11:$AT$187,H$11,0))</f>
        <v/>
      </c>
      <c r="I153" s="209" t="str">
        <f ca="1">IF(ISERROR(VLOOKUP($B153,'I&amp;E Backsheet'!$D$11:$AT$187,I$11,0)),"",VLOOKUP($B153,'I&amp;E Backsheet'!$D$11:$AT$187,I$11,0))</f>
        <v/>
      </c>
      <c r="J153" s="209" t="str">
        <f ca="1">IF(ISERROR(VLOOKUP($B153,'I&amp;E Backsheet'!$D$11:$AT$187,J$11,0)),"",VLOOKUP($B153,'I&amp;E Backsheet'!$D$11:$AT$187,J$11,0))</f>
        <v/>
      </c>
      <c r="K153" s="209" t="str">
        <f ca="1">IF(ISERROR(VLOOKUP($B153,'I&amp;E Backsheet'!$D$11:$AT$187,K$11,0)),"",VLOOKUP($B153,'I&amp;E Backsheet'!$D$11:$AT$187,K$11,0))</f>
        <v/>
      </c>
      <c r="L153" s="318" t="str">
        <f ca="1">IF(ISERROR(VLOOKUP($B153,'I&amp;E Backsheet'!$D$11:$AT$187,L$11,0)),"",VLOOKUP($B153,'I&amp;E Backsheet'!$D$11:$AT$187,L$11,0))</f>
        <v/>
      </c>
      <c r="M153" s="300" t="str">
        <f ca="1">IF(ISERROR(VLOOKUP($B153,'I&amp;E Backsheet'!$D$11:$AT$187,M$11,0)),"",VLOOKUP($B153,'I&amp;E Backsheet'!$D$11:$AT$187,M$11,0))</f>
        <v/>
      </c>
      <c r="N153" s="213" t="str">
        <f ca="1">IF(ISERROR(VLOOKUP($B153,'I&amp;E Backsheet'!$D$11:$AT$187,N$11,0)),"",VLOOKUP($B153,'I&amp;E Backsheet'!$D$11:$AT$187,N$11,0))</f>
        <v/>
      </c>
      <c r="O153" s="213" t="str">
        <f ca="1">IF(ISERROR(VLOOKUP($B153,'I&amp;E Backsheet'!$D$11:$AT$187,O$11,0)),"",VLOOKUP($B153,'I&amp;E Backsheet'!$D$11:$AT$187,O$11,0))</f>
        <v/>
      </c>
      <c r="P153" s="214" t="str">
        <f ca="1">IF(ISERROR(VLOOKUP($B153,'I&amp;E Backsheet'!$D$11:$AT$187,P$11,0)),"",VLOOKUP($B153,'I&amp;E Backsheet'!$D$11:$AT$187,P$11,0))</f>
        <v/>
      </c>
      <c r="Q153" s="300" t="str">
        <f ca="1">IF(ISERROR(VLOOKUP($B153,'I&amp;E Backsheet'!$D$11:$AT$187,Q$11,0)),"",VLOOKUP($B153,'I&amp;E Backsheet'!$D$11:$AT$187,Q$11,0))</f>
        <v/>
      </c>
      <c r="R153" s="213" t="str">
        <f ca="1">IF(ISERROR(VLOOKUP($B153,'I&amp;E Backsheet'!$D$11:$AT$187,R$11,0)),"",VLOOKUP($B153,'I&amp;E Backsheet'!$D$11:$AT$187,R$11,0))</f>
        <v/>
      </c>
      <c r="S153" s="213" t="str">
        <f ca="1">IF(ISERROR(VLOOKUP($B153,'I&amp;E Backsheet'!$D$11:$AT$187,S$11,0)),"",VLOOKUP($B153,'I&amp;E Backsheet'!$D$11:$AT$187,S$11,0))</f>
        <v/>
      </c>
      <c r="T153" s="214" t="str">
        <f ca="1">IF(ISERROR(VLOOKUP($B153,'I&amp;E Backsheet'!$D$11:$AT$187,T$11,0)),"",VLOOKUP($B153,'I&amp;E Backsheet'!$D$11:$AT$187,T$11,0))</f>
        <v/>
      </c>
      <c r="U153" s="300" t="str">
        <f ca="1">IF(ISERROR(VLOOKUP($B153,'I&amp;E Backsheet'!$D$11:$AT$187,U$11,0)),"",VLOOKUP($B153,'I&amp;E Backsheet'!$D$11:$AT$187,U$11,0))</f>
        <v/>
      </c>
      <c r="V153" s="213" t="str">
        <f ca="1">IF(ISERROR(VLOOKUP($B153,'I&amp;E Backsheet'!$D$11:$AT$187,V$11,0)),"",VLOOKUP($B153,'I&amp;E Backsheet'!$D$11:$AT$187,V$11,0))</f>
        <v/>
      </c>
      <c r="W153" s="214" t="str">
        <f ca="1">IF(ISERROR(VLOOKUP($B153,'I&amp;E Backsheet'!$D$11:$AT$187,W$11,0)),"",VLOOKUP($B153,'I&amp;E Backsheet'!$D$11:$AT$187,W$11,0))</f>
        <v/>
      </c>
    </row>
    <row r="154" spans="1:23">
      <c r="A154" s="3">
        <v>139</v>
      </c>
      <c r="B154" s="41" t="str">
        <f t="shared" ca="1" si="4"/>
        <v/>
      </c>
      <c r="C154" s="42" t="str">
        <f ca="1">IF($B154="","",VLOOKUP($B154,'Org list'!$J$9:$K$637,2,0))</f>
        <v/>
      </c>
      <c r="D154" s="227" t="str">
        <f ca="1">IF(ISERROR(VLOOKUP($B154,'Pooled Fund'!$A$3:$D$179,D$11,0)),"",VLOOKUP($B154,'Pooled Fund'!$A$3:$D$179,D$11,0))</f>
        <v/>
      </c>
      <c r="E154" s="209" t="str">
        <f ca="1">IF(ISERROR(VLOOKUP($B154,'I&amp;E Backsheet'!$D$11:$AT$187,E$11,0)),"",VLOOKUP($B154,'I&amp;E Backsheet'!$D$11:$AT$187,E$11,0))</f>
        <v/>
      </c>
      <c r="F154" s="209" t="str">
        <f ca="1">IF(ISERROR(VLOOKUP($B154,'I&amp;E Backsheet'!$D$11:$AT$187,F$11,0)),"",VLOOKUP($B154,'I&amp;E Backsheet'!$D$11:$AT$187,F$11,0))</f>
        <v/>
      </c>
      <c r="G154" s="209" t="str">
        <f ca="1">IF(ISERROR(VLOOKUP($B154,'I&amp;E Backsheet'!$D$11:$AT$187,G$11,0)),"",VLOOKUP($B154,'I&amp;E Backsheet'!$D$11:$AT$187,G$11,0))</f>
        <v/>
      </c>
      <c r="H154" s="259" t="str">
        <f ca="1">IF(ISERROR(VLOOKUP($B154,'I&amp;E Backsheet'!$D$11:$AT$187,H$11,0)),"",VLOOKUP($B154,'I&amp;E Backsheet'!$D$11:$AT$187,H$11,0))</f>
        <v/>
      </c>
      <c r="I154" s="209" t="str">
        <f ca="1">IF(ISERROR(VLOOKUP($B154,'I&amp;E Backsheet'!$D$11:$AT$187,I$11,0)),"",VLOOKUP($B154,'I&amp;E Backsheet'!$D$11:$AT$187,I$11,0))</f>
        <v/>
      </c>
      <c r="J154" s="209" t="str">
        <f ca="1">IF(ISERROR(VLOOKUP($B154,'I&amp;E Backsheet'!$D$11:$AT$187,J$11,0)),"",VLOOKUP($B154,'I&amp;E Backsheet'!$D$11:$AT$187,J$11,0))</f>
        <v/>
      </c>
      <c r="K154" s="209" t="str">
        <f ca="1">IF(ISERROR(VLOOKUP($B154,'I&amp;E Backsheet'!$D$11:$AT$187,K$11,0)),"",VLOOKUP($B154,'I&amp;E Backsheet'!$D$11:$AT$187,K$11,0))</f>
        <v/>
      </c>
      <c r="L154" s="318" t="str">
        <f ca="1">IF(ISERROR(VLOOKUP($B154,'I&amp;E Backsheet'!$D$11:$AT$187,L$11,0)),"",VLOOKUP($B154,'I&amp;E Backsheet'!$D$11:$AT$187,L$11,0))</f>
        <v/>
      </c>
      <c r="M154" s="300" t="str">
        <f ca="1">IF(ISERROR(VLOOKUP($B154,'I&amp;E Backsheet'!$D$11:$AT$187,M$11,0)),"",VLOOKUP($B154,'I&amp;E Backsheet'!$D$11:$AT$187,M$11,0))</f>
        <v/>
      </c>
      <c r="N154" s="213" t="str">
        <f ca="1">IF(ISERROR(VLOOKUP($B154,'I&amp;E Backsheet'!$D$11:$AT$187,N$11,0)),"",VLOOKUP($B154,'I&amp;E Backsheet'!$D$11:$AT$187,N$11,0))</f>
        <v/>
      </c>
      <c r="O154" s="213" t="str">
        <f ca="1">IF(ISERROR(VLOOKUP($B154,'I&amp;E Backsheet'!$D$11:$AT$187,O$11,0)),"",VLOOKUP($B154,'I&amp;E Backsheet'!$D$11:$AT$187,O$11,0))</f>
        <v/>
      </c>
      <c r="P154" s="214" t="str">
        <f ca="1">IF(ISERROR(VLOOKUP($B154,'I&amp;E Backsheet'!$D$11:$AT$187,P$11,0)),"",VLOOKUP($B154,'I&amp;E Backsheet'!$D$11:$AT$187,P$11,0))</f>
        <v/>
      </c>
      <c r="Q154" s="300" t="str">
        <f ca="1">IF(ISERROR(VLOOKUP($B154,'I&amp;E Backsheet'!$D$11:$AT$187,Q$11,0)),"",VLOOKUP($B154,'I&amp;E Backsheet'!$D$11:$AT$187,Q$11,0))</f>
        <v/>
      </c>
      <c r="R154" s="213" t="str">
        <f ca="1">IF(ISERROR(VLOOKUP($B154,'I&amp;E Backsheet'!$D$11:$AT$187,R$11,0)),"",VLOOKUP($B154,'I&amp;E Backsheet'!$D$11:$AT$187,R$11,0))</f>
        <v/>
      </c>
      <c r="S154" s="213" t="str">
        <f ca="1">IF(ISERROR(VLOOKUP($B154,'I&amp;E Backsheet'!$D$11:$AT$187,S$11,0)),"",VLOOKUP($B154,'I&amp;E Backsheet'!$D$11:$AT$187,S$11,0))</f>
        <v/>
      </c>
      <c r="T154" s="214" t="str">
        <f ca="1">IF(ISERROR(VLOOKUP($B154,'I&amp;E Backsheet'!$D$11:$AT$187,T$11,0)),"",VLOOKUP($B154,'I&amp;E Backsheet'!$D$11:$AT$187,T$11,0))</f>
        <v/>
      </c>
      <c r="U154" s="300" t="str">
        <f ca="1">IF(ISERROR(VLOOKUP($B154,'I&amp;E Backsheet'!$D$11:$AT$187,U$11,0)),"",VLOOKUP($B154,'I&amp;E Backsheet'!$D$11:$AT$187,U$11,0))</f>
        <v/>
      </c>
      <c r="V154" s="213" t="str">
        <f ca="1">IF(ISERROR(VLOOKUP($B154,'I&amp;E Backsheet'!$D$11:$AT$187,V$11,0)),"",VLOOKUP($B154,'I&amp;E Backsheet'!$D$11:$AT$187,V$11,0))</f>
        <v/>
      </c>
      <c r="W154" s="214" t="str">
        <f ca="1">IF(ISERROR(VLOOKUP($B154,'I&amp;E Backsheet'!$D$11:$AT$187,W$11,0)),"",VLOOKUP($B154,'I&amp;E Backsheet'!$D$11:$AT$187,W$11,0))</f>
        <v/>
      </c>
    </row>
    <row r="155" spans="1:23">
      <c r="A155" s="3">
        <v>140</v>
      </c>
      <c r="B155" s="41" t="str">
        <f t="shared" ca="1" si="4"/>
        <v/>
      </c>
      <c r="C155" s="42" t="str">
        <f ca="1">IF($B155="","",VLOOKUP($B155,'Org list'!$J$9:$K$637,2,0))</f>
        <v/>
      </c>
      <c r="D155" s="227" t="str">
        <f ca="1">IF(ISERROR(VLOOKUP($B155,'Pooled Fund'!$A$3:$D$179,D$11,0)),"",VLOOKUP($B155,'Pooled Fund'!$A$3:$D$179,D$11,0))</f>
        <v/>
      </c>
      <c r="E155" s="209" t="str">
        <f ca="1">IF(ISERROR(VLOOKUP($B155,'I&amp;E Backsheet'!$D$11:$AT$187,E$11,0)),"",VLOOKUP($B155,'I&amp;E Backsheet'!$D$11:$AT$187,E$11,0))</f>
        <v/>
      </c>
      <c r="F155" s="209" t="str">
        <f ca="1">IF(ISERROR(VLOOKUP($B155,'I&amp;E Backsheet'!$D$11:$AT$187,F$11,0)),"",VLOOKUP($B155,'I&amp;E Backsheet'!$D$11:$AT$187,F$11,0))</f>
        <v/>
      </c>
      <c r="G155" s="209" t="str">
        <f ca="1">IF(ISERROR(VLOOKUP($B155,'I&amp;E Backsheet'!$D$11:$AT$187,G$11,0)),"",VLOOKUP($B155,'I&amp;E Backsheet'!$D$11:$AT$187,G$11,0))</f>
        <v/>
      </c>
      <c r="H155" s="259" t="str">
        <f ca="1">IF(ISERROR(VLOOKUP($B155,'I&amp;E Backsheet'!$D$11:$AT$187,H$11,0)),"",VLOOKUP($B155,'I&amp;E Backsheet'!$D$11:$AT$187,H$11,0))</f>
        <v/>
      </c>
      <c r="I155" s="209" t="str">
        <f ca="1">IF(ISERROR(VLOOKUP($B155,'I&amp;E Backsheet'!$D$11:$AT$187,I$11,0)),"",VLOOKUP($B155,'I&amp;E Backsheet'!$D$11:$AT$187,I$11,0))</f>
        <v/>
      </c>
      <c r="J155" s="209" t="str">
        <f ca="1">IF(ISERROR(VLOOKUP($B155,'I&amp;E Backsheet'!$D$11:$AT$187,J$11,0)),"",VLOOKUP($B155,'I&amp;E Backsheet'!$D$11:$AT$187,J$11,0))</f>
        <v/>
      </c>
      <c r="K155" s="209" t="str">
        <f ca="1">IF(ISERROR(VLOOKUP($B155,'I&amp;E Backsheet'!$D$11:$AT$187,K$11,0)),"",VLOOKUP($B155,'I&amp;E Backsheet'!$D$11:$AT$187,K$11,0))</f>
        <v/>
      </c>
      <c r="L155" s="318" t="str">
        <f ca="1">IF(ISERROR(VLOOKUP($B155,'I&amp;E Backsheet'!$D$11:$AT$187,L$11,0)),"",VLOOKUP($B155,'I&amp;E Backsheet'!$D$11:$AT$187,L$11,0))</f>
        <v/>
      </c>
      <c r="M155" s="300" t="str">
        <f ca="1">IF(ISERROR(VLOOKUP($B155,'I&amp;E Backsheet'!$D$11:$AT$187,M$11,0)),"",VLOOKUP($B155,'I&amp;E Backsheet'!$D$11:$AT$187,M$11,0))</f>
        <v/>
      </c>
      <c r="N155" s="213" t="str">
        <f ca="1">IF(ISERROR(VLOOKUP($B155,'I&amp;E Backsheet'!$D$11:$AT$187,N$11,0)),"",VLOOKUP($B155,'I&amp;E Backsheet'!$D$11:$AT$187,N$11,0))</f>
        <v/>
      </c>
      <c r="O155" s="213" t="str">
        <f ca="1">IF(ISERROR(VLOOKUP($B155,'I&amp;E Backsheet'!$D$11:$AT$187,O$11,0)),"",VLOOKUP($B155,'I&amp;E Backsheet'!$D$11:$AT$187,O$11,0))</f>
        <v/>
      </c>
      <c r="P155" s="214" t="str">
        <f ca="1">IF(ISERROR(VLOOKUP($B155,'I&amp;E Backsheet'!$D$11:$AT$187,P$11,0)),"",VLOOKUP($B155,'I&amp;E Backsheet'!$D$11:$AT$187,P$11,0))</f>
        <v/>
      </c>
      <c r="Q155" s="300" t="str">
        <f ca="1">IF(ISERROR(VLOOKUP($B155,'I&amp;E Backsheet'!$D$11:$AT$187,Q$11,0)),"",VLOOKUP($B155,'I&amp;E Backsheet'!$D$11:$AT$187,Q$11,0))</f>
        <v/>
      </c>
      <c r="R155" s="213" t="str">
        <f ca="1">IF(ISERROR(VLOOKUP($B155,'I&amp;E Backsheet'!$D$11:$AT$187,R$11,0)),"",VLOOKUP($B155,'I&amp;E Backsheet'!$D$11:$AT$187,R$11,0))</f>
        <v/>
      </c>
      <c r="S155" s="213" t="str">
        <f ca="1">IF(ISERROR(VLOOKUP($B155,'I&amp;E Backsheet'!$D$11:$AT$187,S$11,0)),"",VLOOKUP($B155,'I&amp;E Backsheet'!$D$11:$AT$187,S$11,0))</f>
        <v/>
      </c>
      <c r="T155" s="214" t="str">
        <f ca="1">IF(ISERROR(VLOOKUP($B155,'I&amp;E Backsheet'!$D$11:$AT$187,T$11,0)),"",VLOOKUP($B155,'I&amp;E Backsheet'!$D$11:$AT$187,T$11,0))</f>
        <v/>
      </c>
      <c r="U155" s="300" t="str">
        <f ca="1">IF(ISERROR(VLOOKUP($B155,'I&amp;E Backsheet'!$D$11:$AT$187,U$11,0)),"",VLOOKUP($B155,'I&amp;E Backsheet'!$D$11:$AT$187,U$11,0))</f>
        <v/>
      </c>
      <c r="V155" s="213" t="str">
        <f ca="1">IF(ISERROR(VLOOKUP($B155,'I&amp;E Backsheet'!$D$11:$AT$187,V$11,0)),"",VLOOKUP($B155,'I&amp;E Backsheet'!$D$11:$AT$187,V$11,0))</f>
        <v/>
      </c>
      <c r="W155" s="214" t="str">
        <f ca="1">IF(ISERROR(VLOOKUP($B155,'I&amp;E Backsheet'!$D$11:$AT$187,W$11,0)),"",VLOOKUP($B155,'I&amp;E Backsheet'!$D$11:$AT$187,W$11,0))</f>
        <v/>
      </c>
    </row>
    <row r="156" spans="1:23">
      <c r="A156" s="3">
        <v>141</v>
      </c>
      <c r="B156" s="41" t="str">
        <f t="shared" ca="1" si="4"/>
        <v/>
      </c>
      <c r="C156" s="42" t="str">
        <f ca="1">IF($B156="","",VLOOKUP($B156,'Org list'!$J$9:$K$637,2,0))</f>
        <v/>
      </c>
      <c r="D156" s="227" t="str">
        <f ca="1">IF(ISERROR(VLOOKUP($B156,'Pooled Fund'!$A$3:$D$179,D$11,0)),"",VLOOKUP($B156,'Pooled Fund'!$A$3:$D$179,D$11,0))</f>
        <v/>
      </c>
      <c r="E156" s="209" t="str">
        <f ca="1">IF(ISERROR(VLOOKUP($B156,'I&amp;E Backsheet'!$D$11:$AT$187,E$11,0)),"",VLOOKUP($B156,'I&amp;E Backsheet'!$D$11:$AT$187,E$11,0))</f>
        <v/>
      </c>
      <c r="F156" s="209" t="str">
        <f ca="1">IF(ISERROR(VLOOKUP($B156,'I&amp;E Backsheet'!$D$11:$AT$187,F$11,0)),"",VLOOKUP($B156,'I&amp;E Backsheet'!$D$11:$AT$187,F$11,0))</f>
        <v/>
      </c>
      <c r="G156" s="209" t="str">
        <f ca="1">IF(ISERROR(VLOOKUP($B156,'I&amp;E Backsheet'!$D$11:$AT$187,G$11,0)),"",VLOOKUP($B156,'I&amp;E Backsheet'!$D$11:$AT$187,G$11,0))</f>
        <v/>
      </c>
      <c r="H156" s="259" t="str">
        <f ca="1">IF(ISERROR(VLOOKUP($B156,'I&amp;E Backsheet'!$D$11:$AT$187,H$11,0)),"",VLOOKUP($B156,'I&amp;E Backsheet'!$D$11:$AT$187,H$11,0))</f>
        <v/>
      </c>
      <c r="I156" s="209" t="str">
        <f ca="1">IF(ISERROR(VLOOKUP($B156,'I&amp;E Backsheet'!$D$11:$AT$187,I$11,0)),"",VLOOKUP($B156,'I&amp;E Backsheet'!$D$11:$AT$187,I$11,0))</f>
        <v/>
      </c>
      <c r="J156" s="209" t="str">
        <f ca="1">IF(ISERROR(VLOOKUP($B156,'I&amp;E Backsheet'!$D$11:$AT$187,J$11,0)),"",VLOOKUP($B156,'I&amp;E Backsheet'!$D$11:$AT$187,J$11,0))</f>
        <v/>
      </c>
      <c r="K156" s="209" t="str">
        <f ca="1">IF(ISERROR(VLOOKUP($B156,'I&amp;E Backsheet'!$D$11:$AT$187,K$11,0)),"",VLOOKUP($B156,'I&amp;E Backsheet'!$D$11:$AT$187,K$11,0))</f>
        <v/>
      </c>
      <c r="L156" s="318" t="str">
        <f ca="1">IF(ISERROR(VLOOKUP($B156,'I&amp;E Backsheet'!$D$11:$AT$187,L$11,0)),"",VLOOKUP($B156,'I&amp;E Backsheet'!$D$11:$AT$187,L$11,0))</f>
        <v/>
      </c>
      <c r="M156" s="300" t="str">
        <f ca="1">IF(ISERROR(VLOOKUP($B156,'I&amp;E Backsheet'!$D$11:$AT$187,M$11,0)),"",VLOOKUP($B156,'I&amp;E Backsheet'!$D$11:$AT$187,M$11,0))</f>
        <v/>
      </c>
      <c r="N156" s="213" t="str">
        <f ca="1">IF(ISERROR(VLOOKUP($B156,'I&amp;E Backsheet'!$D$11:$AT$187,N$11,0)),"",VLOOKUP($B156,'I&amp;E Backsheet'!$D$11:$AT$187,N$11,0))</f>
        <v/>
      </c>
      <c r="O156" s="213" t="str">
        <f ca="1">IF(ISERROR(VLOOKUP($B156,'I&amp;E Backsheet'!$D$11:$AT$187,O$11,0)),"",VLOOKUP($B156,'I&amp;E Backsheet'!$D$11:$AT$187,O$11,0))</f>
        <v/>
      </c>
      <c r="P156" s="214" t="str">
        <f ca="1">IF(ISERROR(VLOOKUP($B156,'I&amp;E Backsheet'!$D$11:$AT$187,P$11,0)),"",VLOOKUP($B156,'I&amp;E Backsheet'!$D$11:$AT$187,P$11,0))</f>
        <v/>
      </c>
      <c r="Q156" s="300" t="str">
        <f ca="1">IF(ISERROR(VLOOKUP($B156,'I&amp;E Backsheet'!$D$11:$AT$187,Q$11,0)),"",VLOOKUP($B156,'I&amp;E Backsheet'!$D$11:$AT$187,Q$11,0))</f>
        <v/>
      </c>
      <c r="R156" s="213" t="str">
        <f ca="1">IF(ISERROR(VLOOKUP($B156,'I&amp;E Backsheet'!$D$11:$AT$187,R$11,0)),"",VLOOKUP($B156,'I&amp;E Backsheet'!$D$11:$AT$187,R$11,0))</f>
        <v/>
      </c>
      <c r="S156" s="213" t="str">
        <f ca="1">IF(ISERROR(VLOOKUP($B156,'I&amp;E Backsheet'!$D$11:$AT$187,S$11,0)),"",VLOOKUP($B156,'I&amp;E Backsheet'!$D$11:$AT$187,S$11,0))</f>
        <v/>
      </c>
      <c r="T156" s="214" t="str">
        <f ca="1">IF(ISERROR(VLOOKUP($B156,'I&amp;E Backsheet'!$D$11:$AT$187,T$11,0)),"",VLOOKUP($B156,'I&amp;E Backsheet'!$D$11:$AT$187,T$11,0))</f>
        <v/>
      </c>
      <c r="U156" s="300" t="str">
        <f ca="1">IF(ISERROR(VLOOKUP($B156,'I&amp;E Backsheet'!$D$11:$AT$187,U$11,0)),"",VLOOKUP($B156,'I&amp;E Backsheet'!$D$11:$AT$187,U$11,0))</f>
        <v/>
      </c>
      <c r="V156" s="213" t="str">
        <f ca="1">IF(ISERROR(VLOOKUP($B156,'I&amp;E Backsheet'!$D$11:$AT$187,V$11,0)),"",VLOOKUP($B156,'I&amp;E Backsheet'!$D$11:$AT$187,V$11,0))</f>
        <v/>
      </c>
      <c r="W156" s="214" t="str">
        <f ca="1">IF(ISERROR(VLOOKUP($B156,'I&amp;E Backsheet'!$D$11:$AT$187,W$11,0)),"",VLOOKUP($B156,'I&amp;E Backsheet'!$D$11:$AT$187,W$11,0))</f>
        <v/>
      </c>
    </row>
    <row r="157" spans="1:23">
      <c r="A157" s="3">
        <v>142</v>
      </c>
      <c r="B157" s="41" t="str">
        <f t="shared" ca="1" si="4"/>
        <v/>
      </c>
      <c r="C157" s="42" t="str">
        <f ca="1">IF($B157="","",VLOOKUP($B157,'Org list'!$J$9:$K$637,2,0))</f>
        <v/>
      </c>
      <c r="D157" s="227" t="str">
        <f ca="1">IF(ISERROR(VLOOKUP($B157,'Pooled Fund'!$A$3:$D$179,D$11,0)),"",VLOOKUP($B157,'Pooled Fund'!$A$3:$D$179,D$11,0))</f>
        <v/>
      </c>
      <c r="E157" s="209" t="str">
        <f ca="1">IF(ISERROR(VLOOKUP($B157,'I&amp;E Backsheet'!$D$11:$AT$187,E$11,0)),"",VLOOKUP($B157,'I&amp;E Backsheet'!$D$11:$AT$187,E$11,0))</f>
        <v/>
      </c>
      <c r="F157" s="209" t="str">
        <f ca="1">IF(ISERROR(VLOOKUP($B157,'I&amp;E Backsheet'!$D$11:$AT$187,F$11,0)),"",VLOOKUP($B157,'I&amp;E Backsheet'!$D$11:$AT$187,F$11,0))</f>
        <v/>
      </c>
      <c r="G157" s="209" t="str">
        <f ca="1">IF(ISERROR(VLOOKUP($B157,'I&amp;E Backsheet'!$D$11:$AT$187,G$11,0)),"",VLOOKUP($B157,'I&amp;E Backsheet'!$D$11:$AT$187,G$11,0))</f>
        <v/>
      </c>
      <c r="H157" s="259" t="str">
        <f ca="1">IF(ISERROR(VLOOKUP($B157,'I&amp;E Backsheet'!$D$11:$AT$187,H$11,0)),"",VLOOKUP($B157,'I&amp;E Backsheet'!$D$11:$AT$187,H$11,0))</f>
        <v/>
      </c>
      <c r="I157" s="209" t="str">
        <f ca="1">IF(ISERROR(VLOOKUP($B157,'I&amp;E Backsheet'!$D$11:$AT$187,I$11,0)),"",VLOOKUP($B157,'I&amp;E Backsheet'!$D$11:$AT$187,I$11,0))</f>
        <v/>
      </c>
      <c r="J157" s="209" t="str">
        <f ca="1">IF(ISERROR(VLOOKUP($B157,'I&amp;E Backsheet'!$D$11:$AT$187,J$11,0)),"",VLOOKUP($B157,'I&amp;E Backsheet'!$D$11:$AT$187,J$11,0))</f>
        <v/>
      </c>
      <c r="K157" s="209" t="str">
        <f ca="1">IF(ISERROR(VLOOKUP($B157,'I&amp;E Backsheet'!$D$11:$AT$187,K$11,0)),"",VLOOKUP($B157,'I&amp;E Backsheet'!$D$11:$AT$187,K$11,0))</f>
        <v/>
      </c>
      <c r="L157" s="318" t="str">
        <f ca="1">IF(ISERROR(VLOOKUP($B157,'I&amp;E Backsheet'!$D$11:$AT$187,L$11,0)),"",VLOOKUP($B157,'I&amp;E Backsheet'!$D$11:$AT$187,L$11,0))</f>
        <v/>
      </c>
      <c r="M157" s="300" t="str">
        <f ca="1">IF(ISERROR(VLOOKUP($B157,'I&amp;E Backsheet'!$D$11:$AT$187,M$11,0)),"",VLOOKUP($B157,'I&amp;E Backsheet'!$D$11:$AT$187,M$11,0))</f>
        <v/>
      </c>
      <c r="N157" s="213" t="str">
        <f ca="1">IF(ISERROR(VLOOKUP($B157,'I&amp;E Backsheet'!$D$11:$AT$187,N$11,0)),"",VLOOKUP($B157,'I&amp;E Backsheet'!$D$11:$AT$187,N$11,0))</f>
        <v/>
      </c>
      <c r="O157" s="213" t="str">
        <f ca="1">IF(ISERROR(VLOOKUP($B157,'I&amp;E Backsheet'!$D$11:$AT$187,O$11,0)),"",VLOOKUP($B157,'I&amp;E Backsheet'!$D$11:$AT$187,O$11,0))</f>
        <v/>
      </c>
      <c r="P157" s="214" t="str">
        <f ca="1">IF(ISERROR(VLOOKUP($B157,'I&amp;E Backsheet'!$D$11:$AT$187,P$11,0)),"",VLOOKUP($B157,'I&amp;E Backsheet'!$D$11:$AT$187,P$11,0))</f>
        <v/>
      </c>
      <c r="Q157" s="300" t="str">
        <f ca="1">IF(ISERROR(VLOOKUP($B157,'I&amp;E Backsheet'!$D$11:$AT$187,Q$11,0)),"",VLOOKUP($B157,'I&amp;E Backsheet'!$D$11:$AT$187,Q$11,0))</f>
        <v/>
      </c>
      <c r="R157" s="213" t="str">
        <f ca="1">IF(ISERROR(VLOOKUP($B157,'I&amp;E Backsheet'!$D$11:$AT$187,R$11,0)),"",VLOOKUP($B157,'I&amp;E Backsheet'!$D$11:$AT$187,R$11,0))</f>
        <v/>
      </c>
      <c r="S157" s="213" t="str">
        <f ca="1">IF(ISERROR(VLOOKUP($B157,'I&amp;E Backsheet'!$D$11:$AT$187,S$11,0)),"",VLOOKUP($B157,'I&amp;E Backsheet'!$D$11:$AT$187,S$11,0))</f>
        <v/>
      </c>
      <c r="T157" s="214" t="str">
        <f ca="1">IF(ISERROR(VLOOKUP($B157,'I&amp;E Backsheet'!$D$11:$AT$187,T$11,0)),"",VLOOKUP($B157,'I&amp;E Backsheet'!$D$11:$AT$187,T$11,0))</f>
        <v/>
      </c>
      <c r="U157" s="300" t="str">
        <f ca="1">IF(ISERROR(VLOOKUP($B157,'I&amp;E Backsheet'!$D$11:$AT$187,U$11,0)),"",VLOOKUP($B157,'I&amp;E Backsheet'!$D$11:$AT$187,U$11,0))</f>
        <v/>
      </c>
      <c r="V157" s="213" t="str">
        <f ca="1">IF(ISERROR(VLOOKUP($B157,'I&amp;E Backsheet'!$D$11:$AT$187,V$11,0)),"",VLOOKUP($B157,'I&amp;E Backsheet'!$D$11:$AT$187,V$11,0))</f>
        <v/>
      </c>
      <c r="W157" s="214" t="str">
        <f ca="1">IF(ISERROR(VLOOKUP($B157,'I&amp;E Backsheet'!$D$11:$AT$187,W$11,0)),"",VLOOKUP($B157,'I&amp;E Backsheet'!$D$11:$AT$187,W$11,0))</f>
        <v/>
      </c>
    </row>
    <row r="158" spans="1:23">
      <c r="A158" s="3">
        <v>143</v>
      </c>
      <c r="B158" s="41" t="str">
        <f t="shared" ca="1" si="4"/>
        <v/>
      </c>
      <c r="C158" s="42" t="str">
        <f ca="1">IF($B158="","",VLOOKUP($B158,'Org list'!$J$9:$K$637,2,0))</f>
        <v/>
      </c>
      <c r="D158" s="227" t="str">
        <f ca="1">IF(ISERROR(VLOOKUP($B158,'Pooled Fund'!$A$3:$D$179,D$11,0)),"",VLOOKUP($B158,'Pooled Fund'!$A$3:$D$179,D$11,0))</f>
        <v/>
      </c>
      <c r="E158" s="209" t="str">
        <f ca="1">IF(ISERROR(VLOOKUP($B158,'I&amp;E Backsheet'!$D$11:$AT$187,E$11,0)),"",VLOOKUP($B158,'I&amp;E Backsheet'!$D$11:$AT$187,E$11,0))</f>
        <v/>
      </c>
      <c r="F158" s="209" t="str">
        <f ca="1">IF(ISERROR(VLOOKUP($B158,'I&amp;E Backsheet'!$D$11:$AT$187,F$11,0)),"",VLOOKUP($B158,'I&amp;E Backsheet'!$D$11:$AT$187,F$11,0))</f>
        <v/>
      </c>
      <c r="G158" s="209" t="str">
        <f ca="1">IF(ISERROR(VLOOKUP($B158,'I&amp;E Backsheet'!$D$11:$AT$187,G$11,0)),"",VLOOKUP($B158,'I&amp;E Backsheet'!$D$11:$AT$187,G$11,0))</f>
        <v/>
      </c>
      <c r="H158" s="259" t="str">
        <f ca="1">IF(ISERROR(VLOOKUP($B158,'I&amp;E Backsheet'!$D$11:$AT$187,H$11,0)),"",VLOOKUP($B158,'I&amp;E Backsheet'!$D$11:$AT$187,H$11,0))</f>
        <v/>
      </c>
      <c r="I158" s="209" t="str">
        <f ca="1">IF(ISERROR(VLOOKUP($B158,'I&amp;E Backsheet'!$D$11:$AT$187,I$11,0)),"",VLOOKUP($B158,'I&amp;E Backsheet'!$D$11:$AT$187,I$11,0))</f>
        <v/>
      </c>
      <c r="J158" s="209" t="str">
        <f ca="1">IF(ISERROR(VLOOKUP($B158,'I&amp;E Backsheet'!$D$11:$AT$187,J$11,0)),"",VLOOKUP($B158,'I&amp;E Backsheet'!$D$11:$AT$187,J$11,0))</f>
        <v/>
      </c>
      <c r="K158" s="209" t="str">
        <f ca="1">IF(ISERROR(VLOOKUP($B158,'I&amp;E Backsheet'!$D$11:$AT$187,K$11,0)),"",VLOOKUP($B158,'I&amp;E Backsheet'!$D$11:$AT$187,K$11,0))</f>
        <v/>
      </c>
      <c r="L158" s="318" t="str">
        <f ca="1">IF(ISERROR(VLOOKUP($B158,'I&amp;E Backsheet'!$D$11:$AT$187,L$11,0)),"",VLOOKUP($B158,'I&amp;E Backsheet'!$D$11:$AT$187,L$11,0))</f>
        <v/>
      </c>
      <c r="M158" s="300" t="str">
        <f ca="1">IF(ISERROR(VLOOKUP($B158,'I&amp;E Backsheet'!$D$11:$AT$187,M$11,0)),"",VLOOKUP($B158,'I&amp;E Backsheet'!$D$11:$AT$187,M$11,0))</f>
        <v/>
      </c>
      <c r="N158" s="213" t="str">
        <f ca="1">IF(ISERROR(VLOOKUP($B158,'I&amp;E Backsheet'!$D$11:$AT$187,N$11,0)),"",VLOOKUP($B158,'I&amp;E Backsheet'!$D$11:$AT$187,N$11,0))</f>
        <v/>
      </c>
      <c r="O158" s="213" t="str">
        <f ca="1">IF(ISERROR(VLOOKUP($B158,'I&amp;E Backsheet'!$D$11:$AT$187,O$11,0)),"",VLOOKUP($B158,'I&amp;E Backsheet'!$D$11:$AT$187,O$11,0))</f>
        <v/>
      </c>
      <c r="P158" s="214" t="str">
        <f ca="1">IF(ISERROR(VLOOKUP($B158,'I&amp;E Backsheet'!$D$11:$AT$187,P$11,0)),"",VLOOKUP($B158,'I&amp;E Backsheet'!$D$11:$AT$187,P$11,0))</f>
        <v/>
      </c>
      <c r="Q158" s="300" t="str">
        <f ca="1">IF(ISERROR(VLOOKUP($B158,'I&amp;E Backsheet'!$D$11:$AT$187,Q$11,0)),"",VLOOKUP($B158,'I&amp;E Backsheet'!$D$11:$AT$187,Q$11,0))</f>
        <v/>
      </c>
      <c r="R158" s="213" t="str">
        <f ca="1">IF(ISERROR(VLOOKUP($B158,'I&amp;E Backsheet'!$D$11:$AT$187,R$11,0)),"",VLOOKUP($B158,'I&amp;E Backsheet'!$D$11:$AT$187,R$11,0))</f>
        <v/>
      </c>
      <c r="S158" s="213" t="str">
        <f ca="1">IF(ISERROR(VLOOKUP($B158,'I&amp;E Backsheet'!$D$11:$AT$187,S$11,0)),"",VLOOKUP($B158,'I&amp;E Backsheet'!$D$11:$AT$187,S$11,0))</f>
        <v/>
      </c>
      <c r="T158" s="214" t="str">
        <f ca="1">IF(ISERROR(VLOOKUP($B158,'I&amp;E Backsheet'!$D$11:$AT$187,T$11,0)),"",VLOOKUP($B158,'I&amp;E Backsheet'!$D$11:$AT$187,T$11,0))</f>
        <v/>
      </c>
      <c r="U158" s="300" t="str">
        <f ca="1">IF(ISERROR(VLOOKUP($B158,'I&amp;E Backsheet'!$D$11:$AT$187,U$11,0)),"",VLOOKUP($B158,'I&amp;E Backsheet'!$D$11:$AT$187,U$11,0))</f>
        <v/>
      </c>
      <c r="V158" s="213" t="str">
        <f ca="1">IF(ISERROR(VLOOKUP($B158,'I&amp;E Backsheet'!$D$11:$AT$187,V$11,0)),"",VLOOKUP($B158,'I&amp;E Backsheet'!$D$11:$AT$187,V$11,0))</f>
        <v/>
      </c>
      <c r="W158" s="214" t="str">
        <f ca="1">IF(ISERROR(VLOOKUP($B158,'I&amp;E Backsheet'!$D$11:$AT$187,W$11,0)),"",VLOOKUP($B158,'I&amp;E Backsheet'!$D$11:$AT$187,W$11,0))</f>
        <v/>
      </c>
    </row>
    <row r="159" spans="1:23">
      <c r="A159" s="3">
        <v>144</v>
      </c>
      <c r="B159" s="41" t="str">
        <f t="shared" ca="1" si="4"/>
        <v/>
      </c>
      <c r="C159" s="42" t="str">
        <f ca="1">IF($B159="","",VLOOKUP($B159,'Org list'!$J$9:$K$637,2,0))</f>
        <v/>
      </c>
      <c r="D159" s="227" t="str">
        <f ca="1">IF(ISERROR(VLOOKUP($B159,'Pooled Fund'!$A$3:$D$179,D$11,0)),"",VLOOKUP($B159,'Pooled Fund'!$A$3:$D$179,D$11,0))</f>
        <v/>
      </c>
      <c r="E159" s="209" t="str">
        <f ca="1">IF(ISERROR(VLOOKUP($B159,'I&amp;E Backsheet'!$D$11:$AT$187,E$11,0)),"",VLOOKUP($B159,'I&amp;E Backsheet'!$D$11:$AT$187,E$11,0))</f>
        <v/>
      </c>
      <c r="F159" s="209" t="str">
        <f ca="1">IF(ISERROR(VLOOKUP($B159,'I&amp;E Backsheet'!$D$11:$AT$187,F$11,0)),"",VLOOKUP($B159,'I&amp;E Backsheet'!$D$11:$AT$187,F$11,0))</f>
        <v/>
      </c>
      <c r="G159" s="209" t="str">
        <f ca="1">IF(ISERROR(VLOOKUP($B159,'I&amp;E Backsheet'!$D$11:$AT$187,G$11,0)),"",VLOOKUP($B159,'I&amp;E Backsheet'!$D$11:$AT$187,G$11,0))</f>
        <v/>
      </c>
      <c r="H159" s="259" t="str">
        <f ca="1">IF(ISERROR(VLOOKUP($B159,'I&amp;E Backsheet'!$D$11:$AT$187,H$11,0)),"",VLOOKUP($B159,'I&amp;E Backsheet'!$D$11:$AT$187,H$11,0))</f>
        <v/>
      </c>
      <c r="I159" s="209" t="str">
        <f ca="1">IF(ISERROR(VLOOKUP($B159,'I&amp;E Backsheet'!$D$11:$AT$187,I$11,0)),"",VLOOKUP($B159,'I&amp;E Backsheet'!$D$11:$AT$187,I$11,0))</f>
        <v/>
      </c>
      <c r="J159" s="209" t="str">
        <f ca="1">IF(ISERROR(VLOOKUP($B159,'I&amp;E Backsheet'!$D$11:$AT$187,J$11,0)),"",VLOOKUP($B159,'I&amp;E Backsheet'!$D$11:$AT$187,J$11,0))</f>
        <v/>
      </c>
      <c r="K159" s="209" t="str">
        <f ca="1">IF(ISERROR(VLOOKUP($B159,'I&amp;E Backsheet'!$D$11:$AT$187,K$11,0)),"",VLOOKUP($B159,'I&amp;E Backsheet'!$D$11:$AT$187,K$11,0))</f>
        <v/>
      </c>
      <c r="L159" s="318" t="str">
        <f ca="1">IF(ISERROR(VLOOKUP($B159,'I&amp;E Backsheet'!$D$11:$AT$187,L$11,0)),"",VLOOKUP($B159,'I&amp;E Backsheet'!$D$11:$AT$187,L$11,0))</f>
        <v/>
      </c>
      <c r="M159" s="300" t="str">
        <f ca="1">IF(ISERROR(VLOOKUP($B159,'I&amp;E Backsheet'!$D$11:$AT$187,M$11,0)),"",VLOOKUP($B159,'I&amp;E Backsheet'!$D$11:$AT$187,M$11,0))</f>
        <v/>
      </c>
      <c r="N159" s="213" t="str">
        <f ca="1">IF(ISERROR(VLOOKUP($B159,'I&amp;E Backsheet'!$D$11:$AT$187,N$11,0)),"",VLOOKUP($B159,'I&amp;E Backsheet'!$D$11:$AT$187,N$11,0))</f>
        <v/>
      </c>
      <c r="O159" s="213" t="str">
        <f ca="1">IF(ISERROR(VLOOKUP($B159,'I&amp;E Backsheet'!$D$11:$AT$187,O$11,0)),"",VLOOKUP($B159,'I&amp;E Backsheet'!$D$11:$AT$187,O$11,0))</f>
        <v/>
      </c>
      <c r="P159" s="214" t="str">
        <f ca="1">IF(ISERROR(VLOOKUP($B159,'I&amp;E Backsheet'!$D$11:$AT$187,P$11,0)),"",VLOOKUP($B159,'I&amp;E Backsheet'!$D$11:$AT$187,P$11,0))</f>
        <v/>
      </c>
      <c r="Q159" s="300" t="str">
        <f ca="1">IF(ISERROR(VLOOKUP($B159,'I&amp;E Backsheet'!$D$11:$AT$187,Q$11,0)),"",VLOOKUP($B159,'I&amp;E Backsheet'!$D$11:$AT$187,Q$11,0))</f>
        <v/>
      </c>
      <c r="R159" s="213" t="str">
        <f ca="1">IF(ISERROR(VLOOKUP($B159,'I&amp;E Backsheet'!$D$11:$AT$187,R$11,0)),"",VLOOKUP($B159,'I&amp;E Backsheet'!$D$11:$AT$187,R$11,0))</f>
        <v/>
      </c>
      <c r="S159" s="213" t="str">
        <f ca="1">IF(ISERROR(VLOOKUP($B159,'I&amp;E Backsheet'!$D$11:$AT$187,S$11,0)),"",VLOOKUP($B159,'I&amp;E Backsheet'!$D$11:$AT$187,S$11,0))</f>
        <v/>
      </c>
      <c r="T159" s="214" t="str">
        <f ca="1">IF(ISERROR(VLOOKUP($B159,'I&amp;E Backsheet'!$D$11:$AT$187,T$11,0)),"",VLOOKUP($B159,'I&amp;E Backsheet'!$D$11:$AT$187,T$11,0))</f>
        <v/>
      </c>
      <c r="U159" s="300" t="str">
        <f ca="1">IF(ISERROR(VLOOKUP($B159,'I&amp;E Backsheet'!$D$11:$AT$187,U$11,0)),"",VLOOKUP($B159,'I&amp;E Backsheet'!$D$11:$AT$187,U$11,0))</f>
        <v/>
      </c>
      <c r="V159" s="213" t="str">
        <f ca="1">IF(ISERROR(VLOOKUP($B159,'I&amp;E Backsheet'!$D$11:$AT$187,V$11,0)),"",VLOOKUP($B159,'I&amp;E Backsheet'!$D$11:$AT$187,V$11,0))</f>
        <v/>
      </c>
      <c r="W159" s="214" t="str">
        <f ca="1">IF(ISERROR(VLOOKUP($B159,'I&amp;E Backsheet'!$D$11:$AT$187,W$11,0)),"",VLOOKUP($B159,'I&amp;E Backsheet'!$D$11:$AT$187,W$11,0))</f>
        <v/>
      </c>
    </row>
    <row r="160" spans="1:23">
      <c r="A160" s="3">
        <v>145</v>
      </c>
      <c r="B160" s="41" t="str">
        <f t="shared" ca="1" si="4"/>
        <v/>
      </c>
      <c r="C160" s="42" t="str">
        <f ca="1">IF($B160="","",VLOOKUP($B160,'Org list'!$J$9:$K$637,2,0))</f>
        <v/>
      </c>
      <c r="D160" s="227" t="str">
        <f ca="1">IF(ISERROR(VLOOKUP($B160,'Pooled Fund'!$A$3:$D$179,D$11,0)),"",VLOOKUP($B160,'Pooled Fund'!$A$3:$D$179,D$11,0))</f>
        <v/>
      </c>
      <c r="E160" s="209" t="str">
        <f ca="1">IF(ISERROR(VLOOKUP($B160,'I&amp;E Backsheet'!$D$11:$AT$187,E$11,0)),"",VLOOKUP($B160,'I&amp;E Backsheet'!$D$11:$AT$187,E$11,0))</f>
        <v/>
      </c>
      <c r="F160" s="209" t="str">
        <f ca="1">IF(ISERROR(VLOOKUP($B160,'I&amp;E Backsheet'!$D$11:$AT$187,F$11,0)),"",VLOOKUP($B160,'I&amp;E Backsheet'!$D$11:$AT$187,F$11,0))</f>
        <v/>
      </c>
      <c r="G160" s="209" t="str">
        <f ca="1">IF(ISERROR(VLOOKUP($B160,'I&amp;E Backsheet'!$D$11:$AT$187,G$11,0)),"",VLOOKUP($B160,'I&amp;E Backsheet'!$D$11:$AT$187,G$11,0))</f>
        <v/>
      </c>
      <c r="H160" s="259" t="str">
        <f ca="1">IF(ISERROR(VLOOKUP($B160,'I&amp;E Backsheet'!$D$11:$AT$187,H$11,0)),"",VLOOKUP($B160,'I&amp;E Backsheet'!$D$11:$AT$187,H$11,0))</f>
        <v/>
      </c>
      <c r="I160" s="209" t="str">
        <f ca="1">IF(ISERROR(VLOOKUP($B160,'I&amp;E Backsheet'!$D$11:$AT$187,I$11,0)),"",VLOOKUP($B160,'I&amp;E Backsheet'!$D$11:$AT$187,I$11,0))</f>
        <v/>
      </c>
      <c r="J160" s="209" t="str">
        <f ca="1">IF(ISERROR(VLOOKUP($B160,'I&amp;E Backsheet'!$D$11:$AT$187,J$11,0)),"",VLOOKUP($B160,'I&amp;E Backsheet'!$D$11:$AT$187,J$11,0))</f>
        <v/>
      </c>
      <c r="K160" s="209" t="str">
        <f ca="1">IF(ISERROR(VLOOKUP($B160,'I&amp;E Backsheet'!$D$11:$AT$187,K$11,0)),"",VLOOKUP($B160,'I&amp;E Backsheet'!$D$11:$AT$187,K$11,0))</f>
        <v/>
      </c>
      <c r="L160" s="318" t="str">
        <f ca="1">IF(ISERROR(VLOOKUP($B160,'I&amp;E Backsheet'!$D$11:$AT$187,L$11,0)),"",VLOOKUP($B160,'I&amp;E Backsheet'!$D$11:$AT$187,L$11,0))</f>
        <v/>
      </c>
      <c r="M160" s="300" t="str">
        <f ca="1">IF(ISERROR(VLOOKUP($B160,'I&amp;E Backsheet'!$D$11:$AT$187,M$11,0)),"",VLOOKUP($B160,'I&amp;E Backsheet'!$D$11:$AT$187,M$11,0))</f>
        <v/>
      </c>
      <c r="N160" s="213" t="str">
        <f ca="1">IF(ISERROR(VLOOKUP($B160,'I&amp;E Backsheet'!$D$11:$AT$187,N$11,0)),"",VLOOKUP($B160,'I&amp;E Backsheet'!$D$11:$AT$187,N$11,0))</f>
        <v/>
      </c>
      <c r="O160" s="213" t="str">
        <f ca="1">IF(ISERROR(VLOOKUP($B160,'I&amp;E Backsheet'!$D$11:$AT$187,O$11,0)),"",VLOOKUP($B160,'I&amp;E Backsheet'!$D$11:$AT$187,O$11,0))</f>
        <v/>
      </c>
      <c r="P160" s="214" t="str">
        <f ca="1">IF(ISERROR(VLOOKUP($B160,'I&amp;E Backsheet'!$D$11:$AT$187,P$11,0)),"",VLOOKUP($B160,'I&amp;E Backsheet'!$D$11:$AT$187,P$11,0))</f>
        <v/>
      </c>
      <c r="Q160" s="300" t="str">
        <f ca="1">IF(ISERROR(VLOOKUP($B160,'I&amp;E Backsheet'!$D$11:$AT$187,Q$11,0)),"",VLOOKUP($B160,'I&amp;E Backsheet'!$D$11:$AT$187,Q$11,0))</f>
        <v/>
      </c>
      <c r="R160" s="213" t="str">
        <f ca="1">IF(ISERROR(VLOOKUP($B160,'I&amp;E Backsheet'!$D$11:$AT$187,R$11,0)),"",VLOOKUP($B160,'I&amp;E Backsheet'!$D$11:$AT$187,R$11,0))</f>
        <v/>
      </c>
      <c r="S160" s="213" t="str">
        <f ca="1">IF(ISERROR(VLOOKUP($B160,'I&amp;E Backsheet'!$D$11:$AT$187,S$11,0)),"",VLOOKUP($B160,'I&amp;E Backsheet'!$D$11:$AT$187,S$11,0))</f>
        <v/>
      </c>
      <c r="T160" s="214" t="str">
        <f ca="1">IF(ISERROR(VLOOKUP($B160,'I&amp;E Backsheet'!$D$11:$AT$187,T$11,0)),"",VLOOKUP($B160,'I&amp;E Backsheet'!$D$11:$AT$187,T$11,0))</f>
        <v/>
      </c>
      <c r="U160" s="300" t="str">
        <f ca="1">IF(ISERROR(VLOOKUP($B160,'I&amp;E Backsheet'!$D$11:$AT$187,U$11,0)),"",VLOOKUP($B160,'I&amp;E Backsheet'!$D$11:$AT$187,U$11,0))</f>
        <v/>
      </c>
      <c r="V160" s="213" t="str">
        <f ca="1">IF(ISERROR(VLOOKUP($B160,'I&amp;E Backsheet'!$D$11:$AT$187,V$11,0)),"",VLOOKUP($B160,'I&amp;E Backsheet'!$D$11:$AT$187,V$11,0))</f>
        <v/>
      </c>
      <c r="W160" s="214" t="str">
        <f ca="1">IF(ISERROR(VLOOKUP($B160,'I&amp;E Backsheet'!$D$11:$AT$187,W$11,0)),"",VLOOKUP($B160,'I&amp;E Backsheet'!$D$11:$AT$187,W$11,0))</f>
        <v/>
      </c>
    </row>
    <row r="161" spans="1:23">
      <c r="A161" s="3">
        <v>146</v>
      </c>
      <c r="B161" s="41" t="str">
        <f t="shared" ca="1" si="4"/>
        <v/>
      </c>
      <c r="C161" s="42" t="str">
        <f ca="1">IF($B161="","",VLOOKUP($B161,'Org list'!$J$9:$K$637,2,0))</f>
        <v/>
      </c>
      <c r="D161" s="227" t="str">
        <f ca="1">IF(ISERROR(VLOOKUP($B161,'Pooled Fund'!$A$3:$D$179,D$11,0)),"",VLOOKUP($B161,'Pooled Fund'!$A$3:$D$179,D$11,0))</f>
        <v/>
      </c>
      <c r="E161" s="209" t="str">
        <f ca="1">IF(ISERROR(VLOOKUP($B161,'I&amp;E Backsheet'!$D$11:$AT$187,E$11,0)),"",VLOOKUP($B161,'I&amp;E Backsheet'!$D$11:$AT$187,E$11,0))</f>
        <v/>
      </c>
      <c r="F161" s="209" t="str">
        <f ca="1">IF(ISERROR(VLOOKUP($B161,'I&amp;E Backsheet'!$D$11:$AT$187,F$11,0)),"",VLOOKUP($B161,'I&amp;E Backsheet'!$D$11:$AT$187,F$11,0))</f>
        <v/>
      </c>
      <c r="G161" s="209" t="str">
        <f ca="1">IF(ISERROR(VLOOKUP($B161,'I&amp;E Backsheet'!$D$11:$AT$187,G$11,0)),"",VLOOKUP($B161,'I&amp;E Backsheet'!$D$11:$AT$187,G$11,0))</f>
        <v/>
      </c>
      <c r="H161" s="259" t="str">
        <f ca="1">IF(ISERROR(VLOOKUP($B161,'I&amp;E Backsheet'!$D$11:$AT$187,H$11,0)),"",VLOOKUP($B161,'I&amp;E Backsheet'!$D$11:$AT$187,H$11,0))</f>
        <v/>
      </c>
      <c r="I161" s="209" t="str">
        <f ca="1">IF(ISERROR(VLOOKUP($B161,'I&amp;E Backsheet'!$D$11:$AT$187,I$11,0)),"",VLOOKUP($B161,'I&amp;E Backsheet'!$D$11:$AT$187,I$11,0))</f>
        <v/>
      </c>
      <c r="J161" s="209" t="str">
        <f ca="1">IF(ISERROR(VLOOKUP($B161,'I&amp;E Backsheet'!$D$11:$AT$187,J$11,0)),"",VLOOKUP($B161,'I&amp;E Backsheet'!$D$11:$AT$187,J$11,0))</f>
        <v/>
      </c>
      <c r="K161" s="209" t="str">
        <f ca="1">IF(ISERROR(VLOOKUP($B161,'I&amp;E Backsheet'!$D$11:$AT$187,K$11,0)),"",VLOOKUP($B161,'I&amp;E Backsheet'!$D$11:$AT$187,K$11,0))</f>
        <v/>
      </c>
      <c r="L161" s="318" t="str">
        <f ca="1">IF(ISERROR(VLOOKUP($B161,'I&amp;E Backsheet'!$D$11:$AT$187,L$11,0)),"",VLOOKUP($B161,'I&amp;E Backsheet'!$D$11:$AT$187,L$11,0))</f>
        <v/>
      </c>
      <c r="M161" s="300" t="str">
        <f ca="1">IF(ISERROR(VLOOKUP($B161,'I&amp;E Backsheet'!$D$11:$AT$187,M$11,0)),"",VLOOKUP($B161,'I&amp;E Backsheet'!$D$11:$AT$187,M$11,0))</f>
        <v/>
      </c>
      <c r="N161" s="213" t="str">
        <f ca="1">IF(ISERROR(VLOOKUP($B161,'I&amp;E Backsheet'!$D$11:$AT$187,N$11,0)),"",VLOOKUP($B161,'I&amp;E Backsheet'!$D$11:$AT$187,N$11,0))</f>
        <v/>
      </c>
      <c r="O161" s="213" t="str">
        <f ca="1">IF(ISERROR(VLOOKUP($B161,'I&amp;E Backsheet'!$D$11:$AT$187,O$11,0)),"",VLOOKUP($B161,'I&amp;E Backsheet'!$D$11:$AT$187,O$11,0))</f>
        <v/>
      </c>
      <c r="P161" s="214" t="str">
        <f ca="1">IF(ISERROR(VLOOKUP($B161,'I&amp;E Backsheet'!$D$11:$AT$187,P$11,0)),"",VLOOKUP($B161,'I&amp;E Backsheet'!$D$11:$AT$187,P$11,0))</f>
        <v/>
      </c>
      <c r="Q161" s="300" t="str">
        <f ca="1">IF(ISERROR(VLOOKUP($B161,'I&amp;E Backsheet'!$D$11:$AT$187,Q$11,0)),"",VLOOKUP($B161,'I&amp;E Backsheet'!$D$11:$AT$187,Q$11,0))</f>
        <v/>
      </c>
      <c r="R161" s="213" t="str">
        <f ca="1">IF(ISERROR(VLOOKUP($B161,'I&amp;E Backsheet'!$D$11:$AT$187,R$11,0)),"",VLOOKUP($B161,'I&amp;E Backsheet'!$D$11:$AT$187,R$11,0))</f>
        <v/>
      </c>
      <c r="S161" s="213" t="str">
        <f ca="1">IF(ISERROR(VLOOKUP($B161,'I&amp;E Backsheet'!$D$11:$AT$187,S$11,0)),"",VLOOKUP($B161,'I&amp;E Backsheet'!$D$11:$AT$187,S$11,0))</f>
        <v/>
      </c>
      <c r="T161" s="214" t="str">
        <f ca="1">IF(ISERROR(VLOOKUP($B161,'I&amp;E Backsheet'!$D$11:$AT$187,T$11,0)),"",VLOOKUP($B161,'I&amp;E Backsheet'!$D$11:$AT$187,T$11,0))</f>
        <v/>
      </c>
      <c r="U161" s="300" t="str">
        <f ca="1">IF(ISERROR(VLOOKUP($B161,'I&amp;E Backsheet'!$D$11:$AT$187,U$11,0)),"",VLOOKUP($B161,'I&amp;E Backsheet'!$D$11:$AT$187,U$11,0))</f>
        <v/>
      </c>
      <c r="V161" s="213" t="str">
        <f ca="1">IF(ISERROR(VLOOKUP($B161,'I&amp;E Backsheet'!$D$11:$AT$187,V$11,0)),"",VLOOKUP($B161,'I&amp;E Backsheet'!$D$11:$AT$187,V$11,0))</f>
        <v/>
      </c>
      <c r="W161" s="214" t="str">
        <f ca="1">IF(ISERROR(VLOOKUP($B161,'I&amp;E Backsheet'!$D$11:$AT$187,W$11,0)),"",VLOOKUP($B161,'I&amp;E Backsheet'!$D$11:$AT$187,W$11,0))</f>
        <v/>
      </c>
    </row>
    <row r="162" spans="1:23">
      <c r="A162" s="3">
        <v>147</v>
      </c>
      <c r="B162" s="41" t="str">
        <f t="shared" ca="1" si="4"/>
        <v/>
      </c>
      <c r="C162" s="42" t="str">
        <f ca="1">IF($B162="","",VLOOKUP($B162,'Org list'!$J$9:$K$637,2,0))</f>
        <v/>
      </c>
      <c r="D162" s="227" t="str">
        <f ca="1">IF(ISERROR(VLOOKUP($B162,'Pooled Fund'!$A$3:$D$179,D$11,0)),"",VLOOKUP($B162,'Pooled Fund'!$A$3:$D$179,D$11,0))</f>
        <v/>
      </c>
      <c r="E162" s="209" t="str">
        <f ca="1">IF(ISERROR(VLOOKUP($B162,'I&amp;E Backsheet'!$D$11:$AT$187,E$11,0)),"",VLOOKUP($B162,'I&amp;E Backsheet'!$D$11:$AT$187,E$11,0))</f>
        <v/>
      </c>
      <c r="F162" s="209" t="str">
        <f ca="1">IF(ISERROR(VLOOKUP($B162,'I&amp;E Backsheet'!$D$11:$AT$187,F$11,0)),"",VLOOKUP($B162,'I&amp;E Backsheet'!$D$11:$AT$187,F$11,0))</f>
        <v/>
      </c>
      <c r="G162" s="209" t="str">
        <f ca="1">IF(ISERROR(VLOOKUP($B162,'I&amp;E Backsheet'!$D$11:$AT$187,G$11,0)),"",VLOOKUP($B162,'I&amp;E Backsheet'!$D$11:$AT$187,G$11,0))</f>
        <v/>
      </c>
      <c r="H162" s="259" t="str">
        <f ca="1">IF(ISERROR(VLOOKUP($B162,'I&amp;E Backsheet'!$D$11:$AT$187,H$11,0)),"",VLOOKUP($B162,'I&amp;E Backsheet'!$D$11:$AT$187,H$11,0))</f>
        <v/>
      </c>
      <c r="I162" s="209" t="str">
        <f ca="1">IF(ISERROR(VLOOKUP($B162,'I&amp;E Backsheet'!$D$11:$AT$187,I$11,0)),"",VLOOKUP($B162,'I&amp;E Backsheet'!$D$11:$AT$187,I$11,0))</f>
        <v/>
      </c>
      <c r="J162" s="209" t="str">
        <f ca="1">IF(ISERROR(VLOOKUP($B162,'I&amp;E Backsheet'!$D$11:$AT$187,J$11,0)),"",VLOOKUP($B162,'I&amp;E Backsheet'!$D$11:$AT$187,J$11,0))</f>
        <v/>
      </c>
      <c r="K162" s="209" t="str">
        <f ca="1">IF(ISERROR(VLOOKUP($B162,'I&amp;E Backsheet'!$D$11:$AT$187,K$11,0)),"",VLOOKUP($B162,'I&amp;E Backsheet'!$D$11:$AT$187,K$11,0))</f>
        <v/>
      </c>
      <c r="L162" s="318" t="str">
        <f ca="1">IF(ISERROR(VLOOKUP($B162,'I&amp;E Backsheet'!$D$11:$AT$187,L$11,0)),"",VLOOKUP($B162,'I&amp;E Backsheet'!$D$11:$AT$187,L$11,0))</f>
        <v/>
      </c>
      <c r="M162" s="300" t="str">
        <f ca="1">IF(ISERROR(VLOOKUP($B162,'I&amp;E Backsheet'!$D$11:$AT$187,M$11,0)),"",VLOOKUP($B162,'I&amp;E Backsheet'!$D$11:$AT$187,M$11,0))</f>
        <v/>
      </c>
      <c r="N162" s="213" t="str">
        <f ca="1">IF(ISERROR(VLOOKUP($B162,'I&amp;E Backsheet'!$D$11:$AT$187,N$11,0)),"",VLOOKUP($B162,'I&amp;E Backsheet'!$D$11:$AT$187,N$11,0))</f>
        <v/>
      </c>
      <c r="O162" s="213" t="str">
        <f ca="1">IF(ISERROR(VLOOKUP($B162,'I&amp;E Backsheet'!$D$11:$AT$187,O$11,0)),"",VLOOKUP($B162,'I&amp;E Backsheet'!$D$11:$AT$187,O$11,0))</f>
        <v/>
      </c>
      <c r="P162" s="214" t="str">
        <f ca="1">IF(ISERROR(VLOOKUP($B162,'I&amp;E Backsheet'!$D$11:$AT$187,P$11,0)),"",VLOOKUP($B162,'I&amp;E Backsheet'!$D$11:$AT$187,P$11,0))</f>
        <v/>
      </c>
      <c r="Q162" s="300" t="str">
        <f ca="1">IF(ISERROR(VLOOKUP($B162,'I&amp;E Backsheet'!$D$11:$AT$187,Q$11,0)),"",VLOOKUP($B162,'I&amp;E Backsheet'!$D$11:$AT$187,Q$11,0))</f>
        <v/>
      </c>
      <c r="R162" s="213" t="str">
        <f ca="1">IF(ISERROR(VLOOKUP($B162,'I&amp;E Backsheet'!$D$11:$AT$187,R$11,0)),"",VLOOKUP($B162,'I&amp;E Backsheet'!$D$11:$AT$187,R$11,0))</f>
        <v/>
      </c>
      <c r="S162" s="213" t="str">
        <f ca="1">IF(ISERROR(VLOOKUP($B162,'I&amp;E Backsheet'!$D$11:$AT$187,S$11,0)),"",VLOOKUP($B162,'I&amp;E Backsheet'!$D$11:$AT$187,S$11,0))</f>
        <v/>
      </c>
      <c r="T162" s="214" t="str">
        <f ca="1">IF(ISERROR(VLOOKUP($B162,'I&amp;E Backsheet'!$D$11:$AT$187,T$11,0)),"",VLOOKUP($B162,'I&amp;E Backsheet'!$D$11:$AT$187,T$11,0))</f>
        <v/>
      </c>
      <c r="U162" s="300" t="str">
        <f ca="1">IF(ISERROR(VLOOKUP($B162,'I&amp;E Backsheet'!$D$11:$AT$187,U$11,0)),"",VLOOKUP($B162,'I&amp;E Backsheet'!$D$11:$AT$187,U$11,0))</f>
        <v/>
      </c>
      <c r="V162" s="213" t="str">
        <f ca="1">IF(ISERROR(VLOOKUP($B162,'I&amp;E Backsheet'!$D$11:$AT$187,V$11,0)),"",VLOOKUP($B162,'I&amp;E Backsheet'!$D$11:$AT$187,V$11,0))</f>
        <v/>
      </c>
      <c r="W162" s="214" t="str">
        <f ca="1">IF(ISERROR(VLOOKUP($B162,'I&amp;E Backsheet'!$D$11:$AT$187,W$11,0)),"",VLOOKUP($B162,'I&amp;E Backsheet'!$D$11:$AT$187,W$11,0))</f>
        <v/>
      </c>
    </row>
    <row r="163" spans="1:23">
      <c r="A163" s="3">
        <v>148</v>
      </c>
      <c r="B163" s="41" t="str">
        <f t="shared" ca="1" si="4"/>
        <v/>
      </c>
      <c r="C163" s="42" t="str">
        <f ca="1">IF($B163="","",VLOOKUP($B163,'Org list'!$J$9:$K$637,2,0))</f>
        <v/>
      </c>
      <c r="D163" s="227" t="str">
        <f ca="1">IF(ISERROR(VLOOKUP($B163,'Pooled Fund'!$A$3:$D$179,D$11,0)),"",VLOOKUP($B163,'Pooled Fund'!$A$3:$D$179,D$11,0))</f>
        <v/>
      </c>
      <c r="E163" s="209" t="str">
        <f ca="1">IF(ISERROR(VLOOKUP($B163,'I&amp;E Backsheet'!$D$11:$AT$187,E$11,0)),"",VLOOKUP($B163,'I&amp;E Backsheet'!$D$11:$AT$187,E$11,0))</f>
        <v/>
      </c>
      <c r="F163" s="209" t="str">
        <f ca="1">IF(ISERROR(VLOOKUP($B163,'I&amp;E Backsheet'!$D$11:$AT$187,F$11,0)),"",VLOOKUP($B163,'I&amp;E Backsheet'!$D$11:$AT$187,F$11,0))</f>
        <v/>
      </c>
      <c r="G163" s="209" t="str">
        <f ca="1">IF(ISERROR(VLOOKUP($B163,'I&amp;E Backsheet'!$D$11:$AT$187,G$11,0)),"",VLOOKUP($B163,'I&amp;E Backsheet'!$D$11:$AT$187,G$11,0))</f>
        <v/>
      </c>
      <c r="H163" s="259" t="str">
        <f ca="1">IF(ISERROR(VLOOKUP($B163,'I&amp;E Backsheet'!$D$11:$AT$187,H$11,0)),"",VLOOKUP($B163,'I&amp;E Backsheet'!$D$11:$AT$187,H$11,0))</f>
        <v/>
      </c>
      <c r="I163" s="209" t="str">
        <f ca="1">IF(ISERROR(VLOOKUP($B163,'I&amp;E Backsheet'!$D$11:$AT$187,I$11,0)),"",VLOOKUP($B163,'I&amp;E Backsheet'!$D$11:$AT$187,I$11,0))</f>
        <v/>
      </c>
      <c r="J163" s="209" t="str">
        <f ca="1">IF(ISERROR(VLOOKUP($B163,'I&amp;E Backsheet'!$D$11:$AT$187,J$11,0)),"",VLOOKUP($B163,'I&amp;E Backsheet'!$D$11:$AT$187,J$11,0))</f>
        <v/>
      </c>
      <c r="K163" s="209" t="str">
        <f ca="1">IF(ISERROR(VLOOKUP($B163,'I&amp;E Backsheet'!$D$11:$AT$187,K$11,0)),"",VLOOKUP($B163,'I&amp;E Backsheet'!$D$11:$AT$187,K$11,0))</f>
        <v/>
      </c>
      <c r="L163" s="318" t="str">
        <f ca="1">IF(ISERROR(VLOOKUP($B163,'I&amp;E Backsheet'!$D$11:$AT$187,L$11,0)),"",VLOOKUP($B163,'I&amp;E Backsheet'!$D$11:$AT$187,L$11,0))</f>
        <v/>
      </c>
      <c r="M163" s="300" t="str">
        <f ca="1">IF(ISERROR(VLOOKUP($B163,'I&amp;E Backsheet'!$D$11:$AT$187,M$11,0)),"",VLOOKUP($B163,'I&amp;E Backsheet'!$D$11:$AT$187,M$11,0))</f>
        <v/>
      </c>
      <c r="N163" s="213" t="str">
        <f ca="1">IF(ISERROR(VLOOKUP($B163,'I&amp;E Backsheet'!$D$11:$AT$187,N$11,0)),"",VLOOKUP($B163,'I&amp;E Backsheet'!$D$11:$AT$187,N$11,0))</f>
        <v/>
      </c>
      <c r="O163" s="213" t="str">
        <f ca="1">IF(ISERROR(VLOOKUP($B163,'I&amp;E Backsheet'!$D$11:$AT$187,O$11,0)),"",VLOOKUP($B163,'I&amp;E Backsheet'!$D$11:$AT$187,O$11,0))</f>
        <v/>
      </c>
      <c r="P163" s="214" t="str">
        <f ca="1">IF(ISERROR(VLOOKUP($B163,'I&amp;E Backsheet'!$D$11:$AT$187,P$11,0)),"",VLOOKUP($B163,'I&amp;E Backsheet'!$D$11:$AT$187,P$11,0))</f>
        <v/>
      </c>
      <c r="Q163" s="300" t="str">
        <f ca="1">IF(ISERROR(VLOOKUP($B163,'I&amp;E Backsheet'!$D$11:$AT$187,Q$11,0)),"",VLOOKUP($B163,'I&amp;E Backsheet'!$D$11:$AT$187,Q$11,0))</f>
        <v/>
      </c>
      <c r="R163" s="213" t="str">
        <f ca="1">IF(ISERROR(VLOOKUP($B163,'I&amp;E Backsheet'!$D$11:$AT$187,R$11,0)),"",VLOOKUP($B163,'I&amp;E Backsheet'!$D$11:$AT$187,R$11,0))</f>
        <v/>
      </c>
      <c r="S163" s="213" t="str">
        <f ca="1">IF(ISERROR(VLOOKUP($B163,'I&amp;E Backsheet'!$D$11:$AT$187,S$11,0)),"",VLOOKUP($B163,'I&amp;E Backsheet'!$D$11:$AT$187,S$11,0))</f>
        <v/>
      </c>
      <c r="T163" s="214" t="str">
        <f ca="1">IF(ISERROR(VLOOKUP($B163,'I&amp;E Backsheet'!$D$11:$AT$187,T$11,0)),"",VLOOKUP($B163,'I&amp;E Backsheet'!$D$11:$AT$187,T$11,0))</f>
        <v/>
      </c>
      <c r="U163" s="300" t="str">
        <f ca="1">IF(ISERROR(VLOOKUP($B163,'I&amp;E Backsheet'!$D$11:$AT$187,U$11,0)),"",VLOOKUP($B163,'I&amp;E Backsheet'!$D$11:$AT$187,U$11,0))</f>
        <v/>
      </c>
      <c r="V163" s="213" t="str">
        <f ca="1">IF(ISERROR(VLOOKUP($B163,'I&amp;E Backsheet'!$D$11:$AT$187,V$11,0)),"",VLOOKUP($B163,'I&amp;E Backsheet'!$D$11:$AT$187,V$11,0))</f>
        <v/>
      </c>
      <c r="W163" s="214" t="str">
        <f ca="1">IF(ISERROR(VLOOKUP($B163,'I&amp;E Backsheet'!$D$11:$AT$187,W$11,0)),"",VLOOKUP($B163,'I&amp;E Backsheet'!$D$11:$AT$187,W$11,0))</f>
        <v/>
      </c>
    </row>
    <row r="164" spans="1:23">
      <c r="A164" s="3">
        <v>149</v>
      </c>
      <c r="B164" s="41" t="str">
        <f t="shared" ca="1" si="4"/>
        <v/>
      </c>
      <c r="C164" s="42" t="str">
        <f ca="1">IF($B164="","",VLOOKUP($B164,'Org list'!$J$9:$K$637,2,0))</f>
        <v/>
      </c>
      <c r="D164" s="227" t="str">
        <f ca="1">IF(ISERROR(VLOOKUP($B164,'Pooled Fund'!$A$3:$D$179,D$11,0)),"",VLOOKUP($B164,'Pooled Fund'!$A$3:$D$179,D$11,0))</f>
        <v/>
      </c>
      <c r="E164" s="209" t="str">
        <f ca="1">IF(ISERROR(VLOOKUP($B164,'I&amp;E Backsheet'!$D$11:$AT$187,E$11,0)),"",VLOOKUP($B164,'I&amp;E Backsheet'!$D$11:$AT$187,E$11,0))</f>
        <v/>
      </c>
      <c r="F164" s="209" t="str">
        <f ca="1">IF(ISERROR(VLOOKUP($B164,'I&amp;E Backsheet'!$D$11:$AT$187,F$11,0)),"",VLOOKUP($B164,'I&amp;E Backsheet'!$D$11:$AT$187,F$11,0))</f>
        <v/>
      </c>
      <c r="G164" s="209" t="str">
        <f ca="1">IF(ISERROR(VLOOKUP($B164,'I&amp;E Backsheet'!$D$11:$AT$187,G$11,0)),"",VLOOKUP($B164,'I&amp;E Backsheet'!$D$11:$AT$187,G$11,0))</f>
        <v/>
      </c>
      <c r="H164" s="259" t="str">
        <f ca="1">IF(ISERROR(VLOOKUP($B164,'I&amp;E Backsheet'!$D$11:$AT$187,H$11,0)),"",VLOOKUP($B164,'I&amp;E Backsheet'!$D$11:$AT$187,H$11,0))</f>
        <v/>
      </c>
      <c r="I164" s="209" t="str">
        <f ca="1">IF(ISERROR(VLOOKUP($B164,'I&amp;E Backsheet'!$D$11:$AT$187,I$11,0)),"",VLOOKUP($B164,'I&amp;E Backsheet'!$D$11:$AT$187,I$11,0))</f>
        <v/>
      </c>
      <c r="J164" s="209" t="str">
        <f ca="1">IF(ISERROR(VLOOKUP($B164,'I&amp;E Backsheet'!$D$11:$AT$187,J$11,0)),"",VLOOKUP($B164,'I&amp;E Backsheet'!$D$11:$AT$187,J$11,0))</f>
        <v/>
      </c>
      <c r="K164" s="209" t="str">
        <f ca="1">IF(ISERROR(VLOOKUP($B164,'I&amp;E Backsheet'!$D$11:$AT$187,K$11,0)),"",VLOOKUP($B164,'I&amp;E Backsheet'!$D$11:$AT$187,K$11,0))</f>
        <v/>
      </c>
      <c r="L164" s="318" t="str">
        <f ca="1">IF(ISERROR(VLOOKUP($B164,'I&amp;E Backsheet'!$D$11:$AT$187,L$11,0)),"",VLOOKUP($B164,'I&amp;E Backsheet'!$D$11:$AT$187,L$11,0))</f>
        <v/>
      </c>
      <c r="M164" s="300" t="str">
        <f ca="1">IF(ISERROR(VLOOKUP($B164,'I&amp;E Backsheet'!$D$11:$AT$187,M$11,0)),"",VLOOKUP($B164,'I&amp;E Backsheet'!$D$11:$AT$187,M$11,0))</f>
        <v/>
      </c>
      <c r="N164" s="213" t="str">
        <f ca="1">IF(ISERROR(VLOOKUP($B164,'I&amp;E Backsheet'!$D$11:$AT$187,N$11,0)),"",VLOOKUP($B164,'I&amp;E Backsheet'!$D$11:$AT$187,N$11,0))</f>
        <v/>
      </c>
      <c r="O164" s="213" t="str">
        <f ca="1">IF(ISERROR(VLOOKUP($B164,'I&amp;E Backsheet'!$D$11:$AT$187,O$11,0)),"",VLOOKUP($B164,'I&amp;E Backsheet'!$D$11:$AT$187,O$11,0))</f>
        <v/>
      </c>
      <c r="P164" s="214" t="str">
        <f ca="1">IF(ISERROR(VLOOKUP($B164,'I&amp;E Backsheet'!$D$11:$AT$187,P$11,0)),"",VLOOKUP($B164,'I&amp;E Backsheet'!$D$11:$AT$187,P$11,0))</f>
        <v/>
      </c>
      <c r="Q164" s="300" t="str">
        <f ca="1">IF(ISERROR(VLOOKUP($B164,'I&amp;E Backsheet'!$D$11:$AT$187,Q$11,0)),"",VLOOKUP($B164,'I&amp;E Backsheet'!$D$11:$AT$187,Q$11,0))</f>
        <v/>
      </c>
      <c r="R164" s="213" t="str">
        <f ca="1">IF(ISERROR(VLOOKUP($B164,'I&amp;E Backsheet'!$D$11:$AT$187,R$11,0)),"",VLOOKUP($B164,'I&amp;E Backsheet'!$D$11:$AT$187,R$11,0))</f>
        <v/>
      </c>
      <c r="S164" s="213" t="str">
        <f ca="1">IF(ISERROR(VLOOKUP($B164,'I&amp;E Backsheet'!$D$11:$AT$187,S$11,0)),"",VLOOKUP($B164,'I&amp;E Backsheet'!$D$11:$AT$187,S$11,0))</f>
        <v/>
      </c>
      <c r="T164" s="214" t="str">
        <f ca="1">IF(ISERROR(VLOOKUP($B164,'I&amp;E Backsheet'!$D$11:$AT$187,T$11,0)),"",VLOOKUP($B164,'I&amp;E Backsheet'!$D$11:$AT$187,T$11,0))</f>
        <v/>
      </c>
      <c r="U164" s="300" t="str">
        <f ca="1">IF(ISERROR(VLOOKUP($B164,'I&amp;E Backsheet'!$D$11:$AT$187,U$11,0)),"",VLOOKUP($B164,'I&amp;E Backsheet'!$D$11:$AT$187,U$11,0))</f>
        <v/>
      </c>
      <c r="V164" s="213" t="str">
        <f ca="1">IF(ISERROR(VLOOKUP($B164,'I&amp;E Backsheet'!$D$11:$AT$187,V$11,0)),"",VLOOKUP($B164,'I&amp;E Backsheet'!$D$11:$AT$187,V$11,0))</f>
        <v/>
      </c>
      <c r="W164" s="214" t="str">
        <f ca="1">IF(ISERROR(VLOOKUP($B164,'I&amp;E Backsheet'!$D$11:$AT$187,W$11,0)),"",VLOOKUP($B164,'I&amp;E Backsheet'!$D$11:$AT$187,W$11,0))</f>
        <v/>
      </c>
    </row>
    <row r="165" spans="1:23">
      <c r="A165" s="3">
        <v>150</v>
      </c>
      <c r="B165" s="41" t="str">
        <f t="shared" ca="1" si="4"/>
        <v/>
      </c>
      <c r="C165" s="42" t="str">
        <f ca="1">IF($B165="","",VLOOKUP($B165,'Org list'!$J$9:$K$637,2,0))</f>
        <v/>
      </c>
      <c r="D165" s="227" t="str">
        <f ca="1">IF(ISERROR(VLOOKUP($B165,'Pooled Fund'!$A$3:$D$179,D$11,0)),"",VLOOKUP($B165,'Pooled Fund'!$A$3:$D$179,D$11,0))</f>
        <v/>
      </c>
      <c r="E165" s="209" t="str">
        <f ca="1">IF(ISERROR(VLOOKUP($B165,'I&amp;E Backsheet'!$D$11:$AT$187,E$11,0)),"",VLOOKUP($B165,'I&amp;E Backsheet'!$D$11:$AT$187,E$11,0))</f>
        <v/>
      </c>
      <c r="F165" s="209" t="str">
        <f ca="1">IF(ISERROR(VLOOKUP($B165,'I&amp;E Backsheet'!$D$11:$AT$187,F$11,0)),"",VLOOKUP($B165,'I&amp;E Backsheet'!$D$11:$AT$187,F$11,0))</f>
        <v/>
      </c>
      <c r="G165" s="209" t="str">
        <f ca="1">IF(ISERROR(VLOOKUP($B165,'I&amp;E Backsheet'!$D$11:$AT$187,G$11,0)),"",VLOOKUP($B165,'I&amp;E Backsheet'!$D$11:$AT$187,G$11,0))</f>
        <v/>
      </c>
      <c r="H165" s="259" t="str">
        <f ca="1">IF(ISERROR(VLOOKUP($B165,'I&amp;E Backsheet'!$D$11:$AT$187,H$11,0)),"",VLOOKUP($B165,'I&amp;E Backsheet'!$D$11:$AT$187,H$11,0))</f>
        <v/>
      </c>
      <c r="I165" s="209" t="str">
        <f ca="1">IF(ISERROR(VLOOKUP($B165,'I&amp;E Backsheet'!$D$11:$AT$187,I$11,0)),"",VLOOKUP($B165,'I&amp;E Backsheet'!$D$11:$AT$187,I$11,0))</f>
        <v/>
      </c>
      <c r="J165" s="209" t="str">
        <f ca="1">IF(ISERROR(VLOOKUP($B165,'I&amp;E Backsheet'!$D$11:$AT$187,J$11,0)),"",VLOOKUP($B165,'I&amp;E Backsheet'!$D$11:$AT$187,J$11,0))</f>
        <v/>
      </c>
      <c r="K165" s="209" t="str">
        <f ca="1">IF(ISERROR(VLOOKUP($B165,'I&amp;E Backsheet'!$D$11:$AT$187,K$11,0)),"",VLOOKUP($B165,'I&amp;E Backsheet'!$D$11:$AT$187,K$11,0))</f>
        <v/>
      </c>
      <c r="L165" s="318" t="str">
        <f ca="1">IF(ISERROR(VLOOKUP($B165,'I&amp;E Backsheet'!$D$11:$AT$187,L$11,0)),"",VLOOKUP($B165,'I&amp;E Backsheet'!$D$11:$AT$187,L$11,0))</f>
        <v/>
      </c>
      <c r="M165" s="300" t="str">
        <f ca="1">IF(ISERROR(VLOOKUP($B165,'I&amp;E Backsheet'!$D$11:$AT$187,M$11,0)),"",VLOOKUP($B165,'I&amp;E Backsheet'!$D$11:$AT$187,M$11,0))</f>
        <v/>
      </c>
      <c r="N165" s="213" t="str">
        <f ca="1">IF(ISERROR(VLOOKUP($B165,'I&amp;E Backsheet'!$D$11:$AT$187,N$11,0)),"",VLOOKUP($B165,'I&amp;E Backsheet'!$D$11:$AT$187,N$11,0))</f>
        <v/>
      </c>
      <c r="O165" s="213" t="str">
        <f ca="1">IF(ISERROR(VLOOKUP($B165,'I&amp;E Backsheet'!$D$11:$AT$187,O$11,0)),"",VLOOKUP($B165,'I&amp;E Backsheet'!$D$11:$AT$187,O$11,0))</f>
        <v/>
      </c>
      <c r="P165" s="214" t="str">
        <f ca="1">IF(ISERROR(VLOOKUP($B165,'I&amp;E Backsheet'!$D$11:$AT$187,P$11,0)),"",VLOOKUP($B165,'I&amp;E Backsheet'!$D$11:$AT$187,P$11,0))</f>
        <v/>
      </c>
      <c r="Q165" s="300" t="str">
        <f ca="1">IF(ISERROR(VLOOKUP($B165,'I&amp;E Backsheet'!$D$11:$AT$187,Q$11,0)),"",VLOOKUP($B165,'I&amp;E Backsheet'!$D$11:$AT$187,Q$11,0))</f>
        <v/>
      </c>
      <c r="R165" s="213" t="str">
        <f ca="1">IF(ISERROR(VLOOKUP($B165,'I&amp;E Backsheet'!$D$11:$AT$187,R$11,0)),"",VLOOKUP($B165,'I&amp;E Backsheet'!$D$11:$AT$187,R$11,0))</f>
        <v/>
      </c>
      <c r="S165" s="213" t="str">
        <f ca="1">IF(ISERROR(VLOOKUP($B165,'I&amp;E Backsheet'!$D$11:$AT$187,S$11,0)),"",VLOOKUP($B165,'I&amp;E Backsheet'!$D$11:$AT$187,S$11,0))</f>
        <v/>
      </c>
      <c r="T165" s="214" t="str">
        <f ca="1">IF(ISERROR(VLOOKUP($B165,'I&amp;E Backsheet'!$D$11:$AT$187,T$11,0)),"",VLOOKUP($B165,'I&amp;E Backsheet'!$D$11:$AT$187,T$11,0))</f>
        <v/>
      </c>
      <c r="U165" s="300" t="str">
        <f ca="1">IF(ISERROR(VLOOKUP($B165,'I&amp;E Backsheet'!$D$11:$AT$187,U$11,0)),"",VLOOKUP($B165,'I&amp;E Backsheet'!$D$11:$AT$187,U$11,0))</f>
        <v/>
      </c>
      <c r="V165" s="213" t="str">
        <f ca="1">IF(ISERROR(VLOOKUP($B165,'I&amp;E Backsheet'!$D$11:$AT$187,V$11,0)),"",VLOOKUP($B165,'I&amp;E Backsheet'!$D$11:$AT$187,V$11,0))</f>
        <v/>
      </c>
      <c r="W165" s="214" t="str">
        <f ca="1">IF(ISERROR(VLOOKUP($B165,'I&amp;E Backsheet'!$D$11:$AT$187,W$11,0)),"",VLOOKUP($B165,'I&amp;E Backsheet'!$D$11:$AT$187,W$11,0))</f>
        <v/>
      </c>
    </row>
    <row r="166" spans="1:23">
      <c r="A166" s="3">
        <v>151</v>
      </c>
      <c r="B166" s="41" t="str">
        <f t="shared" ca="1" si="4"/>
        <v/>
      </c>
      <c r="C166" s="42" t="str">
        <f ca="1">IF($B166="","",VLOOKUP($B166,'Org list'!$J$9:$K$637,2,0))</f>
        <v/>
      </c>
      <c r="D166" s="227" t="str">
        <f ca="1">IF(ISERROR(VLOOKUP($B166,'Pooled Fund'!$A$3:$D$179,D$11,0)),"",VLOOKUP($B166,'Pooled Fund'!$A$3:$D$179,D$11,0))</f>
        <v/>
      </c>
      <c r="E166" s="209" t="str">
        <f ca="1">IF(ISERROR(VLOOKUP($B166,'I&amp;E Backsheet'!$D$11:$AT$187,E$11,0)),"",VLOOKUP($B166,'I&amp;E Backsheet'!$D$11:$AT$187,E$11,0))</f>
        <v/>
      </c>
      <c r="F166" s="209" t="str">
        <f ca="1">IF(ISERROR(VLOOKUP($B166,'I&amp;E Backsheet'!$D$11:$AT$187,F$11,0)),"",VLOOKUP($B166,'I&amp;E Backsheet'!$D$11:$AT$187,F$11,0))</f>
        <v/>
      </c>
      <c r="G166" s="209" t="str">
        <f ca="1">IF(ISERROR(VLOOKUP($B166,'I&amp;E Backsheet'!$D$11:$AT$187,G$11,0)),"",VLOOKUP($B166,'I&amp;E Backsheet'!$D$11:$AT$187,G$11,0))</f>
        <v/>
      </c>
      <c r="H166" s="259" t="str">
        <f ca="1">IF(ISERROR(VLOOKUP($B166,'I&amp;E Backsheet'!$D$11:$AT$187,H$11,0)),"",VLOOKUP($B166,'I&amp;E Backsheet'!$D$11:$AT$187,H$11,0))</f>
        <v/>
      </c>
      <c r="I166" s="209" t="str">
        <f ca="1">IF(ISERROR(VLOOKUP($B166,'I&amp;E Backsheet'!$D$11:$AT$187,I$11,0)),"",VLOOKUP($B166,'I&amp;E Backsheet'!$D$11:$AT$187,I$11,0))</f>
        <v/>
      </c>
      <c r="J166" s="209" t="str">
        <f ca="1">IF(ISERROR(VLOOKUP($B166,'I&amp;E Backsheet'!$D$11:$AT$187,J$11,0)),"",VLOOKUP($B166,'I&amp;E Backsheet'!$D$11:$AT$187,J$11,0))</f>
        <v/>
      </c>
      <c r="K166" s="209" t="str">
        <f ca="1">IF(ISERROR(VLOOKUP($B166,'I&amp;E Backsheet'!$D$11:$AT$187,K$11,0)),"",VLOOKUP($B166,'I&amp;E Backsheet'!$D$11:$AT$187,K$11,0))</f>
        <v/>
      </c>
      <c r="L166" s="318" t="str">
        <f ca="1">IF(ISERROR(VLOOKUP($B166,'I&amp;E Backsheet'!$D$11:$AT$187,L$11,0)),"",VLOOKUP($B166,'I&amp;E Backsheet'!$D$11:$AT$187,L$11,0))</f>
        <v/>
      </c>
      <c r="M166" s="300" t="str">
        <f ca="1">IF(ISERROR(VLOOKUP($B166,'I&amp;E Backsheet'!$D$11:$AT$187,M$11,0)),"",VLOOKUP($B166,'I&amp;E Backsheet'!$D$11:$AT$187,M$11,0))</f>
        <v/>
      </c>
      <c r="N166" s="213" t="str">
        <f ca="1">IF(ISERROR(VLOOKUP($B166,'I&amp;E Backsheet'!$D$11:$AT$187,N$11,0)),"",VLOOKUP($B166,'I&amp;E Backsheet'!$D$11:$AT$187,N$11,0))</f>
        <v/>
      </c>
      <c r="O166" s="213" t="str">
        <f ca="1">IF(ISERROR(VLOOKUP($B166,'I&amp;E Backsheet'!$D$11:$AT$187,O$11,0)),"",VLOOKUP($B166,'I&amp;E Backsheet'!$D$11:$AT$187,O$11,0))</f>
        <v/>
      </c>
      <c r="P166" s="214" t="str">
        <f ca="1">IF(ISERROR(VLOOKUP($B166,'I&amp;E Backsheet'!$D$11:$AT$187,P$11,0)),"",VLOOKUP($B166,'I&amp;E Backsheet'!$D$11:$AT$187,P$11,0))</f>
        <v/>
      </c>
      <c r="Q166" s="300" t="str">
        <f ca="1">IF(ISERROR(VLOOKUP($B166,'I&amp;E Backsheet'!$D$11:$AT$187,Q$11,0)),"",VLOOKUP($B166,'I&amp;E Backsheet'!$D$11:$AT$187,Q$11,0))</f>
        <v/>
      </c>
      <c r="R166" s="213" t="str">
        <f ca="1">IF(ISERROR(VLOOKUP($B166,'I&amp;E Backsheet'!$D$11:$AT$187,R$11,0)),"",VLOOKUP($B166,'I&amp;E Backsheet'!$D$11:$AT$187,R$11,0))</f>
        <v/>
      </c>
      <c r="S166" s="213" t="str">
        <f ca="1">IF(ISERROR(VLOOKUP($B166,'I&amp;E Backsheet'!$D$11:$AT$187,S$11,0)),"",VLOOKUP($B166,'I&amp;E Backsheet'!$D$11:$AT$187,S$11,0))</f>
        <v/>
      </c>
      <c r="T166" s="214" t="str">
        <f ca="1">IF(ISERROR(VLOOKUP($B166,'I&amp;E Backsheet'!$D$11:$AT$187,T$11,0)),"",VLOOKUP($B166,'I&amp;E Backsheet'!$D$11:$AT$187,T$11,0))</f>
        <v/>
      </c>
      <c r="U166" s="300" t="str">
        <f ca="1">IF(ISERROR(VLOOKUP($B166,'I&amp;E Backsheet'!$D$11:$AT$187,U$11,0)),"",VLOOKUP($B166,'I&amp;E Backsheet'!$D$11:$AT$187,U$11,0))</f>
        <v/>
      </c>
      <c r="V166" s="213" t="str">
        <f ca="1">IF(ISERROR(VLOOKUP($B166,'I&amp;E Backsheet'!$D$11:$AT$187,V$11,0)),"",VLOOKUP($B166,'I&amp;E Backsheet'!$D$11:$AT$187,V$11,0))</f>
        <v/>
      </c>
      <c r="W166" s="214" t="str">
        <f ca="1">IF(ISERROR(VLOOKUP($B166,'I&amp;E Backsheet'!$D$11:$AT$187,W$11,0)),"",VLOOKUP($B166,'I&amp;E Backsheet'!$D$11:$AT$187,W$11,0))</f>
        <v/>
      </c>
    </row>
    <row r="167" spans="1:23">
      <c r="A167" s="3">
        <v>152</v>
      </c>
      <c r="B167" s="41" t="str">
        <f t="shared" ca="1" si="4"/>
        <v/>
      </c>
      <c r="C167" s="42" t="str">
        <f ca="1">IF($B167="","",VLOOKUP($B167,'Org list'!$J$9:$K$637,2,0))</f>
        <v/>
      </c>
      <c r="D167" s="227" t="str">
        <f ca="1">IF(ISERROR(VLOOKUP($B167,'Pooled Fund'!$A$3:$D$179,D$11,0)),"",VLOOKUP($B167,'Pooled Fund'!$A$3:$D$179,D$11,0))</f>
        <v/>
      </c>
      <c r="E167" s="209" t="str">
        <f ca="1">IF(ISERROR(VLOOKUP($B167,'I&amp;E Backsheet'!$D$11:$AT$187,E$11,0)),"",VLOOKUP($B167,'I&amp;E Backsheet'!$D$11:$AT$187,E$11,0))</f>
        <v/>
      </c>
      <c r="F167" s="209" t="str">
        <f ca="1">IF(ISERROR(VLOOKUP($B167,'I&amp;E Backsheet'!$D$11:$AT$187,F$11,0)),"",VLOOKUP($B167,'I&amp;E Backsheet'!$D$11:$AT$187,F$11,0))</f>
        <v/>
      </c>
      <c r="G167" s="209" t="str">
        <f ca="1">IF(ISERROR(VLOOKUP($B167,'I&amp;E Backsheet'!$D$11:$AT$187,G$11,0)),"",VLOOKUP($B167,'I&amp;E Backsheet'!$D$11:$AT$187,G$11,0))</f>
        <v/>
      </c>
      <c r="H167" s="259" t="str">
        <f ca="1">IF(ISERROR(VLOOKUP($B167,'I&amp;E Backsheet'!$D$11:$AT$187,H$11,0)),"",VLOOKUP($B167,'I&amp;E Backsheet'!$D$11:$AT$187,H$11,0))</f>
        <v/>
      </c>
      <c r="I167" s="209" t="str">
        <f ca="1">IF(ISERROR(VLOOKUP($B167,'I&amp;E Backsheet'!$D$11:$AT$187,I$11,0)),"",VLOOKUP($B167,'I&amp;E Backsheet'!$D$11:$AT$187,I$11,0))</f>
        <v/>
      </c>
      <c r="J167" s="209" t="str">
        <f ca="1">IF(ISERROR(VLOOKUP($B167,'I&amp;E Backsheet'!$D$11:$AT$187,J$11,0)),"",VLOOKUP($B167,'I&amp;E Backsheet'!$D$11:$AT$187,J$11,0))</f>
        <v/>
      </c>
      <c r="K167" s="209" t="str">
        <f ca="1">IF(ISERROR(VLOOKUP($B167,'I&amp;E Backsheet'!$D$11:$AT$187,K$11,0)),"",VLOOKUP($B167,'I&amp;E Backsheet'!$D$11:$AT$187,K$11,0))</f>
        <v/>
      </c>
      <c r="L167" s="318" t="str">
        <f ca="1">IF(ISERROR(VLOOKUP($B167,'I&amp;E Backsheet'!$D$11:$AT$187,L$11,0)),"",VLOOKUP($B167,'I&amp;E Backsheet'!$D$11:$AT$187,L$11,0))</f>
        <v/>
      </c>
      <c r="M167" s="300" t="str">
        <f ca="1">IF(ISERROR(VLOOKUP($B167,'I&amp;E Backsheet'!$D$11:$AT$187,M$11,0)),"",VLOOKUP($B167,'I&amp;E Backsheet'!$D$11:$AT$187,M$11,0))</f>
        <v/>
      </c>
      <c r="N167" s="213" t="str">
        <f ca="1">IF(ISERROR(VLOOKUP($B167,'I&amp;E Backsheet'!$D$11:$AT$187,N$11,0)),"",VLOOKUP($B167,'I&amp;E Backsheet'!$D$11:$AT$187,N$11,0))</f>
        <v/>
      </c>
      <c r="O167" s="213" t="str">
        <f ca="1">IF(ISERROR(VLOOKUP($B167,'I&amp;E Backsheet'!$D$11:$AT$187,O$11,0)),"",VLOOKUP($B167,'I&amp;E Backsheet'!$D$11:$AT$187,O$11,0))</f>
        <v/>
      </c>
      <c r="P167" s="214" t="str">
        <f ca="1">IF(ISERROR(VLOOKUP($B167,'I&amp;E Backsheet'!$D$11:$AT$187,P$11,0)),"",VLOOKUP($B167,'I&amp;E Backsheet'!$D$11:$AT$187,P$11,0))</f>
        <v/>
      </c>
      <c r="Q167" s="300" t="str">
        <f ca="1">IF(ISERROR(VLOOKUP($B167,'I&amp;E Backsheet'!$D$11:$AT$187,Q$11,0)),"",VLOOKUP($B167,'I&amp;E Backsheet'!$D$11:$AT$187,Q$11,0))</f>
        <v/>
      </c>
      <c r="R167" s="213" t="str">
        <f ca="1">IF(ISERROR(VLOOKUP($B167,'I&amp;E Backsheet'!$D$11:$AT$187,R$11,0)),"",VLOOKUP($B167,'I&amp;E Backsheet'!$D$11:$AT$187,R$11,0))</f>
        <v/>
      </c>
      <c r="S167" s="213" t="str">
        <f ca="1">IF(ISERROR(VLOOKUP($B167,'I&amp;E Backsheet'!$D$11:$AT$187,S$11,0)),"",VLOOKUP($B167,'I&amp;E Backsheet'!$D$11:$AT$187,S$11,0))</f>
        <v/>
      </c>
      <c r="T167" s="214" t="str">
        <f ca="1">IF(ISERROR(VLOOKUP($B167,'I&amp;E Backsheet'!$D$11:$AT$187,T$11,0)),"",VLOOKUP($B167,'I&amp;E Backsheet'!$D$11:$AT$187,T$11,0))</f>
        <v/>
      </c>
      <c r="U167" s="300" t="str">
        <f ca="1">IF(ISERROR(VLOOKUP($B167,'I&amp;E Backsheet'!$D$11:$AT$187,U$11,0)),"",VLOOKUP($B167,'I&amp;E Backsheet'!$D$11:$AT$187,U$11,0))</f>
        <v/>
      </c>
      <c r="V167" s="213" t="str">
        <f ca="1">IF(ISERROR(VLOOKUP($B167,'I&amp;E Backsheet'!$D$11:$AT$187,V$11,0)),"",VLOOKUP($B167,'I&amp;E Backsheet'!$D$11:$AT$187,V$11,0))</f>
        <v/>
      </c>
      <c r="W167" s="214" t="str">
        <f ca="1">IF(ISERROR(VLOOKUP($B167,'I&amp;E Backsheet'!$D$11:$AT$187,W$11,0)),"",VLOOKUP($B167,'I&amp;E Backsheet'!$D$11:$AT$187,W$11,0))</f>
        <v/>
      </c>
    </row>
    <row r="168" spans="1:23">
      <c r="A168" s="3">
        <v>153</v>
      </c>
      <c r="B168" s="41" t="str">
        <f t="shared" ca="1" si="4"/>
        <v/>
      </c>
      <c r="C168" s="42" t="str">
        <f ca="1">IF($B168="","",VLOOKUP($B168,'Org list'!$J$9:$K$637,2,0))</f>
        <v/>
      </c>
      <c r="D168" s="227" t="str">
        <f ca="1">IF(ISERROR(VLOOKUP($B168,'Pooled Fund'!$A$3:$D$179,D$11,0)),"",VLOOKUP($B168,'Pooled Fund'!$A$3:$D$179,D$11,0))</f>
        <v/>
      </c>
      <c r="E168" s="209" t="str">
        <f ca="1">IF(ISERROR(VLOOKUP($B168,'I&amp;E Backsheet'!$D$11:$AT$187,E$11,0)),"",VLOOKUP($B168,'I&amp;E Backsheet'!$D$11:$AT$187,E$11,0))</f>
        <v/>
      </c>
      <c r="F168" s="209" t="str">
        <f ca="1">IF(ISERROR(VLOOKUP($B168,'I&amp;E Backsheet'!$D$11:$AT$187,F$11,0)),"",VLOOKUP($B168,'I&amp;E Backsheet'!$D$11:$AT$187,F$11,0))</f>
        <v/>
      </c>
      <c r="G168" s="209" t="str">
        <f ca="1">IF(ISERROR(VLOOKUP($B168,'I&amp;E Backsheet'!$D$11:$AT$187,G$11,0)),"",VLOOKUP($B168,'I&amp;E Backsheet'!$D$11:$AT$187,G$11,0))</f>
        <v/>
      </c>
      <c r="H168" s="259" t="str">
        <f ca="1">IF(ISERROR(VLOOKUP($B168,'I&amp;E Backsheet'!$D$11:$AT$187,H$11,0)),"",VLOOKUP($B168,'I&amp;E Backsheet'!$D$11:$AT$187,H$11,0))</f>
        <v/>
      </c>
      <c r="I168" s="209" t="str">
        <f ca="1">IF(ISERROR(VLOOKUP($B168,'I&amp;E Backsheet'!$D$11:$AT$187,I$11,0)),"",VLOOKUP($B168,'I&amp;E Backsheet'!$D$11:$AT$187,I$11,0))</f>
        <v/>
      </c>
      <c r="J168" s="209" t="str">
        <f ca="1">IF(ISERROR(VLOOKUP($B168,'I&amp;E Backsheet'!$D$11:$AT$187,J$11,0)),"",VLOOKUP($B168,'I&amp;E Backsheet'!$D$11:$AT$187,J$11,0))</f>
        <v/>
      </c>
      <c r="K168" s="209" t="str">
        <f ca="1">IF(ISERROR(VLOOKUP($B168,'I&amp;E Backsheet'!$D$11:$AT$187,K$11,0)),"",VLOOKUP($B168,'I&amp;E Backsheet'!$D$11:$AT$187,K$11,0))</f>
        <v/>
      </c>
      <c r="L168" s="318" t="str">
        <f ca="1">IF(ISERROR(VLOOKUP($B168,'I&amp;E Backsheet'!$D$11:$AT$187,L$11,0)),"",VLOOKUP($B168,'I&amp;E Backsheet'!$D$11:$AT$187,L$11,0))</f>
        <v/>
      </c>
      <c r="M168" s="300" t="str">
        <f ca="1">IF(ISERROR(VLOOKUP($B168,'I&amp;E Backsheet'!$D$11:$AT$187,M$11,0)),"",VLOOKUP($B168,'I&amp;E Backsheet'!$D$11:$AT$187,M$11,0))</f>
        <v/>
      </c>
      <c r="N168" s="213" t="str">
        <f ca="1">IF(ISERROR(VLOOKUP($B168,'I&amp;E Backsheet'!$D$11:$AT$187,N$11,0)),"",VLOOKUP($B168,'I&amp;E Backsheet'!$D$11:$AT$187,N$11,0))</f>
        <v/>
      </c>
      <c r="O168" s="213" t="str">
        <f ca="1">IF(ISERROR(VLOOKUP($B168,'I&amp;E Backsheet'!$D$11:$AT$187,O$11,0)),"",VLOOKUP($B168,'I&amp;E Backsheet'!$D$11:$AT$187,O$11,0))</f>
        <v/>
      </c>
      <c r="P168" s="214" t="str">
        <f ca="1">IF(ISERROR(VLOOKUP($B168,'I&amp;E Backsheet'!$D$11:$AT$187,P$11,0)),"",VLOOKUP($B168,'I&amp;E Backsheet'!$D$11:$AT$187,P$11,0))</f>
        <v/>
      </c>
      <c r="Q168" s="300" t="str">
        <f ca="1">IF(ISERROR(VLOOKUP($B168,'I&amp;E Backsheet'!$D$11:$AT$187,Q$11,0)),"",VLOOKUP($B168,'I&amp;E Backsheet'!$D$11:$AT$187,Q$11,0))</f>
        <v/>
      </c>
      <c r="R168" s="213" t="str">
        <f ca="1">IF(ISERROR(VLOOKUP($B168,'I&amp;E Backsheet'!$D$11:$AT$187,R$11,0)),"",VLOOKUP($B168,'I&amp;E Backsheet'!$D$11:$AT$187,R$11,0))</f>
        <v/>
      </c>
      <c r="S168" s="213" t="str">
        <f ca="1">IF(ISERROR(VLOOKUP($B168,'I&amp;E Backsheet'!$D$11:$AT$187,S$11,0)),"",VLOOKUP($B168,'I&amp;E Backsheet'!$D$11:$AT$187,S$11,0))</f>
        <v/>
      </c>
      <c r="T168" s="214" t="str">
        <f ca="1">IF(ISERROR(VLOOKUP($B168,'I&amp;E Backsheet'!$D$11:$AT$187,T$11,0)),"",VLOOKUP($B168,'I&amp;E Backsheet'!$D$11:$AT$187,T$11,0))</f>
        <v/>
      </c>
      <c r="U168" s="300" t="str">
        <f ca="1">IF(ISERROR(VLOOKUP($B168,'I&amp;E Backsheet'!$D$11:$AT$187,U$11,0)),"",VLOOKUP($B168,'I&amp;E Backsheet'!$D$11:$AT$187,U$11,0))</f>
        <v/>
      </c>
      <c r="V168" s="213" t="str">
        <f ca="1">IF(ISERROR(VLOOKUP($B168,'I&amp;E Backsheet'!$D$11:$AT$187,V$11,0)),"",VLOOKUP($B168,'I&amp;E Backsheet'!$D$11:$AT$187,V$11,0))</f>
        <v/>
      </c>
      <c r="W168" s="214" t="str">
        <f ca="1">IF(ISERROR(VLOOKUP($B168,'I&amp;E Backsheet'!$D$11:$AT$187,W$11,0)),"",VLOOKUP($B168,'I&amp;E Backsheet'!$D$11:$AT$187,W$11,0))</f>
        <v/>
      </c>
    </row>
    <row r="169" spans="1:23">
      <c r="A169" s="3">
        <v>154</v>
      </c>
      <c r="B169" s="41" t="str">
        <f t="shared" ca="1" si="4"/>
        <v/>
      </c>
      <c r="C169" s="42" t="str">
        <f ca="1">IF($B169="","",VLOOKUP($B169,'Org list'!$J$9:$K$637,2,0))</f>
        <v/>
      </c>
      <c r="D169" s="227" t="str">
        <f ca="1">IF(ISERROR(VLOOKUP($B169,'Pooled Fund'!$A$3:$D$179,D$11,0)),"",VLOOKUP($B169,'Pooled Fund'!$A$3:$D$179,D$11,0))</f>
        <v/>
      </c>
      <c r="E169" s="209" t="str">
        <f ca="1">IF(ISERROR(VLOOKUP($B169,'I&amp;E Backsheet'!$D$11:$AT$187,E$11,0)),"",VLOOKUP($B169,'I&amp;E Backsheet'!$D$11:$AT$187,E$11,0))</f>
        <v/>
      </c>
      <c r="F169" s="209" t="str">
        <f ca="1">IF(ISERROR(VLOOKUP($B169,'I&amp;E Backsheet'!$D$11:$AT$187,F$11,0)),"",VLOOKUP($B169,'I&amp;E Backsheet'!$D$11:$AT$187,F$11,0))</f>
        <v/>
      </c>
      <c r="G169" s="209" t="str">
        <f ca="1">IF(ISERROR(VLOOKUP($B169,'I&amp;E Backsheet'!$D$11:$AT$187,G$11,0)),"",VLOOKUP($B169,'I&amp;E Backsheet'!$D$11:$AT$187,G$11,0))</f>
        <v/>
      </c>
      <c r="H169" s="259" t="str">
        <f ca="1">IF(ISERROR(VLOOKUP($B169,'I&amp;E Backsheet'!$D$11:$AT$187,H$11,0)),"",VLOOKUP($B169,'I&amp;E Backsheet'!$D$11:$AT$187,H$11,0))</f>
        <v/>
      </c>
      <c r="I169" s="209" t="str">
        <f ca="1">IF(ISERROR(VLOOKUP($B169,'I&amp;E Backsheet'!$D$11:$AT$187,I$11,0)),"",VLOOKUP($B169,'I&amp;E Backsheet'!$D$11:$AT$187,I$11,0))</f>
        <v/>
      </c>
      <c r="J169" s="209" t="str">
        <f ca="1">IF(ISERROR(VLOOKUP($B169,'I&amp;E Backsheet'!$D$11:$AT$187,J$11,0)),"",VLOOKUP($B169,'I&amp;E Backsheet'!$D$11:$AT$187,J$11,0))</f>
        <v/>
      </c>
      <c r="K169" s="209" t="str">
        <f ca="1">IF(ISERROR(VLOOKUP($B169,'I&amp;E Backsheet'!$D$11:$AT$187,K$11,0)),"",VLOOKUP($B169,'I&amp;E Backsheet'!$D$11:$AT$187,K$11,0))</f>
        <v/>
      </c>
      <c r="L169" s="318" t="str">
        <f ca="1">IF(ISERROR(VLOOKUP($B169,'I&amp;E Backsheet'!$D$11:$AT$187,L$11,0)),"",VLOOKUP($B169,'I&amp;E Backsheet'!$D$11:$AT$187,L$11,0))</f>
        <v/>
      </c>
      <c r="M169" s="300" t="str">
        <f ca="1">IF(ISERROR(VLOOKUP($B169,'I&amp;E Backsheet'!$D$11:$AT$187,M$11,0)),"",VLOOKUP($B169,'I&amp;E Backsheet'!$D$11:$AT$187,M$11,0))</f>
        <v/>
      </c>
      <c r="N169" s="213" t="str">
        <f ca="1">IF(ISERROR(VLOOKUP($B169,'I&amp;E Backsheet'!$D$11:$AT$187,N$11,0)),"",VLOOKUP($B169,'I&amp;E Backsheet'!$D$11:$AT$187,N$11,0))</f>
        <v/>
      </c>
      <c r="O169" s="213" t="str">
        <f ca="1">IF(ISERROR(VLOOKUP($B169,'I&amp;E Backsheet'!$D$11:$AT$187,O$11,0)),"",VLOOKUP($B169,'I&amp;E Backsheet'!$D$11:$AT$187,O$11,0))</f>
        <v/>
      </c>
      <c r="P169" s="214" t="str">
        <f ca="1">IF(ISERROR(VLOOKUP($B169,'I&amp;E Backsheet'!$D$11:$AT$187,P$11,0)),"",VLOOKUP($B169,'I&amp;E Backsheet'!$D$11:$AT$187,P$11,0))</f>
        <v/>
      </c>
      <c r="Q169" s="300" t="str">
        <f ca="1">IF(ISERROR(VLOOKUP($B169,'I&amp;E Backsheet'!$D$11:$AT$187,Q$11,0)),"",VLOOKUP($B169,'I&amp;E Backsheet'!$D$11:$AT$187,Q$11,0))</f>
        <v/>
      </c>
      <c r="R169" s="213" t="str">
        <f ca="1">IF(ISERROR(VLOOKUP($B169,'I&amp;E Backsheet'!$D$11:$AT$187,R$11,0)),"",VLOOKUP($B169,'I&amp;E Backsheet'!$D$11:$AT$187,R$11,0))</f>
        <v/>
      </c>
      <c r="S169" s="213" t="str">
        <f ca="1">IF(ISERROR(VLOOKUP($B169,'I&amp;E Backsheet'!$D$11:$AT$187,S$11,0)),"",VLOOKUP($B169,'I&amp;E Backsheet'!$D$11:$AT$187,S$11,0))</f>
        <v/>
      </c>
      <c r="T169" s="214" t="str">
        <f ca="1">IF(ISERROR(VLOOKUP($B169,'I&amp;E Backsheet'!$D$11:$AT$187,T$11,0)),"",VLOOKUP($B169,'I&amp;E Backsheet'!$D$11:$AT$187,T$11,0))</f>
        <v/>
      </c>
      <c r="U169" s="300" t="str">
        <f ca="1">IF(ISERROR(VLOOKUP($B169,'I&amp;E Backsheet'!$D$11:$AT$187,U$11,0)),"",VLOOKUP($B169,'I&amp;E Backsheet'!$D$11:$AT$187,U$11,0))</f>
        <v/>
      </c>
      <c r="V169" s="213" t="str">
        <f ca="1">IF(ISERROR(VLOOKUP($B169,'I&amp;E Backsheet'!$D$11:$AT$187,V$11,0)),"",VLOOKUP($B169,'I&amp;E Backsheet'!$D$11:$AT$187,V$11,0))</f>
        <v/>
      </c>
      <c r="W169" s="214" t="str">
        <f ca="1">IF(ISERROR(VLOOKUP($B169,'I&amp;E Backsheet'!$D$11:$AT$187,W$11,0)),"",VLOOKUP($B169,'I&amp;E Backsheet'!$D$11:$AT$187,W$11,0))</f>
        <v/>
      </c>
    </row>
    <row r="170" spans="1:23">
      <c r="A170" s="3">
        <v>155</v>
      </c>
      <c r="B170" s="41" t="str">
        <f t="shared" ca="1" si="4"/>
        <v/>
      </c>
      <c r="C170" s="42" t="str">
        <f ca="1">IF($B170="","",VLOOKUP($B170,'Org list'!$J$9:$K$637,2,0))</f>
        <v/>
      </c>
      <c r="D170" s="227" t="str">
        <f ca="1">IF(ISERROR(VLOOKUP($B170,'Pooled Fund'!$A$3:$D$179,D$11,0)),"",VLOOKUP($B170,'Pooled Fund'!$A$3:$D$179,D$11,0))</f>
        <v/>
      </c>
      <c r="E170" s="209" t="str">
        <f ca="1">IF(ISERROR(VLOOKUP($B170,'I&amp;E Backsheet'!$D$11:$AT$187,E$11,0)),"",VLOOKUP($B170,'I&amp;E Backsheet'!$D$11:$AT$187,E$11,0))</f>
        <v/>
      </c>
      <c r="F170" s="209" t="str">
        <f ca="1">IF(ISERROR(VLOOKUP($B170,'I&amp;E Backsheet'!$D$11:$AT$187,F$11,0)),"",VLOOKUP($B170,'I&amp;E Backsheet'!$D$11:$AT$187,F$11,0))</f>
        <v/>
      </c>
      <c r="G170" s="209" t="str">
        <f ca="1">IF(ISERROR(VLOOKUP($B170,'I&amp;E Backsheet'!$D$11:$AT$187,G$11,0)),"",VLOOKUP($B170,'I&amp;E Backsheet'!$D$11:$AT$187,G$11,0))</f>
        <v/>
      </c>
      <c r="H170" s="259" t="str">
        <f ca="1">IF(ISERROR(VLOOKUP($B170,'I&amp;E Backsheet'!$D$11:$AT$187,H$11,0)),"",VLOOKUP($B170,'I&amp;E Backsheet'!$D$11:$AT$187,H$11,0))</f>
        <v/>
      </c>
      <c r="I170" s="209" t="str">
        <f ca="1">IF(ISERROR(VLOOKUP($B170,'I&amp;E Backsheet'!$D$11:$AT$187,I$11,0)),"",VLOOKUP($B170,'I&amp;E Backsheet'!$D$11:$AT$187,I$11,0))</f>
        <v/>
      </c>
      <c r="J170" s="209" t="str">
        <f ca="1">IF(ISERROR(VLOOKUP($B170,'I&amp;E Backsheet'!$D$11:$AT$187,J$11,0)),"",VLOOKUP($B170,'I&amp;E Backsheet'!$D$11:$AT$187,J$11,0))</f>
        <v/>
      </c>
      <c r="K170" s="209" t="str">
        <f ca="1">IF(ISERROR(VLOOKUP($B170,'I&amp;E Backsheet'!$D$11:$AT$187,K$11,0)),"",VLOOKUP($B170,'I&amp;E Backsheet'!$D$11:$AT$187,K$11,0))</f>
        <v/>
      </c>
      <c r="L170" s="318" t="str">
        <f ca="1">IF(ISERROR(VLOOKUP($B170,'I&amp;E Backsheet'!$D$11:$AT$187,L$11,0)),"",VLOOKUP($B170,'I&amp;E Backsheet'!$D$11:$AT$187,L$11,0))</f>
        <v/>
      </c>
      <c r="M170" s="300" t="str">
        <f ca="1">IF(ISERROR(VLOOKUP($B170,'I&amp;E Backsheet'!$D$11:$AT$187,M$11,0)),"",VLOOKUP($B170,'I&amp;E Backsheet'!$D$11:$AT$187,M$11,0))</f>
        <v/>
      </c>
      <c r="N170" s="213" t="str">
        <f ca="1">IF(ISERROR(VLOOKUP($B170,'I&amp;E Backsheet'!$D$11:$AT$187,N$11,0)),"",VLOOKUP($B170,'I&amp;E Backsheet'!$D$11:$AT$187,N$11,0))</f>
        <v/>
      </c>
      <c r="O170" s="213" t="str">
        <f ca="1">IF(ISERROR(VLOOKUP($B170,'I&amp;E Backsheet'!$D$11:$AT$187,O$11,0)),"",VLOOKUP($B170,'I&amp;E Backsheet'!$D$11:$AT$187,O$11,0))</f>
        <v/>
      </c>
      <c r="P170" s="214" t="str">
        <f ca="1">IF(ISERROR(VLOOKUP($B170,'I&amp;E Backsheet'!$D$11:$AT$187,P$11,0)),"",VLOOKUP($B170,'I&amp;E Backsheet'!$D$11:$AT$187,P$11,0))</f>
        <v/>
      </c>
      <c r="Q170" s="300" t="str">
        <f ca="1">IF(ISERROR(VLOOKUP($B170,'I&amp;E Backsheet'!$D$11:$AT$187,Q$11,0)),"",VLOOKUP($B170,'I&amp;E Backsheet'!$D$11:$AT$187,Q$11,0))</f>
        <v/>
      </c>
      <c r="R170" s="213" t="str">
        <f ca="1">IF(ISERROR(VLOOKUP($B170,'I&amp;E Backsheet'!$D$11:$AT$187,R$11,0)),"",VLOOKUP($B170,'I&amp;E Backsheet'!$D$11:$AT$187,R$11,0))</f>
        <v/>
      </c>
      <c r="S170" s="213" t="str">
        <f ca="1">IF(ISERROR(VLOOKUP($B170,'I&amp;E Backsheet'!$D$11:$AT$187,S$11,0)),"",VLOOKUP($B170,'I&amp;E Backsheet'!$D$11:$AT$187,S$11,0))</f>
        <v/>
      </c>
      <c r="T170" s="214" t="str">
        <f ca="1">IF(ISERROR(VLOOKUP($B170,'I&amp;E Backsheet'!$D$11:$AT$187,T$11,0)),"",VLOOKUP($B170,'I&amp;E Backsheet'!$D$11:$AT$187,T$11,0))</f>
        <v/>
      </c>
      <c r="U170" s="300" t="str">
        <f ca="1">IF(ISERROR(VLOOKUP($B170,'I&amp;E Backsheet'!$D$11:$AT$187,U$11,0)),"",VLOOKUP($B170,'I&amp;E Backsheet'!$D$11:$AT$187,U$11,0))</f>
        <v/>
      </c>
      <c r="V170" s="213" t="str">
        <f ca="1">IF(ISERROR(VLOOKUP($B170,'I&amp;E Backsheet'!$D$11:$AT$187,V$11,0)),"",VLOOKUP($B170,'I&amp;E Backsheet'!$D$11:$AT$187,V$11,0))</f>
        <v/>
      </c>
      <c r="W170" s="214" t="str">
        <f ca="1">IF(ISERROR(VLOOKUP($B170,'I&amp;E Backsheet'!$D$11:$AT$187,W$11,0)),"",VLOOKUP($B170,'I&amp;E Backsheet'!$D$11:$AT$187,W$11,0))</f>
        <v/>
      </c>
    </row>
    <row r="171" spans="1:23">
      <c r="A171" s="3">
        <v>156</v>
      </c>
      <c r="B171" s="41" t="str">
        <f t="shared" ca="1" si="4"/>
        <v/>
      </c>
      <c r="C171" s="42" t="str">
        <f ca="1">IF($B171="","",VLOOKUP($B171,'Org list'!$J$9:$K$637,2,0))</f>
        <v/>
      </c>
      <c r="D171" s="227" t="str">
        <f ca="1">IF(ISERROR(VLOOKUP($B171,'Pooled Fund'!$A$3:$D$179,D$11,0)),"",VLOOKUP($B171,'Pooled Fund'!$A$3:$D$179,D$11,0))</f>
        <v/>
      </c>
      <c r="E171" s="209" t="str">
        <f ca="1">IF(ISERROR(VLOOKUP($B171,'I&amp;E Backsheet'!$D$11:$AT$187,E$11,0)),"",VLOOKUP($B171,'I&amp;E Backsheet'!$D$11:$AT$187,E$11,0))</f>
        <v/>
      </c>
      <c r="F171" s="209" t="str">
        <f ca="1">IF(ISERROR(VLOOKUP($B171,'I&amp;E Backsheet'!$D$11:$AT$187,F$11,0)),"",VLOOKUP($B171,'I&amp;E Backsheet'!$D$11:$AT$187,F$11,0))</f>
        <v/>
      </c>
      <c r="G171" s="209" t="str">
        <f ca="1">IF(ISERROR(VLOOKUP($B171,'I&amp;E Backsheet'!$D$11:$AT$187,G$11,0)),"",VLOOKUP($B171,'I&amp;E Backsheet'!$D$11:$AT$187,G$11,0))</f>
        <v/>
      </c>
      <c r="H171" s="259" t="str">
        <f ca="1">IF(ISERROR(VLOOKUP($B171,'I&amp;E Backsheet'!$D$11:$AT$187,H$11,0)),"",VLOOKUP($B171,'I&amp;E Backsheet'!$D$11:$AT$187,H$11,0))</f>
        <v/>
      </c>
      <c r="I171" s="209" t="str">
        <f ca="1">IF(ISERROR(VLOOKUP($B171,'I&amp;E Backsheet'!$D$11:$AT$187,I$11,0)),"",VLOOKUP($B171,'I&amp;E Backsheet'!$D$11:$AT$187,I$11,0))</f>
        <v/>
      </c>
      <c r="J171" s="209" t="str">
        <f ca="1">IF(ISERROR(VLOOKUP($B171,'I&amp;E Backsheet'!$D$11:$AT$187,J$11,0)),"",VLOOKUP($B171,'I&amp;E Backsheet'!$D$11:$AT$187,J$11,0))</f>
        <v/>
      </c>
      <c r="K171" s="209" t="str">
        <f ca="1">IF(ISERROR(VLOOKUP($B171,'I&amp;E Backsheet'!$D$11:$AT$187,K$11,0)),"",VLOOKUP($B171,'I&amp;E Backsheet'!$D$11:$AT$187,K$11,0))</f>
        <v/>
      </c>
      <c r="L171" s="318" t="str">
        <f ca="1">IF(ISERROR(VLOOKUP($B171,'I&amp;E Backsheet'!$D$11:$AT$187,L$11,0)),"",VLOOKUP($B171,'I&amp;E Backsheet'!$D$11:$AT$187,L$11,0))</f>
        <v/>
      </c>
      <c r="M171" s="300" t="str">
        <f ca="1">IF(ISERROR(VLOOKUP($B171,'I&amp;E Backsheet'!$D$11:$AT$187,M$11,0)),"",VLOOKUP($B171,'I&amp;E Backsheet'!$D$11:$AT$187,M$11,0))</f>
        <v/>
      </c>
      <c r="N171" s="213" t="str">
        <f ca="1">IF(ISERROR(VLOOKUP($B171,'I&amp;E Backsheet'!$D$11:$AT$187,N$11,0)),"",VLOOKUP($B171,'I&amp;E Backsheet'!$D$11:$AT$187,N$11,0))</f>
        <v/>
      </c>
      <c r="O171" s="213" t="str">
        <f ca="1">IF(ISERROR(VLOOKUP($B171,'I&amp;E Backsheet'!$D$11:$AT$187,O$11,0)),"",VLOOKUP($B171,'I&amp;E Backsheet'!$D$11:$AT$187,O$11,0))</f>
        <v/>
      </c>
      <c r="P171" s="214" t="str">
        <f ca="1">IF(ISERROR(VLOOKUP($B171,'I&amp;E Backsheet'!$D$11:$AT$187,P$11,0)),"",VLOOKUP($B171,'I&amp;E Backsheet'!$D$11:$AT$187,P$11,0))</f>
        <v/>
      </c>
      <c r="Q171" s="300" t="str">
        <f ca="1">IF(ISERROR(VLOOKUP($B171,'I&amp;E Backsheet'!$D$11:$AT$187,Q$11,0)),"",VLOOKUP($B171,'I&amp;E Backsheet'!$D$11:$AT$187,Q$11,0))</f>
        <v/>
      </c>
      <c r="R171" s="213" t="str">
        <f ca="1">IF(ISERROR(VLOOKUP($B171,'I&amp;E Backsheet'!$D$11:$AT$187,R$11,0)),"",VLOOKUP($B171,'I&amp;E Backsheet'!$D$11:$AT$187,R$11,0))</f>
        <v/>
      </c>
      <c r="S171" s="213" t="str">
        <f ca="1">IF(ISERROR(VLOOKUP($B171,'I&amp;E Backsheet'!$D$11:$AT$187,S$11,0)),"",VLOOKUP($B171,'I&amp;E Backsheet'!$D$11:$AT$187,S$11,0))</f>
        <v/>
      </c>
      <c r="T171" s="214" t="str">
        <f ca="1">IF(ISERROR(VLOOKUP($B171,'I&amp;E Backsheet'!$D$11:$AT$187,T$11,0)),"",VLOOKUP($B171,'I&amp;E Backsheet'!$D$11:$AT$187,T$11,0))</f>
        <v/>
      </c>
      <c r="U171" s="300" t="str">
        <f ca="1">IF(ISERROR(VLOOKUP($B171,'I&amp;E Backsheet'!$D$11:$AT$187,U$11,0)),"",VLOOKUP($B171,'I&amp;E Backsheet'!$D$11:$AT$187,U$11,0))</f>
        <v/>
      </c>
      <c r="V171" s="213" t="str">
        <f ca="1">IF(ISERROR(VLOOKUP($B171,'I&amp;E Backsheet'!$D$11:$AT$187,V$11,0)),"",VLOOKUP($B171,'I&amp;E Backsheet'!$D$11:$AT$187,V$11,0))</f>
        <v/>
      </c>
      <c r="W171" s="214" t="str">
        <f ca="1">IF(ISERROR(VLOOKUP($B171,'I&amp;E Backsheet'!$D$11:$AT$187,W$11,0)),"",VLOOKUP($B171,'I&amp;E Backsheet'!$D$11:$AT$187,W$11,0))</f>
        <v/>
      </c>
    </row>
    <row r="172" spans="1:23">
      <c r="A172" s="3">
        <v>157</v>
      </c>
      <c r="B172" s="41" t="str">
        <f t="shared" ca="1" si="4"/>
        <v/>
      </c>
      <c r="C172" s="42" t="str">
        <f ca="1">IF($B172="","",VLOOKUP($B172,'Org list'!$J$9:$K$637,2,0))</f>
        <v/>
      </c>
      <c r="D172" s="227" t="str">
        <f ca="1">IF(ISERROR(VLOOKUP($B172,'Pooled Fund'!$A$3:$D$179,D$11,0)),"",VLOOKUP($B172,'Pooled Fund'!$A$3:$D$179,D$11,0))</f>
        <v/>
      </c>
      <c r="E172" s="209" t="str">
        <f ca="1">IF(ISERROR(VLOOKUP($B172,'I&amp;E Backsheet'!$D$11:$AT$187,E$11,0)),"",VLOOKUP($B172,'I&amp;E Backsheet'!$D$11:$AT$187,E$11,0))</f>
        <v/>
      </c>
      <c r="F172" s="209" t="str">
        <f ca="1">IF(ISERROR(VLOOKUP($B172,'I&amp;E Backsheet'!$D$11:$AT$187,F$11,0)),"",VLOOKUP($B172,'I&amp;E Backsheet'!$D$11:$AT$187,F$11,0))</f>
        <v/>
      </c>
      <c r="G172" s="209" t="str">
        <f ca="1">IF(ISERROR(VLOOKUP($B172,'I&amp;E Backsheet'!$D$11:$AT$187,G$11,0)),"",VLOOKUP($B172,'I&amp;E Backsheet'!$D$11:$AT$187,G$11,0))</f>
        <v/>
      </c>
      <c r="H172" s="259" t="str">
        <f ca="1">IF(ISERROR(VLOOKUP($B172,'I&amp;E Backsheet'!$D$11:$AT$187,H$11,0)),"",VLOOKUP($B172,'I&amp;E Backsheet'!$D$11:$AT$187,H$11,0))</f>
        <v/>
      </c>
      <c r="I172" s="209" t="str">
        <f ca="1">IF(ISERROR(VLOOKUP($B172,'I&amp;E Backsheet'!$D$11:$AT$187,I$11,0)),"",VLOOKUP($B172,'I&amp;E Backsheet'!$D$11:$AT$187,I$11,0))</f>
        <v/>
      </c>
      <c r="J172" s="209" t="str">
        <f ca="1">IF(ISERROR(VLOOKUP($B172,'I&amp;E Backsheet'!$D$11:$AT$187,J$11,0)),"",VLOOKUP($B172,'I&amp;E Backsheet'!$D$11:$AT$187,J$11,0))</f>
        <v/>
      </c>
      <c r="K172" s="209" t="str">
        <f ca="1">IF(ISERROR(VLOOKUP($B172,'I&amp;E Backsheet'!$D$11:$AT$187,K$11,0)),"",VLOOKUP($B172,'I&amp;E Backsheet'!$D$11:$AT$187,K$11,0))</f>
        <v/>
      </c>
      <c r="L172" s="318" t="str">
        <f ca="1">IF(ISERROR(VLOOKUP($B172,'I&amp;E Backsheet'!$D$11:$AT$187,L$11,0)),"",VLOOKUP($B172,'I&amp;E Backsheet'!$D$11:$AT$187,L$11,0))</f>
        <v/>
      </c>
      <c r="M172" s="300" t="str">
        <f ca="1">IF(ISERROR(VLOOKUP($B172,'I&amp;E Backsheet'!$D$11:$AT$187,M$11,0)),"",VLOOKUP($B172,'I&amp;E Backsheet'!$D$11:$AT$187,M$11,0))</f>
        <v/>
      </c>
      <c r="N172" s="213" t="str">
        <f ca="1">IF(ISERROR(VLOOKUP($B172,'I&amp;E Backsheet'!$D$11:$AT$187,N$11,0)),"",VLOOKUP($B172,'I&amp;E Backsheet'!$D$11:$AT$187,N$11,0))</f>
        <v/>
      </c>
      <c r="O172" s="213" t="str">
        <f ca="1">IF(ISERROR(VLOOKUP($B172,'I&amp;E Backsheet'!$D$11:$AT$187,O$11,0)),"",VLOOKUP($B172,'I&amp;E Backsheet'!$D$11:$AT$187,O$11,0))</f>
        <v/>
      </c>
      <c r="P172" s="214" t="str">
        <f ca="1">IF(ISERROR(VLOOKUP($B172,'I&amp;E Backsheet'!$D$11:$AT$187,P$11,0)),"",VLOOKUP($B172,'I&amp;E Backsheet'!$D$11:$AT$187,P$11,0))</f>
        <v/>
      </c>
      <c r="Q172" s="300" t="str">
        <f ca="1">IF(ISERROR(VLOOKUP($B172,'I&amp;E Backsheet'!$D$11:$AT$187,Q$11,0)),"",VLOOKUP($B172,'I&amp;E Backsheet'!$D$11:$AT$187,Q$11,0))</f>
        <v/>
      </c>
      <c r="R172" s="213" t="str">
        <f ca="1">IF(ISERROR(VLOOKUP($B172,'I&amp;E Backsheet'!$D$11:$AT$187,R$11,0)),"",VLOOKUP($B172,'I&amp;E Backsheet'!$D$11:$AT$187,R$11,0))</f>
        <v/>
      </c>
      <c r="S172" s="213" t="str">
        <f ca="1">IF(ISERROR(VLOOKUP($B172,'I&amp;E Backsheet'!$D$11:$AT$187,S$11,0)),"",VLOOKUP($B172,'I&amp;E Backsheet'!$D$11:$AT$187,S$11,0))</f>
        <v/>
      </c>
      <c r="T172" s="214" t="str">
        <f ca="1">IF(ISERROR(VLOOKUP($B172,'I&amp;E Backsheet'!$D$11:$AT$187,T$11,0)),"",VLOOKUP($B172,'I&amp;E Backsheet'!$D$11:$AT$187,T$11,0))</f>
        <v/>
      </c>
      <c r="U172" s="300" t="str">
        <f ca="1">IF(ISERROR(VLOOKUP($B172,'I&amp;E Backsheet'!$D$11:$AT$187,U$11,0)),"",VLOOKUP($B172,'I&amp;E Backsheet'!$D$11:$AT$187,U$11,0))</f>
        <v/>
      </c>
      <c r="V172" s="213" t="str">
        <f ca="1">IF(ISERROR(VLOOKUP($B172,'I&amp;E Backsheet'!$D$11:$AT$187,V$11,0)),"",VLOOKUP($B172,'I&amp;E Backsheet'!$D$11:$AT$187,V$11,0))</f>
        <v/>
      </c>
      <c r="W172" s="214" t="str">
        <f ca="1">IF(ISERROR(VLOOKUP($B172,'I&amp;E Backsheet'!$D$11:$AT$187,W$11,0)),"",VLOOKUP($B172,'I&amp;E Backsheet'!$D$11:$AT$187,W$11,0))</f>
        <v/>
      </c>
    </row>
    <row r="173" spans="1:23">
      <c r="A173" s="3">
        <v>158</v>
      </c>
      <c r="B173" s="41" t="str">
        <f t="shared" ca="1" si="4"/>
        <v/>
      </c>
      <c r="C173" s="42" t="str">
        <f ca="1">IF($B173="","",VLOOKUP($B173,'Org list'!$J$9:$K$637,2,0))</f>
        <v/>
      </c>
      <c r="D173" s="227" t="str">
        <f ca="1">IF(ISERROR(VLOOKUP($B173,'Pooled Fund'!$A$3:$D$179,D$11,0)),"",VLOOKUP($B173,'Pooled Fund'!$A$3:$D$179,D$11,0))</f>
        <v/>
      </c>
      <c r="E173" s="209" t="str">
        <f ca="1">IF(ISERROR(VLOOKUP($B173,'I&amp;E Backsheet'!$D$11:$AT$187,E$11,0)),"",VLOOKUP($B173,'I&amp;E Backsheet'!$D$11:$AT$187,E$11,0))</f>
        <v/>
      </c>
      <c r="F173" s="209" t="str">
        <f ca="1">IF(ISERROR(VLOOKUP($B173,'I&amp;E Backsheet'!$D$11:$AT$187,F$11,0)),"",VLOOKUP($B173,'I&amp;E Backsheet'!$D$11:$AT$187,F$11,0))</f>
        <v/>
      </c>
      <c r="G173" s="209" t="str">
        <f ca="1">IF(ISERROR(VLOOKUP($B173,'I&amp;E Backsheet'!$D$11:$AT$187,G$11,0)),"",VLOOKUP($B173,'I&amp;E Backsheet'!$D$11:$AT$187,G$11,0))</f>
        <v/>
      </c>
      <c r="H173" s="259" t="str">
        <f ca="1">IF(ISERROR(VLOOKUP($B173,'I&amp;E Backsheet'!$D$11:$AT$187,H$11,0)),"",VLOOKUP($B173,'I&amp;E Backsheet'!$D$11:$AT$187,H$11,0))</f>
        <v/>
      </c>
      <c r="I173" s="209" t="str">
        <f ca="1">IF(ISERROR(VLOOKUP($B173,'I&amp;E Backsheet'!$D$11:$AT$187,I$11,0)),"",VLOOKUP($B173,'I&amp;E Backsheet'!$D$11:$AT$187,I$11,0))</f>
        <v/>
      </c>
      <c r="J173" s="209" t="str">
        <f ca="1">IF(ISERROR(VLOOKUP($B173,'I&amp;E Backsheet'!$D$11:$AT$187,J$11,0)),"",VLOOKUP($B173,'I&amp;E Backsheet'!$D$11:$AT$187,J$11,0))</f>
        <v/>
      </c>
      <c r="K173" s="209" t="str">
        <f ca="1">IF(ISERROR(VLOOKUP($B173,'I&amp;E Backsheet'!$D$11:$AT$187,K$11,0)),"",VLOOKUP($B173,'I&amp;E Backsheet'!$D$11:$AT$187,K$11,0))</f>
        <v/>
      </c>
      <c r="L173" s="318" t="str">
        <f ca="1">IF(ISERROR(VLOOKUP($B173,'I&amp;E Backsheet'!$D$11:$AT$187,L$11,0)),"",VLOOKUP($B173,'I&amp;E Backsheet'!$D$11:$AT$187,L$11,0))</f>
        <v/>
      </c>
      <c r="M173" s="300" t="str">
        <f ca="1">IF(ISERROR(VLOOKUP($B173,'I&amp;E Backsheet'!$D$11:$AT$187,M$11,0)),"",VLOOKUP($B173,'I&amp;E Backsheet'!$D$11:$AT$187,M$11,0))</f>
        <v/>
      </c>
      <c r="N173" s="213" t="str">
        <f ca="1">IF(ISERROR(VLOOKUP($B173,'I&amp;E Backsheet'!$D$11:$AT$187,N$11,0)),"",VLOOKUP($B173,'I&amp;E Backsheet'!$D$11:$AT$187,N$11,0))</f>
        <v/>
      </c>
      <c r="O173" s="213" t="str">
        <f ca="1">IF(ISERROR(VLOOKUP($B173,'I&amp;E Backsheet'!$D$11:$AT$187,O$11,0)),"",VLOOKUP($B173,'I&amp;E Backsheet'!$D$11:$AT$187,O$11,0))</f>
        <v/>
      </c>
      <c r="P173" s="214" t="str">
        <f ca="1">IF(ISERROR(VLOOKUP($B173,'I&amp;E Backsheet'!$D$11:$AT$187,P$11,0)),"",VLOOKUP($B173,'I&amp;E Backsheet'!$D$11:$AT$187,P$11,0))</f>
        <v/>
      </c>
      <c r="Q173" s="300" t="str">
        <f ca="1">IF(ISERROR(VLOOKUP($B173,'I&amp;E Backsheet'!$D$11:$AT$187,Q$11,0)),"",VLOOKUP($B173,'I&amp;E Backsheet'!$D$11:$AT$187,Q$11,0))</f>
        <v/>
      </c>
      <c r="R173" s="213" t="str">
        <f ca="1">IF(ISERROR(VLOOKUP($B173,'I&amp;E Backsheet'!$D$11:$AT$187,R$11,0)),"",VLOOKUP($B173,'I&amp;E Backsheet'!$D$11:$AT$187,R$11,0))</f>
        <v/>
      </c>
      <c r="S173" s="213" t="str">
        <f ca="1">IF(ISERROR(VLOOKUP($B173,'I&amp;E Backsheet'!$D$11:$AT$187,S$11,0)),"",VLOOKUP($B173,'I&amp;E Backsheet'!$D$11:$AT$187,S$11,0))</f>
        <v/>
      </c>
      <c r="T173" s="214" t="str">
        <f ca="1">IF(ISERROR(VLOOKUP($B173,'I&amp;E Backsheet'!$D$11:$AT$187,T$11,0)),"",VLOOKUP($B173,'I&amp;E Backsheet'!$D$11:$AT$187,T$11,0))</f>
        <v/>
      </c>
      <c r="U173" s="300" t="str">
        <f ca="1">IF(ISERROR(VLOOKUP($B173,'I&amp;E Backsheet'!$D$11:$AT$187,U$11,0)),"",VLOOKUP($B173,'I&amp;E Backsheet'!$D$11:$AT$187,U$11,0))</f>
        <v/>
      </c>
      <c r="V173" s="213" t="str">
        <f ca="1">IF(ISERROR(VLOOKUP($B173,'I&amp;E Backsheet'!$D$11:$AT$187,V$11,0)),"",VLOOKUP($B173,'I&amp;E Backsheet'!$D$11:$AT$187,V$11,0))</f>
        <v/>
      </c>
      <c r="W173" s="214" t="str">
        <f ca="1">IF(ISERROR(VLOOKUP($B173,'I&amp;E Backsheet'!$D$11:$AT$187,W$11,0)),"",VLOOKUP($B173,'I&amp;E Backsheet'!$D$11:$AT$187,W$11,0))</f>
        <v/>
      </c>
    </row>
    <row r="174" spans="1:23">
      <c r="A174" s="3">
        <v>159</v>
      </c>
      <c r="B174" s="41" t="str">
        <f t="shared" ca="1" si="4"/>
        <v/>
      </c>
      <c r="C174" s="42" t="str">
        <f ca="1">IF($B174="","",VLOOKUP($B174,'Org list'!$J$9:$K$637,2,0))</f>
        <v/>
      </c>
      <c r="D174" s="227" t="str">
        <f ca="1">IF(ISERROR(VLOOKUP($B174,'Pooled Fund'!$A$3:$D$179,D$11,0)),"",VLOOKUP($B174,'Pooled Fund'!$A$3:$D$179,D$11,0))</f>
        <v/>
      </c>
      <c r="E174" s="209" t="str">
        <f ca="1">IF(ISERROR(VLOOKUP($B174,'I&amp;E Backsheet'!$D$11:$AT$187,E$11,0)),"",VLOOKUP($B174,'I&amp;E Backsheet'!$D$11:$AT$187,E$11,0))</f>
        <v/>
      </c>
      <c r="F174" s="209" t="str">
        <f ca="1">IF(ISERROR(VLOOKUP($B174,'I&amp;E Backsheet'!$D$11:$AT$187,F$11,0)),"",VLOOKUP($B174,'I&amp;E Backsheet'!$D$11:$AT$187,F$11,0))</f>
        <v/>
      </c>
      <c r="G174" s="209" t="str">
        <f ca="1">IF(ISERROR(VLOOKUP($B174,'I&amp;E Backsheet'!$D$11:$AT$187,G$11,0)),"",VLOOKUP($B174,'I&amp;E Backsheet'!$D$11:$AT$187,G$11,0))</f>
        <v/>
      </c>
      <c r="H174" s="259" t="str">
        <f ca="1">IF(ISERROR(VLOOKUP($B174,'I&amp;E Backsheet'!$D$11:$AT$187,H$11,0)),"",VLOOKUP($B174,'I&amp;E Backsheet'!$D$11:$AT$187,H$11,0))</f>
        <v/>
      </c>
      <c r="I174" s="209" t="str">
        <f ca="1">IF(ISERROR(VLOOKUP($B174,'I&amp;E Backsheet'!$D$11:$AT$187,I$11,0)),"",VLOOKUP($B174,'I&amp;E Backsheet'!$D$11:$AT$187,I$11,0))</f>
        <v/>
      </c>
      <c r="J174" s="209" t="str">
        <f ca="1">IF(ISERROR(VLOOKUP($B174,'I&amp;E Backsheet'!$D$11:$AT$187,J$11,0)),"",VLOOKUP($B174,'I&amp;E Backsheet'!$D$11:$AT$187,J$11,0))</f>
        <v/>
      </c>
      <c r="K174" s="209" t="str">
        <f ca="1">IF(ISERROR(VLOOKUP($B174,'I&amp;E Backsheet'!$D$11:$AT$187,K$11,0)),"",VLOOKUP($B174,'I&amp;E Backsheet'!$D$11:$AT$187,K$11,0))</f>
        <v/>
      </c>
      <c r="L174" s="318" t="str">
        <f ca="1">IF(ISERROR(VLOOKUP($B174,'I&amp;E Backsheet'!$D$11:$AT$187,L$11,0)),"",VLOOKUP($B174,'I&amp;E Backsheet'!$D$11:$AT$187,L$11,0))</f>
        <v/>
      </c>
      <c r="M174" s="300" t="str">
        <f ca="1">IF(ISERROR(VLOOKUP($B174,'I&amp;E Backsheet'!$D$11:$AT$187,M$11,0)),"",VLOOKUP($B174,'I&amp;E Backsheet'!$D$11:$AT$187,M$11,0))</f>
        <v/>
      </c>
      <c r="N174" s="213" t="str">
        <f ca="1">IF(ISERROR(VLOOKUP($B174,'I&amp;E Backsheet'!$D$11:$AT$187,N$11,0)),"",VLOOKUP($B174,'I&amp;E Backsheet'!$D$11:$AT$187,N$11,0))</f>
        <v/>
      </c>
      <c r="O174" s="213" t="str">
        <f ca="1">IF(ISERROR(VLOOKUP($B174,'I&amp;E Backsheet'!$D$11:$AT$187,O$11,0)),"",VLOOKUP($B174,'I&amp;E Backsheet'!$D$11:$AT$187,O$11,0))</f>
        <v/>
      </c>
      <c r="P174" s="214" t="str">
        <f ca="1">IF(ISERROR(VLOOKUP($B174,'I&amp;E Backsheet'!$D$11:$AT$187,P$11,0)),"",VLOOKUP($B174,'I&amp;E Backsheet'!$D$11:$AT$187,P$11,0))</f>
        <v/>
      </c>
      <c r="Q174" s="300" t="str">
        <f ca="1">IF(ISERROR(VLOOKUP($B174,'I&amp;E Backsheet'!$D$11:$AT$187,Q$11,0)),"",VLOOKUP($B174,'I&amp;E Backsheet'!$D$11:$AT$187,Q$11,0))</f>
        <v/>
      </c>
      <c r="R174" s="213" t="str">
        <f ca="1">IF(ISERROR(VLOOKUP($B174,'I&amp;E Backsheet'!$D$11:$AT$187,R$11,0)),"",VLOOKUP($B174,'I&amp;E Backsheet'!$D$11:$AT$187,R$11,0))</f>
        <v/>
      </c>
      <c r="S174" s="213" t="str">
        <f ca="1">IF(ISERROR(VLOOKUP($B174,'I&amp;E Backsheet'!$D$11:$AT$187,S$11,0)),"",VLOOKUP($B174,'I&amp;E Backsheet'!$D$11:$AT$187,S$11,0))</f>
        <v/>
      </c>
      <c r="T174" s="214" t="str">
        <f ca="1">IF(ISERROR(VLOOKUP($B174,'I&amp;E Backsheet'!$D$11:$AT$187,T$11,0)),"",VLOOKUP($B174,'I&amp;E Backsheet'!$D$11:$AT$187,T$11,0))</f>
        <v/>
      </c>
      <c r="U174" s="300" t="str">
        <f ca="1">IF(ISERROR(VLOOKUP($B174,'I&amp;E Backsheet'!$D$11:$AT$187,U$11,0)),"",VLOOKUP($B174,'I&amp;E Backsheet'!$D$11:$AT$187,U$11,0))</f>
        <v/>
      </c>
      <c r="V174" s="213" t="str">
        <f ca="1">IF(ISERROR(VLOOKUP($B174,'I&amp;E Backsheet'!$D$11:$AT$187,V$11,0)),"",VLOOKUP($B174,'I&amp;E Backsheet'!$D$11:$AT$187,V$11,0))</f>
        <v/>
      </c>
      <c r="W174" s="214" t="str">
        <f ca="1">IF(ISERROR(VLOOKUP($B174,'I&amp;E Backsheet'!$D$11:$AT$187,W$11,0)),"",VLOOKUP($B174,'I&amp;E Backsheet'!$D$11:$AT$187,W$11,0))</f>
        <v/>
      </c>
    </row>
    <row r="175" spans="1:23">
      <c r="A175" s="3">
        <v>160</v>
      </c>
      <c r="B175" s="41" t="str">
        <f t="shared" ref="B175:B191" ca="1" si="5">IF($A175&gt;$Y$18-1,"",INDIRECT("'Comms by AT'!D"&amp;$A175+$Y$15))</f>
        <v/>
      </c>
      <c r="C175" s="42" t="str">
        <f ca="1">IF($B175="","",VLOOKUP($B175,'Org list'!$J$9:$K$637,2,0))</f>
        <v/>
      </c>
      <c r="D175" s="227" t="str">
        <f ca="1">IF(ISERROR(VLOOKUP($B175,'Pooled Fund'!$A$3:$D$179,D$11,0)),"",VLOOKUP($B175,'Pooled Fund'!$A$3:$D$179,D$11,0))</f>
        <v/>
      </c>
      <c r="E175" s="209" t="str">
        <f ca="1">IF(ISERROR(VLOOKUP($B175,'I&amp;E Backsheet'!$D$11:$AT$187,E$11,0)),"",VLOOKUP($B175,'I&amp;E Backsheet'!$D$11:$AT$187,E$11,0))</f>
        <v/>
      </c>
      <c r="F175" s="209" t="str">
        <f ca="1">IF(ISERROR(VLOOKUP($B175,'I&amp;E Backsheet'!$D$11:$AT$187,F$11,0)),"",VLOOKUP($B175,'I&amp;E Backsheet'!$D$11:$AT$187,F$11,0))</f>
        <v/>
      </c>
      <c r="G175" s="209" t="str">
        <f ca="1">IF(ISERROR(VLOOKUP($B175,'I&amp;E Backsheet'!$D$11:$AT$187,G$11,0)),"",VLOOKUP($B175,'I&amp;E Backsheet'!$D$11:$AT$187,G$11,0))</f>
        <v/>
      </c>
      <c r="H175" s="259" t="str">
        <f ca="1">IF(ISERROR(VLOOKUP($B175,'I&amp;E Backsheet'!$D$11:$AT$187,H$11,0)),"",VLOOKUP($B175,'I&amp;E Backsheet'!$D$11:$AT$187,H$11,0))</f>
        <v/>
      </c>
      <c r="I175" s="209" t="str">
        <f ca="1">IF(ISERROR(VLOOKUP($B175,'I&amp;E Backsheet'!$D$11:$AT$187,I$11,0)),"",VLOOKUP($B175,'I&amp;E Backsheet'!$D$11:$AT$187,I$11,0))</f>
        <v/>
      </c>
      <c r="J175" s="209" t="str">
        <f ca="1">IF(ISERROR(VLOOKUP($B175,'I&amp;E Backsheet'!$D$11:$AT$187,J$11,0)),"",VLOOKUP($B175,'I&amp;E Backsheet'!$D$11:$AT$187,J$11,0))</f>
        <v/>
      </c>
      <c r="K175" s="209" t="str">
        <f ca="1">IF(ISERROR(VLOOKUP($B175,'I&amp;E Backsheet'!$D$11:$AT$187,K$11,0)),"",VLOOKUP($B175,'I&amp;E Backsheet'!$D$11:$AT$187,K$11,0))</f>
        <v/>
      </c>
      <c r="L175" s="318" t="str">
        <f ca="1">IF(ISERROR(VLOOKUP($B175,'I&amp;E Backsheet'!$D$11:$AT$187,L$11,0)),"",VLOOKUP($B175,'I&amp;E Backsheet'!$D$11:$AT$187,L$11,0))</f>
        <v/>
      </c>
      <c r="M175" s="300" t="str">
        <f ca="1">IF(ISERROR(VLOOKUP($B175,'I&amp;E Backsheet'!$D$11:$AT$187,M$11,0)),"",VLOOKUP($B175,'I&amp;E Backsheet'!$D$11:$AT$187,M$11,0))</f>
        <v/>
      </c>
      <c r="N175" s="213" t="str">
        <f ca="1">IF(ISERROR(VLOOKUP($B175,'I&amp;E Backsheet'!$D$11:$AT$187,N$11,0)),"",VLOOKUP($B175,'I&amp;E Backsheet'!$D$11:$AT$187,N$11,0))</f>
        <v/>
      </c>
      <c r="O175" s="213" t="str">
        <f ca="1">IF(ISERROR(VLOOKUP($B175,'I&amp;E Backsheet'!$D$11:$AT$187,O$11,0)),"",VLOOKUP($B175,'I&amp;E Backsheet'!$D$11:$AT$187,O$11,0))</f>
        <v/>
      </c>
      <c r="P175" s="214" t="str">
        <f ca="1">IF(ISERROR(VLOOKUP($B175,'I&amp;E Backsheet'!$D$11:$AT$187,P$11,0)),"",VLOOKUP($B175,'I&amp;E Backsheet'!$D$11:$AT$187,P$11,0))</f>
        <v/>
      </c>
      <c r="Q175" s="300" t="str">
        <f ca="1">IF(ISERROR(VLOOKUP($B175,'I&amp;E Backsheet'!$D$11:$AT$187,Q$11,0)),"",VLOOKUP($B175,'I&amp;E Backsheet'!$D$11:$AT$187,Q$11,0))</f>
        <v/>
      </c>
      <c r="R175" s="213" t="str">
        <f ca="1">IF(ISERROR(VLOOKUP($B175,'I&amp;E Backsheet'!$D$11:$AT$187,R$11,0)),"",VLOOKUP($B175,'I&amp;E Backsheet'!$D$11:$AT$187,R$11,0))</f>
        <v/>
      </c>
      <c r="S175" s="213" t="str">
        <f ca="1">IF(ISERROR(VLOOKUP($B175,'I&amp;E Backsheet'!$D$11:$AT$187,S$11,0)),"",VLOOKUP($B175,'I&amp;E Backsheet'!$D$11:$AT$187,S$11,0))</f>
        <v/>
      </c>
      <c r="T175" s="214" t="str">
        <f ca="1">IF(ISERROR(VLOOKUP($B175,'I&amp;E Backsheet'!$D$11:$AT$187,T$11,0)),"",VLOOKUP($B175,'I&amp;E Backsheet'!$D$11:$AT$187,T$11,0))</f>
        <v/>
      </c>
      <c r="U175" s="300" t="str">
        <f ca="1">IF(ISERROR(VLOOKUP($B175,'I&amp;E Backsheet'!$D$11:$AT$187,U$11,0)),"",VLOOKUP($B175,'I&amp;E Backsheet'!$D$11:$AT$187,U$11,0))</f>
        <v/>
      </c>
      <c r="V175" s="213" t="str">
        <f ca="1">IF(ISERROR(VLOOKUP($B175,'I&amp;E Backsheet'!$D$11:$AT$187,V$11,0)),"",VLOOKUP($B175,'I&amp;E Backsheet'!$D$11:$AT$187,V$11,0))</f>
        <v/>
      </c>
      <c r="W175" s="214" t="str">
        <f ca="1">IF(ISERROR(VLOOKUP($B175,'I&amp;E Backsheet'!$D$11:$AT$187,W$11,0)),"",VLOOKUP($B175,'I&amp;E Backsheet'!$D$11:$AT$187,W$11,0))</f>
        <v/>
      </c>
    </row>
    <row r="176" spans="1:23">
      <c r="A176" s="3">
        <v>161</v>
      </c>
      <c r="B176" s="41" t="str">
        <f t="shared" ca="1" si="5"/>
        <v/>
      </c>
      <c r="C176" s="42" t="str">
        <f ca="1">IF($B176="","",VLOOKUP($B176,'Org list'!$J$9:$K$637,2,0))</f>
        <v/>
      </c>
      <c r="D176" s="227" t="str">
        <f ca="1">IF(ISERROR(VLOOKUP($B176,'Pooled Fund'!$A$3:$D$179,D$11,0)),"",VLOOKUP($B176,'Pooled Fund'!$A$3:$D$179,D$11,0))</f>
        <v/>
      </c>
      <c r="E176" s="209" t="str">
        <f ca="1">IF(ISERROR(VLOOKUP($B176,'I&amp;E Backsheet'!$D$11:$AT$187,E$11,0)),"",VLOOKUP($B176,'I&amp;E Backsheet'!$D$11:$AT$187,E$11,0))</f>
        <v/>
      </c>
      <c r="F176" s="209" t="str">
        <f ca="1">IF(ISERROR(VLOOKUP($B176,'I&amp;E Backsheet'!$D$11:$AT$187,F$11,0)),"",VLOOKUP($B176,'I&amp;E Backsheet'!$D$11:$AT$187,F$11,0))</f>
        <v/>
      </c>
      <c r="G176" s="209" t="str">
        <f ca="1">IF(ISERROR(VLOOKUP($B176,'I&amp;E Backsheet'!$D$11:$AT$187,G$11,0)),"",VLOOKUP($B176,'I&amp;E Backsheet'!$D$11:$AT$187,G$11,0))</f>
        <v/>
      </c>
      <c r="H176" s="259" t="str">
        <f ca="1">IF(ISERROR(VLOOKUP($B176,'I&amp;E Backsheet'!$D$11:$AT$187,H$11,0)),"",VLOOKUP($B176,'I&amp;E Backsheet'!$D$11:$AT$187,H$11,0))</f>
        <v/>
      </c>
      <c r="I176" s="209" t="str">
        <f ca="1">IF(ISERROR(VLOOKUP($B176,'I&amp;E Backsheet'!$D$11:$AT$187,I$11,0)),"",VLOOKUP($B176,'I&amp;E Backsheet'!$D$11:$AT$187,I$11,0))</f>
        <v/>
      </c>
      <c r="J176" s="209" t="str">
        <f ca="1">IF(ISERROR(VLOOKUP($B176,'I&amp;E Backsheet'!$D$11:$AT$187,J$11,0)),"",VLOOKUP($B176,'I&amp;E Backsheet'!$D$11:$AT$187,J$11,0))</f>
        <v/>
      </c>
      <c r="K176" s="209" t="str">
        <f ca="1">IF(ISERROR(VLOOKUP($B176,'I&amp;E Backsheet'!$D$11:$AT$187,K$11,0)),"",VLOOKUP($B176,'I&amp;E Backsheet'!$D$11:$AT$187,K$11,0))</f>
        <v/>
      </c>
      <c r="L176" s="318" t="str">
        <f ca="1">IF(ISERROR(VLOOKUP($B176,'I&amp;E Backsheet'!$D$11:$AT$187,L$11,0)),"",VLOOKUP($B176,'I&amp;E Backsheet'!$D$11:$AT$187,L$11,0))</f>
        <v/>
      </c>
      <c r="M176" s="300" t="str">
        <f ca="1">IF(ISERROR(VLOOKUP($B176,'I&amp;E Backsheet'!$D$11:$AT$187,M$11,0)),"",VLOOKUP($B176,'I&amp;E Backsheet'!$D$11:$AT$187,M$11,0))</f>
        <v/>
      </c>
      <c r="N176" s="213" t="str">
        <f ca="1">IF(ISERROR(VLOOKUP($B176,'I&amp;E Backsheet'!$D$11:$AT$187,N$11,0)),"",VLOOKUP($B176,'I&amp;E Backsheet'!$D$11:$AT$187,N$11,0))</f>
        <v/>
      </c>
      <c r="O176" s="213" t="str">
        <f ca="1">IF(ISERROR(VLOOKUP($B176,'I&amp;E Backsheet'!$D$11:$AT$187,O$11,0)),"",VLOOKUP($B176,'I&amp;E Backsheet'!$D$11:$AT$187,O$11,0))</f>
        <v/>
      </c>
      <c r="P176" s="214" t="str">
        <f ca="1">IF(ISERROR(VLOOKUP($B176,'I&amp;E Backsheet'!$D$11:$AT$187,P$11,0)),"",VLOOKUP($B176,'I&amp;E Backsheet'!$D$11:$AT$187,P$11,0))</f>
        <v/>
      </c>
      <c r="Q176" s="300" t="str">
        <f ca="1">IF(ISERROR(VLOOKUP($B176,'I&amp;E Backsheet'!$D$11:$AT$187,Q$11,0)),"",VLOOKUP($B176,'I&amp;E Backsheet'!$D$11:$AT$187,Q$11,0))</f>
        <v/>
      </c>
      <c r="R176" s="213" t="str">
        <f ca="1">IF(ISERROR(VLOOKUP($B176,'I&amp;E Backsheet'!$D$11:$AT$187,R$11,0)),"",VLOOKUP($B176,'I&amp;E Backsheet'!$D$11:$AT$187,R$11,0))</f>
        <v/>
      </c>
      <c r="S176" s="213" t="str">
        <f ca="1">IF(ISERROR(VLOOKUP($B176,'I&amp;E Backsheet'!$D$11:$AT$187,S$11,0)),"",VLOOKUP($B176,'I&amp;E Backsheet'!$D$11:$AT$187,S$11,0))</f>
        <v/>
      </c>
      <c r="T176" s="214" t="str">
        <f ca="1">IF(ISERROR(VLOOKUP($B176,'I&amp;E Backsheet'!$D$11:$AT$187,T$11,0)),"",VLOOKUP($B176,'I&amp;E Backsheet'!$D$11:$AT$187,T$11,0))</f>
        <v/>
      </c>
      <c r="U176" s="300" t="str">
        <f ca="1">IF(ISERROR(VLOOKUP($B176,'I&amp;E Backsheet'!$D$11:$AT$187,U$11,0)),"",VLOOKUP($B176,'I&amp;E Backsheet'!$D$11:$AT$187,U$11,0))</f>
        <v/>
      </c>
      <c r="V176" s="213" t="str">
        <f ca="1">IF(ISERROR(VLOOKUP($B176,'I&amp;E Backsheet'!$D$11:$AT$187,V$11,0)),"",VLOOKUP($B176,'I&amp;E Backsheet'!$D$11:$AT$187,V$11,0))</f>
        <v/>
      </c>
      <c r="W176" s="214" t="str">
        <f ca="1">IF(ISERROR(VLOOKUP($B176,'I&amp;E Backsheet'!$D$11:$AT$187,W$11,0)),"",VLOOKUP($B176,'I&amp;E Backsheet'!$D$11:$AT$187,W$11,0))</f>
        <v/>
      </c>
    </row>
    <row r="177" spans="1:25">
      <c r="A177" s="3">
        <v>162</v>
      </c>
      <c r="B177" s="41" t="str">
        <f t="shared" ca="1" si="5"/>
        <v/>
      </c>
      <c r="C177" s="42" t="str">
        <f ca="1">IF($B177="","",VLOOKUP($B177,'Org list'!$J$9:$K$637,2,0))</f>
        <v/>
      </c>
      <c r="D177" s="227" t="str">
        <f ca="1">IF(ISERROR(VLOOKUP($B177,'Pooled Fund'!$A$3:$D$179,D$11,0)),"",VLOOKUP($B177,'Pooled Fund'!$A$3:$D$179,D$11,0))</f>
        <v/>
      </c>
      <c r="E177" s="209" t="str">
        <f ca="1">IF(ISERROR(VLOOKUP($B177,'I&amp;E Backsheet'!$D$11:$AT$187,E$11,0)),"",VLOOKUP($B177,'I&amp;E Backsheet'!$D$11:$AT$187,E$11,0))</f>
        <v/>
      </c>
      <c r="F177" s="209" t="str">
        <f ca="1">IF(ISERROR(VLOOKUP($B177,'I&amp;E Backsheet'!$D$11:$AT$187,F$11,0)),"",VLOOKUP($B177,'I&amp;E Backsheet'!$D$11:$AT$187,F$11,0))</f>
        <v/>
      </c>
      <c r="G177" s="209" t="str">
        <f ca="1">IF(ISERROR(VLOOKUP($B177,'I&amp;E Backsheet'!$D$11:$AT$187,G$11,0)),"",VLOOKUP($B177,'I&amp;E Backsheet'!$D$11:$AT$187,G$11,0))</f>
        <v/>
      </c>
      <c r="H177" s="259" t="str">
        <f ca="1">IF(ISERROR(VLOOKUP($B177,'I&amp;E Backsheet'!$D$11:$AT$187,H$11,0)),"",VLOOKUP($B177,'I&amp;E Backsheet'!$D$11:$AT$187,H$11,0))</f>
        <v/>
      </c>
      <c r="I177" s="209" t="str">
        <f ca="1">IF(ISERROR(VLOOKUP($B177,'I&amp;E Backsheet'!$D$11:$AT$187,I$11,0)),"",VLOOKUP($B177,'I&amp;E Backsheet'!$D$11:$AT$187,I$11,0))</f>
        <v/>
      </c>
      <c r="J177" s="209" t="str">
        <f ca="1">IF(ISERROR(VLOOKUP($B177,'I&amp;E Backsheet'!$D$11:$AT$187,J$11,0)),"",VLOOKUP($B177,'I&amp;E Backsheet'!$D$11:$AT$187,J$11,0))</f>
        <v/>
      </c>
      <c r="K177" s="209" t="str">
        <f ca="1">IF(ISERROR(VLOOKUP($B177,'I&amp;E Backsheet'!$D$11:$AT$187,K$11,0)),"",VLOOKUP($B177,'I&amp;E Backsheet'!$D$11:$AT$187,K$11,0))</f>
        <v/>
      </c>
      <c r="L177" s="318" t="str">
        <f ca="1">IF(ISERROR(VLOOKUP($B177,'I&amp;E Backsheet'!$D$11:$AT$187,L$11,0)),"",VLOOKUP($B177,'I&amp;E Backsheet'!$D$11:$AT$187,L$11,0))</f>
        <v/>
      </c>
      <c r="M177" s="300" t="str">
        <f ca="1">IF(ISERROR(VLOOKUP($B177,'I&amp;E Backsheet'!$D$11:$AT$187,M$11,0)),"",VLOOKUP($B177,'I&amp;E Backsheet'!$D$11:$AT$187,M$11,0))</f>
        <v/>
      </c>
      <c r="N177" s="213" t="str">
        <f ca="1">IF(ISERROR(VLOOKUP($B177,'I&amp;E Backsheet'!$D$11:$AT$187,N$11,0)),"",VLOOKUP($B177,'I&amp;E Backsheet'!$D$11:$AT$187,N$11,0))</f>
        <v/>
      </c>
      <c r="O177" s="213" t="str">
        <f ca="1">IF(ISERROR(VLOOKUP($B177,'I&amp;E Backsheet'!$D$11:$AT$187,O$11,0)),"",VLOOKUP($B177,'I&amp;E Backsheet'!$D$11:$AT$187,O$11,0))</f>
        <v/>
      </c>
      <c r="P177" s="214" t="str">
        <f ca="1">IF(ISERROR(VLOOKUP($B177,'I&amp;E Backsheet'!$D$11:$AT$187,P$11,0)),"",VLOOKUP($B177,'I&amp;E Backsheet'!$D$11:$AT$187,P$11,0))</f>
        <v/>
      </c>
      <c r="Q177" s="300" t="str">
        <f ca="1">IF(ISERROR(VLOOKUP($B177,'I&amp;E Backsheet'!$D$11:$AT$187,Q$11,0)),"",VLOOKUP($B177,'I&amp;E Backsheet'!$D$11:$AT$187,Q$11,0))</f>
        <v/>
      </c>
      <c r="R177" s="213" t="str">
        <f ca="1">IF(ISERROR(VLOOKUP($B177,'I&amp;E Backsheet'!$D$11:$AT$187,R$11,0)),"",VLOOKUP($B177,'I&amp;E Backsheet'!$D$11:$AT$187,R$11,0))</f>
        <v/>
      </c>
      <c r="S177" s="213" t="str">
        <f ca="1">IF(ISERROR(VLOOKUP($B177,'I&amp;E Backsheet'!$D$11:$AT$187,S$11,0)),"",VLOOKUP($B177,'I&amp;E Backsheet'!$D$11:$AT$187,S$11,0))</f>
        <v/>
      </c>
      <c r="T177" s="214" t="str">
        <f ca="1">IF(ISERROR(VLOOKUP($B177,'I&amp;E Backsheet'!$D$11:$AT$187,T$11,0)),"",VLOOKUP($B177,'I&amp;E Backsheet'!$D$11:$AT$187,T$11,0))</f>
        <v/>
      </c>
      <c r="U177" s="300" t="str">
        <f ca="1">IF(ISERROR(VLOOKUP($B177,'I&amp;E Backsheet'!$D$11:$AT$187,U$11,0)),"",VLOOKUP($B177,'I&amp;E Backsheet'!$D$11:$AT$187,U$11,0))</f>
        <v/>
      </c>
      <c r="V177" s="213" t="str">
        <f ca="1">IF(ISERROR(VLOOKUP($B177,'I&amp;E Backsheet'!$D$11:$AT$187,V$11,0)),"",VLOOKUP($B177,'I&amp;E Backsheet'!$D$11:$AT$187,V$11,0))</f>
        <v/>
      </c>
      <c r="W177" s="214" t="str">
        <f ca="1">IF(ISERROR(VLOOKUP($B177,'I&amp;E Backsheet'!$D$11:$AT$187,W$11,0)),"",VLOOKUP($B177,'I&amp;E Backsheet'!$D$11:$AT$187,W$11,0))</f>
        <v/>
      </c>
    </row>
    <row r="178" spans="1:25">
      <c r="A178" s="3">
        <v>163</v>
      </c>
      <c r="B178" s="41" t="str">
        <f t="shared" ca="1" si="5"/>
        <v/>
      </c>
      <c r="C178" s="42" t="str">
        <f ca="1">IF($B178="","",VLOOKUP($B178,'Org list'!$J$9:$K$637,2,0))</f>
        <v/>
      </c>
      <c r="D178" s="227" t="str">
        <f ca="1">IF(ISERROR(VLOOKUP($B178,'Pooled Fund'!$A$3:$D$179,D$11,0)),"",VLOOKUP($B178,'Pooled Fund'!$A$3:$D$179,D$11,0))</f>
        <v/>
      </c>
      <c r="E178" s="209" t="str">
        <f ca="1">IF(ISERROR(VLOOKUP($B178,'I&amp;E Backsheet'!$D$11:$AT$187,E$11,0)),"",VLOOKUP($B178,'I&amp;E Backsheet'!$D$11:$AT$187,E$11,0))</f>
        <v/>
      </c>
      <c r="F178" s="209" t="str">
        <f ca="1">IF(ISERROR(VLOOKUP($B178,'I&amp;E Backsheet'!$D$11:$AT$187,F$11,0)),"",VLOOKUP($B178,'I&amp;E Backsheet'!$D$11:$AT$187,F$11,0))</f>
        <v/>
      </c>
      <c r="G178" s="209" t="str">
        <f ca="1">IF(ISERROR(VLOOKUP($B178,'I&amp;E Backsheet'!$D$11:$AT$187,G$11,0)),"",VLOOKUP($B178,'I&amp;E Backsheet'!$D$11:$AT$187,G$11,0))</f>
        <v/>
      </c>
      <c r="H178" s="259" t="str">
        <f ca="1">IF(ISERROR(VLOOKUP($B178,'I&amp;E Backsheet'!$D$11:$AT$187,H$11,0)),"",VLOOKUP($B178,'I&amp;E Backsheet'!$D$11:$AT$187,H$11,0))</f>
        <v/>
      </c>
      <c r="I178" s="209" t="str">
        <f ca="1">IF(ISERROR(VLOOKUP($B178,'I&amp;E Backsheet'!$D$11:$AT$187,I$11,0)),"",VLOOKUP($B178,'I&amp;E Backsheet'!$D$11:$AT$187,I$11,0))</f>
        <v/>
      </c>
      <c r="J178" s="209" t="str">
        <f ca="1">IF(ISERROR(VLOOKUP($B178,'I&amp;E Backsheet'!$D$11:$AT$187,J$11,0)),"",VLOOKUP($B178,'I&amp;E Backsheet'!$D$11:$AT$187,J$11,0))</f>
        <v/>
      </c>
      <c r="K178" s="209" t="str">
        <f ca="1">IF(ISERROR(VLOOKUP($B178,'I&amp;E Backsheet'!$D$11:$AT$187,K$11,0)),"",VLOOKUP($B178,'I&amp;E Backsheet'!$D$11:$AT$187,K$11,0))</f>
        <v/>
      </c>
      <c r="L178" s="318" t="str">
        <f ca="1">IF(ISERROR(VLOOKUP($B178,'I&amp;E Backsheet'!$D$11:$AT$187,L$11,0)),"",VLOOKUP($B178,'I&amp;E Backsheet'!$D$11:$AT$187,L$11,0))</f>
        <v/>
      </c>
      <c r="M178" s="300" t="str">
        <f ca="1">IF(ISERROR(VLOOKUP($B178,'I&amp;E Backsheet'!$D$11:$AT$187,M$11,0)),"",VLOOKUP($B178,'I&amp;E Backsheet'!$D$11:$AT$187,M$11,0))</f>
        <v/>
      </c>
      <c r="N178" s="213" t="str">
        <f ca="1">IF(ISERROR(VLOOKUP($B178,'I&amp;E Backsheet'!$D$11:$AT$187,N$11,0)),"",VLOOKUP($B178,'I&amp;E Backsheet'!$D$11:$AT$187,N$11,0))</f>
        <v/>
      </c>
      <c r="O178" s="213" t="str">
        <f ca="1">IF(ISERROR(VLOOKUP($B178,'I&amp;E Backsheet'!$D$11:$AT$187,O$11,0)),"",VLOOKUP($B178,'I&amp;E Backsheet'!$D$11:$AT$187,O$11,0))</f>
        <v/>
      </c>
      <c r="P178" s="214" t="str">
        <f ca="1">IF(ISERROR(VLOOKUP($B178,'I&amp;E Backsheet'!$D$11:$AT$187,P$11,0)),"",VLOOKUP($B178,'I&amp;E Backsheet'!$D$11:$AT$187,P$11,0))</f>
        <v/>
      </c>
      <c r="Q178" s="300" t="str">
        <f ca="1">IF(ISERROR(VLOOKUP($B178,'I&amp;E Backsheet'!$D$11:$AT$187,Q$11,0)),"",VLOOKUP($B178,'I&amp;E Backsheet'!$D$11:$AT$187,Q$11,0))</f>
        <v/>
      </c>
      <c r="R178" s="213" t="str">
        <f ca="1">IF(ISERROR(VLOOKUP($B178,'I&amp;E Backsheet'!$D$11:$AT$187,R$11,0)),"",VLOOKUP($B178,'I&amp;E Backsheet'!$D$11:$AT$187,R$11,0))</f>
        <v/>
      </c>
      <c r="S178" s="213" t="str">
        <f ca="1">IF(ISERROR(VLOOKUP($B178,'I&amp;E Backsheet'!$D$11:$AT$187,S$11,0)),"",VLOOKUP($B178,'I&amp;E Backsheet'!$D$11:$AT$187,S$11,0))</f>
        <v/>
      </c>
      <c r="T178" s="214" t="str">
        <f ca="1">IF(ISERROR(VLOOKUP($B178,'I&amp;E Backsheet'!$D$11:$AT$187,T$11,0)),"",VLOOKUP($B178,'I&amp;E Backsheet'!$D$11:$AT$187,T$11,0))</f>
        <v/>
      </c>
      <c r="U178" s="300" t="str">
        <f ca="1">IF(ISERROR(VLOOKUP($B178,'I&amp;E Backsheet'!$D$11:$AT$187,U$11,0)),"",VLOOKUP($B178,'I&amp;E Backsheet'!$D$11:$AT$187,U$11,0))</f>
        <v/>
      </c>
      <c r="V178" s="213" t="str">
        <f ca="1">IF(ISERROR(VLOOKUP($B178,'I&amp;E Backsheet'!$D$11:$AT$187,V$11,0)),"",VLOOKUP($B178,'I&amp;E Backsheet'!$D$11:$AT$187,V$11,0))</f>
        <v/>
      </c>
      <c r="W178" s="214" t="str">
        <f ca="1">IF(ISERROR(VLOOKUP($B178,'I&amp;E Backsheet'!$D$11:$AT$187,W$11,0)),"",VLOOKUP($B178,'I&amp;E Backsheet'!$D$11:$AT$187,W$11,0))</f>
        <v/>
      </c>
    </row>
    <row r="179" spans="1:25">
      <c r="A179" s="3">
        <v>164</v>
      </c>
      <c r="B179" s="41" t="str">
        <f t="shared" ca="1" si="5"/>
        <v/>
      </c>
      <c r="C179" s="42" t="str">
        <f ca="1">IF($B179="","",VLOOKUP($B179,'Org list'!$J$9:$K$637,2,0))</f>
        <v/>
      </c>
      <c r="D179" s="227" t="str">
        <f ca="1">IF(ISERROR(VLOOKUP($B179,'Pooled Fund'!$A$3:$D$179,D$11,0)),"",VLOOKUP($B179,'Pooled Fund'!$A$3:$D$179,D$11,0))</f>
        <v/>
      </c>
      <c r="E179" s="209" t="str">
        <f ca="1">IF(ISERROR(VLOOKUP($B179,'I&amp;E Backsheet'!$D$11:$AT$187,E$11,0)),"",VLOOKUP($B179,'I&amp;E Backsheet'!$D$11:$AT$187,E$11,0))</f>
        <v/>
      </c>
      <c r="F179" s="209" t="str">
        <f ca="1">IF(ISERROR(VLOOKUP($B179,'I&amp;E Backsheet'!$D$11:$AT$187,F$11,0)),"",VLOOKUP($B179,'I&amp;E Backsheet'!$D$11:$AT$187,F$11,0))</f>
        <v/>
      </c>
      <c r="G179" s="209" t="str">
        <f ca="1">IF(ISERROR(VLOOKUP($B179,'I&amp;E Backsheet'!$D$11:$AT$187,G$11,0)),"",VLOOKUP($B179,'I&amp;E Backsheet'!$D$11:$AT$187,G$11,0))</f>
        <v/>
      </c>
      <c r="H179" s="259" t="str">
        <f ca="1">IF(ISERROR(VLOOKUP($B179,'I&amp;E Backsheet'!$D$11:$AT$187,H$11,0)),"",VLOOKUP($B179,'I&amp;E Backsheet'!$D$11:$AT$187,H$11,0))</f>
        <v/>
      </c>
      <c r="I179" s="209" t="str">
        <f ca="1">IF(ISERROR(VLOOKUP($B179,'I&amp;E Backsheet'!$D$11:$AT$187,I$11,0)),"",VLOOKUP($B179,'I&amp;E Backsheet'!$D$11:$AT$187,I$11,0))</f>
        <v/>
      </c>
      <c r="J179" s="209" t="str">
        <f ca="1">IF(ISERROR(VLOOKUP($B179,'I&amp;E Backsheet'!$D$11:$AT$187,J$11,0)),"",VLOOKUP($B179,'I&amp;E Backsheet'!$D$11:$AT$187,J$11,0))</f>
        <v/>
      </c>
      <c r="K179" s="209" t="str">
        <f ca="1">IF(ISERROR(VLOOKUP($B179,'I&amp;E Backsheet'!$D$11:$AT$187,K$11,0)),"",VLOOKUP($B179,'I&amp;E Backsheet'!$D$11:$AT$187,K$11,0))</f>
        <v/>
      </c>
      <c r="L179" s="318" t="str">
        <f ca="1">IF(ISERROR(VLOOKUP($B179,'I&amp;E Backsheet'!$D$11:$AT$187,L$11,0)),"",VLOOKUP($B179,'I&amp;E Backsheet'!$D$11:$AT$187,L$11,0))</f>
        <v/>
      </c>
      <c r="M179" s="300" t="str">
        <f ca="1">IF(ISERROR(VLOOKUP($B179,'I&amp;E Backsheet'!$D$11:$AT$187,M$11,0)),"",VLOOKUP($B179,'I&amp;E Backsheet'!$D$11:$AT$187,M$11,0))</f>
        <v/>
      </c>
      <c r="N179" s="213" t="str">
        <f ca="1">IF(ISERROR(VLOOKUP($B179,'I&amp;E Backsheet'!$D$11:$AT$187,N$11,0)),"",VLOOKUP($B179,'I&amp;E Backsheet'!$D$11:$AT$187,N$11,0))</f>
        <v/>
      </c>
      <c r="O179" s="213" t="str">
        <f ca="1">IF(ISERROR(VLOOKUP($B179,'I&amp;E Backsheet'!$D$11:$AT$187,O$11,0)),"",VLOOKUP($B179,'I&amp;E Backsheet'!$D$11:$AT$187,O$11,0))</f>
        <v/>
      </c>
      <c r="P179" s="214" t="str">
        <f ca="1">IF(ISERROR(VLOOKUP($B179,'I&amp;E Backsheet'!$D$11:$AT$187,P$11,0)),"",VLOOKUP($B179,'I&amp;E Backsheet'!$D$11:$AT$187,P$11,0))</f>
        <v/>
      </c>
      <c r="Q179" s="300" t="str">
        <f ca="1">IF(ISERROR(VLOOKUP($B179,'I&amp;E Backsheet'!$D$11:$AT$187,Q$11,0)),"",VLOOKUP($B179,'I&amp;E Backsheet'!$D$11:$AT$187,Q$11,0))</f>
        <v/>
      </c>
      <c r="R179" s="213" t="str">
        <f ca="1">IF(ISERROR(VLOOKUP($B179,'I&amp;E Backsheet'!$D$11:$AT$187,R$11,0)),"",VLOOKUP($B179,'I&amp;E Backsheet'!$D$11:$AT$187,R$11,0))</f>
        <v/>
      </c>
      <c r="S179" s="213" t="str">
        <f ca="1">IF(ISERROR(VLOOKUP($B179,'I&amp;E Backsheet'!$D$11:$AT$187,S$11,0)),"",VLOOKUP($B179,'I&amp;E Backsheet'!$D$11:$AT$187,S$11,0))</f>
        <v/>
      </c>
      <c r="T179" s="214" t="str">
        <f ca="1">IF(ISERROR(VLOOKUP($B179,'I&amp;E Backsheet'!$D$11:$AT$187,T$11,0)),"",VLOOKUP($B179,'I&amp;E Backsheet'!$D$11:$AT$187,T$11,0))</f>
        <v/>
      </c>
      <c r="U179" s="300" t="str">
        <f ca="1">IF(ISERROR(VLOOKUP($B179,'I&amp;E Backsheet'!$D$11:$AT$187,U$11,0)),"",VLOOKUP($B179,'I&amp;E Backsheet'!$D$11:$AT$187,U$11,0))</f>
        <v/>
      </c>
      <c r="V179" s="213" t="str">
        <f ca="1">IF(ISERROR(VLOOKUP($B179,'I&amp;E Backsheet'!$D$11:$AT$187,V$11,0)),"",VLOOKUP($B179,'I&amp;E Backsheet'!$D$11:$AT$187,V$11,0))</f>
        <v/>
      </c>
      <c r="W179" s="214" t="str">
        <f ca="1">IF(ISERROR(VLOOKUP($B179,'I&amp;E Backsheet'!$D$11:$AT$187,W$11,0)),"",VLOOKUP($B179,'I&amp;E Backsheet'!$D$11:$AT$187,W$11,0))</f>
        <v/>
      </c>
    </row>
    <row r="180" spans="1:25">
      <c r="A180" s="3">
        <v>165</v>
      </c>
      <c r="B180" s="41" t="str">
        <f t="shared" ca="1" si="5"/>
        <v/>
      </c>
      <c r="C180" s="42" t="str">
        <f ca="1">IF($B180="","",VLOOKUP($B180,'Org list'!$J$9:$K$637,2,0))</f>
        <v/>
      </c>
      <c r="D180" s="227" t="str">
        <f ca="1">IF(ISERROR(VLOOKUP($B180,'Pooled Fund'!$A$3:$D$179,D$11,0)),"",VLOOKUP($B180,'Pooled Fund'!$A$3:$D$179,D$11,0))</f>
        <v/>
      </c>
      <c r="E180" s="209" t="str">
        <f ca="1">IF(ISERROR(VLOOKUP($B180,'I&amp;E Backsheet'!$D$11:$AT$187,E$11,0)),"",VLOOKUP($B180,'I&amp;E Backsheet'!$D$11:$AT$187,E$11,0))</f>
        <v/>
      </c>
      <c r="F180" s="209" t="str">
        <f ca="1">IF(ISERROR(VLOOKUP($B180,'I&amp;E Backsheet'!$D$11:$AT$187,F$11,0)),"",VLOOKUP($B180,'I&amp;E Backsheet'!$D$11:$AT$187,F$11,0))</f>
        <v/>
      </c>
      <c r="G180" s="209" t="str">
        <f ca="1">IF(ISERROR(VLOOKUP($B180,'I&amp;E Backsheet'!$D$11:$AT$187,G$11,0)),"",VLOOKUP($B180,'I&amp;E Backsheet'!$D$11:$AT$187,G$11,0))</f>
        <v/>
      </c>
      <c r="H180" s="259" t="str">
        <f ca="1">IF(ISERROR(VLOOKUP($B180,'I&amp;E Backsheet'!$D$11:$AT$187,H$11,0)),"",VLOOKUP($B180,'I&amp;E Backsheet'!$D$11:$AT$187,H$11,0))</f>
        <v/>
      </c>
      <c r="I180" s="209" t="str">
        <f ca="1">IF(ISERROR(VLOOKUP($B180,'I&amp;E Backsheet'!$D$11:$AT$187,I$11,0)),"",VLOOKUP($B180,'I&amp;E Backsheet'!$D$11:$AT$187,I$11,0))</f>
        <v/>
      </c>
      <c r="J180" s="209" t="str">
        <f ca="1">IF(ISERROR(VLOOKUP($B180,'I&amp;E Backsheet'!$D$11:$AT$187,J$11,0)),"",VLOOKUP($B180,'I&amp;E Backsheet'!$D$11:$AT$187,J$11,0))</f>
        <v/>
      </c>
      <c r="K180" s="209" t="str">
        <f ca="1">IF(ISERROR(VLOOKUP($B180,'I&amp;E Backsheet'!$D$11:$AT$187,K$11,0)),"",VLOOKUP($B180,'I&amp;E Backsheet'!$D$11:$AT$187,K$11,0))</f>
        <v/>
      </c>
      <c r="L180" s="318" t="str">
        <f ca="1">IF(ISERROR(VLOOKUP($B180,'I&amp;E Backsheet'!$D$11:$AT$187,L$11,0)),"",VLOOKUP($B180,'I&amp;E Backsheet'!$D$11:$AT$187,L$11,0))</f>
        <v/>
      </c>
      <c r="M180" s="300" t="str">
        <f ca="1">IF(ISERROR(VLOOKUP($B180,'I&amp;E Backsheet'!$D$11:$AT$187,M$11,0)),"",VLOOKUP($B180,'I&amp;E Backsheet'!$D$11:$AT$187,M$11,0))</f>
        <v/>
      </c>
      <c r="N180" s="213" t="str">
        <f ca="1">IF(ISERROR(VLOOKUP($B180,'I&amp;E Backsheet'!$D$11:$AT$187,N$11,0)),"",VLOOKUP($B180,'I&amp;E Backsheet'!$D$11:$AT$187,N$11,0))</f>
        <v/>
      </c>
      <c r="O180" s="213" t="str">
        <f ca="1">IF(ISERROR(VLOOKUP($B180,'I&amp;E Backsheet'!$D$11:$AT$187,O$11,0)),"",VLOOKUP($B180,'I&amp;E Backsheet'!$D$11:$AT$187,O$11,0))</f>
        <v/>
      </c>
      <c r="P180" s="214" t="str">
        <f ca="1">IF(ISERROR(VLOOKUP($B180,'I&amp;E Backsheet'!$D$11:$AT$187,P$11,0)),"",VLOOKUP($B180,'I&amp;E Backsheet'!$D$11:$AT$187,P$11,0))</f>
        <v/>
      </c>
      <c r="Q180" s="300" t="str">
        <f ca="1">IF(ISERROR(VLOOKUP($B180,'I&amp;E Backsheet'!$D$11:$AT$187,Q$11,0)),"",VLOOKUP($B180,'I&amp;E Backsheet'!$D$11:$AT$187,Q$11,0))</f>
        <v/>
      </c>
      <c r="R180" s="213" t="str">
        <f ca="1">IF(ISERROR(VLOOKUP($B180,'I&amp;E Backsheet'!$D$11:$AT$187,R$11,0)),"",VLOOKUP($B180,'I&amp;E Backsheet'!$D$11:$AT$187,R$11,0))</f>
        <v/>
      </c>
      <c r="S180" s="213" t="str">
        <f ca="1">IF(ISERROR(VLOOKUP($B180,'I&amp;E Backsheet'!$D$11:$AT$187,S$11,0)),"",VLOOKUP($B180,'I&amp;E Backsheet'!$D$11:$AT$187,S$11,0))</f>
        <v/>
      </c>
      <c r="T180" s="214" t="str">
        <f ca="1">IF(ISERROR(VLOOKUP($B180,'I&amp;E Backsheet'!$D$11:$AT$187,T$11,0)),"",VLOOKUP($B180,'I&amp;E Backsheet'!$D$11:$AT$187,T$11,0))</f>
        <v/>
      </c>
      <c r="U180" s="300" t="str">
        <f ca="1">IF(ISERROR(VLOOKUP($B180,'I&amp;E Backsheet'!$D$11:$AT$187,U$11,0)),"",VLOOKUP($B180,'I&amp;E Backsheet'!$D$11:$AT$187,U$11,0))</f>
        <v/>
      </c>
      <c r="V180" s="213" t="str">
        <f ca="1">IF(ISERROR(VLOOKUP($B180,'I&amp;E Backsheet'!$D$11:$AT$187,V$11,0)),"",VLOOKUP($B180,'I&amp;E Backsheet'!$D$11:$AT$187,V$11,0))</f>
        <v/>
      </c>
      <c r="W180" s="214" t="str">
        <f ca="1">IF(ISERROR(VLOOKUP($B180,'I&amp;E Backsheet'!$D$11:$AT$187,W$11,0)),"",VLOOKUP($B180,'I&amp;E Backsheet'!$D$11:$AT$187,W$11,0))</f>
        <v/>
      </c>
    </row>
    <row r="181" spans="1:25">
      <c r="A181" s="3">
        <v>166</v>
      </c>
      <c r="B181" s="41" t="str">
        <f t="shared" ca="1" si="5"/>
        <v/>
      </c>
      <c r="C181" s="42" t="str">
        <f ca="1">IF($B181="","",VLOOKUP($B181,'Org list'!$J$9:$K$637,2,0))</f>
        <v/>
      </c>
      <c r="D181" s="227" t="str">
        <f ca="1">IF(ISERROR(VLOOKUP($B181,'Pooled Fund'!$A$3:$D$179,D$11,0)),"",VLOOKUP($B181,'Pooled Fund'!$A$3:$D$179,D$11,0))</f>
        <v/>
      </c>
      <c r="E181" s="209" t="str">
        <f ca="1">IF(ISERROR(VLOOKUP($B181,'I&amp;E Backsheet'!$D$11:$AT$187,E$11,0)),"",VLOOKUP($B181,'I&amp;E Backsheet'!$D$11:$AT$187,E$11,0))</f>
        <v/>
      </c>
      <c r="F181" s="209" t="str">
        <f ca="1">IF(ISERROR(VLOOKUP($B181,'I&amp;E Backsheet'!$D$11:$AT$187,F$11,0)),"",VLOOKUP($B181,'I&amp;E Backsheet'!$D$11:$AT$187,F$11,0))</f>
        <v/>
      </c>
      <c r="G181" s="209" t="str">
        <f ca="1">IF(ISERROR(VLOOKUP($B181,'I&amp;E Backsheet'!$D$11:$AT$187,G$11,0)),"",VLOOKUP($B181,'I&amp;E Backsheet'!$D$11:$AT$187,G$11,0))</f>
        <v/>
      </c>
      <c r="H181" s="259" t="str">
        <f ca="1">IF(ISERROR(VLOOKUP($B181,'I&amp;E Backsheet'!$D$11:$AT$187,H$11,0)),"",VLOOKUP($B181,'I&amp;E Backsheet'!$D$11:$AT$187,H$11,0))</f>
        <v/>
      </c>
      <c r="I181" s="209" t="str">
        <f ca="1">IF(ISERROR(VLOOKUP($B181,'I&amp;E Backsheet'!$D$11:$AT$187,I$11,0)),"",VLOOKUP($B181,'I&amp;E Backsheet'!$D$11:$AT$187,I$11,0))</f>
        <v/>
      </c>
      <c r="J181" s="209" t="str">
        <f ca="1">IF(ISERROR(VLOOKUP($B181,'I&amp;E Backsheet'!$D$11:$AT$187,J$11,0)),"",VLOOKUP($B181,'I&amp;E Backsheet'!$D$11:$AT$187,J$11,0))</f>
        <v/>
      </c>
      <c r="K181" s="209" t="str">
        <f ca="1">IF(ISERROR(VLOOKUP($B181,'I&amp;E Backsheet'!$D$11:$AT$187,K$11,0)),"",VLOOKUP($B181,'I&amp;E Backsheet'!$D$11:$AT$187,K$11,0))</f>
        <v/>
      </c>
      <c r="L181" s="318" t="str">
        <f ca="1">IF(ISERROR(VLOOKUP($B181,'I&amp;E Backsheet'!$D$11:$AT$187,L$11,0)),"",VLOOKUP($B181,'I&amp;E Backsheet'!$D$11:$AT$187,L$11,0))</f>
        <v/>
      </c>
      <c r="M181" s="300" t="str">
        <f ca="1">IF(ISERROR(VLOOKUP($B181,'I&amp;E Backsheet'!$D$11:$AT$187,M$11,0)),"",VLOOKUP($B181,'I&amp;E Backsheet'!$D$11:$AT$187,M$11,0))</f>
        <v/>
      </c>
      <c r="N181" s="213" t="str">
        <f ca="1">IF(ISERROR(VLOOKUP($B181,'I&amp;E Backsheet'!$D$11:$AT$187,N$11,0)),"",VLOOKUP($B181,'I&amp;E Backsheet'!$D$11:$AT$187,N$11,0))</f>
        <v/>
      </c>
      <c r="O181" s="213" t="str">
        <f ca="1">IF(ISERROR(VLOOKUP($B181,'I&amp;E Backsheet'!$D$11:$AT$187,O$11,0)),"",VLOOKUP($B181,'I&amp;E Backsheet'!$D$11:$AT$187,O$11,0))</f>
        <v/>
      </c>
      <c r="P181" s="214" t="str">
        <f ca="1">IF(ISERROR(VLOOKUP($B181,'I&amp;E Backsheet'!$D$11:$AT$187,P$11,0)),"",VLOOKUP($B181,'I&amp;E Backsheet'!$D$11:$AT$187,P$11,0))</f>
        <v/>
      </c>
      <c r="Q181" s="300" t="str">
        <f ca="1">IF(ISERROR(VLOOKUP($B181,'I&amp;E Backsheet'!$D$11:$AT$187,Q$11,0)),"",VLOOKUP($B181,'I&amp;E Backsheet'!$D$11:$AT$187,Q$11,0))</f>
        <v/>
      </c>
      <c r="R181" s="213" t="str">
        <f ca="1">IF(ISERROR(VLOOKUP($B181,'I&amp;E Backsheet'!$D$11:$AT$187,R$11,0)),"",VLOOKUP($B181,'I&amp;E Backsheet'!$D$11:$AT$187,R$11,0))</f>
        <v/>
      </c>
      <c r="S181" s="213" t="str">
        <f ca="1">IF(ISERROR(VLOOKUP($B181,'I&amp;E Backsheet'!$D$11:$AT$187,S$11,0)),"",VLOOKUP($B181,'I&amp;E Backsheet'!$D$11:$AT$187,S$11,0))</f>
        <v/>
      </c>
      <c r="T181" s="214" t="str">
        <f ca="1">IF(ISERROR(VLOOKUP($B181,'I&amp;E Backsheet'!$D$11:$AT$187,T$11,0)),"",VLOOKUP($B181,'I&amp;E Backsheet'!$D$11:$AT$187,T$11,0))</f>
        <v/>
      </c>
      <c r="U181" s="300" t="str">
        <f ca="1">IF(ISERROR(VLOOKUP($B181,'I&amp;E Backsheet'!$D$11:$AT$187,U$11,0)),"",VLOOKUP($B181,'I&amp;E Backsheet'!$D$11:$AT$187,U$11,0))</f>
        <v/>
      </c>
      <c r="V181" s="213" t="str">
        <f ca="1">IF(ISERROR(VLOOKUP($B181,'I&amp;E Backsheet'!$D$11:$AT$187,V$11,0)),"",VLOOKUP($B181,'I&amp;E Backsheet'!$D$11:$AT$187,V$11,0))</f>
        <v/>
      </c>
      <c r="W181" s="214" t="str">
        <f ca="1">IF(ISERROR(VLOOKUP($B181,'I&amp;E Backsheet'!$D$11:$AT$187,W$11,0)),"",VLOOKUP($B181,'I&amp;E Backsheet'!$D$11:$AT$187,W$11,0))</f>
        <v/>
      </c>
    </row>
    <row r="182" spans="1:25">
      <c r="A182" s="3">
        <v>167</v>
      </c>
      <c r="B182" s="41" t="str">
        <f t="shared" ca="1" si="5"/>
        <v/>
      </c>
      <c r="C182" s="42" t="str">
        <f ca="1">IF($B182="","",VLOOKUP($B182,'Org list'!$J$9:$K$637,2,0))</f>
        <v/>
      </c>
      <c r="D182" s="227" t="str">
        <f ca="1">IF(ISERROR(VLOOKUP($B182,'Pooled Fund'!$A$3:$D$179,D$11,0)),"",VLOOKUP($B182,'Pooled Fund'!$A$3:$D$179,D$11,0))</f>
        <v/>
      </c>
      <c r="E182" s="209" t="str">
        <f ca="1">IF(ISERROR(VLOOKUP($B182,'I&amp;E Backsheet'!$D$11:$AT$187,E$11,0)),"",VLOOKUP($B182,'I&amp;E Backsheet'!$D$11:$AT$187,E$11,0))</f>
        <v/>
      </c>
      <c r="F182" s="209" t="str">
        <f ca="1">IF(ISERROR(VLOOKUP($B182,'I&amp;E Backsheet'!$D$11:$AT$187,F$11,0)),"",VLOOKUP($B182,'I&amp;E Backsheet'!$D$11:$AT$187,F$11,0))</f>
        <v/>
      </c>
      <c r="G182" s="209" t="str">
        <f ca="1">IF(ISERROR(VLOOKUP($B182,'I&amp;E Backsheet'!$D$11:$AT$187,G$11,0)),"",VLOOKUP($B182,'I&amp;E Backsheet'!$D$11:$AT$187,G$11,0))</f>
        <v/>
      </c>
      <c r="H182" s="259" t="str">
        <f ca="1">IF(ISERROR(VLOOKUP($B182,'I&amp;E Backsheet'!$D$11:$AT$187,H$11,0)),"",VLOOKUP($B182,'I&amp;E Backsheet'!$D$11:$AT$187,H$11,0))</f>
        <v/>
      </c>
      <c r="I182" s="209" t="str">
        <f ca="1">IF(ISERROR(VLOOKUP($B182,'I&amp;E Backsheet'!$D$11:$AT$187,I$11,0)),"",VLOOKUP($B182,'I&amp;E Backsheet'!$D$11:$AT$187,I$11,0))</f>
        <v/>
      </c>
      <c r="J182" s="209" t="str">
        <f ca="1">IF(ISERROR(VLOOKUP($B182,'I&amp;E Backsheet'!$D$11:$AT$187,J$11,0)),"",VLOOKUP($B182,'I&amp;E Backsheet'!$D$11:$AT$187,J$11,0))</f>
        <v/>
      </c>
      <c r="K182" s="209" t="str">
        <f ca="1">IF(ISERROR(VLOOKUP($B182,'I&amp;E Backsheet'!$D$11:$AT$187,K$11,0)),"",VLOOKUP($B182,'I&amp;E Backsheet'!$D$11:$AT$187,K$11,0))</f>
        <v/>
      </c>
      <c r="L182" s="318" t="str">
        <f ca="1">IF(ISERROR(VLOOKUP($B182,'I&amp;E Backsheet'!$D$11:$AT$187,L$11,0)),"",VLOOKUP($B182,'I&amp;E Backsheet'!$D$11:$AT$187,L$11,0))</f>
        <v/>
      </c>
      <c r="M182" s="300" t="str">
        <f ca="1">IF(ISERROR(VLOOKUP($B182,'I&amp;E Backsheet'!$D$11:$AT$187,M$11,0)),"",VLOOKUP($B182,'I&amp;E Backsheet'!$D$11:$AT$187,M$11,0))</f>
        <v/>
      </c>
      <c r="N182" s="213" t="str">
        <f ca="1">IF(ISERROR(VLOOKUP($B182,'I&amp;E Backsheet'!$D$11:$AT$187,N$11,0)),"",VLOOKUP($B182,'I&amp;E Backsheet'!$D$11:$AT$187,N$11,0))</f>
        <v/>
      </c>
      <c r="O182" s="213" t="str">
        <f ca="1">IF(ISERROR(VLOOKUP($B182,'I&amp;E Backsheet'!$D$11:$AT$187,O$11,0)),"",VLOOKUP($B182,'I&amp;E Backsheet'!$D$11:$AT$187,O$11,0))</f>
        <v/>
      </c>
      <c r="P182" s="214" t="str">
        <f ca="1">IF(ISERROR(VLOOKUP($B182,'I&amp;E Backsheet'!$D$11:$AT$187,P$11,0)),"",VLOOKUP($B182,'I&amp;E Backsheet'!$D$11:$AT$187,P$11,0))</f>
        <v/>
      </c>
      <c r="Q182" s="300" t="str">
        <f ca="1">IF(ISERROR(VLOOKUP($B182,'I&amp;E Backsheet'!$D$11:$AT$187,Q$11,0)),"",VLOOKUP($B182,'I&amp;E Backsheet'!$D$11:$AT$187,Q$11,0))</f>
        <v/>
      </c>
      <c r="R182" s="213" t="str">
        <f ca="1">IF(ISERROR(VLOOKUP($B182,'I&amp;E Backsheet'!$D$11:$AT$187,R$11,0)),"",VLOOKUP($B182,'I&amp;E Backsheet'!$D$11:$AT$187,R$11,0))</f>
        <v/>
      </c>
      <c r="S182" s="213" t="str">
        <f ca="1">IF(ISERROR(VLOOKUP($B182,'I&amp;E Backsheet'!$D$11:$AT$187,S$11,0)),"",VLOOKUP($B182,'I&amp;E Backsheet'!$D$11:$AT$187,S$11,0))</f>
        <v/>
      </c>
      <c r="T182" s="214" t="str">
        <f ca="1">IF(ISERROR(VLOOKUP($B182,'I&amp;E Backsheet'!$D$11:$AT$187,T$11,0)),"",VLOOKUP($B182,'I&amp;E Backsheet'!$D$11:$AT$187,T$11,0))</f>
        <v/>
      </c>
      <c r="U182" s="300" t="str">
        <f ca="1">IF(ISERROR(VLOOKUP($B182,'I&amp;E Backsheet'!$D$11:$AT$187,U$11,0)),"",VLOOKUP($B182,'I&amp;E Backsheet'!$D$11:$AT$187,U$11,0))</f>
        <v/>
      </c>
      <c r="V182" s="213" t="str">
        <f ca="1">IF(ISERROR(VLOOKUP($B182,'I&amp;E Backsheet'!$D$11:$AT$187,V$11,0)),"",VLOOKUP($B182,'I&amp;E Backsheet'!$D$11:$AT$187,V$11,0))</f>
        <v/>
      </c>
      <c r="W182" s="214" t="str">
        <f ca="1">IF(ISERROR(VLOOKUP($B182,'I&amp;E Backsheet'!$D$11:$AT$187,W$11,0)),"",VLOOKUP($B182,'I&amp;E Backsheet'!$D$11:$AT$187,W$11,0))</f>
        <v/>
      </c>
    </row>
    <row r="183" spans="1:25">
      <c r="A183" s="3">
        <v>168</v>
      </c>
      <c r="B183" s="41" t="str">
        <f t="shared" ca="1" si="5"/>
        <v/>
      </c>
      <c r="C183" s="42" t="str">
        <f ca="1">IF($B183="","",VLOOKUP($B183,'Org list'!$J$9:$K$637,2,0))</f>
        <v/>
      </c>
      <c r="D183" s="227" t="str">
        <f ca="1">IF(ISERROR(VLOOKUP($B183,'Pooled Fund'!$A$3:$D$179,D$11,0)),"",VLOOKUP($B183,'Pooled Fund'!$A$3:$D$179,D$11,0))</f>
        <v/>
      </c>
      <c r="E183" s="209" t="str">
        <f ca="1">IF(ISERROR(VLOOKUP($B183,'I&amp;E Backsheet'!$D$11:$AT$187,E$11,0)),"",VLOOKUP($B183,'I&amp;E Backsheet'!$D$11:$AT$187,E$11,0))</f>
        <v/>
      </c>
      <c r="F183" s="209" t="str">
        <f ca="1">IF(ISERROR(VLOOKUP($B183,'I&amp;E Backsheet'!$D$11:$AT$187,F$11,0)),"",VLOOKUP($B183,'I&amp;E Backsheet'!$D$11:$AT$187,F$11,0))</f>
        <v/>
      </c>
      <c r="G183" s="209" t="str">
        <f ca="1">IF(ISERROR(VLOOKUP($B183,'I&amp;E Backsheet'!$D$11:$AT$187,G$11,0)),"",VLOOKUP($B183,'I&amp;E Backsheet'!$D$11:$AT$187,G$11,0))</f>
        <v/>
      </c>
      <c r="H183" s="259" t="str">
        <f ca="1">IF(ISERROR(VLOOKUP($B183,'I&amp;E Backsheet'!$D$11:$AT$187,H$11,0)),"",VLOOKUP($B183,'I&amp;E Backsheet'!$D$11:$AT$187,H$11,0))</f>
        <v/>
      </c>
      <c r="I183" s="209" t="str">
        <f ca="1">IF(ISERROR(VLOOKUP($B183,'I&amp;E Backsheet'!$D$11:$AT$187,I$11,0)),"",VLOOKUP($B183,'I&amp;E Backsheet'!$D$11:$AT$187,I$11,0))</f>
        <v/>
      </c>
      <c r="J183" s="209" t="str">
        <f ca="1">IF(ISERROR(VLOOKUP($B183,'I&amp;E Backsheet'!$D$11:$AT$187,J$11,0)),"",VLOOKUP($B183,'I&amp;E Backsheet'!$D$11:$AT$187,J$11,0))</f>
        <v/>
      </c>
      <c r="K183" s="209" t="str">
        <f ca="1">IF(ISERROR(VLOOKUP($B183,'I&amp;E Backsheet'!$D$11:$AT$187,K$11,0)),"",VLOOKUP($B183,'I&amp;E Backsheet'!$D$11:$AT$187,K$11,0))</f>
        <v/>
      </c>
      <c r="L183" s="318" t="str">
        <f ca="1">IF(ISERROR(VLOOKUP($B183,'I&amp;E Backsheet'!$D$11:$AT$187,L$11,0)),"",VLOOKUP($B183,'I&amp;E Backsheet'!$D$11:$AT$187,L$11,0))</f>
        <v/>
      </c>
      <c r="M183" s="300" t="str">
        <f ca="1">IF(ISERROR(VLOOKUP($B183,'I&amp;E Backsheet'!$D$11:$AT$187,M$11,0)),"",VLOOKUP($B183,'I&amp;E Backsheet'!$D$11:$AT$187,M$11,0))</f>
        <v/>
      </c>
      <c r="N183" s="213" t="str">
        <f ca="1">IF(ISERROR(VLOOKUP($B183,'I&amp;E Backsheet'!$D$11:$AT$187,N$11,0)),"",VLOOKUP($B183,'I&amp;E Backsheet'!$D$11:$AT$187,N$11,0))</f>
        <v/>
      </c>
      <c r="O183" s="213" t="str">
        <f ca="1">IF(ISERROR(VLOOKUP($B183,'I&amp;E Backsheet'!$D$11:$AT$187,O$11,0)),"",VLOOKUP($B183,'I&amp;E Backsheet'!$D$11:$AT$187,O$11,0))</f>
        <v/>
      </c>
      <c r="P183" s="214" t="str">
        <f ca="1">IF(ISERROR(VLOOKUP($B183,'I&amp;E Backsheet'!$D$11:$AT$187,P$11,0)),"",VLOOKUP($B183,'I&amp;E Backsheet'!$D$11:$AT$187,P$11,0))</f>
        <v/>
      </c>
      <c r="Q183" s="300" t="str">
        <f ca="1">IF(ISERROR(VLOOKUP($B183,'I&amp;E Backsheet'!$D$11:$AT$187,Q$11,0)),"",VLOOKUP($B183,'I&amp;E Backsheet'!$D$11:$AT$187,Q$11,0))</f>
        <v/>
      </c>
      <c r="R183" s="213" t="str">
        <f ca="1">IF(ISERROR(VLOOKUP($B183,'I&amp;E Backsheet'!$D$11:$AT$187,R$11,0)),"",VLOOKUP($B183,'I&amp;E Backsheet'!$D$11:$AT$187,R$11,0))</f>
        <v/>
      </c>
      <c r="S183" s="213" t="str">
        <f ca="1">IF(ISERROR(VLOOKUP($B183,'I&amp;E Backsheet'!$D$11:$AT$187,S$11,0)),"",VLOOKUP($B183,'I&amp;E Backsheet'!$D$11:$AT$187,S$11,0))</f>
        <v/>
      </c>
      <c r="T183" s="214" t="str">
        <f ca="1">IF(ISERROR(VLOOKUP($B183,'I&amp;E Backsheet'!$D$11:$AT$187,T$11,0)),"",VLOOKUP($B183,'I&amp;E Backsheet'!$D$11:$AT$187,T$11,0))</f>
        <v/>
      </c>
      <c r="U183" s="300" t="str">
        <f ca="1">IF(ISERROR(VLOOKUP($B183,'I&amp;E Backsheet'!$D$11:$AT$187,U$11,0)),"",VLOOKUP($B183,'I&amp;E Backsheet'!$D$11:$AT$187,U$11,0))</f>
        <v/>
      </c>
      <c r="V183" s="213" t="str">
        <f ca="1">IF(ISERROR(VLOOKUP($B183,'I&amp;E Backsheet'!$D$11:$AT$187,V$11,0)),"",VLOOKUP($B183,'I&amp;E Backsheet'!$D$11:$AT$187,V$11,0))</f>
        <v/>
      </c>
      <c r="W183" s="214" t="str">
        <f ca="1">IF(ISERROR(VLOOKUP($B183,'I&amp;E Backsheet'!$D$11:$AT$187,W$11,0)),"",VLOOKUP($B183,'I&amp;E Backsheet'!$D$11:$AT$187,W$11,0))</f>
        <v/>
      </c>
    </row>
    <row r="184" spans="1:25">
      <c r="A184" s="3">
        <v>169</v>
      </c>
      <c r="B184" s="41" t="str">
        <f t="shared" ca="1" si="5"/>
        <v/>
      </c>
      <c r="C184" s="42" t="str">
        <f ca="1">IF($B184="","",VLOOKUP($B184,'Org list'!$J$9:$K$637,2,0))</f>
        <v/>
      </c>
      <c r="D184" s="227" t="str">
        <f ca="1">IF(ISERROR(VLOOKUP($B184,'Pooled Fund'!$A$3:$D$179,D$11,0)),"",VLOOKUP($B184,'Pooled Fund'!$A$3:$D$179,D$11,0))</f>
        <v/>
      </c>
      <c r="E184" s="209" t="str">
        <f ca="1">IF(ISERROR(VLOOKUP($B184,'I&amp;E Backsheet'!$D$11:$AT$187,E$11,0)),"",VLOOKUP($B184,'I&amp;E Backsheet'!$D$11:$AT$187,E$11,0))</f>
        <v/>
      </c>
      <c r="F184" s="209" t="str">
        <f ca="1">IF(ISERROR(VLOOKUP($B184,'I&amp;E Backsheet'!$D$11:$AT$187,F$11,0)),"",VLOOKUP($B184,'I&amp;E Backsheet'!$D$11:$AT$187,F$11,0))</f>
        <v/>
      </c>
      <c r="G184" s="209" t="str">
        <f ca="1">IF(ISERROR(VLOOKUP($B184,'I&amp;E Backsheet'!$D$11:$AT$187,G$11,0)),"",VLOOKUP($B184,'I&amp;E Backsheet'!$D$11:$AT$187,G$11,0))</f>
        <v/>
      </c>
      <c r="H184" s="259" t="str">
        <f ca="1">IF(ISERROR(VLOOKUP($B184,'I&amp;E Backsheet'!$D$11:$AT$187,H$11,0)),"",VLOOKUP($B184,'I&amp;E Backsheet'!$D$11:$AT$187,H$11,0))</f>
        <v/>
      </c>
      <c r="I184" s="209" t="str">
        <f ca="1">IF(ISERROR(VLOOKUP($B184,'I&amp;E Backsheet'!$D$11:$AT$187,I$11,0)),"",VLOOKUP($B184,'I&amp;E Backsheet'!$D$11:$AT$187,I$11,0))</f>
        <v/>
      </c>
      <c r="J184" s="209" t="str">
        <f ca="1">IF(ISERROR(VLOOKUP($B184,'I&amp;E Backsheet'!$D$11:$AT$187,J$11,0)),"",VLOOKUP($B184,'I&amp;E Backsheet'!$D$11:$AT$187,J$11,0))</f>
        <v/>
      </c>
      <c r="K184" s="209" t="str">
        <f ca="1">IF(ISERROR(VLOOKUP($B184,'I&amp;E Backsheet'!$D$11:$AT$187,K$11,0)),"",VLOOKUP($B184,'I&amp;E Backsheet'!$D$11:$AT$187,K$11,0))</f>
        <v/>
      </c>
      <c r="L184" s="318" t="str">
        <f ca="1">IF(ISERROR(VLOOKUP($B184,'I&amp;E Backsheet'!$D$11:$AT$187,L$11,0)),"",VLOOKUP($B184,'I&amp;E Backsheet'!$D$11:$AT$187,L$11,0))</f>
        <v/>
      </c>
      <c r="M184" s="300" t="str">
        <f ca="1">IF(ISERROR(VLOOKUP($B184,'I&amp;E Backsheet'!$D$11:$AT$187,M$11,0)),"",VLOOKUP($B184,'I&amp;E Backsheet'!$D$11:$AT$187,M$11,0))</f>
        <v/>
      </c>
      <c r="N184" s="213" t="str">
        <f ca="1">IF(ISERROR(VLOOKUP($B184,'I&amp;E Backsheet'!$D$11:$AT$187,N$11,0)),"",VLOOKUP($B184,'I&amp;E Backsheet'!$D$11:$AT$187,N$11,0))</f>
        <v/>
      </c>
      <c r="O184" s="213" t="str">
        <f ca="1">IF(ISERROR(VLOOKUP($B184,'I&amp;E Backsheet'!$D$11:$AT$187,O$11,0)),"",VLOOKUP($B184,'I&amp;E Backsheet'!$D$11:$AT$187,O$11,0))</f>
        <v/>
      </c>
      <c r="P184" s="214" t="str">
        <f ca="1">IF(ISERROR(VLOOKUP($B184,'I&amp;E Backsheet'!$D$11:$AT$187,P$11,0)),"",VLOOKUP($B184,'I&amp;E Backsheet'!$D$11:$AT$187,P$11,0))</f>
        <v/>
      </c>
      <c r="Q184" s="300" t="str">
        <f ca="1">IF(ISERROR(VLOOKUP($B184,'I&amp;E Backsheet'!$D$11:$AT$187,Q$11,0)),"",VLOOKUP($B184,'I&amp;E Backsheet'!$D$11:$AT$187,Q$11,0))</f>
        <v/>
      </c>
      <c r="R184" s="213" t="str">
        <f ca="1">IF(ISERROR(VLOOKUP($B184,'I&amp;E Backsheet'!$D$11:$AT$187,R$11,0)),"",VLOOKUP($B184,'I&amp;E Backsheet'!$D$11:$AT$187,R$11,0))</f>
        <v/>
      </c>
      <c r="S184" s="213" t="str">
        <f ca="1">IF(ISERROR(VLOOKUP($B184,'I&amp;E Backsheet'!$D$11:$AT$187,S$11,0)),"",VLOOKUP($B184,'I&amp;E Backsheet'!$D$11:$AT$187,S$11,0))</f>
        <v/>
      </c>
      <c r="T184" s="214" t="str">
        <f ca="1">IF(ISERROR(VLOOKUP($B184,'I&amp;E Backsheet'!$D$11:$AT$187,T$11,0)),"",VLOOKUP($B184,'I&amp;E Backsheet'!$D$11:$AT$187,T$11,0))</f>
        <v/>
      </c>
      <c r="U184" s="300" t="str">
        <f ca="1">IF(ISERROR(VLOOKUP($B184,'I&amp;E Backsheet'!$D$11:$AT$187,U$11,0)),"",VLOOKUP($B184,'I&amp;E Backsheet'!$D$11:$AT$187,U$11,0))</f>
        <v/>
      </c>
      <c r="V184" s="213" t="str">
        <f ca="1">IF(ISERROR(VLOOKUP($B184,'I&amp;E Backsheet'!$D$11:$AT$187,V$11,0)),"",VLOOKUP($B184,'I&amp;E Backsheet'!$D$11:$AT$187,V$11,0))</f>
        <v/>
      </c>
      <c r="W184" s="214" t="str">
        <f ca="1">IF(ISERROR(VLOOKUP($B184,'I&amp;E Backsheet'!$D$11:$AT$187,W$11,0)),"",VLOOKUP($B184,'I&amp;E Backsheet'!$D$11:$AT$187,W$11,0))</f>
        <v/>
      </c>
    </row>
    <row r="185" spans="1:25">
      <c r="A185" s="3">
        <v>170</v>
      </c>
      <c r="B185" s="41" t="str">
        <f t="shared" ca="1" si="5"/>
        <v/>
      </c>
      <c r="C185" s="42" t="str">
        <f ca="1">IF($B185="","",VLOOKUP($B185,'Org list'!$J$9:$K$637,2,0))</f>
        <v/>
      </c>
      <c r="D185" s="227" t="str">
        <f ca="1">IF(ISERROR(VLOOKUP($B185,'Pooled Fund'!$A$3:$D$179,D$11,0)),"",VLOOKUP($B185,'Pooled Fund'!$A$3:$D$179,D$11,0))</f>
        <v/>
      </c>
      <c r="E185" s="209" t="str">
        <f ca="1">IF(ISERROR(VLOOKUP($B185,'I&amp;E Backsheet'!$D$11:$AT$187,E$11,0)),"",VLOOKUP($B185,'I&amp;E Backsheet'!$D$11:$AT$187,E$11,0))</f>
        <v/>
      </c>
      <c r="F185" s="209" t="str">
        <f ca="1">IF(ISERROR(VLOOKUP($B185,'I&amp;E Backsheet'!$D$11:$AT$187,F$11,0)),"",VLOOKUP($B185,'I&amp;E Backsheet'!$D$11:$AT$187,F$11,0))</f>
        <v/>
      </c>
      <c r="G185" s="209" t="str">
        <f ca="1">IF(ISERROR(VLOOKUP($B185,'I&amp;E Backsheet'!$D$11:$AT$187,G$11,0)),"",VLOOKUP($B185,'I&amp;E Backsheet'!$D$11:$AT$187,G$11,0))</f>
        <v/>
      </c>
      <c r="H185" s="259" t="str">
        <f ca="1">IF(ISERROR(VLOOKUP($B185,'I&amp;E Backsheet'!$D$11:$AT$187,H$11,0)),"",VLOOKUP($B185,'I&amp;E Backsheet'!$D$11:$AT$187,H$11,0))</f>
        <v/>
      </c>
      <c r="I185" s="209" t="str">
        <f ca="1">IF(ISERROR(VLOOKUP($B185,'I&amp;E Backsheet'!$D$11:$AT$187,I$11,0)),"",VLOOKUP($B185,'I&amp;E Backsheet'!$D$11:$AT$187,I$11,0))</f>
        <v/>
      </c>
      <c r="J185" s="209" t="str">
        <f ca="1">IF(ISERROR(VLOOKUP($B185,'I&amp;E Backsheet'!$D$11:$AT$187,J$11,0)),"",VLOOKUP($B185,'I&amp;E Backsheet'!$D$11:$AT$187,J$11,0))</f>
        <v/>
      </c>
      <c r="K185" s="209" t="str">
        <f ca="1">IF(ISERROR(VLOOKUP($B185,'I&amp;E Backsheet'!$D$11:$AT$187,K$11,0)),"",VLOOKUP($B185,'I&amp;E Backsheet'!$D$11:$AT$187,K$11,0))</f>
        <v/>
      </c>
      <c r="L185" s="318" t="str">
        <f ca="1">IF(ISERROR(VLOOKUP($B185,'I&amp;E Backsheet'!$D$11:$AT$187,L$11,0)),"",VLOOKUP($B185,'I&amp;E Backsheet'!$D$11:$AT$187,L$11,0))</f>
        <v/>
      </c>
      <c r="M185" s="300" t="str">
        <f ca="1">IF(ISERROR(VLOOKUP($B185,'I&amp;E Backsheet'!$D$11:$AT$187,M$11,0)),"",VLOOKUP($B185,'I&amp;E Backsheet'!$D$11:$AT$187,M$11,0))</f>
        <v/>
      </c>
      <c r="N185" s="213" t="str">
        <f ca="1">IF(ISERROR(VLOOKUP($B185,'I&amp;E Backsheet'!$D$11:$AT$187,N$11,0)),"",VLOOKUP($B185,'I&amp;E Backsheet'!$D$11:$AT$187,N$11,0))</f>
        <v/>
      </c>
      <c r="O185" s="213" t="str">
        <f ca="1">IF(ISERROR(VLOOKUP($B185,'I&amp;E Backsheet'!$D$11:$AT$187,O$11,0)),"",VLOOKUP($B185,'I&amp;E Backsheet'!$D$11:$AT$187,O$11,0))</f>
        <v/>
      </c>
      <c r="P185" s="214" t="str">
        <f ca="1">IF(ISERROR(VLOOKUP($B185,'I&amp;E Backsheet'!$D$11:$AT$187,P$11,0)),"",VLOOKUP($B185,'I&amp;E Backsheet'!$D$11:$AT$187,P$11,0))</f>
        <v/>
      </c>
      <c r="Q185" s="300" t="str">
        <f ca="1">IF(ISERROR(VLOOKUP($B185,'I&amp;E Backsheet'!$D$11:$AT$187,Q$11,0)),"",VLOOKUP($B185,'I&amp;E Backsheet'!$D$11:$AT$187,Q$11,0))</f>
        <v/>
      </c>
      <c r="R185" s="213" t="str">
        <f ca="1">IF(ISERROR(VLOOKUP($B185,'I&amp;E Backsheet'!$D$11:$AT$187,R$11,0)),"",VLOOKUP($B185,'I&amp;E Backsheet'!$D$11:$AT$187,R$11,0))</f>
        <v/>
      </c>
      <c r="S185" s="213" t="str">
        <f ca="1">IF(ISERROR(VLOOKUP($B185,'I&amp;E Backsheet'!$D$11:$AT$187,S$11,0)),"",VLOOKUP($B185,'I&amp;E Backsheet'!$D$11:$AT$187,S$11,0))</f>
        <v/>
      </c>
      <c r="T185" s="214" t="str">
        <f ca="1">IF(ISERROR(VLOOKUP($B185,'I&amp;E Backsheet'!$D$11:$AT$187,T$11,0)),"",VLOOKUP($B185,'I&amp;E Backsheet'!$D$11:$AT$187,T$11,0))</f>
        <v/>
      </c>
      <c r="U185" s="300" t="str">
        <f ca="1">IF(ISERROR(VLOOKUP($B185,'I&amp;E Backsheet'!$D$11:$AT$187,U$11,0)),"",VLOOKUP($B185,'I&amp;E Backsheet'!$D$11:$AT$187,U$11,0))</f>
        <v/>
      </c>
      <c r="V185" s="213" t="str">
        <f ca="1">IF(ISERROR(VLOOKUP($B185,'I&amp;E Backsheet'!$D$11:$AT$187,V$11,0)),"",VLOOKUP($B185,'I&amp;E Backsheet'!$D$11:$AT$187,V$11,0))</f>
        <v/>
      </c>
      <c r="W185" s="214" t="str">
        <f ca="1">IF(ISERROR(VLOOKUP($B185,'I&amp;E Backsheet'!$D$11:$AT$187,W$11,0)),"",VLOOKUP($B185,'I&amp;E Backsheet'!$D$11:$AT$187,W$11,0))</f>
        <v/>
      </c>
    </row>
    <row r="186" spans="1:25">
      <c r="A186" s="3">
        <v>171</v>
      </c>
      <c r="B186" s="41" t="str">
        <f t="shared" ca="1" si="5"/>
        <v/>
      </c>
      <c r="C186" s="42" t="str">
        <f ca="1">IF($B186="","",VLOOKUP($B186,'Org list'!$J$9:$K$637,2,0))</f>
        <v/>
      </c>
      <c r="D186" s="227" t="str">
        <f ca="1">IF(ISERROR(VLOOKUP($B186,'Pooled Fund'!$A$3:$D$179,D$11,0)),"",VLOOKUP($B186,'Pooled Fund'!$A$3:$D$179,D$11,0))</f>
        <v/>
      </c>
      <c r="E186" s="209" t="str">
        <f ca="1">IF(ISERROR(VLOOKUP($B186,'I&amp;E Backsheet'!$D$11:$AT$187,E$11,0)),"",VLOOKUP($B186,'I&amp;E Backsheet'!$D$11:$AT$187,E$11,0))</f>
        <v/>
      </c>
      <c r="F186" s="209" t="str">
        <f ca="1">IF(ISERROR(VLOOKUP($B186,'I&amp;E Backsheet'!$D$11:$AT$187,F$11,0)),"",VLOOKUP($B186,'I&amp;E Backsheet'!$D$11:$AT$187,F$11,0))</f>
        <v/>
      </c>
      <c r="G186" s="209" t="str">
        <f ca="1">IF(ISERROR(VLOOKUP($B186,'I&amp;E Backsheet'!$D$11:$AT$187,G$11,0)),"",VLOOKUP($B186,'I&amp;E Backsheet'!$D$11:$AT$187,G$11,0))</f>
        <v/>
      </c>
      <c r="H186" s="259" t="str">
        <f ca="1">IF(ISERROR(VLOOKUP($B186,'I&amp;E Backsheet'!$D$11:$AT$187,H$11,0)),"",VLOOKUP($B186,'I&amp;E Backsheet'!$D$11:$AT$187,H$11,0))</f>
        <v/>
      </c>
      <c r="I186" s="209" t="str">
        <f ca="1">IF(ISERROR(VLOOKUP($B186,'I&amp;E Backsheet'!$D$11:$AT$187,I$11,0)),"",VLOOKUP($B186,'I&amp;E Backsheet'!$D$11:$AT$187,I$11,0))</f>
        <v/>
      </c>
      <c r="J186" s="209" t="str">
        <f ca="1">IF(ISERROR(VLOOKUP($B186,'I&amp;E Backsheet'!$D$11:$AT$187,J$11,0)),"",VLOOKUP($B186,'I&amp;E Backsheet'!$D$11:$AT$187,J$11,0))</f>
        <v/>
      </c>
      <c r="K186" s="209" t="str">
        <f ca="1">IF(ISERROR(VLOOKUP($B186,'I&amp;E Backsheet'!$D$11:$AT$187,K$11,0)),"",VLOOKUP($B186,'I&amp;E Backsheet'!$D$11:$AT$187,K$11,0))</f>
        <v/>
      </c>
      <c r="L186" s="318" t="str">
        <f ca="1">IF(ISERROR(VLOOKUP($B186,'I&amp;E Backsheet'!$D$11:$AT$187,L$11,0)),"",VLOOKUP($B186,'I&amp;E Backsheet'!$D$11:$AT$187,L$11,0))</f>
        <v/>
      </c>
      <c r="M186" s="300" t="str">
        <f ca="1">IF(ISERROR(VLOOKUP($B186,'I&amp;E Backsheet'!$D$11:$AT$187,M$11,0)),"",VLOOKUP($B186,'I&amp;E Backsheet'!$D$11:$AT$187,M$11,0))</f>
        <v/>
      </c>
      <c r="N186" s="213" t="str">
        <f ca="1">IF(ISERROR(VLOOKUP($B186,'I&amp;E Backsheet'!$D$11:$AT$187,N$11,0)),"",VLOOKUP($B186,'I&amp;E Backsheet'!$D$11:$AT$187,N$11,0))</f>
        <v/>
      </c>
      <c r="O186" s="213" t="str">
        <f ca="1">IF(ISERROR(VLOOKUP($B186,'I&amp;E Backsheet'!$D$11:$AT$187,O$11,0)),"",VLOOKUP($B186,'I&amp;E Backsheet'!$D$11:$AT$187,O$11,0))</f>
        <v/>
      </c>
      <c r="P186" s="214" t="str">
        <f ca="1">IF(ISERROR(VLOOKUP($B186,'I&amp;E Backsheet'!$D$11:$AT$187,P$11,0)),"",VLOOKUP($B186,'I&amp;E Backsheet'!$D$11:$AT$187,P$11,0))</f>
        <v/>
      </c>
      <c r="Q186" s="300" t="str">
        <f ca="1">IF(ISERROR(VLOOKUP($B186,'I&amp;E Backsheet'!$D$11:$AT$187,Q$11,0)),"",VLOOKUP($B186,'I&amp;E Backsheet'!$D$11:$AT$187,Q$11,0))</f>
        <v/>
      </c>
      <c r="R186" s="213" t="str">
        <f ca="1">IF(ISERROR(VLOOKUP($B186,'I&amp;E Backsheet'!$D$11:$AT$187,R$11,0)),"",VLOOKUP($B186,'I&amp;E Backsheet'!$D$11:$AT$187,R$11,0))</f>
        <v/>
      </c>
      <c r="S186" s="213" t="str">
        <f ca="1">IF(ISERROR(VLOOKUP($B186,'I&amp;E Backsheet'!$D$11:$AT$187,S$11,0)),"",VLOOKUP($B186,'I&amp;E Backsheet'!$D$11:$AT$187,S$11,0))</f>
        <v/>
      </c>
      <c r="T186" s="214" t="str">
        <f ca="1">IF(ISERROR(VLOOKUP($B186,'I&amp;E Backsheet'!$D$11:$AT$187,T$11,0)),"",VLOOKUP($B186,'I&amp;E Backsheet'!$D$11:$AT$187,T$11,0))</f>
        <v/>
      </c>
      <c r="U186" s="300" t="str">
        <f ca="1">IF(ISERROR(VLOOKUP($B186,'I&amp;E Backsheet'!$D$11:$AT$187,U$11,0)),"",VLOOKUP($B186,'I&amp;E Backsheet'!$D$11:$AT$187,U$11,0))</f>
        <v/>
      </c>
      <c r="V186" s="213" t="str">
        <f ca="1">IF(ISERROR(VLOOKUP($B186,'I&amp;E Backsheet'!$D$11:$AT$187,V$11,0)),"",VLOOKUP($B186,'I&amp;E Backsheet'!$D$11:$AT$187,V$11,0))</f>
        <v/>
      </c>
      <c r="W186" s="214" t="str">
        <f ca="1">IF(ISERROR(VLOOKUP($B186,'I&amp;E Backsheet'!$D$11:$AT$187,W$11,0)),"",VLOOKUP($B186,'I&amp;E Backsheet'!$D$11:$AT$187,W$11,0))</f>
        <v/>
      </c>
    </row>
    <row r="187" spans="1:25">
      <c r="A187" s="3">
        <v>172</v>
      </c>
      <c r="B187" s="41" t="str">
        <f t="shared" ca="1" si="5"/>
        <v/>
      </c>
      <c r="C187" s="42" t="str">
        <f ca="1">IF($B187="","",VLOOKUP($B187,'Org list'!$J$9:$K$637,2,0))</f>
        <v/>
      </c>
      <c r="D187" s="227" t="str">
        <f ca="1">IF(ISERROR(VLOOKUP($B187,'Pooled Fund'!$A$3:$D$179,D$11,0)),"",VLOOKUP($B187,'Pooled Fund'!$A$3:$D$179,D$11,0))</f>
        <v/>
      </c>
      <c r="E187" s="209" t="str">
        <f ca="1">IF(ISERROR(VLOOKUP($B187,'I&amp;E Backsheet'!$D$11:$AT$187,E$11,0)),"",VLOOKUP($B187,'I&amp;E Backsheet'!$D$11:$AT$187,E$11,0))</f>
        <v/>
      </c>
      <c r="F187" s="209" t="str">
        <f ca="1">IF(ISERROR(VLOOKUP($B187,'I&amp;E Backsheet'!$D$11:$AT$187,F$11,0)),"",VLOOKUP($B187,'I&amp;E Backsheet'!$D$11:$AT$187,F$11,0))</f>
        <v/>
      </c>
      <c r="G187" s="209" t="str">
        <f ca="1">IF(ISERROR(VLOOKUP($B187,'I&amp;E Backsheet'!$D$11:$AT$187,G$11,0)),"",VLOOKUP($B187,'I&amp;E Backsheet'!$D$11:$AT$187,G$11,0))</f>
        <v/>
      </c>
      <c r="H187" s="259" t="str">
        <f ca="1">IF(ISERROR(VLOOKUP($B187,'I&amp;E Backsheet'!$D$11:$AT$187,H$11,0)),"",VLOOKUP($B187,'I&amp;E Backsheet'!$D$11:$AT$187,H$11,0))</f>
        <v/>
      </c>
      <c r="I187" s="209" t="str">
        <f ca="1">IF(ISERROR(VLOOKUP($B187,'I&amp;E Backsheet'!$D$11:$AT$187,I$11,0)),"",VLOOKUP($B187,'I&amp;E Backsheet'!$D$11:$AT$187,I$11,0))</f>
        <v/>
      </c>
      <c r="J187" s="209" t="str">
        <f ca="1">IF(ISERROR(VLOOKUP($B187,'I&amp;E Backsheet'!$D$11:$AT$187,J$11,0)),"",VLOOKUP($B187,'I&amp;E Backsheet'!$D$11:$AT$187,J$11,0))</f>
        <v/>
      </c>
      <c r="K187" s="209" t="str">
        <f ca="1">IF(ISERROR(VLOOKUP($B187,'I&amp;E Backsheet'!$D$11:$AT$187,K$11,0)),"",VLOOKUP($B187,'I&amp;E Backsheet'!$D$11:$AT$187,K$11,0))</f>
        <v/>
      </c>
      <c r="L187" s="318" t="str">
        <f ca="1">IF(ISERROR(VLOOKUP($B187,'I&amp;E Backsheet'!$D$11:$AT$187,L$11,0)),"",VLOOKUP($B187,'I&amp;E Backsheet'!$D$11:$AT$187,L$11,0))</f>
        <v/>
      </c>
      <c r="M187" s="300" t="str">
        <f ca="1">IF(ISERROR(VLOOKUP($B187,'I&amp;E Backsheet'!$D$11:$AT$187,M$11,0)),"",VLOOKUP($B187,'I&amp;E Backsheet'!$D$11:$AT$187,M$11,0))</f>
        <v/>
      </c>
      <c r="N187" s="213" t="str">
        <f ca="1">IF(ISERROR(VLOOKUP($B187,'I&amp;E Backsheet'!$D$11:$AT$187,N$11,0)),"",VLOOKUP($B187,'I&amp;E Backsheet'!$D$11:$AT$187,N$11,0))</f>
        <v/>
      </c>
      <c r="O187" s="213" t="str">
        <f ca="1">IF(ISERROR(VLOOKUP($B187,'I&amp;E Backsheet'!$D$11:$AT$187,O$11,0)),"",VLOOKUP($B187,'I&amp;E Backsheet'!$D$11:$AT$187,O$11,0))</f>
        <v/>
      </c>
      <c r="P187" s="214" t="str">
        <f ca="1">IF(ISERROR(VLOOKUP($B187,'I&amp;E Backsheet'!$D$11:$AT$187,P$11,0)),"",VLOOKUP($B187,'I&amp;E Backsheet'!$D$11:$AT$187,P$11,0))</f>
        <v/>
      </c>
      <c r="Q187" s="300" t="str">
        <f ca="1">IF(ISERROR(VLOOKUP($B187,'I&amp;E Backsheet'!$D$11:$AT$187,Q$11,0)),"",VLOOKUP($B187,'I&amp;E Backsheet'!$D$11:$AT$187,Q$11,0))</f>
        <v/>
      </c>
      <c r="R187" s="213" t="str">
        <f ca="1">IF(ISERROR(VLOOKUP($B187,'I&amp;E Backsheet'!$D$11:$AT$187,R$11,0)),"",VLOOKUP($B187,'I&amp;E Backsheet'!$D$11:$AT$187,R$11,0))</f>
        <v/>
      </c>
      <c r="S187" s="213" t="str">
        <f ca="1">IF(ISERROR(VLOOKUP($B187,'I&amp;E Backsheet'!$D$11:$AT$187,S$11,0)),"",VLOOKUP($B187,'I&amp;E Backsheet'!$D$11:$AT$187,S$11,0))</f>
        <v/>
      </c>
      <c r="T187" s="214" t="str">
        <f ca="1">IF(ISERROR(VLOOKUP($B187,'I&amp;E Backsheet'!$D$11:$AT$187,T$11,0)),"",VLOOKUP($B187,'I&amp;E Backsheet'!$D$11:$AT$187,T$11,0))</f>
        <v/>
      </c>
      <c r="U187" s="300" t="str">
        <f ca="1">IF(ISERROR(VLOOKUP($B187,'I&amp;E Backsheet'!$D$11:$AT$187,U$11,0)),"",VLOOKUP($B187,'I&amp;E Backsheet'!$D$11:$AT$187,U$11,0))</f>
        <v/>
      </c>
      <c r="V187" s="213" t="str">
        <f ca="1">IF(ISERROR(VLOOKUP($B187,'I&amp;E Backsheet'!$D$11:$AT$187,V$11,0)),"",VLOOKUP($B187,'I&amp;E Backsheet'!$D$11:$AT$187,V$11,0))</f>
        <v/>
      </c>
      <c r="W187" s="214" t="str">
        <f ca="1">IF(ISERROR(VLOOKUP($B187,'I&amp;E Backsheet'!$D$11:$AT$187,W$11,0)),"",VLOOKUP($B187,'I&amp;E Backsheet'!$D$11:$AT$187,W$11,0))</f>
        <v/>
      </c>
    </row>
    <row r="188" spans="1:25">
      <c r="A188" s="3">
        <v>173</v>
      </c>
      <c r="B188" s="41" t="str">
        <f t="shared" ca="1" si="5"/>
        <v/>
      </c>
      <c r="C188" s="42" t="str">
        <f ca="1">IF($B188="","",VLOOKUP($B188,'Org list'!$J$9:$K$637,2,0))</f>
        <v/>
      </c>
      <c r="D188" s="227" t="str">
        <f ca="1">IF(ISERROR(VLOOKUP($B188,'Pooled Fund'!$A$3:$D$179,D$11,0)),"",VLOOKUP($B188,'Pooled Fund'!$A$3:$D$179,D$11,0))</f>
        <v/>
      </c>
      <c r="E188" s="209" t="str">
        <f ca="1">IF(ISERROR(VLOOKUP($B188,'I&amp;E Backsheet'!$D$11:$AT$187,E$11,0)),"",VLOOKUP($B188,'I&amp;E Backsheet'!$D$11:$AT$187,E$11,0))</f>
        <v/>
      </c>
      <c r="F188" s="209" t="str">
        <f ca="1">IF(ISERROR(VLOOKUP($B188,'I&amp;E Backsheet'!$D$11:$AT$187,F$11,0)),"",VLOOKUP($B188,'I&amp;E Backsheet'!$D$11:$AT$187,F$11,0))</f>
        <v/>
      </c>
      <c r="G188" s="209" t="str">
        <f ca="1">IF(ISERROR(VLOOKUP($B188,'I&amp;E Backsheet'!$D$11:$AT$187,G$11,0)),"",VLOOKUP($B188,'I&amp;E Backsheet'!$D$11:$AT$187,G$11,0))</f>
        <v/>
      </c>
      <c r="H188" s="259" t="str">
        <f ca="1">IF(ISERROR(VLOOKUP($B188,'I&amp;E Backsheet'!$D$11:$AT$187,H$11,0)),"",VLOOKUP($B188,'I&amp;E Backsheet'!$D$11:$AT$187,H$11,0))</f>
        <v/>
      </c>
      <c r="I188" s="209" t="str">
        <f ca="1">IF(ISERROR(VLOOKUP($B188,'I&amp;E Backsheet'!$D$11:$AT$187,I$11,0)),"",VLOOKUP($B188,'I&amp;E Backsheet'!$D$11:$AT$187,I$11,0))</f>
        <v/>
      </c>
      <c r="J188" s="209" t="str">
        <f ca="1">IF(ISERROR(VLOOKUP($B188,'I&amp;E Backsheet'!$D$11:$AT$187,J$11,0)),"",VLOOKUP($B188,'I&amp;E Backsheet'!$D$11:$AT$187,J$11,0))</f>
        <v/>
      </c>
      <c r="K188" s="209" t="str">
        <f ca="1">IF(ISERROR(VLOOKUP($B188,'I&amp;E Backsheet'!$D$11:$AT$187,K$11,0)),"",VLOOKUP($B188,'I&amp;E Backsheet'!$D$11:$AT$187,K$11,0))</f>
        <v/>
      </c>
      <c r="L188" s="318" t="str">
        <f ca="1">IF(ISERROR(VLOOKUP($B188,'I&amp;E Backsheet'!$D$11:$AT$187,L$11,0)),"",VLOOKUP($B188,'I&amp;E Backsheet'!$D$11:$AT$187,L$11,0))</f>
        <v/>
      </c>
      <c r="M188" s="300" t="str">
        <f ca="1">IF(ISERROR(VLOOKUP($B188,'I&amp;E Backsheet'!$D$11:$AT$187,M$11,0)),"",VLOOKUP($B188,'I&amp;E Backsheet'!$D$11:$AT$187,M$11,0))</f>
        <v/>
      </c>
      <c r="N188" s="213" t="str">
        <f ca="1">IF(ISERROR(VLOOKUP($B188,'I&amp;E Backsheet'!$D$11:$AT$187,N$11,0)),"",VLOOKUP($B188,'I&amp;E Backsheet'!$D$11:$AT$187,N$11,0))</f>
        <v/>
      </c>
      <c r="O188" s="213" t="str">
        <f ca="1">IF(ISERROR(VLOOKUP($B188,'I&amp;E Backsheet'!$D$11:$AT$187,O$11,0)),"",VLOOKUP($B188,'I&amp;E Backsheet'!$D$11:$AT$187,O$11,0))</f>
        <v/>
      </c>
      <c r="P188" s="214" t="str">
        <f ca="1">IF(ISERROR(VLOOKUP($B188,'I&amp;E Backsheet'!$D$11:$AT$187,P$11,0)),"",VLOOKUP($B188,'I&amp;E Backsheet'!$D$11:$AT$187,P$11,0))</f>
        <v/>
      </c>
      <c r="Q188" s="300" t="str">
        <f ca="1">IF(ISERROR(VLOOKUP($B188,'I&amp;E Backsheet'!$D$11:$AT$187,Q$11,0)),"",VLOOKUP($B188,'I&amp;E Backsheet'!$D$11:$AT$187,Q$11,0))</f>
        <v/>
      </c>
      <c r="R188" s="213" t="str">
        <f ca="1">IF(ISERROR(VLOOKUP($B188,'I&amp;E Backsheet'!$D$11:$AT$187,R$11,0)),"",VLOOKUP($B188,'I&amp;E Backsheet'!$D$11:$AT$187,R$11,0))</f>
        <v/>
      </c>
      <c r="S188" s="213" t="str">
        <f ca="1">IF(ISERROR(VLOOKUP($B188,'I&amp;E Backsheet'!$D$11:$AT$187,S$11,0)),"",VLOOKUP($B188,'I&amp;E Backsheet'!$D$11:$AT$187,S$11,0))</f>
        <v/>
      </c>
      <c r="T188" s="214" t="str">
        <f ca="1">IF(ISERROR(VLOOKUP($B188,'I&amp;E Backsheet'!$D$11:$AT$187,T$11,0)),"",VLOOKUP($B188,'I&amp;E Backsheet'!$D$11:$AT$187,T$11,0))</f>
        <v/>
      </c>
      <c r="U188" s="300" t="str">
        <f ca="1">IF(ISERROR(VLOOKUP($B188,'I&amp;E Backsheet'!$D$11:$AT$187,U$11,0)),"",VLOOKUP($B188,'I&amp;E Backsheet'!$D$11:$AT$187,U$11,0))</f>
        <v/>
      </c>
      <c r="V188" s="213" t="str">
        <f ca="1">IF(ISERROR(VLOOKUP($B188,'I&amp;E Backsheet'!$D$11:$AT$187,V$11,0)),"",VLOOKUP($B188,'I&amp;E Backsheet'!$D$11:$AT$187,V$11,0))</f>
        <v/>
      </c>
      <c r="W188" s="214" t="str">
        <f ca="1">IF(ISERROR(VLOOKUP($B188,'I&amp;E Backsheet'!$D$11:$AT$187,W$11,0)),"",VLOOKUP($B188,'I&amp;E Backsheet'!$D$11:$AT$187,W$11,0))</f>
        <v/>
      </c>
    </row>
    <row r="189" spans="1:25">
      <c r="A189" s="3">
        <v>174</v>
      </c>
      <c r="B189" s="41" t="str">
        <f t="shared" ca="1" si="5"/>
        <v/>
      </c>
      <c r="C189" s="42" t="str">
        <f ca="1">IF($B189="","",VLOOKUP($B189,'Org list'!$J$9:$K$637,2,0))</f>
        <v/>
      </c>
      <c r="D189" s="227" t="str">
        <f ca="1">IF(ISERROR(VLOOKUP($B189,'Pooled Fund'!$A$3:$D$179,D$11,0)),"",VLOOKUP($B189,'Pooled Fund'!$A$3:$D$179,D$11,0))</f>
        <v/>
      </c>
      <c r="E189" s="209" t="str">
        <f ca="1">IF(ISERROR(VLOOKUP($B189,'I&amp;E Backsheet'!$D$11:$AT$187,E$11,0)),"",VLOOKUP($B189,'I&amp;E Backsheet'!$D$11:$AT$187,E$11,0))</f>
        <v/>
      </c>
      <c r="F189" s="209" t="str">
        <f ca="1">IF(ISERROR(VLOOKUP($B189,'I&amp;E Backsheet'!$D$11:$AT$187,F$11,0)),"",VLOOKUP($B189,'I&amp;E Backsheet'!$D$11:$AT$187,F$11,0))</f>
        <v/>
      </c>
      <c r="G189" s="209" t="str">
        <f ca="1">IF(ISERROR(VLOOKUP($B189,'I&amp;E Backsheet'!$D$11:$AT$187,G$11,0)),"",VLOOKUP($B189,'I&amp;E Backsheet'!$D$11:$AT$187,G$11,0))</f>
        <v/>
      </c>
      <c r="H189" s="259" t="str">
        <f ca="1">IF(ISERROR(VLOOKUP($B189,'I&amp;E Backsheet'!$D$11:$AT$187,H$11,0)),"",VLOOKUP($B189,'I&amp;E Backsheet'!$D$11:$AT$187,H$11,0))</f>
        <v/>
      </c>
      <c r="I189" s="209" t="str">
        <f ca="1">IF(ISERROR(VLOOKUP($B189,'I&amp;E Backsheet'!$D$11:$AT$187,I$11,0)),"",VLOOKUP($B189,'I&amp;E Backsheet'!$D$11:$AT$187,I$11,0))</f>
        <v/>
      </c>
      <c r="J189" s="209" t="str">
        <f ca="1">IF(ISERROR(VLOOKUP($B189,'I&amp;E Backsheet'!$D$11:$AT$187,J$11,0)),"",VLOOKUP($B189,'I&amp;E Backsheet'!$D$11:$AT$187,J$11,0))</f>
        <v/>
      </c>
      <c r="K189" s="209" t="str">
        <f ca="1">IF(ISERROR(VLOOKUP($B189,'I&amp;E Backsheet'!$D$11:$AT$187,K$11,0)),"",VLOOKUP($B189,'I&amp;E Backsheet'!$D$11:$AT$187,K$11,0))</f>
        <v/>
      </c>
      <c r="L189" s="318" t="str">
        <f ca="1">IF(ISERROR(VLOOKUP($B189,'I&amp;E Backsheet'!$D$11:$AT$187,L$11,0)),"",VLOOKUP($B189,'I&amp;E Backsheet'!$D$11:$AT$187,L$11,0))</f>
        <v/>
      </c>
      <c r="M189" s="300" t="str">
        <f ca="1">IF(ISERROR(VLOOKUP($B189,'I&amp;E Backsheet'!$D$11:$AT$187,M$11,0)),"",VLOOKUP($B189,'I&amp;E Backsheet'!$D$11:$AT$187,M$11,0))</f>
        <v/>
      </c>
      <c r="N189" s="213" t="str">
        <f ca="1">IF(ISERROR(VLOOKUP($B189,'I&amp;E Backsheet'!$D$11:$AT$187,N$11,0)),"",VLOOKUP($B189,'I&amp;E Backsheet'!$D$11:$AT$187,N$11,0))</f>
        <v/>
      </c>
      <c r="O189" s="213" t="str">
        <f ca="1">IF(ISERROR(VLOOKUP($B189,'I&amp;E Backsheet'!$D$11:$AT$187,O$11,0)),"",VLOOKUP($B189,'I&amp;E Backsheet'!$D$11:$AT$187,O$11,0))</f>
        <v/>
      </c>
      <c r="P189" s="214" t="str">
        <f ca="1">IF(ISERROR(VLOOKUP($B189,'I&amp;E Backsheet'!$D$11:$AT$187,P$11,0)),"",VLOOKUP($B189,'I&amp;E Backsheet'!$D$11:$AT$187,P$11,0))</f>
        <v/>
      </c>
      <c r="Q189" s="300" t="str">
        <f ca="1">IF(ISERROR(VLOOKUP($B189,'I&amp;E Backsheet'!$D$11:$AT$187,Q$11,0)),"",VLOOKUP($B189,'I&amp;E Backsheet'!$D$11:$AT$187,Q$11,0))</f>
        <v/>
      </c>
      <c r="R189" s="213" t="str">
        <f ca="1">IF(ISERROR(VLOOKUP($B189,'I&amp;E Backsheet'!$D$11:$AT$187,R$11,0)),"",VLOOKUP($B189,'I&amp;E Backsheet'!$D$11:$AT$187,R$11,0))</f>
        <v/>
      </c>
      <c r="S189" s="213" t="str">
        <f ca="1">IF(ISERROR(VLOOKUP($B189,'I&amp;E Backsheet'!$D$11:$AT$187,S$11,0)),"",VLOOKUP($B189,'I&amp;E Backsheet'!$D$11:$AT$187,S$11,0))</f>
        <v/>
      </c>
      <c r="T189" s="214" t="str">
        <f ca="1">IF(ISERROR(VLOOKUP($B189,'I&amp;E Backsheet'!$D$11:$AT$187,T$11,0)),"",VLOOKUP($B189,'I&amp;E Backsheet'!$D$11:$AT$187,T$11,0))</f>
        <v/>
      </c>
      <c r="U189" s="300" t="str">
        <f ca="1">IF(ISERROR(VLOOKUP($B189,'I&amp;E Backsheet'!$D$11:$AT$187,U$11,0)),"",VLOOKUP($B189,'I&amp;E Backsheet'!$D$11:$AT$187,U$11,0))</f>
        <v/>
      </c>
      <c r="V189" s="213" t="str">
        <f ca="1">IF(ISERROR(VLOOKUP($B189,'I&amp;E Backsheet'!$D$11:$AT$187,V$11,0)),"",VLOOKUP($B189,'I&amp;E Backsheet'!$D$11:$AT$187,V$11,0))</f>
        <v/>
      </c>
      <c r="W189" s="214" t="str">
        <f ca="1">IF(ISERROR(VLOOKUP($B189,'I&amp;E Backsheet'!$D$11:$AT$187,W$11,0)),"",VLOOKUP($B189,'I&amp;E Backsheet'!$D$11:$AT$187,W$11,0))</f>
        <v/>
      </c>
    </row>
    <row r="190" spans="1:25">
      <c r="A190" s="3">
        <v>175</v>
      </c>
      <c r="B190" s="41" t="str">
        <f t="shared" ca="1" si="5"/>
        <v/>
      </c>
      <c r="C190" s="42" t="str">
        <f ca="1">IF($B190="","",VLOOKUP($B190,'Org list'!$J$9:$K$637,2,0))</f>
        <v/>
      </c>
      <c r="D190" s="227" t="str">
        <f ca="1">IF(ISERROR(VLOOKUP($B190,'Pooled Fund'!$A$3:$D$179,D$11,0)),"",VLOOKUP($B190,'Pooled Fund'!$A$3:$D$179,D$11,0))</f>
        <v/>
      </c>
      <c r="E190" s="209" t="str">
        <f ca="1">IF(ISERROR(VLOOKUP($B190,'I&amp;E Backsheet'!$D$11:$AT$187,E$11,0)),"",VLOOKUP($B190,'I&amp;E Backsheet'!$D$11:$AT$187,E$11,0))</f>
        <v/>
      </c>
      <c r="F190" s="209" t="str">
        <f ca="1">IF(ISERROR(VLOOKUP($B190,'I&amp;E Backsheet'!$D$11:$AT$187,F$11,0)),"",VLOOKUP($B190,'I&amp;E Backsheet'!$D$11:$AT$187,F$11,0))</f>
        <v/>
      </c>
      <c r="G190" s="209" t="str">
        <f ca="1">IF(ISERROR(VLOOKUP($B190,'I&amp;E Backsheet'!$D$11:$AT$187,G$11,0)),"",VLOOKUP($B190,'I&amp;E Backsheet'!$D$11:$AT$187,G$11,0))</f>
        <v/>
      </c>
      <c r="H190" s="259" t="str">
        <f ca="1">IF(ISERROR(VLOOKUP($B190,'I&amp;E Backsheet'!$D$11:$AT$187,H$11,0)),"",VLOOKUP($B190,'I&amp;E Backsheet'!$D$11:$AT$187,H$11,0))</f>
        <v/>
      </c>
      <c r="I190" s="209" t="str">
        <f ca="1">IF(ISERROR(VLOOKUP($B190,'I&amp;E Backsheet'!$D$11:$AT$187,I$11,0)),"",VLOOKUP($B190,'I&amp;E Backsheet'!$D$11:$AT$187,I$11,0))</f>
        <v/>
      </c>
      <c r="J190" s="209" t="str">
        <f ca="1">IF(ISERROR(VLOOKUP($B190,'I&amp;E Backsheet'!$D$11:$AT$187,J$11,0)),"",VLOOKUP($B190,'I&amp;E Backsheet'!$D$11:$AT$187,J$11,0))</f>
        <v/>
      </c>
      <c r="K190" s="209" t="str">
        <f ca="1">IF(ISERROR(VLOOKUP($B190,'I&amp;E Backsheet'!$D$11:$AT$187,K$11,0)),"",VLOOKUP($B190,'I&amp;E Backsheet'!$D$11:$AT$187,K$11,0))</f>
        <v/>
      </c>
      <c r="L190" s="318" t="str">
        <f ca="1">IF(ISERROR(VLOOKUP($B190,'I&amp;E Backsheet'!$D$11:$AT$187,L$11,0)),"",VLOOKUP($B190,'I&amp;E Backsheet'!$D$11:$AT$187,L$11,0))</f>
        <v/>
      </c>
      <c r="M190" s="300" t="str">
        <f ca="1">IF(ISERROR(VLOOKUP($B190,'I&amp;E Backsheet'!$D$11:$AT$187,M$11,0)),"",VLOOKUP($B190,'I&amp;E Backsheet'!$D$11:$AT$187,M$11,0))</f>
        <v/>
      </c>
      <c r="N190" s="213" t="str">
        <f ca="1">IF(ISERROR(VLOOKUP($B190,'I&amp;E Backsheet'!$D$11:$AT$187,N$11,0)),"",VLOOKUP($B190,'I&amp;E Backsheet'!$D$11:$AT$187,N$11,0))</f>
        <v/>
      </c>
      <c r="O190" s="213" t="str">
        <f ca="1">IF(ISERROR(VLOOKUP($B190,'I&amp;E Backsheet'!$D$11:$AT$187,O$11,0)),"",VLOOKUP($B190,'I&amp;E Backsheet'!$D$11:$AT$187,O$11,0))</f>
        <v/>
      </c>
      <c r="P190" s="214" t="str">
        <f ca="1">IF(ISERROR(VLOOKUP($B190,'I&amp;E Backsheet'!$D$11:$AT$187,P$11,0)),"",VLOOKUP($B190,'I&amp;E Backsheet'!$D$11:$AT$187,P$11,0))</f>
        <v/>
      </c>
      <c r="Q190" s="300" t="str">
        <f ca="1">IF(ISERROR(VLOOKUP($B190,'I&amp;E Backsheet'!$D$11:$AT$187,Q$11,0)),"",VLOOKUP($B190,'I&amp;E Backsheet'!$D$11:$AT$187,Q$11,0))</f>
        <v/>
      </c>
      <c r="R190" s="213" t="str">
        <f ca="1">IF(ISERROR(VLOOKUP($B190,'I&amp;E Backsheet'!$D$11:$AT$187,R$11,0)),"",VLOOKUP($B190,'I&amp;E Backsheet'!$D$11:$AT$187,R$11,0))</f>
        <v/>
      </c>
      <c r="S190" s="213" t="str">
        <f ca="1">IF(ISERROR(VLOOKUP($B190,'I&amp;E Backsheet'!$D$11:$AT$187,S$11,0)),"",VLOOKUP($B190,'I&amp;E Backsheet'!$D$11:$AT$187,S$11,0))</f>
        <v/>
      </c>
      <c r="T190" s="214" t="str">
        <f ca="1">IF(ISERROR(VLOOKUP($B190,'I&amp;E Backsheet'!$D$11:$AT$187,T$11,0)),"",VLOOKUP($B190,'I&amp;E Backsheet'!$D$11:$AT$187,T$11,0))</f>
        <v/>
      </c>
      <c r="U190" s="300" t="str">
        <f ca="1">IF(ISERROR(VLOOKUP($B190,'I&amp;E Backsheet'!$D$11:$AT$187,U$11,0)),"",VLOOKUP($B190,'I&amp;E Backsheet'!$D$11:$AT$187,U$11,0))</f>
        <v/>
      </c>
      <c r="V190" s="213" t="str">
        <f ca="1">IF(ISERROR(VLOOKUP($B190,'I&amp;E Backsheet'!$D$11:$AT$187,V$11,0)),"",VLOOKUP($B190,'I&amp;E Backsheet'!$D$11:$AT$187,V$11,0))</f>
        <v/>
      </c>
      <c r="W190" s="214" t="str">
        <f ca="1">IF(ISERROR(VLOOKUP($B190,'I&amp;E Backsheet'!$D$11:$AT$187,W$11,0)),"",VLOOKUP($B190,'I&amp;E Backsheet'!$D$11:$AT$187,W$11,0))</f>
        <v/>
      </c>
    </row>
    <row r="191" spans="1:25" ht="15.75" thickBot="1">
      <c r="A191" s="3">
        <v>176</v>
      </c>
      <c r="B191" s="45" t="str">
        <f t="shared" ca="1" si="5"/>
        <v/>
      </c>
      <c r="C191" s="46" t="str">
        <f ca="1">IF($B191="","",VLOOKUP($B191,'Org list'!$J$9:$K$637,2,0))</f>
        <v/>
      </c>
      <c r="D191" s="219" t="str">
        <f ca="1">IF(ISERROR(VLOOKUP($B191,'Pooled Fund'!$A$3:$D$179,D$11,0)),"",VLOOKUP($B191,'Pooled Fund'!$A$3:$D$179,D$11,0))</f>
        <v/>
      </c>
      <c r="E191" s="301" t="str">
        <f ca="1">IF(ISERROR(VLOOKUP($B191,'I&amp;E Backsheet'!$D$11:$AT$187,E$11,0)),"",VLOOKUP($B191,'I&amp;E Backsheet'!$D$11:$AT$187,E$11,0))</f>
        <v/>
      </c>
      <c r="F191" s="216" t="str">
        <f ca="1">IF(ISERROR(VLOOKUP($B191,'I&amp;E Backsheet'!$D$11:$AT$187,F$11,0)),"",VLOOKUP($B191,'I&amp;E Backsheet'!$D$11:$AT$187,F$11,0))</f>
        <v/>
      </c>
      <c r="G191" s="216" t="str">
        <f ca="1">IF(ISERROR(VLOOKUP($B191,'I&amp;E Backsheet'!$D$11:$AT$187,G$11,0)),"",VLOOKUP($B191,'I&amp;E Backsheet'!$D$11:$AT$187,G$11,0))</f>
        <v/>
      </c>
      <c r="H191" s="218" t="str">
        <f ca="1">IF(ISERROR(VLOOKUP($B191,'I&amp;E Backsheet'!$D$11:$AT$187,H$11,0)),"",VLOOKUP($B191,'I&amp;E Backsheet'!$D$11:$AT$187,H$11,0))</f>
        <v/>
      </c>
      <c r="I191" s="216" t="str">
        <f ca="1">IF(ISERROR(VLOOKUP($B191,'I&amp;E Backsheet'!$D$11:$AT$187,I$11,0)),"",VLOOKUP($B191,'I&amp;E Backsheet'!$D$11:$AT$187,I$11,0))</f>
        <v/>
      </c>
      <c r="J191" s="216" t="str">
        <f ca="1">IF(ISERROR(VLOOKUP($B191,'I&amp;E Backsheet'!$D$11:$AT$187,J$11,0)),"",VLOOKUP($B191,'I&amp;E Backsheet'!$D$11:$AT$187,J$11,0))</f>
        <v/>
      </c>
      <c r="K191" s="216" t="str">
        <f ca="1">IF(ISERROR(VLOOKUP($B191,'I&amp;E Backsheet'!$D$11:$AT$187,K$11,0)),"",VLOOKUP($B191,'I&amp;E Backsheet'!$D$11:$AT$187,K$11,0))</f>
        <v/>
      </c>
      <c r="L191" s="319" t="str">
        <f ca="1">IF(ISERROR(VLOOKUP($B191,'I&amp;E Backsheet'!$D$11:$AT$187,L$11,0)),"",VLOOKUP($B191,'I&amp;E Backsheet'!$D$11:$AT$187,L$11,0))</f>
        <v/>
      </c>
      <c r="M191" s="301" t="str">
        <f ca="1">IF(ISERROR(VLOOKUP($B191,'I&amp;E Backsheet'!$D$11:$AT$187,M$11,0)),"",VLOOKUP($B191,'I&amp;E Backsheet'!$D$11:$AT$187,M$11,0))</f>
        <v/>
      </c>
      <c r="N191" s="217" t="str">
        <f ca="1">IF(ISERROR(VLOOKUP($B191,'I&amp;E Backsheet'!$D$11:$AT$187,N$11,0)),"",VLOOKUP($B191,'I&amp;E Backsheet'!$D$11:$AT$187,N$11,0))</f>
        <v/>
      </c>
      <c r="O191" s="217" t="str">
        <f ca="1">IF(ISERROR(VLOOKUP($B191,'I&amp;E Backsheet'!$D$11:$AT$187,O$11,0)),"",VLOOKUP($B191,'I&amp;E Backsheet'!$D$11:$AT$187,O$11,0))</f>
        <v/>
      </c>
      <c r="P191" s="218" t="str">
        <f ca="1">IF(ISERROR(VLOOKUP($B191,'I&amp;E Backsheet'!$D$11:$AT$187,P$11,0)),"",VLOOKUP($B191,'I&amp;E Backsheet'!$D$11:$AT$187,P$11,0))</f>
        <v/>
      </c>
      <c r="Q191" s="301" t="str">
        <f ca="1">IF(ISERROR(VLOOKUP($B191,'I&amp;E Backsheet'!$D$11:$AT$187,Q$11,0)),"",VLOOKUP($B191,'I&amp;E Backsheet'!$D$11:$AT$187,Q$11,0))</f>
        <v/>
      </c>
      <c r="R191" s="217" t="str">
        <f ca="1">IF(ISERROR(VLOOKUP($B191,'I&amp;E Backsheet'!$D$11:$AT$187,R$11,0)),"",VLOOKUP($B191,'I&amp;E Backsheet'!$D$11:$AT$187,R$11,0))</f>
        <v/>
      </c>
      <c r="S191" s="217" t="str">
        <f ca="1">IF(ISERROR(VLOOKUP($B191,'I&amp;E Backsheet'!$D$11:$AT$187,S$11,0)),"",VLOOKUP($B191,'I&amp;E Backsheet'!$D$11:$AT$187,S$11,0))</f>
        <v/>
      </c>
      <c r="T191" s="218" t="str">
        <f ca="1">IF(ISERROR(VLOOKUP($B191,'I&amp;E Backsheet'!$D$11:$AT$187,T$11,0)),"",VLOOKUP($B191,'I&amp;E Backsheet'!$D$11:$AT$187,T$11,0))</f>
        <v/>
      </c>
      <c r="U191" s="301" t="str">
        <f ca="1">IF(ISERROR(VLOOKUP($B191,'I&amp;E Backsheet'!$D$11:$AT$187,U$11,0)),"",VLOOKUP($B191,'I&amp;E Backsheet'!$D$11:$AT$187,U$11,0))</f>
        <v/>
      </c>
      <c r="V191" s="217" t="str">
        <f ca="1">IF(ISERROR(VLOOKUP($B191,'I&amp;E Backsheet'!$D$11:$AT$187,V$11,0)),"",VLOOKUP($B191,'I&amp;E Backsheet'!$D$11:$AT$187,V$11,0))</f>
        <v/>
      </c>
      <c r="W191" s="218" t="str">
        <f ca="1">IF(ISERROR(VLOOKUP($B191,'I&amp;E Backsheet'!$D$11:$AT$187,W$11,0)),"",VLOOKUP($B191,'I&amp;E Backsheet'!$D$11:$AT$187,W$11,0))</f>
        <v/>
      </c>
    </row>
    <row r="192" spans="1:25">
      <c r="B192" s="1"/>
      <c r="C192" s="1"/>
      <c r="D192" s="1"/>
      <c r="E192" s="1"/>
      <c r="F192" s="1"/>
      <c r="G192" s="1"/>
      <c r="H192" s="1"/>
      <c r="I192" s="1"/>
      <c r="J192" s="1"/>
      <c r="K192" s="1"/>
      <c r="L192" s="1"/>
      <c r="X192" s="132"/>
      <c r="Y192" s="15"/>
    </row>
    <row r="193" spans="1:25" ht="15" customHeight="1">
      <c r="A193" s="2"/>
      <c r="B193" s="5" t="s">
        <v>20</v>
      </c>
      <c r="C193" s="2"/>
      <c r="D193" s="134"/>
      <c r="E193" s="2"/>
      <c r="F193" s="2"/>
      <c r="G193" s="2"/>
      <c r="H193" s="2"/>
      <c r="I193" s="2"/>
      <c r="J193" s="2"/>
      <c r="K193" s="2"/>
      <c r="L193" s="2"/>
      <c r="M193" s="2"/>
      <c r="N193" s="309"/>
      <c r="O193" s="458"/>
      <c r="P193" s="458"/>
      <c r="Q193" s="279"/>
      <c r="R193" s="309"/>
      <c r="S193" s="458"/>
      <c r="T193" s="458"/>
      <c r="U193" s="279"/>
      <c r="V193" s="309"/>
      <c r="W193" s="458"/>
      <c r="X193" s="243"/>
      <c r="Y193" s="15"/>
    </row>
    <row r="194" spans="1:25">
      <c r="C194" s="1"/>
      <c r="D194" s="1"/>
      <c r="E194" s="1"/>
      <c r="F194" s="1"/>
      <c r="G194" s="1"/>
      <c r="H194" s="1"/>
      <c r="I194" s="1"/>
      <c r="J194" s="1"/>
      <c r="K194" s="1"/>
      <c r="L194" s="1"/>
      <c r="X194" s="4"/>
      <c r="Y194" s="15"/>
    </row>
    <row r="195" spans="1:25" ht="15" customHeight="1">
      <c r="B195" s="302" t="s">
        <v>1171</v>
      </c>
      <c r="C195" s="302"/>
      <c r="D195" s="302"/>
      <c r="E195" s="302"/>
      <c r="F195" s="302"/>
      <c r="G195" s="302"/>
      <c r="H195" s="302"/>
      <c r="I195" s="302"/>
      <c r="J195" s="302"/>
      <c r="K195" s="302"/>
      <c r="L195" s="302"/>
      <c r="M195" s="302"/>
      <c r="N195" s="302"/>
      <c r="O195" s="302"/>
      <c r="P195" s="302"/>
      <c r="Q195" s="302"/>
      <c r="R195" s="302"/>
      <c r="S195" s="302"/>
      <c r="T195" s="302"/>
      <c r="U195" s="302"/>
      <c r="V195" s="302"/>
      <c r="W195" s="302"/>
    </row>
    <row r="196" spans="1:25">
      <c r="B196" s="302" t="s">
        <v>1182</v>
      </c>
      <c r="C196" s="302"/>
      <c r="D196" s="302"/>
      <c r="E196" s="302"/>
      <c r="F196" s="302"/>
      <c r="G196" s="302"/>
      <c r="H196" s="302"/>
      <c r="I196" s="302"/>
      <c r="J196" s="302"/>
      <c r="K196" s="302"/>
      <c r="L196" s="302"/>
      <c r="M196" s="302"/>
      <c r="N196" s="302"/>
      <c r="O196" s="302"/>
      <c r="P196" s="302"/>
      <c r="Q196" s="302"/>
      <c r="R196" s="302"/>
      <c r="S196" s="302"/>
      <c r="T196" s="302"/>
      <c r="U196" s="302"/>
      <c r="V196" s="302"/>
      <c r="W196" s="302"/>
    </row>
    <row r="197" spans="1:25">
      <c r="B197" t="s">
        <v>1187</v>
      </c>
      <c r="C197" s="1"/>
      <c r="D197" s="1"/>
      <c r="E197" s="1"/>
      <c r="F197" s="1"/>
      <c r="G197" s="1"/>
      <c r="H197" s="1"/>
      <c r="I197" s="1"/>
      <c r="J197" s="1"/>
      <c r="K197" s="1"/>
      <c r="L197" s="1"/>
    </row>
    <row r="198" spans="1:25">
      <c r="B198" t="s">
        <v>1435</v>
      </c>
      <c r="C198" s="1"/>
      <c r="D198" s="1"/>
      <c r="E198" s="1"/>
      <c r="F198" s="1"/>
      <c r="G198" s="1"/>
      <c r="H198" s="1"/>
      <c r="I198" s="1"/>
      <c r="J198" s="1"/>
      <c r="K198" s="1"/>
      <c r="L198" s="1"/>
    </row>
    <row r="199" spans="1:25">
      <c r="C199" s="1"/>
      <c r="D199" s="1"/>
      <c r="E199" s="1"/>
      <c r="F199" s="1"/>
      <c r="G199" s="1"/>
      <c r="H199" s="1"/>
      <c r="I199" s="1"/>
      <c r="J199" s="1"/>
      <c r="K199" s="1"/>
      <c r="L199" s="1"/>
    </row>
  </sheetData>
  <mergeCells count="7">
    <mergeCell ref="A1:W3"/>
    <mergeCell ref="E13:H13"/>
    <mergeCell ref="I13:L13"/>
    <mergeCell ref="B4:W4"/>
    <mergeCell ref="U13:W13"/>
    <mergeCell ref="Q13:T13"/>
    <mergeCell ref="M13:P13"/>
  </mergeCells>
  <pageMargins left="0.23622047244094491" right="0.23622047244094491" top="0.35433070866141736" bottom="0.35433070866141736" header="0.31496062992125984" footer="0.31496062992125984"/>
  <pageSetup paperSize="9" scale="24" fitToHeight="5" orientation="landscape" r:id="rId1"/>
  <rowBreaks count="2" manualBreakCount="2">
    <brk id="70" max="18" man="1"/>
    <brk id="132" max="18"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Drop Down 1">
              <controlPr defaultSize="0" autoLine="0" autoPict="0" altText="dropdown list to Select Health and Wellbeing Board, Commissioning Region, Local Government Region or NHS England Local Office">
                <anchor moveWithCells="1" sizeWithCells="1">
                  <from>
                    <xdr:col>4</xdr:col>
                    <xdr:colOff>1314450</xdr:colOff>
                    <xdr:row>3</xdr:row>
                    <xdr:rowOff>180975</xdr:rowOff>
                  </from>
                  <to>
                    <xdr:col>10</xdr:col>
                    <xdr:colOff>666750</xdr:colOff>
                    <xdr:row>6</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T187"/>
  <sheetViews>
    <sheetView zoomScale="85" zoomScaleNormal="85" workbookViewId="0">
      <pane xSplit="4" ySplit="10" topLeftCell="AH106" activePane="bottomRight" state="frozen"/>
      <selection pane="topRight" activeCell="E1" sqref="E1"/>
      <selection pane="bottomLeft" activeCell="A11" sqref="A11"/>
      <selection pane="bottomRight" activeCell="D106" sqref="D106"/>
    </sheetView>
  </sheetViews>
  <sheetFormatPr defaultRowHeight="12.75"/>
  <cols>
    <col min="1" max="3" width="9.140625" style="376"/>
    <col min="4" max="19" width="14.7109375" style="376" customWidth="1"/>
    <col min="20" max="20" width="11.28515625" style="376" customWidth="1"/>
    <col min="21" max="21" width="19.140625" style="376" customWidth="1"/>
    <col min="22" max="46" width="12.7109375" style="376" customWidth="1"/>
    <col min="47" max="16384" width="9.140625" style="376"/>
  </cols>
  <sheetData>
    <row r="1" spans="1:46">
      <c r="E1" s="376">
        <v>47</v>
      </c>
      <c r="F1" s="376">
        <v>48</v>
      </c>
      <c r="G1" s="376">
        <v>49</v>
      </c>
      <c r="H1" s="376">
        <v>50</v>
      </c>
      <c r="I1" s="376">
        <v>51</v>
      </c>
      <c r="J1" s="376">
        <v>52</v>
      </c>
      <c r="K1" s="376">
        <v>53</v>
      </c>
      <c r="L1" s="376">
        <v>54</v>
      </c>
      <c r="M1" s="376">
        <v>55</v>
      </c>
      <c r="N1" s="376">
        <v>56</v>
      </c>
      <c r="O1" s="376">
        <v>57</v>
      </c>
      <c r="P1" s="376">
        <v>58</v>
      </c>
      <c r="Q1" s="376">
        <v>59</v>
      </c>
      <c r="R1" s="376">
        <v>60</v>
      </c>
      <c r="S1" s="376">
        <v>61</v>
      </c>
      <c r="T1" s="376">
        <v>62</v>
      </c>
      <c r="U1" s="376">
        <v>63</v>
      </c>
      <c r="AM1" s="376">
        <v>47</v>
      </c>
      <c r="AN1" s="376">
        <v>48</v>
      </c>
      <c r="AO1" s="376">
        <v>49</v>
      </c>
      <c r="AP1" s="376">
        <v>50</v>
      </c>
      <c r="AQ1" s="376">
        <v>57</v>
      </c>
      <c r="AR1" s="376">
        <v>58</v>
      </c>
      <c r="AS1" s="376">
        <v>59</v>
      </c>
      <c r="AT1" s="376">
        <v>60</v>
      </c>
    </row>
    <row r="4" spans="1:46">
      <c r="E4" s="371" t="s">
        <v>3507</v>
      </c>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2" t="s">
        <v>1284</v>
      </c>
      <c r="AN4" s="377"/>
      <c r="AO4" s="377"/>
      <c r="AP4" s="377"/>
      <c r="AQ4" s="377"/>
      <c r="AR4" s="377"/>
      <c r="AS4" s="377"/>
      <c r="AT4" s="377"/>
    </row>
    <row r="6" spans="1:46">
      <c r="E6" s="373"/>
      <c r="F6" s="373"/>
      <c r="G6" s="373" t="s">
        <v>655</v>
      </c>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8" t="s">
        <v>821</v>
      </c>
    </row>
    <row r="7" spans="1:46">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c r="AE7" s="373"/>
      <c r="AF7" s="373"/>
      <c r="AG7" s="373"/>
      <c r="AH7" s="373"/>
      <c r="AI7" s="373"/>
      <c r="AJ7" s="373"/>
      <c r="AK7" s="373"/>
      <c r="AL7" s="373"/>
    </row>
    <row r="8" spans="1:46">
      <c r="E8" s="566" t="s">
        <v>666</v>
      </c>
      <c r="F8" s="566" t="s">
        <v>666</v>
      </c>
      <c r="G8" s="566" t="s">
        <v>666</v>
      </c>
      <c r="H8" s="566" t="s">
        <v>666</v>
      </c>
      <c r="I8" s="566" t="s">
        <v>666</v>
      </c>
      <c r="J8" s="566" t="s">
        <v>666</v>
      </c>
      <c r="K8" s="566" t="s">
        <v>666</v>
      </c>
      <c r="L8" s="566" t="s">
        <v>666</v>
      </c>
      <c r="M8" s="566" t="s">
        <v>666</v>
      </c>
      <c r="N8" s="566" t="s">
        <v>666</v>
      </c>
      <c r="O8" s="566" t="s">
        <v>666</v>
      </c>
      <c r="P8" s="566" t="s">
        <v>666</v>
      </c>
      <c r="Q8" s="566" t="s">
        <v>666</v>
      </c>
      <c r="R8" s="566" t="s">
        <v>666</v>
      </c>
      <c r="S8" s="566" t="s">
        <v>666</v>
      </c>
      <c r="T8" s="566" t="s">
        <v>666</v>
      </c>
      <c r="U8" s="566" t="s">
        <v>666</v>
      </c>
      <c r="V8" s="717" t="s">
        <v>1204</v>
      </c>
      <c r="W8" s="717"/>
      <c r="X8" s="717"/>
      <c r="Y8" s="717"/>
      <c r="Z8" s="717" t="s">
        <v>1205</v>
      </c>
      <c r="AA8" s="717"/>
      <c r="AB8" s="717"/>
      <c r="AC8" s="717"/>
      <c r="AD8" s="717" t="s">
        <v>3505</v>
      </c>
      <c r="AE8" s="717"/>
      <c r="AF8" s="717"/>
      <c r="AG8" s="717"/>
      <c r="AH8" s="717" t="s">
        <v>3506</v>
      </c>
      <c r="AI8" s="717"/>
      <c r="AJ8" s="717"/>
      <c r="AK8" s="717"/>
      <c r="AL8" s="371"/>
      <c r="AM8" s="371" t="s">
        <v>666</v>
      </c>
      <c r="AN8" s="371" t="s">
        <v>666</v>
      </c>
      <c r="AO8" s="371" t="s">
        <v>666</v>
      </c>
      <c r="AP8" s="371" t="s">
        <v>666</v>
      </c>
      <c r="AQ8" s="371" t="s">
        <v>666</v>
      </c>
      <c r="AR8" s="371" t="s">
        <v>666</v>
      </c>
      <c r="AS8" s="371" t="s">
        <v>666</v>
      </c>
      <c r="AT8" s="371" t="s">
        <v>666</v>
      </c>
    </row>
    <row r="9" spans="1:46">
      <c r="E9" s="566" t="s">
        <v>688</v>
      </c>
      <c r="F9" s="566" t="s">
        <v>693</v>
      </c>
      <c r="G9" s="566" t="s">
        <v>1272</v>
      </c>
      <c r="H9" s="566" t="s">
        <v>1372</v>
      </c>
      <c r="I9" s="566" t="s">
        <v>689</v>
      </c>
      <c r="J9" s="566" t="s">
        <v>694</v>
      </c>
      <c r="K9" s="566" t="s">
        <v>1366</v>
      </c>
      <c r="L9" s="566" t="s">
        <v>684</v>
      </c>
      <c r="M9" s="566" t="s">
        <v>1275</v>
      </c>
      <c r="N9" s="566" t="s">
        <v>1276</v>
      </c>
      <c r="O9" s="566" t="s">
        <v>1277</v>
      </c>
      <c r="P9" s="566" t="s">
        <v>1492</v>
      </c>
      <c r="Q9" s="566" t="s">
        <v>1279</v>
      </c>
      <c r="R9" s="566" t="s">
        <v>1493</v>
      </c>
      <c r="S9" s="566" t="s">
        <v>1494</v>
      </c>
      <c r="T9" s="566" t="s">
        <v>1495</v>
      </c>
      <c r="U9" s="566" t="s">
        <v>1496</v>
      </c>
      <c r="V9" s="717"/>
      <c r="W9" s="717"/>
      <c r="X9" s="717"/>
      <c r="Y9" s="717"/>
      <c r="Z9" s="717"/>
      <c r="AA9" s="717"/>
      <c r="AB9" s="717"/>
      <c r="AC9" s="717"/>
      <c r="AD9" s="717"/>
      <c r="AE9" s="717"/>
      <c r="AF9" s="717"/>
      <c r="AG9" s="717"/>
      <c r="AH9" s="717"/>
      <c r="AI9" s="717"/>
      <c r="AJ9" s="717"/>
      <c r="AK9" s="717"/>
      <c r="AL9" s="371"/>
      <c r="AM9" s="371" t="s">
        <v>701</v>
      </c>
      <c r="AN9" s="371" t="s">
        <v>702</v>
      </c>
      <c r="AO9" s="371" t="s">
        <v>703</v>
      </c>
      <c r="AP9" s="371" t="s">
        <v>704</v>
      </c>
      <c r="AQ9" s="371" t="s">
        <v>670</v>
      </c>
      <c r="AR9" s="371" t="s">
        <v>710</v>
      </c>
      <c r="AS9" s="371" t="s">
        <v>711</v>
      </c>
      <c r="AT9" s="371" t="s">
        <v>712</v>
      </c>
    </row>
    <row r="10" spans="1:46" ht="63.75">
      <c r="A10" s="378" t="s">
        <v>376</v>
      </c>
      <c r="B10" s="378" t="s">
        <v>375</v>
      </c>
      <c r="C10" s="378" t="s">
        <v>374</v>
      </c>
      <c r="D10" s="373" t="s">
        <v>382</v>
      </c>
      <c r="E10" s="567" t="s">
        <v>763</v>
      </c>
      <c r="F10" s="567" t="s">
        <v>764</v>
      </c>
      <c r="G10" s="567" t="s">
        <v>765</v>
      </c>
      <c r="H10" s="567" t="s">
        <v>766</v>
      </c>
      <c r="I10" s="567" t="s">
        <v>767</v>
      </c>
      <c r="J10" s="567" t="s">
        <v>1282</v>
      </c>
      <c r="K10" s="567" t="s">
        <v>1522</v>
      </c>
      <c r="L10" s="567" t="s">
        <v>762</v>
      </c>
      <c r="M10" s="567" t="s">
        <v>773</v>
      </c>
      <c r="N10" s="567" t="s">
        <v>774</v>
      </c>
      <c r="O10" s="567" t="s">
        <v>775</v>
      </c>
      <c r="P10" s="567" t="s">
        <v>776</v>
      </c>
      <c r="Q10" s="567" t="s">
        <v>777</v>
      </c>
      <c r="R10" s="567" t="s">
        <v>1283</v>
      </c>
      <c r="S10" s="567" t="s">
        <v>1523</v>
      </c>
      <c r="T10" s="567" t="s">
        <v>772</v>
      </c>
      <c r="U10" s="567" t="s">
        <v>778</v>
      </c>
      <c r="V10" s="374" t="s">
        <v>36</v>
      </c>
      <c r="W10" s="374" t="s">
        <v>37</v>
      </c>
      <c r="X10" s="374" t="s">
        <v>38</v>
      </c>
      <c r="Y10" s="374" t="s">
        <v>39</v>
      </c>
      <c r="Z10" s="374" t="s">
        <v>36</v>
      </c>
      <c r="AA10" s="374" t="s">
        <v>37</v>
      </c>
      <c r="AB10" s="374" t="s">
        <v>38</v>
      </c>
      <c r="AC10" s="374" t="s">
        <v>39</v>
      </c>
      <c r="AD10" s="374" t="s">
        <v>36</v>
      </c>
      <c r="AE10" s="374" t="s">
        <v>37</v>
      </c>
      <c r="AF10" s="374" t="s">
        <v>38</v>
      </c>
      <c r="AG10" s="374" t="s">
        <v>39</v>
      </c>
      <c r="AH10" s="374" t="s">
        <v>36</v>
      </c>
      <c r="AI10" s="374" t="s">
        <v>37</v>
      </c>
      <c r="AJ10" s="374" t="s">
        <v>38</v>
      </c>
      <c r="AK10" s="374" t="s">
        <v>39</v>
      </c>
      <c r="AL10" s="374"/>
      <c r="AM10" s="379" t="s">
        <v>758</v>
      </c>
      <c r="AN10" s="379" t="s">
        <v>759</v>
      </c>
      <c r="AO10" s="379" t="s">
        <v>760</v>
      </c>
      <c r="AP10" s="379" t="s">
        <v>761</v>
      </c>
      <c r="AQ10" s="379" t="s">
        <v>768</v>
      </c>
      <c r="AR10" s="379" t="s">
        <v>769</v>
      </c>
      <c r="AS10" s="379" t="s">
        <v>770</v>
      </c>
      <c r="AT10" s="379" t="s">
        <v>771</v>
      </c>
    </row>
    <row r="11" spans="1:46">
      <c r="A11" s="378"/>
      <c r="B11" s="378"/>
      <c r="C11" s="378"/>
      <c r="D11" s="373" t="s">
        <v>432</v>
      </c>
      <c r="E11" s="375">
        <v>1355039595.169724</v>
      </c>
      <c r="F11" s="375">
        <v>1221152124.4363906</v>
      </c>
      <c r="G11" s="375">
        <v>1192116672.4447989</v>
      </c>
      <c r="H11" s="375">
        <v>1219977451.6779821</v>
      </c>
      <c r="I11" s="375">
        <v>1352414625.5113907</v>
      </c>
      <c r="J11" s="375">
        <v>1253393050.7222228</v>
      </c>
      <c r="K11" s="375">
        <v>1197100441.3952026</v>
      </c>
      <c r="L11" s="375"/>
      <c r="M11" s="375">
        <v>1343679000.0463102</v>
      </c>
      <c r="N11" s="375">
        <v>1261930604.527487</v>
      </c>
      <c r="O11" s="375">
        <v>1307924774.8532872</v>
      </c>
      <c r="P11" s="375">
        <v>1382749127.2555628</v>
      </c>
      <c r="Q11" s="375">
        <v>1262426917.7633593</v>
      </c>
      <c r="R11" s="375">
        <v>1212480495.4471738</v>
      </c>
      <c r="S11" s="375">
        <v>1455186135.2088223</v>
      </c>
      <c r="T11" s="375"/>
      <c r="U11" s="375"/>
      <c r="V11" s="375">
        <f t="shared" ref="V11:X11" si="0">SUM(V12:V15)</f>
        <v>-70765469.212069333</v>
      </c>
      <c r="W11" s="375">
        <f t="shared" si="0"/>
        <v>54928981.672162913</v>
      </c>
      <c r="X11" s="375">
        <f t="shared" si="0"/>
        <v>-6896008.654857358</v>
      </c>
      <c r="Y11" s="375"/>
      <c r="Z11" s="375">
        <f t="shared" ref="Z11:AB11" si="1">SUM(Z12:Z15)</f>
        <v>-2624969.6583333313</v>
      </c>
      <c r="AA11" s="375">
        <f t="shared" si="1"/>
        <v>32240926.285832386</v>
      </c>
      <c r="AB11" s="375">
        <f t="shared" si="1"/>
        <v>4983768.9504037052</v>
      </c>
      <c r="AC11" s="375"/>
      <c r="AD11" s="375">
        <f t="shared" ref="AD11:AF11" si="2">SUM(AD12:AD15)</f>
        <v>-131769705.79907176</v>
      </c>
      <c r="AE11" s="375">
        <f t="shared" si="2"/>
        <v>-69015015.155556053</v>
      </c>
      <c r="AF11" s="375">
        <f t="shared" si="2"/>
        <v>128822804.54787165</v>
      </c>
      <c r="AG11" s="375"/>
      <c r="AH11" s="375">
        <f t="shared" ref="AH11:AJ11" si="3">SUM(AH12:AH15)</f>
        <v>-81252082.282950744</v>
      </c>
      <c r="AI11" s="375">
        <f t="shared" si="3"/>
        <v>-49450109.080313303</v>
      </c>
      <c r="AJ11" s="375">
        <f t="shared" si="3"/>
        <v>147261360.35553509</v>
      </c>
      <c r="AK11" s="375"/>
      <c r="AL11" s="375"/>
      <c r="AM11" s="380">
        <v>1423180094.72346</v>
      </c>
      <c r="AN11" s="380">
        <v>1198464069.05006</v>
      </c>
      <c r="AO11" s="380">
        <v>1203996450.05006</v>
      </c>
      <c r="AP11" s="380">
        <v>1208336660.80006</v>
      </c>
      <c r="AQ11" s="380">
        <v>1394196623.5624313</v>
      </c>
      <c r="AR11" s="380">
        <v>1281495510.6027298</v>
      </c>
      <c r="AS11" s="380">
        <v>1326363330.6609507</v>
      </c>
      <c r="AT11" s="380">
        <v>1357453234.153069</v>
      </c>
    </row>
    <row r="12" spans="1:46">
      <c r="A12" s="378"/>
      <c r="B12" s="378"/>
      <c r="C12" s="378"/>
      <c r="D12" s="373" t="s">
        <v>44</v>
      </c>
      <c r="E12" s="375">
        <v>423747264.22831774</v>
      </c>
      <c r="F12" s="375">
        <v>429228454.82831758</v>
      </c>
      <c r="G12" s="375">
        <v>422272741.18096781</v>
      </c>
      <c r="H12" s="375">
        <v>435320833.80900079</v>
      </c>
      <c r="I12" s="375">
        <v>410592923.22831774</v>
      </c>
      <c r="J12" s="375">
        <v>435937468.36534041</v>
      </c>
      <c r="K12" s="375">
        <v>409174063.43096781</v>
      </c>
      <c r="L12" s="375"/>
      <c r="M12" s="375">
        <v>400882588.12381989</v>
      </c>
      <c r="N12" s="375">
        <v>416285355.88815802</v>
      </c>
      <c r="O12" s="375">
        <v>444760908.98048091</v>
      </c>
      <c r="P12" s="375">
        <v>454572389.04167902</v>
      </c>
      <c r="Q12" s="375">
        <v>389134398.88381988</v>
      </c>
      <c r="R12" s="375">
        <v>410250893.10482466</v>
      </c>
      <c r="S12" s="375">
        <v>436138790.90513647</v>
      </c>
      <c r="T12" s="375"/>
      <c r="U12" s="375"/>
      <c r="V12" s="375">
        <f t="shared" ref="V12:AJ15" si="4">SUMIF($A$38:$A$187,$D12,V$38:V$187)</f>
        <v>-21419202.537022863</v>
      </c>
      <c r="W12" s="375">
        <f t="shared" si="4"/>
        <v>9034618.0233998634</v>
      </c>
      <c r="X12" s="375">
        <f t="shared" si="4"/>
        <v>-11318481.910972819</v>
      </c>
      <c r="Y12" s="375"/>
      <c r="Z12" s="375">
        <f t="shared" si="4"/>
        <v>-13154341</v>
      </c>
      <c r="AA12" s="375">
        <f t="shared" si="4"/>
        <v>6709013.5370228626</v>
      </c>
      <c r="AB12" s="375">
        <f t="shared" si="4"/>
        <v>-13098677.75</v>
      </c>
      <c r="AC12" s="375"/>
      <c r="AD12" s="375">
        <f t="shared" si="4"/>
        <v>-25352398.970491894</v>
      </c>
      <c r="AE12" s="375">
        <f t="shared" si="4"/>
        <v>-16785292.206452418</v>
      </c>
      <c r="AF12" s="375">
        <f t="shared" si="4"/>
        <v>-25310212.464361485</v>
      </c>
      <c r="AG12" s="375"/>
      <c r="AH12" s="375">
        <f t="shared" si="4"/>
        <v>-11748189.24</v>
      </c>
      <c r="AI12" s="375">
        <f t="shared" si="4"/>
        <v>-6034462.7833333332</v>
      </c>
      <c r="AJ12" s="375">
        <f t="shared" si="4"/>
        <v>-8622118.0753444619</v>
      </c>
      <c r="AK12" s="375"/>
      <c r="AL12" s="375"/>
      <c r="AM12" s="380">
        <v>432012125.76534057</v>
      </c>
      <c r="AN12" s="380">
        <v>426902850.34194064</v>
      </c>
      <c r="AO12" s="380">
        <v>420492545.34194064</v>
      </c>
      <c r="AP12" s="380">
        <v>431373995.34194064</v>
      </c>
      <c r="AQ12" s="380">
        <v>414486797.85431182</v>
      </c>
      <c r="AR12" s="380">
        <v>427036185.31127709</v>
      </c>
      <c r="AS12" s="380">
        <v>461449003.36949801</v>
      </c>
      <c r="AT12" s="380">
        <v>468677280.86161637</v>
      </c>
    </row>
    <row r="13" spans="1:46">
      <c r="A13" s="378"/>
      <c r="B13" s="378"/>
      <c r="C13" s="378"/>
      <c r="D13" s="373" t="s">
        <v>49</v>
      </c>
      <c r="E13" s="375">
        <v>460678900.5</v>
      </c>
      <c r="F13" s="375">
        <v>361812584.5</v>
      </c>
      <c r="G13" s="375">
        <v>347454737.62435818</v>
      </c>
      <c r="H13" s="375">
        <v>354514100.37564182</v>
      </c>
      <c r="I13" s="375">
        <v>450446299.5916667</v>
      </c>
      <c r="J13" s="375">
        <v>372320486.99880952</v>
      </c>
      <c r="K13" s="375">
        <v>344174989.32476187</v>
      </c>
      <c r="L13" s="375"/>
      <c r="M13" s="375">
        <v>522083038.50707352</v>
      </c>
      <c r="N13" s="375">
        <v>429834833.5</v>
      </c>
      <c r="O13" s="375">
        <v>425805738.25</v>
      </c>
      <c r="P13" s="375">
        <v>440530100.8024776</v>
      </c>
      <c r="Q13" s="375">
        <v>438313025.86412281</v>
      </c>
      <c r="R13" s="375">
        <v>350916181.28635335</v>
      </c>
      <c r="S13" s="375">
        <v>574022326.01421285</v>
      </c>
      <c r="T13" s="375"/>
      <c r="U13" s="375"/>
      <c r="V13" s="375">
        <f t="shared" si="4"/>
        <v>-20037427.866452727</v>
      </c>
      <c r="W13" s="375">
        <f t="shared" si="4"/>
        <v>29571083.540690131</v>
      </c>
      <c r="X13" s="375">
        <f t="shared" si="4"/>
        <v>601766.86664251052</v>
      </c>
      <c r="Y13" s="375"/>
      <c r="Z13" s="375">
        <f t="shared" si="4"/>
        <v>-10232600.908333333</v>
      </c>
      <c r="AA13" s="375">
        <f t="shared" si="4"/>
        <v>10507902.498809524</v>
      </c>
      <c r="AB13" s="375">
        <f t="shared" si="4"/>
        <v>-3279748.2995962948</v>
      </c>
      <c r="AC13" s="375"/>
      <c r="AD13" s="375">
        <f t="shared" si="4"/>
        <v>-95443428.593996584</v>
      </c>
      <c r="AE13" s="375">
        <f t="shared" si="4"/>
        <v>-65827688.17176602</v>
      </c>
      <c r="AF13" s="375">
        <f t="shared" si="4"/>
        <v>155619738.55609351</v>
      </c>
      <c r="AG13" s="375"/>
      <c r="AH13" s="375">
        <f t="shared" si="4"/>
        <v>-83770012.642950699</v>
      </c>
      <c r="AI13" s="375">
        <f t="shared" si="4"/>
        <v>-78918652.213646635</v>
      </c>
      <c r="AJ13" s="375">
        <f t="shared" si="4"/>
        <v>148216587.76421291</v>
      </c>
      <c r="AK13" s="375"/>
      <c r="AL13" s="375"/>
      <c r="AM13" s="380">
        <v>470483727.45811939</v>
      </c>
      <c r="AN13" s="380">
        <v>342749403.45811939</v>
      </c>
      <c r="AO13" s="380">
        <v>343573222.45811939</v>
      </c>
      <c r="AP13" s="380">
        <v>346340852.45811939</v>
      </c>
      <c r="AQ13" s="380">
        <v>533756454.45811939</v>
      </c>
      <c r="AR13" s="380">
        <v>416743869.45811939</v>
      </c>
      <c r="AS13" s="380">
        <v>418402587.45811939</v>
      </c>
      <c r="AT13" s="380">
        <v>426962978.45811939</v>
      </c>
    </row>
    <row r="14" spans="1:46">
      <c r="A14" s="378"/>
      <c r="B14" s="378"/>
      <c r="C14" s="378"/>
      <c r="D14" s="373" t="s">
        <v>73</v>
      </c>
      <c r="E14" s="375">
        <v>212085818.94140625</v>
      </c>
      <c r="F14" s="375">
        <v>193171197.94140625</v>
      </c>
      <c r="G14" s="375">
        <v>201705627.44140625</v>
      </c>
      <c r="H14" s="375">
        <v>203374582.44140625</v>
      </c>
      <c r="I14" s="375">
        <v>210369979.19140625</v>
      </c>
      <c r="J14" s="375">
        <v>192010519.19140625</v>
      </c>
      <c r="K14" s="375">
        <v>206632906.44140625</v>
      </c>
      <c r="L14" s="375"/>
      <c r="M14" s="375">
        <v>195673318.65140623</v>
      </c>
      <c r="N14" s="375">
        <v>194976479.77140623</v>
      </c>
      <c r="O14" s="375">
        <v>203960201.59140626</v>
      </c>
      <c r="P14" s="375">
        <v>213821707.57473958</v>
      </c>
      <c r="Q14" s="375">
        <v>193538347.25140619</v>
      </c>
      <c r="R14" s="375">
        <v>195235800.02140623</v>
      </c>
      <c r="S14" s="375">
        <v>203838038.59140626</v>
      </c>
      <c r="T14" s="375"/>
      <c r="U14" s="375"/>
      <c r="V14" s="375">
        <f t="shared" si="4"/>
        <v>-7929884.80859375</v>
      </c>
      <c r="W14" s="375">
        <f t="shared" si="4"/>
        <v>1887108.19140625</v>
      </c>
      <c r="X14" s="375">
        <f t="shared" si="4"/>
        <v>4085628.44140625</v>
      </c>
      <c r="Y14" s="375"/>
      <c r="Z14" s="375">
        <f t="shared" si="4"/>
        <v>-1715839.75</v>
      </c>
      <c r="AA14" s="375">
        <f t="shared" si="4"/>
        <v>-1160678.75</v>
      </c>
      <c r="AB14" s="375">
        <f t="shared" si="4"/>
        <v>4927279</v>
      </c>
      <c r="AC14" s="375"/>
      <c r="AD14" s="375">
        <f t="shared" si="4"/>
        <v>-7606730.9985938007</v>
      </c>
      <c r="AE14" s="375">
        <f t="shared" si="4"/>
        <v>-5051029.4785937499</v>
      </c>
      <c r="AF14" s="375">
        <f t="shared" si="4"/>
        <v>-1805657.9085937496</v>
      </c>
      <c r="AG14" s="375"/>
      <c r="AH14" s="375">
        <f t="shared" si="4"/>
        <v>-2134971.4000000507</v>
      </c>
      <c r="AI14" s="375">
        <f t="shared" si="4"/>
        <v>259320.25</v>
      </c>
      <c r="AJ14" s="375">
        <f t="shared" si="4"/>
        <v>-122163.00000000006</v>
      </c>
      <c r="AK14" s="375"/>
      <c r="AL14" s="375"/>
      <c r="AM14" s="380">
        <v>218299864</v>
      </c>
      <c r="AN14" s="380">
        <v>190123411</v>
      </c>
      <c r="AO14" s="380">
        <v>202547278</v>
      </c>
      <c r="AP14" s="380">
        <v>202653669</v>
      </c>
      <c r="AQ14" s="380">
        <v>201145078.25</v>
      </c>
      <c r="AR14" s="380">
        <v>200286829.5</v>
      </c>
      <c r="AS14" s="380">
        <v>205643696.5</v>
      </c>
      <c r="AT14" s="380">
        <v>206525187.5</v>
      </c>
    </row>
    <row r="15" spans="1:46">
      <c r="A15" s="378"/>
      <c r="B15" s="378"/>
      <c r="C15" s="378"/>
      <c r="D15" s="373" t="s">
        <v>56</v>
      </c>
      <c r="E15" s="375">
        <v>258527611.5</v>
      </c>
      <c r="F15" s="375">
        <v>236939887.16666666</v>
      </c>
      <c r="G15" s="375">
        <v>220683566.19806671</v>
      </c>
      <c r="H15" s="375">
        <v>226767935.05193329</v>
      </c>
      <c r="I15" s="375">
        <v>281005423.5</v>
      </c>
      <c r="J15" s="375">
        <v>253124576.16666666</v>
      </c>
      <c r="K15" s="375">
        <v>237118482.19806671</v>
      </c>
      <c r="L15" s="375"/>
      <c r="M15" s="375">
        <v>225040054.76401052</v>
      </c>
      <c r="N15" s="375">
        <v>220833935.36792281</v>
      </c>
      <c r="O15" s="375">
        <v>233397926.03140002</v>
      </c>
      <c r="P15" s="375">
        <v>273824929.83666664</v>
      </c>
      <c r="Q15" s="375">
        <v>241441145.76401052</v>
      </c>
      <c r="R15" s="375">
        <v>256077621.03458947</v>
      </c>
      <c r="S15" s="375">
        <v>241186979.69806671</v>
      </c>
      <c r="T15" s="375"/>
      <c r="U15" s="375"/>
      <c r="V15" s="375">
        <f t="shared" si="4"/>
        <v>-21378954</v>
      </c>
      <c r="W15" s="375">
        <f t="shared" si="4"/>
        <v>14436171.916666666</v>
      </c>
      <c r="X15" s="375">
        <f t="shared" si="4"/>
        <v>-264922.05193329975</v>
      </c>
      <c r="Y15" s="375"/>
      <c r="Z15" s="375">
        <f t="shared" si="4"/>
        <v>22477812</v>
      </c>
      <c r="AA15" s="375">
        <f t="shared" si="4"/>
        <v>16184689</v>
      </c>
      <c r="AB15" s="375">
        <f t="shared" si="4"/>
        <v>16434916</v>
      </c>
      <c r="AC15" s="375"/>
      <c r="AD15" s="375">
        <f t="shared" si="4"/>
        <v>-3367147.2359894747</v>
      </c>
      <c r="AE15" s="375">
        <f t="shared" si="4"/>
        <v>18648994.701256141</v>
      </c>
      <c r="AF15" s="375">
        <f t="shared" si="4"/>
        <v>318936.3647333663</v>
      </c>
      <c r="AG15" s="375"/>
      <c r="AH15" s="375">
        <f t="shared" si="4"/>
        <v>16401091</v>
      </c>
      <c r="AI15" s="375">
        <f t="shared" si="4"/>
        <v>35243685.666666664</v>
      </c>
      <c r="AJ15" s="375">
        <f t="shared" si="4"/>
        <v>7789053.666666666</v>
      </c>
      <c r="AK15" s="375"/>
      <c r="AL15" s="375"/>
      <c r="AM15" s="380">
        <v>302384377.5</v>
      </c>
      <c r="AN15" s="380">
        <v>238688404.25</v>
      </c>
      <c r="AO15" s="380">
        <v>237383404.25</v>
      </c>
      <c r="AP15" s="380">
        <v>227968144</v>
      </c>
      <c r="AQ15" s="380">
        <v>244808293</v>
      </c>
      <c r="AR15" s="380">
        <v>237428626.33333334</v>
      </c>
      <c r="AS15" s="380">
        <v>240868043.33333334</v>
      </c>
      <c r="AT15" s="380">
        <v>255287787.33333334</v>
      </c>
    </row>
    <row r="16" spans="1:46">
      <c r="A16" s="378"/>
      <c r="B16" s="378"/>
      <c r="C16" s="378"/>
      <c r="D16" s="373" t="s">
        <v>116</v>
      </c>
      <c r="E16" s="375">
        <v>89843994.5</v>
      </c>
      <c r="F16" s="375">
        <v>89080813.833333343</v>
      </c>
      <c r="G16" s="375">
        <v>87892493.416666657</v>
      </c>
      <c r="H16" s="375">
        <v>88507753.916666657</v>
      </c>
      <c r="I16" s="375">
        <v>85701467.5</v>
      </c>
      <c r="J16" s="375">
        <v>89960654.833333343</v>
      </c>
      <c r="K16" s="375">
        <v>88488465.166666657</v>
      </c>
      <c r="L16" s="375"/>
      <c r="M16" s="375">
        <v>86089540.5</v>
      </c>
      <c r="N16" s="375">
        <v>90060063.25</v>
      </c>
      <c r="O16" s="375">
        <v>90614986.5</v>
      </c>
      <c r="P16" s="375">
        <v>96125083.75</v>
      </c>
      <c r="Q16" s="375">
        <v>82661203.25999999</v>
      </c>
      <c r="R16" s="375">
        <v>92042203.74000001</v>
      </c>
      <c r="S16" s="375">
        <v>89367400.25</v>
      </c>
      <c r="T16" s="375"/>
      <c r="U16" s="375"/>
      <c r="V16" s="375">
        <f t="shared" ref="V16:AJ24" si="5">SUMIF($B$38:$B$187,$D16,V$38:V$187)</f>
        <v>-4763265</v>
      </c>
      <c r="W16" s="375">
        <f t="shared" si="5"/>
        <v>469923.33333333582</v>
      </c>
      <c r="X16" s="375">
        <f t="shared" si="5"/>
        <v>661732.66666666418</v>
      </c>
      <c r="Y16" s="375"/>
      <c r="Z16" s="375">
        <f t="shared" si="5"/>
        <v>-4142527</v>
      </c>
      <c r="AA16" s="375">
        <f t="shared" si="5"/>
        <v>879841</v>
      </c>
      <c r="AB16" s="375">
        <f t="shared" si="5"/>
        <v>595971.75</v>
      </c>
      <c r="AC16" s="375"/>
      <c r="AD16" s="375">
        <f t="shared" si="5"/>
        <v>-4430043.24</v>
      </c>
      <c r="AE16" s="375">
        <f t="shared" si="5"/>
        <v>4481962.24</v>
      </c>
      <c r="AF16" s="375">
        <f t="shared" si="5"/>
        <v>-874946.25</v>
      </c>
      <c r="AG16" s="375"/>
      <c r="AH16" s="375">
        <f t="shared" si="5"/>
        <v>-3428337.24</v>
      </c>
      <c r="AI16" s="375">
        <f t="shared" si="5"/>
        <v>1982140.4900000002</v>
      </c>
      <c r="AJ16" s="375">
        <f t="shared" si="5"/>
        <v>-1247586.25</v>
      </c>
      <c r="AK16" s="375"/>
      <c r="AL16" s="375"/>
      <c r="AM16" s="380">
        <v>90464732.5</v>
      </c>
      <c r="AN16" s="380">
        <v>89490731.5</v>
      </c>
      <c r="AO16" s="380">
        <v>87826732.5</v>
      </c>
      <c r="AP16" s="380">
        <v>88332908.5</v>
      </c>
      <c r="AQ16" s="380">
        <v>87091246.5</v>
      </c>
      <c r="AR16" s="380">
        <v>87560241.5</v>
      </c>
      <c r="AS16" s="380">
        <v>90242346.5</v>
      </c>
      <c r="AT16" s="380">
        <v>91221270.5</v>
      </c>
    </row>
    <row r="17" spans="1:46">
      <c r="A17" s="378"/>
      <c r="B17" s="378"/>
      <c r="C17" s="378"/>
      <c r="D17" s="373" t="s">
        <v>60</v>
      </c>
      <c r="E17" s="375">
        <v>170541893.22831774</v>
      </c>
      <c r="F17" s="375">
        <v>180835426.49498427</v>
      </c>
      <c r="G17" s="375">
        <v>173133231.76430112</v>
      </c>
      <c r="H17" s="375">
        <v>175151492.22566742</v>
      </c>
      <c r="I17" s="375">
        <v>161530079.22831774</v>
      </c>
      <c r="J17" s="375">
        <v>187631599.03200713</v>
      </c>
      <c r="K17" s="375">
        <v>160150740.26430112</v>
      </c>
      <c r="L17" s="375"/>
      <c r="M17" s="375">
        <v>163064168.97163567</v>
      </c>
      <c r="N17" s="375">
        <v>168577840.98597378</v>
      </c>
      <c r="O17" s="375">
        <v>175794376.12829673</v>
      </c>
      <c r="P17" s="375">
        <v>188202244.67282811</v>
      </c>
      <c r="Q17" s="375">
        <v>156213429.97163567</v>
      </c>
      <c r="R17" s="375">
        <v>161528237.71264043</v>
      </c>
      <c r="S17" s="375">
        <v>170453714.30295229</v>
      </c>
      <c r="T17" s="375"/>
      <c r="U17" s="375"/>
      <c r="V17" s="375">
        <f t="shared" si="5"/>
        <v>-18010421.537022863</v>
      </c>
      <c r="W17" s="375">
        <f t="shared" si="5"/>
        <v>14282664.690066531</v>
      </c>
      <c r="X17" s="375">
        <f t="shared" si="5"/>
        <v>-10623568.077639487</v>
      </c>
      <c r="Y17" s="375"/>
      <c r="Z17" s="375">
        <f t="shared" si="5"/>
        <v>-9011814</v>
      </c>
      <c r="AA17" s="375">
        <f t="shared" si="5"/>
        <v>6796172.5370228626</v>
      </c>
      <c r="AB17" s="375">
        <f t="shared" si="5"/>
        <v>-12982491.5</v>
      </c>
      <c r="AC17" s="375"/>
      <c r="AD17" s="375">
        <f t="shared" si="5"/>
        <v>-18209250.730491892</v>
      </c>
      <c r="AE17" s="375">
        <f t="shared" si="5"/>
        <v>-22208543.446452413</v>
      </c>
      <c r="AF17" s="375">
        <f t="shared" si="5"/>
        <v>-22202857.914361488</v>
      </c>
      <c r="AG17" s="375"/>
      <c r="AH17" s="375">
        <f t="shared" si="5"/>
        <v>-6850739</v>
      </c>
      <c r="AI17" s="375">
        <f t="shared" si="5"/>
        <v>-7049603.2733333334</v>
      </c>
      <c r="AJ17" s="375">
        <f t="shared" si="5"/>
        <v>-5340661.8253444619</v>
      </c>
      <c r="AK17" s="375"/>
      <c r="AL17" s="375"/>
      <c r="AM17" s="380">
        <v>179540500.7653406</v>
      </c>
      <c r="AN17" s="380">
        <v>173348934.34194058</v>
      </c>
      <c r="AO17" s="380">
        <v>170774308.34194058</v>
      </c>
      <c r="AP17" s="380">
        <v>173404842.34194058</v>
      </c>
      <c r="AQ17" s="380">
        <v>174422680.70212755</v>
      </c>
      <c r="AR17" s="380">
        <v>183736781.15909281</v>
      </c>
      <c r="AS17" s="380">
        <v>192656572.21731377</v>
      </c>
      <c r="AT17" s="380">
        <v>207120577.70943215</v>
      </c>
    </row>
    <row r="18" spans="1:46">
      <c r="A18" s="378"/>
      <c r="B18" s="378"/>
      <c r="C18" s="378"/>
      <c r="D18" s="373" t="s">
        <v>43</v>
      </c>
      <c r="E18" s="375">
        <v>163361376.5</v>
      </c>
      <c r="F18" s="375">
        <v>159312214.5</v>
      </c>
      <c r="G18" s="375">
        <v>161247016</v>
      </c>
      <c r="H18" s="375">
        <v>171661587.66666669</v>
      </c>
      <c r="I18" s="375">
        <v>163361376.5</v>
      </c>
      <c r="J18" s="375">
        <v>158345214.5</v>
      </c>
      <c r="K18" s="375">
        <v>160534858</v>
      </c>
      <c r="L18" s="375"/>
      <c r="M18" s="375">
        <v>151728878.65218425</v>
      </c>
      <c r="N18" s="375">
        <v>157647451.65218425</v>
      </c>
      <c r="O18" s="375">
        <v>178351546.35218424</v>
      </c>
      <c r="P18" s="375">
        <v>170245060.61885092</v>
      </c>
      <c r="Q18" s="375">
        <v>150259765.65218425</v>
      </c>
      <c r="R18" s="375">
        <v>156680451.65218425</v>
      </c>
      <c r="S18" s="375">
        <v>176317676.35218424</v>
      </c>
      <c r="T18" s="375"/>
      <c r="U18" s="375"/>
      <c r="V18" s="375">
        <f t="shared" si="5"/>
        <v>1354484</v>
      </c>
      <c r="W18" s="375">
        <f t="shared" si="5"/>
        <v>-5717970.0000000037</v>
      </c>
      <c r="X18" s="375">
        <f t="shared" si="5"/>
        <v>-1356646.4999999963</v>
      </c>
      <c r="Y18" s="375"/>
      <c r="Z18" s="375">
        <f t="shared" si="5"/>
        <v>0</v>
      </c>
      <c r="AA18" s="375">
        <f t="shared" si="5"/>
        <v>-967000</v>
      </c>
      <c r="AB18" s="375">
        <f t="shared" si="5"/>
        <v>-712158</v>
      </c>
      <c r="AC18" s="375"/>
      <c r="AD18" s="375">
        <f t="shared" si="5"/>
        <v>-2713105</v>
      </c>
      <c r="AE18" s="375">
        <f t="shared" si="5"/>
        <v>941288.99999999627</v>
      </c>
      <c r="AF18" s="375">
        <f t="shared" si="5"/>
        <v>-2232408.299999997</v>
      </c>
      <c r="AG18" s="375"/>
      <c r="AH18" s="375">
        <f t="shared" si="5"/>
        <v>-1469113</v>
      </c>
      <c r="AI18" s="375">
        <f t="shared" si="5"/>
        <v>-967000</v>
      </c>
      <c r="AJ18" s="375">
        <f t="shared" si="5"/>
        <v>-2033870</v>
      </c>
      <c r="AK18" s="375"/>
      <c r="AL18" s="375"/>
      <c r="AM18" s="380">
        <v>162006892.5</v>
      </c>
      <c r="AN18" s="380">
        <v>164063184.5</v>
      </c>
      <c r="AO18" s="380">
        <v>161891504.5</v>
      </c>
      <c r="AP18" s="380">
        <v>169636244.5</v>
      </c>
      <c r="AQ18" s="380">
        <v>152972870.65218425</v>
      </c>
      <c r="AR18" s="380">
        <v>155739162.65218425</v>
      </c>
      <c r="AS18" s="380">
        <v>178550084.65218425</v>
      </c>
      <c r="AT18" s="380">
        <v>170335432.65218425</v>
      </c>
    </row>
    <row r="19" spans="1:46">
      <c r="A19" s="378"/>
      <c r="B19" s="378"/>
      <c r="C19" s="378"/>
      <c r="D19" s="373" t="s">
        <v>159</v>
      </c>
      <c r="E19" s="375">
        <v>123274715</v>
      </c>
      <c r="F19" s="375">
        <v>121584300</v>
      </c>
      <c r="G19" s="375">
        <v>116620834</v>
      </c>
      <c r="H19" s="375">
        <v>120563679</v>
      </c>
      <c r="I19" s="375">
        <v>125225278</v>
      </c>
      <c r="J19" s="375">
        <v>119245300</v>
      </c>
      <c r="K19" s="375">
        <v>114386686</v>
      </c>
      <c r="L19" s="375"/>
      <c r="M19" s="375">
        <v>120843351</v>
      </c>
      <c r="N19" s="375">
        <v>119411689</v>
      </c>
      <c r="O19" s="375">
        <v>117291779</v>
      </c>
      <c r="P19" s="375">
        <v>122227979</v>
      </c>
      <c r="Q19" s="375">
        <v>119797351</v>
      </c>
      <c r="R19" s="375">
        <v>114840439</v>
      </c>
      <c r="S19" s="375">
        <v>105065031</v>
      </c>
      <c r="T19" s="375"/>
      <c r="U19" s="375"/>
      <c r="V19" s="375">
        <f t="shared" si="5"/>
        <v>-2600172</v>
      </c>
      <c r="W19" s="375">
        <f t="shared" si="5"/>
        <v>1262850</v>
      </c>
      <c r="X19" s="375">
        <f t="shared" si="5"/>
        <v>-3595764</v>
      </c>
      <c r="Y19" s="375"/>
      <c r="Z19" s="375">
        <f t="shared" si="5"/>
        <v>1950563</v>
      </c>
      <c r="AA19" s="375">
        <f t="shared" si="5"/>
        <v>-2339000</v>
      </c>
      <c r="AB19" s="375">
        <f t="shared" si="5"/>
        <v>-2234148</v>
      </c>
      <c r="AC19" s="375"/>
      <c r="AD19" s="375">
        <f t="shared" si="5"/>
        <v>-5515049</v>
      </c>
      <c r="AE19" s="375">
        <f t="shared" si="5"/>
        <v>-2829261</v>
      </c>
      <c r="AF19" s="375">
        <f t="shared" si="5"/>
        <v>-13265569</v>
      </c>
      <c r="AG19" s="375"/>
      <c r="AH19" s="375">
        <f t="shared" si="5"/>
        <v>-1046000</v>
      </c>
      <c r="AI19" s="375">
        <f t="shared" si="5"/>
        <v>-4571250</v>
      </c>
      <c r="AJ19" s="375">
        <f t="shared" si="5"/>
        <v>-12226748</v>
      </c>
      <c r="AK19" s="375"/>
      <c r="AL19" s="375"/>
      <c r="AM19" s="380">
        <v>127825450</v>
      </c>
      <c r="AN19" s="380">
        <v>117982450</v>
      </c>
      <c r="AO19" s="380">
        <v>117982450</v>
      </c>
      <c r="AP19" s="380">
        <v>119946450</v>
      </c>
      <c r="AQ19" s="380">
        <v>125312400</v>
      </c>
      <c r="AR19" s="380">
        <v>117669700</v>
      </c>
      <c r="AS19" s="380">
        <v>118330600</v>
      </c>
      <c r="AT19" s="380">
        <v>122426100</v>
      </c>
    </row>
    <row r="20" spans="1:46">
      <c r="A20" s="378"/>
      <c r="B20" s="378"/>
      <c r="C20" s="378"/>
      <c r="D20" s="373" t="s">
        <v>48</v>
      </c>
      <c r="E20" s="375">
        <v>242209741.5</v>
      </c>
      <c r="F20" s="375">
        <v>142205848.5</v>
      </c>
      <c r="G20" s="375">
        <v>141420772.62435821</v>
      </c>
      <c r="H20" s="375">
        <v>139106370.37564179</v>
      </c>
      <c r="I20" s="375">
        <v>234207741.5</v>
      </c>
      <c r="J20" s="375">
        <v>151956465.5</v>
      </c>
      <c r="K20" s="375">
        <v>140553040</v>
      </c>
      <c r="L20" s="375"/>
      <c r="M20" s="375">
        <v>233494128.50707352</v>
      </c>
      <c r="N20" s="375">
        <v>138777452.5</v>
      </c>
      <c r="O20" s="375">
        <v>146178555.25</v>
      </c>
      <c r="P20" s="375">
        <v>146507254.8024776</v>
      </c>
      <c r="Q20" s="375">
        <v>231014520.5</v>
      </c>
      <c r="R20" s="375">
        <v>138788230.45999998</v>
      </c>
      <c r="S20" s="375">
        <v>167528028.75</v>
      </c>
      <c r="T20" s="375"/>
      <c r="U20" s="375"/>
      <c r="V20" s="375">
        <f t="shared" si="5"/>
        <v>-6723155.9581193943</v>
      </c>
      <c r="W20" s="375">
        <f t="shared" si="5"/>
        <v>13582772.041880606</v>
      </c>
      <c r="X20" s="375">
        <f t="shared" si="5"/>
        <v>2669347.5418806057</v>
      </c>
      <c r="Y20" s="375"/>
      <c r="Z20" s="375">
        <f t="shared" si="5"/>
        <v>-8002000</v>
      </c>
      <c r="AA20" s="375">
        <f t="shared" si="5"/>
        <v>9750617</v>
      </c>
      <c r="AB20" s="375">
        <f t="shared" si="5"/>
        <v>-867732.62435819954</v>
      </c>
      <c r="AC20" s="375"/>
      <c r="AD20" s="375">
        <f t="shared" si="5"/>
        <v>-3224903.9581193943</v>
      </c>
      <c r="AE20" s="375">
        <f t="shared" si="5"/>
        <v>1242571.0018806057</v>
      </c>
      <c r="AF20" s="375">
        <f t="shared" si="5"/>
        <v>30022371.291880608</v>
      </c>
      <c r="AG20" s="375"/>
      <c r="AH20" s="375">
        <f t="shared" si="5"/>
        <v>-2479608.007073503</v>
      </c>
      <c r="AI20" s="375">
        <f t="shared" si="5"/>
        <v>10777.959999999963</v>
      </c>
      <c r="AJ20" s="375">
        <f t="shared" si="5"/>
        <v>21349473.5</v>
      </c>
      <c r="AK20" s="375"/>
      <c r="AL20" s="375"/>
      <c r="AM20" s="380">
        <v>240930897.45811939</v>
      </c>
      <c r="AN20" s="380">
        <v>138373693.45811939</v>
      </c>
      <c r="AO20" s="380">
        <v>137883692.45811939</v>
      </c>
      <c r="AP20" s="380">
        <v>139029322.45811939</v>
      </c>
      <c r="AQ20" s="380">
        <v>234239424.45811939</v>
      </c>
      <c r="AR20" s="380">
        <v>137545659.45811939</v>
      </c>
      <c r="AS20" s="380">
        <v>137505657.45811939</v>
      </c>
      <c r="AT20" s="380">
        <v>140876548.45811939</v>
      </c>
    </row>
    <row r="21" spans="1:46">
      <c r="A21" s="378"/>
      <c r="B21" s="378"/>
      <c r="C21" s="378"/>
      <c r="D21" s="373" t="s">
        <v>101</v>
      </c>
      <c r="E21" s="375">
        <v>91588444</v>
      </c>
      <c r="F21" s="375">
        <v>94416436</v>
      </c>
      <c r="G21" s="375">
        <v>85807131</v>
      </c>
      <c r="H21" s="375">
        <v>91238051</v>
      </c>
      <c r="I21" s="375">
        <v>87712191</v>
      </c>
      <c r="J21" s="375">
        <v>97800864</v>
      </c>
      <c r="K21" s="375">
        <v>85672413</v>
      </c>
      <c r="L21" s="375"/>
      <c r="M21" s="375">
        <v>164378309</v>
      </c>
      <c r="N21" s="375">
        <v>168214301</v>
      </c>
      <c r="O21" s="375">
        <v>158766996</v>
      </c>
      <c r="P21" s="375">
        <v>167737916</v>
      </c>
      <c r="Q21" s="375">
        <v>84200065.272456139</v>
      </c>
      <c r="R21" s="375">
        <v>93969654.327543855</v>
      </c>
      <c r="S21" s="375">
        <v>297866415.93945098</v>
      </c>
      <c r="T21" s="375"/>
      <c r="U21" s="375"/>
      <c r="V21" s="375">
        <f t="shared" si="5"/>
        <v>-10409189</v>
      </c>
      <c r="W21" s="375">
        <f t="shared" si="5"/>
        <v>15013604</v>
      </c>
      <c r="X21" s="375">
        <f t="shared" si="5"/>
        <v>1571333</v>
      </c>
      <c r="Y21" s="375"/>
      <c r="Z21" s="375">
        <f t="shared" si="5"/>
        <v>-3876253</v>
      </c>
      <c r="AA21" s="375">
        <f t="shared" si="5"/>
        <v>3384428</v>
      </c>
      <c r="AB21" s="375">
        <f t="shared" si="5"/>
        <v>-134718</v>
      </c>
      <c r="AC21" s="375"/>
      <c r="AD21" s="375">
        <f t="shared" si="5"/>
        <v>-86398564.727543861</v>
      </c>
      <c r="AE21" s="375">
        <f t="shared" si="5"/>
        <v>-63952855.672456145</v>
      </c>
      <c r="AF21" s="375">
        <f t="shared" si="5"/>
        <v>138906085.93945101</v>
      </c>
      <c r="AG21" s="375"/>
      <c r="AH21" s="375">
        <f t="shared" si="5"/>
        <v>-80178243.727543861</v>
      </c>
      <c r="AI21" s="375">
        <f t="shared" si="5"/>
        <v>-74244646.672456145</v>
      </c>
      <c r="AJ21" s="375">
        <f t="shared" si="5"/>
        <v>139099419.93945101</v>
      </c>
      <c r="AK21" s="375"/>
      <c r="AL21" s="375"/>
      <c r="AM21" s="380">
        <v>98121380</v>
      </c>
      <c r="AN21" s="380">
        <v>82787260</v>
      </c>
      <c r="AO21" s="380">
        <v>84101080</v>
      </c>
      <c r="AP21" s="380">
        <v>83759080</v>
      </c>
      <c r="AQ21" s="380">
        <v>170598630</v>
      </c>
      <c r="AR21" s="380">
        <v>157922510</v>
      </c>
      <c r="AS21" s="380">
        <v>158960330</v>
      </c>
      <c r="AT21" s="380">
        <v>160054330</v>
      </c>
    </row>
    <row r="22" spans="1:46">
      <c r="A22" s="378"/>
      <c r="B22" s="378"/>
      <c r="C22" s="378"/>
      <c r="D22" s="373" t="s">
        <v>72</v>
      </c>
      <c r="E22" s="375">
        <v>212085818.94140625</v>
      </c>
      <c r="F22" s="375">
        <v>193171197.94140625</v>
      </c>
      <c r="G22" s="375">
        <v>201705627.44140625</v>
      </c>
      <c r="H22" s="375">
        <v>203374582.44140625</v>
      </c>
      <c r="I22" s="375">
        <v>210369979.19140625</v>
      </c>
      <c r="J22" s="375">
        <v>192010519.19140625</v>
      </c>
      <c r="K22" s="375">
        <v>206632906.44140625</v>
      </c>
      <c r="L22" s="375"/>
      <c r="M22" s="375">
        <v>195673318.65140623</v>
      </c>
      <c r="N22" s="375">
        <v>194976479.77140623</v>
      </c>
      <c r="O22" s="375">
        <v>203960201.59140626</v>
      </c>
      <c r="P22" s="375">
        <v>213821707.57473958</v>
      </c>
      <c r="Q22" s="375">
        <v>193538347.25140619</v>
      </c>
      <c r="R22" s="375">
        <v>195235800.02140623</v>
      </c>
      <c r="S22" s="375">
        <v>203838038.59140626</v>
      </c>
      <c r="T22" s="375"/>
      <c r="U22" s="375"/>
      <c r="V22" s="375">
        <f t="shared" si="5"/>
        <v>-7929884.80859375</v>
      </c>
      <c r="W22" s="375">
        <f t="shared" si="5"/>
        <v>1887108.19140625</v>
      </c>
      <c r="X22" s="375">
        <f t="shared" si="5"/>
        <v>4085628.44140625</v>
      </c>
      <c r="Y22" s="375"/>
      <c r="Z22" s="375">
        <f t="shared" si="5"/>
        <v>-1715839.75</v>
      </c>
      <c r="AA22" s="375">
        <f t="shared" si="5"/>
        <v>-1160678.75</v>
      </c>
      <c r="AB22" s="375">
        <f t="shared" si="5"/>
        <v>4927279</v>
      </c>
      <c r="AC22" s="375"/>
      <c r="AD22" s="375">
        <f t="shared" si="5"/>
        <v>-7606730.9985938007</v>
      </c>
      <c r="AE22" s="375">
        <f t="shared" si="5"/>
        <v>-5051029.4785937499</v>
      </c>
      <c r="AF22" s="375">
        <f t="shared" si="5"/>
        <v>-1805657.9085937496</v>
      </c>
      <c r="AG22" s="375"/>
      <c r="AH22" s="375">
        <f t="shared" si="5"/>
        <v>-2134971.4000000507</v>
      </c>
      <c r="AI22" s="375">
        <f t="shared" si="5"/>
        <v>259320.25</v>
      </c>
      <c r="AJ22" s="375">
        <f t="shared" si="5"/>
        <v>-122163.00000000006</v>
      </c>
      <c r="AK22" s="375"/>
      <c r="AL22" s="375"/>
      <c r="AM22" s="380">
        <v>218299864</v>
      </c>
      <c r="AN22" s="380">
        <v>190123411</v>
      </c>
      <c r="AO22" s="380">
        <v>202547278</v>
      </c>
      <c r="AP22" s="380">
        <v>202653669</v>
      </c>
      <c r="AQ22" s="380">
        <v>201145078.25</v>
      </c>
      <c r="AR22" s="380">
        <v>200286829.5</v>
      </c>
      <c r="AS22" s="380">
        <v>205643696.5</v>
      </c>
      <c r="AT22" s="380">
        <v>206525187.5</v>
      </c>
    </row>
    <row r="23" spans="1:46">
      <c r="A23" s="378"/>
      <c r="B23" s="378"/>
      <c r="C23" s="378"/>
      <c r="D23" s="373" t="s">
        <v>55</v>
      </c>
      <c r="E23" s="375">
        <v>161359817.5</v>
      </c>
      <c r="F23" s="375">
        <v>148074834.5</v>
      </c>
      <c r="G23" s="375">
        <v>126839494.25</v>
      </c>
      <c r="H23" s="375">
        <v>134822853</v>
      </c>
      <c r="I23" s="375">
        <v>182794656.59166667</v>
      </c>
      <c r="J23" s="375">
        <v>163325066.99880952</v>
      </c>
      <c r="K23" s="375">
        <v>142584945.5747619</v>
      </c>
      <c r="L23" s="375"/>
      <c r="M23" s="375">
        <v>131112760.80921052</v>
      </c>
      <c r="N23" s="375">
        <v>130580740.19078948</v>
      </c>
      <c r="O23" s="375">
        <v>137014406</v>
      </c>
      <c r="P23" s="375">
        <v>179124942</v>
      </c>
      <c r="Q23" s="375">
        <v>147792690.90087718</v>
      </c>
      <c r="R23" s="375">
        <v>166891892.68959901</v>
      </c>
      <c r="S23" s="375">
        <v>145093902.3247619</v>
      </c>
      <c r="T23" s="375"/>
      <c r="U23" s="375"/>
      <c r="V23" s="375">
        <f t="shared" si="5"/>
        <v>-19846470.908333331</v>
      </c>
      <c r="W23" s="375">
        <f t="shared" si="5"/>
        <v>18314912.748809524</v>
      </c>
      <c r="X23" s="375">
        <f t="shared" si="5"/>
        <v>-986208.67523809522</v>
      </c>
      <c r="Y23" s="375"/>
      <c r="Z23" s="375">
        <f t="shared" si="5"/>
        <v>21434839.091666669</v>
      </c>
      <c r="AA23" s="375">
        <f t="shared" si="5"/>
        <v>15250232.498809524</v>
      </c>
      <c r="AB23" s="375">
        <f t="shared" si="5"/>
        <v>15745451.324761905</v>
      </c>
      <c r="AC23" s="375"/>
      <c r="AD23" s="375">
        <f t="shared" si="5"/>
        <v>-7940352.0991228074</v>
      </c>
      <c r="AE23" s="375">
        <f t="shared" si="5"/>
        <v>16914849.689599</v>
      </c>
      <c r="AF23" s="375">
        <f t="shared" si="5"/>
        <v>-8135557.6752380952</v>
      </c>
      <c r="AG23" s="375"/>
      <c r="AH23" s="375">
        <f t="shared" si="5"/>
        <v>16679930.091666667</v>
      </c>
      <c r="AI23" s="375">
        <f t="shared" si="5"/>
        <v>36311152.498809524</v>
      </c>
      <c r="AJ23" s="375">
        <f t="shared" si="5"/>
        <v>8079496.3247619048</v>
      </c>
      <c r="AK23" s="375"/>
      <c r="AL23" s="375"/>
      <c r="AM23" s="380">
        <v>202641127.5</v>
      </c>
      <c r="AN23" s="380">
        <v>145010154.25</v>
      </c>
      <c r="AO23" s="380">
        <v>143571154.25</v>
      </c>
      <c r="AP23" s="380">
        <v>134154894</v>
      </c>
      <c r="AQ23" s="380">
        <v>155733043</v>
      </c>
      <c r="AR23" s="380">
        <v>149977043</v>
      </c>
      <c r="AS23" s="380">
        <v>153229460</v>
      </c>
      <c r="AT23" s="380">
        <v>166938204</v>
      </c>
    </row>
    <row r="24" spans="1:46">
      <c r="A24" s="378"/>
      <c r="B24" s="378"/>
      <c r="C24" s="378"/>
      <c r="D24" s="373" t="s">
        <v>65</v>
      </c>
      <c r="E24" s="375">
        <v>100773794</v>
      </c>
      <c r="F24" s="375">
        <v>92471052.666666657</v>
      </c>
      <c r="G24" s="375">
        <v>97450071.948066697</v>
      </c>
      <c r="H24" s="375">
        <v>95551082.051933303</v>
      </c>
      <c r="I24" s="375">
        <v>101511856</v>
      </c>
      <c r="J24" s="375">
        <v>93117366.666666657</v>
      </c>
      <c r="K24" s="375">
        <v>98096386.948066697</v>
      </c>
      <c r="L24" s="375"/>
      <c r="M24" s="375">
        <v>97294543.954799995</v>
      </c>
      <c r="N24" s="375">
        <v>93684586.177133337</v>
      </c>
      <c r="O24" s="375">
        <v>99951928.031400025</v>
      </c>
      <c r="P24" s="375">
        <v>98756938.836666644</v>
      </c>
      <c r="Q24" s="375">
        <v>96949543.954799995</v>
      </c>
      <c r="R24" s="375">
        <v>92503585.843800008</v>
      </c>
      <c r="S24" s="375">
        <v>99655927.698066697</v>
      </c>
      <c r="T24" s="375"/>
      <c r="U24" s="375"/>
      <c r="V24" s="375">
        <f t="shared" si="5"/>
        <v>-1837394</v>
      </c>
      <c r="W24" s="375">
        <f t="shared" si="5"/>
        <v>-4166883.333333334</v>
      </c>
      <c r="X24" s="375">
        <f t="shared" si="5"/>
        <v>678136.94806670025</v>
      </c>
      <c r="Y24" s="375"/>
      <c r="Z24" s="375">
        <f t="shared" si="5"/>
        <v>738062</v>
      </c>
      <c r="AA24" s="375">
        <f t="shared" si="5"/>
        <v>646314</v>
      </c>
      <c r="AB24" s="375">
        <f t="shared" si="5"/>
        <v>646315</v>
      </c>
      <c r="AC24" s="375"/>
      <c r="AD24" s="375">
        <f t="shared" si="5"/>
        <v>4268293.9547999995</v>
      </c>
      <c r="AE24" s="375">
        <f t="shared" si="5"/>
        <v>1446002.5104666669</v>
      </c>
      <c r="AF24" s="375">
        <f t="shared" si="5"/>
        <v>8411344.3647333663</v>
      </c>
      <c r="AG24" s="375"/>
      <c r="AH24" s="375">
        <f t="shared" si="5"/>
        <v>-345000</v>
      </c>
      <c r="AI24" s="375">
        <f t="shared" si="5"/>
        <v>-1181000.333333334</v>
      </c>
      <c r="AJ24" s="375">
        <f t="shared" si="5"/>
        <v>-296000.33333333395</v>
      </c>
      <c r="AK24" s="375"/>
      <c r="AL24" s="375"/>
      <c r="AM24" s="380">
        <v>103349250</v>
      </c>
      <c r="AN24" s="380">
        <v>97284250</v>
      </c>
      <c r="AO24" s="380">
        <v>97418250</v>
      </c>
      <c r="AP24" s="380">
        <v>97419250</v>
      </c>
      <c r="AQ24" s="380">
        <v>92681250</v>
      </c>
      <c r="AR24" s="380">
        <v>91057583.333333328</v>
      </c>
      <c r="AS24" s="380">
        <v>91244583.333333328</v>
      </c>
      <c r="AT24" s="380">
        <v>91955583.333333328</v>
      </c>
    </row>
    <row r="25" spans="1:46">
      <c r="A25" s="378"/>
      <c r="B25" s="378"/>
      <c r="C25" s="378"/>
      <c r="D25" s="373" t="s">
        <v>42</v>
      </c>
      <c r="E25" s="375">
        <v>163361376.5</v>
      </c>
      <c r="F25" s="375">
        <v>159312214.5</v>
      </c>
      <c r="G25" s="375">
        <v>161247016</v>
      </c>
      <c r="H25" s="375">
        <v>171661587.66666669</v>
      </c>
      <c r="I25" s="375">
        <v>163361376.5</v>
      </c>
      <c r="J25" s="375">
        <v>158345214.5</v>
      </c>
      <c r="K25" s="375">
        <v>160534858</v>
      </c>
      <c r="L25" s="375"/>
      <c r="M25" s="375">
        <v>151728878.65218425</v>
      </c>
      <c r="N25" s="375">
        <v>157647451.65218425</v>
      </c>
      <c r="O25" s="375">
        <v>178351546.35218424</v>
      </c>
      <c r="P25" s="375">
        <v>170245060.61885092</v>
      </c>
      <c r="Q25" s="375">
        <v>150259765.65218425</v>
      </c>
      <c r="R25" s="375">
        <v>156680451.65218425</v>
      </c>
      <c r="S25" s="375">
        <v>176317676.35218424</v>
      </c>
      <c r="T25" s="375"/>
      <c r="U25" s="375"/>
      <c r="V25" s="375">
        <f t="shared" ref="V25:AJ37" si="6">SUMIF($C$38:$C$187,$D25,V$38:V$187)</f>
        <v>1354484</v>
      </c>
      <c r="W25" s="375">
        <f t="shared" si="6"/>
        <v>-5717970.0000000037</v>
      </c>
      <c r="X25" s="375">
        <f t="shared" si="6"/>
        <v>-1356646.4999999963</v>
      </c>
      <c r="Y25" s="375"/>
      <c r="Z25" s="375">
        <f t="shared" si="6"/>
        <v>0</v>
      </c>
      <c r="AA25" s="375">
        <f t="shared" si="6"/>
        <v>-967000</v>
      </c>
      <c r="AB25" s="375">
        <f t="shared" si="6"/>
        <v>-712158</v>
      </c>
      <c r="AC25" s="375"/>
      <c r="AD25" s="375">
        <f t="shared" si="6"/>
        <v>-2713105</v>
      </c>
      <c r="AE25" s="375">
        <f t="shared" si="6"/>
        <v>941288.99999999627</v>
      </c>
      <c r="AF25" s="375">
        <f t="shared" si="6"/>
        <v>-2232408.299999997</v>
      </c>
      <c r="AG25" s="375"/>
      <c r="AH25" s="375">
        <f t="shared" si="6"/>
        <v>-1469113</v>
      </c>
      <c r="AI25" s="375">
        <f t="shared" si="6"/>
        <v>-967000</v>
      </c>
      <c r="AJ25" s="375">
        <f t="shared" si="6"/>
        <v>-2033870</v>
      </c>
      <c r="AK25" s="375"/>
      <c r="AL25" s="375"/>
      <c r="AM25" s="380">
        <v>162006892.5</v>
      </c>
      <c r="AN25" s="380">
        <v>164063184.5</v>
      </c>
      <c r="AO25" s="380">
        <v>161891504.5</v>
      </c>
      <c r="AP25" s="380">
        <v>169636244.5</v>
      </c>
      <c r="AQ25" s="380">
        <v>152972870.65218425</v>
      </c>
      <c r="AR25" s="380">
        <v>155739162.65218425</v>
      </c>
      <c r="AS25" s="380">
        <v>178550084.65218425</v>
      </c>
      <c r="AT25" s="380">
        <v>170335432.65218425</v>
      </c>
    </row>
    <row r="26" spans="1:46">
      <c r="A26" s="378"/>
      <c r="B26" s="378"/>
      <c r="C26" s="378"/>
      <c r="D26" s="373" t="s">
        <v>68</v>
      </c>
      <c r="E26" s="375">
        <v>105759071.22831774</v>
      </c>
      <c r="F26" s="375">
        <v>112947842.49498427</v>
      </c>
      <c r="G26" s="375">
        <v>104409934.76430112</v>
      </c>
      <c r="H26" s="375">
        <v>104697601.22566743</v>
      </c>
      <c r="I26" s="375">
        <v>104966944.22831774</v>
      </c>
      <c r="J26" s="375">
        <v>113208527.03200713</v>
      </c>
      <c r="K26" s="375">
        <v>103306365.26430112</v>
      </c>
      <c r="L26" s="375"/>
      <c r="M26" s="375">
        <v>99573762.971635669</v>
      </c>
      <c r="N26" s="375">
        <v>109246637.98597375</v>
      </c>
      <c r="O26" s="375">
        <v>107378917.58429675</v>
      </c>
      <c r="P26" s="375">
        <v>111810979.67282808</v>
      </c>
      <c r="Q26" s="375">
        <v>97884863.971635669</v>
      </c>
      <c r="R26" s="375">
        <v>107027686.40264042</v>
      </c>
      <c r="S26" s="375">
        <v>106396477.21295229</v>
      </c>
      <c r="T26" s="375"/>
      <c r="U26" s="375"/>
      <c r="V26" s="375">
        <f t="shared" si="6"/>
        <v>-6306967.5370228626</v>
      </c>
      <c r="W26" s="375">
        <f t="shared" si="6"/>
        <v>5381436.6900665313</v>
      </c>
      <c r="X26" s="375">
        <f t="shared" si="6"/>
        <v>-1060400.0776394866</v>
      </c>
      <c r="Y26" s="375"/>
      <c r="Z26" s="375">
        <f t="shared" si="6"/>
        <v>-792127</v>
      </c>
      <c r="AA26" s="375">
        <f t="shared" si="6"/>
        <v>260684.53702286258</v>
      </c>
      <c r="AB26" s="375">
        <f t="shared" si="6"/>
        <v>-1103569.5</v>
      </c>
      <c r="AC26" s="375"/>
      <c r="AD26" s="375">
        <f t="shared" si="6"/>
        <v>-10699336.730491892</v>
      </c>
      <c r="AE26" s="375">
        <f t="shared" si="6"/>
        <v>-104940.75645241141</v>
      </c>
      <c r="AF26" s="375">
        <f t="shared" si="6"/>
        <v>382410.99563851394</v>
      </c>
      <c r="AG26" s="375"/>
      <c r="AH26" s="375">
        <f t="shared" si="6"/>
        <v>-1688899</v>
      </c>
      <c r="AI26" s="375">
        <f t="shared" si="6"/>
        <v>-2218951.5833333335</v>
      </c>
      <c r="AJ26" s="375">
        <f t="shared" si="6"/>
        <v>-982440.37134446157</v>
      </c>
      <c r="AK26" s="375"/>
      <c r="AL26" s="375"/>
      <c r="AM26" s="380">
        <v>111273911.7653406</v>
      </c>
      <c r="AN26" s="380">
        <v>107827090.3419406</v>
      </c>
      <c r="AO26" s="380">
        <v>104366765.3419406</v>
      </c>
      <c r="AP26" s="380">
        <v>104889939.3419406</v>
      </c>
      <c r="AQ26" s="380">
        <v>108584200.70212755</v>
      </c>
      <c r="AR26" s="380">
        <v>107132627.15909283</v>
      </c>
      <c r="AS26" s="380">
        <v>106014066.21731377</v>
      </c>
      <c r="AT26" s="380">
        <v>106626516.70943214</v>
      </c>
    </row>
    <row r="27" spans="1:46">
      <c r="A27" s="378"/>
      <c r="B27" s="378"/>
      <c r="C27" s="378"/>
      <c r="D27" s="373" t="s">
        <v>115</v>
      </c>
      <c r="E27" s="375">
        <v>99893994.5</v>
      </c>
      <c r="F27" s="375">
        <v>99130813.833333343</v>
      </c>
      <c r="G27" s="375">
        <v>97942493.416666657</v>
      </c>
      <c r="H27" s="375">
        <v>98557753.916666657</v>
      </c>
      <c r="I27" s="375">
        <v>95751467.5</v>
      </c>
      <c r="J27" s="375">
        <v>100010654.83333334</v>
      </c>
      <c r="K27" s="375">
        <v>98538465.166666657</v>
      </c>
      <c r="L27" s="375"/>
      <c r="M27" s="375">
        <v>97240540.5</v>
      </c>
      <c r="N27" s="375">
        <v>99198063.25</v>
      </c>
      <c r="O27" s="375">
        <v>99363986.5</v>
      </c>
      <c r="P27" s="375">
        <v>107287083.75</v>
      </c>
      <c r="Q27" s="375">
        <v>93812203.25999999</v>
      </c>
      <c r="R27" s="375">
        <v>99808203.74000001</v>
      </c>
      <c r="S27" s="375">
        <v>97543400.25</v>
      </c>
      <c r="T27" s="375"/>
      <c r="U27" s="375"/>
      <c r="V27" s="375">
        <f t="shared" si="6"/>
        <v>-4763265</v>
      </c>
      <c r="W27" s="375">
        <f t="shared" si="6"/>
        <v>469923.33333333582</v>
      </c>
      <c r="X27" s="375">
        <f t="shared" si="6"/>
        <v>661732.66666666418</v>
      </c>
      <c r="Y27" s="375"/>
      <c r="Z27" s="375">
        <f t="shared" si="6"/>
        <v>-4142527</v>
      </c>
      <c r="AA27" s="375">
        <f t="shared" si="6"/>
        <v>879841</v>
      </c>
      <c r="AB27" s="375">
        <f t="shared" si="6"/>
        <v>595971.75</v>
      </c>
      <c r="AC27" s="375"/>
      <c r="AD27" s="375">
        <f t="shared" si="6"/>
        <v>-4819043.24</v>
      </c>
      <c r="AE27" s="375">
        <f t="shared" si="6"/>
        <v>-8041037.7599999998</v>
      </c>
      <c r="AF27" s="375">
        <f t="shared" si="6"/>
        <v>-21736946.25</v>
      </c>
      <c r="AG27" s="375"/>
      <c r="AH27" s="375">
        <f t="shared" si="6"/>
        <v>-3428337.24</v>
      </c>
      <c r="AI27" s="375">
        <f t="shared" si="6"/>
        <v>610140.49000000022</v>
      </c>
      <c r="AJ27" s="375">
        <f t="shared" si="6"/>
        <v>-1820586.25</v>
      </c>
      <c r="AK27" s="375"/>
      <c r="AL27" s="375"/>
      <c r="AM27" s="380">
        <v>100514732.5</v>
      </c>
      <c r="AN27" s="380">
        <v>99540731.5</v>
      </c>
      <c r="AO27" s="380">
        <v>97876732.5</v>
      </c>
      <c r="AP27" s="380">
        <v>98382908.5</v>
      </c>
      <c r="AQ27" s="380">
        <v>98631246.5</v>
      </c>
      <c r="AR27" s="380">
        <v>107849241.5</v>
      </c>
      <c r="AS27" s="380">
        <v>119280346.5</v>
      </c>
      <c r="AT27" s="380">
        <v>131421270.5</v>
      </c>
    </row>
    <row r="28" spans="1:46">
      <c r="A28" s="378"/>
      <c r="B28" s="378"/>
      <c r="C28" s="378"/>
      <c r="D28" s="373" t="s">
        <v>59</v>
      </c>
      <c r="E28" s="375">
        <v>54732822</v>
      </c>
      <c r="F28" s="375">
        <v>57837584</v>
      </c>
      <c r="G28" s="375">
        <v>58673297</v>
      </c>
      <c r="H28" s="375">
        <v>60403891</v>
      </c>
      <c r="I28" s="375">
        <v>46513135</v>
      </c>
      <c r="J28" s="375">
        <v>64373072</v>
      </c>
      <c r="K28" s="375">
        <v>46794375</v>
      </c>
      <c r="L28" s="375"/>
      <c r="M28" s="375">
        <v>52339406</v>
      </c>
      <c r="N28" s="375">
        <v>50193203</v>
      </c>
      <c r="O28" s="375">
        <v>59666458.544</v>
      </c>
      <c r="P28" s="375">
        <v>65229265</v>
      </c>
      <c r="Q28" s="375">
        <v>47177566</v>
      </c>
      <c r="R28" s="375">
        <v>46734551.310000002</v>
      </c>
      <c r="S28" s="375">
        <v>55881237.090000004</v>
      </c>
      <c r="T28" s="375"/>
      <c r="U28" s="375"/>
      <c r="V28" s="375">
        <f t="shared" si="6"/>
        <v>-11703454</v>
      </c>
      <c r="W28" s="375">
        <f t="shared" si="6"/>
        <v>8901228</v>
      </c>
      <c r="X28" s="375">
        <f t="shared" si="6"/>
        <v>-9563168</v>
      </c>
      <c r="Y28" s="375"/>
      <c r="Z28" s="375">
        <f t="shared" si="6"/>
        <v>-8219687</v>
      </c>
      <c r="AA28" s="375">
        <f t="shared" si="6"/>
        <v>6535488</v>
      </c>
      <c r="AB28" s="375">
        <f t="shared" si="6"/>
        <v>-11878922</v>
      </c>
      <c r="AC28" s="375"/>
      <c r="AD28" s="375">
        <f t="shared" si="6"/>
        <v>-7120914</v>
      </c>
      <c r="AE28" s="375">
        <f t="shared" si="6"/>
        <v>-9580602.6900000013</v>
      </c>
      <c r="AF28" s="375">
        <f t="shared" si="6"/>
        <v>-1723268.9100000001</v>
      </c>
      <c r="AG28" s="375"/>
      <c r="AH28" s="375">
        <f t="shared" si="6"/>
        <v>-5161840</v>
      </c>
      <c r="AI28" s="375">
        <f t="shared" si="6"/>
        <v>-3458651.6900000004</v>
      </c>
      <c r="AJ28" s="375">
        <f t="shared" si="6"/>
        <v>-3785221.4539999999</v>
      </c>
      <c r="AK28" s="375"/>
      <c r="AL28" s="375"/>
      <c r="AM28" s="380">
        <v>58216589</v>
      </c>
      <c r="AN28" s="380">
        <v>55471844</v>
      </c>
      <c r="AO28" s="380">
        <v>56357543</v>
      </c>
      <c r="AP28" s="380">
        <v>58464903</v>
      </c>
      <c r="AQ28" s="380">
        <v>54298480</v>
      </c>
      <c r="AR28" s="380">
        <v>56315154</v>
      </c>
      <c r="AS28" s="380">
        <v>57604506</v>
      </c>
      <c r="AT28" s="380">
        <v>60294061</v>
      </c>
    </row>
    <row r="29" spans="1:46">
      <c r="A29" s="378"/>
      <c r="B29" s="378"/>
      <c r="C29" s="378"/>
      <c r="D29" s="373" t="s">
        <v>104</v>
      </c>
      <c r="E29" s="375">
        <v>168156260.5</v>
      </c>
      <c r="F29" s="375">
        <v>67619400.5</v>
      </c>
      <c r="G29" s="375">
        <v>66461608.5</v>
      </c>
      <c r="H29" s="375">
        <v>68441923.5</v>
      </c>
      <c r="I29" s="375">
        <v>167767573.5</v>
      </c>
      <c r="J29" s="375">
        <v>67619400.5</v>
      </c>
      <c r="K29" s="375">
        <v>64102711</v>
      </c>
      <c r="L29" s="375"/>
      <c r="M29" s="375">
        <v>161720600.5</v>
      </c>
      <c r="N29" s="375">
        <v>67220499.5</v>
      </c>
      <c r="O29" s="375">
        <v>68240156.5</v>
      </c>
      <c r="P29" s="375">
        <v>72684156.5</v>
      </c>
      <c r="Q29" s="375">
        <v>160674600.5</v>
      </c>
      <c r="R29" s="375">
        <v>62649249.5</v>
      </c>
      <c r="S29" s="375">
        <v>84203859</v>
      </c>
      <c r="T29" s="375"/>
      <c r="U29" s="375"/>
      <c r="V29" s="375">
        <f t="shared" si="6"/>
        <v>-674749.5</v>
      </c>
      <c r="W29" s="375">
        <f t="shared" si="6"/>
        <v>516900.5</v>
      </c>
      <c r="X29" s="375">
        <f t="shared" si="6"/>
        <v>-2999789</v>
      </c>
      <c r="Y29" s="375"/>
      <c r="Z29" s="375">
        <f t="shared" si="6"/>
        <v>-388687</v>
      </c>
      <c r="AA29" s="375">
        <f t="shared" si="6"/>
        <v>0</v>
      </c>
      <c r="AB29" s="375">
        <f t="shared" si="6"/>
        <v>-2358897.5</v>
      </c>
      <c r="AC29" s="375"/>
      <c r="AD29" s="375">
        <f t="shared" si="6"/>
        <v>-7156722.5</v>
      </c>
      <c r="AE29" s="375">
        <f t="shared" si="6"/>
        <v>-4214250.5</v>
      </c>
      <c r="AF29" s="375">
        <f t="shared" si="6"/>
        <v>16716359</v>
      </c>
      <c r="AG29" s="375"/>
      <c r="AH29" s="375">
        <f t="shared" si="6"/>
        <v>-1046000</v>
      </c>
      <c r="AI29" s="375">
        <f t="shared" si="6"/>
        <v>-4571250</v>
      </c>
      <c r="AJ29" s="375">
        <f t="shared" si="6"/>
        <v>15963702.5</v>
      </c>
      <c r="AK29" s="375"/>
      <c r="AL29" s="375"/>
      <c r="AM29" s="380">
        <v>168442323</v>
      </c>
      <c r="AN29" s="380">
        <v>67102500</v>
      </c>
      <c r="AO29" s="380">
        <v>67102500</v>
      </c>
      <c r="AP29" s="380">
        <v>69067500</v>
      </c>
      <c r="AQ29" s="380">
        <v>167831323</v>
      </c>
      <c r="AR29" s="380">
        <v>66863500</v>
      </c>
      <c r="AS29" s="380">
        <v>67487500</v>
      </c>
      <c r="AT29" s="380">
        <v>69534500</v>
      </c>
    </row>
    <row r="30" spans="1:46">
      <c r="A30" s="378"/>
      <c r="B30" s="378"/>
      <c r="C30" s="378"/>
      <c r="D30" s="373" t="s">
        <v>47</v>
      </c>
      <c r="E30" s="375">
        <v>116243396</v>
      </c>
      <c r="F30" s="375">
        <v>115301448</v>
      </c>
      <c r="G30" s="375">
        <v>113785314.12435821</v>
      </c>
      <c r="H30" s="375">
        <v>111469911.87564179</v>
      </c>
      <c r="I30" s="375">
        <v>108241646</v>
      </c>
      <c r="J30" s="375">
        <v>125052065</v>
      </c>
      <c r="K30" s="375">
        <v>112917581</v>
      </c>
      <c r="L30" s="375"/>
      <c r="M30" s="375">
        <v>111459528.00707351</v>
      </c>
      <c r="N30" s="375">
        <v>111246953</v>
      </c>
      <c r="O30" s="375">
        <v>117322898.75</v>
      </c>
      <c r="P30" s="375">
        <v>115615598.3024776</v>
      </c>
      <c r="Q30" s="375">
        <v>108979920</v>
      </c>
      <c r="R30" s="375">
        <v>111257730.95999999</v>
      </c>
      <c r="S30" s="375">
        <v>110481921.75</v>
      </c>
      <c r="T30" s="375"/>
      <c r="U30" s="375"/>
      <c r="V30" s="375">
        <f t="shared" si="6"/>
        <v>-7072928.4581193943</v>
      </c>
      <c r="W30" s="375">
        <f t="shared" si="6"/>
        <v>14158871.541880606</v>
      </c>
      <c r="X30" s="375">
        <f t="shared" si="6"/>
        <v>2514388.5418806057</v>
      </c>
      <c r="Y30" s="375"/>
      <c r="Z30" s="375">
        <f t="shared" si="6"/>
        <v>-8001750</v>
      </c>
      <c r="AA30" s="375">
        <f t="shared" si="6"/>
        <v>9750617</v>
      </c>
      <c r="AB30" s="375">
        <f t="shared" si="6"/>
        <v>-867733.12435819954</v>
      </c>
      <c r="AC30" s="375"/>
      <c r="AD30" s="375">
        <f t="shared" si="6"/>
        <v>356818.54188060574</v>
      </c>
      <c r="AE30" s="375">
        <f t="shared" si="6"/>
        <v>1192571.5018806057</v>
      </c>
      <c r="AF30" s="375">
        <f t="shared" si="6"/>
        <v>456764.29188060574</v>
      </c>
      <c r="AG30" s="375"/>
      <c r="AH30" s="375">
        <f t="shared" si="6"/>
        <v>-2479608.007073503</v>
      </c>
      <c r="AI30" s="375">
        <f t="shared" si="6"/>
        <v>10777.959999999963</v>
      </c>
      <c r="AJ30" s="375">
        <f t="shared" si="6"/>
        <v>-6840977</v>
      </c>
      <c r="AK30" s="375"/>
      <c r="AL30" s="375"/>
      <c r="AM30" s="380">
        <v>115314574.45811939</v>
      </c>
      <c r="AN30" s="380">
        <v>110893193.45811939</v>
      </c>
      <c r="AO30" s="380">
        <v>110403192.45811939</v>
      </c>
      <c r="AP30" s="380">
        <v>111547822.45811939</v>
      </c>
      <c r="AQ30" s="380">
        <v>108623101.45811939</v>
      </c>
      <c r="AR30" s="380">
        <v>110065159.45811939</v>
      </c>
      <c r="AS30" s="380">
        <v>110025157.45811939</v>
      </c>
      <c r="AT30" s="380">
        <v>113395048.45811939</v>
      </c>
    </row>
    <row r="31" spans="1:46">
      <c r="A31" s="378"/>
      <c r="B31" s="378"/>
      <c r="C31" s="378"/>
      <c r="D31" s="373" t="s">
        <v>158</v>
      </c>
      <c r="E31" s="375">
        <v>94569800</v>
      </c>
      <c r="F31" s="375">
        <v>110070300</v>
      </c>
      <c r="G31" s="375">
        <v>99728684</v>
      </c>
      <c r="H31" s="375">
        <v>102390214</v>
      </c>
      <c r="I31" s="375">
        <v>96603889.091666669</v>
      </c>
      <c r="J31" s="375">
        <v>107443345.49880952</v>
      </c>
      <c r="K31" s="375">
        <v>99801092.324761897</v>
      </c>
      <c r="L31" s="375"/>
      <c r="M31" s="375">
        <v>176846466</v>
      </c>
      <c r="N31" s="375">
        <v>175657945</v>
      </c>
      <c r="O31" s="375">
        <v>174488552</v>
      </c>
      <c r="P31" s="375">
        <v>178203295</v>
      </c>
      <c r="Q31" s="375">
        <v>97578041.364122808</v>
      </c>
      <c r="R31" s="375">
        <v>99708002.826353371</v>
      </c>
      <c r="S31" s="375">
        <v>313707970.26421291</v>
      </c>
      <c r="T31" s="375"/>
      <c r="U31" s="375"/>
      <c r="V31" s="375">
        <f t="shared" si="6"/>
        <v>-5586060.9083333332</v>
      </c>
      <c r="W31" s="375">
        <f t="shared" si="6"/>
        <v>11892395.498809524</v>
      </c>
      <c r="X31" s="375">
        <f t="shared" si="6"/>
        <v>4250142.3247619048</v>
      </c>
      <c r="Y31" s="375"/>
      <c r="Z31" s="375">
        <f t="shared" si="6"/>
        <v>2034089.0916666668</v>
      </c>
      <c r="AA31" s="375">
        <f t="shared" si="6"/>
        <v>-2626954.5011904761</v>
      </c>
      <c r="AB31" s="375">
        <f t="shared" si="6"/>
        <v>72408.324761904776</v>
      </c>
      <c r="AC31" s="375"/>
      <c r="AD31" s="375">
        <f t="shared" si="6"/>
        <v>-77401608.635877192</v>
      </c>
      <c r="AE31" s="375">
        <f t="shared" si="6"/>
        <v>-70460947.173646629</v>
      </c>
      <c r="AF31" s="375">
        <f t="shared" si="6"/>
        <v>143502120.26421291</v>
      </c>
      <c r="AG31" s="375"/>
      <c r="AH31" s="375">
        <f t="shared" si="6"/>
        <v>-79268424.635877192</v>
      </c>
      <c r="AI31" s="375">
        <f t="shared" si="6"/>
        <v>-75949942.173646629</v>
      </c>
      <c r="AJ31" s="375">
        <f t="shared" si="6"/>
        <v>139219418.26421291</v>
      </c>
      <c r="AK31" s="375"/>
      <c r="AL31" s="375"/>
      <c r="AM31" s="380">
        <v>102189950</v>
      </c>
      <c r="AN31" s="380">
        <v>95550950</v>
      </c>
      <c r="AO31" s="380">
        <v>95550950</v>
      </c>
      <c r="AP31" s="380">
        <v>95550950</v>
      </c>
      <c r="AQ31" s="380">
        <v>174979650</v>
      </c>
      <c r="AR31" s="380">
        <v>170168950</v>
      </c>
      <c r="AS31" s="380">
        <v>170205850</v>
      </c>
      <c r="AT31" s="380">
        <v>172255350</v>
      </c>
    </row>
    <row r="32" spans="1:46">
      <c r="A32" s="378"/>
      <c r="B32" s="378"/>
      <c r="C32" s="378"/>
      <c r="D32" s="373" t="s">
        <v>100</v>
      </c>
      <c r="E32" s="375">
        <v>81709444</v>
      </c>
      <c r="F32" s="375">
        <v>68821436</v>
      </c>
      <c r="G32" s="375">
        <v>67479131</v>
      </c>
      <c r="H32" s="375">
        <v>72212051</v>
      </c>
      <c r="I32" s="375">
        <v>77833191</v>
      </c>
      <c r="J32" s="375">
        <v>72205676</v>
      </c>
      <c r="K32" s="375">
        <v>67353605</v>
      </c>
      <c r="L32" s="375"/>
      <c r="M32" s="375">
        <v>72056444</v>
      </c>
      <c r="N32" s="375">
        <v>75709436</v>
      </c>
      <c r="O32" s="375">
        <v>65754131</v>
      </c>
      <c r="P32" s="375">
        <v>74027051</v>
      </c>
      <c r="Q32" s="375">
        <v>71080464</v>
      </c>
      <c r="R32" s="375">
        <v>77301198</v>
      </c>
      <c r="S32" s="375">
        <v>65628575</v>
      </c>
      <c r="T32" s="375"/>
      <c r="U32" s="375"/>
      <c r="V32" s="375">
        <f t="shared" si="6"/>
        <v>-6703689</v>
      </c>
      <c r="W32" s="375">
        <f t="shared" si="6"/>
        <v>3002916</v>
      </c>
      <c r="X32" s="375">
        <f t="shared" si="6"/>
        <v>-3162975</v>
      </c>
      <c r="Y32" s="375"/>
      <c r="Z32" s="375">
        <f t="shared" si="6"/>
        <v>-3876253</v>
      </c>
      <c r="AA32" s="375">
        <f t="shared" si="6"/>
        <v>3384240</v>
      </c>
      <c r="AB32" s="375">
        <f t="shared" si="6"/>
        <v>-125526</v>
      </c>
      <c r="AC32" s="375"/>
      <c r="AD32" s="375">
        <f t="shared" si="6"/>
        <v>-11241916</v>
      </c>
      <c r="AE32" s="375">
        <f t="shared" si="6"/>
        <v>7654938</v>
      </c>
      <c r="AF32" s="375">
        <f t="shared" si="6"/>
        <v>-5055505</v>
      </c>
      <c r="AG32" s="375"/>
      <c r="AH32" s="375">
        <f t="shared" si="6"/>
        <v>-975980</v>
      </c>
      <c r="AI32" s="375">
        <f t="shared" si="6"/>
        <v>1591762</v>
      </c>
      <c r="AJ32" s="375">
        <f t="shared" si="6"/>
        <v>-125556</v>
      </c>
      <c r="AK32" s="375"/>
      <c r="AL32" s="375"/>
      <c r="AM32" s="380">
        <v>84536880</v>
      </c>
      <c r="AN32" s="380">
        <v>69202760</v>
      </c>
      <c r="AO32" s="380">
        <v>70516580</v>
      </c>
      <c r="AP32" s="380">
        <v>70174580</v>
      </c>
      <c r="AQ32" s="380">
        <v>82322380</v>
      </c>
      <c r="AR32" s="380">
        <v>69646260</v>
      </c>
      <c r="AS32" s="380">
        <v>70684080</v>
      </c>
      <c r="AT32" s="380">
        <v>71778080</v>
      </c>
    </row>
    <row r="33" spans="1:46">
      <c r="A33" s="378"/>
      <c r="B33" s="378"/>
      <c r="C33" s="378"/>
      <c r="D33" s="373" t="s">
        <v>97</v>
      </c>
      <c r="E33" s="375">
        <v>57898044</v>
      </c>
      <c r="F33" s="375">
        <v>53554302.666666664</v>
      </c>
      <c r="G33" s="375">
        <v>58533321.948066697</v>
      </c>
      <c r="H33" s="375">
        <v>56634332.051933303</v>
      </c>
      <c r="I33" s="375">
        <v>58776544</v>
      </c>
      <c r="J33" s="375">
        <v>54333802.666666664</v>
      </c>
      <c r="K33" s="375">
        <v>59312821.948066697</v>
      </c>
      <c r="L33" s="375"/>
      <c r="M33" s="375">
        <v>56286293.954799995</v>
      </c>
      <c r="N33" s="375">
        <v>54325333.843800001</v>
      </c>
      <c r="O33" s="375">
        <v>60592676.698066697</v>
      </c>
      <c r="P33" s="375">
        <v>59397686.5033333</v>
      </c>
      <c r="Q33" s="375">
        <v>55941293.954799995</v>
      </c>
      <c r="R33" s="375">
        <v>53144333.843800001</v>
      </c>
      <c r="S33" s="375">
        <v>60296676.698066697</v>
      </c>
      <c r="T33" s="375"/>
      <c r="U33" s="375"/>
      <c r="V33" s="375">
        <f t="shared" si="6"/>
        <v>-1941456</v>
      </c>
      <c r="W33" s="375">
        <f t="shared" si="6"/>
        <v>-4278197.333333334</v>
      </c>
      <c r="X33" s="375">
        <f t="shared" si="6"/>
        <v>566821.94806670025</v>
      </c>
      <c r="Y33" s="375"/>
      <c r="Z33" s="375">
        <f t="shared" si="6"/>
        <v>878500</v>
      </c>
      <c r="AA33" s="375">
        <f t="shared" si="6"/>
        <v>779500</v>
      </c>
      <c r="AB33" s="375">
        <f t="shared" si="6"/>
        <v>779500</v>
      </c>
      <c r="AC33" s="375"/>
      <c r="AD33" s="375">
        <f t="shared" si="6"/>
        <v>4132293.9547999995</v>
      </c>
      <c r="AE33" s="375">
        <f t="shared" si="6"/>
        <v>1345333.8438000008</v>
      </c>
      <c r="AF33" s="375">
        <f t="shared" si="6"/>
        <v>8310676.6980667002</v>
      </c>
      <c r="AG33" s="375"/>
      <c r="AH33" s="375">
        <f t="shared" si="6"/>
        <v>-345000</v>
      </c>
      <c r="AI33" s="375">
        <f t="shared" si="6"/>
        <v>-1181000</v>
      </c>
      <c r="AJ33" s="375">
        <f t="shared" si="6"/>
        <v>-296000</v>
      </c>
      <c r="AK33" s="375"/>
      <c r="AL33" s="375"/>
      <c r="AM33" s="380">
        <v>60718000</v>
      </c>
      <c r="AN33" s="380">
        <v>58612000</v>
      </c>
      <c r="AO33" s="380">
        <v>58746000</v>
      </c>
      <c r="AP33" s="380">
        <v>58747000</v>
      </c>
      <c r="AQ33" s="380">
        <v>51809000</v>
      </c>
      <c r="AR33" s="380">
        <v>51799000</v>
      </c>
      <c r="AS33" s="380">
        <v>51986000</v>
      </c>
      <c r="AT33" s="380">
        <v>52697000</v>
      </c>
    </row>
    <row r="34" spans="1:46">
      <c r="A34" s="378"/>
      <c r="B34" s="378"/>
      <c r="C34" s="378"/>
      <c r="D34" s="373" t="s">
        <v>76</v>
      </c>
      <c r="E34" s="375">
        <v>78491768.5</v>
      </c>
      <c r="F34" s="375">
        <v>57629259.5</v>
      </c>
      <c r="G34" s="375">
        <v>56439259.25</v>
      </c>
      <c r="H34" s="375">
        <v>63386959</v>
      </c>
      <c r="I34" s="375">
        <v>100442018.5</v>
      </c>
      <c r="J34" s="375">
        <v>73632509.5</v>
      </c>
      <c r="K34" s="375">
        <v>72442509.25</v>
      </c>
      <c r="L34" s="375"/>
      <c r="M34" s="375">
        <v>56353543.809210524</v>
      </c>
      <c r="N34" s="375">
        <v>53926799.190789476</v>
      </c>
      <c r="O34" s="375">
        <v>56497269</v>
      </c>
      <c r="P34" s="375">
        <v>96167384</v>
      </c>
      <c r="Q34" s="375">
        <v>72781907.809210524</v>
      </c>
      <c r="R34" s="375">
        <v>73971935.190789476</v>
      </c>
      <c r="S34" s="375">
        <v>64247866</v>
      </c>
      <c r="T34" s="375"/>
      <c r="U34" s="375"/>
      <c r="V34" s="375">
        <f t="shared" si="6"/>
        <v>-1226710</v>
      </c>
      <c r="W34" s="375">
        <f t="shared" si="6"/>
        <v>-365499.75</v>
      </c>
      <c r="X34" s="375">
        <f t="shared" si="6"/>
        <v>-115500</v>
      </c>
      <c r="Y34" s="375"/>
      <c r="Z34" s="375">
        <f t="shared" si="6"/>
        <v>21950250</v>
      </c>
      <c r="AA34" s="375">
        <f t="shared" si="6"/>
        <v>16003250</v>
      </c>
      <c r="AB34" s="375">
        <f t="shared" si="6"/>
        <v>16003250</v>
      </c>
      <c r="AC34" s="375"/>
      <c r="AD34" s="375">
        <f t="shared" si="6"/>
        <v>-3962655.1907894742</v>
      </c>
      <c r="AE34" s="375">
        <f t="shared" si="6"/>
        <v>334372.19078947417</v>
      </c>
      <c r="AF34" s="375">
        <f t="shared" si="6"/>
        <v>-9389697</v>
      </c>
      <c r="AG34" s="375"/>
      <c r="AH34" s="375">
        <f t="shared" si="6"/>
        <v>16428364</v>
      </c>
      <c r="AI34" s="375">
        <f t="shared" si="6"/>
        <v>20045136</v>
      </c>
      <c r="AJ34" s="375">
        <f t="shared" si="6"/>
        <v>7750597</v>
      </c>
      <c r="AK34" s="375"/>
      <c r="AL34" s="375"/>
      <c r="AM34" s="380">
        <v>101668728.5</v>
      </c>
      <c r="AN34" s="380">
        <v>73998009.25</v>
      </c>
      <c r="AO34" s="380">
        <v>72558009.25</v>
      </c>
      <c r="AP34" s="380">
        <v>63141249</v>
      </c>
      <c r="AQ34" s="380">
        <v>76744563</v>
      </c>
      <c r="AR34" s="380">
        <v>73637563</v>
      </c>
      <c r="AS34" s="380">
        <v>73637563</v>
      </c>
      <c r="AT34" s="380">
        <v>87346307</v>
      </c>
    </row>
    <row r="35" spans="1:46">
      <c r="A35" s="378"/>
      <c r="B35" s="378"/>
      <c r="C35" s="378"/>
      <c r="D35" s="373" t="s">
        <v>54</v>
      </c>
      <c r="E35" s="375">
        <v>58354545</v>
      </c>
      <c r="F35" s="375">
        <v>54674325</v>
      </c>
      <c r="G35" s="375">
        <v>53064735</v>
      </c>
      <c r="H35" s="375">
        <v>54234394</v>
      </c>
      <c r="I35" s="375">
        <v>58003607</v>
      </c>
      <c r="J35" s="375">
        <v>54283264</v>
      </c>
      <c r="K35" s="375">
        <v>52923901</v>
      </c>
      <c r="L35" s="375"/>
      <c r="M35" s="375">
        <v>52520237</v>
      </c>
      <c r="N35" s="375">
        <v>54258821.333333336</v>
      </c>
      <c r="O35" s="375">
        <v>55330334.333333336</v>
      </c>
      <c r="P35" s="375">
        <v>57416712.333333336</v>
      </c>
      <c r="Q35" s="375">
        <v>51842487</v>
      </c>
      <c r="R35" s="375">
        <v>53300836</v>
      </c>
      <c r="S35" s="375">
        <v>55849375</v>
      </c>
      <c r="T35" s="375"/>
      <c r="U35" s="375"/>
      <c r="V35" s="375">
        <f t="shared" si="6"/>
        <v>-120538</v>
      </c>
      <c r="W35" s="375">
        <f t="shared" si="6"/>
        <v>119619</v>
      </c>
      <c r="X35" s="375">
        <f t="shared" si="6"/>
        <v>-1240744</v>
      </c>
      <c r="Y35" s="375"/>
      <c r="Z35" s="375">
        <f t="shared" si="6"/>
        <v>-350938</v>
      </c>
      <c r="AA35" s="375">
        <f t="shared" si="6"/>
        <v>-391061</v>
      </c>
      <c r="AB35" s="375">
        <f t="shared" si="6"/>
        <v>-140834</v>
      </c>
      <c r="AC35" s="375"/>
      <c r="AD35" s="375">
        <f t="shared" si="6"/>
        <v>-4647763</v>
      </c>
      <c r="AE35" s="375">
        <f t="shared" si="6"/>
        <v>-1574247.333333334</v>
      </c>
      <c r="AF35" s="375">
        <f t="shared" si="6"/>
        <v>973291.66666666605</v>
      </c>
      <c r="AG35" s="375"/>
      <c r="AH35" s="375">
        <f t="shared" si="6"/>
        <v>-677750</v>
      </c>
      <c r="AI35" s="375">
        <f t="shared" si="6"/>
        <v>-957985.33333333395</v>
      </c>
      <c r="AJ35" s="375">
        <f t="shared" si="6"/>
        <v>519040.66666666605</v>
      </c>
      <c r="AK35" s="375"/>
      <c r="AL35" s="375"/>
      <c r="AM35" s="380">
        <v>58124145</v>
      </c>
      <c r="AN35" s="380">
        <v>54163645</v>
      </c>
      <c r="AO35" s="380">
        <v>54164645</v>
      </c>
      <c r="AP35" s="380">
        <v>54165145</v>
      </c>
      <c r="AQ35" s="380">
        <v>56490250</v>
      </c>
      <c r="AR35" s="380">
        <v>54875083.333333336</v>
      </c>
      <c r="AS35" s="380">
        <v>54876083.333333336</v>
      </c>
      <c r="AT35" s="380">
        <v>54876583.333333336</v>
      </c>
    </row>
    <row r="36" spans="1:46">
      <c r="A36" s="378"/>
      <c r="B36" s="378"/>
      <c r="C36" s="378"/>
      <c r="D36" s="373" t="s">
        <v>135</v>
      </c>
      <c r="E36" s="375">
        <v>63783254</v>
      </c>
      <c r="F36" s="375">
        <v>71082000</v>
      </c>
      <c r="G36" s="375">
        <v>52646250</v>
      </c>
      <c r="H36" s="375">
        <v>52512250</v>
      </c>
      <c r="I36" s="375">
        <v>63783254</v>
      </c>
      <c r="J36" s="375">
        <v>70875000</v>
      </c>
      <c r="K36" s="375">
        <v>52439250</v>
      </c>
      <c r="L36" s="375"/>
      <c r="M36" s="375">
        <v>59879980</v>
      </c>
      <c r="N36" s="375">
        <v>58322981</v>
      </c>
      <c r="O36" s="375">
        <v>60977646</v>
      </c>
      <c r="P36" s="375">
        <v>60843147</v>
      </c>
      <c r="Q36" s="375">
        <v>60875457</v>
      </c>
      <c r="R36" s="375">
        <v>75660516</v>
      </c>
      <c r="S36" s="375">
        <v>60793062</v>
      </c>
      <c r="T36" s="375"/>
      <c r="U36" s="375"/>
      <c r="V36" s="375">
        <f t="shared" si="6"/>
        <v>-18090250</v>
      </c>
      <c r="W36" s="375">
        <f t="shared" si="6"/>
        <v>18960250</v>
      </c>
      <c r="X36" s="375">
        <f t="shared" si="6"/>
        <v>524500</v>
      </c>
      <c r="Y36" s="375"/>
      <c r="Z36" s="375">
        <f t="shared" si="6"/>
        <v>0</v>
      </c>
      <c r="AA36" s="375">
        <f t="shared" si="6"/>
        <v>-207000</v>
      </c>
      <c r="AB36" s="375">
        <f t="shared" si="6"/>
        <v>-207000</v>
      </c>
      <c r="AC36" s="375"/>
      <c r="AD36" s="375">
        <f t="shared" si="6"/>
        <v>1110977</v>
      </c>
      <c r="AE36" s="375">
        <f t="shared" si="6"/>
        <v>18543536</v>
      </c>
      <c r="AF36" s="375">
        <f t="shared" si="6"/>
        <v>424665</v>
      </c>
      <c r="AG36" s="375"/>
      <c r="AH36" s="375">
        <f t="shared" si="6"/>
        <v>995477</v>
      </c>
      <c r="AI36" s="375">
        <f t="shared" si="6"/>
        <v>17337535</v>
      </c>
      <c r="AJ36" s="375">
        <f t="shared" si="6"/>
        <v>-184584</v>
      </c>
      <c r="AK36" s="375"/>
      <c r="AL36" s="375"/>
      <c r="AM36" s="380">
        <v>81873504</v>
      </c>
      <c r="AN36" s="380">
        <v>51914750</v>
      </c>
      <c r="AO36" s="380">
        <v>51914750</v>
      </c>
      <c r="AP36" s="380">
        <v>51914750</v>
      </c>
      <c r="AQ36" s="380">
        <v>59764480</v>
      </c>
      <c r="AR36" s="380">
        <v>57116980</v>
      </c>
      <c r="AS36" s="380">
        <v>60368397</v>
      </c>
      <c r="AT36" s="380">
        <v>60367897</v>
      </c>
    </row>
    <row r="37" spans="1:46">
      <c r="A37" s="378"/>
      <c r="B37" s="378"/>
      <c r="C37" s="378"/>
      <c r="D37" s="373" t="s">
        <v>71</v>
      </c>
      <c r="E37" s="375">
        <v>212085818.94140625</v>
      </c>
      <c r="F37" s="375">
        <v>193171197.94140625</v>
      </c>
      <c r="G37" s="375">
        <v>201705627.44140625</v>
      </c>
      <c r="H37" s="375">
        <v>203374582.44140625</v>
      </c>
      <c r="I37" s="375">
        <v>210369979.19140625</v>
      </c>
      <c r="J37" s="375">
        <v>192010519.19140625</v>
      </c>
      <c r="K37" s="375">
        <v>206632906.44140625</v>
      </c>
      <c r="L37" s="375"/>
      <c r="M37" s="375">
        <v>195673318.65140623</v>
      </c>
      <c r="N37" s="375">
        <v>194976479.77140623</v>
      </c>
      <c r="O37" s="375">
        <v>203960201.59140626</v>
      </c>
      <c r="P37" s="375">
        <v>213821707.57473958</v>
      </c>
      <c r="Q37" s="375">
        <v>193538347.25140619</v>
      </c>
      <c r="R37" s="375">
        <v>195235800.02140623</v>
      </c>
      <c r="S37" s="375">
        <v>203838038.59140626</v>
      </c>
      <c r="T37" s="375"/>
      <c r="U37" s="375"/>
      <c r="V37" s="375">
        <f t="shared" si="6"/>
        <v>-7929884.80859375</v>
      </c>
      <c r="W37" s="375">
        <f t="shared" si="6"/>
        <v>1887108.19140625</v>
      </c>
      <c r="X37" s="375">
        <f t="shared" si="6"/>
        <v>4085628.44140625</v>
      </c>
      <c r="Y37" s="375"/>
      <c r="Z37" s="375">
        <f t="shared" si="6"/>
        <v>-1715839.75</v>
      </c>
      <c r="AA37" s="375">
        <f t="shared" si="6"/>
        <v>-1160678.75</v>
      </c>
      <c r="AB37" s="375">
        <f t="shared" si="6"/>
        <v>4927279</v>
      </c>
      <c r="AC37" s="375"/>
      <c r="AD37" s="375">
        <f t="shared" si="6"/>
        <v>-7606730.9985938007</v>
      </c>
      <c r="AE37" s="375">
        <f t="shared" si="6"/>
        <v>-5051029.4785937499</v>
      </c>
      <c r="AF37" s="375">
        <f t="shared" si="6"/>
        <v>-1805657.9085937496</v>
      </c>
      <c r="AG37" s="375"/>
      <c r="AH37" s="375">
        <f t="shared" si="6"/>
        <v>-2134971.4000000507</v>
      </c>
      <c r="AI37" s="375">
        <f t="shared" si="6"/>
        <v>259320.25</v>
      </c>
      <c r="AJ37" s="375">
        <f t="shared" si="6"/>
        <v>-122163.00000000006</v>
      </c>
      <c r="AK37" s="375"/>
      <c r="AL37" s="375"/>
      <c r="AM37" s="380">
        <v>218299864</v>
      </c>
      <c r="AN37" s="380">
        <v>190123411</v>
      </c>
      <c r="AO37" s="380">
        <v>202547278</v>
      </c>
      <c r="AP37" s="380">
        <v>202653669</v>
      </c>
      <c r="AQ37" s="380">
        <v>201145078.25</v>
      </c>
      <c r="AR37" s="380">
        <v>200286829.5</v>
      </c>
      <c r="AS37" s="380">
        <v>205643696.5</v>
      </c>
      <c r="AT37" s="380">
        <v>206525187.5</v>
      </c>
    </row>
    <row r="38" spans="1:46">
      <c r="A38" s="376" t="s">
        <v>73</v>
      </c>
      <c r="B38" s="376" t="s">
        <v>72</v>
      </c>
      <c r="C38" s="376" t="s">
        <v>71</v>
      </c>
      <c r="D38" s="376" t="s">
        <v>365</v>
      </c>
      <c r="E38" s="375">
        <v>5324750</v>
      </c>
      <c r="F38" s="375">
        <v>5324750</v>
      </c>
      <c r="G38" s="375">
        <v>5324750</v>
      </c>
      <c r="H38" s="375">
        <v>5324750</v>
      </c>
      <c r="I38" s="375">
        <v>5324750</v>
      </c>
      <c r="J38" s="375">
        <v>5324750</v>
      </c>
      <c r="K38" s="375">
        <v>5324750</v>
      </c>
      <c r="L38" s="375" t="s">
        <v>1614</v>
      </c>
      <c r="M38" s="375">
        <v>5324750</v>
      </c>
      <c r="N38" s="375">
        <v>5324750</v>
      </c>
      <c r="O38" s="375">
        <v>5324750</v>
      </c>
      <c r="P38" s="375">
        <v>5324750</v>
      </c>
      <c r="Q38" s="375">
        <v>5324750</v>
      </c>
      <c r="R38" s="375">
        <v>4916836</v>
      </c>
      <c r="S38" s="375">
        <v>5324750</v>
      </c>
      <c r="T38" s="375" t="s">
        <v>1615</v>
      </c>
      <c r="U38" s="375" t="s">
        <v>1616</v>
      </c>
      <c r="V38" s="375">
        <f>I38-AM38</f>
        <v>0</v>
      </c>
      <c r="W38" s="375">
        <f t="shared" ref="W38:X38" si="7">J38-AN38</f>
        <v>0</v>
      </c>
      <c r="X38" s="375">
        <f t="shared" si="7"/>
        <v>0</v>
      </c>
      <c r="Y38" s="373"/>
      <c r="Z38" s="375">
        <f>I38-E38</f>
        <v>0</v>
      </c>
      <c r="AA38" s="375">
        <f t="shared" ref="AA38" si="8">J38-F38</f>
        <v>0</v>
      </c>
      <c r="AB38" s="375">
        <f>K38-G38</f>
        <v>0</v>
      </c>
      <c r="AC38" s="373"/>
      <c r="AD38" s="375">
        <f>Q38-AQ38</f>
        <v>0</v>
      </c>
      <c r="AE38" s="375">
        <f t="shared" ref="AE38:AF38" si="9">R38-AR38</f>
        <v>-407914</v>
      </c>
      <c r="AF38" s="375">
        <f t="shared" si="9"/>
        <v>0</v>
      </c>
      <c r="AG38" s="373"/>
      <c r="AH38" s="375">
        <f>Q38-M38</f>
        <v>0</v>
      </c>
      <c r="AI38" s="375">
        <f t="shared" ref="AI38:AJ38" si="10">R38-N38</f>
        <v>-407914</v>
      </c>
      <c r="AJ38" s="375">
        <f t="shared" si="10"/>
        <v>0</v>
      </c>
      <c r="AK38" s="373"/>
      <c r="AL38" s="373"/>
      <c r="AM38" s="380">
        <v>5324750</v>
      </c>
      <c r="AN38" s="380">
        <v>5324750</v>
      </c>
      <c r="AO38" s="380">
        <v>5324750</v>
      </c>
      <c r="AP38" s="380">
        <v>5324750</v>
      </c>
      <c r="AQ38" s="380">
        <v>5324750</v>
      </c>
      <c r="AR38" s="380">
        <v>5324750</v>
      </c>
      <c r="AS38" s="380">
        <v>5324750</v>
      </c>
      <c r="AT38" s="380">
        <v>5324750</v>
      </c>
    </row>
    <row r="39" spans="1:46">
      <c r="A39" s="376" t="s">
        <v>73</v>
      </c>
      <c r="B39" s="376" t="s">
        <v>72</v>
      </c>
      <c r="C39" s="376" t="s">
        <v>71</v>
      </c>
      <c r="D39" s="376" t="s">
        <v>363</v>
      </c>
      <c r="E39" s="375">
        <v>5853000</v>
      </c>
      <c r="F39" s="375">
        <v>5853000</v>
      </c>
      <c r="G39" s="375">
        <v>5853000</v>
      </c>
      <c r="H39" s="375">
        <v>5853000</v>
      </c>
      <c r="I39" s="375">
        <v>5853000</v>
      </c>
      <c r="J39" s="375">
        <v>5853000</v>
      </c>
      <c r="K39" s="375">
        <v>6054000</v>
      </c>
      <c r="L39" s="375">
        <v>0</v>
      </c>
      <c r="M39" s="375">
        <v>6151170</v>
      </c>
      <c r="N39" s="375">
        <v>5141143</v>
      </c>
      <c r="O39" s="375">
        <v>5853000</v>
      </c>
      <c r="P39" s="375">
        <v>6107398</v>
      </c>
      <c r="Q39" s="375">
        <v>6151170</v>
      </c>
      <c r="R39" s="375">
        <v>5141143</v>
      </c>
      <c r="S39" s="375">
        <v>6054000</v>
      </c>
      <c r="T39" s="375" t="s">
        <v>1637</v>
      </c>
      <c r="U39" s="375" t="s">
        <v>1638</v>
      </c>
      <c r="V39" s="375">
        <f t="shared" ref="V39:V102" si="11">I39-AM39</f>
        <v>0</v>
      </c>
      <c r="W39" s="375">
        <f t="shared" ref="W39:W102" si="12">J39-AN39</f>
        <v>0</v>
      </c>
      <c r="X39" s="375">
        <f t="shared" ref="X39:X102" si="13">K39-AO39</f>
        <v>201000</v>
      </c>
      <c r="Y39" s="373"/>
      <c r="Z39" s="375">
        <f t="shared" ref="Z39:Z102" si="14">I39-E39</f>
        <v>0</v>
      </c>
      <c r="AA39" s="375">
        <f t="shared" ref="AA39:AA102" si="15">J39-F39</f>
        <v>0</v>
      </c>
      <c r="AB39" s="375">
        <f t="shared" ref="AB39:AB102" si="16">K39-G39</f>
        <v>201000</v>
      </c>
      <c r="AC39" s="373"/>
      <c r="AD39" s="375">
        <f t="shared" ref="AD39:AD102" si="17">Q39-AQ39</f>
        <v>45420</v>
      </c>
      <c r="AE39" s="375">
        <f t="shared" ref="AE39:AE102" si="18">R39-AR39</f>
        <v>-627607</v>
      </c>
      <c r="AF39" s="375">
        <f t="shared" ref="AF39:AF102" si="19">S39-AS39</f>
        <v>285250</v>
      </c>
      <c r="AG39" s="373"/>
      <c r="AH39" s="375">
        <f t="shared" ref="AH39:AH102" si="20">Q39-M39</f>
        <v>0</v>
      </c>
      <c r="AI39" s="375">
        <f t="shared" ref="AI39:AI102" si="21">R39-N39</f>
        <v>0</v>
      </c>
      <c r="AJ39" s="375">
        <f t="shared" ref="AJ39:AJ102" si="22">S39-O39</f>
        <v>201000</v>
      </c>
      <c r="AK39" s="373"/>
      <c r="AL39" s="373"/>
      <c r="AM39" s="380">
        <v>5853000</v>
      </c>
      <c r="AN39" s="380">
        <v>5853000</v>
      </c>
      <c r="AO39" s="380">
        <v>5853000</v>
      </c>
      <c r="AP39" s="380">
        <v>5853000</v>
      </c>
      <c r="AQ39" s="380">
        <v>6105750</v>
      </c>
      <c r="AR39" s="380">
        <v>5768750</v>
      </c>
      <c r="AS39" s="380">
        <v>5768750</v>
      </c>
      <c r="AT39" s="380">
        <v>5768750</v>
      </c>
    </row>
    <row r="40" spans="1:46">
      <c r="A40" s="376" t="s">
        <v>44</v>
      </c>
      <c r="B40" s="376" t="s">
        <v>43</v>
      </c>
      <c r="C40" s="376" t="s">
        <v>42</v>
      </c>
      <c r="D40" s="376" t="s">
        <v>361</v>
      </c>
      <c r="E40" s="375">
        <v>4599250</v>
      </c>
      <c r="F40" s="375">
        <v>4599250</v>
      </c>
      <c r="G40" s="375">
        <v>4599250</v>
      </c>
      <c r="H40" s="375">
        <v>4599250</v>
      </c>
      <c r="I40" s="375">
        <v>4599250</v>
      </c>
      <c r="J40" s="375">
        <v>4599250</v>
      </c>
      <c r="K40" s="375">
        <v>4599250</v>
      </c>
      <c r="L40" s="375" t="s">
        <v>1650</v>
      </c>
      <c r="M40" s="375">
        <v>4599250</v>
      </c>
      <c r="N40" s="375">
        <v>4599250</v>
      </c>
      <c r="O40" s="375">
        <v>4599250</v>
      </c>
      <c r="P40" s="375">
        <v>4599250</v>
      </c>
      <c r="Q40" s="375">
        <v>4599250</v>
      </c>
      <c r="R40" s="375">
        <v>4599250</v>
      </c>
      <c r="S40" s="375">
        <v>4599250</v>
      </c>
      <c r="T40" s="375" t="s">
        <v>1651</v>
      </c>
      <c r="U40" s="375" t="s">
        <v>1652</v>
      </c>
      <c r="V40" s="375">
        <f t="shared" si="11"/>
        <v>-283648</v>
      </c>
      <c r="W40" s="375">
        <f t="shared" si="12"/>
        <v>-128528</v>
      </c>
      <c r="X40" s="375">
        <f t="shared" si="13"/>
        <v>-782248</v>
      </c>
      <c r="Y40" s="373"/>
      <c r="Z40" s="375">
        <f t="shared" si="14"/>
        <v>0</v>
      </c>
      <c r="AA40" s="375">
        <f t="shared" si="15"/>
        <v>0</v>
      </c>
      <c r="AB40" s="375">
        <f t="shared" si="16"/>
        <v>0</v>
      </c>
      <c r="AC40" s="373"/>
      <c r="AD40" s="375">
        <f t="shared" si="17"/>
        <v>-283648</v>
      </c>
      <c r="AE40" s="375">
        <f t="shared" si="18"/>
        <v>-128528</v>
      </c>
      <c r="AF40" s="375">
        <f t="shared" si="19"/>
        <v>-782248</v>
      </c>
      <c r="AG40" s="373"/>
      <c r="AH40" s="375">
        <f t="shared" si="20"/>
        <v>0</v>
      </c>
      <c r="AI40" s="375">
        <f t="shared" si="21"/>
        <v>0</v>
      </c>
      <c r="AJ40" s="375">
        <f t="shared" si="22"/>
        <v>0</v>
      </c>
      <c r="AK40" s="373"/>
      <c r="AL40" s="373"/>
      <c r="AM40" s="380">
        <v>4882898</v>
      </c>
      <c r="AN40" s="380">
        <v>4727778</v>
      </c>
      <c r="AO40" s="380">
        <v>5381498</v>
      </c>
      <c r="AP40" s="380">
        <v>5381826</v>
      </c>
      <c r="AQ40" s="380">
        <v>4882898</v>
      </c>
      <c r="AR40" s="380">
        <v>4727778</v>
      </c>
      <c r="AS40" s="380">
        <v>5381498</v>
      </c>
      <c r="AT40" s="380">
        <v>5381826</v>
      </c>
    </row>
    <row r="41" spans="1:46">
      <c r="A41" s="376" t="s">
        <v>56</v>
      </c>
      <c r="B41" s="376" t="s">
        <v>65</v>
      </c>
      <c r="C41" s="376" t="s">
        <v>54</v>
      </c>
      <c r="D41" s="376" t="s">
        <v>359</v>
      </c>
      <c r="E41" s="375">
        <v>3012250</v>
      </c>
      <c r="F41" s="375">
        <v>3012250</v>
      </c>
      <c r="G41" s="375">
        <v>3012250</v>
      </c>
      <c r="H41" s="375">
        <v>3012250</v>
      </c>
      <c r="I41" s="375">
        <v>2871812</v>
      </c>
      <c r="J41" s="375">
        <v>2879064</v>
      </c>
      <c r="K41" s="375">
        <v>2879065</v>
      </c>
      <c r="L41" s="375">
        <v>0</v>
      </c>
      <c r="M41" s="375">
        <v>2903750</v>
      </c>
      <c r="N41" s="375">
        <v>2868419</v>
      </c>
      <c r="O41" s="375">
        <v>2868418</v>
      </c>
      <c r="P41" s="375">
        <v>2868419</v>
      </c>
      <c r="Q41" s="375">
        <v>2903750</v>
      </c>
      <c r="R41" s="375">
        <v>2868419</v>
      </c>
      <c r="S41" s="375">
        <v>2868418</v>
      </c>
      <c r="T41" s="375" t="s">
        <v>1668</v>
      </c>
      <c r="U41" s="375" t="s">
        <v>1669</v>
      </c>
      <c r="V41" s="375">
        <f t="shared" si="11"/>
        <v>-140438</v>
      </c>
      <c r="W41" s="375">
        <f t="shared" si="12"/>
        <v>-133186</v>
      </c>
      <c r="X41" s="375">
        <f t="shared" si="13"/>
        <v>-133185</v>
      </c>
      <c r="Y41" s="373"/>
      <c r="Z41" s="375">
        <f t="shared" si="14"/>
        <v>-140438</v>
      </c>
      <c r="AA41" s="375">
        <f t="shared" si="15"/>
        <v>-133186</v>
      </c>
      <c r="AB41" s="375">
        <f t="shared" si="16"/>
        <v>-133185</v>
      </c>
      <c r="AC41" s="373"/>
      <c r="AD41" s="375">
        <f t="shared" si="17"/>
        <v>-108500</v>
      </c>
      <c r="AE41" s="375">
        <f t="shared" si="18"/>
        <v>-143831</v>
      </c>
      <c r="AF41" s="375">
        <f t="shared" si="19"/>
        <v>-143832</v>
      </c>
      <c r="AG41" s="373"/>
      <c r="AH41" s="375">
        <f t="shared" si="20"/>
        <v>0</v>
      </c>
      <c r="AI41" s="375">
        <f t="shared" si="21"/>
        <v>0</v>
      </c>
      <c r="AJ41" s="375">
        <f t="shared" si="22"/>
        <v>0</v>
      </c>
      <c r="AK41" s="373"/>
      <c r="AL41" s="373"/>
      <c r="AM41" s="380">
        <v>3012250</v>
      </c>
      <c r="AN41" s="380">
        <v>3012250</v>
      </c>
      <c r="AO41" s="380">
        <v>3012250</v>
      </c>
      <c r="AP41" s="380">
        <v>3012250</v>
      </c>
      <c r="AQ41" s="380">
        <v>3012250</v>
      </c>
      <c r="AR41" s="380">
        <v>3012250</v>
      </c>
      <c r="AS41" s="380">
        <v>3012250</v>
      </c>
      <c r="AT41" s="380">
        <v>3012250</v>
      </c>
    </row>
    <row r="42" spans="1:46">
      <c r="A42" s="376" t="s">
        <v>49</v>
      </c>
      <c r="B42" s="376" t="s">
        <v>101</v>
      </c>
      <c r="C42" s="376" t="s">
        <v>158</v>
      </c>
      <c r="D42" s="376" t="s">
        <v>357</v>
      </c>
      <c r="E42" s="375">
        <v>1947000</v>
      </c>
      <c r="F42" s="375">
        <v>2130000</v>
      </c>
      <c r="G42" s="375">
        <v>2638000</v>
      </c>
      <c r="H42" s="375">
        <v>3336000</v>
      </c>
      <c r="I42" s="375">
        <v>1947000</v>
      </c>
      <c r="J42" s="375">
        <v>2130000</v>
      </c>
      <c r="K42" s="375">
        <v>2638000</v>
      </c>
      <c r="L42" s="375" t="s">
        <v>1685</v>
      </c>
      <c r="M42" s="375">
        <v>1947000</v>
      </c>
      <c r="N42" s="375">
        <v>2130000</v>
      </c>
      <c r="O42" s="375">
        <v>2638000</v>
      </c>
      <c r="P42" s="375">
        <v>3336000</v>
      </c>
      <c r="Q42" s="375">
        <v>1947000</v>
      </c>
      <c r="R42" s="375">
        <v>2130000</v>
      </c>
      <c r="S42" s="375">
        <v>2638000</v>
      </c>
      <c r="T42" s="375" t="s">
        <v>1685</v>
      </c>
      <c r="U42" s="375" t="s">
        <v>1686</v>
      </c>
      <c r="V42" s="375">
        <f t="shared" si="11"/>
        <v>-620250</v>
      </c>
      <c r="W42" s="375">
        <f t="shared" si="12"/>
        <v>-437250</v>
      </c>
      <c r="X42" s="375">
        <f t="shared" si="13"/>
        <v>70750</v>
      </c>
      <c r="Y42" s="373"/>
      <c r="Z42" s="375">
        <f t="shared" si="14"/>
        <v>0</v>
      </c>
      <c r="AA42" s="375">
        <f t="shared" si="15"/>
        <v>0</v>
      </c>
      <c r="AB42" s="375">
        <f t="shared" si="16"/>
        <v>0</v>
      </c>
      <c r="AC42" s="373"/>
      <c r="AD42" s="375">
        <f t="shared" si="17"/>
        <v>-620250</v>
      </c>
      <c r="AE42" s="375">
        <f t="shared" si="18"/>
        <v>-437250</v>
      </c>
      <c r="AF42" s="375">
        <f t="shared" si="19"/>
        <v>70750</v>
      </c>
      <c r="AG42" s="373"/>
      <c r="AH42" s="375">
        <f t="shared" si="20"/>
        <v>0</v>
      </c>
      <c r="AI42" s="375">
        <f t="shared" si="21"/>
        <v>0</v>
      </c>
      <c r="AJ42" s="375">
        <f t="shared" si="22"/>
        <v>0</v>
      </c>
      <c r="AK42" s="373"/>
      <c r="AL42" s="373"/>
      <c r="AM42" s="380">
        <v>2567250</v>
      </c>
      <c r="AN42" s="380">
        <v>2567250</v>
      </c>
      <c r="AO42" s="380">
        <v>2567250</v>
      </c>
      <c r="AP42" s="380">
        <v>2567250</v>
      </c>
      <c r="AQ42" s="380">
        <v>2567250</v>
      </c>
      <c r="AR42" s="380">
        <v>2567250</v>
      </c>
      <c r="AS42" s="380">
        <v>2567250</v>
      </c>
      <c r="AT42" s="380">
        <v>2567250</v>
      </c>
    </row>
    <row r="43" spans="1:46">
      <c r="A43" s="376" t="s">
        <v>73</v>
      </c>
      <c r="B43" s="376" t="s">
        <v>72</v>
      </c>
      <c r="C43" s="376" t="s">
        <v>71</v>
      </c>
      <c r="D43" s="376" t="s">
        <v>355</v>
      </c>
      <c r="E43" s="375">
        <v>8443000</v>
      </c>
      <c r="F43" s="375">
        <v>2818750</v>
      </c>
      <c r="G43" s="375">
        <v>2818750</v>
      </c>
      <c r="H43" s="375">
        <v>2834750</v>
      </c>
      <c r="I43" s="375">
        <v>8294750</v>
      </c>
      <c r="J43" s="375">
        <v>2818750</v>
      </c>
      <c r="K43" s="375">
        <v>2818750</v>
      </c>
      <c r="L43" s="375" t="s">
        <v>1698</v>
      </c>
      <c r="M43" s="375">
        <v>4336000</v>
      </c>
      <c r="N43" s="375">
        <v>4187750</v>
      </c>
      <c r="O43" s="375">
        <v>4187750</v>
      </c>
      <c r="P43" s="375">
        <v>4203750</v>
      </c>
      <c r="Q43" s="375">
        <v>4187750</v>
      </c>
      <c r="R43" s="375">
        <v>4187750</v>
      </c>
      <c r="S43" s="375">
        <v>4187750</v>
      </c>
      <c r="T43" s="375" t="s">
        <v>1698</v>
      </c>
      <c r="U43" s="375" t="s">
        <v>1699</v>
      </c>
      <c r="V43" s="375">
        <f t="shared" si="11"/>
        <v>-148250</v>
      </c>
      <c r="W43" s="375">
        <f t="shared" si="12"/>
        <v>-148250</v>
      </c>
      <c r="X43" s="375">
        <f t="shared" si="13"/>
        <v>-148250</v>
      </c>
      <c r="Y43" s="373"/>
      <c r="Z43" s="375">
        <f t="shared" si="14"/>
        <v>-148250</v>
      </c>
      <c r="AA43" s="375">
        <f t="shared" si="15"/>
        <v>0</v>
      </c>
      <c r="AB43" s="375">
        <f t="shared" si="16"/>
        <v>0</v>
      </c>
      <c r="AC43" s="373"/>
      <c r="AD43" s="375">
        <f t="shared" si="17"/>
        <v>-148250</v>
      </c>
      <c r="AE43" s="375">
        <f t="shared" si="18"/>
        <v>-148250</v>
      </c>
      <c r="AF43" s="375">
        <f t="shared" si="19"/>
        <v>-148250</v>
      </c>
      <c r="AG43" s="373"/>
      <c r="AH43" s="375">
        <f t="shared" si="20"/>
        <v>-148250</v>
      </c>
      <c r="AI43" s="375">
        <f t="shared" si="21"/>
        <v>0</v>
      </c>
      <c r="AJ43" s="375">
        <f t="shared" si="22"/>
        <v>0</v>
      </c>
      <c r="AK43" s="373"/>
      <c r="AL43" s="373"/>
      <c r="AM43" s="380">
        <v>8443000</v>
      </c>
      <c r="AN43" s="380">
        <v>2967000</v>
      </c>
      <c r="AO43" s="380">
        <v>2967000</v>
      </c>
      <c r="AP43" s="380">
        <v>2958000</v>
      </c>
      <c r="AQ43" s="380">
        <v>4336000</v>
      </c>
      <c r="AR43" s="380">
        <v>4336000</v>
      </c>
      <c r="AS43" s="380">
        <v>4336000</v>
      </c>
      <c r="AT43" s="380">
        <v>4327000</v>
      </c>
    </row>
    <row r="44" spans="1:46">
      <c r="A44" s="376" t="s">
        <v>49</v>
      </c>
      <c r="B44" s="376" t="s">
        <v>48</v>
      </c>
      <c r="C44" s="376" t="s">
        <v>47</v>
      </c>
      <c r="D44" s="376" t="s">
        <v>353</v>
      </c>
      <c r="E44" s="375">
        <v>23207000</v>
      </c>
      <c r="F44" s="375">
        <v>25327333</v>
      </c>
      <c r="G44" s="375">
        <v>25759333</v>
      </c>
      <c r="H44" s="375">
        <v>22132334</v>
      </c>
      <c r="I44" s="375">
        <v>23207000</v>
      </c>
      <c r="J44" s="375">
        <v>26826000</v>
      </c>
      <c r="K44" s="375">
        <v>25016500</v>
      </c>
      <c r="L44" s="375" t="s">
        <v>1713</v>
      </c>
      <c r="M44" s="375">
        <v>23207000.227073502</v>
      </c>
      <c r="N44" s="375">
        <v>23215000</v>
      </c>
      <c r="O44" s="375">
        <v>26815500</v>
      </c>
      <c r="P44" s="375">
        <v>23188500</v>
      </c>
      <c r="Q44" s="375">
        <v>23207000</v>
      </c>
      <c r="R44" s="375">
        <v>22924000</v>
      </c>
      <c r="S44" s="375">
        <v>22163000</v>
      </c>
      <c r="T44" s="375" t="s">
        <v>1714</v>
      </c>
      <c r="U44" s="375" t="s">
        <v>1714</v>
      </c>
      <c r="V44" s="375">
        <f t="shared" si="11"/>
        <v>1326000</v>
      </c>
      <c r="W44" s="375">
        <f t="shared" si="12"/>
        <v>4945000</v>
      </c>
      <c r="X44" s="375">
        <f t="shared" si="13"/>
        <v>3135500</v>
      </c>
      <c r="Y44" s="373"/>
      <c r="Z44" s="375">
        <f t="shared" si="14"/>
        <v>0</v>
      </c>
      <c r="AA44" s="375">
        <f t="shared" si="15"/>
        <v>1498667</v>
      </c>
      <c r="AB44" s="375">
        <f t="shared" si="16"/>
        <v>-742833</v>
      </c>
      <c r="AC44" s="373"/>
      <c r="AD44" s="375">
        <f t="shared" si="17"/>
        <v>2876000</v>
      </c>
      <c r="AE44" s="375">
        <f t="shared" si="18"/>
        <v>2593000</v>
      </c>
      <c r="AF44" s="375">
        <f t="shared" si="19"/>
        <v>1832000</v>
      </c>
      <c r="AG44" s="373"/>
      <c r="AH44" s="375">
        <f t="shared" si="20"/>
        <v>-0.22707350179553032</v>
      </c>
      <c r="AI44" s="375">
        <f t="shared" si="21"/>
        <v>-291000</v>
      </c>
      <c r="AJ44" s="375">
        <f t="shared" si="22"/>
        <v>-4652500</v>
      </c>
      <c r="AK44" s="373"/>
      <c r="AL44" s="373"/>
      <c r="AM44" s="380">
        <v>21881000</v>
      </c>
      <c r="AN44" s="380">
        <v>21881000</v>
      </c>
      <c r="AO44" s="380">
        <v>21881000</v>
      </c>
      <c r="AP44" s="380">
        <v>21881000</v>
      </c>
      <c r="AQ44" s="380">
        <v>20331000</v>
      </c>
      <c r="AR44" s="380">
        <v>20331000</v>
      </c>
      <c r="AS44" s="380">
        <v>20331000</v>
      </c>
      <c r="AT44" s="380">
        <v>20331000</v>
      </c>
    </row>
    <row r="45" spans="1:46">
      <c r="A45" s="376" t="s">
        <v>44</v>
      </c>
      <c r="B45" s="376" t="s">
        <v>60</v>
      </c>
      <c r="C45" s="376" t="s">
        <v>68</v>
      </c>
      <c r="D45" s="376" t="s">
        <v>351</v>
      </c>
      <c r="E45" s="375">
        <v>2215086</v>
      </c>
      <c r="F45" s="375">
        <v>3062738</v>
      </c>
      <c r="G45" s="375">
        <v>3062738</v>
      </c>
      <c r="H45" s="375">
        <v>3477738</v>
      </c>
      <c r="I45" s="375">
        <v>2215086</v>
      </c>
      <c r="J45" s="375">
        <v>3169214</v>
      </c>
      <c r="K45" s="375">
        <v>3009500</v>
      </c>
      <c r="L45" s="375" t="s">
        <v>1725</v>
      </c>
      <c r="M45" s="375">
        <v>2349298</v>
      </c>
      <c r="N45" s="375">
        <v>3198856</v>
      </c>
      <c r="O45" s="375">
        <v>2927573</v>
      </c>
      <c r="P45" s="375">
        <v>3342573</v>
      </c>
      <c r="Q45" s="375">
        <v>2349298</v>
      </c>
      <c r="R45" s="375">
        <v>3237400</v>
      </c>
      <c r="S45" s="375">
        <v>2843573</v>
      </c>
      <c r="T45" s="375" t="s">
        <v>1726</v>
      </c>
      <c r="U45" s="375" t="s">
        <v>1727</v>
      </c>
      <c r="V45" s="375">
        <f t="shared" si="11"/>
        <v>-635739</v>
      </c>
      <c r="W45" s="375">
        <f t="shared" si="12"/>
        <v>318389</v>
      </c>
      <c r="X45" s="375">
        <f t="shared" si="13"/>
        <v>0</v>
      </c>
      <c r="Y45" s="373"/>
      <c r="Z45" s="375">
        <f t="shared" si="14"/>
        <v>0</v>
      </c>
      <c r="AA45" s="375">
        <f t="shared" si="15"/>
        <v>106476</v>
      </c>
      <c r="AB45" s="375">
        <f t="shared" si="16"/>
        <v>-53238</v>
      </c>
      <c r="AC45" s="373"/>
      <c r="AD45" s="375">
        <f t="shared" si="17"/>
        <v>-654871</v>
      </c>
      <c r="AE45" s="375">
        <f t="shared" si="18"/>
        <v>226123</v>
      </c>
      <c r="AF45" s="375">
        <f t="shared" si="19"/>
        <v>-167704</v>
      </c>
      <c r="AG45" s="373"/>
      <c r="AH45" s="375">
        <f t="shared" si="20"/>
        <v>0</v>
      </c>
      <c r="AI45" s="375">
        <f t="shared" si="21"/>
        <v>38544</v>
      </c>
      <c r="AJ45" s="375">
        <f t="shared" si="22"/>
        <v>-84000</v>
      </c>
      <c r="AK45" s="373"/>
      <c r="AL45" s="373"/>
      <c r="AM45" s="380">
        <v>2850825</v>
      </c>
      <c r="AN45" s="380">
        <v>2850825</v>
      </c>
      <c r="AO45" s="380">
        <v>3009500</v>
      </c>
      <c r="AP45" s="380">
        <v>3326850</v>
      </c>
      <c r="AQ45" s="380">
        <v>3004169</v>
      </c>
      <c r="AR45" s="380">
        <v>3011277</v>
      </c>
      <c r="AS45" s="380">
        <v>3011277</v>
      </c>
      <c r="AT45" s="380">
        <v>3011277</v>
      </c>
    </row>
    <row r="46" spans="1:46">
      <c r="A46" s="376" t="s">
        <v>44</v>
      </c>
      <c r="B46" s="376" t="s">
        <v>60</v>
      </c>
      <c r="C46" s="376" t="s">
        <v>68</v>
      </c>
      <c r="D46" s="376" t="s">
        <v>349</v>
      </c>
      <c r="E46" s="375">
        <v>0</v>
      </c>
      <c r="F46" s="375">
        <v>8425250</v>
      </c>
      <c r="G46" s="375">
        <v>3402375</v>
      </c>
      <c r="H46" s="375">
        <v>3402375</v>
      </c>
      <c r="I46" s="375">
        <v>0</v>
      </c>
      <c r="J46" s="375">
        <v>8425250</v>
      </c>
      <c r="K46" s="375">
        <v>3395250</v>
      </c>
      <c r="L46" s="375">
        <v>0</v>
      </c>
      <c r="M46" s="375">
        <v>0</v>
      </c>
      <c r="N46" s="375">
        <v>7615000</v>
      </c>
      <c r="O46" s="375">
        <v>3807500</v>
      </c>
      <c r="P46" s="375">
        <v>3807500</v>
      </c>
      <c r="Q46" s="375">
        <v>0</v>
      </c>
      <c r="R46" s="375">
        <v>7615000</v>
      </c>
      <c r="S46" s="375">
        <v>3807500</v>
      </c>
      <c r="T46" s="375">
        <v>0</v>
      </c>
      <c r="U46" s="375" t="s">
        <v>1741</v>
      </c>
      <c r="V46" s="375">
        <f t="shared" si="11"/>
        <v>-3807500</v>
      </c>
      <c r="W46" s="375">
        <f t="shared" si="12"/>
        <v>4617750</v>
      </c>
      <c r="X46" s="375">
        <f t="shared" si="13"/>
        <v>-412250</v>
      </c>
      <c r="Y46" s="373"/>
      <c r="Z46" s="375">
        <f t="shared" si="14"/>
        <v>0</v>
      </c>
      <c r="AA46" s="375">
        <f t="shared" si="15"/>
        <v>0</v>
      </c>
      <c r="AB46" s="375">
        <f t="shared" si="16"/>
        <v>-7125</v>
      </c>
      <c r="AC46" s="373"/>
      <c r="AD46" s="375">
        <f t="shared" si="17"/>
        <v>-3807500</v>
      </c>
      <c r="AE46" s="375">
        <f t="shared" si="18"/>
        <v>3807500</v>
      </c>
      <c r="AF46" s="375">
        <f t="shared" si="19"/>
        <v>0</v>
      </c>
      <c r="AG46" s="373"/>
      <c r="AH46" s="375">
        <f t="shared" si="20"/>
        <v>0</v>
      </c>
      <c r="AI46" s="375">
        <f t="shared" si="21"/>
        <v>0</v>
      </c>
      <c r="AJ46" s="375">
        <f t="shared" si="22"/>
        <v>0</v>
      </c>
      <c r="AK46" s="373"/>
      <c r="AL46" s="373"/>
      <c r="AM46" s="380">
        <v>3807500</v>
      </c>
      <c r="AN46" s="380">
        <v>3807500</v>
      </c>
      <c r="AO46" s="380">
        <v>3807500</v>
      </c>
      <c r="AP46" s="380">
        <v>3807500</v>
      </c>
      <c r="AQ46" s="380">
        <v>3807500</v>
      </c>
      <c r="AR46" s="380">
        <v>3807500</v>
      </c>
      <c r="AS46" s="380">
        <v>3807500</v>
      </c>
      <c r="AT46" s="380">
        <v>3807500</v>
      </c>
    </row>
    <row r="47" spans="1:46">
      <c r="A47" s="376" t="s">
        <v>44</v>
      </c>
      <c r="B47" s="376" t="s">
        <v>60</v>
      </c>
      <c r="C47" s="376" t="s">
        <v>68</v>
      </c>
      <c r="D47" s="376" t="s">
        <v>347</v>
      </c>
      <c r="E47" s="375">
        <v>7225042.9629771374</v>
      </c>
      <c r="F47" s="375">
        <v>7371062.9629771374</v>
      </c>
      <c r="G47" s="375">
        <v>7263782.9629771374</v>
      </c>
      <c r="H47" s="375">
        <v>7260802.9629771374</v>
      </c>
      <c r="I47" s="375">
        <v>7225042.9629771374</v>
      </c>
      <c r="J47" s="375">
        <v>7371063</v>
      </c>
      <c r="K47" s="375">
        <v>7263782.9629771374</v>
      </c>
      <c r="L47" s="375" t="s">
        <v>1750</v>
      </c>
      <c r="M47" s="375">
        <v>6043128.8447643621</v>
      </c>
      <c r="N47" s="375">
        <v>6135037.2678716443</v>
      </c>
      <c r="O47" s="375">
        <v>7303052.5943266843</v>
      </c>
      <c r="P47" s="375">
        <v>8978834.9124065544</v>
      </c>
      <c r="Q47" s="375">
        <v>6043128.8447643621</v>
      </c>
      <c r="R47" s="375">
        <v>6135037.2678716443</v>
      </c>
      <c r="S47" s="375">
        <v>7303052.5943266843</v>
      </c>
      <c r="T47" s="375" t="s">
        <v>1751</v>
      </c>
      <c r="U47" s="375" t="s">
        <v>1752</v>
      </c>
      <c r="V47" s="375">
        <f t="shared" si="11"/>
        <v>-473820.03702286258</v>
      </c>
      <c r="W47" s="375">
        <f t="shared" si="12"/>
        <v>-327800</v>
      </c>
      <c r="X47" s="375">
        <f t="shared" si="13"/>
        <v>-435080.03702286258</v>
      </c>
      <c r="Y47" s="373"/>
      <c r="Z47" s="375">
        <f t="shared" si="14"/>
        <v>0</v>
      </c>
      <c r="AA47" s="375">
        <f t="shared" si="15"/>
        <v>3.7022862583398819E-2</v>
      </c>
      <c r="AB47" s="375">
        <f t="shared" si="16"/>
        <v>0</v>
      </c>
      <c r="AC47" s="373"/>
      <c r="AD47" s="375">
        <f t="shared" si="17"/>
        <v>-1655734.1552356379</v>
      </c>
      <c r="AE47" s="375">
        <f t="shared" si="18"/>
        <v>-1563825.7321283557</v>
      </c>
      <c r="AF47" s="375">
        <f t="shared" si="19"/>
        <v>-395810.40567331575</v>
      </c>
      <c r="AG47" s="373"/>
      <c r="AH47" s="375">
        <f t="shared" si="20"/>
        <v>0</v>
      </c>
      <c r="AI47" s="375">
        <f t="shared" si="21"/>
        <v>0</v>
      </c>
      <c r="AJ47" s="375">
        <f t="shared" si="22"/>
        <v>0</v>
      </c>
      <c r="AK47" s="373"/>
      <c r="AL47" s="373"/>
      <c r="AM47" s="380">
        <v>7698863</v>
      </c>
      <c r="AN47" s="380">
        <v>7698863</v>
      </c>
      <c r="AO47" s="380">
        <v>7698863</v>
      </c>
      <c r="AP47" s="380">
        <v>7698863</v>
      </c>
      <c r="AQ47" s="380">
        <v>7698863</v>
      </c>
      <c r="AR47" s="380">
        <v>7698863</v>
      </c>
      <c r="AS47" s="380">
        <v>7698863</v>
      </c>
      <c r="AT47" s="380">
        <v>7698863</v>
      </c>
    </row>
    <row r="48" spans="1:46">
      <c r="A48" s="376" t="s">
        <v>56</v>
      </c>
      <c r="B48" s="376" t="s">
        <v>65</v>
      </c>
      <c r="C48" s="376" t="s">
        <v>135</v>
      </c>
      <c r="D48" s="376" t="s">
        <v>345</v>
      </c>
      <c r="E48" s="375">
        <v>6725500</v>
      </c>
      <c r="F48" s="375">
        <v>6725500</v>
      </c>
      <c r="G48" s="375">
        <v>6725500</v>
      </c>
      <c r="H48" s="375">
        <v>6725500</v>
      </c>
      <c r="I48" s="375">
        <v>6725500</v>
      </c>
      <c r="J48" s="375">
        <v>6725500</v>
      </c>
      <c r="K48" s="375">
        <v>6725500</v>
      </c>
      <c r="L48" s="375" t="s">
        <v>1765</v>
      </c>
      <c r="M48" s="375">
        <v>6725500</v>
      </c>
      <c r="N48" s="375">
        <v>6725500</v>
      </c>
      <c r="O48" s="375">
        <v>6725500</v>
      </c>
      <c r="P48" s="375">
        <v>6725500</v>
      </c>
      <c r="Q48" s="375">
        <v>6725500</v>
      </c>
      <c r="R48" s="375">
        <v>6725500</v>
      </c>
      <c r="S48" s="375">
        <v>6725500</v>
      </c>
      <c r="T48" s="375" t="s">
        <v>1765</v>
      </c>
      <c r="U48" s="375" t="s">
        <v>1766</v>
      </c>
      <c r="V48" s="375">
        <f t="shared" si="11"/>
        <v>5500</v>
      </c>
      <c r="W48" s="375">
        <f t="shared" si="12"/>
        <v>5500</v>
      </c>
      <c r="X48" s="375">
        <f t="shared" si="13"/>
        <v>5500</v>
      </c>
      <c r="Y48" s="373"/>
      <c r="Z48" s="375">
        <f t="shared" si="14"/>
        <v>0</v>
      </c>
      <c r="AA48" s="375">
        <f t="shared" si="15"/>
        <v>0</v>
      </c>
      <c r="AB48" s="375">
        <f t="shared" si="16"/>
        <v>0</v>
      </c>
      <c r="AC48" s="373"/>
      <c r="AD48" s="375">
        <f t="shared" si="17"/>
        <v>5500</v>
      </c>
      <c r="AE48" s="375">
        <f t="shared" si="18"/>
        <v>5500</v>
      </c>
      <c r="AF48" s="375">
        <f t="shared" si="19"/>
        <v>5500</v>
      </c>
      <c r="AG48" s="373"/>
      <c r="AH48" s="375">
        <f t="shared" si="20"/>
        <v>0</v>
      </c>
      <c r="AI48" s="375">
        <f t="shared" si="21"/>
        <v>0</v>
      </c>
      <c r="AJ48" s="375">
        <f t="shared" si="22"/>
        <v>0</v>
      </c>
      <c r="AK48" s="373"/>
      <c r="AL48" s="373"/>
      <c r="AM48" s="380">
        <v>6720000</v>
      </c>
      <c r="AN48" s="380">
        <v>6720000</v>
      </c>
      <c r="AO48" s="380">
        <v>6720000</v>
      </c>
      <c r="AP48" s="380">
        <v>6720000</v>
      </c>
      <c r="AQ48" s="380">
        <v>6720000</v>
      </c>
      <c r="AR48" s="380">
        <v>6720000</v>
      </c>
      <c r="AS48" s="380">
        <v>6720000</v>
      </c>
      <c r="AT48" s="380">
        <v>6720000</v>
      </c>
    </row>
    <row r="49" spans="1:46">
      <c r="A49" s="376" t="s">
        <v>56</v>
      </c>
      <c r="B49" s="376" t="s">
        <v>55</v>
      </c>
      <c r="C49" s="376" t="s">
        <v>54</v>
      </c>
      <c r="D49" s="376" t="s">
        <v>343</v>
      </c>
      <c r="E49" s="375">
        <v>2563670</v>
      </c>
      <c r="F49" s="375">
        <v>2843950</v>
      </c>
      <c r="G49" s="375">
        <v>1233360</v>
      </c>
      <c r="H49" s="375">
        <v>2402519</v>
      </c>
      <c r="I49" s="375">
        <v>2563670</v>
      </c>
      <c r="J49" s="375">
        <v>2843950</v>
      </c>
      <c r="K49" s="375">
        <v>1233360</v>
      </c>
      <c r="L49" s="375" t="s">
        <v>1776</v>
      </c>
      <c r="M49" s="375">
        <v>870090</v>
      </c>
      <c r="N49" s="375">
        <v>2763034</v>
      </c>
      <c r="O49" s="375">
        <v>2108049</v>
      </c>
      <c r="P49" s="375">
        <v>3302326</v>
      </c>
      <c r="Q49" s="375">
        <v>870090</v>
      </c>
      <c r="R49" s="375">
        <v>2763034</v>
      </c>
      <c r="S49" s="375">
        <v>2108049</v>
      </c>
      <c r="T49" s="375" t="s">
        <v>1777</v>
      </c>
      <c r="U49" s="375" t="s">
        <v>1778</v>
      </c>
      <c r="V49" s="375">
        <f t="shared" si="11"/>
        <v>230275</v>
      </c>
      <c r="W49" s="375">
        <f t="shared" si="12"/>
        <v>510555</v>
      </c>
      <c r="X49" s="375">
        <f t="shared" si="13"/>
        <v>-1100035</v>
      </c>
      <c r="Y49" s="373"/>
      <c r="Z49" s="375">
        <f t="shared" si="14"/>
        <v>0</v>
      </c>
      <c r="AA49" s="375">
        <f t="shared" si="15"/>
        <v>0</v>
      </c>
      <c r="AB49" s="375">
        <f t="shared" si="16"/>
        <v>0</v>
      </c>
      <c r="AC49" s="373"/>
      <c r="AD49" s="375">
        <f t="shared" si="17"/>
        <v>-1231910</v>
      </c>
      <c r="AE49" s="375">
        <f t="shared" si="18"/>
        <v>661034</v>
      </c>
      <c r="AF49" s="375">
        <f t="shared" si="19"/>
        <v>6049</v>
      </c>
      <c r="AG49" s="373"/>
      <c r="AH49" s="375">
        <f t="shared" si="20"/>
        <v>0</v>
      </c>
      <c r="AI49" s="375">
        <f t="shared" si="21"/>
        <v>0</v>
      </c>
      <c r="AJ49" s="375">
        <f t="shared" si="22"/>
        <v>0</v>
      </c>
      <c r="AK49" s="373"/>
      <c r="AL49" s="373"/>
      <c r="AM49" s="380">
        <v>2333395</v>
      </c>
      <c r="AN49" s="380">
        <v>2333395</v>
      </c>
      <c r="AO49" s="380">
        <v>2333395</v>
      </c>
      <c r="AP49" s="380">
        <v>2333395</v>
      </c>
      <c r="AQ49" s="380">
        <v>2102000</v>
      </c>
      <c r="AR49" s="380">
        <v>2102000</v>
      </c>
      <c r="AS49" s="380">
        <v>2102000</v>
      </c>
      <c r="AT49" s="380">
        <v>2102000</v>
      </c>
    </row>
    <row r="50" spans="1:46">
      <c r="A50" s="376" t="s">
        <v>44</v>
      </c>
      <c r="B50" s="376" t="s">
        <v>43</v>
      </c>
      <c r="C50" s="376" t="s">
        <v>42</v>
      </c>
      <c r="D50" s="376" t="s">
        <v>341</v>
      </c>
      <c r="E50" s="375">
        <v>9034000</v>
      </c>
      <c r="F50" s="375">
        <v>8780000</v>
      </c>
      <c r="G50" s="375">
        <v>9353000</v>
      </c>
      <c r="H50" s="375">
        <v>10178000</v>
      </c>
      <c r="I50" s="375">
        <v>9034000</v>
      </c>
      <c r="J50" s="375">
        <v>8780000</v>
      </c>
      <c r="K50" s="375">
        <v>9353000</v>
      </c>
      <c r="L50" s="375" t="s">
        <v>1613</v>
      </c>
      <c r="M50" s="375">
        <v>8540000</v>
      </c>
      <c r="N50" s="375">
        <v>8435000</v>
      </c>
      <c r="O50" s="375">
        <v>8863000</v>
      </c>
      <c r="P50" s="375">
        <v>8863000</v>
      </c>
      <c r="Q50" s="375">
        <v>8540000</v>
      </c>
      <c r="R50" s="375">
        <v>8435000</v>
      </c>
      <c r="S50" s="375">
        <v>8863000</v>
      </c>
      <c r="T50" s="375" t="s">
        <v>420</v>
      </c>
      <c r="U50" s="375" t="s">
        <v>1791</v>
      </c>
      <c r="V50" s="375">
        <f t="shared" si="11"/>
        <v>0</v>
      </c>
      <c r="W50" s="375">
        <f t="shared" si="12"/>
        <v>-699000</v>
      </c>
      <c r="X50" s="375">
        <f t="shared" si="13"/>
        <v>42000</v>
      </c>
      <c r="Y50" s="373"/>
      <c r="Z50" s="375">
        <f t="shared" si="14"/>
        <v>0</v>
      </c>
      <c r="AA50" s="375">
        <f t="shared" si="15"/>
        <v>0</v>
      </c>
      <c r="AB50" s="375">
        <f t="shared" si="16"/>
        <v>0</v>
      </c>
      <c r="AC50" s="373"/>
      <c r="AD50" s="375">
        <f t="shared" si="17"/>
        <v>-494000</v>
      </c>
      <c r="AE50" s="375">
        <f t="shared" si="18"/>
        <v>-1044000</v>
      </c>
      <c r="AF50" s="375">
        <f t="shared" si="19"/>
        <v>-448000</v>
      </c>
      <c r="AG50" s="373"/>
      <c r="AH50" s="375">
        <f t="shared" si="20"/>
        <v>0</v>
      </c>
      <c r="AI50" s="375">
        <f t="shared" si="21"/>
        <v>0</v>
      </c>
      <c r="AJ50" s="375">
        <f t="shared" si="22"/>
        <v>0</v>
      </c>
      <c r="AK50" s="373"/>
      <c r="AL50" s="373"/>
      <c r="AM50" s="380">
        <v>9034000</v>
      </c>
      <c r="AN50" s="380">
        <v>9479000</v>
      </c>
      <c r="AO50" s="380">
        <v>9311000</v>
      </c>
      <c r="AP50" s="380">
        <v>9521000</v>
      </c>
      <c r="AQ50" s="380">
        <v>9034000</v>
      </c>
      <c r="AR50" s="380">
        <v>9479000</v>
      </c>
      <c r="AS50" s="380">
        <v>9311000</v>
      </c>
      <c r="AT50" s="380">
        <v>9521000</v>
      </c>
    </row>
    <row r="51" spans="1:46">
      <c r="A51" s="376" t="s">
        <v>73</v>
      </c>
      <c r="B51" s="376" t="s">
        <v>72</v>
      </c>
      <c r="C51" s="376" t="s">
        <v>71</v>
      </c>
      <c r="D51" s="376" t="s">
        <v>339</v>
      </c>
      <c r="E51" s="375">
        <v>7558000</v>
      </c>
      <c r="F51" s="375">
        <v>4958000</v>
      </c>
      <c r="G51" s="375">
        <v>4958000</v>
      </c>
      <c r="H51" s="375">
        <v>4958000</v>
      </c>
      <c r="I51" s="375">
        <v>7558000</v>
      </c>
      <c r="J51" s="375">
        <v>4958000</v>
      </c>
      <c r="K51" s="375">
        <v>4958000</v>
      </c>
      <c r="L51" s="375" t="s">
        <v>1804</v>
      </c>
      <c r="M51" s="375">
        <v>7558000</v>
      </c>
      <c r="N51" s="375">
        <v>4958000</v>
      </c>
      <c r="O51" s="375">
        <v>4958000</v>
      </c>
      <c r="P51" s="375">
        <v>4958000</v>
      </c>
      <c r="Q51" s="375">
        <v>7558000</v>
      </c>
      <c r="R51" s="375">
        <v>4958000</v>
      </c>
      <c r="S51" s="375">
        <v>4958000</v>
      </c>
      <c r="T51" s="375">
        <v>0</v>
      </c>
      <c r="U51" s="375" t="s">
        <v>1805</v>
      </c>
      <c r="V51" s="375">
        <f t="shared" si="11"/>
        <v>0</v>
      </c>
      <c r="W51" s="375">
        <f t="shared" si="12"/>
        <v>0</v>
      </c>
      <c r="X51" s="375">
        <f t="shared" si="13"/>
        <v>0</v>
      </c>
      <c r="Y51" s="373"/>
      <c r="Z51" s="375">
        <f t="shared" si="14"/>
        <v>0</v>
      </c>
      <c r="AA51" s="375">
        <f t="shared" si="15"/>
        <v>0</v>
      </c>
      <c r="AB51" s="375">
        <f t="shared" si="16"/>
        <v>0</v>
      </c>
      <c r="AC51" s="373"/>
      <c r="AD51" s="375">
        <f t="shared" si="17"/>
        <v>0</v>
      </c>
      <c r="AE51" s="375">
        <f t="shared" si="18"/>
        <v>0</v>
      </c>
      <c r="AF51" s="375">
        <f t="shared" si="19"/>
        <v>0</v>
      </c>
      <c r="AG51" s="373"/>
      <c r="AH51" s="375">
        <f t="shared" si="20"/>
        <v>0</v>
      </c>
      <c r="AI51" s="375">
        <f t="shared" si="21"/>
        <v>0</v>
      </c>
      <c r="AJ51" s="375">
        <f t="shared" si="22"/>
        <v>0</v>
      </c>
      <c r="AK51" s="373"/>
      <c r="AL51" s="373"/>
      <c r="AM51" s="380">
        <v>7558000</v>
      </c>
      <c r="AN51" s="380">
        <v>4958000</v>
      </c>
      <c r="AO51" s="380">
        <v>4958000</v>
      </c>
      <c r="AP51" s="380">
        <v>4958000</v>
      </c>
      <c r="AQ51" s="380">
        <v>7558000</v>
      </c>
      <c r="AR51" s="380">
        <v>4958000</v>
      </c>
      <c r="AS51" s="380">
        <v>4958000</v>
      </c>
      <c r="AT51" s="380">
        <v>4958000</v>
      </c>
    </row>
    <row r="52" spans="1:46">
      <c r="A52" s="376" t="s">
        <v>56</v>
      </c>
      <c r="B52" s="376" t="s">
        <v>55</v>
      </c>
      <c r="C52" s="376" t="s">
        <v>76</v>
      </c>
      <c r="D52" s="376" t="s">
        <v>337</v>
      </c>
      <c r="E52" s="375">
        <v>4160039</v>
      </c>
      <c r="F52" s="375">
        <v>5021249</v>
      </c>
      <c r="G52" s="375">
        <v>5271249</v>
      </c>
      <c r="H52" s="375">
        <v>5632459</v>
      </c>
      <c r="I52" s="375">
        <v>4160039</v>
      </c>
      <c r="J52" s="375">
        <v>5021249</v>
      </c>
      <c r="K52" s="375">
        <v>5271249</v>
      </c>
      <c r="L52" s="375" t="s">
        <v>1744</v>
      </c>
      <c r="M52" s="375">
        <v>4160039</v>
      </c>
      <c r="N52" s="375">
        <v>4843003</v>
      </c>
      <c r="O52" s="375">
        <v>5896138</v>
      </c>
      <c r="P52" s="375">
        <v>5185816</v>
      </c>
      <c r="Q52" s="375">
        <v>4160039</v>
      </c>
      <c r="R52" s="375">
        <v>4843003</v>
      </c>
      <c r="S52" s="375">
        <v>4835135</v>
      </c>
      <c r="T52" s="375" t="s">
        <v>1744</v>
      </c>
      <c r="U52" s="375" t="s">
        <v>1818</v>
      </c>
      <c r="V52" s="375">
        <f t="shared" si="11"/>
        <v>-861210</v>
      </c>
      <c r="W52" s="375">
        <f t="shared" si="12"/>
        <v>0</v>
      </c>
      <c r="X52" s="375">
        <f t="shared" si="13"/>
        <v>250000</v>
      </c>
      <c r="Y52" s="373"/>
      <c r="Z52" s="375">
        <f t="shared" si="14"/>
        <v>0</v>
      </c>
      <c r="AA52" s="375">
        <f t="shared" si="15"/>
        <v>0</v>
      </c>
      <c r="AB52" s="375">
        <f t="shared" si="16"/>
        <v>0</v>
      </c>
      <c r="AC52" s="373"/>
      <c r="AD52" s="375">
        <f t="shared" si="17"/>
        <v>-861210</v>
      </c>
      <c r="AE52" s="375">
        <f t="shared" si="18"/>
        <v>-178246</v>
      </c>
      <c r="AF52" s="375">
        <f t="shared" si="19"/>
        <v>-186114</v>
      </c>
      <c r="AG52" s="373"/>
      <c r="AH52" s="375">
        <f t="shared" si="20"/>
        <v>0</v>
      </c>
      <c r="AI52" s="375">
        <f t="shared" si="21"/>
        <v>0</v>
      </c>
      <c r="AJ52" s="375">
        <f t="shared" si="22"/>
        <v>-1061003</v>
      </c>
      <c r="AK52" s="373"/>
      <c r="AL52" s="373"/>
      <c r="AM52" s="380">
        <v>5021249</v>
      </c>
      <c r="AN52" s="380">
        <v>5021249</v>
      </c>
      <c r="AO52" s="380">
        <v>5021249</v>
      </c>
      <c r="AP52" s="380">
        <v>5021249</v>
      </c>
      <c r="AQ52" s="380">
        <v>5021249</v>
      </c>
      <c r="AR52" s="380">
        <v>5021249</v>
      </c>
      <c r="AS52" s="380">
        <v>5021249</v>
      </c>
      <c r="AT52" s="380">
        <v>5021249</v>
      </c>
    </row>
    <row r="53" spans="1:46">
      <c r="A53" s="376" t="s">
        <v>56</v>
      </c>
      <c r="B53" s="376" t="s">
        <v>65</v>
      </c>
      <c r="C53" s="376" t="s">
        <v>97</v>
      </c>
      <c r="D53" s="376" t="s">
        <v>335</v>
      </c>
      <c r="E53" s="375">
        <v>5693794</v>
      </c>
      <c r="F53" s="375">
        <v>6075386</v>
      </c>
      <c r="G53" s="375">
        <v>8452404.9480667002</v>
      </c>
      <c r="H53" s="375">
        <v>6552415.0519332998</v>
      </c>
      <c r="I53" s="375">
        <v>5693794</v>
      </c>
      <c r="J53" s="375">
        <v>6075386</v>
      </c>
      <c r="K53" s="375">
        <v>8452404.9480667002</v>
      </c>
      <c r="L53" s="375" t="s">
        <v>1831</v>
      </c>
      <c r="M53" s="375">
        <v>5693793.9547999995</v>
      </c>
      <c r="N53" s="375">
        <v>6075386.3438000008</v>
      </c>
      <c r="O53" s="375">
        <v>8452404.9480667002</v>
      </c>
      <c r="P53" s="375">
        <v>5787414.7533333004</v>
      </c>
      <c r="Q53" s="375">
        <v>5693793.9547999995</v>
      </c>
      <c r="R53" s="375">
        <v>6075386.3438000008</v>
      </c>
      <c r="S53" s="375">
        <v>8452404.9480667002</v>
      </c>
      <c r="T53" s="375" t="s">
        <v>1832</v>
      </c>
      <c r="U53" s="375" t="s">
        <v>1833</v>
      </c>
      <c r="V53" s="375">
        <f t="shared" si="11"/>
        <v>-1904206</v>
      </c>
      <c r="W53" s="375">
        <f t="shared" si="12"/>
        <v>-1522614</v>
      </c>
      <c r="X53" s="375">
        <f t="shared" si="13"/>
        <v>854404.94806670025</v>
      </c>
      <c r="Y53" s="373"/>
      <c r="Z53" s="375">
        <f t="shared" si="14"/>
        <v>0</v>
      </c>
      <c r="AA53" s="375">
        <f t="shared" si="15"/>
        <v>0</v>
      </c>
      <c r="AB53" s="375">
        <f t="shared" si="16"/>
        <v>0</v>
      </c>
      <c r="AC53" s="373"/>
      <c r="AD53" s="375">
        <f t="shared" si="17"/>
        <v>5693793.9547999995</v>
      </c>
      <c r="AE53" s="375">
        <f t="shared" si="18"/>
        <v>6075386.3438000008</v>
      </c>
      <c r="AF53" s="375">
        <f t="shared" si="19"/>
        <v>8452404.9480667002</v>
      </c>
      <c r="AG53" s="373"/>
      <c r="AH53" s="375">
        <f t="shared" si="20"/>
        <v>0</v>
      </c>
      <c r="AI53" s="375">
        <f t="shared" si="21"/>
        <v>0</v>
      </c>
      <c r="AJ53" s="375">
        <f t="shared" si="22"/>
        <v>0</v>
      </c>
      <c r="AK53" s="373"/>
      <c r="AL53" s="373"/>
      <c r="AM53" s="380">
        <v>7598000</v>
      </c>
      <c r="AN53" s="380">
        <v>7598000</v>
      </c>
      <c r="AO53" s="380">
        <v>7598000</v>
      </c>
      <c r="AP53" s="380">
        <v>7598000</v>
      </c>
      <c r="AQ53" s="380">
        <v>0</v>
      </c>
      <c r="AR53" s="380">
        <v>0</v>
      </c>
      <c r="AS53" s="380">
        <v>0</v>
      </c>
      <c r="AT53" s="380">
        <v>0</v>
      </c>
    </row>
    <row r="54" spans="1:46">
      <c r="A54" s="376" t="s">
        <v>73</v>
      </c>
      <c r="B54" s="376" t="s">
        <v>72</v>
      </c>
      <c r="C54" s="376" t="s">
        <v>71</v>
      </c>
      <c r="D54" s="376" t="s">
        <v>333</v>
      </c>
      <c r="E54" s="375">
        <v>5209250</v>
      </c>
      <c r="F54" s="375">
        <v>5209250</v>
      </c>
      <c r="G54" s="375">
        <v>5209250</v>
      </c>
      <c r="H54" s="375">
        <v>5209250</v>
      </c>
      <c r="I54" s="375">
        <v>5209250</v>
      </c>
      <c r="J54" s="375">
        <v>5209250</v>
      </c>
      <c r="K54" s="375">
        <v>5209250</v>
      </c>
      <c r="L54" s="375">
        <v>0</v>
      </c>
      <c r="M54" s="375">
        <v>3329000</v>
      </c>
      <c r="N54" s="375">
        <v>4119000</v>
      </c>
      <c r="O54" s="375">
        <v>4937000</v>
      </c>
      <c r="P54" s="375">
        <v>8452000</v>
      </c>
      <c r="Q54" s="375">
        <v>3329000</v>
      </c>
      <c r="R54" s="375">
        <v>4119000</v>
      </c>
      <c r="S54" s="375">
        <v>4937000</v>
      </c>
      <c r="T54" s="375">
        <v>0</v>
      </c>
      <c r="U54" s="375" t="s">
        <v>1845</v>
      </c>
      <c r="V54" s="375">
        <f t="shared" si="11"/>
        <v>0</v>
      </c>
      <c r="W54" s="375">
        <f t="shared" si="12"/>
        <v>0</v>
      </c>
      <c r="X54" s="375">
        <f t="shared" si="13"/>
        <v>0</v>
      </c>
      <c r="Y54" s="373"/>
      <c r="Z54" s="375">
        <f t="shared" si="14"/>
        <v>0</v>
      </c>
      <c r="AA54" s="375">
        <f t="shared" si="15"/>
        <v>0</v>
      </c>
      <c r="AB54" s="375">
        <f t="shared" si="16"/>
        <v>0</v>
      </c>
      <c r="AC54" s="373"/>
      <c r="AD54" s="375">
        <f t="shared" si="17"/>
        <v>-1880250</v>
      </c>
      <c r="AE54" s="375">
        <f t="shared" si="18"/>
        <v>-1090250</v>
      </c>
      <c r="AF54" s="375">
        <f t="shared" si="19"/>
        <v>-272250</v>
      </c>
      <c r="AG54" s="373"/>
      <c r="AH54" s="375">
        <f t="shared" si="20"/>
        <v>0</v>
      </c>
      <c r="AI54" s="375">
        <f t="shared" si="21"/>
        <v>0</v>
      </c>
      <c r="AJ54" s="375">
        <f t="shared" si="22"/>
        <v>0</v>
      </c>
      <c r="AK54" s="373"/>
      <c r="AL54" s="373"/>
      <c r="AM54" s="380">
        <v>5209250</v>
      </c>
      <c r="AN54" s="380">
        <v>5209250</v>
      </c>
      <c r="AO54" s="380">
        <v>5209250</v>
      </c>
      <c r="AP54" s="380">
        <v>5209250</v>
      </c>
      <c r="AQ54" s="380">
        <v>5209250</v>
      </c>
      <c r="AR54" s="380">
        <v>5209250</v>
      </c>
      <c r="AS54" s="380">
        <v>5209250</v>
      </c>
      <c r="AT54" s="380">
        <v>5209250</v>
      </c>
    </row>
    <row r="55" spans="1:46">
      <c r="A55" s="376" t="s">
        <v>56</v>
      </c>
      <c r="B55" s="376" t="s">
        <v>55</v>
      </c>
      <c r="C55" s="376" t="s">
        <v>54</v>
      </c>
      <c r="D55" s="376" t="s">
        <v>331</v>
      </c>
      <c r="E55" s="375">
        <v>7204250</v>
      </c>
      <c r="F55" s="375">
        <v>7204250</v>
      </c>
      <c r="G55" s="375">
        <v>7204250</v>
      </c>
      <c r="H55" s="375">
        <v>7204250</v>
      </c>
      <c r="I55" s="375">
        <v>6993750</v>
      </c>
      <c r="J55" s="375">
        <v>6993750</v>
      </c>
      <c r="K55" s="375">
        <v>6993750</v>
      </c>
      <c r="L55" s="375" t="s">
        <v>1855</v>
      </c>
      <c r="M55" s="375">
        <v>6869500</v>
      </c>
      <c r="N55" s="375">
        <v>6869500</v>
      </c>
      <c r="O55" s="375">
        <v>6869500</v>
      </c>
      <c r="P55" s="375">
        <v>6869500</v>
      </c>
      <c r="Q55" s="375">
        <v>6869500</v>
      </c>
      <c r="R55" s="375">
        <v>6869500</v>
      </c>
      <c r="S55" s="375">
        <v>6869500</v>
      </c>
      <c r="T55" s="375" t="s">
        <v>1855</v>
      </c>
      <c r="U55" s="375" t="s">
        <v>1856</v>
      </c>
      <c r="V55" s="375">
        <f t="shared" si="11"/>
        <v>-210500</v>
      </c>
      <c r="W55" s="375">
        <f t="shared" si="12"/>
        <v>-210500</v>
      </c>
      <c r="X55" s="375">
        <f t="shared" si="13"/>
        <v>-210500</v>
      </c>
      <c r="Y55" s="373"/>
      <c r="Z55" s="375">
        <f t="shared" si="14"/>
        <v>-210500</v>
      </c>
      <c r="AA55" s="375">
        <f t="shared" si="15"/>
        <v>-210500</v>
      </c>
      <c r="AB55" s="375">
        <f t="shared" si="16"/>
        <v>-210500</v>
      </c>
      <c r="AC55" s="373"/>
      <c r="AD55" s="375">
        <f t="shared" si="17"/>
        <v>-334750</v>
      </c>
      <c r="AE55" s="375">
        <f t="shared" si="18"/>
        <v>-334750</v>
      </c>
      <c r="AF55" s="375">
        <f t="shared" si="19"/>
        <v>-334750</v>
      </c>
      <c r="AG55" s="373"/>
      <c r="AH55" s="375">
        <f t="shared" si="20"/>
        <v>0</v>
      </c>
      <c r="AI55" s="375">
        <f t="shared" si="21"/>
        <v>0</v>
      </c>
      <c r="AJ55" s="375">
        <f t="shared" si="22"/>
        <v>0</v>
      </c>
      <c r="AK55" s="373"/>
      <c r="AL55" s="373"/>
      <c r="AM55" s="380">
        <v>7204250</v>
      </c>
      <c r="AN55" s="380">
        <v>7204250</v>
      </c>
      <c r="AO55" s="380">
        <v>7204250</v>
      </c>
      <c r="AP55" s="380">
        <v>7204250</v>
      </c>
      <c r="AQ55" s="380">
        <v>7204250</v>
      </c>
      <c r="AR55" s="380">
        <v>7204250</v>
      </c>
      <c r="AS55" s="380">
        <v>7204250</v>
      </c>
      <c r="AT55" s="380">
        <v>7204250</v>
      </c>
    </row>
    <row r="56" spans="1:46">
      <c r="A56" s="376" t="s">
        <v>44</v>
      </c>
      <c r="B56" s="376" t="s">
        <v>60</v>
      </c>
      <c r="C56" s="376" t="s">
        <v>68</v>
      </c>
      <c r="D56" s="376" t="s">
        <v>329</v>
      </c>
      <c r="E56" s="375">
        <v>3271125</v>
      </c>
      <c r="F56" s="375">
        <v>3271125</v>
      </c>
      <c r="G56" s="375">
        <v>3271125</v>
      </c>
      <c r="H56" s="375">
        <v>3271125</v>
      </c>
      <c r="I56" s="375">
        <v>2539334</v>
      </c>
      <c r="J56" s="375">
        <v>2614611</v>
      </c>
      <c r="K56" s="375">
        <v>2634766</v>
      </c>
      <c r="L56" s="375" t="s">
        <v>1744</v>
      </c>
      <c r="M56" s="375">
        <v>3271125</v>
      </c>
      <c r="N56" s="375">
        <v>3271125</v>
      </c>
      <c r="O56" s="375">
        <v>3271125</v>
      </c>
      <c r="P56" s="375">
        <v>3271125</v>
      </c>
      <c r="Q56" s="375">
        <v>1892623</v>
      </c>
      <c r="R56" s="375">
        <v>1892623</v>
      </c>
      <c r="S56" s="375">
        <v>2715754</v>
      </c>
      <c r="T56" s="375" t="s">
        <v>1744</v>
      </c>
      <c r="U56" s="375" t="s">
        <v>1744</v>
      </c>
      <c r="V56" s="375">
        <f t="shared" si="11"/>
        <v>-731791</v>
      </c>
      <c r="W56" s="375">
        <f t="shared" si="12"/>
        <v>-656514</v>
      </c>
      <c r="X56" s="375">
        <f t="shared" si="13"/>
        <v>-636359</v>
      </c>
      <c r="Y56" s="373"/>
      <c r="Z56" s="375">
        <f t="shared" si="14"/>
        <v>-731791</v>
      </c>
      <c r="AA56" s="375">
        <f t="shared" si="15"/>
        <v>-656514</v>
      </c>
      <c r="AB56" s="375">
        <f t="shared" si="16"/>
        <v>-636359</v>
      </c>
      <c r="AC56" s="373"/>
      <c r="AD56" s="375">
        <f t="shared" si="17"/>
        <v>-1378502</v>
      </c>
      <c r="AE56" s="375">
        <f t="shared" si="18"/>
        <v>-1378502</v>
      </c>
      <c r="AF56" s="375">
        <f t="shared" si="19"/>
        <v>-555371</v>
      </c>
      <c r="AG56" s="373"/>
      <c r="AH56" s="375">
        <f t="shared" si="20"/>
        <v>-1378502</v>
      </c>
      <c r="AI56" s="375">
        <f t="shared" si="21"/>
        <v>-1378502</v>
      </c>
      <c r="AJ56" s="375">
        <f t="shared" si="22"/>
        <v>-555371</v>
      </c>
      <c r="AK56" s="373"/>
      <c r="AL56" s="373"/>
      <c r="AM56" s="380">
        <v>3271125</v>
      </c>
      <c r="AN56" s="380">
        <v>3271125</v>
      </c>
      <c r="AO56" s="380">
        <v>3271125</v>
      </c>
      <c r="AP56" s="380">
        <v>3271125</v>
      </c>
      <c r="AQ56" s="380">
        <v>3271125</v>
      </c>
      <c r="AR56" s="380">
        <v>3271125</v>
      </c>
      <c r="AS56" s="380">
        <v>3271125</v>
      </c>
      <c r="AT56" s="380">
        <v>3271125</v>
      </c>
    </row>
    <row r="57" spans="1:46">
      <c r="A57" s="376" t="s">
        <v>44</v>
      </c>
      <c r="B57" s="376" t="s">
        <v>43</v>
      </c>
      <c r="C57" s="376" t="s">
        <v>42</v>
      </c>
      <c r="D57" s="376" t="s">
        <v>327</v>
      </c>
      <c r="E57" s="375">
        <v>3545022</v>
      </c>
      <c r="F57" s="375">
        <v>3862250</v>
      </c>
      <c r="G57" s="375">
        <v>3862250</v>
      </c>
      <c r="H57" s="375">
        <v>4179478</v>
      </c>
      <c r="I57" s="375">
        <v>3545022</v>
      </c>
      <c r="J57" s="375">
        <v>3862250</v>
      </c>
      <c r="K57" s="375">
        <v>3862250</v>
      </c>
      <c r="L57" s="375" t="s">
        <v>1876</v>
      </c>
      <c r="M57" s="375">
        <v>3545022</v>
      </c>
      <c r="N57" s="375">
        <v>3888740</v>
      </c>
      <c r="O57" s="375">
        <v>3862250</v>
      </c>
      <c r="P57" s="375">
        <v>4158676</v>
      </c>
      <c r="Q57" s="375">
        <v>3239189</v>
      </c>
      <c r="R57" s="375">
        <v>3888740</v>
      </c>
      <c r="S57" s="375">
        <v>3571538</v>
      </c>
      <c r="T57" s="375" t="s">
        <v>1877</v>
      </c>
      <c r="U57" s="375" t="s">
        <v>1878</v>
      </c>
      <c r="V57" s="375">
        <f t="shared" si="11"/>
        <v>0</v>
      </c>
      <c r="W57" s="375">
        <f t="shared" si="12"/>
        <v>0</v>
      </c>
      <c r="X57" s="375">
        <f t="shared" si="13"/>
        <v>0</v>
      </c>
      <c r="Y57" s="373"/>
      <c r="Z57" s="375">
        <f t="shared" si="14"/>
        <v>0</v>
      </c>
      <c r="AA57" s="375">
        <f t="shared" si="15"/>
        <v>0</v>
      </c>
      <c r="AB57" s="375">
        <f t="shared" si="16"/>
        <v>0</v>
      </c>
      <c r="AC57" s="373"/>
      <c r="AD57" s="375">
        <f t="shared" si="17"/>
        <v>-305833</v>
      </c>
      <c r="AE57" s="375">
        <f t="shared" si="18"/>
        <v>26490</v>
      </c>
      <c r="AF57" s="375">
        <f t="shared" si="19"/>
        <v>-290712</v>
      </c>
      <c r="AG57" s="373"/>
      <c r="AH57" s="375">
        <f t="shared" si="20"/>
        <v>-305833</v>
      </c>
      <c r="AI57" s="375">
        <f t="shared" si="21"/>
        <v>0</v>
      </c>
      <c r="AJ57" s="375">
        <f t="shared" si="22"/>
        <v>-290712</v>
      </c>
      <c r="AK57" s="373"/>
      <c r="AL57" s="373"/>
      <c r="AM57" s="380">
        <v>3545022</v>
      </c>
      <c r="AN57" s="380">
        <v>3862250</v>
      </c>
      <c r="AO57" s="380">
        <v>3862250</v>
      </c>
      <c r="AP57" s="380">
        <v>4179478</v>
      </c>
      <c r="AQ57" s="380">
        <v>3545022</v>
      </c>
      <c r="AR57" s="380">
        <v>3862250</v>
      </c>
      <c r="AS57" s="380">
        <v>3862250</v>
      </c>
      <c r="AT57" s="380">
        <v>4179478</v>
      </c>
    </row>
    <row r="58" spans="1:46">
      <c r="A58" s="376" t="s">
        <v>49</v>
      </c>
      <c r="B58" s="376" t="s">
        <v>101</v>
      </c>
      <c r="C58" s="376" t="s">
        <v>100</v>
      </c>
      <c r="D58" s="376" t="s">
        <v>325</v>
      </c>
      <c r="E58" s="375">
        <v>10651250</v>
      </c>
      <c r="F58" s="375">
        <v>8727250</v>
      </c>
      <c r="G58" s="375">
        <v>8727250</v>
      </c>
      <c r="H58" s="375">
        <v>8727250</v>
      </c>
      <c r="I58" s="375">
        <v>10454107</v>
      </c>
      <c r="J58" s="375">
        <v>8530260</v>
      </c>
      <c r="K58" s="375">
        <v>8531694</v>
      </c>
      <c r="L58" s="375" t="s">
        <v>1893</v>
      </c>
      <c r="M58" s="375">
        <v>10651250</v>
      </c>
      <c r="N58" s="375">
        <v>8727250</v>
      </c>
      <c r="O58" s="375">
        <v>8727250</v>
      </c>
      <c r="P58" s="375">
        <v>8727250</v>
      </c>
      <c r="Q58" s="375">
        <v>10454107</v>
      </c>
      <c r="R58" s="375">
        <v>8530260</v>
      </c>
      <c r="S58" s="375">
        <v>8531694</v>
      </c>
      <c r="T58" s="375" t="s">
        <v>1894</v>
      </c>
      <c r="U58" s="375" t="s">
        <v>1895</v>
      </c>
      <c r="V58" s="375">
        <f t="shared" si="11"/>
        <v>-1167643</v>
      </c>
      <c r="W58" s="375">
        <f t="shared" si="12"/>
        <v>126510</v>
      </c>
      <c r="X58" s="375">
        <f t="shared" si="13"/>
        <v>127944</v>
      </c>
      <c r="Y58" s="373"/>
      <c r="Z58" s="375">
        <f t="shared" si="14"/>
        <v>-197143</v>
      </c>
      <c r="AA58" s="375">
        <f t="shared" si="15"/>
        <v>-196990</v>
      </c>
      <c r="AB58" s="375">
        <f t="shared" si="16"/>
        <v>-195556</v>
      </c>
      <c r="AC58" s="373"/>
      <c r="AD58" s="375">
        <f t="shared" si="17"/>
        <v>-197143</v>
      </c>
      <c r="AE58" s="375">
        <f t="shared" si="18"/>
        <v>-196990</v>
      </c>
      <c r="AF58" s="375">
        <f t="shared" si="19"/>
        <v>-195556</v>
      </c>
      <c r="AG58" s="373"/>
      <c r="AH58" s="375">
        <f t="shared" si="20"/>
        <v>-197143</v>
      </c>
      <c r="AI58" s="375">
        <f t="shared" si="21"/>
        <v>-196990</v>
      </c>
      <c r="AJ58" s="375">
        <f t="shared" si="22"/>
        <v>-195556</v>
      </c>
      <c r="AK58" s="373"/>
      <c r="AL58" s="373"/>
      <c r="AM58" s="380">
        <v>11621750</v>
      </c>
      <c r="AN58" s="380">
        <v>8403750</v>
      </c>
      <c r="AO58" s="380">
        <v>8403750</v>
      </c>
      <c r="AP58" s="380">
        <v>8403750</v>
      </c>
      <c r="AQ58" s="380">
        <v>10651250</v>
      </c>
      <c r="AR58" s="380">
        <v>8727250</v>
      </c>
      <c r="AS58" s="380">
        <v>8727250</v>
      </c>
      <c r="AT58" s="380">
        <v>8727250</v>
      </c>
    </row>
    <row r="59" spans="1:46">
      <c r="A59" s="376" t="s">
        <v>73</v>
      </c>
      <c r="B59" s="376" t="s">
        <v>72</v>
      </c>
      <c r="C59" s="376" t="s">
        <v>71</v>
      </c>
      <c r="D59" s="376" t="s">
        <v>323</v>
      </c>
      <c r="E59" s="375">
        <v>4628212</v>
      </c>
      <c r="F59" s="375">
        <v>4628212</v>
      </c>
      <c r="G59" s="375">
        <v>4628212</v>
      </c>
      <c r="H59" s="375">
        <v>4628212</v>
      </c>
      <c r="I59" s="375">
        <v>3516000</v>
      </c>
      <c r="J59" s="375">
        <v>3516000</v>
      </c>
      <c r="K59" s="375">
        <v>6496000</v>
      </c>
      <c r="L59" s="375" t="s">
        <v>1906</v>
      </c>
      <c r="M59" s="375">
        <v>3934750</v>
      </c>
      <c r="N59" s="375">
        <v>3934750</v>
      </c>
      <c r="O59" s="375">
        <v>4845759</v>
      </c>
      <c r="P59" s="375">
        <v>4845759</v>
      </c>
      <c r="Q59" s="375">
        <v>3203500</v>
      </c>
      <c r="R59" s="375">
        <v>3102500</v>
      </c>
      <c r="S59" s="375">
        <v>4443000</v>
      </c>
      <c r="T59" s="375" t="s">
        <v>1907</v>
      </c>
      <c r="U59" s="375" t="s">
        <v>1908</v>
      </c>
      <c r="V59" s="375">
        <f t="shared" si="11"/>
        <v>-1312500</v>
      </c>
      <c r="W59" s="375">
        <f t="shared" si="12"/>
        <v>-1312500</v>
      </c>
      <c r="X59" s="375">
        <f t="shared" si="13"/>
        <v>1667500</v>
      </c>
      <c r="Y59" s="373"/>
      <c r="Z59" s="375">
        <f t="shared" si="14"/>
        <v>-1112212</v>
      </c>
      <c r="AA59" s="375">
        <f t="shared" si="15"/>
        <v>-1112212</v>
      </c>
      <c r="AB59" s="375">
        <f t="shared" si="16"/>
        <v>1867788</v>
      </c>
      <c r="AC59" s="373"/>
      <c r="AD59" s="375">
        <f t="shared" si="17"/>
        <v>-1625000</v>
      </c>
      <c r="AE59" s="375">
        <f t="shared" si="18"/>
        <v>-1726000</v>
      </c>
      <c r="AF59" s="375">
        <f t="shared" si="19"/>
        <v>-385500</v>
      </c>
      <c r="AG59" s="373"/>
      <c r="AH59" s="375">
        <f t="shared" si="20"/>
        <v>-731250</v>
      </c>
      <c r="AI59" s="375">
        <f t="shared" si="21"/>
        <v>-832250</v>
      </c>
      <c r="AJ59" s="375">
        <f t="shared" si="22"/>
        <v>-402759</v>
      </c>
      <c r="AK59" s="373"/>
      <c r="AL59" s="373"/>
      <c r="AM59" s="380">
        <v>4828500</v>
      </c>
      <c r="AN59" s="380">
        <v>4828500</v>
      </c>
      <c r="AO59" s="380">
        <v>4828500</v>
      </c>
      <c r="AP59" s="380">
        <v>4828500</v>
      </c>
      <c r="AQ59" s="380">
        <v>4828500</v>
      </c>
      <c r="AR59" s="380">
        <v>4828500</v>
      </c>
      <c r="AS59" s="380">
        <v>4828500</v>
      </c>
      <c r="AT59" s="380">
        <v>4828500</v>
      </c>
    </row>
    <row r="60" spans="1:46">
      <c r="A60" s="376" t="s">
        <v>49</v>
      </c>
      <c r="B60" s="376" t="s">
        <v>101</v>
      </c>
      <c r="C60" s="376" t="s">
        <v>158</v>
      </c>
      <c r="D60" s="376" t="s">
        <v>321</v>
      </c>
      <c r="E60" s="375">
        <v>4676750</v>
      </c>
      <c r="F60" s="375">
        <v>4676750</v>
      </c>
      <c r="G60" s="375">
        <v>4676750</v>
      </c>
      <c r="H60" s="375">
        <v>4676750</v>
      </c>
      <c r="I60" s="375">
        <v>4676750</v>
      </c>
      <c r="J60" s="375">
        <v>4676750</v>
      </c>
      <c r="K60" s="375">
        <v>4676750</v>
      </c>
      <c r="L60" s="375" t="s">
        <v>1855</v>
      </c>
      <c r="M60" s="375">
        <v>4665865</v>
      </c>
      <c r="N60" s="375">
        <v>4665865</v>
      </c>
      <c r="O60" s="375">
        <v>4665865</v>
      </c>
      <c r="P60" s="375">
        <v>4665865</v>
      </c>
      <c r="Q60" s="375">
        <v>4534000</v>
      </c>
      <c r="R60" s="375">
        <v>4797730</v>
      </c>
      <c r="S60" s="375">
        <v>4665865</v>
      </c>
      <c r="T60" s="375" t="s">
        <v>1920</v>
      </c>
      <c r="U60" s="375" t="s">
        <v>1921</v>
      </c>
      <c r="V60" s="375">
        <f t="shared" si="11"/>
        <v>4676750</v>
      </c>
      <c r="W60" s="375">
        <f t="shared" si="12"/>
        <v>4676750</v>
      </c>
      <c r="X60" s="375">
        <f t="shared" si="13"/>
        <v>4676750</v>
      </c>
      <c r="Y60" s="373"/>
      <c r="Z60" s="375">
        <f t="shared" si="14"/>
        <v>0</v>
      </c>
      <c r="AA60" s="375">
        <f t="shared" si="15"/>
        <v>0</v>
      </c>
      <c r="AB60" s="375">
        <f t="shared" si="16"/>
        <v>0</v>
      </c>
      <c r="AC60" s="373"/>
      <c r="AD60" s="375">
        <f t="shared" si="17"/>
        <v>4534000</v>
      </c>
      <c r="AE60" s="375">
        <f t="shared" si="18"/>
        <v>4797730</v>
      </c>
      <c r="AF60" s="375">
        <f t="shared" si="19"/>
        <v>4665865</v>
      </c>
      <c r="AG60" s="373"/>
      <c r="AH60" s="375">
        <f t="shared" si="20"/>
        <v>-131865</v>
      </c>
      <c r="AI60" s="375">
        <f t="shared" si="21"/>
        <v>131865</v>
      </c>
      <c r="AJ60" s="375">
        <f t="shared" si="22"/>
        <v>0</v>
      </c>
      <c r="AK60" s="373"/>
      <c r="AL60" s="373"/>
      <c r="AM60" s="380">
        <v>0</v>
      </c>
      <c r="AN60" s="380">
        <v>0</v>
      </c>
      <c r="AO60" s="380">
        <v>0</v>
      </c>
      <c r="AP60" s="380">
        <v>0</v>
      </c>
      <c r="AQ60" s="380">
        <v>0</v>
      </c>
      <c r="AR60" s="380">
        <v>0</v>
      </c>
      <c r="AS60" s="380">
        <v>0</v>
      </c>
      <c r="AT60" s="380">
        <v>0</v>
      </c>
    </row>
    <row r="61" spans="1:46">
      <c r="A61" s="376" t="s">
        <v>44</v>
      </c>
      <c r="B61" s="376" t="s">
        <v>60</v>
      </c>
      <c r="C61" s="376" t="s">
        <v>59</v>
      </c>
      <c r="D61" s="376" t="s">
        <v>319</v>
      </c>
      <c r="E61" s="375">
        <v>6791555</v>
      </c>
      <c r="F61" s="375">
        <v>5495685</v>
      </c>
      <c r="G61" s="375">
        <v>5778785</v>
      </c>
      <c r="H61" s="375">
        <v>5824975</v>
      </c>
      <c r="I61" s="375">
        <v>6827135</v>
      </c>
      <c r="J61" s="375">
        <v>5173845</v>
      </c>
      <c r="K61" s="375">
        <v>4993555</v>
      </c>
      <c r="L61" s="375" t="s">
        <v>1613</v>
      </c>
      <c r="M61" s="375">
        <v>5166055</v>
      </c>
      <c r="N61" s="375">
        <v>6048852</v>
      </c>
      <c r="O61" s="375">
        <v>6257952</v>
      </c>
      <c r="P61" s="375">
        <v>6418142</v>
      </c>
      <c r="Q61" s="375">
        <v>4998243</v>
      </c>
      <c r="R61" s="375">
        <v>5205328.3099999996</v>
      </c>
      <c r="S61" s="375">
        <v>5584207</v>
      </c>
      <c r="T61" s="375" t="s">
        <v>1613</v>
      </c>
      <c r="U61" s="375" t="s">
        <v>1938</v>
      </c>
      <c r="V61" s="375">
        <f t="shared" si="11"/>
        <v>35580</v>
      </c>
      <c r="W61" s="375">
        <f t="shared" si="12"/>
        <v>-321840</v>
      </c>
      <c r="X61" s="375">
        <f t="shared" si="13"/>
        <v>-785230</v>
      </c>
      <c r="Y61" s="373"/>
      <c r="Z61" s="375">
        <f t="shared" si="14"/>
        <v>35580</v>
      </c>
      <c r="AA61" s="375">
        <f t="shared" si="15"/>
        <v>-321840</v>
      </c>
      <c r="AB61" s="375">
        <f t="shared" si="16"/>
        <v>-785230</v>
      </c>
      <c r="AC61" s="373"/>
      <c r="AD61" s="375">
        <f t="shared" si="17"/>
        <v>-167812</v>
      </c>
      <c r="AE61" s="375">
        <f t="shared" si="18"/>
        <v>-843523.69000000041</v>
      </c>
      <c r="AF61" s="375">
        <f t="shared" si="19"/>
        <v>-673745</v>
      </c>
      <c r="AG61" s="373"/>
      <c r="AH61" s="375">
        <f t="shared" si="20"/>
        <v>-167812</v>
      </c>
      <c r="AI61" s="375">
        <f t="shared" si="21"/>
        <v>-843523.69000000041</v>
      </c>
      <c r="AJ61" s="375">
        <f t="shared" si="22"/>
        <v>-673745</v>
      </c>
      <c r="AK61" s="373"/>
      <c r="AL61" s="373"/>
      <c r="AM61" s="380">
        <v>6791555</v>
      </c>
      <c r="AN61" s="380">
        <v>5495685</v>
      </c>
      <c r="AO61" s="380">
        <v>5778785</v>
      </c>
      <c r="AP61" s="380">
        <v>5824975</v>
      </c>
      <c r="AQ61" s="380">
        <v>5166055</v>
      </c>
      <c r="AR61" s="380">
        <v>6048852</v>
      </c>
      <c r="AS61" s="380">
        <v>6257952</v>
      </c>
      <c r="AT61" s="380">
        <v>6418142</v>
      </c>
    </row>
    <row r="62" spans="1:46">
      <c r="A62" s="376" t="s">
        <v>44</v>
      </c>
      <c r="B62" s="376" t="s">
        <v>60</v>
      </c>
      <c r="C62" s="376" t="s">
        <v>59</v>
      </c>
      <c r="D62" s="376" t="s">
        <v>317</v>
      </c>
      <c r="E62" s="375">
        <v>5627000</v>
      </c>
      <c r="F62" s="375">
        <v>5579000</v>
      </c>
      <c r="G62" s="375">
        <v>5609000</v>
      </c>
      <c r="H62" s="375">
        <v>5693000</v>
      </c>
      <c r="I62" s="375">
        <v>5627000</v>
      </c>
      <c r="J62" s="375">
        <v>5579000</v>
      </c>
      <c r="K62" s="375">
        <v>5766000</v>
      </c>
      <c r="L62" s="375" t="s">
        <v>1953</v>
      </c>
      <c r="M62" s="375">
        <v>5263000</v>
      </c>
      <c r="N62" s="375">
        <v>5312000</v>
      </c>
      <c r="O62" s="375">
        <v>5925000</v>
      </c>
      <c r="P62" s="375">
        <v>6008000</v>
      </c>
      <c r="Q62" s="375">
        <v>5263000</v>
      </c>
      <c r="R62" s="375">
        <v>5312000</v>
      </c>
      <c r="S62" s="375">
        <v>5766000</v>
      </c>
      <c r="T62" s="375" t="s">
        <v>1953</v>
      </c>
      <c r="U62" s="375" t="s">
        <v>1954</v>
      </c>
      <c r="V62" s="375">
        <f t="shared" si="11"/>
        <v>-450000</v>
      </c>
      <c r="W62" s="375">
        <f t="shared" si="12"/>
        <v>-498000</v>
      </c>
      <c r="X62" s="375">
        <f t="shared" si="13"/>
        <v>-311000</v>
      </c>
      <c r="Y62" s="373"/>
      <c r="Z62" s="375">
        <f t="shared" si="14"/>
        <v>0</v>
      </c>
      <c r="AA62" s="375">
        <f t="shared" si="15"/>
        <v>0</v>
      </c>
      <c r="AB62" s="375">
        <f t="shared" si="16"/>
        <v>157000</v>
      </c>
      <c r="AC62" s="373"/>
      <c r="AD62" s="375">
        <f t="shared" si="17"/>
        <v>-814000</v>
      </c>
      <c r="AE62" s="375">
        <f t="shared" si="18"/>
        <v>-765000</v>
      </c>
      <c r="AF62" s="375">
        <f t="shared" si="19"/>
        <v>-311000</v>
      </c>
      <c r="AG62" s="373"/>
      <c r="AH62" s="375">
        <f t="shared" si="20"/>
        <v>0</v>
      </c>
      <c r="AI62" s="375">
        <f t="shared" si="21"/>
        <v>0</v>
      </c>
      <c r="AJ62" s="375">
        <f t="shared" si="22"/>
        <v>-159000</v>
      </c>
      <c r="AK62" s="373"/>
      <c r="AL62" s="373"/>
      <c r="AM62" s="380">
        <v>6077000</v>
      </c>
      <c r="AN62" s="380">
        <v>6077000</v>
      </c>
      <c r="AO62" s="380">
        <v>6077000</v>
      </c>
      <c r="AP62" s="380">
        <v>6078000</v>
      </c>
      <c r="AQ62" s="380">
        <v>6077000</v>
      </c>
      <c r="AR62" s="380">
        <v>6077000</v>
      </c>
      <c r="AS62" s="380">
        <v>6077000</v>
      </c>
      <c r="AT62" s="380">
        <v>6078000</v>
      </c>
    </row>
    <row r="63" spans="1:46">
      <c r="A63" s="376" t="s">
        <v>73</v>
      </c>
      <c r="B63" s="376" t="s">
        <v>72</v>
      </c>
      <c r="C63" s="376" t="s">
        <v>71</v>
      </c>
      <c r="D63" s="376" t="s">
        <v>315</v>
      </c>
      <c r="E63" s="375">
        <v>194000</v>
      </c>
      <c r="F63" s="375">
        <v>194000</v>
      </c>
      <c r="G63" s="375">
        <v>194000</v>
      </c>
      <c r="H63" s="375">
        <v>194000</v>
      </c>
      <c r="I63" s="375">
        <v>194000</v>
      </c>
      <c r="J63" s="375">
        <v>194000</v>
      </c>
      <c r="K63" s="375">
        <v>194000</v>
      </c>
      <c r="L63" s="375">
        <v>0</v>
      </c>
      <c r="M63" s="375">
        <v>121250</v>
      </c>
      <c r="N63" s="375">
        <v>218250</v>
      </c>
      <c r="O63" s="375">
        <v>218250</v>
      </c>
      <c r="P63" s="375">
        <v>218250</v>
      </c>
      <c r="Q63" s="375">
        <v>121250</v>
      </c>
      <c r="R63" s="375">
        <v>121250</v>
      </c>
      <c r="S63" s="375">
        <v>217249.99999999994</v>
      </c>
      <c r="T63" s="375" t="s">
        <v>420</v>
      </c>
      <c r="U63" s="375" t="s">
        <v>1966</v>
      </c>
      <c r="V63" s="375">
        <f t="shared" si="11"/>
        <v>0</v>
      </c>
      <c r="W63" s="375">
        <f t="shared" si="12"/>
        <v>0</v>
      </c>
      <c r="X63" s="375">
        <f t="shared" si="13"/>
        <v>0</v>
      </c>
      <c r="Y63" s="373"/>
      <c r="Z63" s="375">
        <f t="shared" si="14"/>
        <v>0</v>
      </c>
      <c r="AA63" s="375">
        <f t="shared" si="15"/>
        <v>0</v>
      </c>
      <c r="AB63" s="375">
        <f t="shared" si="16"/>
        <v>0</v>
      </c>
      <c r="AC63" s="373"/>
      <c r="AD63" s="375">
        <f t="shared" si="17"/>
        <v>-72750</v>
      </c>
      <c r="AE63" s="375">
        <f t="shared" si="18"/>
        <v>-72750</v>
      </c>
      <c r="AF63" s="375">
        <f t="shared" si="19"/>
        <v>23249.999999999942</v>
      </c>
      <c r="AG63" s="373"/>
      <c r="AH63" s="375">
        <f t="shared" si="20"/>
        <v>0</v>
      </c>
      <c r="AI63" s="375">
        <f t="shared" si="21"/>
        <v>-97000</v>
      </c>
      <c r="AJ63" s="375">
        <f t="shared" si="22"/>
        <v>-1000.0000000000582</v>
      </c>
      <c r="AK63" s="373"/>
      <c r="AL63" s="373"/>
      <c r="AM63" s="380">
        <v>194000</v>
      </c>
      <c r="AN63" s="380">
        <v>194000</v>
      </c>
      <c r="AO63" s="380">
        <v>194000</v>
      </c>
      <c r="AP63" s="380">
        <v>194000</v>
      </c>
      <c r="AQ63" s="380">
        <v>194000</v>
      </c>
      <c r="AR63" s="380">
        <v>194000</v>
      </c>
      <c r="AS63" s="380">
        <v>194000</v>
      </c>
      <c r="AT63" s="380">
        <v>194000</v>
      </c>
    </row>
    <row r="64" spans="1:46">
      <c r="A64" s="376" t="s">
        <v>56</v>
      </c>
      <c r="B64" s="376" t="s">
        <v>65</v>
      </c>
      <c r="C64" s="376" t="s">
        <v>97</v>
      </c>
      <c r="D64" s="376" t="s">
        <v>313</v>
      </c>
      <c r="E64" s="375">
        <v>11128000</v>
      </c>
      <c r="F64" s="375">
        <v>8462000</v>
      </c>
      <c r="G64" s="375">
        <v>10930000</v>
      </c>
      <c r="H64" s="375">
        <v>10930000</v>
      </c>
      <c r="I64" s="375">
        <v>11228000</v>
      </c>
      <c r="J64" s="375">
        <v>8462000</v>
      </c>
      <c r="K64" s="375">
        <v>10930000</v>
      </c>
      <c r="L64" s="375" t="s">
        <v>1984</v>
      </c>
      <c r="M64" s="375">
        <v>11228000</v>
      </c>
      <c r="N64" s="375">
        <v>8462000</v>
      </c>
      <c r="O64" s="375">
        <v>10930000</v>
      </c>
      <c r="P64" s="375">
        <v>10930000</v>
      </c>
      <c r="Q64" s="375">
        <v>11228000</v>
      </c>
      <c r="R64" s="375">
        <v>7626000</v>
      </c>
      <c r="S64" s="375">
        <v>10979000</v>
      </c>
      <c r="T64" s="375" t="s">
        <v>1985</v>
      </c>
      <c r="U64" s="375" t="s">
        <v>1986</v>
      </c>
      <c r="V64" s="375">
        <f t="shared" si="11"/>
        <v>100000</v>
      </c>
      <c r="W64" s="375">
        <f t="shared" si="12"/>
        <v>-2666000</v>
      </c>
      <c r="X64" s="375">
        <f t="shared" si="13"/>
        <v>-198000</v>
      </c>
      <c r="Y64" s="373"/>
      <c r="Z64" s="375">
        <f t="shared" si="14"/>
        <v>100000</v>
      </c>
      <c r="AA64" s="375">
        <f t="shared" si="15"/>
        <v>0</v>
      </c>
      <c r="AB64" s="375">
        <f t="shared" si="16"/>
        <v>0</v>
      </c>
      <c r="AC64" s="373"/>
      <c r="AD64" s="375">
        <f t="shared" si="17"/>
        <v>100000</v>
      </c>
      <c r="AE64" s="375">
        <f t="shared" si="18"/>
        <v>-3502000</v>
      </c>
      <c r="AF64" s="375">
        <f t="shared" si="19"/>
        <v>-149000</v>
      </c>
      <c r="AG64" s="373"/>
      <c r="AH64" s="375">
        <f t="shared" si="20"/>
        <v>0</v>
      </c>
      <c r="AI64" s="375">
        <f t="shared" si="21"/>
        <v>-836000</v>
      </c>
      <c r="AJ64" s="375">
        <f t="shared" si="22"/>
        <v>49000</v>
      </c>
      <c r="AK64" s="373"/>
      <c r="AL64" s="373"/>
      <c r="AM64" s="380">
        <v>11128000</v>
      </c>
      <c r="AN64" s="380">
        <v>11128000</v>
      </c>
      <c r="AO64" s="380">
        <v>11128000</v>
      </c>
      <c r="AP64" s="380">
        <v>11128000</v>
      </c>
      <c r="AQ64" s="380">
        <v>11128000</v>
      </c>
      <c r="AR64" s="380">
        <v>11128000</v>
      </c>
      <c r="AS64" s="380">
        <v>11128000</v>
      </c>
      <c r="AT64" s="380">
        <v>11128000</v>
      </c>
    </row>
    <row r="65" spans="1:46">
      <c r="A65" s="376" t="s">
        <v>44</v>
      </c>
      <c r="B65" s="376" t="s">
        <v>116</v>
      </c>
      <c r="C65" s="376" t="s">
        <v>115</v>
      </c>
      <c r="D65" s="376" t="s">
        <v>311</v>
      </c>
      <c r="E65" s="375">
        <v>10933750</v>
      </c>
      <c r="F65" s="375">
        <v>10933750</v>
      </c>
      <c r="G65" s="375">
        <v>10933750</v>
      </c>
      <c r="H65" s="375">
        <v>10170743</v>
      </c>
      <c r="I65" s="375">
        <v>10933750</v>
      </c>
      <c r="J65" s="375">
        <v>10933750</v>
      </c>
      <c r="K65" s="375">
        <v>10933750</v>
      </c>
      <c r="L65" s="375" t="s">
        <v>1998</v>
      </c>
      <c r="M65" s="375">
        <v>10933750</v>
      </c>
      <c r="N65" s="375">
        <v>10933750</v>
      </c>
      <c r="O65" s="375">
        <v>10933750</v>
      </c>
      <c r="P65" s="375">
        <v>10933750</v>
      </c>
      <c r="Q65" s="375">
        <v>10933750</v>
      </c>
      <c r="R65" s="375">
        <v>10933750</v>
      </c>
      <c r="S65" s="375">
        <v>10933750</v>
      </c>
      <c r="T65" s="375">
        <v>0</v>
      </c>
      <c r="U65" s="375" t="s">
        <v>1999</v>
      </c>
      <c r="V65" s="375">
        <f t="shared" si="11"/>
        <v>0</v>
      </c>
      <c r="W65" s="375">
        <f t="shared" si="12"/>
        <v>0</v>
      </c>
      <c r="X65" s="375">
        <f t="shared" si="13"/>
        <v>0</v>
      </c>
      <c r="Y65" s="373"/>
      <c r="Z65" s="375">
        <f t="shared" si="14"/>
        <v>0</v>
      </c>
      <c r="AA65" s="375">
        <f t="shared" si="15"/>
        <v>0</v>
      </c>
      <c r="AB65" s="375">
        <f t="shared" si="16"/>
        <v>0</v>
      </c>
      <c r="AC65" s="373"/>
      <c r="AD65" s="375">
        <f t="shared" si="17"/>
        <v>0</v>
      </c>
      <c r="AE65" s="375">
        <f t="shared" si="18"/>
        <v>0</v>
      </c>
      <c r="AF65" s="375">
        <f t="shared" si="19"/>
        <v>0</v>
      </c>
      <c r="AG65" s="373"/>
      <c r="AH65" s="375">
        <f t="shared" si="20"/>
        <v>0</v>
      </c>
      <c r="AI65" s="375">
        <f t="shared" si="21"/>
        <v>0</v>
      </c>
      <c r="AJ65" s="375">
        <f t="shared" si="22"/>
        <v>0</v>
      </c>
      <c r="AK65" s="373"/>
      <c r="AL65" s="373"/>
      <c r="AM65" s="380">
        <v>10933750</v>
      </c>
      <c r="AN65" s="380">
        <v>10933750</v>
      </c>
      <c r="AO65" s="380">
        <v>10933750</v>
      </c>
      <c r="AP65" s="380">
        <v>10933750</v>
      </c>
      <c r="AQ65" s="380">
        <v>10933750</v>
      </c>
      <c r="AR65" s="380">
        <v>10933750</v>
      </c>
      <c r="AS65" s="380">
        <v>10933750</v>
      </c>
      <c r="AT65" s="380">
        <v>10933750</v>
      </c>
    </row>
    <row r="66" spans="1:46">
      <c r="A66" s="376" t="s">
        <v>49</v>
      </c>
      <c r="B66" s="376" t="s">
        <v>48</v>
      </c>
      <c r="C66" s="376" t="s">
        <v>47</v>
      </c>
      <c r="D66" s="376" t="s">
        <v>309</v>
      </c>
      <c r="E66" s="375">
        <v>12994750</v>
      </c>
      <c r="F66" s="375">
        <v>12994750</v>
      </c>
      <c r="G66" s="375">
        <v>12994750</v>
      </c>
      <c r="H66" s="375">
        <v>12994750</v>
      </c>
      <c r="I66" s="375">
        <v>12994750</v>
      </c>
      <c r="J66" s="375">
        <v>12994750</v>
      </c>
      <c r="K66" s="375">
        <v>12994750</v>
      </c>
      <c r="L66" s="375" t="s">
        <v>1921</v>
      </c>
      <c r="M66" s="375">
        <v>12994750</v>
      </c>
      <c r="N66" s="375">
        <v>12994750</v>
      </c>
      <c r="O66" s="375">
        <v>12994750</v>
      </c>
      <c r="P66" s="375">
        <v>11792750</v>
      </c>
      <c r="Q66" s="375">
        <v>10623777</v>
      </c>
      <c r="R66" s="375">
        <v>13981223</v>
      </c>
      <c r="S66" s="375">
        <v>12837000</v>
      </c>
      <c r="T66" s="375" t="s">
        <v>2011</v>
      </c>
      <c r="U66" s="375" t="s">
        <v>2012</v>
      </c>
      <c r="V66" s="375">
        <f t="shared" si="11"/>
        <v>0</v>
      </c>
      <c r="W66" s="375">
        <f t="shared" si="12"/>
        <v>0</v>
      </c>
      <c r="X66" s="375">
        <f t="shared" si="13"/>
        <v>0</v>
      </c>
      <c r="Y66" s="373"/>
      <c r="Z66" s="375">
        <f t="shared" si="14"/>
        <v>0</v>
      </c>
      <c r="AA66" s="375">
        <f t="shared" si="15"/>
        <v>0</v>
      </c>
      <c r="AB66" s="375">
        <f t="shared" si="16"/>
        <v>0</v>
      </c>
      <c r="AC66" s="373"/>
      <c r="AD66" s="375">
        <f t="shared" si="17"/>
        <v>-2370973</v>
      </c>
      <c r="AE66" s="375">
        <f t="shared" si="18"/>
        <v>986473</v>
      </c>
      <c r="AF66" s="375">
        <f t="shared" si="19"/>
        <v>-157750</v>
      </c>
      <c r="AG66" s="373"/>
      <c r="AH66" s="375">
        <f t="shared" si="20"/>
        <v>-2370973</v>
      </c>
      <c r="AI66" s="375">
        <f t="shared" si="21"/>
        <v>986473</v>
      </c>
      <c r="AJ66" s="375">
        <f t="shared" si="22"/>
        <v>-157750</v>
      </c>
      <c r="AK66" s="373"/>
      <c r="AL66" s="373"/>
      <c r="AM66" s="380">
        <v>12994750</v>
      </c>
      <c r="AN66" s="380">
        <v>12994750</v>
      </c>
      <c r="AO66" s="380">
        <v>12994750</v>
      </c>
      <c r="AP66" s="380">
        <v>12994750</v>
      </c>
      <c r="AQ66" s="380">
        <v>12994750</v>
      </c>
      <c r="AR66" s="380">
        <v>12994750</v>
      </c>
      <c r="AS66" s="380">
        <v>12994750</v>
      </c>
      <c r="AT66" s="380">
        <v>12994750</v>
      </c>
    </row>
    <row r="67" spans="1:46">
      <c r="A67" s="376" t="s">
        <v>73</v>
      </c>
      <c r="B67" s="376" t="s">
        <v>72</v>
      </c>
      <c r="C67" s="376" t="s">
        <v>71</v>
      </c>
      <c r="D67" s="376" t="s">
        <v>307</v>
      </c>
      <c r="E67" s="375">
        <v>5847000</v>
      </c>
      <c r="F67" s="375">
        <v>5847000</v>
      </c>
      <c r="G67" s="375">
        <v>5847000</v>
      </c>
      <c r="H67" s="375">
        <v>5847000</v>
      </c>
      <c r="I67" s="375">
        <v>5847000</v>
      </c>
      <c r="J67" s="375">
        <v>5847000</v>
      </c>
      <c r="K67" s="375">
        <v>5847000</v>
      </c>
      <c r="L67" s="375">
        <v>0</v>
      </c>
      <c r="M67" s="375">
        <v>5546000</v>
      </c>
      <c r="N67" s="375">
        <v>4928000</v>
      </c>
      <c r="O67" s="375">
        <v>7290000</v>
      </c>
      <c r="P67" s="375">
        <v>5624000</v>
      </c>
      <c r="Q67" s="375">
        <v>5546000</v>
      </c>
      <c r="R67" s="375">
        <v>4928000</v>
      </c>
      <c r="S67" s="375">
        <v>7290000</v>
      </c>
      <c r="T67" s="375" t="s">
        <v>2024</v>
      </c>
      <c r="U67" s="375" t="s">
        <v>2025</v>
      </c>
      <c r="V67" s="375">
        <f t="shared" si="11"/>
        <v>0</v>
      </c>
      <c r="W67" s="375">
        <f t="shared" si="12"/>
        <v>0</v>
      </c>
      <c r="X67" s="375">
        <f t="shared" si="13"/>
        <v>0</v>
      </c>
      <c r="Y67" s="373"/>
      <c r="Z67" s="375">
        <f t="shared" si="14"/>
        <v>0</v>
      </c>
      <c r="AA67" s="375">
        <f t="shared" si="15"/>
        <v>0</v>
      </c>
      <c r="AB67" s="375">
        <f t="shared" si="16"/>
        <v>0</v>
      </c>
      <c r="AC67" s="373"/>
      <c r="AD67" s="375">
        <f t="shared" si="17"/>
        <v>-301000</v>
      </c>
      <c r="AE67" s="375">
        <f t="shared" si="18"/>
        <v>-919000</v>
      </c>
      <c r="AF67" s="375">
        <f t="shared" si="19"/>
        <v>1443000</v>
      </c>
      <c r="AG67" s="373"/>
      <c r="AH67" s="375">
        <f t="shared" si="20"/>
        <v>0</v>
      </c>
      <c r="AI67" s="375">
        <f t="shared" si="21"/>
        <v>0</v>
      </c>
      <c r="AJ67" s="375">
        <f t="shared" si="22"/>
        <v>0</v>
      </c>
      <c r="AK67" s="373"/>
      <c r="AL67" s="373"/>
      <c r="AM67" s="380">
        <v>5847000</v>
      </c>
      <c r="AN67" s="380">
        <v>5847000</v>
      </c>
      <c r="AO67" s="380">
        <v>5847000</v>
      </c>
      <c r="AP67" s="380">
        <v>5847000</v>
      </c>
      <c r="AQ67" s="380">
        <v>5847000</v>
      </c>
      <c r="AR67" s="380">
        <v>5847000</v>
      </c>
      <c r="AS67" s="380">
        <v>5847000</v>
      </c>
      <c r="AT67" s="380">
        <v>5847000</v>
      </c>
    </row>
    <row r="68" spans="1:46">
      <c r="A68" s="376" t="s">
        <v>44</v>
      </c>
      <c r="B68" s="376" t="s">
        <v>60</v>
      </c>
      <c r="C68" s="376" t="s">
        <v>115</v>
      </c>
      <c r="D68" s="376" t="s">
        <v>305</v>
      </c>
      <c r="E68" s="375">
        <v>10050000</v>
      </c>
      <c r="F68" s="375">
        <v>10050000</v>
      </c>
      <c r="G68" s="375">
        <v>10050000</v>
      </c>
      <c r="H68" s="375">
        <v>10050000</v>
      </c>
      <c r="I68" s="375">
        <v>10050000</v>
      </c>
      <c r="J68" s="375">
        <v>10050000</v>
      </c>
      <c r="K68" s="375">
        <v>10050000</v>
      </c>
      <c r="L68" s="375">
        <v>0</v>
      </c>
      <c r="M68" s="375">
        <v>11151000</v>
      </c>
      <c r="N68" s="375">
        <v>9138000</v>
      </c>
      <c r="O68" s="375">
        <v>8749000</v>
      </c>
      <c r="P68" s="375">
        <v>11162000</v>
      </c>
      <c r="Q68" s="375">
        <v>11151000</v>
      </c>
      <c r="R68" s="375">
        <v>7766000</v>
      </c>
      <c r="S68" s="375">
        <v>8176000</v>
      </c>
      <c r="T68" s="375" t="s">
        <v>2037</v>
      </c>
      <c r="U68" s="375" t="s">
        <v>2038</v>
      </c>
      <c r="V68" s="375">
        <f t="shared" si="11"/>
        <v>0</v>
      </c>
      <c r="W68" s="375">
        <f t="shared" si="12"/>
        <v>0</v>
      </c>
      <c r="X68" s="375">
        <f t="shared" si="13"/>
        <v>0</v>
      </c>
      <c r="Y68" s="373"/>
      <c r="Z68" s="375">
        <f t="shared" si="14"/>
        <v>0</v>
      </c>
      <c r="AA68" s="375">
        <f t="shared" si="15"/>
        <v>0</v>
      </c>
      <c r="AB68" s="375">
        <f t="shared" si="16"/>
        <v>0</v>
      </c>
      <c r="AC68" s="373"/>
      <c r="AD68" s="375">
        <f t="shared" si="17"/>
        <v>-389000</v>
      </c>
      <c r="AE68" s="375">
        <f t="shared" si="18"/>
        <v>-12523000</v>
      </c>
      <c r="AF68" s="375">
        <f t="shared" si="19"/>
        <v>-20862000</v>
      </c>
      <c r="AG68" s="373"/>
      <c r="AH68" s="375">
        <f t="shared" si="20"/>
        <v>0</v>
      </c>
      <c r="AI68" s="375">
        <f t="shared" si="21"/>
        <v>-1372000</v>
      </c>
      <c r="AJ68" s="375">
        <f t="shared" si="22"/>
        <v>-573000</v>
      </c>
      <c r="AK68" s="373"/>
      <c r="AL68" s="373"/>
      <c r="AM68" s="380">
        <v>10050000</v>
      </c>
      <c r="AN68" s="380">
        <v>10050000</v>
      </c>
      <c r="AO68" s="380">
        <v>10050000</v>
      </c>
      <c r="AP68" s="380">
        <v>10050000</v>
      </c>
      <c r="AQ68" s="380">
        <v>11540000</v>
      </c>
      <c r="AR68" s="380">
        <v>20289000</v>
      </c>
      <c r="AS68" s="380">
        <v>29038000</v>
      </c>
      <c r="AT68" s="380">
        <v>40200000</v>
      </c>
    </row>
    <row r="69" spans="1:46">
      <c r="A69" s="376" t="s">
        <v>44</v>
      </c>
      <c r="B69" s="376" t="s">
        <v>116</v>
      </c>
      <c r="C69" s="376" t="s">
        <v>115</v>
      </c>
      <c r="D69" s="376" t="s">
        <v>303</v>
      </c>
      <c r="E69" s="375">
        <v>2380500</v>
      </c>
      <c r="F69" s="375">
        <v>2380500</v>
      </c>
      <c r="G69" s="375">
        <v>2380500</v>
      </c>
      <c r="H69" s="375">
        <v>2380500</v>
      </c>
      <c r="I69" s="375">
        <v>2380500</v>
      </c>
      <c r="J69" s="375">
        <v>2380500</v>
      </c>
      <c r="K69" s="375">
        <v>2380500</v>
      </c>
      <c r="L69" s="375" t="s">
        <v>2050</v>
      </c>
      <c r="M69" s="375">
        <v>2380500</v>
      </c>
      <c r="N69" s="375">
        <v>2380500</v>
      </c>
      <c r="O69" s="375">
        <v>2380500</v>
      </c>
      <c r="P69" s="375">
        <v>2380500</v>
      </c>
      <c r="Q69" s="375">
        <v>1873120</v>
      </c>
      <c r="R69" s="375">
        <v>1985784</v>
      </c>
      <c r="S69" s="375">
        <v>1783988</v>
      </c>
      <c r="T69" s="375" t="s">
        <v>1613</v>
      </c>
      <c r="U69" s="375" t="s">
        <v>2051</v>
      </c>
      <c r="V69" s="375">
        <f t="shared" si="11"/>
        <v>0</v>
      </c>
      <c r="W69" s="375">
        <f t="shared" si="12"/>
        <v>0</v>
      </c>
      <c r="X69" s="375">
        <f t="shared" si="13"/>
        <v>0</v>
      </c>
      <c r="Y69" s="373"/>
      <c r="Z69" s="375">
        <f t="shared" si="14"/>
        <v>0</v>
      </c>
      <c r="AA69" s="375">
        <f t="shared" si="15"/>
        <v>0</v>
      </c>
      <c r="AB69" s="375">
        <f t="shared" si="16"/>
        <v>0</v>
      </c>
      <c r="AC69" s="373"/>
      <c r="AD69" s="375">
        <f t="shared" si="17"/>
        <v>-507380</v>
      </c>
      <c r="AE69" s="375">
        <f t="shared" si="18"/>
        <v>-394716</v>
      </c>
      <c r="AF69" s="375">
        <f t="shared" si="19"/>
        <v>-596512</v>
      </c>
      <c r="AG69" s="373"/>
      <c r="AH69" s="375">
        <f t="shared" si="20"/>
        <v>-507380</v>
      </c>
      <c r="AI69" s="375">
        <f t="shared" si="21"/>
        <v>-394716</v>
      </c>
      <c r="AJ69" s="375">
        <f t="shared" si="22"/>
        <v>-596512</v>
      </c>
      <c r="AK69" s="373"/>
      <c r="AL69" s="373"/>
      <c r="AM69" s="380">
        <v>2380500</v>
      </c>
      <c r="AN69" s="380">
        <v>2380500</v>
      </c>
      <c r="AO69" s="380">
        <v>2380500</v>
      </c>
      <c r="AP69" s="380">
        <v>2380500</v>
      </c>
      <c r="AQ69" s="380">
        <v>2380500</v>
      </c>
      <c r="AR69" s="380">
        <v>2380500</v>
      </c>
      <c r="AS69" s="380">
        <v>2380500</v>
      </c>
      <c r="AT69" s="380">
        <v>2380500</v>
      </c>
    </row>
    <row r="70" spans="1:46">
      <c r="A70" s="376" t="s">
        <v>49</v>
      </c>
      <c r="B70" s="376" t="s">
        <v>159</v>
      </c>
      <c r="C70" s="376" t="s">
        <v>104</v>
      </c>
      <c r="D70" s="376" t="s">
        <v>301</v>
      </c>
      <c r="E70" s="375">
        <v>4350750</v>
      </c>
      <c r="F70" s="375">
        <v>4350750</v>
      </c>
      <c r="G70" s="375">
        <v>4350750</v>
      </c>
      <c r="H70" s="375">
        <v>4350750</v>
      </c>
      <c r="I70" s="375">
        <v>4350750</v>
      </c>
      <c r="J70" s="375">
        <v>4350750</v>
      </c>
      <c r="K70" s="375">
        <v>4350750</v>
      </c>
      <c r="L70" s="375" t="s">
        <v>2063</v>
      </c>
      <c r="M70" s="375">
        <v>4350750</v>
      </c>
      <c r="N70" s="375">
        <v>4350750</v>
      </c>
      <c r="O70" s="375">
        <v>4350750</v>
      </c>
      <c r="P70" s="375">
        <v>4350750</v>
      </c>
      <c r="Q70" s="375">
        <v>4350750</v>
      </c>
      <c r="R70" s="375">
        <v>4350750</v>
      </c>
      <c r="S70" s="375">
        <v>4350750</v>
      </c>
      <c r="T70" s="375" t="s">
        <v>2063</v>
      </c>
      <c r="U70" s="375" t="s">
        <v>2064</v>
      </c>
      <c r="V70" s="375">
        <f t="shared" si="11"/>
        <v>0</v>
      </c>
      <c r="W70" s="375">
        <f t="shared" si="12"/>
        <v>0</v>
      </c>
      <c r="X70" s="375">
        <f t="shared" si="13"/>
        <v>0</v>
      </c>
      <c r="Y70" s="373"/>
      <c r="Z70" s="375">
        <f t="shared" si="14"/>
        <v>0</v>
      </c>
      <c r="AA70" s="375">
        <f t="shared" si="15"/>
        <v>0</v>
      </c>
      <c r="AB70" s="375">
        <f t="shared" si="16"/>
        <v>0</v>
      </c>
      <c r="AC70" s="373"/>
      <c r="AD70" s="375">
        <f t="shared" si="17"/>
        <v>0</v>
      </c>
      <c r="AE70" s="375">
        <f t="shared" si="18"/>
        <v>0</v>
      </c>
      <c r="AF70" s="375">
        <f t="shared" si="19"/>
        <v>0</v>
      </c>
      <c r="AG70" s="373"/>
      <c r="AH70" s="375">
        <f t="shared" si="20"/>
        <v>0</v>
      </c>
      <c r="AI70" s="375">
        <f t="shared" si="21"/>
        <v>0</v>
      </c>
      <c r="AJ70" s="375">
        <f t="shared" si="22"/>
        <v>0</v>
      </c>
      <c r="AK70" s="373"/>
      <c r="AL70" s="373"/>
      <c r="AM70" s="380">
        <v>4350750</v>
      </c>
      <c r="AN70" s="380">
        <v>4350750</v>
      </c>
      <c r="AO70" s="380">
        <v>4350750</v>
      </c>
      <c r="AP70" s="380">
        <v>4350750</v>
      </c>
      <c r="AQ70" s="380">
        <v>4350750</v>
      </c>
      <c r="AR70" s="380">
        <v>4350750</v>
      </c>
      <c r="AS70" s="380">
        <v>4350750</v>
      </c>
      <c r="AT70" s="380">
        <v>4350750</v>
      </c>
    </row>
    <row r="71" spans="1:46">
      <c r="A71" s="376" t="s">
        <v>49</v>
      </c>
      <c r="B71" s="376" t="s">
        <v>159</v>
      </c>
      <c r="C71" s="376" t="s">
        <v>104</v>
      </c>
      <c r="D71" s="376" t="s">
        <v>299</v>
      </c>
      <c r="E71" s="375">
        <v>15372000</v>
      </c>
      <c r="F71" s="375">
        <v>15372000</v>
      </c>
      <c r="G71" s="375">
        <v>15372000</v>
      </c>
      <c r="H71" s="375">
        <v>15372000</v>
      </c>
      <c r="I71" s="375">
        <v>15372000</v>
      </c>
      <c r="J71" s="375">
        <v>15372000</v>
      </c>
      <c r="K71" s="375">
        <v>15372000</v>
      </c>
      <c r="L71" s="375" t="s">
        <v>2063</v>
      </c>
      <c r="M71" s="375">
        <v>14500000</v>
      </c>
      <c r="N71" s="375">
        <v>15500000</v>
      </c>
      <c r="O71" s="375">
        <v>15500000</v>
      </c>
      <c r="P71" s="375">
        <v>15500000</v>
      </c>
      <c r="Q71" s="375">
        <v>13500000</v>
      </c>
      <c r="R71" s="375">
        <v>11230000</v>
      </c>
      <c r="S71" s="375">
        <v>7308000</v>
      </c>
      <c r="T71" s="375" t="s">
        <v>2063</v>
      </c>
      <c r="U71" s="375" t="s">
        <v>2075</v>
      </c>
      <c r="V71" s="375">
        <f t="shared" si="11"/>
        <v>0</v>
      </c>
      <c r="W71" s="375">
        <f t="shared" si="12"/>
        <v>0</v>
      </c>
      <c r="X71" s="375">
        <f t="shared" si="13"/>
        <v>0</v>
      </c>
      <c r="Y71" s="373"/>
      <c r="Z71" s="375">
        <f t="shared" si="14"/>
        <v>0</v>
      </c>
      <c r="AA71" s="375">
        <f t="shared" si="15"/>
        <v>0</v>
      </c>
      <c r="AB71" s="375">
        <f t="shared" si="16"/>
        <v>0</v>
      </c>
      <c r="AC71" s="373"/>
      <c r="AD71" s="375">
        <f t="shared" si="17"/>
        <v>-1872000</v>
      </c>
      <c r="AE71" s="375">
        <f t="shared" si="18"/>
        <v>-4142000</v>
      </c>
      <c r="AF71" s="375">
        <f t="shared" si="19"/>
        <v>-8064000</v>
      </c>
      <c r="AG71" s="373"/>
      <c r="AH71" s="375">
        <f t="shared" si="20"/>
        <v>-1000000</v>
      </c>
      <c r="AI71" s="375">
        <f t="shared" si="21"/>
        <v>-4270000</v>
      </c>
      <c r="AJ71" s="375">
        <f t="shared" si="22"/>
        <v>-8192000</v>
      </c>
      <c r="AK71" s="373"/>
      <c r="AL71" s="373"/>
      <c r="AM71" s="380">
        <v>15372000</v>
      </c>
      <c r="AN71" s="380">
        <v>15372000</v>
      </c>
      <c r="AO71" s="380">
        <v>15372000</v>
      </c>
      <c r="AP71" s="380">
        <v>15372000</v>
      </c>
      <c r="AQ71" s="380">
        <v>15372000</v>
      </c>
      <c r="AR71" s="380">
        <v>15372000</v>
      </c>
      <c r="AS71" s="380">
        <v>15372000</v>
      </c>
      <c r="AT71" s="380">
        <v>15372000</v>
      </c>
    </row>
    <row r="72" spans="1:46">
      <c r="A72" s="376" t="s">
        <v>56</v>
      </c>
      <c r="B72" s="376" t="s">
        <v>65</v>
      </c>
      <c r="C72" s="376" t="s">
        <v>97</v>
      </c>
      <c r="D72" s="376" t="s">
        <v>297</v>
      </c>
      <c r="E72" s="375">
        <v>13931000</v>
      </c>
      <c r="F72" s="375">
        <v>13977666.666666666</v>
      </c>
      <c r="G72" s="375">
        <v>13977667</v>
      </c>
      <c r="H72" s="375">
        <v>13977667</v>
      </c>
      <c r="I72" s="375">
        <v>13931000</v>
      </c>
      <c r="J72" s="375">
        <v>13977666.666666666</v>
      </c>
      <c r="K72" s="375">
        <v>13977667</v>
      </c>
      <c r="L72" s="375" t="s">
        <v>2088</v>
      </c>
      <c r="M72" s="375">
        <v>12846000</v>
      </c>
      <c r="N72" s="375">
        <v>12993000</v>
      </c>
      <c r="O72" s="375">
        <v>13224000</v>
      </c>
      <c r="P72" s="375">
        <v>13979000</v>
      </c>
      <c r="Q72" s="375">
        <v>12846000</v>
      </c>
      <c r="R72" s="375">
        <v>12993000</v>
      </c>
      <c r="S72" s="375">
        <v>13224000</v>
      </c>
      <c r="T72" s="375" t="s">
        <v>2089</v>
      </c>
      <c r="U72" s="375" t="s">
        <v>2090</v>
      </c>
      <c r="V72" s="375">
        <f t="shared" si="11"/>
        <v>-1028500</v>
      </c>
      <c r="W72" s="375">
        <f t="shared" si="12"/>
        <v>-981833.33333333395</v>
      </c>
      <c r="X72" s="375">
        <f t="shared" si="13"/>
        <v>-981833</v>
      </c>
      <c r="Y72" s="373"/>
      <c r="Z72" s="375">
        <f t="shared" si="14"/>
        <v>0</v>
      </c>
      <c r="AA72" s="375">
        <f t="shared" si="15"/>
        <v>0</v>
      </c>
      <c r="AB72" s="375">
        <f t="shared" si="16"/>
        <v>0</v>
      </c>
      <c r="AC72" s="373"/>
      <c r="AD72" s="375">
        <f t="shared" si="17"/>
        <v>-2095000</v>
      </c>
      <c r="AE72" s="375">
        <f t="shared" si="18"/>
        <v>-1939000</v>
      </c>
      <c r="AF72" s="375">
        <f t="shared" si="19"/>
        <v>-1761000</v>
      </c>
      <c r="AG72" s="373"/>
      <c r="AH72" s="375">
        <f t="shared" si="20"/>
        <v>0</v>
      </c>
      <c r="AI72" s="375">
        <f t="shared" si="21"/>
        <v>0</v>
      </c>
      <c r="AJ72" s="375">
        <f t="shared" si="22"/>
        <v>0</v>
      </c>
      <c r="AK72" s="373"/>
      <c r="AL72" s="373"/>
      <c r="AM72" s="380">
        <v>14959500</v>
      </c>
      <c r="AN72" s="380">
        <v>14959500</v>
      </c>
      <c r="AO72" s="380">
        <v>14959500</v>
      </c>
      <c r="AP72" s="380">
        <v>14959500</v>
      </c>
      <c r="AQ72" s="380">
        <v>14941000</v>
      </c>
      <c r="AR72" s="380">
        <v>14932000</v>
      </c>
      <c r="AS72" s="380">
        <v>14985000</v>
      </c>
      <c r="AT72" s="380">
        <v>14980000</v>
      </c>
    </row>
    <row r="73" spans="1:46">
      <c r="A73" s="376" t="s">
        <v>44</v>
      </c>
      <c r="B73" s="376" t="s">
        <v>43</v>
      </c>
      <c r="C73" s="376" t="s">
        <v>42</v>
      </c>
      <c r="D73" s="376" t="s">
        <v>295</v>
      </c>
      <c r="E73" s="375">
        <v>6041000</v>
      </c>
      <c r="F73" s="375">
        <v>6041000</v>
      </c>
      <c r="G73" s="375">
        <v>6041000</v>
      </c>
      <c r="H73" s="375">
        <v>6041000</v>
      </c>
      <c r="I73" s="375">
        <v>6041000</v>
      </c>
      <c r="J73" s="375">
        <v>6041000</v>
      </c>
      <c r="K73" s="375">
        <v>6041000</v>
      </c>
      <c r="L73" s="375" t="s">
        <v>2100</v>
      </c>
      <c r="M73" s="375">
        <v>5431000</v>
      </c>
      <c r="N73" s="375">
        <v>6412000</v>
      </c>
      <c r="O73" s="375">
        <v>6041000</v>
      </c>
      <c r="P73" s="375">
        <v>6280000</v>
      </c>
      <c r="Q73" s="375">
        <v>5431000</v>
      </c>
      <c r="R73" s="375">
        <v>6412000</v>
      </c>
      <c r="S73" s="375">
        <v>5370000</v>
      </c>
      <c r="T73" s="375" t="s">
        <v>2101</v>
      </c>
      <c r="U73" s="375" t="s">
        <v>2102</v>
      </c>
      <c r="V73" s="375">
        <f t="shared" si="11"/>
        <v>-30750</v>
      </c>
      <c r="W73" s="375">
        <f t="shared" si="12"/>
        <v>146250</v>
      </c>
      <c r="X73" s="375">
        <f t="shared" si="13"/>
        <v>-14250</v>
      </c>
      <c r="Y73" s="373"/>
      <c r="Z73" s="375">
        <f t="shared" si="14"/>
        <v>0</v>
      </c>
      <c r="AA73" s="375">
        <f t="shared" si="15"/>
        <v>0</v>
      </c>
      <c r="AB73" s="375">
        <f t="shared" si="16"/>
        <v>0</v>
      </c>
      <c r="AC73" s="373"/>
      <c r="AD73" s="375">
        <f t="shared" si="17"/>
        <v>-640750</v>
      </c>
      <c r="AE73" s="375">
        <f t="shared" si="18"/>
        <v>517250</v>
      </c>
      <c r="AF73" s="375">
        <f t="shared" si="19"/>
        <v>-685250</v>
      </c>
      <c r="AG73" s="373"/>
      <c r="AH73" s="375">
        <f t="shared" si="20"/>
        <v>0</v>
      </c>
      <c r="AI73" s="375">
        <f t="shared" si="21"/>
        <v>0</v>
      </c>
      <c r="AJ73" s="375">
        <f t="shared" si="22"/>
        <v>-671000</v>
      </c>
      <c r="AK73" s="373"/>
      <c r="AL73" s="373"/>
      <c r="AM73" s="380">
        <v>6071750</v>
      </c>
      <c r="AN73" s="380">
        <v>5894750</v>
      </c>
      <c r="AO73" s="380">
        <v>6055250</v>
      </c>
      <c r="AP73" s="380">
        <v>6142250</v>
      </c>
      <c r="AQ73" s="380">
        <v>6071750</v>
      </c>
      <c r="AR73" s="380">
        <v>5894750</v>
      </c>
      <c r="AS73" s="380">
        <v>6055250</v>
      </c>
      <c r="AT73" s="380">
        <v>6142250</v>
      </c>
    </row>
    <row r="74" spans="1:46">
      <c r="A74" s="376" t="s">
        <v>56</v>
      </c>
      <c r="B74" s="376" t="s">
        <v>65</v>
      </c>
      <c r="C74" s="376" t="s">
        <v>135</v>
      </c>
      <c r="D74" s="376" t="s">
        <v>293</v>
      </c>
      <c r="E74" s="375">
        <v>8592000</v>
      </c>
      <c r="F74" s="375">
        <v>8592000</v>
      </c>
      <c r="G74" s="375">
        <v>8592000</v>
      </c>
      <c r="H74" s="375">
        <v>8592000</v>
      </c>
      <c r="I74" s="375">
        <v>8592000</v>
      </c>
      <c r="J74" s="375">
        <v>8592000</v>
      </c>
      <c r="K74" s="375">
        <v>8592000</v>
      </c>
      <c r="L74" s="375" t="s">
        <v>1765</v>
      </c>
      <c r="M74" s="375">
        <v>8592000</v>
      </c>
      <c r="N74" s="375">
        <v>8592000</v>
      </c>
      <c r="O74" s="375">
        <v>8592000</v>
      </c>
      <c r="P74" s="375">
        <v>8592000</v>
      </c>
      <c r="Q74" s="375">
        <v>8592000</v>
      </c>
      <c r="R74" s="375">
        <v>8592000</v>
      </c>
      <c r="S74" s="375">
        <v>8592000</v>
      </c>
      <c r="T74" s="375" t="s">
        <v>1765</v>
      </c>
      <c r="U74" s="375" t="s">
        <v>1766</v>
      </c>
      <c r="V74" s="375">
        <f t="shared" si="11"/>
        <v>239000</v>
      </c>
      <c r="W74" s="375">
        <f t="shared" si="12"/>
        <v>239000</v>
      </c>
      <c r="X74" s="375">
        <f t="shared" si="13"/>
        <v>239000</v>
      </c>
      <c r="Y74" s="373"/>
      <c r="Z74" s="375">
        <f t="shared" si="14"/>
        <v>0</v>
      </c>
      <c r="AA74" s="375">
        <f t="shared" si="15"/>
        <v>0</v>
      </c>
      <c r="AB74" s="375">
        <f t="shared" si="16"/>
        <v>0</v>
      </c>
      <c r="AC74" s="373"/>
      <c r="AD74" s="375">
        <f t="shared" si="17"/>
        <v>239000</v>
      </c>
      <c r="AE74" s="375">
        <f t="shared" si="18"/>
        <v>239000</v>
      </c>
      <c r="AF74" s="375">
        <f t="shared" si="19"/>
        <v>239000</v>
      </c>
      <c r="AG74" s="373"/>
      <c r="AH74" s="375">
        <f t="shared" si="20"/>
        <v>0</v>
      </c>
      <c r="AI74" s="375">
        <f t="shared" si="21"/>
        <v>0</v>
      </c>
      <c r="AJ74" s="375">
        <f t="shared" si="22"/>
        <v>0</v>
      </c>
      <c r="AK74" s="373"/>
      <c r="AL74" s="373"/>
      <c r="AM74" s="380">
        <v>8353000</v>
      </c>
      <c r="AN74" s="380">
        <v>8353000</v>
      </c>
      <c r="AO74" s="380">
        <v>8353000</v>
      </c>
      <c r="AP74" s="380">
        <v>8353000</v>
      </c>
      <c r="AQ74" s="380">
        <v>8353000</v>
      </c>
      <c r="AR74" s="380">
        <v>8353000</v>
      </c>
      <c r="AS74" s="380">
        <v>8353000</v>
      </c>
      <c r="AT74" s="380">
        <v>8353000</v>
      </c>
    </row>
    <row r="75" spans="1:46">
      <c r="A75" s="376" t="s">
        <v>49</v>
      </c>
      <c r="B75" s="376" t="s">
        <v>48</v>
      </c>
      <c r="C75" s="376" t="s">
        <v>47</v>
      </c>
      <c r="D75" s="376" t="s">
        <v>291</v>
      </c>
      <c r="E75" s="375">
        <v>14048482</v>
      </c>
      <c r="F75" s="375">
        <v>14048482</v>
      </c>
      <c r="G75" s="375">
        <v>13079099.1243582</v>
      </c>
      <c r="H75" s="375">
        <v>15257495.8756418</v>
      </c>
      <c r="I75" s="375">
        <v>14048482</v>
      </c>
      <c r="J75" s="375">
        <v>14048482</v>
      </c>
      <c r="K75" s="375">
        <v>13079099</v>
      </c>
      <c r="L75" s="375" t="s">
        <v>2118</v>
      </c>
      <c r="M75" s="375">
        <v>14842286.780000001</v>
      </c>
      <c r="N75" s="375">
        <v>13252111</v>
      </c>
      <c r="O75" s="375">
        <v>15341245.75</v>
      </c>
      <c r="P75" s="375">
        <v>14617157.302477598</v>
      </c>
      <c r="Q75" s="375">
        <v>14842287</v>
      </c>
      <c r="R75" s="375">
        <v>13252111</v>
      </c>
      <c r="S75" s="375">
        <v>15341245.75</v>
      </c>
      <c r="T75" s="375" t="s">
        <v>2119</v>
      </c>
      <c r="U75" s="375" t="s">
        <v>2120</v>
      </c>
      <c r="V75" s="375">
        <f t="shared" si="11"/>
        <v>-449578.45811939426</v>
      </c>
      <c r="W75" s="375">
        <f t="shared" si="12"/>
        <v>-449578.45811939426</v>
      </c>
      <c r="X75" s="375">
        <f t="shared" si="13"/>
        <v>-1418961.4581193943</v>
      </c>
      <c r="Y75" s="373"/>
      <c r="Z75" s="375">
        <f t="shared" si="14"/>
        <v>0</v>
      </c>
      <c r="AA75" s="375">
        <f t="shared" si="15"/>
        <v>0</v>
      </c>
      <c r="AB75" s="375">
        <f t="shared" si="16"/>
        <v>-0.12435819953680038</v>
      </c>
      <c r="AC75" s="373"/>
      <c r="AD75" s="375">
        <f t="shared" si="17"/>
        <v>344226.54188060574</v>
      </c>
      <c r="AE75" s="375">
        <f t="shared" si="18"/>
        <v>-1245949.4581193943</v>
      </c>
      <c r="AF75" s="375">
        <f t="shared" si="19"/>
        <v>843185.29188060574</v>
      </c>
      <c r="AG75" s="373"/>
      <c r="AH75" s="375">
        <f t="shared" si="20"/>
        <v>0.2199999988079071</v>
      </c>
      <c r="AI75" s="375">
        <f t="shared" si="21"/>
        <v>0</v>
      </c>
      <c r="AJ75" s="375">
        <f t="shared" si="22"/>
        <v>0</v>
      </c>
      <c r="AK75" s="373"/>
      <c r="AL75" s="373"/>
      <c r="AM75" s="380">
        <v>14498060.458119394</v>
      </c>
      <c r="AN75" s="380">
        <v>14498060.458119394</v>
      </c>
      <c r="AO75" s="380">
        <v>14498060.458119394</v>
      </c>
      <c r="AP75" s="380">
        <v>14737690.458119394</v>
      </c>
      <c r="AQ75" s="380">
        <v>14498060.458119394</v>
      </c>
      <c r="AR75" s="380">
        <v>14498060.458119394</v>
      </c>
      <c r="AS75" s="380">
        <v>14498060.458119394</v>
      </c>
      <c r="AT75" s="380">
        <v>14737690.458119394</v>
      </c>
    </row>
    <row r="76" spans="1:46">
      <c r="A76" s="376" t="s">
        <v>73</v>
      </c>
      <c r="B76" s="376" t="s">
        <v>72</v>
      </c>
      <c r="C76" s="376" t="s">
        <v>71</v>
      </c>
      <c r="D76" s="376" t="s">
        <v>289</v>
      </c>
      <c r="E76" s="375">
        <v>6782214</v>
      </c>
      <c r="F76" s="375">
        <v>7477880</v>
      </c>
      <c r="G76" s="375">
        <v>7477880</v>
      </c>
      <c r="H76" s="375">
        <v>7477880</v>
      </c>
      <c r="I76" s="375">
        <v>6782214</v>
      </c>
      <c r="J76" s="375">
        <v>7747881</v>
      </c>
      <c r="K76" s="375">
        <v>7477866</v>
      </c>
      <c r="L76" s="375" t="s">
        <v>2131</v>
      </c>
      <c r="M76" s="375">
        <v>5936863</v>
      </c>
      <c r="N76" s="375">
        <v>6568805</v>
      </c>
      <c r="O76" s="375">
        <v>8393339</v>
      </c>
      <c r="P76" s="375">
        <v>8316283.333333334</v>
      </c>
      <c r="Q76" s="375">
        <v>5936862.3499999996</v>
      </c>
      <c r="R76" s="375">
        <v>7802805</v>
      </c>
      <c r="S76" s="375">
        <v>8801046</v>
      </c>
      <c r="T76" s="375" t="s">
        <v>2132</v>
      </c>
      <c r="U76" s="375" t="s">
        <v>2133</v>
      </c>
      <c r="V76" s="375">
        <f t="shared" si="11"/>
        <v>0</v>
      </c>
      <c r="W76" s="375">
        <f t="shared" si="12"/>
        <v>270001</v>
      </c>
      <c r="X76" s="375">
        <f t="shared" si="13"/>
        <v>-14</v>
      </c>
      <c r="Y76" s="373"/>
      <c r="Z76" s="375">
        <f t="shared" si="14"/>
        <v>0</v>
      </c>
      <c r="AA76" s="375">
        <f t="shared" si="15"/>
        <v>270001</v>
      </c>
      <c r="AB76" s="375">
        <f t="shared" si="16"/>
        <v>-14</v>
      </c>
      <c r="AC76" s="373"/>
      <c r="AD76" s="375">
        <f t="shared" si="17"/>
        <v>-183689.40000000037</v>
      </c>
      <c r="AE76" s="375">
        <f t="shared" si="18"/>
        <v>111283</v>
      </c>
      <c r="AF76" s="375">
        <f t="shared" si="19"/>
        <v>1109524</v>
      </c>
      <c r="AG76" s="373"/>
      <c r="AH76" s="375">
        <f t="shared" si="20"/>
        <v>-0.65000000037252903</v>
      </c>
      <c r="AI76" s="375">
        <f t="shared" si="21"/>
        <v>1234000</v>
      </c>
      <c r="AJ76" s="375">
        <f t="shared" si="22"/>
        <v>407707</v>
      </c>
      <c r="AK76" s="373"/>
      <c r="AL76" s="373"/>
      <c r="AM76" s="380">
        <v>6782214</v>
      </c>
      <c r="AN76" s="380">
        <v>7477880</v>
      </c>
      <c r="AO76" s="380">
        <v>7477880</v>
      </c>
      <c r="AP76" s="380">
        <v>7477880</v>
      </c>
      <c r="AQ76" s="380">
        <v>6120551.75</v>
      </c>
      <c r="AR76" s="380">
        <v>7691522</v>
      </c>
      <c r="AS76" s="380">
        <v>7691522</v>
      </c>
      <c r="AT76" s="380">
        <v>7691522</v>
      </c>
    </row>
    <row r="77" spans="1:46">
      <c r="A77" s="376" t="s">
        <v>44</v>
      </c>
      <c r="B77" s="376" t="s">
        <v>43</v>
      </c>
      <c r="C77" s="376" t="s">
        <v>42</v>
      </c>
      <c r="D77" s="376" t="s">
        <v>287</v>
      </c>
      <c r="E77" s="375">
        <v>5619500</v>
      </c>
      <c r="F77" s="375">
        <v>5619500</v>
      </c>
      <c r="G77" s="375">
        <v>5619500</v>
      </c>
      <c r="H77" s="375">
        <v>5619500</v>
      </c>
      <c r="I77" s="375">
        <v>5619500</v>
      </c>
      <c r="J77" s="375">
        <v>5619500</v>
      </c>
      <c r="K77" s="375">
        <v>5619500</v>
      </c>
      <c r="L77" s="375" t="s">
        <v>1613</v>
      </c>
      <c r="M77" s="375">
        <v>5619431.152184247</v>
      </c>
      <c r="N77" s="375">
        <v>5619431.152184247</v>
      </c>
      <c r="O77" s="375">
        <v>5619431.152184247</v>
      </c>
      <c r="P77" s="375">
        <v>5619431.152184247</v>
      </c>
      <c r="Q77" s="375">
        <v>5619431.152184247</v>
      </c>
      <c r="R77" s="375">
        <v>5619431.152184247</v>
      </c>
      <c r="S77" s="375">
        <v>5619431.152184247</v>
      </c>
      <c r="T77" s="375" t="s">
        <v>1613</v>
      </c>
      <c r="U77" s="375" t="s">
        <v>2144</v>
      </c>
      <c r="V77" s="375">
        <f t="shared" si="11"/>
        <v>0</v>
      </c>
      <c r="W77" s="375">
        <f t="shared" si="12"/>
        <v>0</v>
      </c>
      <c r="X77" s="375">
        <f t="shared" si="13"/>
        <v>0</v>
      </c>
      <c r="Y77" s="373"/>
      <c r="Z77" s="375">
        <f t="shared" si="14"/>
        <v>0</v>
      </c>
      <c r="AA77" s="375">
        <f t="shared" si="15"/>
        <v>0</v>
      </c>
      <c r="AB77" s="375">
        <f t="shared" si="16"/>
        <v>0</v>
      </c>
      <c r="AC77" s="373"/>
      <c r="AD77" s="375">
        <f t="shared" si="17"/>
        <v>0</v>
      </c>
      <c r="AE77" s="375">
        <f t="shared" si="18"/>
        <v>0</v>
      </c>
      <c r="AF77" s="375">
        <f t="shared" si="19"/>
        <v>0</v>
      </c>
      <c r="AG77" s="373"/>
      <c r="AH77" s="375">
        <f t="shared" si="20"/>
        <v>0</v>
      </c>
      <c r="AI77" s="375">
        <f t="shared" si="21"/>
        <v>0</v>
      </c>
      <c r="AJ77" s="375">
        <f t="shared" si="22"/>
        <v>0</v>
      </c>
      <c r="AK77" s="373"/>
      <c r="AL77" s="373"/>
      <c r="AM77" s="380">
        <v>5619500</v>
      </c>
      <c r="AN77" s="380">
        <v>5619500</v>
      </c>
      <c r="AO77" s="380">
        <v>5619500</v>
      </c>
      <c r="AP77" s="380">
        <v>5619500</v>
      </c>
      <c r="AQ77" s="380">
        <v>5619431.152184247</v>
      </c>
      <c r="AR77" s="380">
        <v>5619431.152184247</v>
      </c>
      <c r="AS77" s="380">
        <v>5619431.152184247</v>
      </c>
      <c r="AT77" s="380">
        <v>5619431.152184247</v>
      </c>
    </row>
    <row r="78" spans="1:46">
      <c r="A78" s="376" t="s">
        <v>56</v>
      </c>
      <c r="B78" s="376" t="s">
        <v>55</v>
      </c>
      <c r="C78" s="376" t="s">
        <v>76</v>
      </c>
      <c r="D78" s="376" t="s">
        <v>285</v>
      </c>
      <c r="E78" s="375">
        <v>21940479.499999996</v>
      </c>
      <c r="F78" s="375">
        <v>10856760.5</v>
      </c>
      <c r="G78" s="375">
        <v>9416760.25</v>
      </c>
      <c r="H78" s="375">
        <v>0</v>
      </c>
      <c r="I78" s="375">
        <v>21940479.499999996</v>
      </c>
      <c r="J78" s="375">
        <v>10856760.5</v>
      </c>
      <c r="K78" s="375">
        <v>9416760.25</v>
      </c>
      <c r="L78" s="375" t="s">
        <v>1613</v>
      </c>
      <c r="M78" s="375">
        <v>7782254.8092105258</v>
      </c>
      <c r="N78" s="375">
        <v>4672546.1907894742</v>
      </c>
      <c r="O78" s="375">
        <v>6189881</v>
      </c>
      <c r="P78" s="375">
        <v>23569318</v>
      </c>
      <c r="Q78" s="375">
        <v>7782254.8092105258</v>
      </c>
      <c r="R78" s="375">
        <v>4672546.1907894742</v>
      </c>
      <c r="S78" s="375">
        <v>6189881</v>
      </c>
      <c r="T78" s="375" t="s">
        <v>1613</v>
      </c>
      <c r="U78" s="375" t="s">
        <v>2156</v>
      </c>
      <c r="V78" s="375">
        <f t="shared" si="11"/>
        <v>0</v>
      </c>
      <c r="W78" s="375">
        <f t="shared" si="12"/>
        <v>0.25</v>
      </c>
      <c r="X78" s="375">
        <f t="shared" si="13"/>
        <v>0</v>
      </c>
      <c r="Y78" s="373"/>
      <c r="Z78" s="375">
        <f t="shared" si="14"/>
        <v>0</v>
      </c>
      <c r="AA78" s="375">
        <f t="shared" si="15"/>
        <v>0</v>
      </c>
      <c r="AB78" s="375">
        <f t="shared" si="16"/>
        <v>0</v>
      </c>
      <c r="AC78" s="373"/>
      <c r="AD78" s="375">
        <f t="shared" si="17"/>
        <v>-1674245.1907894742</v>
      </c>
      <c r="AE78" s="375">
        <f t="shared" si="18"/>
        <v>-1676953.8092105258</v>
      </c>
      <c r="AF78" s="375">
        <f t="shared" si="19"/>
        <v>-159619</v>
      </c>
      <c r="AG78" s="373"/>
      <c r="AH78" s="375">
        <f t="shared" si="20"/>
        <v>0</v>
      </c>
      <c r="AI78" s="375">
        <f t="shared" si="21"/>
        <v>0</v>
      </c>
      <c r="AJ78" s="375">
        <f t="shared" si="22"/>
        <v>0</v>
      </c>
      <c r="AK78" s="373"/>
      <c r="AL78" s="373"/>
      <c r="AM78" s="380">
        <v>21940479.499999996</v>
      </c>
      <c r="AN78" s="380">
        <v>10856760.25</v>
      </c>
      <c r="AO78" s="380">
        <v>9416760.25</v>
      </c>
      <c r="AP78" s="380">
        <v>0</v>
      </c>
      <c r="AQ78" s="380">
        <v>9456500</v>
      </c>
      <c r="AR78" s="380">
        <v>6349500</v>
      </c>
      <c r="AS78" s="380">
        <v>6349500</v>
      </c>
      <c r="AT78" s="380">
        <v>20058500</v>
      </c>
    </row>
    <row r="79" spans="1:46">
      <c r="A79" s="376" t="s">
        <v>73</v>
      </c>
      <c r="B79" s="376" t="s">
        <v>72</v>
      </c>
      <c r="C79" s="376" t="s">
        <v>71</v>
      </c>
      <c r="D79" s="376" t="s">
        <v>283</v>
      </c>
      <c r="E79" s="375">
        <v>6697500</v>
      </c>
      <c r="F79" s="375">
        <v>4629500</v>
      </c>
      <c r="G79" s="375">
        <v>4629500</v>
      </c>
      <c r="H79" s="375">
        <v>4629500</v>
      </c>
      <c r="I79" s="375">
        <v>6697500</v>
      </c>
      <c r="J79" s="375">
        <v>4629500</v>
      </c>
      <c r="K79" s="375">
        <v>4629500</v>
      </c>
      <c r="L79" s="375">
        <v>0</v>
      </c>
      <c r="M79" s="375">
        <v>4896500</v>
      </c>
      <c r="N79" s="375">
        <v>4896500</v>
      </c>
      <c r="O79" s="375">
        <v>5396500</v>
      </c>
      <c r="P79" s="375">
        <v>5396500</v>
      </c>
      <c r="Q79" s="375">
        <v>4892750</v>
      </c>
      <c r="R79" s="375">
        <v>4896500</v>
      </c>
      <c r="S79" s="375">
        <v>5396500</v>
      </c>
      <c r="T79" s="375">
        <v>0</v>
      </c>
      <c r="U79" s="375" t="s">
        <v>2166</v>
      </c>
      <c r="V79" s="375">
        <f t="shared" si="11"/>
        <v>0</v>
      </c>
      <c r="W79" s="375">
        <f t="shared" si="12"/>
        <v>0</v>
      </c>
      <c r="X79" s="375">
        <f t="shared" si="13"/>
        <v>0</v>
      </c>
      <c r="Y79" s="373"/>
      <c r="Z79" s="375">
        <f t="shared" si="14"/>
        <v>0</v>
      </c>
      <c r="AA79" s="375">
        <f t="shared" si="15"/>
        <v>0</v>
      </c>
      <c r="AB79" s="375">
        <f t="shared" si="16"/>
        <v>0</v>
      </c>
      <c r="AC79" s="373"/>
      <c r="AD79" s="375">
        <f t="shared" si="17"/>
        <v>-253750</v>
      </c>
      <c r="AE79" s="375">
        <f t="shared" si="18"/>
        <v>-250000</v>
      </c>
      <c r="AF79" s="375">
        <f t="shared" si="19"/>
        <v>250000</v>
      </c>
      <c r="AG79" s="373"/>
      <c r="AH79" s="375">
        <f t="shared" si="20"/>
        <v>-3750</v>
      </c>
      <c r="AI79" s="375">
        <f t="shared" si="21"/>
        <v>0</v>
      </c>
      <c r="AJ79" s="375">
        <f t="shared" si="22"/>
        <v>0</v>
      </c>
      <c r="AK79" s="373"/>
      <c r="AL79" s="373"/>
      <c r="AM79" s="380">
        <v>6697500</v>
      </c>
      <c r="AN79" s="380">
        <v>4629500</v>
      </c>
      <c r="AO79" s="380">
        <v>4629500</v>
      </c>
      <c r="AP79" s="380">
        <v>4629500</v>
      </c>
      <c r="AQ79" s="380">
        <v>5146500</v>
      </c>
      <c r="AR79" s="380">
        <v>5146500</v>
      </c>
      <c r="AS79" s="380">
        <v>5146500</v>
      </c>
      <c r="AT79" s="380">
        <v>5146500</v>
      </c>
    </row>
    <row r="80" spans="1:46">
      <c r="A80" s="376" t="s">
        <v>49</v>
      </c>
      <c r="B80" s="376" t="s">
        <v>101</v>
      </c>
      <c r="C80" s="376" t="s">
        <v>100</v>
      </c>
      <c r="D80" s="376" t="s">
        <v>281</v>
      </c>
      <c r="E80" s="375">
        <v>28758000</v>
      </c>
      <c r="F80" s="375">
        <v>23386000</v>
      </c>
      <c r="G80" s="375">
        <v>25166000</v>
      </c>
      <c r="H80" s="375">
        <v>25424000</v>
      </c>
      <c r="I80" s="375">
        <v>28758000</v>
      </c>
      <c r="J80" s="375">
        <v>23386000</v>
      </c>
      <c r="K80" s="375">
        <v>25166000</v>
      </c>
      <c r="L80" s="375">
        <v>0</v>
      </c>
      <c r="M80" s="375">
        <v>22685000</v>
      </c>
      <c r="N80" s="375">
        <v>30274000</v>
      </c>
      <c r="O80" s="375">
        <v>23441000</v>
      </c>
      <c r="P80" s="375">
        <v>23659000</v>
      </c>
      <c r="Q80" s="375">
        <v>22685000</v>
      </c>
      <c r="R80" s="375">
        <v>30274000</v>
      </c>
      <c r="S80" s="375">
        <v>23441000</v>
      </c>
      <c r="T80" s="375" t="s">
        <v>2178</v>
      </c>
      <c r="U80" s="375" t="s">
        <v>2179</v>
      </c>
      <c r="V80" s="375">
        <f t="shared" si="11"/>
        <v>-824000</v>
      </c>
      <c r="W80" s="375">
        <f t="shared" si="12"/>
        <v>-824000</v>
      </c>
      <c r="X80" s="375">
        <f t="shared" si="13"/>
        <v>524000</v>
      </c>
      <c r="Y80" s="373"/>
      <c r="Z80" s="375">
        <f t="shared" si="14"/>
        <v>0</v>
      </c>
      <c r="AA80" s="375">
        <f t="shared" si="15"/>
        <v>0</v>
      </c>
      <c r="AB80" s="375">
        <f t="shared" si="16"/>
        <v>0</v>
      </c>
      <c r="AC80" s="373"/>
      <c r="AD80" s="375">
        <f t="shared" si="17"/>
        <v>-6906000</v>
      </c>
      <c r="AE80" s="375">
        <f t="shared" si="18"/>
        <v>5944000</v>
      </c>
      <c r="AF80" s="375">
        <f t="shared" si="19"/>
        <v>-1045000</v>
      </c>
      <c r="AG80" s="373"/>
      <c r="AH80" s="375">
        <f t="shared" si="20"/>
        <v>0</v>
      </c>
      <c r="AI80" s="375">
        <f t="shared" si="21"/>
        <v>0</v>
      </c>
      <c r="AJ80" s="375">
        <f t="shared" si="22"/>
        <v>0</v>
      </c>
      <c r="AK80" s="373"/>
      <c r="AL80" s="373"/>
      <c r="AM80" s="380">
        <v>29582000</v>
      </c>
      <c r="AN80" s="380">
        <v>24210000</v>
      </c>
      <c r="AO80" s="380">
        <v>24642000</v>
      </c>
      <c r="AP80" s="380">
        <v>24300000</v>
      </c>
      <c r="AQ80" s="380">
        <v>29591000</v>
      </c>
      <c r="AR80" s="380">
        <v>24330000</v>
      </c>
      <c r="AS80" s="380">
        <v>24486000</v>
      </c>
      <c r="AT80" s="380">
        <v>24327000</v>
      </c>
    </row>
    <row r="81" spans="1:46">
      <c r="A81" s="376" t="s">
        <v>44</v>
      </c>
      <c r="B81" s="376" t="s">
        <v>116</v>
      </c>
      <c r="C81" s="376" t="s">
        <v>115</v>
      </c>
      <c r="D81" s="376" t="s">
        <v>279</v>
      </c>
      <c r="E81" s="375">
        <v>4303500</v>
      </c>
      <c r="F81" s="375">
        <v>4303500</v>
      </c>
      <c r="G81" s="375">
        <v>4303500</v>
      </c>
      <c r="H81" s="375">
        <v>4303500</v>
      </c>
      <c r="I81" s="375">
        <v>4017583</v>
      </c>
      <c r="J81" s="375">
        <v>4009766</v>
      </c>
      <c r="K81" s="375">
        <v>3993497</v>
      </c>
      <c r="L81" s="375" t="s">
        <v>1613</v>
      </c>
      <c r="M81" s="375">
        <v>4303500</v>
      </c>
      <c r="N81" s="375">
        <v>4303500</v>
      </c>
      <c r="O81" s="375">
        <v>4303500</v>
      </c>
      <c r="P81" s="375">
        <v>4303500</v>
      </c>
      <c r="Q81" s="375">
        <v>4017583</v>
      </c>
      <c r="R81" s="375">
        <v>4009766</v>
      </c>
      <c r="S81" s="375">
        <v>3993497</v>
      </c>
      <c r="T81" s="375" t="s">
        <v>1613</v>
      </c>
      <c r="U81" s="375" t="s">
        <v>2192</v>
      </c>
      <c r="V81" s="375">
        <f t="shared" si="11"/>
        <v>-285917</v>
      </c>
      <c r="W81" s="375">
        <f t="shared" si="12"/>
        <v>-293734</v>
      </c>
      <c r="X81" s="375">
        <f t="shared" si="13"/>
        <v>-310003</v>
      </c>
      <c r="Y81" s="373"/>
      <c r="Z81" s="375">
        <f t="shared" si="14"/>
        <v>-285917</v>
      </c>
      <c r="AA81" s="375">
        <f t="shared" si="15"/>
        <v>-293734</v>
      </c>
      <c r="AB81" s="375">
        <f t="shared" si="16"/>
        <v>-310003</v>
      </c>
      <c r="AC81" s="373"/>
      <c r="AD81" s="375">
        <f t="shared" si="17"/>
        <v>-285917</v>
      </c>
      <c r="AE81" s="375">
        <f t="shared" si="18"/>
        <v>-293734</v>
      </c>
      <c r="AF81" s="375">
        <f t="shared" si="19"/>
        <v>-310003</v>
      </c>
      <c r="AG81" s="373"/>
      <c r="AH81" s="375">
        <f t="shared" si="20"/>
        <v>-285917</v>
      </c>
      <c r="AI81" s="375">
        <f t="shared" si="21"/>
        <v>-293734</v>
      </c>
      <c r="AJ81" s="375">
        <f t="shared" si="22"/>
        <v>-310003</v>
      </c>
      <c r="AK81" s="373"/>
      <c r="AL81" s="373"/>
      <c r="AM81" s="380">
        <v>4303500</v>
      </c>
      <c r="AN81" s="380">
        <v>4303500</v>
      </c>
      <c r="AO81" s="380">
        <v>4303500</v>
      </c>
      <c r="AP81" s="380">
        <v>4303500</v>
      </c>
      <c r="AQ81" s="380">
        <v>4303500</v>
      </c>
      <c r="AR81" s="380">
        <v>4303500</v>
      </c>
      <c r="AS81" s="380">
        <v>4303500</v>
      </c>
      <c r="AT81" s="380">
        <v>4303500</v>
      </c>
    </row>
    <row r="82" spans="1:46">
      <c r="A82" s="376" t="s">
        <v>56</v>
      </c>
      <c r="B82" s="376" t="s">
        <v>65</v>
      </c>
      <c r="C82" s="376" t="s">
        <v>54</v>
      </c>
      <c r="D82" s="376" t="s">
        <v>277</v>
      </c>
      <c r="E82" s="375">
        <v>12956250</v>
      </c>
      <c r="F82" s="375">
        <v>8997250</v>
      </c>
      <c r="G82" s="375">
        <v>8997250</v>
      </c>
      <c r="H82" s="375">
        <v>8997250</v>
      </c>
      <c r="I82" s="375">
        <v>12956250</v>
      </c>
      <c r="J82" s="375">
        <v>8997250</v>
      </c>
      <c r="K82" s="375">
        <v>8997250</v>
      </c>
      <c r="L82" s="375">
        <v>0</v>
      </c>
      <c r="M82" s="375">
        <v>11197250</v>
      </c>
      <c r="N82" s="375">
        <v>9583583.333333334</v>
      </c>
      <c r="O82" s="375">
        <v>9583583.333333334</v>
      </c>
      <c r="P82" s="375">
        <v>9583583.333333334</v>
      </c>
      <c r="Q82" s="375">
        <v>11197250</v>
      </c>
      <c r="R82" s="375">
        <v>9583583</v>
      </c>
      <c r="S82" s="375">
        <v>9583583</v>
      </c>
      <c r="T82" s="375">
        <v>0</v>
      </c>
      <c r="U82" s="375" t="s">
        <v>2212</v>
      </c>
      <c r="V82" s="375">
        <f t="shared" si="11"/>
        <v>0</v>
      </c>
      <c r="W82" s="375">
        <f t="shared" si="12"/>
        <v>0</v>
      </c>
      <c r="X82" s="375">
        <f t="shared" si="13"/>
        <v>0</v>
      </c>
      <c r="Y82" s="373"/>
      <c r="Z82" s="375">
        <f t="shared" si="14"/>
        <v>0</v>
      </c>
      <c r="AA82" s="375">
        <f t="shared" si="15"/>
        <v>0</v>
      </c>
      <c r="AB82" s="375">
        <f t="shared" si="16"/>
        <v>0</v>
      </c>
      <c r="AC82" s="373"/>
      <c r="AD82" s="375">
        <f t="shared" si="17"/>
        <v>0</v>
      </c>
      <c r="AE82" s="375">
        <f t="shared" si="18"/>
        <v>-0.33333333395421505</v>
      </c>
      <c r="AF82" s="375">
        <f t="shared" si="19"/>
        <v>-0.33333333395421505</v>
      </c>
      <c r="AG82" s="373"/>
      <c r="AH82" s="375">
        <f t="shared" si="20"/>
        <v>0</v>
      </c>
      <c r="AI82" s="375">
        <f t="shared" si="21"/>
        <v>-0.33333333395421505</v>
      </c>
      <c r="AJ82" s="375">
        <f t="shared" si="22"/>
        <v>-0.33333333395421505</v>
      </c>
      <c r="AK82" s="373"/>
      <c r="AL82" s="373"/>
      <c r="AM82" s="380">
        <v>12956250</v>
      </c>
      <c r="AN82" s="380">
        <v>8997250</v>
      </c>
      <c r="AO82" s="380">
        <v>8997250</v>
      </c>
      <c r="AP82" s="380">
        <v>8997250</v>
      </c>
      <c r="AQ82" s="380">
        <v>11197250</v>
      </c>
      <c r="AR82" s="380">
        <v>9583583.333333334</v>
      </c>
      <c r="AS82" s="380">
        <v>9583583.333333334</v>
      </c>
      <c r="AT82" s="380">
        <v>9583583.333333334</v>
      </c>
    </row>
    <row r="83" spans="1:46">
      <c r="A83" s="376" t="s">
        <v>73</v>
      </c>
      <c r="B83" s="376" t="s">
        <v>72</v>
      </c>
      <c r="C83" s="376" t="s">
        <v>71</v>
      </c>
      <c r="D83" s="376" t="s">
        <v>275</v>
      </c>
      <c r="E83" s="375">
        <v>4502497</v>
      </c>
      <c r="F83" s="375">
        <v>4352497</v>
      </c>
      <c r="G83" s="375">
        <v>4652497</v>
      </c>
      <c r="H83" s="375">
        <v>4502509</v>
      </c>
      <c r="I83" s="375">
        <v>4502497</v>
      </c>
      <c r="J83" s="375">
        <v>4502501</v>
      </c>
      <c r="K83" s="375">
        <v>4502497</v>
      </c>
      <c r="L83" s="375" t="s">
        <v>1613</v>
      </c>
      <c r="M83" s="375">
        <v>4502497</v>
      </c>
      <c r="N83" s="375">
        <v>4652497</v>
      </c>
      <c r="O83" s="375">
        <v>4352505</v>
      </c>
      <c r="P83" s="375">
        <v>4502501</v>
      </c>
      <c r="Q83" s="375">
        <v>4352497</v>
      </c>
      <c r="R83" s="375">
        <v>4652497</v>
      </c>
      <c r="S83" s="375">
        <v>4502497</v>
      </c>
      <c r="T83" s="375" t="s">
        <v>1613</v>
      </c>
      <c r="U83" s="375" t="s">
        <v>2225</v>
      </c>
      <c r="V83" s="375">
        <f t="shared" si="11"/>
        <v>0</v>
      </c>
      <c r="W83" s="375">
        <f t="shared" si="12"/>
        <v>0</v>
      </c>
      <c r="X83" s="375">
        <f t="shared" si="13"/>
        <v>-4</v>
      </c>
      <c r="Y83" s="373"/>
      <c r="Z83" s="375">
        <f t="shared" si="14"/>
        <v>0</v>
      </c>
      <c r="AA83" s="375">
        <f t="shared" si="15"/>
        <v>150004</v>
      </c>
      <c r="AB83" s="375">
        <f t="shared" si="16"/>
        <v>-150000</v>
      </c>
      <c r="AC83" s="373"/>
      <c r="AD83" s="375">
        <f t="shared" si="17"/>
        <v>-150000</v>
      </c>
      <c r="AE83" s="375">
        <f t="shared" si="18"/>
        <v>149996</v>
      </c>
      <c r="AF83" s="375">
        <f t="shared" si="19"/>
        <v>-4</v>
      </c>
      <c r="AG83" s="373"/>
      <c r="AH83" s="375">
        <f t="shared" si="20"/>
        <v>-150000</v>
      </c>
      <c r="AI83" s="375">
        <f t="shared" si="21"/>
        <v>0</v>
      </c>
      <c r="AJ83" s="375">
        <f t="shared" si="22"/>
        <v>149992</v>
      </c>
      <c r="AK83" s="373"/>
      <c r="AL83" s="373"/>
      <c r="AM83" s="380">
        <v>4502497</v>
      </c>
      <c r="AN83" s="380">
        <v>4502501</v>
      </c>
      <c r="AO83" s="380">
        <v>4502501</v>
      </c>
      <c r="AP83" s="380">
        <v>4502501</v>
      </c>
      <c r="AQ83" s="380">
        <v>4502497</v>
      </c>
      <c r="AR83" s="380">
        <v>4502501</v>
      </c>
      <c r="AS83" s="380">
        <v>4502501</v>
      </c>
      <c r="AT83" s="380">
        <v>4502501</v>
      </c>
    </row>
    <row r="84" spans="1:46">
      <c r="A84" s="376" t="s">
        <v>73</v>
      </c>
      <c r="B84" s="376" t="s">
        <v>72</v>
      </c>
      <c r="C84" s="376" t="s">
        <v>71</v>
      </c>
      <c r="D84" s="376" t="s">
        <v>273</v>
      </c>
      <c r="E84" s="375">
        <v>5274000</v>
      </c>
      <c r="F84" s="375">
        <v>5274000</v>
      </c>
      <c r="G84" s="375">
        <v>5274000</v>
      </c>
      <c r="H84" s="375">
        <v>5274000</v>
      </c>
      <c r="I84" s="375">
        <v>5027000</v>
      </c>
      <c r="J84" s="375">
        <v>5274000</v>
      </c>
      <c r="K84" s="375">
        <v>5274000</v>
      </c>
      <c r="L84" s="375">
        <v>0</v>
      </c>
      <c r="M84" s="375">
        <v>5027000</v>
      </c>
      <c r="N84" s="375">
        <v>5285272</v>
      </c>
      <c r="O84" s="375">
        <v>5252636</v>
      </c>
      <c r="P84" s="375">
        <v>5252637</v>
      </c>
      <c r="Q84" s="375">
        <v>5027000</v>
      </c>
      <c r="R84" s="375">
        <v>5285272</v>
      </c>
      <c r="S84" s="375">
        <v>4999578</v>
      </c>
      <c r="T84" s="375" t="s">
        <v>2235</v>
      </c>
      <c r="U84" s="375" t="s">
        <v>2235</v>
      </c>
      <c r="V84" s="375">
        <f t="shared" si="11"/>
        <v>-247000</v>
      </c>
      <c r="W84" s="375">
        <f t="shared" si="12"/>
        <v>0</v>
      </c>
      <c r="X84" s="375">
        <f t="shared" si="13"/>
        <v>0</v>
      </c>
      <c r="Y84" s="373"/>
      <c r="Z84" s="375">
        <f t="shared" si="14"/>
        <v>-247000</v>
      </c>
      <c r="AA84" s="375">
        <f t="shared" si="15"/>
        <v>0</v>
      </c>
      <c r="AB84" s="375">
        <f t="shared" si="16"/>
        <v>0</v>
      </c>
      <c r="AC84" s="373"/>
      <c r="AD84" s="375">
        <f t="shared" si="17"/>
        <v>-247000</v>
      </c>
      <c r="AE84" s="375">
        <f t="shared" si="18"/>
        <v>11272</v>
      </c>
      <c r="AF84" s="375">
        <f t="shared" si="19"/>
        <v>-274422</v>
      </c>
      <c r="AG84" s="373"/>
      <c r="AH84" s="375">
        <f t="shared" si="20"/>
        <v>0</v>
      </c>
      <c r="AI84" s="375">
        <f t="shared" si="21"/>
        <v>0</v>
      </c>
      <c r="AJ84" s="375">
        <f t="shared" si="22"/>
        <v>-253058</v>
      </c>
      <c r="AK84" s="373"/>
      <c r="AL84" s="373"/>
      <c r="AM84" s="380">
        <v>5274000</v>
      </c>
      <c r="AN84" s="380">
        <v>5274000</v>
      </c>
      <c r="AO84" s="380">
        <v>5274000</v>
      </c>
      <c r="AP84" s="380">
        <v>5274000</v>
      </c>
      <c r="AQ84" s="380">
        <v>5274000</v>
      </c>
      <c r="AR84" s="380">
        <v>5274000</v>
      </c>
      <c r="AS84" s="380">
        <v>5274000</v>
      </c>
      <c r="AT84" s="380">
        <v>5274000</v>
      </c>
    </row>
    <row r="85" spans="1:46">
      <c r="A85" s="376" t="s">
        <v>44</v>
      </c>
      <c r="B85" s="376" t="s">
        <v>60</v>
      </c>
      <c r="C85" s="376" t="s">
        <v>59</v>
      </c>
      <c r="D85" s="376" t="s">
        <v>271</v>
      </c>
      <c r="E85" s="375">
        <v>2929054</v>
      </c>
      <c r="F85" s="375">
        <v>2497858</v>
      </c>
      <c r="G85" s="375">
        <v>2141858</v>
      </c>
      <c r="H85" s="375">
        <v>3025230</v>
      </c>
      <c r="I85" s="375">
        <v>2929054</v>
      </c>
      <c r="J85" s="375">
        <v>2497858</v>
      </c>
      <c r="K85" s="375">
        <v>2141858</v>
      </c>
      <c r="L85" s="375">
        <v>0</v>
      </c>
      <c r="M85" s="375">
        <v>1268955</v>
      </c>
      <c r="N85" s="375">
        <v>2109465</v>
      </c>
      <c r="O85" s="375">
        <v>3134319</v>
      </c>
      <c r="P85" s="375">
        <v>4081261</v>
      </c>
      <c r="Q85" s="375">
        <v>1150515</v>
      </c>
      <c r="R85" s="375">
        <v>2122596</v>
      </c>
      <c r="S85" s="375">
        <v>3429286</v>
      </c>
      <c r="T85" s="375">
        <v>0</v>
      </c>
      <c r="U85" s="375" t="s">
        <v>2249</v>
      </c>
      <c r="V85" s="375">
        <f t="shared" si="11"/>
        <v>-89000</v>
      </c>
      <c r="W85" s="375">
        <f t="shared" si="12"/>
        <v>267000</v>
      </c>
      <c r="X85" s="375">
        <f t="shared" si="13"/>
        <v>-89000</v>
      </c>
      <c r="Y85" s="373"/>
      <c r="Z85" s="375">
        <f t="shared" si="14"/>
        <v>0</v>
      </c>
      <c r="AA85" s="375">
        <f t="shared" si="15"/>
        <v>0</v>
      </c>
      <c r="AB85" s="375">
        <f t="shared" si="16"/>
        <v>0</v>
      </c>
      <c r="AC85" s="373"/>
      <c r="AD85" s="375">
        <f t="shared" si="17"/>
        <v>-401109</v>
      </c>
      <c r="AE85" s="375">
        <f t="shared" si="18"/>
        <v>-525905</v>
      </c>
      <c r="AF85" s="375">
        <f t="shared" si="19"/>
        <v>1005132</v>
      </c>
      <c r="AG85" s="373"/>
      <c r="AH85" s="375">
        <f t="shared" si="20"/>
        <v>-118440</v>
      </c>
      <c r="AI85" s="375">
        <f t="shared" si="21"/>
        <v>13131</v>
      </c>
      <c r="AJ85" s="375">
        <f t="shared" si="22"/>
        <v>294967</v>
      </c>
      <c r="AK85" s="373"/>
      <c r="AL85" s="373"/>
      <c r="AM85" s="380">
        <v>3018054</v>
      </c>
      <c r="AN85" s="380">
        <v>2230858</v>
      </c>
      <c r="AO85" s="380">
        <v>2230858</v>
      </c>
      <c r="AP85" s="380">
        <v>3114230</v>
      </c>
      <c r="AQ85" s="380">
        <v>1551624</v>
      </c>
      <c r="AR85" s="380">
        <v>2648501</v>
      </c>
      <c r="AS85" s="380">
        <v>2424154</v>
      </c>
      <c r="AT85" s="380">
        <v>3969721</v>
      </c>
    </row>
    <row r="86" spans="1:46">
      <c r="A86" s="376" t="s">
        <v>73</v>
      </c>
      <c r="B86" s="376" t="s">
        <v>72</v>
      </c>
      <c r="C86" s="376" t="s">
        <v>71</v>
      </c>
      <c r="D86" s="376" t="s">
        <v>269</v>
      </c>
      <c r="E86" s="375">
        <v>9665937.5</v>
      </c>
      <c r="F86" s="375">
        <v>9665937.5</v>
      </c>
      <c r="G86" s="375">
        <v>9929557</v>
      </c>
      <c r="H86" s="375">
        <v>10251252</v>
      </c>
      <c r="I86" s="375">
        <v>9216516.75</v>
      </c>
      <c r="J86" s="375">
        <v>9214515.75</v>
      </c>
      <c r="K86" s="375">
        <v>9932562</v>
      </c>
      <c r="L86" s="375" t="s">
        <v>2258</v>
      </c>
      <c r="M86" s="375">
        <v>9665937.5</v>
      </c>
      <c r="N86" s="375">
        <v>9665937.5</v>
      </c>
      <c r="O86" s="375">
        <v>9929557</v>
      </c>
      <c r="P86" s="375">
        <v>10251252</v>
      </c>
      <c r="Q86" s="375">
        <v>9216516.75</v>
      </c>
      <c r="R86" s="375">
        <v>9214515.75</v>
      </c>
      <c r="S86" s="375">
        <v>9932562</v>
      </c>
      <c r="T86" s="375" t="s">
        <v>2259</v>
      </c>
      <c r="U86" s="375" t="s">
        <v>2260</v>
      </c>
      <c r="V86" s="375">
        <f t="shared" si="11"/>
        <v>-537636.25</v>
      </c>
      <c r="W86" s="375">
        <f t="shared" si="12"/>
        <v>-539637.25</v>
      </c>
      <c r="X86" s="375">
        <f t="shared" si="13"/>
        <v>-169344</v>
      </c>
      <c r="Y86" s="373"/>
      <c r="Z86" s="375">
        <f t="shared" si="14"/>
        <v>-449420.75</v>
      </c>
      <c r="AA86" s="375">
        <f t="shared" si="15"/>
        <v>-451421.75</v>
      </c>
      <c r="AB86" s="375">
        <f t="shared" si="16"/>
        <v>3005</v>
      </c>
      <c r="AC86" s="373"/>
      <c r="AD86" s="375">
        <f t="shared" si="17"/>
        <v>-537636.25</v>
      </c>
      <c r="AE86" s="375">
        <f t="shared" si="18"/>
        <v>-539637.25</v>
      </c>
      <c r="AF86" s="375">
        <f t="shared" si="19"/>
        <v>-169344</v>
      </c>
      <c r="AG86" s="373"/>
      <c r="AH86" s="375">
        <f t="shared" si="20"/>
        <v>-449420.75</v>
      </c>
      <c r="AI86" s="375">
        <f t="shared" si="21"/>
        <v>-451421.75</v>
      </c>
      <c r="AJ86" s="375">
        <f t="shared" si="22"/>
        <v>3005</v>
      </c>
      <c r="AK86" s="373"/>
      <c r="AL86" s="373"/>
      <c r="AM86" s="380">
        <v>9754153</v>
      </c>
      <c r="AN86" s="380">
        <v>9754153</v>
      </c>
      <c r="AO86" s="380">
        <v>10101906</v>
      </c>
      <c r="AP86" s="380">
        <v>10101900</v>
      </c>
      <c r="AQ86" s="380">
        <v>9754153</v>
      </c>
      <c r="AR86" s="380">
        <v>9754153</v>
      </c>
      <c r="AS86" s="380">
        <v>10101906</v>
      </c>
      <c r="AT86" s="380">
        <v>10101900</v>
      </c>
    </row>
    <row r="87" spans="1:46">
      <c r="A87" s="376" t="s">
        <v>56</v>
      </c>
      <c r="B87" s="376" t="s">
        <v>55</v>
      </c>
      <c r="C87" s="376" t="s">
        <v>135</v>
      </c>
      <c r="D87" s="376" t="s">
        <v>267</v>
      </c>
      <c r="E87" s="375">
        <v>7942000</v>
      </c>
      <c r="F87" s="375">
        <v>36411500</v>
      </c>
      <c r="G87" s="375">
        <v>18205750</v>
      </c>
      <c r="H87" s="375">
        <v>18205750</v>
      </c>
      <c r="I87" s="375">
        <v>7942000</v>
      </c>
      <c r="J87" s="375">
        <v>36411500</v>
      </c>
      <c r="K87" s="375">
        <v>18205750</v>
      </c>
      <c r="L87" s="375" t="s">
        <v>1613</v>
      </c>
      <c r="M87" s="375">
        <v>20853250</v>
      </c>
      <c r="N87" s="375">
        <v>18205750</v>
      </c>
      <c r="O87" s="375">
        <v>20853250</v>
      </c>
      <c r="P87" s="375">
        <v>20852750</v>
      </c>
      <c r="Q87" s="375">
        <v>20853250</v>
      </c>
      <c r="R87" s="375">
        <v>36411500</v>
      </c>
      <c r="S87" s="375">
        <v>20853250</v>
      </c>
      <c r="T87" s="375" t="s">
        <v>1613</v>
      </c>
      <c r="U87" s="375" t="s">
        <v>2267</v>
      </c>
      <c r="V87" s="375">
        <f t="shared" si="11"/>
        <v>-18205750</v>
      </c>
      <c r="W87" s="375">
        <f t="shared" si="12"/>
        <v>18205750</v>
      </c>
      <c r="X87" s="375">
        <f t="shared" si="13"/>
        <v>0</v>
      </c>
      <c r="Y87" s="373"/>
      <c r="Z87" s="375">
        <f t="shared" si="14"/>
        <v>0</v>
      </c>
      <c r="AA87" s="375">
        <f t="shared" si="15"/>
        <v>0</v>
      </c>
      <c r="AB87" s="375">
        <f t="shared" si="16"/>
        <v>0</v>
      </c>
      <c r="AC87" s="373"/>
      <c r="AD87" s="375">
        <f t="shared" si="17"/>
        <v>0</v>
      </c>
      <c r="AE87" s="375">
        <f t="shared" si="18"/>
        <v>18205750</v>
      </c>
      <c r="AF87" s="375">
        <f t="shared" si="19"/>
        <v>0</v>
      </c>
      <c r="AG87" s="373"/>
      <c r="AH87" s="375">
        <f t="shared" si="20"/>
        <v>0</v>
      </c>
      <c r="AI87" s="375">
        <f t="shared" si="21"/>
        <v>18205750</v>
      </c>
      <c r="AJ87" s="375">
        <f t="shared" si="22"/>
        <v>0</v>
      </c>
      <c r="AK87" s="373"/>
      <c r="AL87" s="373"/>
      <c r="AM87" s="380">
        <v>26147750</v>
      </c>
      <c r="AN87" s="380">
        <v>18205750</v>
      </c>
      <c r="AO87" s="380">
        <v>18205750</v>
      </c>
      <c r="AP87" s="380">
        <v>18205750</v>
      </c>
      <c r="AQ87" s="380">
        <v>20853250</v>
      </c>
      <c r="AR87" s="380">
        <v>18205750</v>
      </c>
      <c r="AS87" s="380">
        <v>20853250</v>
      </c>
      <c r="AT87" s="380">
        <v>20852750</v>
      </c>
    </row>
    <row r="88" spans="1:46">
      <c r="A88" s="376" t="s">
        <v>73</v>
      </c>
      <c r="B88" s="376" t="s">
        <v>72</v>
      </c>
      <c r="C88" s="376" t="s">
        <v>71</v>
      </c>
      <c r="D88" s="376" t="s">
        <v>265</v>
      </c>
      <c r="E88" s="375">
        <v>5499800</v>
      </c>
      <c r="F88" s="375">
        <v>5499800</v>
      </c>
      <c r="G88" s="375">
        <v>5499800</v>
      </c>
      <c r="H88" s="375">
        <v>5499800</v>
      </c>
      <c r="I88" s="375">
        <v>5499800</v>
      </c>
      <c r="J88" s="375">
        <v>5499800</v>
      </c>
      <c r="K88" s="375">
        <v>5499800</v>
      </c>
      <c r="L88" s="375" t="s">
        <v>2278</v>
      </c>
      <c r="M88" s="375">
        <v>5271216.71</v>
      </c>
      <c r="N88" s="375">
        <v>5354794.83</v>
      </c>
      <c r="O88" s="375">
        <v>5181660.1500000004</v>
      </c>
      <c r="P88" s="375">
        <v>5678840.8000000007</v>
      </c>
      <c r="Q88" s="375">
        <v>5271216.71</v>
      </c>
      <c r="R88" s="375">
        <v>5354794.83</v>
      </c>
      <c r="S88" s="375">
        <v>5181660.1500000004</v>
      </c>
      <c r="T88" s="375" t="s">
        <v>2279</v>
      </c>
      <c r="U88" s="375" t="s">
        <v>2280</v>
      </c>
      <c r="V88" s="375">
        <f t="shared" si="11"/>
        <v>0</v>
      </c>
      <c r="W88" s="375">
        <f t="shared" si="12"/>
        <v>0</v>
      </c>
      <c r="X88" s="375">
        <f t="shared" si="13"/>
        <v>0</v>
      </c>
      <c r="Y88" s="373"/>
      <c r="Z88" s="375">
        <f t="shared" si="14"/>
        <v>0</v>
      </c>
      <c r="AA88" s="375">
        <f t="shared" si="15"/>
        <v>0</v>
      </c>
      <c r="AB88" s="375">
        <f t="shared" si="16"/>
        <v>0</v>
      </c>
      <c r="AC88" s="373"/>
      <c r="AD88" s="375">
        <f t="shared" si="17"/>
        <v>-228583.29000000004</v>
      </c>
      <c r="AE88" s="375">
        <f t="shared" si="18"/>
        <v>-145005.16999999993</v>
      </c>
      <c r="AF88" s="375">
        <f t="shared" si="19"/>
        <v>-318139.84999999963</v>
      </c>
      <c r="AG88" s="373"/>
      <c r="AH88" s="375">
        <f t="shared" si="20"/>
        <v>0</v>
      </c>
      <c r="AI88" s="375">
        <f t="shared" si="21"/>
        <v>0</v>
      </c>
      <c r="AJ88" s="375">
        <f t="shared" si="22"/>
        <v>0</v>
      </c>
      <c r="AK88" s="373"/>
      <c r="AL88" s="373"/>
      <c r="AM88" s="380">
        <v>5499800</v>
      </c>
      <c r="AN88" s="380">
        <v>5499800</v>
      </c>
      <c r="AO88" s="380">
        <v>5499800</v>
      </c>
      <c r="AP88" s="380">
        <v>5499800</v>
      </c>
      <c r="AQ88" s="380">
        <v>5499800</v>
      </c>
      <c r="AR88" s="380">
        <v>5499800</v>
      </c>
      <c r="AS88" s="380">
        <v>5499800</v>
      </c>
      <c r="AT88" s="380">
        <v>5499800</v>
      </c>
    </row>
    <row r="89" spans="1:46">
      <c r="A89" s="376" t="s">
        <v>73</v>
      </c>
      <c r="B89" s="376" t="s">
        <v>72</v>
      </c>
      <c r="C89" s="376" t="s">
        <v>71</v>
      </c>
      <c r="D89" s="376" t="s">
        <v>263</v>
      </c>
      <c r="E89" s="375">
        <v>3593250</v>
      </c>
      <c r="F89" s="375">
        <v>3593250</v>
      </c>
      <c r="G89" s="375">
        <v>3593250</v>
      </c>
      <c r="H89" s="375">
        <v>3593250</v>
      </c>
      <c r="I89" s="375">
        <v>3593250</v>
      </c>
      <c r="J89" s="375">
        <v>3593250</v>
      </c>
      <c r="K89" s="375">
        <v>3593250</v>
      </c>
      <c r="L89" s="375" t="s">
        <v>1744</v>
      </c>
      <c r="M89" s="375">
        <v>3593250</v>
      </c>
      <c r="N89" s="375">
        <v>3593250</v>
      </c>
      <c r="O89" s="375">
        <v>3593250</v>
      </c>
      <c r="P89" s="375">
        <v>3593250</v>
      </c>
      <c r="Q89" s="375">
        <v>3593250</v>
      </c>
      <c r="R89" s="375">
        <v>3593250</v>
      </c>
      <c r="S89" s="375">
        <v>3593250</v>
      </c>
      <c r="T89" s="375" t="s">
        <v>1744</v>
      </c>
      <c r="U89" s="375" t="s">
        <v>2292</v>
      </c>
      <c r="V89" s="375">
        <f t="shared" si="11"/>
        <v>0</v>
      </c>
      <c r="W89" s="375">
        <f t="shared" si="12"/>
        <v>0</v>
      </c>
      <c r="X89" s="375">
        <f t="shared" si="13"/>
        <v>0</v>
      </c>
      <c r="Y89" s="373"/>
      <c r="Z89" s="375">
        <f t="shared" si="14"/>
        <v>0</v>
      </c>
      <c r="AA89" s="375">
        <f t="shared" si="15"/>
        <v>0</v>
      </c>
      <c r="AB89" s="375">
        <f t="shared" si="16"/>
        <v>0</v>
      </c>
      <c r="AC89" s="373"/>
      <c r="AD89" s="375">
        <f t="shared" si="17"/>
        <v>0</v>
      </c>
      <c r="AE89" s="375">
        <f t="shared" si="18"/>
        <v>0</v>
      </c>
      <c r="AF89" s="375">
        <f t="shared" si="19"/>
        <v>0</v>
      </c>
      <c r="AG89" s="373"/>
      <c r="AH89" s="375">
        <f t="shared" si="20"/>
        <v>0</v>
      </c>
      <c r="AI89" s="375">
        <f t="shared" si="21"/>
        <v>0</v>
      </c>
      <c r="AJ89" s="375">
        <f t="shared" si="22"/>
        <v>0</v>
      </c>
      <c r="AK89" s="373"/>
      <c r="AL89" s="373"/>
      <c r="AM89" s="380">
        <v>3593250</v>
      </c>
      <c r="AN89" s="380">
        <v>3593250</v>
      </c>
      <c r="AO89" s="380">
        <v>3593250</v>
      </c>
      <c r="AP89" s="380">
        <v>3593250</v>
      </c>
      <c r="AQ89" s="380">
        <v>3593250</v>
      </c>
      <c r="AR89" s="380">
        <v>3593250</v>
      </c>
      <c r="AS89" s="380">
        <v>3593250</v>
      </c>
      <c r="AT89" s="380">
        <v>3593250</v>
      </c>
    </row>
    <row r="90" spans="1:46">
      <c r="A90" s="376" t="s">
        <v>44</v>
      </c>
      <c r="B90" s="376" t="s">
        <v>116</v>
      </c>
      <c r="C90" s="376" t="s">
        <v>115</v>
      </c>
      <c r="D90" s="376" t="s">
        <v>261</v>
      </c>
      <c r="E90" s="375">
        <v>1646000</v>
      </c>
      <c r="F90" s="375">
        <v>1379000</v>
      </c>
      <c r="G90" s="375">
        <v>1710000</v>
      </c>
      <c r="H90" s="375">
        <v>2741000</v>
      </c>
      <c r="I90" s="375">
        <v>1646000</v>
      </c>
      <c r="J90" s="375">
        <v>1379000</v>
      </c>
      <c r="K90" s="375">
        <v>1710000</v>
      </c>
      <c r="L90" s="375" t="s">
        <v>1613</v>
      </c>
      <c r="M90" s="375">
        <v>1195000</v>
      </c>
      <c r="N90" s="375">
        <v>1684000</v>
      </c>
      <c r="O90" s="375">
        <v>2253000</v>
      </c>
      <c r="P90" s="375">
        <v>2344000</v>
      </c>
      <c r="Q90" s="375">
        <v>1195000</v>
      </c>
      <c r="R90" s="375">
        <v>1684000</v>
      </c>
      <c r="S90" s="375">
        <v>2253000</v>
      </c>
      <c r="T90" s="375" t="s">
        <v>1613</v>
      </c>
      <c r="U90" s="375" t="s">
        <v>2303</v>
      </c>
      <c r="V90" s="375">
        <f t="shared" si="11"/>
        <v>-562000</v>
      </c>
      <c r="W90" s="375">
        <f t="shared" si="12"/>
        <v>-563000</v>
      </c>
      <c r="X90" s="375">
        <f t="shared" si="13"/>
        <v>47000</v>
      </c>
      <c r="Y90" s="373"/>
      <c r="Z90" s="375">
        <f t="shared" si="14"/>
        <v>0</v>
      </c>
      <c r="AA90" s="375">
        <f t="shared" si="15"/>
        <v>0</v>
      </c>
      <c r="AB90" s="375">
        <f t="shared" si="16"/>
        <v>0</v>
      </c>
      <c r="AC90" s="373"/>
      <c r="AD90" s="375">
        <f t="shared" si="17"/>
        <v>-674000</v>
      </c>
      <c r="AE90" s="375">
        <f t="shared" si="18"/>
        <v>-185000</v>
      </c>
      <c r="AF90" s="375">
        <f t="shared" si="19"/>
        <v>384000</v>
      </c>
      <c r="AG90" s="373"/>
      <c r="AH90" s="375">
        <f t="shared" si="20"/>
        <v>0</v>
      </c>
      <c r="AI90" s="375">
        <f t="shared" si="21"/>
        <v>0</v>
      </c>
      <c r="AJ90" s="375">
        <f t="shared" si="22"/>
        <v>0</v>
      </c>
      <c r="AK90" s="373"/>
      <c r="AL90" s="373"/>
      <c r="AM90" s="380">
        <v>2208000</v>
      </c>
      <c r="AN90" s="380">
        <v>1942000</v>
      </c>
      <c r="AO90" s="380">
        <v>1663000</v>
      </c>
      <c r="AP90" s="380">
        <v>1663000</v>
      </c>
      <c r="AQ90" s="380">
        <v>1869000</v>
      </c>
      <c r="AR90" s="380">
        <v>1869000</v>
      </c>
      <c r="AS90" s="380">
        <v>1869000</v>
      </c>
      <c r="AT90" s="380">
        <v>1869000</v>
      </c>
    </row>
    <row r="91" spans="1:46">
      <c r="A91" s="376" t="s">
        <v>73</v>
      </c>
      <c r="B91" s="376" t="s">
        <v>72</v>
      </c>
      <c r="C91" s="376" t="s">
        <v>71</v>
      </c>
      <c r="D91" s="376" t="s">
        <v>259</v>
      </c>
      <c r="E91" s="375">
        <v>4728500</v>
      </c>
      <c r="F91" s="375">
        <v>4728500</v>
      </c>
      <c r="G91" s="375">
        <v>4728500</v>
      </c>
      <c r="H91" s="375">
        <v>4728500</v>
      </c>
      <c r="I91" s="375">
        <v>4728500</v>
      </c>
      <c r="J91" s="375">
        <v>4728500</v>
      </c>
      <c r="K91" s="375">
        <v>4728500</v>
      </c>
      <c r="L91" s="375">
        <v>0</v>
      </c>
      <c r="M91" s="375">
        <v>4728500</v>
      </c>
      <c r="N91" s="375">
        <v>4277000</v>
      </c>
      <c r="O91" s="375">
        <v>4003000</v>
      </c>
      <c r="P91" s="375">
        <v>5905500</v>
      </c>
      <c r="Q91" s="375">
        <v>4534000</v>
      </c>
      <c r="R91" s="375">
        <v>4277000</v>
      </c>
      <c r="S91" s="375">
        <v>4003000</v>
      </c>
      <c r="T91" s="375">
        <v>0</v>
      </c>
      <c r="U91" s="375" t="s">
        <v>2313</v>
      </c>
      <c r="V91" s="375">
        <f t="shared" si="11"/>
        <v>0</v>
      </c>
      <c r="W91" s="375">
        <f t="shared" si="12"/>
        <v>0</v>
      </c>
      <c r="X91" s="375">
        <f t="shared" si="13"/>
        <v>0</v>
      </c>
      <c r="Y91" s="373"/>
      <c r="Z91" s="375">
        <f t="shared" si="14"/>
        <v>0</v>
      </c>
      <c r="AA91" s="375">
        <f t="shared" si="15"/>
        <v>0</v>
      </c>
      <c r="AB91" s="375">
        <f t="shared" si="16"/>
        <v>0</v>
      </c>
      <c r="AC91" s="373"/>
      <c r="AD91" s="375">
        <f t="shared" si="17"/>
        <v>-194500</v>
      </c>
      <c r="AE91" s="375">
        <f t="shared" si="18"/>
        <v>-451500</v>
      </c>
      <c r="AF91" s="375">
        <f t="shared" si="19"/>
        <v>-725500</v>
      </c>
      <c r="AG91" s="373"/>
      <c r="AH91" s="375">
        <f t="shared" si="20"/>
        <v>-194500</v>
      </c>
      <c r="AI91" s="375">
        <f t="shared" si="21"/>
        <v>0</v>
      </c>
      <c r="AJ91" s="375">
        <f t="shared" si="22"/>
        <v>0</v>
      </c>
      <c r="AK91" s="373"/>
      <c r="AL91" s="373"/>
      <c r="AM91" s="380">
        <v>4728500</v>
      </c>
      <c r="AN91" s="380">
        <v>4728500</v>
      </c>
      <c r="AO91" s="380">
        <v>4728500</v>
      </c>
      <c r="AP91" s="380">
        <v>4728500</v>
      </c>
      <c r="AQ91" s="380">
        <v>4728500</v>
      </c>
      <c r="AR91" s="380">
        <v>4728500</v>
      </c>
      <c r="AS91" s="380">
        <v>4728500</v>
      </c>
      <c r="AT91" s="380">
        <v>4728500</v>
      </c>
    </row>
    <row r="92" spans="1:46">
      <c r="A92" s="376" t="s">
        <v>49</v>
      </c>
      <c r="B92" s="376" t="s">
        <v>48</v>
      </c>
      <c r="C92" s="376" t="s">
        <v>47</v>
      </c>
      <c r="D92" s="376" t="s">
        <v>257</v>
      </c>
      <c r="E92" s="375">
        <v>10523900</v>
      </c>
      <c r="F92" s="375">
        <v>11507000</v>
      </c>
      <c r="G92" s="375">
        <v>9840500</v>
      </c>
      <c r="H92" s="375">
        <v>9444200</v>
      </c>
      <c r="I92" s="375">
        <v>10523900</v>
      </c>
      <c r="J92" s="375">
        <v>11507000</v>
      </c>
      <c r="K92" s="375">
        <v>9840500</v>
      </c>
      <c r="L92" s="375" t="s">
        <v>2326</v>
      </c>
      <c r="M92" s="375">
        <v>9896200</v>
      </c>
      <c r="N92" s="375">
        <v>10248100</v>
      </c>
      <c r="O92" s="375">
        <v>10415700</v>
      </c>
      <c r="P92" s="375">
        <v>10755600</v>
      </c>
      <c r="Q92" s="375">
        <v>9686200</v>
      </c>
      <c r="R92" s="375">
        <v>10248100</v>
      </c>
      <c r="S92" s="375">
        <v>10415700</v>
      </c>
      <c r="T92" s="375" t="s">
        <v>2327</v>
      </c>
      <c r="U92" s="375" t="s">
        <v>2328</v>
      </c>
      <c r="V92" s="375">
        <f t="shared" si="11"/>
        <v>52400</v>
      </c>
      <c r="W92" s="375">
        <f t="shared" si="12"/>
        <v>1411500</v>
      </c>
      <c r="X92" s="375">
        <f t="shared" si="13"/>
        <v>235000</v>
      </c>
      <c r="Y92" s="373"/>
      <c r="Z92" s="375">
        <f t="shared" si="14"/>
        <v>0</v>
      </c>
      <c r="AA92" s="375">
        <f t="shared" si="15"/>
        <v>0</v>
      </c>
      <c r="AB92" s="375">
        <f t="shared" si="16"/>
        <v>0</v>
      </c>
      <c r="AC92" s="373"/>
      <c r="AD92" s="375">
        <f t="shared" si="17"/>
        <v>-258300</v>
      </c>
      <c r="AE92" s="375">
        <f t="shared" si="18"/>
        <v>303600</v>
      </c>
      <c r="AF92" s="375">
        <f t="shared" si="19"/>
        <v>471200</v>
      </c>
      <c r="AG92" s="373"/>
      <c r="AH92" s="375">
        <f t="shared" si="20"/>
        <v>-210000</v>
      </c>
      <c r="AI92" s="375">
        <f t="shared" si="21"/>
        <v>0</v>
      </c>
      <c r="AJ92" s="375">
        <f t="shared" si="22"/>
        <v>0</v>
      </c>
      <c r="AK92" s="373"/>
      <c r="AL92" s="373"/>
      <c r="AM92" s="380">
        <v>10471500</v>
      </c>
      <c r="AN92" s="380">
        <v>10095500</v>
      </c>
      <c r="AO92" s="380">
        <v>9605500</v>
      </c>
      <c r="AP92" s="380">
        <v>9605500</v>
      </c>
      <c r="AQ92" s="380">
        <v>9944500</v>
      </c>
      <c r="AR92" s="380">
        <v>9944500</v>
      </c>
      <c r="AS92" s="380">
        <v>9944500</v>
      </c>
      <c r="AT92" s="380">
        <v>9944500</v>
      </c>
    </row>
    <row r="93" spans="1:46">
      <c r="A93" s="376" t="s">
        <v>49</v>
      </c>
      <c r="B93" s="376" t="s">
        <v>101</v>
      </c>
      <c r="C93" s="376" t="s">
        <v>158</v>
      </c>
      <c r="D93" s="376" t="s">
        <v>255</v>
      </c>
      <c r="E93" s="375">
        <v>0</v>
      </c>
      <c r="F93" s="375">
        <v>15533000</v>
      </c>
      <c r="G93" s="375">
        <v>7758000</v>
      </c>
      <c r="H93" s="375">
        <v>7758000</v>
      </c>
      <c r="I93" s="375">
        <v>0</v>
      </c>
      <c r="J93" s="375">
        <v>15533188</v>
      </c>
      <c r="K93" s="375">
        <v>7748808</v>
      </c>
      <c r="L93" s="375" t="s">
        <v>2347</v>
      </c>
      <c r="M93" s="375">
        <v>82453750</v>
      </c>
      <c r="N93" s="375">
        <v>82453750</v>
      </c>
      <c r="O93" s="375">
        <v>82453750</v>
      </c>
      <c r="P93" s="375">
        <v>82453750</v>
      </c>
      <c r="Q93" s="375">
        <v>3173868.2724561403</v>
      </c>
      <c r="R93" s="375">
        <v>6239176.3275438603</v>
      </c>
      <c r="S93" s="375">
        <v>222017162.93945101</v>
      </c>
      <c r="T93" s="375" t="s">
        <v>2348</v>
      </c>
      <c r="U93" s="375" t="s">
        <v>2349</v>
      </c>
      <c r="V93" s="375">
        <f t="shared" si="11"/>
        <v>-7762000</v>
      </c>
      <c r="W93" s="375">
        <f t="shared" si="12"/>
        <v>7771188</v>
      </c>
      <c r="X93" s="375">
        <f t="shared" si="13"/>
        <v>-13192</v>
      </c>
      <c r="Y93" s="373"/>
      <c r="Z93" s="375">
        <f t="shared" si="14"/>
        <v>0</v>
      </c>
      <c r="AA93" s="375">
        <f t="shared" si="15"/>
        <v>188</v>
      </c>
      <c r="AB93" s="375">
        <f t="shared" si="16"/>
        <v>-9192</v>
      </c>
      <c r="AC93" s="373"/>
      <c r="AD93" s="375">
        <f t="shared" si="17"/>
        <v>-79279881.727543861</v>
      </c>
      <c r="AE93" s="375">
        <f t="shared" si="18"/>
        <v>-76214573.672456145</v>
      </c>
      <c r="AF93" s="375">
        <f t="shared" si="19"/>
        <v>139563412.93945101</v>
      </c>
      <c r="AG93" s="373"/>
      <c r="AH93" s="375">
        <f t="shared" si="20"/>
        <v>-79279881.727543861</v>
      </c>
      <c r="AI93" s="375">
        <f t="shared" si="21"/>
        <v>-76214573.672456145</v>
      </c>
      <c r="AJ93" s="375">
        <f t="shared" si="22"/>
        <v>139563412.93945101</v>
      </c>
      <c r="AK93" s="373"/>
      <c r="AL93" s="373"/>
      <c r="AM93" s="380">
        <v>7762000</v>
      </c>
      <c r="AN93" s="380">
        <v>7762000</v>
      </c>
      <c r="AO93" s="380">
        <v>7762000</v>
      </c>
      <c r="AP93" s="380">
        <v>7762000</v>
      </c>
      <c r="AQ93" s="380">
        <v>82453750</v>
      </c>
      <c r="AR93" s="380">
        <v>82453750</v>
      </c>
      <c r="AS93" s="380">
        <v>82453750</v>
      </c>
      <c r="AT93" s="380">
        <v>82453750</v>
      </c>
    </row>
    <row r="94" spans="1:46">
      <c r="A94" s="376" t="s">
        <v>73</v>
      </c>
      <c r="B94" s="376" t="s">
        <v>72</v>
      </c>
      <c r="C94" s="376" t="s">
        <v>71</v>
      </c>
      <c r="D94" s="376" t="s">
        <v>253</v>
      </c>
      <c r="E94" s="375">
        <v>4496196</v>
      </c>
      <c r="F94" s="375">
        <v>4661000</v>
      </c>
      <c r="G94" s="375">
        <v>4597804</v>
      </c>
      <c r="H94" s="375">
        <v>4789000</v>
      </c>
      <c r="I94" s="375">
        <v>4496196</v>
      </c>
      <c r="J94" s="375">
        <v>4661000</v>
      </c>
      <c r="K94" s="375">
        <v>4597804</v>
      </c>
      <c r="L94" s="375" t="s">
        <v>2063</v>
      </c>
      <c r="M94" s="375">
        <v>4496196</v>
      </c>
      <c r="N94" s="375">
        <v>4661000</v>
      </c>
      <c r="O94" s="375">
        <v>4597804</v>
      </c>
      <c r="P94" s="375">
        <v>4789000</v>
      </c>
      <c r="Q94" s="375">
        <v>4496196</v>
      </c>
      <c r="R94" s="375">
        <v>4661000</v>
      </c>
      <c r="S94" s="375">
        <v>4789000</v>
      </c>
      <c r="T94" s="375" t="s">
        <v>2063</v>
      </c>
      <c r="U94" s="375" t="s">
        <v>2362</v>
      </c>
      <c r="V94" s="375">
        <f t="shared" si="11"/>
        <v>-70721</v>
      </c>
      <c r="W94" s="375">
        <f t="shared" si="12"/>
        <v>186306</v>
      </c>
      <c r="X94" s="375">
        <f t="shared" si="13"/>
        <v>123110</v>
      </c>
      <c r="Y94" s="373"/>
      <c r="Z94" s="375">
        <f t="shared" si="14"/>
        <v>0</v>
      </c>
      <c r="AA94" s="375">
        <f t="shared" si="15"/>
        <v>0</v>
      </c>
      <c r="AB94" s="375">
        <f t="shared" si="16"/>
        <v>0</v>
      </c>
      <c r="AC94" s="373"/>
      <c r="AD94" s="375">
        <f t="shared" si="17"/>
        <v>-70721</v>
      </c>
      <c r="AE94" s="375">
        <f t="shared" si="18"/>
        <v>186306</v>
      </c>
      <c r="AF94" s="375">
        <f t="shared" si="19"/>
        <v>314306</v>
      </c>
      <c r="AG94" s="373"/>
      <c r="AH94" s="375">
        <f t="shared" si="20"/>
        <v>0</v>
      </c>
      <c r="AI94" s="375">
        <f t="shared" si="21"/>
        <v>0</v>
      </c>
      <c r="AJ94" s="375">
        <f t="shared" si="22"/>
        <v>191196</v>
      </c>
      <c r="AK94" s="373"/>
      <c r="AL94" s="373"/>
      <c r="AM94" s="380">
        <v>4566917</v>
      </c>
      <c r="AN94" s="380">
        <v>4474694</v>
      </c>
      <c r="AO94" s="380">
        <v>4474694</v>
      </c>
      <c r="AP94" s="380">
        <v>4474694</v>
      </c>
      <c r="AQ94" s="380">
        <v>4566917</v>
      </c>
      <c r="AR94" s="380">
        <v>4474694</v>
      </c>
      <c r="AS94" s="380">
        <v>4474694</v>
      </c>
      <c r="AT94" s="380">
        <v>4474694</v>
      </c>
    </row>
    <row r="95" spans="1:46">
      <c r="A95" s="376" t="s">
        <v>73</v>
      </c>
      <c r="B95" s="376" t="s">
        <v>72</v>
      </c>
      <c r="C95" s="376" t="s">
        <v>71</v>
      </c>
      <c r="D95" s="376" t="s">
        <v>251</v>
      </c>
      <c r="E95" s="375">
        <v>0</v>
      </c>
      <c r="F95" s="375">
        <v>8449000</v>
      </c>
      <c r="G95" s="375">
        <v>4224500</v>
      </c>
      <c r="H95" s="375">
        <v>4224500</v>
      </c>
      <c r="I95" s="375">
        <v>0</v>
      </c>
      <c r="J95" s="375">
        <v>8449000</v>
      </c>
      <c r="K95" s="375">
        <v>4224500</v>
      </c>
      <c r="L95" s="375">
        <v>0</v>
      </c>
      <c r="M95" s="375">
        <v>4224500</v>
      </c>
      <c r="N95" s="375">
        <v>4224500</v>
      </c>
      <c r="O95" s="375">
        <v>4224500</v>
      </c>
      <c r="P95" s="375">
        <v>4224500</v>
      </c>
      <c r="Q95" s="375">
        <v>4224500</v>
      </c>
      <c r="R95" s="375">
        <v>4224500</v>
      </c>
      <c r="S95" s="375">
        <v>4224500</v>
      </c>
      <c r="T95" s="375">
        <v>0</v>
      </c>
      <c r="U95" s="375" t="s">
        <v>2374</v>
      </c>
      <c r="V95" s="375">
        <f t="shared" si="11"/>
        <v>-4224500</v>
      </c>
      <c r="W95" s="375">
        <f t="shared" si="12"/>
        <v>4224500</v>
      </c>
      <c r="X95" s="375">
        <f t="shared" si="13"/>
        <v>0</v>
      </c>
      <c r="Y95" s="373"/>
      <c r="Z95" s="375">
        <f t="shared" si="14"/>
        <v>0</v>
      </c>
      <c r="AA95" s="375">
        <f t="shared" si="15"/>
        <v>0</v>
      </c>
      <c r="AB95" s="375">
        <f t="shared" si="16"/>
        <v>0</v>
      </c>
      <c r="AC95" s="373"/>
      <c r="AD95" s="375">
        <f t="shared" si="17"/>
        <v>0</v>
      </c>
      <c r="AE95" s="375">
        <f t="shared" si="18"/>
        <v>0</v>
      </c>
      <c r="AF95" s="375">
        <f t="shared" si="19"/>
        <v>0</v>
      </c>
      <c r="AG95" s="373"/>
      <c r="AH95" s="375">
        <f t="shared" si="20"/>
        <v>0</v>
      </c>
      <c r="AI95" s="375">
        <f t="shared" si="21"/>
        <v>0</v>
      </c>
      <c r="AJ95" s="375">
        <f t="shared" si="22"/>
        <v>0</v>
      </c>
      <c r="AK95" s="373"/>
      <c r="AL95" s="373"/>
      <c r="AM95" s="380">
        <v>4224500</v>
      </c>
      <c r="AN95" s="380">
        <v>4224500</v>
      </c>
      <c r="AO95" s="380">
        <v>4224500</v>
      </c>
      <c r="AP95" s="380">
        <v>4224500</v>
      </c>
      <c r="AQ95" s="380">
        <v>4224500</v>
      </c>
      <c r="AR95" s="380">
        <v>4224500</v>
      </c>
      <c r="AS95" s="380">
        <v>4224500</v>
      </c>
      <c r="AT95" s="380">
        <v>4224500</v>
      </c>
    </row>
    <row r="96" spans="1:46">
      <c r="A96" s="376" t="s">
        <v>56</v>
      </c>
      <c r="B96" s="376" t="s">
        <v>55</v>
      </c>
      <c r="C96" s="376" t="s">
        <v>135</v>
      </c>
      <c r="D96" s="376" t="s">
        <v>249</v>
      </c>
      <c r="E96" s="375">
        <v>22016754</v>
      </c>
      <c r="F96" s="375">
        <v>0</v>
      </c>
      <c r="G96" s="375">
        <v>0</v>
      </c>
      <c r="H96" s="375">
        <v>0</v>
      </c>
      <c r="I96" s="375">
        <v>22016754</v>
      </c>
      <c r="J96" s="375">
        <v>0</v>
      </c>
      <c r="K96" s="375">
        <v>0</v>
      </c>
      <c r="L96" s="375" t="s">
        <v>2386</v>
      </c>
      <c r="M96" s="375">
        <v>5202230</v>
      </c>
      <c r="N96" s="375">
        <v>5446731</v>
      </c>
      <c r="O96" s="375">
        <v>5683896</v>
      </c>
      <c r="P96" s="375">
        <v>5683897</v>
      </c>
      <c r="Q96" s="375">
        <v>5400707</v>
      </c>
      <c r="R96" s="375">
        <v>4785516</v>
      </c>
      <c r="S96" s="375">
        <v>5499312</v>
      </c>
      <c r="T96" s="375" t="s">
        <v>2387</v>
      </c>
      <c r="U96" s="375" t="s">
        <v>2388</v>
      </c>
      <c r="V96" s="375">
        <f t="shared" si="11"/>
        <v>0</v>
      </c>
      <c r="W96" s="375">
        <f t="shared" si="12"/>
        <v>0</v>
      </c>
      <c r="X96" s="375">
        <f t="shared" si="13"/>
        <v>0</v>
      </c>
      <c r="Y96" s="373"/>
      <c r="Z96" s="375">
        <f t="shared" si="14"/>
        <v>0</v>
      </c>
      <c r="AA96" s="375">
        <f t="shared" si="15"/>
        <v>0</v>
      </c>
      <c r="AB96" s="375">
        <f t="shared" si="16"/>
        <v>0</v>
      </c>
      <c r="AC96" s="373"/>
      <c r="AD96" s="375">
        <f t="shared" si="17"/>
        <v>198477</v>
      </c>
      <c r="AE96" s="375">
        <f t="shared" si="18"/>
        <v>-416714</v>
      </c>
      <c r="AF96" s="375">
        <f t="shared" si="19"/>
        <v>-306835</v>
      </c>
      <c r="AG96" s="373"/>
      <c r="AH96" s="375">
        <f t="shared" si="20"/>
        <v>198477</v>
      </c>
      <c r="AI96" s="375">
        <f t="shared" si="21"/>
        <v>-661215</v>
      </c>
      <c r="AJ96" s="375">
        <f t="shared" si="22"/>
        <v>-184584</v>
      </c>
      <c r="AK96" s="373"/>
      <c r="AL96" s="373"/>
      <c r="AM96" s="380">
        <v>22016754</v>
      </c>
      <c r="AN96" s="380">
        <v>0</v>
      </c>
      <c r="AO96" s="380">
        <v>0</v>
      </c>
      <c r="AP96" s="380">
        <v>0</v>
      </c>
      <c r="AQ96" s="380">
        <v>5202230</v>
      </c>
      <c r="AR96" s="380">
        <v>5202230</v>
      </c>
      <c r="AS96" s="380">
        <v>5806147</v>
      </c>
      <c r="AT96" s="380">
        <v>5806147</v>
      </c>
    </row>
    <row r="97" spans="1:46">
      <c r="A97" s="376" t="s">
        <v>73</v>
      </c>
      <c r="B97" s="376" t="s">
        <v>72</v>
      </c>
      <c r="C97" s="376" t="s">
        <v>71</v>
      </c>
      <c r="D97" s="376" t="s">
        <v>247</v>
      </c>
      <c r="E97" s="375">
        <v>18390000</v>
      </c>
      <c r="F97" s="375">
        <v>0</v>
      </c>
      <c r="G97" s="375">
        <v>0</v>
      </c>
      <c r="H97" s="375">
        <v>0</v>
      </c>
      <c r="I97" s="375">
        <v>18390000</v>
      </c>
      <c r="J97" s="375">
        <v>0</v>
      </c>
      <c r="K97" s="375">
        <v>0</v>
      </c>
      <c r="L97" s="375" t="s">
        <v>402</v>
      </c>
      <c r="M97" s="375">
        <v>4497000</v>
      </c>
      <c r="N97" s="375">
        <v>4897000</v>
      </c>
      <c r="O97" s="375">
        <v>4497000</v>
      </c>
      <c r="P97" s="375">
        <v>4497000</v>
      </c>
      <c r="Q97" s="375">
        <v>4503450</v>
      </c>
      <c r="R97" s="375">
        <v>4675160</v>
      </c>
      <c r="S97" s="375">
        <v>4497000</v>
      </c>
      <c r="T97" s="375" t="s">
        <v>402</v>
      </c>
      <c r="U97" s="375" t="s">
        <v>2398</v>
      </c>
      <c r="V97" s="375">
        <f t="shared" si="11"/>
        <v>0</v>
      </c>
      <c r="W97" s="375">
        <f t="shared" si="12"/>
        <v>0</v>
      </c>
      <c r="X97" s="375">
        <f t="shared" si="13"/>
        <v>0</v>
      </c>
      <c r="Y97" s="373"/>
      <c r="Z97" s="375">
        <f t="shared" si="14"/>
        <v>0</v>
      </c>
      <c r="AA97" s="375">
        <f t="shared" si="15"/>
        <v>0</v>
      </c>
      <c r="AB97" s="375">
        <f t="shared" si="16"/>
        <v>0</v>
      </c>
      <c r="AC97" s="373"/>
      <c r="AD97" s="375">
        <f t="shared" si="17"/>
        <v>6450</v>
      </c>
      <c r="AE97" s="375">
        <f t="shared" si="18"/>
        <v>-221840</v>
      </c>
      <c r="AF97" s="375">
        <f t="shared" si="19"/>
        <v>0</v>
      </c>
      <c r="AG97" s="373"/>
      <c r="AH97" s="375">
        <f t="shared" si="20"/>
        <v>6450</v>
      </c>
      <c r="AI97" s="375">
        <f t="shared" si="21"/>
        <v>-221840</v>
      </c>
      <c r="AJ97" s="375">
        <f t="shared" si="22"/>
        <v>0</v>
      </c>
      <c r="AK97" s="373"/>
      <c r="AL97" s="373"/>
      <c r="AM97" s="380">
        <v>18390000</v>
      </c>
      <c r="AN97" s="380">
        <v>0</v>
      </c>
      <c r="AO97" s="380">
        <v>0</v>
      </c>
      <c r="AP97" s="380">
        <v>0</v>
      </c>
      <c r="AQ97" s="380">
        <v>4497000</v>
      </c>
      <c r="AR97" s="380">
        <v>4897000</v>
      </c>
      <c r="AS97" s="380">
        <v>4497000</v>
      </c>
      <c r="AT97" s="380">
        <v>4497000</v>
      </c>
    </row>
    <row r="98" spans="1:46">
      <c r="A98" s="376" t="s">
        <v>73</v>
      </c>
      <c r="B98" s="376" t="s">
        <v>72</v>
      </c>
      <c r="C98" s="376" t="s">
        <v>71</v>
      </c>
      <c r="D98" s="376" t="s">
        <v>245</v>
      </c>
      <c r="E98" s="375">
        <v>12411565.44140625</v>
      </c>
      <c r="F98" s="375">
        <v>12628042.44140625</v>
      </c>
      <c r="G98" s="375">
        <v>13185027.44140625</v>
      </c>
      <c r="H98" s="375">
        <v>14560664.44140625</v>
      </c>
      <c r="I98" s="375">
        <v>12381815.44140625</v>
      </c>
      <c r="J98" s="375">
        <v>12598292.44140625</v>
      </c>
      <c r="K98" s="375">
        <v>13214777.44140625</v>
      </c>
      <c r="L98" s="375" t="s">
        <v>2259</v>
      </c>
      <c r="M98" s="375">
        <v>12411565.44140625</v>
      </c>
      <c r="N98" s="375">
        <v>12628042.44140625</v>
      </c>
      <c r="O98" s="375">
        <v>13185027.44140625</v>
      </c>
      <c r="P98" s="375">
        <v>14560664.44140625</v>
      </c>
      <c r="Q98" s="375">
        <v>12381815.4414062</v>
      </c>
      <c r="R98" s="375">
        <v>12598292.44140625</v>
      </c>
      <c r="S98" s="375">
        <v>13214777.44140625</v>
      </c>
      <c r="T98" s="375" t="s">
        <v>2259</v>
      </c>
      <c r="U98" s="375" t="s">
        <v>2260</v>
      </c>
      <c r="V98" s="375">
        <f t="shared" si="11"/>
        <v>-636514.55859375</v>
      </c>
      <c r="W98" s="375">
        <f t="shared" si="12"/>
        <v>-420037.55859375</v>
      </c>
      <c r="X98" s="375">
        <f t="shared" si="13"/>
        <v>-626819.55859375</v>
      </c>
      <c r="Y98" s="373"/>
      <c r="Z98" s="375">
        <f t="shared" si="14"/>
        <v>-29750</v>
      </c>
      <c r="AA98" s="375">
        <f t="shared" si="15"/>
        <v>-29750</v>
      </c>
      <c r="AB98" s="375">
        <f t="shared" si="16"/>
        <v>29750</v>
      </c>
      <c r="AC98" s="373"/>
      <c r="AD98" s="375">
        <f t="shared" si="17"/>
        <v>-636514.55859380029</v>
      </c>
      <c r="AE98" s="375">
        <f t="shared" si="18"/>
        <v>-420037.55859375</v>
      </c>
      <c r="AF98" s="375">
        <f t="shared" si="19"/>
        <v>-626819.55859375</v>
      </c>
      <c r="AG98" s="373"/>
      <c r="AH98" s="375">
        <f t="shared" si="20"/>
        <v>-29750.000000050291</v>
      </c>
      <c r="AI98" s="375">
        <f t="shared" si="21"/>
        <v>-29750</v>
      </c>
      <c r="AJ98" s="375">
        <f t="shared" si="22"/>
        <v>29750</v>
      </c>
      <c r="AK98" s="373"/>
      <c r="AL98" s="373"/>
      <c r="AM98" s="380">
        <v>13018330</v>
      </c>
      <c r="AN98" s="380">
        <v>13018330</v>
      </c>
      <c r="AO98" s="380">
        <v>13841597</v>
      </c>
      <c r="AP98" s="380">
        <v>13894116</v>
      </c>
      <c r="AQ98" s="380">
        <v>13018330</v>
      </c>
      <c r="AR98" s="380">
        <v>13018330</v>
      </c>
      <c r="AS98" s="380">
        <v>13841597</v>
      </c>
      <c r="AT98" s="380">
        <v>13894116</v>
      </c>
    </row>
    <row r="99" spans="1:46">
      <c r="A99" s="376" t="s">
        <v>56</v>
      </c>
      <c r="B99" s="376" t="s">
        <v>55</v>
      </c>
      <c r="C99" s="376" t="s">
        <v>76</v>
      </c>
      <c r="D99" s="376" t="s">
        <v>243</v>
      </c>
      <c r="E99" s="375">
        <v>33331000</v>
      </c>
      <c r="F99" s="375">
        <v>22691000</v>
      </c>
      <c r="G99" s="375">
        <v>22691000</v>
      </c>
      <c r="H99" s="375">
        <v>22691000</v>
      </c>
      <c r="I99" s="375">
        <v>33331000</v>
      </c>
      <c r="J99" s="375">
        <v>22691000</v>
      </c>
      <c r="K99" s="375">
        <v>22691000</v>
      </c>
      <c r="L99" s="375" t="s">
        <v>1714</v>
      </c>
      <c r="M99" s="375">
        <v>25351000</v>
      </c>
      <c r="N99" s="375">
        <v>25351000</v>
      </c>
      <c r="O99" s="375">
        <v>25351000</v>
      </c>
      <c r="P99" s="375">
        <v>25351000</v>
      </c>
      <c r="Q99" s="375">
        <v>24478300</v>
      </c>
      <c r="R99" s="375">
        <v>24816200</v>
      </c>
      <c r="S99" s="375">
        <v>25492600</v>
      </c>
      <c r="T99" s="375" t="s">
        <v>1714</v>
      </c>
      <c r="U99" s="375" t="s">
        <v>3551</v>
      </c>
      <c r="V99" s="375">
        <f t="shared" si="11"/>
        <v>0</v>
      </c>
      <c r="W99" s="375">
        <f t="shared" si="12"/>
        <v>0</v>
      </c>
      <c r="X99" s="375">
        <f t="shared" si="13"/>
        <v>0</v>
      </c>
      <c r="Y99" s="373"/>
      <c r="Z99" s="375">
        <f t="shared" si="14"/>
        <v>0</v>
      </c>
      <c r="AA99" s="375">
        <f t="shared" si="15"/>
        <v>0</v>
      </c>
      <c r="AB99" s="375">
        <f t="shared" si="16"/>
        <v>0</v>
      </c>
      <c r="AC99" s="373"/>
      <c r="AD99" s="375">
        <f t="shared" si="17"/>
        <v>-872700</v>
      </c>
      <c r="AE99" s="375">
        <f t="shared" si="18"/>
        <v>-534800</v>
      </c>
      <c r="AF99" s="375">
        <f t="shared" si="19"/>
        <v>141600</v>
      </c>
      <c r="AG99" s="373"/>
      <c r="AH99" s="375">
        <f t="shared" si="20"/>
        <v>-872700</v>
      </c>
      <c r="AI99" s="375">
        <f t="shared" si="21"/>
        <v>-534800</v>
      </c>
      <c r="AJ99" s="375">
        <f t="shared" si="22"/>
        <v>141600</v>
      </c>
      <c r="AK99" s="373"/>
      <c r="AL99" s="373"/>
      <c r="AM99" s="380">
        <v>33331000</v>
      </c>
      <c r="AN99" s="380">
        <v>22691000</v>
      </c>
      <c r="AO99" s="380">
        <v>22691000</v>
      </c>
      <c r="AP99" s="380">
        <v>22691000</v>
      </c>
      <c r="AQ99" s="380">
        <v>25351000</v>
      </c>
      <c r="AR99" s="380">
        <v>25351000</v>
      </c>
      <c r="AS99" s="380">
        <v>25351000</v>
      </c>
      <c r="AT99" s="380">
        <v>25351000</v>
      </c>
    </row>
    <row r="100" spans="1:46">
      <c r="A100" s="376" t="s">
        <v>44</v>
      </c>
      <c r="B100" s="376" t="s">
        <v>43</v>
      </c>
      <c r="C100" s="376" t="s">
        <v>42</v>
      </c>
      <c r="D100" s="376" t="s">
        <v>241</v>
      </c>
      <c r="E100" s="375">
        <v>6082016</v>
      </c>
      <c r="F100" s="375">
        <v>6317973</v>
      </c>
      <c r="G100" s="375">
        <v>10679601</v>
      </c>
      <c r="H100" s="375">
        <v>8077874</v>
      </c>
      <c r="I100" s="375">
        <v>6082016</v>
      </c>
      <c r="J100" s="375">
        <v>6317973</v>
      </c>
      <c r="K100" s="375">
        <v>10679601</v>
      </c>
      <c r="L100" s="375" t="s">
        <v>2410</v>
      </c>
      <c r="M100" s="375">
        <v>5761790</v>
      </c>
      <c r="N100" s="375">
        <v>6299992</v>
      </c>
      <c r="O100" s="375">
        <v>10284954</v>
      </c>
      <c r="P100" s="375">
        <v>8803058</v>
      </c>
      <c r="Q100" s="375">
        <v>5761790</v>
      </c>
      <c r="R100" s="375">
        <v>6299992</v>
      </c>
      <c r="S100" s="375">
        <v>10284954</v>
      </c>
      <c r="T100" s="375" t="s">
        <v>2411</v>
      </c>
      <c r="U100" s="375" t="s">
        <v>2412</v>
      </c>
      <c r="V100" s="375">
        <f t="shared" si="11"/>
        <v>0</v>
      </c>
      <c r="W100" s="375">
        <f t="shared" si="12"/>
        <v>-828777</v>
      </c>
      <c r="X100" s="375">
        <f t="shared" si="13"/>
        <v>2969351</v>
      </c>
      <c r="Y100" s="373"/>
      <c r="Z100" s="375">
        <f t="shared" si="14"/>
        <v>0</v>
      </c>
      <c r="AA100" s="375">
        <f t="shared" si="15"/>
        <v>0</v>
      </c>
      <c r="AB100" s="375">
        <f t="shared" si="16"/>
        <v>0</v>
      </c>
      <c r="AC100" s="373"/>
      <c r="AD100" s="375">
        <f t="shared" si="17"/>
        <v>-320226</v>
      </c>
      <c r="AE100" s="375">
        <f t="shared" si="18"/>
        <v>-846758</v>
      </c>
      <c r="AF100" s="375">
        <f t="shared" si="19"/>
        <v>2574704</v>
      </c>
      <c r="AG100" s="373"/>
      <c r="AH100" s="375">
        <f t="shared" si="20"/>
        <v>0</v>
      </c>
      <c r="AI100" s="375">
        <f t="shared" si="21"/>
        <v>0</v>
      </c>
      <c r="AJ100" s="375">
        <f t="shared" si="22"/>
        <v>0</v>
      </c>
      <c r="AK100" s="373"/>
      <c r="AL100" s="373"/>
      <c r="AM100" s="380">
        <v>6082016</v>
      </c>
      <c r="AN100" s="380">
        <v>7146750</v>
      </c>
      <c r="AO100" s="380">
        <v>7710250</v>
      </c>
      <c r="AP100" s="380">
        <v>9886984</v>
      </c>
      <c r="AQ100" s="380">
        <v>6082016</v>
      </c>
      <c r="AR100" s="380">
        <v>7146750</v>
      </c>
      <c r="AS100" s="380">
        <v>7710250</v>
      </c>
      <c r="AT100" s="380">
        <v>9886984</v>
      </c>
    </row>
    <row r="101" spans="1:46">
      <c r="A101" s="376" t="s">
        <v>73</v>
      </c>
      <c r="B101" s="376" t="s">
        <v>72</v>
      </c>
      <c r="C101" s="376" t="s">
        <v>71</v>
      </c>
      <c r="D101" s="376" t="s">
        <v>239</v>
      </c>
      <c r="E101" s="375">
        <v>2685250</v>
      </c>
      <c r="F101" s="375">
        <v>2685250</v>
      </c>
      <c r="G101" s="375">
        <v>2685250</v>
      </c>
      <c r="H101" s="375">
        <v>2685250</v>
      </c>
      <c r="I101" s="375">
        <v>2685250</v>
      </c>
      <c r="J101" s="375">
        <v>2685250</v>
      </c>
      <c r="K101" s="375">
        <v>2685250</v>
      </c>
      <c r="L101" s="375">
        <v>0</v>
      </c>
      <c r="M101" s="375">
        <v>2685250</v>
      </c>
      <c r="N101" s="375">
        <v>2685250</v>
      </c>
      <c r="O101" s="375">
        <v>2685250</v>
      </c>
      <c r="P101" s="375">
        <v>2685250</v>
      </c>
      <c r="Q101" s="375">
        <v>2685250</v>
      </c>
      <c r="R101" s="375">
        <v>2685250</v>
      </c>
      <c r="S101" s="375">
        <v>2685250</v>
      </c>
      <c r="T101" s="375">
        <v>0</v>
      </c>
      <c r="U101" s="375" t="s">
        <v>2424</v>
      </c>
      <c r="V101" s="375">
        <f t="shared" si="11"/>
        <v>0</v>
      </c>
      <c r="W101" s="375">
        <f t="shared" si="12"/>
        <v>0</v>
      </c>
      <c r="X101" s="375">
        <f t="shared" si="13"/>
        <v>0</v>
      </c>
      <c r="Y101" s="373"/>
      <c r="Z101" s="375">
        <f t="shared" si="14"/>
        <v>0</v>
      </c>
      <c r="AA101" s="375">
        <f t="shared" si="15"/>
        <v>0</v>
      </c>
      <c r="AB101" s="375">
        <f t="shared" si="16"/>
        <v>0</v>
      </c>
      <c r="AC101" s="373"/>
      <c r="AD101" s="375">
        <f t="shared" si="17"/>
        <v>0</v>
      </c>
      <c r="AE101" s="375">
        <f t="shared" si="18"/>
        <v>0</v>
      </c>
      <c r="AF101" s="375">
        <f t="shared" si="19"/>
        <v>0</v>
      </c>
      <c r="AG101" s="373"/>
      <c r="AH101" s="375">
        <f t="shared" si="20"/>
        <v>0</v>
      </c>
      <c r="AI101" s="375">
        <f t="shared" si="21"/>
        <v>0</v>
      </c>
      <c r="AJ101" s="375">
        <f t="shared" si="22"/>
        <v>0</v>
      </c>
      <c r="AK101" s="373"/>
      <c r="AL101" s="373"/>
      <c r="AM101" s="380">
        <v>2685250</v>
      </c>
      <c r="AN101" s="380">
        <v>2685250</v>
      </c>
      <c r="AO101" s="380">
        <v>2685250</v>
      </c>
      <c r="AP101" s="380">
        <v>2685250</v>
      </c>
      <c r="AQ101" s="380">
        <v>2685250</v>
      </c>
      <c r="AR101" s="380">
        <v>2685250</v>
      </c>
      <c r="AS101" s="380">
        <v>2685250</v>
      </c>
      <c r="AT101" s="380">
        <v>2685250</v>
      </c>
    </row>
    <row r="102" spans="1:46">
      <c r="A102" s="376" t="s">
        <v>44</v>
      </c>
      <c r="B102" s="376" t="s">
        <v>43</v>
      </c>
      <c r="C102" s="376" t="s">
        <v>42</v>
      </c>
      <c r="D102" s="376" t="s">
        <v>237</v>
      </c>
      <c r="E102" s="375">
        <v>7365000</v>
      </c>
      <c r="F102" s="375">
        <v>7069000</v>
      </c>
      <c r="G102" s="375">
        <v>6033000</v>
      </c>
      <c r="H102" s="375">
        <v>6033000</v>
      </c>
      <c r="I102" s="375">
        <v>7365000</v>
      </c>
      <c r="J102" s="375">
        <v>7069000</v>
      </c>
      <c r="K102" s="375">
        <v>6033000</v>
      </c>
      <c r="L102" s="375" t="s">
        <v>2437</v>
      </c>
      <c r="M102" s="375">
        <v>6315000</v>
      </c>
      <c r="N102" s="375">
        <v>6383000</v>
      </c>
      <c r="O102" s="375">
        <v>6383000</v>
      </c>
      <c r="P102" s="375">
        <v>6383000</v>
      </c>
      <c r="Q102" s="375">
        <v>6315000</v>
      </c>
      <c r="R102" s="375">
        <v>6383000</v>
      </c>
      <c r="S102" s="375">
        <v>6383000</v>
      </c>
      <c r="T102" s="375" t="s">
        <v>2438</v>
      </c>
      <c r="U102" s="375" t="s">
        <v>2439</v>
      </c>
      <c r="V102" s="375">
        <f t="shared" si="11"/>
        <v>-606000</v>
      </c>
      <c r="W102" s="375">
        <f t="shared" si="12"/>
        <v>-609000</v>
      </c>
      <c r="X102" s="375">
        <f t="shared" si="13"/>
        <v>-609000</v>
      </c>
      <c r="Y102" s="373"/>
      <c r="Z102" s="375">
        <f t="shared" si="14"/>
        <v>0</v>
      </c>
      <c r="AA102" s="375">
        <f t="shared" si="15"/>
        <v>0</v>
      </c>
      <c r="AB102" s="375">
        <f t="shared" si="16"/>
        <v>0</v>
      </c>
      <c r="AC102" s="373"/>
      <c r="AD102" s="375">
        <f t="shared" si="17"/>
        <v>-606000</v>
      </c>
      <c r="AE102" s="375">
        <f t="shared" si="18"/>
        <v>-955000</v>
      </c>
      <c r="AF102" s="375">
        <f t="shared" si="19"/>
        <v>-954000</v>
      </c>
      <c r="AG102" s="373"/>
      <c r="AH102" s="375">
        <f t="shared" si="20"/>
        <v>0</v>
      </c>
      <c r="AI102" s="375">
        <f t="shared" si="21"/>
        <v>0</v>
      </c>
      <c r="AJ102" s="375">
        <f t="shared" si="22"/>
        <v>0</v>
      </c>
      <c r="AK102" s="373"/>
      <c r="AL102" s="373"/>
      <c r="AM102" s="380">
        <v>7971000</v>
      </c>
      <c r="AN102" s="380">
        <v>7678000</v>
      </c>
      <c r="AO102" s="380">
        <v>6642000</v>
      </c>
      <c r="AP102" s="380">
        <v>6662000</v>
      </c>
      <c r="AQ102" s="380">
        <v>6921000</v>
      </c>
      <c r="AR102" s="380">
        <v>7338000</v>
      </c>
      <c r="AS102" s="380">
        <v>7337000</v>
      </c>
      <c r="AT102" s="380">
        <v>7357000</v>
      </c>
    </row>
    <row r="103" spans="1:46">
      <c r="A103" s="376" t="s">
        <v>44</v>
      </c>
      <c r="B103" s="376" t="s">
        <v>60</v>
      </c>
      <c r="C103" s="376" t="s">
        <v>59</v>
      </c>
      <c r="D103" s="376" t="s">
        <v>235</v>
      </c>
      <c r="E103" s="375">
        <v>1745412</v>
      </c>
      <c r="F103" s="375">
        <v>6625240</v>
      </c>
      <c r="G103" s="375">
        <v>3291158</v>
      </c>
      <c r="H103" s="375">
        <v>3508190</v>
      </c>
      <c r="I103" s="375">
        <v>1745412</v>
      </c>
      <c r="J103" s="375">
        <v>6625240</v>
      </c>
      <c r="K103" s="375">
        <v>3087917</v>
      </c>
      <c r="L103" s="375" t="s">
        <v>2452</v>
      </c>
      <c r="M103" s="375">
        <v>2296143</v>
      </c>
      <c r="N103" s="375">
        <v>2622414</v>
      </c>
      <c r="O103" s="375">
        <v>3235883</v>
      </c>
      <c r="P103" s="375">
        <v>6598560</v>
      </c>
      <c r="Q103" s="375">
        <v>2296143</v>
      </c>
      <c r="R103" s="375">
        <v>2622414</v>
      </c>
      <c r="S103" s="375">
        <v>3235883</v>
      </c>
      <c r="T103" s="375" t="s">
        <v>2453</v>
      </c>
      <c r="U103" s="375" t="s">
        <v>2454</v>
      </c>
      <c r="V103" s="375">
        <f t="shared" ref="V103:V166" si="23">I103-AM103</f>
        <v>-1947767</v>
      </c>
      <c r="W103" s="375">
        <f t="shared" ref="W103:W166" si="24">J103-AN103</f>
        <v>3593740</v>
      </c>
      <c r="X103" s="375">
        <f t="shared" ref="X103:X166" si="25">K103-AO103</f>
        <v>-546183</v>
      </c>
      <c r="Y103" s="373"/>
      <c r="Z103" s="375">
        <f t="shared" ref="Z103:Z166" si="26">I103-E103</f>
        <v>0</v>
      </c>
      <c r="AA103" s="375">
        <f t="shared" ref="AA103:AA166" si="27">J103-F103</f>
        <v>0</v>
      </c>
      <c r="AB103" s="375">
        <f t="shared" ref="AB103:AB166" si="28">K103-G103</f>
        <v>-203241</v>
      </c>
      <c r="AC103" s="373"/>
      <c r="AD103" s="375">
        <f t="shared" ref="AD103:AD166" si="29">Q103-AQ103</f>
        <v>-570857</v>
      </c>
      <c r="AE103" s="375">
        <f t="shared" ref="AE103:AE166" si="30">R103-AR103</f>
        <v>-281586</v>
      </c>
      <c r="AF103" s="375">
        <f t="shared" ref="AF103:AF166" si="31">S103-AS103</f>
        <v>-972717</v>
      </c>
      <c r="AG103" s="373"/>
      <c r="AH103" s="375">
        <f t="shared" ref="AH103:AH166" si="32">Q103-M103</f>
        <v>0</v>
      </c>
      <c r="AI103" s="375">
        <f t="shared" ref="AI103:AI166" si="33">R103-N103</f>
        <v>0</v>
      </c>
      <c r="AJ103" s="375">
        <f t="shared" ref="AJ103:AJ166" si="34">S103-O103</f>
        <v>0</v>
      </c>
      <c r="AK103" s="373"/>
      <c r="AL103" s="373"/>
      <c r="AM103" s="380">
        <v>3693179</v>
      </c>
      <c r="AN103" s="380">
        <v>3031500</v>
      </c>
      <c r="AO103" s="380">
        <v>3634100</v>
      </c>
      <c r="AP103" s="380">
        <v>4810900</v>
      </c>
      <c r="AQ103" s="380">
        <v>2867000</v>
      </c>
      <c r="AR103" s="380">
        <v>2904000</v>
      </c>
      <c r="AS103" s="380">
        <v>4208600</v>
      </c>
      <c r="AT103" s="380">
        <v>5191400</v>
      </c>
    </row>
    <row r="104" spans="1:46">
      <c r="A104" s="376" t="s">
        <v>73</v>
      </c>
      <c r="B104" s="376" t="s">
        <v>72</v>
      </c>
      <c r="C104" s="376" t="s">
        <v>71</v>
      </c>
      <c r="D104" s="376" t="s">
        <v>233</v>
      </c>
      <c r="E104" s="375">
        <v>5866000</v>
      </c>
      <c r="F104" s="375">
        <v>5866000</v>
      </c>
      <c r="G104" s="375">
        <v>5866000</v>
      </c>
      <c r="H104" s="375">
        <v>5864000</v>
      </c>
      <c r="I104" s="375">
        <v>5866000</v>
      </c>
      <c r="J104" s="375">
        <v>5866000</v>
      </c>
      <c r="K104" s="375">
        <v>5866000</v>
      </c>
      <c r="L104" s="375" t="s">
        <v>402</v>
      </c>
      <c r="M104" s="375">
        <v>5866000</v>
      </c>
      <c r="N104" s="375">
        <v>5866000</v>
      </c>
      <c r="O104" s="375">
        <v>5866000</v>
      </c>
      <c r="P104" s="375">
        <v>5864000</v>
      </c>
      <c r="Q104" s="375">
        <v>5866000</v>
      </c>
      <c r="R104" s="375">
        <v>5866000</v>
      </c>
      <c r="S104" s="375">
        <v>5866000</v>
      </c>
      <c r="T104" s="375" t="s">
        <v>402</v>
      </c>
      <c r="U104" s="375" t="s">
        <v>2467</v>
      </c>
      <c r="V104" s="375">
        <f t="shared" si="23"/>
        <v>0</v>
      </c>
      <c r="W104" s="375">
        <f t="shared" si="24"/>
        <v>0</v>
      </c>
      <c r="X104" s="375">
        <f t="shared" si="25"/>
        <v>0</v>
      </c>
      <c r="Y104" s="373"/>
      <c r="Z104" s="375">
        <f t="shared" si="26"/>
        <v>0</v>
      </c>
      <c r="AA104" s="375">
        <f t="shared" si="27"/>
        <v>0</v>
      </c>
      <c r="AB104" s="375">
        <f t="shared" si="28"/>
        <v>0</v>
      </c>
      <c r="AC104" s="373"/>
      <c r="AD104" s="375">
        <f t="shared" si="29"/>
        <v>0</v>
      </c>
      <c r="AE104" s="375">
        <f t="shared" si="30"/>
        <v>0</v>
      </c>
      <c r="AF104" s="375">
        <f t="shared" si="31"/>
        <v>0</v>
      </c>
      <c r="AG104" s="373"/>
      <c r="AH104" s="375">
        <f t="shared" si="32"/>
        <v>0</v>
      </c>
      <c r="AI104" s="375">
        <f t="shared" si="33"/>
        <v>0</v>
      </c>
      <c r="AJ104" s="375">
        <f t="shared" si="34"/>
        <v>0</v>
      </c>
      <c r="AK104" s="373"/>
      <c r="AL104" s="373"/>
      <c r="AM104" s="380">
        <v>5866000</v>
      </c>
      <c r="AN104" s="380">
        <v>5866000</v>
      </c>
      <c r="AO104" s="380">
        <v>5866000</v>
      </c>
      <c r="AP104" s="380">
        <v>5864000</v>
      </c>
      <c r="AQ104" s="380">
        <v>5866000</v>
      </c>
      <c r="AR104" s="380">
        <v>5866000</v>
      </c>
      <c r="AS104" s="380">
        <v>5866000</v>
      </c>
      <c r="AT104" s="380">
        <v>5864000</v>
      </c>
    </row>
    <row r="105" spans="1:46">
      <c r="A105" s="376" t="s">
        <v>44</v>
      </c>
      <c r="B105" s="376" t="s">
        <v>60</v>
      </c>
      <c r="C105" s="376" t="s">
        <v>68</v>
      </c>
      <c r="D105" s="376" t="s">
        <v>231</v>
      </c>
      <c r="E105" s="375">
        <v>26311333.25</v>
      </c>
      <c r="F105" s="375">
        <v>23017222.25</v>
      </c>
      <c r="G105" s="375">
        <v>19945222.25</v>
      </c>
      <c r="H105" s="375">
        <v>19945222.25</v>
      </c>
      <c r="I105" s="375">
        <v>26311333.25</v>
      </c>
      <c r="J105" s="375">
        <v>23017222</v>
      </c>
      <c r="K105" s="375">
        <v>19945222</v>
      </c>
      <c r="L105" s="375" t="s">
        <v>2063</v>
      </c>
      <c r="M105" s="375">
        <v>26310948.25</v>
      </c>
      <c r="N105" s="375">
        <v>23017222.25</v>
      </c>
      <c r="O105" s="375">
        <v>19945222.25</v>
      </c>
      <c r="P105" s="375">
        <v>19945222.25</v>
      </c>
      <c r="Q105" s="375">
        <v>26310948.25</v>
      </c>
      <c r="R105" s="375">
        <v>23017222</v>
      </c>
      <c r="S105" s="375">
        <v>19945222</v>
      </c>
      <c r="T105" s="375" t="s">
        <v>2063</v>
      </c>
      <c r="U105" s="375" t="s">
        <v>2479</v>
      </c>
      <c r="V105" s="375">
        <f t="shared" si="23"/>
        <v>0</v>
      </c>
      <c r="W105" s="375">
        <f t="shared" si="24"/>
        <v>-0.25</v>
      </c>
      <c r="X105" s="375">
        <f t="shared" si="25"/>
        <v>-0.25</v>
      </c>
      <c r="Y105" s="373"/>
      <c r="Z105" s="375">
        <f t="shared" si="26"/>
        <v>0</v>
      </c>
      <c r="AA105" s="375">
        <f t="shared" si="27"/>
        <v>-0.25</v>
      </c>
      <c r="AB105" s="375">
        <f t="shared" si="28"/>
        <v>-0.25</v>
      </c>
      <c r="AC105" s="373"/>
      <c r="AD105" s="375">
        <f t="shared" si="29"/>
        <v>0</v>
      </c>
      <c r="AE105" s="375">
        <f t="shared" si="30"/>
        <v>-0.25</v>
      </c>
      <c r="AF105" s="375">
        <f t="shared" si="31"/>
        <v>-0.25</v>
      </c>
      <c r="AG105" s="373"/>
      <c r="AH105" s="375">
        <f t="shared" si="32"/>
        <v>0</v>
      </c>
      <c r="AI105" s="375">
        <f t="shared" si="33"/>
        <v>-0.25</v>
      </c>
      <c r="AJ105" s="375">
        <f t="shared" si="34"/>
        <v>-0.25</v>
      </c>
      <c r="AK105" s="373"/>
      <c r="AL105" s="373"/>
      <c r="AM105" s="380">
        <v>26311333.25</v>
      </c>
      <c r="AN105" s="380">
        <v>23017222.25</v>
      </c>
      <c r="AO105" s="380">
        <v>19945222.25</v>
      </c>
      <c r="AP105" s="380">
        <v>19945222.25</v>
      </c>
      <c r="AQ105" s="380">
        <v>26310948.25</v>
      </c>
      <c r="AR105" s="380">
        <v>23017222.25</v>
      </c>
      <c r="AS105" s="380">
        <v>19945222.25</v>
      </c>
      <c r="AT105" s="380">
        <v>19945222.25</v>
      </c>
    </row>
    <row r="106" spans="1:46">
      <c r="A106" s="376" t="s">
        <v>44</v>
      </c>
      <c r="B106" s="376" t="s">
        <v>43</v>
      </c>
      <c r="C106" s="376" t="s">
        <v>42</v>
      </c>
      <c r="D106" s="376" t="s">
        <v>229</v>
      </c>
      <c r="E106" s="375">
        <v>13730750</v>
      </c>
      <c r="F106" s="375">
        <v>13730750</v>
      </c>
      <c r="G106" s="375">
        <v>13730750</v>
      </c>
      <c r="H106" s="375">
        <v>13730750</v>
      </c>
      <c r="I106" s="375">
        <v>13730750</v>
      </c>
      <c r="J106" s="375">
        <v>13730750</v>
      </c>
      <c r="K106" s="375">
        <v>13730750</v>
      </c>
      <c r="L106" s="375">
        <v>0</v>
      </c>
      <c r="M106" s="375">
        <v>6451797</v>
      </c>
      <c r="N106" s="375">
        <v>6451797</v>
      </c>
      <c r="O106" s="375">
        <v>30039399</v>
      </c>
      <c r="P106" s="375">
        <v>11980007</v>
      </c>
      <c r="Q106" s="375">
        <v>6251000</v>
      </c>
      <c r="R106" s="375">
        <v>6451797</v>
      </c>
      <c r="S106" s="375">
        <v>30039399</v>
      </c>
      <c r="T106" s="375">
        <v>0</v>
      </c>
      <c r="U106" s="375" t="s">
        <v>2490</v>
      </c>
      <c r="V106" s="375">
        <f t="shared" si="23"/>
        <v>0</v>
      </c>
      <c r="W106" s="375">
        <f t="shared" si="24"/>
        <v>0</v>
      </c>
      <c r="X106" s="375">
        <f t="shared" si="25"/>
        <v>0</v>
      </c>
      <c r="Y106" s="373"/>
      <c r="Z106" s="375">
        <f t="shared" si="26"/>
        <v>0</v>
      </c>
      <c r="AA106" s="375">
        <f t="shared" si="27"/>
        <v>0</v>
      </c>
      <c r="AB106" s="375">
        <f t="shared" si="28"/>
        <v>0</v>
      </c>
      <c r="AC106" s="373"/>
      <c r="AD106" s="375">
        <f t="shared" si="29"/>
        <v>-200797</v>
      </c>
      <c r="AE106" s="375">
        <f t="shared" si="30"/>
        <v>0</v>
      </c>
      <c r="AF106" s="375">
        <f t="shared" si="31"/>
        <v>0</v>
      </c>
      <c r="AG106" s="373"/>
      <c r="AH106" s="375">
        <f t="shared" si="32"/>
        <v>-200797</v>
      </c>
      <c r="AI106" s="375">
        <f t="shared" si="33"/>
        <v>0</v>
      </c>
      <c r="AJ106" s="375">
        <f t="shared" si="34"/>
        <v>0</v>
      </c>
      <c r="AK106" s="373"/>
      <c r="AL106" s="373"/>
      <c r="AM106" s="380">
        <v>13730750</v>
      </c>
      <c r="AN106" s="380">
        <v>13730750</v>
      </c>
      <c r="AO106" s="380">
        <v>13730750</v>
      </c>
      <c r="AP106" s="380">
        <v>13730750</v>
      </c>
      <c r="AQ106" s="380">
        <v>6451797</v>
      </c>
      <c r="AR106" s="380">
        <v>6451797</v>
      </c>
      <c r="AS106" s="380">
        <v>30039399</v>
      </c>
      <c r="AT106" s="380">
        <v>11980007</v>
      </c>
    </row>
    <row r="107" spans="1:46">
      <c r="A107" s="376" t="s">
        <v>49</v>
      </c>
      <c r="B107" s="376" t="s">
        <v>159</v>
      </c>
      <c r="C107" s="376" t="s">
        <v>158</v>
      </c>
      <c r="D107" s="376" t="s">
        <v>227</v>
      </c>
      <c r="E107" s="375">
        <v>5815250</v>
      </c>
      <c r="F107" s="375">
        <v>5815250</v>
      </c>
      <c r="G107" s="375">
        <v>5815250</v>
      </c>
      <c r="H107" s="375">
        <v>5815250</v>
      </c>
      <c r="I107" s="375">
        <v>5815250</v>
      </c>
      <c r="J107" s="375">
        <v>5815250</v>
      </c>
      <c r="K107" s="375">
        <v>5815250</v>
      </c>
      <c r="L107" s="375" t="s">
        <v>2050</v>
      </c>
      <c r="M107" s="375">
        <v>5815250</v>
      </c>
      <c r="N107" s="375">
        <v>5815250</v>
      </c>
      <c r="O107" s="375">
        <v>5815250</v>
      </c>
      <c r="P107" s="375">
        <v>5815250</v>
      </c>
      <c r="Q107" s="375">
        <v>5815250</v>
      </c>
      <c r="R107" s="375">
        <v>5815250</v>
      </c>
      <c r="S107" s="375">
        <v>5815250</v>
      </c>
      <c r="T107" s="375" t="s">
        <v>2050</v>
      </c>
      <c r="U107" s="375" t="s">
        <v>1921</v>
      </c>
      <c r="V107" s="375">
        <f t="shared" si="23"/>
        <v>0</v>
      </c>
      <c r="W107" s="375">
        <f t="shared" si="24"/>
        <v>0</v>
      </c>
      <c r="X107" s="375">
        <f t="shared" si="25"/>
        <v>0</v>
      </c>
      <c r="Y107" s="373"/>
      <c r="Z107" s="375">
        <f t="shared" si="26"/>
        <v>0</v>
      </c>
      <c r="AA107" s="375">
        <f t="shared" si="27"/>
        <v>0</v>
      </c>
      <c r="AB107" s="375">
        <f t="shared" si="28"/>
        <v>0</v>
      </c>
      <c r="AC107" s="373"/>
      <c r="AD107" s="375">
        <f t="shared" si="29"/>
        <v>0</v>
      </c>
      <c r="AE107" s="375">
        <f t="shared" si="30"/>
        <v>0</v>
      </c>
      <c r="AF107" s="375">
        <f t="shared" si="31"/>
        <v>0</v>
      </c>
      <c r="AG107" s="373"/>
      <c r="AH107" s="375">
        <f t="shared" si="32"/>
        <v>0</v>
      </c>
      <c r="AI107" s="375">
        <f t="shared" si="33"/>
        <v>0</v>
      </c>
      <c r="AJ107" s="375">
        <f t="shared" si="34"/>
        <v>0</v>
      </c>
      <c r="AK107" s="373"/>
      <c r="AL107" s="373"/>
      <c r="AM107" s="380">
        <v>5815250</v>
      </c>
      <c r="AN107" s="380">
        <v>5815250</v>
      </c>
      <c r="AO107" s="380">
        <v>5815250</v>
      </c>
      <c r="AP107" s="380">
        <v>5815250</v>
      </c>
      <c r="AQ107" s="380">
        <v>5815250</v>
      </c>
      <c r="AR107" s="380">
        <v>5815250</v>
      </c>
      <c r="AS107" s="380">
        <v>5815250</v>
      </c>
      <c r="AT107" s="380">
        <v>5815250</v>
      </c>
    </row>
    <row r="108" spans="1:46">
      <c r="A108" s="376" t="s">
        <v>49</v>
      </c>
      <c r="B108" s="376" t="s">
        <v>159</v>
      </c>
      <c r="C108" s="376" t="s">
        <v>158</v>
      </c>
      <c r="D108" s="376" t="s">
        <v>225</v>
      </c>
      <c r="E108" s="375">
        <v>10037800</v>
      </c>
      <c r="F108" s="375">
        <v>8298800</v>
      </c>
      <c r="G108" s="375">
        <v>8296934</v>
      </c>
      <c r="H108" s="375">
        <v>10139464</v>
      </c>
      <c r="I108" s="375">
        <v>10037800</v>
      </c>
      <c r="J108" s="375">
        <v>8298800</v>
      </c>
      <c r="K108" s="375">
        <v>8296934</v>
      </c>
      <c r="L108" s="375" t="s">
        <v>2512</v>
      </c>
      <c r="M108" s="375">
        <v>9904491</v>
      </c>
      <c r="N108" s="375">
        <v>9031071</v>
      </c>
      <c r="O108" s="375">
        <v>8778314</v>
      </c>
      <c r="P108" s="375">
        <v>9059122</v>
      </c>
      <c r="Q108" s="375">
        <v>9904491</v>
      </c>
      <c r="R108" s="375">
        <v>9031071</v>
      </c>
      <c r="S108" s="375">
        <v>8778314</v>
      </c>
      <c r="T108" s="375" t="s">
        <v>2513</v>
      </c>
      <c r="U108" s="375" t="s">
        <v>2514</v>
      </c>
      <c r="V108" s="375">
        <f t="shared" si="23"/>
        <v>-978400</v>
      </c>
      <c r="W108" s="375">
        <f t="shared" si="24"/>
        <v>-978400</v>
      </c>
      <c r="X108" s="375">
        <f t="shared" si="25"/>
        <v>-980266</v>
      </c>
      <c r="Y108" s="373"/>
      <c r="Z108" s="375">
        <f t="shared" si="26"/>
        <v>0</v>
      </c>
      <c r="AA108" s="375">
        <f t="shared" si="27"/>
        <v>0</v>
      </c>
      <c r="AB108" s="375">
        <f t="shared" si="28"/>
        <v>0</v>
      </c>
      <c r="AC108" s="373"/>
      <c r="AD108" s="375">
        <f t="shared" si="29"/>
        <v>-1138659</v>
      </c>
      <c r="AE108" s="375">
        <f t="shared" si="30"/>
        <v>-172379</v>
      </c>
      <c r="AF108" s="375">
        <f t="shared" si="31"/>
        <v>-462036</v>
      </c>
      <c r="AG108" s="373"/>
      <c r="AH108" s="375">
        <f t="shared" si="32"/>
        <v>0</v>
      </c>
      <c r="AI108" s="375">
        <f t="shared" si="33"/>
        <v>0</v>
      </c>
      <c r="AJ108" s="375">
        <f t="shared" si="34"/>
        <v>0</v>
      </c>
      <c r="AK108" s="373"/>
      <c r="AL108" s="373"/>
      <c r="AM108" s="380">
        <v>11016200</v>
      </c>
      <c r="AN108" s="380">
        <v>9277200</v>
      </c>
      <c r="AO108" s="380">
        <v>9277200</v>
      </c>
      <c r="AP108" s="380">
        <v>9277200</v>
      </c>
      <c r="AQ108" s="380">
        <v>11043150</v>
      </c>
      <c r="AR108" s="380">
        <v>9203450</v>
      </c>
      <c r="AS108" s="380">
        <v>9240350</v>
      </c>
      <c r="AT108" s="380">
        <v>9360850</v>
      </c>
    </row>
    <row r="109" spans="1:46">
      <c r="A109" s="376" t="s">
        <v>73</v>
      </c>
      <c r="B109" s="376" t="s">
        <v>72</v>
      </c>
      <c r="C109" s="376" t="s">
        <v>71</v>
      </c>
      <c r="D109" s="376" t="s">
        <v>223</v>
      </c>
      <c r="E109" s="375">
        <v>0</v>
      </c>
      <c r="F109" s="375">
        <v>0</v>
      </c>
      <c r="G109" s="375">
        <v>10921000</v>
      </c>
      <c r="H109" s="375">
        <v>10921000</v>
      </c>
      <c r="I109" s="375">
        <v>0</v>
      </c>
      <c r="J109" s="375">
        <v>0</v>
      </c>
      <c r="K109" s="375">
        <v>13842000</v>
      </c>
      <c r="L109" s="375">
        <v>0</v>
      </c>
      <c r="M109" s="375">
        <v>3773426</v>
      </c>
      <c r="N109" s="375">
        <v>4588209</v>
      </c>
      <c r="O109" s="375">
        <v>5480364</v>
      </c>
      <c r="P109" s="375">
        <v>8000307</v>
      </c>
      <c r="Q109" s="375">
        <v>3773426</v>
      </c>
      <c r="R109" s="375">
        <v>4588209</v>
      </c>
      <c r="S109" s="375">
        <v>5480364</v>
      </c>
      <c r="T109" s="375">
        <v>0</v>
      </c>
      <c r="U109" s="375" t="s">
        <v>2527</v>
      </c>
      <c r="V109" s="375">
        <f t="shared" si="23"/>
        <v>0</v>
      </c>
      <c r="W109" s="375">
        <f t="shared" si="24"/>
        <v>0</v>
      </c>
      <c r="X109" s="375">
        <f t="shared" si="25"/>
        <v>2921000</v>
      </c>
      <c r="Y109" s="373"/>
      <c r="Z109" s="375">
        <f t="shared" si="26"/>
        <v>0</v>
      </c>
      <c r="AA109" s="375">
        <f t="shared" si="27"/>
        <v>0</v>
      </c>
      <c r="AB109" s="375">
        <f t="shared" si="28"/>
        <v>2921000</v>
      </c>
      <c r="AC109" s="373"/>
      <c r="AD109" s="375">
        <f t="shared" si="29"/>
        <v>480599.5</v>
      </c>
      <c r="AE109" s="375">
        <f t="shared" si="30"/>
        <v>1095382.5</v>
      </c>
      <c r="AF109" s="375">
        <f t="shared" si="31"/>
        <v>-1660462.5</v>
      </c>
      <c r="AG109" s="373"/>
      <c r="AH109" s="375">
        <f t="shared" si="32"/>
        <v>0</v>
      </c>
      <c r="AI109" s="375">
        <f t="shared" si="33"/>
        <v>0</v>
      </c>
      <c r="AJ109" s="375">
        <f t="shared" si="34"/>
        <v>0</v>
      </c>
      <c r="AK109" s="373"/>
      <c r="AL109" s="373"/>
      <c r="AM109" s="380">
        <v>0</v>
      </c>
      <c r="AN109" s="380">
        <v>0</v>
      </c>
      <c r="AO109" s="380">
        <v>10921000</v>
      </c>
      <c r="AP109" s="380">
        <v>10921000</v>
      </c>
      <c r="AQ109" s="380">
        <v>3292826.5</v>
      </c>
      <c r="AR109" s="380">
        <v>3492826.5</v>
      </c>
      <c r="AS109" s="380">
        <v>7140826.5</v>
      </c>
      <c r="AT109" s="380">
        <v>7915826.5</v>
      </c>
    </row>
    <row r="110" spans="1:46">
      <c r="A110" s="376" t="s">
        <v>49</v>
      </c>
      <c r="B110" s="376" t="s">
        <v>159</v>
      </c>
      <c r="C110" s="376" t="s">
        <v>158</v>
      </c>
      <c r="D110" s="376" t="s">
        <v>221</v>
      </c>
      <c r="E110" s="375">
        <v>52999750</v>
      </c>
      <c r="F110" s="375">
        <v>48099750</v>
      </c>
      <c r="G110" s="375">
        <v>48099750</v>
      </c>
      <c r="H110" s="375">
        <v>48099750</v>
      </c>
      <c r="I110" s="375">
        <v>52999750</v>
      </c>
      <c r="J110" s="375">
        <v>48099750</v>
      </c>
      <c r="K110" s="375">
        <v>48099750</v>
      </c>
      <c r="L110" s="375">
        <v>0</v>
      </c>
      <c r="M110" s="375">
        <v>51070750</v>
      </c>
      <c r="N110" s="375">
        <v>48099750</v>
      </c>
      <c r="O110" s="375">
        <v>48099750</v>
      </c>
      <c r="P110" s="375">
        <v>50028750</v>
      </c>
      <c r="Q110" s="375">
        <v>51070750</v>
      </c>
      <c r="R110" s="375">
        <v>48099750</v>
      </c>
      <c r="S110" s="375">
        <v>48099750</v>
      </c>
      <c r="T110" s="375">
        <v>0</v>
      </c>
      <c r="U110" s="375" t="s">
        <v>2539</v>
      </c>
      <c r="V110" s="375">
        <f t="shared" si="23"/>
        <v>0</v>
      </c>
      <c r="W110" s="375">
        <f t="shared" si="24"/>
        <v>0</v>
      </c>
      <c r="X110" s="375">
        <f t="shared" si="25"/>
        <v>0</v>
      </c>
      <c r="Y110" s="373"/>
      <c r="Z110" s="375">
        <f t="shared" si="26"/>
        <v>0</v>
      </c>
      <c r="AA110" s="375">
        <f t="shared" si="27"/>
        <v>0</v>
      </c>
      <c r="AB110" s="375">
        <f t="shared" si="28"/>
        <v>0</v>
      </c>
      <c r="AC110" s="373"/>
      <c r="AD110" s="375">
        <f t="shared" si="29"/>
        <v>0</v>
      </c>
      <c r="AE110" s="375">
        <f t="shared" si="30"/>
        <v>0</v>
      </c>
      <c r="AF110" s="375">
        <f t="shared" si="31"/>
        <v>0</v>
      </c>
      <c r="AG110" s="373"/>
      <c r="AH110" s="375">
        <f t="shared" si="32"/>
        <v>0</v>
      </c>
      <c r="AI110" s="375">
        <f t="shared" si="33"/>
        <v>0</v>
      </c>
      <c r="AJ110" s="375">
        <f t="shared" si="34"/>
        <v>0</v>
      </c>
      <c r="AK110" s="373"/>
      <c r="AL110" s="373"/>
      <c r="AM110" s="380">
        <v>52999750</v>
      </c>
      <c r="AN110" s="380">
        <v>48099750</v>
      </c>
      <c r="AO110" s="380">
        <v>48099750</v>
      </c>
      <c r="AP110" s="380">
        <v>48099750</v>
      </c>
      <c r="AQ110" s="380">
        <v>51070750</v>
      </c>
      <c r="AR110" s="380">
        <v>48099750</v>
      </c>
      <c r="AS110" s="380">
        <v>48099750</v>
      </c>
      <c r="AT110" s="380">
        <v>50028750</v>
      </c>
    </row>
    <row r="111" spans="1:46">
      <c r="A111" s="376" t="s">
        <v>44</v>
      </c>
      <c r="B111" s="376" t="s">
        <v>60</v>
      </c>
      <c r="C111" s="376" t="s">
        <v>59</v>
      </c>
      <c r="D111" s="376" t="s">
        <v>219</v>
      </c>
      <c r="E111" s="375">
        <v>13919241</v>
      </c>
      <c r="F111" s="375">
        <v>13919241</v>
      </c>
      <c r="G111" s="375">
        <v>18131937</v>
      </c>
      <c r="H111" s="375">
        <v>18131937</v>
      </c>
      <c r="I111" s="375">
        <v>13919241</v>
      </c>
      <c r="J111" s="375">
        <v>13919241</v>
      </c>
      <c r="K111" s="375">
        <v>18131937</v>
      </c>
      <c r="L111" s="375" t="s">
        <v>2550</v>
      </c>
      <c r="M111" s="375">
        <v>13919241</v>
      </c>
      <c r="N111" s="375">
        <v>13919241</v>
      </c>
      <c r="O111" s="375">
        <v>18131937</v>
      </c>
      <c r="P111" s="375">
        <v>18131937</v>
      </c>
      <c r="Q111" s="375">
        <v>13919240</v>
      </c>
      <c r="R111" s="375">
        <v>13919241</v>
      </c>
      <c r="S111" s="375">
        <v>18161937</v>
      </c>
      <c r="T111" s="375" t="s">
        <v>2551</v>
      </c>
      <c r="U111" s="375" t="s">
        <v>2552</v>
      </c>
      <c r="V111" s="375">
        <f t="shared" si="23"/>
        <v>0</v>
      </c>
      <c r="W111" s="375">
        <f t="shared" si="24"/>
        <v>0</v>
      </c>
      <c r="X111" s="375">
        <f t="shared" si="25"/>
        <v>4212696</v>
      </c>
      <c r="Y111" s="373"/>
      <c r="Z111" s="375">
        <f t="shared" si="26"/>
        <v>0</v>
      </c>
      <c r="AA111" s="375">
        <f t="shared" si="27"/>
        <v>0</v>
      </c>
      <c r="AB111" s="375">
        <f t="shared" si="28"/>
        <v>0</v>
      </c>
      <c r="AC111" s="373"/>
      <c r="AD111" s="375">
        <f t="shared" si="29"/>
        <v>-1</v>
      </c>
      <c r="AE111" s="375">
        <f t="shared" si="30"/>
        <v>0</v>
      </c>
      <c r="AF111" s="375">
        <f t="shared" si="31"/>
        <v>4242696</v>
      </c>
      <c r="AG111" s="373"/>
      <c r="AH111" s="375">
        <f t="shared" si="32"/>
        <v>-1</v>
      </c>
      <c r="AI111" s="375">
        <f t="shared" si="33"/>
        <v>0</v>
      </c>
      <c r="AJ111" s="375">
        <f t="shared" si="34"/>
        <v>30000</v>
      </c>
      <c r="AK111" s="373"/>
      <c r="AL111" s="373"/>
      <c r="AM111" s="380">
        <v>13919241</v>
      </c>
      <c r="AN111" s="380">
        <v>13919241</v>
      </c>
      <c r="AO111" s="380">
        <v>13919241</v>
      </c>
      <c r="AP111" s="380">
        <v>13919240</v>
      </c>
      <c r="AQ111" s="380">
        <v>13919241</v>
      </c>
      <c r="AR111" s="380">
        <v>13919241</v>
      </c>
      <c r="AS111" s="380">
        <v>13919241</v>
      </c>
      <c r="AT111" s="380">
        <v>13919240</v>
      </c>
    </row>
    <row r="112" spans="1:46">
      <c r="A112" s="376" t="s">
        <v>49</v>
      </c>
      <c r="B112" s="376" t="s">
        <v>101</v>
      </c>
      <c r="C112" s="376" t="s">
        <v>158</v>
      </c>
      <c r="D112" s="376" t="s">
        <v>217</v>
      </c>
      <c r="E112" s="375">
        <v>3255250</v>
      </c>
      <c r="F112" s="375">
        <v>3255250</v>
      </c>
      <c r="G112" s="375">
        <v>3255250</v>
      </c>
      <c r="H112" s="375">
        <v>3255250</v>
      </c>
      <c r="I112" s="375">
        <v>3255250</v>
      </c>
      <c r="J112" s="375">
        <v>3255250</v>
      </c>
      <c r="K112" s="375">
        <v>3255250</v>
      </c>
      <c r="L112" s="375">
        <v>0</v>
      </c>
      <c r="M112" s="375">
        <v>3255250</v>
      </c>
      <c r="N112" s="375">
        <v>3255250</v>
      </c>
      <c r="O112" s="375">
        <v>3255250</v>
      </c>
      <c r="P112" s="375">
        <v>3255250</v>
      </c>
      <c r="Q112" s="375">
        <v>3464733</v>
      </c>
      <c r="R112" s="375">
        <v>3501550</v>
      </c>
      <c r="S112" s="375">
        <v>2916813</v>
      </c>
      <c r="T112" s="375">
        <v>0</v>
      </c>
      <c r="U112" s="375" t="s">
        <v>2562</v>
      </c>
      <c r="V112" s="375">
        <f t="shared" si="23"/>
        <v>0</v>
      </c>
      <c r="W112" s="375">
        <f t="shared" si="24"/>
        <v>0</v>
      </c>
      <c r="X112" s="375">
        <f t="shared" si="25"/>
        <v>0</v>
      </c>
      <c r="Y112" s="373"/>
      <c r="Z112" s="375">
        <f t="shared" si="26"/>
        <v>0</v>
      </c>
      <c r="AA112" s="375">
        <f t="shared" si="27"/>
        <v>0</v>
      </c>
      <c r="AB112" s="375">
        <f t="shared" si="28"/>
        <v>0</v>
      </c>
      <c r="AC112" s="373"/>
      <c r="AD112" s="375">
        <f t="shared" si="29"/>
        <v>209483</v>
      </c>
      <c r="AE112" s="375">
        <f t="shared" si="30"/>
        <v>246300</v>
      </c>
      <c r="AF112" s="375">
        <f t="shared" si="31"/>
        <v>-338437</v>
      </c>
      <c r="AG112" s="373"/>
      <c r="AH112" s="375">
        <f t="shared" si="32"/>
        <v>209483</v>
      </c>
      <c r="AI112" s="375">
        <f t="shared" si="33"/>
        <v>246300</v>
      </c>
      <c r="AJ112" s="375">
        <f t="shared" si="34"/>
        <v>-338437</v>
      </c>
      <c r="AK112" s="373"/>
      <c r="AL112" s="373"/>
      <c r="AM112" s="380">
        <v>3255250</v>
      </c>
      <c r="AN112" s="380">
        <v>3255250</v>
      </c>
      <c r="AO112" s="380">
        <v>3255250</v>
      </c>
      <c r="AP112" s="380">
        <v>3255250</v>
      </c>
      <c r="AQ112" s="380">
        <v>3255250</v>
      </c>
      <c r="AR112" s="380">
        <v>3255250</v>
      </c>
      <c r="AS112" s="380">
        <v>3255250</v>
      </c>
      <c r="AT112" s="380">
        <v>3255250</v>
      </c>
    </row>
    <row r="113" spans="1:46">
      <c r="A113" s="376" t="s">
        <v>44</v>
      </c>
      <c r="B113" s="376" t="s">
        <v>60</v>
      </c>
      <c r="C113" s="376" t="s">
        <v>68</v>
      </c>
      <c r="D113" s="376" t="s">
        <v>215</v>
      </c>
      <c r="E113" s="375">
        <v>10965250</v>
      </c>
      <c r="F113" s="375">
        <v>10965250</v>
      </c>
      <c r="G113" s="375">
        <v>10965250</v>
      </c>
      <c r="H113" s="375">
        <v>10965250</v>
      </c>
      <c r="I113" s="375">
        <v>10965250</v>
      </c>
      <c r="J113" s="375">
        <v>10965250</v>
      </c>
      <c r="K113" s="375">
        <v>10965250</v>
      </c>
      <c r="L113" s="375" t="s">
        <v>2573</v>
      </c>
      <c r="M113" s="375">
        <v>10192329</v>
      </c>
      <c r="N113" s="375">
        <v>10773675</v>
      </c>
      <c r="O113" s="375">
        <v>11148360</v>
      </c>
      <c r="P113" s="375">
        <v>11746726</v>
      </c>
      <c r="Q113" s="375">
        <v>10192329</v>
      </c>
      <c r="R113" s="375">
        <v>10773675</v>
      </c>
      <c r="S113" s="375">
        <v>11108360.311988872</v>
      </c>
      <c r="T113" s="375" t="s">
        <v>2573</v>
      </c>
      <c r="U113" s="375" t="s">
        <v>2574</v>
      </c>
      <c r="V113" s="375">
        <f t="shared" si="23"/>
        <v>0</v>
      </c>
      <c r="W113" s="375">
        <f t="shared" si="24"/>
        <v>0</v>
      </c>
      <c r="X113" s="375">
        <f t="shared" si="25"/>
        <v>0</v>
      </c>
      <c r="Y113" s="373"/>
      <c r="Z113" s="375">
        <f t="shared" si="26"/>
        <v>0</v>
      </c>
      <c r="AA113" s="375">
        <f t="shared" si="27"/>
        <v>0</v>
      </c>
      <c r="AB113" s="375">
        <f t="shared" si="28"/>
        <v>0</v>
      </c>
      <c r="AC113" s="373"/>
      <c r="AD113" s="375">
        <f t="shared" si="29"/>
        <v>-592124.38013595529</v>
      </c>
      <c r="AE113" s="375">
        <f t="shared" si="30"/>
        <v>-122428.50376792811</v>
      </c>
      <c r="AF113" s="375">
        <f t="shared" si="31"/>
        <v>185072.74999999814</v>
      </c>
      <c r="AG113" s="373"/>
      <c r="AH113" s="375">
        <f t="shared" si="32"/>
        <v>0</v>
      </c>
      <c r="AI113" s="375">
        <f t="shared" si="33"/>
        <v>0</v>
      </c>
      <c r="AJ113" s="375">
        <f t="shared" si="34"/>
        <v>-39999.688011128455</v>
      </c>
      <c r="AK113" s="373"/>
      <c r="AL113" s="373"/>
      <c r="AM113" s="380">
        <v>10965250</v>
      </c>
      <c r="AN113" s="380">
        <v>10965250</v>
      </c>
      <c r="AO113" s="380">
        <v>10965250</v>
      </c>
      <c r="AP113" s="380">
        <v>10965250</v>
      </c>
      <c r="AQ113" s="380">
        <v>10784453.380135955</v>
      </c>
      <c r="AR113" s="380">
        <v>10896103.503767928</v>
      </c>
      <c r="AS113" s="380">
        <v>10923287.561988873</v>
      </c>
      <c r="AT113" s="380">
        <v>11257245.054107243</v>
      </c>
    </row>
    <row r="114" spans="1:46">
      <c r="A114" s="376" t="s">
        <v>56</v>
      </c>
      <c r="B114" s="376" t="s">
        <v>55</v>
      </c>
      <c r="C114" s="376" t="s">
        <v>76</v>
      </c>
      <c r="D114" s="376" t="s">
        <v>213</v>
      </c>
      <c r="E114" s="375">
        <v>4408000</v>
      </c>
      <c r="F114" s="375">
        <v>4408000</v>
      </c>
      <c r="G114" s="375">
        <v>4408000</v>
      </c>
      <c r="H114" s="375">
        <v>4408000</v>
      </c>
      <c r="I114" s="375">
        <v>4408000</v>
      </c>
      <c r="J114" s="375">
        <v>4408000</v>
      </c>
      <c r="K114" s="375">
        <v>4408000</v>
      </c>
      <c r="L114" s="375">
        <v>0</v>
      </c>
      <c r="M114" s="375">
        <v>4408000</v>
      </c>
      <c r="N114" s="375">
        <v>4408000</v>
      </c>
      <c r="O114" s="375">
        <v>4408000</v>
      </c>
      <c r="P114" s="375">
        <v>4408000</v>
      </c>
      <c r="Q114" s="375">
        <v>4219000</v>
      </c>
      <c r="R114" s="375">
        <v>4219000</v>
      </c>
      <c r="S114" s="375">
        <v>4379000</v>
      </c>
      <c r="T114" s="375">
        <v>0</v>
      </c>
      <c r="U114" s="375" t="s">
        <v>2585</v>
      </c>
      <c r="V114" s="375">
        <f t="shared" si="23"/>
        <v>0</v>
      </c>
      <c r="W114" s="375">
        <f t="shared" si="24"/>
        <v>0</v>
      </c>
      <c r="X114" s="375">
        <f t="shared" si="25"/>
        <v>0</v>
      </c>
      <c r="Y114" s="373"/>
      <c r="Z114" s="375">
        <f t="shared" si="26"/>
        <v>0</v>
      </c>
      <c r="AA114" s="375">
        <f t="shared" si="27"/>
        <v>0</v>
      </c>
      <c r="AB114" s="375">
        <f t="shared" si="28"/>
        <v>0</v>
      </c>
      <c r="AC114" s="373"/>
      <c r="AD114" s="375">
        <f t="shared" si="29"/>
        <v>-189000</v>
      </c>
      <c r="AE114" s="375">
        <f t="shared" si="30"/>
        <v>-189000</v>
      </c>
      <c r="AF114" s="375">
        <f t="shared" si="31"/>
        <v>-29000</v>
      </c>
      <c r="AG114" s="373"/>
      <c r="AH114" s="375">
        <f t="shared" si="32"/>
        <v>-189000</v>
      </c>
      <c r="AI114" s="375">
        <f t="shared" si="33"/>
        <v>-189000</v>
      </c>
      <c r="AJ114" s="375">
        <f t="shared" si="34"/>
        <v>-29000</v>
      </c>
      <c r="AK114" s="373"/>
      <c r="AL114" s="373"/>
      <c r="AM114" s="380">
        <v>4408000</v>
      </c>
      <c r="AN114" s="380">
        <v>4408000</v>
      </c>
      <c r="AO114" s="380">
        <v>4408000</v>
      </c>
      <c r="AP114" s="380">
        <v>4408000</v>
      </c>
      <c r="AQ114" s="380">
        <v>4408000</v>
      </c>
      <c r="AR114" s="380">
        <v>4408000</v>
      </c>
      <c r="AS114" s="380">
        <v>4408000</v>
      </c>
      <c r="AT114" s="380">
        <v>4408000</v>
      </c>
    </row>
    <row r="115" spans="1:46">
      <c r="A115" s="376" t="s">
        <v>73</v>
      </c>
      <c r="B115" s="376" t="s">
        <v>72</v>
      </c>
      <c r="C115" s="376" t="s">
        <v>71</v>
      </c>
      <c r="D115" s="376" t="s">
        <v>211</v>
      </c>
      <c r="E115" s="375">
        <v>1959809</v>
      </c>
      <c r="F115" s="375">
        <v>2672724</v>
      </c>
      <c r="G115" s="375">
        <v>3139467</v>
      </c>
      <c r="H115" s="375">
        <v>2991000</v>
      </c>
      <c r="I115" s="375">
        <v>1959809</v>
      </c>
      <c r="J115" s="375">
        <v>2672724</v>
      </c>
      <c r="K115" s="375">
        <v>3139467</v>
      </c>
      <c r="L115" s="375" t="s">
        <v>2597</v>
      </c>
      <c r="M115" s="375">
        <v>1959809</v>
      </c>
      <c r="N115" s="375">
        <v>2672724</v>
      </c>
      <c r="O115" s="375">
        <v>3139467</v>
      </c>
      <c r="P115" s="375">
        <v>2991000</v>
      </c>
      <c r="Q115" s="375">
        <v>1959809</v>
      </c>
      <c r="R115" s="375">
        <v>2672724</v>
      </c>
      <c r="S115" s="375">
        <v>3139467</v>
      </c>
      <c r="T115" s="375" t="s">
        <v>2597</v>
      </c>
      <c r="U115" s="375" t="s">
        <v>2597</v>
      </c>
      <c r="V115" s="375">
        <f t="shared" si="23"/>
        <v>-1089691</v>
      </c>
      <c r="W115" s="375">
        <f t="shared" si="24"/>
        <v>-376776</v>
      </c>
      <c r="X115" s="375">
        <f t="shared" si="25"/>
        <v>89967</v>
      </c>
      <c r="Y115" s="373"/>
      <c r="Z115" s="375">
        <f t="shared" si="26"/>
        <v>0</v>
      </c>
      <c r="AA115" s="375">
        <f t="shared" si="27"/>
        <v>0</v>
      </c>
      <c r="AB115" s="375">
        <f t="shared" si="28"/>
        <v>0</v>
      </c>
      <c r="AC115" s="373"/>
      <c r="AD115" s="375">
        <f t="shared" si="29"/>
        <v>-1089691</v>
      </c>
      <c r="AE115" s="375">
        <f t="shared" si="30"/>
        <v>-376776</v>
      </c>
      <c r="AF115" s="375">
        <f t="shared" si="31"/>
        <v>89967</v>
      </c>
      <c r="AG115" s="373"/>
      <c r="AH115" s="375">
        <f t="shared" si="32"/>
        <v>0</v>
      </c>
      <c r="AI115" s="375">
        <f t="shared" si="33"/>
        <v>0</v>
      </c>
      <c r="AJ115" s="375">
        <f t="shared" si="34"/>
        <v>0</v>
      </c>
      <c r="AK115" s="373"/>
      <c r="AL115" s="373"/>
      <c r="AM115" s="380">
        <v>3049500</v>
      </c>
      <c r="AN115" s="380">
        <v>3049500</v>
      </c>
      <c r="AO115" s="380">
        <v>3049500</v>
      </c>
      <c r="AP115" s="380">
        <v>3049500</v>
      </c>
      <c r="AQ115" s="380">
        <v>3049500</v>
      </c>
      <c r="AR115" s="380">
        <v>3049500</v>
      </c>
      <c r="AS115" s="380">
        <v>3049500</v>
      </c>
      <c r="AT115" s="380">
        <v>3049500</v>
      </c>
    </row>
    <row r="116" spans="1:46">
      <c r="A116" s="376" t="s">
        <v>44</v>
      </c>
      <c r="B116" s="376" t="s">
        <v>116</v>
      </c>
      <c r="C116" s="376" t="s">
        <v>115</v>
      </c>
      <c r="D116" s="376" t="s">
        <v>209</v>
      </c>
      <c r="E116" s="375">
        <v>3538000</v>
      </c>
      <c r="F116" s="375">
        <v>3133000</v>
      </c>
      <c r="G116" s="375">
        <v>2682000</v>
      </c>
      <c r="H116" s="375">
        <v>2682000</v>
      </c>
      <c r="I116" s="375">
        <v>3538000</v>
      </c>
      <c r="J116" s="375">
        <v>3133000</v>
      </c>
      <c r="K116" s="375">
        <v>2682000</v>
      </c>
      <c r="L116" s="375" t="s">
        <v>2024</v>
      </c>
      <c r="M116" s="375">
        <v>2581746</v>
      </c>
      <c r="N116" s="375">
        <v>2488989</v>
      </c>
      <c r="O116" s="375">
        <v>2698358</v>
      </c>
      <c r="P116" s="375">
        <v>4265907</v>
      </c>
      <c r="Q116" s="375">
        <v>2581746</v>
      </c>
      <c r="R116" s="375">
        <v>2488989</v>
      </c>
      <c r="S116" s="375">
        <v>2638699</v>
      </c>
      <c r="T116" s="375" t="s">
        <v>2024</v>
      </c>
      <c r="U116" s="375" t="s">
        <v>2609</v>
      </c>
      <c r="V116" s="375">
        <f t="shared" si="23"/>
        <v>-29000</v>
      </c>
      <c r="W116" s="375">
        <f t="shared" si="24"/>
        <v>29000</v>
      </c>
      <c r="X116" s="375">
        <f t="shared" si="25"/>
        <v>0</v>
      </c>
      <c r="Y116" s="373"/>
      <c r="Z116" s="375">
        <f t="shared" si="26"/>
        <v>0</v>
      </c>
      <c r="AA116" s="375">
        <f t="shared" si="27"/>
        <v>0</v>
      </c>
      <c r="AB116" s="375">
        <f t="shared" si="28"/>
        <v>0</v>
      </c>
      <c r="AC116" s="373"/>
      <c r="AD116" s="375">
        <f t="shared" si="29"/>
        <v>12996</v>
      </c>
      <c r="AE116" s="375">
        <f t="shared" si="30"/>
        <v>-393143</v>
      </c>
      <c r="AF116" s="375">
        <f t="shared" si="31"/>
        <v>-653359</v>
      </c>
      <c r="AG116" s="373"/>
      <c r="AH116" s="375">
        <f t="shared" si="32"/>
        <v>0</v>
      </c>
      <c r="AI116" s="375">
        <f t="shared" si="33"/>
        <v>0</v>
      </c>
      <c r="AJ116" s="375">
        <f t="shared" si="34"/>
        <v>-59659</v>
      </c>
      <c r="AK116" s="373"/>
      <c r="AL116" s="373"/>
      <c r="AM116" s="380">
        <v>3567000</v>
      </c>
      <c r="AN116" s="380">
        <v>3104000</v>
      </c>
      <c r="AO116" s="380">
        <v>2682000</v>
      </c>
      <c r="AP116" s="380">
        <v>2682000</v>
      </c>
      <c r="AQ116" s="380">
        <v>2568750</v>
      </c>
      <c r="AR116" s="380">
        <v>2882132</v>
      </c>
      <c r="AS116" s="380">
        <v>3292058</v>
      </c>
      <c r="AT116" s="380">
        <v>3292060</v>
      </c>
    </row>
    <row r="117" spans="1:46">
      <c r="A117" s="376" t="s">
        <v>49</v>
      </c>
      <c r="B117" s="376" t="s">
        <v>55</v>
      </c>
      <c r="C117" s="376" t="s">
        <v>158</v>
      </c>
      <c r="D117" s="376" t="s">
        <v>207</v>
      </c>
      <c r="E117" s="375">
        <v>3606000</v>
      </c>
      <c r="F117" s="375">
        <v>3606000</v>
      </c>
      <c r="G117" s="375">
        <v>3606000</v>
      </c>
      <c r="H117" s="375">
        <v>3606000</v>
      </c>
      <c r="I117" s="375">
        <v>3301089.0916666668</v>
      </c>
      <c r="J117" s="375">
        <v>3317857.4988095239</v>
      </c>
      <c r="K117" s="375">
        <v>3562850.3247619048</v>
      </c>
      <c r="L117" s="375" t="s">
        <v>2622</v>
      </c>
      <c r="M117" s="375">
        <v>3367250</v>
      </c>
      <c r="N117" s="375">
        <v>3431391</v>
      </c>
      <c r="O117" s="375">
        <v>3568408</v>
      </c>
      <c r="P117" s="375">
        <v>4056951</v>
      </c>
      <c r="Q117" s="375">
        <v>3301089.0916666668</v>
      </c>
      <c r="R117" s="375">
        <v>3317857.4988095239</v>
      </c>
      <c r="S117" s="375">
        <v>3562850.3247619048</v>
      </c>
      <c r="T117" s="375" t="s">
        <v>1855</v>
      </c>
      <c r="U117" s="375" t="s">
        <v>2623</v>
      </c>
      <c r="V117" s="375">
        <f t="shared" si="23"/>
        <v>-304910.90833333321</v>
      </c>
      <c r="W117" s="375">
        <f t="shared" si="24"/>
        <v>-288142.50119047612</v>
      </c>
      <c r="X117" s="375">
        <f t="shared" si="25"/>
        <v>-43149.675238095224</v>
      </c>
      <c r="Y117" s="373"/>
      <c r="Z117" s="375">
        <f t="shared" si="26"/>
        <v>-304910.90833333321</v>
      </c>
      <c r="AA117" s="375">
        <f t="shared" si="27"/>
        <v>-288142.50119047612</v>
      </c>
      <c r="AB117" s="375">
        <f t="shared" si="28"/>
        <v>-43149.675238095224</v>
      </c>
      <c r="AC117" s="373"/>
      <c r="AD117" s="375">
        <f t="shared" si="29"/>
        <v>-304910.90833333321</v>
      </c>
      <c r="AE117" s="375">
        <f t="shared" si="30"/>
        <v>-288142.50119047612</v>
      </c>
      <c r="AF117" s="375">
        <f t="shared" si="31"/>
        <v>-43149.675238095224</v>
      </c>
      <c r="AG117" s="373"/>
      <c r="AH117" s="375">
        <f t="shared" si="32"/>
        <v>-66160.908333333209</v>
      </c>
      <c r="AI117" s="375">
        <f t="shared" si="33"/>
        <v>-113533.50119047612</v>
      </c>
      <c r="AJ117" s="375">
        <f t="shared" si="34"/>
        <v>-5557.6752380952239</v>
      </c>
      <c r="AK117" s="373"/>
      <c r="AL117" s="373"/>
      <c r="AM117" s="380">
        <v>3606000</v>
      </c>
      <c r="AN117" s="380">
        <v>3606000</v>
      </c>
      <c r="AO117" s="380">
        <v>3606000</v>
      </c>
      <c r="AP117" s="380">
        <v>3606000</v>
      </c>
      <c r="AQ117" s="380">
        <v>3606000</v>
      </c>
      <c r="AR117" s="380">
        <v>3606000</v>
      </c>
      <c r="AS117" s="380">
        <v>3606000</v>
      </c>
      <c r="AT117" s="380">
        <v>3606000</v>
      </c>
    </row>
    <row r="118" spans="1:46">
      <c r="A118" s="376" t="s">
        <v>44</v>
      </c>
      <c r="B118" s="376" t="s">
        <v>116</v>
      </c>
      <c r="C118" s="376" t="s">
        <v>115</v>
      </c>
      <c r="D118" s="376" t="s">
        <v>205</v>
      </c>
      <c r="E118" s="375">
        <v>5448000</v>
      </c>
      <c r="F118" s="375">
        <v>5448000</v>
      </c>
      <c r="G118" s="375">
        <v>5448000</v>
      </c>
      <c r="H118" s="375">
        <v>5448000</v>
      </c>
      <c r="I118" s="375">
        <v>5238402</v>
      </c>
      <c r="J118" s="375">
        <v>5237088</v>
      </c>
      <c r="K118" s="375">
        <v>5222712</v>
      </c>
      <c r="L118" s="375" t="s">
        <v>1613</v>
      </c>
      <c r="M118" s="375">
        <v>5448000</v>
      </c>
      <c r="N118" s="375">
        <v>5448000</v>
      </c>
      <c r="O118" s="375">
        <v>5448000</v>
      </c>
      <c r="P118" s="375">
        <v>5448000</v>
      </c>
      <c r="Q118" s="375">
        <v>5238402</v>
      </c>
      <c r="R118" s="375">
        <v>5237088</v>
      </c>
      <c r="S118" s="375">
        <v>5222712</v>
      </c>
      <c r="T118" s="375" t="s">
        <v>1613</v>
      </c>
      <c r="U118" s="375" t="s">
        <v>2634</v>
      </c>
      <c r="V118" s="375">
        <f t="shared" si="23"/>
        <v>-209598</v>
      </c>
      <c r="W118" s="375">
        <f t="shared" si="24"/>
        <v>-210912</v>
      </c>
      <c r="X118" s="375">
        <f t="shared" si="25"/>
        <v>-225288</v>
      </c>
      <c r="Y118" s="373"/>
      <c r="Z118" s="375">
        <f t="shared" si="26"/>
        <v>-209598</v>
      </c>
      <c r="AA118" s="375">
        <f t="shared" si="27"/>
        <v>-210912</v>
      </c>
      <c r="AB118" s="375">
        <f t="shared" si="28"/>
        <v>-225288</v>
      </c>
      <c r="AC118" s="373"/>
      <c r="AD118" s="375">
        <f t="shared" si="29"/>
        <v>-209598</v>
      </c>
      <c r="AE118" s="375">
        <f t="shared" si="30"/>
        <v>-210912</v>
      </c>
      <c r="AF118" s="375">
        <f t="shared" si="31"/>
        <v>-225288</v>
      </c>
      <c r="AG118" s="373"/>
      <c r="AH118" s="375">
        <f t="shared" si="32"/>
        <v>-209598</v>
      </c>
      <c r="AI118" s="375">
        <f t="shared" si="33"/>
        <v>-210912</v>
      </c>
      <c r="AJ118" s="375">
        <f t="shared" si="34"/>
        <v>-225288</v>
      </c>
      <c r="AK118" s="373"/>
      <c r="AL118" s="373"/>
      <c r="AM118" s="380">
        <v>5448000</v>
      </c>
      <c r="AN118" s="380">
        <v>5448000</v>
      </c>
      <c r="AO118" s="380">
        <v>5448000</v>
      </c>
      <c r="AP118" s="380">
        <v>5448000</v>
      </c>
      <c r="AQ118" s="380">
        <v>5448000</v>
      </c>
      <c r="AR118" s="380">
        <v>5448000</v>
      </c>
      <c r="AS118" s="380">
        <v>5448000</v>
      </c>
      <c r="AT118" s="380">
        <v>5448000</v>
      </c>
    </row>
    <row r="119" spans="1:46">
      <c r="A119" s="376" t="s">
        <v>73</v>
      </c>
      <c r="B119" s="376" t="s">
        <v>72</v>
      </c>
      <c r="C119" s="376" t="s">
        <v>71</v>
      </c>
      <c r="D119" s="376" t="s">
        <v>203</v>
      </c>
      <c r="E119" s="375">
        <v>29766600</v>
      </c>
      <c r="F119" s="375">
        <v>29766600</v>
      </c>
      <c r="G119" s="375">
        <v>29766600</v>
      </c>
      <c r="H119" s="375">
        <v>29766600</v>
      </c>
      <c r="I119" s="375">
        <v>29766600</v>
      </c>
      <c r="J119" s="375">
        <v>29766600</v>
      </c>
      <c r="K119" s="375">
        <v>29766600</v>
      </c>
      <c r="L119" s="375" t="s">
        <v>420</v>
      </c>
      <c r="M119" s="375">
        <v>29766600</v>
      </c>
      <c r="N119" s="375">
        <v>29766600</v>
      </c>
      <c r="O119" s="375">
        <v>29766600</v>
      </c>
      <c r="P119" s="375">
        <v>29766600</v>
      </c>
      <c r="Q119" s="375">
        <v>29766600</v>
      </c>
      <c r="R119" s="375">
        <v>29766600</v>
      </c>
      <c r="S119" s="375">
        <v>29766600</v>
      </c>
      <c r="T119" s="375" t="s">
        <v>420</v>
      </c>
      <c r="U119" s="375" t="s">
        <v>420</v>
      </c>
      <c r="V119" s="375">
        <f t="shared" si="23"/>
        <v>0</v>
      </c>
      <c r="W119" s="375">
        <f t="shared" si="24"/>
        <v>0</v>
      </c>
      <c r="X119" s="375">
        <f t="shared" si="25"/>
        <v>0</v>
      </c>
      <c r="Y119" s="373"/>
      <c r="Z119" s="375">
        <f t="shared" si="26"/>
        <v>0</v>
      </c>
      <c r="AA119" s="375">
        <f t="shared" si="27"/>
        <v>0</v>
      </c>
      <c r="AB119" s="375">
        <f t="shared" si="28"/>
        <v>0</v>
      </c>
      <c r="AC119" s="373"/>
      <c r="AD119" s="375">
        <f t="shared" si="29"/>
        <v>0</v>
      </c>
      <c r="AE119" s="375">
        <f t="shared" si="30"/>
        <v>0</v>
      </c>
      <c r="AF119" s="375">
        <f t="shared" si="31"/>
        <v>0</v>
      </c>
      <c r="AG119" s="373"/>
      <c r="AH119" s="375">
        <f t="shared" si="32"/>
        <v>0</v>
      </c>
      <c r="AI119" s="375">
        <f t="shared" si="33"/>
        <v>0</v>
      </c>
      <c r="AJ119" s="375">
        <f t="shared" si="34"/>
        <v>0</v>
      </c>
      <c r="AK119" s="373"/>
      <c r="AL119" s="373"/>
      <c r="AM119" s="380">
        <v>29766600</v>
      </c>
      <c r="AN119" s="380">
        <v>29766600</v>
      </c>
      <c r="AO119" s="380">
        <v>29766600</v>
      </c>
      <c r="AP119" s="380">
        <v>29766600</v>
      </c>
      <c r="AQ119" s="380">
        <v>29766600</v>
      </c>
      <c r="AR119" s="380">
        <v>29766600</v>
      </c>
      <c r="AS119" s="380">
        <v>29766600</v>
      </c>
      <c r="AT119" s="380">
        <v>29766600</v>
      </c>
    </row>
    <row r="120" spans="1:46">
      <c r="A120" s="376" t="s">
        <v>49</v>
      </c>
      <c r="B120" s="376" t="s">
        <v>101</v>
      </c>
      <c r="C120" s="376" t="s">
        <v>100</v>
      </c>
      <c r="D120" s="376" t="s">
        <v>201</v>
      </c>
      <c r="E120" s="375">
        <v>19599950</v>
      </c>
      <c r="F120" s="375">
        <v>13519950</v>
      </c>
      <c r="G120" s="375">
        <v>13519950</v>
      </c>
      <c r="H120" s="375">
        <v>13519950</v>
      </c>
      <c r="I120" s="375">
        <v>17272933</v>
      </c>
      <c r="J120" s="375">
        <v>15846950</v>
      </c>
      <c r="K120" s="375">
        <v>13519950</v>
      </c>
      <c r="L120" s="375" t="s">
        <v>1613</v>
      </c>
      <c r="M120" s="375">
        <v>17272950</v>
      </c>
      <c r="N120" s="375">
        <v>13519950</v>
      </c>
      <c r="O120" s="375">
        <v>13519950</v>
      </c>
      <c r="P120" s="375">
        <v>15846950</v>
      </c>
      <c r="Q120" s="375">
        <v>16738383</v>
      </c>
      <c r="R120" s="375">
        <v>14054502</v>
      </c>
      <c r="S120" s="375">
        <v>13519950</v>
      </c>
      <c r="T120" s="375" t="s">
        <v>1613</v>
      </c>
      <c r="U120" s="375" t="s">
        <v>2655</v>
      </c>
      <c r="V120" s="375">
        <f t="shared" si="23"/>
        <v>-2020447</v>
      </c>
      <c r="W120" s="375">
        <f t="shared" si="24"/>
        <v>2045690</v>
      </c>
      <c r="X120" s="375">
        <f t="shared" si="25"/>
        <v>-1163130</v>
      </c>
      <c r="Y120" s="373"/>
      <c r="Z120" s="375">
        <f t="shared" si="26"/>
        <v>-2327017</v>
      </c>
      <c r="AA120" s="375">
        <f t="shared" si="27"/>
        <v>2327000</v>
      </c>
      <c r="AB120" s="375">
        <f t="shared" si="28"/>
        <v>0</v>
      </c>
      <c r="AC120" s="373"/>
      <c r="AD120" s="375">
        <f t="shared" si="29"/>
        <v>-2554997</v>
      </c>
      <c r="AE120" s="375">
        <f t="shared" si="30"/>
        <v>253242</v>
      </c>
      <c r="AF120" s="375">
        <f t="shared" si="31"/>
        <v>-1163130</v>
      </c>
      <c r="AG120" s="373"/>
      <c r="AH120" s="375">
        <f t="shared" si="32"/>
        <v>-534567</v>
      </c>
      <c r="AI120" s="375">
        <f t="shared" si="33"/>
        <v>534552</v>
      </c>
      <c r="AJ120" s="375">
        <f t="shared" si="34"/>
        <v>0</v>
      </c>
      <c r="AK120" s="373"/>
      <c r="AL120" s="373"/>
      <c r="AM120" s="380">
        <v>19293380</v>
      </c>
      <c r="AN120" s="380">
        <v>13801260</v>
      </c>
      <c r="AO120" s="380">
        <v>14683080</v>
      </c>
      <c r="AP120" s="380">
        <v>14683080</v>
      </c>
      <c r="AQ120" s="380">
        <v>19293380</v>
      </c>
      <c r="AR120" s="380">
        <v>13801260</v>
      </c>
      <c r="AS120" s="380">
        <v>14683080</v>
      </c>
      <c r="AT120" s="380">
        <v>14683080</v>
      </c>
    </row>
    <row r="121" spans="1:46">
      <c r="A121" s="376" t="s">
        <v>44</v>
      </c>
      <c r="B121" s="376" t="s">
        <v>43</v>
      </c>
      <c r="C121" s="376" t="s">
        <v>42</v>
      </c>
      <c r="D121" s="376" t="s">
        <v>199</v>
      </c>
      <c r="E121" s="375">
        <v>3207000</v>
      </c>
      <c r="F121" s="375">
        <v>3207000</v>
      </c>
      <c r="G121" s="375">
        <v>3207000</v>
      </c>
      <c r="H121" s="375">
        <v>3207000</v>
      </c>
      <c r="I121" s="375">
        <v>3207000</v>
      </c>
      <c r="J121" s="375">
        <v>3207000</v>
      </c>
      <c r="K121" s="375">
        <v>3207000</v>
      </c>
      <c r="L121" s="375" t="s">
        <v>2050</v>
      </c>
      <c r="M121" s="375">
        <v>3207000</v>
      </c>
      <c r="N121" s="375">
        <v>3207000</v>
      </c>
      <c r="O121" s="375">
        <v>3207000</v>
      </c>
      <c r="P121" s="375">
        <v>3207000</v>
      </c>
      <c r="Q121" s="375">
        <v>3207000</v>
      </c>
      <c r="R121" s="375">
        <v>3207000</v>
      </c>
      <c r="S121" s="375">
        <v>3207000</v>
      </c>
      <c r="T121" s="375" t="s">
        <v>2050</v>
      </c>
      <c r="U121" s="375" t="s">
        <v>2664</v>
      </c>
      <c r="V121" s="375">
        <f t="shared" si="23"/>
        <v>0</v>
      </c>
      <c r="W121" s="375">
        <f t="shared" si="24"/>
        <v>0</v>
      </c>
      <c r="X121" s="375">
        <f t="shared" si="25"/>
        <v>0</v>
      </c>
      <c r="Y121" s="373"/>
      <c r="Z121" s="375">
        <f t="shared" si="26"/>
        <v>0</v>
      </c>
      <c r="AA121" s="375">
        <f t="shared" si="27"/>
        <v>0</v>
      </c>
      <c r="AB121" s="375">
        <f t="shared" si="28"/>
        <v>0</v>
      </c>
      <c r="AC121" s="373"/>
      <c r="AD121" s="375">
        <f t="shared" si="29"/>
        <v>0</v>
      </c>
      <c r="AE121" s="375">
        <f t="shared" si="30"/>
        <v>0</v>
      </c>
      <c r="AF121" s="375">
        <f t="shared" si="31"/>
        <v>0</v>
      </c>
      <c r="AG121" s="373"/>
      <c r="AH121" s="375">
        <f t="shared" si="32"/>
        <v>0</v>
      </c>
      <c r="AI121" s="375">
        <f t="shared" si="33"/>
        <v>0</v>
      </c>
      <c r="AJ121" s="375">
        <f t="shared" si="34"/>
        <v>0</v>
      </c>
      <c r="AK121" s="373"/>
      <c r="AL121" s="373"/>
      <c r="AM121" s="380">
        <v>3207000</v>
      </c>
      <c r="AN121" s="380">
        <v>3207000</v>
      </c>
      <c r="AO121" s="380">
        <v>3207000</v>
      </c>
      <c r="AP121" s="380">
        <v>3207000</v>
      </c>
      <c r="AQ121" s="380">
        <v>3207000</v>
      </c>
      <c r="AR121" s="380">
        <v>3207000</v>
      </c>
      <c r="AS121" s="380">
        <v>3207000</v>
      </c>
      <c r="AT121" s="380">
        <v>3207000</v>
      </c>
    </row>
    <row r="122" spans="1:46">
      <c r="A122" s="376" t="s">
        <v>44</v>
      </c>
      <c r="B122" s="376" t="s">
        <v>43</v>
      </c>
      <c r="C122" s="376" t="s">
        <v>42</v>
      </c>
      <c r="D122" s="376" t="s">
        <v>197</v>
      </c>
      <c r="E122" s="375">
        <v>3092000</v>
      </c>
      <c r="F122" s="375">
        <v>3092000</v>
      </c>
      <c r="G122" s="375">
        <v>3092000</v>
      </c>
      <c r="H122" s="375">
        <v>3094000</v>
      </c>
      <c r="I122" s="375">
        <v>3092000</v>
      </c>
      <c r="J122" s="375">
        <v>3092000</v>
      </c>
      <c r="K122" s="375">
        <v>3092000</v>
      </c>
      <c r="L122" s="375" t="s">
        <v>2675</v>
      </c>
      <c r="M122" s="375">
        <v>2387000</v>
      </c>
      <c r="N122" s="375">
        <v>2387000</v>
      </c>
      <c r="O122" s="375">
        <v>2747000</v>
      </c>
      <c r="P122" s="375">
        <v>4849000</v>
      </c>
      <c r="Q122" s="375">
        <v>2079000</v>
      </c>
      <c r="R122" s="375">
        <v>2387000</v>
      </c>
      <c r="S122" s="375">
        <v>2387000</v>
      </c>
      <c r="T122" s="375" t="s">
        <v>2676</v>
      </c>
      <c r="U122" s="375" t="s">
        <v>2677</v>
      </c>
      <c r="V122" s="375">
        <f t="shared" si="23"/>
        <v>0</v>
      </c>
      <c r="W122" s="375">
        <f t="shared" si="24"/>
        <v>0</v>
      </c>
      <c r="X122" s="375">
        <f t="shared" si="25"/>
        <v>0</v>
      </c>
      <c r="Y122" s="373"/>
      <c r="Z122" s="375">
        <f t="shared" si="26"/>
        <v>0</v>
      </c>
      <c r="AA122" s="375">
        <f t="shared" si="27"/>
        <v>0</v>
      </c>
      <c r="AB122" s="375">
        <f t="shared" si="28"/>
        <v>0</v>
      </c>
      <c r="AC122" s="373"/>
      <c r="AD122" s="375">
        <f t="shared" si="29"/>
        <v>-308000</v>
      </c>
      <c r="AE122" s="375">
        <f t="shared" si="30"/>
        <v>0</v>
      </c>
      <c r="AF122" s="375">
        <f t="shared" si="31"/>
        <v>-360000</v>
      </c>
      <c r="AG122" s="373"/>
      <c r="AH122" s="375">
        <f t="shared" si="32"/>
        <v>-308000</v>
      </c>
      <c r="AI122" s="375">
        <f t="shared" si="33"/>
        <v>0</v>
      </c>
      <c r="AJ122" s="375">
        <f t="shared" si="34"/>
        <v>-360000</v>
      </c>
      <c r="AK122" s="373"/>
      <c r="AL122" s="373"/>
      <c r="AM122" s="380">
        <v>3092000</v>
      </c>
      <c r="AN122" s="380">
        <v>3092000</v>
      </c>
      <c r="AO122" s="380">
        <v>3092000</v>
      </c>
      <c r="AP122" s="380">
        <v>3094000</v>
      </c>
      <c r="AQ122" s="380">
        <v>2387000</v>
      </c>
      <c r="AR122" s="380">
        <v>2387000</v>
      </c>
      <c r="AS122" s="380">
        <v>2747000</v>
      </c>
      <c r="AT122" s="380">
        <v>4849000</v>
      </c>
    </row>
    <row r="123" spans="1:46">
      <c r="A123" s="376" t="s">
        <v>56</v>
      </c>
      <c r="B123" s="376" t="s">
        <v>65</v>
      </c>
      <c r="C123" s="376" t="s">
        <v>97</v>
      </c>
      <c r="D123" s="376" t="s">
        <v>195</v>
      </c>
      <c r="E123" s="375">
        <v>3669000</v>
      </c>
      <c r="F123" s="375">
        <v>3668000</v>
      </c>
      <c r="G123" s="375">
        <v>3668000</v>
      </c>
      <c r="H123" s="375">
        <v>3669000</v>
      </c>
      <c r="I123" s="375">
        <v>4447500</v>
      </c>
      <c r="J123" s="375">
        <v>4447500</v>
      </c>
      <c r="K123" s="375">
        <v>4447500</v>
      </c>
      <c r="L123" s="375">
        <v>0</v>
      </c>
      <c r="M123" s="375">
        <v>4447500</v>
      </c>
      <c r="N123" s="375">
        <v>4447500</v>
      </c>
      <c r="O123" s="375">
        <v>4447500</v>
      </c>
      <c r="P123" s="375">
        <v>4447500</v>
      </c>
      <c r="Q123" s="375">
        <v>4102500</v>
      </c>
      <c r="R123" s="375">
        <v>4102500</v>
      </c>
      <c r="S123" s="375">
        <v>4102500</v>
      </c>
      <c r="T123" s="375" t="s">
        <v>2690</v>
      </c>
      <c r="U123" s="375" t="s">
        <v>2691</v>
      </c>
      <c r="V123" s="375">
        <f t="shared" si="23"/>
        <v>778500</v>
      </c>
      <c r="W123" s="375">
        <f t="shared" si="24"/>
        <v>779500</v>
      </c>
      <c r="X123" s="375">
        <f t="shared" si="25"/>
        <v>779500</v>
      </c>
      <c r="Y123" s="373"/>
      <c r="Z123" s="375">
        <f t="shared" si="26"/>
        <v>778500</v>
      </c>
      <c r="AA123" s="375">
        <f t="shared" si="27"/>
        <v>779500</v>
      </c>
      <c r="AB123" s="375">
        <f t="shared" si="28"/>
        <v>779500</v>
      </c>
      <c r="AC123" s="373"/>
      <c r="AD123" s="375">
        <f t="shared" si="29"/>
        <v>433500</v>
      </c>
      <c r="AE123" s="375">
        <f t="shared" si="30"/>
        <v>434500</v>
      </c>
      <c r="AF123" s="375">
        <f t="shared" si="31"/>
        <v>434500</v>
      </c>
      <c r="AG123" s="373"/>
      <c r="AH123" s="375">
        <f t="shared" si="32"/>
        <v>-345000</v>
      </c>
      <c r="AI123" s="375">
        <f t="shared" si="33"/>
        <v>-345000</v>
      </c>
      <c r="AJ123" s="375">
        <f t="shared" si="34"/>
        <v>-345000</v>
      </c>
      <c r="AK123" s="373"/>
      <c r="AL123" s="373"/>
      <c r="AM123" s="380">
        <v>3669000</v>
      </c>
      <c r="AN123" s="380">
        <v>3668000</v>
      </c>
      <c r="AO123" s="380">
        <v>3668000</v>
      </c>
      <c r="AP123" s="380">
        <v>3669000</v>
      </c>
      <c r="AQ123" s="380">
        <v>3669000</v>
      </c>
      <c r="AR123" s="380">
        <v>3668000</v>
      </c>
      <c r="AS123" s="380">
        <v>3668000</v>
      </c>
      <c r="AT123" s="380">
        <v>3669000</v>
      </c>
    </row>
    <row r="124" spans="1:46">
      <c r="A124" s="376" t="s">
        <v>44</v>
      </c>
      <c r="B124" s="376" t="s">
        <v>116</v>
      </c>
      <c r="C124" s="376" t="s">
        <v>115</v>
      </c>
      <c r="D124" s="376" t="s">
        <v>193</v>
      </c>
      <c r="E124" s="375">
        <v>4449000</v>
      </c>
      <c r="F124" s="375">
        <v>4830000</v>
      </c>
      <c r="G124" s="375">
        <v>3659000</v>
      </c>
      <c r="H124" s="375">
        <v>3659000</v>
      </c>
      <c r="I124" s="375">
        <v>1933250</v>
      </c>
      <c r="J124" s="375">
        <v>7345750</v>
      </c>
      <c r="K124" s="375">
        <v>3659000</v>
      </c>
      <c r="L124" s="375">
        <v>0</v>
      </c>
      <c r="M124" s="375">
        <v>4005750</v>
      </c>
      <c r="N124" s="375">
        <v>4005750</v>
      </c>
      <c r="O124" s="375">
        <v>4055750</v>
      </c>
      <c r="P124" s="375">
        <v>4045750</v>
      </c>
      <c r="Q124" s="375">
        <v>1229207</v>
      </c>
      <c r="R124" s="375">
        <v>6616255</v>
      </c>
      <c r="S124" s="375">
        <v>4029616</v>
      </c>
      <c r="T124" s="375" t="s">
        <v>2703</v>
      </c>
      <c r="U124" s="375" t="s">
        <v>2704</v>
      </c>
      <c r="V124" s="375">
        <f t="shared" si="23"/>
        <v>-2515750</v>
      </c>
      <c r="W124" s="375">
        <f t="shared" si="24"/>
        <v>2515750</v>
      </c>
      <c r="X124" s="375">
        <f t="shared" si="25"/>
        <v>0</v>
      </c>
      <c r="Y124" s="373"/>
      <c r="Z124" s="375">
        <f t="shared" si="26"/>
        <v>-2515750</v>
      </c>
      <c r="AA124" s="375">
        <f t="shared" si="27"/>
        <v>2515750</v>
      </c>
      <c r="AB124" s="375">
        <f t="shared" si="28"/>
        <v>0</v>
      </c>
      <c r="AC124" s="373"/>
      <c r="AD124" s="375">
        <f t="shared" si="29"/>
        <v>-2920043</v>
      </c>
      <c r="AE124" s="375">
        <f t="shared" si="30"/>
        <v>2467005</v>
      </c>
      <c r="AF124" s="375">
        <f t="shared" si="31"/>
        <v>-119634</v>
      </c>
      <c r="AG124" s="373"/>
      <c r="AH124" s="375">
        <f t="shared" si="32"/>
        <v>-2776543</v>
      </c>
      <c r="AI124" s="375">
        <f t="shared" si="33"/>
        <v>2610505</v>
      </c>
      <c r="AJ124" s="375">
        <f t="shared" si="34"/>
        <v>-26134</v>
      </c>
      <c r="AK124" s="373"/>
      <c r="AL124" s="373"/>
      <c r="AM124" s="380">
        <v>4449000</v>
      </c>
      <c r="AN124" s="380">
        <v>4830000</v>
      </c>
      <c r="AO124" s="380">
        <v>3659000</v>
      </c>
      <c r="AP124" s="380">
        <v>3659000</v>
      </c>
      <c r="AQ124" s="380">
        <v>4149250</v>
      </c>
      <c r="AR124" s="380">
        <v>4149250</v>
      </c>
      <c r="AS124" s="380">
        <v>4149250</v>
      </c>
      <c r="AT124" s="380">
        <v>4149250</v>
      </c>
    </row>
    <row r="125" spans="1:46">
      <c r="A125" s="376" t="s">
        <v>44</v>
      </c>
      <c r="B125" s="376" t="s">
        <v>43</v>
      </c>
      <c r="C125" s="376" t="s">
        <v>42</v>
      </c>
      <c r="D125" s="376" t="s">
        <v>191</v>
      </c>
      <c r="E125" s="375">
        <v>11682000</v>
      </c>
      <c r="F125" s="375">
        <v>11682000</v>
      </c>
      <c r="G125" s="375">
        <v>11682000</v>
      </c>
      <c r="H125" s="375">
        <v>11681000</v>
      </c>
      <c r="I125" s="375">
        <v>11682000</v>
      </c>
      <c r="J125" s="375">
        <v>10715000</v>
      </c>
      <c r="K125" s="375">
        <v>10969842</v>
      </c>
      <c r="L125" s="375" t="s">
        <v>2063</v>
      </c>
      <c r="M125" s="375">
        <v>11682000</v>
      </c>
      <c r="N125" s="375">
        <v>11682000</v>
      </c>
      <c r="O125" s="375">
        <v>11682000</v>
      </c>
      <c r="P125" s="375">
        <v>11681000</v>
      </c>
      <c r="Q125" s="375">
        <v>11027517</v>
      </c>
      <c r="R125" s="375">
        <v>10715000</v>
      </c>
      <c r="S125" s="375">
        <v>10969842</v>
      </c>
      <c r="T125" s="375" t="s">
        <v>2718</v>
      </c>
      <c r="U125" s="375" t="s">
        <v>2719</v>
      </c>
      <c r="V125" s="375">
        <f t="shared" si="23"/>
        <v>0</v>
      </c>
      <c r="W125" s="375">
        <f t="shared" si="24"/>
        <v>-967000</v>
      </c>
      <c r="X125" s="375">
        <f t="shared" si="25"/>
        <v>-712158</v>
      </c>
      <c r="Y125" s="373"/>
      <c r="Z125" s="375">
        <f t="shared" si="26"/>
        <v>0</v>
      </c>
      <c r="AA125" s="375">
        <f t="shared" si="27"/>
        <v>-967000</v>
      </c>
      <c r="AB125" s="375">
        <f t="shared" si="28"/>
        <v>-712158</v>
      </c>
      <c r="AC125" s="373"/>
      <c r="AD125" s="375">
        <f t="shared" si="29"/>
        <v>-654483</v>
      </c>
      <c r="AE125" s="375">
        <f t="shared" si="30"/>
        <v>-967000</v>
      </c>
      <c r="AF125" s="375">
        <f t="shared" si="31"/>
        <v>-712158</v>
      </c>
      <c r="AG125" s="373"/>
      <c r="AH125" s="375">
        <f t="shared" si="32"/>
        <v>-654483</v>
      </c>
      <c r="AI125" s="375">
        <f t="shared" si="33"/>
        <v>-967000</v>
      </c>
      <c r="AJ125" s="375">
        <f t="shared" si="34"/>
        <v>-712158</v>
      </c>
      <c r="AK125" s="373"/>
      <c r="AL125" s="373"/>
      <c r="AM125" s="380">
        <v>11682000</v>
      </c>
      <c r="AN125" s="380">
        <v>11682000</v>
      </c>
      <c r="AO125" s="380">
        <v>11682000</v>
      </c>
      <c r="AP125" s="380">
        <v>11681000</v>
      </c>
      <c r="AQ125" s="380">
        <v>11682000</v>
      </c>
      <c r="AR125" s="380">
        <v>11682000</v>
      </c>
      <c r="AS125" s="380">
        <v>11682000</v>
      </c>
      <c r="AT125" s="380">
        <v>11681000</v>
      </c>
    </row>
    <row r="126" spans="1:46">
      <c r="A126" s="376" t="s">
        <v>49</v>
      </c>
      <c r="B126" s="376" t="s">
        <v>159</v>
      </c>
      <c r="C126" s="376" t="s">
        <v>158</v>
      </c>
      <c r="D126" s="376" t="s">
        <v>189</v>
      </c>
      <c r="E126" s="375">
        <v>11678000</v>
      </c>
      <c r="F126" s="375">
        <v>18100500</v>
      </c>
      <c r="G126" s="375">
        <v>15125750</v>
      </c>
      <c r="H126" s="375">
        <v>15043750</v>
      </c>
      <c r="I126" s="375">
        <v>14017000</v>
      </c>
      <c r="J126" s="375">
        <v>15761500</v>
      </c>
      <c r="K126" s="375">
        <v>15250500</v>
      </c>
      <c r="L126" s="375" t="s">
        <v>2731</v>
      </c>
      <c r="M126" s="375">
        <v>14017000</v>
      </c>
      <c r="N126" s="375">
        <v>16291000</v>
      </c>
      <c r="O126" s="375">
        <v>14721000</v>
      </c>
      <c r="P126" s="375">
        <v>14919000</v>
      </c>
      <c r="Q126" s="375">
        <v>14017000</v>
      </c>
      <c r="R126" s="375">
        <v>16291000</v>
      </c>
      <c r="S126" s="375">
        <v>14721000</v>
      </c>
      <c r="T126" s="375" t="s">
        <v>2732</v>
      </c>
      <c r="U126" s="375" t="s">
        <v>2733</v>
      </c>
      <c r="V126" s="375">
        <f t="shared" si="23"/>
        <v>-594750</v>
      </c>
      <c r="W126" s="375">
        <f t="shared" si="24"/>
        <v>1149750</v>
      </c>
      <c r="X126" s="375">
        <f t="shared" si="25"/>
        <v>638750</v>
      </c>
      <c r="Y126" s="373"/>
      <c r="Z126" s="375">
        <f t="shared" si="26"/>
        <v>2339000</v>
      </c>
      <c r="AA126" s="375">
        <f t="shared" si="27"/>
        <v>-2339000</v>
      </c>
      <c r="AB126" s="375">
        <f t="shared" si="28"/>
        <v>124750</v>
      </c>
      <c r="AC126" s="373"/>
      <c r="AD126" s="375">
        <f t="shared" si="29"/>
        <v>-594750</v>
      </c>
      <c r="AE126" s="375">
        <f t="shared" si="30"/>
        <v>1679250</v>
      </c>
      <c r="AF126" s="375">
        <f t="shared" si="31"/>
        <v>109250</v>
      </c>
      <c r="AG126" s="373"/>
      <c r="AH126" s="375">
        <f t="shared" si="32"/>
        <v>0</v>
      </c>
      <c r="AI126" s="375">
        <f t="shared" si="33"/>
        <v>0</v>
      </c>
      <c r="AJ126" s="375">
        <f t="shared" si="34"/>
        <v>0</v>
      </c>
      <c r="AK126" s="373"/>
      <c r="AL126" s="373"/>
      <c r="AM126" s="380">
        <v>14611750</v>
      </c>
      <c r="AN126" s="380">
        <v>14611750</v>
      </c>
      <c r="AO126" s="380">
        <v>14611750</v>
      </c>
      <c r="AP126" s="380">
        <v>14611750</v>
      </c>
      <c r="AQ126" s="380">
        <v>14611750</v>
      </c>
      <c r="AR126" s="380">
        <v>14611750</v>
      </c>
      <c r="AS126" s="380">
        <v>14611750</v>
      </c>
      <c r="AT126" s="380">
        <v>14611750</v>
      </c>
    </row>
    <row r="127" spans="1:46">
      <c r="A127" s="376" t="s">
        <v>44</v>
      </c>
      <c r="B127" s="376" t="s">
        <v>116</v>
      </c>
      <c r="C127" s="376" t="s">
        <v>115</v>
      </c>
      <c r="D127" s="376" t="s">
        <v>187</v>
      </c>
      <c r="E127" s="375">
        <v>6130750</v>
      </c>
      <c r="F127" s="375">
        <v>6130750</v>
      </c>
      <c r="G127" s="375">
        <v>6130750</v>
      </c>
      <c r="H127" s="375">
        <v>6130750</v>
      </c>
      <c r="I127" s="375">
        <v>6130750</v>
      </c>
      <c r="J127" s="375">
        <v>6130750</v>
      </c>
      <c r="K127" s="375">
        <v>6130750</v>
      </c>
      <c r="L127" s="375">
        <v>0</v>
      </c>
      <c r="M127" s="375">
        <v>6130750</v>
      </c>
      <c r="N127" s="375">
        <v>6130750</v>
      </c>
      <c r="O127" s="375">
        <v>6130750</v>
      </c>
      <c r="P127" s="375">
        <v>6130750</v>
      </c>
      <c r="Q127" s="375">
        <v>6130750</v>
      </c>
      <c r="R127" s="375">
        <v>6130750</v>
      </c>
      <c r="S127" s="375">
        <v>6130750</v>
      </c>
      <c r="T127" s="375">
        <v>0</v>
      </c>
      <c r="U127" s="375" t="s">
        <v>2743</v>
      </c>
      <c r="V127" s="375">
        <f t="shared" si="23"/>
        <v>0</v>
      </c>
      <c r="W127" s="375">
        <f t="shared" si="24"/>
        <v>0</v>
      </c>
      <c r="X127" s="375">
        <f t="shared" si="25"/>
        <v>0</v>
      </c>
      <c r="Y127" s="373"/>
      <c r="Z127" s="375">
        <f t="shared" si="26"/>
        <v>0</v>
      </c>
      <c r="AA127" s="375">
        <f t="shared" si="27"/>
        <v>0</v>
      </c>
      <c r="AB127" s="375">
        <f t="shared" si="28"/>
        <v>0</v>
      </c>
      <c r="AC127" s="373"/>
      <c r="AD127" s="375">
        <f t="shared" si="29"/>
        <v>0</v>
      </c>
      <c r="AE127" s="375">
        <f t="shared" si="30"/>
        <v>0</v>
      </c>
      <c r="AF127" s="375">
        <f t="shared" si="31"/>
        <v>0</v>
      </c>
      <c r="AG127" s="373"/>
      <c r="AH127" s="375">
        <f t="shared" si="32"/>
        <v>0</v>
      </c>
      <c r="AI127" s="375">
        <f t="shared" si="33"/>
        <v>0</v>
      </c>
      <c r="AJ127" s="375">
        <f t="shared" si="34"/>
        <v>0</v>
      </c>
      <c r="AK127" s="373"/>
      <c r="AL127" s="373"/>
      <c r="AM127" s="380">
        <v>6130750</v>
      </c>
      <c r="AN127" s="380">
        <v>6130750</v>
      </c>
      <c r="AO127" s="380">
        <v>6130750</v>
      </c>
      <c r="AP127" s="380">
        <v>6130750</v>
      </c>
      <c r="AQ127" s="380">
        <v>6130750</v>
      </c>
      <c r="AR127" s="380">
        <v>6130750</v>
      </c>
      <c r="AS127" s="380">
        <v>6130750</v>
      </c>
      <c r="AT127" s="380">
        <v>6130750</v>
      </c>
    </row>
    <row r="128" spans="1:46">
      <c r="A128" s="376" t="s">
        <v>49</v>
      </c>
      <c r="B128" s="376" t="s">
        <v>159</v>
      </c>
      <c r="C128" s="376" t="s">
        <v>104</v>
      </c>
      <c r="D128" s="376" t="s">
        <v>185</v>
      </c>
      <c r="E128" s="375">
        <v>6307780</v>
      </c>
      <c r="F128" s="375">
        <v>6461250</v>
      </c>
      <c r="G128" s="375">
        <v>6461250</v>
      </c>
      <c r="H128" s="375">
        <v>6461250</v>
      </c>
      <c r="I128" s="375">
        <v>6307780</v>
      </c>
      <c r="J128" s="375">
        <v>6461250</v>
      </c>
      <c r="K128" s="375">
        <v>6463250</v>
      </c>
      <c r="L128" s="375" t="s">
        <v>2753</v>
      </c>
      <c r="M128" s="375">
        <v>6461250</v>
      </c>
      <c r="N128" s="375">
        <v>6211250</v>
      </c>
      <c r="O128" s="375">
        <v>5761750</v>
      </c>
      <c r="P128" s="375">
        <v>5761750</v>
      </c>
      <c r="Q128" s="375">
        <v>6461250</v>
      </c>
      <c r="R128" s="375">
        <v>5889000</v>
      </c>
      <c r="S128" s="375">
        <v>5217750</v>
      </c>
      <c r="T128" s="375" t="s">
        <v>2754</v>
      </c>
      <c r="U128" s="375" t="s">
        <v>2755</v>
      </c>
      <c r="V128" s="375">
        <f t="shared" si="23"/>
        <v>-153470</v>
      </c>
      <c r="W128" s="375">
        <f t="shared" si="24"/>
        <v>0</v>
      </c>
      <c r="X128" s="375">
        <f t="shared" si="25"/>
        <v>2000</v>
      </c>
      <c r="Y128" s="373"/>
      <c r="Z128" s="375">
        <f t="shared" si="26"/>
        <v>0</v>
      </c>
      <c r="AA128" s="375">
        <f t="shared" si="27"/>
        <v>0</v>
      </c>
      <c r="AB128" s="375">
        <f t="shared" si="28"/>
        <v>2000</v>
      </c>
      <c r="AC128" s="373"/>
      <c r="AD128" s="375">
        <f t="shared" si="29"/>
        <v>0</v>
      </c>
      <c r="AE128" s="375">
        <f t="shared" si="30"/>
        <v>-572250</v>
      </c>
      <c r="AF128" s="375">
        <f t="shared" si="31"/>
        <v>-1243500</v>
      </c>
      <c r="AG128" s="373"/>
      <c r="AH128" s="375">
        <f t="shared" si="32"/>
        <v>0</v>
      </c>
      <c r="AI128" s="375">
        <f t="shared" si="33"/>
        <v>-322250</v>
      </c>
      <c r="AJ128" s="375">
        <f t="shared" si="34"/>
        <v>-544000</v>
      </c>
      <c r="AK128" s="373"/>
      <c r="AL128" s="373"/>
      <c r="AM128" s="380">
        <v>6461250</v>
      </c>
      <c r="AN128" s="380">
        <v>6461250</v>
      </c>
      <c r="AO128" s="380">
        <v>6461250</v>
      </c>
      <c r="AP128" s="380">
        <v>6461250</v>
      </c>
      <c r="AQ128" s="380">
        <v>6461250</v>
      </c>
      <c r="AR128" s="380">
        <v>6461250</v>
      </c>
      <c r="AS128" s="380">
        <v>6461250</v>
      </c>
      <c r="AT128" s="380">
        <v>6461250</v>
      </c>
    </row>
    <row r="129" spans="1:46">
      <c r="A129" s="376" t="s">
        <v>49</v>
      </c>
      <c r="B129" s="376" t="s">
        <v>159</v>
      </c>
      <c r="C129" s="376" t="s">
        <v>104</v>
      </c>
      <c r="D129" s="376" t="s">
        <v>183</v>
      </c>
      <c r="E129" s="375">
        <v>16159385</v>
      </c>
      <c r="F129" s="375">
        <v>14531000</v>
      </c>
      <c r="G129" s="375">
        <v>12642150</v>
      </c>
      <c r="H129" s="375">
        <v>14621465</v>
      </c>
      <c r="I129" s="375">
        <v>15770948</v>
      </c>
      <c r="J129" s="375">
        <v>14531000</v>
      </c>
      <c r="K129" s="375">
        <v>10281252</v>
      </c>
      <c r="L129" s="375" t="s">
        <v>2765</v>
      </c>
      <c r="M129" s="375">
        <v>14374000</v>
      </c>
      <c r="N129" s="375">
        <v>13628000</v>
      </c>
      <c r="O129" s="375">
        <v>13772000</v>
      </c>
      <c r="P129" s="375">
        <v>16180000</v>
      </c>
      <c r="Q129" s="375">
        <v>14328000</v>
      </c>
      <c r="R129" s="375">
        <v>13649000</v>
      </c>
      <c r="S129" s="375">
        <v>10281252</v>
      </c>
      <c r="T129" s="375" t="s">
        <v>2766</v>
      </c>
      <c r="U129" s="375" t="s">
        <v>2767</v>
      </c>
      <c r="V129" s="375">
        <f t="shared" si="23"/>
        <v>-871052</v>
      </c>
      <c r="W129" s="375">
        <f t="shared" si="24"/>
        <v>1093000</v>
      </c>
      <c r="X129" s="375">
        <f t="shared" si="25"/>
        <v>-3156748</v>
      </c>
      <c r="Y129" s="373"/>
      <c r="Z129" s="375">
        <f t="shared" si="26"/>
        <v>-388437</v>
      </c>
      <c r="AA129" s="375">
        <f t="shared" si="27"/>
        <v>0</v>
      </c>
      <c r="AB129" s="375">
        <f t="shared" si="28"/>
        <v>-2360898</v>
      </c>
      <c r="AC129" s="373"/>
      <c r="AD129" s="375">
        <f t="shared" si="29"/>
        <v>-1703000</v>
      </c>
      <c r="AE129" s="375">
        <f t="shared" si="30"/>
        <v>450000</v>
      </c>
      <c r="AF129" s="375">
        <f t="shared" si="31"/>
        <v>-3541748</v>
      </c>
      <c r="AG129" s="373"/>
      <c r="AH129" s="375">
        <f t="shared" si="32"/>
        <v>-46000</v>
      </c>
      <c r="AI129" s="375">
        <f t="shared" si="33"/>
        <v>21000</v>
      </c>
      <c r="AJ129" s="375">
        <f t="shared" si="34"/>
        <v>-3490748</v>
      </c>
      <c r="AK129" s="373"/>
      <c r="AL129" s="373"/>
      <c r="AM129" s="380">
        <v>16642000</v>
      </c>
      <c r="AN129" s="380">
        <v>13438000</v>
      </c>
      <c r="AO129" s="380">
        <v>13438000</v>
      </c>
      <c r="AP129" s="380">
        <v>15402000</v>
      </c>
      <c r="AQ129" s="380">
        <v>16031000</v>
      </c>
      <c r="AR129" s="380">
        <v>13199000</v>
      </c>
      <c r="AS129" s="380">
        <v>13823000</v>
      </c>
      <c r="AT129" s="380">
        <v>15869000</v>
      </c>
    </row>
    <row r="130" spans="1:46">
      <c r="A130" s="376" t="s">
        <v>44</v>
      </c>
      <c r="B130" s="376" t="s">
        <v>60</v>
      </c>
      <c r="C130" s="376" t="s">
        <v>68</v>
      </c>
      <c r="D130" s="376" t="s">
        <v>181</v>
      </c>
      <c r="E130" s="375">
        <v>4396250</v>
      </c>
      <c r="F130" s="375">
        <v>4396250</v>
      </c>
      <c r="G130" s="375">
        <v>4396250</v>
      </c>
      <c r="H130" s="375">
        <v>4396250</v>
      </c>
      <c r="I130" s="375">
        <v>4396250</v>
      </c>
      <c r="J130" s="375">
        <v>4396250</v>
      </c>
      <c r="K130" s="375">
        <v>4396250</v>
      </c>
      <c r="L130" s="375">
        <v>0</v>
      </c>
      <c r="M130" s="375">
        <v>4399027.5999999996</v>
      </c>
      <c r="N130" s="375">
        <v>4354982.4000000004</v>
      </c>
      <c r="O130" s="375">
        <v>4565457</v>
      </c>
      <c r="P130" s="375">
        <v>4287482</v>
      </c>
      <c r="Q130" s="375">
        <v>4399027.5999999996</v>
      </c>
      <c r="R130" s="375">
        <v>4354982.4000000004</v>
      </c>
      <c r="S130" s="375">
        <v>4403080</v>
      </c>
      <c r="T130" s="375" t="s">
        <v>2780</v>
      </c>
      <c r="U130" s="375" t="s">
        <v>2781</v>
      </c>
      <c r="V130" s="375">
        <f t="shared" si="23"/>
        <v>0</v>
      </c>
      <c r="W130" s="375">
        <f t="shared" si="24"/>
        <v>0</v>
      </c>
      <c r="X130" s="375">
        <f t="shared" si="25"/>
        <v>0</v>
      </c>
      <c r="Y130" s="373"/>
      <c r="Z130" s="375">
        <f t="shared" si="26"/>
        <v>0</v>
      </c>
      <c r="AA130" s="375">
        <f t="shared" si="27"/>
        <v>0</v>
      </c>
      <c r="AB130" s="375">
        <f t="shared" si="28"/>
        <v>0</v>
      </c>
      <c r="AC130" s="373"/>
      <c r="AD130" s="375">
        <f t="shared" si="29"/>
        <v>2777.5999999996275</v>
      </c>
      <c r="AE130" s="375">
        <f t="shared" si="30"/>
        <v>-41267.599999999627</v>
      </c>
      <c r="AF130" s="375">
        <f t="shared" si="31"/>
        <v>6830</v>
      </c>
      <c r="AG130" s="373"/>
      <c r="AH130" s="375">
        <f t="shared" si="32"/>
        <v>0</v>
      </c>
      <c r="AI130" s="375">
        <f t="shared" si="33"/>
        <v>0</v>
      </c>
      <c r="AJ130" s="375">
        <f t="shared" si="34"/>
        <v>-162377</v>
      </c>
      <c r="AK130" s="373"/>
      <c r="AL130" s="373"/>
      <c r="AM130" s="380">
        <v>4396250</v>
      </c>
      <c r="AN130" s="380">
        <v>4396250</v>
      </c>
      <c r="AO130" s="380">
        <v>4396250</v>
      </c>
      <c r="AP130" s="380">
        <v>4396250</v>
      </c>
      <c r="AQ130" s="380">
        <v>4396250</v>
      </c>
      <c r="AR130" s="380">
        <v>4396250</v>
      </c>
      <c r="AS130" s="380">
        <v>4396250</v>
      </c>
      <c r="AT130" s="380">
        <v>4396250</v>
      </c>
    </row>
    <row r="131" spans="1:46">
      <c r="A131" s="376" t="s">
        <v>56</v>
      </c>
      <c r="B131" s="376" t="s">
        <v>55</v>
      </c>
      <c r="C131" s="376" t="s">
        <v>54</v>
      </c>
      <c r="D131" s="376" t="s">
        <v>179</v>
      </c>
      <c r="E131" s="375">
        <v>9393500</v>
      </c>
      <c r="F131" s="375">
        <v>9393500</v>
      </c>
      <c r="G131" s="375">
        <v>9393500</v>
      </c>
      <c r="H131" s="375">
        <v>9393500</v>
      </c>
      <c r="I131" s="375">
        <v>9393500</v>
      </c>
      <c r="J131" s="375">
        <v>9393500</v>
      </c>
      <c r="K131" s="375">
        <v>9393500</v>
      </c>
      <c r="L131" s="375">
        <v>0</v>
      </c>
      <c r="M131" s="375">
        <v>9393500</v>
      </c>
      <c r="N131" s="375">
        <v>9393500</v>
      </c>
      <c r="O131" s="375">
        <v>9393500</v>
      </c>
      <c r="P131" s="375">
        <v>9393500</v>
      </c>
      <c r="Q131" s="375">
        <v>8746750</v>
      </c>
      <c r="R131" s="375">
        <v>8460750</v>
      </c>
      <c r="S131" s="375">
        <v>10973000</v>
      </c>
      <c r="T131" s="375">
        <v>0</v>
      </c>
      <c r="U131" s="375" t="s">
        <v>2792</v>
      </c>
      <c r="V131" s="375">
        <f t="shared" si="23"/>
        <v>0</v>
      </c>
      <c r="W131" s="375">
        <f t="shared" si="24"/>
        <v>0</v>
      </c>
      <c r="X131" s="375">
        <f t="shared" si="25"/>
        <v>0</v>
      </c>
      <c r="Y131" s="373"/>
      <c r="Z131" s="375">
        <f t="shared" si="26"/>
        <v>0</v>
      </c>
      <c r="AA131" s="375">
        <f t="shared" si="27"/>
        <v>0</v>
      </c>
      <c r="AB131" s="375">
        <f t="shared" si="28"/>
        <v>0</v>
      </c>
      <c r="AC131" s="373"/>
      <c r="AD131" s="375">
        <f t="shared" si="29"/>
        <v>-646750</v>
      </c>
      <c r="AE131" s="375">
        <f t="shared" si="30"/>
        <v>-932750</v>
      </c>
      <c r="AF131" s="375">
        <f t="shared" si="31"/>
        <v>1579500</v>
      </c>
      <c r="AG131" s="373"/>
      <c r="AH131" s="375">
        <f t="shared" si="32"/>
        <v>-646750</v>
      </c>
      <c r="AI131" s="375">
        <f t="shared" si="33"/>
        <v>-932750</v>
      </c>
      <c r="AJ131" s="375">
        <f t="shared" si="34"/>
        <v>1579500</v>
      </c>
      <c r="AK131" s="373"/>
      <c r="AL131" s="373"/>
      <c r="AM131" s="380">
        <v>9393500</v>
      </c>
      <c r="AN131" s="380">
        <v>9393500</v>
      </c>
      <c r="AO131" s="380">
        <v>9393500</v>
      </c>
      <c r="AP131" s="380">
        <v>9393500</v>
      </c>
      <c r="AQ131" s="380">
        <v>9393500</v>
      </c>
      <c r="AR131" s="380">
        <v>9393500</v>
      </c>
      <c r="AS131" s="380">
        <v>9393500</v>
      </c>
      <c r="AT131" s="380">
        <v>9393500</v>
      </c>
    </row>
    <row r="132" spans="1:46">
      <c r="A132" s="376" t="s">
        <v>49</v>
      </c>
      <c r="B132" s="376" t="s">
        <v>101</v>
      </c>
      <c r="C132" s="376" t="s">
        <v>100</v>
      </c>
      <c r="D132" s="376" t="s">
        <v>177</v>
      </c>
      <c r="E132" s="375">
        <v>3831500</v>
      </c>
      <c r="F132" s="375">
        <v>2579500</v>
      </c>
      <c r="G132" s="375">
        <v>2579500</v>
      </c>
      <c r="H132" s="375">
        <v>2579500</v>
      </c>
      <c r="I132" s="375">
        <v>3831500</v>
      </c>
      <c r="J132" s="375">
        <v>2579500</v>
      </c>
      <c r="K132" s="375">
        <v>2579500</v>
      </c>
      <c r="L132" s="375" t="s">
        <v>2806</v>
      </c>
      <c r="M132" s="375">
        <v>2578500</v>
      </c>
      <c r="N132" s="375">
        <v>2579500</v>
      </c>
      <c r="O132" s="375">
        <v>2579500</v>
      </c>
      <c r="P132" s="375">
        <v>3832500</v>
      </c>
      <c r="Q132" s="375">
        <v>2578500</v>
      </c>
      <c r="R132" s="375">
        <v>2579500</v>
      </c>
      <c r="S132" s="375">
        <v>2579500</v>
      </c>
      <c r="T132" s="375" t="s">
        <v>2806</v>
      </c>
      <c r="U132" s="375" t="s">
        <v>2807</v>
      </c>
      <c r="V132" s="375">
        <f t="shared" si="23"/>
        <v>0</v>
      </c>
      <c r="W132" s="375">
        <f t="shared" si="24"/>
        <v>0</v>
      </c>
      <c r="X132" s="375">
        <f t="shared" si="25"/>
        <v>0</v>
      </c>
      <c r="Y132" s="373"/>
      <c r="Z132" s="375">
        <f t="shared" si="26"/>
        <v>0</v>
      </c>
      <c r="AA132" s="375">
        <f t="shared" si="27"/>
        <v>0</v>
      </c>
      <c r="AB132" s="375">
        <f t="shared" si="28"/>
        <v>0</v>
      </c>
      <c r="AC132" s="373"/>
      <c r="AD132" s="375">
        <f t="shared" si="29"/>
        <v>0</v>
      </c>
      <c r="AE132" s="375">
        <f t="shared" si="30"/>
        <v>0</v>
      </c>
      <c r="AF132" s="375">
        <f t="shared" si="31"/>
        <v>0</v>
      </c>
      <c r="AG132" s="373"/>
      <c r="AH132" s="375">
        <f t="shared" si="32"/>
        <v>0</v>
      </c>
      <c r="AI132" s="375">
        <f t="shared" si="33"/>
        <v>0</v>
      </c>
      <c r="AJ132" s="375">
        <f t="shared" si="34"/>
        <v>0</v>
      </c>
      <c r="AK132" s="373"/>
      <c r="AL132" s="373"/>
      <c r="AM132" s="380">
        <v>3831500</v>
      </c>
      <c r="AN132" s="380">
        <v>2579500</v>
      </c>
      <c r="AO132" s="380">
        <v>2579500</v>
      </c>
      <c r="AP132" s="380">
        <v>2579500</v>
      </c>
      <c r="AQ132" s="380">
        <v>2578500</v>
      </c>
      <c r="AR132" s="380">
        <v>2579500</v>
      </c>
      <c r="AS132" s="380">
        <v>2579500</v>
      </c>
      <c r="AT132" s="380">
        <v>3832500</v>
      </c>
    </row>
    <row r="133" spans="1:46">
      <c r="A133" s="376" t="s">
        <v>56</v>
      </c>
      <c r="B133" s="376" t="s">
        <v>65</v>
      </c>
      <c r="C133" s="376" t="s">
        <v>97</v>
      </c>
      <c r="D133" s="376" t="s">
        <v>175</v>
      </c>
      <c r="E133" s="375">
        <v>4370500</v>
      </c>
      <c r="F133" s="375">
        <v>4370500</v>
      </c>
      <c r="G133" s="375">
        <v>4504500</v>
      </c>
      <c r="H133" s="375">
        <v>4504500</v>
      </c>
      <c r="I133" s="375">
        <v>4370500</v>
      </c>
      <c r="J133" s="375">
        <v>4370500</v>
      </c>
      <c r="K133" s="375">
        <v>4504500</v>
      </c>
      <c r="L133" s="375">
        <v>0</v>
      </c>
      <c r="M133" s="375">
        <v>4656750</v>
      </c>
      <c r="N133" s="375">
        <v>4656750</v>
      </c>
      <c r="O133" s="375">
        <v>4790750</v>
      </c>
      <c r="P133" s="375">
        <v>5505750</v>
      </c>
      <c r="Q133" s="375">
        <v>4656750</v>
      </c>
      <c r="R133" s="375">
        <v>4656750</v>
      </c>
      <c r="S133" s="375">
        <v>4790750</v>
      </c>
      <c r="T133" s="375">
        <v>0</v>
      </c>
      <c r="U133" s="375" t="s">
        <v>2816</v>
      </c>
      <c r="V133" s="375">
        <f t="shared" si="23"/>
        <v>0</v>
      </c>
      <c r="W133" s="375">
        <f t="shared" si="24"/>
        <v>0</v>
      </c>
      <c r="X133" s="375">
        <f t="shared" si="25"/>
        <v>0</v>
      </c>
      <c r="Y133" s="373"/>
      <c r="Z133" s="375">
        <f t="shared" si="26"/>
        <v>0</v>
      </c>
      <c r="AA133" s="375">
        <f t="shared" si="27"/>
        <v>0</v>
      </c>
      <c r="AB133" s="375">
        <f t="shared" si="28"/>
        <v>0</v>
      </c>
      <c r="AC133" s="373"/>
      <c r="AD133" s="375">
        <f t="shared" si="29"/>
        <v>0</v>
      </c>
      <c r="AE133" s="375">
        <f t="shared" si="30"/>
        <v>0</v>
      </c>
      <c r="AF133" s="375">
        <f t="shared" si="31"/>
        <v>0</v>
      </c>
      <c r="AG133" s="373"/>
      <c r="AH133" s="375">
        <f t="shared" si="32"/>
        <v>0</v>
      </c>
      <c r="AI133" s="375">
        <f t="shared" si="33"/>
        <v>0</v>
      </c>
      <c r="AJ133" s="375">
        <f t="shared" si="34"/>
        <v>0</v>
      </c>
      <c r="AK133" s="373"/>
      <c r="AL133" s="373"/>
      <c r="AM133" s="380">
        <v>4370500</v>
      </c>
      <c r="AN133" s="380">
        <v>4370500</v>
      </c>
      <c r="AO133" s="380">
        <v>4504500</v>
      </c>
      <c r="AP133" s="380">
        <v>4504500</v>
      </c>
      <c r="AQ133" s="380">
        <v>4656750</v>
      </c>
      <c r="AR133" s="380">
        <v>4656750</v>
      </c>
      <c r="AS133" s="380">
        <v>4790750</v>
      </c>
      <c r="AT133" s="380">
        <v>5505750</v>
      </c>
    </row>
    <row r="134" spans="1:46">
      <c r="A134" s="376" t="s">
        <v>56</v>
      </c>
      <c r="B134" s="376" t="s">
        <v>55</v>
      </c>
      <c r="C134" s="376" t="s">
        <v>135</v>
      </c>
      <c r="D134" s="376" t="s">
        <v>173</v>
      </c>
      <c r="E134" s="375">
        <v>4139000</v>
      </c>
      <c r="F134" s="375">
        <v>4139000</v>
      </c>
      <c r="G134" s="375">
        <v>4139000</v>
      </c>
      <c r="H134" s="375">
        <v>4139000</v>
      </c>
      <c r="I134" s="375">
        <v>4139000</v>
      </c>
      <c r="J134" s="375">
        <v>3932000</v>
      </c>
      <c r="K134" s="375">
        <v>3932000</v>
      </c>
      <c r="L134" s="375" t="s">
        <v>2829</v>
      </c>
      <c r="M134" s="375">
        <v>4139000</v>
      </c>
      <c r="N134" s="375">
        <v>4139000</v>
      </c>
      <c r="O134" s="375">
        <v>4139000</v>
      </c>
      <c r="P134" s="375">
        <v>4139000</v>
      </c>
      <c r="Q134" s="375">
        <v>4936000</v>
      </c>
      <c r="R134" s="375">
        <v>3932000</v>
      </c>
      <c r="S134" s="375">
        <v>4139000</v>
      </c>
      <c r="T134" s="375" t="s">
        <v>2829</v>
      </c>
      <c r="U134" s="375" t="s">
        <v>2830</v>
      </c>
      <c r="V134" s="375">
        <f t="shared" si="23"/>
        <v>0</v>
      </c>
      <c r="W134" s="375">
        <f t="shared" si="24"/>
        <v>-207000</v>
      </c>
      <c r="X134" s="375">
        <f t="shared" si="25"/>
        <v>-207000</v>
      </c>
      <c r="Y134" s="373"/>
      <c r="Z134" s="375">
        <f t="shared" si="26"/>
        <v>0</v>
      </c>
      <c r="AA134" s="375">
        <f t="shared" si="27"/>
        <v>-207000</v>
      </c>
      <c r="AB134" s="375">
        <f t="shared" si="28"/>
        <v>-207000</v>
      </c>
      <c r="AC134" s="373"/>
      <c r="AD134" s="375">
        <f t="shared" si="29"/>
        <v>797000</v>
      </c>
      <c r="AE134" s="375">
        <f t="shared" si="30"/>
        <v>-207000</v>
      </c>
      <c r="AF134" s="375">
        <f t="shared" si="31"/>
        <v>0</v>
      </c>
      <c r="AG134" s="373"/>
      <c r="AH134" s="375">
        <f t="shared" si="32"/>
        <v>797000</v>
      </c>
      <c r="AI134" s="375">
        <f t="shared" si="33"/>
        <v>-207000</v>
      </c>
      <c r="AJ134" s="375">
        <f t="shared" si="34"/>
        <v>0</v>
      </c>
      <c r="AK134" s="373"/>
      <c r="AL134" s="373"/>
      <c r="AM134" s="380">
        <v>4139000</v>
      </c>
      <c r="AN134" s="380">
        <v>4139000</v>
      </c>
      <c r="AO134" s="380">
        <v>4139000</v>
      </c>
      <c r="AP134" s="380">
        <v>4139000</v>
      </c>
      <c r="AQ134" s="380">
        <v>4139000</v>
      </c>
      <c r="AR134" s="380">
        <v>4139000</v>
      </c>
      <c r="AS134" s="380">
        <v>4139000</v>
      </c>
      <c r="AT134" s="380">
        <v>4139000</v>
      </c>
    </row>
    <row r="135" spans="1:46">
      <c r="A135" s="376" t="s">
        <v>56</v>
      </c>
      <c r="B135" s="376" t="s">
        <v>55</v>
      </c>
      <c r="C135" s="376" t="s">
        <v>54</v>
      </c>
      <c r="D135" s="376" t="s">
        <v>171</v>
      </c>
      <c r="E135" s="375">
        <v>2549000</v>
      </c>
      <c r="F135" s="375">
        <v>2549000</v>
      </c>
      <c r="G135" s="375">
        <v>2549000</v>
      </c>
      <c r="H135" s="375">
        <v>2549000</v>
      </c>
      <c r="I135" s="375">
        <v>2549000</v>
      </c>
      <c r="J135" s="375">
        <v>2549000</v>
      </c>
      <c r="K135" s="375">
        <v>2549000</v>
      </c>
      <c r="L135" s="375">
        <v>0</v>
      </c>
      <c r="M135" s="375">
        <v>2210100</v>
      </c>
      <c r="N135" s="375">
        <v>2839400</v>
      </c>
      <c r="O135" s="375">
        <v>2122600</v>
      </c>
      <c r="P135" s="375">
        <v>3023900</v>
      </c>
      <c r="Q135" s="375">
        <v>2210100</v>
      </c>
      <c r="R135" s="375">
        <v>2839400</v>
      </c>
      <c r="S135" s="375">
        <v>2122600</v>
      </c>
      <c r="T135" s="375" t="s">
        <v>2024</v>
      </c>
      <c r="U135" s="375" t="s">
        <v>2841</v>
      </c>
      <c r="V135" s="375">
        <f t="shared" si="23"/>
        <v>0</v>
      </c>
      <c r="W135" s="375">
        <f t="shared" si="24"/>
        <v>0</v>
      </c>
      <c r="X135" s="375">
        <f t="shared" si="25"/>
        <v>0</v>
      </c>
      <c r="Y135" s="373"/>
      <c r="Z135" s="375">
        <f t="shared" si="26"/>
        <v>0</v>
      </c>
      <c r="AA135" s="375">
        <f t="shared" si="27"/>
        <v>0</v>
      </c>
      <c r="AB135" s="375">
        <f t="shared" si="28"/>
        <v>0</v>
      </c>
      <c r="AC135" s="373"/>
      <c r="AD135" s="375">
        <f t="shared" si="29"/>
        <v>-338900</v>
      </c>
      <c r="AE135" s="375">
        <f t="shared" si="30"/>
        <v>290400</v>
      </c>
      <c r="AF135" s="375">
        <f t="shared" si="31"/>
        <v>-426400</v>
      </c>
      <c r="AG135" s="373"/>
      <c r="AH135" s="375">
        <f t="shared" si="32"/>
        <v>0</v>
      </c>
      <c r="AI135" s="375">
        <f t="shared" si="33"/>
        <v>0</v>
      </c>
      <c r="AJ135" s="375">
        <f t="shared" si="34"/>
        <v>0</v>
      </c>
      <c r="AK135" s="373"/>
      <c r="AL135" s="373"/>
      <c r="AM135" s="380">
        <v>2549000</v>
      </c>
      <c r="AN135" s="380">
        <v>2549000</v>
      </c>
      <c r="AO135" s="380">
        <v>2549000</v>
      </c>
      <c r="AP135" s="380">
        <v>2549000</v>
      </c>
      <c r="AQ135" s="380">
        <v>2549000</v>
      </c>
      <c r="AR135" s="380">
        <v>2549000</v>
      </c>
      <c r="AS135" s="380">
        <v>2549000</v>
      </c>
      <c r="AT135" s="380">
        <v>2549000</v>
      </c>
    </row>
    <row r="136" spans="1:46">
      <c r="A136" s="376" t="s">
        <v>73</v>
      </c>
      <c r="B136" s="376" t="s">
        <v>72</v>
      </c>
      <c r="C136" s="376" t="s">
        <v>71</v>
      </c>
      <c r="D136" s="376" t="s">
        <v>169</v>
      </c>
      <c r="E136" s="375">
        <v>4387250</v>
      </c>
      <c r="F136" s="375">
        <v>4387250</v>
      </c>
      <c r="G136" s="375">
        <v>4387250</v>
      </c>
      <c r="H136" s="375">
        <v>4387250</v>
      </c>
      <c r="I136" s="375">
        <v>4728500</v>
      </c>
      <c r="J136" s="375">
        <v>4387250</v>
      </c>
      <c r="K136" s="375">
        <v>4387250</v>
      </c>
      <c r="L136" s="375" t="s">
        <v>1686</v>
      </c>
      <c r="M136" s="375">
        <v>4387250</v>
      </c>
      <c r="N136" s="375">
        <v>4387250</v>
      </c>
      <c r="O136" s="375">
        <v>4387250</v>
      </c>
      <c r="P136" s="375">
        <v>4387250</v>
      </c>
      <c r="Q136" s="375">
        <v>4387250</v>
      </c>
      <c r="R136" s="375">
        <v>5380750</v>
      </c>
      <c r="S136" s="375">
        <v>4387250</v>
      </c>
      <c r="T136" s="375" t="s">
        <v>1686</v>
      </c>
      <c r="U136" s="375" t="s">
        <v>2852</v>
      </c>
      <c r="V136" s="375">
        <f t="shared" si="23"/>
        <v>341250</v>
      </c>
      <c r="W136" s="375">
        <f t="shared" si="24"/>
        <v>0</v>
      </c>
      <c r="X136" s="375">
        <f t="shared" si="25"/>
        <v>0</v>
      </c>
      <c r="Y136" s="373"/>
      <c r="Z136" s="375">
        <f t="shared" si="26"/>
        <v>341250</v>
      </c>
      <c r="AA136" s="375">
        <f t="shared" si="27"/>
        <v>0</v>
      </c>
      <c r="AB136" s="375">
        <f t="shared" si="28"/>
        <v>0</v>
      </c>
      <c r="AC136" s="373"/>
      <c r="AD136" s="375">
        <f t="shared" si="29"/>
        <v>0</v>
      </c>
      <c r="AE136" s="375">
        <f t="shared" si="30"/>
        <v>993500</v>
      </c>
      <c r="AF136" s="375">
        <f t="shared" si="31"/>
        <v>0</v>
      </c>
      <c r="AG136" s="373"/>
      <c r="AH136" s="375">
        <f t="shared" si="32"/>
        <v>0</v>
      </c>
      <c r="AI136" s="375">
        <f t="shared" si="33"/>
        <v>993500</v>
      </c>
      <c r="AJ136" s="375">
        <f t="shared" si="34"/>
        <v>0</v>
      </c>
      <c r="AK136" s="373"/>
      <c r="AL136" s="373"/>
      <c r="AM136" s="380">
        <v>4387250</v>
      </c>
      <c r="AN136" s="380">
        <v>4387250</v>
      </c>
      <c r="AO136" s="380">
        <v>4387250</v>
      </c>
      <c r="AP136" s="380">
        <v>4387250</v>
      </c>
      <c r="AQ136" s="380">
        <v>4387250</v>
      </c>
      <c r="AR136" s="380">
        <v>4387250</v>
      </c>
      <c r="AS136" s="380">
        <v>4387250</v>
      </c>
      <c r="AT136" s="380">
        <v>4387250</v>
      </c>
    </row>
    <row r="137" spans="1:46">
      <c r="A137" s="376" t="s">
        <v>44</v>
      </c>
      <c r="B137" s="376" t="s">
        <v>116</v>
      </c>
      <c r="C137" s="376" t="s">
        <v>115</v>
      </c>
      <c r="D137" s="376" t="s">
        <v>167</v>
      </c>
      <c r="E137" s="375">
        <v>3360700</v>
      </c>
      <c r="F137" s="375">
        <v>3035200</v>
      </c>
      <c r="G137" s="375">
        <v>2630300</v>
      </c>
      <c r="H137" s="375">
        <v>2576800</v>
      </c>
      <c r="I137" s="375">
        <v>3360688</v>
      </c>
      <c r="J137" s="375">
        <v>3035187</v>
      </c>
      <c r="K137" s="375">
        <v>2630313</v>
      </c>
      <c r="L137" s="375" t="s">
        <v>2024</v>
      </c>
      <c r="M137" s="375">
        <v>2163500</v>
      </c>
      <c r="N137" s="375">
        <v>2423350</v>
      </c>
      <c r="O137" s="375">
        <v>2501200</v>
      </c>
      <c r="P137" s="375">
        <v>4217050</v>
      </c>
      <c r="Q137" s="375">
        <v>2163485.7599999998</v>
      </c>
      <c r="R137" s="375">
        <v>2423347.4900000002</v>
      </c>
      <c r="S137" s="375">
        <v>2471210</v>
      </c>
      <c r="T137" s="375" t="s">
        <v>2860</v>
      </c>
      <c r="U137" s="375" t="s">
        <v>2609</v>
      </c>
      <c r="V137" s="375">
        <f t="shared" si="23"/>
        <v>-29750</v>
      </c>
      <c r="W137" s="375">
        <f t="shared" si="24"/>
        <v>29750</v>
      </c>
      <c r="X137" s="375">
        <f t="shared" si="25"/>
        <v>25875</v>
      </c>
      <c r="Y137" s="373"/>
      <c r="Z137" s="375">
        <f t="shared" si="26"/>
        <v>-12</v>
      </c>
      <c r="AA137" s="375">
        <f t="shared" si="27"/>
        <v>-13</v>
      </c>
      <c r="AB137" s="375">
        <f t="shared" si="28"/>
        <v>13</v>
      </c>
      <c r="AC137" s="373"/>
      <c r="AD137" s="375">
        <f t="shared" si="29"/>
        <v>-197216.24000000022</v>
      </c>
      <c r="AE137" s="375">
        <f t="shared" si="30"/>
        <v>-92967.509999999776</v>
      </c>
      <c r="AF137" s="375">
        <f t="shared" si="31"/>
        <v>-891784</v>
      </c>
      <c r="AG137" s="373"/>
      <c r="AH137" s="375">
        <f t="shared" si="32"/>
        <v>-14.240000000223517</v>
      </c>
      <c r="AI137" s="375">
        <f t="shared" si="33"/>
        <v>-2.5099999997764826</v>
      </c>
      <c r="AJ137" s="375">
        <f t="shared" si="34"/>
        <v>-29990</v>
      </c>
      <c r="AK137" s="373"/>
      <c r="AL137" s="373"/>
      <c r="AM137" s="380">
        <v>3390438</v>
      </c>
      <c r="AN137" s="380">
        <v>3005437</v>
      </c>
      <c r="AO137" s="380">
        <v>2604438</v>
      </c>
      <c r="AP137" s="380">
        <v>2602687</v>
      </c>
      <c r="AQ137" s="380">
        <v>2360702</v>
      </c>
      <c r="AR137" s="380">
        <v>2516315</v>
      </c>
      <c r="AS137" s="380">
        <v>3362994</v>
      </c>
      <c r="AT137" s="380">
        <v>3362989</v>
      </c>
    </row>
    <row r="138" spans="1:46">
      <c r="A138" s="376" t="s">
        <v>73</v>
      </c>
      <c r="B138" s="376" t="s">
        <v>72</v>
      </c>
      <c r="C138" s="376" t="s">
        <v>71</v>
      </c>
      <c r="D138" s="376" t="s">
        <v>165</v>
      </c>
      <c r="E138" s="375">
        <v>2935000</v>
      </c>
      <c r="F138" s="375">
        <v>2859667</v>
      </c>
      <c r="G138" s="375">
        <v>2839750</v>
      </c>
      <c r="H138" s="375">
        <v>2839750</v>
      </c>
      <c r="I138" s="375">
        <v>2935000</v>
      </c>
      <c r="J138" s="375">
        <v>2859667</v>
      </c>
      <c r="K138" s="375">
        <v>2839750</v>
      </c>
      <c r="L138" s="375" t="s">
        <v>2867</v>
      </c>
      <c r="M138" s="375">
        <v>2935000</v>
      </c>
      <c r="N138" s="375">
        <v>2859667</v>
      </c>
      <c r="O138" s="375">
        <v>2839750</v>
      </c>
      <c r="P138" s="375">
        <v>2839750</v>
      </c>
      <c r="Q138" s="375">
        <v>2935000</v>
      </c>
      <c r="R138" s="375">
        <v>2859667</v>
      </c>
      <c r="S138" s="375">
        <v>2839750</v>
      </c>
      <c r="T138" s="375" t="s">
        <v>2868</v>
      </c>
      <c r="U138" s="375" t="s">
        <v>2869</v>
      </c>
      <c r="V138" s="375">
        <f t="shared" si="23"/>
        <v>0</v>
      </c>
      <c r="W138" s="375">
        <f t="shared" si="24"/>
        <v>-75333</v>
      </c>
      <c r="X138" s="375">
        <f t="shared" si="25"/>
        <v>-95250</v>
      </c>
      <c r="Y138" s="373"/>
      <c r="Z138" s="375">
        <f t="shared" si="26"/>
        <v>0</v>
      </c>
      <c r="AA138" s="375">
        <f t="shared" si="27"/>
        <v>0</v>
      </c>
      <c r="AB138" s="375">
        <f t="shared" si="28"/>
        <v>0</v>
      </c>
      <c r="AC138" s="373"/>
      <c r="AD138" s="375">
        <f t="shared" si="29"/>
        <v>0</v>
      </c>
      <c r="AE138" s="375">
        <f t="shared" si="30"/>
        <v>-75333</v>
      </c>
      <c r="AF138" s="375">
        <f t="shared" si="31"/>
        <v>-95250</v>
      </c>
      <c r="AG138" s="373"/>
      <c r="AH138" s="375">
        <f t="shared" si="32"/>
        <v>0</v>
      </c>
      <c r="AI138" s="375">
        <f t="shared" si="33"/>
        <v>0</v>
      </c>
      <c r="AJ138" s="375">
        <f t="shared" si="34"/>
        <v>0</v>
      </c>
      <c r="AK138" s="373"/>
      <c r="AL138" s="373"/>
      <c r="AM138" s="380">
        <v>2935000</v>
      </c>
      <c r="AN138" s="380">
        <v>2935000</v>
      </c>
      <c r="AO138" s="380">
        <v>2935000</v>
      </c>
      <c r="AP138" s="380">
        <v>2935000</v>
      </c>
      <c r="AQ138" s="380">
        <v>2935000</v>
      </c>
      <c r="AR138" s="380">
        <v>2935000</v>
      </c>
      <c r="AS138" s="380">
        <v>2935000</v>
      </c>
      <c r="AT138" s="380">
        <v>2935000</v>
      </c>
    </row>
    <row r="139" spans="1:46">
      <c r="A139" s="376" t="s">
        <v>44</v>
      </c>
      <c r="B139" s="376" t="s">
        <v>60</v>
      </c>
      <c r="C139" s="376" t="s">
        <v>68</v>
      </c>
      <c r="D139" s="376" t="s">
        <v>163</v>
      </c>
      <c r="E139" s="375">
        <v>4412750</v>
      </c>
      <c r="F139" s="375">
        <v>4412750</v>
      </c>
      <c r="G139" s="375">
        <v>4412750</v>
      </c>
      <c r="H139" s="375">
        <v>4412750</v>
      </c>
      <c r="I139" s="375">
        <v>4352414</v>
      </c>
      <c r="J139" s="375">
        <v>5223473</v>
      </c>
      <c r="K139" s="375">
        <v>4005403</v>
      </c>
      <c r="L139" s="375" t="s">
        <v>1744</v>
      </c>
      <c r="M139" s="375">
        <v>4412750</v>
      </c>
      <c r="N139" s="375">
        <v>4412750</v>
      </c>
      <c r="O139" s="375">
        <v>4412750</v>
      </c>
      <c r="P139" s="375">
        <v>4412750</v>
      </c>
      <c r="Q139" s="375">
        <v>4102353</v>
      </c>
      <c r="R139" s="375">
        <v>4215257</v>
      </c>
      <c r="S139" s="375">
        <v>4305407</v>
      </c>
      <c r="T139" s="375" t="s">
        <v>1744</v>
      </c>
      <c r="U139" s="375" t="s">
        <v>2880</v>
      </c>
      <c r="V139" s="375">
        <f t="shared" si="23"/>
        <v>-274086</v>
      </c>
      <c r="W139" s="375">
        <f t="shared" si="24"/>
        <v>596973</v>
      </c>
      <c r="X139" s="375">
        <f t="shared" si="25"/>
        <v>-621097</v>
      </c>
      <c r="Y139" s="373"/>
      <c r="Z139" s="375">
        <f t="shared" si="26"/>
        <v>-60336</v>
      </c>
      <c r="AA139" s="375">
        <f t="shared" si="27"/>
        <v>810723</v>
      </c>
      <c r="AB139" s="375">
        <f t="shared" si="28"/>
        <v>-407347</v>
      </c>
      <c r="AC139" s="373"/>
      <c r="AD139" s="375">
        <f t="shared" si="29"/>
        <v>-524147</v>
      </c>
      <c r="AE139" s="375">
        <f t="shared" si="30"/>
        <v>-411243</v>
      </c>
      <c r="AF139" s="375">
        <f t="shared" si="31"/>
        <v>-321093</v>
      </c>
      <c r="AG139" s="373"/>
      <c r="AH139" s="375">
        <f t="shared" si="32"/>
        <v>-310397</v>
      </c>
      <c r="AI139" s="375">
        <f t="shared" si="33"/>
        <v>-197493</v>
      </c>
      <c r="AJ139" s="375">
        <f t="shared" si="34"/>
        <v>-107343</v>
      </c>
      <c r="AK139" s="373"/>
      <c r="AL139" s="373"/>
      <c r="AM139" s="380">
        <v>4626500</v>
      </c>
      <c r="AN139" s="380">
        <v>4626500</v>
      </c>
      <c r="AO139" s="380">
        <v>4626500</v>
      </c>
      <c r="AP139" s="380">
        <v>4626500</v>
      </c>
      <c r="AQ139" s="380">
        <v>4626500</v>
      </c>
      <c r="AR139" s="380">
        <v>4626500</v>
      </c>
      <c r="AS139" s="380">
        <v>4626500</v>
      </c>
      <c r="AT139" s="380">
        <v>4626500</v>
      </c>
    </row>
    <row r="140" spans="1:46">
      <c r="A140" s="376" t="s">
        <v>44</v>
      </c>
      <c r="B140" s="376" t="s">
        <v>43</v>
      </c>
      <c r="C140" s="376" t="s">
        <v>42</v>
      </c>
      <c r="D140" s="376" t="s">
        <v>161</v>
      </c>
      <c r="E140" s="375">
        <v>5829000</v>
      </c>
      <c r="F140" s="375">
        <v>5829000</v>
      </c>
      <c r="G140" s="375">
        <v>5829000</v>
      </c>
      <c r="H140" s="375">
        <v>5829000</v>
      </c>
      <c r="I140" s="375">
        <v>5829000</v>
      </c>
      <c r="J140" s="375">
        <v>5829000</v>
      </c>
      <c r="K140" s="375">
        <v>5829000</v>
      </c>
      <c r="L140" s="375">
        <v>0</v>
      </c>
      <c r="M140" s="375">
        <v>5829000</v>
      </c>
      <c r="N140" s="375">
        <v>5829000</v>
      </c>
      <c r="O140" s="375">
        <v>5829000</v>
      </c>
      <c r="P140" s="375">
        <v>5829000</v>
      </c>
      <c r="Q140" s="375">
        <v>5829000</v>
      </c>
      <c r="R140" s="375">
        <v>5829000</v>
      </c>
      <c r="S140" s="375">
        <v>5829000</v>
      </c>
      <c r="T140" s="375">
        <v>0</v>
      </c>
      <c r="U140" s="375" t="s">
        <v>2889</v>
      </c>
      <c r="V140" s="375">
        <f t="shared" si="23"/>
        <v>0</v>
      </c>
      <c r="W140" s="375">
        <f t="shared" si="24"/>
        <v>0</v>
      </c>
      <c r="X140" s="375">
        <f t="shared" si="25"/>
        <v>0</v>
      </c>
      <c r="Y140" s="373"/>
      <c r="Z140" s="375">
        <f t="shared" si="26"/>
        <v>0</v>
      </c>
      <c r="AA140" s="375">
        <f t="shared" si="27"/>
        <v>0</v>
      </c>
      <c r="AB140" s="375">
        <f t="shared" si="28"/>
        <v>0</v>
      </c>
      <c r="AC140" s="373"/>
      <c r="AD140" s="375">
        <f t="shared" si="29"/>
        <v>0</v>
      </c>
      <c r="AE140" s="375">
        <f t="shared" si="30"/>
        <v>0</v>
      </c>
      <c r="AF140" s="375">
        <f t="shared" si="31"/>
        <v>0</v>
      </c>
      <c r="AG140" s="373"/>
      <c r="AH140" s="375">
        <f t="shared" si="32"/>
        <v>0</v>
      </c>
      <c r="AI140" s="375">
        <f t="shared" si="33"/>
        <v>0</v>
      </c>
      <c r="AJ140" s="375">
        <f t="shared" si="34"/>
        <v>0</v>
      </c>
      <c r="AK140" s="373"/>
      <c r="AL140" s="373"/>
      <c r="AM140" s="380">
        <v>5829000</v>
      </c>
      <c r="AN140" s="380">
        <v>5829000</v>
      </c>
      <c r="AO140" s="380">
        <v>5829000</v>
      </c>
      <c r="AP140" s="380">
        <v>5829000</v>
      </c>
      <c r="AQ140" s="380">
        <v>5829000</v>
      </c>
      <c r="AR140" s="380">
        <v>5829000</v>
      </c>
      <c r="AS140" s="380">
        <v>5829000</v>
      </c>
      <c r="AT140" s="380">
        <v>5829000</v>
      </c>
    </row>
    <row r="141" spans="1:46">
      <c r="A141" s="376" t="s">
        <v>49</v>
      </c>
      <c r="B141" s="376" t="s">
        <v>159</v>
      </c>
      <c r="C141" s="376" t="s">
        <v>158</v>
      </c>
      <c r="D141" s="376" t="s">
        <v>157</v>
      </c>
      <c r="E141" s="375">
        <v>554000</v>
      </c>
      <c r="F141" s="375">
        <v>555000</v>
      </c>
      <c r="G141" s="375">
        <v>457000</v>
      </c>
      <c r="H141" s="375">
        <v>660000</v>
      </c>
      <c r="I141" s="375">
        <v>554000</v>
      </c>
      <c r="J141" s="375">
        <v>555000</v>
      </c>
      <c r="K141" s="375">
        <v>457000</v>
      </c>
      <c r="L141" s="375">
        <v>0</v>
      </c>
      <c r="M141" s="375">
        <v>349860</v>
      </c>
      <c r="N141" s="375">
        <v>484618</v>
      </c>
      <c r="O141" s="375">
        <v>492965</v>
      </c>
      <c r="P141" s="375">
        <v>613357</v>
      </c>
      <c r="Q141" s="375">
        <v>349860</v>
      </c>
      <c r="R141" s="375">
        <v>484618</v>
      </c>
      <c r="S141" s="375">
        <v>492965</v>
      </c>
      <c r="T141" s="375" t="s">
        <v>2903</v>
      </c>
      <c r="U141" s="375" t="s">
        <v>2904</v>
      </c>
      <c r="V141" s="375">
        <f t="shared" si="23"/>
        <v>-2500</v>
      </c>
      <c r="W141" s="375">
        <f t="shared" si="24"/>
        <v>-1500</v>
      </c>
      <c r="X141" s="375">
        <f t="shared" si="25"/>
        <v>-99500</v>
      </c>
      <c r="Y141" s="373"/>
      <c r="Z141" s="375">
        <f t="shared" si="26"/>
        <v>0</v>
      </c>
      <c r="AA141" s="375">
        <f t="shared" si="27"/>
        <v>0</v>
      </c>
      <c r="AB141" s="375">
        <f t="shared" si="28"/>
        <v>0</v>
      </c>
      <c r="AC141" s="373"/>
      <c r="AD141" s="375">
        <f t="shared" si="29"/>
        <v>-206640</v>
      </c>
      <c r="AE141" s="375">
        <f t="shared" si="30"/>
        <v>-71882</v>
      </c>
      <c r="AF141" s="375">
        <f t="shared" si="31"/>
        <v>-63535</v>
      </c>
      <c r="AG141" s="373"/>
      <c r="AH141" s="375">
        <f t="shared" si="32"/>
        <v>0</v>
      </c>
      <c r="AI141" s="375">
        <f t="shared" si="33"/>
        <v>0</v>
      </c>
      <c r="AJ141" s="375">
        <f t="shared" si="34"/>
        <v>0</v>
      </c>
      <c r="AK141" s="373"/>
      <c r="AL141" s="373"/>
      <c r="AM141" s="380">
        <v>556500</v>
      </c>
      <c r="AN141" s="380">
        <v>556500</v>
      </c>
      <c r="AO141" s="380">
        <v>556500</v>
      </c>
      <c r="AP141" s="380">
        <v>556500</v>
      </c>
      <c r="AQ141" s="380">
        <v>556500</v>
      </c>
      <c r="AR141" s="380">
        <v>556500</v>
      </c>
      <c r="AS141" s="380">
        <v>556500</v>
      </c>
      <c r="AT141" s="380">
        <v>556500</v>
      </c>
    </row>
    <row r="142" spans="1:46">
      <c r="A142" s="376" t="s">
        <v>44</v>
      </c>
      <c r="B142" s="376" t="s">
        <v>60</v>
      </c>
      <c r="C142" s="376" t="s">
        <v>68</v>
      </c>
      <c r="D142" s="376" t="s">
        <v>155</v>
      </c>
      <c r="E142" s="375">
        <v>28045714.7653406</v>
      </c>
      <c r="F142" s="375">
        <v>29161755.032007132</v>
      </c>
      <c r="G142" s="375">
        <v>29378422.301323976</v>
      </c>
      <c r="H142" s="375">
        <v>29039384.762690295</v>
      </c>
      <c r="I142" s="375">
        <v>28045714.7653406</v>
      </c>
      <c r="J142" s="375">
        <v>29161755.032007132</v>
      </c>
      <c r="K142" s="375">
        <v>29378422.301323976</v>
      </c>
      <c r="L142" s="375" t="s">
        <v>2919</v>
      </c>
      <c r="M142" s="375">
        <v>27435274.276871301</v>
      </c>
      <c r="N142" s="375">
        <v>28695687.734768771</v>
      </c>
      <c r="O142" s="375">
        <v>30379874.40663673</v>
      </c>
      <c r="P142" s="375">
        <v>29441954.177088194</v>
      </c>
      <c r="Q142" s="375">
        <v>27435274.276871301</v>
      </c>
      <c r="R142" s="375">
        <v>28695687.734768771</v>
      </c>
      <c r="S142" s="375">
        <v>30379874.40663673</v>
      </c>
      <c r="T142" s="375" t="s">
        <v>2920</v>
      </c>
      <c r="U142" s="375" t="s">
        <v>2921</v>
      </c>
      <c r="V142" s="375">
        <f t="shared" si="23"/>
        <v>-46506.75</v>
      </c>
      <c r="W142" s="375">
        <f t="shared" si="24"/>
        <v>1159243.9400665313</v>
      </c>
      <c r="X142" s="375">
        <f t="shared" si="25"/>
        <v>1375911.2093833759</v>
      </c>
      <c r="Y142" s="373"/>
      <c r="Z142" s="375">
        <f t="shared" si="26"/>
        <v>0</v>
      </c>
      <c r="AA142" s="375">
        <f t="shared" si="27"/>
        <v>0</v>
      </c>
      <c r="AB142" s="375">
        <f t="shared" si="28"/>
        <v>0</v>
      </c>
      <c r="AC142" s="373"/>
      <c r="AD142" s="375">
        <f t="shared" si="29"/>
        <v>-147467.79512029886</v>
      </c>
      <c r="AE142" s="375">
        <f t="shared" si="30"/>
        <v>523350.32944387197</v>
      </c>
      <c r="AF142" s="375">
        <f t="shared" si="31"/>
        <v>2207537.0013118312</v>
      </c>
      <c r="AG142" s="373"/>
      <c r="AH142" s="375">
        <f t="shared" si="32"/>
        <v>0</v>
      </c>
      <c r="AI142" s="375">
        <f t="shared" si="33"/>
        <v>0</v>
      </c>
      <c r="AJ142" s="375">
        <f t="shared" si="34"/>
        <v>0</v>
      </c>
      <c r="AK142" s="373"/>
      <c r="AL142" s="373"/>
      <c r="AM142" s="380">
        <v>28092221.5153406</v>
      </c>
      <c r="AN142" s="380">
        <v>28002511.0919406</v>
      </c>
      <c r="AO142" s="380">
        <v>28002511.0919406</v>
      </c>
      <c r="AP142" s="380">
        <v>28002511.0919406</v>
      </c>
      <c r="AQ142" s="380">
        <v>27582742.0719916</v>
      </c>
      <c r="AR142" s="380">
        <v>28172337.405324899</v>
      </c>
      <c r="AS142" s="380">
        <v>28172337.405324899</v>
      </c>
      <c r="AT142" s="380">
        <v>28172337.405324899</v>
      </c>
    </row>
    <row r="143" spans="1:46">
      <c r="A143" s="376" t="s">
        <v>49</v>
      </c>
      <c r="B143" s="376" t="s">
        <v>48</v>
      </c>
      <c r="C143" s="376" t="s">
        <v>47</v>
      </c>
      <c r="D143" s="376" t="s">
        <v>153</v>
      </c>
      <c r="E143" s="375">
        <v>6485750</v>
      </c>
      <c r="F143" s="375">
        <v>6485750</v>
      </c>
      <c r="G143" s="375">
        <v>7173500</v>
      </c>
      <c r="H143" s="375">
        <v>6703000</v>
      </c>
      <c r="I143" s="375">
        <v>6485750</v>
      </c>
      <c r="J143" s="375">
        <v>6485750</v>
      </c>
      <c r="K143" s="375">
        <v>7173500</v>
      </c>
      <c r="L143" s="375" t="s">
        <v>2933</v>
      </c>
      <c r="M143" s="375">
        <v>6376500</v>
      </c>
      <c r="N143" s="375">
        <v>5974000</v>
      </c>
      <c r="O143" s="375">
        <v>6174000</v>
      </c>
      <c r="P143" s="375">
        <v>6488500</v>
      </c>
      <c r="Q143" s="375">
        <v>6376500</v>
      </c>
      <c r="R143" s="375">
        <v>5974000</v>
      </c>
      <c r="S143" s="375">
        <v>6174000</v>
      </c>
      <c r="T143" s="375" t="s">
        <v>2933</v>
      </c>
      <c r="U143" s="375" t="s">
        <v>2934</v>
      </c>
      <c r="V143" s="375">
        <f t="shared" si="23"/>
        <v>0</v>
      </c>
      <c r="W143" s="375">
        <f t="shared" si="24"/>
        <v>0</v>
      </c>
      <c r="X143" s="375">
        <f t="shared" si="25"/>
        <v>687750</v>
      </c>
      <c r="Y143" s="373"/>
      <c r="Z143" s="375">
        <f t="shared" si="26"/>
        <v>0</v>
      </c>
      <c r="AA143" s="375">
        <f t="shared" si="27"/>
        <v>0</v>
      </c>
      <c r="AB143" s="375">
        <f t="shared" si="28"/>
        <v>0</v>
      </c>
      <c r="AC143" s="373"/>
      <c r="AD143" s="375">
        <f t="shared" si="29"/>
        <v>-335500</v>
      </c>
      <c r="AE143" s="375">
        <f t="shared" si="30"/>
        <v>-738000</v>
      </c>
      <c r="AF143" s="375">
        <f t="shared" si="31"/>
        <v>-538000</v>
      </c>
      <c r="AG143" s="373"/>
      <c r="AH143" s="375">
        <f t="shared" si="32"/>
        <v>0</v>
      </c>
      <c r="AI143" s="375">
        <f t="shared" si="33"/>
        <v>0</v>
      </c>
      <c r="AJ143" s="375">
        <f t="shared" si="34"/>
        <v>0</v>
      </c>
      <c r="AK143" s="373"/>
      <c r="AL143" s="373"/>
      <c r="AM143" s="380">
        <v>6485750</v>
      </c>
      <c r="AN143" s="380">
        <v>6485750</v>
      </c>
      <c r="AO143" s="380">
        <v>6485750</v>
      </c>
      <c r="AP143" s="380">
        <v>7390750</v>
      </c>
      <c r="AQ143" s="380">
        <v>6712000</v>
      </c>
      <c r="AR143" s="380">
        <v>6712000</v>
      </c>
      <c r="AS143" s="380">
        <v>6712000</v>
      </c>
      <c r="AT143" s="380">
        <v>6712000</v>
      </c>
    </row>
    <row r="144" spans="1:46">
      <c r="A144" s="376" t="s">
        <v>44</v>
      </c>
      <c r="B144" s="376" t="s">
        <v>60</v>
      </c>
      <c r="C144" s="376" t="s">
        <v>59</v>
      </c>
      <c r="D144" s="376" t="s">
        <v>151</v>
      </c>
      <c r="E144" s="375">
        <v>5605000</v>
      </c>
      <c r="F144" s="375">
        <v>5605000</v>
      </c>
      <c r="G144" s="375">
        <v>5605000</v>
      </c>
      <c r="H144" s="375">
        <v>6105000</v>
      </c>
      <c r="I144" s="375">
        <v>5605000</v>
      </c>
      <c r="J144" s="375">
        <v>5605000</v>
      </c>
      <c r="K144" s="375">
        <v>5605000</v>
      </c>
      <c r="L144" s="375" t="s">
        <v>2947</v>
      </c>
      <c r="M144" s="375">
        <v>4762997</v>
      </c>
      <c r="N144" s="375">
        <v>5038296</v>
      </c>
      <c r="O144" s="375">
        <v>5777905</v>
      </c>
      <c r="P144" s="375">
        <v>6787902</v>
      </c>
      <c r="Q144" s="375">
        <v>4762997</v>
      </c>
      <c r="R144" s="375">
        <v>5038296</v>
      </c>
      <c r="S144" s="375">
        <v>5698777</v>
      </c>
      <c r="T144" s="375" t="s">
        <v>2948</v>
      </c>
      <c r="U144" s="375" t="s">
        <v>2949</v>
      </c>
      <c r="V144" s="375">
        <f t="shared" si="23"/>
        <v>-452750</v>
      </c>
      <c r="W144" s="375">
        <f t="shared" si="24"/>
        <v>-452750</v>
      </c>
      <c r="X144" s="375">
        <f t="shared" si="25"/>
        <v>-452750</v>
      </c>
      <c r="Y144" s="373"/>
      <c r="Z144" s="375">
        <f t="shared" si="26"/>
        <v>0</v>
      </c>
      <c r="AA144" s="375">
        <f t="shared" si="27"/>
        <v>0</v>
      </c>
      <c r="AB144" s="375">
        <f t="shared" si="28"/>
        <v>0</v>
      </c>
      <c r="AC144" s="373"/>
      <c r="AD144" s="375">
        <f t="shared" si="29"/>
        <v>-1294753</v>
      </c>
      <c r="AE144" s="375">
        <f t="shared" si="30"/>
        <v>-1019454</v>
      </c>
      <c r="AF144" s="375">
        <f t="shared" si="31"/>
        <v>-358973</v>
      </c>
      <c r="AG144" s="373"/>
      <c r="AH144" s="375">
        <f t="shared" si="32"/>
        <v>0</v>
      </c>
      <c r="AI144" s="375">
        <f t="shared" si="33"/>
        <v>0</v>
      </c>
      <c r="AJ144" s="375">
        <f t="shared" si="34"/>
        <v>-79128</v>
      </c>
      <c r="AK144" s="373"/>
      <c r="AL144" s="373"/>
      <c r="AM144" s="380">
        <v>6057750</v>
      </c>
      <c r="AN144" s="380">
        <v>6057750</v>
      </c>
      <c r="AO144" s="380">
        <v>6057750</v>
      </c>
      <c r="AP144" s="380">
        <v>6057750</v>
      </c>
      <c r="AQ144" s="380">
        <v>6057750</v>
      </c>
      <c r="AR144" s="380">
        <v>6057750</v>
      </c>
      <c r="AS144" s="380">
        <v>6057750</v>
      </c>
      <c r="AT144" s="380">
        <v>6057750</v>
      </c>
    </row>
    <row r="145" spans="1:46">
      <c r="A145" s="376" t="s">
        <v>44</v>
      </c>
      <c r="B145" s="376" t="s">
        <v>43</v>
      </c>
      <c r="C145" s="376" t="s">
        <v>42</v>
      </c>
      <c r="D145" s="376" t="s">
        <v>149</v>
      </c>
      <c r="E145" s="375">
        <v>68349000</v>
      </c>
      <c r="F145" s="375">
        <v>68749000</v>
      </c>
      <c r="G145" s="375">
        <v>68547000</v>
      </c>
      <c r="H145" s="375">
        <v>70010000</v>
      </c>
      <c r="I145" s="375">
        <v>68349000</v>
      </c>
      <c r="J145" s="375">
        <v>68749000</v>
      </c>
      <c r="K145" s="375">
        <v>68547000</v>
      </c>
      <c r="L145" s="375" t="s">
        <v>2963</v>
      </c>
      <c r="M145" s="375">
        <v>69215000</v>
      </c>
      <c r="N145" s="375">
        <v>72688000</v>
      </c>
      <c r="O145" s="375">
        <v>67226000</v>
      </c>
      <c r="P145" s="375">
        <v>72599000</v>
      </c>
      <c r="Q145" s="375">
        <v>69215000</v>
      </c>
      <c r="R145" s="375">
        <v>72688000</v>
      </c>
      <c r="S145" s="375">
        <v>67226000</v>
      </c>
      <c r="T145" s="375" t="s">
        <v>2963</v>
      </c>
      <c r="U145" s="375" t="s">
        <v>2964</v>
      </c>
      <c r="V145" s="375">
        <f t="shared" si="23"/>
        <v>544000</v>
      </c>
      <c r="W145" s="375">
        <f t="shared" si="24"/>
        <v>89550</v>
      </c>
      <c r="X145" s="375">
        <f t="shared" si="25"/>
        <v>2232950</v>
      </c>
      <c r="Y145" s="373"/>
      <c r="Z145" s="375">
        <f t="shared" si="26"/>
        <v>0</v>
      </c>
      <c r="AA145" s="375">
        <f t="shared" si="27"/>
        <v>0</v>
      </c>
      <c r="AB145" s="375">
        <f t="shared" si="28"/>
        <v>0</v>
      </c>
      <c r="AC145" s="373"/>
      <c r="AD145" s="375">
        <f t="shared" si="29"/>
        <v>1410000</v>
      </c>
      <c r="AE145" s="375">
        <f t="shared" si="30"/>
        <v>4028550</v>
      </c>
      <c r="AF145" s="375">
        <f t="shared" si="31"/>
        <v>911950</v>
      </c>
      <c r="AG145" s="373"/>
      <c r="AH145" s="375">
        <f t="shared" si="32"/>
        <v>0</v>
      </c>
      <c r="AI145" s="375">
        <f t="shared" si="33"/>
        <v>0</v>
      </c>
      <c r="AJ145" s="375">
        <f t="shared" si="34"/>
        <v>0</v>
      </c>
      <c r="AK145" s="373"/>
      <c r="AL145" s="373"/>
      <c r="AM145" s="380">
        <v>67805000</v>
      </c>
      <c r="AN145" s="380">
        <v>68659450</v>
      </c>
      <c r="AO145" s="380">
        <v>66314050</v>
      </c>
      <c r="AP145" s="380">
        <v>71246500</v>
      </c>
      <c r="AQ145" s="380">
        <v>67805000</v>
      </c>
      <c r="AR145" s="380">
        <v>68659450</v>
      </c>
      <c r="AS145" s="380">
        <v>66314050</v>
      </c>
      <c r="AT145" s="380">
        <v>71246500</v>
      </c>
    </row>
    <row r="146" spans="1:46">
      <c r="A146" s="376" t="s">
        <v>49</v>
      </c>
      <c r="B146" s="376" t="s">
        <v>48</v>
      </c>
      <c r="C146" s="376" t="s">
        <v>104</v>
      </c>
      <c r="D146" s="376" t="s">
        <v>147</v>
      </c>
      <c r="E146" s="375">
        <v>5682250</v>
      </c>
      <c r="F146" s="375">
        <v>4756128</v>
      </c>
      <c r="G146" s="375">
        <v>5476186</v>
      </c>
      <c r="H146" s="375">
        <v>5476186</v>
      </c>
      <c r="I146" s="375">
        <v>5682250</v>
      </c>
      <c r="J146" s="375">
        <v>4756128</v>
      </c>
      <c r="K146" s="375">
        <v>5476186</v>
      </c>
      <c r="L146" s="375" t="s">
        <v>2975</v>
      </c>
      <c r="M146" s="375">
        <v>4475755</v>
      </c>
      <c r="N146" s="375">
        <v>4860227</v>
      </c>
      <c r="O146" s="375">
        <v>6027384</v>
      </c>
      <c r="P146" s="375">
        <v>6387384</v>
      </c>
      <c r="Q146" s="375">
        <v>4475755</v>
      </c>
      <c r="R146" s="375">
        <v>4860227</v>
      </c>
      <c r="S146" s="375">
        <v>6027384</v>
      </c>
      <c r="T146" s="375" t="s">
        <v>2975</v>
      </c>
      <c r="U146" s="375" t="s">
        <v>2975</v>
      </c>
      <c r="V146" s="375">
        <f t="shared" si="23"/>
        <v>244750</v>
      </c>
      <c r="W146" s="375">
        <f t="shared" si="24"/>
        <v>-681372</v>
      </c>
      <c r="X146" s="375">
        <f t="shared" si="25"/>
        <v>38686</v>
      </c>
      <c r="Y146" s="373"/>
      <c r="Z146" s="375">
        <f t="shared" si="26"/>
        <v>0</v>
      </c>
      <c r="AA146" s="375">
        <f t="shared" si="27"/>
        <v>0</v>
      </c>
      <c r="AB146" s="375">
        <f t="shared" si="28"/>
        <v>0</v>
      </c>
      <c r="AC146" s="373"/>
      <c r="AD146" s="375">
        <f t="shared" si="29"/>
        <v>-961745</v>
      </c>
      <c r="AE146" s="375">
        <f t="shared" si="30"/>
        <v>-577273</v>
      </c>
      <c r="AF146" s="375">
        <f t="shared" si="31"/>
        <v>589884</v>
      </c>
      <c r="AG146" s="373"/>
      <c r="AH146" s="375">
        <f t="shared" si="32"/>
        <v>0</v>
      </c>
      <c r="AI146" s="375">
        <f t="shared" si="33"/>
        <v>0</v>
      </c>
      <c r="AJ146" s="375">
        <f t="shared" si="34"/>
        <v>0</v>
      </c>
      <c r="AK146" s="373"/>
      <c r="AL146" s="373"/>
      <c r="AM146" s="380">
        <v>5437500</v>
      </c>
      <c r="AN146" s="380">
        <v>5437500</v>
      </c>
      <c r="AO146" s="380">
        <v>5437500</v>
      </c>
      <c r="AP146" s="380">
        <v>5437500</v>
      </c>
      <c r="AQ146" s="380">
        <v>5437500</v>
      </c>
      <c r="AR146" s="380">
        <v>5437500</v>
      </c>
      <c r="AS146" s="380">
        <v>5437500</v>
      </c>
      <c r="AT146" s="380">
        <v>5437500</v>
      </c>
    </row>
    <row r="147" spans="1:46">
      <c r="A147" s="376" t="s">
        <v>56</v>
      </c>
      <c r="B147" s="376" t="s">
        <v>55</v>
      </c>
      <c r="C147" s="376" t="s">
        <v>54</v>
      </c>
      <c r="D147" s="376" t="s">
        <v>145</v>
      </c>
      <c r="E147" s="375">
        <v>2191000</v>
      </c>
      <c r="F147" s="375">
        <v>2190000</v>
      </c>
      <c r="G147" s="375">
        <v>2191000</v>
      </c>
      <c r="H147" s="375">
        <v>2190000</v>
      </c>
      <c r="I147" s="375">
        <v>2191000</v>
      </c>
      <c r="J147" s="375">
        <v>2190000</v>
      </c>
      <c r="K147" s="375">
        <v>2191000</v>
      </c>
      <c r="L147" s="375">
        <v>0</v>
      </c>
      <c r="M147" s="375">
        <v>1613000</v>
      </c>
      <c r="N147" s="375">
        <v>1613000</v>
      </c>
      <c r="O147" s="375">
        <v>2768000</v>
      </c>
      <c r="P147" s="375">
        <v>2768000</v>
      </c>
      <c r="Q147" s="375">
        <v>1582000</v>
      </c>
      <c r="R147" s="375">
        <v>1696000</v>
      </c>
      <c r="S147" s="375">
        <v>1831000</v>
      </c>
      <c r="T147" s="375">
        <v>0</v>
      </c>
      <c r="U147" s="375" t="s">
        <v>2988</v>
      </c>
      <c r="V147" s="375">
        <f t="shared" si="23"/>
        <v>0</v>
      </c>
      <c r="W147" s="375">
        <f t="shared" si="24"/>
        <v>0</v>
      </c>
      <c r="X147" s="375">
        <f t="shared" si="25"/>
        <v>0</v>
      </c>
      <c r="Y147" s="373"/>
      <c r="Z147" s="375">
        <f t="shared" si="26"/>
        <v>0</v>
      </c>
      <c r="AA147" s="375">
        <f t="shared" si="27"/>
        <v>0</v>
      </c>
      <c r="AB147" s="375">
        <f t="shared" si="28"/>
        <v>0</v>
      </c>
      <c r="AC147" s="373"/>
      <c r="AD147" s="375">
        <f t="shared" si="29"/>
        <v>-609000</v>
      </c>
      <c r="AE147" s="375">
        <f t="shared" si="30"/>
        <v>-494000</v>
      </c>
      <c r="AF147" s="375">
        <f t="shared" si="31"/>
        <v>-360000</v>
      </c>
      <c r="AG147" s="373"/>
      <c r="AH147" s="375">
        <f t="shared" si="32"/>
        <v>-31000</v>
      </c>
      <c r="AI147" s="375">
        <f t="shared" si="33"/>
        <v>83000</v>
      </c>
      <c r="AJ147" s="375">
        <f t="shared" si="34"/>
        <v>-937000</v>
      </c>
      <c r="AK147" s="373"/>
      <c r="AL147" s="373"/>
      <c r="AM147" s="380">
        <v>2191000</v>
      </c>
      <c r="AN147" s="380">
        <v>2190000</v>
      </c>
      <c r="AO147" s="380">
        <v>2191000</v>
      </c>
      <c r="AP147" s="380">
        <v>2190000</v>
      </c>
      <c r="AQ147" s="380">
        <v>2191000</v>
      </c>
      <c r="AR147" s="380">
        <v>2190000</v>
      </c>
      <c r="AS147" s="380">
        <v>2191000</v>
      </c>
      <c r="AT147" s="380">
        <v>2190000</v>
      </c>
    </row>
    <row r="148" spans="1:46">
      <c r="A148" s="376" t="s">
        <v>49</v>
      </c>
      <c r="B148" s="376" t="s">
        <v>48</v>
      </c>
      <c r="C148" s="376" t="s">
        <v>47</v>
      </c>
      <c r="D148" s="376" t="s">
        <v>143</v>
      </c>
      <c r="E148" s="375">
        <v>3778500</v>
      </c>
      <c r="F148" s="375">
        <v>3778500</v>
      </c>
      <c r="G148" s="375">
        <v>3778500</v>
      </c>
      <c r="H148" s="375">
        <v>3778500</v>
      </c>
      <c r="I148" s="375">
        <v>3778500</v>
      </c>
      <c r="J148" s="375">
        <v>3778500</v>
      </c>
      <c r="K148" s="375">
        <v>3778500</v>
      </c>
      <c r="L148" s="375">
        <v>0</v>
      </c>
      <c r="M148" s="375">
        <v>3778500</v>
      </c>
      <c r="N148" s="375">
        <v>3778500</v>
      </c>
      <c r="O148" s="375">
        <v>3778500</v>
      </c>
      <c r="P148" s="375">
        <v>3778500</v>
      </c>
      <c r="Q148" s="375">
        <v>3778500</v>
      </c>
      <c r="R148" s="375">
        <v>3778500</v>
      </c>
      <c r="S148" s="375">
        <v>3778500</v>
      </c>
      <c r="T148" s="375">
        <v>0</v>
      </c>
      <c r="U148" s="375" t="s">
        <v>3000</v>
      </c>
      <c r="V148" s="375">
        <f t="shared" si="23"/>
        <v>0</v>
      </c>
      <c r="W148" s="375">
        <f t="shared" si="24"/>
        <v>0</v>
      </c>
      <c r="X148" s="375">
        <f t="shared" si="25"/>
        <v>0</v>
      </c>
      <c r="Y148" s="373"/>
      <c r="Z148" s="375">
        <f t="shared" si="26"/>
        <v>0</v>
      </c>
      <c r="AA148" s="375">
        <f t="shared" si="27"/>
        <v>0</v>
      </c>
      <c r="AB148" s="375">
        <f t="shared" si="28"/>
        <v>0</v>
      </c>
      <c r="AC148" s="373"/>
      <c r="AD148" s="375">
        <f t="shared" si="29"/>
        <v>0</v>
      </c>
      <c r="AE148" s="375">
        <f t="shared" si="30"/>
        <v>0</v>
      </c>
      <c r="AF148" s="375">
        <f t="shared" si="31"/>
        <v>0</v>
      </c>
      <c r="AG148" s="373"/>
      <c r="AH148" s="375">
        <f t="shared" si="32"/>
        <v>0</v>
      </c>
      <c r="AI148" s="375">
        <f t="shared" si="33"/>
        <v>0</v>
      </c>
      <c r="AJ148" s="375">
        <f t="shared" si="34"/>
        <v>0</v>
      </c>
      <c r="AK148" s="373"/>
      <c r="AL148" s="373"/>
      <c r="AM148" s="380">
        <v>3778500</v>
      </c>
      <c r="AN148" s="380">
        <v>3778500</v>
      </c>
      <c r="AO148" s="380">
        <v>3778500</v>
      </c>
      <c r="AP148" s="380">
        <v>3778500</v>
      </c>
      <c r="AQ148" s="380">
        <v>3778500</v>
      </c>
      <c r="AR148" s="380">
        <v>3778500</v>
      </c>
      <c r="AS148" s="380">
        <v>3778500</v>
      </c>
      <c r="AT148" s="380">
        <v>3778500</v>
      </c>
    </row>
    <row r="149" spans="1:46">
      <c r="A149" s="376" t="s">
        <v>56</v>
      </c>
      <c r="B149" s="376" t="s">
        <v>65</v>
      </c>
      <c r="C149" s="376" t="s">
        <v>97</v>
      </c>
      <c r="D149" s="376" t="s">
        <v>141</v>
      </c>
      <c r="E149" s="375">
        <v>11914500</v>
      </c>
      <c r="F149" s="375">
        <v>9809500</v>
      </c>
      <c r="G149" s="375">
        <v>9809500</v>
      </c>
      <c r="H149" s="375">
        <v>9809500</v>
      </c>
      <c r="I149" s="375">
        <v>11914500</v>
      </c>
      <c r="J149" s="375">
        <v>9809500</v>
      </c>
      <c r="K149" s="375">
        <v>9809500</v>
      </c>
      <c r="L149" s="375" t="s">
        <v>3010</v>
      </c>
      <c r="M149" s="375">
        <v>10335750</v>
      </c>
      <c r="N149" s="375">
        <v>10335750</v>
      </c>
      <c r="O149" s="375">
        <v>10335750</v>
      </c>
      <c r="P149" s="375">
        <v>10335750</v>
      </c>
      <c r="Q149" s="375">
        <v>10335750</v>
      </c>
      <c r="R149" s="375">
        <v>10335750</v>
      </c>
      <c r="S149" s="375">
        <v>10335750</v>
      </c>
      <c r="T149" s="375" t="s">
        <v>3010</v>
      </c>
      <c r="U149" s="375" t="s">
        <v>3011</v>
      </c>
      <c r="V149" s="375">
        <f t="shared" si="23"/>
        <v>0</v>
      </c>
      <c r="W149" s="375">
        <f t="shared" si="24"/>
        <v>0</v>
      </c>
      <c r="X149" s="375">
        <f t="shared" si="25"/>
        <v>0</v>
      </c>
      <c r="Y149" s="373"/>
      <c r="Z149" s="375">
        <f t="shared" si="26"/>
        <v>0</v>
      </c>
      <c r="AA149" s="375">
        <f t="shared" si="27"/>
        <v>0</v>
      </c>
      <c r="AB149" s="375">
        <f t="shared" si="28"/>
        <v>0</v>
      </c>
      <c r="AC149" s="373"/>
      <c r="AD149" s="375">
        <f t="shared" si="29"/>
        <v>0</v>
      </c>
      <c r="AE149" s="375">
        <f t="shared" si="30"/>
        <v>0</v>
      </c>
      <c r="AF149" s="375">
        <f t="shared" si="31"/>
        <v>0</v>
      </c>
      <c r="AG149" s="373"/>
      <c r="AH149" s="375">
        <f t="shared" si="32"/>
        <v>0</v>
      </c>
      <c r="AI149" s="375">
        <f t="shared" si="33"/>
        <v>0</v>
      </c>
      <c r="AJ149" s="375">
        <f t="shared" si="34"/>
        <v>0</v>
      </c>
      <c r="AK149" s="373"/>
      <c r="AL149" s="373"/>
      <c r="AM149" s="380">
        <v>11914500</v>
      </c>
      <c r="AN149" s="380">
        <v>9809500</v>
      </c>
      <c r="AO149" s="380">
        <v>9809500</v>
      </c>
      <c r="AP149" s="380">
        <v>9809500</v>
      </c>
      <c r="AQ149" s="380">
        <v>10335750</v>
      </c>
      <c r="AR149" s="380">
        <v>10335750</v>
      </c>
      <c r="AS149" s="380">
        <v>10335750</v>
      </c>
      <c r="AT149" s="380">
        <v>10335750</v>
      </c>
    </row>
    <row r="150" spans="1:46">
      <c r="A150" s="376" t="s">
        <v>56</v>
      </c>
      <c r="B150" s="376" t="s">
        <v>65</v>
      </c>
      <c r="C150" s="376" t="s">
        <v>97</v>
      </c>
      <c r="D150" s="376" t="s">
        <v>139</v>
      </c>
      <c r="E150" s="375">
        <v>4187750</v>
      </c>
      <c r="F150" s="375">
        <v>4187750</v>
      </c>
      <c r="G150" s="375">
        <v>4187750</v>
      </c>
      <c r="H150" s="375">
        <v>4187750</v>
      </c>
      <c r="I150" s="375">
        <v>4187750</v>
      </c>
      <c r="J150" s="375">
        <v>4187750</v>
      </c>
      <c r="K150" s="375">
        <v>4187750</v>
      </c>
      <c r="L150" s="375" t="s">
        <v>1613</v>
      </c>
      <c r="M150" s="375">
        <v>4075000</v>
      </c>
      <c r="N150" s="375">
        <v>4351447.5</v>
      </c>
      <c r="O150" s="375">
        <v>5408771.75</v>
      </c>
      <c r="P150" s="375">
        <v>5408771.75</v>
      </c>
      <c r="Q150" s="375">
        <v>4075000</v>
      </c>
      <c r="R150" s="375">
        <v>4351447.5</v>
      </c>
      <c r="S150" s="375">
        <v>5408771.75</v>
      </c>
      <c r="T150" s="375" t="s">
        <v>1613</v>
      </c>
      <c r="U150" s="375" t="s">
        <v>3022</v>
      </c>
      <c r="V150" s="375">
        <f t="shared" si="23"/>
        <v>112750</v>
      </c>
      <c r="W150" s="375">
        <f t="shared" si="24"/>
        <v>112750</v>
      </c>
      <c r="X150" s="375">
        <f t="shared" si="25"/>
        <v>112750</v>
      </c>
      <c r="Y150" s="373"/>
      <c r="Z150" s="375">
        <f t="shared" si="26"/>
        <v>0</v>
      </c>
      <c r="AA150" s="375">
        <f t="shared" si="27"/>
        <v>0</v>
      </c>
      <c r="AB150" s="375">
        <f t="shared" si="28"/>
        <v>0</v>
      </c>
      <c r="AC150" s="373"/>
      <c r="AD150" s="375">
        <f t="shared" si="29"/>
        <v>0</v>
      </c>
      <c r="AE150" s="375">
        <f t="shared" si="30"/>
        <v>276447.5</v>
      </c>
      <c r="AF150" s="375">
        <f t="shared" si="31"/>
        <v>1333771.75</v>
      </c>
      <c r="AG150" s="373"/>
      <c r="AH150" s="375">
        <f t="shared" si="32"/>
        <v>0</v>
      </c>
      <c r="AI150" s="375">
        <f t="shared" si="33"/>
        <v>0</v>
      </c>
      <c r="AJ150" s="375">
        <f t="shared" si="34"/>
        <v>0</v>
      </c>
      <c r="AK150" s="373"/>
      <c r="AL150" s="373"/>
      <c r="AM150" s="380">
        <v>4075000</v>
      </c>
      <c r="AN150" s="380">
        <v>4075000</v>
      </c>
      <c r="AO150" s="380">
        <v>4075000</v>
      </c>
      <c r="AP150" s="380">
        <v>4075000</v>
      </c>
      <c r="AQ150" s="380">
        <v>4075000</v>
      </c>
      <c r="AR150" s="380">
        <v>4075000</v>
      </c>
      <c r="AS150" s="380">
        <v>4075000</v>
      </c>
      <c r="AT150" s="380">
        <v>4075000</v>
      </c>
    </row>
    <row r="151" spans="1:46">
      <c r="A151" s="376" t="s">
        <v>44</v>
      </c>
      <c r="B151" s="376" t="s">
        <v>116</v>
      </c>
      <c r="C151" s="376" t="s">
        <v>115</v>
      </c>
      <c r="D151" s="376" t="s">
        <v>137</v>
      </c>
      <c r="E151" s="375">
        <v>5361000</v>
      </c>
      <c r="F151" s="375">
        <v>5361000</v>
      </c>
      <c r="G151" s="375">
        <v>5361000</v>
      </c>
      <c r="H151" s="375">
        <v>5351000</v>
      </c>
      <c r="I151" s="375">
        <v>4229750</v>
      </c>
      <c r="J151" s="375">
        <v>4229750</v>
      </c>
      <c r="K151" s="375">
        <v>6492250</v>
      </c>
      <c r="L151" s="375" t="s">
        <v>3042</v>
      </c>
      <c r="M151" s="375">
        <v>5361000</v>
      </c>
      <c r="N151" s="375">
        <v>5361000</v>
      </c>
      <c r="O151" s="375">
        <v>5361000</v>
      </c>
      <c r="P151" s="375">
        <v>5361000</v>
      </c>
      <c r="Q151" s="375">
        <v>5090000</v>
      </c>
      <c r="R151" s="375">
        <v>5632000</v>
      </c>
      <c r="S151" s="375">
        <v>5361000</v>
      </c>
      <c r="T151" s="375" t="s">
        <v>1613</v>
      </c>
      <c r="U151" s="375" t="s">
        <v>1921</v>
      </c>
      <c r="V151" s="375">
        <f t="shared" si="23"/>
        <v>-1131250</v>
      </c>
      <c r="W151" s="375">
        <f t="shared" si="24"/>
        <v>-1131250</v>
      </c>
      <c r="X151" s="375">
        <f t="shared" si="25"/>
        <v>1131250</v>
      </c>
      <c r="Y151" s="373"/>
      <c r="Z151" s="375">
        <f t="shared" si="26"/>
        <v>-1131250</v>
      </c>
      <c r="AA151" s="375">
        <f t="shared" si="27"/>
        <v>-1131250</v>
      </c>
      <c r="AB151" s="375">
        <f t="shared" si="28"/>
        <v>1131250</v>
      </c>
      <c r="AC151" s="373"/>
      <c r="AD151" s="375">
        <f t="shared" si="29"/>
        <v>-271000</v>
      </c>
      <c r="AE151" s="375">
        <f t="shared" si="30"/>
        <v>271000</v>
      </c>
      <c r="AF151" s="375">
        <f t="shared" si="31"/>
        <v>0</v>
      </c>
      <c r="AG151" s="373"/>
      <c r="AH151" s="375">
        <f t="shared" si="32"/>
        <v>-271000</v>
      </c>
      <c r="AI151" s="375">
        <f t="shared" si="33"/>
        <v>271000</v>
      </c>
      <c r="AJ151" s="375">
        <f t="shared" si="34"/>
        <v>0</v>
      </c>
      <c r="AK151" s="373"/>
      <c r="AL151" s="373"/>
      <c r="AM151" s="380">
        <v>5361000</v>
      </c>
      <c r="AN151" s="380">
        <v>5361000</v>
      </c>
      <c r="AO151" s="380">
        <v>5361000</v>
      </c>
      <c r="AP151" s="380">
        <v>5361000</v>
      </c>
      <c r="AQ151" s="380">
        <v>5361000</v>
      </c>
      <c r="AR151" s="380">
        <v>5361000</v>
      </c>
      <c r="AS151" s="380">
        <v>5361000</v>
      </c>
      <c r="AT151" s="380">
        <v>5361000</v>
      </c>
    </row>
    <row r="152" spans="1:46">
      <c r="A152" s="376" t="s">
        <v>56</v>
      </c>
      <c r="B152" s="376" t="s">
        <v>55</v>
      </c>
      <c r="C152" s="376" t="s">
        <v>135</v>
      </c>
      <c r="D152" s="376" t="s">
        <v>134</v>
      </c>
      <c r="E152" s="375">
        <v>14368000</v>
      </c>
      <c r="F152" s="375">
        <v>15214000</v>
      </c>
      <c r="G152" s="375">
        <v>14984000</v>
      </c>
      <c r="H152" s="375">
        <v>14850000</v>
      </c>
      <c r="I152" s="375">
        <v>14368000</v>
      </c>
      <c r="J152" s="375">
        <v>15214000</v>
      </c>
      <c r="K152" s="375">
        <v>14984000</v>
      </c>
      <c r="L152" s="375" t="s">
        <v>3055</v>
      </c>
      <c r="M152" s="375">
        <v>14368000</v>
      </c>
      <c r="N152" s="375">
        <v>15214000</v>
      </c>
      <c r="O152" s="375">
        <v>14984000</v>
      </c>
      <c r="P152" s="375">
        <v>14850000</v>
      </c>
      <c r="Q152" s="375">
        <v>14368000</v>
      </c>
      <c r="R152" s="375">
        <v>15214000</v>
      </c>
      <c r="S152" s="375">
        <v>14984000</v>
      </c>
      <c r="T152" s="375" t="s">
        <v>3055</v>
      </c>
      <c r="U152" s="375" t="s">
        <v>3056</v>
      </c>
      <c r="V152" s="375">
        <f t="shared" si="23"/>
        <v>-129000</v>
      </c>
      <c r="W152" s="375">
        <f t="shared" si="24"/>
        <v>717000</v>
      </c>
      <c r="X152" s="375">
        <f t="shared" si="25"/>
        <v>487000</v>
      </c>
      <c r="Y152" s="373"/>
      <c r="Z152" s="375">
        <f t="shared" si="26"/>
        <v>0</v>
      </c>
      <c r="AA152" s="375">
        <f t="shared" si="27"/>
        <v>0</v>
      </c>
      <c r="AB152" s="375">
        <f t="shared" si="28"/>
        <v>0</v>
      </c>
      <c r="AC152" s="373"/>
      <c r="AD152" s="375">
        <f t="shared" si="29"/>
        <v>-129000</v>
      </c>
      <c r="AE152" s="375">
        <f t="shared" si="30"/>
        <v>717000</v>
      </c>
      <c r="AF152" s="375">
        <f t="shared" si="31"/>
        <v>487000</v>
      </c>
      <c r="AG152" s="373"/>
      <c r="AH152" s="375">
        <f t="shared" si="32"/>
        <v>0</v>
      </c>
      <c r="AI152" s="375">
        <f t="shared" si="33"/>
        <v>0</v>
      </c>
      <c r="AJ152" s="375">
        <f t="shared" si="34"/>
        <v>0</v>
      </c>
      <c r="AK152" s="373"/>
      <c r="AL152" s="373"/>
      <c r="AM152" s="380">
        <v>14497000</v>
      </c>
      <c r="AN152" s="380">
        <v>14497000</v>
      </c>
      <c r="AO152" s="380">
        <v>14497000</v>
      </c>
      <c r="AP152" s="380">
        <v>14497000</v>
      </c>
      <c r="AQ152" s="380">
        <v>14497000</v>
      </c>
      <c r="AR152" s="380">
        <v>14497000</v>
      </c>
      <c r="AS152" s="380">
        <v>14497000</v>
      </c>
      <c r="AT152" s="380">
        <v>14497000</v>
      </c>
    </row>
    <row r="153" spans="1:46">
      <c r="A153" s="376" t="s">
        <v>49</v>
      </c>
      <c r="B153" s="376" t="s">
        <v>101</v>
      </c>
      <c r="C153" s="376" t="s">
        <v>100</v>
      </c>
      <c r="D153" s="376" t="s">
        <v>132</v>
      </c>
      <c r="E153" s="375">
        <v>3193000</v>
      </c>
      <c r="F153" s="375">
        <v>3193000</v>
      </c>
      <c r="G153" s="375">
        <v>3193000</v>
      </c>
      <c r="H153" s="375">
        <v>3193000</v>
      </c>
      <c r="I153" s="375">
        <v>2948640</v>
      </c>
      <c r="J153" s="375">
        <v>3419480</v>
      </c>
      <c r="K153" s="375">
        <v>3263030</v>
      </c>
      <c r="L153" s="375">
        <v>0</v>
      </c>
      <c r="M153" s="375">
        <v>3193000</v>
      </c>
      <c r="N153" s="375">
        <v>3193000</v>
      </c>
      <c r="O153" s="375">
        <v>3193000</v>
      </c>
      <c r="P153" s="375">
        <v>3193000</v>
      </c>
      <c r="Q153" s="375">
        <v>2948730</v>
      </c>
      <c r="R153" s="375">
        <v>3419450</v>
      </c>
      <c r="S153" s="375">
        <v>3263000</v>
      </c>
      <c r="T153" s="375">
        <v>0</v>
      </c>
      <c r="U153" s="375" t="s">
        <v>1744</v>
      </c>
      <c r="V153" s="375">
        <f t="shared" si="23"/>
        <v>-244360</v>
      </c>
      <c r="W153" s="375">
        <f t="shared" si="24"/>
        <v>226480</v>
      </c>
      <c r="X153" s="375">
        <f t="shared" si="25"/>
        <v>70030</v>
      </c>
      <c r="Y153" s="373"/>
      <c r="Z153" s="375">
        <f t="shared" si="26"/>
        <v>-244360</v>
      </c>
      <c r="AA153" s="375">
        <f t="shared" si="27"/>
        <v>226480</v>
      </c>
      <c r="AB153" s="375">
        <f t="shared" si="28"/>
        <v>70030</v>
      </c>
      <c r="AC153" s="373"/>
      <c r="AD153" s="375">
        <f t="shared" si="29"/>
        <v>-244270</v>
      </c>
      <c r="AE153" s="375">
        <f t="shared" si="30"/>
        <v>226450</v>
      </c>
      <c r="AF153" s="375">
        <f t="shared" si="31"/>
        <v>70000</v>
      </c>
      <c r="AG153" s="373"/>
      <c r="AH153" s="375">
        <f t="shared" si="32"/>
        <v>-244270</v>
      </c>
      <c r="AI153" s="375">
        <f t="shared" si="33"/>
        <v>226450</v>
      </c>
      <c r="AJ153" s="375">
        <f t="shared" si="34"/>
        <v>70000</v>
      </c>
      <c r="AK153" s="373"/>
      <c r="AL153" s="373"/>
      <c r="AM153" s="380">
        <v>3193000</v>
      </c>
      <c r="AN153" s="380">
        <v>3193000</v>
      </c>
      <c r="AO153" s="380">
        <v>3193000</v>
      </c>
      <c r="AP153" s="380">
        <v>3193000</v>
      </c>
      <c r="AQ153" s="380">
        <v>3193000</v>
      </c>
      <c r="AR153" s="380">
        <v>3193000</v>
      </c>
      <c r="AS153" s="380">
        <v>3193000</v>
      </c>
      <c r="AT153" s="380">
        <v>3193000</v>
      </c>
    </row>
    <row r="154" spans="1:46">
      <c r="A154" s="376" t="s">
        <v>73</v>
      </c>
      <c r="B154" s="376" t="s">
        <v>72</v>
      </c>
      <c r="C154" s="376" t="s">
        <v>71</v>
      </c>
      <c r="D154" s="376" t="s">
        <v>130</v>
      </c>
      <c r="E154" s="375">
        <v>5491750</v>
      </c>
      <c r="F154" s="375">
        <v>5491750</v>
      </c>
      <c r="G154" s="375">
        <v>5491750</v>
      </c>
      <c r="H154" s="375">
        <v>5491750</v>
      </c>
      <c r="I154" s="375">
        <v>5491750</v>
      </c>
      <c r="J154" s="375">
        <v>5491750</v>
      </c>
      <c r="K154" s="375">
        <v>5491750</v>
      </c>
      <c r="L154" s="375">
        <v>0</v>
      </c>
      <c r="M154" s="375">
        <v>5491750</v>
      </c>
      <c r="N154" s="375">
        <v>5491750</v>
      </c>
      <c r="O154" s="375">
        <v>5491750</v>
      </c>
      <c r="P154" s="375">
        <v>5491750</v>
      </c>
      <c r="Q154" s="375">
        <v>5491750</v>
      </c>
      <c r="R154" s="375">
        <v>5491750</v>
      </c>
      <c r="S154" s="375">
        <v>5491750</v>
      </c>
      <c r="T154" s="375">
        <v>0</v>
      </c>
      <c r="U154" s="375" t="s">
        <v>3077</v>
      </c>
      <c r="V154" s="375">
        <f t="shared" si="23"/>
        <v>0</v>
      </c>
      <c r="W154" s="375">
        <f t="shared" si="24"/>
        <v>0</v>
      </c>
      <c r="X154" s="375">
        <f t="shared" si="25"/>
        <v>0</v>
      </c>
      <c r="Y154" s="373"/>
      <c r="Z154" s="375">
        <f t="shared" si="26"/>
        <v>0</v>
      </c>
      <c r="AA154" s="375">
        <f t="shared" si="27"/>
        <v>0</v>
      </c>
      <c r="AB154" s="375">
        <f t="shared" si="28"/>
        <v>0</v>
      </c>
      <c r="AC154" s="373"/>
      <c r="AD154" s="375">
        <f t="shared" si="29"/>
        <v>0</v>
      </c>
      <c r="AE154" s="375">
        <f t="shared" si="30"/>
        <v>0</v>
      </c>
      <c r="AF154" s="375">
        <f t="shared" si="31"/>
        <v>0</v>
      </c>
      <c r="AG154" s="373"/>
      <c r="AH154" s="375">
        <f t="shared" si="32"/>
        <v>0</v>
      </c>
      <c r="AI154" s="375">
        <f t="shared" si="33"/>
        <v>0</v>
      </c>
      <c r="AJ154" s="375">
        <f t="shared" si="34"/>
        <v>0</v>
      </c>
      <c r="AK154" s="373"/>
      <c r="AL154" s="373"/>
      <c r="AM154" s="380">
        <v>5491750</v>
      </c>
      <c r="AN154" s="380">
        <v>5491750</v>
      </c>
      <c r="AO154" s="380">
        <v>5491750</v>
      </c>
      <c r="AP154" s="380">
        <v>5491750</v>
      </c>
      <c r="AQ154" s="380">
        <v>5491750</v>
      </c>
      <c r="AR154" s="380">
        <v>5491750</v>
      </c>
      <c r="AS154" s="380">
        <v>5491750</v>
      </c>
      <c r="AT154" s="380">
        <v>5491750</v>
      </c>
    </row>
    <row r="155" spans="1:46">
      <c r="A155" s="376" t="s">
        <v>44</v>
      </c>
      <c r="B155" s="376" t="s">
        <v>60</v>
      </c>
      <c r="C155" s="376" t="s">
        <v>59</v>
      </c>
      <c r="D155" s="376" t="s">
        <v>128</v>
      </c>
      <c r="E155" s="375">
        <v>3651250</v>
      </c>
      <c r="F155" s="375">
        <v>3651250</v>
      </c>
      <c r="G155" s="375">
        <v>3651250</v>
      </c>
      <c r="H155" s="375">
        <v>3651250</v>
      </c>
      <c r="I155" s="375">
        <v>3651250</v>
      </c>
      <c r="J155" s="375">
        <v>3651250</v>
      </c>
      <c r="K155" s="375">
        <v>3651250</v>
      </c>
      <c r="L155" s="375" t="s">
        <v>3092</v>
      </c>
      <c r="M155" s="375">
        <v>3454000</v>
      </c>
      <c r="N155" s="375">
        <v>3404000</v>
      </c>
      <c r="O155" s="375">
        <v>3873500</v>
      </c>
      <c r="P155" s="375">
        <v>3873500</v>
      </c>
      <c r="Q155" s="375">
        <v>3454000</v>
      </c>
      <c r="R155" s="375">
        <v>3404000</v>
      </c>
      <c r="S155" s="375">
        <v>3873500</v>
      </c>
      <c r="T155" s="375" t="s">
        <v>3092</v>
      </c>
      <c r="U155" s="375" t="s">
        <v>3092</v>
      </c>
      <c r="V155" s="375">
        <f t="shared" si="23"/>
        <v>-344250</v>
      </c>
      <c r="W155" s="375">
        <f t="shared" si="24"/>
        <v>-344250</v>
      </c>
      <c r="X155" s="375">
        <f t="shared" si="25"/>
        <v>-344250</v>
      </c>
      <c r="Y155" s="373"/>
      <c r="Z155" s="375">
        <f t="shared" si="26"/>
        <v>0</v>
      </c>
      <c r="AA155" s="375">
        <f t="shared" si="27"/>
        <v>0</v>
      </c>
      <c r="AB155" s="375">
        <f t="shared" si="28"/>
        <v>0</v>
      </c>
      <c r="AC155" s="373"/>
      <c r="AD155" s="375">
        <f t="shared" si="29"/>
        <v>-541500</v>
      </c>
      <c r="AE155" s="375">
        <f t="shared" si="30"/>
        <v>-591500</v>
      </c>
      <c r="AF155" s="375">
        <f t="shared" si="31"/>
        <v>-122000</v>
      </c>
      <c r="AG155" s="373"/>
      <c r="AH155" s="375">
        <f t="shared" si="32"/>
        <v>0</v>
      </c>
      <c r="AI155" s="375">
        <f t="shared" si="33"/>
        <v>0</v>
      </c>
      <c r="AJ155" s="375">
        <f t="shared" si="34"/>
        <v>0</v>
      </c>
      <c r="AK155" s="373"/>
      <c r="AL155" s="373"/>
      <c r="AM155" s="380">
        <v>3995500</v>
      </c>
      <c r="AN155" s="380">
        <v>3995500</v>
      </c>
      <c r="AO155" s="380">
        <v>3995500</v>
      </c>
      <c r="AP155" s="380">
        <v>3995500</v>
      </c>
      <c r="AQ155" s="380">
        <v>3995500</v>
      </c>
      <c r="AR155" s="380">
        <v>3995500</v>
      </c>
      <c r="AS155" s="380">
        <v>3995500</v>
      </c>
      <c r="AT155" s="380">
        <v>3995500</v>
      </c>
    </row>
    <row r="156" spans="1:46">
      <c r="A156" s="376" t="s">
        <v>49</v>
      </c>
      <c r="B156" s="376" t="s">
        <v>48</v>
      </c>
      <c r="C156" s="376" t="s">
        <v>104</v>
      </c>
      <c r="D156" s="376" t="s">
        <v>126</v>
      </c>
      <c r="E156" s="375">
        <v>98135573</v>
      </c>
      <c r="F156" s="375">
        <v>0</v>
      </c>
      <c r="G156" s="375">
        <v>0</v>
      </c>
      <c r="H156" s="375">
        <v>0</v>
      </c>
      <c r="I156" s="375">
        <v>98135573</v>
      </c>
      <c r="J156" s="375">
        <v>0</v>
      </c>
      <c r="K156" s="375">
        <v>0</v>
      </c>
      <c r="L156" s="375" t="s">
        <v>3103</v>
      </c>
      <c r="M156" s="375">
        <v>98135573</v>
      </c>
      <c r="N156" s="375">
        <v>0</v>
      </c>
      <c r="O156" s="375">
        <v>0</v>
      </c>
      <c r="P156" s="375">
        <v>0</v>
      </c>
      <c r="Q156" s="375">
        <v>98135573</v>
      </c>
      <c r="R156" s="375">
        <v>0</v>
      </c>
      <c r="S156" s="375">
        <v>0</v>
      </c>
      <c r="T156" s="375" t="s">
        <v>3103</v>
      </c>
      <c r="U156" s="375" t="s">
        <v>3104</v>
      </c>
      <c r="V156" s="375">
        <f t="shared" si="23"/>
        <v>0</v>
      </c>
      <c r="W156" s="375">
        <f t="shared" si="24"/>
        <v>0</v>
      </c>
      <c r="X156" s="375">
        <f t="shared" si="25"/>
        <v>0</v>
      </c>
      <c r="Y156" s="373"/>
      <c r="Z156" s="375">
        <f t="shared" si="26"/>
        <v>0</v>
      </c>
      <c r="AA156" s="375">
        <f t="shared" si="27"/>
        <v>0</v>
      </c>
      <c r="AB156" s="375">
        <f t="shared" si="28"/>
        <v>0</v>
      </c>
      <c r="AC156" s="373"/>
      <c r="AD156" s="375">
        <f t="shared" si="29"/>
        <v>0</v>
      </c>
      <c r="AE156" s="375">
        <f t="shared" si="30"/>
        <v>0</v>
      </c>
      <c r="AF156" s="375">
        <f t="shared" si="31"/>
        <v>0</v>
      </c>
      <c r="AG156" s="373"/>
      <c r="AH156" s="375">
        <f t="shared" si="32"/>
        <v>0</v>
      </c>
      <c r="AI156" s="375">
        <f t="shared" si="33"/>
        <v>0</v>
      </c>
      <c r="AJ156" s="375">
        <f t="shared" si="34"/>
        <v>0</v>
      </c>
      <c r="AK156" s="373"/>
      <c r="AL156" s="373"/>
      <c r="AM156" s="380">
        <v>98135573</v>
      </c>
      <c r="AN156" s="380">
        <v>0</v>
      </c>
      <c r="AO156" s="380">
        <v>0</v>
      </c>
      <c r="AP156" s="380">
        <v>0</v>
      </c>
      <c r="AQ156" s="380">
        <v>98135573</v>
      </c>
      <c r="AR156" s="380">
        <v>0</v>
      </c>
      <c r="AS156" s="380">
        <v>0</v>
      </c>
      <c r="AT156" s="380">
        <v>0</v>
      </c>
    </row>
    <row r="157" spans="1:46">
      <c r="A157" s="376" t="s">
        <v>44</v>
      </c>
      <c r="B157" s="376" t="s">
        <v>60</v>
      </c>
      <c r="C157" s="376" t="s">
        <v>68</v>
      </c>
      <c r="D157" s="376" t="s">
        <v>124</v>
      </c>
      <c r="E157" s="375">
        <v>4628000</v>
      </c>
      <c r="F157" s="375">
        <v>4627000</v>
      </c>
      <c r="G157" s="375">
        <v>4627500</v>
      </c>
      <c r="H157" s="375">
        <v>4627500</v>
      </c>
      <c r="I157" s="375">
        <v>4628000</v>
      </c>
      <c r="J157" s="375">
        <v>4627000</v>
      </c>
      <c r="K157" s="375">
        <v>4628000</v>
      </c>
      <c r="L157" s="375" t="s">
        <v>3114</v>
      </c>
      <c r="M157" s="375">
        <v>3631000</v>
      </c>
      <c r="N157" s="375">
        <v>4271000</v>
      </c>
      <c r="O157" s="375">
        <v>4636000</v>
      </c>
      <c r="P157" s="375">
        <v>5539000</v>
      </c>
      <c r="Q157" s="375">
        <v>3631000</v>
      </c>
      <c r="R157" s="375">
        <v>4271000</v>
      </c>
      <c r="S157" s="375">
        <v>4408000</v>
      </c>
      <c r="T157" s="375" t="s">
        <v>3114</v>
      </c>
      <c r="U157" s="375" t="s">
        <v>3115</v>
      </c>
      <c r="V157" s="375">
        <f t="shared" si="23"/>
        <v>500</v>
      </c>
      <c r="W157" s="375">
        <f t="shared" si="24"/>
        <v>-500</v>
      </c>
      <c r="X157" s="375">
        <f t="shared" si="25"/>
        <v>500</v>
      </c>
      <c r="Y157" s="373"/>
      <c r="Z157" s="375">
        <f t="shared" si="26"/>
        <v>0</v>
      </c>
      <c r="AA157" s="375">
        <f t="shared" si="27"/>
        <v>0</v>
      </c>
      <c r="AB157" s="375">
        <f t="shared" si="28"/>
        <v>500</v>
      </c>
      <c r="AC157" s="373"/>
      <c r="AD157" s="375">
        <f t="shared" si="29"/>
        <v>-996500</v>
      </c>
      <c r="AE157" s="375">
        <f t="shared" si="30"/>
        <v>-356500</v>
      </c>
      <c r="AF157" s="375">
        <f t="shared" si="31"/>
        <v>-219500</v>
      </c>
      <c r="AG157" s="373"/>
      <c r="AH157" s="375">
        <f t="shared" si="32"/>
        <v>0</v>
      </c>
      <c r="AI157" s="375">
        <f t="shared" si="33"/>
        <v>0</v>
      </c>
      <c r="AJ157" s="375">
        <f t="shared" si="34"/>
        <v>-228000</v>
      </c>
      <c r="AK157" s="373"/>
      <c r="AL157" s="373"/>
      <c r="AM157" s="380">
        <v>4627500</v>
      </c>
      <c r="AN157" s="380">
        <v>4627500</v>
      </c>
      <c r="AO157" s="380">
        <v>4627500</v>
      </c>
      <c r="AP157" s="380">
        <v>4627500</v>
      </c>
      <c r="AQ157" s="380">
        <v>4627500</v>
      </c>
      <c r="AR157" s="380">
        <v>4627500</v>
      </c>
      <c r="AS157" s="380">
        <v>4627500</v>
      </c>
      <c r="AT157" s="380">
        <v>4627500</v>
      </c>
    </row>
    <row r="158" spans="1:46">
      <c r="A158" s="376" t="s">
        <v>44</v>
      </c>
      <c r="B158" s="376" t="s">
        <v>116</v>
      </c>
      <c r="C158" s="376" t="s">
        <v>115</v>
      </c>
      <c r="D158" s="376" t="s">
        <v>122</v>
      </c>
      <c r="E158" s="375">
        <v>3315518.25</v>
      </c>
      <c r="F158" s="375">
        <v>3174518.25</v>
      </c>
      <c r="G158" s="375">
        <v>3683518.25</v>
      </c>
      <c r="H158" s="375">
        <v>4091445.25</v>
      </c>
      <c r="I158" s="375">
        <v>3315518.25</v>
      </c>
      <c r="J158" s="375">
        <v>3174518.25</v>
      </c>
      <c r="K158" s="375">
        <v>3683518</v>
      </c>
      <c r="L158" s="375" t="s">
        <v>1744</v>
      </c>
      <c r="M158" s="375">
        <v>2608768.25</v>
      </c>
      <c r="N158" s="375">
        <v>2743768.25</v>
      </c>
      <c r="O158" s="375">
        <v>3999268.25</v>
      </c>
      <c r="P158" s="375">
        <v>4913195.25</v>
      </c>
      <c r="Q158" s="375">
        <v>2608768.25</v>
      </c>
      <c r="R158" s="375">
        <v>2743768.25</v>
      </c>
      <c r="S158" s="375">
        <v>3999268</v>
      </c>
      <c r="T158" s="375" t="s">
        <v>1744</v>
      </c>
      <c r="U158" s="375" t="s">
        <v>1744</v>
      </c>
      <c r="V158" s="375">
        <f t="shared" si="23"/>
        <v>0</v>
      </c>
      <c r="W158" s="375">
        <f t="shared" si="24"/>
        <v>100000</v>
      </c>
      <c r="X158" s="375">
        <f t="shared" si="25"/>
        <v>-0.25</v>
      </c>
      <c r="Y158" s="373"/>
      <c r="Z158" s="375">
        <f t="shared" si="26"/>
        <v>0</v>
      </c>
      <c r="AA158" s="375">
        <f t="shared" si="27"/>
        <v>0</v>
      </c>
      <c r="AB158" s="375">
        <f t="shared" si="28"/>
        <v>-0.25</v>
      </c>
      <c r="AC158" s="373"/>
      <c r="AD158" s="375">
        <f t="shared" si="29"/>
        <v>0</v>
      </c>
      <c r="AE158" s="375">
        <f t="shared" si="30"/>
        <v>135000</v>
      </c>
      <c r="AF158" s="375">
        <f t="shared" si="31"/>
        <v>-35000.25</v>
      </c>
      <c r="AG158" s="373"/>
      <c r="AH158" s="375">
        <f t="shared" si="32"/>
        <v>0</v>
      </c>
      <c r="AI158" s="375">
        <f t="shared" si="33"/>
        <v>0</v>
      </c>
      <c r="AJ158" s="375">
        <f t="shared" si="34"/>
        <v>-0.25</v>
      </c>
      <c r="AK158" s="373"/>
      <c r="AL158" s="373"/>
      <c r="AM158" s="380">
        <v>3315518.25</v>
      </c>
      <c r="AN158" s="380">
        <v>3074518.25</v>
      </c>
      <c r="AO158" s="380">
        <v>3683518.25</v>
      </c>
      <c r="AP158" s="380">
        <v>4191445.25</v>
      </c>
      <c r="AQ158" s="380">
        <v>2608768.25</v>
      </c>
      <c r="AR158" s="380">
        <v>2608768.25</v>
      </c>
      <c r="AS158" s="380">
        <v>4034268.25</v>
      </c>
      <c r="AT158" s="380">
        <v>5013195.25</v>
      </c>
    </row>
    <row r="159" spans="1:46">
      <c r="A159" s="376" t="s">
        <v>49</v>
      </c>
      <c r="B159" s="376" t="s">
        <v>48</v>
      </c>
      <c r="C159" s="376" t="s">
        <v>104</v>
      </c>
      <c r="D159" s="376" t="s">
        <v>120</v>
      </c>
      <c r="E159" s="375">
        <v>19016250</v>
      </c>
      <c r="F159" s="375">
        <v>19016000</v>
      </c>
      <c r="G159" s="375">
        <v>19027000</v>
      </c>
      <c r="H159" s="375">
        <v>19028000</v>
      </c>
      <c r="I159" s="375">
        <v>19016000</v>
      </c>
      <c r="J159" s="375">
        <v>19016000</v>
      </c>
      <c r="K159" s="375">
        <v>19027000</v>
      </c>
      <c r="L159" s="375" t="s">
        <v>3135</v>
      </c>
      <c r="M159" s="375">
        <v>16291000</v>
      </c>
      <c r="N159" s="375">
        <v>19538000</v>
      </c>
      <c r="O159" s="375">
        <v>19696000</v>
      </c>
      <c r="P159" s="375">
        <v>21372000</v>
      </c>
      <c r="Q159" s="375">
        <v>16291000</v>
      </c>
      <c r="R159" s="375">
        <v>19538000</v>
      </c>
      <c r="S159" s="375">
        <v>19696000</v>
      </c>
      <c r="T159" s="375" t="s">
        <v>3136</v>
      </c>
      <c r="U159" s="375" t="s">
        <v>3137</v>
      </c>
      <c r="V159" s="375">
        <f t="shared" si="23"/>
        <v>-250</v>
      </c>
      <c r="W159" s="375">
        <f t="shared" si="24"/>
        <v>0</v>
      </c>
      <c r="X159" s="375">
        <f t="shared" si="25"/>
        <v>11000</v>
      </c>
      <c r="Y159" s="373"/>
      <c r="Z159" s="375">
        <f t="shared" si="26"/>
        <v>-250</v>
      </c>
      <c r="AA159" s="375">
        <f t="shared" si="27"/>
        <v>0</v>
      </c>
      <c r="AB159" s="375">
        <f t="shared" si="28"/>
        <v>0</v>
      </c>
      <c r="AC159" s="373"/>
      <c r="AD159" s="375">
        <f t="shared" si="29"/>
        <v>-2725250</v>
      </c>
      <c r="AE159" s="375">
        <f t="shared" si="30"/>
        <v>522000</v>
      </c>
      <c r="AF159" s="375">
        <f t="shared" si="31"/>
        <v>680000</v>
      </c>
      <c r="AG159" s="373"/>
      <c r="AH159" s="375">
        <f t="shared" si="32"/>
        <v>0</v>
      </c>
      <c r="AI159" s="375">
        <f t="shared" si="33"/>
        <v>0</v>
      </c>
      <c r="AJ159" s="375">
        <f t="shared" si="34"/>
        <v>0</v>
      </c>
      <c r="AK159" s="373"/>
      <c r="AL159" s="373"/>
      <c r="AM159" s="380">
        <v>19016250</v>
      </c>
      <c r="AN159" s="380">
        <v>19016000</v>
      </c>
      <c r="AO159" s="380">
        <v>19016000</v>
      </c>
      <c r="AP159" s="380">
        <v>19017000</v>
      </c>
      <c r="AQ159" s="380">
        <v>19016250</v>
      </c>
      <c r="AR159" s="380">
        <v>19016000</v>
      </c>
      <c r="AS159" s="380">
        <v>19016000</v>
      </c>
      <c r="AT159" s="380">
        <v>19017000</v>
      </c>
    </row>
    <row r="160" spans="1:46">
      <c r="A160" s="376" t="s">
        <v>49</v>
      </c>
      <c r="B160" s="376" t="s">
        <v>101</v>
      </c>
      <c r="C160" s="376" t="s">
        <v>100</v>
      </c>
      <c r="D160" s="376" t="s">
        <v>118</v>
      </c>
      <c r="E160" s="375">
        <v>11170994</v>
      </c>
      <c r="F160" s="375">
        <v>12910986</v>
      </c>
      <c r="G160" s="375">
        <v>11615793</v>
      </c>
      <c r="H160" s="375">
        <v>12535563</v>
      </c>
      <c r="I160" s="375">
        <v>11170994</v>
      </c>
      <c r="J160" s="375">
        <v>12910986</v>
      </c>
      <c r="K160" s="375">
        <v>11615793</v>
      </c>
      <c r="L160" s="375" t="s">
        <v>1613</v>
      </c>
      <c r="M160" s="375">
        <v>11170994</v>
      </c>
      <c r="N160" s="375">
        <v>12910986</v>
      </c>
      <c r="O160" s="375">
        <v>11615793</v>
      </c>
      <c r="P160" s="375">
        <v>12535563</v>
      </c>
      <c r="Q160" s="375">
        <v>11170994</v>
      </c>
      <c r="R160" s="375">
        <v>12910986</v>
      </c>
      <c r="S160" s="375">
        <v>11615793</v>
      </c>
      <c r="T160" s="375" t="s">
        <v>3155</v>
      </c>
      <c r="U160" s="375" t="s">
        <v>3156</v>
      </c>
      <c r="V160" s="375">
        <f t="shared" si="23"/>
        <v>-1339506</v>
      </c>
      <c r="W160" s="375">
        <f t="shared" si="24"/>
        <v>400486</v>
      </c>
      <c r="X160" s="375">
        <f t="shared" si="25"/>
        <v>-894707</v>
      </c>
      <c r="Y160" s="373"/>
      <c r="Z160" s="375">
        <f t="shared" si="26"/>
        <v>0</v>
      </c>
      <c r="AA160" s="375">
        <f t="shared" si="27"/>
        <v>0</v>
      </c>
      <c r="AB160" s="375">
        <f t="shared" si="28"/>
        <v>0</v>
      </c>
      <c r="AC160" s="373"/>
      <c r="AD160" s="375">
        <f t="shared" si="29"/>
        <v>-1339506</v>
      </c>
      <c r="AE160" s="375">
        <f t="shared" si="30"/>
        <v>400486</v>
      </c>
      <c r="AF160" s="375">
        <f t="shared" si="31"/>
        <v>-894707</v>
      </c>
      <c r="AG160" s="373"/>
      <c r="AH160" s="375">
        <f t="shared" si="32"/>
        <v>0</v>
      </c>
      <c r="AI160" s="375">
        <f t="shared" si="33"/>
        <v>0</v>
      </c>
      <c r="AJ160" s="375">
        <f t="shared" si="34"/>
        <v>0</v>
      </c>
      <c r="AK160" s="373"/>
      <c r="AL160" s="373"/>
      <c r="AM160" s="380">
        <v>12510500</v>
      </c>
      <c r="AN160" s="380">
        <v>12510500</v>
      </c>
      <c r="AO160" s="380">
        <v>12510500</v>
      </c>
      <c r="AP160" s="380">
        <v>12510500</v>
      </c>
      <c r="AQ160" s="380">
        <v>12510500</v>
      </c>
      <c r="AR160" s="380">
        <v>12510500</v>
      </c>
      <c r="AS160" s="380">
        <v>12510500</v>
      </c>
      <c r="AT160" s="380">
        <v>12510500</v>
      </c>
    </row>
    <row r="161" spans="1:46">
      <c r="A161" s="376" t="s">
        <v>44</v>
      </c>
      <c r="B161" s="376" t="s">
        <v>116</v>
      </c>
      <c r="C161" s="376" t="s">
        <v>115</v>
      </c>
      <c r="D161" s="376" t="s">
        <v>114</v>
      </c>
      <c r="E161" s="375">
        <v>38977276.25</v>
      </c>
      <c r="F161" s="375">
        <v>38971595.583333336</v>
      </c>
      <c r="G161" s="375">
        <v>38970175.166666664</v>
      </c>
      <c r="H161" s="375">
        <v>38973015.666666657</v>
      </c>
      <c r="I161" s="375">
        <v>38977276.25</v>
      </c>
      <c r="J161" s="375">
        <v>38971595.583333336</v>
      </c>
      <c r="K161" s="375">
        <v>38970175.166666664</v>
      </c>
      <c r="L161" s="375" t="s">
        <v>3171</v>
      </c>
      <c r="M161" s="375">
        <v>38977276.25</v>
      </c>
      <c r="N161" s="375">
        <v>42156706</v>
      </c>
      <c r="O161" s="375">
        <v>40549910.25</v>
      </c>
      <c r="P161" s="375">
        <v>41781681.5</v>
      </c>
      <c r="Q161" s="375">
        <v>39599391.25</v>
      </c>
      <c r="R161" s="375">
        <v>42156706</v>
      </c>
      <c r="S161" s="375">
        <v>40549910.25</v>
      </c>
      <c r="T161" s="375" t="s">
        <v>3172</v>
      </c>
      <c r="U161" s="375" t="s">
        <v>3173</v>
      </c>
      <c r="V161" s="375">
        <f t="shared" si="23"/>
        <v>0</v>
      </c>
      <c r="W161" s="375">
        <f t="shared" si="24"/>
        <v>-5680.6666666641831</v>
      </c>
      <c r="X161" s="375">
        <f t="shared" si="25"/>
        <v>-7101.0833333358169</v>
      </c>
      <c r="Y161" s="373"/>
      <c r="Z161" s="375">
        <f t="shared" si="26"/>
        <v>0</v>
      </c>
      <c r="AA161" s="375">
        <f t="shared" si="27"/>
        <v>0</v>
      </c>
      <c r="AB161" s="375">
        <f t="shared" si="28"/>
        <v>0</v>
      </c>
      <c r="AC161" s="373"/>
      <c r="AD161" s="375">
        <f t="shared" si="29"/>
        <v>622115</v>
      </c>
      <c r="AE161" s="375">
        <f t="shared" si="30"/>
        <v>3179429.75</v>
      </c>
      <c r="AF161" s="375">
        <f t="shared" si="31"/>
        <v>1572634</v>
      </c>
      <c r="AG161" s="373"/>
      <c r="AH161" s="375">
        <f t="shared" si="32"/>
        <v>622115</v>
      </c>
      <c r="AI161" s="375">
        <f t="shared" si="33"/>
        <v>0</v>
      </c>
      <c r="AJ161" s="375">
        <f t="shared" si="34"/>
        <v>0</v>
      </c>
      <c r="AK161" s="373"/>
      <c r="AL161" s="373"/>
      <c r="AM161" s="380">
        <v>38977276.25</v>
      </c>
      <c r="AN161" s="380">
        <v>38977276.25</v>
      </c>
      <c r="AO161" s="380">
        <v>38977276.25</v>
      </c>
      <c r="AP161" s="380">
        <v>38977276.25</v>
      </c>
      <c r="AQ161" s="380">
        <v>38977276.25</v>
      </c>
      <c r="AR161" s="380">
        <v>38977276.25</v>
      </c>
      <c r="AS161" s="380">
        <v>38977276.25</v>
      </c>
      <c r="AT161" s="380">
        <v>38977276.25</v>
      </c>
    </row>
    <row r="162" spans="1:46">
      <c r="A162" s="376" t="s">
        <v>56</v>
      </c>
      <c r="B162" s="376" t="s">
        <v>55</v>
      </c>
      <c r="C162" s="376" t="s">
        <v>76</v>
      </c>
      <c r="D162" s="376" t="s">
        <v>112</v>
      </c>
      <c r="E162" s="375">
        <v>0</v>
      </c>
      <c r="F162" s="375">
        <v>0</v>
      </c>
      <c r="G162" s="375">
        <v>0</v>
      </c>
      <c r="H162" s="375">
        <v>16003250</v>
      </c>
      <c r="I162" s="375">
        <v>21950250</v>
      </c>
      <c r="J162" s="375">
        <v>16003250</v>
      </c>
      <c r="K162" s="375">
        <v>16003250</v>
      </c>
      <c r="L162" s="375" t="s">
        <v>3185</v>
      </c>
      <c r="M162" s="375">
        <v>0</v>
      </c>
      <c r="N162" s="375">
        <v>0</v>
      </c>
      <c r="O162" s="375">
        <v>0</v>
      </c>
      <c r="P162" s="375">
        <v>23001000</v>
      </c>
      <c r="Q162" s="375">
        <v>17490064</v>
      </c>
      <c r="R162" s="375">
        <v>20768936</v>
      </c>
      <c r="S162" s="375">
        <v>8699000</v>
      </c>
      <c r="T162" s="375" t="s">
        <v>3186</v>
      </c>
      <c r="U162" s="375" t="s">
        <v>3187</v>
      </c>
      <c r="V162" s="375">
        <f t="shared" si="23"/>
        <v>-365500</v>
      </c>
      <c r="W162" s="375">
        <f t="shared" si="24"/>
        <v>-365500</v>
      </c>
      <c r="X162" s="375">
        <f t="shared" si="25"/>
        <v>-365500</v>
      </c>
      <c r="Y162" s="373"/>
      <c r="Z162" s="375">
        <f t="shared" si="26"/>
        <v>21950250</v>
      </c>
      <c r="AA162" s="375">
        <f t="shared" si="27"/>
        <v>16003250</v>
      </c>
      <c r="AB162" s="375">
        <f t="shared" si="28"/>
        <v>16003250</v>
      </c>
      <c r="AC162" s="373"/>
      <c r="AD162" s="375">
        <f t="shared" si="29"/>
        <v>-365500</v>
      </c>
      <c r="AE162" s="375">
        <f t="shared" si="30"/>
        <v>2913372</v>
      </c>
      <c r="AF162" s="375">
        <f t="shared" si="31"/>
        <v>-9156564</v>
      </c>
      <c r="AG162" s="373"/>
      <c r="AH162" s="375">
        <f t="shared" si="32"/>
        <v>17490064</v>
      </c>
      <c r="AI162" s="375">
        <f t="shared" si="33"/>
        <v>20768936</v>
      </c>
      <c r="AJ162" s="375">
        <f t="shared" si="34"/>
        <v>8699000</v>
      </c>
      <c r="AK162" s="373"/>
      <c r="AL162" s="373"/>
      <c r="AM162" s="380">
        <v>22315750</v>
      </c>
      <c r="AN162" s="380">
        <v>16368750</v>
      </c>
      <c r="AO162" s="380">
        <v>16368750</v>
      </c>
      <c r="AP162" s="380">
        <v>16368750</v>
      </c>
      <c r="AQ162" s="380">
        <v>17855564</v>
      </c>
      <c r="AR162" s="380">
        <v>17855564</v>
      </c>
      <c r="AS162" s="380">
        <v>17855564</v>
      </c>
      <c r="AT162" s="380">
        <v>17855308</v>
      </c>
    </row>
    <row r="163" spans="1:46">
      <c r="A163" s="376" t="s">
        <v>73</v>
      </c>
      <c r="B163" s="376" t="s">
        <v>72</v>
      </c>
      <c r="C163" s="376" t="s">
        <v>71</v>
      </c>
      <c r="D163" s="376" t="s">
        <v>110</v>
      </c>
      <c r="E163" s="375">
        <v>3664250</v>
      </c>
      <c r="F163" s="375">
        <v>3664250</v>
      </c>
      <c r="G163" s="375">
        <v>3664250</v>
      </c>
      <c r="H163" s="375">
        <v>3664250</v>
      </c>
      <c r="I163" s="375">
        <v>3664250</v>
      </c>
      <c r="J163" s="375">
        <v>3664250</v>
      </c>
      <c r="K163" s="375">
        <v>3664250</v>
      </c>
      <c r="L163" s="375">
        <v>0</v>
      </c>
      <c r="M163" s="375">
        <v>3664250</v>
      </c>
      <c r="N163" s="375">
        <v>3664250</v>
      </c>
      <c r="O163" s="375">
        <v>3664250</v>
      </c>
      <c r="P163" s="375">
        <v>3664250</v>
      </c>
      <c r="Q163" s="375">
        <v>3300000</v>
      </c>
      <c r="R163" s="375">
        <v>3825000</v>
      </c>
      <c r="S163" s="375">
        <v>3135000</v>
      </c>
      <c r="T163" s="375">
        <v>0</v>
      </c>
      <c r="U163" s="375" t="s">
        <v>3200</v>
      </c>
      <c r="V163" s="375">
        <f t="shared" si="23"/>
        <v>0</v>
      </c>
      <c r="W163" s="375">
        <f t="shared" si="24"/>
        <v>0</v>
      </c>
      <c r="X163" s="375">
        <f t="shared" si="25"/>
        <v>0</v>
      </c>
      <c r="Y163" s="373"/>
      <c r="Z163" s="375">
        <f t="shared" si="26"/>
        <v>0</v>
      </c>
      <c r="AA163" s="375">
        <f t="shared" si="27"/>
        <v>0</v>
      </c>
      <c r="AB163" s="375">
        <f t="shared" si="28"/>
        <v>0</v>
      </c>
      <c r="AC163" s="373"/>
      <c r="AD163" s="375">
        <f t="shared" si="29"/>
        <v>-364250</v>
      </c>
      <c r="AE163" s="375">
        <f t="shared" si="30"/>
        <v>160750</v>
      </c>
      <c r="AF163" s="375">
        <f t="shared" si="31"/>
        <v>-529250</v>
      </c>
      <c r="AG163" s="373"/>
      <c r="AH163" s="375">
        <f t="shared" si="32"/>
        <v>-364250</v>
      </c>
      <c r="AI163" s="375">
        <f t="shared" si="33"/>
        <v>160750</v>
      </c>
      <c r="AJ163" s="375">
        <f t="shared" si="34"/>
        <v>-529250</v>
      </c>
      <c r="AK163" s="373"/>
      <c r="AL163" s="373"/>
      <c r="AM163" s="380">
        <v>3664250</v>
      </c>
      <c r="AN163" s="380">
        <v>3664250</v>
      </c>
      <c r="AO163" s="380">
        <v>3664250</v>
      </c>
      <c r="AP163" s="380">
        <v>3664250</v>
      </c>
      <c r="AQ163" s="380">
        <v>3664250</v>
      </c>
      <c r="AR163" s="380">
        <v>3664250</v>
      </c>
      <c r="AS163" s="380">
        <v>3664250</v>
      </c>
      <c r="AT163" s="380">
        <v>3664250</v>
      </c>
    </row>
    <row r="164" spans="1:46">
      <c r="A164" s="376" t="s">
        <v>56</v>
      </c>
      <c r="B164" s="376" t="s">
        <v>65</v>
      </c>
      <c r="C164" s="376" t="s">
        <v>54</v>
      </c>
      <c r="D164" s="376" t="s">
        <v>108</v>
      </c>
      <c r="E164" s="375">
        <v>3611000</v>
      </c>
      <c r="F164" s="375">
        <v>3611000</v>
      </c>
      <c r="G164" s="375">
        <v>3611000</v>
      </c>
      <c r="H164" s="375">
        <v>3611000</v>
      </c>
      <c r="I164" s="375">
        <v>3611000</v>
      </c>
      <c r="J164" s="375">
        <v>3611000</v>
      </c>
      <c r="K164" s="375">
        <v>3611000</v>
      </c>
      <c r="L164" s="375" t="s">
        <v>1613</v>
      </c>
      <c r="M164" s="375">
        <v>3611000</v>
      </c>
      <c r="N164" s="375">
        <v>3611000</v>
      </c>
      <c r="O164" s="375">
        <v>3611000</v>
      </c>
      <c r="P164" s="375">
        <v>3611000</v>
      </c>
      <c r="Q164" s="375">
        <v>3611000</v>
      </c>
      <c r="R164" s="375">
        <v>3611000</v>
      </c>
      <c r="S164" s="375">
        <v>3611000</v>
      </c>
      <c r="T164" s="375" t="s">
        <v>1613</v>
      </c>
      <c r="U164" s="375" t="s">
        <v>3210</v>
      </c>
      <c r="V164" s="375">
        <f t="shared" si="23"/>
        <v>0</v>
      </c>
      <c r="W164" s="375">
        <f t="shared" si="24"/>
        <v>0</v>
      </c>
      <c r="X164" s="375">
        <f t="shared" si="25"/>
        <v>0</v>
      </c>
      <c r="Y164" s="373"/>
      <c r="Z164" s="375">
        <f t="shared" si="26"/>
        <v>0</v>
      </c>
      <c r="AA164" s="375">
        <f t="shared" si="27"/>
        <v>0</v>
      </c>
      <c r="AB164" s="375">
        <f t="shared" si="28"/>
        <v>0</v>
      </c>
      <c r="AC164" s="373"/>
      <c r="AD164" s="375">
        <f t="shared" si="29"/>
        <v>0</v>
      </c>
      <c r="AE164" s="375">
        <f t="shared" si="30"/>
        <v>0</v>
      </c>
      <c r="AF164" s="375">
        <f t="shared" si="31"/>
        <v>0</v>
      </c>
      <c r="AG164" s="373"/>
      <c r="AH164" s="375">
        <f t="shared" si="32"/>
        <v>0</v>
      </c>
      <c r="AI164" s="375">
        <f t="shared" si="33"/>
        <v>0</v>
      </c>
      <c r="AJ164" s="375">
        <f t="shared" si="34"/>
        <v>0</v>
      </c>
      <c r="AK164" s="373"/>
      <c r="AL164" s="373"/>
      <c r="AM164" s="380">
        <v>3611000</v>
      </c>
      <c r="AN164" s="380">
        <v>3611000</v>
      </c>
      <c r="AO164" s="380">
        <v>3611000</v>
      </c>
      <c r="AP164" s="380">
        <v>3611000</v>
      </c>
      <c r="AQ164" s="380">
        <v>3611000</v>
      </c>
      <c r="AR164" s="380">
        <v>3611000</v>
      </c>
      <c r="AS164" s="380">
        <v>3611000</v>
      </c>
      <c r="AT164" s="380">
        <v>3611000</v>
      </c>
    </row>
    <row r="165" spans="1:46">
      <c r="A165" s="376" t="s">
        <v>44</v>
      </c>
      <c r="B165" s="376" t="s">
        <v>60</v>
      </c>
      <c r="C165" s="376" t="s">
        <v>68</v>
      </c>
      <c r="D165" s="376" t="s">
        <v>106</v>
      </c>
      <c r="E165" s="375">
        <v>3439000</v>
      </c>
      <c r="F165" s="375">
        <v>4205000</v>
      </c>
      <c r="G165" s="375">
        <v>4545000</v>
      </c>
      <c r="H165" s="375">
        <v>4752000</v>
      </c>
      <c r="I165" s="375">
        <v>3439000</v>
      </c>
      <c r="J165" s="375">
        <v>4205000</v>
      </c>
      <c r="K165" s="375">
        <v>4545000</v>
      </c>
      <c r="L165" s="375" t="s">
        <v>1744</v>
      </c>
      <c r="M165" s="375">
        <v>3672899</v>
      </c>
      <c r="N165" s="375">
        <v>4127368</v>
      </c>
      <c r="O165" s="375">
        <v>4467368</v>
      </c>
      <c r="P165" s="375">
        <v>4673365</v>
      </c>
      <c r="Q165" s="375">
        <v>3672899</v>
      </c>
      <c r="R165" s="375">
        <v>3877521</v>
      </c>
      <c r="S165" s="375">
        <v>4304362</v>
      </c>
      <c r="T165" s="375" t="s">
        <v>1744</v>
      </c>
      <c r="U165" s="375" t="s">
        <v>3225</v>
      </c>
      <c r="V165" s="375">
        <f t="shared" si="23"/>
        <v>0</v>
      </c>
      <c r="W165" s="375">
        <f t="shared" si="24"/>
        <v>0</v>
      </c>
      <c r="X165" s="375">
        <f t="shared" si="25"/>
        <v>0</v>
      </c>
      <c r="Y165" s="373"/>
      <c r="Z165" s="375">
        <f t="shared" si="26"/>
        <v>0</v>
      </c>
      <c r="AA165" s="375">
        <f t="shared" si="27"/>
        <v>0</v>
      </c>
      <c r="AB165" s="375">
        <f t="shared" si="28"/>
        <v>0</v>
      </c>
      <c r="AC165" s="373"/>
      <c r="AD165" s="375">
        <f t="shared" si="29"/>
        <v>233899</v>
      </c>
      <c r="AE165" s="375">
        <f t="shared" si="30"/>
        <v>-327479</v>
      </c>
      <c r="AF165" s="375">
        <f t="shared" si="31"/>
        <v>-240638</v>
      </c>
      <c r="AG165" s="373"/>
      <c r="AH165" s="375">
        <f t="shared" si="32"/>
        <v>0</v>
      </c>
      <c r="AI165" s="375">
        <f t="shared" si="33"/>
        <v>-249847</v>
      </c>
      <c r="AJ165" s="375">
        <f t="shared" si="34"/>
        <v>-163006</v>
      </c>
      <c r="AK165" s="373"/>
      <c r="AL165" s="373"/>
      <c r="AM165" s="380">
        <v>3439000</v>
      </c>
      <c r="AN165" s="380">
        <v>4205000</v>
      </c>
      <c r="AO165" s="380">
        <v>4545000</v>
      </c>
      <c r="AP165" s="380">
        <v>4752000</v>
      </c>
      <c r="AQ165" s="380">
        <v>3439000</v>
      </c>
      <c r="AR165" s="380">
        <v>4205000</v>
      </c>
      <c r="AS165" s="380">
        <v>4545000</v>
      </c>
      <c r="AT165" s="380">
        <v>4752000</v>
      </c>
    </row>
    <row r="166" spans="1:46">
      <c r="A166" s="376" t="s">
        <v>49</v>
      </c>
      <c r="B166" s="376" t="s">
        <v>48</v>
      </c>
      <c r="C166" s="376" t="s">
        <v>104</v>
      </c>
      <c r="D166" s="376" t="s">
        <v>103</v>
      </c>
      <c r="E166" s="375">
        <v>3132272.5</v>
      </c>
      <c r="F166" s="375">
        <v>3132272.5</v>
      </c>
      <c r="G166" s="375">
        <v>3132272.5</v>
      </c>
      <c r="H166" s="375">
        <v>3132272.5</v>
      </c>
      <c r="I166" s="375">
        <v>3132272.5</v>
      </c>
      <c r="J166" s="375">
        <v>3132272.5</v>
      </c>
      <c r="K166" s="375">
        <v>3132273</v>
      </c>
      <c r="L166" s="375" t="s">
        <v>3240</v>
      </c>
      <c r="M166" s="375">
        <v>3132272.5</v>
      </c>
      <c r="N166" s="375">
        <v>3132272.5</v>
      </c>
      <c r="O166" s="375">
        <v>3132272.5</v>
      </c>
      <c r="P166" s="375">
        <v>3132272.5</v>
      </c>
      <c r="Q166" s="375">
        <v>3132272.5</v>
      </c>
      <c r="R166" s="375">
        <v>3132272.5</v>
      </c>
      <c r="S166" s="375">
        <v>31322723</v>
      </c>
      <c r="T166" s="375" t="s">
        <v>3240</v>
      </c>
      <c r="U166" s="375" t="s">
        <v>3241</v>
      </c>
      <c r="V166" s="375">
        <f t="shared" si="23"/>
        <v>105272.5</v>
      </c>
      <c r="W166" s="375">
        <f t="shared" si="24"/>
        <v>105272.5</v>
      </c>
      <c r="X166" s="375">
        <f t="shared" si="25"/>
        <v>105273</v>
      </c>
      <c r="Y166" s="373"/>
      <c r="Z166" s="375">
        <f t="shared" si="26"/>
        <v>0</v>
      </c>
      <c r="AA166" s="375">
        <f t="shared" si="27"/>
        <v>0</v>
      </c>
      <c r="AB166" s="375">
        <f t="shared" si="28"/>
        <v>0.5</v>
      </c>
      <c r="AC166" s="373"/>
      <c r="AD166" s="375">
        <f t="shared" si="29"/>
        <v>105272.5</v>
      </c>
      <c r="AE166" s="375">
        <f t="shared" si="30"/>
        <v>105272.5</v>
      </c>
      <c r="AF166" s="375">
        <f t="shared" si="31"/>
        <v>28295723</v>
      </c>
      <c r="AG166" s="373"/>
      <c r="AH166" s="375">
        <f t="shared" si="32"/>
        <v>0</v>
      </c>
      <c r="AI166" s="375">
        <f t="shared" si="33"/>
        <v>0</v>
      </c>
      <c r="AJ166" s="375">
        <f t="shared" si="34"/>
        <v>28190450.5</v>
      </c>
      <c r="AK166" s="373"/>
      <c r="AL166" s="373"/>
      <c r="AM166" s="380">
        <v>3027000</v>
      </c>
      <c r="AN166" s="380">
        <v>3027000</v>
      </c>
      <c r="AO166" s="380">
        <v>3027000</v>
      </c>
      <c r="AP166" s="380">
        <v>3027000</v>
      </c>
      <c r="AQ166" s="380">
        <v>3027000</v>
      </c>
      <c r="AR166" s="380">
        <v>3027000</v>
      </c>
      <c r="AS166" s="380">
        <v>3027000</v>
      </c>
      <c r="AT166" s="380">
        <v>3027000</v>
      </c>
    </row>
    <row r="167" spans="1:46">
      <c r="A167" s="376" t="s">
        <v>49</v>
      </c>
      <c r="B167" s="376" t="s">
        <v>101</v>
      </c>
      <c r="C167" s="376" t="s">
        <v>100</v>
      </c>
      <c r="D167" s="376" t="s">
        <v>99</v>
      </c>
      <c r="E167" s="375">
        <v>4504750</v>
      </c>
      <c r="F167" s="375">
        <v>4504750</v>
      </c>
      <c r="G167" s="375">
        <v>2677638</v>
      </c>
      <c r="H167" s="375">
        <v>6232788</v>
      </c>
      <c r="I167" s="375">
        <v>3397017</v>
      </c>
      <c r="J167" s="375">
        <v>5532500</v>
      </c>
      <c r="K167" s="375">
        <v>2677638</v>
      </c>
      <c r="L167" s="375" t="s">
        <v>3254</v>
      </c>
      <c r="M167" s="375">
        <v>4504750</v>
      </c>
      <c r="N167" s="375">
        <v>4504750</v>
      </c>
      <c r="O167" s="375">
        <v>2677638</v>
      </c>
      <c r="P167" s="375">
        <v>6232788</v>
      </c>
      <c r="Q167" s="375">
        <v>4504750</v>
      </c>
      <c r="R167" s="375">
        <v>5532500</v>
      </c>
      <c r="S167" s="375">
        <v>2677638</v>
      </c>
      <c r="T167" s="375" t="s">
        <v>3254</v>
      </c>
      <c r="U167" s="375" t="s">
        <v>3255</v>
      </c>
      <c r="V167" s="375">
        <f t="shared" ref="V167:V187" si="35">I167-AM167</f>
        <v>-1107733</v>
      </c>
      <c r="W167" s="375">
        <f t="shared" ref="W167:W187" si="36">J167-AN167</f>
        <v>1027750</v>
      </c>
      <c r="X167" s="375">
        <f t="shared" ref="X167:X187" si="37">K167-AO167</f>
        <v>-1827112</v>
      </c>
      <c r="Y167" s="373"/>
      <c r="Z167" s="375">
        <f t="shared" ref="Z167:Z187" si="38">I167-E167</f>
        <v>-1107733</v>
      </c>
      <c r="AA167" s="375">
        <f t="shared" ref="AA167:AA187" si="39">J167-F167</f>
        <v>1027750</v>
      </c>
      <c r="AB167" s="375">
        <f t="shared" ref="AB167:AB187" si="40">K167-G167</f>
        <v>0</v>
      </c>
      <c r="AC167" s="373"/>
      <c r="AD167" s="375">
        <f t="shared" ref="AD167:AD187" si="41">Q167-AQ167</f>
        <v>0</v>
      </c>
      <c r="AE167" s="375">
        <f t="shared" ref="AE167:AE187" si="42">R167-AR167</f>
        <v>1027750</v>
      </c>
      <c r="AF167" s="375">
        <f t="shared" ref="AF167:AF187" si="43">S167-AS167</f>
        <v>-1827112</v>
      </c>
      <c r="AG167" s="373"/>
      <c r="AH167" s="375">
        <f t="shared" ref="AH167:AH187" si="44">Q167-M167</f>
        <v>0</v>
      </c>
      <c r="AI167" s="375">
        <f t="shared" ref="AI167:AI187" si="45">R167-N167</f>
        <v>1027750</v>
      </c>
      <c r="AJ167" s="375">
        <f t="shared" ref="AJ167:AJ187" si="46">S167-O167</f>
        <v>0</v>
      </c>
      <c r="AK167" s="373"/>
      <c r="AL167" s="373"/>
      <c r="AM167" s="380">
        <v>4504750</v>
      </c>
      <c r="AN167" s="380">
        <v>4504750</v>
      </c>
      <c r="AO167" s="380">
        <v>4504750</v>
      </c>
      <c r="AP167" s="380">
        <v>4504750</v>
      </c>
      <c r="AQ167" s="380">
        <v>4504750</v>
      </c>
      <c r="AR167" s="380">
        <v>4504750</v>
      </c>
      <c r="AS167" s="380">
        <v>4504750</v>
      </c>
      <c r="AT167" s="380">
        <v>4504750</v>
      </c>
    </row>
    <row r="168" spans="1:46">
      <c r="A168" s="376" t="s">
        <v>56</v>
      </c>
      <c r="B168" s="376" t="s">
        <v>65</v>
      </c>
      <c r="C168" s="376" t="s">
        <v>97</v>
      </c>
      <c r="D168" s="376" t="s">
        <v>96</v>
      </c>
      <c r="E168" s="375">
        <v>3003500</v>
      </c>
      <c r="F168" s="375">
        <v>3003500</v>
      </c>
      <c r="G168" s="375">
        <v>3003500</v>
      </c>
      <c r="H168" s="375">
        <v>3003500</v>
      </c>
      <c r="I168" s="375">
        <v>3003500</v>
      </c>
      <c r="J168" s="375">
        <v>3003500</v>
      </c>
      <c r="K168" s="375">
        <v>3003500</v>
      </c>
      <c r="L168" s="375" t="s">
        <v>1613</v>
      </c>
      <c r="M168" s="375">
        <v>3003500</v>
      </c>
      <c r="N168" s="375">
        <v>3003500</v>
      </c>
      <c r="O168" s="375">
        <v>3003500</v>
      </c>
      <c r="P168" s="375">
        <v>3003500</v>
      </c>
      <c r="Q168" s="375">
        <v>3003500</v>
      </c>
      <c r="R168" s="375">
        <v>3003500</v>
      </c>
      <c r="S168" s="375">
        <v>3003500</v>
      </c>
      <c r="T168" s="375" t="s">
        <v>1613</v>
      </c>
      <c r="U168" s="375" t="s">
        <v>413</v>
      </c>
      <c r="V168" s="375">
        <f t="shared" si="35"/>
        <v>0</v>
      </c>
      <c r="W168" s="375">
        <f t="shared" si="36"/>
        <v>0</v>
      </c>
      <c r="X168" s="375">
        <f t="shared" si="37"/>
        <v>0</v>
      </c>
      <c r="Y168" s="373"/>
      <c r="Z168" s="375">
        <f t="shared" si="38"/>
        <v>0</v>
      </c>
      <c r="AA168" s="375">
        <f t="shared" si="39"/>
        <v>0</v>
      </c>
      <c r="AB168" s="375">
        <f t="shared" si="40"/>
        <v>0</v>
      </c>
      <c r="AC168" s="373"/>
      <c r="AD168" s="375">
        <f t="shared" si="41"/>
        <v>0</v>
      </c>
      <c r="AE168" s="375">
        <f t="shared" si="42"/>
        <v>0</v>
      </c>
      <c r="AF168" s="375">
        <f t="shared" si="43"/>
        <v>0</v>
      </c>
      <c r="AG168" s="373"/>
      <c r="AH168" s="375">
        <f t="shared" si="44"/>
        <v>0</v>
      </c>
      <c r="AI168" s="375">
        <f t="shared" si="45"/>
        <v>0</v>
      </c>
      <c r="AJ168" s="375">
        <f t="shared" si="46"/>
        <v>0</v>
      </c>
      <c r="AK168" s="373"/>
      <c r="AL168" s="373"/>
      <c r="AM168" s="380">
        <v>3003500</v>
      </c>
      <c r="AN168" s="380">
        <v>3003500</v>
      </c>
      <c r="AO168" s="380">
        <v>3003500</v>
      </c>
      <c r="AP168" s="380">
        <v>3003500</v>
      </c>
      <c r="AQ168" s="380">
        <v>3003500</v>
      </c>
      <c r="AR168" s="380">
        <v>3003500</v>
      </c>
      <c r="AS168" s="380">
        <v>3003500</v>
      </c>
      <c r="AT168" s="380">
        <v>3003500</v>
      </c>
    </row>
    <row r="169" spans="1:46">
      <c r="A169" s="376" t="s">
        <v>73</v>
      </c>
      <c r="B169" s="376" t="s">
        <v>72</v>
      </c>
      <c r="C169" s="376" t="s">
        <v>71</v>
      </c>
      <c r="D169" s="376" t="s">
        <v>94</v>
      </c>
      <c r="E169" s="375">
        <v>5350500</v>
      </c>
      <c r="F169" s="375">
        <v>5350500</v>
      </c>
      <c r="G169" s="375">
        <v>5350500</v>
      </c>
      <c r="H169" s="375">
        <v>5350500</v>
      </c>
      <c r="I169" s="375">
        <v>5350500</v>
      </c>
      <c r="J169" s="375">
        <v>5350500</v>
      </c>
      <c r="K169" s="375">
        <v>5350500</v>
      </c>
      <c r="L169" s="375" t="s">
        <v>2074</v>
      </c>
      <c r="M169" s="375">
        <v>5350500</v>
      </c>
      <c r="N169" s="375">
        <v>5350500</v>
      </c>
      <c r="O169" s="375">
        <v>5350500</v>
      </c>
      <c r="P169" s="375">
        <v>5350500</v>
      </c>
      <c r="Q169" s="375">
        <v>5350500</v>
      </c>
      <c r="R169" s="375">
        <v>5350500</v>
      </c>
      <c r="S169" s="375">
        <v>5350500</v>
      </c>
      <c r="T169" s="375" t="s">
        <v>2063</v>
      </c>
      <c r="U169" s="375" t="s">
        <v>3271</v>
      </c>
      <c r="V169" s="375">
        <f t="shared" si="35"/>
        <v>213000</v>
      </c>
      <c r="W169" s="375">
        <f t="shared" si="36"/>
        <v>213000</v>
      </c>
      <c r="X169" s="375">
        <f t="shared" si="37"/>
        <v>213000</v>
      </c>
      <c r="Y169" s="373"/>
      <c r="Z169" s="375">
        <f t="shared" si="38"/>
        <v>0</v>
      </c>
      <c r="AA169" s="375">
        <f t="shared" si="39"/>
        <v>0</v>
      </c>
      <c r="AB169" s="375">
        <f t="shared" si="40"/>
        <v>0</v>
      </c>
      <c r="AC169" s="373"/>
      <c r="AD169" s="375">
        <f t="shared" si="41"/>
        <v>213000</v>
      </c>
      <c r="AE169" s="375">
        <f t="shared" si="42"/>
        <v>213000</v>
      </c>
      <c r="AF169" s="375">
        <f t="shared" si="43"/>
        <v>213000</v>
      </c>
      <c r="AG169" s="373"/>
      <c r="AH169" s="375">
        <f t="shared" si="44"/>
        <v>0</v>
      </c>
      <c r="AI169" s="375">
        <f t="shared" si="45"/>
        <v>0</v>
      </c>
      <c r="AJ169" s="375">
        <f t="shared" si="46"/>
        <v>0</v>
      </c>
      <c r="AK169" s="373"/>
      <c r="AL169" s="373"/>
      <c r="AM169" s="380">
        <v>5137500</v>
      </c>
      <c r="AN169" s="380">
        <v>5137500</v>
      </c>
      <c r="AO169" s="380">
        <v>5137500</v>
      </c>
      <c r="AP169" s="380">
        <v>5137500</v>
      </c>
      <c r="AQ169" s="380">
        <v>5137500</v>
      </c>
      <c r="AR169" s="380">
        <v>5137500</v>
      </c>
      <c r="AS169" s="380">
        <v>5137500</v>
      </c>
      <c r="AT169" s="380">
        <v>5137500</v>
      </c>
    </row>
    <row r="170" spans="1:46">
      <c r="A170" s="376" t="s">
        <v>44</v>
      </c>
      <c r="B170" s="376" t="s">
        <v>60</v>
      </c>
      <c r="C170" s="376" t="s">
        <v>68</v>
      </c>
      <c r="D170" s="376" t="s">
        <v>92</v>
      </c>
      <c r="E170" s="375">
        <v>3556170.25</v>
      </c>
      <c r="F170" s="375">
        <v>3556170.25</v>
      </c>
      <c r="G170" s="375">
        <v>3556170.25</v>
      </c>
      <c r="H170" s="375">
        <v>3556170.25</v>
      </c>
      <c r="I170" s="375">
        <v>3556170.25</v>
      </c>
      <c r="J170" s="375">
        <v>3556170</v>
      </c>
      <c r="K170" s="375">
        <v>3556170</v>
      </c>
      <c r="L170" s="375" t="s">
        <v>3284</v>
      </c>
      <c r="M170" s="375">
        <v>2820500</v>
      </c>
      <c r="N170" s="375">
        <v>4114833.3333333335</v>
      </c>
      <c r="O170" s="375">
        <v>4114833.3333333335</v>
      </c>
      <c r="P170" s="375">
        <v>4114833.3333333335</v>
      </c>
      <c r="Q170" s="375">
        <v>2820500</v>
      </c>
      <c r="R170" s="375">
        <v>3683180</v>
      </c>
      <c r="S170" s="375">
        <v>4472489.9000000004</v>
      </c>
      <c r="T170" s="375" t="s">
        <v>3285</v>
      </c>
      <c r="U170" s="375" t="s">
        <v>3286</v>
      </c>
      <c r="V170" s="375">
        <f t="shared" si="35"/>
        <v>-329829.75</v>
      </c>
      <c r="W170" s="375">
        <f t="shared" si="36"/>
        <v>-329830</v>
      </c>
      <c r="X170" s="375">
        <f t="shared" si="37"/>
        <v>-329830</v>
      </c>
      <c r="Y170" s="373"/>
      <c r="Z170" s="375">
        <f t="shared" si="38"/>
        <v>0</v>
      </c>
      <c r="AA170" s="375">
        <f t="shared" si="39"/>
        <v>-0.25</v>
      </c>
      <c r="AB170" s="375">
        <f t="shared" si="40"/>
        <v>-0.25</v>
      </c>
      <c r="AC170" s="373"/>
      <c r="AD170" s="375">
        <f t="shared" si="41"/>
        <v>-1065500</v>
      </c>
      <c r="AE170" s="375">
        <f t="shared" si="42"/>
        <v>-202820</v>
      </c>
      <c r="AF170" s="375">
        <f t="shared" si="43"/>
        <v>586489.90000000037</v>
      </c>
      <c r="AG170" s="373"/>
      <c r="AH170" s="375">
        <f t="shared" si="44"/>
        <v>0</v>
      </c>
      <c r="AI170" s="375">
        <f t="shared" si="45"/>
        <v>-431653.33333333349</v>
      </c>
      <c r="AJ170" s="375">
        <f t="shared" si="46"/>
        <v>357656.56666666688</v>
      </c>
      <c r="AK170" s="373"/>
      <c r="AL170" s="373"/>
      <c r="AM170" s="380">
        <v>3886000</v>
      </c>
      <c r="AN170" s="380">
        <v>3886000</v>
      </c>
      <c r="AO170" s="380">
        <v>3886000</v>
      </c>
      <c r="AP170" s="380">
        <v>3886000</v>
      </c>
      <c r="AQ170" s="380">
        <v>3886000</v>
      </c>
      <c r="AR170" s="380">
        <v>3886000</v>
      </c>
      <c r="AS170" s="380">
        <v>3886000</v>
      </c>
      <c r="AT170" s="380">
        <v>3886000</v>
      </c>
    </row>
    <row r="171" spans="1:46">
      <c r="A171" s="376" t="s">
        <v>44</v>
      </c>
      <c r="B171" s="376" t="s">
        <v>43</v>
      </c>
      <c r="C171" s="376" t="s">
        <v>42</v>
      </c>
      <c r="D171" s="376" t="s">
        <v>90</v>
      </c>
      <c r="E171" s="375">
        <v>10113838.5</v>
      </c>
      <c r="F171" s="375">
        <v>10733491.499999996</v>
      </c>
      <c r="G171" s="375">
        <v>8971665.0000000037</v>
      </c>
      <c r="H171" s="375">
        <v>12326735.666666672</v>
      </c>
      <c r="I171" s="375">
        <v>10113838.5</v>
      </c>
      <c r="J171" s="375">
        <v>10733491.499999996</v>
      </c>
      <c r="K171" s="375">
        <v>8971665.0000000037</v>
      </c>
      <c r="L171" s="375" t="s">
        <v>3298</v>
      </c>
      <c r="M171" s="375">
        <v>10113838.5</v>
      </c>
      <c r="N171" s="375">
        <v>10733491.499999996</v>
      </c>
      <c r="O171" s="375">
        <v>8936512.200000003</v>
      </c>
      <c r="P171" s="375">
        <v>12361888.466666672</v>
      </c>
      <c r="Q171" s="375">
        <v>10113838.5</v>
      </c>
      <c r="R171" s="375">
        <v>10733491.499999996</v>
      </c>
      <c r="S171" s="375">
        <v>8936512.200000003</v>
      </c>
      <c r="T171" s="375" t="s">
        <v>3298</v>
      </c>
      <c r="U171" s="375" t="s">
        <v>3299</v>
      </c>
      <c r="V171" s="375">
        <f t="shared" si="35"/>
        <v>-309368</v>
      </c>
      <c r="W171" s="375">
        <f t="shared" si="36"/>
        <v>310284.99999999627</v>
      </c>
      <c r="X171" s="375">
        <f t="shared" si="37"/>
        <v>-1451541.4999999963</v>
      </c>
      <c r="Y171" s="373"/>
      <c r="Z171" s="375">
        <f t="shared" si="38"/>
        <v>0</v>
      </c>
      <c r="AA171" s="375">
        <f t="shared" si="39"/>
        <v>0</v>
      </c>
      <c r="AB171" s="375">
        <f t="shared" si="40"/>
        <v>0</v>
      </c>
      <c r="AC171" s="373"/>
      <c r="AD171" s="375">
        <f t="shared" si="41"/>
        <v>-309368</v>
      </c>
      <c r="AE171" s="375">
        <f t="shared" si="42"/>
        <v>310284.99999999627</v>
      </c>
      <c r="AF171" s="375">
        <f t="shared" si="43"/>
        <v>-1486694.299999997</v>
      </c>
      <c r="AG171" s="373"/>
      <c r="AH171" s="375">
        <f t="shared" si="44"/>
        <v>0</v>
      </c>
      <c r="AI171" s="375">
        <f t="shared" si="45"/>
        <v>0</v>
      </c>
      <c r="AJ171" s="375">
        <f t="shared" si="46"/>
        <v>0</v>
      </c>
      <c r="AK171" s="373"/>
      <c r="AL171" s="373"/>
      <c r="AM171" s="380">
        <v>10423206.5</v>
      </c>
      <c r="AN171" s="380">
        <v>10423206.5</v>
      </c>
      <c r="AO171" s="380">
        <v>10423206.5</v>
      </c>
      <c r="AP171" s="380">
        <v>10423206.5</v>
      </c>
      <c r="AQ171" s="380">
        <v>10423206.5</v>
      </c>
      <c r="AR171" s="380">
        <v>10423206.5</v>
      </c>
      <c r="AS171" s="380">
        <v>10423206.5</v>
      </c>
      <c r="AT171" s="380">
        <v>10423206.5</v>
      </c>
    </row>
    <row r="172" spans="1:46">
      <c r="A172" s="376" t="s">
        <v>49</v>
      </c>
      <c r="B172" s="376" t="s">
        <v>48</v>
      </c>
      <c r="C172" s="376" t="s">
        <v>47</v>
      </c>
      <c r="D172" s="376" t="s">
        <v>88</v>
      </c>
      <c r="E172" s="375">
        <v>7815438</v>
      </c>
      <c r="F172" s="375">
        <v>5386883</v>
      </c>
      <c r="G172" s="375">
        <v>5386882</v>
      </c>
      <c r="H172" s="375">
        <v>5386882</v>
      </c>
      <c r="I172" s="375">
        <v>7815438</v>
      </c>
      <c r="J172" s="375">
        <v>5386883</v>
      </c>
      <c r="K172" s="375">
        <v>5386882</v>
      </c>
      <c r="L172" s="375" t="s">
        <v>3312</v>
      </c>
      <c r="M172" s="375">
        <v>5570715</v>
      </c>
      <c r="N172" s="375">
        <v>6186742</v>
      </c>
      <c r="O172" s="375">
        <v>6038453</v>
      </c>
      <c r="P172" s="375">
        <v>6442841</v>
      </c>
      <c r="Q172" s="375">
        <v>5570715</v>
      </c>
      <c r="R172" s="375">
        <v>6186741.96</v>
      </c>
      <c r="S172" s="375">
        <v>6038453</v>
      </c>
      <c r="T172" s="375" t="s">
        <v>3313</v>
      </c>
      <c r="U172" s="375" t="s">
        <v>3314</v>
      </c>
      <c r="V172" s="375">
        <f t="shared" si="35"/>
        <v>0</v>
      </c>
      <c r="W172" s="375">
        <f t="shared" si="36"/>
        <v>0</v>
      </c>
      <c r="X172" s="375">
        <f t="shared" si="37"/>
        <v>0</v>
      </c>
      <c r="Y172" s="373"/>
      <c r="Z172" s="375">
        <f t="shared" si="38"/>
        <v>0</v>
      </c>
      <c r="AA172" s="375">
        <f t="shared" si="39"/>
        <v>0</v>
      </c>
      <c r="AB172" s="375">
        <f t="shared" si="40"/>
        <v>0</v>
      </c>
      <c r="AC172" s="373"/>
      <c r="AD172" s="375">
        <f t="shared" si="41"/>
        <v>0</v>
      </c>
      <c r="AE172" s="375">
        <f t="shared" si="42"/>
        <v>-21857.040000000037</v>
      </c>
      <c r="AF172" s="375">
        <f t="shared" si="43"/>
        <v>36856</v>
      </c>
      <c r="AG172" s="373"/>
      <c r="AH172" s="375">
        <f t="shared" si="44"/>
        <v>0</v>
      </c>
      <c r="AI172" s="375">
        <f t="shared" si="45"/>
        <v>-4.0000000037252903E-2</v>
      </c>
      <c r="AJ172" s="375">
        <f t="shared" si="46"/>
        <v>0</v>
      </c>
      <c r="AK172" s="373"/>
      <c r="AL172" s="373"/>
      <c r="AM172" s="380">
        <v>7815438</v>
      </c>
      <c r="AN172" s="380">
        <v>5386883</v>
      </c>
      <c r="AO172" s="380">
        <v>5386882</v>
      </c>
      <c r="AP172" s="380">
        <v>5386882</v>
      </c>
      <c r="AQ172" s="380">
        <v>5570715</v>
      </c>
      <c r="AR172" s="380">
        <v>6208599</v>
      </c>
      <c r="AS172" s="380">
        <v>6001597</v>
      </c>
      <c r="AT172" s="380">
        <v>6344858</v>
      </c>
    </row>
    <row r="173" spans="1:46">
      <c r="A173" s="376" t="s">
        <v>73</v>
      </c>
      <c r="B173" s="376" t="s">
        <v>72</v>
      </c>
      <c r="C173" s="376" t="s">
        <v>71</v>
      </c>
      <c r="D173" s="376" t="s">
        <v>86</v>
      </c>
      <c r="E173" s="375">
        <v>5136700</v>
      </c>
      <c r="F173" s="375">
        <v>4890800</v>
      </c>
      <c r="G173" s="375">
        <v>4284800</v>
      </c>
      <c r="H173" s="375">
        <v>4284700</v>
      </c>
      <c r="I173" s="375">
        <v>5136493</v>
      </c>
      <c r="J173" s="375">
        <v>4890750</v>
      </c>
      <c r="K173" s="375">
        <v>4284800</v>
      </c>
      <c r="L173" s="375" t="s">
        <v>1744</v>
      </c>
      <c r="M173" s="375">
        <v>4497500</v>
      </c>
      <c r="N173" s="375">
        <v>4384000</v>
      </c>
      <c r="O173" s="375">
        <v>4384000</v>
      </c>
      <c r="P173" s="375">
        <v>5330500</v>
      </c>
      <c r="Q173" s="375">
        <v>4497500</v>
      </c>
      <c r="R173" s="375">
        <v>4309000</v>
      </c>
      <c r="S173" s="375">
        <v>4384000</v>
      </c>
      <c r="T173" s="375" t="s">
        <v>1744</v>
      </c>
      <c r="U173" s="375" t="s">
        <v>3324</v>
      </c>
      <c r="V173" s="375">
        <f t="shared" si="35"/>
        <v>-207</v>
      </c>
      <c r="W173" s="375">
        <f t="shared" si="36"/>
        <v>-50</v>
      </c>
      <c r="X173" s="375">
        <f t="shared" si="37"/>
        <v>0</v>
      </c>
      <c r="Y173" s="373"/>
      <c r="Z173" s="375">
        <f t="shared" si="38"/>
        <v>-207</v>
      </c>
      <c r="AA173" s="375">
        <f t="shared" si="39"/>
        <v>-50</v>
      </c>
      <c r="AB173" s="375">
        <f t="shared" si="40"/>
        <v>0</v>
      </c>
      <c r="AC173" s="373"/>
      <c r="AD173" s="375">
        <f t="shared" si="41"/>
        <v>-151500</v>
      </c>
      <c r="AE173" s="375">
        <f t="shared" si="42"/>
        <v>-340000</v>
      </c>
      <c r="AF173" s="375">
        <f t="shared" si="43"/>
        <v>-265000</v>
      </c>
      <c r="AG173" s="373"/>
      <c r="AH173" s="375">
        <f t="shared" si="44"/>
        <v>0</v>
      </c>
      <c r="AI173" s="375">
        <f t="shared" si="45"/>
        <v>-75000</v>
      </c>
      <c r="AJ173" s="375">
        <f t="shared" si="46"/>
        <v>0</v>
      </c>
      <c r="AK173" s="373"/>
      <c r="AL173" s="373"/>
      <c r="AM173" s="380">
        <v>5136700</v>
      </c>
      <c r="AN173" s="380">
        <v>4890800</v>
      </c>
      <c r="AO173" s="380">
        <v>4284800</v>
      </c>
      <c r="AP173" s="380">
        <v>4284700</v>
      </c>
      <c r="AQ173" s="380">
        <v>4649000</v>
      </c>
      <c r="AR173" s="380">
        <v>4649000</v>
      </c>
      <c r="AS173" s="380">
        <v>4649000</v>
      </c>
      <c r="AT173" s="380">
        <v>4649000</v>
      </c>
    </row>
    <row r="174" spans="1:46">
      <c r="A174" s="376" t="s">
        <v>73</v>
      </c>
      <c r="B174" s="376" t="s">
        <v>72</v>
      </c>
      <c r="C174" s="376" t="s">
        <v>71</v>
      </c>
      <c r="D174" s="376" t="s">
        <v>84</v>
      </c>
      <c r="E174" s="375">
        <v>5432913</v>
      </c>
      <c r="F174" s="375">
        <v>5432913</v>
      </c>
      <c r="G174" s="375">
        <v>5432913</v>
      </c>
      <c r="H174" s="375">
        <v>5432914</v>
      </c>
      <c r="I174" s="375">
        <v>5432913</v>
      </c>
      <c r="J174" s="375">
        <v>5432913</v>
      </c>
      <c r="K174" s="375">
        <v>5432913</v>
      </c>
      <c r="L174" s="375" t="s">
        <v>3334</v>
      </c>
      <c r="M174" s="375">
        <v>5432913</v>
      </c>
      <c r="N174" s="375">
        <v>5432913</v>
      </c>
      <c r="O174" s="375">
        <v>5432913</v>
      </c>
      <c r="P174" s="375">
        <v>5432914</v>
      </c>
      <c r="Q174" s="375">
        <v>5432913</v>
      </c>
      <c r="R174" s="375">
        <v>5406409</v>
      </c>
      <c r="S174" s="375">
        <v>5459417</v>
      </c>
      <c r="T174" s="375" t="s">
        <v>3334</v>
      </c>
      <c r="U174" s="375" t="s">
        <v>3335</v>
      </c>
      <c r="V174" s="375">
        <f t="shared" si="35"/>
        <v>0</v>
      </c>
      <c r="W174" s="375">
        <f t="shared" si="36"/>
        <v>0</v>
      </c>
      <c r="X174" s="375">
        <f t="shared" si="37"/>
        <v>0</v>
      </c>
      <c r="Y174" s="373"/>
      <c r="Z174" s="375">
        <f t="shared" si="38"/>
        <v>0</v>
      </c>
      <c r="AA174" s="375">
        <f t="shared" si="39"/>
        <v>0</v>
      </c>
      <c r="AB174" s="375">
        <f t="shared" si="40"/>
        <v>0</v>
      </c>
      <c r="AC174" s="373"/>
      <c r="AD174" s="375">
        <f t="shared" si="41"/>
        <v>0</v>
      </c>
      <c r="AE174" s="375">
        <f t="shared" si="42"/>
        <v>-26504</v>
      </c>
      <c r="AF174" s="375">
        <f t="shared" si="43"/>
        <v>26504</v>
      </c>
      <c r="AG174" s="373"/>
      <c r="AH174" s="375">
        <f t="shared" si="44"/>
        <v>0</v>
      </c>
      <c r="AI174" s="375">
        <f t="shared" si="45"/>
        <v>-26504</v>
      </c>
      <c r="AJ174" s="375">
        <f t="shared" si="46"/>
        <v>26504</v>
      </c>
      <c r="AK174" s="373"/>
      <c r="AL174" s="373"/>
      <c r="AM174" s="380">
        <v>5432913</v>
      </c>
      <c r="AN174" s="380">
        <v>5432913</v>
      </c>
      <c r="AO174" s="380">
        <v>5432913</v>
      </c>
      <c r="AP174" s="380">
        <v>5432914</v>
      </c>
      <c r="AQ174" s="380">
        <v>5432913</v>
      </c>
      <c r="AR174" s="380">
        <v>5432913</v>
      </c>
      <c r="AS174" s="380">
        <v>5432913</v>
      </c>
      <c r="AT174" s="380">
        <v>5432914</v>
      </c>
    </row>
    <row r="175" spans="1:46">
      <c r="A175" s="376" t="s">
        <v>44</v>
      </c>
      <c r="B175" s="376" t="s">
        <v>60</v>
      </c>
      <c r="C175" s="376" t="s">
        <v>59</v>
      </c>
      <c r="D175" s="376" t="s">
        <v>82</v>
      </c>
      <c r="E175" s="375">
        <v>6209043</v>
      </c>
      <c r="F175" s="375">
        <v>6209043</v>
      </c>
      <c r="G175" s="375">
        <v>6209043</v>
      </c>
      <c r="H175" s="375">
        <v>6209043</v>
      </c>
      <c r="I175" s="375">
        <v>6209043</v>
      </c>
      <c r="J175" s="375">
        <v>6213021</v>
      </c>
      <c r="K175" s="375">
        <v>3416858</v>
      </c>
      <c r="L175" s="375" t="s">
        <v>3349</v>
      </c>
      <c r="M175" s="375">
        <v>7753748</v>
      </c>
      <c r="N175" s="375">
        <v>3283668</v>
      </c>
      <c r="O175" s="375">
        <v>4874696.5439999998</v>
      </c>
      <c r="P175" s="375">
        <v>4874697</v>
      </c>
      <c r="Q175" s="375">
        <v>7753748</v>
      </c>
      <c r="R175" s="375">
        <v>3283668</v>
      </c>
      <c r="S175" s="375">
        <v>4094245.09</v>
      </c>
      <c r="T175" s="375" t="s">
        <v>3350</v>
      </c>
      <c r="U175" s="375" t="s">
        <v>3351</v>
      </c>
      <c r="V175" s="375">
        <f t="shared" si="35"/>
        <v>0</v>
      </c>
      <c r="W175" s="375">
        <f t="shared" si="36"/>
        <v>3978</v>
      </c>
      <c r="X175" s="375">
        <f t="shared" si="37"/>
        <v>-2792185</v>
      </c>
      <c r="Y175" s="373"/>
      <c r="Z175" s="375">
        <f t="shared" si="38"/>
        <v>0</v>
      </c>
      <c r="AA175" s="375">
        <f t="shared" si="39"/>
        <v>3978</v>
      </c>
      <c r="AB175" s="375">
        <f t="shared" si="40"/>
        <v>-2792185</v>
      </c>
      <c r="AC175" s="373"/>
      <c r="AD175" s="375">
        <f t="shared" si="41"/>
        <v>1544705</v>
      </c>
      <c r="AE175" s="375">
        <f t="shared" si="42"/>
        <v>-2925375</v>
      </c>
      <c r="AF175" s="375">
        <f t="shared" si="43"/>
        <v>-2114797.91</v>
      </c>
      <c r="AG175" s="373"/>
      <c r="AH175" s="375">
        <f t="shared" si="44"/>
        <v>0</v>
      </c>
      <c r="AI175" s="375">
        <f t="shared" si="45"/>
        <v>0</v>
      </c>
      <c r="AJ175" s="375">
        <f t="shared" si="46"/>
        <v>-780451.45399999991</v>
      </c>
      <c r="AK175" s="373"/>
      <c r="AL175" s="373"/>
      <c r="AM175" s="380">
        <v>6209043</v>
      </c>
      <c r="AN175" s="380">
        <v>6209043</v>
      </c>
      <c r="AO175" s="380">
        <v>6209043</v>
      </c>
      <c r="AP175" s="380">
        <v>6209042</v>
      </c>
      <c r="AQ175" s="380">
        <v>6209043</v>
      </c>
      <c r="AR175" s="380">
        <v>6209043</v>
      </c>
      <c r="AS175" s="380">
        <v>6209043</v>
      </c>
      <c r="AT175" s="380">
        <v>6209042</v>
      </c>
    </row>
    <row r="176" spans="1:46">
      <c r="A176" s="376" t="s">
        <v>49</v>
      </c>
      <c r="B176" s="376" t="s">
        <v>48</v>
      </c>
      <c r="C176" s="376" t="s">
        <v>47</v>
      </c>
      <c r="D176" s="376" t="s">
        <v>80</v>
      </c>
      <c r="E176" s="375">
        <v>9035000</v>
      </c>
      <c r="F176" s="375">
        <v>9034000</v>
      </c>
      <c r="G176" s="375">
        <v>9034000</v>
      </c>
      <c r="H176" s="375">
        <v>9034000</v>
      </c>
      <c r="I176" s="375">
        <v>9035000</v>
      </c>
      <c r="J176" s="375">
        <v>9034000</v>
      </c>
      <c r="K176" s="375">
        <v>9034000</v>
      </c>
      <c r="L176" s="375">
        <v>0</v>
      </c>
      <c r="M176" s="375">
        <v>9035000</v>
      </c>
      <c r="N176" s="375">
        <v>9034000</v>
      </c>
      <c r="O176" s="375">
        <v>9034000</v>
      </c>
      <c r="P176" s="375">
        <v>9034000</v>
      </c>
      <c r="Q176" s="375">
        <v>9035000</v>
      </c>
      <c r="R176" s="375">
        <v>9034000</v>
      </c>
      <c r="S176" s="375">
        <v>9034000</v>
      </c>
      <c r="T176" s="375">
        <v>0</v>
      </c>
      <c r="U176" s="375" t="s">
        <v>3368</v>
      </c>
      <c r="V176" s="375">
        <f t="shared" si="35"/>
        <v>0</v>
      </c>
      <c r="W176" s="375">
        <f t="shared" si="36"/>
        <v>0</v>
      </c>
      <c r="X176" s="375">
        <f t="shared" si="37"/>
        <v>0</v>
      </c>
      <c r="Y176" s="373"/>
      <c r="Z176" s="375">
        <f t="shared" si="38"/>
        <v>0</v>
      </c>
      <c r="AA176" s="375">
        <f t="shared" si="39"/>
        <v>0</v>
      </c>
      <c r="AB176" s="375">
        <f t="shared" si="40"/>
        <v>0</v>
      </c>
      <c r="AC176" s="373"/>
      <c r="AD176" s="375">
        <f t="shared" si="41"/>
        <v>0</v>
      </c>
      <c r="AE176" s="375">
        <f t="shared" si="42"/>
        <v>0</v>
      </c>
      <c r="AF176" s="375">
        <f t="shared" si="43"/>
        <v>0</v>
      </c>
      <c r="AG176" s="373"/>
      <c r="AH176" s="375">
        <f t="shared" si="44"/>
        <v>0</v>
      </c>
      <c r="AI176" s="375">
        <f t="shared" si="45"/>
        <v>0</v>
      </c>
      <c r="AJ176" s="375">
        <f t="shared" si="46"/>
        <v>0</v>
      </c>
      <c r="AK176" s="373"/>
      <c r="AL176" s="373"/>
      <c r="AM176" s="380">
        <v>9035000</v>
      </c>
      <c r="AN176" s="380">
        <v>9034000</v>
      </c>
      <c r="AO176" s="380">
        <v>9034000</v>
      </c>
      <c r="AP176" s="380">
        <v>9034000</v>
      </c>
      <c r="AQ176" s="380">
        <v>9035000</v>
      </c>
      <c r="AR176" s="380">
        <v>9034000</v>
      </c>
      <c r="AS176" s="380">
        <v>9034000</v>
      </c>
      <c r="AT176" s="380">
        <v>9034000</v>
      </c>
    </row>
    <row r="177" spans="1:46">
      <c r="A177" s="376" t="s">
        <v>56</v>
      </c>
      <c r="B177" s="376" t="s">
        <v>55</v>
      </c>
      <c r="C177" s="376" t="s">
        <v>54</v>
      </c>
      <c r="D177" s="376" t="s">
        <v>78</v>
      </c>
      <c r="E177" s="375">
        <v>2383500</v>
      </c>
      <c r="F177" s="375">
        <v>2383000</v>
      </c>
      <c r="G177" s="375">
        <v>2383000</v>
      </c>
      <c r="H177" s="375">
        <v>2383500</v>
      </c>
      <c r="I177" s="375">
        <v>2383500</v>
      </c>
      <c r="J177" s="375">
        <v>2383000</v>
      </c>
      <c r="K177" s="375">
        <v>2383000</v>
      </c>
      <c r="L177" s="375">
        <v>0</v>
      </c>
      <c r="M177" s="375">
        <v>2079900</v>
      </c>
      <c r="N177" s="375">
        <v>2177700</v>
      </c>
      <c r="O177" s="375">
        <v>2131500</v>
      </c>
      <c r="P177" s="375">
        <v>3065300</v>
      </c>
      <c r="Q177" s="375">
        <v>2079900</v>
      </c>
      <c r="R177" s="375">
        <v>2177700</v>
      </c>
      <c r="S177" s="375">
        <v>2131500</v>
      </c>
      <c r="T177" s="375" t="s">
        <v>3383</v>
      </c>
      <c r="U177" s="375" t="s">
        <v>3384</v>
      </c>
      <c r="V177" s="375">
        <f t="shared" si="35"/>
        <v>0</v>
      </c>
      <c r="W177" s="375">
        <f t="shared" si="36"/>
        <v>0</v>
      </c>
      <c r="X177" s="375">
        <f t="shared" si="37"/>
        <v>0</v>
      </c>
      <c r="Y177" s="373"/>
      <c r="Z177" s="375">
        <f t="shared" si="38"/>
        <v>0</v>
      </c>
      <c r="AA177" s="375">
        <f t="shared" si="39"/>
        <v>0</v>
      </c>
      <c r="AB177" s="375">
        <f t="shared" si="40"/>
        <v>0</v>
      </c>
      <c r="AC177" s="373"/>
      <c r="AD177" s="375">
        <f t="shared" si="41"/>
        <v>-303600</v>
      </c>
      <c r="AE177" s="375">
        <f t="shared" si="42"/>
        <v>-205300</v>
      </c>
      <c r="AF177" s="375">
        <f t="shared" si="43"/>
        <v>-251500</v>
      </c>
      <c r="AG177" s="373"/>
      <c r="AH177" s="375">
        <f t="shared" si="44"/>
        <v>0</v>
      </c>
      <c r="AI177" s="375">
        <f t="shared" si="45"/>
        <v>0</v>
      </c>
      <c r="AJ177" s="375">
        <f t="shared" si="46"/>
        <v>0</v>
      </c>
      <c r="AK177" s="373"/>
      <c r="AL177" s="373"/>
      <c r="AM177" s="380">
        <v>2383500</v>
      </c>
      <c r="AN177" s="380">
        <v>2383000</v>
      </c>
      <c r="AO177" s="380">
        <v>2383000</v>
      </c>
      <c r="AP177" s="380">
        <v>2383500</v>
      </c>
      <c r="AQ177" s="380">
        <v>2383500</v>
      </c>
      <c r="AR177" s="380">
        <v>2383000</v>
      </c>
      <c r="AS177" s="380">
        <v>2383000</v>
      </c>
      <c r="AT177" s="380">
        <v>2383500</v>
      </c>
    </row>
    <row r="178" spans="1:46">
      <c r="A178" s="376" t="s">
        <v>56</v>
      </c>
      <c r="B178" s="376" t="s">
        <v>55</v>
      </c>
      <c r="C178" s="376" t="s">
        <v>76</v>
      </c>
      <c r="D178" s="376" t="s">
        <v>75</v>
      </c>
      <c r="E178" s="375">
        <v>14652250</v>
      </c>
      <c r="F178" s="375">
        <v>14652250</v>
      </c>
      <c r="G178" s="375">
        <v>14652250</v>
      </c>
      <c r="H178" s="375">
        <v>14652250</v>
      </c>
      <c r="I178" s="375">
        <v>14652250</v>
      </c>
      <c r="J178" s="375">
        <v>14652250</v>
      </c>
      <c r="K178" s="375">
        <v>14652250</v>
      </c>
      <c r="L178" s="375">
        <v>0</v>
      </c>
      <c r="M178" s="375">
        <v>14652250</v>
      </c>
      <c r="N178" s="375">
        <v>14652250</v>
      </c>
      <c r="O178" s="375">
        <v>14652250</v>
      </c>
      <c r="P178" s="375">
        <v>14652250</v>
      </c>
      <c r="Q178" s="375">
        <v>14652250</v>
      </c>
      <c r="R178" s="375">
        <v>14652250</v>
      </c>
      <c r="S178" s="375">
        <v>14652250</v>
      </c>
      <c r="T178" s="375">
        <v>0</v>
      </c>
      <c r="U178" s="375" t="s">
        <v>3395</v>
      </c>
      <c r="V178" s="375">
        <f t="shared" si="35"/>
        <v>0</v>
      </c>
      <c r="W178" s="375">
        <f t="shared" si="36"/>
        <v>0</v>
      </c>
      <c r="X178" s="375">
        <f t="shared" si="37"/>
        <v>0</v>
      </c>
      <c r="Y178" s="373"/>
      <c r="Z178" s="375">
        <f t="shared" si="38"/>
        <v>0</v>
      </c>
      <c r="AA178" s="375">
        <f t="shared" si="39"/>
        <v>0</v>
      </c>
      <c r="AB178" s="375">
        <f t="shared" si="40"/>
        <v>0</v>
      </c>
      <c r="AC178" s="373"/>
      <c r="AD178" s="375">
        <f t="shared" si="41"/>
        <v>0</v>
      </c>
      <c r="AE178" s="375">
        <f t="shared" si="42"/>
        <v>0</v>
      </c>
      <c r="AF178" s="375">
        <f t="shared" si="43"/>
        <v>0</v>
      </c>
      <c r="AG178" s="373"/>
      <c r="AH178" s="375">
        <f t="shared" si="44"/>
        <v>0</v>
      </c>
      <c r="AI178" s="375">
        <f t="shared" si="45"/>
        <v>0</v>
      </c>
      <c r="AJ178" s="375">
        <f t="shared" si="46"/>
        <v>0</v>
      </c>
      <c r="AK178" s="373"/>
      <c r="AL178" s="373"/>
      <c r="AM178" s="380">
        <v>14652250</v>
      </c>
      <c r="AN178" s="380">
        <v>14652250</v>
      </c>
      <c r="AO178" s="380">
        <v>14652250</v>
      </c>
      <c r="AP178" s="380">
        <v>14652250</v>
      </c>
      <c r="AQ178" s="380">
        <v>14652250</v>
      </c>
      <c r="AR178" s="380">
        <v>14652250</v>
      </c>
      <c r="AS178" s="380">
        <v>14652250</v>
      </c>
      <c r="AT178" s="380">
        <v>14652250</v>
      </c>
    </row>
    <row r="179" spans="1:46">
      <c r="A179" s="376" t="s">
        <v>73</v>
      </c>
      <c r="B179" s="376" t="s">
        <v>72</v>
      </c>
      <c r="C179" s="376" t="s">
        <v>71</v>
      </c>
      <c r="D179" s="376" t="s">
        <v>70</v>
      </c>
      <c r="E179" s="375">
        <v>14311125</v>
      </c>
      <c r="F179" s="375">
        <v>14311125</v>
      </c>
      <c r="G179" s="375">
        <v>15250820</v>
      </c>
      <c r="H179" s="375">
        <v>15315801</v>
      </c>
      <c r="I179" s="375">
        <v>14240875</v>
      </c>
      <c r="J179" s="375">
        <v>14323875</v>
      </c>
      <c r="K179" s="375">
        <v>15305570</v>
      </c>
      <c r="L179" s="375" t="s">
        <v>2259</v>
      </c>
      <c r="M179" s="375">
        <v>14311125</v>
      </c>
      <c r="N179" s="375">
        <v>14311125</v>
      </c>
      <c r="O179" s="375">
        <v>15250820</v>
      </c>
      <c r="P179" s="375">
        <v>15315801</v>
      </c>
      <c r="Q179" s="375">
        <v>14240875</v>
      </c>
      <c r="R179" s="375">
        <v>14323875</v>
      </c>
      <c r="S179" s="375">
        <v>15305570</v>
      </c>
      <c r="T179" s="375" t="s">
        <v>2259</v>
      </c>
      <c r="U179" s="375" t="s">
        <v>2260</v>
      </c>
      <c r="V179" s="375">
        <f t="shared" si="35"/>
        <v>-217115</v>
      </c>
      <c r="W179" s="375">
        <f t="shared" si="36"/>
        <v>-134115</v>
      </c>
      <c r="X179" s="375">
        <f t="shared" si="37"/>
        <v>-90267</v>
      </c>
      <c r="Y179" s="373"/>
      <c r="Z179" s="375">
        <f t="shared" si="38"/>
        <v>-70250</v>
      </c>
      <c r="AA179" s="375">
        <f t="shared" si="39"/>
        <v>12750</v>
      </c>
      <c r="AB179" s="375">
        <f t="shared" si="40"/>
        <v>54750</v>
      </c>
      <c r="AC179" s="373"/>
      <c r="AD179" s="375">
        <f t="shared" si="41"/>
        <v>-217115</v>
      </c>
      <c r="AE179" s="375">
        <f t="shared" si="42"/>
        <v>-134115</v>
      </c>
      <c r="AF179" s="375">
        <f t="shared" si="43"/>
        <v>-90267</v>
      </c>
      <c r="AG179" s="373"/>
      <c r="AH179" s="375">
        <f t="shared" si="44"/>
        <v>-70250</v>
      </c>
      <c r="AI179" s="375">
        <f t="shared" si="45"/>
        <v>12750</v>
      </c>
      <c r="AJ179" s="375">
        <f t="shared" si="46"/>
        <v>54750</v>
      </c>
      <c r="AK179" s="373"/>
      <c r="AL179" s="373"/>
      <c r="AM179" s="380">
        <v>14457990</v>
      </c>
      <c r="AN179" s="380">
        <v>14457990</v>
      </c>
      <c r="AO179" s="380">
        <v>15395837</v>
      </c>
      <c r="AP179" s="380">
        <v>15460814</v>
      </c>
      <c r="AQ179" s="380">
        <v>14457990</v>
      </c>
      <c r="AR179" s="380">
        <v>14457990</v>
      </c>
      <c r="AS179" s="380">
        <v>15395837</v>
      </c>
      <c r="AT179" s="380">
        <v>15460814</v>
      </c>
    </row>
    <row r="180" spans="1:46">
      <c r="A180" s="376" t="s">
        <v>44</v>
      </c>
      <c r="B180" s="376" t="s">
        <v>60</v>
      </c>
      <c r="C180" s="376" t="s">
        <v>68</v>
      </c>
      <c r="D180" s="376" t="s">
        <v>67</v>
      </c>
      <c r="E180" s="375">
        <v>7293349</v>
      </c>
      <c r="F180" s="375">
        <v>6476269</v>
      </c>
      <c r="G180" s="375">
        <v>5583349</v>
      </c>
      <c r="H180" s="375">
        <v>5591033</v>
      </c>
      <c r="I180" s="375">
        <v>7293349</v>
      </c>
      <c r="J180" s="375">
        <v>6476269</v>
      </c>
      <c r="K180" s="375">
        <v>5583349</v>
      </c>
      <c r="L180" s="375">
        <v>0</v>
      </c>
      <c r="M180" s="375">
        <v>5035483</v>
      </c>
      <c r="N180" s="375">
        <v>5259101</v>
      </c>
      <c r="O180" s="375">
        <v>6399802</v>
      </c>
      <c r="P180" s="375">
        <v>8249614</v>
      </c>
      <c r="Q180" s="375">
        <v>5035483</v>
      </c>
      <c r="R180" s="375">
        <v>5259101</v>
      </c>
      <c r="S180" s="375">
        <v>6399802</v>
      </c>
      <c r="T180" s="375">
        <v>0</v>
      </c>
      <c r="U180" s="375" t="s">
        <v>3405</v>
      </c>
      <c r="V180" s="375">
        <f t="shared" si="35"/>
        <v>-8195</v>
      </c>
      <c r="W180" s="375">
        <f t="shared" si="36"/>
        <v>3725</v>
      </c>
      <c r="X180" s="375">
        <f t="shared" si="37"/>
        <v>-2195</v>
      </c>
      <c r="Y180" s="373"/>
      <c r="Z180" s="375">
        <f t="shared" si="38"/>
        <v>0</v>
      </c>
      <c r="AA180" s="375">
        <f t="shared" si="39"/>
        <v>0</v>
      </c>
      <c r="AB180" s="375">
        <f t="shared" si="40"/>
        <v>0</v>
      </c>
      <c r="AC180" s="373"/>
      <c r="AD180" s="375">
        <f t="shared" si="41"/>
        <v>-113667</v>
      </c>
      <c r="AE180" s="375">
        <f t="shared" si="42"/>
        <v>-257848</v>
      </c>
      <c r="AF180" s="375">
        <f t="shared" si="43"/>
        <v>-703402</v>
      </c>
      <c r="AG180" s="373"/>
      <c r="AH180" s="375">
        <f t="shared" si="44"/>
        <v>0</v>
      </c>
      <c r="AI180" s="375">
        <f t="shared" si="45"/>
        <v>0</v>
      </c>
      <c r="AJ180" s="375">
        <f t="shared" si="46"/>
        <v>0</v>
      </c>
      <c r="AK180" s="373"/>
      <c r="AL180" s="373"/>
      <c r="AM180" s="380">
        <v>7301544</v>
      </c>
      <c r="AN180" s="380">
        <v>6472544</v>
      </c>
      <c r="AO180" s="380">
        <v>5585544</v>
      </c>
      <c r="AP180" s="380">
        <v>5584368</v>
      </c>
      <c r="AQ180" s="380">
        <v>5149150</v>
      </c>
      <c r="AR180" s="380">
        <v>5516949</v>
      </c>
      <c r="AS180" s="380">
        <v>7103204</v>
      </c>
      <c r="AT180" s="380">
        <v>7174697</v>
      </c>
    </row>
    <row r="181" spans="1:46">
      <c r="A181" s="376" t="s">
        <v>56</v>
      </c>
      <c r="B181" s="376" t="s">
        <v>65</v>
      </c>
      <c r="C181" s="376" t="s">
        <v>54</v>
      </c>
      <c r="D181" s="376" t="s">
        <v>64</v>
      </c>
      <c r="E181" s="375">
        <v>7978750</v>
      </c>
      <c r="F181" s="375">
        <v>7978750</v>
      </c>
      <c r="G181" s="375">
        <v>7978750</v>
      </c>
      <c r="H181" s="375">
        <v>7978750</v>
      </c>
      <c r="I181" s="375">
        <v>7978750</v>
      </c>
      <c r="J181" s="375">
        <v>7978750</v>
      </c>
      <c r="K181" s="375">
        <v>7978750</v>
      </c>
      <c r="L181" s="375" t="s">
        <v>3010</v>
      </c>
      <c r="M181" s="375">
        <v>7978750</v>
      </c>
      <c r="N181" s="375">
        <v>7978750</v>
      </c>
      <c r="O181" s="375">
        <v>7978750</v>
      </c>
      <c r="P181" s="375">
        <v>7978750</v>
      </c>
      <c r="Q181" s="375">
        <v>7978750</v>
      </c>
      <c r="R181" s="375">
        <v>7978750</v>
      </c>
      <c r="S181" s="375">
        <v>7978750</v>
      </c>
      <c r="T181" s="375" t="s">
        <v>3010</v>
      </c>
      <c r="U181" s="375" t="s">
        <v>3010</v>
      </c>
      <c r="V181" s="375">
        <f t="shared" si="35"/>
        <v>0</v>
      </c>
      <c r="W181" s="375">
        <f t="shared" si="36"/>
        <v>0</v>
      </c>
      <c r="X181" s="375">
        <f t="shared" si="37"/>
        <v>0</v>
      </c>
      <c r="Y181" s="373"/>
      <c r="Z181" s="375">
        <f t="shared" si="38"/>
        <v>0</v>
      </c>
      <c r="AA181" s="375">
        <f t="shared" si="39"/>
        <v>0</v>
      </c>
      <c r="AB181" s="375">
        <f t="shared" si="40"/>
        <v>0</v>
      </c>
      <c r="AC181" s="373"/>
      <c r="AD181" s="375">
        <f t="shared" si="41"/>
        <v>0</v>
      </c>
      <c r="AE181" s="375">
        <f t="shared" si="42"/>
        <v>0</v>
      </c>
      <c r="AF181" s="375">
        <f t="shared" si="43"/>
        <v>0</v>
      </c>
      <c r="AG181" s="373"/>
      <c r="AH181" s="375">
        <f t="shared" si="44"/>
        <v>0</v>
      </c>
      <c r="AI181" s="375">
        <f t="shared" si="45"/>
        <v>0</v>
      </c>
      <c r="AJ181" s="375">
        <f t="shared" si="46"/>
        <v>0</v>
      </c>
      <c r="AK181" s="373"/>
      <c r="AL181" s="373"/>
      <c r="AM181" s="380">
        <v>7978750</v>
      </c>
      <c r="AN181" s="380">
        <v>7978750</v>
      </c>
      <c r="AO181" s="380">
        <v>7978750</v>
      </c>
      <c r="AP181" s="380">
        <v>7978750</v>
      </c>
      <c r="AQ181" s="380">
        <v>7978750</v>
      </c>
      <c r="AR181" s="380">
        <v>7978750</v>
      </c>
      <c r="AS181" s="380">
        <v>7978750</v>
      </c>
      <c r="AT181" s="380">
        <v>7978750</v>
      </c>
    </row>
    <row r="182" spans="1:46">
      <c r="A182" s="376" t="s">
        <v>56</v>
      </c>
      <c r="B182" s="376" t="s">
        <v>55</v>
      </c>
      <c r="C182" s="376" t="s">
        <v>54</v>
      </c>
      <c r="D182" s="376" t="s">
        <v>62</v>
      </c>
      <c r="E182" s="375">
        <v>2121375</v>
      </c>
      <c r="F182" s="375">
        <v>2121375</v>
      </c>
      <c r="G182" s="375">
        <v>2121375</v>
      </c>
      <c r="H182" s="375">
        <v>2121375</v>
      </c>
      <c r="I182" s="375">
        <v>2121375</v>
      </c>
      <c r="J182" s="375">
        <v>2074000</v>
      </c>
      <c r="K182" s="375">
        <v>2324226</v>
      </c>
      <c r="L182" s="375" t="s">
        <v>3430</v>
      </c>
      <c r="M182" s="375">
        <v>1916197</v>
      </c>
      <c r="N182" s="375">
        <v>2664935</v>
      </c>
      <c r="O182" s="375">
        <v>2664934</v>
      </c>
      <c r="P182" s="375">
        <v>2664934</v>
      </c>
      <c r="Q182" s="375">
        <v>1916197</v>
      </c>
      <c r="R182" s="375">
        <v>2556700</v>
      </c>
      <c r="S182" s="375">
        <v>2541475</v>
      </c>
      <c r="T182" s="375" t="s">
        <v>3431</v>
      </c>
      <c r="U182" s="375" t="s">
        <v>3432</v>
      </c>
      <c r="V182" s="375">
        <f t="shared" si="35"/>
        <v>125</v>
      </c>
      <c r="W182" s="375">
        <f t="shared" si="36"/>
        <v>-47250</v>
      </c>
      <c r="X182" s="375">
        <f t="shared" si="37"/>
        <v>202976</v>
      </c>
      <c r="Y182" s="373"/>
      <c r="Z182" s="375">
        <f t="shared" si="38"/>
        <v>0</v>
      </c>
      <c r="AA182" s="375">
        <f t="shared" si="39"/>
        <v>-47375</v>
      </c>
      <c r="AB182" s="375">
        <f t="shared" si="40"/>
        <v>202851</v>
      </c>
      <c r="AC182" s="373"/>
      <c r="AD182" s="375">
        <f t="shared" si="41"/>
        <v>-561553</v>
      </c>
      <c r="AE182" s="375">
        <f t="shared" si="42"/>
        <v>78950</v>
      </c>
      <c r="AF182" s="375">
        <f t="shared" si="43"/>
        <v>63725</v>
      </c>
      <c r="AG182" s="373"/>
      <c r="AH182" s="375">
        <f t="shared" si="44"/>
        <v>0</v>
      </c>
      <c r="AI182" s="375">
        <f t="shared" si="45"/>
        <v>-108235</v>
      </c>
      <c r="AJ182" s="375">
        <f t="shared" si="46"/>
        <v>-123459</v>
      </c>
      <c r="AK182" s="373"/>
      <c r="AL182" s="373"/>
      <c r="AM182" s="380">
        <v>2121250</v>
      </c>
      <c r="AN182" s="380">
        <v>2121250</v>
      </c>
      <c r="AO182" s="380">
        <v>2121250</v>
      </c>
      <c r="AP182" s="380">
        <v>2121250</v>
      </c>
      <c r="AQ182" s="380">
        <v>2477750</v>
      </c>
      <c r="AR182" s="380">
        <v>2477750</v>
      </c>
      <c r="AS182" s="380">
        <v>2477750</v>
      </c>
      <c r="AT182" s="380">
        <v>2477750</v>
      </c>
    </row>
    <row r="183" spans="1:46">
      <c r="A183" s="376" t="s">
        <v>44</v>
      </c>
      <c r="B183" s="376" t="s">
        <v>60</v>
      </c>
      <c r="C183" s="376" t="s">
        <v>59</v>
      </c>
      <c r="D183" s="376" t="s">
        <v>58</v>
      </c>
      <c r="E183" s="375">
        <v>8255267</v>
      </c>
      <c r="F183" s="375">
        <v>8255267</v>
      </c>
      <c r="G183" s="375">
        <v>8255266</v>
      </c>
      <c r="H183" s="375">
        <v>8255266</v>
      </c>
      <c r="I183" s="375">
        <v>0</v>
      </c>
      <c r="J183" s="375">
        <v>15108617</v>
      </c>
      <c r="K183" s="375">
        <v>0</v>
      </c>
      <c r="L183" s="375" t="s">
        <v>3444</v>
      </c>
      <c r="M183" s="375">
        <v>8455267</v>
      </c>
      <c r="N183" s="375">
        <v>8455267</v>
      </c>
      <c r="O183" s="375">
        <v>8455266</v>
      </c>
      <c r="P183" s="375">
        <v>8455266</v>
      </c>
      <c r="Q183" s="375">
        <v>3579680</v>
      </c>
      <c r="R183" s="375">
        <v>5827008</v>
      </c>
      <c r="S183" s="375">
        <v>6037402</v>
      </c>
      <c r="T183" s="375" t="s">
        <v>420</v>
      </c>
      <c r="U183" s="375" t="s">
        <v>3445</v>
      </c>
      <c r="V183" s="375">
        <f t="shared" si="35"/>
        <v>-8455267</v>
      </c>
      <c r="W183" s="375">
        <f t="shared" si="36"/>
        <v>6653350</v>
      </c>
      <c r="X183" s="375">
        <f t="shared" si="37"/>
        <v>-8455266</v>
      </c>
      <c r="Y183" s="373"/>
      <c r="Z183" s="375">
        <f t="shared" si="38"/>
        <v>-8255267</v>
      </c>
      <c r="AA183" s="375">
        <f t="shared" si="39"/>
        <v>6853350</v>
      </c>
      <c r="AB183" s="375">
        <f t="shared" si="40"/>
        <v>-8255266</v>
      </c>
      <c r="AC183" s="373"/>
      <c r="AD183" s="375">
        <f t="shared" si="41"/>
        <v>-4875587</v>
      </c>
      <c r="AE183" s="375">
        <f t="shared" si="42"/>
        <v>-2628259</v>
      </c>
      <c r="AF183" s="375">
        <f t="shared" si="43"/>
        <v>-2417864</v>
      </c>
      <c r="AG183" s="373"/>
      <c r="AH183" s="375">
        <f t="shared" si="44"/>
        <v>-4875587</v>
      </c>
      <c r="AI183" s="375">
        <f t="shared" si="45"/>
        <v>-2628259</v>
      </c>
      <c r="AJ183" s="375">
        <f t="shared" si="46"/>
        <v>-2417864</v>
      </c>
      <c r="AK183" s="373"/>
      <c r="AL183" s="373"/>
      <c r="AM183" s="380">
        <v>8455267</v>
      </c>
      <c r="AN183" s="380">
        <v>8455267</v>
      </c>
      <c r="AO183" s="380">
        <v>8455266</v>
      </c>
      <c r="AP183" s="380">
        <v>8455266</v>
      </c>
      <c r="AQ183" s="380">
        <v>8455267</v>
      </c>
      <c r="AR183" s="380">
        <v>8455267</v>
      </c>
      <c r="AS183" s="380">
        <v>8455266</v>
      </c>
      <c r="AT183" s="380">
        <v>8455266</v>
      </c>
    </row>
    <row r="184" spans="1:46">
      <c r="A184" s="376" t="s">
        <v>56</v>
      </c>
      <c r="B184" s="376" t="s">
        <v>55</v>
      </c>
      <c r="C184" s="376" t="s">
        <v>54</v>
      </c>
      <c r="D184" s="376" t="s">
        <v>53</v>
      </c>
      <c r="E184" s="375">
        <v>2390000</v>
      </c>
      <c r="F184" s="375">
        <v>2390000</v>
      </c>
      <c r="G184" s="375">
        <v>2390000</v>
      </c>
      <c r="H184" s="375">
        <v>2391000</v>
      </c>
      <c r="I184" s="375">
        <v>2390000</v>
      </c>
      <c r="J184" s="375">
        <v>2390000</v>
      </c>
      <c r="K184" s="375">
        <v>2390000</v>
      </c>
      <c r="L184" s="375">
        <v>0</v>
      </c>
      <c r="M184" s="375">
        <v>1877200</v>
      </c>
      <c r="N184" s="375">
        <v>1896000</v>
      </c>
      <c r="O184" s="375">
        <v>3230500</v>
      </c>
      <c r="P184" s="375">
        <v>2287500</v>
      </c>
      <c r="Q184" s="375">
        <v>1877200</v>
      </c>
      <c r="R184" s="375">
        <v>1896000</v>
      </c>
      <c r="S184" s="375">
        <v>3230500</v>
      </c>
      <c r="T184" s="375" t="s">
        <v>3455</v>
      </c>
      <c r="U184" s="375" t="s">
        <v>3456</v>
      </c>
      <c r="V184" s="375">
        <f t="shared" si="35"/>
        <v>0</v>
      </c>
      <c r="W184" s="375">
        <f t="shared" si="36"/>
        <v>0</v>
      </c>
      <c r="X184" s="375">
        <f t="shared" si="37"/>
        <v>0</v>
      </c>
      <c r="Y184" s="373"/>
      <c r="Z184" s="375">
        <f t="shared" si="38"/>
        <v>0</v>
      </c>
      <c r="AA184" s="375">
        <f t="shared" si="39"/>
        <v>0</v>
      </c>
      <c r="AB184" s="375">
        <f t="shared" si="40"/>
        <v>0</v>
      </c>
      <c r="AC184" s="373"/>
      <c r="AD184" s="375">
        <f t="shared" si="41"/>
        <v>-512800</v>
      </c>
      <c r="AE184" s="375">
        <f t="shared" si="42"/>
        <v>-494000</v>
      </c>
      <c r="AF184" s="375">
        <f t="shared" si="43"/>
        <v>840500</v>
      </c>
      <c r="AG184" s="373"/>
      <c r="AH184" s="375">
        <f t="shared" si="44"/>
        <v>0</v>
      </c>
      <c r="AI184" s="375">
        <f t="shared" si="45"/>
        <v>0</v>
      </c>
      <c r="AJ184" s="375">
        <f t="shared" si="46"/>
        <v>0</v>
      </c>
      <c r="AK184" s="373"/>
      <c r="AL184" s="373"/>
      <c r="AM184" s="380">
        <v>2390000</v>
      </c>
      <c r="AN184" s="380">
        <v>2390000</v>
      </c>
      <c r="AO184" s="380">
        <v>2390000</v>
      </c>
      <c r="AP184" s="380">
        <v>2391000</v>
      </c>
      <c r="AQ184" s="380">
        <v>2390000</v>
      </c>
      <c r="AR184" s="380">
        <v>2390000</v>
      </c>
      <c r="AS184" s="380">
        <v>2390000</v>
      </c>
      <c r="AT184" s="380">
        <v>2391000</v>
      </c>
    </row>
    <row r="185" spans="1:46">
      <c r="A185" s="376" t="s">
        <v>49</v>
      </c>
      <c r="B185" s="376" t="s">
        <v>48</v>
      </c>
      <c r="C185" s="376" t="s">
        <v>47</v>
      </c>
      <c r="D185" s="376" t="s">
        <v>51</v>
      </c>
      <c r="E185" s="375">
        <v>16666826</v>
      </c>
      <c r="F185" s="375">
        <v>18237000</v>
      </c>
      <c r="G185" s="375">
        <v>18237000</v>
      </c>
      <c r="H185" s="375">
        <v>18237000</v>
      </c>
      <c r="I185" s="375">
        <v>16666826</v>
      </c>
      <c r="J185" s="375">
        <v>18237000</v>
      </c>
      <c r="K185" s="375">
        <v>18237000</v>
      </c>
      <c r="L185" s="375" t="s">
        <v>3469</v>
      </c>
      <c r="M185" s="375">
        <v>16666826</v>
      </c>
      <c r="N185" s="375">
        <v>18237000</v>
      </c>
      <c r="O185" s="375">
        <v>18237000</v>
      </c>
      <c r="P185" s="375">
        <v>18237000</v>
      </c>
      <c r="Q185" s="375">
        <v>17268281</v>
      </c>
      <c r="R185" s="375">
        <v>17354203</v>
      </c>
      <c r="S185" s="375">
        <v>16229291</v>
      </c>
      <c r="T185" s="375" t="s">
        <v>3470</v>
      </c>
      <c r="U185" s="375" t="s">
        <v>3471</v>
      </c>
      <c r="V185" s="375">
        <f t="shared" si="35"/>
        <v>0</v>
      </c>
      <c r="W185" s="375">
        <f t="shared" si="36"/>
        <v>0</v>
      </c>
      <c r="X185" s="375">
        <f t="shared" si="37"/>
        <v>0</v>
      </c>
      <c r="Y185" s="373"/>
      <c r="Z185" s="375">
        <f t="shared" si="38"/>
        <v>0</v>
      </c>
      <c r="AA185" s="375">
        <f t="shared" si="39"/>
        <v>0</v>
      </c>
      <c r="AB185" s="375">
        <f t="shared" si="40"/>
        <v>0</v>
      </c>
      <c r="AC185" s="373"/>
      <c r="AD185" s="375">
        <f t="shared" si="41"/>
        <v>601455</v>
      </c>
      <c r="AE185" s="375">
        <f t="shared" si="42"/>
        <v>-882797</v>
      </c>
      <c r="AF185" s="375">
        <f t="shared" si="43"/>
        <v>-2007709</v>
      </c>
      <c r="AG185" s="373"/>
      <c r="AH185" s="375">
        <f t="shared" si="44"/>
        <v>601455</v>
      </c>
      <c r="AI185" s="375">
        <f t="shared" si="45"/>
        <v>-882797</v>
      </c>
      <c r="AJ185" s="375">
        <f t="shared" si="46"/>
        <v>-2007709</v>
      </c>
      <c r="AK185" s="373"/>
      <c r="AL185" s="373"/>
      <c r="AM185" s="380">
        <v>16666826</v>
      </c>
      <c r="AN185" s="380">
        <v>18237000</v>
      </c>
      <c r="AO185" s="380">
        <v>18237000</v>
      </c>
      <c r="AP185" s="380">
        <v>18237000</v>
      </c>
      <c r="AQ185" s="380">
        <v>16666826</v>
      </c>
      <c r="AR185" s="380">
        <v>18237000</v>
      </c>
      <c r="AS185" s="380">
        <v>18237000</v>
      </c>
      <c r="AT185" s="380">
        <v>18237000</v>
      </c>
    </row>
    <row r="186" spans="1:46">
      <c r="A186" s="376" t="s">
        <v>49</v>
      </c>
      <c r="B186" s="376" t="s">
        <v>48</v>
      </c>
      <c r="C186" s="376" t="s">
        <v>47</v>
      </c>
      <c r="D186" s="376" t="s">
        <v>46</v>
      </c>
      <c r="E186" s="375">
        <v>11687750</v>
      </c>
      <c r="F186" s="375">
        <v>8501750</v>
      </c>
      <c r="G186" s="375">
        <v>8501750</v>
      </c>
      <c r="H186" s="375">
        <v>8501750</v>
      </c>
      <c r="I186" s="375">
        <v>3686000</v>
      </c>
      <c r="J186" s="375">
        <v>16753700</v>
      </c>
      <c r="K186" s="375">
        <v>8376850</v>
      </c>
      <c r="L186" s="375" t="s">
        <v>1613</v>
      </c>
      <c r="M186" s="375">
        <v>9091750</v>
      </c>
      <c r="N186" s="375">
        <v>8326750</v>
      </c>
      <c r="O186" s="375">
        <v>8493750</v>
      </c>
      <c r="P186" s="375">
        <v>11280750</v>
      </c>
      <c r="Q186" s="375">
        <v>8591660</v>
      </c>
      <c r="R186" s="375">
        <v>8524852</v>
      </c>
      <c r="S186" s="375">
        <v>8470732</v>
      </c>
      <c r="T186" s="375" t="s">
        <v>1613</v>
      </c>
      <c r="U186" s="375" t="s">
        <v>3482</v>
      </c>
      <c r="V186" s="375">
        <f t="shared" si="35"/>
        <v>-8001750</v>
      </c>
      <c r="W186" s="375">
        <f t="shared" si="36"/>
        <v>8251950</v>
      </c>
      <c r="X186" s="375">
        <f t="shared" si="37"/>
        <v>-124900</v>
      </c>
      <c r="Y186" s="373"/>
      <c r="Z186" s="375">
        <f t="shared" si="38"/>
        <v>-8001750</v>
      </c>
      <c r="AA186" s="375">
        <f t="shared" si="39"/>
        <v>8251950</v>
      </c>
      <c r="AB186" s="375">
        <f t="shared" si="40"/>
        <v>-124900</v>
      </c>
      <c r="AC186" s="373"/>
      <c r="AD186" s="375">
        <f t="shared" si="41"/>
        <v>-500090</v>
      </c>
      <c r="AE186" s="375">
        <f t="shared" si="42"/>
        <v>198102</v>
      </c>
      <c r="AF186" s="375">
        <f t="shared" si="43"/>
        <v>-23018</v>
      </c>
      <c r="AG186" s="373"/>
      <c r="AH186" s="375">
        <f t="shared" si="44"/>
        <v>-500090</v>
      </c>
      <c r="AI186" s="375">
        <f t="shared" si="45"/>
        <v>198102</v>
      </c>
      <c r="AJ186" s="375">
        <f t="shared" si="46"/>
        <v>-23018</v>
      </c>
      <c r="AK186" s="373"/>
      <c r="AL186" s="373"/>
      <c r="AM186" s="380">
        <v>11687750</v>
      </c>
      <c r="AN186" s="380">
        <v>8501750</v>
      </c>
      <c r="AO186" s="380">
        <v>8501750</v>
      </c>
      <c r="AP186" s="380">
        <v>8501750</v>
      </c>
      <c r="AQ186" s="380">
        <v>9091750</v>
      </c>
      <c r="AR186" s="380">
        <v>8326750</v>
      </c>
      <c r="AS186" s="380">
        <v>8493750</v>
      </c>
      <c r="AT186" s="380">
        <v>11280750</v>
      </c>
    </row>
    <row r="187" spans="1:46">
      <c r="A187" s="376" t="s">
        <v>44</v>
      </c>
      <c r="B187" s="376" t="s">
        <v>43</v>
      </c>
      <c r="C187" s="376" t="s">
        <v>42</v>
      </c>
      <c r="D187" s="376" t="s">
        <v>41</v>
      </c>
      <c r="E187" s="375">
        <v>5072000</v>
      </c>
      <c r="F187" s="375">
        <v>0</v>
      </c>
      <c r="G187" s="375">
        <v>0</v>
      </c>
      <c r="H187" s="375">
        <v>7055000</v>
      </c>
      <c r="I187" s="375">
        <v>5072000</v>
      </c>
      <c r="J187" s="375">
        <v>0</v>
      </c>
      <c r="K187" s="375">
        <v>0</v>
      </c>
      <c r="L187" s="375" t="s">
        <v>1714</v>
      </c>
      <c r="M187" s="375">
        <v>3031750</v>
      </c>
      <c r="N187" s="375">
        <v>3031750</v>
      </c>
      <c r="O187" s="375">
        <v>3031750</v>
      </c>
      <c r="P187" s="375">
        <v>3031750</v>
      </c>
      <c r="Q187" s="375">
        <v>3031750</v>
      </c>
      <c r="R187" s="375">
        <v>3031750</v>
      </c>
      <c r="S187" s="375">
        <v>3031750</v>
      </c>
      <c r="T187" s="375" t="s">
        <v>1714</v>
      </c>
      <c r="U187" s="375" t="s">
        <v>1714</v>
      </c>
      <c r="V187" s="375">
        <f t="shared" si="35"/>
        <v>2040250</v>
      </c>
      <c r="W187" s="375">
        <f t="shared" si="36"/>
        <v>-3031750</v>
      </c>
      <c r="X187" s="375">
        <f t="shared" si="37"/>
        <v>-3031750</v>
      </c>
      <c r="Y187" s="373"/>
      <c r="Z187" s="375">
        <f t="shared" si="38"/>
        <v>0</v>
      </c>
      <c r="AA187" s="375">
        <f t="shared" si="39"/>
        <v>0</v>
      </c>
      <c r="AB187" s="375">
        <f t="shared" si="40"/>
        <v>0</v>
      </c>
      <c r="AC187" s="373"/>
      <c r="AD187" s="375">
        <f t="shared" si="41"/>
        <v>0</v>
      </c>
      <c r="AE187" s="375">
        <f t="shared" si="42"/>
        <v>0</v>
      </c>
      <c r="AF187" s="375">
        <f t="shared" si="43"/>
        <v>0</v>
      </c>
      <c r="AG187" s="373"/>
      <c r="AH187" s="375">
        <f t="shared" si="44"/>
        <v>0</v>
      </c>
      <c r="AI187" s="375">
        <f t="shared" si="45"/>
        <v>0</v>
      </c>
      <c r="AJ187" s="375">
        <f t="shared" si="46"/>
        <v>0</v>
      </c>
      <c r="AK187" s="373"/>
      <c r="AL187" s="373"/>
      <c r="AM187" s="380">
        <v>3031750</v>
      </c>
      <c r="AN187" s="380">
        <v>3031750</v>
      </c>
      <c r="AO187" s="380">
        <v>3031750</v>
      </c>
      <c r="AP187" s="380">
        <v>3031750</v>
      </c>
      <c r="AQ187" s="380">
        <v>3031750</v>
      </c>
      <c r="AR187" s="380">
        <v>3031750</v>
      </c>
      <c r="AS187" s="380">
        <v>3031750</v>
      </c>
      <c r="AT187" s="380">
        <v>3031750</v>
      </c>
    </row>
  </sheetData>
  <mergeCells count="4">
    <mergeCell ref="V8:Y9"/>
    <mergeCell ref="Z8:AC9"/>
    <mergeCell ref="AD8:AG9"/>
    <mergeCell ref="AH8:AK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8"/>
    <pageSetUpPr fitToPage="1"/>
  </sheetPr>
  <dimension ref="A1:M192"/>
  <sheetViews>
    <sheetView showGridLines="0" zoomScale="70" zoomScaleNormal="70" zoomScaleSheetLayoutView="40" zoomScalePageLayoutView="30" workbookViewId="0">
      <selection activeCell="B6" sqref="B6"/>
    </sheetView>
  </sheetViews>
  <sheetFormatPr defaultRowHeight="15"/>
  <cols>
    <col min="1" max="1" width="5.7109375" style="3" customWidth="1"/>
    <col min="2" max="2" width="25.7109375" customWidth="1"/>
    <col min="3" max="5" width="41.85546875" customWidth="1"/>
    <col min="6" max="6" width="60.7109375" customWidth="1"/>
    <col min="7" max="7" width="41.85546875" customWidth="1"/>
    <col min="8" max="8" width="60.7109375" customWidth="1"/>
    <col min="9" max="9" width="41.85546875" customWidth="1"/>
    <col min="10" max="10" width="9.140625" style="4" customWidth="1"/>
    <col min="11" max="11" width="9.140625" style="16"/>
    <col min="13" max="13" width="0" hidden="1" customWidth="1"/>
  </cols>
  <sheetData>
    <row r="1" spans="1:13" ht="9.9499999999999993" customHeight="1">
      <c r="A1" s="672" t="s">
        <v>1232</v>
      </c>
      <c r="B1" s="672"/>
      <c r="C1" s="672"/>
      <c r="D1" s="672"/>
      <c r="E1" s="672"/>
      <c r="F1" s="672"/>
      <c r="G1" s="672"/>
      <c r="H1" s="672"/>
      <c r="I1" s="672"/>
      <c r="J1" s="672"/>
      <c r="K1"/>
    </row>
    <row r="2" spans="1:13" ht="9.9499999999999993" customHeight="1">
      <c r="A2" s="672"/>
      <c r="B2" s="672"/>
      <c r="C2" s="672"/>
      <c r="D2" s="672"/>
      <c r="E2" s="672"/>
      <c r="F2" s="672"/>
      <c r="G2" s="672"/>
      <c r="H2" s="672"/>
      <c r="I2" s="672"/>
      <c r="J2" s="672"/>
      <c r="K2"/>
    </row>
    <row r="3" spans="1:13" ht="9.9499999999999993" customHeight="1">
      <c r="A3" s="672"/>
      <c r="B3" s="672"/>
      <c r="C3" s="672"/>
      <c r="D3" s="672"/>
      <c r="E3" s="672"/>
      <c r="F3" s="672"/>
      <c r="G3" s="672"/>
      <c r="H3" s="672"/>
      <c r="I3" s="672"/>
      <c r="J3" s="672"/>
      <c r="K3"/>
    </row>
    <row r="4" spans="1:13" ht="15.75">
      <c r="A4" s="293"/>
      <c r="B4" s="293"/>
      <c r="C4" s="678"/>
      <c r="D4" s="678"/>
      <c r="E4" s="678"/>
      <c r="F4" s="314"/>
      <c r="G4" s="295"/>
      <c r="H4" s="295"/>
      <c r="I4" s="295"/>
      <c r="J4" s="295"/>
      <c r="K4"/>
    </row>
    <row r="5" spans="1:13" ht="9.9499999999999993" customHeight="1">
      <c r="A5" s="2"/>
      <c r="B5" s="2"/>
      <c r="C5" s="2"/>
      <c r="D5" s="2"/>
      <c r="E5" s="2"/>
      <c r="F5" s="313"/>
      <c r="G5" s="2"/>
      <c r="H5" s="313"/>
      <c r="I5" s="2"/>
      <c r="J5" s="442"/>
      <c r="K5"/>
    </row>
    <row r="6" spans="1:13" ht="15" customHeight="1">
      <c r="A6" s="2"/>
      <c r="B6" s="5" t="s">
        <v>1133</v>
      </c>
      <c r="C6" s="6"/>
      <c r="D6" s="6"/>
      <c r="E6" s="6"/>
      <c r="F6" s="6" t="str">
        <f ca="1">'Org list'!J7</f>
        <v>Y57</v>
      </c>
      <c r="G6" s="635" t="str">
        <f ca="1">'Org list'!J6</f>
        <v>South of England Commissioning Region</v>
      </c>
      <c r="H6" s="5" t="s">
        <v>0</v>
      </c>
      <c r="I6" s="8" t="str">
        <f>Cover!B12</f>
        <v>Q3 2015/16</v>
      </c>
      <c r="J6" s="295"/>
      <c r="K6"/>
    </row>
    <row r="7" spans="1:13" ht="9.9499999999999993" customHeight="1">
      <c r="A7" s="2"/>
      <c r="B7" s="2"/>
      <c r="C7" s="2"/>
      <c r="D7" s="2"/>
      <c r="E7" s="2"/>
      <c r="F7" s="313"/>
      <c r="G7" s="2"/>
      <c r="H7" s="313"/>
      <c r="I7" s="2"/>
      <c r="J7" s="295"/>
      <c r="K7"/>
    </row>
    <row r="8" spans="1:13" ht="15" customHeight="1">
      <c r="J8"/>
      <c r="K8"/>
    </row>
    <row r="9" spans="1:13" ht="15" customHeight="1">
      <c r="A9" s="278"/>
      <c r="B9" s="5" t="s">
        <v>1145</v>
      </c>
      <c r="C9" s="6"/>
      <c r="D9" s="5"/>
      <c r="E9" s="5" t="str">
        <f ca="1">G6</f>
        <v>South of England Commissioning Region</v>
      </c>
      <c r="F9" s="313"/>
      <c r="G9" s="2"/>
      <c r="H9" s="313"/>
      <c r="I9" s="2"/>
      <c r="J9" s="442"/>
      <c r="K9"/>
      <c r="L9" s="9"/>
      <c r="M9" s="9"/>
    </row>
    <row r="10" spans="1:13" s="13" customFormat="1" ht="15" customHeight="1" thickBot="1">
      <c r="A10" s="10"/>
      <c r="B10" s="11"/>
      <c r="C10" s="11"/>
      <c r="D10" s="10"/>
      <c r="E10" s="10"/>
      <c r="F10" s="10"/>
      <c r="G10" s="10"/>
      <c r="K10"/>
    </row>
    <row r="11" spans="1:13" s="385" customFormat="1" ht="15" hidden="1" customHeight="1">
      <c r="A11" s="384"/>
      <c r="B11" s="384"/>
      <c r="C11" s="384"/>
      <c r="D11" s="384">
        <v>17</v>
      </c>
      <c r="E11" s="384">
        <v>22</v>
      </c>
      <c r="F11" s="384"/>
      <c r="G11" s="384">
        <v>27</v>
      </c>
      <c r="I11" s="385">
        <v>32</v>
      </c>
      <c r="J11" s="386"/>
      <c r="K11" s="386"/>
    </row>
    <row r="12" spans="1:13" s="385" customFormat="1" ht="15" hidden="1" customHeight="1">
      <c r="A12" s="384"/>
      <c r="B12" s="384"/>
      <c r="C12" s="384"/>
      <c r="D12" s="384">
        <v>13</v>
      </c>
      <c r="E12" s="384">
        <v>18</v>
      </c>
      <c r="F12" s="384"/>
      <c r="G12" s="384">
        <v>23</v>
      </c>
      <c r="I12" s="385">
        <v>28</v>
      </c>
      <c r="J12" s="386"/>
      <c r="K12" s="386"/>
    </row>
    <row r="13" spans="1:13" s="385" customFormat="1" ht="15" hidden="1" customHeight="1">
      <c r="A13" s="384"/>
      <c r="B13" s="384"/>
      <c r="C13" s="384"/>
      <c r="D13" s="384">
        <v>14</v>
      </c>
      <c r="E13" s="384">
        <v>19</v>
      </c>
      <c r="F13" s="384"/>
      <c r="G13" s="384">
        <v>24</v>
      </c>
      <c r="I13" s="385">
        <v>29</v>
      </c>
      <c r="J13" s="386"/>
      <c r="K13" s="386"/>
    </row>
    <row r="14" spans="1:13" s="385" customFormat="1" ht="15" hidden="1" customHeight="1">
      <c r="A14" s="384"/>
      <c r="B14" s="384"/>
      <c r="C14" s="384"/>
      <c r="D14" s="384">
        <v>15</v>
      </c>
      <c r="E14" s="384">
        <v>20</v>
      </c>
      <c r="F14" s="384"/>
      <c r="G14" s="384">
        <v>25</v>
      </c>
      <c r="I14" s="385">
        <v>30</v>
      </c>
      <c r="J14" s="386"/>
      <c r="K14" s="386"/>
    </row>
    <row r="15" spans="1:13" s="385" customFormat="1" ht="15" hidden="1" customHeight="1">
      <c r="A15" s="384"/>
      <c r="B15" s="384"/>
      <c r="C15" s="384"/>
      <c r="D15" s="384">
        <v>16</v>
      </c>
      <c r="E15" s="384">
        <v>21</v>
      </c>
      <c r="F15" s="384"/>
      <c r="G15" s="384">
        <v>26</v>
      </c>
      <c r="I15" s="385">
        <v>31</v>
      </c>
      <c r="J15" s="386"/>
      <c r="K15" s="386"/>
    </row>
    <row r="16" spans="1:13" s="385" customFormat="1" ht="15" hidden="1" customHeight="1" thickBot="1">
      <c r="A16" s="384"/>
      <c r="B16" s="384"/>
      <c r="C16" s="384"/>
      <c r="E16" s="384"/>
      <c r="F16" s="384"/>
      <c r="G16" s="384"/>
      <c r="J16" s="386"/>
      <c r="K16" s="386"/>
    </row>
    <row r="17" spans="1:13" s="13" customFormat="1" ht="15" customHeight="1" thickBot="1">
      <c r="A17" s="10"/>
      <c r="B17" s="11"/>
      <c r="C17" s="11"/>
      <c r="D17" s="630" t="s">
        <v>1213</v>
      </c>
      <c r="E17" s="630" t="s">
        <v>1209</v>
      </c>
      <c r="F17" s="701" t="s">
        <v>1211</v>
      </c>
      <c r="G17" s="702"/>
      <c r="H17" s="718" t="s">
        <v>1212</v>
      </c>
      <c r="I17" s="719"/>
      <c r="J17"/>
      <c r="K17"/>
    </row>
    <row r="18" spans="1:13" ht="45" customHeight="1" thickBot="1">
      <c r="B18" s="1"/>
      <c r="D18" s="630" t="s">
        <v>1206</v>
      </c>
      <c r="E18" s="630" t="s">
        <v>1210</v>
      </c>
      <c r="F18" s="722"/>
      <c r="G18" s="723"/>
      <c r="H18" s="720"/>
      <c r="I18" s="721"/>
      <c r="K18" s="4"/>
      <c r="L18" s="4"/>
      <c r="M18" s="16"/>
    </row>
    <row r="19" spans="1:13" ht="30.75" thickBot="1">
      <c r="B19" s="64" t="s">
        <v>2</v>
      </c>
      <c r="C19" s="19"/>
      <c r="D19" s="240" t="s">
        <v>1207</v>
      </c>
      <c r="E19" s="50" t="s">
        <v>1207</v>
      </c>
      <c r="F19" s="50" t="s">
        <v>1231</v>
      </c>
      <c r="G19" s="20" t="s">
        <v>1207</v>
      </c>
      <c r="H19" s="50" t="s">
        <v>1231</v>
      </c>
      <c r="I19" s="21" t="s">
        <v>1207</v>
      </c>
      <c r="J19"/>
      <c r="K19"/>
    </row>
    <row r="20" spans="1:13">
      <c r="B20" s="724" t="str">
        <f ca="1">G6</f>
        <v>South of England Commissioning Region</v>
      </c>
      <c r="C20" s="273" t="s">
        <v>11</v>
      </c>
      <c r="D20" s="444">
        <f ca="1">IFERROR(VLOOKUP($F$6,'Metrics Backsheet'!$D$11:$AJ$187,'Supporting Metrics'!D11,0),"")</f>
        <v>32</v>
      </c>
      <c r="E20" s="444">
        <f ca="1">IFERROR(VLOOKUP($F$6,'Metrics Backsheet'!$D$11:$AJ$187,'Supporting Metrics'!E11,0),"")</f>
        <v>32</v>
      </c>
      <c r="F20" s="337" t="s">
        <v>413</v>
      </c>
      <c r="G20" s="445">
        <f ca="1">IFERROR(VLOOKUP($F$6,'Metrics Backsheet'!$D$11:$AJ$187,'Supporting Metrics'!G11,0),"")</f>
        <v>32</v>
      </c>
      <c r="H20" s="337" t="s">
        <v>413</v>
      </c>
      <c r="I20" s="636">
        <f ca="1">IFERROR(VLOOKUP($F$6,'Metrics Backsheet'!$D$11:$AJ$187,'Supporting Metrics'!I11,0),"")</f>
        <v>32</v>
      </c>
      <c r="J20"/>
      <c r="K20"/>
    </row>
    <row r="21" spans="1:13">
      <c r="B21" s="676"/>
      <c r="C21" s="330" t="s">
        <v>1214</v>
      </c>
      <c r="D21" s="446">
        <f ca="1">IFERROR(VLOOKUP($F$6,'Metrics Backsheet'!$D$11:$AJ$187,'Supporting Metrics'!D12,0),"")</f>
        <v>21</v>
      </c>
      <c r="E21" s="446">
        <f ca="1">IFERROR(VLOOKUP($F$6,'Metrics Backsheet'!$D$11:$AJ$187,'Supporting Metrics'!E12,0),"")</f>
        <v>12</v>
      </c>
      <c r="F21" s="338" t="s">
        <v>413</v>
      </c>
      <c r="G21" s="447">
        <f ca="1">IFERROR(VLOOKUP($F$6,'Metrics Backsheet'!$D$11:$AJ$187,'Supporting Metrics'!G12,0),"")</f>
        <v>9</v>
      </c>
      <c r="H21" s="338" t="s">
        <v>413</v>
      </c>
      <c r="I21" s="637">
        <f ca="1">IFERROR(VLOOKUP($F$6,'Metrics Backsheet'!$D$11:$AJ$187,'Supporting Metrics'!I12,0),"")</f>
        <v>8</v>
      </c>
      <c r="J21"/>
      <c r="K21"/>
    </row>
    <row r="22" spans="1:13" ht="30">
      <c r="B22" s="676"/>
      <c r="C22" s="329" t="s">
        <v>1215</v>
      </c>
      <c r="D22" s="448">
        <f ca="1">IFERROR(VLOOKUP($F$6,'Metrics Backsheet'!$D$11:$AJ$187,'Supporting Metrics'!D13,0),"")</f>
        <v>4</v>
      </c>
      <c r="E22" s="448">
        <f ca="1">IFERROR(VLOOKUP($F$6,'Metrics Backsheet'!$D$11:$AJ$187,'Supporting Metrics'!E13,0),"")</f>
        <v>6</v>
      </c>
      <c r="F22" s="339" t="s">
        <v>413</v>
      </c>
      <c r="G22" s="449">
        <f ca="1">IFERROR(VLOOKUP($F$6,'Metrics Backsheet'!$D$11:$AJ$187,'Supporting Metrics'!G13,0),"")</f>
        <v>12</v>
      </c>
      <c r="H22" s="339" t="s">
        <v>413</v>
      </c>
      <c r="I22" s="638">
        <f ca="1">IFERROR(VLOOKUP($F$6,'Metrics Backsheet'!$D$11:$AJ$187,'Supporting Metrics'!I13,0),"")</f>
        <v>0</v>
      </c>
      <c r="J22"/>
      <c r="K22"/>
    </row>
    <row r="23" spans="1:13">
      <c r="B23" s="676"/>
      <c r="C23" s="329" t="s">
        <v>1216</v>
      </c>
      <c r="D23" s="446">
        <f ca="1">IFERROR(VLOOKUP($F$6,'Metrics Backsheet'!$D$11:$AJ$187,'Supporting Metrics'!D14,0),"")</f>
        <v>6</v>
      </c>
      <c r="E23" s="446">
        <f ca="1">IFERROR(VLOOKUP($F$6,'Metrics Backsheet'!$D$11:$AJ$187,'Supporting Metrics'!E14,0),"")</f>
        <v>5</v>
      </c>
      <c r="F23" s="338" t="s">
        <v>413</v>
      </c>
      <c r="G23" s="447">
        <f ca="1">IFERROR(VLOOKUP($F$6,'Metrics Backsheet'!$D$11:$AJ$187,'Supporting Metrics'!G14,0),"")</f>
        <v>7</v>
      </c>
      <c r="H23" s="338" t="s">
        <v>413</v>
      </c>
      <c r="I23" s="637">
        <f ca="1">IFERROR(VLOOKUP($F$6,'Metrics Backsheet'!$D$11:$AJ$187,'Supporting Metrics'!I14,0),"")</f>
        <v>8</v>
      </c>
      <c r="J23"/>
      <c r="K23"/>
    </row>
    <row r="24" spans="1:13" ht="15.75" thickBot="1">
      <c r="B24" s="677"/>
      <c r="C24" s="331" t="s">
        <v>1217</v>
      </c>
      <c r="D24" s="450">
        <f ca="1">IFERROR(VLOOKUP($F$6,'Metrics Backsheet'!$D$11:$AJ$187,'Supporting Metrics'!D15,0),"")</f>
        <v>1</v>
      </c>
      <c r="E24" s="450">
        <f ca="1">IFERROR(VLOOKUP($F$6,'Metrics Backsheet'!$D$11:$AJ$187,'Supporting Metrics'!E15,0),"")</f>
        <v>9</v>
      </c>
      <c r="F24" s="340" t="s">
        <v>413</v>
      </c>
      <c r="G24" s="451">
        <f ca="1">IFERROR(VLOOKUP($F$6,'Metrics Backsheet'!$D$11:$AJ$187,'Supporting Metrics'!G15,0),"")</f>
        <v>4</v>
      </c>
      <c r="H24" s="340" t="s">
        <v>413</v>
      </c>
      <c r="I24" s="639">
        <f ca="1">IFERROR(VLOOKUP($F$6,'Metrics Backsheet'!$D$11:$AJ$187,'Supporting Metrics'!I15,0),"")</f>
        <v>16</v>
      </c>
      <c r="J24"/>
      <c r="K24"/>
    </row>
    <row r="25" spans="1:13" ht="15.75" thickBot="1">
      <c r="B25" s="32"/>
      <c r="C25" s="1"/>
      <c r="D25" s="33"/>
      <c r="E25" s="33"/>
      <c r="F25" s="33"/>
      <c r="G25" s="33"/>
      <c r="H25" s="33"/>
      <c r="I25" s="33"/>
    </row>
    <row r="26" spans="1:13" ht="15.75" hidden="1" thickBot="1">
      <c r="B26" s="1"/>
      <c r="C26" s="1"/>
      <c r="D26" s="1">
        <v>2</v>
      </c>
      <c r="E26" s="17">
        <v>4</v>
      </c>
      <c r="F26" s="17">
        <v>11</v>
      </c>
      <c r="G26" s="17">
        <v>6</v>
      </c>
      <c r="H26" s="17">
        <v>8</v>
      </c>
      <c r="I26" s="17">
        <v>9</v>
      </c>
    </row>
    <row r="27" spans="1:13" ht="15.75" hidden="1" thickBot="1">
      <c r="B27" s="1"/>
      <c r="C27" s="1"/>
      <c r="D27" s="1"/>
      <c r="E27" s="1"/>
      <c r="F27" s="17"/>
      <c r="G27" s="1"/>
      <c r="H27" s="17">
        <v>12</v>
      </c>
      <c r="I27" s="1"/>
    </row>
    <row r="28" spans="1:13" ht="15.75" customHeight="1" thickBot="1">
      <c r="B28" s="1"/>
      <c r="C28" s="1"/>
      <c r="D28" s="630" t="s">
        <v>1213</v>
      </c>
      <c r="E28" s="630" t="s">
        <v>1209</v>
      </c>
      <c r="F28" s="701" t="s">
        <v>1211</v>
      </c>
      <c r="G28" s="702"/>
      <c r="H28" s="718" t="s">
        <v>1212</v>
      </c>
      <c r="I28" s="719"/>
    </row>
    <row r="29" spans="1:13" ht="45" customHeight="1" thickBot="1">
      <c r="B29" s="1"/>
      <c r="C29" s="1"/>
      <c r="D29" s="630" t="s">
        <v>1206</v>
      </c>
      <c r="E29" s="630" t="s">
        <v>1210</v>
      </c>
      <c r="F29" s="722"/>
      <c r="G29" s="723"/>
      <c r="H29" s="720"/>
      <c r="I29" s="721"/>
      <c r="J29" s="16"/>
      <c r="K29"/>
    </row>
    <row r="30" spans="1:13" ht="30.75" thickBot="1">
      <c r="B30" s="135" t="s">
        <v>18</v>
      </c>
      <c r="C30" s="136" t="s">
        <v>19</v>
      </c>
      <c r="D30" s="240" t="s">
        <v>1207</v>
      </c>
      <c r="E30" s="90" t="s">
        <v>1207</v>
      </c>
      <c r="F30" s="336" t="s">
        <v>1231</v>
      </c>
      <c r="G30" s="240" t="s">
        <v>1207</v>
      </c>
      <c r="H30" s="585" t="s">
        <v>1231</v>
      </c>
      <c r="I30" s="631" t="s">
        <v>1207</v>
      </c>
      <c r="J30" s="16"/>
      <c r="K30"/>
    </row>
    <row r="31" spans="1:13" ht="170.1" customHeight="1">
      <c r="A31" s="3">
        <v>0</v>
      </c>
      <c r="B31" s="37" t="str">
        <f t="shared" ref="B31:B62" ca="1" si="0">IF($A31&gt;$M$34-1,"",INDIRECT("'Comms by AT'!AE"&amp;$A31+$M$31))</f>
        <v>E06000022</v>
      </c>
      <c r="C31" s="38" t="str">
        <f ca="1">IFERROR(VLOOKUP($B31,'Org list'!$J$9:$K$637,2,0), "")</f>
        <v>Bath and North East Somerset</v>
      </c>
      <c r="D31" s="389" t="str">
        <f ca="1">IFERROR(VLOOKUP($B31,'Metrics Backsheet'!$D$11:$AJ$187,'Supporting Metrics'!D$26,0),"")</f>
        <v>On track to meet target</v>
      </c>
      <c r="E31" s="389" t="str">
        <f ca="1">IFERROR(VLOOKUP($B31,'Metrics Backsheet'!$D$11:$AJ$187,'Supporting Metrics'!E$26,0),"")</f>
        <v>On track for improved performance, but not to meet full target</v>
      </c>
      <c r="F31" s="389" t="str">
        <f ca="1">IFERROR(VLOOKUP($B31,'Metrics Backsheet'!$D$11:$AJ$187,'Supporting Metrics'!F$26,0),"")</f>
        <v>Proportion of high risk people being case managed via Intensive Community Support and Intensive Community Tracking  (Community Cluster Teams) with a personalised care plan and lead accountable professional (snap shot at period end)</v>
      </c>
      <c r="G31" s="626" t="str">
        <f ca="1">IFERROR(VLOOKUP($B31,'Metrics Backsheet'!$D$11:$AJ$187,'Supporting Metrics'!G$26,0),"")</f>
        <v>On track to meet target</v>
      </c>
      <c r="H31" s="389" t="str">
        <f ca="1">IFERROR(IF(VLOOKUP($B31,'Metrics Backsheet'!$D$11:$AJ$187,'Supporting Metrics'!H$26,0)="",VLOOKUP($B31,'Metrics Backsheet'!$D$11:$AJ$187,'Supporting Metrics'!H$27,0),VLOOKUP($B31,'Metrics Backsheet'!$D$11:$AJ$187,'Supporting Metrics'!H$26,0)),"")</f>
        <v>How many users of care and support services said they were 'extremely satisfied' or 'very satisfied' with their care and support? (ASCOF 3A) For respondanrs over 65.</v>
      </c>
      <c r="I31" s="387" t="str">
        <f ca="1">IFERROR(VLOOKUP($B31,'Metrics Backsheet'!$D$11:$AJ$187,'Supporting Metrics'!I$26,0),"")</f>
        <v>Data not available to assess progress</v>
      </c>
      <c r="J31" s="16"/>
      <c r="K31"/>
      <c r="M31" s="4">
        <f ca="1">MATCH(F6,'Comms by AT'!$AC:$AC,0)</f>
        <v>272</v>
      </c>
    </row>
    <row r="32" spans="1:13" ht="170.1" customHeight="1">
      <c r="A32" s="3">
        <v>1</v>
      </c>
      <c r="B32" s="41" t="str">
        <f t="shared" ca="1" si="0"/>
        <v>E06000028 &amp; E06000029</v>
      </c>
      <c r="C32" s="42" t="str">
        <f ca="1">IFERROR(VLOOKUP($B32,'Org list'!$J$9:$K$637,2,0), "")</f>
        <v>Bournemouth &amp; Poole</v>
      </c>
      <c r="D32" s="390" t="str">
        <f ca="1">IFERROR(VLOOKUP($B32,'Metrics Backsheet'!$D$11:$AJ$187,'Supporting Metrics'!D$26,0),"")</f>
        <v>On track to meet target</v>
      </c>
      <c r="E32" s="390" t="str">
        <f ca="1">IFERROR(VLOOKUP($B32,'Metrics Backsheet'!$D$11:$AJ$187,'Supporting Metrics'!E$26,0),"")</f>
        <v>No improvement in performance</v>
      </c>
      <c r="F32" s="390" t="str">
        <f ca="1">IFERROR(VLOOKUP($B32,'Metrics Backsheet'!$D$11:$AJ$187,'Supporting Metrics'!F$26,0),"")</f>
        <v>Estimated diagnosis rate for people with dementia</v>
      </c>
      <c r="G32" s="627" t="str">
        <f ca="1">IFERROR(VLOOKUP($B32,'Metrics Backsheet'!$D$11:$AJ$187,'Supporting Metrics'!G$26,0),"")</f>
        <v>On track to meet target</v>
      </c>
      <c r="H32" s="390" t="str">
        <f ca="1">IFERROR(IF(VLOOKUP($B32,'Metrics Backsheet'!$D$11:$AJ$187,'Supporting Metrics'!H$26,0)="",VLOOKUP($B32,'Metrics Backsheet'!$D$11:$AJ$187,'Supporting Metrics'!H$27,0),VLOOKUP($B32,'Metrics Backsheet'!$D$11:$AJ$187,'Supporting Metrics'!H$26,0)),"")</f>
        <v>Client satisfaction with care and support - ASCOF 3A, % of people using adult social care and answering 'extremely' or 'very' satisfied to q1 in the annual Adult Social Care Survey (ASCS) &amp; Easy Read ASC q'nnaire.</v>
      </c>
      <c r="I32" s="391" t="str">
        <f ca="1">IFERROR(VLOOKUP($B32,'Metrics Backsheet'!$D$11:$AJ$187,'Supporting Metrics'!I$26,0),"")</f>
        <v>Data not available to assess progress</v>
      </c>
      <c r="J32" s="16"/>
      <c r="K32"/>
      <c r="M32" s="4"/>
    </row>
    <row r="33" spans="1:13" ht="170.1" customHeight="1">
      <c r="A33" s="3">
        <v>2</v>
      </c>
      <c r="B33" s="41" t="str">
        <f t="shared" ca="1" si="0"/>
        <v>E06000036</v>
      </c>
      <c r="C33" s="42" t="str">
        <f ca="1">IFERROR(VLOOKUP($B33,'Org list'!$J$9:$K$637,2,0), "")</f>
        <v>Bracknell Forest</v>
      </c>
      <c r="D33" s="390" t="str">
        <f ca="1">IFERROR(VLOOKUP($B33,'Metrics Backsheet'!$D$11:$AJ$187,'Supporting Metrics'!D$26,0),"")</f>
        <v>No improvement in performance</v>
      </c>
      <c r="E33" s="390" t="str">
        <f ca="1">IFERROR(VLOOKUP($B33,'Metrics Backsheet'!$D$11:$AJ$187,'Supporting Metrics'!E$26,0),"")</f>
        <v>Data not available to assess progress</v>
      </c>
      <c r="F33" s="390" t="str">
        <f ca="1">IFERROR(VLOOKUP($B33,'Metrics Backsheet'!$D$11:$AJ$187,'Supporting Metrics'!F$26,0),"")</f>
        <v>Emergency admission due to injury, poisoning and certain consequences of external causes (ICD-10 S00 to T98X)
Aged 65 and over (primary diagnosis) with external cause coded as due to falls (ICD-10 W00-W19). Crude rate per 100,000 population aged 65 and over calculated using the 2012 ONS mid-year population estimates. Source: Secondary Uses Service</v>
      </c>
      <c r="G33" s="627" t="str">
        <f ca="1">IFERROR(VLOOKUP($B33,'Metrics Backsheet'!$D$11:$AJ$187,'Supporting Metrics'!G$26,0),"")</f>
        <v>On track for improved performance, but not to meet full target</v>
      </c>
      <c r="H33" s="390" t="str">
        <f ca="1">IFERROR(IF(VLOOKUP($B33,'Metrics Backsheet'!$D$11:$AJ$187,'Supporting Metrics'!H$26,0)="",VLOOKUP($B33,'Metrics Backsheet'!$D$11:$AJ$187,'Supporting Metrics'!H$27,0),VLOOKUP($B33,'Metrics Backsheet'!$D$11:$AJ$187,'Supporting Metrics'!H$26,0)),"")</f>
        <v>Improving the health related quality of life of people with one or more LTC (Based on EQ5D Patient Survey)</v>
      </c>
      <c r="I33" s="391" t="str">
        <f ca="1">IFERROR(VLOOKUP($B33,'Metrics Backsheet'!$D$11:$AJ$187,'Supporting Metrics'!I$26,0),"")</f>
        <v>Data not available to assess progress</v>
      </c>
      <c r="J33" s="16"/>
      <c r="K33"/>
      <c r="M33" s="4"/>
    </row>
    <row r="34" spans="1:13" ht="170.1" customHeight="1">
      <c r="A34" s="3">
        <v>3</v>
      </c>
      <c r="B34" s="41" t="str">
        <f t="shared" ca="1" si="0"/>
        <v>E06000043</v>
      </c>
      <c r="C34" s="42" t="str">
        <f ca="1">IFERROR(VLOOKUP($B34,'Org list'!$J$9:$K$637,2,0), "")</f>
        <v>Brighton and Hove</v>
      </c>
      <c r="D34" s="390" t="str">
        <f ca="1">IFERROR(VLOOKUP($B34,'Metrics Backsheet'!$D$11:$AJ$187,'Supporting Metrics'!D$26,0),"")</f>
        <v>No improvement in performance</v>
      </c>
      <c r="E34" s="390" t="str">
        <f ca="1">IFERROR(VLOOKUP($B34,'Metrics Backsheet'!$D$11:$AJ$187,'Supporting Metrics'!E$26,0),"")</f>
        <v>Data not available to assess progress</v>
      </c>
      <c r="F34" s="390" t="str">
        <f ca="1">IFERROR(VLOOKUP($B34,'Metrics Backsheet'!$D$11:$AJ$187,'Supporting Metrics'!F$26,0),"")</f>
        <v>Dementia Diagnosis Rate (%)</v>
      </c>
      <c r="G34" s="627" t="str">
        <f ca="1">IFERROR(VLOOKUP($B34,'Metrics Backsheet'!$D$11:$AJ$187,'Supporting Metrics'!G$26,0),"")</f>
        <v>On track to meet target</v>
      </c>
      <c r="H34" s="390" t="str">
        <f ca="1">IFERROR(IF(VLOOKUP($B34,'Metrics Backsheet'!$D$11:$AJ$187,'Supporting Metrics'!H$26,0)="",VLOOKUP($B34,'Metrics Backsheet'!$D$11:$AJ$187,'Supporting Metrics'!H$27,0),VLOOKUP($B34,'Metrics Backsheet'!$D$11:$AJ$187,'Supporting Metrics'!H$26,0)),"")</f>
        <v xml:space="preserve">We are working with Eperience Led Commissioning to identify Patient Centred Outcome Measures (PCOM) this work will be completed in September 2015 in time for use by Cluster 1. </v>
      </c>
      <c r="I34" s="391" t="str">
        <f ca="1">IFERROR(VLOOKUP($B34,'Metrics Backsheet'!$D$11:$AJ$187,'Supporting Metrics'!I$26,0),"")</f>
        <v>Data not available to assess progress</v>
      </c>
      <c r="J34" s="16"/>
      <c r="K34"/>
      <c r="M34" s="4">
        <f ca="1">COUNTIF('Comms by AT'!$AD:$AD,$F$6)</f>
        <v>32</v>
      </c>
    </row>
    <row r="35" spans="1:13" ht="170.1" customHeight="1">
      <c r="A35" s="3">
        <v>4</v>
      </c>
      <c r="B35" s="41" t="str">
        <f t="shared" ca="1" si="0"/>
        <v>E06000023</v>
      </c>
      <c r="C35" s="42" t="str">
        <f ca="1">IFERROR(VLOOKUP($B35,'Org list'!$J$9:$K$637,2,0), "")</f>
        <v>Bristol, City of</v>
      </c>
      <c r="D35" s="390" t="str">
        <f ca="1">IFERROR(VLOOKUP($B35,'Metrics Backsheet'!$D$11:$AJ$187,'Supporting Metrics'!D$26,0),"")</f>
        <v>On track to meet target</v>
      </c>
      <c r="E35" s="390" t="str">
        <f ca="1">IFERROR(VLOOKUP($B35,'Metrics Backsheet'!$D$11:$AJ$187,'Supporting Metrics'!E$26,0),"")</f>
        <v>Data not available to assess progress</v>
      </c>
      <c r="F35" s="390" t="str">
        <f ca="1">IFERROR(VLOOKUP($B35,'Metrics Backsheet'!$D$11:$AJ$187,'Supporting Metrics'!F$26,0),"")</f>
        <v>Emergency hospital admissions for falls injuries in persons aged 65 and over (Rate calculated using European Age Standardised Population 2012)</v>
      </c>
      <c r="G35" s="627" t="str">
        <f ca="1">IFERROR(VLOOKUP($B35,'Metrics Backsheet'!$D$11:$AJ$187,'Supporting Metrics'!G$26,0),"")</f>
        <v>No improvement in performance</v>
      </c>
      <c r="H35" s="390" t="str">
        <f ca="1">IFERROR(IF(VLOOKUP($B35,'Metrics Backsheet'!$D$11:$AJ$187,'Supporting Metrics'!H$26,0)="",VLOOKUP($B35,'Metrics Backsheet'!$D$11:$AJ$187,'Supporting Metrics'!H$27,0),VLOOKUP($B35,'Metrics Backsheet'!$D$11:$AJ$187,'Supporting Metrics'!H$26,0)),"")</f>
        <v>Patient / service user experience: ASCOF 1a Social Care related Quality of Life (8 questions combined). Source: Adult Social Care Survey 2012-13</v>
      </c>
      <c r="I35" s="391" t="str">
        <f ca="1">IFERROR(VLOOKUP($B35,'Metrics Backsheet'!$D$11:$AJ$187,'Supporting Metrics'!I$26,0),"")</f>
        <v>Data not available to assess progress</v>
      </c>
      <c r="J35" s="16"/>
      <c r="K35"/>
    </row>
    <row r="36" spans="1:13" ht="170.1" customHeight="1">
      <c r="A36" s="3">
        <v>5</v>
      </c>
      <c r="B36" s="41" t="str">
        <f t="shared" ca="1" si="0"/>
        <v>E10000002</v>
      </c>
      <c r="C36" s="42" t="str">
        <f ca="1">IFERROR(VLOOKUP($B36,'Org list'!$J$9:$K$637,2,0), "")</f>
        <v>Buckinghamshire</v>
      </c>
      <c r="D36" s="390" t="str">
        <f ca="1">IFERROR(VLOOKUP($B36,'Metrics Backsheet'!$D$11:$AJ$187,'Supporting Metrics'!D$26,0),"")</f>
        <v>On track to meet target</v>
      </c>
      <c r="E36" s="390" t="str">
        <f ca="1">IFERROR(VLOOKUP($B36,'Metrics Backsheet'!$D$11:$AJ$187,'Supporting Metrics'!E$26,0),"")</f>
        <v>On track to meet target</v>
      </c>
      <c r="F36" s="390" t="str">
        <f ca="1">IFERROR(VLOOKUP($B36,'Metrics Backsheet'!$D$11:$AJ$187,'Supporting Metrics'!F$26,0),"")</f>
        <v>Patients  (65 and over) discharged to the same place from which they were admitted</v>
      </c>
      <c r="G36" s="627" t="str">
        <f ca="1">IFERROR(VLOOKUP($B36,'Metrics Backsheet'!$D$11:$AJ$187,'Supporting Metrics'!G$26,0),"")</f>
        <v>On track to meet target</v>
      </c>
      <c r="H36" s="390" t="str">
        <f ca="1">IFERROR(IF(VLOOKUP($B36,'Metrics Backsheet'!$D$11:$AJ$187,'Supporting Metrics'!H$26,0)="",VLOOKUP($B36,'Metrics Backsheet'!$D$11:$AJ$187,'Supporting Metrics'!H$27,0),VLOOKUP($B36,'Metrics Backsheet'!$D$11:$AJ$187,'Supporting Metrics'!H$26,0)),"")</f>
        <v>Satisfaction of people who use services with their care and support</v>
      </c>
      <c r="I36" s="391" t="str">
        <f ca="1">IFERROR(VLOOKUP($B36,'Metrics Backsheet'!$D$11:$AJ$187,'Supporting Metrics'!I$26,0),"")</f>
        <v>On track to meet target</v>
      </c>
      <c r="J36" s="16"/>
      <c r="K36"/>
    </row>
    <row r="37" spans="1:13" ht="170.1" customHeight="1">
      <c r="A37" s="3">
        <v>6</v>
      </c>
      <c r="B37" s="41" t="str">
        <f t="shared" ca="1" si="0"/>
        <v>E06000052</v>
      </c>
      <c r="C37" s="42" t="str">
        <f ca="1">IFERROR(VLOOKUP($B37,'Org list'!$J$9:$K$637,2,0), "")</f>
        <v>Cornwall &amp; Scilly</v>
      </c>
      <c r="D37" s="390" t="str">
        <f ca="1">IFERROR(VLOOKUP($B37,'Metrics Backsheet'!$D$11:$AJ$187,'Supporting Metrics'!D$26,0),"")</f>
        <v>On track to meet target</v>
      </c>
      <c r="E37" s="390" t="str">
        <f ca="1">IFERROR(VLOOKUP($B37,'Metrics Backsheet'!$D$11:$AJ$187,'Supporting Metrics'!E$26,0),"")</f>
        <v>Data not available to assess progress</v>
      </c>
      <c r="F37" s="390" t="str">
        <f ca="1">IFERROR(VLOOKUP($B37,'Metrics Backsheet'!$D$11:$AJ$187,'Supporting Metrics'!F$26,0),"")</f>
        <v xml:space="preserve">ASCOF Measure 1A Social care related Quality of Life </v>
      </c>
      <c r="G37" s="627" t="str">
        <f ca="1">IFERROR(VLOOKUP($B37,'Metrics Backsheet'!$D$11:$AJ$187,'Supporting Metrics'!G$26,0),"")</f>
        <v>Data not available to assess progress</v>
      </c>
      <c r="H37" s="390" t="str">
        <f ca="1">IFERROR(IF(VLOOKUP($B37,'Metrics Backsheet'!$D$11:$AJ$187,'Supporting Metrics'!H$26,0)="",VLOOKUP($B37,'Metrics Backsheet'!$D$11:$AJ$187,'Supporting Metrics'!H$27,0),VLOOKUP($B37,'Metrics Backsheet'!$D$11:$AJ$187,'Supporting Metrics'!H$26,0)),"")</f>
        <v xml:space="preserve">Penwith pilot mental health wellbeing patient score compared to the general population  </v>
      </c>
      <c r="I37" s="391" t="str">
        <f ca="1">IFERROR(VLOOKUP($B37,'Metrics Backsheet'!$D$11:$AJ$187,'Supporting Metrics'!I$26,0),"")</f>
        <v>No improvement in performance</v>
      </c>
      <c r="J37" s="16"/>
      <c r="K37"/>
    </row>
    <row r="38" spans="1:13" ht="170.1" customHeight="1">
      <c r="A38" s="3">
        <v>7</v>
      </c>
      <c r="B38" s="41" t="str">
        <f t="shared" ca="1" si="0"/>
        <v>E10000008</v>
      </c>
      <c r="C38" s="42" t="str">
        <f ca="1">IFERROR(VLOOKUP($B38,'Org list'!$J$9:$K$637,2,0), "")</f>
        <v>Devon</v>
      </c>
      <c r="D38" s="390" t="str">
        <f ca="1">IFERROR(VLOOKUP($B38,'Metrics Backsheet'!$D$11:$AJ$187,'Supporting Metrics'!D$26,0),"")</f>
        <v>On track for improved performance, but not to meet full target</v>
      </c>
      <c r="E38" s="390" t="str">
        <f ca="1">IFERROR(VLOOKUP($B38,'Metrics Backsheet'!$D$11:$AJ$187,'Supporting Metrics'!E$26,0),"")</f>
        <v>On track to meet target</v>
      </c>
      <c r="F38" s="390" t="str">
        <f ca="1">IFERROR(VLOOKUP($B38,'Metrics Backsheet'!$D$11:$AJ$187,'Supporting Metrics'!F$26,0),"")</f>
        <v>Dementia diagnosis rate</v>
      </c>
      <c r="G38" s="627" t="str">
        <f ca="1">IFERROR(VLOOKUP($B38,'Metrics Backsheet'!$D$11:$AJ$187,'Supporting Metrics'!G$26,0),"")</f>
        <v>On track for improved performance, but not to meet full target</v>
      </c>
      <c r="H38" s="390" t="str">
        <f ca="1">IFERROR(IF(VLOOKUP($B38,'Metrics Backsheet'!$D$11:$AJ$187,'Supporting Metrics'!H$26,0)="",VLOOKUP($B38,'Metrics Backsheet'!$D$11:$AJ$187,'Supporting Metrics'!H$27,0),VLOOKUP($B38,'Metrics Backsheet'!$D$11:$AJ$187,'Supporting Metrics'!H$26,0)),"")</f>
        <v>Percentage of adults using services who are satisfied with the care and support they receive
Source: Adult Social Care Survey (ASCOF 3A)
Definition: Number of respondents who answered 'I am extremely satisfied', 'I am very satisfied', 'I am very happy with the way staff help me’ to Q1</v>
      </c>
      <c r="I38" s="391" t="str">
        <f ca="1">IFERROR(VLOOKUP($B38,'Metrics Backsheet'!$D$11:$AJ$187,'Supporting Metrics'!I$26,0),"")</f>
        <v>On track to meet target</v>
      </c>
      <c r="J38" s="16"/>
      <c r="K38"/>
    </row>
    <row r="39" spans="1:13" ht="170.1" customHeight="1">
      <c r="A39" s="3">
        <v>8</v>
      </c>
      <c r="B39" s="41" t="str">
        <f t="shared" ca="1" si="0"/>
        <v>E10000009</v>
      </c>
      <c r="C39" s="42" t="str">
        <f ca="1">IFERROR(VLOOKUP($B39,'Org list'!$J$9:$K$637,2,0), "")</f>
        <v>Dorset</v>
      </c>
      <c r="D39" s="390" t="str">
        <f ca="1">IFERROR(VLOOKUP($B39,'Metrics Backsheet'!$D$11:$AJ$187,'Supporting Metrics'!D$26,0),"")</f>
        <v>No improvement in performance</v>
      </c>
      <c r="E39" s="390" t="str">
        <f ca="1">IFERROR(VLOOKUP($B39,'Metrics Backsheet'!$D$11:$AJ$187,'Supporting Metrics'!E$26,0),"")</f>
        <v>On track for improved performance, but not to meet full target</v>
      </c>
      <c r="F39" s="390" t="str">
        <f ca="1">IFERROR(VLOOKUP($B39,'Metrics Backsheet'!$D$11:$AJ$187,'Supporting Metrics'!F$26,0),"")</f>
        <v>Estimated diagnosis rate for people with dementia</v>
      </c>
      <c r="G39" s="627" t="str">
        <f ca="1">IFERROR(VLOOKUP($B39,'Metrics Backsheet'!$D$11:$AJ$187,'Supporting Metrics'!G$26,0),"")</f>
        <v>On track for improved performance, but not to meet full target</v>
      </c>
      <c r="H39" s="390" t="str">
        <f ca="1">IFERROR(IF(VLOOKUP($B39,'Metrics Backsheet'!$D$11:$AJ$187,'Supporting Metrics'!H$26,0)="",VLOOKUP($B39,'Metrics Backsheet'!$D$11:$AJ$187,'Supporting Metrics'!H$27,0),VLOOKUP($B39,'Metrics Backsheet'!$D$11:$AJ$187,'Supporting Metrics'!H$26,0)),"")</f>
        <v>Client satisfaction with care and support - ASCOF 3A, % of people using adult social care and answering 'extremely' or 'very' satisfied to q1 in the annual Adult Social Care Survey (ASCS) &amp; Easy Read ASC q'nnaire.</v>
      </c>
      <c r="I39" s="391" t="str">
        <f ca="1">IFERROR(VLOOKUP($B39,'Metrics Backsheet'!$D$11:$AJ$187,'Supporting Metrics'!I$26,0),"")</f>
        <v>Data not available to assess progress</v>
      </c>
      <c r="J39" s="16"/>
      <c r="K39"/>
    </row>
    <row r="40" spans="1:13" ht="170.1" customHeight="1">
      <c r="A40" s="3">
        <v>9</v>
      </c>
      <c r="B40" s="41" t="str">
        <f t="shared" ca="1" si="0"/>
        <v>E10000011</v>
      </c>
      <c r="C40" s="42" t="str">
        <f ca="1">IFERROR(VLOOKUP($B40,'Org list'!$J$9:$K$637,2,0), "")</f>
        <v>East Sussex</v>
      </c>
      <c r="D40" s="390" t="str">
        <f ca="1">IFERROR(VLOOKUP($B40,'Metrics Backsheet'!$D$11:$AJ$187,'Supporting Metrics'!D$26,0),"")</f>
        <v>On track to meet target</v>
      </c>
      <c r="E40" s="390" t="str">
        <f ca="1">IFERROR(VLOOKUP($B40,'Metrics Backsheet'!$D$11:$AJ$187,'Supporting Metrics'!E$26,0),"")</f>
        <v>On track to meet target</v>
      </c>
      <c r="F40" s="390" t="str">
        <f ca="1">IFERROR(VLOOKUP($B40,'Metrics Backsheet'!$D$11:$AJ$187,'Supporting Metrics'!F$26,0),"")</f>
        <v xml:space="preserve">Estimated diagnosis rate for people with dementia  </v>
      </c>
      <c r="G40" s="627" t="str">
        <f ca="1">IFERROR(VLOOKUP($B40,'Metrics Backsheet'!$D$11:$AJ$187,'Supporting Metrics'!G$26,0),"")</f>
        <v>On track for improved performance, but not to meet full target</v>
      </c>
      <c r="H40" s="390" t="str">
        <f ca="1">IFERROR(IF(VLOOKUP($B40,'Metrics Backsheet'!$D$11:$AJ$187,'Supporting Metrics'!H$26,0)="",VLOOKUP($B40,'Metrics Backsheet'!$D$11:$AJ$187,'Supporting Metrics'!H$27,0),VLOOKUP($B40,'Metrics Backsheet'!$D$11:$AJ$187,'Supporting Metrics'!H$26,0)),"")</f>
        <v xml:space="preserve">Social care related Quality of Life (ASCOF 1a) </v>
      </c>
      <c r="I40" s="391" t="str">
        <f ca="1">IFERROR(VLOOKUP($B40,'Metrics Backsheet'!$D$11:$AJ$187,'Supporting Metrics'!I$26,0),"")</f>
        <v>Data not available to assess progress</v>
      </c>
      <c r="J40" s="16"/>
      <c r="K40"/>
    </row>
    <row r="41" spans="1:13" ht="170.1" customHeight="1">
      <c r="A41" s="3">
        <v>10</v>
      </c>
      <c r="B41" s="41" t="str">
        <f t="shared" ca="1" si="0"/>
        <v>E10000013</v>
      </c>
      <c r="C41" s="42" t="str">
        <f ca="1">IFERROR(VLOOKUP($B41,'Org list'!$J$9:$K$637,2,0), "")</f>
        <v>Gloucestershire</v>
      </c>
      <c r="D41" s="390" t="str">
        <f ca="1">IFERROR(VLOOKUP($B41,'Metrics Backsheet'!$D$11:$AJ$187,'Supporting Metrics'!D$26,0),"")</f>
        <v>On track to meet target</v>
      </c>
      <c r="E41" s="390" t="str">
        <f ca="1">IFERROR(VLOOKUP($B41,'Metrics Backsheet'!$D$11:$AJ$187,'Supporting Metrics'!E$26,0),"")</f>
        <v>On track to meet target</v>
      </c>
      <c r="F41" s="390" t="str">
        <f ca="1">IFERROR(VLOOKUP($B41,'Metrics Backsheet'!$D$11:$AJ$187,'Supporting Metrics'!F$26,0),"")</f>
        <v>ASCOF 1D Carer-reported quality of life</v>
      </c>
      <c r="G41" s="627" t="str">
        <f ca="1">IFERROR(VLOOKUP($B41,'Metrics Backsheet'!$D$11:$AJ$187,'Supporting Metrics'!G$26,0),"")</f>
        <v>No improvement in performance</v>
      </c>
      <c r="H41" s="390" t="str">
        <f ca="1">IFERROR(IF(VLOOKUP($B41,'Metrics Backsheet'!$D$11:$AJ$187,'Supporting Metrics'!H$26,0)="",VLOOKUP($B41,'Metrics Backsheet'!$D$11:$AJ$187,'Supporting Metrics'!H$27,0),VLOOKUP($B41,'Metrics Backsheet'!$D$11:$AJ$187,'Supporting Metrics'!H$26,0)),"")</f>
        <v>New indicator has been developed: Integrated community teams service user / carer experience net promoter survey with questionaire based on NHS voices validated questions. Baseline to be set during 2014/15</v>
      </c>
      <c r="I41" s="391" t="str">
        <f ca="1">IFERROR(VLOOKUP($B41,'Metrics Backsheet'!$D$11:$AJ$187,'Supporting Metrics'!I$26,0),"")</f>
        <v>On track to meet target</v>
      </c>
      <c r="J41" s="16"/>
      <c r="K41"/>
    </row>
    <row r="42" spans="1:13" ht="170.1" customHeight="1">
      <c r="A42" s="3">
        <v>11</v>
      </c>
      <c r="B42" s="41" t="str">
        <f t="shared" ca="1" si="0"/>
        <v>E10000014</v>
      </c>
      <c r="C42" s="42" t="str">
        <f ca="1">IFERROR(VLOOKUP($B42,'Org list'!$J$9:$K$637,2,0), "")</f>
        <v>Hampshire</v>
      </c>
      <c r="D42" s="390" t="str">
        <f ca="1">IFERROR(VLOOKUP($B42,'Metrics Backsheet'!$D$11:$AJ$187,'Supporting Metrics'!D$26,0),"")</f>
        <v>On track to meet target</v>
      </c>
      <c r="E42" s="390" t="str">
        <f ca="1">IFERROR(VLOOKUP($B42,'Metrics Backsheet'!$D$11:$AJ$187,'Supporting Metrics'!E$26,0),"")</f>
        <v>On track to meet target</v>
      </c>
      <c r="F42" s="390" t="str">
        <f ca="1">IFERROR(VLOOKUP($B42,'Metrics Backsheet'!$D$11:$AJ$187,'Supporting Metrics'!F$26,0),"")</f>
        <v>Number of older people (aged 65 and over) receiving reablement services per 100,000 population per month</v>
      </c>
      <c r="G42" s="627" t="str">
        <f ca="1">IFERROR(VLOOKUP($B42,'Metrics Backsheet'!$D$11:$AJ$187,'Supporting Metrics'!G$26,0),"")</f>
        <v>On track to meet target</v>
      </c>
      <c r="H42" s="390" t="str">
        <f ca="1">IFERROR(IF(VLOOKUP($B42,'Metrics Backsheet'!$D$11:$AJ$187,'Supporting Metrics'!H$26,0)="",VLOOKUP($B42,'Metrics Backsheet'!$D$11:$AJ$187,'Supporting Metrics'!H$27,0),VLOOKUP($B42,'Metrics Backsheet'!$D$11:$AJ$187,'Supporting Metrics'!H$26,0)),"")</f>
        <v>Composite measure based on 5 questions from the 18 integrated care experience survey questions developed by the Picker Institute and Oxford University.  Baseline tbc from ASCS in January 2015</v>
      </c>
      <c r="I42" s="391" t="str">
        <f ca="1">IFERROR(VLOOKUP($B42,'Metrics Backsheet'!$D$11:$AJ$187,'Supporting Metrics'!I$26,0),"")</f>
        <v>Data not available to assess progress</v>
      </c>
      <c r="J42" s="16"/>
      <c r="K42"/>
    </row>
    <row r="43" spans="1:13" ht="170.1" customHeight="1">
      <c r="A43" s="3">
        <v>12</v>
      </c>
      <c r="B43" s="41" t="str">
        <f t="shared" ca="1" si="0"/>
        <v>E06000046</v>
      </c>
      <c r="C43" s="42" t="str">
        <f ca="1">IFERROR(VLOOKUP($B43,'Org list'!$J$9:$K$637,2,0), "")</f>
        <v>Isle of Wight</v>
      </c>
      <c r="D43" s="390" t="str">
        <f ca="1">IFERROR(VLOOKUP($B43,'Metrics Backsheet'!$D$11:$AJ$187,'Supporting Metrics'!D$26,0),"")</f>
        <v>On track to meet target</v>
      </c>
      <c r="E43" s="390" t="str">
        <f ca="1">IFERROR(VLOOKUP($B43,'Metrics Backsheet'!$D$11:$AJ$187,'Supporting Metrics'!E$26,0),"")</f>
        <v>On track to meet target</v>
      </c>
      <c r="F43" s="390" t="str">
        <f ca="1">IFERROR(VLOOKUP($B43,'Metrics Backsheet'!$D$11:$AJ$187,'Supporting Metrics'!F$26,0),"")</f>
        <v>Reduction in Community Occupational Therapy waiting time in weeks to First Assessment (95% Percentile).
BCF and other Schemes</v>
      </c>
      <c r="G43" s="627" t="str">
        <f ca="1">IFERROR(VLOOKUP($B43,'Metrics Backsheet'!$D$11:$AJ$187,'Supporting Metrics'!G$26,0),"")</f>
        <v>No improvement in performance</v>
      </c>
      <c r="H43" s="390" t="str">
        <f ca="1">IFERROR(IF(VLOOKUP($B43,'Metrics Backsheet'!$D$11:$AJ$187,'Supporting Metrics'!H$26,0)="",VLOOKUP($B43,'Metrics Backsheet'!$D$11:$AJ$187,'Supporting Metrics'!H$27,0),VLOOKUP($B43,'Metrics Backsheet'!$D$11:$AJ$187,'Supporting Metrics'!H$26,0)),"")</f>
        <v>Overall satisfaction of people who use services with their care and support ( ASCOF 3a)</v>
      </c>
      <c r="I43" s="391" t="str">
        <f ca="1">IFERROR(VLOOKUP($B43,'Metrics Backsheet'!$D$11:$AJ$187,'Supporting Metrics'!I$26,0),"")</f>
        <v>On track to meet target</v>
      </c>
      <c r="J43" s="16"/>
      <c r="K43"/>
    </row>
    <row r="44" spans="1:13" ht="170.1" customHeight="1">
      <c r="A44" s="3">
        <v>13</v>
      </c>
      <c r="B44" s="41" t="str">
        <f t="shared" ca="1" si="0"/>
        <v>E10000016</v>
      </c>
      <c r="C44" s="42" t="str">
        <f ca="1">IFERROR(VLOOKUP($B44,'Org list'!$J$9:$K$637,2,0), "")</f>
        <v>Kent</v>
      </c>
      <c r="D44" s="390" t="str">
        <f ca="1">IFERROR(VLOOKUP($B44,'Metrics Backsheet'!$D$11:$AJ$187,'Supporting Metrics'!D$26,0),"")</f>
        <v>On track to meet target</v>
      </c>
      <c r="E44" s="390" t="str">
        <f ca="1">IFERROR(VLOOKUP($B44,'Metrics Backsheet'!$D$11:$AJ$187,'Supporting Metrics'!E$26,0),"")</f>
        <v>Data not available to assess progress</v>
      </c>
      <c r="F44" s="390" t="str">
        <f ca="1">IFERROR(VLOOKUP($B44,'Metrics Backsheet'!$D$11:$AJ$187,'Supporting Metrics'!F$26,0),"")</f>
        <v>Admissions due to Falls in People 65 Years and Older per 100,000 population</v>
      </c>
      <c r="G44" s="627" t="str">
        <f ca="1">IFERROR(VLOOKUP($B44,'Metrics Backsheet'!$D$11:$AJ$187,'Supporting Metrics'!G$26,0),"")</f>
        <v>On track to meet target</v>
      </c>
      <c r="H44" s="390" t="str">
        <f ca="1">IFERROR(IF(VLOOKUP($B44,'Metrics Backsheet'!$D$11:$AJ$187,'Supporting Metrics'!H$26,0)="",VLOOKUP($B44,'Metrics Backsheet'!$D$11:$AJ$187,'Supporting Metrics'!H$27,0),VLOOKUP($B44,'Metrics Backsheet'!$D$11:$AJ$187,'Supporting Metrics'!H$26,0)),"")</f>
        <v>In last 6 months, had enough support from local services or organisations to help manage long-term health condition(s) (From GP Survey)</v>
      </c>
      <c r="I44" s="391" t="str">
        <f ca="1">IFERROR(VLOOKUP($B44,'Metrics Backsheet'!$D$11:$AJ$187,'Supporting Metrics'!I$26,0),"")</f>
        <v>No improvement in performance</v>
      </c>
      <c r="J44" s="16"/>
      <c r="K44"/>
    </row>
    <row r="45" spans="1:13" ht="170.1" customHeight="1">
      <c r="A45" s="3">
        <v>14</v>
      </c>
      <c r="B45" s="41" t="str">
        <f t="shared" ca="1" si="0"/>
        <v>E06000035</v>
      </c>
      <c r="C45" s="42" t="str">
        <f ca="1">IFERROR(VLOOKUP($B45,'Org list'!$J$9:$K$637,2,0), "")</f>
        <v>Medway</v>
      </c>
      <c r="D45" s="390" t="str">
        <f ca="1">IFERROR(VLOOKUP($B45,'Metrics Backsheet'!$D$11:$AJ$187,'Supporting Metrics'!D$26,0),"")</f>
        <v>No improvement in performance</v>
      </c>
      <c r="E45" s="390" t="str">
        <f ca="1">IFERROR(VLOOKUP($B45,'Metrics Backsheet'!$D$11:$AJ$187,'Supporting Metrics'!E$26,0),"")</f>
        <v>No improvement in performance</v>
      </c>
      <c r="F45" s="390" t="str">
        <f ca="1">IFERROR(VLOOKUP($B45,'Metrics Backsheet'!$D$11:$AJ$187,'Supporting Metrics'!F$26,0),"")</f>
        <v xml:space="preserve">Non Elective Medical admission length of stay at Medway NHS Foundation Trust for people aged 75 and over on admission.Current baselines are being established so the current submission is zero for quarter one 2015/16.  </v>
      </c>
      <c r="G45" s="627" t="str">
        <f ca="1">IFERROR(VLOOKUP($B45,'Metrics Backsheet'!$D$11:$AJ$187,'Supporting Metrics'!G$26,0),"")</f>
        <v>No improvement in performance</v>
      </c>
      <c r="H45" s="390" t="str">
        <f ca="1">IFERROR(IF(VLOOKUP($B45,'Metrics Backsheet'!$D$11:$AJ$187,'Supporting Metrics'!H$26,0)="",VLOOKUP($B45,'Metrics Backsheet'!$D$11:$AJ$187,'Supporting Metrics'!H$27,0),VLOOKUP($B45,'Metrics Backsheet'!$D$11:$AJ$187,'Supporting Metrics'!H$26,0)),"")</f>
        <v xml:space="preserve">Proportion of people feeling supported to manage their condition </v>
      </c>
      <c r="I45" s="391" t="str">
        <f ca="1">IFERROR(VLOOKUP($B45,'Metrics Backsheet'!$D$11:$AJ$187,'Supporting Metrics'!I$26,0),"")</f>
        <v>No improvement in performance</v>
      </c>
      <c r="J45" s="16"/>
      <c r="K45"/>
    </row>
    <row r="46" spans="1:13" ht="170.1" customHeight="1">
      <c r="A46" s="3">
        <v>15</v>
      </c>
      <c r="B46" s="41" t="str">
        <f t="shared" ca="1" si="0"/>
        <v>E06000024</v>
      </c>
      <c r="C46" s="42" t="str">
        <f ca="1">IFERROR(VLOOKUP($B46,'Org list'!$J$9:$K$637,2,0), "")</f>
        <v>North Somerset</v>
      </c>
      <c r="D46" s="390" t="str">
        <f ca="1">IFERROR(VLOOKUP($B46,'Metrics Backsheet'!$D$11:$AJ$187,'Supporting Metrics'!D$26,0),"")</f>
        <v>On track to meet target</v>
      </c>
      <c r="E46" s="390" t="str">
        <f ca="1">IFERROR(VLOOKUP($B46,'Metrics Backsheet'!$D$11:$AJ$187,'Supporting Metrics'!E$26,0),"")</f>
        <v>Data not available to assess progress</v>
      </c>
      <c r="F46" s="390" t="str">
        <f ca="1">IFERROR(VLOOKUP($B46,'Metrics Backsheet'!$D$11:$AJ$187,'Supporting Metrics'!F$26,0),"")</f>
        <v>Telehealthcare - number of people who have telehealth equipment at home at the end of the month</v>
      </c>
      <c r="G46" s="627" t="str">
        <f ca="1">IFERROR(VLOOKUP($B46,'Metrics Backsheet'!$D$11:$AJ$187,'Supporting Metrics'!G$26,0),"")</f>
        <v>On track to meet target</v>
      </c>
      <c r="H46" s="390" t="str">
        <f ca="1">IFERROR(IF(VLOOKUP($B46,'Metrics Backsheet'!$D$11:$AJ$187,'Supporting Metrics'!H$26,0)="",VLOOKUP($B46,'Metrics Backsheet'!$D$11:$AJ$187,'Supporting Metrics'!H$27,0),VLOOKUP($B46,'Metrics Backsheet'!$D$11:$AJ$187,'Supporting Metrics'!H$26,0)),"")</f>
        <v>Social care quality of life of older people who use services (Based on answers to 8 questions - max score is 24)</v>
      </c>
      <c r="I46" s="391" t="str">
        <f ca="1">IFERROR(VLOOKUP($B46,'Metrics Backsheet'!$D$11:$AJ$187,'Supporting Metrics'!I$26,0),"")</f>
        <v>Data not available to assess progress</v>
      </c>
      <c r="J46" s="16"/>
      <c r="K46"/>
    </row>
    <row r="47" spans="1:13" ht="170.1" customHeight="1">
      <c r="A47" s="3">
        <v>16</v>
      </c>
      <c r="B47" s="41" t="str">
        <f t="shared" ca="1" si="0"/>
        <v>E10000025</v>
      </c>
      <c r="C47" s="42" t="str">
        <f ca="1">IFERROR(VLOOKUP($B47,'Org list'!$J$9:$K$637,2,0), "")</f>
        <v>Oxfordshire</v>
      </c>
      <c r="D47" s="390" t="str">
        <f ca="1">IFERROR(VLOOKUP($B47,'Metrics Backsheet'!$D$11:$AJ$187,'Supporting Metrics'!D$26,0),"")</f>
        <v>No improvement in performance</v>
      </c>
      <c r="E47" s="390" t="str">
        <f ca="1">IFERROR(VLOOKUP($B47,'Metrics Backsheet'!$D$11:$AJ$187,'Supporting Metrics'!E$26,0),"")</f>
        <v>On track for improved performance, but not to meet full target</v>
      </c>
      <c r="F47" s="390" t="str">
        <f ca="1">IFERROR(VLOOKUP($B47,'Metrics Backsheet'!$D$11:$AJ$187,'Supporting Metrics'!F$26,0),"")</f>
        <v xml:space="preserve">We are using a number of local metrics relevant to each project within BCF some of which are in development. The main area is proportion of older people(aged 65 and over) with an ongoing care package to live at home. Care package availability is a key area for the CCG and as one of the main reasons for delayed transfers of care and an area for developemnt looking at new ways of delivering care throught the voluntary sector and church organisations.
Numerator: Number of people receiving home care or an on-going direct payment from an older person's budget                    
Numerator + people funded Number of people funded in a permanent care home place from a council budget                </v>
      </c>
      <c r="G47" s="627" t="str">
        <f ca="1">IFERROR(VLOOKUP($B47,'Metrics Backsheet'!$D$11:$AJ$187,'Supporting Metrics'!G$26,0),"")</f>
        <v>No improvement in performance</v>
      </c>
      <c r="H47" s="390" t="str">
        <f ca="1">IFERROR(IF(VLOOKUP($B47,'Metrics Backsheet'!$D$11:$AJ$187,'Supporting Metrics'!H$26,0)="",VLOOKUP($B47,'Metrics Backsheet'!$D$11:$AJ$187,'Supporting Metrics'!H$27,0),VLOOKUP($B47,'Metrics Backsheet'!$D$11:$AJ$187,'Supporting Metrics'!H$26,0)),"")</f>
        <v>Locally designed patient experience metrics are being used for each project. The main experience measure used is the ASC standard priority areas and some additions. The main area for the BCF is prioity one; I can take part in a range of activities and services that help me stay well and be part of a supportive community. Two elements have been used to measure this; number of emergency admissions and people staring reablement at home. This is suppoirted by patient experience from the reablement team and other services.</v>
      </c>
      <c r="I47" s="391" t="str">
        <f ca="1">IFERROR(VLOOKUP($B47,'Metrics Backsheet'!$D$11:$AJ$187,'Supporting Metrics'!I$26,0),"")</f>
        <v>No improvement in performance</v>
      </c>
      <c r="J47" s="16"/>
      <c r="K47"/>
    </row>
    <row r="48" spans="1:13" ht="170.1" customHeight="1">
      <c r="A48" s="3">
        <v>17</v>
      </c>
      <c r="B48" s="41" t="str">
        <f t="shared" ca="1" si="0"/>
        <v>E06000026</v>
      </c>
      <c r="C48" s="42" t="str">
        <f ca="1">IFERROR(VLOOKUP($B48,'Org list'!$J$9:$K$637,2,0), "")</f>
        <v>Plymouth</v>
      </c>
      <c r="D48" s="390" t="str">
        <f ca="1">IFERROR(VLOOKUP($B48,'Metrics Backsheet'!$D$11:$AJ$187,'Supporting Metrics'!D$26,0),"")</f>
        <v>On track to meet target</v>
      </c>
      <c r="E48" s="390" t="str">
        <f ca="1">IFERROR(VLOOKUP($B48,'Metrics Backsheet'!$D$11:$AJ$187,'Supporting Metrics'!E$26,0),"")</f>
        <v>On track for improved performance, but not to meet full target</v>
      </c>
      <c r="F48" s="390" t="str">
        <f ca="1">IFERROR(VLOOKUP($B48,'Metrics Backsheet'!$D$11:$AJ$187,'Supporting Metrics'!F$26,0),"")</f>
        <v>Dementia diagnosis rate</v>
      </c>
      <c r="G48" s="627" t="str">
        <f ca="1">IFERROR(VLOOKUP($B48,'Metrics Backsheet'!$D$11:$AJ$187,'Supporting Metrics'!G$26,0),"")</f>
        <v>On track for improved performance, but not to meet full target</v>
      </c>
      <c r="H48" s="390" t="str">
        <f ca="1">IFERROR(IF(VLOOKUP($B48,'Metrics Backsheet'!$D$11:$AJ$187,'Supporting Metrics'!H$26,0)="",VLOOKUP($B48,'Metrics Backsheet'!$D$11:$AJ$187,'Supporting Metrics'!H$27,0),VLOOKUP($B48,'Metrics Backsheet'!$D$11:$AJ$187,'Supporting Metrics'!H$26,0)),"")</f>
        <v>Percentage of adults using services who are satisfied with the care and support they receive
Source: Adult Social Care Survey (ASCOF 3A)
Definition: Number of respondents who answered 'I am extremely satisfied', 'I am very satisfied', 'I am very happy with the way staff help me’ to Q1</v>
      </c>
      <c r="I48" s="391" t="str">
        <f ca="1">IFERROR(VLOOKUP($B48,'Metrics Backsheet'!$D$11:$AJ$187,'Supporting Metrics'!I$26,0),"")</f>
        <v>Data not available to assess progress</v>
      </c>
      <c r="J48" s="16"/>
      <c r="K48"/>
    </row>
    <row r="49" spans="1:12" ht="170.1" customHeight="1">
      <c r="A49" s="3">
        <v>18</v>
      </c>
      <c r="B49" s="41" t="str">
        <f t="shared" ca="1" si="0"/>
        <v>E06000044</v>
      </c>
      <c r="C49" s="42" t="str">
        <f ca="1">IFERROR(VLOOKUP($B49,'Org list'!$J$9:$K$637,2,0), "")</f>
        <v>Portsmouth</v>
      </c>
      <c r="D49" s="390" t="str">
        <f ca="1">IFERROR(VLOOKUP($B49,'Metrics Backsheet'!$D$11:$AJ$187,'Supporting Metrics'!D$26,0),"")</f>
        <v>On track to meet target</v>
      </c>
      <c r="E49" s="390" t="str">
        <f ca="1">IFERROR(VLOOKUP($B49,'Metrics Backsheet'!$D$11:$AJ$187,'Supporting Metrics'!E$26,0),"")</f>
        <v>On track to meet target</v>
      </c>
      <c r="F49" s="390" t="str">
        <f ca="1">IFERROR(VLOOKUP($B49,'Metrics Backsheet'!$D$11:$AJ$187,'Supporting Metrics'!F$26,0),"")</f>
        <v>Proportion of adult social care users that have as much social contact as they would like</v>
      </c>
      <c r="G49" s="627" t="str">
        <f ca="1">IFERROR(VLOOKUP($B49,'Metrics Backsheet'!$D$11:$AJ$187,'Supporting Metrics'!G$26,0),"")</f>
        <v>Data not available to assess progress</v>
      </c>
      <c r="H49" s="390" t="str">
        <f ca="1">IFERROR(IF(VLOOKUP($B49,'Metrics Backsheet'!$D$11:$AJ$187,'Supporting Metrics'!H$26,0)="",VLOOKUP($B49,'Metrics Backsheet'!$D$11:$AJ$187,'Supporting Metrics'!H$27,0),VLOOKUP($B49,'Metrics Backsheet'!$D$11:$AJ$187,'Supporting Metrics'!H$26,0)),"")</f>
        <v>Patient / Service User Experience of integrated care composite of 3-4  indicators to be agreed in co-production with service users and included in Adult Social Care Users survey.Q3.2 'Were you involved as much as you wanted to be in decisions about your care and support?
Q3.5 To what extent do you agree or disagree with the following statement 'Health and social care staff always tell me what will happen next'
Q3.6 When health or social care staff plan care or treatment for you does it happen?
Q3.9 Do you have a named health or social care professional who co-ordinates your care and support?
Q3.14 Do all the people treating and caring for you work well together to give you the best possible care and support?
]</v>
      </c>
      <c r="I49" s="391" t="str">
        <f ca="1">IFERROR(VLOOKUP($B49,'Metrics Backsheet'!$D$11:$AJ$187,'Supporting Metrics'!I$26,0),"")</f>
        <v>Data not available to assess progress</v>
      </c>
      <c r="J49" s="16"/>
      <c r="K49"/>
    </row>
    <row r="50" spans="1:12" s="4" customFormat="1" ht="170.1" customHeight="1">
      <c r="A50" s="3">
        <v>19</v>
      </c>
      <c r="B50" s="41" t="str">
        <f t="shared" ca="1" si="0"/>
        <v>E06000038</v>
      </c>
      <c r="C50" s="42" t="str">
        <f ca="1">IFERROR(VLOOKUP($B50,'Org list'!$J$9:$K$637,2,0), "")</f>
        <v>Reading</v>
      </c>
      <c r="D50" s="390" t="str">
        <f ca="1">IFERROR(VLOOKUP($B50,'Metrics Backsheet'!$D$11:$AJ$187,'Supporting Metrics'!D$26,0),"")</f>
        <v>On track for improved performance, but not to meet full target</v>
      </c>
      <c r="E50" s="390" t="str">
        <f ca="1">IFERROR(VLOOKUP($B50,'Metrics Backsheet'!$D$11:$AJ$187,'Supporting Metrics'!E$26,0),"")</f>
        <v>No improvement in performance</v>
      </c>
      <c r="F50" s="390" t="str">
        <f ca="1">IFERROR(VLOOKUP($B50,'Metrics Backsheet'!$D$11:$AJ$187,'Supporting Metrics'!F$26,0),"")</f>
        <v>1. The length of Time (in days) that patients remain on the "fit to go list "                                                                                    The Fit to Go List is defined as “ Patients who have been declared medically fit to leave an acute bed but who remain in that bed because they are awaiting health or social care in another setting out of hospital”  This ia  a local actual value that is measured using our urgent care Alamac Kit Bag . Therefore it is not appropriate to have a numerator and denominator . 2.  (We will also be monitoring the actual numbers on the " fit to go list" . Our baseline for Apr to Jun 2014  is  7.46 , with a local target of 5 planned for 15/16. )</v>
      </c>
      <c r="G50" s="627" t="str">
        <f ca="1">IFERROR(VLOOKUP($B50,'Metrics Backsheet'!$D$11:$AJ$187,'Supporting Metrics'!G$26,0),"")</f>
        <v>On track for improved performance, but not to meet full target</v>
      </c>
      <c r="H50" s="390" t="str">
        <f ca="1">IFERROR(IF(VLOOKUP($B50,'Metrics Backsheet'!$D$11:$AJ$187,'Supporting Metrics'!H$26,0)="",VLOOKUP($B50,'Metrics Backsheet'!$D$11:$AJ$187,'Supporting Metrics'!H$27,0),VLOOKUP($B50,'Metrics Backsheet'!$D$11:$AJ$187,'Supporting Metrics'!H$26,0)),"")</f>
        <v>Adult Social Care User Experience Survey:  Q3b Do care and support services help you in having control over your daily life?</v>
      </c>
      <c r="I50" s="391" t="str">
        <f ca="1">IFERROR(VLOOKUP($B50,'Metrics Backsheet'!$D$11:$AJ$187,'Supporting Metrics'!I$26,0),"")</f>
        <v>Data not available to assess progress</v>
      </c>
      <c r="J50" s="16"/>
      <c r="K50"/>
      <c r="L50"/>
    </row>
    <row r="51" spans="1:12" s="4" customFormat="1" ht="170.1" customHeight="1">
      <c r="A51" s="3">
        <v>20</v>
      </c>
      <c r="B51" s="41" t="str">
        <f t="shared" ca="1" si="0"/>
        <v>E06000039</v>
      </c>
      <c r="C51" s="42" t="str">
        <f ca="1">IFERROR(VLOOKUP($B51,'Org list'!$J$9:$K$637,2,0), "")</f>
        <v>Slough</v>
      </c>
      <c r="D51" s="390" t="str">
        <f ca="1">IFERROR(VLOOKUP($B51,'Metrics Backsheet'!$D$11:$AJ$187,'Supporting Metrics'!D$26,0),"")</f>
        <v>On track to meet target</v>
      </c>
      <c r="E51" s="390" t="str">
        <f ca="1">IFERROR(VLOOKUP($B51,'Metrics Backsheet'!$D$11:$AJ$187,'Supporting Metrics'!E$26,0),"")</f>
        <v>On track to meet target</v>
      </c>
      <c r="F51" s="390" t="str">
        <f ca="1">IFERROR(VLOOKUP($B51,'Metrics Backsheet'!$D$11:$AJ$187,'Supporting Metrics'!F$26,0),"")</f>
        <v>Average EQ-5D (health related quality of life) score for people reporting having one or more long-term conditions.  Specification per the national GP Survey.</v>
      </c>
      <c r="G51" s="627" t="str">
        <f ca="1">IFERROR(VLOOKUP($B51,'Metrics Backsheet'!$D$11:$AJ$187,'Supporting Metrics'!G$26,0),"")</f>
        <v>Data not available to assess progress</v>
      </c>
      <c r="H51" s="390" t="str">
        <f ca="1">IFERROR(IF(VLOOKUP($B51,'Metrics Backsheet'!$D$11:$AJ$187,'Supporting Metrics'!H$26,0)="",VLOOKUP($B51,'Metrics Backsheet'!$D$11:$AJ$187,'Supporting Metrics'!H$27,0),VLOOKUP($B51,'Metrics Backsheet'!$D$11:$AJ$187,'Supporting Metrics'!H$26,0)),"")</f>
        <v xml:space="preserve">Client satisfaction with care and support (3a of the ASCOF framework).  This is a provisional proxy baseline indicator and Slough will use the national metric when availale. </v>
      </c>
      <c r="I51" s="391" t="str">
        <f ca="1">IFERROR(VLOOKUP($B51,'Metrics Backsheet'!$D$11:$AJ$187,'Supporting Metrics'!I$26,0),"")</f>
        <v>No improvement in performance</v>
      </c>
      <c r="J51" s="16"/>
      <c r="K51"/>
      <c r="L51"/>
    </row>
    <row r="52" spans="1:12" s="4" customFormat="1" ht="170.1" customHeight="1">
      <c r="A52" s="3">
        <v>21</v>
      </c>
      <c r="B52" s="41" t="str">
        <f t="shared" ca="1" si="0"/>
        <v>E10000027</v>
      </c>
      <c r="C52" s="42" t="str">
        <f ca="1">IFERROR(VLOOKUP($B52,'Org list'!$J$9:$K$637,2,0), "")</f>
        <v>Somerset</v>
      </c>
      <c r="D52" s="390" t="str">
        <f ca="1">IFERROR(VLOOKUP($B52,'Metrics Backsheet'!$D$11:$AJ$187,'Supporting Metrics'!D$26,0),"")</f>
        <v>On track to meet target</v>
      </c>
      <c r="E52" s="390" t="str">
        <f ca="1">IFERROR(VLOOKUP($B52,'Metrics Backsheet'!$D$11:$AJ$187,'Supporting Metrics'!E$26,0),"")</f>
        <v>Data not available to assess progress</v>
      </c>
      <c r="F52" s="390" t="str">
        <f ca="1">IFERROR(VLOOKUP($B52,'Metrics Backsheet'!$D$11:$AJ$187,'Supporting Metrics'!F$26,0),"")</f>
        <v>Proportion of people feeling supported to manage their long term condition</v>
      </c>
      <c r="G52" s="627" t="str">
        <f ca="1">IFERROR(VLOOKUP($B52,'Metrics Backsheet'!$D$11:$AJ$187,'Supporting Metrics'!G$26,0),"")</f>
        <v>Data not available to assess progress</v>
      </c>
      <c r="H52" s="390" t="str">
        <f ca="1">IFERROR(IF(VLOOKUP($B52,'Metrics Backsheet'!$D$11:$AJ$187,'Supporting Metrics'!H$26,0)="",VLOOKUP($B52,'Metrics Backsheet'!$D$11:$AJ$187,'Supporting Metrics'!H$27,0),VLOOKUP($B52,'Metrics Backsheet'!$D$11:$AJ$187,'Supporting Metrics'!H$26,0)),"")</f>
        <v xml:space="preserve">Q 64. CQC inpatient survey for (average for RBA and RA4) - Did hospital staff discuss with you whether you may need any
further health or social care services after leaving hospital?
</v>
      </c>
      <c r="I52" s="391" t="str">
        <f ca="1">IFERROR(VLOOKUP($B52,'Metrics Backsheet'!$D$11:$AJ$187,'Supporting Metrics'!I$26,0),"")</f>
        <v>Data not available to assess progress</v>
      </c>
      <c r="J52" s="16"/>
      <c r="K52"/>
      <c r="L52"/>
    </row>
    <row r="53" spans="1:12" s="4" customFormat="1" ht="170.1" customHeight="1">
      <c r="A53" s="3">
        <v>22</v>
      </c>
      <c r="B53" s="41" t="str">
        <f t="shared" ca="1" si="0"/>
        <v>E06000025</v>
      </c>
      <c r="C53" s="42" t="str">
        <f ca="1">IFERROR(VLOOKUP($B53,'Org list'!$J$9:$K$637,2,0), "")</f>
        <v>South Gloucestershire</v>
      </c>
      <c r="D53" s="390" t="str">
        <f ca="1">IFERROR(VLOOKUP($B53,'Metrics Backsheet'!$D$11:$AJ$187,'Supporting Metrics'!D$26,0),"")</f>
        <v>On track to meet target</v>
      </c>
      <c r="E53" s="390" t="str">
        <f ca="1">IFERROR(VLOOKUP($B53,'Metrics Backsheet'!$D$11:$AJ$187,'Supporting Metrics'!E$26,0),"")</f>
        <v>No improvement in performance</v>
      </c>
      <c r="F53" s="390" t="str">
        <f ca="1">IFERROR(VLOOKUP($B53,'Metrics Backsheet'!$D$11:$AJ$187,'Supporting Metrics'!F$26,0),"")</f>
        <v>Injuries due to falls in people aged 65 and over - emergency hospital admissions for injuries due to falls</v>
      </c>
      <c r="G53" s="627" t="str">
        <f ca="1">IFERROR(VLOOKUP($B53,'Metrics Backsheet'!$D$11:$AJ$187,'Supporting Metrics'!G$26,0),"")</f>
        <v>On track for improved performance, but not to meet full target</v>
      </c>
      <c r="H53" s="390" t="str">
        <f ca="1">IFERROR(IF(VLOOKUP($B53,'Metrics Backsheet'!$D$11:$AJ$187,'Supporting Metrics'!H$26,0)="",VLOOKUP($B53,'Metrics Backsheet'!$D$11:$AJ$187,'Supporting Metrics'!H$27,0),VLOOKUP($B53,'Metrics Backsheet'!$D$11:$AJ$187,'Supporting Metrics'!H$26,0)),"")</f>
        <v>NHS Outcome Framework - Indicator 2.1 Directly Standardised Rate (%) of people with LTC who feel supported to manage their condition (as measured through national GP patient survey). This is due to be released in September 2015</v>
      </c>
      <c r="I53" s="391" t="str">
        <f ca="1">IFERROR(VLOOKUP($B53,'Metrics Backsheet'!$D$11:$AJ$187,'Supporting Metrics'!I$26,0),"")</f>
        <v>No improvement in performance</v>
      </c>
      <c r="J53" s="16"/>
      <c r="K53"/>
      <c r="L53"/>
    </row>
    <row r="54" spans="1:12" s="4" customFormat="1" ht="170.1" customHeight="1">
      <c r="A54" s="3">
        <v>23</v>
      </c>
      <c r="B54" s="41" t="str">
        <f t="shared" ca="1" si="0"/>
        <v>E06000045</v>
      </c>
      <c r="C54" s="42" t="str">
        <f ca="1">IFERROR(VLOOKUP($B54,'Org list'!$J$9:$K$637,2,0), "")</f>
        <v>Southampton</v>
      </c>
      <c r="D54" s="390" t="str">
        <f ca="1">IFERROR(VLOOKUP($B54,'Metrics Backsheet'!$D$11:$AJ$187,'Supporting Metrics'!D$26,0),"")</f>
        <v>No improvement in performance</v>
      </c>
      <c r="E54" s="390" t="str">
        <f ca="1">IFERROR(VLOOKUP($B54,'Metrics Backsheet'!$D$11:$AJ$187,'Supporting Metrics'!E$26,0),"")</f>
        <v>Data not available to assess progress</v>
      </c>
      <c r="F54" s="390" t="str">
        <f ca="1">IFERROR(VLOOKUP($B54,'Metrics Backsheet'!$D$11:$AJ$187,'Supporting Metrics'!F$26,0),"")</f>
        <v>Injuries due to falls in people aged 65 and over</v>
      </c>
      <c r="G54" s="627" t="str">
        <f ca="1">IFERROR(VLOOKUP($B54,'Metrics Backsheet'!$D$11:$AJ$187,'Supporting Metrics'!G$26,0),"")</f>
        <v>On track for improved performance, but not to meet full target</v>
      </c>
      <c r="H54" s="390" t="str">
        <f ca="1">IFERROR(IF(VLOOKUP($B54,'Metrics Backsheet'!$D$11:$AJ$187,'Supporting Metrics'!H$26,0)="",VLOOKUP($B54,'Metrics Backsheet'!$D$11:$AJ$187,'Supporting Metrics'!H$27,0),VLOOKUP($B54,'Metrics Backsheet'!$D$11:$AJ$187,'Supporting Metrics'!H$26,0)),"")</f>
        <v>Percentage of people who feel supported to manage their Long Term Conditions</v>
      </c>
      <c r="I54" s="391" t="str">
        <f ca="1">IFERROR(VLOOKUP($B54,'Metrics Backsheet'!$D$11:$AJ$187,'Supporting Metrics'!I$26,0),"")</f>
        <v>No improvement in performance</v>
      </c>
      <c r="J54" s="16"/>
      <c r="K54"/>
      <c r="L54"/>
    </row>
    <row r="55" spans="1:12" s="4" customFormat="1" ht="170.1" customHeight="1">
      <c r="A55" s="3">
        <v>24</v>
      </c>
      <c r="B55" s="41" t="str">
        <f t="shared" ca="1" si="0"/>
        <v>E10000030</v>
      </c>
      <c r="C55" s="42" t="str">
        <f ca="1">IFERROR(VLOOKUP($B55,'Org list'!$J$9:$K$637,2,0), "")</f>
        <v>Surrey</v>
      </c>
      <c r="D55" s="390" t="str">
        <f ca="1">IFERROR(VLOOKUP($B55,'Metrics Backsheet'!$D$11:$AJ$187,'Supporting Metrics'!D$26,0),"")</f>
        <v>On track for improved performance, but not to meet full target</v>
      </c>
      <c r="E55" s="390" t="str">
        <f ca="1">IFERROR(VLOOKUP($B55,'Metrics Backsheet'!$D$11:$AJ$187,'Supporting Metrics'!E$26,0),"")</f>
        <v>On track for improved performance, but not to meet full target</v>
      </c>
      <c r="F55" s="390" t="str">
        <f ca="1">IFERROR(VLOOKUP($B55,'Metrics Backsheet'!$D$11:$AJ$187,'Supporting Metrics'!F$26,0),"")</f>
        <v xml:space="preserve">Estimated diagnosis rate for people with dementia (Surrey target) </v>
      </c>
      <c r="G55" s="627" t="str">
        <f ca="1">IFERROR(VLOOKUP($B55,'Metrics Backsheet'!$D$11:$AJ$187,'Supporting Metrics'!G$26,0),"")</f>
        <v>On track for improved performance, but not to meet full target</v>
      </c>
      <c r="H55" s="390" t="str">
        <f ca="1">IFERROR(IF(VLOOKUP($B55,'Metrics Backsheet'!$D$11:$AJ$187,'Supporting Metrics'!H$26,0)="",VLOOKUP($B55,'Metrics Backsheet'!$D$11:$AJ$187,'Supporting Metrics'!H$27,0),VLOOKUP($B55,'Metrics Backsheet'!$D$11:$AJ$187,'Supporting Metrics'!H$26,0)),"")</f>
        <v>Friends and Famiy Test (Inpatient) -% recommended</v>
      </c>
      <c r="I55" s="391" t="str">
        <f ca="1">IFERROR(VLOOKUP($B55,'Metrics Backsheet'!$D$11:$AJ$187,'Supporting Metrics'!I$26,0),"")</f>
        <v>On track to meet target</v>
      </c>
      <c r="J55" s="16"/>
      <c r="K55"/>
      <c r="L55"/>
    </row>
    <row r="56" spans="1:12" s="4" customFormat="1" ht="170.1" customHeight="1">
      <c r="A56" s="3">
        <v>25</v>
      </c>
      <c r="B56" s="41" t="str">
        <f t="shared" ca="1" si="0"/>
        <v>E06000030</v>
      </c>
      <c r="C56" s="42" t="str">
        <f ca="1">IFERROR(VLOOKUP($B56,'Org list'!$J$9:$K$637,2,0), "")</f>
        <v>Swindon</v>
      </c>
      <c r="D56" s="390" t="str">
        <f ca="1">IFERROR(VLOOKUP($B56,'Metrics Backsheet'!$D$11:$AJ$187,'Supporting Metrics'!D$26,0),"")</f>
        <v>On track to meet target</v>
      </c>
      <c r="E56" s="390" t="str">
        <f ca="1">IFERROR(VLOOKUP($B56,'Metrics Backsheet'!$D$11:$AJ$187,'Supporting Metrics'!E$26,0),"")</f>
        <v>Data not available to assess progress</v>
      </c>
      <c r="F56" s="390" t="str">
        <f ca="1">IFERROR(VLOOKUP($B56,'Metrics Backsheet'!$D$11:$AJ$187,'Supporting Metrics'!F$26,0),"")</f>
        <v xml:space="preserve">Learning Disability clients receiving a review to establish potential to move out of residential care </v>
      </c>
      <c r="G56" s="627" t="str">
        <f ca="1">IFERROR(VLOOKUP($B56,'Metrics Backsheet'!$D$11:$AJ$187,'Supporting Metrics'!G$26,0),"")</f>
        <v>No improvement in performance</v>
      </c>
      <c r="H56" s="390" t="str">
        <f ca="1">IFERROR(IF(VLOOKUP($B56,'Metrics Backsheet'!$D$11:$AJ$187,'Supporting Metrics'!H$26,0)="",VLOOKUP($B56,'Metrics Backsheet'!$D$11:$AJ$187,'Supporting Metrics'!H$27,0),VLOOKUP($B56,'Metrics Backsheet'!$D$11:$AJ$187,'Supporting Metrics'!H$26,0)),"")</f>
        <v>ASCOF 1A Quality of Life</v>
      </c>
      <c r="I56" s="391" t="str">
        <f ca="1">IFERROR(VLOOKUP($B56,'Metrics Backsheet'!$D$11:$AJ$187,'Supporting Metrics'!I$26,0),"")</f>
        <v>Data not available to assess progress</v>
      </c>
      <c r="J56" s="16"/>
      <c r="K56"/>
      <c r="L56"/>
    </row>
    <row r="57" spans="1:12" s="4" customFormat="1" ht="170.1" customHeight="1">
      <c r="A57" s="3">
        <v>26</v>
      </c>
      <c r="B57" s="41" t="str">
        <f t="shared" ca="1" si="0"/>
        <v>E06000027</v>
      </c>
      <c r="C57" s="42" t="str">
        <f ca="1">IFERROR(VLOOKUP($B57,'Org list'!$J$9:$K$637,2,0), "")</f>
        <v>Torbay</v>
      </c>
      <c r="D57" s="390" t="str">
        <f ca="1">IFERROR(VLOOKUP($B57,'Metrics Backsheet'!$D$11:$AJ$187,'Supporting Metrics'!D$26,0),"")</f>
        <v>On track to meet target</v>
      </c>
      <c r="E57" s="390" t="str">
        <f ca="1">IFERROR(VLOOKUP($B57,'Metrics Backsheet'!$D$11:$AJ$187,'Supporting Metrics'!E$26,0),"")</f>
        <v>On track to meet target</v>
      </c>
      <c r="F57" s="390" t="str">
        <f ca="1">IFERROR(VLOOKUP($B57,'Metrics Backsheet'!$D$11:$AJ$187,'Supporting Metrics'!F$26,0),"")</f>
        <v>Dementia diagnosis rate</v>
      </c>
      <c r="G57" s="627" t="str">
        <f ca="1">IFERROR(VLOOKUP($B57,'Metrics Backsheet'!$D$11:$AJ$187,'Supporting Metrics'!G$26,0),"")</f>
        <v>On track for improved performance, but not to meet full target</v>
      </c>
      <c r="H57" s="390" t="str">
        <f ca="1">IFERROR(IF(VLOOKUP($B57,'Metrics Backsheet'!$D$11:$AJ$187,'Supporting Metrics'!H$26,0)="",VLOOKUP($B57,'Metrics Backsheet'!$D$11:$AJ$187,'Supporting Metrics'!H$27,0),VLOOKUP($B57,'Metrics Backsheet'!$D$11:$AJ$187,'Supporting Metrics'!H$26,0)),"")</f>
        <v xml:space="preserve"> </v>
      </c>
      <c r="I57" s="391" t="str">
        <f ca="1">IFERROR(VLOOKUP($B57,'Metrics Backsheet'!$D$11:$AJ$187,'Supporting Metrics'!I$26,0),"")</f>
        <v>No improvement in performance</v>
      </c>
      <c r="J57" s="16"/>
      <c r="K57"/>
      <c r="L57"/>
    </row>
    <row r="58" spans="1:12" s="4" customFormat="1" ht="170.1" customHeight="1">
      <c r="A58" s="3">
        <v>27</v>
      </c>
      <c r="B58" s="41" t="str">
        <f t="shared" ca="1" si="0"/>
        <v>E06000037</v>
      </c>
      <c r="C58" s="42" t="str">
        <f ca="1">IFERROR(VLOOKUP($B58,'Org list'!$J$9:$K$637,2,0), "")</f>
        <v>West Berkshire</v>
      </c>
      <c r="D58" s="390" t="str">
        <f ca="1">IFERROR(VLOOKUP($B58,'Metrics Backsheet'!$D$11:$AJ$187,'Supporting Metrics'!D$26,0),"")</f>
        <v>On track to meet target</v>
      </c>
      <c r="E58" s="390" t="str">
        <f ca="1">IFERROR(VLOOKUP($B58,'Metrics Backsheet'!$D$11:$AJ$187,'Supporting Metrics'!E$26,0),"")</f>
        <v>No improvement in performance</v>
      </c>
      <c r="F58" s="390" t="str">
        <f ca="1">IFERROR(VLOOKUP($B58,'Metrics Backsheet'!$D$11:$AJ$187,'Supporting Metrics'!F$26,0),"")</f>
        <v>Now using: "The Metric describes the daily count of ‘Fit to go’, or ready for discharge patients from the Royal Berkshire Hospital who require West Berkshire Council social care support."
This metric is based on the Alamac Fit to Go   lists from RBH</v>
      </c>
      <c r="G58" s="627" t="str">
        <f ca="1">IFERROR(VLOOKUP($B58,'Metrics Backsheet'!$D$11:$AJ$187,'Supporting Metrics'!G$26,0),"")</f>
        <v>On track to meet target</v>
      </c>
      <c r="H58" s="390" t="str">
        <f ca="1">IFERROR(IF(VLOOKUP($B58,'Metrics Backsheet'!$D$11:$AJ$187,'Supporting Metrics'!H$26,0)="",VLOOKUP($B58,'Metrics Backsheet'!$D$11:$AJ$187,'Supporting Metrics'!H$27,0),VLOOKUP($B58,'Metrics Backsheet'!$D$11:$AJ$187,'Supporting Metrics'!H$26,0)),"")</f>
        <v>Now using: "Ensuring people have a positive experience of care and support. People who use social care are satisfied with their experience of care and support services"
This metric is based on ASCOF data from the Adult Social Care User Survey (ASCOF 3A).</v>
      </c>
      <c r="I58" s="391" t="str">
        <f ca="1">IFERROR(VLOOKUP($B58,'Metrics Backsheet'!$D$11:$AJ$187,'Supporting Metrics'!I$26,0),"")</f>
        <v>Data not available to assess progress</v>
      </c>
      <c r="J58" s="16"/>
      <c r="K58"/>
      <c r="L58"/>
    </row>
    <row r="59" spans="1:12" s="4" customFormat="1" ht="170.1" customHeight="1">
      <c r="A59" s="3">
        <v>28</v>
      </c>
      <c r="B59" s="41" t="str">
        <f t="shared" ca="1" si="0"/>
        <v>E10000032</v>
      </c>
      <c r="C59" s="42" t="str">
        <f ca="1">IFERROR(VLOOKUP($B59,'Org list'!$J$9:$K$637,2,0), "")</f>
        <v>West Sussex</v>
      </c>
      <c r="D59" s="390" t="str">
        <f ca="1">IFERROR(VLOOKUP($B59,'Metrics Backsheet'!$D$11:$AJ$187,'Supporting Metrics'!D$26,0),"")</f>
        <v>On track for improved performance, but not to meet full target</v>
      </c>
      <c r="E59" s="390" t="str">
        <f ca="1">IFERROR(VLOOKUP($B59,'Metrics Backsheet'!$D$11:$AJ$187,'Supporting Metrics'!E$26,0),"")</f>
        <v>On track to meet target</v>
      </c>
      <c r="F59" s="390" t="str">
        <f ca="1">IFERROR(VLOOKUP($B59,'Metrics Backsheet'!$D$11:$AJ$187,'Supporting Metrics'!F$26,0),"")</f>
        <v>Estimated diagnosis rate for people with dementia</v>
      </c>
      <c r="G59" s="627" t="str">
        <f ca="1">IFERROR(VLOOKUP($B59,'Metrics Backsheet'!$D$11:$AJ$187,'Supporting Metrics'!G$26,0),"")</f>
        <v>On track for improved performance, but not to meet full target</v>
      </c>
      <c r="H59" s="390" t="str">
        <f ca="1">IFERROR(IF(VLOOKUP($B59,'Metrics Backsheet'!$D$11:$AJ$187,'Supporting Metrics'!H$26,0)="",VLOOKUP($B59,'Metrics Backsheet'!$D$11:$AJ$187,'Supporting Metrics'!H$27,0),VLOOKUP($B59,'Metrics Backsheet'!$D$11:$AJ$187,'Supporting Metrics'!H$26,0)),"")</f>
        <v>National Measure - ASCOF1 Social Care Related Quality of Life</v>
      </c>
      <c r="I59" s="391" t="str">
        <f ca="1">IFERROR(VLOOKUP($B59,'Metrics Backsheet'!$D$11:$AJ$187,'Supporting Metrics'!I$26,0),"")</f>
        <v>Data not available to assess progress</v>
      </c>
      <c r="J59" s="16"/>
      <c r="K59"/>
      <c r="L59"/>
    </row>
    <row r="60" spans="1:12" s="4" customFormat="1" ht="170.1" customHeight="1">
      <c r="A60" s="3">
        <v>29</v>
      </c>
      <c r="B60" s="41" t="str">
        <f t="shared" ca="1" si="0"/>
        <v>E06000054</v>
      </c>
      <c r="C60" s="42" t="str">
        <f ca="1">IFERROR(VLOOKUP($B60,'Org list'!$J$9:$K$637,2,0), "")</f>
        <v>Wiltshire</v>
      </c>
      <c r="D60" s="390" t="str">
        <f ca="1">IFERROR(VLOOKUP($B60,'Metrics Backsheet'!$D$11:$AJ$187,'Supporting Metrics'!D$26,0),"")</f>
        <v>On track to meet target</v>
      </c>
      <c r="E60" s="390" t="str">
        <f ca="1">IFERROR(VLOOKUP($B60,'Metrics Backsheet'!$D$11:$AJ$187,'Supporting Metrics'!E$26,0),"")</f>
        <v>On track for improved performance, but not to meet full target</v>
      </c>
      <c r="F60" s="390" t="str">
        <f ca="1">IFERROR(VLOOKUP($B60,'Metrics Backsheet'!$D$11:$AJ$187,'Supporting Metrics'!F$26,0),"")</f>
        <v xml:space="preserve">%Estimated diagnosis rate for people with dementia </v>
      </c>
      <c r="G60" s="627" t="str">
        <f ca="1">IFERROR(VLOOKUP($B60,'Metrics Backsheet'!$D$11:$AJ$187,'Supporting Metrics'!G$26,0),"")</f>
        <v>On track for improved performance, but not to meet full target</v>
      </c>
      <c r="H60" s="390" t="str">
        <f ca="1">IFERROR(IF(VLOOKUP($B60,'Metrics Backsheet'!$D$11:$AJ$187,'Supporting Metrics'!H$26,0)="",VLOOKUP($B60,'Metrics Backsheet'!$D$11:$AJ$187,'Supporting Metrics'!H$27,0),VLOOKUP($B60,'Metrics Backsheet'!$D$11:$AJ$187,'Supporting Metrics'!H$26,0)),"")</f>
        <v xml:space="preserve">% of service users who are surveyed  express satisfaction at the quality of the integrated services </v>
      </c>
      <c r="I60" s="391" t="str">
        <f ca="1">IFERROR(VLOOKUP($B60,'Metrics Backsheet'!$D$11:$AJ$187,'Supporting Metrics'!I$26,0),"")</f>
        <v>On track to meet target</v>
      </c>
      <c r="J60" s="16"/>
      <c r="K60"/>
      <c r="L60"/>
    </row>
    <row r="61" spans="1:12" s="4" customFormat="1" ht="170.1" customHeight="1">
      <c r="A61" s="3">
        <v>30</v>
      </c>
      <c r="B61" s="41" t="str">
        <f t="shared" ca="1" si="0"/>
        <v>E06000040</v>
      </c>
      <c r="C61" s="42" t="str">
        <f ca="1">IFERROR(VLOOKUP($B61,'Org list'!$J$9:$K$637,2,0), "")</f>
        <v>Windsor and Maidenhead</v>
      </c>
      <c r="D61" s="390" t="str">
        <f ca="1">IFERROR(VLOOKUP($B61,'Metrics Backsheet'!$D$11:$AJ$187,'Supporting Metrics'!D$26,0),"")</f>
        <v>Data not available to assess progress</v>
      </c>
      <c r="E61" s="390" t="str">
        <f ca="1">IFERROR(VLOOKUP($B61,'Metrics Backsheet'!$D$11:$AJ$187,'Supporting Metrics'!E$26,0),"")</f>
        <v>On track to meet target</v>
      </c>
      <c r="F61" s="390" t="str">
        <f ca="1">IFERROR(VLOOKUP($B61,'Metrics Backsheet'!$D$11:$AJ$187,'Supporting Metrics'!F$26,0),"")</f>
        <v>Emergency admission due to injury, poisoning and certain consequences of external causes (ICD-10 S00 to T98X)
Aged 65 and over (primary diagnosis) with external cause coded as due to falls (ICD-10 W00-W19).  For completed first episode dates between 1st April 2013 to 30th September 2013.  Crude rate per 100,000 population aged 65 and over calculated using ONS mid-year population estimates and projections.  Source: Secondary Uses Service.</v>
      </c>
      <c r="G61" s="627" t="str">
        <f ca="1">IFERROR(VLOOKUP($B61,'Metrics Backsheet'!$D$11:$AJ$187,'Supporting Metrics'!G$26,0),"")</f>
        <v>No improvement in performance</v>
      </c>
      <c r="H61" s="390" t="str">
        <f ca="1">IFERROR(IF(VLOOKUP($B61,'Metrics Backsheet'!$D$11:$AJ$187,'Supporting Metrics'!H$26,0)="",VLOOKUP($B61,'Metrics Backsheet'!$D$11:$AJ$187,'Supporting Metrics'!H$27,0),VLOOKUP($B61,'Metrics Backsheet'!$D$11:$AJ$187,'Supporting Metrics'!H$26,0)),"")</f>
        <v xml:space="preserve">We are piloting the use of a three level metric based on the STAR system of SU feedback that measures change/improvement at three levels:  1.  How are you doing today (health related 24 hour comparator) 2.  How are we doing? (service provider feedback) 3.  Health confidence score. (How much more independent do you feel?).  This approach will be be trialled with two groups of service users:  Residents receiving services as part of a new domicialry care contract provided by CareWatch and service users of the internal Short Terms Support and Rehabilitation (STSR) service. </v>
      </c>
      <c r="I61" s="391" t="str">
        <f ca="1">IFERROR(VLOOKUP($B61,'Metrics Backsheet'!$D$11:$AJ$187,'Supporting Metrics'!I$26,0),"")</f>
        <v>On track to meet target</v>
      </c>
      <c r="J61" s="16"/>
      <c r="K61"/>
      <c r="L61"/>
    </row>
    <row r="62" spans="1:12" s="4" customFormat="1" ht="170.1" customHeight="1">
      <c r="A62" s="3">
        <v>31</v>
      </c>
      <c r="B62" s="41" t="str">
        <f t="shared" ca="1" si="0"/>
        <v>E06000041</v>
      </c>
      <c r="C62" s="42" t="str">
        <f ca="1">IFERROR(VLOOKUP($B62,'Org list'!$J$9:$K$637,2,0), "")</f>
        <v>Wokingham</v>
      </c>
      <c r="D62" s="390" t="str">
        <f ca="1">IFERROR(VLOOKUP($B62,'Metrics Backsheet'!$D$11:$AJ$187,'Supporting Metrics'!D$26,0),"")</f>
        <v>On track to meet target</v>
      </c>
      <c r="E62" s="390" t="str">
        <f ca="1">IFERROR(VLOOKUP($B62,'Metrics Backsheet'!$D$11:$AJ$187,'Supporting Metrics'!E$26,0),"")</f>
        <v>On track to meet target</v>
      </c>
      <c r="F62" s="390" t="str">
        <f ca="1">IFERROR(VLOOKUP($B62,'Metrics Backsheet'!$D$11:$AJ$187,'Supporting Metrics'!F$26,0),"")</f>
        <v xml:space="preserve">
Patients going through Reablement</v>
      </c>
      <c r="G62" s="627" t="str">
        <f ca="1">IFERROR(VLOOKUP($B62,'Metrics Backsheet'!$D$11:$AJ$187,'Supporting Metrics'!G$26,0),"")</f>
        <v>On track to meet target</v>
      </c>
      <c r="H62" s="390" t="str">
        <f ca="1">IFERROR(IF(VLOOKUP($B62,'Metrics Backsheet'!$D$11:$AJ$187,'Supporting Metrics'!H$26,0)="",VLOOKUP($B62,'Metrics Backsheet'!$D$11:$AJ$187,'Supporting Metrics'!H$27,0),VLOOKUP($B62,'Metrics Backsheet'!$D$11:$AJ$187,'Supporting Metrics'!H$26,0)),"")</f>
        <v>Adult Social Care User Experience Survey:  Q3b Do care and support services help you in having control over your daily life?</v>
      </c>
      <c r="I62" s="391" t="str">
        <f ca="1">IFERROR(VLOOKUP($B62,'Metrics Backsheet'!$D$11:$AJ$187,'Supporting Metrics'!I$26,0),"")</f>
        <v>On track to meet target</v>
      </c>
      <c r="J62" s="16"/>
      <c r="K62"/>
      <c r="L62"/>
    </row>
    <row r="63" spans="1:12" s="4" customFormat="1" ht="170.1" customHeight="1">
      <c r="A63" s="3">
        <v>32</v>
      </c>
      <c r="B63" s="41" t="str">
        <f t="shared" ref="B63:B94" ca="1" si="1">IF($A63&gt;$M$34-1,"",INDIRECT("'Comms by AT'!AE"&amp;$A63+$M$31))</f>
        <v/>
      </c>
      <c r="C63" s="42" t="str">
        <f ca="1">IFERROR(VLOOKUP($B63,'Org list'!$J$9:$K$637,2,0), "")</f>
        <v/>
      </c>
      <c r="D63" s="390" t="str">
        <f ca="1">IFERROR(VLOOKUP($B63,'Metrics Backsheet'!$D$11:$AJ$187,'Supporting Metrics'!D$26,0),"")</f>
        <v/>
      </c>
      <c r="E63" s="390" t="str">
        <f ca="1">IFERROR(VLOOKUP($B63,'Metrics Backsheet'!$D$11:$AJ$187,'Supporting Metrics'!E$26,0),"")</f>
        <v/>
      </c>
      <c r="F63" s="390" t="str">
        <f ca="1">IFERROR(VLOOKUP($B63,'Metrics Backsheet'!$D$11:$AJ$187,'Supporting Metrics'!F$26,0),"")</f>
        <v/>
      </c>
      <c r="G63" s="627" t="str">
        <f ca="1">IFERROR(VLOOKUP($B63,'Metrics Backsheet'!$D$11:$AJ$187,'Supporting Metrics'!G$26,0),"")</f>
        <v/>
      </c>
      <c r="H63" s="390" t="str">
        <f ca="1">IFERROR(IF(VLOOKUP($B63,'Metrics Backsheet'!$D$11:$AJ$187,'Supporting Metrics'!H$26,0)="",VLOOKUP($B63,'Metrics Backsheet'!$D$11:$AJ$187,'Supporting Metrics'!H$27,0),VLOOKUP($B63,'Metrics Backsheet'!$D$11:$AJ$187,'Supporting Metrics'!H$26,0)),"")</f>
        <v/>
      </c>
      <c r="I63" s="391" t="str">
        <f ca="1">IFERROR(VLOOKUP($B63,'Metrics Backsheet'!$D$11:$AJ$187,'Supporting Metrics'!I$26,0),"")</f>
        <v/>
      </c>
      <c r="J63" s="16"/>
      <c r="K63"/>
      <c r="L63"/>
    </row>
    <row r="64" spans="1:12" s="4" customFormat="1" ht="170.1" customHeight="1">
      <c r="A64" s="3">
        <v>33</v>
      </c>
      <c r="B64" s="41" t="str">
        <f t="shared" ca="1" si="1"/>
        <v/>
      </c>
      <c r="C64" s="42" t="str">
        <f ca="1">IFERROR(VLOOKUP($B64,'Org list'!$J$9:$K$637,2,0), "")</f>
        <v/>
      </c>
      <c r="D64" s="390" t="str">
        <f ca="1">IFERROR(VLOOKUP($B64,'Metrics Backsheet'!$D$11:$AJ$187,'Supporting Metrics'!D$26,0),"")</f>
        <v/>
      </c>
      <c r="E64" s="390" t="str">
        <f ca="1">IFERROR(VLOOKUP($B64,'Metrics Backsheet'!$D$11:$AJ$187,'Supporting Metrics'!E$26,0),"")</f>
        <v/>
      </c>
      <c r="F64" s="390" t="str">
        <f ca="1">IFERROR(VLOOKUP($B64,'Metrics Backsheet'!$D$11:$AJ$187,'Supporting Metrics'!F$26,0),"")</f>
        <v/>
      </c>
      <c r="G64" s="627" t="str">
        <f ca="1">IFERROR(VLOOKUP($B64,'Metrics Backsheet'!$D$11:$AJ$187,'Supporting Metrics'!G$26,0),"")</f>
        <v/>
      </c>
      <c r="H64" s="390" t="str">
        <f ca="1">IFERROR(IF(VLOOKUP($B64,'Metrics Backsheet'!$D$11:$AJ$187,'Supporting Metrics'!H$26,0)="",VLOOKUP($B64,'Metrics Backsheet'!$D$11:$AJ$187,'Supporting Metrics'!H$27,0),VLOOKUP($B64,'Metrics Backsheet'!$D$11:$AJ$187,'Supporting Metrics'!H$26,0)),"")</f>
        <v/>
      </c>
      <c r="I64" s="391" t="str">
        <f ca="1">IFERROR(VLOOKUP($B64,'Metrics Backsheet'!$D$11:$AJ$187,'Supporting Metrics'!I$26,0),"")</f>
        <v/>
      </c>
      <c r="J64" s="16"/>
      <c r="K64"/>
      <c r="L64"/>
    </row>
    <row r="65" spans="1:12" s="4" customFormat="1" ht="170.1" customHeight="1">
      <c r="A65" s="3">
        <v>34</v>
      </c>
      <c r="B65" s="41" t="str">
        <f t="shared" ca="1" si="1"/>
        <v/>
      </c>
      <c r="C65" s="42" t="str">
        <f ca="1">IFERROR(VLOOKUP($B65,'Org list'!$J$9:$K$637,2,0), "")</f>
        <v/>
      </c>
      <c r="D65" s="390" t="str">
        <f ca="1">IFERROR(VLOOKUP($B65,'Metrics Backsheet'!$D$11:$AJ$187,'Supporting Metrics'!D$26,0),"")</f>
        <v/>
      </c>
      <c r="E65" s="390" t="str">
        <f ca="1">IFERROR(VLOOKUP($B65,'Metrics Backsheet'!$D$11:$AJ$187,'Supporting Metrics'!E$26,0),"")</f>
        <v/>
      </c>
      <c r="F65" s="390" t="str">
        <f ca="1">IFERROR(VLOOKUP($B65,'Metrics Backsheet'!$D$11:$AJ$187,'Supporting Metrics'!F$26,0),"")</f>
        <v/>
      </c>
      <c r="G65" s="627" t="str">
        <f ca="1">IFERROR(VLOOKUP($B65,'Metrics Backsheet'!$D$11:$AJ$187,'Supporting Metrics'!G$26,0),"")</f>
        <v/>
      </c>
      <c r="H65" s="390" t="str">
        <f ca="1">IFERROR(IF(VLOOKUP($B65,'Metrics Backsheet'!$D$11:$AJ$187,'Supporting Metrics'!H$26,0)="",VLOOKUP($B65,'Metrics Backsheet'!$D$11:$AJ$187,'Supporting Metrics'!H$27,0),VLOOKUP($B65,'Metrics Backsheet'!$D$11:$AJ$187,'Supporting Metrics'!H$26,0)),"")</f>
        <v/>
      </c>
      <c r="I65" s="391" t="str">
        <f ca="1">IFERROR(VLOOKUP($B65,'Metrics Backsheet'!$D$11:$AJ$187,'Supporting Metrics'!I$26,0),"")</f>
        <v/>
      </c>
      <c r="J65" s="16"/>
      <c r="K65"/>
      <c r="L65"/>
    </row>
    <row r="66" spans="1:12" ht="170.1" customHeight="1">
      <c r="A66" s="3">
        <v>35</v>
      </c>
      <c r="B66" s="41" t="str">
        <f t="shared" ca="1" si="1"/>
        <v/>
      </c>
      <c r="C66" s="42" t="str">
        <f ca="1">IFERROR(VLOOKUP($B66,'Org list'!$J$9:$K$637,2,0), "")</f>
        <v/>
      </c>
      <c r="D66" s="390" t="str">
        <f ca="1">IFERROR(VLOOKUP($B66,'Metrics Backsheet'!$D$11:$AJ$187,'Supporting Metrics'!D$26,0),"")</f>
        <v/>
      </c>
      <c r="E66" s="390" t="str">
        <f ca="1">IFERROR(VLOOKUP($B66,'Metrics Backsheet'!$D$11:$AJ$187,'Supporting Metrics'!E$26,0),"")</f>
        <v/>
      </c>
      <c r="F66" s="390" t="str">
        <f ca="1">IFERROR(VLOOKUP($B66,'Metrics Backsheet'!$D$11:$AJ$187,'Supporting Metrics'!F$26,0),"")</f>
        <v/>
      </c>
      <c r="G66" s="627" t="str">
        <f ca="1">IFERROR(VLOOKUP($B66,'Metrics Backsheet'!$D$11:$AJ$187,'Supporting Metrics'!G$26,0),"")</f>
        <v/>
      </c>
      <c r="H66" s="390" t="str">
        <f ca="1">IFERROR(IF(VLOOKUP($B66,'Metrics Backsheet'!$D$11:$AJ$187,'Supporting Metrics'!H$26,0)="",VLOOKUP($B66,'Metrics Backsheet'!$D$11:$AJ$187,'Supporting Metrics'!H$27,0),VLOOKUP($B66,'Metrics Backsheet'!$D$11:$AJ$187,'Supporting Metrics'!H$26,0)),"")</f>
        <v/>
      </c>
      <c r="I66" s="391" t="str">
        <f ca="1">IFERROR(VLOOKUP($B66,'Metrics Backsheet'!$D$11:$AJ$187,'Supporting Metrics'!I$26,0),"")</f>
        <v/>
      </c>
      <c r="J66" s="16"/>
      <c r="K66"/>
    </row>
    <row r="67" spans="1:12" ht="170.1" customHeight="1">
      <c r="A67" s="3">
        <v>36</v>
      </c>
      <c r="B67" s="41" t="str">
        <f t="shared" ca="1" si="1"/>
        <v/>
      </c>
      <c r="C67" s="42" t="str">
        <f ca="1">IFERROR(VLOOKUP($B67,'Org list'!$J$9:$K$637,2,0), "")</f>
        <v/>
      </c>
      <c r="D67" s="390" t="str">
        <f ca="1">IFERROR(VLOOKUP($B67,'Metrics Backsheet'!$D$11:$AJ$187,'Supporting Metrics'!D$26,0),"")</f>
        <v/>
      </c>
      <c r="E67" s="390" t="str">
        <f ca="1">IFERROR(VLOOKUP($B67,'Metrics Backsheet'!$D$11:$AJ$187,'Supporting Metrics'!E$26,0),"")</f>
        <v/>
      </c>
      <c r="F67" s="390" t="str">
        <f ca="1">IFERROR(VLOOKUP($B67,'Metrics Backsheet'!$D$11:$AJ$187,'Supporting Metrics'!F$26,0),"")</f>
        <v/>
      </c>
      <c r="G67" s="627" t="str">
        <f ca="1">IFERROR(VLOOKUP($B67,'Metrics Backsheet'!$D$11:$AJ$187,'Supporting Metrics'!G$26,0),"")</f>
        <v/>
      </c>
      <c r="H67" s="390" t="str">
        <f ca="1">IFERROR(IF(VLOOKUP($B67,'Metrics Backsheet'!$D$11:$AJ$187,'Supporting Metrics'!H$26,0)="",VLOOKUP($B67,'Metrics Backsheet'!$D$11:$AJ$187,'Supporting Metrics'!H$27,0),VLOOKUP($B67,'Metrics Backsheet'!$D$11:$AJ$187,'Supporting Metrics'!H$26,0)),"")</f>
        <v/>
      </c>
      <c r="I67" s="391" t="str">
        <f ca="1">IFERROR(VLOOKUP($B67,'Metrics Backsheet'!$D$11:$AJ$187,'Supporting Metrics'!I$26,0),"")</f>
        <v/>
      </c>
      <c r="J67" s="16"/>
      <c r="K67"/>
    </row>
    <row r="68" spans="1:12" ht="170.1" customHeight="1">
      <c r="A68" s="3">
        <v>37</v>
      </c>
      <c r="B68" s="41" t="str">
        <f t="shared" ca="1" si="1"/>
        <v/>
      </c>
      <c r="C68" s="42" t="str">
        <f ca="1">IFERROR(VLOOKUP($B68,'Org list'!$J$9:$K$637,2,0), "")</f>
        <v/>
      </c>
      <c r="D68" s="390" t="str">
        <f ca="1">IFERROR(VLOOKUP($B68,'Metrics Backsheet'!$D$11:$AJ$187,'Supporting Metrics'!D$26,0),"")</f>
        <v/>
      </c>
      <c r="E68" s="390" t="str">
        <f ca="1">IFERROR(VLOOKUP($B68,'Metrics Backsheet'!$D$11:$AJ$187,'Supporting Metrics'!E$26,0),"")</f>
        <v/>
      </c>
      <c r="F68" s="390" t="str">
        <f ca="1">IFERROR(VLOOKUP($B68,'Metrics Backsheet'!$D$11:$AJ$187,'Supporting Metrics'!F$26,0),"")</f>
        <v/>
      </c>
      <c r="G68" s="627" t="str">
        <f ca="1">IFERROR(VLOOKUP($B68,'Metrics Backsheet'!$D$11:$AJ$187,'Supporting Metrics'!G$26,0),"")</f>
        <v/>
      </c>
      <c r="H68" s="390" t="str">
        <f ca="1">IFERROR(IF(VLOOKUP($B68,'Metrics Backsheet'!$D$11:$AJ$187,'Supporting Metrics'!H$26,0)="",VLOOKUP($B68,'Metrics Backsheet'!$D$11:$AJ$187,'Supporting Metrics'!H$27,0),VLOOKUP($B68,'Metrics Backsheet'!$D$11:$AJ$187,'Supporting Metrics'!H$26,0)),"")</f>
        <v/>
      </c>
      <c r="I68" s="391" t="str">
        <f ca="1">IFERROR(VLOOKUP($B68,'Metrics Backsheet'!$D$11:$AJ$187,'Supporting Metrics'!I$26,0),"")</f>
        <v/>
      </c>
      <c r="J68" s="16"/>
      <c r="K68"/>
    </row>
    <row r="69" spans="1:12" ht="170.1" customHeight="1">
      <c r="A69" s="3">
        <v>38</v>
      </c>
      <c r="B69" s="41" t="str">
        <f t="shared" ca="1" si="1"/>
        <v/>
      </c>
      <c r="C69" s="42" t="str">
        <f ca="1">IFERROR(VLOOKUP($B69,'Org list'!$J$9:$K$637,2,0), "")</f>
        <v/>
      </c>
      <c r="D69" s="390" t="str">
        <f ca="1">IFERROR(VLOOKUP($B69,'Metrics Backsheet'!$D$11:$AJ$187,'Supporting Metrics'!D$26,0),"")</f>
        <v/>
      </c>
      <c r="E69" s="390" t="str">
        <f ca="1">IFERROR(VLOOKUP($B69,'Metrics Backsheet'!$D$11:$AJ$187,'Supporting Metrics'!E$26,0),"")</f>
        <v/>
      </c>
      <c r="F69" s="390" t="str">
        <f ca="1">IFERROR(VLOOKUP($B69,'Metrics Backsheet'!$D$11:$AJ$187,'Supporting Metrics'!F$26,0),"")</f>
        <v/>
      </c>
      <c r="G69" s="627" t="str">
        <f ca="1">IFERROR(VLOOKUP($B69,'Metrics Backsheet'!$D$11:$AJ$187,'Supporting Metrics'!G$26,0),"")</f>
        <v/>
      </c>
      <c r="H69" s="390" t="str">
        <f ca="1">IFERROR(IF(VLOOKUP($B69,'Metrics Backsheet'!$D$11:$AJ$187,'Supporting Metrics'!H$26,0)="",VLOOKUP($B69,'Metrics Backsheet'!$D$11:$AJ$187,'Supporting Metrics'!H$27,0),VLOOKUP($B69,'Metrics Backsheet'!$D$11:$AJ$187,'Supporting Metrics'!H$26,0)),"")</f>
        <v/>
      </c>
      <c r="I69" s="391" t="str">
        <f ca="1">IFERROR(VLOOKUP($B69,'Metrics Backsheet'!$D$11:$AJ$187,'Supporting Metrics'!I$26,0),"")</f>
        <v/>
      </c>
      <c r="J69" s="16"/>
      <c r="K69"/>
    </row>
    <row r="70" spans="1:12" ht="170.1" customHeight="1">
      <c r="A70" s="3">
        <v>39</v>
      </c>
      <c r="B70" s="41" t="str">
        <f t="shared" ca="1" si="1"/>
        <v/>
      </c>
      <c r="C70" s="42" t="str">
        <f ca="1">IFERROR(VLOOKUP($B70,'Org list'!$J$9:$K$637,2,0), "")</f>
        <v/>
      </c>
      <c r="D70" s="390" t="str">
        <f ca="1">IFERROR(VLOOKUP($B70,'Metrics Backsheet'!$D$11:$AJ$187,'Supporting Metrics'!D$26,0),"")</f>
        <v/>
      </c>
      <c r="E70" s="390" t="str">
        <f ca="1">IFERROR(VLOOKUP($B70,'Metrics Backsheet'!$D$11:$AJ$187,'Supporting Metrics'!E$26,0),"")</f>
        <v/>
      </c>
      <c r="F70" s="390" t="str">
        <f ca="1">IFERROR(VLOOKUP($B70,'Metrics Backsheet'!$D$11:$AJ$187,'Supporting Metrics'!F$26,0),"")</f>
        <v/>
      </c>
      <c r="G70" s="627" t="str">
        <f ca="1">IFERROR(VLOOKUP($B70,'Metrics Backsheet'!$D$11:$AJ$187,'Supporting Metrics'!G$26,0),"")</f>
        <v/>
      </c>
      <c r="H70" s="390" t="str">
        <f ca="1">IFERROR(IF(VLOOKUP($B70,'Metrics Backsheet'!$D$11:$AJ$187,'Supporting Metrics'!H$26,0)="",VLOOKUP($B70,'Metrics Backsheet'!$D$11:$AJ$187,'Supporting Metrics'!H$27,0),VLOOKUP($B70,'Metrics Backsheet'!$D$11:$AJ$187,'Supporting Metrics'!H$26,0)),"")</f>
        <v/>
      </c>
      <c r="I70" s="391" t="str">
        <f ca="1">IFERROR(VLOOKUP($B70,'Metrics Backsheet'!$D$11:$AJ$187,'Supporting Metrics'!I$26,0),"")</f>
        <v/>
      </c>
      <c r="J70" s="16"/>
      <c r="K70"/>
    </row>
    <row r="71" spans="1:12" ht="170.1" customHeight="1">
      <c r="A71" s="3">
        <v>40</v>
      </c>
      <c r="B71" s="41" t="str">
        <f t="shared" ca="1" si="1"/>
        <v/>
      </c>
      <c r="C71" s="42" t="str">
        <f ca="1">IFERROR(VLOOKUP($B71,'Org list'!$J$9:$K$637,2,0), "")</f>
        <v/>
      </c>
      <c r="D71" s="390" t="str">
        <f ca="1">IFERROR(VLOOKUP($B71,'Metrics Backsheet'!$D$11:$AJ$187,'Supporting Metrics'!D$26,0),"")</f>
        <v/>
      </c>
      <c r="E71" s="390" t="str">
        <f ca="1">IFERROR(VLOOKUP($B71,'Metrics Backsheet'!$D$11:$AJ$187,'Supporting Metrics'!E$26,0),"")</f>
        <v/>
      </c>
      <c r="F71" s="390" t="str">
        <f ca="1">IFERROR(VLOOKUP($B71,'Metrics Backsheet'!$D$11:$AJ$187,'Supporting Metrics'!F$26,0),"")</f>
        <v/>
      </c>
      <c r="G71" s="627" t="str">
        <f ca="1">IFERROR(VLOOKUP($B71,'Metrics Backsheet'!$D$11:$AJ$187,'Supporting Metrics'!G$26,0),"")</f>
        <v/>
      </c>
      <c r="H71" s="390" t="str">
        <f ca="1">IFERROR(IF(VLOOKUP($B71,'Metrics Backsheet'!$D$11:$AJ$187,'Supporting Metrics'!H$26,0)="",VLOOKUP($B71,'Metrics Backsheet'!$D$11:$AJ$187,'Supporting Metrics'!H$27,0),VLOOKUP($B71,'Metrics Backsheet'!$D$11:$AJ$187,'Supporting Metrics'!H$26,0)),"")</f>
        <v/>
      </c>
      <c r="I71" s="391" t="str">
        <f ca="1">IFERROR(VLOOKUP($B71,'Metrics Backsheet'!$D$11:$AJ$187,'Supporting Metrics'!I$26,0),"")</f>
        <v/>
      </c>
      <c r="J71" s="16"/>
      <c r="K71"/>
    </row>
    <row r="72" spans="1:12" ht="170.1" customHeight="1">
      <c r="A72" s="3">
        <v>41</v>
      </c>
      <c r="B72" s="41" t="str">
        <f t="shared" ca="1" si="1"/>
        <v/>
      </c>
      <c r="C72" s="42" t="str">
        <f ca="1">IFERROR(VLOOKUP($B72,'Org list'!$J$9:$K$637,2,0), "")</f>
        <v/>
      </c>
      <c r="D72" s="390" t="str">
        <f ca="1">IFERROR(VLOOKUP($B72,'Metrics Backsheet'!$D$11:$AJ$187,'Supporting Metrics'!D$26,0),"")</f>
        <v/>
      </c>
      <c r="E72" s="390" t="str">
        <f ca="1">IFERROR(VLOOKUP($B72,'Metrics Backsheet'!$D$11:$AJ$187,'Supporting Metrics'!E$26,0),"")</f>
        <v/>
      </c>
      <c r="F72" s="390" t="str">
        <f ca="1">IFERROR(VLOOKUP($B72,'Metrics Backsheet'!$D$11:$AJ$187,'Supporting Metrics'!F$26,0),"")</f>
        <v/>
      </c>
      <c r="G72" s="627" t="str">
        <f ca="1">IFERROR(VLOOKUP($B72,'Metrics Backsheet'!$D$11:$AJ$187,'Supporting Metrics'!G$26,0),"")</f>
        <v/>
      </c>
      <c r="H72" s="390" t="str">
        <f ca="1">IFERROR(IF(VLOOKUP($B72,'Metrics Backsheet'!$D$11:$AJ$187,'Supporting Metrics'!H$26,0)="",VLOOKUP($B72,'Metrics Backsheet'!$D$11:$AJ$187,'Supporting Metrics'!H$27,0),VLOOKUP($B72,'Metrics Backsheet'!$D$11:$AJ$187,'Supporting Metrics'!H$26,0)),"")</f>
        <v/>
      </c>
      <c r="I72" s="391" t="str">
        <f ca="1">IFERROR(VLOOKUP($B72,'Metrics Backsheet'!$D$11:$AJ$187,'Supporting Metrics'!I$26,0),"")</f>
        <v/>
      </c>
      <c r="J72" s="16"/>
      <c r="K72"/>
    </row>
    <row r="73" spans="1:12" ht="170.1" customHeight="1">
      <c r="A73" s="3">
        <v>42</v>
      </c>
      <c r="B73" s="41" t="str">
        <f t="shared" ca="1" si="1"/>
        <v/>
      </c>
      <c r="C73" s="42" t="str">
        <f ca="1">IFERROR(VLOOKUP($B73,'Org list'!$J$9:$K$637,2,0), "")</f>
        <v/>
      </c>
      <c r="D73" s="390" t="str">
        <f ca="1">IFERROR(VLOOKUP($B73,'Metrics Backsheet'!$D$11:$AJ$187,'Supporting Metrics'!D$26,0),"")</f>
        <v/>
      </c>
      <c r="E73" s="390" t="str">
        <f ca="1">IFERROR(VLOOKUP($B73,'Metrics Backsheet'!$D$11:$AJ$187,'Supporting Metrics'!E$26,0),"")</f>
        <v/>
      </c>
      <c r="F73" s="390" t="str">
        <f ca="1">IFERROR(VLOOKUP($B73,'Metrics Backsheet'!$D$11:$AJ$187,'Supporting Metrics'!F$26,0),"")</f>
        <v/>
      </c>
      <c r="G73" s="627" t="str">
        <f ca="1">IFERROR(VLOOKUP($B73,'Metrics Backsheet'!$D$11:$AJ$187,'Supporting Metrics'!G$26,0),"")</f>
        <v/>
      </c>
      <c r="H73" s="390" t="str">
        <f ca="1">IFERROR(IF(VLOOKUP($B73,'Metrics Backsheet'!$D$11:$AJ$187,'Supporting Metrics'!H$26,0)="",VLOOKUP($B73,'Metrics Backsheet'!$D$11:$AJ$187,'Supporting Metrics'!H$27,0),VLOOKUP($B73,'Metrics Backsheet'!$D$11:$AJ$187,'Supporting Metrics'!H$26,0)),"")</f>
        <v/>
      </c>
      <c r="I73" s="391" t="str">
        <f ca="1">IFERROR(VLOOKUP($B73,'Metrics Backsheet'!$D$11:$AJ$187,'Supporting Metrics'!I$26,0),"")</f>
        <v/>
      </c>
      <c r="J73" s="16"/>
      <c r="K73"/>
    </row>
    <row r="74" spans="1:12" ht="170.1" customHeight="1">
      <c r="A74" s="3">
        <v>43</v>
      </c>
      <c r="B74" s="41" t="str">
        <f t="shared" ca="1" si="1"/>
        <v/>
      </c>
      <c r="C74" s="42" t="str">
        <f ca="1">IFERROR(VLOOKUP($B74,'Org list'!$J$9:$K$637,2,0), "")</f>
        <v/>
      </c>
      <c r="D74" s="390" t="str">
        <f ca="1">IFERROR(VLOOKUP($B74,'Metrics Backsheet'!$D$11:$AJ$187,'Supporting Metrics'!D$26,0),"")</f>
        <v/>
      </c>
      <c r="E74" s="390" t="str">
        <f ca="1">IFERROR(VLOOKUP($B74,'Metrics Backsheet'!$D$11:$AJ$187,'Supporting Metrics'!E$26,0),"")</f>
        <v/>
      </c>
      <c r="F74" s="390" t="str">
        <f ca="1">IFERROR(VLOOKUP($B74,'Metrics Backsheet'!$D$11:$AJ$187,'Supporting Metrics'!F$26,0),"")</f>
        <v/>
      </c>
      <c r="G74" s="627" t="str">
        <f ca="1">IFERROR(VLOOKUP($B74,'Metrics Backsheet'!$D$11:$AJ$187,'Supporting Metrics'!G$26,0),"")</f>
        <v/>
      </c>
      <c r="H74" s="390" t="str">
        <f ca="1">IFERROR(IF(VLOOKUP($B74,'Metrics Backsheet'!$D$11:$AJ$187,'Supporting Metrics'!H$26,0)="",VLOOKUP($B74,'Metrics Backsheet'!$D$11:$AJ$187,'Supporting Metrics'!H$27,0),VLOOKUP($B74,'Metrics Backsheet'!$D$11:$AJ$187,'Supporting Metrics'!H$26,0)),"")</f>
        <v/>
      </c>
      <c r="I74" s="391" t="str">
        <f ca="1">IFERROR(VLOOKUP($B74,'Metrics Backsheet'!$D$11:$AJ$187,'Supporting Metrics'!I$26,0),"")</f>
        <v/>
      </c>
      <c r="J74" s="16"/>
      <c r="K74"/>
    </row>
    <row r="75" spans="1:12" ht="170.1" customHeight="1">
      <c r="A75" s="3">
        <v>44</v>
      </c>
      <c r="B75" s="41" t="str">
        <f t="shared" ca="1" si="1"/>
        <v/>
      </c>
      <c r="C75" s="42" t="str">
        <f ca="1">IFERROR(VLOOKUP($B75,'Org list'!$J$9:$K$637,2,0), "")</f>
        <v/>
      </c>
      <c r="D75" s="390" t="str">
        <f ca="1">IFERROR(VLOOKUP($B75,'Metrics Backsheet'!$D$11:$AJ$187,'Supporting Metrics'!D$26,0),"")</f>
        <v/>
      </c>
      <c r="E75" s="390" t="str">
        <f ca="1">IFERROR(VLOOKUP($B75,'Metrics Backsheet'!$D$11:$AJ$187,'Supporting Metrics'!E$26,0),"")</f>
        <v/>
      </c>
      <c r="F75" s="390" t="str">
        <f ca="1">IFERROR(VLOOKUP($B75,'Metrics Backsheet'!$D$11:$AJ$187,'Supporting Metrics'!F$26,0),"")</f>
        <v/>
      </c>
      <c r="G75" s="627" t="str">
        <f ca="1">IFERROR(VLOOKUP($B75,'Metrics Backsheet'!$D$11:$AJ$187,'Supporting Metrics'!G$26,0),"")</f>
        <v/>
      </c>
      <c r="H75" s="390" t="str">
        <f ca="1">IFERROR(IF(VLOOKUP($B75,'Metrics Backsheet'!$D$11:$AJ$187,'Supporting Metrics'!H$26,0)="",VLOOKUP($B75,'Metrics Backsheet'!$D$11:$AJ$187,'Supporting Metrics'!H$27,0),VLOOKUP($B75,'Metrics Backsheet'!$D$11:$AJ$187,'Supporting Metrics'!H$26,0)),"")</f>
        <v/>
      </c>
      <c r="I75" s="391" t="str">
        <f ca="1">IFERROR(VLOOKUP($B75,'Metrics Backsheet'!$D$11:$AJ$187,'Supporting Metrics'!I$26,0),"")</f>
        <v/>
      </c>
      <c r="J75" s="16"/>
      <c r="K75"/>
    </row>
    <row r="76" spans="1:12" ht="170.1" customHeight="1">
      <c r="A76" s="3">
        <v>45</v>
      </c>
      <c r="B76" s="41" t="str">
        <f t="shared" ca="1" si="1"/>
        <v/>
      </c>
      <c r="C76" s="42" t="str">
        <f ca="1">IFERROR(VLOOKUP($B76,'Org list'!$J$9:$K$637,2,0), "")</f>
        <v/>
      </c>
      <c r="D76" s="390" t="str">
        <f ca="1">IFERROR(VLOOKUP($B76,'Metrics Backsheet'!$D$11:$AJ$187,'Supporting Metrics'!D$26,0),"")</f>
        <v/>
      </c>
      <c r="E76" s="390" t="str">
        <f ca="1">IFERROR(VLOOKUP($B76,'Metrics Backsheet'!$D$11:$AJ$187,'Supporting Metrics'!E$26,0),"")</f>
        <v/>
      </c>
      <c r="F76" s="390" t="str">
        <f ca="1">IFERROR(VLOOKUP($B76,'Metrics Backsheet'!$D$11:$AJ$187,'Supporting Metrics'!F$26,0),"")</f>
        <v/>
      </c>
      <c r="G76" s="627" t="str">
        <f ca="1">IFERROR(VLOOKUP($B76,'Metrics Backsheet'!$D$11:$AJ$187,'Supporting Metrics'!G$26,0),"")</f>
        <v/>
      </c>
      <c r="H76" s="390" t="str">
        <f ca="1">IFERROR(IF(VLOOKUP($B76,'Metrics Backsheet'!$D$11:$AJ$187,'Supporting Metrics'!H$26,0)="",VLOOKUP($B76,'Metrics Backsheet'!$D$11:$AJ$187,'Supporting Metrics'!H$27,0),VLOOKUP($B76,'Metrics Backsheet'!$D$11:$AJ$187,'Supporting Metrics'!H$26,0)),"")</f>
        <v/>
      </c>
      <c r="I76" s="391" t="str">
        <f ca="1">IFERROR(VLOOKUP($B76,'Metrics Backsheet'!$D$11:$AJ$187,'Supporting Metrics'!I$26,0),"")</f>
        <v/>
      </c>
      <c r="J76" s="16"/>
      <c r="K76"/>
    </row>
    <row r="77" spans="1:12" ht="170.1" customHeight="1">
      <c r="A77" s="3">
        <v>46</v>
      </c>
      <c r="B77" s="41" t="str">
        <f t="shared" ca="1" si="1"/>
        <v/>
      </c>
      <c r="C77" s="42" t="str">
        <f ca="1">IFERROR(VLOOKUP($B77,'Org list'!$J$9:$K$637,2,0), "")</f>
        <v/>
      </c>
      <c r="D77" s="390" t="str">
        <f ca="1">IFERROR(VLOOKUP($B77,'Metrics Backsheet'!$D$11:$AJ$187,'Supporting Metrics'!D$26,0),"")</f>
        <v/>
      </c>
      <c r="E77" s="390" t="str">
        <f ca="1">IFERROR(VLOOKUP($B77,'Metrics Backsheet'!$D$11:$AJ$187,'Supporting Metrics'!E$26,0),"")</f>
        <v/>
      </c>
      <c r="F77" s="390" t="str">
        <f ca="1">IFERROR(VLOOKUP($B77,'Metrics Backsheet'!$D$11:$AJ$187,'Supporting Metrics'!F$26,0),"")</f>
        <v/>
      </c>
      <c r="G77" s="627" t="str">
        <f ca="1">IFERROR(VLOOKUP($B77,'Metrics Backsheet'!$D$11:$AJ$187,'Supporting Metrics'!G$26,0),"")</f>
        <v/>
      </c>
      <c r="H77" s="390" t="str">
        <f ca="1">IFERROR(IF(VLOOKUP($B77,'Metrics Backsheet'!$D$11:$AJ$187,'Supporting Metrics'!H$26,0)="",VLOOKUP($B77,'Metrics Backsheet'!$D$11:$AJ$187,'Supporting Metrics'!H$27,0),VLOOKUP($B77,'Metrics Backsheet'!$D$11:$AJ$187,'Supporting Metrics'!H$26,0)),"")</f>
        <v/>
      </c>
      <c r="I77" s="391" t="str">
        <f ca="1">IFERROR(VLOOKUP($B77,'Metrics Backsheet'!$D$11:$AJ$187,'Supporting Metrics'!I$26,0),"")</f>
        <v/>
      </c>
      <c r="J77" s="16"/>
      <c r="K77"/>
    </row>
    <row r="78" spans="1:12" ht="170.1" customHeight="1">
      <c r="A78" s="3">
        <v>47</v>
      </c>
      <c r="B78" s="41" t="str">
        <f t="shared" ca="1" si="1"/>
        <v/>
      </c>
      <c r="C78" s="42" t="str">
        <f ca="1">IFERROR(VLOOKUP($B78,'Org list'!$J$9:$K$637,2,0), "")</f>
        <v/>
      </c>
      <c r="D78" s="390" t="str">
        <f ca="1">IFERROR(VLOOKUP($B78,'Metrics Backsheet'!$D$11:$AJ$187,'Supporting Metrics'!D$26,0),"")</f>
        <v/>
      </c>
      <c r="E78" s="390" t="str">
        <f ca="1">IFERROR(VLOOKUP($B78,'Metrics Backsheet'!$D$11:$AJ$187,'Supporting Metrics'!E$26,0),"")</f>
        <v/>
      </c>
      <c r="F78" s="390" t="str">
        <f ca="1">IFERROR(VLOOKUP($B78,'Metrics Backsheet'!$D$11:$AJ$187,'Supporting Metrics'!F$26,0),"")</f>
        <v/>
      </c>
      <c r="G78" s="627" t="str">
        <f ca="1">IFERROR(VLOOKUP($B78,'Metrics Backsheet'!$D$11:$AJ$187,'Supporting Metrics'!G$26,0),"")</f>
        <v/>
      </c>
      <c r="H78" s="390" t="str">
        <f ca="1">IFERROR(IF(VLOOKUP($B78,'Metrics Backsheet'!$D$11:$AJ$187,'Supporting Metrics'!H$26,0)="",VLOOKUP($B78,'Metrics Backsheet'!$D$11:$AJ$187,'Supporting Metrics'!H$27,0),VLOOKUP($B78,'Metrics Backsheet'!$D$11:$AJ$187,'Supporting Metrics'!H$26,0)),"")</f>
        <v/>
      </c>
      <c r="I78" s="391" t="str">
        <f ca="1">IFERROR(VLOOKUP($B78,'Metrics Backsheet'!$D$11:$AJ$187,'Supporting Metrics'!I$26,0),"")</f>
        <v/>
      </c>
      <c r="J78" s="16"/>
      <c r="K78"/>
    </row>
    <row r="79" spans="1:12" ht="170.1" customHeight="1">
      <c r="A79" s="3">
        <v>48</v>
      </c>
      <c r="B79" s="41" t="str">
        <f t="shared" ca="1" si="1"/>
        <v/>
      </c>
      <c r="C79" s="42" t="str">
        <f ca="1">IFERROR(VLOOKUP($B79,'Org list'!$J$9:$K$637,2,0), "")</f>
        <v/>
      </c>
      <c r="D79" s="390" t="str">
        <f ca="1">IFERROR(VLOOKUP($B79,'Metrics Backsheet'!$D$11:$AJ$187,'Supporting Metrics'!D$26,0),"")</f>
        <v/>
      </c>
      <c r="E79" s="390" t="str">
        <f ca="1">IFERROR(VLOOKUP($B79,'Metrics Backsheet'!$D$11:$AJ$187,'Supporting Metrics'!E$26,0),"")</f>
        <v/>
      </c>
      <c r="F79" s="390" t="str">
        <f ca="1">IFERROR(VLOOKUP($B79,'Metrics Backsheet'!$D$11:$AJ$187,'Supporting Metrics'!F$26,0),"")</f>
        <v/>
      </c>
      <c r="G79" s="627" t="str">
        <f ca="1">IFERROR(VLOOKUP($B79,'Metrics Backsheet'!$D$11:$AJ$187,'Supporting Metrics'!G$26,0),"")</f>
        <v/>
      </c>
      <c r="H79" s="390" t="str">
        <f ca="1">IFERROR(IF(VLOOKUP($B79,'Metrics Backsheet'!$D$11:$AJ$187,'Supporting Metrics'!H$26,0)="",VLOOKUP($B79,'Metrics Backsheet'!$D$11:$AJ$187,'Supporting Metrics'!H$27,0),VLOOKUP($B79,'Metrics Backsheet'!$D$11:$AJ$187,'Supporting Metrics'!H$26,0)),"")</f>
        <v/>
      </c>
      <c r="I79" s="391" t="str">
        <f ca="1">IFERROR(VLOOKUP($B79,'Metrics Backsheet'!$D$11:$AJ$187,'Supporting Metrics'!I$26,0),"")</f>
        <v/>
      </c>
      <c r="J79" s="16"/>
      <c r="K79"/>
    </row>
    <row r="80" spans="1:12" ht="170.1" customHeight="1">
      <c r="A80" s="3">
        <v>49</v>
      </c>
      <c r="B80" s="41" t="str">
        <f t="shared" ca="1" si="1"/>
        <v/>
      </c>
      <c r="C80" s="42" t="str">
        <f ca="1">IFERROR(VLOOKUP($B80,'Org list'!$J$9:$K$637,2,0), "")</f>
        <v/>
      </c>
      <c r="D80" s="390" t="str">
        <f ca="1">IFERROR(VLOOKUP($B80,'Metrics Backsheet'!$D$11:$AJ$187,'Supporting Metrics'!D$26,0),"")</f>
        <v/>
      </c>
      <c r="E80" s="390" t="str">
        <f ca="1">IFERROR(VLOOKUP($B80,'Metrics Backsheet'!$D$11:$AJ$187,'Supporting Metrics'!E$26,0),"")</f>
        <v/>
      </c>
      <c r="F80" s="390" t="str">
        <f ca="1">IFERROR(VLOOKUP($B80,'Metrics Backsheet'!$D$11:$AJ$187,'Supporting Metrics'!F$26,0),"")</f>
        <v/>
      </c>
      <c r="G80" s="627" t="str">
        <f ca="1">IFERROR(VLOOKUP($B80,'Metrics Backsheet'!$D$11:$AJ$187,'Supporting Metrics'!G$26,0),"")</f>
        <v/>
      </c>
      <c r="H80" s="390" t="str">
        <f ca="1">IFERROR(IF(VLOOKUP($B80,'Metrics Backsheet'!$D$11:$AJ$187,'Supporting Metrics'!H$26,0)="",VLOOKUP($B80,'Metrics Backsheet'!$D$11:$AJ$187,'Supporting Metrics'!H$27,0),VLOOKUP($B80,'Metrics Backsheet'!$D$11:$AJ$187,'Supporting Metrics'!H$26,0)),"")</f>
        <v/>
      </c>
      <c r="I80" s="391" t="str">
        <f ca="1">IFERROR(VLOOKUP($B80,'Metrics Backsheet'!$D$11:$AJ$187,'Supporting Metrics'!I$26,0),"")</f>
        <v/>
      </c>
      <c r="J80" s="16"/>
      <c r="K80"/>
    </row>
    <row r="81" spans="1:11" ht="170.1" customHeight="1">
      <c r="A81" s="3">
        <v>50</v>
      </c>
      <c r="B81" s="41" t="str">
        <f t="shared" ca="1" si="1"/>
        <v/>
      </c>
      <c r="C81" s="42" t="str">
        <f ca="1">IFERROR(VLOOKUP($B81,'Org list'!$J$9:$K$637,2,0), "")</f>
        <v/>
      </c>
      <c r="D81" s="390" t="str">
        <f ca="1">IFERROR(VLOOKUP($B81,'Metrics Backsheet'!$D$11:$AJ$187,'Supporting Metrics'!D$26,0),"")</f>
        <v/>
      </c>
      <c r="E81" s="390" t="str">
        <f ca="1">IFERROR(VLOOKUP($B81,'Metrics Backsheet'!$D$11:$AJ$187,'Supporting Metrics'!E$26,0),"")</f>
        <v/>
      </c>
      <c r="F81" s="390" t="str">
        <f ca="1">IFERROR(VLOOKUP($B81,'Metrics Backsheet'!$D$11:$AJ$187,'Supporting Metrics'!F$26,0),"")</f>
        <v/>
      </c>
      <c r="G81" s="627" t="str">
        <f ca="1">IFERROR(VLOOKUP($B81,'Metrics Backsheet'!$D$11:$AJ$187,'Supporting Metrics'!G$26,0),"")</f>
        <v/>
      </c>
      <c r="H81" s="390" t="str">
        <f ca="1">IFERROR(IF(VLOOKUP($B81,'Metrics Backsheet'!$D$11:$AJ$187,'Supporting Metrics'!H$26,0)="",VLOOKUP($B81,'Metrics Backsheet'!$D$11:$AJ$187,'Supporting Metrics'!H$27,0),VLOOKUP($B81,'Metrics Backsheet'!$D$11:$AJ$187,'Supporting Metrics'!H$26,0)),"")</f>
        <v/>
      </c>
      <c r="I81" s="391" t="str">
        <f ca="1">IFERROR(VLOOKUP($B81,'Metrics Backsheet'!$D$11:$AJ$187,'Supporting Metrics'!I$26,0),"")</f>
        <v/>
      </c>
      <c r="J81" s="16"/>
      <c r="K81"/>
    </row>
    <row r="82" spans="1:11" ht="170.1" customHeight="1">
      <c r="A82" s="3">
        <v>51</v>
      </c>
      <c r="B82" s="41" t="str">
        <f t="shared" ca="1" si="1"/>
        <v/>
      </c>
      <c r="C82" s="42" t="str">
        <f ca="1">IFERROR(VLOOKUP($B82,'Org list'!$J$9:$K$637,2,0), "")</f>
        <v/>
      </c>
      <c r="D82" s="390" t="str">
        <f ca="1">IFERROR(VLOOKUP($B82,'Metrics Backsheet'!$D$11:$AJ$187,'Supporting Metrics'!D$26,0),"")</f>
        <v/>
      </c>
      <c r="E82" s="390" t="str">
        <f ca="1">IFERROR(VLOOKUP($B82,'Metrics Backsheet'!$D$11:$AJ$187,'Supporting Metrics'!E$26,0),"")</f>
        <v/>
      </c>
      <c r="F82" s="390" t="str">
        <f ca="1">IFERROR(VLOOKUP($B82,'Metrics Backsheet'!$D$11:$AJ$187,'Supporting Metrics'!F$26,0),"")</f>
        <v/>
      </c>
      <c r="G82" s="627" t="str">
        <f ca="1">IFERROR(VLOOKUP($B82,'Metrics Backsheet'!$D$11:$AJ$187,'Supporting Metrics'!G$26,0),"")</f>
        <v/>
      </c>
      <c r="H82" s="390" t="str">
        <f ca="1">IFERROR(IF(VLOOKUP($B82,'Metrics Backsheet'!$D$11:$AJ$187,'Supporting Metrics'!H$26,0)="",VLOOKUP($B82,'Metrics Backsheet'!$D$11:$AJ$187,'Supporting Metrics'!H$27,0),VLOOKUP($B82,'Metrics Backsheet'!$D$11:$AJ$187,'Supporting Metrics'!H$26,0)),"")</f>
        <v/>
      </c>
      <c r="I82" s="391" t="str">
        <f ca="1">IFERROR(VLOOKUP($B82,'Metrics Backsheet'!$D$11:$AJ$187,'Supporting Metrics'!I$26,0),"")</f>
        <v/>
      </c>
      <c r="J82" s="16"/>
      <c r="K82"/>
    </row>
    <row r="83" spans="1:11" ht="170.1" customHeight="1">
      <c r="A83" s="3">
        <v>52</v>
      </c>
      <c r="B83" s="41" t="str">
        <f t="shared" ca="1" si="1"/>
        <v/>
      </c>
      <c r="C83" s="42" t="str">
        <f ca="1">IFERROR(VLOOKUP($B83,'Org list'!$J$9:$K$637,2,0), "")</f>
        <v/>
      </c>
      <c r="D83" s="390" t="str">
        <f ca="1">IFERROR(VLOOKUP($B83,'Metrics Backsheet'!$D$11:$AJ$187,'Supporting Metrics'!D$26,0),"")</f>
        <v/>
      </c>
      <c r="E83" s="390" t="str">
        <f ca="1">IFERROR(VLOOKUP($B83,'Metrics Backsheet'!$D$11:$AJ$187,'Supporting Metrics'!E$26,0),"")</f>
        <v/>
      </c>
      <c r="F83" s="390" t="str">
        <f ca="1">IFERROR(VLOOKUP($B83,'Metrics Backsheet'!$D$11:$AJ$187,'Supporting Metrics'!F$26,0),"")</f>
        <v/>
      </c>
      <c r="G83" s="627" t="str">
        <f ca="1">IFERROR(VLOOKUP($B83,'Metrics Backsheet'!$D$11:$AJ$187,'Supporting Metrics'!G$26,0),"")</f>
        <v/>
      </c>
      <c r="H83" s="390" t="str">
        <f ca="1">IFERROR(IF(VLOOKUP($B83,'Metrics Backsheet'!$D$11:$AJ$187,'Supporting Metrics'!H$26,0)="",VLOOKUP($B83,'Metrics Backsheet'!$D$11:$AJ$187,'Supporting Metrics'!H$27,0),VLOOKUP($B83,'Metrics Backsheet'!$D$11:$AJ$187,'Supporting Metrics'!H$26,0)),"")</f>
        <v/>
      </c>
      <c r="I83" s="391" t="str">
        <f ca="1">IFERROR(VLOOKUP($B83,'Metrics Backsheet'!$D$11:$AJ$187,'Supporting Metrics'!I$26,0),"")</f>
        <v/>
      </c>
      <c r="J83" s="16"/>
      <c r="K83"/>
    </row>
    <row r="84" spans="1:11" ht="170.1" customHeight="1">
      <c r="A84" s="3">
        <v>53</v>
      </c>
      <c r="B84" s="41" t="str">
        <f t="shared" ca="1" si="1"/>
        <v/>
      </c>
      <c r="C84" s="42" t="str">
        <f ca="1">IFERROR(VLOOKUP($B84,'Org list'!$J$9:$K$637,2,0), "")</f>
        <v/>
      </c>
      <c r="D84" s="390" t="str">
        <f ca="1">IFERROR(VLOOKUP($B84,'Metrics Backsheet'!$D$11:$AJ$187,'Supporting Metrics'!D$26,0),"")</f>
        <v/>
      </c>
      <c r="E84" s="390" t="str">
        <f ca="1">IFERROR(VLOOKUP($B84,'Metrics Backsheet'!$D$11:$AJ$187,'Supporting Metrics'!E$26,0),"")</f>
        <v/>
      </c>
      <c r="F84" s="390" t="str">
        <f ca="1">IFERROR(VLOOKUP($B84,'Metrics Backsheet'!$D$11:$AJ$187,'Supporting Metrics'!F$26,0),"")</f>
        <v/>
      </c>
      <c r="G84" s="627" t="str">
        <f ca="1">IFERROR(VLOOKUP($B84,'Metrics Backsheet'!$D$11:$AJ$187,'Supporting Metrics'!G$26,0),"")</f>
        <v/>
      </c>
      <c r="H84" s="390" t="str">
        <f ca="1">IFERROR(IF(VLOOKUP($B84,'Metrics Backsheet'!$D$11:$AJ$187,'Supporting Metrics'!H$26,0)="",VLOOKUP($B84,'Metrics Backsheet'!$D$11:$AJ$187,'Supporting Metrics'!H$27,0),VLOOKUP($B84,'Metrics Backsheet'!$D$11:$AJ$187,'Supporting Metrics'!H$26,0)),"")</f>
        <v/>
      </c>
      <c r="I84" s="391" t="str">
        <f ca="1">IFERROR(VLOOKUP($B84,'Metrics Backsheet'!$D$11:$AJ$187,'Supporting Metrics'!I$26,0),"")</f>
        <v/>
      </c>
      <c r="J84" s="16"/>
      <c r="K84"/>
    </row>
    <row r="85" spans="1:11" ht="170.1" customHeight="1">
      <c r="A85" s="3">
        <v>54</v>
      </c>
      <c r="B85" s="41" t="str">
        <f t="shared" ca="1" si="1"/>
        <v/>
      </c>
      <c r="C85" s="42" t="str">
        <f ca="1">IFERROR(VLOOKUP($B85,'Org list'!$J$9:$K$637,2,0), "")</f>
        <v/>
      </c>
      <c r="D85" s="390" t="str">
        <f ca="1">IFERROR(VLOOKUP($B85,'Metrics Backsheet'!$D$11:$AJ$187,'Supporting Metrics'!D$26,0),"")</f>
        <v/>
      </c>
      <c r="E85" s="390" t="str">
        <f ca="1">IFERROR(VLOOKUP($B85,'Metrics Backsheet'!$D$11:$AJ$187,'Supporting Metrics'!E$26,0),"")</f>
        <v/>
      </c>
      <c r="F85" s="390" t="str">
        <f ca="1">IFERROR(VLOOKUP($B85,'Metrics Backsheet'!$D$11:$AJ$187,'Supporting Metrics'!F$26,0),"")</f>
        <v/>
      </c>
      <c r="G85" s="627" t="str">
        <f ca="1">IFERROR(VLOOKUP($B85,'Metrics Backsheet'!$D$11:$AJ$187,'Supporting Metrics'!G$26,0),"")</f>
        <v/>
      </c>
      <c r="H85" s="390" t="str">
        <f ca="1">IFERROR(IF(VLOOKUP($B85,'Metrics Backsheet'!$D$11:$AJ$187,'Supporting Metrics'!H$26,0)="",VLOOKUP($B85,'Metrics Backsheet'!$D$11:$AJ$187,'Supporting Metrics'!H$27,0),VLOOKUP($B85,'Metrics Backsheet'!$D$11:$AJ$187,'Supporting Metrics'!H$26,0)),"")</f>
        <v/>
      </c>
      <c r="I85" s="391" t="str">
        <f ca="1">IFERROR(VLOOKUP($B85,'Metrics Backsheet'!$D$11:$AJ$187,'Supporting Metrics'!I$26,0),"")</f>
        <v/>
      </c>
      <c r="J85" s="16"/>
      <c r="K85"/>
    </row>
    <row r="86" spans="1:11" ht="170.1" customHeight="1">
      <c r="A86" s="3">
        <v>55</v>
      </c>
      <c r="B86" s="41" t="str">
        <f t="shared" ca="1" si="1"/>
        <v/>
      </c>
      <c r="C86" s="42" t="str">
        <f ca="1">IFERROR(VLOOKUP($B86,'Org list'!$J$9:$K$637,2,0), "")</f>
        <v/>
      </c>
      <c r="D86" s="390" t="str">
        <f ca="1">IFERROR(VLOOKUP($B86,'Metrics Backsheet'!$D$11:$AJ$187,'Supporting Metrics'!D$26,0),"")</f>
        <v/>
      </c>
      <c r="E86" s="390" t="str">
        <f ca="1">IFERROR(VLOOKUP($B86,'Metrics Backsheet'!$D$11:$AJ$187,'Supporting Metrics'!E$26,0),"")</f>
        <v/>
      </c>
      <c r="F86" s="390" t="str">
        <f ca="1">IFERROR(VLOOKUP($B86,'Metrics Backsheet'!$D$11:$AJ$187,'Supporting Metrics'!F$26,0),"")</f>
        <v/>
      </c>
      <c r="G86" s="627" t="str">
        <f ca="1">IFERROR(VLOOKUP($B86,'Metrics Backsheet'!$D$11:$AJ$187,'Supporting Metrics'!G$26,0),"")</f>
        <v/>
      </c>
      <c r="H86" s="390" t="str">
        <f ca="1">IFERROR(IF(VLOOKUP($B86,'Metrics Backsheet'!$D$11:$AJ$187,'Supporting Metrics'!H$26,0)="",VLOOKUP($B86,'Metrics Backsheet'!$D$11:$AJ$187,'Supporting Metrics'!H$27,0),VLOOKUP($B86,'Metrics Backsheet'!$D$11:$AJ$187,'Supporting Metrics'!H$26,0)),"")</f>
        <v/>
      </c>
      <c r="I86" s="391" t="str">
        <f ca="1">IFERROR(VLOOKUP($B86,'Metrics Backsheet'!$D$11:$AJ$187,'Supporting Metrics'!I$26,0),"")</f>
        <v/>
      </c>
      <c r="J86" s="16"/>
      <c r="K86"/>
    </row>
    <row r="87" spans="1:11" ht="170.1" customHeight="1">
      <c r="A87" s="3">
        <v>56</v>
      </c>
      <c r="B87" s="41" t="str">
        <f t="shared" ca="1" si="1"/>
        <v/>
      </c>
      <c r="C87" s="42" t="str">
        <f ca="1">IFERROR(VLOOKUP($B87,'Org list'!$J$9:$K$637,2,0), "")</f>
        <v/>
      </c>
      <c r="D87" s="390" t="str">
        <f ca="1">IFERROR(VLOOKUP($B87,'Metrics Backsheet'!$D$11:$AJ$187,'Supporting Metrics'!D$26,0),"")</f>
        <v/>
      </c>
      <c r="E87" s="390" t="str">
        <f ca="1">IFERROR(VLOOKUP($B87,'Metrics Backsheet'!$D$11:$AJ$187,'Supporting Metrics'!E$26,0),"")</f>
        <v/>
      </c>
      <c r="F87" s="390" t="str">
        <f ca="1">IFERROR(VLOOKUP($B87,'Metrics Backsheet'!$D$11:$AJ$187,'Supporting Metrics'!F$26,0),"")</f>
        <v/>
      </c>
      <c r="G87" s="627" t="str">
        <f ca="1">IFERROR(VLOOKUP($B87,'Metrics Backsheet'!$D$11:$AJ$187,'Supporting Metrics'!G$26,0),"")</f>
        <v/>
      </c>
      <c r="H87" s="390" t="str">
        <f ca="1">IFERROR(IF(VLOOKUP($B87,'Metrics Backsheet'!$D$11:$AJ$187,'Supporting Metrics'!H$26,0)="",VLOOKUP($B87,'Metrics Backsheet'!$D$11:$AJ$187,'Supporting Metrics'!H$27,0),VLOOKUP($B87,'Metrics Backsheet'!$D$11:$AJ$187,'Supporting Metrics'!H$26,0)),"")</f>
        <v/>
      </c>
      <c r="I87" s="391" t="str">
        <f ca="1">IFERROR(VLOOKUP($B87,'Metrics Backsheet'!$D$11:$AJ$187,'Supporting Metrics'!I$26,0),"")</f>
        <v/>
      </c>
      <c r="J87" s="16"/>
      <c r="K87"/>
    </row>
    <row r="88" spans="1:11" ht="170.1" customHeight="1">
      <c r="A88" s="3">
        <v>57</v>
      </c>
      <c r="B88" s="41" t="str">
        <f t="shared" ca="1" si="1"/>
        <v/>
      </c>
      <c r="C88" s="42" t="str">
        <f ca="1">IFERROR(VLOOKUP($B88,'Org list'!$J$9:$K$637,2,0), "")</f>
        <v/>
      </c>
      <c r="D88" s="390" t="str">
        <f ca="1">IFERROR(VLOOKUP($B88,'Metrics Backsheet'!$D$11:$AJ$187,'Supporting Metrics'!D$26,0),"")</f>
        <v/>
      </c>
      <c r="E88" s="390" t="str">
        <f ca="1">IFERROR(VLOOKUP($B88,'Metrics Backsheet'!$D$11:$AJ$187,'Supporting Metrics'!E$26,0),"")</f>
        <v/>
      </c>
      <c r="F88" s="390" t="str">
        <f ca="1">IFERROR(VLOOKUP($B88,'Metrics Backsheet'!$D$11:$AJ$187,'Supporting Metrics'!F$26,0),"")</f>
        <v/>
      </c>
      <c r="G88" s="627" t="str">
        <f ca="1">IFERROR(VLOOKUP($B88,'Metrics Backsheet'!$D$11:$AJ$187,'Supporting Metrics'!G$26,0),"")</f>
        <v/>
      </c>
      <c r="H88" s="390" t="str">
        <f ca="1">IFERROR(IF(VLOOKUP($B88,'Metrics Backsheet'!$D$11:$AJ$187,'Supporting Metrics'!H$26,0)="",VLOOKUP($B88,'Metrics Backsheet'!$D$11:$AJ$187,'Supporting Metrics'!H$27,0),VLOOKUP($B88,'Metrics Backsheet'!$D$11:$AJ$187,'Supporting Metrics'!H$26,0)),"")</f>
        <v/>
      </c>
      <c r="I88" s="391" t="str">
        <f ca="1">IFERROR(VLOOKUP($B88,'Metrics Backsheet'!$D$11:$AJ$187,'Supporting Metrics'!I$26,0),"")</f>
        <v/>
      </c>
      <c r="J88" s="16"/>
      <c r="K88"/>
    </row>
    <row r="89" spans="1:11" ht="170.1" customHeight="1">
      <c r="A89" s="3">
        <v>58</v>
      </c>
      <c r="B89" s="41" t="str">
        <f t="shared" ca="1" si="1"/>
        <v/>
      </c>
      <c r="C89" s="42" t="str">
        <f ca="1">IFERROR(VLOOKUP($B89,'Org list'!$J$9:$K$637,2,0), "")</f>
        <v/>
      </c>
      <c r="D89" s="390" t="str">
        <f ca="1">IFERROR(VLOOKUP($B89,'Metrics Backsheet'!$D$11:$AJ$187,'Supporting Metrics'!D$26,0),"")</f>
        <v/>
      </c>
      <c r="E89" s="390" t="str">
        <f ca="1">IFERROR(VLOOKUP($B89,'Metrics Backsheet'!$D$11:$AJ$187,'Supporting Metrics'!E$26,0),"")</f>
        <v/>
      </c>
      <c r="F89" s="390" t="str">
        <f ca="1">IFERROR(VLOOKUP($B89,'Metrics Backsheet'!$D$11:$AJ$187,'Supporting Metrics'!F$26,0),"")</f>
        <v/>
      </c>
      <c r="G89" s="627" t="str">
        <f ca="1">IFERROR(VLOOKUP($B89,'Metrics Backsheet'!$D$11:$AJ$187,'Supporting Metrics'!G$26,0),"")</f>
        <v/>
      </c>
      <c r="H89" s="390" t="str">
        <f ca="1">IFERROR(IF(VLOOKUP($B89,'Metrics Backsheet'!$D$11:$AJ$187,'Supporting Metrics'!H$26,0)="",VLOOKUP($B89,'Metrics Backsheet'!$D$11:$AJ$187,'Supporting Metrics'!H$27,0),VLOOKUP($B89,'Metrics Backsheet'!$D$11:$AJ$187,'Supporting Metrics'!H$26,0)),"")</f>
        <v/>
      </c>
      <c r="I89" s="391" t="str">
        <f ca="1">IFERROR(VLOOKUP($B89,'Metrics Backsheet'!$D$11:$AJ$187,'Supporting Metrics'!I$26,0),"")</f>
        <v/>
      </c>
      <c r="J89" s="16"/>
      <c r="K89"/>
    </row>
    <row r="90" spans="1:11" ht="170.1" customHeight="1">
      <c r="A90" s="3">
        <v>59</v>
      </c>
      <c r="B90" s="41" t="str">
        <f t="shared" ca="1" si="1"/>
        <v/>
      </c>
      <c r="C90" s="42" t="str">
        <f ca="1">IFERROR(VLOOKUP($B90,'Org list'!$J$9:$K$637,2,0), "")</f>
        <v/>
      </c>
      <c r="D90" s="390" t="str">
        <f ca="1">IFERROR(VLOOKUP($B90,'Metrics Backsheet'!$D$11:$AJ$187,'Supporting Metrics'!D$26,0),"")</f>
        <v/>
      </c>
      <c r="E90" s="390" t="str">
        <f ca="1">IFERROR(VLOOKUP($B90,'Metrics Backsheet'!$D$11:$AJ$187,'Supporting Metrics'!E$26,0),"")</f>
        <v/>
      </c>
      <c r="F90" s="390" t="str">
        <f ca="1">IFERROR(VLOOKUP($B90,'Metrics Backsheet'!$D$11:$AJ$187,'Supporting Metrics'!F$26,0),"")</f>
        <v/>
      </c>
      <c r="G90" s="627" t="str">
        <f ca="1">IFERROR(VLOOKUP($B90,'Metrics Backsheet'!$D$11:$AJ$187,'Supporting Metrics'!G$26,0),"")</f>
        <v/>
      </c>
      <c r="H90" s="390" t="str">
        <f ca="1">IFERROR(IF(VLOOKUP($B90,'Metrics Backsheet'!$D$11:$AJ$187,'Supporting Metrics'!H$26,0)="",VLOOKUP($B90,'Metrics Backsheet'!$D$11:$AJ$187,'Supporting Metrics'!H$27,0),VLOOKUP($B90,'Metrics Backsheet'!$D$11:$AJ$187,'Supporting Metrics'!H$26,0)),"")</f>
        <v/>
      </c>
      <c r="I90" s="391" t="str">
        <f ca="1">IFERROR(VLOOKUP($B90,'Metrics Backsheet'!$D$11:$AJ$187,'Supporting Metrics'!I$26,0),"")</f>
        <v/>
      </c>
      <c r="J90" s="16"/>
      <c r="K90"/>
    </row>
    <row r="91" spans="1:11" ht="170.1" customHeight="1">
      <c r="A91" s="3">
        <v>60</v>
      </c>
      <c r="B91" s="41" t="str">
        <f t="shared" ca="1" si="1"/>
        <v/>
      </c>
      <c r="C91" s="42" t="str">
        <f ca="1">IFERROR(VLOOKUP($B91,'Org list'!$J$9:$K$637,2,0), "")</f>
        <v/>
      </c>
      <c r="D91" s="390" t="str">
        <f ca="1">IFERROR(VLOOKUP($B91,'Metrics Backsheet'!$D$11:$AJ$187,'Supporting Metrics'!D$26,0),"")</f>
        <v/>
      </c>
      <c r="E91" s="390" t="str">
        <f ca="1">IFERROR(VLOOKUP($B91,'Metrics Backsheet'!$D$11:$AJ$187,'Supporting Metrics'!E$26,0),"")</f>
        <v/>
      </c>
      <c r="F91" s="390" t="str">
        <f ca="1">IFERROR(VLOOKUP($B91,'Metrics Backsheet'!$D$11:$AJ$187,'Supporting Metrics'!F$26,0),"")</f>
        <v/>
      </c>
      <c r="G91" s="627" t="str">
        <f ca="1">IFERROR(VLOOKUP($B91,'Metrics Backsheet'!$D$11:$AJ$187,'Supporting Metrics'!G$26,0),"")</f>
        <v/>
      </c>
      <c r="H91" s="390" t="str">
        <f ca="1">IFERROR(IF(VLOOKUP($B91,'Metrics Backsheet'!$D$11:$AJ$187,'Supporting Metrics'!H$26,0)="",VLOOKUP($B91,'Metrics Backsheet'!$D$11:$AJ$187,'Supporting Metrics'!H$27,0),VLOOKUP($B91,'Metrics Backsheet'!$D$11:$AJ$187,'Supporting Metrics'!H$26,0)),"")</f>
        <v/>
      </c>
      <c r="I91" s="391" t="str">
        <f ca="1">IFERROR(VLOOKUP($B91,'Metrics Backsheet'!$D$11:$AJ$187,'Supporting Metrics'!I$26,0),"")</f>
        <v/>
      </c>
      <c r="J91" s="16"/>
      <c r="K91"/>
    </row>
    <row r="92" spans="1:11" ht="170.1" customHeight="1">
      <c r="A92" s="3">
        <v>61</v>
      </c>
      <c r="B92" s="41" t="str">
        <f t="shared" ca="1" si="1"/>
        <v/>
      </c>
      <c r="C92" s="42" t="str">
        <f ca="1">IFERROR(VLOOKUP($B92,'Org list'!$J$9:$K$637,2,0), "")</f>
        <v/>
      </c>
      <c r="D92" s="390" t="str">
        <f ca="1">IFERROR(VLOOKUP($B92,'Metrics Backsheet'!$D$11:$AJ$187,'Supporting Metrics'!D$26,0),"")</f>
        <v/>
      </c>
      <c r="E92" s="390" t="str">
        <f ca="1">IFERROR(VLOOKUP($B92,'Metrics Backsheet'!$D$11:$AJ$187,'Supporting Metrics'!E$26,0),"")</f>
        <v/>
      </c>
      <c r="F92" s="390" t="str">
        <f ca="1">IFERROR(VLOOKUP($B92,'Metrics Backsheet'!$D$11:$AJ$187,'Supporting Metrics'!F$26,0),"")</f>
        <v/>
      </c>
      <c r="G92" s="627" t="str">
        <f ca="1">IFERROR(VLOOKUP($B92,'Metrics Backsheet'!$D$11:$AJ$187,'Supporting Metrics'!G$26,0),"")</f>
        <v/>
      </c>
      <c r="H92" s="390" t="str">
        <f ca="1">IFERROR(IF(VLOOKUP($B92,'Metrics Backsheet'!$D$11:$AJ$187,'Supporting Metrics'!H$26,0)="",VLOOKUP($B92,'Metrics Backsheet'!$D$11:$AJ$187,'Supporting Metrics'!H$27,0),VLOOKUP($B92,'Metrics Backsheet'!$D$11:$AJ$187,'Supporting Metrics'!H$26,0)),"")</f>
        <v/>
      </c>
      <c r="I92" s="391" t="str">
        <f ca="1">IFERROR(VLOOKUP($B92,'Metrics Backsheet'!$D$11:$AJ$187,'Supporting Metrics'!I$26,0),"")</f>
        <v/>
      </c>
      <c r="J92" s="16"/>
      <c r="K92"/>
    </row>
    <row r="93" spans="1:11" ht="170.1" customHeight="1">
      <c r="A93" s="3">
        <v>62</v>
      </c>
      <c r="B93" s="41" t="str">
        <f t="shared" ca="1" si="1"/>
        <v/>
      </c>
      <c r="C93" s="42" t="str">
        <f ca="1">IFERROR(VLOOKUP($B93,'Org list'!$J$9:$K$637,2,0), "")</f>
        <v/>
      </c>
      <c r="D93" s="390" t="str">
        <f ca="1">IFERROR(VLOOKUP($B93,'Metrics Backsheet'!$D$11:$AJ$187,'Supporting Metrics'!D$26,0),"")</f>
        <v/>
      </c>
      <c r="E93" s="390" t="str">
        <f ca="1">IFERROR(VLOOKUP($B93,'Metrics Backsheet'!$D$11:$AJ$187,'Supporting Metrics'!E$26,0),"")</f>
        <v/>
      </c>
      <c r="F93" s="390" t="str">
        <f ca="1">IFERROR(VLOOKUP($B93,'Metrics Backsheet'!$D$11:$AJ$187,'Supporting Metrics'!F$26,0),"")</f>
        <v/>
      </c>
      <c r="G93" s="627" t="str">
        <f ca="1">IFERROR(VLOOKUP($B93,'Metrics Backsheet'!$D$11:$AJ$187,'Supporting Metrics'!G$26,0),"")</f>
        <v/>
      </c>
      <c r="H93" s="390" t="str">
        <f ca="1">IFERROR(IF(VLOOKUP($B93,'Metrics Backsheet'!$D$11:$AJ$187,'Supporting Metrics'!H$26,0)="",VLOOKUP($B93,'Metrics Backsheet'!$D$11:$AJ$187,'Supporting Metrics'!H$27,0),VLOOKUP($B93,'Metrics Backsheet'!$D$11:$AJ$187,'Supporting Metrics'!H$26,0)),"")</f>
        <v/>
      </c>
      <c r="I93" s="391" t="str">
        <f ca="1">IFERROR(VLOOKUP($B93,'Metrics Backsheet'!$D$11:$AJ$187,'Supporting Metrics'!I$26,0),"")</f>
        <v/>
      </c>
      <c r="J93" s="16"/>
      <c r="K93"/>
    </row>
    <row r="94" spans="1:11" ht="170.1" customHeight="1">
      <c r="A94" s="3">
        <v>63</v>
      </c>
      <c r="B94" s="41" t="str">
        <f t="shared" ca="1" si="1"/>
        <v/>
      </c>
      <c r="C94" s="42" t="str">
        <f ca="1">IFERROR(VLOOKUP($B94,'Org list'!$J$9:$K$637,2,0), "")</f>
        <v/>
      </c>
      <c r="D94" s="390" t="str">
        <f ca="1">IFERROR(VLOOKUP($B94,'Metrics Backsheet'!$D$11:$AJ$187,'Supporting Metrics'!D$26,0),"")</f>
        <v/>
      </c>
      <c r="E94" s="390" t="str">
        <f ca="1">IFERROR(VLOOKUP($B94,'Metrics Backsheet'!$D$11:$AJ$187,'Supporting Metrics'!E$26,0),"")</f>
        <v/>
      </c>
      <c r="F94" s="390" t="str">
        <f ca="1">IFERROR(VLOOKUP($B94,'Metrics Backsheet'!$D$11:$AJ$187,'Supporting Metrics'!F$26,0),"")</f>
        <v/>
      </c>
      <c r="G94" s="627" t="str">
        <f ca="1">IFERROR(VLOOKUP($B94,'Metrics Backsheet'!$D$11:$AJ$187,'Supporting Metrics'!G$26,0),"")</f>
        <v/>
      </c>
      <c r="H94" s="390" t="str">
        <f ca="1">IFERROR(IF(VLOOKUP($B94,'Metrics Backsheet'!$D$11:$AJ$187,'Supporting Metrics'!H$26,0)="",VLOOKUP($B94,'Metrics Backsheet'!$D$11:$AJ$187,'Supporting Metrics'!H$27,0),VLOOKUP($B94,'Metrics Backsheet'!$D$11:$AJ$187,'Supporting Metrics'!H$26,0)),"")</f>
        <v/>
      </c>
      <c r="I94" s="391" t="str">
        <f ca="1">IFERROR(VLOOKUP($B94,'Metrics Backsheet'!$D$11:$AJ$187,'Supporting Metrics'!I$26,0),"")</f>
        <v/>
      </c>
      <c r="J94" s="16"/>
      <c r="K94"/>
    </row>
    <row r="95" spans="1:11" ht="170.1" customHeight="1">
      <c r="A95" s="3">
        <v>64</v>
      </c>
      <c r="B95" s="41" t="str">
        <f t="shared" ref="B95:B126" ca="1" si="2">IF($A95&gt;$M$34-1,"",INDIRECT("'Comms by AT'!AE"&amp;$A95+$M$31))</f>
        <v/>
      </c>
      <c r="C95" s="42" t="str">
        <f ca="1">IFERROR(VLOOKUP($B95,'Org list'!$J$9:$K$637,2,0), "")</f>
        <v/>
      </c>
      <c r="D95" s="390" t="str">
        <f ca="1">IFERROR(VLOOKUP($B95,'Metrics Backsheet'!$D$11:$AJ$187,'Supporting Metrics'!D$26,0),"")</f>
        <v/>
      </c>
      <c r="E95" s="390" t="str">
        <f ca="1">IFERROR(VLOOKUP($B95,'Metrics Backsheet'!$D$11:$AJ$187,'Supporting Metrics'!E$26,0),"")</f>
        <v/>
      </c>
      <c r="F95" s="390" t="str">
        <f ca="1">IFERROR(VLOOKUP($B95,'Metrics Backsheet'!$D$11:$AJ$187,'Supporting Metrics'!F$26,0),"")</f>
        <v/>
      </c>
      <c r="G95" s="627" t="str">
        <f ca="1">IFERROR(VLOOKUP($B95,'Metrics Backsheet'!$D$11:$AJ$187,'Supporting Metrics'!G$26,0),"")</f>
        <v/>
      </c>
      <c r="H95" s="390" t="str">
        <f ca="1">IFERROR(IF(VLOOKUP($B95,'Metrics Backsheet'!$D$11:$AJ$187,'Supporting Metrics'!H$26,0)="",VLOOKUP($B95,'Metrics Backsheet'!$D$11:$AJ$187,'Supporting Metrics'!H$27,0),VLOOKUP($B95,'Metrics Backsheet'!$D$11:$AJ$187,'Supporting Metrics'!H$26,0)),"")</f>
        <v/>
      </c>
      <c r="I95" s="391" t="str">
        <f ca="1">IFERROR(VLOOKUP($B95,'Metrics Backsheet'!$D$11:$AJ$187,'Supporting Metrics'!I$26,0),"")</f>
        <v/>
      </c>
      <c r="J95" s="16"/>
      <c r="K95"/>
    </row>
    <row r="96" spans="1:11" ht="170.1" customHeight="1">
      <c r="A96" s="3">
        <v>65</v>
      </c>
      <c r="B96" s="41" t="str">
        <f t="shared" ca="1" si="2"/>
        <v/>
      </c>
      <c r="C96" s="42" t="str">
        <f ca="1">IFERROR(VLOOKUP($B96,'Org list'!$J$9:$K$637,2,0), "")</f>
        <v/>
      </c>
      <c r="D96" s="390" t="str">
        <f ca="1">IFERROR(VLOOKUP($B96,'Metrics Backsheet'!$D$11:$AJ$187,'Supporting Metrics'!D$26,0),"")</f>
        <v/>
      </c>
      <c r="E96" s="390" t="str">
        <f ca="1">IFERROR(VLOOKUP($B96,'Metrics Backsheet'!$D$11:$AJ$187,'Supporting Metrics'!E$26,0),"")</f>
        <v/>
      </c>
      <c r="F96" s="390" t="str">
        <f ca="1">IFERROR(VLOOKUP($B96,'Metrics Backsheet'!$D$11:$AJ$187,'Supporting Metrics'!F$26,0),"")</f>
        <v/>
      </c>
      <c r="G96" s="627" t="str">
        <f ca="1">IFERROR(VLOOKUP($B96,'Metrics Backsheet'!$D$11:$AJ$187,'Supporting Metrics'!G$26,0),"")</f>
        <v/>
      </c>
      <c r="H96" s="390" t="str">
        <f ca="1">IFERROR(IF(VLOOKUP($B96,'Metrics Backsheet'!$D$11:$AJ$187,'Supporting Metrics'!H$26,0)="",VLOOKUP($B96,'Metrics Backsheet'!$D$11:$AJ$187,'Supporting Metrics'!H$27,0),VLOOKUP($B96,'Metrics Backsheet'!$D$11:$AJ$187,'Supporting Metrics'!H$26,0)),"")</f>
        <v/>
      </c>
      <c r="I96" s="391" t="str">
        <f ca="1">IFERROR(VLOOKUP($B96,'Metrics Backsheet'!$D$11:$AJ$187,'Supporting Metrics'!I$26,0),"")</f>
        <v/>
      </c>
      <c r="J96" s="16"/>
      <c r="K96"/>
    </row>
    <row r="97" spans="1:11" ht="170.1" customHeight="1">
      <c r="A97" s="3">
        <v>66</v>
      </c>
      <c r="B97" s="41" t="str">
        <f t="shared" ca="1" si="2"/>
        <v/>
      </c>
      <c r="C97" s="42" t="str">
        <f ca="1">IFERROR(VLOOKUP($B97,'Org list'!$J$9:$K$637,2,0), "")</f>
        <v/>
      </c>
      <c r="D97" s="390" t="str">
        <f ca="1">IFERROR(VLOOKUP($B97,'Metrics Backsheet'!$D$11:$AJ$187,'Supporting Metrics'!D$26,0),"")</f>
        <v/>
      </c>
      <c r="E97" s="390" t="str">
        <f ca="1">IFERROR(VLOOKUP($B97,'Metrics Backsheet'!$D$11:$AJ$187,'Supporting Metrics'!E$26,0),"")</f>
        <v/>
      </c>
      <c r="F97" s="390" t="str">
        <f ca="1">IFERROR(VLOOKUP($B97,'Metrics Backsheet'!$D$11:$AJ$187,'Supporting Metrics'!F$26,0),"")</f>
        <v/>
      </c>
      <c r="G97" s="627" t="str">
        <f ca="1">IFERROR(VLOOKUP($B97,'Metrics Backsheet'!$D$11:$AJ$187,'Supporting Metrics'!G$26,0),"")</f>
        <v/>
      </c>
      <c r="H97" s="390" t="str">
        <f ca="1">IFERROR(IF(VLOOKUP($B97,'Metrics Backsheet'!$D$11:$AJ$187,'Supporting Metrics'!H$26,0)="",VLOOKUP($B97,'Metrics Backsheet'!$D$11:$AJ$187,'Supporting Metrics'!H$27,0),VLOOKUP($B97,'Metrics Backsheet'!$D$11:$AJ$187,'Supporting Metrics'!H$26,0)),"")</f>
        <v/>
      </c>
      <c r="I97" s="391" t="str">
        <f ca="1">IFERROR(VLOOKUP($B97,'Metrics Backsheet'!$D$11:$AJ$187,'Supporting Metrics'!I$26,0),"")</f>
        <v/>
      </c>
      <c r="J97" s="16"/>
      <c r="K97"/>
    </row>
    <row r="98" spans="1:11" ht="170.1" customHeight="1">
      <c r="A98" s="3">
        <v>67</v>
      </c>
      <c r="B98" s="41" t="str">
        <f t="shared" ca="1" si="2"/>
        <v/>
      </c>
      <c r="C98" s="42" t="str">
        <f ca="1">IFERROR(VLOOKUP($B98,'Org list'!$J$9:$K$637,2,0), "")</f>
        <v/>
      </c>
      <c r="D98" s="390" t="str">
        <f ca="1">IFERROR(VLOOKUP($B98,'Metrics Backsheet'!$D$11:$AJ$187,'Supporting Metrics'!D$26,0),"")</f>
        <v/>
      </c>
      <c r="E98" s="390" t="str">
        <f ca="1">IFERROR(VLOOKUP($B98,'Metrics Backsheet'!$D$11:$AJ$187,'Supporting Metrics'!E$26,0),"")</f>
        <v/>
      </c>
      <c r="F98" s="390" t="str">
        <f ca="1">IFERROR(VLOOKUP($B98,'Metrics Backsheet'!$D$11:$AJ$187,'Supporting Metrics'!F$26,0),"")</f>
        <v/>
      </c>
      <c r="G98" s="627" t="str">
        <f ca="1">IFERROR(VLOOKUP($B98,'Metrics Backsheet'!$D$11:$AJ$187,'Supporting Metrics'!G$26,0),"")</f>
        <v/>
      </c>
      <c r="H98" s="390" t="str">
        <f ca="1">IFERROR(IF(VLOOKUP($B98,'Metrics Backsheet'!$D$11:$AJ$187,'Supporting Metrics'!H$26,0)="",VLOOKUP($B98,'Metrics Backsheet'!$D$11:$AJ$187,'Supporting Metrics'!H$27,0),VLOOKUP($B98,'Metrics Backsheet'!$D$11:$AJ$187,'Supporting Metrics'!H$26,0)),"")</f>
        <v/>
      </c>
      <c r="I98" s="391" t="str">
        <f ca="1">IFERROR(VLOOKUP($B98,'Metrics Backsheet'!$D$11:$AJ$187,'Supporting Metrics'!I$26,0),"")</f>
        <v/>
      </c>
      <c r="J98" s="16"/>
      <c r="K98"/>
    </row>
    <row r="99" spans="1:11" ht="170.1" customHeight="1">
      <c r="A99" s="3">
        <v>68</v>
      </c>
      <c r="B99" s="41" t="str">
        <f t="shared" ca="1" si="2"/>
        <v/>
      </c>
      <c r="C99" s="42" t="str">
        <f ca="1">IFERROR(VLOOKUP($B99,'Org list'!$J$9:$K$637,2,0), "")</f>
        <v/>
      </c>
      <c r="D99" s="390" t="str">
        <f ca="1">IFERROR(VLOOKUP($B99,'Metrics Backsheet'!$D$11:$AJ$187,'Supporting Metrics'!D$26,0),"")</f>
        <v/>
      </c>
      <c r="E99" s="390" t="str">
        <f ca="1">IFERROR(VLOOKUP($B99,'Metrics Backsheet'!$D$11:$AJ$187,'Supporting Metrics'!E$26,0),"")</f>
        <v/>
      </c>
      <c r="F99" s="390" t="str">
        <f ca="1">IFERROR(VLOOKUP($B99,'Metrics Backsheet'!$D$11:$AJ$187,'Supporting Metrics'!F$26,0),"")</f>
        <v/>
      </c>
      <c r="G99" s="627" t="str">
        <f ca="1">IFERROR(VLOOKUP($B99,'Metrics Backsheet'!$D$11:$AJ$187,'Supporting Metrics'!G$26,0),"")</f>
        <v/>
      </c>
      <c r="H99" s="390" t="str">
        <f ca="1">IFERROR(IF(VLOOKUP($B99,'Metrics Backsheet'!$D$11:$AJ$187,'Supporting Metrics'!H$26,0)="",VLOOKUP($B99,'Metrics Backsheet'!$D$11:$AJ$187,'Supporting Metrics'!H$27,0),VLOOKUP($B99,'Metrics Backsheet'!$D$11:$AJ$187,'Supporting Metrics'!H$26,0)),"")</f>
        <v/>
      </c>
      <c r="I99" s="391" t="str">
        <f ca="1">IFERROR(VLOOKUP($B99,'Metrics Backsheet'!$D$11:$AJ$187,'Supporting Metrics'!I$26,0),"")</f>
        <v/>
      </c>
      <c r="J99" s="16"/>
      <c r="K99"/>
    </row>
    <row r="100" spans="1:11" ht="170.1" customHeight="1">
      <c r="A100" s="3">
        <v>69</v>
      </c>
      <c r="B100" s="41" t="str">
        <f t="shared" ca="1" si="2"/>
        <v/>
      </c>
      <c r="C100" s="42" t="str">
        <f ca="1">IFERROR(VLOOKUP($B100,'Org list'!$J$9:$K$637,2,0), "")</f>
        <v/>
      </c>
      <c r="D100" s="390" t="str">
        <f ca="1">IFERROR(VLOOKUP($B100,'Metrics Backsheet'!$D$11:$AJ$187,'Supporting Metrics'!D$26,0),"")</f>
        <v/>
      </c>
      <c r="E100" s="390" t="str">
        <f ca="1">IFERROR(VLOOKUP($B100,'Metrics Backsheet'!$D$11:$AJ$187,'Supporting Metrics'!E$26,0),"")</f>
        <v/>
      </c>
      <c r="F100" s="390" t="str">
        <f ca="1">IFERROR(VLOOKUP($B100,'Metrics Backsheet'!$D$11:$AJ$187,'Supporting Metrics'!F$26,0),"")</f>
        <v/>
      </c>
      <c r="G100" s="627" t="str">
        <f ca="1">IFERROR(VLOOKUP($B100,'Metrics Backsheet'!$D$11:$AJ$187,'Supporting Metrics'!G$26,0),"")</f>
        <v/>
      </c>
      <c r="H100" s="390" t="str">
        <f ca="1">IFERROR(IF(VLOOKUP($B100,'Metrics Backsheet'!$D$11:$AJ$187,'Supporting Metrics'!H$26,0)="",VLOOKUP($B100,'Metrics Backsheet'!$D$11:$AJ$187,'Supporting Metrics'!H$27,0),VLOOKUP($B100,'Metrics Backsheet'!$D$11:$AJ$187,'Supporting Metrics'!H$26,0)),"")</f>
        <v/>
      </c>
      <c r="I100" s="391" t="str">
        <f ca="1">IFERROR(VLOOKUP($B100,'Metrics Backsheet'!$D$11:$AJ$187,'Supporting Metrics'!I$26,0),"")</f>
        <v/>
      </c>
      <c r="J100" s="16"/>
      <c r="K100"/>
    </row>
    <row r="101" spans="1:11" ht="170.1" customHeight="1">
      <c r="A101" s="3">
        <v>70</v>
      </c>
      <c r="B101" s="41" t="str">
        <f t="shared" ca="1" si="2"/>
        <v/>
      </c>
      <c r="C101" s="42" t="str">
        <f ca="1">IFERROR(VLOOKUP($B101,'Org list'!$J$9:$K$637,2,0), "")</f>
        <v/>
      </c>
      <c r="D101" s="390" t="str">
        <f ca="1">IFERROR(VLOOKUP($B101,'Metrics Backsheet'!$D$11:$AJ$187,'Supporting Metrics'!D$26,0),"")</f>
        <v/>
      </c>
      <c r="E101" s="390" t="str">
        <f ca="1">IFERROR(VLOOKUP($B101,'Metrics Backsheet'!$D$11:$AJ$187,'Supporting Metrics'!E$26,0),"")</f>
        <v/>
      </c>
      <c r="F101" s="390" t="str">
        <f ca="1">IFERROR(VLOOKUP($B101,'Metrics Backsheet'!$D$11:$AJ$187,'Supporting Metrics'!F$26,0),"")</f>
        <v/>
      </c>
      <c r="G101" s="627" t="str">
        <f ca="1">IFERROR(VLOOKUP($B101,'Metrics Backsheet'!$D$11:$AJ$187,'Supporting Metrics'!G$26,0),"")</f>
        <v/>
      </c>
      <c r="H101" s="390" t="str">
        <f ca="1">IFERROR(IF(VLOOKUP($B101,'Metrics Backsheet'!$D$11:$AJ$187,'Supporting Metrics'!H$26,0)="",VLOOKUP($B101,'Metrics Backsheet'!$D$11:$AJ$187,'Supporting Metrics'!H$27,0),VLOOKUP($B101,'Metrics Backsheet'!$D$11:$AJ$187,'Supporting Metrics'!H$26,0)),"")</f>
        <v/>
      </c>
      <c r="I101" s="391" t="str">
        <f ca="1">IFERROR(VLOOKUP($B101,'Metrics Backsheet'!$D$11:$AJ$187,'Supporting Metrics'!I$26,0),"")</f>
        <v/>
      </c>
      <c r="J101" s="16"/>
      <c r="K101"/>
    </row>
    <row r="102" spans="1:11" ht="170.1" customHeight="1">
      <c r="A102" s="3">
        <v>71</v>
      </c>
      <c r="B102" s="41" t="str">
        <f t="shared" ca="1" si="2"/>
        <v/>
      </c>
      <c r="C102" s="42" t="str">
        <f ca="1">IFERROR(VLOOKUP($B102,'Org list'!$J$9:$K$637,2,0), "")</f>
        <v/>
      </c>
      <c r="D102" s="390" t="str">
        <f ca="1">IFERROR(VLOOKUP($B102,'Metrics Backsheet'!$D$11:$AJ$187,'Supporting Metrics'!D$26,0),"")</f>
        <v/>
      </c>
      <c r="E102" s="390" t="str">
        <f ca="1">IFERROR(VLOOKUP($B102,'Metrics Backsheet'!$D$11:$AJ$187,'Supporting Metrics'!E$26,0),"")</f>
        <v/>
      </c>
      <c r="F102" s="390" t="str">
        <f ca="1">IFERROR(VLOOKUP($B102,'Metrics Backsheet'!$D$11:$AJ$187,'Supporting Metrics'!F$26,0),"")</f>
        <v/>
      </c>
      <c r="G102" s="627" t="str">
        <f ca="1">IFERROR(VLOOKUP($B102,'Metrics Backsheet'!$D$11:$AJ$187,'Supporting Metrics'!G$26,0),"")</f>
        <v/>
      </c>
      <c r="H102" s="390" t="str">
        <f ca="1">IFERROR(IF(VLOOKUP($B102,'Metrics Backsheet'!$D$11:$AJ$187,'Supporting Metrics'!H$26,0)="",VLOOKUP($B102,'Metrics Backsheet'!$D$11:$AJ$187,'Supporting Metrics'!H$27,0),VLOOKUP($B102,'Metrics Backsheet'!$D$11:$AJ$187,'Supporting Metrics'!H$26,0)),"")</f>
        <v/>
      </c>
      <c r="I102" s="391" t="str">
        <f ca="1">IFERROR(VLOOKUP($B102,'Metrics Backsheet'!$D$11:$AJ$187,'Supporting Metrics'!I$26,0),"")</f>
        <v/>
      </c>
      <c r="J102" s="16"/>
      <c r="K102"/>
    </row>
    <row r="103" spans="1:11" ht="170.1" customHeight="1">
      <c r="A103" s="3">
        <v>72</v>
      </c>
      <c r="B103" s="41" t="str">
        <f t="shared" ca="1" si="2"/>
        <v/>
      </c>
      <c r="C103" s="42" t="str">
        <f ca="1">IFERROR(VLOOKUP($B103,'Org list'!$J$9:$K$637,2,0), "")</f>
        <v/>
      </c>
      <c r="D103" s="390" t="str">
        <f ca="1">IFERROR(VLOOKUP($B103,'Metrics Backsheet'!$D$11:$AJ$187,'Supporting Metrics'!D$26,0),"")</f>
        <v/>
      </c>
      <c r="E103" s="390" t="str">
        <f ca="1">IFERROR(VLOOKUP($B103,'Metrics Backsheet'!$D$11:$AJ$187,'Supporting Metrics'!E$26,0),"")</f>
        <v/>
      </c>
      <c r="F103" s="390" t="str">
        <f ca="1">IFERROR(VLOOKUP($B103,'Metrics Backsheet'!$D$11:$AJ$187,'Supporting Metrics'!F$26,0),"")</f>
        <v/>
      </c>
      <c r="G103" s="627" t="str">
        <f ca="1">IFERROR(VLOOKUP($B103,'Metrics Backsheet'!$D$11:$AJ$187,'Supporting Metrics'!G$26,0),"")</f>
        <v/>
      </c>
      <c r="H103" s="390" t="str">
        <f ca="1">IFERROR(IF(VLOOKUP($B103,'Metrics Backsheet'!$D$11:$AJ$187,'Supporting Metrics'!H$26,0)="",VLOOKUP($B103,'Metrics Backsheet'!$D$11:$AJ$187,'Supporting Metrics'!H$27,0),VLOOKUP($B103,'Metrics Backsheet'!$D$11:$AJ$187,'Supporting Metrics'!H$26,0)),"")</f>
        <v/>
      </c>
      <c r="I103" s="391" t="str">
        <f ca="1">IFERROR(VLOOKUP($B103,'Metrics Backsheet'!$D$11:$AJ$187,'Supporting Metrics'!I$26,0),"")</f>
        <v/>
      </c>
      <c r="J103" s="16"/>
      <c r="K103"/>
    </row>
    <row r="104" spans="1:11" ht="170.1" customHeight="1">
      <c r="A104" s="3">
        <v>73</v>
      </c>
      <c r="B104" s="41" t="str">
        <f t="shared" ca="1" si="2"/>
        <v/>
      </c>
      <c r="C104" s="42" t="str">
        <f ca="1">IFERROR(VLOOKUP($B104,'Org list'!$J$9:$K$637,2,0), "")</f>
        <v/>
      </c>
      <c r="D104" s="390" t="str">
        <f ca="1">IFERROR(VLOOKUP($B104,'Metrics Backsheet'!$D$11:$AJ$187,'Supporting Metrics'!D$26,0),"")</f>
        <v/>
      </c>
      <c r="E104" s="390" t="str">
        <f ca="1">IFERROR(VLOOKUP($B104,'Metrics Backsheet'!$D$11:$AJ$187,'Supporting Metrics'!E$26,0),"")</f>
        <v/>
      </c>
      <c r="F104" s="390" t="str">
        <f ca="1">IFERROR(VLOOKUP($B104,'Metrics Backsheet'!$D$11:$AJ$187,'Supporting Metrics'!F$26,0),"")</f>
        <v/>
      </c>
      <c r="G104" s="627" t="str">
        <f ca="1">IFERROR(VLOOKUP($B104,'Metrics Backsheet'!$D$11:$AJ$187,'Supporting Metrics'!G$26,0),"")</f>
        <v/>
      </c>
      <c r="H104" s="390" t="str">
        <f ca="1">IFERROR(IF(VLOOKUP($B104,'Metrics Backsheet'!$D$11:$AJ$187,'Supporting Metrics'!H$26,0)="",VLOOKUP($B104,'Metrics Backsheet'!$D$11:$AJ$187,'Supporting Metrics'!H$27,0),VLOOKUP($B104,'Metrics Backsheet'!$D$11:$AJ$187,'Supporting Metrics'!H$26,0)),"")</f>
        <v/>
      </c>
      <c r="I104" s="391" t="str">
        <f ca="1">IFERROR(VLOOKUP($B104,'Metrics Backsheet'!$D$11:$AJ$187,'Supporting Metrics'!I$26,0),"")</f>
        <v/>
      </c>
      <c r="J104" s="16"/>
      <c r="K104"/>
    </row>
    <row r="105" spans="1:11" ht="170.1" customHeight="1">
      <c r="A105" s="3">
        <v>74</v>
      </c>
      <c r="B105" s="41" t="str">
        <f t="shared" ca="1" si="2"/>
        <v/>
      </c>
      <c r="C105" s="42" t="str">
        <f ca="1">IFERROR(VLOOKUP($B105,'Org list'!$J$9:$K$637,2,0), "")</f>
        <v/>
      </c>
      <c r="D105" s="390" t="str">
        <f ca="1">IFERROR(VLOOKUP($B105,'Metrics Backsheet'!$D$11:$AJ$187,'Supporting Metrics'!D$26,0),"")</f>
        <v/>
      </c>
      <c r="E105" s="390" t="str">
        <f ca="1">IFERROR(VLOOKUP($B105,'Metrics Backsheet'!$D$11:$AJ$187,'Supporting Metrics'!E$26,0),"")</f>
        <v/>
      </c>
      <c r="F105" s="390" t="str">
        <f ca="1">IFERROR(VLOOKUP($B105,'Metrics Backsheet'!$D$11:$AJ$187,'Supporting Metrics'!F$26,0),"")</f>
        <v/>
      </c>
      <c r="G105" s="627" t="str">
        <f ca="1">IFERROR(VLOOKUP($B105,'Metrics Backsheet'!$D$11:$AJ$187,'Supporting Metrics'!G$26,0),"")</f>
        <v/>
      </c>
      <c r="H105" s="390" t="str">
        <f ca="1">IFERROR(IF(VLOOKUP($B105,'Metrics Backsheet'!$D$11:$AJ$187,'Supporting Metrics'!H$26,0)="",VLOOKUP($B105,'Metrics Backsheet'!$D$11:$AJ$187,'Supporting Metrics'!H$27,0),VLOOKUP($B105,'Metrics Backsheet'!$D$11:$AJ$187,'Supporting Metrics'!H$26,0)),"")</f>
        <v/>
      </c>
      <c r="I105" s="391" t="str">
        <f ca="1">IFERROR(VLOOKUP($B105,'Metrics Backsheet'!$D$11:$AJ$187,'Supporting Metrics'!I$26,0),"")</f>
        <v/>
      </c>
      <c r="J105" s="16"/>
      <c r="K105"/>
    </row>
    <row r="106" spans="1:11" ht="170.1" customHeight="1">
      <c r="A106" s="3">
        <v>75</v>
      </c>
      <c r="B106" s="41" t="str">
        <f t="shared" ca="1" si="2"/>
        <v/>
      </c>
      <c r="C106" s="42" t="str">
        <f ca="1">IFERROR(VLOOKUP($B106,'Org list'!$J$9:$K$637,2,0), "")</f>
        <v/>
      </c>
      <c r="D106" s="390" t="str">
        <f ca="1">IFERROR(VLOOKUP($B106,'Metrics Backsheet'!$D$11:$AJ$187,'Supporting Metrics'!D$26,0),"")</f>
        <v/>
      </c>
      <c r="E106" s="390" t="str">
        <f ca="1">IFERROR(VLOOKUP($B106,'Metrics Backsheet'!$D$11:$AJ$187,'Supporting Metrics'!E$26,0),"")</f>
        <v/>
      </c>
      <c r="F106" s="390" t="str">
        <f ca="1">IFERROR(VLOOKUP($B106,'Metrics Backsheet'!$D$11:$AJ$187,'Supporting Metrics'!F$26,0),"")</f>
        <v/>
      </c>
      <c r="G106" s="627" t="str">
        <f ca="1">IFERROR(VLOOKUP($B106,'Metrics Backsheet'!$D$11:$AJ$187,'Supporting Metrics'!G$26,0),"")</f>
        <v/>
      </c>
      <c r="H106" s="390" t="str">
        <f ca="1">IFERROR(IF(VLOOKUP($B106,'Metrics Backsheet'!$D$11:$AJ$187,'Supporting Metrics'!H$26,0)="",VLOOKUP($B106,'Metrics Backsheet'!$D$11:$AJ$187,'Supporting Metrics'!H$27,0),VLOOKUP($B106,'Metrics Backsheet'!$D$11:$AJ$187,'Supporting Metrics'!H$26,0)),"")</f>
        <v/>
      </c>
      <c r="I106" s="391" t="str">
        <f ca="1">IFERROR(VLOOKUP($B106,'Metrics Backsheet'!$D$11:$AJ$187,'Supporting Metrics'!I$26,0),"")</f>
        <v/>
      </c>
      <c r="J106" s="16"/>
      <c r="K106"/>
    </row>
    <row r="107" spans="1:11" ht="170.1" customHeight="1">
      <c r="A107" s="3">
        <v>76</v>
      </c>
      <c r="B107" s="41" t="str">
        <f t="shared" ca="1" si="2"/>
        <v/>
      </c>
      <c r="C107" s="42" t="str">
        <f ca="1">IFERROR(VLOOKUP($B107,'Org list'!$J$9:$K$637,2,0), "")</f>
        <v/>
      </c>
      <c r="D107" s="390" t="str">
        <f ca="1">IFERROR(VLOOKUP($B107,'Metrics Backsheet'!$D$11:$AJ$187,'Supporting Metrics'!D$26,0),"")</f>
        <v/>
      </c>
      <c r="E107" s="390" t="str">
        <f ca="1">IFERROR(VLOOKUP($B107,'Metrics Backsheet'!$D$11:$AJ$187,'Supporting Metrics'!E$26,0),"")</f>
        <v/>
      </c>
      <c r="F107" s="390" t="str">
        <f ca="1">IFERROR(VLOOKUP($B107,'Metrics Backsheet'!$D$11:$AJ$187,'Supporting Metrics'!F$26,0),"")</f>
        <v/>
      </c>
      <c r="G107" s="627" t="str">
        <f ca="1">IFERROR(VLOOKUP($B107,'Metrics Backsheet'!$D$11:$AJ$187,'Supporting Metrics'!G$26,0),"")</f>
        <v/>
      </c>
      <c r="H107" s="390" t="str">
        <f ca="1">IFERROR(IF(VLOOKUP($B107,'Metrics Backsheet'!$D$11:$AJ$187,'Supporting Metrics'!H$26,0)="",VLOOKUP($B107,'Metrics Backsheet'!$D$11:$AJ$187,'Supporting Metrics'!H$27,0),VLOOKUP($B107,'Metrics Backsheet'!$D$11:$AJ$187,'Supporting Metrics'!H$26,0)),"")</f>
        <v/>
      </c>
      <c r="I107" s="391" t="str">
        <f ca="1">IFERROR(VLOOKUP($B107,'Metrics Backsheet'!$D$11:$AJ$187,'Supporting Metrics'!I$26,0),"")</f>
        <v/>
      </c>
      <c r="J107" s="16"/>
      <c r="K107"/>
    </row>
    <row r="108" spans="1:11" ht="170.1" customHeight="1">
      <c r="A108" s="3">
        <v>77</v>
      </c>
      <c r="B108" s="41" t="str">
        <f t="shared" ca="1" si="2"/>
        <v/>
      </c>
      <c r="C108" s="42" t="str">
        <f ca="1">IFERROR(VLOOKUP($B108,'Org list'!$J$9:$K$637,2,0), "")</f>
        <v/>
      </c>
      <c r="D108" s="390" t="str">
        <f ca="1">IFERROR(VLOOKUP($B108,'Metrics Backsheet'!$D$11:$AJ$187,'Supporting Metrics'!D$26,0),"")</f>
        <v/>
      </c>
      <c r="E108" s="390" t="str">
        <f ca="1">IFERROR(VLOOKUP($B108,'Metrics Backsheet'!$D$11:$AJ$187,'Supporting Metrics'!E$26,0),"")</f>
        <v/>
      </c>
      <c r="F108" s="390" t="str">
        <f ca="1">IFERROR(VLOOKUP($B108,'Metrics Backsheet'!$D$11:$AJ$187,'Supporting Metrics'!F$26,0),"")</f>
        <v/>
      </c>
      <c r="G108" s="627" t="str">
        <f ca="1">IFERROR(VLOOKUP($B108,'Metrics Backsheet'!$D$11:$AJ$187,'Supporting Metrics'!G$26,0),"")</f>
        <v/>
      </c>
      <c r="H108" s="390" t="str">
        <f ca="1">IFERROR(IF(VLOOKUP($B108,'Metrics Backsheet'!$D$11:$AJ$187,'Supporting Metrics'!H$26,0)="",VLOOKUP($B108,'Metrics Backsheet'!$D$11:$AJ$187,'Supporting Metrics'!H$27,0),VLOOKUP($B108,'Metrics Backsheet'!$D$11:$AJ$187,'Supporting Metrics'!H$26,0)),"")</f>
        <v/>
      </c>
      <c r="I108" s="391" t="str">
        <f ca="1">IFERROR(VLOOKUP($B108,'Metrics Backsheet'!$D$11:$AJ$187,'Supporting Metrics'!I$26,0),"")</f>
        <v/>
      </c>
      <c r="J108" s="16"/>
      <c r="K108"/>
    </row>
    <row r="109" spans="1:11" ht="170.1" customHeight="1">
      <c r="A109" s="3">
        <v>78</v>
      </c>
      <c r="B109" s="41" t="str">
        <f t="shared" ca="1" si="2"/>
        <v/>
      </c>
      <c r="C109" s="42" t="str">
        <f ca="1">IFERROR(VLOOKUP($B109,'Org list'!$J$9:$K$637,2,0), "")</f>
        <v/>
      </c>
      <c r="D109" s="390" t="str">
        <f ca="1">IFERROR(VLOOKUP($B109,'Metrics Backsheet'!$D$11:$AJ$187,'Supporting Metrics'!D$26,0),"")</f>
        <v/>
      </c>
      <c r="E109" s="390" t="str">
        <f ca="1">IFERROR(VLOOKUP($B109,'Metrics Backsheet'!$D$11:$AJ$187,'Supporting Metrics'!E$26,0),"")</f>
        <v/>
      </c>
      <c r="F109" s="390" t="str">
        <f ca="1">IFERROR(VLOOKUP($B109,'Metrics Backsheet'!$D$11:$AJ$187,'Supporting Metrics'!F$26,0),"")</f>
        <v/>
      </c>
      <c r="G109" s="627" t="str">
        <f ca="1">IFERROR(VLOOKUP($B109,'Metrics Backsheet'!$D$11:$AJ$187,'Supporting Metrics'!G$26,0),"")</f>
        <v/>
      </c>
      <c r="H109" s="390" t="str">
        <f ca="1">IFERROR(IF(VLOOKUP($B109,'Metrics Backsheet'!$D$11:$AJ$187,'Supporting Metrics'!H$26,0)="",VLOOKUP($B109,'Metrics Backsheet'!$D$11:$AJ$187,'Supporting Metrics'!H$27,0),VLOOKUP($B109,'Metrics Backsheet'!$D$11:$AJ$187,'Supporting Metrics'!H$26,0)),"")</f>
        <v/>
      </c>
      <c r="I109" s="391" t="str">
        <f ca="1">IFERROR(VLOOKUP($B109,'Metrics Backsheet'!$D$11:$AJ$187,'Supporting Metrics'!I$26,0),"")</f>
        <v/>
      </c>
      <c r="J109" s="16"/>
      <c r="K109"/>
    </row>
    <row r="110" spans="1:11" ht="170.1" customHeight="1">
      <c r="A110" s="3">
        <v>79</v>
      </c>
      <c r="B110" s="41" t="str">
        <f t="shared" ca="1" si="2"/>
        <v/>
      </c>
      <c r="C110" s="42" t="str">
        <f ca="1">IFERROR(VLOOKUP($B110,'Org list'!$J$9:$K$637,2,0), "")</f>
        <v/>
      </c>
      <c r="D110" s="390" t="str">
        <f ca="1">IFERROR(VLOOKUP($B110,'Metrics Backsheet'!$D$11:$AJ$187,'Supporting Metrics'!D$26,0),"")</f>
        <v/>
      </c>
      <c r="E110" s="390" t="str">
        <f ca="1">IFERROR(VLOOKUP($B110,'Metrics Backsheet'!$D$11:$AJ$187,'Supporting Metrics'!E$26,0),"")</f>
        <v/>
      </c>
      <c r="F110" s="390" t="str">
        <f ca="1">IFERROR(VLOOKUP($B110,'Metrics Backsheet'!$D$11:$AJ$187,'Supporting Metrics'!F$26,0),"")</f>
        <v/>
      </c>
      <c r="G110" s="627" t="str">
        <f ca="1">IFERROR(VLOOKUP($B110,'Metrics Backsheet'!$D$11:$AJ$187,'Supporting Metrics'!G$26,0),"")</f>
        <v/>
      </c>
      <c r="H110" s="390" t="str">
        <f ca="1">IFERROR(IF(VLOOKUP($B110,'Metrics Backsheet'!$D$11:$AJ$187,'Supporting Metrics'!H$26,0)="",VLOOKUP($B110,'Metrics Backsheet'!$D$11:$AJ$187,'Supporting Metrics'!H$27,0),VLOOKUP($B110,'Metrics Backsheet'!$D$11:$AJ$187,'Supporting Metrics'!H$26,0)),"")</f>
        <v/>
      </c>
      <c r="I110" s="391" t="str">
        <f ca="1">IFERROR(VLOOKUP($B110,'Metrics Backsheet'!$D$11:$AJ$187,'Supporting Metrics'!I$26,0),"")</f>
        <v/>
      </c>
      <c r="J110" s="16"/>
      <c r="K110"/>
    </row>
    <row r="111" spans="1:11" ht="170.1" customHeight="1">
      <c r="A111" s="3">
        <v>80</v>
      </c>
      <c r="B111" s="41" t="str">
        <f t="shared" ca="1" si="2"/>
        <v/>
      </c>
      <c r="C111" s="42" t="str">
        <f ca="1">IFERROR(VLOOKUP($B111,'Org list'!$J$9:$K$637,2,0), "")</f>
        <v/>
      </c>
      <c r="D111" s="390" t="str">
        <f ca="1">IFERROR(VLOOKUP($B111,'Metrics Backsheet'!$D$11:$AJ$187,'Supporting Metrics'!D$26,0),"")</f>
        <v/>
      </c>
      <c r="E111" s="390" t="str">
        <f ca="1">IFERROR(VLOOKUP($B111,'Metrics Backsheet'!$D$11:$AJ$187,'Supporting Metrics'!E$26,0),"")</f>
        <v/>
      </c>
      <c r="F111" s="390" t="str">
        <f ca="1">IFERROR(VLOOKUP($B111,'Metrics Backsheet'!$D$11:$AJ$187,'Supporting Metrics'!F$26,0),"")</f>
        <v/>
      </c>
      <c r="G111" s="627" t="str">
        <f ca="1">IFERROR(VLOOKUP($B111,'Metrics Backsheet'!$D$11:$AJ$187,'Supporting Metrics'!G$26,0),"")</f>
        <v/>
      </c>
      <c r="H111" s="390" t="str">
        <f ca="1">IFERROR(IF(VLOOKUP($B111,'Metrics Backsheet'!$D$11:$AJ$187,'Supporting Metrics'!H$26,0)="",VLOOKUP($B111,'Metrics Backsheet'!$D$11:$AJ$187,'Supporting Metrics'!H$27,0),VLOOKUP($B111,'Metrics Backsheet'!$D$11:$AJ$187,'Supporting Metrics'!H$26,0)),"")</f>
        <v/>
      </c>
      <c r="I111" s="391" t="str">
        <f ca="1">IFERROR(VLOOKUP($B111,'Metrics Backsheet'!$D$11:$AJ$187,'Supporting Metrics'!I$26,0),"")</f>
        <v/>
      </c>
      <c r="J111" s="16"/>
      <c r="K111"/>
    </row>
    <row r="112" spans="1:11" ht="170.1" customHeight="1">
      <c r="A112" s="3">
        <v>81</v>
      </c>
      <c r="B112" s="41" t="str">
        <f t="shared" ca="1" si="2"/>
        <v/>
      </c>
      <c r="C112" s="42" t="str">
        <f ca="1">IFERROR(VLOOKUP($B112,'Org list'!$J$9:$K$637,2,0), "")</f>
        <v/>
      </c>
      <c r="D112" s="390" t="str">
        <f ca="1">IFERROR(VLOOKUP($B112,'Metrics Backsheet'!$D$11:$AJ$187,'Supporting Metrics'!D$26,0),"")</f>
        <v/>
      </c>
      <c r="E112" s="390" t="str">
        <f ca="1">IFERROR(VLOOKUP($B112,'Metrics Backsheet'!$D$11:$AJ$187,'Supporting Metrics'!E$26,0),"")</f>
        <v/>
      </c>
      <c r="F112" s="390" t="str">
        <f ca="1">IFERROR(VLOOKUP($B112,'Metrics Backsheet'!$D$11:$AJ$187,'Supporting Metrics'!F$26,0),"")</f>
        <v/>
      </c>
      <c r="G112" s="627" t="str">
        <f ca="1">IFERROR(VLOOKUP($B112,'Metrics Backsheet'!$D$11:$AJ$187,'Supporting Metrics'!G$26,0),"")</f>
        <v/>
      </c>
      <c r="H112" s="390" t="str">
        <f ca="1">IFERROR(IF(VLOOKUP($B112,'Metrics Backsheet'!$D$11:$AJ$187,'Supporting Metrics'!H$26,0)="",VLOOKUP($B112,'Metrics Backsheet'!$D$11:$AJ$187,'Supporting Metrics'!H$27,0),VLOOKUP($B112,'Metrics Backsheet'!$D$11:$AJ$187,'Supporting Metrics'!H$26,0)),"")</f>
        <v/>
      </c>
      <c r="I112" s="391" t="str">
        <f ca="1">IFERROR(VLOOKUP($B112,'Metrics Backsheet'!$D$11:$AJ$187,'Supporting Metrics'!I$26,0),"")</f>
        <v/>
      </c>
      <c r="J112" s="16"/>
      <c r="K112"/>
    </row>
    <row r="113" spans="1:11" ht="170.1" customHeight="1">
      <c r="A113" s="3">
        <v>82</v>
      </c>
      <c r="B113" s="41" t="str">
        <f t="shared" ca="1" si="2"/>
        <v/>
      </c>
      <c r="C113" s="42" t="str">
        <f ca="1">IFERROR(VLOOKUP($B113,'Org list'!$J$9:$K$637,2,0), "")</f>
        <v/>
      </c>
      <c r="D113" s="390" t="str">
        <f ca="1">IFERROR(VLOOKUP($B113,'Metrics Backsheet'!$D$11:$AJ$187,'Supporting Metrics'!D$26,0),"")</f>
        <v/>
      </c>
      <c r="E113" s="390" t="str">
        <f ca="1">IFERROR(VLOOKUP($B113,'Metrics Backsheet'!$D$11:$AJ$187,'Supporting Metrics'!E$26,0),"")</f>
        <v/>
      </c>
      <c r="F113" s="390" t="str">
        <f ca="1">IFERROR(VLOOKUP($B113,'Metrics Backsheet'!$D$11:$AJ$187,'Supporting Metrics'!F$26,0),"")</f>
        <v/>
      </c>
      <c r="G113" s="627" t="str">
        <f ca="1">IFERROR(VLOOKUP($B113,'Metrics Backsheet'!$D$11:$AJ$187,'Supporting Metrics'!G$26,0),"")</f>
        <v/>
      </c>
      <c r="H113" s="390" t="str">
        <f ca="1">IFERROR(IF(VLOOKUP($B113,'Metrics Backsheet'!$D$11:$AJ$187,'Supporting Metrics'!H$26,0)="",VLOOKUP($B113,'Metrics Backsheet'!$D$11:$AJ$187,'Supporting Metrics'!H$27,0),VLOOKUP($B113,'Metrics Backsheet'!$D$11:$AJ$187,'Supporting Metrics'!H$26,0)),"")</f>
        <v/>
      </c>
      <c r="I113" s="391" t="str">
        <f ca="1">IFERROR(VLOOKUP($B113,'Metrics Backsheet'!$D$11:$AJ$187,'Supporting Metrics'!I$26,0),"")</f>
        <v/>
      </c>
      <c r="J113" s="16"/>
      <c r="K113"/>
    </row>
    <row r="114" spans="1:11" ht="170.1" customHeight="1">
      <c r="A114" s="3">
        <v>83</v>
      </c>
      <c r="B114" s="41" t="str">
        <f t="shared" ca="1" si="2"/>
        <v/>
      </c>
      <c r="C114" s="42" t="str">
        <f ca="1">IFERROR(VLOOKUP($B114,'Org list'!$J$9:$K$637,2,0), "")</f>
        <v/>
      </c>
      <c r="D114" s="390" t="str">
        <f ca="1">IFERROR(VLOOKUP($B114,'Metrics Backsheet'!$D$11:$AJ$187,'Supporting Metrics'!D$26,0),"")</f>
        <v/>
      </c>
      <c r="E114" s="390" t="str">
        <f ca="1">IFERROR(VLOOKUP($B114,'Metrics Backsheet'!$D$11:$AJ$187,'Supporting Metrics'!E$26,0),"")</f>
        <v/>
      </c>
      <c r="F114" s="390" t="str">
        <f ca="1">IFERROR(VLOOKUP($B114,'Metrics Backsheet'!$D$11:$AJ$187,'Supporting Metrics'!F$26,0),"")</f>
        <v/>
      </c>
      <c r="G114" s="627" t="str">
        <f ca="1">IFERROR(VLOOKUP($B114,'Metrics Backsheet'!$D$11:$AJ$187,'Supporting Metrics'!G$26,0),"")</f>
        <v/>
      </c>
      <c r="H114" s="390" t="str">
        <f ca="1">IFERROR(IF(VLOOKUP($B114,'Metrics Backsheet'!$D$11:$AJ$187,'Supporting Metrics'!H$26,0)="",VLOOKUP($B114,'Metrics Backsheet'!$D$11:$AJ$187,'Supporting Metrics'!H$27,0),VLOOKUP($B114,'Metrics Backsheet'!$D$11:$AJ$187,'Supporting Metrics'!H$26,0)),"")</f>
        <v/>
      </c>
      <c r="I114" s="391" t="str">
        <f ca="1">IFERROR(VLOOKUP($B114,'Metrics Backsheet'!$D$11:$AJ$187,'Supporting Metrics'!I$26,0),"")</f>
        <v/>
      </c>
      <c r="J114" s="16"/>
      <c r="K114"/>
    </row>
    <row r="115" spans="1:11" ht="170.1" customHeight="1">
      <c r="A115" s="3">
        <v>84</v>
      </c>
      <c r="B115" s="41" t="str">
        <f t="shared" ca="1" si="2"/>
        <v/>
      </c>
      <c r="C115" s="42" t="str">
        <f ca="1">IFERROR(VLOOKUP($B115,'Org list'!$J$9:$K$637,2,0), "")</f>
        <v/>
      </c>
      <c r="D115" s="390" t="str">
        <f ca="1">IFERROR(VLOOKUP($B115,'Metrics Backsheet'!$D$11:$AJ$187,'Supporting Metrics'!D$26,0),"")</f>
        <v/>
      </c>
      <c r="E115" s="390" t="str">
        <f ca="1">IFERROR(VLOOKUP($B115,'Metrics Backsheet'!$D$11:$AJ$187,'Supporting Metrics'!E$26,0),"")</f>
        <v/>
      </c>
      <c r="F115" s="390" t="str">
        <f ca="1">IFERROR(VLOOKUP($B115,'Metrics Backsheet'!$D$11:$AJ$187,'Supporting Metrics'!F$26,0),"")</f>
        <v/>
      </c>
      <c r="G115" s="627" t="str">
        <f ca="1">IFERROR(VLOOKUP($B115,'Metrics Backsheet'!$D$11:$AJ$187,'Supporting Metrics'!G$26,0),"")</f>
        <v/>
      </c>
      <c r="H115" s="390" t="str">
        <f ca="1">IFERROR(IF(VLOOKUP($B115,'Metrics Backsheet'!$D$11:$AJ$187,'Supporting Metrics'!H$26,0)="",VLOOKUP($B115,'Metrics Backsheet'!$D$11:$AJ$187,'Supporting Metrics'!H$27,0),VLOOKUP($B115,'Metrics Backsheet'!$D$11:$AJ$187,'Supporting Metrics'!H$26,0)),"")</f>
        <v/>
      </c>
      <c r="I115" s="391" t="str">
        <f ca="1">IFERROR(VLOOKUP($B115,'Metrics Backsheet'!$D$11:$AJ$187,'Supporting Metrics'!I$26,0),"")</f>
        <v/>
      </c>
      <c r="J115" s="16"/>
      <c r="K115"/>
    </row>
    <row r="116" spans="1:11" ht="170.1" customHeight="1">
      <c r="A116" s="3">
        <v>85</v>
      </c>
      <c r="B116" s="41" t="str">
        <f t="shared" ca="1" si="2"/>
        <v/>
      </c>
      <c r="C116" s="42" t="str">
        <f ca="1">IFERROR(VLOOKUP($B116,'Org list'!$J$9:$K$637,2,0), "")</f>
        <v/>
      </c>
      <c r="D116" s="390" t="str">
        <f ca="1">IFERROR(VLOOKUP($B116,'Metrics Backsheet'!$D$11:$AJ$187,'Supporting Metrics'!D$26,0),"")</f>
        <v/>
      </c>
      <c r="E116" s="390" t="str">
        <f ca="1">IFERROR(VLOOKUP($B116,'Metrics Backsheet'!$D$11:$AJ$187,'Supporting Metrics'!E$26,0),"")</f>
        <v/>
      </c>
      <c r="F116" s="390" t="str">
        <f ca="1">IFERROR(VLOOKUP($B116,'Metrics Backsheet'!$D$11:$AJ$187,'Supporting Metrics'!F$26,0),"")</f>
        <v/>
      </c>
      <c r="G116" s="627" t="str">
        <f ca="1">IFERROR(VLOOKUP($B116,'Metrics Backsheet'!$D$11:$AJ$187,'Supporting Metrics'!G$26,0),"")</f>
        <v/>
      </c>
      <c r="H116" s="390" t="str">
        <f ca="1">IFERROR(IF(VLOOKUP($B116,'Metrics Backsheet'!$D$11:$AJ$187,'Supporting Metrics'!H$26,0)="",VLOOKUP($B116,'Metrics Backsheet'!$D$11:$AJ$187,'Supporting Metrics'!H$27,0),VLOOKUP($B116,'Metrics Backsheet'!$D$11:$AJ$187,'Supporting Metrics'!H$26,0)),"")</f>
        <v/>
      </c>
      <c r="I116" s="391" t="str">
        <f ca="1">IFERROR(VLOOKUP($B116,'Metrics Backsheet'!$D$11:$AJ$187,'Supporting Metrics'!I$26,0),"")</f>
        <v/>
      </c>
      <c r="J116" s="16"/>
      <c r="K116"/>
    </row>
    <row r="117" spans="1:11" ht="170.1" customHeight="1">
      <c r="A117" s="3">
        <v>86</v>
      </c>
      <c r="B117" s="41" t="str">
        <f t="shared" ca="1" si="2"/>
        <v/>
      </c>
      <c r="C117" s="42" t="str">
        <f ca="1">IFERROR(VLOOKUP($B117,'Org list'!$J$9:$K$637,2,0), "")</f>
        <v/>
      </c>
      <c r="D117" s="390" t="str">
        <f ca="1">IFERROR(VLOOKUP($B117,'Metrics Backsheet'!$D$11:$AJ$187,'Supporting Metrics'!D$26,0),"")</f>
        <v/>
      </c>
      <c r="E117" s="390" t="str">
        <f ca="1">IFERROR(VLOOKUP($B117,'Metrics Backsheet'!$D$11:$AJ$187,'Supporting Metrics'!E$26,0),"")</f>
        <v/>
      </c>
      <c r="F117" s="390" t="str">
        <f ca="1">IFERROR(VLOOKUP($B117,'Metrics Backsheet'!$D$11:$AJ$187,'Supporting Metrics'!F$26,0),"")</f>
        <v/>
      </c>
      <c r="G117" s="627" t="str">
        <f ca="1">IFERROR(VLOOKUP($B117,'Metrics Backsheet'!$D$11:$AJ$187,'Supporting Metrics'!G$26,0),"")</f>
        <v/>
      </c>
      <c r="H117" s="390" t="str">
        <f ca="1">IFERROR(IF(VLOOKUP($B117,'Metrics Backsheet'!$D$11:$AJ$187,'Supporting Metrics'!H$26,0)="",VLOOKUP($B117,'Metrics Backsheet'!$D$11:$AJ$187,'Supporting Metrics'!H$27,0),VLOOKUP($B117,'Metrics Backsheet'!$D$11:$AJ$187,'Supporting Metrics'!H$26,0)),"")</f>
        <v/>
      </c>
      <c r="I117" s="391" t="str">
        <f ca="1">IFERROR(VLOOKUP($B117,'Metrics Backsheet'!$D$11:$AJ$187,'Supporting Metrics'!I$26,0),"")</f>
        <v/>
      </c>
      <c r="J117" s="16"/>
      <c r="K117"/>
    </row>
    <row r="118" spans="1:11" ht="170.1" customHeight="1">
      <c r="A118" s="3">
        <v>87</v>
      </c>
      <c r="B118" s="41" t="str">
        <f t="shared" ca="1" si="2"/>
        <v/>
      </c>
      <c r="C118" s="42" t="str">
        <f ca="1">IFERROR(VLOOKUP($B118,'Org list'!$J$9:$K$637,2,0), "")</f>
        <v/>
      </c>
      <c r="D118" s="390" t="str">
        <f ca="1">IFERROR(VLOOKUP($B118,'Metrics Backsheet'!$D$11:$AJ$187,'Supporting Metrics'!D$26,0),"")</f>
        <v/>
      </c>
      <c r="E118" s="390" t="str">
        <f ca="1">IFERROR(VLOOKUP($B118,'Metrics Backsheet'!$D$11:$AJ$187,'Supporting Metrics'!E$26,0),"")</f>
        <v/>
      </c>
      <c r="F118" s="390" t="str">
        <f ca="1">IFERROR(VLOOKUP($B118,'Metrics Backsheet'!$D$11:$AJ$187,'Supporting Metrics'!F$26,0),"")</f>
        <v/>
      </c>
      <c r="G118" s="627" t="str">
        <f ca="1">IFERROR(VLOOKUP($B118,'Metrics Backsheet'!$D$11:$AJ$187,'Supporting Metrics'!G$26,0),"")</f>
        <v/>
      </c>
      <c r="H118" s="390" t="str">
        <f ca="1">IFERROR(IF(VLOOKUP($B118,'Metrics Backsheet'!$D$11:$AJ$187,'Supporting Metrics'!H$26,0)="",VLOOKUP($B118,'Metrics Backsheet'!$D$11:$AJ$187,'Supporting Metrics'!H$27,0),VLOOKUP($B118,'Metrics Backsheet'!$D$11:$AJ$187,'Supporting Metrics'!H$26,0)),"")</f>
        <v/>
      </c>
      <c r="I118" s="391" t="str">
        <f ca="1">IFERROR(VLOOKUP($B118,'Metrics Backsheet'!$D$11:$AJ$187,'Supporting Metrics'!I$26,0),"")</f>
        <v/>
      </c>
      <c r="J118" s="16"/>
      <c r="K118"/>
    </row>
    <row r="119" spans="1:11" ht="170.1" customHeight="1">
      <c r="A119" s="3">
        <v>88</v>
      </c>
      <c r="B119" s="41" t="str">
        <f t="shared" ca="1" si="2"/>
        <v/>
      </c>
      <c r="C119" s="42" t="str">
        <f ca="1">IFERROR(VLOOKUP($B119,'Org list'!$J$9:$K$637,2,0), "")</f>
        <v/>
      </c>
      <c r="D119" s="390" t="str">
        <f ca="1">IFERROR(VLOOKUP($B119,'Metrics Backsheet'!$D$11:$AJ$187,'Supporting Metrics'!D$26,0),"")</f>
        <v/>
      </c>
      <c r="E119" s="390" t="str">
        <f ca="1">IFERROR(VLOOKUP($B119,'Metrics Backsheet'!$D$11:$AJ$187,'Supporting Metrics'!E$26,0),"")</f>
        <v/>
      </c>
      <c r="F119" s="390" t="str">
        <f ca="1">IFERROR(VLOOKUP($B119,'Metrics Backsheet'!$D$11:$AJ$187,'Supporting Metrics'!F$26,0),"")</f>
        <v/>
      </c>
      <c r="G119" s="627" t="str">
        <f ca="1">IFERROR(VLOOKUP($B119,'Metrics Backsheet'!$D$11:$AJ$187,'Supporting Metrics'!G$26,0),"")</f>
        <v/>
      </c>
      <c r="H119" s="390" t="str">
        <f ca="1">IFERROR(IF(VLOOKUP($B119,'Metrics Backsheet'!$D$11:$AJ$187,'Supporting Metrics'!H$26,0)="",VLOOKUP($B119,'Metrics Backsheet'!$D$11:$AJ$187,'Supporting Metrics'!H$27,0),VLOOKUP($B119,'Metrics Backsheet'!$D$11:$AJ$187,'Supporting Metrics'!H$26,0)),"")</f>
        <v/>
      </c>
      <c r="I119" s="391" t="str">
        <f ca="1">IFERROR(VLOOKUP($B119,'Metrics Backsheet'!$D$11:$AJ$187,'Supporting Metrics'!I$26,0),"")</f>
        <v/>
      </c>
      <c r="J119" s="16"/>
      <c r="K119"/>
    </row>
    <row r="120" spans="1:11" ht="170.1" customHeight="1">
      <c r="A120" s="3">
        <v>89</v>
      </c>
      <c r="B120" s="41" t="str">
        <f t="shared" ca="1" si="2"/>
        <v/>
      </c>
      <c r="C120" s="42" t="str">
        <f ca="1">IFERROR(VLOOKUP($B120,'Org list'!$J$9:$K$637,2,0), "")</f>
        <v/>
      </c>
      <c r="D120" s="390" t="str">
        <f ca="1">IFERROR(VLOOKUP($B120,'Metrics Backsheet'!$D$11:$AJ$187,'Supporting Metrics'!D$26,0),"")</f>
        <v/>
      </c>
      <c r="E120" s="390" t="str">
        <f ca="1">IFERROR(VLOOKUP($B120,'Metrics Backsheet'!$D$11:$AJ$187,'Supporting Metrics'!E$26,0),"")</f>
        <v/>
      </c>
      <c r="F120" s="390" t="str">
        <f ca="1">IFERROR(VLOOKUP($B120,'Metrics Backsheet'!$D$11:$AJ$187,'Supporting Metrics'!F$26,0),"")</f>
        <v/>
      </c>
      <c r="G120" s="627" t="str">
        <f ca="1">IFERROR(VLOOKUP($B120,'Metrics Backsheet'!$D$11:$AJ$187,'Supporting Metrics'!G$26,0),"")</f>
        <v/>
      </c>
      <c r="H120" s="390" t="str">
        <f ca="1">IFERROR(IF(VLOOKUP($B120,'Metrics Backsheet'!$D$11:$AJ$187,'Supporting Metrics'!H$26,0)="",VLOOKUP($B120,'Metrics Backsheet'!$D$11:$AJ$187,'Supporting Metrics'!H$27,0),VLOOKUP($B120,'Metrics Backsheet'!$D$11:$AJ$187,'Supporting Metrics'!H$26,0)),"")</f>
        <v/>
      </c>
      <c r="I120" s="391" t="str">
        <f ca="1">IFERROR(VLOOKUP($B120,'Metrics Backsheet'!$D$11:$AJ$187,'Supporting Metrics'!I$26,0),"")</f>
        <v/>
      </c>
      <c r="J120" s="16"/>
      <c r="K120"/>
    </row>
    <row r="121" spans="1:11" ht="170.1" customHeight="1">
      <c r="A121" s="3">
        <v>90</v>
      </c>
      <c r="B121" s="41" t="str">
        <f t="shared" ca="1" si="2"/>
        <v/>
      </c>
      <c r="C121" s="42" t="str">
        <f ca="1">IFERROR(VLOOKUP($B121,'Org list'!$J$9:$K$637,2,0), "")</f>
        <v/>
      </c>
      <c r="D121" s="390" t="str">
        <f ca="1">IFERROR(VLOOKUP($B121,'Metrics Backsheet'!$D$11:$AJ$187,'Supporting Metrics'!D$26,0),"")</f>
        <v/>
      </c>
      <c r="E121" s="390" t="str">
        <f ca="1">IFERROR(VLOOKUP($B121,'Metrics Backsheet'!$D$11:$AJ$187,'Supporting Metrics'!E$26,0),"")</f>
        <v/>
      </c>
      <c r="F121" s="390" t="str">
        <f ca="1">IFERROR(VLOOKUP($B121,'Metrics Backsheet'!$D$11:$AJ$187,'Supporting Metrics'!F$26,0),"")</f>
        <v/>
      </c>
      <c r="G121" s="627" t="str">
        <f ca="1">IFERROR(VLOOKUP($B121,'Metrics Backsheet'!$D$11:$AJ$187,'Supporting Metrics'!G$26,0),"")</f>
        <v/>
      </c>
      <c r="H121" s="390" t="str">
        <f ca="1">IFERROR(IF(VLOOKUP($B121,'Metrics Backsheet'!$D$11:$AJ$187,'Supporting Metrics'!H$26,0)="",VLOOKUP($B121,'Metrics Backsheet'!$D$11:$AJ$187,'Supporting Metrics'!H$27,0),VLOOKUP($B121,'Metrics Backsheet'!$D$11:$AJ$187,'Supporting Metrics'!H$26,0)),"")</f>
        <v/>
      </c>
      <c r="I121" s="391" t="str">
        <f ca="1">IFERROR(VLOOKUP($B121,'Metrics Backsheet'!$D$11:$AJ$187,'Supporting Metrics'!I$26,0),"")</f>
        <v/>
      </c>
      <c r="J121" s="16"/>
      <c r="K121"/>
    </row>
    <row r="122" spans="1:11" ht="170.1" customHeight="1">
      <c r="A122" s="3">
        <v>91</v>
      </c>
      <c r="B122" s="41" t="str">
        <f t="shared" ca="1" si="2"/>
        <v/>
      </c>
      <c r="C122" s="42" t="str">
        <f ca="1">IFERROR(VLOOKUP($B122,'Org list'!$J$9:$K$637,2,0), "")</f>
        <v/>
      </c>
      <c r="D122" s="390" t="str">
        <f ca="1">IFERROR(VLOOKUP($B122,'Metrics Backsheet'!$D$11:$AJ$187,'Supporting Metrics'!D$26,0),"")</f>
        <v/>
      </c>
      <c r="E122" s="390" t="str">
        <f ca="1">IFERROR(VLOOKUP($B122,'Metrics Backsheet'!$D$11:$AJ$187,'Supporting Metrics'!E$26,0),"")</f>
        <v/>
      </c>
      <c r="F122" s="390" t="str">
        <f ca="1">IFERROR(VLOOKUP($B122,'Metrics Backsheet'!$D$11:$AJ$187,'Supporting Metrics'!F$26,0),"")</f>
        <v/>
      </c>
      <c r="G122" s="627" t="str">
        <f ca="1">IFERROR(VLOOKUP($B122,'Metrics Backsheet'!$D$11:$AJ$187,'Supporting Metrics'!G$26,0),"")</f>
        <v/>
      </c>
      <c r="H122" s="390" t="str">
        <f ca="1">IFERROR(IF(VLOOKUP($B122,'Metrics Backsheet'!$D$11:$AJ$187,'Supporting Metrics'!H$26,0)="",VLOOKUP($B122,'Metrics Backsheet'!$D$11:$AJ$187,'Supporting Metrics'!H$27,0),VLOOKUP($B122,'Metrics Backsheet'!$D$11:$AJ$187,'Supporting Metrics'!H$26,0)),"")</f>
        <v/>
      </c>
      <c r="I122" s="391" t="str">
        <f ca="1">IFERROR(VLOOKUP($B122,'Metrics Backsheet'!$D$11:$AJ$187,'Supporting Metrics'!I$26,0),"")</f>
        <v/>
      </c>
      <c r="J122" s="16"/>
      <c r="K122"/>
    </row>
    <row r="123" spans="1:11" ht="170.1" customHeight="1">
      <c r="A123" s="3">
        <v>92</v>
      </c>
      <c r="B123" s="41" t="str">
        <f t="shared" ca="1" si="2"/>
        <v/>
      </c>
      <c r="C123" s="42" t="str">
        <f ca="1">IFERROR(VLOOKUP($B123,'Org list'!$J$9:$K$637,2,0), "")</f>
        <v/>
      </c>
      <c r="D123" s="390" t="str">
        <f ca="1">IFERROR(VLOOKUP($B123,'Metrics Backsheet'!$D$11:$AJ$187,'Supporting Metrics'!D$26,0),"")</f>
        <v/>
      </c>
      <c r="E123" s="390" t="str">
        <f ca="1">IFERROR(VLOOKUP($B123,'Metrics Backsheet'!$D$11:$AJ$187,'Supporting Metrics'!E$26,0),"")</f>
        <v/>
      </c>
      <c r="F123" s="390" t="str">
        <f ca="1">IFERROR(VLOOKUP($B123,'Metrics Backsheet'!$D$11:$AJ$187,'Supporting Metrics'!F$26,0),"")</f>
        <v/>
      </c>
      <c r="G123" s="627" t="str">
        <f ca="1">IFERROR(VLOOKUP($B123,'Metrics Backsheet'!$D$11:$AJ$187,'Supporting Metrics'!G$26,0),"")</f>
        <v/>
      </c>
      <c r="H123" s="390" t="str">
        <f ca="1">IFERROR(IF(VLOOKUP($B123,'Metrics Backsheet'!$D$11:$AJ$187,'Supporting Metrics'!H$26,0)="",VLOOKUP($B123,'Metrics Backsheet'!$D$11:$AJ$187,'Supporting Metrics'!H$27,0),VLOOKUP($B123,'Metrics Backsheet'!$D$11:$AJ$187,'Supporting Metrics'!H$26,0)),"")</f>
        <v/>
      </c>
      <c r="I123" s="391" t="str">
        <f ca="1">IFERROR(VLOOKUP($B123,'Metrics Backsheet'!$D$11:$AJ$187,'Supporting Metrics'!I$26,0),"")</f>
        <v/>
      </c>
      <c r="J123" s="16"/>
      <c r="K123"/>
    </row>
    <row r="124" spans="1:11" ht="170.1" customHeight="1">
      <c r="A124" s="3">
        <v>93</v>
      </c>
      <c r="B124" s="41" t="str">
        <f t="shared" ca="1" si="2"/>
        <v/>
      </c>
      <c r="C124" s="42" t="str">
        <f ca="1">IFERROR(VLOOKUP($B124,'Org list'!$J$9:$K$637,2,0), "")</f>
        <v/>
      </c>
      <c r="D124" s="390" t="str">
        <f ca="1">IFERROR(VLOOKUP($B124,'Metrics Backsheet'!$D$11:$AJ$187,'Supporting Metrics'!D$26,0),"")</f>
        <v/>
      </c>
      <c r="E124" s="390" t="str">
        <f ca="1">IFERROR(VLOOKUP($B124,'Metrics Backsheet'!$D$11:$AJ$187,'Supporting Metrics'!E$26,0),"")</f>
        <v/>
      </c>
      <c r="F124" s="390" t="str">
        <f ca="1">IFERROR(VLOOKUP($B124,'Metrics Backsheet'!$D$11:$AJ$187,'Supporting Metrics'!F$26,0),"")</f>
        <v/>
      </c>
      <c r="G124" s="627" t="str">
        <f ca="1">IFERROR(VLOOKUP($B124,'Metrics Backsheet'!$D$11:$AJ$187,'Supporting Metrics'!G$26,0),"")</f>
        <v/>
      </c>
      <c r="H124" s="390" t="str">
        <f ca="1">IFERROR(IF(VLOOKUP($B124,'Metrics Backsheet'!$D$11:$AJ$187,'Supporting Metrics'!H$26,0)="",VLOOKUP($B124,'Metrics Backsheet'!$D$11:$AJ$187,'Supporting Metrics'!H$27,0),VLOOKUP($B124,'Metrics Backsheet'!$D$11:$AJ$187,'Supporting Metrics'!H$26,0)),"")</f>
        <v/>
      </c>
      <c r="I124" s="391" t="str">
        <f ca="1">IFERROR(VLOOKUP($B124,'Metrics Backsheet'!$D$11:$AJ$187,'Supporting Metrics'!I$26,0),"")</f>
        <v/>
      </c>
      <c r="J124" s="16"/>
      <c r="K124"/>
    </row>
    <row r="125" spans="1:11" ht="170.1" customHeight="1">
      <c r="A125" s="3">
        <v>94</v>
      </c>
      <c r="B125" s="41" t="str">
        <f t="shared" ca="1" si="2"/>
        <v/>
      </c>
      <c r="C125" s="42" t="str">
        <f ca="1">IFERROR(VLOOKUP($B125,'Org list'!$J$9:$K$637,2,0), "")</f>
        <v/>
      </c>
      <c r="D125" s="390" t="str">
        <f ca="1">IFERROR(VLOOKUP($B125,'Metrics Backsheet'!$D$11:$AJ$187,'Supporting Metrics'!D$26,0),"")</f>
        <v/>
      </c>
      <c r="E125" s="390" t="str">
        <f ca="1">IFERROR(VLOOKUP($B125,'Metrics Backsheet'!$D$11:$AJ$187,'Supporting Metrics'!E$26,0),"")</f>
        <v/>
      </c>
      <c r="F125" s="390" t="str">
        <f ca="1">IFERROR(VLOOKUP($B125,'Metrics Backsheet'!$D$11:$AJ$187,'Supporting Metrics'!F$26,0),"")</f>
        <v/>
      </c>
      <c r="G125" s="627" t="str">
        <f ca="1">IFERROR(VLOOKUP($B125,'Metrics Backsheet'!$D$11:$AJ$187,'Supporting Metrics'!G$26,0),"")</f>
        <v/>
      </c>
      <c r="H125" s="390" t="str">
        <f ca="1">IFERROR(IF(VLOOKUP($B125,'Metrics Backsheet'!$D$11:$AJ$187,'Supporting Metrics'!H$26,0)="",VLOOKUP($B125,'Metrics Backsheet'!$D$11:$AJ$187,'Supporting Metrics'!H$27,0),VLOOKUP($B125,'Metrics Backsheet'!$D$11:$AJ$187,'Supporting Metrics'!H$26,0)),"")</f>
        <v/>
      </c>
      <c r="I125" s="391" t="str">
        <f ca="1">IFERROR(VLOOKUP($B125,'Metrics Backsheet'!$D$11:$AJ$187,'Supporting Metrics'!I$26,0),"")</f>
        <v/>
      </c>
      <c r="J125" s="16"/>
      <c r="K125"/>
    </row>
    <row r="126" spans="1:11" ht="170.1" customHeight="1">
      <c r="A126" s="3">
        <v>95</v>
      </c>
      <c r="B126" s="41" t="str">
        <f t="shared" ca="1" si="2"/>
        <v/>
      </c>
      <c r="C126" s="42" t="str">
        <f ca="1">IFERROR(VLOOKUP($B126,'Org list'!$J$9:$K$637,2,0), "")</f>
        <v/>
      </c>
      <c r="D126" s="390" t="str">
        <f ca="1">IFERROR(VLOOKUP($B126,'Metrics Backsheet'!$D$11:$AJ$187,'Supporting Metrics'!D$26,0),"")</f>
        <v/>
      </c>
      <c r="E126" s="390" t="str">
        <f ca="1">IFERROR(VLOOKUP($B126,'Metrics Backsheet'!$D$11:$AJ$187,'Supporting Metrics'!E$26,0),"")</f>
        <v/>
      </c>
      <c r="F126" s="390" t="str">
        <f ca="1">IFERROR(VLOOKUP($B126,'Metrics Backsheet'!$D$11:$AJ$187,'Supporting Metrics'!F$26,0),"")</f>
        <v/>
      </c>
      <c r="G126" s="627" t="str">
        <f ca="1">IFERROR(VLOOKUP($B126,'Metrics Backsheet'!$D$11:$AJ$187,'Supporting Metrics'!G$26,0),"")</f>
        <v/>
      </c>
      <c r="H126" s="390" t="str">
        <f ca="1">IFERROR(IF(VLOOKUP($B126,'Metrics Backsheet'!$D$11:$AJ$187,'Supporting Metrics'!H$26,0)="",VLOOKUP($B126,'Metrics Backsheet'!$D$11:$AJ$187,'Supporting Metrics'!H$27,0),VLOOKUP($B126,'Metrics Backsheet'!$D$11:$AJ$187,'Supporting Metrics'!H$26,0)),"")</f>
        <v/>
      </c>
      <c r="I126" s="391" t="str">
        <f ca="1">IFERROR(VLOOKUP($B126,'Metrics Backsheet'!$D$11:$AJ$187,'Supporting Metrics'!I$26,0),"")</f>
        <v/>
      </c>
      <c r="J126" s="16"/>
      <c r="K126"/>
    </row>
    <row r="127" spans="1:11" ht="170.1" customHeight="1">
      <c r="A127" s="3">
        <v>96</v>
      </c>
      <c r="B127" s="41" t="str">
        <f t="shared" ref="B127:B158" ca="1" si="3">IF($A127&gt;$M$34-1,"",INDIRECT("'Comms by AT'!AE"&amp;$A127+$M$31))</f>
        <v/>
      </c>
      <c r="C127" s="42" t="str">
        <f ca="1">IFERROR(VLOOKUP($B127,'Org list'!$J$9:$K$637,2,0), "")</f>
        <v/>
      </c>
      <c r="D127" s="390" t="str">
        <f ca="1">IFERROR(VLOOKUP($B127,'Metrics Backsheet'!$D$11:$AJ$187,'Supporting Metrics'!D$26,0),"")</f>
        <v/>
      </c>
      <c r="E127" s="390" t="str">
        <f ca="1">IFERROR(VLOOKUP($B127,'Metrics Backsheet'!$D$11:$AJ$187,'Supporting Metrics'!E$26,0),"")</f>
        <v/>
      </c>
      <c r="F127" s="390" t="str">
        <f ca="1">IFERROR(VLOOKUP($B127,'Metrics Backsheet'!$D$11:$AJ$187,'Supporting Metrics'!F$26,0),"")</f>
        <v/>
      </c>
      <c r="G127" s="627" t="str">
        <f ca="1">IFERROR(VLOOKUP($B127,'Metrics Backsheet'!$D$11:$AJ$187,'Supporting Metrics'!G$26,0),"")</f>
        <v/>
      </c>
      <c r="H127" s="390" t="str">
        <f ca="1">IFERROR(IF(VLOOKUP($B127,'Metrics Backsheet'!$D$11:$AJ$187,'Supporting Metrics'!H$26,0)="",VLOOKUP($B127,'Metrics Backsheet'!$D$11:$AJ$187,'Supporting Metrics'!H$27,0),VLOOKUP($B127,'Metrics Backsheet'!$D$11:$AJ$187,'Supporting Metrics'!H$26,0)),"")</f>
        <v/>
      </c>
      <c r="I127" s="391" t="str">
        <f ca="1">IFERROR(VLOOKUP($B127,'Metrics Backsheet'!$D$11:$AJ$187,'Supporting Metrics'!I$26,0),"")</f>
        <v/>
      </c>
      <c r="J127" s="16"/>
      <c r="K127"/>
    </row>
    <row r="128" spans="1:11" ht="170.1" customHeight="1">
      <c r="A128" s="3">
        <v>97</v>
      </c>
      <c r="B128" s="41" t="str">
        <f t="shared" ca="1" si="3"/>
        <v/>
      </c>
      <c r="C128" s="42" t="str">
        <f ca="1">IFERROR(VLOOKUP($B128,'Org list'!$J$9:$K$637,2,0), "")</f>
        <v/>
      </c>
      <c r="D128" s="390" t="str">
        <f ca="1">IFERROR(VLOOKUP($B128,'Metrics Backsheet'!$D$11:$AJ$187,'Supporting Metrics'!D$26,0),"")</f>
        <v/>
      </c>
      <c r="E128" s="390" t="str">
        <f ca="1">IFERROR(VLOOKUP($B128,'Metrics Backsheet'!$D$11:$AJ$187,'Supporting Metrics'!E$26,0),"")</f>
        <v/>
      </c>
      <c r="F128" s="390" t="str">
        <f ca="1">IFERROR(VLOOKUP($B128,'Metrics Backsheet'!$D$11:$AJ$187,'Supporting Metrics'!F$26,0),"")</f>
        <v/>
      </c>
      <c r="G128" s="627" t="str">
        <f ca="1">IFERROR(VLOOKUP($B128,'Metrics Backsheet'!$D$11:$AJ$187,'Supporting Metrics'!G$26,0),"")</f>
        <v/>
      </c>
      <c r="H128" s="390" t="str">
        <f ca="1">IFERROR(IF(VLOOKUP($B128,'Metrics Backsheet'!$D$11:$AJ$187,'Supporting Metrics'!H$26,0)="",VLOOKUP($B128,'Metrics Backsheet'!$D$11:$AJ$187,'Supporting Metrics'!H$27,0),VLOOKUP($B128,'Metrics Backsheet'!$D$11:$AJ$187,'Supporting Metrics'!H$26,0)),"")</f>
        <v/>
      </c>
      <c r="I128" s="391" t="str">
        <f ca="1">IFERROR(VLOOKUP($B128,'Metrics Backsheet'!$D$11:$AJ$187,'Supporting Metrics'!I$26,0),"")</f>
        <v/>
      </c>
      <c r="J128" s="16"/>
      <c r="K128"/>
    </row>
    <row r="129" spans="1:11" ht="170.1" customHeight="1">
      <c r="A129" s="3">
        <v>98</v>
      </c>
      <c r="B129" s="41" t="str">
        <f t="shared" ca="1" si="3"/>
        <v/>
      </c>
      <c r="C129" s="42" t="str">
        <f ca="1">IFERROR(VLOOKUP($B129,'Org list'!$J$9:$K$637,2,0), "")</f>
        <v/>
      </c>
      <c r="D129" s="390" t="str">
        <f ca="1">IFERROR(VLOOKUP($B129,'Metrics Backsheet'!$D$11:$AJ$187,'Supporting Metrics'!D$26,0),"")</f>
        <v/>
      </c>
      <c r="E129" s="390" t="str">
        <f ca="1">IFERROR(VLOOKUP($B129,'Metrics Backsheet'!$D$11:$AJ$187,'Supporting Metrics'!E$26,0),"")</f>
        <v/>
      </c>
      <c r="F129" s="390" t="str">
        <f ca="1">IFERROR(VLOOKUP($B129,'Metrics Backsheet'!$D$11:$AJ$187,'Supporting Metrics'!F$26,0),"")</f>
        <v/>
      </c>
      <c r="G129" s="627" t="str">
        <f ca="1">IFERROR(VLOOKUP($B129,'Metrics Backsheet'!$D$11:$AJ$187,'Supporting Metrics'!G$26,0),"")</f>
        <v/>
      </c>
      <c r="H129" s="390" t="str">
        <f ca="1">IFERROR(IF(VLOOKUP($B129,'Metrics Backsheet'!$D$11:$AJ$187,'Supporting Metrics'!H$26,0)="",VLOOKUP($B129,'Metrics Backsheet'!$D$11:$AJ$187,'Supporting Metrics'!H$27,0),VLOOKUP($B129,'Metrics Backsheet'!$D$11:$AJ$187,'Supporting Metrics'!H$26,0)),"")</f>
        <v/>
      </c>
      <c r="I129" s="391" t="str">
        <f ca="1">IFERROR(VLOOKUP($B129,'Metrics Backsheet'!$D$11:$AJ$187,'Supporting Metrics'!I$26,0),"")</f>
        <v/>
      </c>
      <c r="J129" s="16"/>
      <c r="K129"/>
    </row>
    <row r="130" spans="1:11" ht="170.1" customHeight="1">
      <c r="A130" s="3">
        <v>99</v>
      </c>
      <c r="B130" s="41" t="str">
        <f t="shared" ca="1" si="3"/>
        <v/>
      </c>
      <c r="C130" s="42" t="str">
        <f ca="1">IFERROR(VLOOKUP($B130,'Org list'!$J$9:$K$637,2,0), "")</f>
        <v/>
      </c>
      <c r="D130" s="390" t="str">
        <f ca="1">IFERROR(VLOOKUP($B130,'Metrics Backsheet'!$D$11:$AJ$187,'Supporting Metrics'!D$26,0),"")</f>
        <v/>
      </c>
      <c r="E130" s="390" t="str">
        <f ca="1">IFERROR(VLOOKUP($B130,'Metrics Backsheet'!$D$11:$AJ$187,'Supporting Metrics'!E$26,0),"")</f>
        <v/>
      </c>
      <c r="F130" s="390" t="str">
        <f ca="1">IFERROR(VLOOKUP($B130,'Metrics Backsheet'!$D$11:$AJ$187,'Supporting Metrics'!F$26,0),"")</f>
        <v/>
      </c>
      <c r="G130" s="627" t="str">
        <f ca="1">IFERROR(VLOOKUP($B130,'Metrics Backsheet'!$D$11:$AJ$187,'Supporting Metrics'!G$26,0),"")</f>
        <v/>
      </c>
      <c r="H130" s="390" t="str">
        <f ca="1">IFERROR(IF(VLOOKUP($B130,'Metrics Backsheet'!$D$11:$AJ$187,'Supporting Metrics'!H$26,0)="",VLOOKUP($B130,'Metrics Backsheet'!$D$11:$AJ$187,'Supporting Metrics'!H$27,0),VLOOKUP($B130,'Metrics Backsheet'!$D$11:$AJ$187,'Supporting Metrics'!H$26,0)),"")</f>
        <v/>
      </c>
      <c r="I130" s="391" t="str">
        <f ca="1">IFERROR(VLOOKUP($B130,'Metrics Backsheet'!$D$11:$AJ$187,'Supporting Metrics'!I$26,0),"")</f>
        <v/>
      </c>
      <c r="J130" s="16"/>
      <c r="K130"/>
    </row>
    <row r="131" spans="1:11" ht="170.1" customHeight="1">
      <c r="A131" s="3">
        <v>100</v>
      </c>
      <c r="B131" s="41" t="str">
        <f t="shared" ca="1" si="3"/>
        <v/>
      </c>
      <c r="C131" s="42" t="str">
        <f ca="1">IFERROR(VLOOKUP($B131,'Org list'!$J$9:$K$637,2,0), "")</f>
        <v/>
      </c>
      <c r="D131" s="390" t="str">
        <f ca="1">IFERROR(VLOOKUP($B131,'Metrics Backsheet'!$D$11:$AJ$187,'Supporting Metrics'!D$26,0),"")</f>
        <v/>
      </c>
      <c r="E131" s="390" t="str">
        <f ca="1">IFERROR(VLOOKUP($B131,'Metrics Backsheet'!$D$11:$AJ$187,'Supporting Metrics'!E$26,0),"")</f>
        <v/>
      </c>
      <c r="F131" s="390" t="str">
        <f ca="1">IFERROR(VLOOKUP($B131,'Metrics Backsheet'!$D$11:$AJ$187,'Supporting Metrics'!F$26,0),"")</f>
        <v/>
      </c>
      <c r="G131" s="627" t="str">
        <f ca="1">IFERROR(VLOOKUP($B131,'Metrics Backsheet'!$D$11:$AJ$187,'Supporting Metrics'!G$26,0),"")</f>
        <v/>
      </c>
      <c r="H131" s="390" t="str">
        <f ca="1">IFERROR(IF(VLOOKUP($B131,'Metrics Backsheet'!$D$11:$AJ$187,'Supporting Metrics'!H$26,0)="",VLOOKUP($B131,'Metrics Backsheet'!$D$11:$AJ$187,'Supporting Metrics'!H$27,0),VLOOKUP($B131,'Metrics Backsheet'!$D$11:$AJ$187,'Supporting Metrics'!H$26,0)),"")</f>
        <v/>
      </c>
      <c r="I131" s="391" t="str">
        <f ca="1">IFERROR(VLOOKUP($B131,'Metrics Backsheet'!$D$11:$AJ$187,'Supporting Metrics'!I$26,0),"")</f>
        <v/>
      </c>
      <c r="J131" s="16"/>
      <c r="K131"/>
    </row>
    <row r="132" spans="1:11" ht="170.1" customHeight="1">
      <c r="A132" s="3">
        <v>101</v>
      </c>
      <c r="B132" s="41" t="str">
        <f t="shared" ca="1" si="3"/>
        <v/>
      </c>
      <c r="C132" s="42" t="str">
        <f ca="1">IFERROR(VLOOKUP($B132,'Org list'!$J$9:$K$637,2,0), "")</f>
        <v/>
      </c>
      <c r="D132" s="390" t="str">
        <f ca="1">IFERROR(VLOOKUP($B132,'Metrics Backsheet'!$D$11:$AJ$187,'Supporting Metrics'!D$26,0),"")</f>
        <v/>
      </c>
      <c r="E132" s="390" t="str">
        <f ca="1">IFERROR(VLOOKUP($B132,'Metrics Backsheet'!$D$11:$AJ$187,'Supporting Metrics'!E$26,0),"")</f>
        <v/>
      </c>
      <c r="F132" s="390" t="str">
        <f ca="1">IFERROR(VLOOKUP($B132,'Metrics Backsheet'!$D$11:$AJ$187,'Supporting Metrics'!F$26,0),"")</f>
        <v/>
      </c>
      <c r="G132" s="627" t="str">
        <f ca="1">IFERROR(VLOOKUP($B132,'Metrics Backsheet'!$D$11:$AJ$187,'Supporting Metrics'!G$26,0),"")</f>
        <v/>
      </c>
      <c r="H132" s="390" t="str">
        <f ca="1">IFERROR(IF(VLOOKUP($B132,'Metrics Backsheet'!$D$11:$AJ$187,'Supporting Metrics'!H$26,0)="",VLOOKUP($B132,'Metrics Backsheet'!$D$11:$AJ$187,'Supporting Metrics'!H$27,0),VLOOKUP($B132,'Metrics Backsheet'!$D$11:$AJ$187,'Supporting Metrics'!H$26,0)),"")</f>
        <v/>
      </c>
      <c r="I132" s="391" t="str">
        <f ca="1">IFERROR(VLOOKUP($B132,'Metrics Backsheet'!$D$11:$AJ$187,'Supporting Metrics'!I$26,0),"")</f>
        <v/>
      </c>
      <c r="J132" s="16"/>
      <c r="K132"/>
    </row>
    <row r="133" spans="1:11" ht="170.1" customHeight="1">
      <c r="A133" s="3">
        <v>102</v>
      </c>
      <c r="B133" s="41" t="str">
        <f t="shared" ca="1" si="3"/>
        <v/>
      </c>
      <c r="C133" s="42" t="str">
        <f ca="1">IFERROR(VLOOKUP($B133,'Org list'!$J$9:$K$637,2,0), "")</f>
        <v/>
      </c>
      <c r="D133" s="390" t="str">
        <f ca="1">IFERROR(VLOOKUP($B133,'Metrics Backsheet'!$D$11:$AJ$187,'Supporting Metrics'!D$26,0),"")</f>
        <v/>
      </c>
      <c r="E133" s="390" t="str">
        <f ca="1">IFERROR(VLOOKUP($B133,'Metrics Backsheet'!$D$11:$AJ$187,'Supporting Metrics'!E$26,0),"")</f>
        <v/>
      </c>
      <c r="F133" s="390" t="str">
        <f ca="1">IFERROR(VLOOKUP($B133,'Metrics Backsheet'!$D$11:$AJ$187,'Supporting Metrics'!F$26,0),"")</f>
        <v/>
      </c>
      <c r="G133" s="627" t="str">
        <f ca="1">IFERROR(VLOOKUP($B133,'Metrics Backsheet'!$D$11:$AJ$187,'Supporting Metrics'!G$26,0),"")</f>
        <v/>
      </c>
      <c r="H133" s="390" t="str">
        <f ca="1">IFERROR(IF(VLOOKUP($B133,'Metrics Backsheet'!$D$11:$AJ$187,'Supporting Metrics'!H$26,0)="",VLOOKUP($B133,'Metrics Backsheet'!$D$11:$AJ$187,'Supporting Metrics'!H$27,0),VLOOKUP($B133,'Metrics Backsheet'!$D$11:$AJ$187,'Supporting Metrics'!H$26,0)),"")</f>
        <v/>
      </c>
      <c r="I133" s="391" t="str">
        <f ca="1">IFERROR(VLOOKUP($B133,'Metrics Backsheet'!$D$11:$AJ$187,'Supporting Metrics'!I$26,0),"")</f>
        <v/>
      </c>
      <c r="J133" s="16"/>
      <c r="K133"/>
    </row>
    <row r="134" spans="1:11" ht="170.1" customHeight="1">
      <c r="A134" s="3">
        <v>103</v>
      </c>
      <c r="B134" s="41" t="str">
        <f t="shared" ca="1" si="3"/>
        <v/>
      </c>
      <c r="C134" s="42" t="str">
        <f ca="1">IFERROR(VLOOKUP($B134,'Org list'!$J$9:$K$637,2,0), "")</f>
        <v/>
      </c>
      <c r="D134" s="390" t="str">
        <f ca="1">IFERROR(VLOOKUP($B134,'Metrics Backsheet'!$D$11:$AJ$187,'Supporting Metrics'!D$26,0),"")</f>
        <v/>
      </c>
      <c r="E134" s="390" t="str">
        <f ca="1">IFERROR(VLOOKUP($B134,'Metrics Backsheet'!$D$11:$AJ$187,'Supporting Metrics'!E$26,0),"")</f>
        <v/>
      </c>
      <c r="F134" s="390" t="str">
        <f ca="1">IFERROR(VLOOKUP($B134,'Metrics Backsheet'!$D$11:$AJ$187,'Supporting Metrics'!F$26,0),"")</f>
        <v/>
      </c>
      <c r="G134" s="627" t="str">
        <f ca="1">IFERROR(VLOOKUP($B134,'Metrics Backsheet'!$D$11:$AJ$187,'Supporting Metrics'!G$26,0),"")</f>
        <v/>
      </c>
      <c r="H134" s="390" t="str">
        <f ca="1">IFERROR(IF(VLOOKUP($B134,'Metrics Backsheet'!$D$11:$AJ$187,'Supporting Metrics'!H$26,0)="",VLOOKUP($B134,'Metrics Backsheet'!$D$11:$AJ$187,'Supporting Metrics'!H$27,0),VLOOKUP($B134,'Metrics Backsheet'!$D$11:$AJ$187,'Supporting Metrics'!H$26,0)),"")</f>
        <v/>
      </c>
      <c r="I134" s="391" t="str">
        <f ca="1">IFERROR(VLOOKUP($B134,'Metrics Backsheet'!$D$11:$AJ$187,'Supporting Metrics'!I$26,0),"")</f>
        <v/>
      </c>
      <c r="J134" s="16"/>
      <c r="K134"/>
    </row>
    <row r="135" spans="1:11" ht="170.1" customHeight="1">
      <c r="A135" s="3">
        <v>104</v>
      </c>
      <c r="B135" s="41" t="str">
        <f t="shared" ca="1" si="3"/>
        <v/>
      </c>
      <c r="C135" s="42" t="str">
        <f ca="1">IFERROR(VLOOKUP($B135,'Org list'!$J$9:$K$637,2,0), "")</f>
        <v/>
      </c>
      <c r="D135" s="390" t="str">
        <f ca="1">IFERROR(VLOOKUP($B135,'Metrics Backsheet'!$D$11:$AJ$187,'Supporting Metrics'!D$26,0),"")</f>
        <v/>
      </c>
      <c r="E135" s="390" t="str">
        <f ca="1">IFERROR(VLOOKUP($B135,'Metrics Backsheet'!$D$11:$AJ$187,'Supporting Metrics'!E$26,0),"")</f>
        <v/>
      </c>
      <c r="F135" s="390" t="str">
        <f ca="1">IFERROR(VLOOKUP($B135,'Metrics Backsheet'!$D$11:$AJ$187,'Supporting Metrics'!F$26,0),"")</f>
        <v/>
      </c>
      <c r="G135" s="627" t="str">
        <f ca="1">IFERROR(VLOOKUP($B135,'Metrics Backsheet'!$D$11:$AJ$187,'Supporting Metrics'!G$26,0),"")</f>
        <v/>
      </c>
      <c r="H135" s="390" t="str">
        <f ca="1">IFERROR(IF(VLOOKUP($B135,'Metrics Backsheet'!$D$11:$AJ$187,'Supporting Metrics'!H$26,0)="",VLOOKUP($B135,'Metrics Backsheet'!$D$11:$AJ$187,'Supporting Metrics'!H$27,0),VLOOKUP($B135,'Metrics Backsheet'!$D$11:$AJ$187,'Supporting Metrics'!H$26,0)),"")</f>
        <v/>
      </c>
      <c r="I135" s="391" t="str">
        <f ca="1">IFERROR(VLOOKUP($B135,'Metrics Backsheet'!$D$11:$AJ$187,'Supporting Metrics'!I$26,0),"")</f>
        <v/>
      </c>
      <c r="J135" s="16"/>
      <c r="K135"/>
    </row>
    <row r="136" spans="1:11" ht="170.1" customHeight="1">
      <c r="A136" s="3">
        <v>105</v>
      </c>
      <c r="B136" s="41" t="str">
        <f t="shared" ca="1" si="3"/>
        <v/>
      </c>
      <c r="C136" s="42" t="str">
        <f ca="1">IFERROR(VLOOKUP($B136,'Org list'!$J$9:$K$637,2,0), "")</f>
        <v/>
      </c>
      <c r="D136" s="390" t="str">
        <f ca="1">IFERROR(VLOOKUP($B136,'Metrics Backsheet'!$D$11:$AJ$187,'Supporting Metrics'!D$26,0),"")</f>
        <v/>
      </c>
      <c r="E136" s="390" t="str">
        <f ca="1">IFERROR(VLOOKUP($B136,'Metrics Backsheet'!$D$11:$AJ$187,'Supporting Metrics'!E$26,0),"")</f>
        <v/>
      </c>
      <c r="F136" s="390" t="str">
        <f ca="1">IFERROR(VLOOKUP($B136,'Metrics Backsheet'!$D$11:$AJ$187,'Supporting Metrics'!F$26,0),"")</f>
        <v/>
      </c>
      <c r="G136" s="627" t="str">
        <f ca="1">IFERROR(VLOOKUP($B136,'Metrics Backsheet'!$D$11:$AJ$187,'Supporting Metrics'!G$26,0),"")</f>
        <v/>
      </c>
      <c r="H136" s="390" t="str">
        <f ca="1">IFERROR(IF(VLOOKUP($B136,'Metrics Backsheet'!$D$11:$AJ$187,'Supporting Metrics'!H$26,0)="",VLOOKUP($B136,'Metrics Backsheet'!$D$11:$AJ$187,'Supporting Metrics'!H$27,0),VLOOKUP($B136,'Metrics Backsheet'!$D$11:$AJ$187,'Supporting Metrics'!H$26,0)),"")</f>
        <v/>
      </c>
      <c r="I136" s="391" t="str">
        <f ca="1">IFERROR(VLOOKUP($B136,'Metrics Backsheet'!$D$11:$AJ$187,'Supporting Metrics'!I$26,0),"")</f>
        <v/>
      </c>
      <c r="J136" s="16"/>
      <c r="K136"/>
    </row>
    <row r="137" spans="1:11" ht="170.1" customHeight="1">
      <c r="A137" s="3">
        <v>106</v>
      </c>
      <c r="B137" s="41" t="str">
        <f t="shared" ca="1" si="3"/>
        <v/>
      </c>
      <c r="C137" s="42" t="str">
        <f ca="1">IFERROR(VLOOKUP($B137,'Org list'!$J$9:$K$637,2,0), "")</f>
        <v/>
      </c>
      <c r="D137" s="390" t="str">
        <f ca="1">IFERROR(VLOOKUP($B137,'Metrics Backsheet'!$D$11:$AJ$187,'Supporting Metrics'!D$26,0),"")</f>
        <v/>
      </c>
      <c r="E137" s="390" t="str">
        <f ca="1">IFERROR(VLOOKUP($B137,'Metrics Backsheet'!$D$11:$AJ$187,'Supporting Metrics'!E$26,0),"")</f>
        <v/>
      </c>
      <c r="F137" s="390" t="str">
        <f ca="1">IFERROR(VLOOKUP($B137,'Metrics Backsheet'!$D$11:$AJ$187,'Supporting Metrics'!F$26,0),"")</f>
        <v/>
      </c>
      <c r="G137" s="627" t="str">
        <f ca="1">IFERROR(VLOOKUP($B137,'Metrics Backsheet'!$D$11:$AJ$187,'Supporting Metrics'!G$26,0),"")</f>
        <v/>
      </c>
      <c r="H137" s="390" t="str">
        <f ca="1">IFERROR(IF(VLOOKUP($B137,'Metrics Backsheet'!$D$11:$AJ$187,'Supporting Metrics'!H$26,0)="",VLOOKUP($B137,'Metrics Backsheet'!$D$11:$AJ$187,'Supporting Metrics'!H$27,0),VLOOKUP($B137,'Metrics Backsheet'!$D$11:$AJ$187,'Supporting Metrics'!H$26,0)),"")</f>
        <v/>
      </c>
      <c r="I137" s="391" t="str">
        <f ca="1">IFERROR(VLOOKUP($B137,'Metrics Backsheet'!$D$11:$AJ$187,'Supporting Metrics'!I$26,0),"")</f>
        <v/>
      </c>
      <c r="J137" s="16"/>
      <c r="K137"/>
    </row>
    <row r="138" spans="1:11" ht="170.1" customHeight="1">
      <c r="A138" s="3">
        <v>107</v>
      </c>
      <c r="B138" s="41" t="str">
        <f t="shared" ca="1" si="3"/>
        <v/>
      </c>
      <c r="C138" s="42" t="str">
        <f ca="1">IFERROR(VLOOKUP($B138,'Org list'!$J$9:$K$637,2,0), "")</f>
        <v/>
      </c>
      <c r="D138" s="390" t="str">
        <f ca="1">IFERROR(VLOOKUP($B138,'Metrics Backsheet'!$D$11:$AJ$187,'Supporting Metrics'!D$26,0),"")</f>
        <v/>
      </c>
      <c r="E138" s="390" t="str">
        <f ca="1">IFERROR(VLOOKUP($B138,'Metrics Backsheet'!$D$11:$AJ$187,'Supporting Metrics'!E$26,0),"")</f>
        <v/>
      </c>
      <c r="F138" s="390" t="str">
        <f ca="1">IFERROR(VLOOKUP($B138,'Metrics Backsheet'!$D$11:$AJ$187,'Supporting Metrics'!F$26,0),"")</f>
        <v/>
      </c>
      <c r="G138" s="627" t="str">
        <f ca="1">IFERROR(VLOOKUP($B138,'Metrics Backsheet'!$D$11:$AJ$187,'Supporting Metrics'!G$26,0),"")</f>
        <v/>
      </c>
      <c r="H138" s="390" t="str">
        <f ca="1">IFERROR(IF(VLOOKUP($B138,'Metrics Backsheet'!$D$11:$AJ$187,'Supporting Metrics'!H$26,0)="",VLOOKUP($B138,'Metrics Backsheet'!$D$11:$AJ$187,'Supporting Metrics'!H$27,0),VLOOKUP($B138,'Metrics Backsheet'!$D$11:$AJ$187,'Supporting Metrics'!H$26,0)),"")</f>
        <v/>
      </c>
      <c r="I138" s="391" t="str">
        <f ca="1">IFERROR(VLOOKUP($B138,'Metrics Backsheet'!$D$11:$AJ$187,'Supporting Metrics'!I$26,0),"")</f>
        <v/>
      </c>
      <c r="J138" s="16"/>
      <c r="K138"/>
    </row>
    <row r="139" spans="1:11" ht="170.1" customHeight="1">
      <c r="A139" s="3">
        <v>108</v>
      </c>
      <c r="B139" s="41" t="str">
        <f t="shared" ca="1" si="3"/>
        <v/>
      </c>
      <c r="C139" s="42" t="str">
        <f ca="1">IFERROR(VLOOKUP($B139,'Org list'!$J$9:$K$637,2,0), "")</f>
        <v/>
      </c>
      <c r="D139" s="390" t="str">
        <f ca="1">IFERROR(VLOOKUP($B139,'Metrics Backsheet'!$D$11:$AJ$187,'Supporting Metrics'!D$26,0),"")</f>
        <v/>
      </c>
      <c r="E139" s="390" t="str">
        <f ca="1">IFERROR(VLOOKUP($B139,'Metrics Backsheet'!$D$11:$AJ$187,'Supporting Metrics'!E$26,0),"")</f>
        <v/>
      </c>
      <c r="F139" s="390" t="str">
        <f ca="1">IFERROR(VLOOKUP($B139,'Metrics Backsheet'!$D$11:$AJ$187,'Supporting Metrics'!F$26,0),"")</f>
        <v/>
      </c>
      <c r="G139" s="627" t="str">
        <f ca="1">IFERROR(VLOOKUP($B139,'Metrics Backsheet'!$D$11:$AJ$187,'Supporting Metrics'!G$26,0),"")</f>
        <v/>
      </c>
      <c r="H139" s="390" t="str">
        <f ca="1">IFERROR(IF(VLOOKUP($B139,'Metrics Backsheet'!$D$11:$AJ$187,'Supporting Metrics'!H$26,0)="",VLOOKUP($B139,'Metrics Backsheet'!$D$11:$AJ$187,'Supporting Metrics'!H$27,0),VLOOKUP($B139,'Metrics Backsheet'!$D$11:$AJ$187,'Supporting Metrics'!H$26,0)),"")</f>
        <v/>
      </c>
      <c r="I139" s="391" t="str">
        <f ca="1">IFERROR(VLOOKUP($B139,'Metrics Backsheet'!$D$11:$AJ$187,'Supporting Metrics'!I$26,0),"")</f>
        <v/>
      </c>
      <c r="J139" s="16"/>
      <c r="K139"/>
    </row>
    <row r="140" spans="1:11" ht="170.1" customHeight="1">
      <c r="A140" s="3">
        <v>109</v>
      </c>
      <c r="B140" s="41" t="str">
        <f t="shared" ca="1" si="3"/>
        <v/>
      </c>
      <c r="C140" s="42" t="str">
        <f ca="1">IFERROR(VLOOKUP($B140,'Org list'!$J$9:$K$637,2,0), "")</f>
        <v/>
      </c>
      <c r="D140" s="390" t="str">
        <f ca="1">IFERROR(VLOOKUP($B140,'Metrics Backsheet'!$D$11:$AJ$187,'Supporting Metrics'!D$26,0),"")</f>
        <v/>
      </c>
      <c r="E140" s="390" t="str">
        <f ca="1">IFERROR(VLOOKUP($B140,'Metrics Backsheet'!$D$11:$AJ$187,'Supporting Metrics'!E$26,0),"")</f>
        <v/>
      </c>
      <c r="F140" s="390" t="str">
        <f ca="1">IFERROR(VLOOKUP($B140,'Metrics Backsheet'!$D$11:$AJ$187,'Supporting Metrics'!F$26,0),"")</f>
        <v/>
      </c>
      <c r="G140" s="627" t="str">
        <f ca="1">IFERROR(VLOOKUP($B140,'Metrics Backsheet'!$D$11:$AJ$187,'Supporting Metrics'!G$26,0),"")</f>
        <v/>
      </c>
      <c r="H140" s="390" t="str">
        <f ca="1">IFERROR(IF(VLOOKUP($B140,'Metrics Backsheet'!$D$11:$AJ$187,'Supporting Metrics'!H$26,0)="",VLOOKUP($B140,'Metrics Backsheet'!$D$11:$AJ$187,'Supporting Metrics'!H$27,0),VLOOKUP($B140,'Metrics Backsheet'!$D$11:$AJ$187,'Supporting Metrics'!H$26,0)),"")</f>
        <v/>
      </c>
      <c r="I140" s="391" t="str">
        <f ca="1">IFERROR(VLOOKUP($B140,'Metrics Backsheet'!$D$11:$AJ$187,'Supporting Metrics'!I$26,0),"")</f>
        <v/>
      </c>
      <c r="J140" s="16"/>
      <c r="K140"/>
    </row>
    <row r="141" spans="1:11" ht="170.1" customHeight="1">
      <c r="A141" s="3">
        <v>110</v>
      </c>
      <c r="B141" s="41" t="str">
        <f t="shared" ca="1" si="3"/>
        <v/>
      </c>
      <c r="C141" s="42" t="str">
        <f ca="1">IFERROR(VLOOKUP($B141,'Org list'!$J$9:$K$637,2,0), "")</f>
        <v/>
      </c>
      <c r="D141" s="390" t="str">
        <f ca="1">IFERROR(VLOOKUP($B141,'Metrics Backsheet'!$D$11:$AJ$187,'Supporting Metrics'!D$26,0),"")</f>
        <v/>
      </c>
      <c r="E141" s="390" t="str">
        <f ca="1">IFERROR(VLOOKUP($B141,'Metrics Backsheet'!$D$11:$AJ$187,'Supporting Metrics'!E$26,0),"")</f>
        <v/>
      </c>
      <c r="F141" s="390" t="str">
        <f ca="1">IFERROR(VLOOKUP($B141,'Metrics Backsheet'!$D$11:$AJ$187,'Supporting Metrics'!F$26,0),"")</f>
        <v/>
      </c>
      <c r="G141" s="627" t="str">
        <f ca="1">IFERROR(VLOOKUP($B141,'Metrics Backsheet'!$D$11:$AJ$187,'Supporting Metrics'!G$26,0),"")</f>
        <v/>
      </c>
      <c r="H141" s="390" t="str">
        <f ca="1">IFERROR(IF(VLOOKUP($B141,'Metrics Backsheet'!$D$11:$AJ$187,'Supporting Metrics'!H$26,0)="",VLOOKUP($B141,'Metrics Backsheet'!$D$11:$AJ$187,'Supporting Metrics'!H$27,0),VLOOKUP($B141,'Metrics Backsheet'!$D$11:$AJ$187,'Supporting Metrics'!H$26,0)),"")</f>
        <v/>
      </c>
      <c r="I141" s="391" t="str">
        <f ca="1">IFERROR(VLOOKUP($B141,'Metrics Backsheet'!$D$11:$AJ$187,'Supporting Metrics'!I$26,0),"")</f>
        <v/>
      </c>
      <c r="J141" s="16"/>
      <c r="K141"/>
    </row>
    <row r="142" spans="1:11" ht="170.1" customHeight="1">
      <c r="A142" s="3">
        <v>111</v>
      </c>
      <c r="B142" s="41" t="str">
        <f t="shared" ca="1" si="3"/>
        <v/>
      </c>
      <c r="C142" s="42" t="str">
        <f ca="1">IFERROR(VLOOKUP($B142,'Org list'!$J$9:$K$637,2,0), "")</f>
        <v/>
      </c>
      <c r="D142" s="390" t="str">
        <f ca="1">IFERROR(VLOOKUP($B142,'Metrics Backsheet'!$D$11:$AJ$187,'Supporting Metrics'!D$26,0),"")</f>
        <v/>
      </c>
      <c r="E142" s="390" t="str">
        <f ca="1">IFERROR(VLOOKUP($B142,'Metrics Backsheet'!$D$11:$AJ$187,'Supporting Metrics'!E$26,0),"")</f>
        <v/>
      </c>
      <c r="F142" s="390" t="str">
        <f ca="1">IFERROR(VLOOKUP($B142,'Metrics Backsheet'!$D$11:$AJ$187,'Supporting Metrics'!F$26,0),"")</f>
        <v/>
      </c>
      <c r="G142" s="627" t="str">
        <f ca="1">IFERROR(VLOOKUP($B142,'Metrics Backsheet'!$D$11:$AJ$187,'Supporting Metrics'!G$26,0),"")</f>
        <v/>
      </c>
      <c r="H142" s="390" t="str">
        <f ca="1">IFERROR(IF(VLOOKUP($B142,'Metrics Backsheet'!$D$11:$AJ$187,'Supporting Metrics'!H$26,0)="",VLOOKUP($B142,'Metrics Backsheet'!$D$11:$AJ$187,'Supporting Metrics'!H$27,0),VLOOKUP($B142,'Metrics Backsheet'!$D$11:$AJ$187,'Supporting Metrics'!H$26,0)),"")</f>
        <v/>
      </c>
      <c r="I142" s="391" t="str">
        <f ca="1">IFERROR(VLOOKUP($B142,'Metrics Backsheet'!$D$11:$AJ$187,'Supporting Metrics'!I$26,0),"")</f>
        <v/>
      </c>
      <c r="J142" s="16"/>
      <c r="K142"/>
    </row>
    <row r="143" spans="1:11" ht="170.1" customHeight="1">
      <c r="A143" s="3">
        <v>112</v>
      </c>
      <c r="B143" s="41" t="str">
        <f t="shared" ca="1" si="3"/>
        <v/>
      </c>
      <c r="C143" s="42" t="str">
        <f ca="1">IFERROR(VLOOKUP($B143,'Org list'!$J$9:$K$637,2,0), "")</f>
        <v/>
      </c>
      <c r="D143" s="390" t="str">
        <f ca="1">IFERROR(VLOOKUP($B143,'Metrics Backsheet'!$D$11:$AJ$187,'Supporting Metrics'!D$26,0),"")</f>
        <v/>
      </c>
      <c r="E143" s="390" t="str">
        <f ca="1">IFERROR(VLOOKUP($B143,'Metrics Backsheet'!$D$11:$AJ$187,'Supporting Metrics'!E$26,0),"")</f>
        <v/>
      </c>
      <c r="F143" s="390" t="str">
        <f ca="1">IFERROR(VLOOKUP($B143,'Metrics Backsheet'!$D$11:$AJ$187,'Supporting Metrics'!F$26,0),"")</f>
        <v/>
      </c>
      <c r="G143" s="627" t="str">
        <f ca="1">IFERROR(VLOOKUP($B143,'Metrics Backsheet'!$D$11:$AJ$187,'Supporting Metrics'!G$26,0),"")</f>
        <v/>
      </c>
      <c r="H143" s="390" t="str">
        <f ca="1">IFERROR(IF(VLOOKUP($B143,'Metrics Backsheet'!$D$11:$AJ$187,'Supporting Metrics'!H$26,0)="",VLOOKUP($B143,'Metrics Backsheet'!$D$11:$AJ$187,'Supporting Metrics'!H$27,0),VLOOKUP($B143,'Metrics Backsheet'!$D$11:$AJ$187,'Supporting Metrics'!H$26,0)),"")</f>
        <v/>
      </c>
      <c r="I143" s="391" t="str">
        <f ca="1">IFERROR(VLOOKUP($B143,'Metrics Backsheet'!$D$11:$AJ$187,'Supporting Metrics'!I$26,0),"")</f>
        <v/>
      </c>
      <c r="J143" s="16"/>
      <c r="K143"/>
    </row>
    <row r="144" spans="1:11" ht="170.1" customHeight="1">
      <c r="A144" s="3">
        <v>113</v>
      </c>
      <c r="B144" s="41" t="str">
        <f t="shared" ca="1" si="3"/>
        <v/>
      </c>
      <c r="C144" s="42" t="str">
        <f ca="1">IFERROR(VLOOKUP($B144,'Org list'!$J$9:$K$637,2,0), "")</f>
        <v/>
      </c>
      <c r="D144" s="390" t="str">
        <f ca="1">IFERROR(VLOOKUP($B144,'Metrics Backsheet'!$D$11:$AJ$187,'Supporting Metrics'!D$26,0),"")</f>
        <v/>
      </c>
      <c r="E144" s="390" t="str">
        <f ca="1">IFERROR(VLOOKUP($B144,'Metrics Backsheet'!$D$11:$AJ$187,'Supporting Metrics'!E$26,0),"")</f>
        <v/>
      </c>
      <c r="F144" s="390" t="str">
        <f ca="1">IFERROR(VLOOKUP($B144,'Metrics Backsheet'!$D$11:$AJ$187,'Supporting Metrics'!F$26,0),"")</f>
        <v/>
      </c>
      <c r="G144" s="627" t="str">
        <f ca="1">IFERROR(VLOOKUP($B144,'Metrics Backsheet'!$D$11:$AJ$187,'Supporting Metrics'!G$26,0),"")</f>
        <v/>
      </c>
      <c r="H144" s="390" t="str">
        <f ca="1">IFERROR(IF(VLOOKUP($B144,'Metrics Backsheet'!$D$11:$AJ$187,'Supporting Metrics'!H$26,0)="",VLOOKUP($B144,'Metrics Backsheet'!$D$11:$AJ$187,'Supporting Metrics'!H$27,0),VLOOKUP($B144,'Metrics Backsheet'!$D$11:$AJ$187,'Supporting Metrics'!H$26,0)),"")</f>
        <v/>
      </c>
      <c r="I144" s="391" t="str">
        <f ca="1">IFERROR(VLOOKUP($B144,'Metrics Backsheet'!$D$11:$AJ$187,'Supporting Metrics'!I$26,0),"")</f>
        <v/>
      </c>
      <c r="J144" s="16"/>
      <c r="K144"/>
    </row>
    <row r="145" spans="1:11" ht="170.1" customHeight="1">
      <c r="A145" s="3">
        <v>114</v>
      </c>
      <c r="B145" s="41" t="str">
        <f t="shared" ca="1" si="3"/>
        <v/>
      </c>
      <c r="C145" s="42" t="str">
        <f ca="1">IFERROR(VLOOKUP($B145,'Org list'!$J$9:$K$637,2,0), "")</f>
        <v/>
      </c>
      <c r="D145" s="390" t="str">
        <f ca="1">IFERROR(VLOOKUP($B145,'Metrics Backsheet'!$D$11:$AJ$187,'Supporting Metrics'!D$26,0),"")</f>
        <v/>
      </c>
      <c r="E145" s="390" t="str">
        <f ca="1">IFERROR(VLOOKUP($B145,'Metrics Backsheet'!$D$11:$AJ$187,'Supporting Metrics'!E$26,0),"")</f>
        <v/>
      </c>
      <c r="F145" s="390" t="str">
        <f ca="1">IFERROR(VLOOKUP($B145,'Metrics Backsheet'!$D$11:$AJ$187,'Supporting Metrics'!F$26,0),"")</f>
        <v/>
      </c>
      <c r="G145" s="627" t="str">
        <f ca="1">IFERROR(VLOOKUP($B145,'Metrics Backsheet'!$D$11:$AJ$187,'Supporting Metrics'!G$26,0),"")</f>
        <v/>
      </c>
      <c r="H145" s="390" t="str">
        <f ca="1">IFERROR(IF(VLOOKUP($B145,'Metrics Backsheet'!$D$11:$AJ$187,'Supporting Metrics'!H$26,0)="",VLOOKUP($B145,'Metrics Backsheet'!$D$11:$AJ$187,'Supporting Metrics'!H$27,0),VLOOKUP($B145,'Metrics Backsheet'!$D$11:$AJ$187,'Supporting Metrics'!H$26,0)),"")</f>
        <v/>
      </c>
      <c r="I145" s="391" t="str">
        <f ca="1">IFERROR(VLOOKUP($B145,'Metrics Backsheet'!$D$11:$AJ$187,'Supporting Metrics'!I$26,0),"")</f>
        <v/>
      </c>
      <c r="J145" s="16"/>
      <c r="K145"/>
    </row>
    <row r="146" spans="1:11" ht="170.1" customHeight="1">
      <c r="A146" s="3">
        <v>115</v>
      </c>
      <c r="B146" s="41" t="str">
        <f t="shared" ca="1" si="3"/>
        <v/>
      </c>
      <c r="C146" s="42" t="str">
        <f ca="1">IFERROR(VLOOKUP($B146,'Org list'!$J$9:$K$637,2,0), "")</f>
        <v/>
      </c>
      <c r="D146" s="390" t="str">
        <f ca="1">IFERROR(VLOOKUP($B146,'Metrics Backsheet'!$D$11:$AJ$187,'Supporting Metrics'!D$26,0),"")</f>
        <v/>
      </c>
      <c r="E146" s="390" t="str">
        <f ca="1">IFERROR(VLOOKUP($B146,'Metrics Backsheet'!$D$11:$AJ$187,'Supporting Metrics'!E$26,0),"")</f>
        <v/>
      </c>
      <c r="F146" s="390" t="str">
        <f ca="1">IFERROR(VLOOKUP($B146,'Metrics Backsheet'!$D$11:$AJ$187,'Supporting Metrics'!F$26,0),"")</f>
        <v/>
      </c>
      <c r="G146" s="627" t="str">
        <f ca="1">IFERROR(VLOOKUP($B146,'Metrics Backsheet'!$D$11:$AJ$187,'Supporting Metrics'!G$26,0),"")</f>
        <v/>
      </c>
      <c r="H146" s="390" t="str">
        <f ca="1">IFERROR(IF(VLOOKUP($B146,'Metrics Backsheet'!$D$11:$AJ$187,'Supporting Metrics'!H$26,0)="",VLOOKUP($B146,'Metrics Backsheet'!$D$11:$AJ$187,'Supporting Metrics'!H$27,0),VLOOKUP($B146,'Metrics Backsheet'!$D$11:$AJ$187,'Supporting Metrics'!H$26,0)),"")</f>
        <v/>
      </c>
      <c r="I146" s="391" t="str">
        <f ca="1">IFERROR(VLOOKUP($B146,'Metrics Backsheet'!$D$11:$AJ$187,'Supporting Metrics'!I$26,0),"")</f>
        <v/>
      </c>
      <c r="J146" s="16"/>
      <c r="K146"/>
    </row>
    <row r="147" spans="1:11" ht="170.1" customHeight="1">
      <c r="A147" s="3">
        <v>116</v>
      </c>
      <c r="B147" s="41" t="str">
        <f t="shared" ca="1" si="3"/>
        <v/>
      </c>
      <c r="C147" s="42" t="str">
        <f ca="1">IFERROR(VLOOKUP($B147,'Org list'!$J$9:$K$637,2,0), "")</f>
        <v/>
      </c>
      <c r="D147" s="390" t="str">
        <f ca="1">IFERROR(VLOOKUP($B147,'Metrics Backsheet'!$D$11:$AJ$187,'Supporting Metrics'!D$26,0),"")</f>
        <v/>
      </c>
      <c r="E147" s="390" t="str">
        <f ca="1">IFERROR(VLOOKUP($B147,'Metrics Backsheet'!$D$11:$AJ$187,'Supporting Metrics'!E$26,0),"")</f>
        <v/>
      </c>
      <c r="F147" s="390" t="str">
        <f ca="1">IFERROR(VLOOKUP($B147,'Metrics Backsheet'!$D$11:$AJ$187,'Supporting Metrics'!F$26,0),"")</f>
        <v/>
      </c>
      <c r="G147" s="627" t="str">
        <f ca="1">IFERROR(VLOOKUP($B147,'Metrics Backsheet'!$D$11:$AJ$187,'Supporting Metrics'!G$26,0),"")</f>
        <v/>
      </c>
      <c r="H147" s="390" t="str">
        <f ca="1">IFERROR(IF(VLOOKUP($B147,'Metrics Backsheet'!$D$11:$AJ$187,'Supporting Metrics'!H$26,0)="",VLOOKUP($B147,'Metrics Backsheet'!$D$11:$AJ$187,'Supporting Metrics'!H$27,0),VLOOKUP($B147,'Metrics Backsheet'!$D$11:$AJ$187,'Supporting Metrics'!H$26,0)),"")</f>
        <v/>
      </c>
      <c r="I147" s="391" t="str">
        <f ca="1">IFERROR(VLOOKUP($B147,'Metrics Backsheet'!$D$11:$AJ$187,'Supporting Metrics'!I$26,0),"")</f>
        <v/>
      </c>
      <c r="J147" s="16"/>
      <c r="K147"/>
    </row>
    <row r="148" spans="1:11" ht="170.1" customHeight="1">
      <c r="A148" s="3">
        <v>117</v>
      </c>
      <c r="B148" s="41" t="str">
        <f t="shared" ca="1" si="3"/>
        <v/>
      </c>
      <c r="C148" s="42" t="str">
        <f ca="1">IFERROR(VLOOKUP($B148,'Org list'!$J$9:$K$637,2,0), "")</f>
        <v/>
      </c>
      <c r="D148" s="390" t="str">
        <f ca="1">IFERROR(VLOOKUP($B148,'Metrics Backsheet'!$D$11:$AJ$187,'Supporting Metrics'!D$26,0),"")</f>
        <v/>
      </c>
      <c r="E148" s="390" t="str">
        <f ca="1">IFERROR(VLOOKUP($B148,'Metrics Backsheet'!$D$11:$AJ$187,'Supporting Metrics'!E$26,0),"")</f>
        <v/>
      </c>
      <c r="F148" s="390" t="str">
        <f ca="1">IFERROR(VLOOKUP($B148,'Metrics Backsheet'!$D$11:$AJ$187,'Supporting Metrics'!F$26,0),"")</f>
        <v/>
      </c>
      <c r="G148" s="627" t="str">
        <f ca="1">IFERROR(VLOOKUP($B148,'Metrics Backsheet'!$D$11:$AJ$187,'Supporting Metrics'!G$26,0),"")</f>
        <v/>
      </c>
      <c r="H148" s="390" t="str">
        <f ca="1">IFERROR(IF(VLOOKUP($B148,'Metrics Backsheet'!$D$11:$AJ$187,'Supporting Metrics'!H$26,0)="",VLOOKUP($B148,'Metrics Backsheet'!$D$11:$AJ$187,'Supporting Metrics'!H$27,0),VLOOKUP($B148,'Metrics Backsheet'!$D$11:$AJ$187,'Supporting Metrics'!H$26,0)),"")</f>
        <v/>
      </c>
      <c r="I148" s="391" t="str">
        <f ca="1">IFERROR(VLOOKUP($B148,'Metrics Backsheet'!$D$11:$AJ$187,'Supporting Metrics'!I$26,0),"")</f>
        <v/>
      </c>
      <c r="J148" s="16"/>
      <c r="K148"/>
    </row>
    <row r="149" spans="1:11" ht="170.1" customHeight="1">
      <c r="A149" s="3">
        <v>118</v>
      </c>
      <c r="B149" s="41" t="str">
        <f t="shared" ca="1" si="3"/>
        <v/>
      </c>
      <c r="C149" s="42" t="str">
        <f ca="1">IFERROR(VLOOKUP($B149,'Org list'!$J$9:$K$637,2,0), "")</f>
        <v/>
      </c>
      <c r="D149" s="390" t="str">
        <f ca="1">IFERROR(VLOOKUP($B149,'Metrics Backsheet'!$D$11:$AJ$187,'Supporting Metrics'!D$26,0),"")</f>
        <v/>
      </c>
      <c r="E149" s="390" t="str">
        <f ca="1">IFERROR(VLOOKUP($B149,'Metrics Backsheet'!$D$11:$AJ$187,'Supporting Metrics'!E$26,0),"")</f>
        <v/>
      </c>
      <c r="F149" s="390" t="str">
        <f ca="1">IFERROR(VLOOKUP($B149,'Metrics Backsheet'!$D$11:$AJ$187,'Supporting Metrics'!F$26,0),"")</f>
        <v/>
      </c>
      <c r="G149" s="627" t="str">
        <f ca="1">IFERROR(VLOOKUP($B149,'Metrics Backsheet'!$D$11:$AJ$187,'Supporting Metrics'!G$26,0),"")</f>
        <v/>
      </c>
      <c r="H149" s="390" t="str">
        <f ca="1">IFERROR(IF(VLOOKUP($B149,'Metrics Backsheet'!$D$11:$AJ$187,'Supporting Metrics'!H$26,0)="",VLOOKUP($B149,'Metrics Backsheet'!$D$11:$AJ$187,'Supporting Metrics'!H$27,0),VLOOKUP($B149,'Metrics Backsheet'!$D$11:$AJ$187,'Supporting Metrics'!H$26,0)),"")</f>
        <v/>
      </c>
      <c r="I149" s="391" t="str">
        <f ca="1">IFERROR(VLOOKUP($B149,'Metrics Backsheet'!$D$11:$AJ$187,'Supporting Metrics'!I$26,0),"")</f>
        <v/>
      </c>
      <c r="J149" s="16"/>
      <c r="K149"/>
    </row>
    <row r="150" spans="1:11" ht="170.1" customHeight="1">
      <c r="A150" s="3">
        <v>119</v>
      </c>
      <c r="B150" s="41" t="str">
        <f t="shared" ca="1" si="3"/>
        <v/>
      </c>
      <c r="C150" s="42" t="str">
        <f ca="1">IFERROR(VLOOKUP($B150,'Org list'!$J$9:$K$637,2,0), "")</f>
        <v/>
      </c>
      <c r="D150" s="390" t="str">
        <f ca="1">IFERROR(VLOOKUP($B150,'Metrics Backsheet'!$D$11:$AJ$187,'Supporting Metrics'!D$26,0),"")</f>
        <v/>
      </c>
      <c r="E150" s="390" t="str">
        <f ca="1">IFERROR(VLOOKUP($B150,'Metrics Backsheet'!$D$11:$AJ$187,'Supporting Metrics'!E$26,0),"")</f>
        <v/>
      </c>
      <c r="F150" s="390" t="str">
        <f ca="1">IFERROR(VLOOKUP($B150,'Metrics Backsheet'!$D$11:$AJ$187,'Supporting Metrics'!F$26,0),"")</f>
        <v/>
      </c>
      <c r="G150" s="627" t="str">
        <f ca="1">IFERROR(VLOOKUP($B150,'Metrics Backsheet'!$D$11:$AJ$187,'Supporting Metrics'!G$26,0),"")</f>
        <v/>
      </c>
      <c r="H150" s="390" t="str">
        <f ca="1">IFERROR(IF(VLOOKUP($B150,'Metrics Backsheet'!$D$11:$AJ$187,'Supporting Metrics'!H$26,0)="",VLOOKUP($B150,'Metrics Backsheet'!$D$11:$AJ$187,'Supporting Metrics'!H$27,0),VLOOKUP($B150,'Metrics Backsheet'!$D$11:$AJ$187,'Supporting Metrics'!H$26,0)),"")</f>
        <v/>
      </c>
      <c r="I150" s="391" t="str">
        <f ca="1">IFERROR(VLOOKUP($B150,'Metrics Backsheet'!$D$11:$AJ$187,'Supporting Metrics'!I$26,0),"")</f>
        <v/>
      </c>
      <c r="J150" s="16"/>
      <c r="K150"/>
    </row>
    <row r="151" spans="1:11" ht="170.1" customHeight="1">
      <c r="A151" s="3">
        <v>120</v>
      </c>
      <c r="B151" s="41" t="str">
        <f t="shared" ca="1" si="3"/>
        <v/>
      </c>
      <c r="C151" s="42" t="str">
        <f ca="1">IFERROR(VLOOKUP($B151,'Org list'!$J$9:$K$637,2,0), "")</f>
        <v/>
      </c>
      <c r="D151" s="390" t="str">
        <f ca="1">IFERROR(VLOOKUP($B151,'Metrics Backsheet'!$D$11:$AJ$187,'Supporting Metrics'!D$26,0),"")</f>
        <v/>
      </c>
      <c r="E151" s="390" t="str">
        <f ca="1">IFERROR(VLOOKUP($B151,'Metrics Backsheet'!$D$11:$AJ$187,'Supporting Metrics'!E$26,0),"")</f>
        <v/>
      </c>
      <c r="F151" s="390" t="str">
        <f ca="1">IFERROR(VLOOKUP($B151,'Metrics Backsheet'!$D$11:$AJ$187,'Supporting Metrics'!F$26,0),"")</f>
        <v/>
      </c>
      <c r="G151" s="627" t="str">
        <f ca="1">IFERROR(VLOOKUP($B151,'Metrics Backsheet'!$D$11:$AJ$187,'Supporting Metrics'!G$26,0),"")</f>
        <v/>
      </c>
      <c r="H151" s="390" t="str">
        <f ca="1">IFERROR(IF(VLOOKUP($B151,'Metrics Backsheet'!$D$11:$AJ$187,'Supporting Metrics'!H$26,0)="",VLOOKUP($B151,'Metrics Backsheet'!$D$11:$AJ$187,'Supporting Metrics'!H$27,0),VLOOKUP($B151,'Metrics Backsheet'!$D$11:$AJ$187,'Supporting Metrics'!H$26,0)),"")</f>
        <v/>
      </c>
      <c r="I151" s="391" t="str">
        <f ca="1">IFERROR(VLOOKUP($B151,'Metrics Backsheet'!$D$11:$AJ$187,'Supporting Metrics'!I$26,0),"")</f>
        <v/>
      </c>
      <c r="J151" s="16"/>
      <c r="K151"/>
    </row>
    <row r="152" spans="1:11" ht="170.1" customHeight="1">
      <c r="A152" s="3">
        <v>121</v>
      </c>
      <c r="B152" s="41" t="str">
        <f t="shared" ca="1" si="3"/>
        <v/>
      </c>
      <c r="C152" s="42" t="str">
        <f ca="1">IFERROR(VLOOKUP($B152,'Org list'!$J$9:$K$637,2,0), "")</f>
        <v/>
      </c>
      <c r="D152" s="390" t="str">
        <f ca="1">IFERROR(VLOOKUP($B152,'Metrics Backsheet'!$D$11:$AJ$187,'Supporting Metrics'!D$26,0),"")</f>
        <v/>
      </c>
      <c r="E152" s="390" t="str">
        <f ca="1">IFERROR(VLOOKUP($B152,'Metrics Backsheet'!$D$11:$AJ$187,'Supporting Metrics'!E$26,0),"")</f>
        <v/>
      </c>
      <c r="F152" s="390" t="str">
        <f ca="1">IFERROR(VLOOKUP($B152,'Metrics Backsheet'!$D$11:$AJ$187,'Supporting Metrics'!F$26,0),"")</f>
        <v/>
      </c>
      <c r="G152" s="627" t="str">
        <f ca="1">IFERROR(VLOOKUP($B152,'Metrics Backsheet'!$D$11:$AJ$187,'Supporting Metrics'!G$26,0),"")</f>
        <v/>
      </c>
      <c r="H152" s="390" t="str">
        <f ca="1">IFERROR(IF(VLOOKUP($B152,'Metrics Backsheet'!$D$11:$AJ$187,'Supporting Metrics'!H$26,0)="",VLOOKUP($B152,'Metrics Backsheet'!$D$11:$AJ$187,'Supporting Metrics'!H$27,0),VLOOKUP($B152,'Metrics Backsheet'!$D$11:$AJ$187,'Supporting Metrics'!H$26,0)),"")</f>
        <v/>
      </c>
      <c r="I152" s="391" t="str">
        <f ca="1">IFERROR(VLOOKUP($B152,'Metrics Backsheet'!$D$11:$AJ$187,'Supporting Metrics'!I$26,0),"")</f>
        <v/>
      </c>
      <c r="J152" s="16"/>
      <c r="K152"/>
    </row>
    <row r="153" spans="1:11" ht="170.1" customHeight="1">
      <c r="A153" s="3">
        <v>122</v>
      </c>
      <c r="B153" s="41" t="str">
        <f t="shared" ca="1" si="3"/>
        <v/>
      </c>
      <c r="C153" s="42" t="str">
        <f ca="1">IFERROR(VLOOKUP($B153,'Org list'!$J$9:$K$637,2,0), "")</f>
        <v/>
      </c>
      <c r="D153" s="390" t="str">
        <f ca="1">IFERROR(VLOOKUP($B153,'Metrics Backsheet'!$D$11:$AJ$187,'Supporting Metrics'!D$26,0),"")</f>
        <v/>
      </c>
      <c r="E153" s="390" t="str">
        <f ca="1">IFERROR(VLOOKUP($B153,'Metrics Backsheet'!$D$11:$AJ$187,'Supporting Metrics'!E$26,0),"")</f>
        <v/>
      </c>
      <c r="F153" s="390" t="str">
        <f ca="1">IFERROR(VLOOKUP($B153,'Metrics Backsheet'!$D$11:$AJ$187,'Supporting Metrics'!F$26,0),"")</f>
        <v/>
      </c>
      <c r="G153" s="627" t="str">
        <f ca="1">IFERROR(VLOOKUP($B153,'Metrics Backsheet'!$D$11:$AJ$187,'Supporting Metrics'!G$26,0),"")</f>
        <v/>
      </c>
      <c r="H153" s="390" t="str">
        <f ca="1">IFERROR(IF(VLOOKUP($B153,'Metrics Backsheet'!$D$11:$AJ$187,'Supporting Metrics'!H$26,0)="",VLOOKUP($B153,'Metrics Backsheet'!$D$11:$AJ$187,'Supporting Metrics'!H$27,0),VLOOKUP($B153,'Metrics Backsheet'!$D$11:$AJ$187,'Supporting Metrics'!H$26,0)),"")</f>
        <v/>
      </c>
      <c r="I153" s="391" t="str">
        <f ca="1">IFERROR(VLOOKUP($B153,'Metrics Backsheet'!$D$11:$AJ$187,'Supporting Metrics'!I$26,0),"")</f>
        <v/>
      </c>
      <c r="J153" s="16"/>
      <c r="K153"/>
    </row>
    <row r="154" spans="1:11" ht="170.1" customHeight="1">
      <c r="A154" s="3">
        <v>123</v>
      </c>
      <c r="B154" s="41" t="str">
        <f t="shared" ca="1" si="3"/>
        <v/>
      </c>
      <c r="C154" s="42" t="str">
        <f ca="1">IFERROR(VLOOKUP($B154,'Org list'!$J$9:$K$637,2,0), "")</f>
        <v/>
      </c>
      <c r="D154" s="390" t="str">
        <f ca="1">IFERROR(VLOOKUP($B154,'Metrics Backsheet'!$D$11:$AJ$187,'Supporting Metrics'!D$26,0),"")</f>
        <v/>
      </c>
      <c r="E154" s="390" t="str">
        <f ca="1">IFERROR(VLOOKUP($B154,'Metrics Backsheet'!$D$11:$AJ$187,'Supporting Metrics'!E$26,0),"")</f>
        <v/>
      </c>
      <c r="F154" s="390" t="str">
        <f ca="1">IFERROR(VLOOKUP($B154,'Metrics Backsheet'!$D$11:$AJ$187,'Supporting Metrics'!F$26,0),"")</f>
        <v/>
      </c>
      <c r="G154" s="627" t="str">
        <f ca="1">IFERROR(VLOOKUP($B154,'Metrics Backsheet'!$D$11:$AJ$187,'Supporting Metrics'!G$26,0),"")</f>
        <v/>
      </c>
      <c r="H154" s="390" t="str">
        <f ca="1">IFERROR(IF(VLOOKUP($B154,'Metrics Backsheet'!$D$11:$AJ$187,'Supporting Metrics'!H$26,0)="",VLOOKUP($B154,'Metrics Backsheet'!$D$11:$AJ$187,'Supporting Metrics'!H$27,0),VLOOKUP($B154,'Metrics Backsheet'!$D$11:$AJ$187,'Supporting Metrics'!H$26,0)),"")</f>
        <v/>
      </c>
      <c r="I154" s="391" t="str">
        <f ca="1">IFERROR(VLOOKUP($B154,'Metrics Backsheet'!$D$11:$AJ$187,'Supporting Metrics'!I$26,0),"")</f>
        <v/>
      </c>
      <c r="J154" s="16"/>
      <c r="K154"/>
    </row>
    <row r="155" spans="1:11" ht="170.1" customHeight="1">
      <c r="A155" s="3">
        <v>124</v>
      </c>
      <c r="B155" s="41" t="str">
        <f t="shared" ca="1" si="3"/>
        <v/>
      </c>
      <c r="C155" s="42" t="str">
        <f ca="1">IFERROR(VLOOKUP($B155,'Org list'!$J$9:$K$637,2,0), "")</f>
        <v/>
      </c>
      <c r="D155" s="390" t="str">
        <f ca="1">IFERROR(VLOOKUP($B155,'Metrics Backsheet'!$D$11:$AJ$187,'Supporting Metrics'!D$26,0),"")</f>
        <v/>
      </c>
      <c r="E155" s="390" t="str">
        <f ca="1">IFERROR(VLOOKUP($B155,'Metrics Backsheet'!$D$11:$AJ$187,'Supporting Metrics'!E$26,0),"")</f>
        <v/>
      </c>
      <c r="F155" s="390" t="str">
        <f ca="1">IFERROR(VLOOKUP($B155,'Metrics Backsheet'!$D$11:$AJ$187,'Supporting Metrics'!F$26,0),"")</f>
        <v/>
      </c>
      <c r="G155" s="627" t="str">
        <f ca="1">IFERROR(VLOOKUP($B155,'Metrics Backsheet'!$D$11:$AJ$187,'Supporting Metrics'!G$26,0),"")</f>
        <v/>
      </c>
      <c r="H155" s="390" t="str">
        <f ca="1">IFERROR(IF(VLOOKUP($B155,'Metrics Backsheet'!$D$11:$AJ$187,'Supporting Metrics'!H$26,0)="",VLOOKUP($B155,'Metrics Backsheet'!$D$11:$AJ$187,'Supporting Metrics'!H$27,0),VLOOKUP($B155,'Metrics Backsheet'!$D$11:$AJ$187,'Supporting Metrics'!H$26,0)),"")</f>
        <v/>
      </c>
      <c r="I155" s="391" t="str">
        <f ca="1">IFERROR(VLOOKUP($B155,'Metrics Backsheet'!$D$11:$AJ$187,'Supporting Metrics'!I$26,0),"")</f>
        <v/>
      </c>
      <c r="J155" s="16"/>
      <c r="K155"/>
    </row>
    <row r="156" spans="1:11" ht="170.1" customHeight="1">
      <c r="A156" s="3">
        <v>125</v>
      </c>
      <c r="B156" s="41" t="str">
        <f t="shared" ca="1" si="3"/>
        <v/>
      </c>
      <c r="C156" s="42" t="str">
        <f ca="1">IFERROR(VLOOKUP($B156,'Org list'!$J$9:$K$637,2,0), "")</f>
        <v/>
      </c>
      <c r="D156" s="390" t="str">
        <f ca="1">IFERROR(VLOOKUP($B156,'Metrics Backsheet'!$D$11:$AJ$187,'Supporting Metrics'!D$26,0),"")</f>
        <v/>
      </c>
      <c r="E156" s="390" t="str">
        <f ca="1">IFERROR(VLOOKUP($B156,'Metrics Backsheet'!$D$11:$AJ$187,'Supporting Metrics'!E$26,0),"")</f>
        <v/>
      </c>
      <c r="F156" s="390" t="str">
        <f ca="1">IFERROR(VLOOKUP($B156,'Metrics Backsheet'!$D$11:$AJ$187,'Supporting Metrics'!F$26,0),"")</f>
        <v/>
      </c>
      <c r="G156" s="627" t="str">
        <f ca="1">IFERROR(VLOOKUP($B156,'Metrics Backsheet'!$D$11:$AJ$187,'Supporting Metrics'!G$26,0),"")</f>
        <v/>
      </c>
      <c r="H156" s="390" t="str">
        <f ca="1">IFERROR(IF(VLOOKUP($B156,'Metrics Backsheet'!$D$11:$AJ$187,'Supporting Metrics'!H$26,0)="",VLOOKUP($B156,'Metrics Backsheet'!$D$11:$AJ$187,'Supporting Metrics'!H$27,0),VLOOKUP($B156,'Metrics Backsheet'!$D$11:$AJ$187,'Supporting Metrics'!H$26,0)),"")</f>
        <v/>
      </c>
      <c r="I156" s="391" t="str">
        <f ca="1">IFERROR(VLOOKUP($B156,'Metrics Backsheet'!$D$11:$AJ$187,'Supporting Metrics'!I$26,0),"")</f>
        <v/>
      </c>
      <c r="J156" s="16"/>
      <c r="K156"/>
    </row>
    <row r="157" spans="1:11" ht="170.1" customHeight="1">
      <c r="A157" s="3">
        <v>126</v>
      </c>
      <c r="B157" s="41" t="str">
        <f t="shared" ca="1" si="3"/>
        <v/>
      </c>
      <c r="C157" s="42" t="str">
        <f ca="1">IFERROR(VLOOKUP($B157,'Org list'!$J$9:$K$637,2,0), "")</f>
        <v/>
      </c>
      <c r="D157" s="390" t="str">
        <f ca="1">IFERROR(VLOOKUP($B157,'Metrics Backsheet'!$D$11:$AJ$187,'Supporting Metrics'!D$26,0),"")</f>
        <v/>
      </c>
      <c r="E157" s="390" t="str">
        <f ca="1">IFERROR(VLOOKUP($B157,'Metrics Backsheet'!$D$11:$AJ$187,'Supporting Metrics'!E$26,0),"")</f>
        <v/>
      </c>
      <c r="F157" s="390" t="str">
        <f ca="1">IFERROR(VLOOKUP($B157,'Metrics Backsheet'!$D$11:$AJ$187,'Supporting Metrics'!F$26,0),"")</f>
        <v/>
      </c>
      <c r="G157" s="627" t="str">
        <f ca="1">IFERROR(VLOOKUP($B157,'Metrics Backsheet'!$D$11:$AJ$187,'Supporting Metrics'!G$26,0),"")</f>
        <v/>
      </c>
      <c r="H157" s="390" t="str">
        <f ca="1">IFERROR(IF(VLOOKUP($B157,'Metrics Backsheet'!$D$11:$AJ$187,'Supporting Metrics'!H$26,0)="",VLOOKUP($B157,'Metrics Backsheet'!$D$11:$AJ$187,'Supporting Metrics'!H$27,0),VLOOKUP($B157,'Metrics Backsheet'!$D$11:$AJ$187,'Supporting Metrics'!H$26,0)),"")</f>
        <v/>
      </c>
      <c r="I157" s="391" t="str">
        <f ca="1">IFERROR(VLOOKUP($B157,'Metrics Backsheet'!$D$11:$AJ$187,'Supporting Metrics'!I$26,0),"")</f>
        <v/>
      </c>
      <c r="J157" s="16"/>
      <c r="K157"/>
    </row>
    <row r="158" spans="1:11" ht="170.1" customHeight="1">
      <c r="A158" s="3">
        <v>127</v>
      </c>
      <c r="B158" s="41" t="str">
        <f t="shared" ca="1" si="3"/>
        <v/>
      </c>
      <c r="C158" s="42" t="str">
        <f ca="1">IFERROR(VLOOKUP($B158,'Org list'!$J$9:$K$637,2,0), "")</f>
        <v/>
      </c>
      <c r="D158" s="390" t="str">
        <f ca="1">IFERROR(VLOOKUP($B158,'Metrics Backsheet'!$D$11:$AJ$187,'Supporting Metrics'!D$26,0),"")</f>
        <v/>
      </c>
      <c r="E158" s="390" t="str">
        <f ca="1">IFERROR(VLOOKUP($B158,'Metrics Backsheet'!$D$11:$AJ$187,'Supporting Metrics'!E$26,0),"")</f>
        <v/>
      </c>
      <c r="F158" s="390" t="str">
        <f ca="1">IFERROR(VLOOKUP($B158,'Metrics Backsheet'!$D$11:$AJ$187,'Supporting Metrics'!F$26,0),"")</f>
        <v/>
      </c>
      <c r="G158" s="627" t="str">
        <f ca="1">IFERROR(VLOOKUP($B158,'Metrics Backsheet'!$D$11:$AJ$187,'Supporting Metrics'!G$26,0),"")</f>
        <v/>
      </c>
      <c r="H158" s="390" t="str">
        <f ca="1">IFERROR(IF(VLOOKUP($B158,'Metrics Backsheet'!$D$11:$AJ$187,'Supporting Metrics'!H$26,0)="",VLOOKUP($B158,'Metrics Backsheet'!$D$11:$AJ$187,'Supporting Metrics'!H$27,0),VLOOKUP($B158,'Metrics Backsheet'!$D$11:$AJ$187,'Supporting Metrics'!H$26,0)),"")</f>
        <v/>
      </c>
      <c r="I158" s="391" t="str">
        <f ca="1">IFERROR(VLOOKUP($B158,'Metrics Backsheet'!$D$11:$AJ$187,'Supporting Metrics'!I$26,0),"")</f>
        <v/>
      </c>
      <c r="J158" s="16"/>
      <c r="K158"/>
    </row>
    <row r="159" spans="1:11" ht="170.1" customHeight="1">
      <c r="A159" s="3">
        <v>128</v>
      </c>
      <c r="B159" s="41" t="str">
        <f t="shared" ref="B159:B180" ca="1" si="4">IF($A159&gt;$M$34-1,"",INDIRECT("'Comms by AT'!AE"&amp;$A159+$M$31))</f>
        <v/>
      </c>
      <c r="C159" s="42" t="str">
        <f ca="1">IFERROR(VLOOKUP($B159,'Org list'!$J$9:$K$637,2,0), "")</f>
        <v/>
      </c>
      <c r="D159" s="390" t="str">
        <f ca="1">IFERROR(VLOOKUP($B159,'Metrics Backsheet'!$D$11:$AJ$187,'Supporting Metrics'!D$26,0),"")</f>
        <v/>
      </c>
      <c r="E159" s="390" t="str">
        <f ca="1">IFERROR(VLOOKUP($B159,'Metrics Backsheet'!$D$11:$AJ$187,'Supporting Metrics'!E$26,0),"")</f>
        <v/>
      </c>
      <c r="F159" s="390" t="str">
        <f ca="1">IFERROR(VLOOKUP($B159,'Metrics Backsheet'!$D$11:$AJ$187,'Supporting Metrics'!F$26,0),"")</f>
        <v/>
      </c>
      <c r="G159" s="627" t="str">
        <f ca="1">IFERROR(VLOOKUP($B159,'Metrics Backsheet'!$D$11:$AJ$187,'Supporting Metrics'!G$26,0),"")</f>
        <v/>
      </c>
      <c r="H159" s="390" t="str">
        <f ca="1">IFERROR(IF(VLOOKUP($B159,'Metrics Backsheet'!$D$11:$AJ$187,'Supporting Metrics'!H$26,0)="",VLOOKUP($B159,'Metrics Backsheet'!$D$11:$AJ$187,'Supporting Metrics'!H$27,0),VLOOKUP($B159,'Metrics Backsheet'!$D$11:$AJ$187,'Supporting Metrics'!H$26,0)),"")</f>
        <v/>
      </c>
      <c r="I159" s="391" t="str">
        <f ca="1">IFERROR(VLOOKUP($B159,'Metrics Backsheet'!$D$11:$AJ$187,'Supporting Metrics'!I$26,0),"")</f>
        <v/>
      </c>
      <c r="J159" s="16"/>
      <c r="K159"/>
    </row>
    <row r="160" spans="1:11" ht="170.1" customHeight="1">
      <c r="A160" s="3">
        <v>129</v>
      </c>
      <c r="B160" s="41" t="str">
        <f t="shared" ca="1" si="4"/>
        <v/>
      </c>
      <c r="C160" s="42" t="str">
        <f ca="1">IFERROR(VLOOKUP($B160,'Org list'!$J$9:$K$637,2,0), "")</f>
        <v/>
      </c>
      <c r="D160" s="390" t="str">
        <f ca="1">IFERROR(VLOOKUP($B160,'Metrics Backsheet'!$D$11:$AJ$187,'Supporting Metrics'!D$26,0),"")</f>
        <v/>
      </c>
      <c r="E160" s="390" t="str">
        <f ca="1">IFERROR(VLOOKUP($B160,'Metrics Backsheet'!$D$11:$AJ$187,'Supporting Metrics'!E$26,0),"")</f>
        <v/>
      </c>
      <c r="F160" s="390" t="str">
        <f ca="1">IFERROR(VLOOKUP($B160,'Metrics Backsheet'!$D$11:$AJ$187,'Supporting Metrics'!F$26,0),"")</f>
        <v/>
      </c>
      <c r="G160" s="627" t="str">
        <f ca="1">IFERROR(VLOOKUP($B160,'Metrics Backsheet'!$D$11:$AJ$187,'Supporting Metrics'!G$26,0),"")</f>
        <v/>
      </c>
      <c r="H160" s="390" t="str">
        <f ca="1">IFERROR(IF(VLOOKUP($B160,'Metrics Backsheet'!$D$11:$AJ$187,'Supporting Metrics'!H$26,0)="",VLOOKUP($B160,'Metrics Backsheet'!$D$11:$AJ$187,'Supporting Metrics'!H$27,0),VLOOKUP($B160,'Metrics Backsheet'!$D$11:$AJ$187,'Supporting Metrics'!H$26,0)),"")</f>
        <v/>
      </c>
      <c r="I160" s="391" t="str">
        <f ca="1">IFERROR(VLOOKUP($B160,'Metrics Backsheet'!$D$11:$AJ$187,'Supporting Metrics'!I$26,0),"")</f>
        <v/>
      </c>
      <c r="J160" s="16"/>
      <c r="K160"/>
    </row>
    <row r="161" spans="1:11" ht="170.1" customHeight="1">
      <c r="A161" s="3">
        <v>130</v>
      </c>
      <c r="B161" s="41" t="str">
        <f t="shared" ca="1" si="4"/>
        <v/>
      </c>
      <c r="C161" s="42" t="str">
        <f ca="1">IFERROR(VLOOKUP($B161,'Org list'!$J$9:$K$637,2,0), "")</f>
        <v/>
      </c>
      <c r="D161" s="390" t="str">
        <f ca="1">IFERROR(VLOOKUP($B161,'Metrics Backsheet'!$D$11:$AJ$187,'Supporting Metrics'!D$26,0),"")</f>
        <v/>
      </c>
      <c r="E161" s="390" t="str">
        <f ca="1">IFERROR(VLOOKUP($B161,'Metrics Backsheet'!$D$11:$AJ$187,'Supporting Metrics'!E$26,0),"")</f>
        <v/>
      </c>
      <c r="F161" s="390" t="str">
        <f ca="1">IFERROR(VLOOKUP($B161,'Metrics Backsheet'!$D$11:$AJ$187,'Supporting Metrics'!F$26,0),"")</f>
        <v/>
      </c>
      <c r="G161" s="627" t="str">
        <f ca="1">IFERROR(VLOOKUP($B161,'Metrics Backsheet'!$D$11:$AJ$187,'Supporting Metrics'!G$26,0),"")</f>
        <v/>
      </c>
      <c r="H161" s="390" t="str">
        <f ca="1">IFERROR(IF(VLOOKUP($B161,'Metrics Backsheet'!$D$11:$AJ$187,'Supporting Metrics'!H$26,0)="",VLOOKUP($B161,'Metrics Backsheet'!$D$11:$AJ$187,'Supporting Metrics'!H$27,0),VLOOKUP($B161,'Metrics Backsheet'!$D$11:$AJ$187,'Supporting Metrics'!H$26,0)),"")</f>
        <v/>
      </c>
      <c r="I161" s="391" t="str">
        <f ca="1">IFERROR(VLOOKUP($B161,'Metrics Backsheet'!$D$11:$AJ$187,'Supporting Metrics'!I$26,0),"")</f>
        <v/>
      </c>
      <c r="J161" s="16"/>
      <c r="K161"/>
    </row>
    <row r="162" spans="1:11" ht="170.1" customHeight="1">
      <c r="A162" s="3">
        <v>131</v>
      </c>
      <c r="B162" s="41" t="str">
        <f t="shared" ca="1" si="4"/>
        <v/>
      </c>
      <c r="C162" s="42" t="str">
        <f ca="1">IFERROR(VLOOKUP($B162,'Org list'!$J$9:$K$637,2,0), "")</f>
        <v/>
      </c>
      <c r="D162" s="390" t="str">
        <f ca="1">IFERROR(VLOOKUP($B162,'Metrics Backsheet'!$D$11:$AJ$187,'Supporting Metrics'!D$26,0),"")</f>
        <v/>
      </c>
      <c r="E162" s="390" t="str">
        <f ca="1">IFERROR(VLOOKUP($B162,'Metrics Backsheet'!$D$11:$AJ$187,'Supporting Metrics'!E$26,0),"")</f>
        <v/>
      </c>
      <c r="F162" s="390" t="str">
        <f ca="1">IFERROR(VLOOKUP($B162,'Metrics Backsheet'!$D$11:$AJ$187,'Supporting Metrics'!F$26,0),"")</f>
        <v/>
      </c>
      <c r="G162" s="627" t="str">
        <f ca="1">IFERROR(VLOOKUP($B162,'Metrics Backsheet'!$D$11:$AJ$187,'Supporting Metrics'!G$26,0),"")</f>
        <v/>
      </c>
      <c r="H162" s="390" t="str">
        <f ca="1">IFERROR(IF(VLOOKUP($B162,'Metrics Backsheet'!$D$11:$AJ$187,'Supporting Metrics'!H$26,0)="",VLOOKUP($B162,'Metrics Backsheet'!$D$11:$AJ$187,'Supporting Metrics'!H$27,0),VLOOKUP($B162,'Metrics Backsheet'!$D$11:$AJ$187,'Supporting Metrics'!H$26,0)),"")</f>
        <v/>
      </c>
      <c r="I162" s="391" t="str">
        <f ca="1">IFERROR(VLOOKUP($B162,'Metrics Backsheet'!$D$11:$AJ$187,'Supporting Metrics'!I$26,0),"")</f>
        <v/>
      </c>
      <c r="J162" s="16"/>
      <c r="K162"/>
    </row>
    <row r="163" spans="1:11" ht="170.1" customHeight="1">
      <c r="A163" s="3">
        <v>132</v>
      </c>
      <c r="B163" s="41" t="str">
        <f t="shared" ca="1" si="4"/>
        <v/>
      </c>
      <c r="C163" s="42" t="str">
        <f ca="1">IFERROR(VLOOKUP($B163,'Org list'!$J$9:$K$637,2,0), "")</f>
        <v/>
      </c>
      <c r="D163" s="390" t="str">
        <f ca="1">IFERROR(VLOOKUP($B163,'Metrics Backsheet'!$D$11:$AJ$187,'Supporting Metrics'!D$26,0),"")</f>
        <v/>
      </c>
      <c r="E163" s="390" t="str">
        <f ca="1">IFERROR(VLOOKUP($B163,'Metrics Backsheet'!$D$11:$AJ$187,'Supporting Metrics'!E$26,0),"")</f>
        <v/>
      </c>
      <c r="F163" s="390" t="str">
        <f ca="1">IFERROR(VLOOKUP($B163,'Metrics Backsheet'!$D$11:$AJ$187,'Supporting Metrics'!F$26,0),"")</f>
        <v/>
      </c>
      <c r="G163" s="627" t="str">
        <f ca="1">IFERROR(VLOOKUP($B163,'Metrics Backsheet'!$D$11:$AJ$187,'Supporting Metrics'!G$26,0),"")</f>
        <v/>
      </c>
      <c r="H163" s="390" t="str">
        <f ca="1">IFERROR(IF(VLOOKUP($B163,'Metrics Backsheet'!$D$11:$AJ$187,'Supporting Metrics'!H$26,0)="",VLOOKUP($B163,'Metrics Backsheet'!$D$11:$AJ$187,'Supporting Metrics'!H$27,0),VLOOKUP($B163,'Metrics Backsheet'!$D$11:$AJ$187,'Supporting Metrics'!H$26,0)),"")</f>
        <v/>
      </c>
      <c r="I163" s="391" t="str">
        <f ca="1">IFERROR(VLOOKUP($B163,'Metrics Backsheet'!$D$11:$AJ$187,'Supporting Metrics'!I$26,0),"")</f>
        <v/>
      </c>
      <c r="J163" s="16"/>
      <c r="K163"/>
    </row>
    <row r="164" spans="1:11" ht="170.1" customHeight="1">
      <c r="A164" s="3">
        <v>133</v>
      </c>
      <c r="B164" s="41" t="str">
        <f t="shared" ca="1" si="4"/>
        <v/>
      </c>
      <c r="C164" s="42" t="str">
        <f ca="1">IFERROR(VLOOKUP($B164,'Org list'!$J$9:$K$637,2,0), "")</f>
        <v/>
      </c>
      <c r="D164" s="390" t="str">
        <f ca="1">IFERROR(VLOOKUP($B164,'Metrics Backsheet'!$D$11:$AJ$187,'Supporting Metrics'!D$26,0),"")</f>
        <v/>
      </c>
      <c r="E164" s="390" t="str">
        <f ca="1">IFERROR(VLOOKUP($B164,'Metrics Backsheet'!$D$11:$AJ$187,'Supporting Metrics'!E$26,0),"")</f>
        <v/>
      </c>
      <c r="F164" s="390" t="str">
        <f ca="1">IFERROR(VLOOKUP($B164,'Metrics Backsheet'!$D$11:$AJ$187,'Supporting Metrics'!F$26,0),"")</f>
        <v/>
      </c>
      <c r="G164" s="627" t="str">
        <f ca="1">IFERROR(VLOOKUP($B164,'Metrics Backsheet'!$D$11:$AJ$187,'Supporting Metrics'!G$26,0),"")</f>
        <v/>
      </c>
      <c r="H164" s="390" t="str">
        <f ca="1">IFERROR(IF(VLOOKUP($B164,'Metrics Backsheet'!$D$11:$AJ$187,'Supporting Metrics'!H$26,0)="",VLOOKUP($B164,'Metrics Backsheet'!$D$11:$AJ$187,'Supporting Metrics'!H$27,0),VLOOKUP($B164,'Metrics Backsheet'!$D$11:$AJ$187,'Supporting Metrics'!H$26,0)),"")</f>
        <v/>
      </c>
      <c r="I164" s="391" t="str">
        <f ca="1">IFERROR(VLOOKUP($B164,'Metrics Backsheet'!$D$11:$AJ$187,'Supporting Metrics'!I$26,0),"")</f>
        <v/>
      </c>
      <c r="J164" s="16"/>
      <c r="K164"/>
    </row>
    <row r="165" spans="1:11" ht="170.1" customHeight="1">
      <c r="A165" s="3">
        <v>134</v>
      </c>
      <c r="B165" s="41" t="str">
        <f t="shared" ca="1" si="4"/>
        <v/>
      </c>
      <c r="C165" s="42" t="str">
        <f ca="1">IFERROR(VLOOKUP($B165,'Org list'!$J$9:$K$637,2,0), "")</f>
        <v/>
      </c>
      <c r="D165" s="390" t="str">
        <f ca="1">IFERROR(VLOOKUP($B165,'Metrics Backsheet'!$D$11:$AJ$187,'Supporting Metrics'!D$26,0),"")</f>
        <v/>
      </c>
      <c r="E165" s="390" t="str">
        <f ca="1">IFERROR(VLOOKUP($B165,'Metrics Backsheet'!$D$11:$AJ$187,'Supporting Metrics'!E$26,0),"")</f>
        <v/>
      </c>
      <c r="F165" s="390" t="str">
        <f ca="1">IFERROR(VLOOKUP($B165,'Metrics Backsheet'!$D$11:$AJ$187,'Supporting Metrics'!F$26,0),"")</f>
        <v/>
      </c>
      <c r="G165" s="627" t="str">
        <f ca="1">IFERROR(VLOOKUP($B165,'Metrics Backsheet'!$D$11:$AJ$187,'Supporting Metrics'!G$26,0),"")</f>
        <v/>
      </c>
      <c r="H165" s="390" t="str">
        <f ca="1">IFERROR(IF(VLOOKUP($B165,'Metrics Backsheet'!$D$11:$AJ$187,'Supporting Metrics'!H$26,0)="",VLOOKUP($B165,'Metrics Backsheet'!$D$11:$AJ$187,'Supporting Metrics'!H$27,0),VLOOKUP($B165,'Metrics Backsheet'!$D$11:$AJ$187,'Supporting Metrics'!H$26,0)),"")</f>
        <v/>
      </c>
      <c r="I165" s="391" t="str">
        <f ca="1">IFERROR(VLOOKUP($B165,'Metrics Backsheet'!$D$11:$AJ$187,'Supporting Metrics'!I$26,0),"")</f>
        <v/>
      </c>
      <c r="J165" s="16"/>
      <c r="K165"/>
    </row>
    <row r="166" spans="1:11" ht="170.1" customHeight="1">
      <c r="A166" s="3">
        <v>135</v>
      </c>
      <c r="B166" s="41" t="str">
        <f t="shared" ca="1" si="4"/>
        <v/>
      </c>
      <c r="C166" s="42" t="str">
        <f ca="1">IFERROR(VLOOKUP($B166,'Org list'!$J$9:$K$637,2,0), "")</f>
        <v/>
      </c>
      <c r="D166" s="390" t="str">
        <f ca="1">IFERROR(VLOOKUP($B166,'Metrics Backsheet'!$D$11:$AJ$187,'Supporting Metrics'!D$26,0),"")</f>
        <v/>
      </c>
      <c r="E166" s="390" t="str">
        <f ca="1">IFERROR(VLOOKUP($B166,'Metrics Backsheet'!$D$11:$AJ$187,'Supporting Metrics'!E$26,0),"")</f>
        <v/>
      </c>
      <c r="F166" s="390" t="str">
        <f ca="1">IFERROR(VLOOKUP($B166,'Metrics Backsheet'!$D$11:$AJ$187,'Supporting Metrics'!F$26,0),"")</f>
        <v/>
      </c>
      <c r="G166" s="627" t="str">
        <f ca="1">IFERROR(VLOOKUP($B166,'Metrics Backsheet'!$D$11:$AJ$187,'Supporting Metrics'!G$26,0),"")</f>
        <v/>
      </c>
      <c r="H166" s="390" t="str">
        <f ca="1">IFERROR(IF(VLOOKUP($B166,'Metrics Backsheet'!$D$11:$AJ$187,'Supporting Metrics'!H$26,0)="",VLOOKUP($B166,'Metrics Backsheet'!$D$11:$AJ$187,'Supporting Metrics'!H$27,0),VLOOKUP($B166,'Metrics Backsheet'!$D$11:$AJ$187,'Supporting Metrics'!H$26,0)),"")</f>
        <v/>
      </c>
      <c r="I166" s="391" t="str">
        <f ca="1">IFERROR(VLOOKUP($B166,'Metrics Backsheet'!$D$11:$AJ$187,'Supporting Metrics'!I$26,0),"")</f>
        <v/>
      </c>
      <c r="J166" s="16"/>
      <c r="K166"/>
    </row>
    <row r="167" spans="1:11" ht="170.1" customHeight="1">
      <c r="A167" s="3">
        <v>136</v>
      </c>
      <c r="B167" s="41" t="str">
        <f t="shared" ca="1" si="4"/>
        <v/>
      </c>
      <c r="C167" s="42" t="str">
        <f ca="1">IFERROR(VLOOKUP($B167,'Org list'!$J$9:$K$637,2,0), "")</f>
        <v/>
      </c>
      <c r="D167" s="390" t="str">
        <f ca="1">IFERROR(VLOOKUP($B167,'Metrics Backsheet'!$D$11:$AJ$187,'Supporting Metrics'!D$26,0),"")</f>
        <v/>
      </c>
      <c r="E167" s="390" t="str">
        <f ca="1">IFERROR(VLOOKUP($B167,'Metrics Backsheet'!$D$11:$AJ$187,'Supporting Metrics'!E$26,0),"")</f>
        <v/>
      </c>
      <c r="F167" s="390" t="str">
        <f ca="1">IFERROR(VLOOKUP($B167,'Metrics Backsheet'!$D$11:$AJ$187,'Supporting Metrics'!F$26,0),"")</f>
        <v/>
      </c>
      <c r="G167" s="627" t="str">
        <f ca="1">IFERROR(VLOOKUP($B167,'Metrics Backsheet'!$D$11:$AJ$187,'Supporting Metrics'!G$26,0),"")</f>
        <v/>
      </c>
      <c r="H167" s="390" t="str">
        <f ca="1">IFERROR(IF(VLOOKUP($B167,'Metrics Backsheet'!$D$11:$AJ$187,'Supporting Metrics'!H$26,0)="",VLOOKUP($B167,'Metrics Backsheet'!$D$11:$AJ$187,'Supporting Metrics'!H$27,0),VLOOKUP($B167,'Metrics Backsheet'!$D$11:$AJ$187,'Supporting Metrics'!H$26,0)),"")</f>
        <v/>
      </c>
      <c r="I167" s="391" t="str">
        <f ca="1">IFERROR(VLOOKUP($B167,'Metrics Backsheet'!$D$11:$AJ$187,'Supporting Metrics'!I$26,0),"")</f>
        <v/>
      </c>
      <c r="J167" s="16"/>
      <c r="K167"/>
    </row>
    <row r="168" spans="1:11" ht="170.1" customHeight="1">
      <c r="A168" s="3">
        <v>137</v>
      </c>
      <c r="B168" s="41" t="str">
        <f t="shared" ca="1" si="4"/>
        <v/>
      </c>
      <c r="C168" s="42" t="str">
        <f ca="1">IFERROR(VLOOKUP($B168,'Org list'!$J$9:$K$637,2,0), "")</f>
        <v/>
      </c>
      <c r="D168" s="390" t="str">
        <f ca="1">IFERROR(VLOOKUP($B168,'Metrics Backsheet'!$D$11:$AJ$187,'Supporting Metrics'!D$26,0),"")</f>
        <v/>
      </c>
      <c r="E168" s="390" t="str">
        <f ca="1">IFERROR(VLOOKUP($B168,'Metrics Backsheet'!$D$11:$AJ$187,'Supporting Metrics'!E$26,0),"")</f>
        <v/>
      </c>
      <c r="F168" s="390" t="str">
        <f ca="1">IFERROR(VLOOKUP($B168,'Metrics Backsheet'!$D$11:$AJ$187,'Supporting Metrics'!F$26,0),"")</f>
        <v/>
      </c>
      <c r="G168" s="627" t="str">
        <f ca="1">IFERROR(VLOOKUP($B168,'Metrics Backsheet'!$D$11:$AJ$187,'Supporting Metrics'!G$26,0),"")</f>
        <v/>
      </c>
      <c r="H168" s="390" t="str">
        <f ca="1">IFERROR(IF(VLOOKUP($B168,'Metrics Backsheet'!$D$11:$AJ$187,'Supporting Metrics'!H$26,0)="",VLOOKUP($B168,'Metrics Backsheet'!$D$11:$AJ$187,'Supporting Metrics'!H$27,0),VLOOKUP($B168,'Metrics Backsheet'!$D$11:$AJ$187,'Supporting Metrics'!H$26,0)),"")</f>
        <v/>
      </c>
      <c r="I168" s="391" t="str">
        <f ca="1">IFERROR(VLOOKUP($B168,'Metrics Backsheet'!$D$11:$AJ$187,'Supporting Metrics'!I$26,0),"")</f>
        <v/>
      </c>
      <c r="J168" s="16"/>
      <c r="K168"/>
    </row>
    <row r="169" spans="1:11" ht="170.1" customHeight="1">
      <c r="A169" s="3">
        <v>138</v>
      </c>
      <c r="B169" s="41" t="str">
        <f t="shared" ca="1" si="4"/>
        <v/>
      </c>
      <c r="C169" s="42" t="str">
        <f ca="1">IFERROR(VLOOKUP($B169,'Org list'!$J$9:$K$637,2,0), "")</f>
        <v/>
      </c>
      <c r="D169" s="390" t="str">
        <f ca="1">IFERROR(VLOOKUP($B169,'Metrics Backsheet'!$D$11:$AJ$187,'Supporting Metrics'!D$26,0),"")</f>
        <v/>
      </c>
      <c r="E169" s="390" t="str">
        <f ca="1">IFERROR(VLOOKUP($B169,'Metrics Backsheet'!$D$11:$AJ$187,'Supporting Metrics'!E$26,0),"")</f>
        <v/>
      </c>
      <c r="F169" s="390" t="str">
        <f ca="1">IFERROR(VLOOKUP($B169,'Metrics Backsheet'!$D$11:$AJ$187,'Supporting Metrics'!F$26,0),"")</f>
        <v/>
      </c>
      <c r="G169" s="627" t="str">
        <f ca="1">IFERROR(VLOOKUP($B169,'Metrics Backsheet'!$D$11:$AJ$187,'Supporting Metrics'!G$26,0),"")</f>
        <v/>
      </c>
      <c r="H169" s="390" t="str">
        <f ca="1">IFERROR(IF(VLOOKUP($B169,'Metrics Backsheet'!$D$11:$AJ$187,'Supporting Metrics'!H$26,0)="",VLOOKUP($B169,'Metrics Backsheet'!$D$11:$AJ$187,'Supporting Metrics'!H$27,0),VLOOKUP($B169,'Metrics Backsheet'!$D$11:$AJ$187,'Supporting Metrics'!H$26,0)),"")</f>
        <v/>
      </c>
      <c r="I169" s="391" t="str">
        <f ca="1">IFERROR(VLOOKUP($B169,'Metrics Backsheet'!$D$11:$AJ$187,'Supporting Metrics'!I$26,0),"")</f>
        <v/>
      </c>
      <c r="J169" s="16"/>
      <c r="K169"/>
    </row>
    <row r="170" spans="1:11" ht="170.1" customHeight="1">
      <c r="A170" s="3">
        <v>139</v>
      </c>
      <c r="B170" s="41" t="str">
        <f t="shared" ca="1" si="4"/>
        <v/>
      </c>
      <c r="C170" s="42" t="str">
        <f ca="1">IFERROR(VLOOKUP($B170,'Org list'!$J$9:$K$637,2,0), "")</f>
        <v/>
      </c>
      <c r="D170" s="390" t="str">
        <f ca="1">IFERROR(VLOOKUP($B170,'Metrics Backsheet'!$D$11:$AJ$187,'Supporting Metrics'!D$26,0),"")</f>
        <v/>
      </c>
      <c r="E170" s="390" t="str">
        <f ca="1">IFERROR(VLOOKUP($B170,'Metrics Backsheet'!$D$11:$AJ$187,'Supporting Metrics'!E$26,0),"")</f>
        <v/>
      </c>
      <c r="F170" s="390" t="str">
        <f ca="1">IFERROR(VLOOKUP($B170,'Metrics Backsheet'!$D$11:$AJ$187,'Supporting Metrics'!F$26,0),"")</f>
        <v/>
      </c>
      <c r="G170" s="627" t="str">
        <f ca="1">IFERROR(VLOOKUP($B170,'Metrics Backsheet'!$D$11:$AJ$187,'Supporting Metrics'!G$26,0),"")</f>
        <v/>
      </c>
      <c r="H170" s="390" t="str">
        <f ca="1">IFERROR(IF(VLOOKUP($B170,'Metrics Backsheet'!$D$11:$AJ$187,'Supporting Metrics'!H$26,0)="",VLOOKUP($B170,'Metrics Backsheet'!$D$11:$AJ$187,'Supporting Metrics'!H$27,0),VLOOKUP($B170,'Metrics Backsheet'!$D$11:$AJ$187,'Supporting Metrics'!H$26,0)),"")</f>
        <v/>
      </c>
      <c r="I170" s="391" t="str">
        <f ca="1">IFERROR(VLOOKUP($B170,'Metrics Backsheet'!$D$11:$AJ$187,'Supporting Metrics'!I$26,0),"")</f>
        <v/>
      </c>
      <c r="J170" s="16"/>
      <c r="K170"/>
    </row>
    <row r="171" spans="1:11" ht="170.1" customHeight="1">
      <c r="A171" s="3">
        <v>140</v>
      </c>
      <c r="B171" s="41" t="str">
        <f t="shared" ca="1" si="4"/>
        <v/>
      </c>
      <c r="C171" s="42" t="str">
        <f ca="1">IFERROR(VLOOKUP($B171,'Org list'!$J$9:$K$637,2,0), "")</f>
        <v/>
      </c>
      <c r="D171" s="390" t="str">
        <f ca="1">IFERROR(VLOOKUP($B171,'Metrics Backsheet'!$D$11:$AJ$187,'Supporting Metrics'!D$26,0),"")</f>
        <v/>
      </c>
      <c r="E171" s="390" t="str">
        <f ca="1">IFERROR(VLOOKUP($B171,'Metrics Backsheet'!$D$11:$AJ$187,'Supporting Metrics'!E$26,0),"")</f>
        <v/>
      </c>
      <c r="F171" s="390" t="str">
        <f ca="1">IFERROR(VLOOKUP($B171,'Metrics Backsheet'!$D$11:$AJ$187,'Supporting Metrics'!F$26,0),"")</f>
        <v/>
      </c>
      <c r="G171" s="627" t="str">
        <f ca="1">IFERROR(VLOOKUP($B171,'Metrics Backsheet'!$D$11:$AJ$187,'Supporting Metrics'!G$26,0),"")</f>
        <v/>
      </c>
      <c r="H171" s="390" t="str">
        <f ca="1">IFERROR(IF(VLOOKUP($B171,'Metrics Backsheet'!$D$11:$AJ$187,'Supporting Metrics'!H$26,0)="",VLOOKUP($B171,'Metrics Backsheet'!$D$11:$AJ$187,'Supporting Metrics'!H$27,0),VLOOKUP($B171,'Metrics Backsheet'!$D$11:$AJ$187,'Supporting Metrics'!H$26,0)),"")</f>
        <v/>
      </c>
      <c r="I171" s="391" t="str">
        <f ca="1">IFERROR(VLOOKUP($B171,'Metrics Backsheet'!$D$11:$AJ$187,'Supporting Metrics'!I$26,0),"")</f>
        <v/>
      </c>
      <c r="J171" s="16"/>
      <c r="K171"/>
    </row>
    <row r="172" spans="1:11" ht="170.1" customHeight="1">
      <c r="A172" s="3">
        <v>141</v>
      </c>
      <c r="B172" s="41" t="str">
        <f t="shared" ca="1" si="4"/>
        <v/>
      </c>
      <c r="C172" s="42" t="str">
        <f ca="1">IFERROR(VLOOKUP($B172,'Org list'!$J$9:$K$637,2,0), "")</f>
        <v/>
      </c>
      <c r="D172" s="390" t="str">
        <f ca="1">IFERROR(VLOOKUP($B172,'Metrics Backsheet'!$D$11:$AJ$187,'Supporting Metrics'!D$26,0),"")</f>
        <v/>
      </c>
      <c r="E172" s="390" t="str">
        <f ca="1">IFERROR(VLOOKUP($B172,'Metrics Backsheet'!$D$11:$AJ$187,'Supporting Metrics'!E$26,0),"")</f>
        <v/>
      </c>
      <c r="F172" s="390" t="str">
        <f ca="1">IFERROR(VLOOKUP($B172,'Metrics Backsheet'!$D$11:$AJ$187,'Supporting Metrics'!F$26,0),"")</f>
        <v/>
      </c>
      <c r="G172" s="627" t="str">
        <f ca="1">IFERROR(VLOOKUP($B172,'Metrics Backsheet'!$D$11:$AJ$187,'Supporting Metrics'!G$26,0),"")</f>
        <v/>
      </c>
      <c r="H172" s="390" t="str">
        <f ca="1">IFERROR(IF(VLOOKUP($B172,'Metrics Backsheet'!$D$11:$AJ$187,'Supporting Metrics'!H$26,0)="",VLOOKUP($B172,'Metrics Backsheet'!$D$11:$AJ$187,'Supporting Metrics'!H$27,0),VLOOKUP($B172,'Metrics Backsheet'!$D$11:$AJ$187,'Supporting Metrics'!H$26,0)),"")</f>
        <v/>
      </c>
      <c r="I172" s="391" t="str">
        <f ca="1">IFERROR(VLOOKUP($B172,'Metrics Backsheet'!$D$11:$AJ$187,'Supporting Metrics'!I$26,0),"")</f>
        <v/>
      </c>
      <c r="J172" s="16"/>
      <c r="K172"/>
    </row>
    <row r="173" spans="1:11" ht="170.1" customHeight="1">
      <c r="A173" s="3">
        <v>142</v>
      </c>
      <c r="B173" s="41" t="str">
        <f t="shared" ca="1" si="4"/>
        <v/>
      </c>
      <c r="C173" s="42" t="str">
        <f ca="1">IFERROR(VLOOKUP($B173,'Org list'!$J$9:$K$637,2,0), "")</f>
        <v/>
      </c>
      <c r="D173" s="390" t="str">
        <f ca="1">IFERROR(VLOOKUP($B173,'Metrics Backsheet'!$D$11:$AJ$187,'Supporting Metrics'!D$26,0),"")</f>
        <v/>
      </c>
      <c r="E173" s="390" t="str">
        <f ca="1">IFERROR(VLOOKUP($B173,'Metrics Backsheet'!$D$11:$AJ$187,'Supporting Metrics'!E$26,0),"")</f>
        <v/>
      </c>
      <c r="F173" s="390" t="str">
        <f ca="1">IFERROR(VLOOKUP($B173,'Metrics Backsheet'!$D$11:$AJ$187,'Supporting Metrics'!F$26,0),"")</f>
        <v/>
      </c>
      <c r="G173" s="627" t="str">
        <f ca="1">IFERROR(VLOOKUP($B173,'Metrics Backsheet'!$D$11:$AJ$187,'Supporting Metrics'!G$26,0),"")</f>
        <v/>
      </c>
      <c r="H173" s="390" t="str">
        <f ca="1">IFERROR(IF(VLOOKUP($B173,'Metrics Backsheet'!$D$11:$AJ$187,'Supporting Metrics'!H$26,0)="",VLOOKUP($B173,'Metrics Backsheet'!$D$11:$AJ$187,'Supporting Metrics'!H$27,0),VLOOKUP($B173,'Metrics Backsheet'!$D$11:$AJ$187,'Supporting Metrics'!H$26,0)),"")</f>
        <v/>
      </c>
      <c r="I173" s="391" t="str">
        <f ca="1">IFERROR(VLOOKUP($B173,'Metrics Backsheet'!$D$11:$AJ$187,'Supporting Metrics'!I$26,0),"")</f>
        <v/>
      </c>
      <c r="J173" s="16"/>
      <c r="K173"/>
    </row>
    <row r="174" spans="1:11" ht="170.1" customHeight="1">
      <c r="A174" s="3">
        <v>143</v>
      </c>
      <c r="B174" s="41" t="str">
        <f t="shared" ca="1" si="4"/>
        <v/>
      </c>
      <c r="C174" s="42" t="str">
        <f ca="1">IFERROR(VLOOKUP($B174,'Org list'!$J$9:$K$637,2,0), "")</f>
        <v/>
      </c>
      <c r="D174" s="390" t="str">
        <f ca="1">IFERROR(VLOOKUP($B174,'Metrics Backsheet'!$D$11:$AJ$187,'Supporting Metrics'!D$26,0),"")</f>
        <v/>
      </c>
      <c r="E174" s="390" t="str">
        <f ca="1">IFERROR(VLOOKUP($B174,'Metrics Backsheet'!$D$11:$AJ$187,'Supporting Metrics'!E$26,0),"")</f>
        <v/>
      </c>
      <c r="F174" s="390" t="str">
        <f ca="1">IFERROR(VLOOKUP($B174,'Metrics Backsheet'!$D$11:$AJ$187,'Supporting Metrics'!F$26,0),"")</f>
        <v/>
      </c>
      <c r="G174" s="627" t="str">
        <f ca="1">IFERROR(VLOOKUP($B174,'Metrics Backsheet'!$D$11:$AJ$187,'Supporting Metrics'!G$26,0),"")</f>
        <v/>
      </c>
      <c r="H174" s="390" t="str">
        <f ca="1">IFERROR(IF(VLOOKUP($B174,'Metrics Backsheet'!$D$11:$AJ$187,'Supporting Metrics'!H$26,0)="",VLOOKUP($B174,'Metrics Backsheet'!$D$11:$AJ$187,'Supporting Metrics'!H$27,0),VLOOKUP($B174,'Metrics Backsheet'!$D$11:$AJ$187,'Supporting Metrics'!H$26,0)),"")</f>
        <v/>
      </c>
      <c r="I174" s="391" t="str">
        <f ca="1">IFERROR(VLOOKUP($B174,'Metrics Backsheet'!$D$11:$AJ$187,'Supporting Metrics'!I$26,0),"")</f>
        <v/>
      </c>
      <c r="J174" s="16"/>
      <c r="K174"/>
    </row>
    <row r="175" spans="1:11" ht="170.1" customHeight="1">
      <c r="A175" s="3">
        <v>144</v>
      </c>
      <c r="B175" s="41" t="str">
        <f t="shared" ca="1" si="4"/>
        <v/>
      </c>
      <c r="C175" s="42" t="str">
        <f ca="1">IFERROR(VLOOKUP($B175,'Org list'!$J$9:$K$637,2,0), "")</f>
        <v/>
      </c>
      <c r="D175" s="390" t="str">
        <f ca="1">IFERROR(VLOOKUP($B175,'Metrics Backsheet'!$D$11:$AJ$187,'Supporting Metrics'!D$26,0),"")</f>
        <v/>
      </c>
      <c r="E175" s="390" t="str">
        <f ca="1">IFERROR(VLOOKUP($B175,'Metrics Backsheet'!$D$11:$AJ$187,'Supporting Metrics'!E$26,0),"")</f>
        <v/>
      </c>
      <c r="F175" s="390" t="str">
        <f ca="1">IFERROR(VLOOKUP($B175,'Metrics Backsheet'!$D$11:$AJ$187,'Supporting Metrics'!F$26,0),"")</f>
        <v/>
      </c>
      <c r="G175" s="627" t="str">
        <f ca="1">IFERROR(VLOOKUP($B175,'Metrics Backsheet'!$D$11:$AJ$187,'Supporting Metrics'!G$26,0),"")</f>
        <v/>
      </c>
      <c r="H175" s="390" t="str">
        <f ca="1">IFERROR(IF(VLOOKUP($B175,'Metrics Backsheet'!$D$11:$AJ$187,'Supporting Metrics'!H$26,0)="",VLOOKUP($B175,'Metrics Backsheet'!$D$11:$AJ$187,'Supporting Metrics'!H$27,0),VLOOKUP($B175,'Metrics Backsheet'!$D$11:$AJ$187,'Supporting Metrics'!H$26,0)),"")</f>
        <v/>
      </c>
      <c r="I175" s="391" t="str">
        <f ca="1">IFERROR(VLOOKUP($B175,'Metrics Backsheet'!$D$11:$AJ$187,'Supporting Metrics'!I$26,0),"")</f>
        <v/>
      </c>
      <c r="J175" s="16"/>
      <c r="K175"/>
    </row>
    <row r="176" spans="1:11" ht="170.1" customHeight="1">
      <c r="A176" s="3">
        <v>145</v>
      </c>
      <c r="B176" s="41" t="str">
        <f t="shared" ca="1" si="4"/>
        <v/>
      </c>
      <c r="C176" s="42" t="str">
        <f ca="1">IFERROR(VLOOKUP($B176,'Org list'!$J$9:$K$637,2,0), "")</f>
        <v/>
      </c>
      <c r="D176" s="390" t="str">
        <f ca="1">IFERROR(VLOOKUP($B176,'Metrics Backsheet'!$D$11:$AJ$187,'Supporting Metrics'!D$26,0),"")</f>
        <v/>
      </c>
      <c r="E176" s="390" t="str">
        <f ca="1">IFERROR(VLOOKUP($B176,'Metrics Backsheet'!$D$11:$AJ$187,'Supporting Metrics'!E$26,0),"")</f>
        <v/>
      </c>
      <c r="F176" s="390" t="str">
        <f ca="1">IFERROR(VLOOKUP($B176,'Metrics Backsheet'!$D$11:$AJ$187,'Supporting Metrics'!F$26,0),"")</f>
        <v/>
      </c>
      <c r="G176" s="627" t="str">
        <f ca="1">IFERROR(VLOOKUP($B176,'Metrics Backsheet'!$D$11:$AJ$187,'Supporting Metrics'!G$26,0),"")</f>
        <v/>
      </c>
      <c r="H176" s="390" t="str">
        <f ca="1">IFERROR(IF(VLOOKUP($B176,'Metrics Backsheet'!$D$11:$AJ$187,'Supporting Metrics'!H$26,0)="",VLOOKUP($B176,'Metrics Backsheet'!$D$11:$AJ$187,'Supporting Metrics'!H$27,0),VLOOKUP($B176,'Metrics Backsheet'!$D$11:$AJ$187,'Supporting Metrics'!H$26,0)),"")</f>
        <v/>
      </c>
      <c r="I176" s="391" t="str">
        <f ca="1">IFERROR(VLOOKUP($B176,'Metrics Backsheet'!$D$11:$AJ$187,'Supporting Metrics'!I$26,0),"")</f>
        <v/>
      </c>
      <c r="J176" s="16"/>
      <c r="K176"/>
    </row>
    <row r="177" spans="1:13" ht="170.1" customHeight="1">
      <c r="A177" s="3">
        <v>146</v>
      </c>
      <c r="B177" s="41" t="str">
        <f t="shared" ca="1" si="4"/>
        <v/>
      </c>
      <c r="C177" s="42" t="str">
        <f ca="1">IFERROR(VLOOKUP($B177,'Org list'!$J$9:$K$637,2,0), "")</f>
        <v/>
      </c>
      <c r="D177" s="390" t="str">
        <f ca="1">IFERROR(VLOOKUP($B177,'Metrics Backsheet'!$D$11:$AJ$187,'Supporting Metrics'!D$26,0),"")</f>
        <v/>
      </c>
      <c r="E177" s="390" t="str">
        <f ca="1">IFERROR(VLOOKUP($B177,'Metrics Backsheet'!$D$11:$AJ$187,'Supporting Metrics'!E$26,0),"")</f>
        <v/>
      </c>
      <c r="F177" s="390" t="str">
        <f ca="1">IFERROR(VLOOKUP($B177,'Metrics Backsheet'!$D$11:$AJ$187,'Supporting Metrics'!F$26,0),"")</f>
        <v/>
      </c>
      <c r="G177" s="627" t="str">
        <f ca="1">IFERROR(VLOOKUP($B177,'Metrics Backsheet'!$D$11:$AJ$187,'Supporting Metrics'!G$26,0),"")</f>
        <v/>
      </c>
      <c r="H177" s="390" t="str">
        <f ca="1">IFERROR(IF(VLOOKUP($B177,'Metrics Backsheet'!$D$11:$AJ$187,'Supporting Metrics'!H$26,0)="",VLOOKUP($B177,'Metrics Backsheet'!$D$11:$AJ$187,'Supporting Metrics'!H$27,0),VLOOKUP($B177,'Metrics Backsheet'!$D$11:$AJ$187,'Supporting Metrics'!H$26,0)),"")</f>
        <v/>
      </c>
      <c r="I177" s="391" t="str">
        <f ca="1">IFERROR(VLOOKUP($B177,'Metrics Backsheet'!$D$11:$AJ$187,'Supporting Metrics'!I$26,0),"")</f>
        <v/>
      </c>
      <c r="J177" s="16"/>
      <c r="K177"/>
    </row>
    <row r="178" spans="1:13" ht="170.1" customHeight="1">
      <c r="A178" s="3">
        <v>147</v>
      </c>
      <c r="B178" s="41" t="str">
        <f t="shared" ca="1" si="4"/>
        <v/>
      </c>
      <c r="C178" s="42" t="str">
        <f ca="1">IFERROR(VLOOKUP($B178,'Org list'!$J$9:$K$637,2,0), "")</f>
        <v/>
      </c>
      <c r="D178" s="390" t="str">
        <f ca="1">IFERROR(VLOOKUP($B178,'Metrics Backsheet'!$D$11:$AJ$187,'Supporting Metrics'!D$26,0),"")</f>
        <v/>
      </c>
      <c r="E178" s="390" t="str">
        <f ca="1">IFERROR(VLOOKUP($B178,'Metrics Backsheet'!$D$11:$AJ$187,'Supporting Metrics'!E$26,0),"")</f>
        <v/>
      </c>
      <c r="F178" s="390" t="str">
        <f ca="1">IFERROR(VLOOKUP($B178,'Metrics Backsheet'!$D$11:$AJ$187,'Supporting Metrics'!F$26,0),"")</f>
        <v/>
      </c>
      <c r="G178" s="627" t="str">
        <f ca="1">IFERROR(VLOOKUP($B178,'Metrics Backsheet'!$D$11:$AJ$187,'Supporting Metrics'!G$26,0),"")</f>
        <v/>
      </c>
      <c r="H178" s="390" t="str">
        <f ca="1">IFERROR(IF(VLOOKUP($B178,'Metrics Backsheet'!$D$11:$AJ$187,'Supporting Metrics'!H$26,0)="",VLOOKUP($B178,'Metrics Backsheet'!$D$11:$AJ$187,'Supporting Metrics'!H$27,0),VLOOKUP($B178,'Metrics Backsheet'!$D$11:$AJ$187,'Supporting Metrics'!H$26,0)),"")</f>
        <v/>
      </c>
      <c r="I178" s="391" t="str">
        <f ca="1">IFERROR(VLOOKUP($B178,'Metrics Backsheet'!$D$11:$AJ$187,'Supporting Metrics'!I$26,0),"")</f>
        <v/>
      </c>
      <c r="J178" s="16"/>
      <c r="K178"/>
    </row>
    <row r="179" spans="1:13" ht="170.1" customHeight="1">
      <c r="A179" s="3">
        <v>148</v>
      </c>
      <c r="B179" s="41" t="str">
        <f t="shared" ca="1" si="4"/>
        <v/>
      </c>
      <c r="C179" s="42" t="str">
        <f ca="1">IFERROR(VLOOKUP($B179,'Org list'!$J$9:$K$637,2,0), "")</f>
        <v/>
      </c>
      <c r="D179" s="390" t="str">
        <f ca="1">IFERROR(VLOOKUP($B179,'Metrics Backsheet'!$D$11:$AJ$187,'Supporting Metrics'!D$26,0),"")</f>
        <v/>
      </c>
      <c r="E179" s="390" t="str">
        <f ca="1">IFERROR(VLOOKUP($B179,'Metrics Backsheet'!$D$11:$AJ$187,'Supporting Metrics'!E$26,0),"")</f>
        <v/>
      </c>
      <c r="F179" s="390" t="str">
        <f ca="1">IFERROR(VLOOKUP($B179,'Metrics Backsheet'!$D$11:$AJ$187,'Supporting Metrics'!F$26,0),"")</f>
        <v/>
      </c>
      <c r="G179" s="627" t="str">
        <f ca="1">IFERROR(VLOOKUP($B179,'Metrics Backsheet'!$D$11:$AJ$187,'Supporting Metrics'!G$26,0),"")</f>
        <v/>
      </c>
      <c r="H179" s="390" t="str">
        <f ca="1">IFERROR(IF(VLOOKUP($B179,'Metrics Backsheet'!$D$11:$AJ$187,'Supporting Metrics'!H$26,0)="",VLOOKUP($B179,'Metrics Backsheet'!$D$11:$AJ$187,'Supporting Metrics'!H$27,0),VLOOKUP($B179,'Metrics Backsheet'!$D$11:$AJ$187,'Supporting Metrics'!H$26,0)),"")</f>
        <v/>
      </c>
      <c r="I179" s="391" t="str">
        <f ca="1">IFERROR(VLOOKUP($B179,'Metrics Backsheet'!$D$11:$AJ$187,'Supporting Metrics'!I$26,0),"")</f>
        <v/>
      </c>
      <c r="J179" s="16"/>
      <c r="K179"/>
    </row>
    <row r="180" spans="1:13" ht="170.1" customHeight="1" thickBot="1">
      <c r="A180" s="3">
        <v>149</v>
      </c>
      <c r="B180" s="45" t="str">
        <f t="shared" ca="1" si="4"/>
        <v/>
      </c>
      <c r="C180" s="46" t="str">
        <f ca="1">IFERROR(VLOOKUP($B180,'Org list'!$J$9:$K$637,2,0), "")</f>
        <v/>
      </c>
      <c r="D180" s="392" t="str">
        <f ca="1">IFERROR(VLOOKUP($B180,'Metrics Backsheet'!$D$11:$AJ$187,'Supporting Metrics'!D$26,0),"")</f>
        <v/>
      </c>
      <c r="E180" s="392" t="str">
        <f ca="1">IFERROR(VLOOKUP($B180,'Metrics Backsheet'!$D$11:$AJ$187,'Supporting Metrics'!E$26,0),"")</f>
        <v/>
      </c>
      <c r="F180" s="392" t="str">
        <f ca="1">IFERROR(VLOOKUP($B180,'Metrics Backsheet'!$D$11:$AJ$187,'Supporting Metrics'!F$26,0),"")</f>
        <v/>
      </c>
      <c r="G180" s="628" t="str">
        <f ca="1">IFERROR(VLOOKUP($B180,'Metrics Backsheet'!$D$11:$AJ$187,'Supporting Metrics'!G$26,0),"")</f>
        <v/>
      </c>
      <c r="H180" s="392" t="str">
        <f ca="1">IFERROR(IF(VLOOKUP($B180,'Metrics Backsheet'!$D$11:$AJ$187,'Supporting Metrics'!H$26,0)="",VLOOKUP($B180,'Metrics Backsheet'!$D$11:$AJ$187,'Supporting Metrics'!H$27,0),VLOOKUP($B180,'Metrics Backsheet'!$D$11:$AJ$187,'Supporting Metrics'!H$26,0)),"")</f>
        <v/>
      </c>
      <c r="I180" s="393" t="str">
        <f ca="1">IFERROR(VLOOKUP($B180,'Metrics Backsheet'!$D$11:$AJ$187,'Supporting Metrics'!I$26,0),"")</f>
        <v/>
      </c>
      <c r="J180" s="16"/>
      <c r="K180"/>
    </row>
    <row r="182" spans="1:13" s="4" customFormat="1" ht="15" customHeight="1">
      <c r="A182" s="2"/>
      <c r="B182" s="5" t="s">
        <v>20</v>
      </c>
      <c r="C182" s="2"/>
      <c r="D182" s="2"/>
      <c r="E182" s="2"/>
      <c r="F182" s="313"/>
      <c r="G182" s="2"/>
      <c r="H182" s="313"/>
      <c r="I182" s="2"/>
      <c r="J182" s="442"/>
      <c r="K182" s="16"/>
      <c r="L182"/>
      <c r="M182"/>
    </row>
    <row r="183" spans="1:13" s="4" customFormat="1">
      <c r="A183" s="3"/>
      <c r="B183"/>
      <c r="C183"/>
      <c r="D183"/>
      <c r="E183"/>
      <c r="F183"/>
      <c r="G183"/>
      <c r="H183"/>
      <c r="I183"/>
      <c r="K183" s="16"/>
      <c r="L183"/>
      <c r="M183"/>
    </row>
    <row r="184" spans="1:13" s="4" customFormat="1">
      <c r="A184" s="3"/>
      <c r="B184" s="87" t="s">
        <v>1419</v>
      </c>
      <c r="C184" s="1"/>
      <c r="D184" s="1"/>
      <c r="E184" s="1"/>
      <c r="F184" s="1"/>
      <c r="G184" s="1"/>
      <c r="H184" s="1"/>
      <c r="I184" s="1"/>
      <c r="K184" s="16"/>
      <c r="L184"/>
      <c r="M184"/>
    </row>
    <row r="185" spans="1:13" s="4" customFormat="1">
      <c r="A185" s="3"/>
      <c r="B185" t="s">
        <v>1418</v>
      </c>
      <c r="C185" s="1"/>
      <c r="D185" s="1"/>
      <c r="E185" s="1"/>
      <c r="F185" s="1"/>
      <c r="G185" s="1"/>
      <c r="H185" s="1"/>
      <c r="I185" s="1"/>
      <c r="K185" s="16"/>
      <c r="L185"/>
      <c r="M185"/>
    </row>
    <row r="186" spans="1:13" s="4" customFormat="1">
      <c r="A186" s="3"/>
      <c r="B186" t="s">
        <v>1420</v>
      </c>
      <c r="C186" s="1"/>
      <c r="D186" s="1"/>
      <c r="E186" s="1"/>
      <c r="F186" s="1"/>
      <c r="G186" s="1"/>
      <c r="H186" s="1"/>
      <c r="I186" s="1"/>
      <c r="K186" s="16"/>
      <c r="L186"/>
      <c r="M186"/>
    </row>
    <row r="187" spans="1:13" s="4" customFormat="1">
      <c r="A187" s="3"/>
      <c r="B187"/>
      <c r="C187" s="1"/>
      <c r="D187" s="1"/>
      <c r="E187" s="1"/>
      <c r="F187" s="1"/>
      <c r="G187" s="1"/>
      <c r="H187" s="1"/>
      <c r="I187" s="1"/>
      <c r="K187" s="16"/>
      <c r="L187"/>
      <c r="M187"/>
    </row>
    <row r="188" spans="1:13" s="4" customFormat="1">
      <c r="A188" s="3"/>
      <c r="B188"/>
      <c r="C188" s="1"/>
      <c r="D188" s="1"/>
      <c r="E188" s="1"/>
      <c r="F188" s="1"/>
      <c r="G188" s="1"/>
      <c r="H188" s="1"/>
      <c r="I188" s="1"/>
      <c r="K188" s="16"/>
      <c r="L188"/>
      <c r="M188"/>
    </row>
    <row r="189" spans="1:13" s="4" customFormat="1">
      <c r="A189" s="3"/>
      <c r="B189"/>
      <c r="C189" s="1"/>
      <c r="D189" s="1"/>
      <c r="E189" s="1"/>
      <c r="F189" s="1"/>
      <c r="G189" s="1"/>
      <c r="H189" s="1"/>
      <c r="I189" s="1"/>
      <c r="K189" s="16"/>
      <c r="L189"/>
      <c r="M189"/>
    </row>
    <row r="190" spans="1:13" s="4" customFormat="1">
      <c r="A190" s="3"/>
      <c r="B190"/>
      <c r="C190" s="1"/>
      <c r="D190" s="1"/>
      <c r="E190" s="1"/>
      <c r="F190" s="1"/>
      <c r="G190" s="1"/>
      <c r="H190" s="1"/>
      <c r="I190" s="1"/>
      <c r="K190" s="16"/>
      <c r="L190"/>
      <c r="M190"/>
    </row>
    <row r="191" spans="1:13" s="4" customFormat="1">
      <c r="A191" s="3"/>
      <c r="B191"/>
      <c r="C191" s="1"/>
      <c r="D191" s="1"/>
      <c r="E191" s="1"/>
      <c r="F191" s="1"/>
      <c r="G191" s="1"/>
      <c r="H191" s="1"/>
      <c r="I191" s="1"/>
      <c r="K191" s="16"/>
      <c r="L191"/>
      <c r="M191"/>
    </row>
    <row r="192" spans="1:13" s="4" customFormat="1">
      <c r="A192" s="3"/>
      <c r="B192"/>
      <c r="C192" s="1"/>
      <c r="D192" s="1"/>
      <c r="E192" s="1"/>
      <c r="F192" s="1"/>
      <c r="G192" s="1"/>
      <c r="H192" s="1"/>
      <c r="I192" s="1"/>
      <c r="K192" s="16"/>
      <c r="L192"/>
      <c r="M192"/>
    </row>
  </sheetData>
  <mergeCells count="7">
    <mergeCell ref="C4:E4"/>
    <mergeCell ref="A1:J3"/>
    <mergeCell ref="H28:I29"/>
    <mergeCell ref="F17:G18"/>
    <mergeCell ref="H17:I18"/>
    <mergeCell ref="B20:B24"/>
    <mergeCell ref="F28:G29"/>
  </mergeCells>
  <pageMargins left="0.23622047244094491" right="0.23622047244094491" top="0.35433070866141736" bottom="0.35433070866141736" header="0.31496062992125984" footer="0.31496062992125984"/>
  <pageSetup paperSize="9" scale="16" fitToHeight="8" orientation="landscape" r:id="rId1"/>
  <rowBreaks count="3" manualBreakCount="3">
    <brk id="65" max="12" man="1"/>
    <brk id="82" max="12" man="1"/>
    <brk id="99" max="12"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ltText="dropdown list to Select Health and Wellbeing Board, Commissioning Region, Local Government Region or NHS England Local Office ">
                <anchor moveWithCells="1" sizeWithCells="1">
                  <from>
                    <xdr:col>4</xdr:col>
                    <xdr:colOff>885825</xdr:colOff>
                    <xdr:row>4</xdr:row>
                    <xdr:rowOff>9525</xdr:rowOff>
                  </from>
                  <to>
                    <xdr:col>6</xdr:col>
                    <xdr:colOff>190500</xdr:colOff>
                    <xdr:row>6</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I188"/>
  <sheetViews>
    <sheetView topLeftCell="D7" zoomScale="85" zoomScaleNormal="85" workbookViewId="0">
      <selection activeCell="L48" sqref="L48"/>
    </sheetView>
  </sheetViews>
  <sheetFormatPr defaultRowHeight="15"/>
  <cols>
    <col min="2" max="2" width="11.28515625" customWidth="1"/>
    <col min="4" max="4" width="14.7109375" customWidth="1"/>
    <col min="9" max="9" width="9.5703125" customWidth="1"/>
    <col min="12" max="12" width="10.140625" customWidth="1"/>
    <col min="14" max="14" width="22.140625" customWidth="1"/>
    <col min="15" max="15" width="20" customWidth="1"/>
  </cols>
  <sheetData>
    <row r="1" spans="1:35">
      <c r="E1">
        <v>64</v>
      </c>
      <c r="F1">
        <v>65</v>
      </c>
      <c r="G1">
        <v>66</v>
      </c>
      <c r="H1">
        <v>67</v>
      </c>
      <c r="I1">
        <v>68</v>
      </c>
      <c r="J1">
        <v>69</v>
      </c>
      <c r="K1">
        <v>70</v>
      </c>
      <c r="L1">
        <v>71</v>
      </c>
      <c r="M1">
        <v>72</v>
      </c>
      <c r="N1">
        <v>3</v>
      </c>
      <c r="O1">
        <v>4</v>
      </c>
      <c r="P1">
        <v>225</v>
      </c>
      <c r="Q1">
        <v>226</v>
      </c>
      <c r="R1">
        <v>227</v>
      </c>
      <c r="S1">
        <v>228</v>
      </c>
      <c r="T1">
        <v>229</v>
      </c>
      <c r="U1">
        <v>230</v>
      </c>
      <c r="V1">
        <v>231</v>
      </c>
      <c r="W1">
        <v>232</v>
      </c>
      <c r="X1">
        <v>233</v>
      </c>
      <c r="Y1">
        <v>234</v>
      </c>
      <c r="Z1">
        <v>235</v>
      </c>
      <c r="AA1">
        <v>236</v>
      </c>
      <c r="AB1">
        <v>237</v>
      </c>
      <c r="AC1">
        <v>238</v>
      </c>
      <c r="AD1">
        <v>239</v>
      </c>
      <c r="AE1">
        <v>240</v>
      </c>
      <c r="AF1">
        <v>241</v>
      </c>
      <c r="AG1">
        <v>242</v>
      </c>
      <c r="AH1">
        <v>243</v>
      </c>
      <c r="AI1">
        <v>244</v>
      </c>
    </row>
    <row r="6" spans="1:35">
      <c r="D6">
        <v>1</v>
      </c>
      <c r="E6">
        <v>2</v>
      </c>
      <c r="F6">
        <v>3</v>
      </c>
      <c r="G6">
        <v>4</v>
      </c>
      <c r="H6">
        <v>5</v>
      </c>
      <c r="I6">
        <v>6</v>
      </c>
      <c r="J6">
        <v>7</v>
      </c>
      <c r="K6">
        <v>8</v>
      </c>
      <c r="L6">
        <v>9</v>
      </c>
      <c r="M6">
        <v>10</v>
      </c>
      <c r="N6">
        <v>13</v>
      </c>
      <c r="O6">
        <v>14</v>
      </c>
    </row>
    <row r="7" spans="1:35">
      <c r="E7" s="106"/>
      <c r="F7" s="106"/>
      <c r="G7" s="106"/>
      <c r="I7" s="106"/>
      <c r="J7" s="106"/>
      <c r="K7" s="106"/>
      <c r="L7" s="106"/>
      <c r="M7" s="106"/>
      <c r="N7" s="106"/>
      <c r="O7" s="106"/>
      <c r="P7" t="s">
        <v>1300</v>
      </c>
    </row>
    <row r="8" spans="1:35">
      <c r="E8" s="569" t="s">
        <v>1287</v>
      </c>
      <c r="F8" s="569" t="s">
        <v>1287</v>
      </c>
      <c r="G8" s="569" t="s">
        <v>1287</v>
      </c>
      <c r="H8" s="569" t="s">
        <v>1287</v>
      </c>
      <c r="I8" s="569" t="s">
        <v>1287</v>
      </c>
      <c r="J8" s="569" t="s">
        <v>1287</v>
      </c>
      <c r="K8" s="569" t="s">
        <v>1287</v>
      </c>
      <c r="L8" s="569" t="s">
        <v>1287</v>
      </c>
      <c r="M8" s="569" t="s">
        <v>1287</v>
      </c>
      <c r="P8" s="113" t="s">
        <v>1214</v>
      </c>
      <c r="Q8" s="113" t="s">
        <v>1215</v>
      </c>
      <c r="R8" s="113" t="s">
        <v>1216</v>
      </c>
      <c r="S8" s="113" t="s">
        <v>1217</v>
      </c>
      <c r="T8" s="113" t="s">
        <v>1301</v>
      </c>
      <c r="U8" s="113" t="s">
        <v>1214</v>
      </c>
      <c r="V8" s="113" t="s">
        <v>1215</v>
      </c>
      <c r="W8" s="113" t="s">
        <v>1216</v>
      </c>
      <c r="X8" s="113" t="s">
        <v>1217</v>
      </c>
      <c r="Y8" s="113" t="s">
        <v>1301</v>
      </c>
      <c r="Z8" s="113" t="s">
        <v>1214</v>
      </c>
      <c r="AA8" s="113" t="s">
        <v>1215</v>
      </c>
      <c r="AB8" s="113" t="s">
        <v>1216</v>
      </c>
      <c r="AC8" s="113" t="s">
        <v>1217</v>
      </c>
      <c r="AD8" s="113" t="s">
        <v>1301</v>
      </c>
      <c r="AE8" s="113" t="s">
        <v>1214</v>
      </c>
      <c r="AF8" s="113" t="s">
        <v>1215</v>
      </c>
      <c r="AG8" s="113" t="s">
        <v>1216</v>
      </c>
      <c r="AH8" s="113" t="s">
        <v>1217</v>
      </c>
      <c r="AI8" s="113" t="s">
        <v>1301</v>
      </c>
    </row>
    <row r="9" spans="1:35" ht="30">
      <c r="E9" s="569" t="s">
        <v>667</v>
      </c>
      <c r="F9" s="569" t="s">
        <v>709</v>
      </c>
      <c r="G9" s="569" t="s">
        <v>671</v>
      </c>
      <c r="H9" s="569" t="s">
        <v>682</v>
      </c>
      <c r="I9" s="569" t="s">
        <v>674</v>
      </c>
      <c r="J9" s="569" t="s">
        <v>675</v>
      </c>
      <c r="K9" s="569" t="s">
        <v>1497</v>
      </c>
      <c r="L9" s="569" t="s">
        <v>1274</v>
      </c>
      <c r="M9" s="569" t="s">
        <v>1278</v>
      </c>
      <c r="N9" s="383" t="s">
        <v>798</v>
      </c>
      <c r="O9" s="382" t="s">
        <v>797</v>
      </c>
      <c r="P9" s="113" t="s">
        <v>731</v>
      </c>
      <c r="Q9" s="113" t="s">
        <v>731</v>
      </c>
      <c r="R9" s="113" t="s">
        <v>731</v>
      </c>
      <c r="S9" s="113" t="s">
        <v>731</v>
      </c>
      <c r="T9" s="113" t="s">
        <v>731</v>
      </c>
      <c r="U9" s="113" t="s">
        <v>733</v>
      </c>
      <c r="V9" s="113" t="s">
        <v>733</v>
      </c>
      <c r="W9" s="113" t="s">
        <v>733</v>
      </c>
      <c r="X9" s="113" t="s">
        <v>733</v>
      </c>
      <c r="Y9" s="113" t="s">
        <v>733</v>
      </c>
      <c r="Z9" s="113" t="s">
        <v>1290</v>
      </c>
      <c r="AA9" s="113" t="s">
        <v>1290</v>
      </c>
      <c r="AB9" s="113" t="s">
        <v>1290</v>
      </c>
      <c r="AC9" s="113" t="s">
        <v>1290</v>
      </c>
      <c r="AD9" s="113" t="s">
        <v>1290</v>
      </c>
      <c r="AE9" s="113" t="s">
        <v>1293</v>
      </c>
      <c r="AF9" s="113" t="s">
        <v>1293</v>
      </c>
      <c r="AG9" s="113" t="s">
        <v>1293</v>
      </c>
      <c r="AH9" s="113" t="s">
        <v>1293</v>
      </c>
      <c r="AI9" s="113" t="s">
        <v>1293</v>
      </c>
    </row>
    <row r="10" spans="1:35">
      <c r="A10" s="75" t="s">
        <v>376</v>
      </c>
      <c r="B10" s="75" t="s">
        <v>375</v>
      </c>
      <c r="C10" s="75" t="s">
        <v>374</v>
      </c>
      <c r="D10" s="106" t="s">
        <v>382</v>
      </c>
      <c r="E10" s="548" t="s">
        <v>1294</v>
      </c>
      <c r="F10" s="548" t="s">
        <v>1208</v>
      </c>
      <c r="G10" s="548" t="s">
        <v>1295</v>
      </c>
      <c r="H10" s="548" t="s">
        <v>1208</v>
      </c>
      <c r="I10" s="548" t="s">
        <v>1297</v>
      </c>
      <c r="J10" s="548" t="s">
        <v>1208</v>
      </c>
      <c r="K10" s="548" t="s">
        <v>1298</v>
      </c>
      <c r="L10" s="548" t="s">
        <v>1299</v>
      </c>
      <c r="M10" s="548" t="s">
        <v>1208</v>
      </c>
      <c r="P10" s="394" t="s">
        <v>1294</v>
      </c>
      <c r="Q10" s="394" t="s">
        <v>1294</v>
      </c>
      <c r="R10" s="394" t="s">
        <v>1294</v>
      </c>
      <c r="S10" s="394" t="s">
        <v>1294</v>
      </c>
      <c r="T10" s="394"/>
      <c r="U10" s="394" t="s">
        <v>1295</v>
      </c>
      <c r="V10" s="394" t="s">
        <v>1295</v>
      </c>
      <c r="W10" s="394" t="s">
        <v>1295</v>
      </c>
      <c r="X10" s="394" t="s">
        <v>1295</v>
      </c>
      <c r="Y10" s="394"/>
      <c r="Z10" s="394" t="s">
        <v>1297</v>
      </c>
      <c r="AA10" s="394" t="s">
        <v>1297</v>
      </c>
      <c r="AB10" s="394" t="s">
        <v>1297</v>
      </c>
      <c r="AC10" s="394" t="s">
        <v>1297</v>
      </c>
      <c r="AD10" s="394" t="s">
        <v>1297</v>
      </c>
      <c r="AE10" s="394" t="s">
        <v>1299</v>
      </c>
      <c r="AF10" s="394" t="s">
        <v>1299</v>
      </c>
      <c r="AG10" s="394" t="s">
        <v>1299</v>
      </c>
      <c r="AH10" s="394" t="s">
        <v>1299</v>
      </c>
      <c r="AI10" s="394" t="s">
        <v>1299</v>
      </c>
    </row>
    <row r="11" spans="1:35">
      <c r="A11" s="75"/>
      <c r="B11" s="75"/>
      <c r="C11" s="75"/>
      <c r="D11" s="106" t="s">
        <v>432</v>
      </c>
      <c r="P11" s="106">
        <v>71</v>
      </c>
      <c r="Q11" s="106">
        <v>45</v>
      </c>
      <c r="R11" s="106">
        <v>32</v>
      </c>
      <c r="S11" s="106">
        <v>2</v>
      </c>
      <c r="T11" s="106">
        <v>150</v>
      </c>
      <c r="U11" s="106">
        <v>64</v>
      </c>
      <c r="V11" s="106">
        <v>30</v>
      </c>
      <c r="W11" s="106">
        <v>18</v>
      </c>
      <c r="X11" s="106">
        <v>38</v>
      </c>
      <c r="Y11" s="106">
        <v>150</v>
      </c>
      <c r="Z11" s="106">
        <v>72</v>
      </c>
      <c r="AA11" s="106">
        <v>42</v>
      </c>
      <c r="AB11" s="106">
        <v>20</v>
      </c>
      <c r="AC11" s="106">
        <v>16</v>
      </c>
      <c r="AD11" s="106">
        <v>150</v>
      </c>
      <c r="AE11" s="106">
        <v>36</v>
      </c>
      <c r="AF11" s="106">
        <v>14</v>
      </c>
      <c r="AG11" s="106">
        <v>24</v>
      </c>
      <c r="AH11" s="106">
        <v>76</v>
      </c>
      <c r="AI11" s="106">
        <v>150</v>
      </c>
    </row>
    <row r="12" spans="1:35">
      <c r="A12" s="75"/>
      <c r="B12" s="75"/>
      <c r="C12" s="75"/>
      <c r="D12" s="106" t="s">
        <v>44</v>
      </c>
      <c r="P12" s="106">
        <v>16</v>
      </c>
      <c r="Q12" s="106">
        <v>21</v>
      </c>
      <c r="R12" s="106">
        <v>12</v>
      </c>
      <c r="S12" s="106">
        <v>1</v>
      </c>
      <c r="T12" s="106">
        <v>50</v>
      </c>
      <c r="U12" s="106">
        <v>23</v>
      </c>
      <c r="V12" s="106">
        <v>10</v>
      </c>
      <c r="W12" s="106">
        <v>7</v>
      </c>
      <c r="X12" s="106">
        <v>10</v>
      </c>
      <c r="Y12" s="106">
        <v>50</v>
      </c>
      <c r="Z12" s="106">
        <v>29</v>
      </c>
      <c r="AA12" s="106">
        <v>12</v>
      </c>
      <c r="AB12" s="106">
        <v>7</v>
      </c>
      <c r="AC12" s="106">
        <v>2</v>
      </c>
      <c r="AD12" s="106">
        <v>50</v>
      </c>
      <c r="AE12" s="106">
        <v>13</v>
      </c>
      <c r="AF12" s="106">
        <v>7</v>
      </c>
      <c r="AG12" s="106">
        <v>6</v>
      </c>
      <c r="AH12" s="106">
        <v>24</v>
      </c>
      <c r="AI12" s="106">
        <v>50</v>
      </c>
    </row>
    <row r="13" spans="1:35">
      <c r="A13" s="75"/>
      <c r="B13" s="75"/>
      <c r="C13" s="75"/>
      <c r="D13" s="106" t="s">
        <v>49</v>
      </c>
      <c r="P13" s="106">
        <v>19</v>
      </c>
      <c r="Q13" s="106">
        <v>10</v>
      </c>
      <c r="R13" s="106">
        <v>6</v>
      </c>
      <c r="S13" s="106">
        <v>0</v>
      </c>
      <c r="T13" s="106">
        <v>35</v>
      </c>
      <c r="U13" s="106">
        <v>13</v>
      </c>
      <c r="V13" s="106">
        <v>11</v>
      </c>
      <c r="W13" s="106">
        <v>4</v>
      </c>
      <c r="X13" s="106">
        <v>7</v>
      </c>
      <c r="Y13" s="106">
        <v>35</v>
      </c>
      <c r="Z13" s="106">
        <v>16</v>
      </c>
      <c r="AA13" s="106">
        <v>12</v>
      </c>
      <c r="AB13" s="106">
        <v>4</v>
      </c>
      <c r="AC13" s="106">
        <v>3</v>
      </c>
      <c r="AD13" s="106">
        <v>35</v>
      </c>
      <c r="AE13" s="106">
        <v>7</v>
      </c>
      <c r="AF13" s="106">
        <v>4</v>
      </c>
      <c r="AG13" s="106">
        <v>4</v>
      </c>
      <c r="AH13" s="106">
        <v>20</v>
      </c>
      <c r="AI13" s="106">
        <v>35</v>
      </c>
    </row>
    <row r="14" spans="1:35">
      <c r="A14" s="75"/>
      <c r="B14" s="75"/>
      <c r="C14" s="75"/>
      <c r="D14" s="106" t="s">
        <v>73</v>
      </c>
      <c r="P14" s="106">
        <v>15</v>
      </c>
      <c r="Q14" s="106">
        <v>10</v>
      </c>
      <c r="R14" s="106">
        <v>8</v>
      </c>
      <c r="S14" s="106">
        <v>0</v>
      </c>
      <c r="T14" s="106">
        <v>33</v>
      </c>
      <c r="U14" s="106">
        <v>16</v>
      </c>
      <c r="V14" s="106">
        <v>3</v>
      </c>
      <c r="W14" s="106">
        <v>2</v>
      </c>
      <c r="X14" s="106">
        <v>12</v>
      </c>
      <c r="Y14" s="106">
        <v>33</v>
      </c>
      <c r="Z14" s="106">
        <v>18</v>
      </c>
      <c r="AA14" s="106">
        <v>6</v>
      </c>
      <c r="AB14" s="106">
        <v>2</v>
      </c>
      <c r="AC14" s="106">
        <v>7</v>
      </c>
      <c r="AD14" s="106">
        <v>33</v>
      </c>
      <c r="AE14" s="106">
        <v>8</v>
      </c>
      <c r="AF14" s="106">
        <v>3</v>
      </c>
      <c r="AG14" s="106">
        <v>6</v>
      </c>
      <c r="AH14" s="106">
        <v>16</v>
      </c>
      <c r="AI14" s="106">
        <v>33</v>
      </c>
    </row>
    <row r="15" spans="1:35">
      <c r="A15" s="75"/>
      <c r="B15" s="75"/>
      <c r="C15" s="75"/>
      <c r="D15" s="106" t="s">
        <v>56</v>
      </c>
      <c r="P15" s="106">
        <v>21</v>
      </c>
      <c r="Q15" s="106">
        <v>4</v>
      </c>
      <c r="R15" s="106">
        <v>6</v>
      </c>
      <c r="S15" s="106">
        <v>1</v>
      </c>
      <c r="T15" s="106">
        <v>32</v>
      </c>
      <c r="U15" s="106">
        <v>12</v>
      </c>
      <c r="V15" s="106">
        <v>6</v>
      </c>
      <c r="W15" s="106">
        <v>5</v>
      </c>
      <c r="X15" s="106">
        <v>9</v>
      </c>
      <c r="Y15" s="106">
        <v>32</v>
      </c>
      <c r="Z15" s="106">
        <v>9</v>
      </c>
      <c r="AA15" s="106">
        <v>12</v>
      </c>
      <c r="AB15" s="106">
        <v>7</v>
      </c>
      <c r="AC15" s="106">
        <v>4</v>
      </c>
      <c r="AD15" s="106">
        <v>32</v>
      </c>
      <c r="AE15" s="106">
        <v>8</v>
      </c>
      <c r="AF15" s="106">
        <v>0</v>
      </c>
      <c r="AG15" s="106">
        <v>8</v>
      </c>
      <c r="AH15" s="106">
        <v>16</v>
      </c>
      <c r="AI15" s="106">
        <v>32</v>
      </c>
    </row>
    <row r="16" spans="1:35">
      <c r="A16" s="75"/>
      <c r="B16" s="75"/>
      <c r="C16" s="75"/>
      <c r="D16" s="106" t="s">
        <v>116</v>
      </c>
      <c r="P16" s="106">
        <v>3</v>
      </c>
      <c r="Q16" s="106">
        <v>6</v>
      </c>
      <c r="R16" s="106">
        <v>3</v>
      </c>
      <c r="S16" s="106">
        <v>0</v>
      </c>
      <c r="T16" s="106">
        <v>12</v>
      </c>
      <c r="U16" s="106">
        <v>4</v>
      </c>
      <c r="V16" s="106">
        <v>5</v>
      </c>
      <c r="W16" s="106">
        <v>2</v>
      </c>
      <c r="X16" s="106">
        <v>1</v>
      </c>
      <c r="Y16" s="106">
        <v>12</v>
      </c>
      <c r="Z16" s="106">
        <v>7</v>
      </c>
      <c r="AA16" s="106">
        <v>3</v>
      </c>
      <c r="AB16" s="106">
        <v>2</v>
      </c>
      <c r="AC16" s="106">
        <v>0</v>
      </c>
      <c r="AD16" s="106">
        <v>12</v>
      </c>
      <c r="AE16" s="106">
        <v>3</v>
      </c>
      <c r="AF16" s="106">
        <v>2</v>
      </c>
      <c r="AG16" s="106">
        <v>1</v>
      </c>
      <c r="AH16" s="106">
        <v>6</v>
      </c>
      <c r="AI16" s="106">
        <v>12</v>
      </c>
    </row>
    <row r="17" spans="1:35">
      <c r="A17" s="75"/>
      <c r="B17" s="75"/>
      <c r="C17" s="75"/>
      <c r="D17" s="106" t="s">
        <v>60</v>
      </c>
      <c r="P17" s="106">
        <v>8</v>
      </c>
      <c r="Q17" s="106">
        <v>9</v>
      </c>
      <c r="R17" s="106">
        <v>5</v>
      </c>
      <c r="S17" s="106">
        <v>1</v>
      </c>
      <c r="T17" s="106">
        <v>23</v>
      </c>
      <c r="U17" s="106">
        <v>12</v>
      </c>
      <c r="V17" s="106">
        <v>3</v>
      </c>
      <c r="W17" s="106">
        <v>3</v>
      </c>
      <c r="X17" s="106">
        <v>5</v>
      </c>
      <c r="Y17" s="106">
        <v>23</v>
      </c>
      <c r="Z17" s="106">
        <v>16</v>
      </c>
      <c r="AA17" s="106">
        <v>2</v>
      </c>
      <c r="AB17" s="106">
        <v>3</v>
      </c>
      <c r="AC17" s="106">
        <v>2</v>
      </c>
      <c r="AD17" s="106">
        <v>23</v>
      </c>
      <c r="AE17" s="106">
        <v>6</v>
      </c>
      <c r="AF17" s="106">
        <v>2</v>
      </c>
      <c r="AG17" s="106">
        <v>5</v>
      </c>
      <c r="AH17" s="106">
        <v>10</v>
      </c>
      <c r="AI17" s="106">
        <v>23</v>
      </c>
    </row>
    <row r="18" spans="1:35">
      <c r="A18" s="75"/>
      <c r="B18" s="75"/>
      <c r="C18" s="75"/>
      <c r="D18" s="106" t="s">
        <v>43</v>
      </c>
      <c r="P18" s="106">
        <v>5</v>
      </c>
      <c r="Q18" s="106">
        <v>6</v>
      </c>
      <c r="R18" s="106">
        <v>4</v>
      </c>
      <c r="S18" s="106">
        <v>0</v>
      </c>
      <c r="T18" s="106">
        <v>15</v>
      </c>
      <c r="U18" s="106">
        <v>7</v>
      </c>
      <c r="V18" s="106">
        <v>2</v>
      </c>
      <c r="W18" s="106">
        <v>2</v>
      </c>
      <c r="X18" s="106">
        <v>4</v>
      </c>
      <c r="Y18" s="106">
        <v>15</v>
      </c>
      <c r="Z18" s="106">
        <v>6</v>
      </c>
      <c r="AA18" s="106">
        <v>7</v>
      </c>
      <c r="AB18" s="106">
        <v>2</v>
      </c>
      <c r="AC18" s="106">
        <v>0</v>
      </c>
      <c r="AD18" s="106">
        <v>15</v>
      </c>
      <c r="AE18" s="106">
        <v>4</v>
      </c>
      <c r="AF18" s="106">
        <v>3</v>
      </c>
      <c r="AG18" s="106">
        <v>0</v>
      </c>
      <c r="AH18" s="106">
        <v>8</v>
      </c>
      <c r="AI18" s="106">
        <v>15</v>
      </c>
    </row>
    <row r="19" spans="1:35">
      <c r="A19" s="75"/>
      <c r="B19" s="75"/>
      <c r="C19" s="75"/>
      <c r="D19" s="106" t="s">
        <v>159</v>
      </c>
      <c r="P19" s="106">
        <v>6</v>
      </c>
      <c r="Q19" s="106">
        <v>2</v>
      </c>
      <c r="R19" s="106">
        <v>1</v>
      </c>
      <c r="S19" s="106">
        <v>0</v>
      </c>
      <c r="T19" s="106">
        <v>9</v>
      </c>
      <c r="U19" s="106">
        <v>5</v>
      </c>
      <c r="V19" s="106">
        <v>3</v>
      </c>
      <c r="W19" s="106">
        <v>0</v>
      </c>
      <c r="X19" s="106">
        <v>1</v>
      </c>
      <c r="Y19" s="106">
        <v>9</v>
      </c>
      <c r="Z19" s="106">
        <v>5</v>
      </c>
      <c r="AA19" s="106">
        <v>0</v>
      </c>
      <c r="AB19" s="106">
        <v>2</v>
      </c>
      <c r="AC19" s="106">
        <v>2</v>
      </c>
      <c r="AD19" s="106">
        <v>9</v>
      </c>
      <c r="AE19" s="106">
        <v>2</v>
      </c>
      <c r="AF19" s="106">
        <v>1</v>
      </c>
      <c r="AG19" s="106">
        <v>2</v>
      </c>
      <c r="AH19" s="106">
        <v>4</v>
      </c>
      <c r="AI19" s="106">
        <v>9</v>
      </c>
    </row>
    <row r="20" spans="1:35">
      <c r="A20" s="75"/>
      <c r="B20" s="75"/>
      <c r="C20" s="75"/>
      <c r="D20" s="106" t="s">
        <v>48</v>
      </c>
      <c r="P20" s="106">
        <v>7</v>
      </c>
      <c r="Q20" s="106">
        <v>4</v>
      </c>
      <c r="R20" s="106">
        <v>3</v>
      </c>
      <c r="S20" s="106">
        <v>0</v>
      </c>
      <c r="T20" s="106">
        <v>14</v>
      </c>
      <c r="U20" s="106">
        <v>6</v>
      </c>
      <c r="V20" s="106">
        <v>4</v>
      </c>
      <c r="W20" s="106">
        <v>2</v>
      </c>
      <c r="X20" s="106">
        <v>2</v>
      </c>
      <c r="Y20" s="106">
        <v>14</v>
      </c>
      <c r="Z20" s="106">
        <v>7</v>
      </c>
      <c r="AA20" s="106">
        <v>6</v>
      </c>
      <c r="AB20" s="106">
        <v>1</v>
      </c>
      <c r="AC20" s="106">
        <v>0</v>
      </c>
      <c r="AD20" s="106">
        <v>14</v>
      </c>
      <c r="AE20" s="106">
        <v>2</v>
      </c>
      <c r="AF20" s="106">
        <v>1</v>
      </c>
      <c r="AG20" s="106">
        <v>0</v>
      </c>
      <c r="AH20" s="106">
        <v>11</v>
      </c>
      <c r="AI20" s="106">
        <v>14</v>
      </c>
    </row>
    <row r="21" spans="1:35">
      <c r="A21" s="75"/>
      <c r="B21" s="75"/>
      <c r="C21" s="75"/>
      <c r="D21" s="106" t="s">
        <v>101</v>
      </c>
      <c r="P21" s="106">
        <v>5</v>
      </c>
      <c r="Q21" s="106">
        <v>4</v>
      </c>
      <c r="R21" s="106">
        <v>2</v>
      </c>
      <c r="S21" s="106">
        <v>0</v>
      </c>
      <c r="T21" s="106">
        <v>11</v>
      </c>
      <c r="U21" s="106">
        <v>2</v>
      </c>
      <c r="V21" s="106">
        <v>4</v>
      </c>
      <c r="W21" s="106">
        <v>1</v>
      </c>
      <c r="X21" s="106">
        <v>4</v>
      </c>
      <c r="Y21" s="106">
        <v>11</v>
      </c>
      <c r="Z21" s="106">
        <v>3</v>
      </c>
      <c r="AA21" s="106">
        <v>6</v>
      </c>
      <c r="AB21" s="106">
        <v>1</v>
      </c>
      <c r="AC21" s="106">
        <v>1</v>
      </c>
      <c r="AD21" s="106">
        <v>11</v>
      </c>
      <c r="AE21" s="106">
        <v>2</v>
      </c>
      <c r="AF21" s="106">
        <v>2</v>
      </c>
      <c r="AG21" s="106">
        <v>2</v>
      </c>
      <c r="AH21" s="106">
        <v>5</v>
      </c>
      <c r="AI21" s="106">
        <v>11</v>
      </c>
    </row>
    <row r="22" spans="1:35">
      <c r="A22" s="75"/>
      <c r="B22" s="75"/>
      <c r="C22" s="75"/>
      <c r="D22" s="106" t="s">
        <v>72</v>
      </c>
      <c r="P22" s="106">
        <v>15</v>
      </c>
      <c r="Q22" s="106">
        <v>10</v>
      </c>
      <c r="R22" s="106">
        <v>8</v>
      </c>
      <c r="S22" s="106">
        <v>0</v>
      </c>
      <c r="T22" s="106">
        <v>33</v>
      </c>
      <c r="U22" s="106">
        <v>16</v>
      </c>
      <c r="V22" s="106">
        <v>3</v>
      </c>
      <c r="W22" s="106">
        <v>2</v>
      </c>
      <c r="X22" s="106">
        <v>12</v>
      </c>
      <c r="Y22" s="106">
        <v>33</v>
      </c>
      <c r="Z22" s="106">
        <v>18</v>
      </c>
      <c r="AA22" s="106">
        <v>6</v>
      </c>
      <c r="AB22" s="106">
        <v>2</v>
      </c>
      <c r="AC22" s="106">
        <v>7</v>
      </c>
      <c r="AD22" s="106">
        <v>33</v>
      </c>
      <c r="AE22" s="106">
        <v>8</v>
      </c>
      <c r="AF22" s="106">
        <v>3</v>
      </c>
      <c r="AG22" s="106">
        <v>6</v>
      </c>
      <c r="AH22" s="106">
        <v>16</v>
      </c>
      <c r="AI22" s="106">
        <v>33</v>
      </c>
    </row>
    <row r="23" spans="1:35">
      <c r="A23" s="75"/>
      <c r="B23" s="75"/>
      <c r="C23" s="75"/>
      <c r="D23" s="106" t="s">
        <v>55</v>
      </c>
      <c r="P23" s="106">
        <v>10</v>
      </c>
      <c r="Q23" s="106">
        <v>3</v>
      </c>
      <c r="R23" s="106">
        <v>5</v>
      </c>
      <c r="S23" s="106">
        <v>1</v>
      </c>
      <c r="T23" s="106">
        <v>19</v>
      </c>
      <c r="U23" s="106">
        <v>9</v>
      </c>
      <c r="V23" s="106">
        <v>2</v>
      </c>
      <c r="W23" s="106">
        <v>4</v>
      </c>
      <c r="X23" s="106">
        <v>4</v>
      </c>
      <c r="Y23" s="106">
        <v>19</v>
      </c>
      <c r="Z23" s="106">
        <v>7</v>
      </c>
      <c r="AA23" s="106">
        <v>6</v>
      </c>
      <c r="AB23" s="106">
        <v>4</v>
      </c>
      <c r="AC23" s="106">
        <v>2</v>
      </c>
      <c r="AD23" s="106">
        <v>19</v>
      </c>
      <c r="AE23" s="106">
        <v>6</v>
      </c>
      <c r="AF23" s="106">
        <v>0</v>
      </c>
      <c r="AG23" s="106">
        <v>5</v>
      </c>
      <c r="AH23" s="106">
        <v>8</v>
      </c>
      <c r="AI23" s="106">
        <v>19</v>
      </c>
    </row>
    <row r="24" spans="1:35">
      <c r="A24" s="75"/>
      <c r="B24" s="75"/>
      <c r="C24" s="75"/>
      <c r="D24" s="106" t="s">
        <v>65</v>
      </c>
      <c r="P24" s="106">
        <v>12</v>
      </c>
      <c r="Q24" s="106">
        <v>1</v>
      </c>
      <c r="R24" s="106">
        <v>1</v>
      </c>
      <c r="S24" s="106">
        <v>0</v>
      </c>
      <c r="T24" s="106">
        <v>14</v>
      </c>
      <c r="U24" s="106">
        <v>3</v>
      </c>
      <c r="V24" s="106">
        <v>4</v>
      </c>
      <c r="W24" s="106">
        <v>2</v>
      </c>
      <c r="X24" s="106">
        <v>5</v>
      </c>
      <c r="Y24" s="106">
        <v>14</v>
      </c>
      <c r="Z24" s="106">
        <v>3</v>
      </c>
      <c r="AA24" s="106">
        <v>6</v>
      </c>
      <c r="AB24" s="106">
        <v>3</v>
      </c>
      <c r="AC24" s="106">
        <v>2</v>
      </c>
      <c r="AD24" s="106">
        <v>14</v>
      </c>
      <c r="AE24" s="106">
        <v>3</v>
      </c>
      <c r="AF24" s="106">
        <v>0</v>
      </c>
      <c r="AG24" s="106">
        <v>3</v>
      </c>
      <c r="AH24" s="106">
        <v>8</v>
      </c>
      <c r="AI24" s="106">
        <v>14</v>
      </c>
    </row>
    <row r="25" spans="1:35">
      <c r="A25" s="75"/>
      <c r="B25" s="75"/>
      <c r="C25" s="75"/>
      <c r="D25" s="106" t="s">
        <v>42</v>
      </c>
      <c r="P25" s="106">
        <v>5</v>
      </c>
      <c r="Q25" s="106">
        <v>6</v>
      </c>
      <c r="R25" s="106">
        <v>4</v>
      </c>
      <c r="S25" s="106">
        <v>0</v>
      </c>
      <c r="T25" s="106">
        <v>15</v>
      </c>
      <c r="U25" s="106">
        <v>7</v>
      </c>
      <c r="V25" s="106">
        <v>2</v>
      </c>
      <c r="W25" s="106">
        <v>2</v>
      </c>
      <c r="X25" s="106">
        <v>4</v>
      </c>
      <c r="Y25" s="106">
        <v>15</v>
      </c>
      <c r="Z25" s="106">
        <v>6</v>
      </c>
      <c r="AA25" s="106">
        <v>7</v>
      </c>
      <c r="AB25" s="106">
        <v>2</v>
      </c>
      <c r="AC25" s="106">
        <v>0</v>
      </c>
      <c r="AD25" s="106">
        <v>15</v>
      </c>
      <c r="AE25" s="106">
        <v>4</v>
      </c>
      <c r="AF25" s="106">
        <v>3</v>
      </c>
      <c r="AG25" s="106">
        <v>0</v>
      </c>
      <c r="AH25" s="106">
        <v>8</v>
      </c>
      <c r="AI25" s="106">
        <v>15</v>
      </c>
    </row>
    <row r="26" spans="1:35">
      <c r="A26" s="75"/>
      <c r="B26" s="75"/>
      <c r="C26" s="75"/>
      <c r="D26" s="106" t="s">
        <v>68</v>
      </c>
      <c r="P26" s="106">
        <v>3</v>
      </c>
      <c r="Q26" s="106">
        <v>5</v>
      </c>
      <c r="R26" s="106">
        <v>4</v>
      </c>
      <c r="S26" s="106">
        <v>1</v>
      </c>
      <c r="T26" s="106">
        <v>13</v>
      </c>
      <c r="U26" s="106">
        <v>6</v>
      </c>
      <c r="V26" s="106">
        <v>1</v>
      </c>
      <c r="W26" s="106">
        <v>3</v>
      </c>
      <c r="X26" s="106">
        <v>3</v>
      </c>
      <c r="Y26" s="106">
        <v>13</v>
      </c>
      <c r="Z26" s="106">
        <v>10</v>
      </c>
      <c r="AA26" s="106">
        <v>1</v>
      </c>
      <c r="AB26" s="106">
        <v>2</v>
      </c>
      <c r="AC26" s="106">
        <v>0</v>
      </c>
      <c r="AD26" s="106">
        <v>13</v>
      </c>
      <c r="AE26" s="106">
        <v>5</v>
      </c>
      <c r="AF26" s="106">
        <v>0</v>
      </c>
      <c r="AG26" s="106">
        <v>4</v>
      </c>
      <c r="AH26" s="106">
        <v>4</v>
      </c>
      <c r="AI26" s="106">
        <v>13</v>
      </c>
    </row>
    <row r="27" spans="1:35">
      <c r="A27" s="75"/>
      <c r="B27" s="75"/>
      <c r="C27" s="75"/>
      <c r="D27" s="106" t="s">
        <v>115</v>
      </c>
      <c r="P27" s="106">
        <v>4</v>
      </c>
      <c r="Q27" s="106">
        <v>6</v>
      </c>
      <c r="R27" s="106">
        <v>3</v>
      </c>
      <c r="S27" s="106">
        <v>0</v>
      </c>
      <c r="T27" s="106">
        <v>13</v>
      </c>
      <c r="U27" s="106">
        <v>5</v>
      </c>
      <c r="V27" s="106">
        <v>5</v>
      </c>
      <c r="W27" s="106">
        <v>2</v>
      </c>
      <c r="X27" s="106">
        <v>1</v>
      </c>
      <c r="Y27" s="106">
        <v>13</v>
      </c>
      <c r="Z27" s="106">
        <v>7</v>
      </c>
      <c r="AA27" s="106">
        <v>3</v>
      </c>
      <c r="AB27" s="106">
        <v>2</v>
      </c>
      <c r="AC27" s="106">
        <v>1</v>
      </c>
      <c r="AD27" s="106">
        <v>13</v>
      </c>
      <c r="AE27" s="106">
        <v>3</v>
      </c>
      <c r="AF27" s="106">
        <v>2</v>
      </c>
      <c r="AG27" s="106">
        <v>1</v>
      </c>
      <c r="AH27" s="106">
        <v>7</v>
      </c>
      <c r="AI27" s="106">
        <v>13</v>
      </c>
    </row>
    <row r="28" spans="1:35">
      <c r="A28" s="75"/>
      <c r="B28" s="75"/>
      <c r="C28" s="75"/>
      <c r="D28" s="106" t="s">
        <v>59</v>
      </c>
      <c r="P28" s="106">
        <v>4</v>
      </c>
      <c r="Q28" s="106">
        <v>4</v>
      </c>
      <c r="R28" s="106">
        <v>1</v>
      </c>
      <c r="S28" s="106">
        <v>0</v>
      </c>
      <c r="T28" s="106">
        <v>9</v>
      </c>
      <c r="U28" s="106">
        <v>5</v>
      </c>
      <c r="V28" s="106">
        <v>2</v>
      </c>
      <c r="W28" s="106">
        <v>0</v>
      </c>
      <c r="X28" s="106">
        <v>2</v>
      </c>
      <c r="Y28" s="106">
        <v>9</v>
      </c>
      <c r="Z28" s="106">
        <v>6</v>
      </c>
      <c r="AA28" s="106">
        <v>1</v>
      </c>
      <c r="AB28" s="106">
        <v>1</v>
      </c>
      <c r="AC28" s="106">
        <v>1</v>
      </c>
      <c r="AD28" s="106">
        <v>9</v>
      </c>
      <c r="AE28" s="106">
        <v>1</v>
      </c>
      <c r="AF28" s="106">
        <v>2</v>
      </c>
      <c r="AG28" s="106">
        <v>1</v>
      </c>
      <c r="AH28" s="106">
        <v>5</v>
      </c>
      <c r="AI28" s="106">
        <v>9</v>
      </c>
    </row>
    <row r="29" spans="1:35">
      <c r="A29" s="75"/>
      <c r="B29" s="75"/>
      <c r="C29" s="75"/>
      <c r="D29" s="106" t="s">
        <v>104</v>
      </c>
      <c r="P29" s="106">
        <v>3</v>
      </c>
      <c r="Q29" s="106">
        <v>4</v>
      </c>
      <c r="R29" s="106">
        <v>1</v>
      </c>
      <c r="S29" s="106">
        <v>0</v>
      </c>
      <c r="T29" s="106">
        <v>8</v>
      </c>
      <c r="U29" s="106">
        <v>7</v>
      </c>
      <c r="V29" s="106">
        <v>1</v>
      </c>
      <c r="W29" s="106">
        <v>0</v>
      </c>
      <c r="X29" s="106">
        <v>0</v>
      </c>
      <c r="Y29" s="106">
        <v>8</v>
      </c>
      <c r="Z29" s="106">
        <v>5</v>
      </c>
      <c r="AA29" s="106">
        <v>3</v>
      </c>
      <c r="AB29" s="106">
        <v>0</v>
      </c>
      <c r="AC29" s="106">
        <v>0</v>
      </c>
      <c r="AD29" s="106">
        <v>8</v>
      </c>
      <c r="AE29" s="106">
        <v>2</v>
      </c>
      <c r="AF29" s="106">
        <v>1</v>
      </c>
      <c r="AG29" s="106">
        <v>1</v>
      </c>
      <c r="AH29" s="106">
        <v>4</v>
      </c>
      <c r="AI29" s="106">
        <v>8</v>
      </c>
    </row>
    <row r="30" spans="1:35">
      <c r="A30" s="75"/>
      <c r="B30" s="75"/>
      <c r="C30" s="75"/>
      <c r="D30" s="106" t="s">
        <v>47</v>
      </c>
      <c r="P30" s="106">
        <v>5</v>
      </c>
      <c r="Q30" s="106">
        <v>2</v>
      </c>
      <c r="R30" s="106">
        <v>3</v>
      </c>
      <c r="S30" s="106">
        <v>0</v>
      </c>
      <c r="T30" s="106">
        <v>10</v>
      </c>
      <c r="U30" s="106">
        <v>2</v>
      </c>
      <c r="V30" s="106">
        <v>4</v>
      </c>
      <c r="W30" s="106">
        <v>2</v>
      </c>
      <c r="X30" s="106">
        <v>2</v>
      </c>
      <c r="Y30" s="106">
        <v>10</v>
      </c>
      <c r="Z30" s="106">
        <v>6</v>
      </c>
      <c r="AA30" s="106">
        <v>3</v>
      </c>
      <c r="AB30" s="106">
        <v>1</v>
      </c>
      <c r="AC30" s="106">
        <v>0</v>
      </c>
      <c r="AD30" s="106">
        <v>10</v>
      </c>
      <c r="AE30" s="106">
        <v>2</v>
      </c>
      <c r="AF30" s="106">
        <v>0</v>
      </c>
      <c r="AG30" s="106">
        <v>0</v>
      </c>
      <c r="AH30" s="106">
        <v>8</v>
      </c>
      <c r="AI30" s="106">
        <v>10</v>
      </c>
    </row>
    <row r="31" spans="1:35">
      <c r="A31" s="75"/>
      <c r="B31" s="75"/>
      <c r="C31" s="75"/>
      <c r="D31" s="106" t="s">
        <v>158</v>
      </c>
      <c r="P31" s="106">
        <v>6</v>
      </c>
      <c r="Q31" s="106">
        <v>3</v>
      </c>
      <c r="R31" s="106">
        <v>1</v>
      </c>
      <c r="S31" s="106">
        <v>0</v>
      </c>
      <c r="T31" s="106">
        <v>10</v>
      </c>
      <c r="U31" s="106">
        <v>2</v>
      </c>
      <c r="V31" s="106">
        <v>4</v>
      </c>
      <c r="W31" s="106">
        <v>1</v>
      </c>
      <c r="X31" s="106">
        <v>3</v>
      </c>
      <c r="Y31" s="106">
        <v>10</v>
      </c>
      <c r="Z31" s="106">
        <v>3</v>
      </c>
      <c r="AA31" s="106">
        <v>2</v>
      </c>
      <c r="AB31" s="106">
        <v>2</v>
      </c>
      <c r="AC31" s="106">
        <v>3</v>
      </c>
      <c r="AD31" s="106">
        <v>10</v>
      </c>
      <c r="AE31" s="106">
        <v>1</v>
      </c>
      <c r="AF31" s="106">
        <v>2</v>
      </c>
      <c r="AG31" s="106">
        <v>2</v>
      </c>
      <c r="AH31" s="106">
        <v>5</v>
      </c>
      <c r="AI31" s="106">
        <v>10</v>
      </c>
    </row>
    <row r="32" spans="1:35">
      <c r="A32" s="75"/>
      <c r="B32" s="75"/>
      <c r="C32" s="75"/>
      <c r="D32" s="106" t="s">
        <v>100</v>
      </c>
      <c r="P32" s="106">
        <v>5</v>
      </c>
      <c r="Q32" s="106">
        <v>1</v>
      </c>
      <c r="R32" s="106">
        <v>1</v>
      </c>
      <c r="S32" s="106">
        <v>0</v>
      </c>
      <c r="T32" s="106">
        <v>7</v>
      </c>
      <c r="U32" s="106">
        <v>2</v>
      </c>
      <c r="V32" s="106">
        <v>2</v>
      </c>
      <c r="W32" s="106">
        <v>1</v>
      </c>
      <c r="X32" s="106">
        <v>2</v>
      </c>
      <c r="Y32" s="106">
        <v>7</v>
      </c>
      <c r="Z32" s="106">
        <v>2</v>
      </c>
      <c r="AA32" s="106">
        <v>4</v>
      </c>
      <c r="AB32" s="106">
        <v>1</v>
      </c>
      <c r="AC32" s="106">
        <v>0</v>
      </c>
      <c r="AD32" s="106">
        <v>7</v>
      </c>
      <c r="AE32" s="106">
        <v>2</v>
      </c>
      <c r="AF32" s="106">
        <v>1</v>
      </c>
      <c r="AG32" s="106">
        <v>1</v>
      </c>
      <c r="AH32" s="106">
        <v>3</v>
      </c>
      <c r="AI32" s="106">
        <v>7</v>
      </c>
    </row>
    <row r="33" spans="1:35">
      <c r="A33" s="75"/>
      <c r="B33" s="75"/>
      <c r="C33" s="75"/>
      <c r="D33" s="106" t="s">
        <v>97</v>
      </c>
      <c r="P33" s="106">
        <v>7</v>
      </c>
      <c r="Q33" s="106">
        <v>1</v>
      </c>
      <c r="R33" s="106">
        <v>0</v>
      </c>
      <c r="S33" s="106">
        <v>0</v>
      </c>
      <c r="T33" s="106">
        <v>8</v>
      </c>
      <c r="U33" s="106">
        <v>2</v>
      </c>
      <c r="V33" s="106">
        <v>1</v>
      </c>
      <c r="W33" s="106">
        <v>1</v>
      </c>
      <c r="X33" s="106">
        <v>4</v>
      </c>
      <c r="Y33" s="106">
        <v>8</v>
      </c>
      <c r="Z33" s="106">
        <v>1</v>
      </c>
      <c r="AA33" s="106">
        <v>4</v>
      </c>
      <c r="AB33" s="106">
        <v>1</v>
      </c>
      <c r="AC33" s="106">
        <v>2</v>
      </c>
      <c r="AD33" s="106">
        <v>8</v>
      </c>
      <c r="AE33" s="106">
        <v>1</v>
      </c>
      <c r="AF33" s="106">
        <v>0</v>
      </c>
      <c r="AG33" s="106">
        <v>3</v>
      </c>
      <c r="AH33" s="106">
        <v>4</v>
      </c>
      <c r="AI33" s="106">
        <v>8</v>
      </c>
    </row>
    <row r="34" spans="1:35">
      <c r="A34" s="75"/>
      <c r="B34" s="75"/>
      <c r="C34" s="75"/>
      <c r="D34" s="106" t="s">
        <v>76</v>
      </c>
      <c r="P34" s="106">
        <v>2</v>
      </c>
      <c r="Q34" s="106">
        <v>2</v>
      </c>
      <c r="R34" s="106">
        <v>2</v>
      </c>
      <c r="S34" s="106">
        <v>0</v>
      </c>
      <c r="T34" s="106">
        <v>6</v>
      </c>
      <c r="U34" s="106">
        <v>2</v>
      </c>
      <c r="V34" s="106">
        <v>1</v>
      </c>
      <c r="W34" s="106">
        <v>1</v>
      </c>
      <c r="X34" s="106">
        <v>2</v>
      </c>
      <c r="Y34" s="106">
        <v>6</v>
      </c>
      <c r="Z34" s="106">
        <v>2</v>
      </c>
      <c r="AA34" s="106">
        <v>3</v>
      </c>
      <c r="AB34" s="106">
        <v>1</v>
      </c>
      <c r="AC34" s="106">
        <v>0</v>
      </c>
      <c r="AD34" s="106">
        <v>6</v>
      </c>
      <c r="AE34" s="106">
        <v>1</v>
      </c>
      <c r="AF34" s="106">
        <v>0</v>
      </c>
      <c r="AG34" s="106">
        <v>2</v>
      </c>
      <c r="AH34" s="106">
        <v>3</v>
      </c>
      <c r="AI34" s="106">
        <v>6</v>
      </c>
    </row>
    <row r="35" spans="1:35">
      <c r="A35" s="75"/>
      <c r="B35" s="75"/>
      <c r="C35" s="75"/>
      <c r="D35" s="106" t="s">
        <v>54</v>
      </c>
      <c r="P35" s="106">
        <v>8</v>
      </c>
      <c r="Q35" s="106">
        <v>1</v>
      </c>
      <c r="R35" s="106">
        <v>2</v>
      </c>
      <c r="S35" s="106">
        <v>1</v>
      </c>
      <c r="T35" s="106">
        <v>12</v>
      </c>
      <c r="U35" s="106">
        <v>5</v>
      </c>
      <c r="V35" s="106">
        <v>3</v>
      </c>
      <c r="W35" s="106">
        <v>2</v>
      </c>
      <c r="X35" s="106">
        <v>2</v>
      </c>
      <c r="Y35" s="106">
        <v>12</v>
      </c>
      <c r="Z35" s="106">
        <v>4</v>
      </c>
      <c r="AA35" s="106">
        <v>3</v>
      </c>
      <c r="AB35" s="106">
        <v>4</v>
      </c>
      <c r="AC35" s="106">
        <v>1</v>
      </c>
      <c r="AD35" s="106">
        <v>12</v>
      </c>
      <c r="AE35" s="106">
        <v>5</v>
      </c>
      <c r="AF35" s="106">
        <v>0</v>
      </c>
      <c r="AG35" s="106">
        <v>2</v>
      </c>
      <c r="AH35" s="106">
        <v>5</v>
      </c>
      <c r="AI35" s="106">
        <v>12</v>
      </c>
    </row>
    <row r="36" spans="1:35">
      <c r="A36" s="75"/>
      <c r="B36" s="75"/>
      <c r="C36" s="75"/>
      <c r="D36" s="106" t="s">
        <v>135</v>
      </c>
      <c r="P36" s="106">
        <v>4</v>
      </c>
      <c r="Q36" s="106">
        <v>0</v>
      </c>
      <c r="R36" s="106">
        <v>2</v>
      </c>
      <c r="S36" s="106">
        <v>0</v>
      </c>
      <c r="T36" s="106">
        <v>6</v>
      </c>
      <c r="U36" s="106">
        <v>3</v>
      </c>
      <c r="V36" s="106">
        <v>1</v>
      </c>
      <c r="W36" s="106">
        <v>1</v>
      </c>
      <c r="X36" s="106">
        <v>1</v>
      </c>
      <c r="Y36" s="106">
        <v>6</v>
      </c>
      <c r="Z36" s="106">
        <v>2</v>
      </c>
      <c r="AA36" s="106">
        <v>2</v>
      </c>
      <c r="AB36" s="106">
        <v>1</v>
      </c>
      <c r="AC36" s="106">
        <v>1</v>
      </c>
      <c r="AD36" s="106">
        <v>6</v>
      </c>
      <c r="AE36" s="106">
        <v>1</v>
      </c>
      <c r="AF36" s="106">
        <v>0</v>
      </c>
      <c r="AG36" s="106">
        <v>1</v>
      </c>
      <c r="AH36" s="106">
        <v>4</v>
      </c>
      <c r="AI36" s="106">
        <v>6</v>
      </c>
    </row>
    <row r="37" spans="1:35">
      <c r="A37" s="75"/>
      <c r="B37" s="75"/>
      <c r="C37" s="75"/>
      <c r="D37" s="106" t="s">
        <v>71</v>
      </c>
      <c r="P37" s="106">
        <v>15</v>
      </c>
      <c r="Q37" s="106">
        <v>10</v>
      </c>
      <c r="R37" s="106">
        <v>8</v>
      </c>
      <c r="S37" s="106">
        <v>0</v>
      </c>
      <c r="T37" s="106">
        <v>33</v>
      </c>
      <c r="U37" s="106">
        <v>16</v>
      </c>
      <c r="V37" s="106">
        <v>3</v>
      </c>
      <c r="W37" s="106">
        <v>2</v>
      </c>
      <c r="X37" s="106">
        <v>12</v>
      </c>
      <c r="Y37" s="106">
        <v>33</v>
      </c>
      <c r="Z37" s="106">
        <v>18</v>
      </c>
      <c r="AA37" s="106">
        <v>6</v>
      </c>
      <c r="AB37" s="106">
        <v>2</v>
      </c>
      <c r="AC37" s="106">
        <v>7</v>
      </c>
      <c r="AD37" s="106">
        <v>33</v>
      </c>
      <c r="AE37" s="106">
        <v>8</v>
      </c>
      <c r="AF37" s="106">
        <v>3</v>
      </c>
      <c r="AG37" s="106">
        <v>6</v>
      </c>
      <c r="AH37" s="106">
        <v>16</v>
      </c>
      <c r="AI37" s="106">
        <v>33</v>
      </c>
    </row>
    <row r="38" spans="1:35">
      <c r="A38" t="s">
        <v>73</v>
      </c>
      <c r="B38" t="s">
        <v>72</v>
      </c>
      <c r="C38" t="s">
        <v>71</v>
      </c>
      <c r="D38" t="s">
        <v>365</v>
      </c>
      <c r="E38" s="106" t="s">
        <v>1216</v>
      </c>
      <c r="F38" s="106" t="s">
        <v>1617</v>
      </c>
      <c r="G38" s="106" t="s">
        <v>1216</v>
      </c>
      <c r="H38" s="106" t="s">
        <v>1618</v>
      </c>
      <c r="I38" s="106" t="s">
        <v>1215</v>
      </c>
      <c r="J38" s="106" t="s">
        <v>1619</v>
      </c>
      <c r="K38" s="106" t="s">
        <v>1612</v>
      </c>
      <c r="L38" s="106" t="s">
        <v>1216</v>
      </c>
      <c r="M38" s="106" t="s">
        <v>1620</v>
      </c>
      <c r="N38" s="106" t="s">
        <v>5150</v>
      </c>
      <c r="O38" s="106" t="s">
        <v>5151</v>
      </c>
      <c r="P38" s="106">
        <v>0</v>
      </c>
      <c r="Q38" s="106">
        <v>0</v>
      </c>
      <c r="R38" s="106">
        <v>1</v>
      </c>
      <c r="S38" s="106">
        <v>0</v>
      </c>
      <c r="T38" s="106">
        <v>1</v>
      </c>
      <c r="U38" s="106">
        <v>0</v>
      </c>
      <c r="V38" s="106">
        <v>0</v>
      </c>
      <c r="W38" s="106">
        <v>1</v>
      </c>
      <c r="X38" s="106">
        <v>0</v>
      </c>
      <c r="Y38" s="106">
        <v>1</v>
      </c>
      <c r="Z38" s="106">
        <v>0</v>
      </c>
      <c r="AA38" s="106">
        <v>1</v>
      </c>
      <c r="AB38" s="106">
        <v>0</v>
      </c>
      <c r="AC38" s="106">
        <v>0</v>
      </c>
      <c r="AD38" s="106">
        <v>1</v>
      </c>
      <c r="AE38" s="106">
        <v>0</v>
      </c>
      <c r="AF38" s="106">
        <v>0</v>
      </c>
      <c r="AG38" s="106">
        <v>1</v>
      </c>
      <c r="AH38" s="106">
        <v>0</v>
      </c>
      <c r="AI38" s="106">
        <v>1</v>
      </c>
    </row>
    <row r="39" spans="1:35">
      <c r="A39" t="s">
        <v>73</v>
      </c>
      <c r="B39" t="s">
        <v>72</v>
      </c>
      <c r="C39" t="s">
        <v>71</v>
      </c>
      <c r="D39" t="s">
        <v>363</v>
      </c>
      <c r="E39" s="106" t="s">
        <v>1214</v>
      </c>
      <c r="F39" s="106" t="s">
        <v>1639</v>
      </c>
      <c r="G39" s="106" t="s">
        <v>1217</v>
      </c>
      <c r="H39" s="106" t="s">
        <v>1640</v>
      </c>
      <c r="I39" s="106" t="s">
        <v>1214</v>
      </c>
      <c r="J39" s="106" t="s">
        <v>1641</v>
      </c>
      <c r="K39" s="106" t="s">
        <v>1612</v>
      </c>
      <c r="L39" s="106" t="s">
        <v>1217</v>
      </c>
      <c r="M39" s="106" t="s">
        <v>1642</v>
      </c>
      <c r="N39" s="106" t="s">
        <v>5152</v>
      </c>
      <c r="O39" s="106" t="s">
        <v>5153</v>
      </c>
      <c r="P39" s="106">
        <v>1</v>
      </c>
      <c r="Q39" s="106">
        <v>0</v>
      </c>
      <c r="R39" s="106">
        <v>0</v>
      </c>
      <c r="S39" s="106">
        <v>0</v>
      </c>
      <c r="T39" s="106">
        <v>1</v>
      </c>
      <c r="U39" s="106">
        <v>0</v>
      </c>
      <c r="V39" s="106">
        <v>0</v>
      </c>
      <c r="W39" s="106">
        <v>0</v>
      </c>
      <c r="X39" s="106">
        <v>1</v>
      </c>
      <c r="Y39" s="106">
        <v>1</v>
      </c>
      <c r="Z39" s="106">
        <v>1</v>
      </c>
      <c r="AA39" s="106">
        <v>0</v>
      </c>
      <c r="AB39" s="106">
        <v>0</v>
      </c>
      <c r="AC39" s="106">
        <v>0</v>
      </c>
      <c r="AD39" s="106">
        <v>1</v>
      </c>
      <c r="AE39" s="106">
        <v>0</v>
      </c>
      <c r="AF39" s="106">
        <v>0</v>
      </c>
      <c r="AG39" s="106">
        <v>0</v>
      </c>
      <c r="AH39" s="106">
        <v>1</v>
      </c>
      <c r="AI39" s="106">
        <v>1</v>
      </c>
    </row>
    <row r="40" spans="1:35">
      <c r="A40" t="s">
        <v>44</v>
      </c>
      <c r="B40" t="s">
        <v>43</v>
      </c>
      <c r="C40" t="s">
        <v>42</v>
      </c>
      <c r="D40" t="s">
        <v>361</v>
      </c>
      <c r="E40" s="106" t="s">
        <v>1214</v>
      </c>
      <c r="F40" s="106" t="s">
        <v>1653</v>
      </c>
      <c r="G40" s="106" t="s">
        <v>1214</v>
      </c>
      <c r="H40" s="106" t="s">
        <v>1654</v>
      </c>
      <c r="I40" s="106" t="s">
        <v>1215</v>
      </c>
      <c r="J40" s="106" t="s">
        <v>1655</v>
      </c>
      <c r="K40" s="106" t="s">
        <v>1612</v>
      </c>
      <c r="L40" s="106" t="s">
        <v>1215</v>
      </c>
      <c r="M40" s="106" t="s">
        <v>1656</v>
      </c>
      <c r="N40" s="106" t="s">
        <v>5154</v>
      </c>
      <c r="O40" s="106" t="s">
        <v>5155</v>
      </c>
      <c r="P40" s="106">
        <v>1</v>
      </c>
      <c r="Q40" s="106">
        <v>0</v>
      </c>
      <c r="R40" s="106">
        <v>0</v>
      </c>
      <c r="S40" s="106">
        <v>0</v>
      </c>
      <c r="T40" s="106">
        <v>1</v>
      </c>
      <c r="U40" s="106">
        <v>1</v>
      </c>
      <c r="V40" s="106">
        <v>0</v>
      </c>
      <c r="W40" s="106">
        <v>0</v>
      </c>
      <c r="X40" s="106">
        <v>0</v>
      </c>
      <c r="Y40" s="106">
        <v>1</v>
      </c>
      <c r="Z40" s="106">
        <v>0</v>
      </c>
      <c r="AA40" s="106">
        <v>1</v>
      </c>
      <c r="AB40" s="106">
        <v>0</v>
      </c>
      <c r="AC40" s="106">
        <v>0</v>
      </c>
      <c r="AD40" s="106">
        <v>1</v>
      </c>
      <c r="AE40" s="106">
        <v>0</v>
      </c>
      <c r="AF40" s="106">
        <v>1</v>
      </c>
      <c r="AG40" s="106">
        <v>0</v>
      </c>
      <c r="AH40" s="106">
        <v>0</v>
      </c>
      <c r="AI40" s="106">
        <v>1</v>
      </c>
    </row>
    <row r="41" spans="1:35">
      <c r="A41" t="s">
        <v>56</v>
      </c>
      <c r="B41" t="s">
        <v>65</v>
      </c>
      <c r="C41" t="s">
        <v>54</v>
      </c>
      <c r="D41" t="s">
        <v>359</v>
      </c>
      <c r="E41" s="106" t="s">
        <v>1214</v>
      </c>
      <c r="F41" s="106" t="s">
        <v>1670</v>
      </c>
      <c r="G41" s="106" t="s">
        <v>1215</v>
      </c>
      <c r="H41" s="106" t="s">
        <v>1671</v>
      </c>
      <c r="I41" s="106" t="s">
        <v>1214</v>
      </c>
      <c r="J41" s="106" t="s">
        <v>1672</v>
      </c>
      <c r="K41" s="106" t="s">
        <v>1612</v>
      </c>
      <c r="L41" s="106" t="s">
        <v>1217</v>
      </c>
      <c r="M41" s="106" t="s">
        <v>1673</v>
      </c>
      <c r="N41" s="106" t="s">
        <v>5156</v>
      </c>
      <c r="O41" s="106" t="s">
        <v>5157</v>
      </c>
      <c r="P41" s="106">
        <v>1</v>
      </c>
      <c r="Q41" s="106">
        <v>0</v>
      </c>
      <c r="R41" s="106">
        <v>0</v>
      </c>
      <c r="S41" s="106">
        <v>0</v>
      </c>
      <c r="T41" s="106">
        <v>1</v>
      </c>
      <c r="U41" s="106">
        <v>0</v>
      </c>
      <c r="V41" s="106">
        <v>1</v>
      </c>
      <c r="W41" s="106">
        <v>0</v>
      </c>
      <c r="X41" s="106">
        <v>0</v>
      </c>
      <c r="Y41" s="106">
        <v>1</v>
      </c>
      <c r="Z41" s="106">
        <v>1</v>
      </c>
      <c r="AA41" s="106">
        <v>0</v>
      </c>
      <c r="AB41" s="106">
        <v>0</v>
      </c>
      <c r="AC41" s="106">
        <v>0</v>
      </c>
      <c r="AD41" s="106">
        <v>1</v>
      </c>
      <c r="AE41" s="106">
        <v>0</v>
      </c>
      <c r="AF41" s="106">
        <v>0</v>
      </c>
      <c r="AG41" s="106">
        <v>0</v>
      </c>
      <c r="AH41" s="106">
        <v>1</v>
      </c>
      <c r="AI41" s="106">
        <v>1</v>
      </c>
    </row>
    <row r="42" spans="1:35">
      <c r="A42" t="s">
        <v>49</v>
      </c>
      <c r="B42" t="s">
        <v>101</v>
      </c>
      <c r="C42" t="s">
        <v>158</v>
      </c>
      <c r="D42" t="s">
        <v>357</v>
      </c>
      <c r="E42" s="106" t="s">
        <v>1216</v>
      </c>
      <c r="F42" s="106" t="s">
        <v>1687</v>
      </c>
      <c r="G42" s="106" t="s">
        <v>1217</v>
      </c>
      <c r="H42" s="106" t="s">
        <v>1688</v>
      </c>
      <c r="I42" s="106" t="s">
        <v>1214</v>
      </c>
      <c r="J42" s="106" t="s">
        <v>1689</v>
      </c>
      <c r="K42" s="106" t="s">
        <v>1612</v>
      </c>
      <c r="L42" s="106" t="s">
        <v>1217</v>
      </c>
      <c r="M42" s="106" t="s">
        <v>1690</v>
      </c>
      <c r="N42" s="106" t="s">
        <v>5158</v>
      </c>
      <c r="O42" s="106" t="s">
        <v>5159</v>
      </c>
      <c r="P42" s="106">
        <v>0</v>
      </c>
      <c r="Q42" s="106">
        <v>0</v>
      </c>
      <c r="R42" s="106">
        <v>1</v>
      </c>
      <c r="S42" s="106">
        <v>0</v>
      </c>
      <c r="T42" s="106">
        <v>1</v>
      </c>
      <c r="U42" s="106">
        <v>0</v>
      </c>
      <c r="V42" s="106">
        <v>0</v>
      </c>
      <c r="W42" s="106">
        <v>0</v>
      </c>
      <c r="X42" s="106">
        <v>1</v>
      </c>
      <c r="Y42" s="106">
        <v>1</v>
      </c>
      <c r="Z42" s="106">
        <v>1</v>
      </c>
      <c r="AA42" s="106">
        <v>0</v>
      </c>
      <c r="AB42" s="106">
        <v>0</v>
      </c>
      <c r="AC42" s="106">
        <v>0</v>
      </c>
      <c r="AD42" s="106">
        <v>1</v>
      </c>
      <c r="AE42" s="106">
        <v>0</v>
      </c>
      <c r="AF42" s="106">
        <v>0</v>
      </c>
      <c r="AG42" s="106">
        <v>0</v>
      </c>
      <c r="AH42" s="106">
        <v>1</v>
      </c>
      <c r="AI42" s="106">
        <v>1</v>
      </c>
    </row>
    <row r="43" spans="1:35">
      <c r="A43" t="s">
        <v>73</v>
      </c>
      <c r="B43" t="s">
        <v>72</v>
      </c>
      <c r="C43" t="s">
        <v>71</v>
      </c>
      <c r="D43" t="s">
        <v>355</v>
      </c>
      <c r="E43" s="106" t="s">
        <v>1216</v>
      </c>
      <c r="F43" s="106" t="s">
        <v>1700</v>
      </c>
      <c r="G43" s="106" t="s">
        <v>1214</v>
      </c>
      <c r="H43" s="106" t="s">
        <v>1701</v>
      </c>
      <c r="I43" s="106" t="s">
        <v>1217</v>
      </c>
      <c r="J43" s="106" t="s">
        <v>1702</v>
      </c>
      <c r="K43" s="106" t="s">
        <v>1612</v>
      </c>
      <c r="L43" s="106" t="s">
        <v>1216</v>
      </c>
      <c r="M43" s="106" t="s">
        <v>1703</v>
      </c>
      <c r="N43" s="106" t="s">
        <v>5160</v>
      </c>
      <c r="O43" s="106" t="s">
        <v>5161</v>
      </c>
      <c r="P43" s="106">
        <v>0</v>
      </c>
      <c r="Q43" s="106">
        <v>0</v>
      </c>
      <c r="R43" s="106">
        <v>1</v>
      </c>
      <c r="S43" s="106">
        <v>0</v>
      </c>
      <c r="T43" s="106">
        <v>1</v>
      </c>
      <c r="U43" s="106">
        <v>1</v>
      </c>
      <c r="V43" s="106">
        <v>0</v>
      </c>
      <c r="W43" s="106">
        <v>0</v>
      </c>
      <c r="X43" s="106">
        <v>0</v>
      </c>
      <c r="Y43" s="106">
        <v>1</v>
      </c>
      <c r="Z43" s="106">
        <v>0</v>
      </c>
      <c r="AA43" s="106">
        <v>0</v>
      </c>
      <c r="AB43" s="106">
        <v>0</v>
      </c>
      <c r="AC43" s="106">
        <v>1</v>
      </c>
      <c r="AD43" s="106">
        <v>1</v>
      </c>
      <c r="AE43" s="106">
        <v>0</v>
      </c>
      <c r="AF43" s="106">
        <v>0</v>
      </c>
      <c r="AG43" s="106">
        <v>1</v>
      </c>
      <c r="AH43" s="106">
        <v>0</v>
      </c>
      <c r="AI43" s="106">
        <v>1</v>
      </c>
    </row>
    <row r="44" spans="1:35">
      <c r="A44" t="s">
        <v>49</v>
      </c>
      <c r="B44" t="s">
        <v>48</v>
      </c>
      <c r="C44" t="s">
        <v>47</v>
      </c>
      <c r="D44" t="s">
        <v>353</v>
      </c>
      <c r="E44" s="106" t="s">
        <v>1214</v>
      </c>
      <c r="F44" s="106" t="s">
        <v>1715</v>
      </c>
      <c r="G44" s="106" t="s">
        <v>1217</v>
      </c>
      <c r="H44" s="106" t="s">
        <v>1716</v>
      </c>
      <c r="I44" s="106" t="s">
        <v>1214</v>
      </c>
      <c r="J44" s="106" t="s">
        <v>1717</v>
      </c>
      <c r="K44" s="106" t="s">
        <v>1612</v>
      </c>
      <c r="L44" s="106" t="s">
        <v>1217</v>
      </c>
      <c r="M44" s="106" t="s">
        <v>1718</v>
      </c>
      <c r="N44" s="106" t="s">
        <v>5162</v>
      </c>
      <c r="O44" s="106" t="s">
        <v>5163</v>
      </c>
      <c r="P44" s="106">
        <v>1</v>
      </c>
      <c r="Q44" s="106">
        <v>0</v>
      </c>
      <c r="R44" s="106">
        <v>0</v>
      </c>
      <c r="S44" s="106">
        <v>0</v>
      </c>
      <c r="T44" s="106">
        <v>1</v>
      </c>
      <c r="U44" s="106">
        <v>0</v>
      </c>
      <c r="V44" s="106">
        <v>0</v>
      </c>
      <c r="W44" s="106">
        <v>0</v>
      </c>
      <c r="X44" s="106">
        <v>1</v>
      </c>
      <c r="Y44" s="106">
        <v>1</v>
      </c>
      <c r="Z44" s="106">
        <v>1</v>
      </c>
      <c r="AA44" s="106">
        <v>0</v>
      </c>
      <c r="AB44" s="106">
        <v>0</v>
      </c>
      <c r="AC44" s="106">
        <v>0</v>
      </c>
      <c r="AD44" s="106">
        <v>1</v>
      </c>
      <c r="AE44" s="106">
        <v>0</v>
      </c>
      <c r="AF44" s="106">
        <v>0</v>
      </c>
      <c r="AG44" s="106">
        <v>0</v>
      </c>
      <c r="AH44" s="106">
        <v>1</v>
      </c>
      <c r="AI44" s="106">
        <v>1</v>
      </c>
    </row>
    <row r="45" spans="1:35">
      <c r="A45" t="s">
        <v>44</v>
      </c>
      <c r="B45" t="s">
        <v>60</v>
      </c>
      <c r="C45" t="s">
        <v>68</v>
      </c>
      <c r="D45" t="s">
        <v>351</v>
      </c>
      <c r="E45" s="106" t="s">
        <v>1215</v>
      </c>
      <c r="F45" s="106" t="s">
        <v>1728</v>
      </c>
      <c r="G45" s="106" t="s">
        <v>1216</v>
      </c>
      <c r="H45" s="106" t="s">
        <v>1729</v>
      </c>
      <c r="I45" s="106" t="s">
        <v>1214</v>
      </c>
      <c r="J45" s="106" t="s">
        <v>1730</v>
      </c>
      <c r="K45" s="106" t="s">
        <v>1612</v>
      </c>
      <c r="L45" s="106" t="s">
        <v>1217</v>
      </c>
      <c r="M45" s="106" t="s">
        <v>1731</v>
      </c>
      <c r="N45" s="106" t="s">
        <v>5164</v>
      </c>
      <c r="O45" s="106" t="s">
        <v>5165</v>
      </c>
      <c r="P45" s="106">
        <v>0</v>
      </c>
      <c r="Q45" s="106">
        <v>1</v>
      </c>
      <c r="R45" s="106">
        <v>0</v>
      </c>
      <c r="S45" s="106">
        <v>0</v>
      </c>
      <c r="T45" s="106">
        <v>1</v>
      </c>
      <c r="U45" s="106">
        <v>0</v>
      </c>
      <c r="V45" s="106">
        <v>0</v>
      </c>
      <c r="W45" s="106">
        <v>1</v>
      </c>
      <c r="X45" s="106">
        <v>0</v>
      </c>
      <c r="Y45" s="106">
        <v>1</v>
      </c>
      <c r="Z45" s="106">
        <v>1</v>
      </c>
      <c r="AA45" s="106">
        <v>0</v>
      </c>
      <c r="AB45" s="106">
        <v>0</v>
      </c>
      <c r="AC45" s="106">
        <v>0</v>
      </c>
      <c r="AD45" s="106">
        <v>1</v>
      </c>
      <c r="AE45" s="106">
        <v>0</v>
      </c>
      <c r="AF45" s="106">
        <v>0</v>
      </c>
      <c r="AG45" s="106">
        <v>0</v>
      </c>
      <c r="AH45" s="106">
        <v>1</v>
      </c>
      <c r="AI45" s="106">
        <v>1</v>
      </c>
    </row>
    <row r="46" spans="1:35">
      <c r="A46" t="s">
        <v>44</v>
      </c>
      <c r="B46" t="s">
        <v>60</v>
      </c>
      <c r="C46" t="s">
        <v>68</v>
      </c>
      <c r="D46" t="s">
        <v>349</v>
      </c>
      <c r="E46" s="106" t="s">
        <v>1216</v>
      </c>
      <c r="F46" s="106" t="s">
        <v>1742</v>
      </c>
      <c r="G46" s="106" t="s">
        <v>1217</v>
      </c>
      <c r="H46" s="106" t="s">
        <v>1743</v>
      </c>
      <c r="I46" s="106" t="s">
        <v>1214</v>
      </c>
      <c r="J46" s="106" t="s">
        <v>1214</v>
      </c>
      <c r="K46" s="106" t="s">
        <v>1744</v>
      </c>
      <c r="L46" s="106" t="s">
        <v>1217</v>
      </c>
      <c r="M46" s="106" t="s">
        <v>1744</v>
      </c>
      <c r="N46" s="106" t="s">
        <v>5166</v>
      </c>
      <c r="O46" s="106" t="s">
        <v>5159</v>
      </c>
      <c r="P46" s="106">
        <v>0</v>
      </c>
      <c r="Q46" s="106">
        <v>0</v>
      </c>
      <c r="R46" s="106">
        <v>1</v>
      </c>
      <c r="S46" s="106">
        <v>0</v>
      </c>
      <c r="T46" s="106">
        <v>1</v>
      </c>
      <c r="U46" s="106">
        <v>0</v>
      </c>
      <c r="V46" s="106">
        <v>0</v>
      </c>
      <c r="W46" s="106">
        <v>0</v>
      </c>
      <c r="X46" s="106">
        <v>1</v>
      </c>
      <c r="Y46" s="106">
        <v>1</v>
      </c>
      <c r="Z46" s="106">
        <v>1</v>
      </c>
      <c r="AA46" s="106">
        <v>0</v>
      </c>
      <c r="AB46" s="106">
        <v>0</v>
      </c>
      <c r="AC46" s="106">
        <v>0</v>
      </c>
      <c r="AD46" s="106">
        <v>1</v>
      </c>
      <c r="AE46" s="106">
        <v>0</v>
      </c>
      <c r="AF46" s="106">
        <v>0</v>
      </c>
      <c r="AG46" s="106">
        <v>0</v>
      </c>
      <c r="AH46" s="106">
        <v>1</v>
      </c>
      <c r="AI46" s="106">
        <v>1</v>
      </c>
    </row>
    <row r="47" spans="1:35">
      <c r="A47" t="s">
        <v>44</v>
      </c>
      <c r="B47" t="s">
        <v>60</v>
      </c>
      <c r="C47" t="s">
        <v>68</v>
      </c>
      <c r="D47" t="s">
        <v>347</v>
      </c>
      <c r="E47" s="106" t="s">
        <v>1216</v>
      </c>
      <c r="F47" s="106" t="s">
        <v>1753</v>
      </c>
      <c r="G47" s="106" t="s">
        <v>1216</v>
      </c>
      <c r="H47" s="106" t="s">
        <v>1754</v>
      </c>
      <c r="I47" s="106" t="s">
        <v>1214</v>
      </c>
      <c r="J47" s="106" t="s">
        <v>1755</v>
      </c>
      <c r="K47" s="106" t="s">
        <v>1756</v>
      </c>
      <c r="L47" s="106" t="s">
        <v>1217</v>
      </c>
      <c r="M47" s="106" t="s">
        <v>1613</v>
      </c>
      <c r="N47" s="106" t="s">
        <v>5167</v>
      </c>
      <c r="O47" s="106" t="s">
        <v>5159</v>
      </c>
      <c r="P47" s="106">
        <v>0</v>
      </c>
      <c r="Q47" s="106">
        <v>0</v>
      </c>
      <c r="R47" s="106">
        <v>1</v>
      </c>
      <c r="S47" s="106">
        <v>0</v>
      </c>
      <c r="T47" s="106">
        <v>1</v>
      </c>
      <c r="U47" s="106">
        <v>0</v>
      </c>
      <c r="V47" s="106">
        <v>0</v>
      </c>
      <c r="W47" s="106">
        <v>1</v>
      </c>
      <c r="X47" s="106">
        <v>0</v>
      </c>
      <c r="Y47" s="106">
        <v>1</v>
      </c>
      <c r="Z47" s="106">
        <v>1</v>
      </c>
      <c r="AA47" s="106">
        <v>0</v>
      </c>
      <c r="AB47" s="106">
        <v>0</v>
      </c>
      <c r="AC47" s="106">
        <v>0</v>
      </c>
      <c r="AD47" s="106">
        <v>1</v>
      </c>
      <c r="AE47" s="106">
        <v>0</v>
      </c>
      <c r="AF47" s="106">
        <v>0</v>
      </c>
      <c r="AG47" s="106">
        <v>0</v>
      </c>
      <c r="AH47" s="106">
        <v>1</v>
      </c>
      <c r="AI47" s="106">
        <v>1</v>
      </c>
    </row>
    <row r="48" spans="1:35">
      <c r="A48" t="s">
        <v>56</v>
      </c>
      <c r="B48" t="s">
        <v>65</v>
      </c>
      <c r="C48" t="s">
        <v>135</v>
      </c>
      <c r="D48" t="s">
        <v>345</v>
      </c>
      <c r="E48" s="106" t="s">
        <v>1214</v>
      </c>
      <c r="F48" s="106" t="s">
        <v>1767</v>
      </c>
      <c r="G48" s="106" t="s">
        <v>1216</v>
      </c>
      <c r="H48" s="106" t="s">
        <v>1768</v>
      </c>
      <c r="I48" s="106" t="s">
        <v>1214</v>
      </c>
      <c r="J48" s="106" t="s">
        <v>1769</v>
      </c>
      <c r="K48" s="106" t="s">
        <v>1612</v>
      </c>
      <c r="L48" s="106" t="s">
        <v>1217</v>
      </c>
      <c r="M48" s="106" t="s">
        <v>1770</v>
      </c>
      <c r="N48" s="106" t="s">
        <v>5168</v>
      </c>
      <c r="O48" s="106" t="s">
        <v>5169</v>
      </c>
      <c r="P48" s="106">
        <v>1</v>
      </c>
      <c r="Q48" s="106">
        <v>0</v>
      </c>
      <c r="R48" s="106">
        <v>0</v>
      </c>
      <c r="S48" s="106">
        <v>0</v>
      </c>
      <c r="T48" s="106">
        <v>1</v>
      </c>
      <c r="U48" s="106">
        <v>0</v>
      </c>
      <c r="V48" s="106">
        <v>0</v>
      </c>
      <c r="W48" s="106">
        <v>1</v>
      </c>
      <c r="X48" s="106">
        <v>0</v>
      </c>
      <c r="Y48" s="106">
        <v>1</v>
      </c>
      <c r="Z48" s="106">
        <v>1</v>
      </c>
      <c r="AA48" s="106">
        <v>0</v>
      </c>
      <c r="AB48" s="106">
        <v>0</v>
      </c>
      <c r="AC48" s="106">
        <v>0</v>
      </c>
      <c r="AD48" s="106">
        <v>1</v>
      </c>
      <c r="AE48" s="106">
        <v>0</v>
      </c>
      <c r="AF48" s="106">
        <v>0</v>
      </c>
      <c r="AG48" s="106">
        <v>0</v>
      </c>
      <c r="AH48" s="106">
        <v>1</v>
      </c>
      <c r="AI48" s="106">
        <v>1</v>
      </c>
    </row>
    <row r="49" spans="1:35">
      <c r="A49" t="s">
        <v>56</v>
      </c>
      <c r="B49" t="s">
        <v>55</v>
      </c>
      <c r="C49" t="s">
        <v>54</v>
      </c>
      <c r="D49" t="s">
        <v>343</v>
      </c>
      <c r="E49" s="106" t="s">
        <v>1216</v>
      </c>
      <c r="F49" s="106" t="s">
        <v>1779</v>
      </c>
      <c r="G49" s="106" t="s">
        <v>1217</v>
      </c>
      <c r="H49" s="106" t="s">
        <v>1780</v>
      </c>
      <c r="I49" s="106" t="s">
        <v>1215</v>
      </c>
      <c r="J49" s="106" t="s">
        <v>1781</v>
      </c>
      <c r="K49" s="106" t="s">
        <v>1612</v>
      </c>
      <c r="L49" s="106" t="s">
        <v>1217</v>
      </c>
      <c r="M49" s="106" t="s">
        <v>1782</v>
      </c>
      <c r="N49" s="106" t="s">
        <v>5170</v>
      </c>
      <c r="O49" s="106" t="s">
        <v>5171</v>
      </c>
      <c r="P49" s="106">
        <v>0</v>
      </c>
      <c r="Q49" s="106">
        <v>0</v>
      </c>
      <c r="R49" s="106">
        <v>1</v>
      </c>
      <c r="S49" s="106">
        <v>0</v>
      </c>
      <c r="T49" s="106">
        <v>1</v>
      </c>
      <c r="U49" s="106">
        <v>0</v>
      </c>
      <c r="V49" s="106">
        <v>0</v>
      </c>
      <c r="W49" s="106">
        <v>0</v>
      </c>
      <c r="X49" s="106">
        <v>1</v>
      </c>
      <c r="Y49" s="106">
        <v>1</v>
      </c>
      <c r="Z49" s="106">
        <v>0</v>
      </c>
      <c r="AA49" s="106">
        <v>1</v>
      </c>
      <c r="AB49" s="106">
        <v>0</v>
      </c>
      <c r="AC49" s="106">
        <v>0</v>
      </c>
      <c r="AD49" s="106">
        <v>1</v>
      </c>
      <c r="AE49" s="106">
        <v>0</v>
      </c>
      <c r="AF49" s="106">
        <v>0</v>
      </c>
      <c r="AG49" s="106">
        <v>0</v>
      </c>
      <c r="AH49" s="106">
        <v>1</v>
      </c>
      <c r="AI49" s="106">
        <v>1</v>
      </c>
    </row>
    <row r="50" spans="1:35">
      <c r="A50" t="s">
        <v>44</v>
      </c>
      <c r="B50" t="s">
        <v>43</v>
      </c>
      <c r="C50" t="s">
        <v>42</v>
      </c>
      <c r="D50" t="s">
        <v>341</v>
      </c>
      <c r="E50" s="106" t="s">
        <v>1215</v>
      </c>
      <c r="F50" s="106" t="s">
        <v>1792</v>
      </c>
      <c r="G50" s="106" t="s">
        <v>1215</v>
      </c>
      <c r="H50" s="106" t="s">
        <v>1793</v>
      </c>
      <c r="I50" s="106" t="s">
        <v>1214</v>
      </c>
      <c r="J50" s="106" t="s">
        <v>1794</v>
      </c>
      <c r="K50" s="106" t="s">
        <v>1612</v>
      </c>
      <c r="L50" s="106" t="s">
        <v>1217</v>
      </c>
      <c r="M50" s="106" t="s">
        <v>1795</v>
      </c>
      <c r="N50" s="106" t="s">
        <v>5172</v>
      </c>
      <c r="O50" s="106" t="s">
        <v>5173</v>
      </c>
      <c r="P50" s="106">
        <v>0</v>
      </c>
      <c r="Q50" s="106">
        <v>1</v>
      </c>
      <c r="R50" s="106">
        <v>0</v>
      </c>
      <c r="S50" s="106">
        <v>0</v>
      </c>
      <c r="T50" s="106">
        <v>1</v>
      </c>
      <c r="U50" s="106">
        <v>0</v>
      </c>
      <c r="V50" s="106">
        <v>1</v>
      </c>
      <c r="W50" s="106">
        <v>0</v>
      </c>
      <c r="X50" s="106">
        <v>0</v>
      </c>
      <c r="Y50" s="106">
        <v>1</v>
      </c>
      <c r="Z50" s="106">
        <v>1</v>
      </c>
      <c r="AA50" s="106">
        <v>0</v>
      </c>
      <c r="AB50" s="106">
        <v>0</v>
      </c>
      <c r="AC50" s="106">
        <v>0</v>
      </c>
      <c r="AD50" s="106">
        <v>1</v>
      </c>
      <c r="AE50" s="106">
        <v>0</v>
      </c>
      <c r="AF50" s="106">
        <v>0</v>
      </c>
      <c r="AG50" s="106">
        <v>0</v>
      </c>
      <c r="AH50" s="106">
        <v>1</v>
      </c>
      <c r="AI50" s="106">
        <v>1</v>
      </c>
    </row>
    <row r="51" spans="1:35">
      <c r="A51" t="s">
        <v>73</v>
      </c>
      <c r="B51" t="s">
        <v>72</v>
      </c>
      <c r="C51" t="s">
        <v>71</v>
      </c>
      <c r="D51" t="s">
        <v>339</v>
      </c>
      <c r="E51" s="106" t="s">
        <v>1214</v>
      </c>
      <c r="F51" s="106" t="s">
        <v>1806</v>
      </c>
      <c r="G51" s="106" t="s">
        <v>1217</v>
      </c>
      <c r="H51" s="106" t="s">
        <v>1807</v>
      </c>
      <c r="I51" s="106" t="s">
        <v>1214</v>
      </c>
      <c r="J51" s="106" t="s">
        <v>1808</v>
      </c>
      <c r="K51" s="106" t="s">
        <v>1612</v>
      </c>
      <c r="L51" s="106" t="s">
        <v>1214</v>
      </c>
      <c r="M51" s="106" t="s">
        <v>1809</v>
      </c>
      <c r="N51" s="106" t="s">
        <v>5174</v>
      </c>
      <c r="O51" s="106" t="s">
        <v>5175</v>
      </c>
      <c r="P51" s="106">
        <v>1</v>
      </c>
      <c r="Q51" s="106">
        <v>0</v>
      </c>
      <c r="R51" s="106">
        <v>0</v>
      </c>
      <c r="S51" s="106">
        <v>0</v>
      </c>
      <c r="T51" s="106">
        <v>1</v>
      </c>
      <c r="U51" s="106">
        <v>0</v>
      </c>
      <c r="V51" s="106">
        <v>0</v>
      </c>
      <c r="W51" s="106">
        <v>0</v>
      </c>
      <c r="X51" s="106">
        <v>1</v>
      </c>
      <c r="Y51" s="106">
        <v>1</v>
      </c>
      <c r="Z51" s="106">
        <v>1</v>
      </c>
      <c r="AA51" s="106">
        <v>0</v>
      </c>
      <c r="AB51" s="106">
        <v>0</v>
      </c>
      <c r="AC51" s="106">
        <v>0</v>
      </c>
      <c r="AD51" s="106">
        <v>1</v>
      </c>
      <c r="AE51" s="106">
        <v>1</v>
      </c>
      <c r="AF51" s="106">
        <v>0</v>
      </c>
      <c r="AG51" s="106">
        <v>0</v>
      </c>
      <c r="AH51" s="106">
        <v>0</v>
      </c>
      <c r="AI51" s="106">
        <v>1</v>
      </c>
    </row>
    <row r="52" spans="1:35">
      <c r="A52" t="s">
        <v>56</v>
      </c>
      <c r="B52" t="s">
        <v>55</v>
      </c>
      <c r="C52" t="s">
        <v>76</v>
      </c>
      <c r="D52" t="s">
        <v>337</v>
      </c>
      <c r="E52" s="106" t="s">
        <v>1216</v>
      </c>
      <c r="F52" s="106" t="s">
        <v>1819</v>
      </c>
      <c r="G52" s="106" t="s">
        <v>1217</v>
      </c>
      <c r="H52" s="106" t="s">
        <v>1820</v>
      </c>
      <c r="I52" s="106" t="s">
        <v>1214</v>
      </c>
      <c r="J52" s="106" t="s">
        <v>1821</v>
      </c>
      <c r="K52" s="106" t="s">
        <v>1612</v>
      </c>
      <c r="L52" s="106" t="s">
        <v>1217</v>
      </c>
      <c r="M52" s="106" t="s">
        <v>1822</v>
      </c>
      <c r="N52" s="106" t="s">
        <v>5176</v>
      </c>
      <c r="O52" s="106" t="s">
        <v>5177</v>
      </c>
      <c r="P52" s="106">
        <v>0</v>
      </c>
      <c r="Q52" s="106">
        <v>0</v>
      </c>
      <c r="R52" s="106">
        <v>1</v>
      </c>
      <c r="S52" s="106">
        <v>0</v>
      </c>
      <c r="T52" s="106">
        <v>1</v>
      </c>
      <c r="U52" s="106">
        <v>0</v>
      </c>
      <c r="V52" s="106">
        <v>0</v>
      </c>
      <c r="W52" s="106">
        <v>0</v>
      </c>
      <c r="X52" s="106">
        <v>1</v>
      </c>
      <c r="Y52" s="106">
        <v>1</v>
      </c>
      <c r="Z52" s="106">
        <v>1</v>
      </c>
      <c r="AA52" s="106">
        <v>0</v>
      </c>
      <c r="AB52" s="106">
        <v>0</v>
      </c>
      <c r="AC52" s="106">
        <v>0</v>
      </c>
      <c r="AD52" s="106">
        <v>1</v>
      </c>
      <c r="AE52" s="106">
        <v>0</v>
      </c>
      <c r="AF52" s="106">
        <v>0</v>
      </c>
      <c r="AG52" s="106">
        <v>0</v>
      </c>
      <c r="AH52" s="106">
        <v>1</v>
      </c>
      <c r="AI52" s="106">
        <v>1</v>
      </c>
    </row>
    <row r="53" spans="1:35">
      <c r="A53" t="s">
        <v>56</v>
      </c>
      <c r="B53" t="s">
        <v>65</v>
      </c>
      <c r="C53" t="s">
        <v>97</v>
      </c>
      <c r="D53" t="s">
        <v>335</v>
      </c>
      <c r="E53" s="106" t="s">
        <v>1214</v>
      </c>
      <c r="F53" s="106" t="s">
        <v>1834</v>
      </c>
      <c r="G53" s="106" t="s">
        <v>1217</v>
      </c>
      <c r="H53" s="106" t="s">
        <v>1835</v>
      </c>
      <c r="I53" s="106" t="s">
        <v>1216</v>
      </c>
      <c r="J53" s="106" t="s">
        <v>1836</v>
      </c>
      <c r="K53" s="106" t="s">
        <v>1612</v>
      </c>
      <c r="L53" s="106" t="s">
        <v>1217</v>
      </c>
      <c r="M53" s="106" t="s">
        <v>1837</v>
      </c>
      <c r="N53" s="106" t="s">
        <v>5178</v>
      </c>
      <c r="O53" s="106" t="s">
        <v>5179</v>
      </c>
      <c r="P53" s="106">
        <v>1</v>
      </c>
      <c r="Q53" s="106">
        <v>0</v>
      </c>
      <c r="R53" s="106">
        <v>0</v>
      </c>
      <c r="S53" s="106">
        <v>0</v>
      </c>
      <c r="T53" s="106">
        <v>1</v>
      </c>
      <c r="U53" s="106">
        <v>0</v>
      </c>
      <c r="V53" s="106">
        <v>0</v>
      </c>
      <c r="W53" s="106">
        <v>0</v>
      </c>
      <c r="X53" s="106">
        <v>1</v>
      </c>
      <c r="Y53" s="106">
        <v>1</v>
      </c>
      <c r="Z53" s="106">
        <v>0</v>
      </c>
      <c r="AA53" s="106">
        <v>0</v>
      </c>
      <c r="AB53" s="106">
        <v>1</v>
      </c>
      <c r="AC53" s="106">
        <v>0</v>
      </c>
      <c r="AD53" s="106">
        <v>1</v>
      </c>
      <c r="AE53" s="106">
        <v>0</v>
      </c>
      <c r="AF53" s="106">
        <v>0</v>
      </c>
      <c r="AG53" s="106">
        <v>0</v>
      </c>
      <c r="AH53" s="106">
        <v>1</v>
      </c>
      <c r="AI53" s="106">
        <v>1</v>
      </c>
    </row>
    <row r="54" spans="1:35">
      <c r="A54" t="s">
        <v>73</v>
      </c>
      <c r="B54" t="s">
        <v>72</v>
      </c>
      <c r="C54" t="s">
        <v>71</v>
      </c>
      <c r="D54" t="s">
        <v>333</v>
      </c>
      <c r="E54" s="106" t="s">
        <v>1215</v>
      </c>
      <c r="F54" s="106" t="s">
        <v>1846</v>
      </c>
      <c r="G54" s="106" t="s">
        <v>1214</v>
      </c>
      <c r="H54" s="106" t="s">
        <v>1847</v>
      </c>
      <c r="I54" s="106" t="s">
        <v>1214</v>
      </c>
      <c r="J54" s="106" t="s">
        <v>1848</v>
      </c>
      <c r="K54" s="106" t="s">
        <v>1612</v>
      </c>
      <c r="L54" s="106" t="s">
        <v>1216</v>
      </c>
      <c r="M54" s="106" t="s">
        <v>1849</v>
      </c>
      <c r="N54" s="106" t="s">
        <v>5180</v>
      </c>
      <c r="O54" s="106" t="s">
        <v>5181</v>
      </c>
      <c r="P54" s="106">
        <v>0</v>
      </c>
      <c r="Q54" s="106">
        <v>1</v>
      </c>
      <c r="R54" s="106">
        <v>0</v>
      </c>
      <c r="S54" s="106">
        <v>0</v>
      </c>
      <c r="T54" s="106">
        <v>1</v>
      </c>
      <c r="U54" s="106">
        <v>1</v>
      </c>
      <c r="V54" s="106">
        <v>0</v>
      </c>
      <c r="W54" s="106">
        <v>0</v>
      </c>
      <c r="X54" s="106">
        <v>0</v>
      </c>
      <c r="Y54" s="106">
        <v>1</v>
      </c>
      <c r="Z54" s="106">
        <v>1</v>
      </c>
      <c r="AA54" s="106">
        <v>0</v>
      </c>
      <c r="AB54" s="106">
        <v>0</v>
      </c>
      <c r="AC54" s="106">
        <v>0</v>
      </c>
      <c r="AD54" s="106">
        <v>1</v>
      </c>
      <c r="AE54" s="106">
        <v>0</v>
      </c>
      <c r="AF54" s="106">
        <v>0</v>
      </c>
      <c r="AG54" s="106">
        <v>1</v>
      </c>
      <c r="AH54" s="106">
        <v>0</v>
      </c>
      <c r="AI54" s="106">
        <v>1</v>
      </c>
    </row>
    <row r="55" spans="1:35">
      <c r="A55" t="s">
        <v>56</v>
      </c>
      <c r="B55" t="s">
        <v>55</v>
      </c>
      <c r="C55" t="s">
        <v>54</v>
      </c>
      <c r="D55" t="s">
        <v>331</v>
      </c>
      <c r="E55" s="106" t="s">
        <v>1214</v>
      </c>
      <c r="F55" s="106" t="s">
        <v>1857</v>
      </c>
      <c r="G55" s="106" t="s">
        <v>1214</v>
      </c>
      <c r="H55" s="106" t="s">
        <v>1858</v>
      </c>
      <c r="I55" s="106" t="s">
        <v>1214</v>
      </c>
      <c r="J55" s="106" t="s">
        <v>1859</v>
      </c>
      <c r="K55" s="106" t="s">
        <v>1612</v>
      </c>
      <c r="L55" s="106" t="s">
        <v>1214</v>
      </c>
      <c r="M55" s="106" t="s">
        <v>1860</v>
      </c>
      <c r="N55" s="106" t="s">
        <v>5182</v>
      </c>
      <c r="O55" s="106" t="s">
        <v>5183</v>
      </c>
      <c r="P55" s="106">
        <v>1</v>
      </c>
      <c r="Q55" s="106">
        <v>0</v>
      </c>
      <c r="R55" s="106">
        <v>0</v>
      </c>
      <c r="S55" s="106">
        <v>0</v>
      </c>
      <c r="T55" s="106">
        <v>1</v>
      </c>
      <c r="U55" s="106">
        <v>1</v>
      </c>
      <c r="V55" s="106">
        <v>0</v>
      </c>
      <c r="W55" s="106">
        <v>0</v>
      </c>
      <c r="X55" s="106">
        <v>0</v>
      </c>
      <c r="Y55" s="106">
        <v>1</v>
      </c>
      <c r="Z55" s="106">
        <v>1</v>
      </c>
      <c r="AA55" s="106">
        <v>0</v>
      </c>
      <c r="AB55" s="106">
        <v>0</v>
      </c>
      <c r="AC55" s="106">
        <v>0</v>
      </c>
      <c r="AD55" s="106">
        <v>1</v>
      </c>
      <c r="AE55" s="106">
        <v>1</v>
      </c>
      <c r="AF55" s="106">
        <v>0</v>
      </c>
      <c r="AG55" s="106">
        <v>0</v>
      </c>
      <c r="AH55" s="106">
        <v>0</v>
      </c>
      <c r="AI55" s="106">
        <v>1</v>
      </c>
    </row>
    <row r="56" spans="1:35">
      <c r="A56" t="s">
        <v>44</v>
      </c>
      <c r="B56" t="s">
        <v>60</v>
      </c>
      <c r="C56" t="s">
        <v>68</v>
      </c>
      <c r="D56" t="s">
        <v>329</v>
      </c>
      <c r="E56" s="106" t="s">
        <v>1215</v>
      </c>
      <c r="F56" s="106" t="s">
        <v>1866</v>
      </c>
      <c r="G56" s="106" t="s">
        <v>1214</v>
      </c>
      <c r="H56" s="106" t="s">
        <v>1867</v>
      </c>
      <c r="I56" s="106" t="s">
        <v>1216</v>
      </c>
      <c r="J56" s="106" t="s">
        <v>1868</v>
      </c>
      <c r="K56" s="106" t="s">
        <v>1612</v>
      </c>
      <c r="L56" s="106" t="s">
        <v>1216</v>
      </c>
      <c r="M56" s="106" t="s">
        <v>1869</v>
      </c>
      <c r="N56" s="106" t="s">
        <v>5184</v>
      </c>
      <c r="O56" s="106" t="s">
        <v>5185</v>
      </c>
      <c r="P56" s="106">
        <v>0</v>
      </c>
      <c r="Q56" s="106">
        <v>1</v>
      </c>
      <c r="R56" s="106">
        <v>0</v>
      </c>
      <c r="S56" s="106">
        <v>0</v>
      </c>
      <c r="T56" s="106">
        <v>1</v>
      </c>
      <c r="U56" s="106">
        <v>1</v>
      </c>
      <c r="V56" s="106">
        <v>0</v>
      </c>
      <c r="W56" s="106">
        <v>0</v>
      </c>
      <c r="X56" s="106">
        <v>0</v>
      </c>
      <c r="Y56" s="106">
        <v>1</v>
      </c>
      <c r="Z56" s="106">
        <v>0</v>
      </c>
      <c r="AA56" s="106">
        <v>0</v>
      </c>
      <c r="AB56" s="106">
        <v>1</v>
      </c>
      <c r="AC56" s="106">
        <v>0</v>
      </c>
      <c r="AD56" s="106">
        <v>1</v>
      </c>
      <c r="AE56" s="106">
        <v>0</v>
      </c>
      <c r="AF56" s="106">
        <v>0</v>
      </c>
      <c r="AG56" s="106">
        <v>1</v>
      </c>
      <c r="AH56" s="106">
        <v>0</v>
      </c>
      <c r="AI56" s="106">
        <v>1</v>
      </c>
    </row>
    <row r="57" spans="1:35">
      <c r="A57" t="s">
        <v>44</v>
      </c>
      <c r="B57" t="s">
        <v>43</v>
      </c>
      <c r="C57" t="s">
        <v>42</v>
      </c>
      <c r="D57" t="s">
        <v>327</v>
      </c>
      <c r="E57" s="106" t="s">
        <v>1214</v>
      </c>
      <c r="F57" s="106" t="s">
        <v>1879</v>
      </c>
      <c r="G57" s="106" t="s">
        <v>1214</v>
      </c>
      <c r="H57" s="106" t="s">
        <v>1880</v>
      </c>
      <c r="I57" s="106" t="s">
        <v>1216</v>
      </c>
      <c r="J57" s="106" t="s">
        <v>1881</v>
      </c>
      <c r="K57" s="106" t="s">
        <v>1612</v>
      </c>
      <c r="L57" s="106" t="s">
        <v>1217</v>
      </c>
      <c r="M57" s="106" t="s">
        <v>1882</v>
      </c>
      <c r="N57" s="106" t="s">
        <v>5186</v>
      </c>
      <c r="O57" s="106" t="s">
        <v>5187</v>
      </c>
      <c r="P57" s="106">
        <v>1</v>
      </c>
      <c r="Q57" s="106">
        <v>0</v>
      </c>
      <c r="R57" s="106">
        <v>0</v>
      </c>
      <c r="S57" s="106">
        <v>0</v>
      </c>
      <c r="T57" s="106">
        <v>1</v>
      </c>
      <c r="U57" s="106">
        <v>1</v>
      </c>
      <c r="V57" s="106">
        <v>0</v>
      </c>
      <c r="W57" s="106">
        <v>0</v>
      </c>
      <c r="X57" s="106">
        <v>0</v>
      </c>
      <c r="Y57" s="106">
        <v>1</v>
      </c>
      <c r="Z57" s="106">
        <v>0</v>
      </c>
      <c r="AA57" s="106">
        <v>0</v>
      </c>
      <c r="AB57" s="106">
        <v>1</v>
      </c>
      <c r="AC57" s="106">
        <v>0</v>
      </c>
      <c r="AD57" s="106">
        <v>1</v>
      </c>
      <c r="AE57" s="106">
        <v>0</v>
      </c>
      <c r="AF57" s="106">
        <v>0</v>
      </c>
      <c r="AG57" s="106">
        <v>0</v>
      </c>
      <c r="AH57" s="106">
        <v>1</v>
      </c>
      <c r="AI57" s="106">
        <v>1</v>
      </c>
    </row>
    <row r="58" spans="1:35">
      <c r="A58" t="s">
        <v>49</v>
      </c>
      <c r="B58" t="s">
        <v>101</v>
      </c>
      <c r="C58" t="s">
        <v>100</v>
      </c>
      <c r="D58" t="s">
        <v>325</v>
      </c>
      <c r="E58" s="106" t="s">
        <v>1214</v>
      </c>
      <c r="F58" s="106" t="s">
        <v>1896</v>
      </c>
      <c r="G58" s="106" t="s">
        <v>1217</v>
      </c>
      <c r="H58" s="106" t="s">
        <v>1897</v>
      </c>
      <c r="I58" s="106" t="s">
        <v>1214</v>
      </c>
      <c r="J58" s="106" t="s">
        <v>1898</v>
      </c>
      <c r="K58" s="106" t="s">
        <v>1612</v>
      </c>
      <c r="L58" s="106" t="s">
        <v>1214</v>
      </c>
      <c r="M58" s="106" t="s">
        <v>1899</v>
      </c>
      <c r="N58" s="106" t="s">
        <v>5188</v>
      </c>
      <c r="O58" s="106" t="s">
        <v>5189</v>
      </c>
      <c r="P58" s="106">
        <v>1</v>
      </c>
      <c r="Q58" s="106">
        <v>0</v>
      </c>
      <c r="R58" s="106">
        <v>0</v>
      </c>
      <c r="S58" s="106">
        <v>0</v>
      </c>
      <c r="T58" s="106">
        <v>1</v>
      </c>
      <c r="U58" s="106">
        <v>0</v>
      </c>
      <c r="V58" s="106">
        <v>0</v>
      </c>
      <c r="W58" s="106">
        <v>0</v>
      </c>
      <c r="X58" s="106">
        <v>1</v>
      </c>
      <c r="Y58" s="106">
        <v>1</v>
      </c>
      <c r="Z58" s="106">
        <v>1</v>
      </c>
      <c r="AA58" s="106">
        <v>0</v>
      </c>
      <c r="AB58" s="106">
        <v>0</v>
      </c>
      <c r="AC58" s="106">
        <v>0</v>
      </c>
      <c r="AD58" s="106">
        <v>1</v>
      </c>
      <c r="AE58" s="106">
        <v>1</v>
      </c>
      <c r="AF58" s="106">
        <v>0</v>
      </c>
      <c r="AG58" s="106">
        <v>0</v>
      </c>
      <c r="AH58" s="106">
        <v>0</v>
      </c>
      <c r="AI58" s="106">
        <v>1</v>
      </c>
    </row>
    <row r="59" spans="1:35">
      <c r="A59" t="s">
        <v>73</v>
      </c>
      <c r="B59" t="s">
        <v>72</v>
      </c>
      <c r="C59" t="s">
        <v>71</v>
      </c>
      <c r="D59" t="s">
        <v>323</v>
      </c>
      <c r="E59" s="106" t="s">
        <v>1215</v>
      </c>
      <c r="F59" s="106" t="s">
        <v>1909</v>
      </c>
      <c r="G59" s="106" t="s">
        <v>1217</v>
      </c>
      <c r="H59" s="106" t="s">
        <v>1910</v>
      </c>
      <c r="I59" s="106" t="s">
        <v>1217</v>
      </c>
      <c r="J59" s="106" t="s">
        <v>1911</v>
      </c>
      <c r="K59" s="106" t="s">
        <v>1612</v>
      </c>
      <c r="L59" s="106" t="s">
        <v>1217</v>
      </c>
      <c r="M59" s="106" t="s">
        <v>1912</v>
      </c>
      <c r="N59" s="106" t="s">
        <v>5190</v>
      </c>
      <c r="O59" s="106" t="s">
        <v>5191</v>
      </c>
      <c r="P59" s="106">
        <v>0</v>
      </c>
      <c r="Q59" s="106">
        <v>1</v>
      </c>
      <c r="R59" s="106">
        <v>0</v>
      </c>
      <c r="S59" s="106">
        <v>0</v>
      </c>
      <c r="T59" s="106">
        <v>1</v>
      </c>
      <c r="U59" s="106">
        <v>0</v>
      </c>
      <c r="V59" s="106">
        <v>0</v>
      </c>
      <c r="W59" s="106">
        <v>0</v>
      </c>
      <c r="X59" s="106">
        <v>1</v>
      </c>
      <c r="Y59" s="106">
        <v>1</v>
      </c>
      <c r="Z59" s="106">
        <v>0</v>
      </c>
      <c r="AA59" s="106">
        <v>0</v>
      </c>
      <c r="AB59" s="106">
        <v>0</v>
      </c>
      <c r="AC59" s="106">
        <v>1</v>
      </c>
      <c r="AD59" s="106">
        <v>1</v>
      </c>
      <c r="AE59" s="106">
        <v>0</v>
      </c>
      <c r="AF59" s="106">
        <v>0</v>
      </c>
      <c r="AG59" s="106">
        <v>0</v>
      </c>
      <c r="AH59" s="106">
        <v>1</v>
      </c>
      <c r="AI59" s="106">
        <v>1</v>
      </c>
    </row>
    <row r="60" spans="1:35">
      <c r="A60" t="s">
        <v>49</v>
      </c>
      <c r="B60" t="s">
        <v>101</v>
      </c>
      <c r="C60" t="s">
        <v>158</v>
      </c>
      <c r="D60" t="s">
        <v>321</v>
      </c>
      <c r="E60" s="106" t="s">
        <v>1215</v>
      </c>
      <c r="F60" s="106" t="s">
        <v>1922</v>
      </c>
      <c r="G60" s="106" t="s">
        <v>1215</v>
      </c>
      <c r="H60" s="106" t="s">
        <v>1923</v>
      </c>
      <c r="I60" s="106" t="s">
        <v>1215</v>
      </c>
      <c r="J60" s="106" t="s">
        <v>1924</v>
      </c>
      <c r="K60" s="106" t="s">
        <v>1612</v>
      </c>
      <c r="L60" s="106" t="s">
        <v>1216</v>
      </c>
      <c r="M60" s="106" t="s">
        <v>1925</v>
      </c>
      <c r="N60" s="106" t="s">
        <v>5192</v>
      </c>
      <c r="O60" s="106" t="s">
        <v>5193</v>
      </c>
      <c r="P60" s="106">
        <v>0</v>
      </c>
      <c r="Q60" s="106">
        <v>1</v>
      </c>
      <c r="R60" s="106">
        <v>0</v>
      </c>
      <c r="S60" s="106">
        <v>0</v>
      </c>
      <c r="T60" s="106">
        <v>1</v>
      </c>
      <c r="U60" s="106">
        <v>0</v>
      </c>
      <c r="V60" s="106">
        <v>1</v>
      </c>
      <c r="W60" s="106">
        <v>0</v>
      </c>
      <c r="X60" s="106">
        <v>0</v>
      </c>
      <c r="Y60" s="106">
        <v>1</v>
      </c>
      <c r="Z60" s="106">
        <v>0</v>
      </c>
      <c r="AA60" s="106">
        <v>1</v>
      </c>
      <c r="AB60" s="106">
        <v>0</v>
      </c>
      <c r="AC60" s="106">
        <v>0</v>
      </c>
      <c r="AD60" s="106">
        <v>1</v>
      </c>
      <c r="AE60" s="106">
        <v>0</v>
      </c>
      <c r="AF60" s="106">
        <v>0</v>
      </c>
      <c r="AG60" s="106">
        <v>1</v>
      </c>
      <c r="AH60" s="106">
        <v>0</v>
      </c>
      <c r="AI60" s="106">
        <v>1</v>
      </c>
    </row>
    <row r="61" spans="1:35">
      <c r="A61" t="s">
        <v>44</v>
      </c>
      <c r="B61" t="s">
        <v>60</v>
      </c>
      <c r="C61" t="s">
        <v>59</v>
      </c>
      <c r="D61" t="s">
        <v>319</v>
      </c>
      <c r="E61" s="106" t="s">
        <v>1214</v>
      </c>
      <c r="F61" s="106" t="s">
        <v>1939</v>
      </c>
      <c r="G61" s="106" t="s">
        <v>1214</v>
      </c>
      <c r="H61" s="106" t="s">
        <v>1940</v>
      </c>
      <c r="I61" s="106" t="s">
        <v>1214</v>
      </c>
      <c r="J61" s="106" t="s">
        <v>1941</v>
      </c>
      <c r="K61" s="106" t="s">
        <v>1612</v>
      </c>
      <c r="L61" s="106" t="s">
        <v>1215</v>
      </c>
      <c r="M61" s="106" t="s">
        <v>1942</v>
      </c>
      <c r="N61" s="106" t="s">
        <v>5194</v>
      </c>
      <c r="O61" s="106" t="s">
        <v>5195</v>
      </c>
      <c r="P61" s="106">
        <v>1</v>
      </c>
      <c r="Q61" s="106">
        <v>0</v>
      </c>
      <c r="R61" s="106">
        <v>0</v>
      </c>
      <c r="S61" s="106">
        <v>0</v>
      </c>
      <c r="T61" s="106">
        <v>1</v>
      </c>
      <c r="U61" s="106">
        <v>1</v>
      </c>
      <c r="V61" s="106">
        <v>0</v>
      </c>
      <c r="W61" s="106">
        <v>0</v>
      </c>
      <c r="X61" s="106">
        <v>0</v>
      </c>
      <c r="Y61" s="106">
        <v>1</v>
      </c>
      <c r="Z61" s="106">
        <v>1</v>
      </c>
      <c r="AA61" s="106">
        <v>0</v>
      </c>
      <c r="AB61" s="106">
        <v>0</v>
      </c>
      <c r="AC61" s="106">
        <v>0</v>
      </c>
      <c r="AD61" s="106">
        <v>1</v>
      </c>
      <c r="AE61" s="106">
        <v>0</v>
      </c>
      <c r="AF61" s="106">
        <v>1</v>
      </c>
      <c r="AG61" s="106">
        <v>0</v>
      </c>
      <c r="AH61" s="106">
        <v>0</v>
      </c>
      <c r="AI61" s="106">
        <v>1</v>
      </c>
    </row>
    <row r="62" spans="1:35">
      <c r="A62" t="s">
        <v>44</v>
      </c>
      <c r="B62" t="s">
        <v>60</v>
      </c>
      <c r="C62" t="s">
        <v>59</v>
      </c>
      <c r="D62" t="s">
        <v>317</v>
      </c>
      <c r="E62" s="106" t="s">
        <v>1214</v>
      </c>
      <c r="F62" s="106" t="s">
        <v>1955</v>
      </c>
      <c r="G62" s="106" t="s">
        <v>1214</v>
      </c>
      <c r="H62" s="106" t="s">
        <v>1956</v>
      </c>
      <c r="I62" s="106" t="s">
        <v>1214</v>
      </c>
      <c r="J62" s="106" t="s">
        <v>1957</v>
      </c>
      <c r="K62" s="106" t="s">
        <v>1612</v>
      </c>
      <c r="L62" s="106" t="s">
        <v>1217</v>
      </c>
      <c r="M62" s="106" t="s">
        <v>1958</v>
      </c>
      <c r="N62" s="106" t="s">
        <v>5194</v>
      </c>
      <c r="O62" s="106" t="s">
        <v>5196</v>
      </c>
      <c r="P62" s="106">
        <v>1</v>
      </c>
      <c r="Q62" s="106">
        <v>0</v>
      </c>
      <c r="R62" s="106">
        <v>0</v>
      </c>
      <c r="S62" s="106">
        <v>0</v>
      </c>
      <c r="T62" s="106">
        <v>1</v>
      </c>
      <c r="U62" s="106">
        <v>1</v>
      </c>
      <c r="V62" s="106">
        <v>0</v>
      </c>
      <c r="W62" s="106">
        <v>0</v>
      </c>
      <c r="X62" s="106">
        <v>0</v>
      </c>
      <c r="Y62" s="106">
        <v>1</v>
      </c>
      <c r="Z62" s="106">
        <v>1</v>
      </c>
      <c r="AA62" s="106">
        <v>0</v>
      </c>
      <c r="AB62" s="106">
        <v>0</v>
      </c>
      <c r="AC62" s="106">
        <v>0</v>
      </c>
      <c r="AD62" s="106">
        <v>1</v>
      </c>
      <c r="AE62" s="106">
        <v>0</v>
      </c>
      <c r="AF62" s="106">
        <v>0</v>
      </c>
      <c r="AG62" s="106">
        <v>0</v>
      </c>
      <c r="AH62" s="106">
        <v>1</v>
      </c>
      <c r="AI62" s="106">
        <v>1</v>
      </c>
    </row>
    <row r="63" spans="1:35">
      <c r="A63" t="s">
        <v>73</v>
      </c>
      <c r="B63" t="s">
        <v>72</v>
      </c>
      <c r="C63" t="s">
        <v>71</v>
      </c>
      <c r="D63" t="s">
        <v>315</v>
      </c>
      <c r="E63" s="106" t="s">
        <v>1216</v>
      </c>
      <c r="F63" s="106" t="s">
        <v>1967</v>
      </c>
      <c r="G63" s="106" t="s">
        <v>1214</v>
      </c>
      <c r="H63" s="106" t="s">
        <v>1968</v>
      </c>
      <c r="I63" s="106" t="s">
        <v>1216</v>
      </c>
      <c r="J63" s="106" t="s">
        <v>1969</v>
      </c>
      <c r="K63" s="106" t="s">
        <v>1612</v>
      </c>
      <c r="L63" s="106" t="s">
        <v>1216</v>
      </c>
      <c r="M63" s="106" t="s">
        <v>1970</v>
      </c>
      <c r="N63" s="106" t="s">
        <v>5197</v>
      </c>
      <c r="O63" s="106" t="s">
        <v>5198</v>
      </c>
      <c r="P63" s="106">
        <v>0</v>
      </c>
      <c r="Q63" s="106">
        <v>0</v>
      </c>
      <c r="R63" s="106">
        <v>1</v>
      </c>
      <c r="S63" s="106">
        <v>0</v>
      </c>
      <c r="T63" s="106">
        <v>1</v>
      </c>
      <c r="U63" s="106">
        <v>1</v>
      </c>
      <c r="V63" s="106">
        <v>0</v>
      </c>
      <c r="W63" s="106">
        <v>0</v>
      </c>
      <c r="X63" s="106">
        <v>0</v>
      </c>
      <c r="Y63" s="106">
        <v>1</v>
      </c>
      <c r="Z63" s="106">
        <v>0</v>
      </c>
      <c r="AA63" s="106">
        <v>0</v>
      </c>
      <c r="AB63" s="106">
        <v>1</v>
      </c>
      <c r="AC63" s="106">
        <v>0</v>
      </c>
      <c r="AD63" s="106">
        <v>1</v>
      </c>
      <c r="AE63" s="106">
        <v>0</v>
      </c>
      <c r="AF63" s="106">
        <v>0</v>
      </c>
      <c r="AG63" s="106">
        <v>1</v>
      </c>
      <c r="AH63" s="106">
        <v>0</v>
      </c>
      <c r="AI63" s="106">
        <v>1</v>
      </c>
    </row>
    <row r="64" spans="1:35">
      <c r="A64" t="s">
        <v>56</v>
      </c>
      <c r="B64" t="s">
        <v>65</v>
      </c>
      <c r="C64" t="s">
        <v>97</v>
      </c>
      <c r="D64" t="s">
        <v>313</v>
      </c>
      <c r="E64" s="106" t="s">
        <v>1214</v>
      </c>
      <c r="F64" s="106" t="s">
        <v>1987</v>
      </c>
      <c r="G64" s="106" t="s">
        <v>1217</v>
      </c>
      <c r="H64" s="106" t="s">
        <v>1988</v>
      </c>
      <c r="I64" s="106" t="s">
        <v>1217</v>
      </c>
      <c r="J64" s="106" t="s">
        <v>1988</v>
      </c>
      <c r="K64" s="106" t="s">
        <v>1612</v>
      </c>
      <c r="L64" s="106" t="s">
        <v>1216</v>
      </c>
      <c r="M64" s="106" t="s">
        <v>1989</v>
      </c>
      <c r="N64" s="106" t="s">
        <v>5199</v>
      </c>
      <c r="O64" s="106" t="s">
        <v>5200</v>
      </c>
      <c r="P64" s="106">
        <v>1</v>
      </c>
      <c r="Q64" s="106">
        <v>0</v>
      </c>
      <c r="R64" s="106">
        <v>0</v>
      </c>
      <c r="S64" s="106">
        <v>0</v>
      </c>
      <c r="T64" s="106">
        <v>1</v>
      </c>
      <c r="U64" s="106">
        <v>0</v>
      </c>
      <c r="V64" s="106">
        <v>0</v>
      </c>
      <c r="W64" s="106">
        <v>0</v>
      </c>
      <c r="X64" s="106">
        <v>1</v>
      </c>
      <c r="Y64" s="106">
        <v>1</v>
      </c>
      <c r="Z64" s="106">
        <v>0</v>
      </c>
      <c r="AA64" s="106">
        <v>0</v>
      </c>
      <c r="AB64" s="106">
        <v>0</v>
      </c>
      <c r="AC64" s="106">
        <v>1</v>
      </c>
      <c r="AD64" s="106">
        <v>1</v>
      </c>
      <c r="AE64" s="106">
        <v>0</v>
      </c>
      <c r="AF64" s="106">
        <v>0</v>
      </c>
      <c r="AG64" s="106">
        <v>1</v>
      </c>
      <c r="AH64" s="106">
        <v>0</v>
      </c>
      <c r="AI64" s="106">
        <v>1</v>
      </c>
    </row>
    <row r="65" spans="1:35">
      <c r="A65" t="s">
        <v>44</v>
      </c>
      <c r="B65" t="s">
        <v>116</v>
      </c>
      <c r="C65" t="s">
        <v>115</v>
      </c>
      <c r="D65" t="s">
        <v>311</v>
      </c>
      <c r="E65" s="106" t="s">
        <v>1215</v>
      </c>
      <c r="F65" s="106" t="s">
        <v>2000</v>
      </c>
      <c r="G65" s="106" t="s">
        <v>1214</v>
      </c>
      <c r="H65" s="106" t="s">
        <v>2001</v>
      </c>
      <c r="I65" s="106" t="s">
        <v>1214</v>
      </c>
      <c r="J65" s="106" t="s">
        <v>2002</v>
      </c>
      <c r="K65" s="106" t="s">
        <v>1612</v>
      </c>
      <c r="L65" s="106" t="s">
        <v>1214</v>
      </c>
      <c r="M65" s="106" t="s">
        <v>2003</v>
      </c>
      <c r="N65" s="106" t="s">
        <v>5201</v>
      </c>
      <c r="O65" s="106" t="s">
        <v>5202</v>
      </c>
      <c r="P65" s="106">
        <v>0</v>
      </c>
      <c r="Q65" s="106">
        <v>1</v>
      </c>
      <c r="R65" s="106">
        <v>0</v>
      </c>
      <c r="S65" s="106">
        <v>0</v>
      </c>
      <c r="T65" s="106">
        <v>1</v>
      </c>
      <c r="U65" s="106">
        <v>1</v>
      </c>
      <c r="V65" s="106">
        <v>0</v>
      </c>
      <c r="W65" s="106">
        <v>0</v>
      </c>
      <c r="X65" s="106">
        <v>0</v>
      </c>
      <c r="Y65" s="106">
        <v>1</v>
      </c>
      <c r="Z65" s="106">
        <v>1</v>
      </c>
      <c r="AA65" s="106">
        <v>0</v>
      </c>
      <c r="AB65" s="106">
        <v>0</v>
      </c>
      <c r="AC65" s="106">
        <v>0</v>
      </c>
      <c r="AD65" s="106">
        <v>1</v>
      </c>
      <c r="AE65" s="106">
        <v>1</v>
      </c>
      <c r="AF65" s="106">
        <v>0</v>
      </c>
      <c r="AG65" s="106">
        <v>0</v>
      </c>
      <c r="AH65" s="106">
        <v>0</v>
      </c>
      <c r="AI65" s="106">
        <v>1</v>
      </c>
    </row>
    <row r="66" spans="1:35">
      <c r="A66" t="s">
        <v>49</v>
      </c>
      <c r="B66" t="s">
        <v>48</v>
      </c>
      <c r="C66" t="s">
        <v>47</v>
      </c>
      <c r="D66" t="s">
        <v>309</v>
      </c>
      <c r="E66" s="106" t="s">
        <v>1215</v>
      </c>
      <c r="F66" s="106" t="s">
        <v>2013</v>
      </c>
      <c r="G66" s="106" t="s">
        <v>1216</v>
      </c>
      <c r="H66" s="106" t="s">
        <v>2014</v>
      </c>
      <c r="I66" s="106" t="s">
        <v>1214</v>
      </c>
      <c r="J66" s="106" t="s">
        <v>2015</v>
      </c>
      <c r="K66" s="106" t="s">
        <v>1612</v>
      </c>
      <c r="L66" s="106" t="s">
        <v>1217</v>
      </c>
      <c r="M66" s="106" t="s">
        <v>2016</v>
      </c>
      <c r="N66" s="106" t="s">
        <v>5203</v>
      </c>
      <c r="O66" s="106" t="s">
        <v>5204</v>
      </c>
      <c r="P66" s="106">
        <v>0</v>
      </c>
      <c r="Q66" s="106">
        <v>1</v>
      </c>
      <c r="R66" s="106">
        <v>0</v>
      </c>
      <c r="S66" s="106">
        <v>0</v>
      </c>
      <c r="T66" s="106">
        <v>1</v>
      </c>
      <c r="U66" s="106">
        <v>0</v>
      </c>
      <c r="V66" s="106">
        <v>0</v>
      </c>
      <c r="W66" s="106">
        <v>1</v>
      </c>
      <c r="X66" s="106">
        <v>0</v>
      </c>
      <c r="Y66" s="106">
        <v>1</v>
      </c>
      <c r="Z66" s="106">
        <v>1</v>
      </c>
      <c r="AA66" s="106">
        <v>0</v>
      </c>
      <c r="AB66" s="106">
        <v>0</v>
      </c>
      <c r="AC66" s="106">
        <v>0</v>
      </c>
      <c r="AD66" s="106">
        <v>1</v>
      </c>
      <c r="AE66" s="106">
        <v>0</v>
      </c>
      <c r="AF66" s="106">
        <v>0</v>
      </c>
      <c r="AG66" s="106">
        <v>0</v>
      </c>
      <c r="AH66" s="106">
        <v>1</v>
      </c>
      <c r="AI66" s="106">
        <v>1</v>
      </c>
    </row>
    <row r="67" spans="1:35">
      <c r="A67" t="s">
        <v>73</v>
      </c>
      <c r="B67" t="s">
        <v>72</v>
      </c>
      <c r="C67" t="s">
        <v>71</v>
      </c>
      <c r="D67" t="s">
        <v>307</v>
      </c>
      <c r="E67" s="106" t="s">
        <v>1214</v>
      </c>
      <c r="F67" s="106" t="s">
        <v>2026</v>
      </c>
      <c r="G67" s="106" t="s">
        <v>1214</v>
      </c>
      <c r="H67" s="106" t="s">
        <v>2027</v>
      </c>
      <c r="I67" s="106" t="s">
        <v>1215</v>
      </c>
      <c r="J67" s="106" t="s">
        <v>2028</v>
      </c>
      <c r="K67" s="106" t="s">
        <v>1612</v>
      </c>
      <c r="L67" s="106" t="s">
        <v>1217</v>
      </c>
      <c r="M67" s="106" t="s">
        <v>2029</v>
      </c>
      <c r="N67" s="106" t="s">
        <v>5205</v>
      </c>
      <c r="O67" s="106" t="s">
        <v>5206</v>
      </c>
      <c r="P67" s="106">
        <v>1</v>
      </c>
      <c r="Q67" s="106">
        <v>0</v>
      </c>
      <c r="R67" s="106">
        <v>0</v>
      </c>
      <c r="S67" s="106">
        <v>0</v>
      </c>
      <c r="T67" s="106">
        <v>1</v>
      </c>
      <c r="U67" s="106">
        <v>1</v>
      </c>
      <c r="V67" s="106">
        <v>0</v>
      </c>
      <c r="W67" s="106">
        <v>0</v>
      </c>
      <c r="X67" s="106">
        <v>0</v>
      </c>
      <c r="Y67" s="106">
        <v>1</v>
      </c>
      <c r="Z67" s="106">
        <v>0</v>
      </c>
      <c r="AA67" s="106">
        <v>1</v>
      </c>
      <c r="AB67" s="106">
        <v>0</v>
      </c>
      <c r="AC67" s="106">
        <v>0</v>
      </c>
      <c r="AD67" s="106">
        <v>1</v>
      </c>
      <c r="AE67" s="106">
        <v>0</v>
      </c>
      <c r="AF67" s="106">
        <v>0</v>
      </c>
      <c r="AG67" s="106">
        <v>0</v>
      </c>
      <c r="AH67" s="106">
        <v>1</v>
      </c>
      <c r="AI67" s="106">
        <v>1</v>
      </c>
    </row>
    <row r="68" spans="1:35">
      <c r="A68" t="s">
        <v>44</v>
      </c>
      <c r="B68" t="s">
        <v>60</v>
      </c>
      <c r="C68" t="s">
        <v>115</v>
      </c>
      <c r="D68" t="s">
        <v>305</v>
      </c>
      <c r="E68" s="106" t="s">
        <v>1214</v>
      </c>
      <c r="F68" s="106" t="s">
        <v>2039</v>
      </c>
      <c r="G68" s="106" t="s">
        <v>1214</v>
      </c>
      <c r="H68" s="106" t="s">
        <v>2040</v>
      </c>
      <c r="I68" s="106" t="s">
        <v>1217</v>
      </c>
      <c r="J68" s="106" t="s">
        <v>2041</v>
      </c>
      <c r="K68" s="106" t="s">
        <v>1612</v>
      </c>
      <c r="L68" s="106" t="s">
        <v>1217</v>
      </c>
      <c r="M68" s="106" t="s">
        <v>2042</v>
      </c>
      <c r="N68" s="106" t="s">
        <v>5207</v>
      </c>
      <c r="O68" s="106" t="s">
        <v>5208</v>
      </c>
      <c r="P68" s="106">
        <v>1</v>
      </c>
      <c r="Q68" s="106">
        <v>0</v>
      </c>
      <c r="R68" s="106">
        <v>0</v>
      </c>
      <c r="S68" s="106">
        <v>0</v>
      </c>
      <c r="T68" s="106">
        <v>1</v>
      </c>
      <c r="U68" s="106">
        <v>1</v>
      </c>
      <c r="V68" s="106">
        <v>0</v>
      </c>
      <c r="W68" s="106">
        <v>0</v>
      </c>
      <c r="X68" s="106">
        <v>0</v>
      </c>
      <c r="Y68" s="106">
        <v>1</v>
      </c>
      <c r="Z68" s="106">
        <v>0</v>
      </c>
      <c r="AA68" s="106">
        <v>0</v>
      </c>
      <c r="AB68" s="106">
        <v>0</v>
      </c>
      <c r="AC68" s="106">
        <v>1</v>
      </c>
      <c r="AD68" s="106">
        <v>1</v>
      </c>
      <c r="AE68" s="106">
        <v>0</v>
      </c>
      <c r="AF68" s="106">
        <v>0</v>
      </c>
      <c r="AG68" s="106">
        <v>0</v>
      </c>
      <c r="AH68" s="106">
        <v>1</v>
      </c>
      <c r="AI68" s="106">
        <v>1</v>
      </c>
    </row>
    <row r="69" spans="1:35">
      <c r="A69" t="s">
        <v>44</v>
      </c>
      <c r="B69" t="s">
        <v>116</v>
      </c>
      <c r="C69" t="s">
        <v>115</v>
      </c>
      <c r="D69" t="s">
        <v>303</v>
      </c>
      <c r="E69" s="106" t="s">
        <v>1214</v>
      </c>
      <c r="F69" s="106" t="s">
        <v>2052</v>
      </c>
      <c r="G69" s="106" t="s">
        <v>1215</v>
      </c>
      <c r="H69" s="106" t="s">
        <v>2053</v>
      </c>
      <c r="I69" s="106" t="s">
        <v>1214</v>
      </c>
      <c r="J69" s="106" t="s">
        <v>2054</v>
      </c>
      <c r="K69" s="106" t="s">
        <v>1612</v>
      </c>
      <c r="L69" s="106" t="s">
        <v>1215</v>
      </c>
      <c r="M69" s="106" t="s">
        <v>2055</v>
      </c>
      <c r="N69" s="106" t="s">
        <v>5209</v>
      </c>
      <c r="O69" s="106" t="s">
        <v>5210</v>
      </c>
      <c r="P69" s="106">
        <v>1</v>
      </c>
      <c r="Q69" s="106">
        <v>0</v>
      </c>
      <c r="R69" s="106">
        <v>0</v>
      </c>
      <c r="S69" s="106">
        <v>0</v>
      </c>
      <c r="T69" s="106">
        <v>1</v>
      </c>
      <c r="U69" s="106">
        <v>0</v>
      </c>
      <c r="V69" s="106">
        <v>1</v>
      </c>
      <c r="W69" s="106">
        <v>0</v>
      </c>
      <c r="X69" s="106">
        <v>0</v>
      </c>
      <c r="Y69" s="106">
        <v>1</v>
      </c>
      <c r="Z69" s="106">
        <v>1</v>
      </c>
      <c r="AA69" s="106">
        <v>0</v>
      </c>
      <c r="AB69" s="106">
        <v>0</v>
      </c>
      <c r="AC69" s="106">
        <v>0</v>
      </c>
      <c r="AD69" s="106">
        <v>1</v>
      </c>
      <c r="AE69" s="106">
        <v>0</v>
      </c>
      <c r="AF69" s="106">
        <v>1</v>
      </c>
      <c r="AG69" s="106">
        <v>0</v>
      </c>
      <c r="AH69" s="106">
        <v>0</v>
      </c>
      <c r="AI69" s="106">
        <v>1</v>
      </c>
    </row>
    <row r="70" spans="1:35">
      <c r="A70" t="s">
        <v>49</v>
      </c>
      <c r="B70" t="s">
        <v>159</v>
      </c>
      <c r="C70" t="s">
        <v>104</v>
      </c>
      <c r="D70" t="s">
        <v>301</v>
      </c>
      <c r="E70" s="106" t="s">
        <v>1215</v>
      </c>
      <c r="F70" s="106" t="s">
        <v>2065</v>
      </c>
      <c r="G70" s="106" t="s">
        <v>1214</v>
      </c>
      <c r="H70" s="106" t="s">
        <v>2066</v>
      </c>
      <c r="I70" s="106" t="s">
        <v>1214</v>
      </c>
      <c r="J70" s="106" t="s">
        <v>2067</v>
      </c>
      <c r="K70" s="106" t="s">
        <v>1612</v>
      </c>
      <c r="L70" s="106" t="s">
        <v>1214</v>
      </c>
      <c r="M70" s="106" t="s">
        <v>2068</v>
      </c>
      <c r="N70" s="106" t="s">
        <v>5211</v>
      </c>
      <c r="O70" s="106" t="s">
        <v>5212</v>
      </c>
      <c r="P70" s="106">
        <v>0</v>
      </c>
      <c r="Q70" s="106">
        <v>1</v>
      </c>
      <c r="R70" s="106">
        <v>0</v>
      </c>
      <c r="S70" s="106">
        <v>0</v>
      </c>
      <c r="T70" s="106">
        <v>1</v>
      </c>
      <c r="U70" s="106">
        <v>1</v>
      </c>
      <c r="V70" s="106">
        <v>0</v>
      </c>
      <c r="W70" s="106">
        <v>0</v>
      </c>
      <c r="X70" s="106">
        <v>0</v>
      </c>
      <c r="Y70" s="106">
        <v>1</v>
      </c>
      <c r="Z70" s="106">
        <v>1</v>
      </c>
      <c r="AA70" s="106">
        <v>0</v>
      </c>
      <c r="AB70" s="106">
        <v>0</v>
      </c>
      <c r="AC70" s="106">
        <v>0</v>
      </c>
      <c r="AD70" s="106">
        <v>1</v>
      </c>
      <c r="AE70" s="106">
        <v>1</v>
      </c>
      <c r="AF70" s="106">
        <v>0</v>
      </c>
      <c r="AG70" s="106">
        <v>0</v>
      </c>
      <c r="AH70" s="106">
        <v>0</v>
      </c>
      <c r="AI70" s="106">
        <v>1</v>
      </c>
    </row>
    <row r="71" spans="1:35">
      <c r="A71" t="s">
        <v>49</v>
      </c>
      <c r="B71" t="s">
        <v>159</v>
      </c>
      <c r="C71" t="s">
        <v>104</v>
      </c>
      <c r="D71" t="s">
        <v>299</v>
      </c>
      <c r="E71" s="106" t="s">
        <v>1215</v>
      </c>
      <c r="F71" s="106" t="s">
        <v>2076</v>
      </c>
      <c r="G71" s="106" t="s">
        <v>1214</v>
      </c>
      <c r="H71" s="106" t="s">
        <v>2077</v>
      </c>
      <c r="I71" s="106" t="s">
        <v>1214</v>
      </c>
      <c r="J71" s="106" t="s">
        <v>2078</v>
      </c>
      <c r="K71" s="106" t="s">
        <v>1612</v>
      </c>
      <c r="L71" s="106" t="s">
        <v>1214</v>
      </c>
      <c r="M71" s="106" t="s">
        <v>2068</v>
      </c>
      <c r="N71" s="106" t="s">
        <v>5213</v>
      </c>
      <c r="O71" s="106" t="s">
        <v>5212</v>
      </c>
      <c r="P71" s="106">
        <v>0</v>
      </c>
      <c r="Q71" s="106">
        <v>1</v>
      </c>
      <c r="R71" s="106">
        <v>0</v>
      </c>
      <c r="S71" s="106">
        <v>0</v>
      </c>
      <c r="T71" s="106">
        <v>1</v>
      </c>
      <c r="U71" s="106">
        <v>1</v>
      </c>
      <c r="V71" s="106">
        <v>0</v>
      </c>
      <c r="W71" s="106">
        <v>0</v>
      </c>
      <c r="X71" s="106">
        <v>0</v>
      </c>
      <c r="Y71" s="106">
        <v>1</v>
      </c>
      <c r="Z71" s="106">
        <v>1</v>
      </c>
      <c r="AA71" s="106">
        <v>0</v>
      </c>
      <c r="AB71" s="106">
        <v>0</v>
      </c>
      <c r="AC71" s="106">
        <v>0</v>
      </c>
      <c r="AD71" s="106">
        <v>1</v>
      </c>
      <c r="AE71" s="106">
        <v>1</v>
      </c>
      <c r="AF71" s="106">
        <v>0</v>
      </c>
      <c r="AG71" s="106">
        <v>0</v>
      </c>
      <c r="AH71" s="106">
        <v>0</v>
      </c>
      <c r="AI71" s="106">
        <v>1</v>
      </c>
    </row>
    <row r="72" spans="1:35">
      <c r="A72" t="s">
        <v>56</v>
      </c>
      <c r="B72" t="s">
        <v>65</v>
      </c>
      <c r="C72" t="s">
        <v>97</v>
      </c>
      <c r="D72" t="s">
        <v>297</v>
      </c>
      <c r="E72" s="106" t="s">
        <v>1215</v>
      </c>
      <c r="F72" s="106" t="s">
        <v>2091</v>
      </c>
      <c r="G72" s="106" t="s">
        <v>1214</v>
      </c>
      <c r="H72" s="106" t="s">
        <v>2092</v>
      </c>
      <c r="I72" s="106" t="s">
        <v>1215</v>
      </c>
      <c r="J72" s="106" t="s">
        <v>2093</v>
      </c>
      <c r="K72" s="106" t="s">
        <v>1612</v>
      </c>
      <c r="L72" s="106" t="s">
        <v>1214</v>
      </c>
      <c r="M72" s="106" t="s">
        <v>2094</v>
      </c>
      <c r="N72" s="106" t="s">
        <v>5214</v>
      </c>
      <c r="O72" s="106" t="s">
        <v>5215</v>
      </c>
      <c r="P72" s="106">
        <v>0</v>
      </c>
      <c r="Q72" s="106">
        <v>1</v>
      </c>
      <c r="R72" s="106">
        <v>0</v>
      </c>
      <c r="S72" s="106">
        <v>0</v>
      </c>
      <c r="T72" s="106">
        <v>1</v>
      </c>
      <c r="U72" s="106">
        <v>1</v>
      </c>
      <c r="V72" s="106">
        <v>0</v>
      </c>
      <c r="W72" s="106">
        <v>0</v>
      </c>
      <c r="X72" s="106">
        <v>0</v>
      </c>
      <c r="Y72" s="106">
        <v>1</v>
      </c>
      <c r="Z72" s="106">
        <v>0</v>
      </c>
      <c r="AA72" s="106">
        <v>1</v>
      </c>
      <c r="AB72" s="106">
        <v>0</v>
      </c>
      <c r="AC72" s="106">
        <v>0</v>
      </c>
      <c r="AD72" s="106">
        <v>1</v>
      </c>
      <c r="AE72" s="106">
        <v>1</v>
      </c>
      <c r="AF72" s="106">
        <v>0</v>
      </c>
      <c r="AG72" s="106">
        <v>0</v>
      </c>
      <c r="AH72" s="106">
        <v>0</v>
      </c>
      <c r="AI72" s="106">
        <v>1</v>
      </c>
    </row>
    <row r="73" spans="1:35">
      <c r="A73" t="s">
        <v>44</v>
      </c>
      <c r="B73" t="s">
        <v>43</v>
      </c>
      <c r="C73" t="s">
        <v>42</v>
      </c>
      <c r="D73" t="s">
        <v>295</v>
      </c>
      <c r="E73" s="106" t="s">
        <v>1215</v>
      </c>
      <c r="F73" s="106" t="s">
        <v>2103</v>
      </c>
      <c r="G73" s="106" t="s">
        <v>1215</v>
      </c>
      <c r="H73" s="106" t="s">
        <v>2104</v>
      </c>
      <c r="I73" s="106" t="s">
        <v>1215</v>
      </c>
      <c r="J73" s="106" t="s">
        <v>2105</v>
      </c>
      <c r="K73" s="106" t="s">
        <v>1624</v>
      </c>
      <c r="L73" s="106" t="s">
        <v>1217</v>
      </c>
      <c r="M73" s="106" t="s">
        <v>1744</v>
      </c>
      <c r="N73" s="106" t="s">
        <v>5216</v>
      </c>
      <c r="O73" s="106" t="s">
        <v>5217</v>
      </c>
      <c r="P73" s="106">
        <v>0</v>
      </c>
      <c r="Q73" s="106">
        <v>1</v>
      </c>
      <c r="R73" s="106">
        <v>0</v>
      </c>
      <c r="S73" s="106">
        <v>0</v>
      </c>
      <c r="T73" s="106">
        <v>1</v>
      </c>
      <c r="U73" s="106">
        <v>0</v>
      </c>
      <c r="V73" s="106">
        <v>1</v>
      </c>
      <c r="W73" s="106">
        <v>0</v>
      </c>
      <c r="X73" s="106">
        <v>0</v>
      </c>
      <c r="Y73" s="106">
        <v>1</v>
      </c>
      <c r="Z73" s="106">
        <v>0</v>
      </c>
      <c r="AA73" s="106">
        <v>1</v>
      </c>
      <c r="AB73" s="106">
        <v>0</v>
      </c>
      <c r="AC73" s="106">
        <v>0</v>
      </c>
      <c r="AD73" s="106">
        <v>1</v>
      </c>
      <c r="AE73" s="106">
        <v>0</v>
      </c>
      <c r="AF73" s="106">
        <v>0</v>
      </c>
      <c r="AG73" s="106">
        <v>0</v>
      </c>
      <c r="AH73" s="106">
        <v>1</v>
      </c>
      <c r="AI73" s="106">
        <v>1</v>
      </c>
    </row>
    <row r="74" spans="1:35">
      <c r="A74" t="s">
        <v>56</v>
      </c>
      <c r="B74" t="s">
        <v>65</v>
      </c>
      <c r="C74" t="s">
        <v>135</v>
      </c>
      <c r="D74" t="s">
        <v>293</v>
      </c>
      <c r="E74" s="106" t="s">
        <v>1216</v>
      </c>
      <c r="F74" s="106" t="s">
        <v>2110</v>
      </c>
      <c r="G74" s="106" t="s">
        <v>1215</v>
      </c>
      <c r="H74" s="106" t="s">
        <v>2111</v>
      </c>
      <c r="I74" s="106" t="s">
        <v>1215</v>
      </c>
      <c r="J74" s="106" t="s">
        <v>2112</v>
      </c>
      <c r="K74" s="106" t="s">
        <v>1612</v>
      </c>
      <c r="L74" s="106" t="s">
        <v>1217</v>
      </c>
      <c r="M74" s="106" t="s">
        <v>1770</v>
      </c>
      <c r="N74" s="106" t="s">
        <v>5168</v>
      </c>
      <c r="O74" s="106" t="s">
        <v>5169</v>
      </c>
      <c r="P74" s="106">
        <v>0</v>
      </c>
      <c r="Q74" s="106">
        <v>0</v>
      </c>
      <c r="R74" s="106">
        <v>1</v>
      </c>
      <c r="S74" s="106">
        <v>0</v>
      </c>
      <c r="T74" s="106">
        <v>1</v>
      </c>
      <c r="U74" s="106">
        <v>0</v>
      </c>
      <c r="V74" s="106">
        <v>1</v>
      </c>
      <c r="W74" s="106">
        <v>0</v>
      </c>
      <c r="X74" s="106">
        <v>0</v>
      </c>
      <c r="Y74" s="106">
        <v>1</v>
      </c>
      <c r="Z74" s="106">
        <v>0</v>
      </c>
      <c r="AA74" s="106">
        <v>1</v>
      </c>
      <c r="AB74" s="106">
        <v>0</v>
      </c>
      <c r="AC74" s="106">
        <v>0</v>
      </c>
      <c r="AD74" s="106">
        <v>1</v>
      </c>
      <c r="AE74" s="106">
        <v>0</v>
      </c>
      <c r="AF74" s="106">
        <v>0</v>
      </c>
      <c r="AG74" s="106">
        <v>0</v>
      </c>
      <c r="AH74" s="106">
        <v>1</v>
      </c>
      <c r="AI74" s="106">
        <v>1</v>
      </c>
    </row>
    <row r="75" spans="1:35">
      <c r="A75" t="s">
        <v>49</v>
      </c>
      <c r="B75" t="s">
        <v>48</v>
      </c>
      <c r="C75" t="s">
        <v>47</v>
      </c>
      <c r="D75" t="s">
        <v>291</v>
      </c>
      <c r="E75" s="106" t="s">
        <v>1215</v>
      </c>
      <c r="F75" s="106" t="s">
        <v>2121</v>
      </c>
      <c r="G75" s="106" t="s">
        <v>1215</v>
      </c>
      <c r="H75" s="106" t="s">
        <v>2122</v>
      </c>
      <c r="I75" s="106" t="s">
        <v>1215</v>
      </c>
      <c r="J75" s="106" t="s">
        <v>2123</v>
      </c>
      <c r="K75" s="106" t="s">
        <v>1612</v>
      </c>
      <c r="L75" s="106" t="s">
        <v>1217</v>
      </c>
      <c r="M75" s="106" t="s">
        <v>2124</v>
      </c>
      <c r="N75" s="106" t="s">
        <v>5218</v>
      </c>
      <c r="O75" s="106" t="s">
        <v>5219</v>
      </c>
      <c r="P75" s="106">
        <v>0</v>
      </c>
      <c r="Q75" s="106">
        <v>1</v>
      </c>
      <c r="R75" s="106">
        <v>0</v>
      </c>
      <c r="S75" s="106">
        <v>0</v>
      </c>
      <c r="T75" s="106">
        <v>1</v>
      </c>
      <c r="U75" s="106">
        <v>0</v>
      </c>
      <c r="V75" s="106">
        <v>1</v>
      </c>
      <c r="W75" s="106">
        <v>0</v>
      </c>
      <c r="X75" s="106">
        <v>0</v>
      </c>
      <c r="Y75" s="106">
        <v>1</v>
      </c>
      <c r="Z75" s="106">
        <v>0</v>
      </c>
      <c r="AA75" s="106">
        <v>1</v>
      </c>
      <c r="AB75" s="106">
        <v>0</v>
      </c>
      <c r="AC75" s="106">
        <v>0</v>
      </c>
      <c r="AD75" s="106">
        <v>1</v>
      </c>
      <c r="AE75" s="106">
        <v>0</v>
      </c>
      <c r="AF75" s="106">
        <v>0</v>
      </c>
      <c r="AG75" s="106">
        <v>0</v>
      </c>
      <c r="AH75" s="106">
        <v>1</v>
      </c>
      <c r="AI75" s="106">
        <v>1</v>
      </c>
    </row>
    <row r="76" spans="1:35">
      <c r="A76" t="s">
        <v>73</v>
      </c>
      <c r="B76" t="s">
        <v>72</v>
      </c>
      <c r="C76" t="s">
        <v>71</v>
      </c>
      <c r="D76" t="s">
        <v>289</v>
      </c>
      <c r="E76" s="106" t="s">
        <v>1216</v>
      </c>
      <c r="F76" s="106" t="s">
        <v>2134</v>
      </c>
      <c r="G76" s="106" t="s">
        <v>1214</v>
      </c>
      <c r="H76" s="106" t="s">
        <v>2135</v>
      </c>
      <c r="I76" s="106" t="s">
        <v>1214</v>
      </c>
      <c r="J76" s="106" t="s">
        <v>2136</v>
      </c>
      <c r="K76" s="106" t="s">
        <v>1612</v>
      </c>
      <c r="L76" s="106" t="s">
        <v>1217</v>
      </c>
      <c r="M76" s="106" t="s">
        <v>2137</v>
      </c>
      <c r="N76" s="106" t="s">
        <v>5220</v>
      </c>
      <c r="O76" s="106" t="s">
        <v>5221</v>
      </c>
      <c r="P76" s="106">
        <v>0</v>
      </c>
      <c r="Q76" s="106">
        <v>0</v>
      </c>
      <c r="R76" s="106">
        <v>1</v>
      </c>
      <c r="S76" s="106">
        <v>0</v>
      </c>
      <c r="T76" s="106">
        <v>1</v>
      </c>
      <c r="U76" s="106">
        <v>1</v>
      </c>
      <c r="V76" s="106">
        <v>0</v>
      </c>
      <c r="W76" s="106">
        <v>0</v>
      </c>
      <c r="X76" s="106">
        <v>0</v>
      </c>
      <c r="Y76" s="106">
        <v>1</v>
      </c>
      <c r="Z76" s="106">
        <v>1</v>
      </c>
      <c r="AA76" s="106">
        <v>0</v>
      </c>
      <c r="AB76" s="106">
        <v>0</v>
      </c>
      <c r="AC76" s="106">
        <v>0</v>
      </c>
      <c r="AD76" s="106">
        <v>1</v>
      </c>
      <c r="AE76" s="106">
        <v>0</v>
      </c>
      <c r="AF76" s="106">
        <v>0</v>
      </c>
      <c r="AG76" s="106">
        <v>0</v>
      </c>
      <c r="AH76" s="106">
        <v>1</v>
      </c>
      <c r="AI76" s="106">
        <v>1</v>
      </c>
    </row>
    <row r="77" spans="1:35">
      <c r="A77" t="s">
        <v>44</v>
      </c>
      <c r="B77" t="s">
        <v>43</v>
      </c>
      <c r="C77" t="s">
        <v>42</v>
      </c>
      <c r="D77" t="s">
        <v>287</v>
      </c>
      <c r="E77" s="106" t="s">
        <v>1215</v>
      </c>
      <c r="F77" s="106" t="s">
        <v>2145</v>
      </c>
      <c r="G77" s="106" t="s">
        <v>1217</v>
      </c>
      <c r="H77" s="106" t="s">
        <v>2146</v>
      </c>
      <c r="I77" s="106" t="s">
        <v>1215</v>
      </c>
      <c r="J77" s="106" t="s">
        <v>2147</v>
      </c>
      <c r="K77" s="106" t="s">
        <v>1612</v>
      </c>
      <c r="L77" s="106" t="s">
        <v>1217</v>
      </c>
      <c r="M77" s="106" t="s">
        <v>2148</v>
      </c>
      <c r="N77" s="106" t="s">
        <v>5222</v>
      </c>
      <c r="O77" s="106" t="s">
        <v>5223</v>
      </c>
      <c r="P77" s="106">
        <v>0</v>
      </c>
      <c r="Q77" s="106">
        <v>1</v>
      </c>
      <c r="R77" s="106">
        <v>0</v>
      </c>
      <c r="S77" s="106">
        <v>0</v>
      </c>
      <c r="T77" s="106">
        <v>1</v>
      </c>
      <c r="U77" s="106">
        <v>0</v>
      </c>
      <c r="V77" s="106">
        <v>0</v>
      </c>
      <c r="W77" s="106">
        <v>0</v>
      </c>
      <c r="X77" s="106">
        <v>1</v>
      </c>
      <c r="Y77" s="106">
        <v>1</v>
      </c>
      <c r="Z77" s="106">
        <v>0</v>
      </c>
      <c r="AA77" s="106">
        <v>1</v>
      </c>
      <c r="AB77" s="106">
        <v>0</v>
      </c>
      <c r="AC77" s="106">
        <v>0</v>
      </c>
      <c r="AD77" s="106">
        <v>1</v>
      </c>
      <c r="AE77" s="106">
        <v>0</v>
      </c>
      <c r="AF77" s="106">
        <v>0</v>
      </c>
      <c r="AG77" s="106">
        <v>0</v>
      </c>
      <c r="AH77" s="106">
        <v>1</v>
      </c>
      <c r="AI77" s="106">
        <v>1</v>
      </c>
    </row>
    <row r="78" spans="1:35">
      <c r="A78" t="s">
        <v>56</v>
      </c>
      <c r="B78" t="s">
        <v>55</v>
      </c>
      <c r="C78" t="s">
        <v>76</v>
      </c>
      <c r="D78" t="s">
        <v>285</v>
      </c>
      <c r="E78" s="106" t="s">
        <v>1214</v>
      </c>
      <c r="F78" s="106" t="s">
        <v>2157</v>
      </c>
      <c r="G78" s="106" t="s">
        <v>1214</v>
      </c>
      <c r="H78" s="106" t="s">
        <v>2158</v>
      </c>
      <c r="I78" s="106" t="s">
        <v>1215</v>
      </c>
      <c r="J78" s="106" t="s">
        <v>2159</v>
      </c>
      <c r="K78" s="106" t="s">
        <v>1612</v>
      </c>
      <c r="L78" s="106" t="s">
        <v>1217</v>
      </c>
      <c r="M78" s="106" t="s">
        <v>2160</v>
      </c>
      <c r="N78" s="106" t="s">
        <v>5224</v>
      </c>
      <c r="O78" s="106" t="s">
        <v>5225</v>
      </c>
      <c r="P78" s="106">
        <v>1</v>
      </c>
      <c r="Q78" s="106">
        <v>0</v>
      </c>
      <c r="R78" s="106">
        <v>0</v>
      </c>
      <c r="S78" s="106">
        <v>0</v>
      </c>
      <c r="T78" s="106">
        <v>1</v>
      </c>
      <c r="U78" s="106">
        <v>1</v>
      </c>
      <c r="V78" s="106">
        <v>0</v>
      </c>
      <c r="W78" s="106">
        <v>0</v>
      </c>
      <c r="X78" s="106">
        <v>0</v>
      </c>
      <c r="Y78" s="106">
        <v>1</v>
      </c>
      <c r="Z78" s="106">
        <v>0</v>
      </c>
      <c r="AA78" s="106">
        <v>1</v>
      </c>
      <c r="AB78" s="106">
        <v>0</v>
      </c>
      <c r="AC78" s="106">
        <v>0</v>
      </c>
      <c r="AD78" s="106">
        <v>1</v>
      </c>
      <c r="AE78" s="106">
        <v>0</v>
      </c>
      <c r="AF78" s="106">
        <v>0</v>
      </c>
      <c r="AG78" s="106">
        <v>0</v>
      </c>
      <c r="AH78" s="106">
        <v>1</v>
      </c>
      <c r="AI78" s="106">
        <v>1</v>
      </c>
    </row>
    <row r="79" spans="1:35">
      <c r="A79" t="s">
        <v>73</v>
      </c>
      <c r="B79" t="s">
        <v>72</v>
      </c>
      <c r="C79" t="s">
        <v>71</v>
      </c>
      <c r="D79" t="s">
        <v>283</v>
      </c>
      <c r="E79" s="106" t="s">
        <v>1214</v>
      </c>
      <c r="F79" s="106" t="s">
        <v>2167</v>
      </c>
      <c r="G79" s="106" t="s">
        <v>1215</v>
      </c>
      <c r="H79" s="106" t="s">
        <v>2168</v>
      </c>
      <c r="I79" s="106" t="s">
        <v>1215</v>
      </c>
      <c r="J79" s="106" t="s">
        <v>2169</v>
      </c>
      <c r="K79" s="106" t="s">
        <v>2170</v>
      </c>
      <c r="L79" s="106" t="s">
        <v>1215</v>
      </c>
      <c r="M79" s="106" t="s">
        <v>2171</v>
      </c>
      <c r="N79" s="106" t="s">
        <v>5226</v>
      </c>
      <c r="O79" s="106" t="s">
        <v>5159</v>
      </c>
      <c r="P79" s="106">
        <v>1</v>
      </c>
      <c r="Q79" s="106">
        <v>0</v>
      </c>
      <c r="R79" s="106">
        <v>0</v>
      </c>
      <c r="S79" s="106">
        <v>0</v>
      </c>
      <c r="T79" s="106">
        <v>1</v>
      </c>
      <c r="U79" s="106">
        <v>0</v>
      </c>
      <c r="V79" s="106">
        <v>1</v>
      </c>
      <c r="W79" s="106">
        <v>0</v>
      </c>
      <c r="X79" s="106">
        <v>0</v>
      </c>
      <c r="Y79" s="106">
        <v>1</v>
      </c>
      <c r="Z79" s="106">
        <v>0</v>
      </c>
      <c r="AA79" s="106">
        <v>1</v>
      </c>
      <c r="AB79" s="106">
        <v>0</v>
      </c>
      <c r="AC79" s="106">
        <v>0</v>
      </c>
      <c r="AD79" s="106">
        <v>1</v>
      </c>
      <c r="AE79" s="106">
        <v>0</v>
      </c>
      <c r="AF79" s="106">
        <v>1</v>
      </c>
      <c r="AG79" s="106">
        <v>0</v>
      </c>
      <c r="AH79" s="106">
        <v>0</v>
      </c>
      <c r="AI79" s="106">
        <v>1</v>
      </c>
    </row>
    <row r="80" spans="1:35">
      <c r="A80" t="s">
        <v>49</v>
      </c>
      <c r="B80" t="s">
        <v>101</v>
      </c>
      <c r="C80" t="s">
        <v>100</v>
      </c>
      <c r="D80" t="s">
        <v>281</v>
      </c>
      <c r="E80" s="106" t="s">
        <v>1215</v>
      </c>
      <c r="F80" s="106" t="s">
        <v>2180</v>
      </c>
      <c r="G80" s="106" t="s">
        <v>1217</v>
      </c>
      <c r="H80" s="106" t="s">
        <v>2181</v>
      </c>
      <c r="I80" s="106" t="s">
        <v>1215</v>
      </c>
      <c r="J80" s="106" t="s">
        <v>2182</v>
      </c>
      <c r="K80" s="106" t="s">
        <v>1612</v>
      </c>
      <c r="L80" s="106" t="s">
        <v>1217</v>
      </c>
      <c r="M80" s="106" t="s">
        <v>2183</v>
      </c>
      <c r="N80" s="106" t="s">
        <v>5227</v>
      </c>
      <c r="O80" s="106" t="s">
        <v>5228</v>
      </c>
      <c r="P80" s="106">
        <v>0</v>
      </c>
      <c r="Q80" s="106">
        <v>1</v>
      </c>
      <c r="R80" s="106">
        <v>0</v>
      </c>
      <c r="S80" s="106">
        <v>0</v>
      </c>
      <c r="T80" s="106">
        <v>1</v>
      </c>
      <c r="U80" s="106">
        <v>0</v>
      </c>
      <c r="V80" s="106">
        <v>0</v>
      </c>
      <c r="W80" s="106">
        <v>0</v>
      </c>
      <c r="X80" s="106">
        <v>1</v>
      </c>
      <c r="Y80" s="106">
        <v>1</v>
      </c>
      <c r="Z80" s="106">
        <v>0</v>
      </c>
      <c r="AA80" s="106">
        <v>1</v>
      </c>
      <c r="AB80" s="106">
        <v>0</v>
      </c>
      <c r="AC80" s="106">
        <v>0</v>
      </c>
      <c r="AD80" s="106">
        <v>1</v>
      </c>
      <c r="AE80" s="106">
        <v>0</v>
      </c>
      <c r="AF80" s="106">
        <v>0</v>
      </c>
      <c r="AG80" s="106">
        <v>0</v>
      </c>
      <c r="AH80" s="106">
        <v>1</v>
      </c>
      <c r="AI80" s="106">
        <v>1</v>
      </c>
    </row>
    <row r="81" spans="1:35">
      <c r="A81" t="s">
        <v>44</v>
      </c>
      <c r="B81" t="s">
        <v>116</v>
      </c>
      <c r="C81" t="s">
        <v>115</v>
      </c>
      <c r="D81" t="s">
        <v>279</v>
      </c>
      <c r="E81" s="106" t="s">
        <v>1216</v>
      </c>
      <c r="F81" s="106" t="s">
        <v>2193</v>
      </c>
      <c r="G81" s="106" t="s">
        <v>1215</v>
      </c>
      <c r="H81" s="106" t="s">
        <v>2194</v>
      </c>
      <c r="I81" s="106" t="s">
        <v>1214</v>
      </c>
      <c r="J81" s="106" t="s">
        <v>2195</v>
      </c>
      <c r="K81" s="106" t="s">
        <v>1612</v>
      </c>
      <c r="L81" s="106" t="s">
        <v>1215</v>
      </c>
      <c r="M81" s="106" t="s">
        <v>2196</v>
      </c>
      <c r="N81" s="106" t="s">
        <v>5168</v>
      </c>
      <c r="O81" s="106" t="s">
        <v>5229</v>
      </c>
      <c r="P81" s="106">
        <v>0</v>
      </c>
      <c r="Q81" s="106">
        <v>0</v>
      </c>
      <c r="R81" s="106">
        <v>1</v>
      </c>
      <c r="S81" s="106">
        <v>0</v>
      </c>
      <c r="T81" s="106">
        <v>1</v>
      </c>
      <c r="U81" s="106">
        <v>0</v>
      </c>
      <c r="V81" s="106">
        <v>1</v>
      </c>
      <c r="W81" s="106">
        <v>0</v>
      </c>
      <c r="X81" s="106">
        <v>0</v>
      </c>
      <c r="Y81" s="106">
        <v>1</v>
      </c>
      <c r="Z81" s="106">
        <v>1</v>
      </c>
      <c r="AA81" s="106">
        <v>0</v>
      </c>
      <c r="AB81" s="106">
        <v>0</v>
      </c>
      <c r="AC81" s="106">
        <v>0</v>
      </c>
      <c r="AD81" s="106">
        <v>1</v>
      </c>
      <c r="AE81" s="106">
        <v>0</v>
      </c>
      <c r="AF81" s="106">
        <v>1</v>
      </c>
      <c r="AG81" s="106">
        <v>0</v>
      </c>
      <c r="AH81" s="106">
        <v>0</v>
      </c>
      <c r="AI81" s="106">
        <v>1</v>
      </c>
    </row>
    <row r="82" spans="1:35">
      <c r="A82" t="s">
        <v>56</v>
      </c>
      <c r="B82" t="s">
        <v>65</v>
      </c>
      <c r="C82" t="s">
        <v>54</v>
      </c>
      <c r="D82" t="s">
        <v>277</v>
      </c>
      <c r="E82" s="106" t="s">
        <v>1214</v>
      </c>
      <c r="F82" s="106" t="s">
        <v>2213</v>
      </c>
      <c r="G82" s="106" t="s">
        <v>1214</v>
      </c>
      <c r="H82" s="106" t="s">
        <v>2214</v>
      </c>
      <c r="I82" s="106" t="s">
        <v>1216</v>
      </c>
      <c r="J82" s="106" t="s">
        <v>2215</v>
      </c>
      <c r="K82" s="106" t="s">
        <v>1612</v>
      </c>
      <c r="L82" s="106" t="s">
        <v>1214</v>
      </c>
      <c r="M82" s="106" t="s">
        <v>2216</v>
      </c>
      <c r="N82" s="106" t="s">
        <v>5230</v>
      </c>
      <c r="O82" s="106" t="s">
        <v>5231</v>
      </c>
      <c r="P82" s="106">
        <v>1</v>
      </c>
      <c r="Q82" s="106">
        <v>0</v>
      </c>
      <c r="R82" s="106">
        <v>0</v>
      </c>
      <c r="S82" s="106">
        <v>0</v>
      </c>
      <c r="T82" s="106">
        <v>1</v>
      </c>
      <c r="U82" s="106">
        <v>1</v>
      </c>
      <c r="V82" s="106">
        <v>0</v>
      </c>
      <c r="W82" s="106">
        <v>0</v>
      </c>
      <c r="X82" s="106">
        <v>0</v>
      </c>
      <c r="Y82" s="106">
        <v>1</v>
      </c>
      <c r="Z82" s="106">
        <v>0</v>
      </c>
      <c r="AA82" s="106">
        <v>0</v>
      </c>
      <c r="AB82" s="106">
        <v>1</v>
      </c>
      <c r="AC82" s="106">
        <v>0</v>
      </c>
      <c r="AD82" s="106">
        <v>1</v>
      </c>
      <c r="AE82" s="106">
        <v>1</v>
      </c>
      <c r="AF82" s="106">
        <v>0</v>
      </c>
      <c r="AG82" s="106">
        <v>0</v>
      </c>
      <c r="AH82" s="106">
        <v>0</v>
      </c>
      <c r="AI82" s="106">
        <v>1</v>
      </c>
    </row>
    <row r="83" spans="1:35">
      <c r="A83" t="s">
        <v>73</v>
      </c>
      <c r="B83" t="s">
        <v>72</v>
      </c>
      <c r="C83" t="s">
        <v>71</v>
      </c>
      <c r="D83" t="s">
        <v>275</v>
      </c>
      <c r="E83" s="106" t="s">
        <v>1214</v>
      </c>
      <c r="F83" s="106" t="s">
        <v>2226</v>
      </c>
      <c r="G83" s="106" t="s">
        <v>1214</v>
      </c>
      <c r="H83" s="106" t="s">
        <v>2227</v>
      </c>
      <c r="I83" s="106" t="s">
        <v>1214</v>
      </c>
      <c r="J83" s="106" t="s">
        <v>2228</v>
      </c>
      <c r="K83" s="106" t="s">
        <v>1612</v>
      </c>
      <c r="L83" s="106" t="s">
        <v>1214</v>
      </c>
      <c r="M83" s="106" t="s">
        <v>2228</v>
      </c>
      <c r="N83" s="106" t="s">
        <v>5232</v>
      </c>
      <c r="O83" s="106" t="s">
        <v>5233</v>
      </c>
      <c r="P83" s="106">
        <v>1</v>
      </c>
      <c r="Q83" s="106">
        <v>0</v>
      </c>
      <c r="R83" s="106">
        <v>0</v>
      </c>
      <c r="S83" s="106">
        <v>0</v>
      </c>
      <c r="T83" s="106">
        <v>1</v>
      </c>
      <c r="U83" s="106">
        <v>1</v>
      </c>
      <c r="V83" s="106">
        <v>0</v>
      </c>
      <c r="W83" s="106">
        <v>0</v>
      </c>
      <c r="X83" s="106">
        <v>0</v>
      </c>
      <c r="Y83" s="106">
        <v>1</v>
      </c>
      <c r="Z83" s="106">
        <v>1</v>
      </c>
      <c r="AA83" s="106">
        <v>0</v>
      </c>
      <c r="AB83" s="106">
        <v>0</v>
      </c>
      <c r="AC83" s="106">
        <v>0</v>
      </c>
      <c r="AD83" s="106">
        <v>1</v>
      </c>
      <c r="AE83" s="106">
        <v>1</v>
      </c>
      <c r="AF83" s="106">
        <v>0</v>
      </c>
      <c r="AG83" s="106">
        <v>0</v>
      </c>
      <c r="AH83" s="106">
        <v>0</v>
      </c>
      <c r="AI83" s="106">
        <v>1</v>
      </c>
    </row>
    <row r="84" spans="1:35">
      <c r="A84" t="s">
        <v>73</v>
      </c>
      <c r="B84" t="s">
        <v>72</v>
      </c>
      <c r="C84" t="s">
        <v>71</v>
      </c>
      <c r="D84" t="s">
        <v>273</v>
      </c>
      <c r="E84" s="106" t="s">
        <v>1214</v>
      </c>
      <c r="F84" s="106" t="s">
        <v>2236</v>
      </c>
      <c r="G84" s="106" t="s">
        <v>1214</v>
      </c>
      <c r="H84" s="106" t="s">
        <v>2237</v>
      </c>
      <c r="I84" s="106" t="s">
        <v>1214</v>
      </c>
      <c r="J84" s="106" t="s">
        <v>2238</v>
      </c>
      <c r="K84" s="106" t="s">
        <v>1612</v>
      </c>
      <c r="L84" s="106" t="s">
        <v>1217</v>
      </c>
      <c r="M84" s="106" t="s">
        <v>2239</v>
      </c>
      <c r="N84" s="106" t="s">
        <v>5234</v>
      </c>
      <c r="O84" s="106" t="s">
        <v>5235</v>
      </c>
      <c r="P84" s="106">
        <v>1</v>
      </c>
      <c r="Q84" s="106">
        <v>0</v>
      </c>
      <c r="R84" s="106">
        <v>0</v>
      </c>
      <c r="S84" s="106">
        <v>0</v>
      </c>
      <c r="T84" s="106">
        <v>1</v>
      </c>
      <c r="U84" s="106">
        <v>1</v>
      </c>
      <c r="V84" s="106">
        <v>0</v>
      </c>
      <c r="W84" s="106">
        <v>0</v>
      </c>
      <c r="X84" s="106">
        <v>0</v>
      </c>
      <c r="Y84" s="106">
        <v>1</v>
      </c>
      <c r="Z84" s="106">
        <v>1</v>
      </c>
      <c r="AA84" s="106">
        <v>0</v>
      </c>
      <c r="AB84" s="106">
        <v>0</v>
      </c>
      <c r="AC84" s="106">
        <v>0</v>
      </c>
      <c r="AD84" s="106">
        <v>1</v>
      </c>
      <c r="AE84" s="106">
        <v>0</v>
      </c>
      <c r="AF84" s="106">
        <v>0</v>
      </c>
      <c r="AG84" s="106">
        <v>0</v>
      </c>
      <c r="AH84" s="106">
        <v>1</v>
      </c>
      <c r="AI84" s="106">
        <v>1</v>
      </c>
    </row>
    <row r="85" spans="1:35">
      <c r="A85" t="s">
        <v>44</v>
      </c>
      <c r="B85" t="s">
        <v>60</v>
      </c>
      <c r="C85" t="s">
        <v>59</v>
      </c>
      <c r="D85" t="s">
        <v>271</v>
      </c>
      <c r="E85" s="106" t="s">
        <v>1214</v>
      </c>
      <c r="F85" s="106" t="s">
        <v>2250</v>
      </c>
      <c r="G85" s="106" t="s">
        <v>1217</v>
      </c>
      <c r="H85" s="106" t="s">
        <v>2251</v>
      </c>
      <c r="I85" s="106" t="s">
        <v>1214</v>
      </c>
      <c r="J85" s="106" t="s">
        <v>2252</v>
      </c>
      <c r="K85" s="106" t="s">
        <v>1612</v>
      </c>
      <c r="L85" s="106" t="s">
        <v>1217</v>
      </c>
      <c r="M85" s="106" t="s">
        <v>2253</v>
      </c>
      <c r="N85" s="106" t="s">
        <v>5236</v>
      </c>
      <c r="O85" s="106" t="s">
        <v>5237</v>
      </c>
      <c r="P85" s="106">
        <v>1</v>
      </c>
      <c r="Q85" s="106">
        <v>0</v>
      </c>
      <c r="R85" s="106">
        <v>0</v>
      </c>
      <c r="S85" s="106">
        <v>0</v>
      </c>
      <c r="T85" s="106">
        <v>1</v>
      </c>
      <c r="U85" s="106">
        <v>0</v>
      </c>
      <c r="V85" s="106">
        <v>0</v>
      </c>
      <c r="W85" s="106">
        <v>0</v>
      </c>
      <c r="X85" s="106">
        <v>1</v>
      </c>
      <c r="Y85" s="106">
        <v>1</v>
      </c>
      <c r="Z85" s="106">
        <v>1</v>
      </c>
      <c r="AA85" s="106">
        <v>0</v>
      </c>
      <c r="AB85" s="106">
        <v>0</v>
      </c>
      <c r="AC85" s="106">
        <v>0</v>
      </c>
      <c r="AD85" s="106">
        <v>1</v>
      </c>
      <c r="AE85" s="106">
        <v>0</v>
      </c>
      <c r="AF85" s="106">
        <v>0</v>
      </c>
      <c r="AG85" s="106">
        <v>0</v>
      </c>
      <c r="AH85" s="106">
        <v>1</v>
      </c>
      <c r="AI85" s="106">
        <v>1</v>
      </c>
    </row>
    <row r="86" spans="1:35">
      <c r="A86" t="s">
        <v>73</v>
      </c>
      <c r="B86" t="s">
        <v>72</v>
      </c>
      <c r="C86" t="s">
        <v>71</v>
      </c>
      <c r="D86" t="s">
        <v>269</v>
      </c>
      <c r="E86" s="106" t="s">
        <v>1214</v>
      </c>
      <c r="F86" s="106" t="s">
        <v>1613</v>
      </c>
      <c r="G86" s="106" t="s">
        <v>1217</v>
      </c>
      <c r="H86" s="106" t="s">
        <v>1613</v>
      </c>
      <c r="I86" s="106" t="s">
        <v>1217</v>
      </c>
      <c r="J86" s="106" t="s">
        <v>1613</v>
      </c>
      <c r="K86" s="106" t="s">
        <v>1612</v>
      </c>
      <c r="L86" s="106" t="s">
        <v>1217</v>
      </c>
      <c r="M86" s="106" t="s">
        <v>1613</v>
      </c>
      <c r="N86" s="106" t="s">
        <v>5238</v>
      </c>
      <c r="O86" s="106" t="s">
        <v>5239</v>
      </c>
      <c r="P86" s="106">
        <v>1</v>
      </c>
      <c r="Q86" s="106">
        <v>0</v>
      </c>
      <c r="R86" s="106">
        <v>0</v>
      </c>
      <c r="S86" s="106">
        <v>0</v>
      </c>
      <c r="T86" s="106">
        <v>1</v>
      </c>
      <c r="U86" s="106">
        <v>0</v>
      </c>
      <c r="V86" s="106">
        <v>0</v>
      </c>
      <c r="W86" s="106">
        <v>0</v>
      </c>
      <c r="X86" s="106">
        <v>1</v>
      </c>
      <c r="Y86" s="106">
        <v>1</v>
      </c>
      <c r="Z86" s="106">
        <v>0</v>
      </c>
      <c r="AA86" s="106">
        <v>0</v>
      </c>
      <c r="AB86" s="106">
        <v>0</v>
      </c>
      <c r="AC86" s="106">
        <v>1</v>
      </c>
      <c r="AD86" s="106">
        <v>1</v>
      </c>
      <c r="AE86" s="106">
        <v>0</v>
      </c>
      <c r="AF86" s="106">
        <v>0</v>
      </c>
      <c r="AG86" s="106">
        <v>0</v>
      </c>
      <c r="AH86" s="106">
        <v>1</v>
      </c>
      <c r="AI86" s="106">
        <v>1</v>
      </c>
    </row>
    <row r="87" spans="1:35">
      <c r="A87" t="s">
        <v>56</v>
      </c>
      <c r="B87" t="s">
        <v>55</v>
      </c>
      <c r="C87" t="s">
        <v>135</v>
      </c>
      <c r="D87" t="s">
        <v>267</v>
      </c>
      <c r="E87" s="106" t="s">
        <v>1214</v>
      </c>
      <c r="F87" s="106" t="s">
        <v>2268</v>
      </c>
      <c r="G87" s="106" t="s">
        <v>1214</v>
      </c>
      <c r="H87" s="106" t="s">
        <v>2269</v>
      </c>
      <c r="I87" s="106" t="s">
        <v>1214</v>
      </c>
      <c r="J87" s="106" t="s">
        <v>2270</v>
      </c>
      <c r="K87" s="106" t="s">
        <v>1612</v>
      </c>
      <c r="L87" s="106" t="s">
        <v>1217</v>
      </c>
      <c r="M87" s="106" t="s">
        <v>2271</v>
      </c>
      <c r="N87" s="106" t="s">
        <v>5240</v>
      </c>
      <c r="O87" s="106" t="s">
        <v>5241</v>
      </c>
      <c r="P87" s="106">
        <v>1</v>
      </c>
      <c r="Q87" s="106">
        <v>0</v>
      </c>
      <c r="R87" s="106">
        <v>0</v>
      </c>
      <c r="S87" s="106">
        <v>0</v>
      </c>
      <c r="T87" s="106">
        <v>1</v>
      </c>
      <c r="U87" s="106">
        <v>1</v>
      </c>
      <c r="V87" s="106">
        <v>0</v>
      </c>
      <c r="W87" s="106">
        <v>0</v>
      </c>
      <c r="X87" s="106">
        <v>0</v>
      </c>
      <c r="Y87" s="106">
        <v>1</v>
      </c>
      <c r="Z87" s="106">
        <v>1</v>
      </c>
      <c r="AA87" s="106">
        <v>0</v>
      </c>
      <c r="AB87" s="106">
        <v>0</v>
      </c>
      <c r="AC87" s="106">
        <v>0</v>
      </c>
      <c r="AD87" s="106">
        <v>1</v>
      </c>
      <c r="AE87" s="106">
        <v>0</v>
      </c>
      <c r="AF87" s="106">
        <v>0</v>
      </c>
      <c r="AG87" s="106">
        <v>0</v>
      </c>
      <c r="AH87" s="106">
        <v>1</v>
      </c>
      <c r="AI87" s="106">
        <v>1</v>
      </c>
    </row>
    <row r="88" spans="1:35">
      <c r="A88" t="s">
        <v>73</v>
      </c>
      <c r="B88" t="s">
        <v>72</v>
      </c>
      <c r="C88" t="s">
        <v>71</v>
      </c>
      <c r="D88" t="s">
        <v>265</v>
      </c>
      <c r="E88" s="106" t="s">
        <v>1215</v>
      </c>
      <c r="F88" s="106" t="s">
        <v>2281</v>
      </c>
      <c r="G88" s="106" t="s">
        <v>1217</v>
      </c>
      <c r="H88" s="106" t="s">
        <v>2282</v>
      </c>
      <c r="I88" s="106" t="s">
        <v>1214</v>
      </c>
      <c r="J88" s="106" t="s">
        <v>2283</v>
      </c>
      <c r="K88" s="106" t="s">
        <v>1612</v>
      </c>
      <c r="L88" s="106" t="s">
        <v>1216</v>
      </c>
      <c r="M88" s="106" t="s">
        <v>2284</v>
      </c>
      <c r="N88" s="106" t="s">
        <v>5242</v>
      </c>
      <c r="O88" s="106" t="s">
        <v>5243</v>
      </c>
      <c r="P88" s="106">
        <v>0</v>
      </c>
      <c r="Q88" s="106">
        <v>1</v>
      </c>
      <c r="R88" s="106">
        <v>0</v>
      </c>
      <c r="S88" s="106">
        <v>0</v>
      </c>
      <c r="T88" s="106">
        <v>1</v>
      </c>
      <c r="U88" s="106">
        <v>0</v>
      </c>
      <c r="V88" s="106">
        <v>0</v>
      </c>
      <c r="W88" s="106">
        <v>0</v>
      </c>
      <c r="X88" s="106">
        <v>1</v>
      </c>
      <c r="Y88" s="106">
        <v>1</v>
      </c>
      <c r="Z88" s="106">
        <v>1</v>
      </c>
      <c r="AA88" s="106">
        <v>0</v>
      </c>
      <c r="AB88" s="106">
        <v>0</v>
      </c>
      <c r="AC88" s="106">
        <v>0</v>
      </c>
      <c r="AD88" s="106">
        <v>1</v>
      </c>
      <c r="AE88" s="106">
        <v>0</v>
      </c>
      <c r="AF88" s="106">
        <v>0</v>
      </c>
      <c r="AG88" s="106">
        <v>1</v>
      </c>
      <c r="AH88" s="106">
        <v>0</v>
      </c>
      <c r="AI88" s="106">
        <v>1</v>
      </c>
    </row>
    <row r="89" spans="1:35">
      <c r="A89" t="s">
        <v>73</v>
      </c>
      <c r="B89" t="s">
        <v>72</v>
      </c>
      <c r="C89" t="s">
        <v>71</v>
      </c>
      <c r="D89" t="s">
        <v>263</v>
      </c>
      <c r="E89" s="106" t="s">
        <v>1215</v>
      </c>
      <c r="F89" s="106" t="s">
        <v>2293</v>
      </c>
      <c r="G89" s="106" t="s">
        <v>1217</v>
      </c>
      <c r="H89" s="106" t="s">
        <v>2294</v>
      </c>
      <c r="I89" s="106" t="s">
        <v>1215</v>
      </c>
      <c r="J89" s="106" t="s">
        <v>2295</v>
      </c>
      <c r="K89" s="106" t="s">
        <v>1612</v>
      </c>
      <c r="L89" s="106" t="s">
        <v>1215</v>
      </c>
      <c r="M89" s="106" t="s">
        <v>2296</v>
      </c>
      <c r="N89" s="106" t="s">
        <v>5244</v>
      </c>
      <c r="O89" s="106" t="s">
        <v>5245</v>
      </c>
      <c r="P89" s="106">
        <v>0</v>
      </c>
      <c r="Q89" s="106">
        <v>1</v>
      </c>
      <c r="R89" s="106">
        <v>0</v>
      </c>
      <c r="S89" s="106">
        <v>0</v>
      </c>
      <c r="T89" s="106">
        <v>1</v>
      </c>
      <c r="U89" s="106">
        <v>0</v>
      </c>
      <c r="V89" s="106">
        <v>0</v>
      </c>
      <c r="W89" s="106">
        <v>0</v>
      </c>
      <c r="X89" s="106">
        <v>1</v>
      </c>
      <c r="Y89" s="106">
        <v>1</v>
      </c>
      <c r="Z89" s="106">
        <v>0</v>
      </c>
      <c r="AA89" s="106">
        <v>1</v>
      </c>
      <c r="AB89" s="106">
        <v>0</v>
      </c>
      <c r="AC89" s="106">
        <v>0</v>
      </c>
      <c r="AD89" s="106">
        <v>1</v>
      </c>
      <c r="AE89" s="106">
        <v>0</v>
      </c>
      <c r="AF89" s="106">
        <v>1</v>
      </c>
      <c r="AG89" s="106">
        <v>0</v>
      </c>
      <c r="AH89" s="106">
        <v>0</v>
      </c>
      <c r="AI89" s="106">
        <v>1</v>
      </c>
    </row>
    <row r="90" spans="1:35">
      <c r="A90" t="s">
        <v>44</v>
      </c>
      <c r="B90" t="s">
        <v>116</v>
      </c>
      <c r="C90" t="s">
        <v>115</v>
      </c>
      <c r="D90" t="s">
        <v>261</v>
      </c>
      <c r="E90" s="106" t="s">
        <v>1215</v>
      </c>
      <c r="F90" s="106" t="s">
        <v>2304</v>
      </c>
      <c r="G90" s="106" t="s">
        <v>1216</v>
      </c>
      <c r="H90" s="106" t="s">
        <v>2305</v>
      </c>
      <c r="I90" s="106" t="s">
        <v>1214</v>
      </c>
      <c r="J90" s="106" t="s">
        <v>2306</v>
      </c>
      <c r="K90" s="106" t="s">
        <v>1612</v>
      </c>
      <c r="L90" s="106" t="s">
        <v>1217</v>
      </c>
      <c r="M90" s="106" t="s">
        <v>2307</v>
      </c>
      <c r="N90" s="106" t="s">
        <v>5246</v>
      </c>
      <c r="O90" s="106" t="s">
        <v>5247</v>
      </c>
      <c r="P90" s="106">
        <v>0</v>
      </c>
      <c r="Q90" s="106">
        <v>1</v>
      </c>
      <c r="R90" s="106">
        <v>0</v>
      </c>
      <c r="S90" s="106">
        <v>0</v>
      </c>
      <c r="T90" s="106">
        <v>1</v>
      </c>
      <c r="U90" s="106">
        <v>0</v>
      </c>
      <c r="V90" s="106">
        <v>0</v>
      </c>
      <c r="W90" s="106">
        <v>1</v>
      </c>
      <c r="X90" s="106">
        <v>0</v>
      </c>
      <c r="Y90" s="106">
        <v>1</v>
      </c>
      <c r="Z90" s="106">
        <v>1</v>
      </c>
      <c r="AA90" s="106">
        <v>0</v>
      </c>
      <c r="AB90" s="106">
        <v>0</v>
      </c>
      <c r="AC90" s="106">
        <v>0</v>
      </c>
      <c r="AD90" s="106">
        <v>1</v>
      </c>
      <c r="AE90" s="106">
        <v>0</v>
      </c>
      <c r="AF90" s="106">
        <v>0</v>
      </c>
      <c r="AG90" s="106">
        <v>0</v>
      </c>
      <c r="AH90" s="106">
        <v>1</v>
      </c>
      <c r="AI90" s="106">
        <v>1</v>
      </c>
    </row>
    <row r="91" spans="1:35">
      <c r="A91" t="s">
        <v>73</v>
      </c>
      <c r="B91" t="s">
        <v>72</v>
      </c>
      <c r="C91" t="s">
        <v>71</v>
      </c>
      <c r="D91" t="s">
        <v>259</v>
      </c>
      <c r="E91" s="106" t="s">
        <v>1214</v>
      </c>
      <c r="F91" s="106" t="s">
        <v>2314</v>
      </c>
      <c r="G91" s="106" t="s">
        <v>1214</v>
      </c>
      <c r="H91" s="106" t="s">
        <v>2315</v>
      </c>
      <c r="I91" s="106" t="s">
        <v>1214</v>
      </c>
      <c r="J91" s="106" t="s">
        <v>2316</v>
      </c>
      <c r="K91" s="106" t="s">
        <v>1612</v>
      </c>
      <c r="L91" s="106" t="s">
        <v>1214</v>
      </c>
      <c r="M91" s="106" t="s">
        <v>2317</v>
      </c>
      <c r="N91" s="106" t="s">
        <v>5248</v>
      </c>
      <c r="O91" s="106" t="s">
        <v>5249</v>
      </c>
      <c r="P91" s="106">
        <v>1</v>
      </c>
      <c r="Q91" s="106">
        <v>0</v>
      </c>
      <c r="R91" s="106">
        <v>0</v>
      </c>
      <c r="S91" s="106">
        <v>0</v>
      </c>
      <c r="T91" s="106">
        <v>1</v>
      </c>
      <c r="U91" s="106">
        <v>1</v>
      </c>
      <c r="V91" s="106">
        <v>0</v>
      </c>
      <c r="W91" s="106">
        <v>0</v>
      </c>
      <c r="X91" s="106">
        <v>0</v>
      </c>
      <c r="Y91" s="106">
        <v>1</v>
      </c>
      <c r="Z91" s="106">
        <v>1</v>
      </c>
      <c r="AA91" s="106">
        <v>0</v>
      </c>
      <c r="AB91" s="106">
        <v>0</v>
      </c>
      <c r="AC91" s="106">
        <v>0</v>
      </c>
      <c r="AD91" s="106">
        <v>1</v>
      </c>
      <c r="AE91" s="106">
        <v>1</v>
      </c>
      <c r="AF91" s="106">
        <v>0</v>
      </c>
      <c r="AG91" s="106">
        <v>0</v>
      </c>
      <c r="AH91" s="106">
        <v>0</v>
      </c>
      <c r="AI91" s="106">
        <v>1</v>
      </c>
    </row>
    <row r="92" spans="1:35">
      <c r="A92" t="s">
        <v>49</v>
      </c>
      <c r="B92" t="s">
        <v>48</v>
      </c>
      <c r="C92" t="s">
        <v>47</v>
      </c>
      <c r="D92" t="s">
        <v>257</v>
      </c>
      <c r="E92" s="106" t="s">
        <v>1214</v>
      </c>
      <c r="F92" s="106" t="s">
        <v>2329</v>
      </c>
      <c r="G92" s="106" t="s">
        <v>1215</v>
      </c>
      <c r="H92" s="106" t="s">
        <v>2330</v>
      </c>
      <c r="I92" s="106" t="s">
        <v>1214</v>
      </c>
      <c r="J92" s="106" t="s">
        <v>2331</v>
      </c>
      <c r="K92" s="106" t="s">
        <v>1612</v>
      </c>
      <c r="L92" s="106" t="s">
        <v>1217</v>
      </c>
      <c r="M92" s="106" t="s">
        <v>2332</v>
      </c>
      <c r="N92" s="106" t="s">
        <v>5250</v>
      </c>
      <c r="O92" s="106" t="s">
        <v>5251</v>
      </c>
      <c r="P92" s="106">
        <v>1</v>
      </c>
      <c r="Q92" s="106">
        <v>0</v>
      </c>
      <c r="R92" s="106">
        <v>0</v>
      </c>
      <c r="S92" s="106">
        <v>0</v>
      </c>
      <c r="T92" s="106">
        <v>1</v>
      </c>
      <c r="U92" s="106">
        <v>0</v>
      </c>
      <c r="V92" s="106">
        <v>1</v>
      </c>
      <c r="W92" s="106">
        <v>0</v>
      </c>
      <c r="X92" s="106">
        <v>0</v>
      </c>
      <c r="Y92" s="106">
        <v>1</v>
      </c>
      <c r="Z92" s="106">
        <v>1</v>
      </c>
      <c r="AA92" s="106">
        <v>0</v>
      </c>
      <c r="AB92" s="106">
        <v>0</v>
      </c>
      <c r="AC92" s="106">
        <v>0</v>
      </c>
      <c r="AD92" s="106">
        <v>1</v>
      </c>
      <c r="AE92" s="106">
        <v>0</v>
      </c>
      <c r="AF92" s="106">
        <v>0</v>
      </c>
      <c r="AG92" s="106">
        <v>0</v>
      </c>
      <c r="AH92" s="106">
        <v>1</v>
      </c>
      <c r="AI92" s="106">
        <v>1</v>
      </c>
    </row>
    <row r="93" spans="1:35">
      <c r="A93" t="s">
        <v>49</v>
      </c>
      <c r="B93" t="s">
        <v>101</v>
      </c>
      <c r="C93" t="s">
        <v>158</v>
      </c>
      <c r="D93" t="s">
        <v>255</v>
      </c>
      <c r="E93" s="106" t="s">
        <v>1215</v>
      </c>
      <c r="F93" s="106" t="s">
        <v>2350</v>
      </c>
      <c r="G93" s="106" t="s">
        <v>1215</v>
      </c>
      <c r="H93" s="106" t="s">
        <v>2351</v>
      </c>
      <c r="I93" s="106" t="s">
        <v>1215</v>
      </c>
      <c r="J93" s="106" t="s">
        <v>2352</v>
      </c>
      <c r="K93" s="106" t="s">
        <v>1612</v>
      </c>
      <c r="L93" s="106" t="s">
        <v>1215</v>
      </c>
      <c r="M93" s="106" t="s">
        <v>2353</v>
      </c>
      <c r="N93" s="106" t="s">
        <v>5252</v>
      </c>
      <c r="O93" s="106" t="s">
        <v>5253</v>
      </c>
      <c r="P93" s="106">
        <v>0</v>
      </c>
      <c r="Q93" s="106">
        <v>1</v>
      </c>
      <c r="R93" s="106">
        <v>0</v>
      </c>
      <c r="S93" s="106">
        <v>0</v>
      </c>
      <c r="T93" s="106">
        <v>1</v>
      </c>
      <c r="U93" s="106">
        <v>0</v>
      </c>
      <c r="V93" s="106">
        <v>1</v>
      </c>
      <c r="W93" s="106">
        <v>0</v>
      </c>
      <c r="X93" s="106">
        <v>0</v>
      </c>
      <c r="Y93" s="106">
        <v>1</v>
      </c>
      <c r="Z93" s="106">
        <v>0</v>
      </c>
      <c r="AA93" s="106">
        <v>1</v>
      </c>
      <c r="AB93" s="106">
        <v>0</v>
      </c>
      <c r="AC93" s="106">
        <v>0</v>
      </c>
      <c r="AD93" s="106">
        <v>1</v>
      </c>
      <c r="AE93" s="106">
        <v>0</v>
      </c>
      <c r="AF93" s="106">
        <v>1</v>
      </c>
      <c r="AG93" s="106">
        <v>0</v>
      </c>
      <c r="AH93" s="106">
        <v>0</v>
      </c>
      <c r="AI93" s="106">
        <v>1</v>
      </c>
    </row>
    <row r="94" spans="1:35">
      <c r="A94" t="s">
        <v>73</v>
      </c>
      <c r="B94" t="s">
        <v>72</v>
      </c>
      <c r="C94" t="s">
        <v>71</v>
      </c>
      <c r="D94" t="s">
        <v>253</v>
      </c>
      <c r="E94" s="106" t="s">
        <v>1214</v>
      </c>
      <c r="F94" s="106" t="s">
        <v>2363</v>
      </c>
      <c r="G94" s="106" t="s">
        <v>1215</v>
      </c>
      <c r="H94" s="106" t="s">
        <v>2364</v>
      </c>
      <c r="I94" s="106" t="s">
        <v>1217</v>
      </c>
      <c r="J94" s="106" t="s">
        <v>2365</v>
      </c>
      <c r="K94" s="106" t="s">
        <v>1612</v>
      </c>
      <c r="L94" s="106" t="s">
        <v>1217</v>
      </c>
      <c r="M94" s="106" t="s">
        <v>2365</v>
      </c>
      <c r="N94" s="106" t="s">
        <v>5254</v>
      </c>
      <c r="O94" s="106" t="s">
        <v>5255</v>
      </c>
      <c r="P94" s="106">
        <v>1</v>
      </c>
      <c r="Q94" s="106">
        <v>0</v>
      </c>
      <c r="R94" s="106">
        <v>0</v>
      </c>
      <c r="S94" s="106">
        <v>0</v>
      </c>
      <c r="T94" s="106">
        <v>1</v>
      </c>
      <c r="U94" s="106">
        <v>0</v>
      </c>
      <c r="V94" s="106">
        <v>1</v>
      </c>
      <c r="W94" s="106">
        <v>0</v>
      </c>
      <c r="X94" s="106">
        <v>0</v>
      </c>
      <c r="Y94" s="106">
        <v>1</v>
      </c>
      <c r="Z94" s="106">
        <v>0</v>
      </c>
      <c r="AA94" s="106">
        <v>0</v>
      </c>
      <c r="AB94" s="106">
        <v>0</v>
      </c>
      <c r="AC94" s="106">
        <v>1</v>
      </c>
      <c r="AD94" s="106">
        <v>1</v>
      </c>
      <c r="AE94" s="106">
        <v>0</v>
      </c>
      <c r="AF94" s="106">
        <v>0</v>
      </c>
      <c r="AG94" s="106">
        <v>0</v>
      </c>
      <c r="AH94" s="106">
        <v>1</v>
      </c>
      <c r="AI94" s="106">
        <v>1</v>
      </c>
    </row>
    <row r="95" spans="1:35">
      <c r="A95" t="s">
        <v>73</v>
      </c>
      <c r="B95" t="s">
        <v>72</v>
      </c>
      <c r="C95" t="s">
        <v>71</v>
      </c>
      <c r="D95" t="s">
        <v>251</v>
      </c>
      <c r="E95" s="106" t="s">
        <v>1215</v>
      </c>
      <c r="F95" s="106" t="s">
        <v>2375</v>
      </c>
      <c r="G95" s="106" t="s">
        <v>1216</v>
      </c>
      <c r="H95" s="106" t="s">
        <v>2376</v>
      </c>
      <c r="I95" s="106" t="s">
        <v>1214</v>
      </c>
      <c r="J95" s="106" t="s">
        <v>2377</v>
      </c>
      <c r="K95" s="106" t="s">
        <v>1612</v>
      </c>
      <c r="L95" s="106" t="s">
        <v>1217</v>
      </c>
      <c r="M95" s="106" t="s">
        <v>2378</v>
      </c>
      <c r="N95" s="106" t="s">
        <v>5256</v>
      </c>
      <c r="O95" s="106" t="s">
        <v>5257</v>
      </c>
      <c r="P95" s="106">
        <v>0</v>
      </c>
      <c r="Q95" s="106">
        <v>1</v>
      </c>
      <c r="R95" s="106">
        <v>0</v>
      </c>
      <c r="S95" s="106">
        <v>0</v>
      </c>
      <c r="T95" s="106">
        <v>1</v>
      </c>
      <c r="U95" s="106">
        <v>0</v>
      </c>
      <c r="V95" s="106">
        <v>0</v>
      </c>
      <c r="W95" s="106">
        <v>1</v>
      </c>
      <c r="X95" s="106">
        <v>0</v>
      </c>
      <c r="Y95" s="106">
        <v>1</v>
      </c>
      <c r="Z95" s="106">
        <v>1</v>
      </c>
      <c r="AA95" s="106">
        <v>0</v>
      </c>
      <c r="AB95" s="106">
        <v>0</v>
      </c>
      <c r="AC95" s="106">
        <v>0</v>
      </c>
      <c r="AD95" s="106">
        <v>1</v>
      </c>
      <c r="AE95" s="106">
        <v>0</v>
      </c>
      <c r="AF95" s="106">
        <v>0</v>
      </c>
      <c r="AG95" s="106">
        <v>0</v>
      </c>
      <c r="AH95" s="106">
        <v>1</v>
      </c>
      <c r="AI95" s="106">
        <v>1</v>
      </c>
    </row>
    <row r="96" spans="1:35">
      <c r="A96" t="s">
        <v>56</v>
      </c>
      <c r="B96" t="s">
        <v>55</v>
      </c>
      <c r="C96" t="s">
        <v>135</v>
      </c>
      <c r="D96" t="s">
        <v>249</v>
      </c>
      <c r="E96" s="106" t="s">
        <v>1214</v>
      </c>
      <c r="F96" s="106" t="s">
        <v>2389</v>
      </c>
      <c r="G96" s="106" t="s">
        <v>1214</v>
      </c>
      <c r="H96" s="106" t="s">
        <v>2390</v>
      </c>
      <c r="I96" s="106" t="s">
        <v>1216</v>
      </c>
      <c r="J96" s="106" t="s">
        <v>2391</v>
      </c>
      <c r="K96" s="106" t="s">
        <v>1612</v>
      </c>
      <c r="L96" s="106" t="s">
        <v>1214</v>
      </c>
      <c r="M96" s="106" t="s">
        <v>2392</v>
      </c>
      <c r="N96" s="106" t="s">
        <v>5258</v>
      </c>
      <c r="O96" s="106" t="s">
        <v>5259</v>
      </c>
      <c r="P96" s="106">
        <v>1</v>
      </c>
      <c r="Q96" s="106">
        <v>0</v>
      </c>
      <c r="R96" s="106">
        <v>0</v>
      </c>
      <c r="S96" s="106">
        <v>0</v>
      </c>
      <c r="T96" s="106">
        <v>1</v>
      </c>
      <c r="U96" s="106">
        <v>1</v>
      </c>
      <c r="V96" s="106">
        <v>0</v>
      </c>
      <c r="W96" s="106">
        <v>0</v>
      </c>
      <c r="X96" s="106">
        <v>0</v>
      </c>
      <c r="Y96" s="106">
        <v>1</v>
      </c>
      <c r="Z96" s="106">
        <v>0</v>
      </c>
      <c r="AA96" s="106">
        <v>0</v>
      </c>
      <c r="AB96" s="106">
        <v>1</v>
      </c>
      <c r="AC96" s="106">
        <v>0</v>
      </c>
      <c r="AD96" s="106">
        <v>1</v>
      </c>
      <c r="AE96" s="106">
        <v>1</v>
      </c>
      <c r="AF96" s="106">
        <v>0</v>
      </c>
      <c r="AG96" s="106">
        <v>0</v>
      </c>
      <c r="AH96" s="106">
        <v>0</v>
      </c>
      <c r="AI96" s="106">
        <v>1</v>
      </c>
    </row>
    <row r="97" spans="1:35">
      <c r="A97" t="s">
        <v>73</v>
      </c>
      <c r="B97" t="s">
        <v>72</v>
      </c>
      <c r="C97" t="s">
        <v>71</v>
      </c>
      <c r="D97" t="s">
        <v>247</v>
      </c>
      <c r="E97" s="106" t="s">
        <v>1215</v>
      </c>
      <c r="F97" s="106" t="s">
        <v>2399</v>
      </c>
      <c r="G97" s="106" t="s">
        <v>1215</v>
      </c>
      <c r="H97" s="106" t="s">
        <v>2400</v>
      </c>
      <c r="I97" s="106" t="s">
        <v>1217</v>
      </c>
      <c r="J97" s="106" t="s">
        <v>2401</v>
      </c>
      <c r="K97" s="106" t="s">
        <v>1612</v>
      </c>
      <c r="L97" s="106" t="s">
        <v>1214</v>
      </c>
      <c r="M97" s="106" t="s">
        <v>2402</v>
      </c>
      <c r="N97" s="106" t="s">
        <v>5260</v>
      </c>
      <c r="O97" s="106" t="s">
        <v>5159</v>
      </c>
      <c r="P97" s="106">
        <v>0</v>
      </c>
      <c r="Q97" s="106">
        <v>1</v>
      </c>
      <c r="R97" s="106">
        <v>0</v>
      </c>
      <c r="S97" s="106">
        <v>0</v>
      </c>
      <c r="T97" s="106">
        <v>1</v>
      </c>
      <c r="U97" s="106">
        <v>0</v>
      </c>
      <c r="V97" s="106">
        <v>1</v>
      </c>
      <c r="W97" s="106">
        <v>0</v>
      </c>
      <c r="X97" s="106">
        <v>0</v>
      </c>
      <c r="Y97" s="106">
        <v>1</v>
      </c>
      <c r="Z97" s="106">
        <v>0</v>
      </c>
      <c r="AA97" s="106">
        <v>0</v>
      </c>
      <c r="AB97" s="106">
        <v>0</v>
      </c>
      <c r="AC97" s="106">
        <v>1</v>
      </c>
      <c r="AD97" s="106">
        <v>1</v>
      </c>
      <c r="AE97" s="106">
        <v>1</v>
      </c>
      <c r="AF97" s="106">
        <v>0</v>
      </c>
      <c r="AG97" s="106">
        <v>0</v>
      </c>
      <c r="AH97" s="106">
        <v>0</v>
      </c>
      <c r="AI97" s="106">
        <v>1</v>
      </c>
    </row>
    <row r="98" spans="1:35">
      <c r="A98" t="s">
        <v>73</v>
      </c>
      <c r="B98" t="s">
        <v>72</v>
      </c>
      <c r="C98" t="s">
        <v>71</v>
      </c>
      <c r="D98" t="s">
        <v>245</v>
      </c>
      <c r="E98" s="106" t="s">
        <v>1216</v>
      </c>
      <c r="F98" s="106" t="s">
        <v>2404</v>
      </c>
      <c r="G98" s="106" t="s">
        <v>1217</v>
      </c>
      <c r="H98" s="106" t="s">
        <v>1613</v>
      </c>
      <c r="I98" s="106" t="s">
        <v>1217</v>
      </c>
      <c r="J98" s="106" t="s">
        <v>1613</v>
      </c>
      <c r="K98" s="106" t="s">
        <v>1612</v>
      </c>
      <c r="L98" s="106" t="s">
        <v>1217</v>
      </c>
      <c r="M98" s="106" t="s">
        <v>1613</v>
      </c>
      <c r="N98" s="106" t="s">
        <v>5238</v>
      </c>
      <c r="O98" s="106" t="s">
        <v>5261</v>
      </c>
      <c r="P98" s="106">
        <v>0</v>
      </c>
      <c r="Q98" s="106">
        <v>0</v>
      </c>
      <c r="R98" s="106">
        <v>1</v>
      </c>
      <c r="S98" s="106">
        <v>0</v>
      </c>
      <c r="T98" s="106">
        <v>1</v>
      </c>
      <c r="U98" s="106">
        <v>0</v>
      </c>
      <c r="V98" s="106">
        <v>0</v>
      </c>
      <c r="W98" s="106">
        <v>0</v>
      </c>
      <c r="X98" s="106">
        <v>1</v>
      </c>
      <c r="Y98" s="106">
        <v>1</v>
      </c>
      <c r="Z98" s="106">
        <v>0</v>
      </c>
      <c r="AA98" s="106">
        <v>0</v>
      </c>
      <c r="AB98" s="106">
        <v>0</v>
      </c>
      <c r="AC98" s="106">
        <v>1</v>
      </c>
      <c r="AD98" s="106">
        <v>1</v>
      </c>
      <c r="AE98" s="106">
        <v>0</v>
      </c>
      <c r="AF98" s="106">
        <v>0</v>
      </c>
      <c r="AG98" s="106">
        <v>0</v>
      </c>
      <c r="AH98" s="106">
        <v>1</v>
      </c>
      <c r="AI98" s="106">
        <v>1</v>
      </c>
    </row>
    <row r="99" spans="1:35">
      <c r="A99" t="s">
        <v>56</v>
      </c>
      <c r="B99" t="s">
        <v>55</v>
      </c>
      <c r="C99" t="s">
        <v>76</v>
      </c>
      <c r="D99" t="s">
        <v>243</v>
      </c>
      <c r="E99" s="106" t="s">
        <v>1214</v>
      </c>
      <c r="F99" s="106" t="s">
        <v>3552</v>
      </c>
      <c r="G99" s="106" t="s">
        <v>1217</v>
      </c>
      <c r="H99" s="106" t="s">
        <v>3553</v>
      </c>
      <c r="I99" s="106" t="s">
        <v>1214</v>
      </c>
      <c r="J99" s="106" t="s">
        <v>3554</v>
      </c>
      <c r="K99" s="106" t="s">
        <v>1612</v>
      </c>
      <c r="L99" s="106" t="s">
        <v>1216</v>
      </c>
      <c r="M99" s="106" t="s">
        <v>3555</v>
      </c>
      <c r="N99" s="106" t="s">
        <v>5262</v>
      </c>
      <c r="O99" s="106" t="s">
        <v>5263</v>
      </c>
      <c r="P99" s="106">
        <v>1</v>
      </c>
      <c r="Q99" s="106">
        <v>0</v>
      </c>
      <c r="R99" s="106">
        <v>0</v>
      </c>
      <c r="S99" s="106">
        <v>0</v>
      </c>
      <c r="T99" s="106">
        <v>1</v>
      </c>
      <c r="U99" s="106">
        <v>0</v>
      </c>
      <c r="V99" s="106">
        <v>0</v>
      </c>
      <c r="W99" s="106">
        <v>0</v>
      </c>
      <c r="X99" s="106">
        <v>1</v>
      </c>
      <c r="Y99" s="106">
        <v>1</v>
      </c>
      <c r="Z99" s="106">
        <v>1</v>
      </c>
      <c r="AA99" s="106">
        <v>0</v>
      </c>
      <c r="AB99" s="106">
        <v>0</v>
      </c>
      <c r="AC99" s="106">
        <v>0</v>
      </c>
      <c r="AD99" s="106">
        <v>1</v>
      </c>
      <c r="AE99" s="106">
        <v>0</v>
      </c>
      <c r="AF99" s="106">
        <v>0</v>
      </c>
      <c r="AG99" s="106">
        <v>1</v>
      </c>
      <c r="AH99" s="106">
        <v>0</v>
      </c>
      <c r="AI99" s="106">
        <v>1</v>
      </c>
    </row>
    <row r="100" spans="1:35">
      <c r="A100" t="s">
        <v>44</v>
      </c>
      <c r="B100" t="s">
        <v>43</v>
      </c>
      <c r="C100" t="s">
        <v>42</v>
      </c>
      <c r="D100" t="s">
        <v>241</v>
      </c>
      <c r="E100" s="106" t="s">
        <v>1216</v>
      </c>
      <c r="F100" s="106" t="s">
        <v>2413</v>
      </c>
      <c r="G100" s="106" t="s">
        <v>1217</v>
      </c>
      <c r="H100" s="106" t="s">
        <v>2414</v>
      </c>
      <c r="I100" s="106" t="s">
        <v>1215</v>
      </c>
      <c r="J100" s="106" t="s">
        <v>2415</v>
      </c>
      <c r="K100" s="106" t="s">
        <v>1612</v>
      </c>
      <c r="L100" s="106" t="s">
        <v>1217</v>
      </c>
      <c r="M100" s="106" t="s">
        <v>2416</v>
      </c>
      <c r="N100" s="106" t="s">
        <v>5264</v>
      </c>
      <c r="O100" s="106" t="s">
        <v>5265</v>
      </c>
      <c r="P100" s="106">
        <v>0</v>
      </c>
      <c r="Q100" s="106">
        <v>0</v>
      </c>
      <c r="R100" s="106">
        <v>1</v>
      </c>
      <c r="S100" s="106">
        <v>0</v>
      </c>
      <c r="T100" s="106">
        <v>1</v>
      </c>
      <c r="U100" s="106">
        <v>0</v>
      </c>
      <c r="V100" s="106">
        <v>0</v>
      </c>
      <c r="W100" s="106">
        <v>0</v>
      </c>
      <c r="X100" s="106">
        <v>1</v>
      </c>
      <c r="Y100" s="106">
        <v>1</v>
      </c>
      <c r="Z100" s="106">
        <v>0</v>
      </c>
      <c r="AA100" s="106">
        <v>1</v>
      </c>
      <c r="AB100" s="106">
        <v>0</v>
      </c>
      <c r="AC100" s="106">
        <v>0</v>
      </c>
      <c r="AD100" s="106">
        <v>1</v>
      </c>
      <c r="AE100" s="106">
        <v>0</v>
      </c>
      <c r="AF100" s="106">
        <v>0</v>
      </c>
      <c r="AG100" s="106">
        <v>0</v>
      </c>
      <c r="AH100" s="106">
        <v>1</v>
      </c>
      <c r="AI100" s="106">
        <v>1</v>
      </c>
    </row>
    <row r="101" spans="1:35">
      <c r="A101" t="s">
        <v>73</v>
      </c>
      <c r="B101" t="s">
        <v>72</v>
      </c>
      <c r="C101" t="s">
        <v>71</v>
      </c>
      <c r="D101" t="s">
        <v>239</v>
      </c>
      <c r="E101" s="106" t="s">
        <v>1216</v>
      </c>
      <c r="F101" s="106" t="s">
        <v>2425</v>
      </c>
      <c r="G101" s="106" t="s">
        <v>1217</v>
      </c>
      <c r="H101" s="106" t="s">
        <v>2426</v>
      </c>
      <c r="I101" s="106" t="s">
        <v>1215</v>
      </c>
      <c r="J101" s="106" t="s">
        <v>2427</v>
      </c>
      <c r="K101" s="106" t="s">
        <v>1612</v>
      </c>
      <c r="L101" s="106" t="s">
        <v>1217</v>
      </c>
      <c r="M101" s="106" t="s">
        <v>2428</v>
      </c>
      <c r="N101" s="106" t="s">
        <v>5266</v>
      </c>
      <c r="O101" s="106" t="s">
        <v>5267</v>
      </c>
      <c r="P101" s="106">
        <v>0</v>
      </c>
      <c r="Q101" s="106">
        <v>0</v>
      </c>
      <c r="R101" s="106">
        <v>1</v>
      </c>
      <c r="S101" s="106">
        <v>0</v>
      </c>
      <c r="T101" s="106">
        <v>1</v>
      </c>
      <c r="U101" s="106">
        <v>0</v>
      </c>
      <c r="V101" s="106">
        <v>0</v>
      </c>
      <c r="W101" s="106">
        <v>0</v>
      </c>
      <c r="X101" s="106">
        <v>1</v>
      </c>
      <c r="Y101" s="106">
        <v>1</v>
      </c>
      <c r="Z101" s="106">
        <v>0</v>
      </c>
      <c r="AA101" s="106">
        <v>1</v>
      </c>
      <c r="AB101" s="106">
        <v>0</v>
      </c>
      <c r="AC101" s="106">
        <v>0</v>
      </c>
      <c r="AD101" s="106">
        <v>1</v>
      </c>
      <c r="AE101" s="106">
        <v>0</v>
      </c>
      <c r="AF101" s="106">
        <v>0</v>
      </c>
      <c r="AG101" s="106">
        <v>0</v>
      </c>
      <c r="AH101" s="106">
        <v>1</v>
      </c>
      <c r="AI101" s="106">
        <v>1</v>
      </c>
    </row>
    <row r="102" spans="1:35">
      <c r="A102" t="s">
        <v>44</v>
      </c>
      <c r="B102" t="s">
        <v>43</v>
      </c>
      <c r="C102" t="s">
        <v>42</v>
      </c>
      <c r="D102" t="s">
        <v>237</v>
      </c>
      <c r="E102" s="106" t="s">
        <v>1214</v>
      </c>
      <c r="F102" s="106" t="s">
        <v>2440</v>
      </c>
      <c r="G102" s="106" t="s">
        <v>1216</v>
      </c>
      <c r="H102" s="106" t="s">
        <v>2441</v>
      </c>
      <c r="I102" s="106" t="s">
        <v>1214</v>
      </c>
      <c r="J102" s="106" t="s">
        <v>2442</v>
      </c>
      <c r="K102" s="106" t="s">
        <v>1612</v>
      </c>
      <c r="L102" s="106" t="s">
        <v>1217</v>
      </c>
      <c r="M102" s="106" t="s">
        <v>2443</v>
      </c>
      <c r="N102" s="106" t="s">
        <v>5168</v>
      </c>
      <c r="O102" s="106" t="s">
        <v>5268</v>
      </c>
      <c r="P102" s="106">
        <v>1</v>
      </c>
      <c r="Q102" s="106">
        <v>0</v>
      </c>
      <c r="R102" s="106">
        <v>0</v>
      </c>
      <c r="S102" s="106">
        <v>0</v>
      </c>
      <c r="T102" s="106">
        <v>1</v>
      </c>
      <c r="U102" s="106">
        <v>0</v>
      </c>
      <c r="V102" s="106">
        <v>0</v>
      </c>
      <c r="W102" s="106">
        <v>1</v>
      </c>
      <c r="X102" s="106">
        <v>0</v>
      </c>
      <c r="Y102" s="106">
        <v>1</v>
      </c>
      <c r="Z102" s="106">
        <v>1</v>
      </c>
      <c r="AA102" s="106">
        <v>0</v>
      </c>
      <c r="AB102" s="106">
        <v>0</v>
      </c>
      <c r="AC102" s="106">
        <v>0</v>
      </c>
      <c r="AD102" s="106">
        <v>1</v>
      </c>
      <c r="AE102" s="106">
        <v>0</v>
      </c>
      <c r="AF102" s="106">
        <v>0</v>
      </c>
      <c r="AG102" s="106">
        <v>0</v>
      </c>
      <c r="AH102" s="106">
        <v>1</v>
      </c>
      <c r="AI102" s="106">
        <v>1</v>
      </c>
    </row>
    <row r="103" spans="1:35">
      <c r="A103" t="s">
        <v>44</v>
      </c>
      <c r="B103" t="s">
        <v>60</v>
      </c>
      <c r="C103" t="s">
        <v>59</v>
      </c>
      <c r="D103" t="s">
        <v>235</v>
      </c>
      <c r="E103" s="106" t="s">
        <v>1215</v>
      </c>
      <c r="F103" s="106" t="s">
        <v>2455</v>
      </c>
      <c r="G103" s="106" t="s">
        <v>1214</v>
      </c>
      <c r="H103" s="106" t="s">
        <v>2456</v>
      </c>
      <c r="I103" s="106" t="s">
        <v>1217</v>
      </c>
      <c r="J103" s="106" t="s">
        <v>2457</v>
      </c>
      <c r="K103" s="106" t="s">
        <v>1612</v>
      </c>
      <c r="L103" s="106" t="s">
        <v>1217</v>
      </c>
      <c r="M103" s="106" t="s">
        <v>2458</v>
      </c>
      <c r="N103" s="106" t="s">
        <v>5269</v>
      </c>
      <c r="O103" s="106" t="s">
        <v>5270</v>
      </c>
      <c r="P103" s="106">
        <v>0</v>
      </c>
      <c r="Q103" s="106">
        <v>1</v>
      </c>
      <c r="R103" s="106">
        <v>0</v>
      </c>
      <c r="S103" s="106">
        <v>0</v>
      </c>
      <c r="T103" s="106">
        <v>1</v>
      </c>
      <c r="U103" s="106">
        <v>1</v>
      </c>
      <c r="V103" s="106">
        <v>0</v>
      </c>
      <c r="W103" s="106">
        <v>0</v>
      </c>
      <c r="X103" s="106">
        <v>0</v>
      </c>
      <c r="Y103" s="106">
        <v>1</v>
      </c>
      <c r="Z103" s="106">
        <v>0</v>
      </c>
      <c r="AA103" s="106">
        <v>0</v>
      </c>
      <c r="AB103" s="106">
        <v>0</v>
      </c>
      <c r="AC103" s="106">
        <v>1</v>
      </c>
      <c r="AD103" s="106">
        <v>1</v>
      </c>
      <c r="AE103" s="106">
        <v>0</v>
      </c>
      <c r="AF103" s="106">
        <v>0</v>
      </c>
      <c r="AG103" s="106">
        <v>0</v>
      </c>
      <c r="AH103" s="106">
        <v>1</v>
      </c>
      <c r="AI103" s="106">
        <v>1</v>
      </c>
    </row>
    <row r="104" spans="1:35">
      <c r="A104" t="s">
        <v>73</v>
      </c>
      <c r="B104" t="s">
        <v>72</v>
      </c>
      <c r="C104" t="s">
        <v>71</v>
      </c>
      <c r="D104" t="s">
        <v>233</v>
      </c>
      <c r="E104" s="106" t="s">
        <v>1214</v>
      </c>
      <c r="F104" s="106" t="s">
        <v>2468</v>
      </c>
      <c r="G104" s="106" t="s">
        <v>1214</v>
      </c>
      <c r="H104" s="106" t="s">
        <v>2469</v>
      </c>
      <c r="I104" s="106" t="s">
        <v>1214</v>
      </c>
      <c r="J104" s="106" t="s">
        <v>2470</v>
      </c>
      <c r="K104" s="106" t="s">
        <v>1612</v>
      </c>
      <c r="L104" s="106" t="s">
        <v>1214</v>
      </c>
      <c r="M104" s="106" t="s">
        <v>2471</v>
      </c>
      <c r="N104" s="106" t="s">
        <v>5271</v>
      </c>
      <c r="O104" s="106" t="s">
        <v>5272</v>
      </c>
      <c r="P104" s="106">
        <v>1</v>
      </c>
      <c r="Q104" s="106">
        <v>0</v>
      </c>
      <c r="R104" s="106">
        <v>0</v>
      </c>
      <c r="S104" s="106">
        <v>0</v>
      </c>
      <c r="T104" s="106">
        <v>1</v>
      </c>
      <c r="U104" s="106">
        <v>1</v>
      </c>
      <c r="V104" s="106">
        <v>0</v>
      </c>
      <c r="W104" s="106">
        <v>0</v>
      </c>
      <c r="X104" s="106">
        <v>0</v>
      </c>
      <c r="Y104" s="106">
        <v>1</v>
      </c>
      <c r="Z104" s="106">
        <v>1</v>
      </c>
      <c r="AA104" s="106">
        <v>0</v>
      </c>
      <c r="AB104" s="106">
        <v>0</v>
      </c>
      <c r="AC104" s="106">
        <v>0</v>
      </c>
      <c r="AD104" s="106">
        <v>1</v>
      </c>
      <c r="AE104" s="106">
        <v>1</v>
      </c>
      <c r="AF104" s="106">
        <v>0</v>
      </c>
      <c r="AG104" s="106">
        <v>0</v>
      </c>
      <c r="AH104" s="106">
        <v>0</v>
      </c>
      <c r="AI104" s="106">
        <v>1</v>
      </c>
    </row>
    <row r="105" spans="1:35">
      <c r="A105" t="s">
        <v>44</v>
      </c>
      <c r="B105" t="s">
        <v>60</v>
      </c>
      <c r="C105" t="s">
        <v>68</v>
      </c>
      <c r="D105" t="s">
        <v>231</v>
      </c>
      <c r="E105" s="106" t="s">
        <v>1214</v>
      </c>
      <c r="F105" s="106" t="s">
        <v>2480</v>
      </c>
      <c r="G105" s="106" t="s">
        <v>1217</v>
      </c>
      <c r="H105" s="106" t="s">
        <v>2481</v>
      </c>
      <c r="I105" s="106" t="s">
        <v>1214</v>
      </c>
      <c r="J105" s="106" t="s">
        <v>2482</v>
      </c>
      <c r="K105" s="106" t="s">
        <v>1612</v>
      </c>
      <c r="L105" s="106" t="s">
        <v>1214</v>
      </c>
      <c r="M105" s="106" t="s">
        <v>2483</v>
      </c>
      <c r="N105" s="106" t="s">
        <v>5273</v>
      </c>
      <c r="O105" s="106" t="s">
        <v>5274</v>
      </c>
      <c r="P105" s="106">
        <v>1</v>
      </c>
      <c r="Q105" s="106">
        <v>0</v>
      </c>
      <c r="R105" s="106">
        <v>0</v>
      </c>
      <c r="S105" s="106">
        <v>0</v>
      </c>
      <c r="T105" s="106">
        <v>1</v>
      </c>
      <c r="U105" s="106">
        <v>0</v>
      </c>
      <c r="V105" s="106">
        <v>0</v>
      </c>
      <c r="W105" s="106">
        <v>0</v>
      </c>
      <c r="X105" s="106">
        <v>1</v>
      </c>
      <c r="Y105" s="106">
        <v>1</v>
      </c>
      <c r="Z105" s="106">
        <v>1</v>
      </c>
      <c r="AA105" s="106">
        <v>0</v>
      </c>
      <c r="AB105" s="106">
        <v>0</v>
      </c>
      <c r="AC105" s="106">
        <v>0</v>
      </c>
      <c r="AD105" s="106">
        <v>1</v>
      </c>
      <c r="AE105" s="106">
        <v>1</v>
      </c>
      <c r="AF105" s="106">
        <v>0</v>
      </c>
      <c r="AG105" s="106">
        <v>0</v>
      </c>
      <c r="AH105" s="106">
        <v>0</v>
      </c>
      <c r="AI105" s="106">
        <v>1</v>
      </c>
    </row>
    <row r="106" spans="1:35">
      <c r="A106" t="s">
        <v>44</v>
      </c>
      <c r="B106" t="s">
        <v>43</v>
      </c>
      <c r="C106" t="s">
        <v>42</v>
      </c>
      <c r="D106" t="s">
        <v>229</v>
      </c>
      <c r="E106" s="106" t="s">
        <v>1215</v>
      </c>
      <c r="F106" s="106" t="s">
        <v>2491</v>
      </c>
      <c r="G106" s="106" t="s">
        <v>1216</v>
      </c>
      <c r="H106" s="106" t="s">
        <v>2492</v>
      </c>
      <c r="I106" s="106" t="s">
        <v>1214</v>
      </c>
      <c r="J106" s="106" t="s">
        <v>2493</v>
      </c>
      <c r="K106" s="106" t="s">
        <v>1612</v>
      </c>
      <c r="L106" s="106" t="s">
        <v>1215</v>
      </c>
      <c r="M106" s="106" t="s">
        <v>2494</v>
      </c>
      <c r="N106" s="106" t="s">
        <v>5275</v>
      </c>
      <c r="O106" s="106" t="s">
        <v>5276</v>
      </c>
      <c r="P106" s="106">
        <v>0</v>
      </c>
      <c r="Q106" s="106">
        <v>1</v>
      </c>
      <c r="R106" s="106">
        <v>0</v>
      </c>
      <c r="S106" s="106">
        <v>0</v>
      </c>
      <c r="T106" s="106">
        <v>1</v>
      </c>
      <c r="U106" s="106">
        <v>0</v>
      </c>
      <c r="V106" s="106">
        <v>0</v>
      </c>
      <c r="W106" s="106">
        <v>1</v>
      </c>
      <c r="X106" s="106">
        <v>0</v>
      </c>
      <c r="Y106" s="106">
        <v>1</v>
      </c>
      <c r="Z106" s="106">
        <v>1</v>
      </c>
      <c r="AA106" s="106">
        <v>0</v>
      </c>
      <c r="AB106" s="106">
        <v>0</v>
      </c>
      <c r="AC106" s="106">
        <v>0</v>
      </c>
      <c r="AD106" s="106">
        <v>1</v>
      </c>
      <c r="AE106" s="106">
        <v>0</v>
      </c>
      <c r="AF106" s="106">
        <v>1</v>
      </c>
      <c r="AG106" s="106">
        <v>0</v>
      </c>
      <c r="AH106" s="106">
        <v>0</v>
      </c>
      <c r="AI106" s="106">
        <v>1</v>
      </c>
    </row>
    <row r="107" spans="1:35">
      <c r="A107" t="s">
        <v>49</v>
      </c>
      <c r="B107" t="s">
        <v>159</v>
      </c>
      <c r="C107" t="s">
        <v>158</v>
      </c>
      <c r="D107" t="s">
        <v>227</v>
      </c>
      <c r="E107" s="106" t="s">
        <v>1214</v>
      </c>
      <c r="F107" s="106" t="s">
        <v>2501</v>
      </c>
      <c r="G107" s="106" t="s">
        <v>1215</v>
      </c>
      <c r="H107" s="106" t="s">
        <v>2502</v>
      </c>
      <c r="I107" s="106" t="s">
        <v>1214</v>
      </c>
      <c r="J107" s="106" t="s">
        <v>2503</v>
      </c>
      <c r="K107" s="106" t="s">
        <v>1612</v>
      </c>
      <c r="L107" s="106" t="s">
        <v>1217</v>
      </c>
      <c r="M107" s="106" t="s">
        <v>2504</v>
      </c>
      <c r="N107" s="106" t="s">
        <v>5277</v>
      </c>
      <c r="O107" s="106" t="s">
        <v>5278</v>
      </c>
      <c r="P107" s="106">
        <v>1</v>
      </c>
      <c r="Q107" s="106">
        <v>0</v>
      </c>
      <c r="R107" s="106">
        <v>0</v>
      </c>
      <c r="S107" s="106">
        <v>0</v>
      </c>
      <c r="T107" s="106">
        <v>1</v>
      </c>
      <c r="U107" s="106">
        <v>0</v>
      </c>
      <c r="V107" s="106">
        <v>1</v>
      </c>
      <c r="W107" s="106">
        <v>0</v>
      </c>
      <c r="X107" s="106">
        <v>0</v>
      </c>
      <c r="Y107" s="106">
        <v>1</v>
      </c>
      <c r="Z107" s="106">
        <v>1</v>
      </c>
      <c r="AA107" s="106">
        <v>0</v>
      </c>
      <c r="AB107" s="106">
        <v>0</v>
      </c>
      <c r="AC107" s="106">
        <v>0</v>
      </c>
      <c r="AD107" s="106">
        <v>1</v>
      </c>
      <c r="AE107" s="106">
        <v>0</v>
      </c>
      <c r="AF107" s="106">
        <v>0</v>
      </c>
      <c r="AG107" s="106">
        <v>0</v>
      </c>
      <c r="AH107" s="106">
        <v>1</v>
      </c>
      <c r="AI107" s="106">
        <v>1</v>
      </c>
    </row>
    <row r="108" spans="1:35">
      <c r="A108" t="s">
        <v>49</v>
      </c>
      <c r="B108" t="s">
        <v>159</v>
      </c>
      <c r="C108" t="s">
        <v>158</v>
      </c>
      <c r="D108" t="s">
        <v>225</v>
      </c>
      <c r="E108" s="106" t="s">
        <v>1214</v>
      </c>
      <c r="F108" s="106" t="s">
        <v>2515</v>
      </c>
      <c r="G108" s="106" t="s">
        <v>1214</v>
      </c>
      <c r="H108" s="106" t="s">
        <v>2516</v>
      </c>
      <c r="I108" s="106" t="s">
        <v>1216</v>
      </c>
      <c r="J108" s="106" t="s">
        <v>2517</v>
      </c>
      <c r="K108" s="106" t="s">
        <v>1612</v>
      </c>
      <c r="L108" s="106" t="s">
        <v>1216</v>
      </c>
      <c r="M108" s="106" t="s">
        <v>2518</v>
      </c>
      <c r="N108" s="106" t="s">
        <v>5279</v>
      </c>
      <c r="O108" s="106" t="s">
        <v>5280</v>
      </c>
      <c r="P108" s="106">
        <v>1</v>
      </c>
      <c r="Q108" s="106">
        <v>0</v>
      </c>
      <c r="R108" s="106">
        <v>0</v>
      </c>
      <c r="S108" s="106">
        <v>0</v>
      </c>
      <c r="T108" s="106">
        <v>1</v>
      </c>
      <c r="U108" s="106">
        <v>1</v>
      </c>
      <c r="V108" s="106">
        <v>0</v>
      </c>
      <c r="W108" s="106">
        <v>0</v>
      </c>
      <c r="X108" s="106">
        <v>0</v>
      </c>
      <c r="Y108" s="106">
        <v>1</v>
      </c>
      <c r="Z108" s="106">
        <v>0</v>
      </c>
      <c r="AA108" s="106">
        <v>0</v>
      </c>
      <c r="AB108" s="106">
        <v>1</v>
      </c>
      <c r="AC108" s="106">
        <v>0</v>
      </c>
      <c r="AD108" s="106">
        <v>1</v>
      </c>
      <c r="AE108" s="106">
        <v>0</v>
      </c>
      <c r="AF108" s="106">
        <v>0</v>
      </c>
      <c r="AG108" s="106">
        <v>1</v>
      </c>
      <c r="AH108" s="106">
        <v>0</v>
      </c>
      <c r="AI108" s="106">
        <v>1</v>
      </c>
    </row>
    <row r="109" spans="1:35">
      <c r="A109" t="s">
        <v>73</v>
      </c>
      <c r="B109" t="s">
        <v>72</v>
      </c>
      <c r="C109" t="s">
        <v>71</v>
      </c>
      <c r="D109" t="s">
        <v>223</v>
      </c>
      <c r="E109" s="106" t="s">
        <v>1216</v>
      </c>
      <c r="F109" s="106" t="s">
        <v>2528</v>
      </c>
      <c r="G109" s="106" t="s">
        <v>1214</v>
      </c>
      <c r="H109" s="106" t="s">
        <v>2529</v>
      </c>
      <c r="I109" s="106" t="s">
        <v>1216</v>
      </c>
      <c r="J109" s="106" t="s">
        <v>2530</v>
      </c>
      <c r="K109" s="106" t="s">
        <v>2531</v>
      </c>
      <c r="L109" s="106" t="s">
        <v>1217</v>
      </c>
      <c r="M109" s="106" t="s">
        <v>2531</v>
      </c>
      <c r="N109" s="106" t="s">
        <v>5281</v>
      </c>
      <c r="O109" s="106" t="s">
        <v>5282</v>
      </c>
      <c r="P109" s="106">
        <v>0</v>
      </c>
      <c r="Q109" s="106">
        <v>0</v>
      </c>
      <c r="R109" s="106">
        <v>1</v>
      </c>
      <c r="S109" s="106">
        <v>0</v>
      </c>
      <c r="T109" s="106">
        <v>1</v>
      </c>
      <c r="U109" s="106">
        <v>1</v>
      </c>
      <c r="V109" s="106">
        <v>0</v>
      </c>
      <c r="W109" s="106">
        <v>0</v>
      </c>
      <c r="X109" s="106">
        <v>0</v>
      </c>
      <c r="Y109" s="106">
        <v>1</v>
      </c>
      <c r="Z109" s="106">
        <v>0</v>
      </c>
      <c r="AA109" s="106">
        <v>0</v>
      </c>
      <c r="AB109" s="106">
        <v>1</v>
      </c>
      <c r="AC109" s="106">
        <v>0</v>
      </c>
      <c r="AD109" s="106">
        <v>1</v>
      </c>
      <c r="AE109" s="106">
        <v>0</v>
      </c>
      <c r="AF109" s="106">
        <v>0</v>
      </c>
      <c r="AG109" s="106">
        <v>0</v>
      </c>
      <c r="AH109" s="106">
        <v>1</v>
      </c>
      <c r="AI109" s="106">
        <v>1</v>
      </c>
    </row>
    <row r="110" spans="1:35">
      <c r="A110" t="s">
        <v>49</v>
      </c>
      <c r="B110" t="s">
        <v>159</v>
      </c>
      <c r="C110" t="s">
        <v>158</v>
      </c>
      <c r="D110" t="s">
        <v>221</v>
      </c>
      <c r="E110" s="106" t="s">
        <v>1214</v>
      </c>
      <c r="F110" s="106" t="s">
        <v>2540</v>
      </c>
      <c r="G110" s="106" t="s">
        <v>1217</v>
      </c>
      <c r="H110" s="106" t="s">
        <v>2541</v>
      </c>
      <c r="I110" s="106" t="s">
        <v>1217</v>
      </c>
      <c r="J110" s="106" t="s">
        <v>2542</v>
      </c>
      <c r="K110" s="106" t="s">
        <v>1612</v>
      </c>
      <c r="L110" s="106" t="s">
        <v>1217</v>
      </c>
      <c r="M110" s="106" t="s">
        <v>2543</v>
      </c>
      <c r="N110" s="106" t="s">
        <v>5283</v>
      </c>
      <c r="O110" s="106" t="s">
        <v>5284</v>
      </c>
      <c r="P110" s="106">
        <v>1</v>
      </c>
      <c r="Q110" s="106">
        <v>0</v>
      </c>
      <c r="R110" s="106">
        <v>0</v>
      </c>
      <c r="S110" s="106">
        <v>0</v>
      </c>
      <c r="T110" s="106">
        <v>1</v>
      </c>
      <c r="U110" s="106">
        <v>0</v>
      </c>
      <c r="V110" s="106">
        <v>0</v>
      </c>
      <c r="W110" s="106">
        <v>0</v>
      </c>
      <c r="X110" s="106">
        <v>1</v>
      </c>
      <c r="Y110" s="106">
        <v>1</v>
      </c>
      <c r="Z110" s="106">
        <v>0</v>
      </c>
      <c r="AA110" s="106">
        <v>0</v>
      </c>
      <c r="AB110" s="106">
        <v>0</v>
      </c>
      <c r="AC110" s="106">
        <v>1</v>
      </c>
      <c r="AD110" s="106">
        <v>1</v>
      </c>
      <c r="AE110" s="106">
        <v>0</v>
      </c>
      <c r="AF110" s="106">
        <v>0</v>
      </c>
      <c r="AG110" s="106">
        <v>0</v>
      </c>
      <c r="AH110" s="106">
        <v>1</v>
      </c>
      <c r="AI110" s="106">
        <v>1</v>
      </c>
    </row>
    <row r="111" spans="1:35">
      <c r="A111" t="s">
        <v>44</v>
      </c>
      <c r="B111" t="s">
        <v>60</v>
      </c>
      <c r="C111" t="s">
        <v>59</v>
      </c>
      <c r="D111" t="s">
        <v>219</v>
      </c>
      <c r="E111" s="106" t="s">
        <v>1215</v>
      </c>
      <c r="F111" s="106" t="s">
        <v>2553</v>
      </c>
      <c r="G111" s="106" t="s">
        <v>1214</v>
      </c>
      <c r="H111" s="106" t="s">
        <v>2554</v>
      </c>
      <c r="I111" s="106" t="s">
        <v>1214</v>
      </c>
      <c r="J111" s="106" t="s">
        <v>2555</v>
      </c>
      <c r="K111" s="106" t="s">
        <v>1612</v>
      </c>
      <c r="L111" s="106" t="s">
        <v>1217</v>
      </c>
      <c r="M111" s="106" t="s">
        <v>2556</v>
      </c>
      <c r="N111" s="106" t="s">
        <v>5285</v>
      </c>
      <c r="O111" s="106" t="s">
        <v>5286</v>
      </c>
      <c r="P111" s="106">
        <v>0</v>
      </c>
      <c r="Q111" s="106">
        <v>1</v>
      </c>
      <c r="R111" s="106">
        <v>0</v>
      </c>
      <c r="S111" s="106">
        <v>0</v>
      </c>
      <c r="T111" s="106">
        <v>1</v>
      </c>
      <c r="U111" s="106">
        <v>1</v>
      </c>
      <c r="V111" s="106">
        <v>0</v>
      </c>
      <c r="W111" s="106">
        <v>0</v>
      </c>
      <c r="X111" s="106">
        <v>0</v>
      </c>
      <c r="Y111" s="106">
        <v>1</v>
      </c>
      <c r="Z111" s="106">
        <v>1</v>
      </c>
      <c r="AA111" s="106">
        <v>0</v>
      </c>
      <c r="AB111" s="106">
        <v>0</v>
      </c>
      <c r="AC111" s="106">
        <v>0</v>
      </c>
      <c r="AD111" s="106">
        <v>1</v>
      </c>
      <c r="AE111" s="106">
        <v>0</v>
      </c>
      <c r="AF111" s="106">
        <v>0</v>
      </c>
      <c r="AG111" s="106">
        <v>0</v>
      </c>
      <c r="AH111" s="106">
        <v>1</v>
      </c>
      <c r="AI111" s="106">
        <v>1</v>
      </c>
    </row>
    <row r="112" spans="1:35">
      <c r="A112" t="s">
        <v>49</v>
      </c>
      <c r="B112" t="s">
        <v>101</v>
      </c>
      <c r="C112" t="s">
        <v>158</v>
      </c>
      <c r="D112" t="s">
        <v>217</v>
      </c>
      <c r="E112" s="106" t="s">
        <v>1215</v>
      </c>
      <c r="F112" s="106" t="s">
        <v>2563</v>
      </c>
      <c r="G112" s="106" t="s">
        <v>1217</v>
      </c>
      <c r="H112" s="106" t="s">
        <v>2564</v>
      </c>
      <c r="I112" s="106" t="s">
        <v>1217</v>
      </c>
      <c r="J112" s="106" t="s">
        <v>2564</v>
      </c>
      <c r="K112" s="106" t="s">
        <v>1612</v>
      </c>
      <c r="L112" s="106" t="s">
        <v>1217</v>
      </c>
      <c r="M112" s="106" t="s">
        <v>2564</v>
      </c>
      <c r="N112" s="106" t="s">
        <v>5287</v>
      </c>
      <c r="O112" s="106" t="s">
        <v>5288</v>
      </c>
      <c r="P112" s="106">
        <v>0</v>
      </c>
      <c r="Q112" s="106">
        <v>1</v>
      </c>
      <c r="R112" s="106">
        <v>0</v>
      </c>
      <c r="S112" s="106">
        <v>0</v>
      </c>
      <c r="T112" s="106">
        <v>1</v>
      </c>
      <c r="U112" s="106">
        <v>0</v>
      </c>
      <c r="V112" s="106">
        <v>0</v>
      </c>
      <c r="W112" s="106">
        <v>0</v>
      </c>
      <c r="X112" s="106">
        <v>1</v>
      </c>
      <c r="Y112" s="106">
        <v>1</v>
      </c>
      <c r="Z112" s="106">
        <v>0</v>
      </c>
      <c r="AA112" s="106">
        <v>0</v>
      </c>
      <c r="AB112" s="106">
        <v>0</v>
      </c>
      <c r="AC112" s="106">
        <v>1</v>
      </c>
      <c r="AD112" s="106">
        <v>1</v>
      </c>
      <c r="AE112" s="106">
        <v>0</v>
      </c>
      <c r="AF112" s="106">
        <v>0</v>
      </c>
      <c r="AG112" s="106">
        <v>0</v>
      </c>
      <c r="AH112" s="106">
        <v>1</v>
      </c>
      <c r="AI112" s="106">
        <v>1</v>
      </c>
    </row>
    <row r="113" spans="1:35">
      <c r="A113" t="s">
        <v>44</v>
      </c>
      <c r="B113" t="s">
        <v>60</v>
      </c>
      <c r="C113" t="s">
        <v>68</v>
      </c>
      <c r="D113" t="s">
        <v>215</v>
      </c>
      <c r="E113" s="106" t="s">
        <v>1215</v>
      </c>
      <c r="F113" s="106" t="s">
        <v>2575</v>
      </c>
      <c r="G113" s="106" t="s">
        <v>1214</v>
      </c>
      <c r="H113" s="106" t="s">
        <v>2576</v>
      </c>
      <c r="I113" s="106" t="s">
        <v>1215</v>
      </c>
      <c r="J113" s="106" t="s">
        <v>2577</v>
      </c>
      <c r="K113" s="106" t="s">
        <v>1612</v>
      </c>
      <c r="L113" s="106" t="s">
        <v>1214</v>
      </c>
      <c r="M113" s="106" t="s">
        <v>2578</v>
      </c>
      <c r="N113" s="106" t="s">
        <v>5289</v>
      </c>
      <c r="O113" s="106" t="s">
        <v>5290</v>
      </c>
      <c r="P113" s="106">
        <v>0</v>
      </c>
      <c r="Q113" s="106">
        <v>1</v>
      </c>
      <c r="R113" s="106">
        <v>0</v>
      </c>
      <c r="S113" s="106">
        <v>0</v>
      </c>
      <c r="T113" s="106">
        <v>1</v>
      </c>
      <c r="U113" s="106">
        <v>1</v>
      </c>
      <c r="V113" s="106">
        <v>0</v>
      </c>
      <c r="W113" s="106">
        <v>0</v>
      </c>
      <c r="X113" s="106">
        <v>0</v>
      </c>
      <c r="Y113" s="106">
        <v>1</v>
      </c>
      <c r="Z113" s="106">
        <v>0</v>
      </c>
      <c r="AA113" s="106">
        <v>1</v>
      </c>
      <c r="AB113" s="106">
        <v>0</v>
      </c>
      <c r="AC113" s="106">
        <v>0</v>
      </c>
      <c r="AD113" s="106">
        <v>1</v>
      </c>
      <c r="AE113" s="106">
        <v>1</v>
      </c>
      <c r="AF113" s="106">
        <v>0</v>
      </c>
      <c r="AG113" s="106">
        <v>0</v>
      </c>
      <c r="AH113" s="106">
        <v>0</v>
      </c>
      <c r="AI113" s="106">
        <v>1</v>
      </c>
    </row>
    <row r="114" spans="1:35">
      <c r="A114" t="s">
        <v>56</v>
      </c>
      <c r="B114" t="s">
        <v>55</v>
      </c>
      <c r="C114" t="s">
        <v>76</v>
      </c>
      <c r="D114" t="s">
        <v>213</v>
      </c>
      <c r="E114" s="106" t="s">
        <v>1216</v>
      </c>
      <c r="F114" s="106" t="s">
        <v>1686</v>
      </c>
      <c r="G114" s="106" t="s">
        <v>1216</v>
      </c>
      <c r="H114" s="106" t="s">
        <v>1686</v>
      </c>
      <c r="I114" s="106" t="s">
        <v>1216</v>
      </c>
      <c r="J114" s="106" t="s">
        <v>2586</v>
      </c>
      <c r="K114" s="106" t="s">
        <v>1612</v>
      </c>
      <c r="L114" s="106" t="s">
        <v>1216</v>
      </c>
      <c r="M114" s="106" t="s">
        <v>2587</v>
      </c>
      <c r="N114" s="106" t="s">
        <v>5291</v>
      </c>
      <c r="O114" s="106" t="s">
        <v>5292</v>
      </c>
      <c r="P114" s="106">
        <v>0</v>
      </c>
      <c r="Q114" s="106">
        <v>0</v>
      </c>
      <c r="R114" s="106">
        <v>1</v>
      </c>
      <c r="S114" s="106">
        <v>0</v>
      </c>
      <c r="T114" s="106">
        <v>1</v>
      </c>
      <c r="U114" s="106">
        <v>0</v>
      </c>
      <c r="V114" s="106">
        <v>0</v>
      </c>
      <c r="W114" s="106">
        <v>1</v>
      </c>
      <c r="X114" s="106">
        <v>0</v>
      </c>
      <c r="Y114" s="106">
        <v>1</v>
      </c>
      <c r="Z114" s="106">
        <v>0</v>
      </c>
      <c r="AA114" s="106">
        <v>0</v>
      </c>
      <c r="AB114" s="106">
        <v>1</v>
      </c>
      <c r="AC114" s="106">
        <v>0</v>
      </c>
      <c r="AD114" s="106">
        <v>1</v>
      </c>
      <c r="AE114" s="106">
        <v>0</v>
      </c>
      <c r="AF114" s="106">
        <v>0</v>
      </c>
      <c r="AG114" s="106">
        <v>1</v>
      </c>
      <c r="AH114" s="106">
        <v>0</v>
      </c>
      <c r="AI114" s="106">
        <v>1</v>
      </c>
    </row>
    <row r="115" spans="1:35">
      <c r="A115" t="s">
        <v>73</v>
      </c>
      <c r="B115" t="s">
        <v>72</v>
      </c>
      <c r="C115" t="s">
        <v>71</v>
      </c>
      <c r="D115" t="s">
        <v>211</v>
      </c>
      <c r="E115" s="106" t="s">
        <v>1215</v>
      </c>
      <c r="F115" s="106" t="s">
        <v>2598</v>
      </c>
      <c r="G115" s="106" t="s">
        <v>1217</v>
      </c>
      <c r="H115" s="106" t="s">
        <v>2599</v>
      </c>
      <c r="I115" s="106" t="s">
        <v>1214</v>
      </c>
      <c r="J115" s="106" t="s">
        <v>2600</v>
      </c>
      <c r="K115" s="106" t="s">
        <v>1612</v>
      </c>
      <c r="L115" s="106" t="s">
        <v>1217</v>
      </c>
      <c r="M115" s="106" t="s">
        <v>2601</v>
      </c>
      <c r="N115" s="106" t="s">
        <v>5293</v>
      </c>
      <c r="O115" s="106" t="s">
        <v>5294</v>
      </c>
      <c r="P115" s="106">
        <v>0</v>
      </c>
      <c r="Q115" s="106">
        <v>1</v>
      </c>
      <c r="R115" s="106">
        <v>0</v>
      </c>
      <c r="S115" s="106">
        <v>0</v>
      </c>
      <c r="T115" s="106">
        <v>1</v>
      </c>
      <c r="U115" s="106">
        <v>0</v>
      </c>
      <c r="V115" s="106">
        <v>0</v>
      </c>
      <c r="W115" s="106">
        <v>0</v>
      </c>
      <c r="X115" s="106">
        <v>1</v>
      </c>
      <c r="Y115" s="106">
        <v>1</v>
      </c>
      <c r="Z115" s="106">
        <v>1</v>
      </c>
      <c r="AA115" s="106">
        <v>0</v>
      </c>
      <c r="AB115" s="106">
        <v>0</v>
      </c>
      <c r="AC115" s="106">
        <v>0</v>
      </c>
      <c r="AD115" s="106">
        <v>1</v>
      </c>
      <c r="AE115" s="106">
        <v>0</v>
      </c>
      <c r="AF115" s="106">
        <v>0</v>
      </c>
      <c r="AG115" s="106">
        <v>0</v>
      </c>
      <c r="AH115" s="106">
        <v>1</v>
      </c>
      <c r="AI115" s="106">
        <v>1</v>
      </c>
    </row>
    <row r="116" spans="1:35">
      <c r="A116" t="s">
        <v>44</v>
      </c>
      <c r="B116" t="s">
        <v>116</v>
      </c>
      <c r="C116" t="s">
        <v>115</v>
      </c>
      <c r="D116" t="s">
        <v>209</v>
      </c>
      <c r="E116" s="106" t="s">
        <v>1215</v>
      </c>
      <c r="F116" s="106" t="s">
        <v>2610</v>
      </c>
      <c r="G116" s="106" t="s">
        <v>1215</v>
      </c>
      <c r="H116" s="106" t="s">
        <v>2611</v>
      </c>
      <c r="I116" s="106" t="s">
        <v>1215</v>
      </c>
      <c r="J116" s="106" t="s">
        <v>2612</v>
      </c>
      <c r="K116" s="106" t="s">
        <v>1612</v>
      </c>
      <c r="L116" s="106" t="s">
        <v>1217</v>
      </c>
      <c r="M116" s="106" t="s">
        <v>2613</v>
      </c>
      <c r="N116" s="106" t="s">
        <v>5295</v>
      </c>
      <c r="O116" s="106" t="s">
        <v>5296</v>
      </c>
      <c r="P116" s="106">
        <v>0</v>
      </c>
      <c r="Q116" s="106">
        <v>1</v>
      </c>
      <c r="R116" s="106">
        <v>0</v>
      </c>
      <c r="S116" s="106">
        <v>0</v>
      </c>
      <c r="T116" s="106">
        <v>1</v>
      </c>
      <c r="U116" s="106">
        <v>0</v>
      </c>
      <c r="V116" s="106">
        <v>1</v>
      </c>
      <c r="W116" s="106">
        <v>0</v>
      </c>
      <c r="X116" s="106">
        <v>0</v>
      </c>
      <c r="Y116" s="106">
        <v>1</v>
      </c>
      <c r="Z116" s="106">
        <v>0</v>
      </c>
      <c r="AA116" s="106">
        <v>1</v>
      </c>
      <c r="AB116" s="106">
        <v>0</v>
      </c>
      <c r="AC116" s="106">
        <v>0</v>
      </c>
      <c r="AD116" s="106">
        <v>1</v>
      </c>
      <c r="AE116" s="106">
        <v>0</v>
      </c>
      <c r="AF116" s="106">
        <v>0</v>
      </c>
      <c r="AG116" s="106">
        <v>0</v>
      </c>
      <c r="AH116" s="106">
        <v>1</v>
      </c>
      <c r="AI116" s="106">
        <v>1</v>
      </c>
    </row>
    <row r="117" spans="1:35">
      <c r="A117" t="s">
        <v>49</v>
      </c>
      <c r="B117" t="s">
        <v>55</v>
      </c>
      <c r="C117" t="s">
        <v>158</v>
      </c>
      <c r="D117" t="s">
        <v>207</v>
      </c>
      <c r="E117" s="106" t="s">
        <v>1214</v>
      </c>
      <c r="F117" s="106" t="s">
        <v>2624</v>
      </c>
      <c r="G117" s="106" t="s">
        <v>1216</v>
      </c>
      <c r="H117" s="106" t="s">
        <v>2625</v>
      </c>
      <c r="I117" s="106" t="s">
        <v>1214</v>
      </c>
      <c r="J117" s="106" t="s">
        <v>2626</v>
      </c>
      <c r="K117" s="106" t="s">
        <v>1612</v>
      </c>
      <c r="L117" s="106" t="s">
        <v>1214</v>
      </c>
      <c r="M117" s="106" t="s">
        <v>2627</v>
      </c>
      <c r="N117" s="106" t="s">
        <v>5297</v>
      </c>
      <c r="O117" s="106" t="s">
        <v>5298</v>
      </c>
      <c r="P117" s="106">
        <v>1</v>
      </c>
      <c r="Q117" s="106">
        <v>0</v>
      </c>
      <c r="R117" s="106">
        <v>0</v>
      </c>
      <c r="S117" s="106">
        <v>0</v>
      </c>
      <c r="T117" s="106">
        <v>1</v>
      </c>
      <c r="U117" s="106">
        <v>0</v>
      </c>
      <c r="V117" s="106">
        <v>0</v>
      </c>
      <c r="W117" s="106">
        <v>1</v>
      </c>
      <c r="X117" s="106">
        <v>0</v>
      </c>
      <c r="Y117" s="106">
        <v>1</v>
      </c>
      <c r="Z117" s="106">
        <v>1</v>
      </c>
      <c r="AA117" s="106">
        <v>0</v>
      </c>
      <c r="AB117" s="106">
        <v>0</v>
      </c>
      <c r="AC117" s="106">
        <v>0</v>
      </c>
      <c r="AD117" s="106">
        <v>1</v>
      </c>
      <c r="AE117" s="106">
        <v>1</v>
      </c>
      <c r="AF117" s="106">
        <v>0</v>
      </c>
      <c r="AG117" s="106">
        <v>0</v>
      </c>
      <c r="AH117" s="106">
        <v>0</v>
      </c>
      <c r="AI117" s="106">
        <v>1</v>
      </c>
    </row>
    <row r="118" spans="1:35">
      <c r="A118" t="s">
        <v>44</v>
      </c>
      <c r="B118" t="s">
        <v>116</v>
      </c>
      <c r="C118" t="s">
        <v>115</v>
      </c>
      <c r="D118" t="s">
        <v>205</v>
      </c>
      <c r="E118" s="106" t="s">
        <v>1215</v>
      </c>
      <c r="F118" s="106" t="s">
        <v>2635</v>
      </c>
      <c r="G118" s="106" t="s">
        <v>1215</v>
      </c>
      <c r="H118" s="106" t="s">
        <v>2636</v>
      </c>
      <c r="I118" s="106" t="s">
        <v>1216</v>
      </c>
      <c r="J118" s="106" t="s">
        <v>2637</v>
      </c>
      <c r="K118" s="106" t="s">
        <v>1612</v>
      </c>
      <c r="L118" s="106" t="s">
        <v>1214</v>
      </c>
      <c r="M118" s="106" t="s">
        <v>2638</v>
      </c>
      <c r="N118" s="106" t="s">
        <v>5299</v>
      </c>
      <c r="O118" s="106" t="s">
        <v>5300</v>
      </c>
      <c r="P118" s="106">
        <v>0</v>
      </c>
      <c r="Q118" s="106">
        <v>1</v>
      </c>
      <c r="R118" s="106">
        <v>0</v>
      </c>
      <c r="S118" s="106">
        <v>0</v>
      </c>
      <c r="T118" s="106">
        <v>1</v>
      </c>
      <c r="U118" s="106">
        <v>0</v>
      </c>
      <c r="V118" s="106">
        <v>1</v>
      </c>
      <c r="W118" s="106">
        <v>0</v>
      </c>
      <c r="X118" s="106">
        <v>0</v>
      </c>
      <c r="Y118" s="106">
        <v>1</v>
      </c>
      <c r="Z118" s="106">
        <v>0</v>
      </c>
      <c r="AA118" s="106">
        <v>0</v>
      </c>
      <c r="AB118" s="106">
        <v>1</v>
      </c>
      <c r="AC118" s="106">
        <v>0</v>
      </c>
      <c r="AD118" s="106">
        <v>1</v>
      </c>
      <c r="AE118" s="106">
        <v>1</v>
      </c>
      <c r="AF118" s="106">
        <v>0</v>
      </c>
      <c r="AG118" s="106">
        <v>0</v>
      </c>
      <c r="AH118" s="106">
        <v>0</v>
      </c>
      <c r="AI118" s="106">
        <v>1</v>
      </c>
    </row>
    <row r="119" spans="1:35">
      <c r="A119" t="s">
        <v>73</v>
      </c>
      <c r="B119" t="s">
        <v>72</v>
      </c>
      <c r="C119" t="s">
        <v>71</v>
      </c>
      <c r="D119" t="s">
        <v>203</v>
      </c>
      <c r="E119" s="106" t="s">
        <v>1214</v>
      </c>
      <c r="F119" s="106" t="s">
        <v>2644</v>
      </c>
      <c r="G119" s="106" t="s">
        <v>1214</v>
      </c>
      <c r="H119" s="106" t="s">
        <v>2645</v>
      </c>
      <c r="I119" s="106" t="s">
        <v>1214</v>
      </c>
      <c r="J119" s="106" t="s">
        <v>2646</v>
      </c>
      <c r="K119" s="106" t="s">
        <v>1612</v>
      </c>
      <c r="L119" s="106" t="s">
        <v>1214</v>
      </c>
      <c r="M119" s="106" t="s">
        <v>2646</v>
      </c>
      <c r="N119" s="106" t="s">
        <v>5197</v>
      </c>
      <c r="O119" s="106" t="s">
        <v>5301</v>
      </c>
      <c r="P119" s="106">
        <v>1</v>
      </c>
      <c r="Q119" s="106">
        <v>0</v>
      </c>
      <c r="R119" s="106">
        <v>0</v>
      </c>
      <c r="S119" s="106">
        <v>0</v>
      </c>
      <c r="T119" s="106">
        <v>1</v>
      </c>
      <c r="U119" s="106">
        <v>1</v>
      </c>
      <c r="V119" s="106">
        <v>0</v>
      </c>
      <c r="W119" s="106">
        <v>0</v>
      </c>
      <c r="X119" s="106">
        <v>0</v>
      </c>
      <c r="Y119" s="106">
        <v>1</v>
      </c>
      <c r="Z119" s="106">
        <v>1</v>
      </c>
      <c r="AA119" s="106">
        <v>0</v>
      </c>
      <c r="AB119" s="106">
        <v>0</v>
      </c>
      <c r="AC119" s="106">
        <v>0</v>
      </c>
      <c r="AD119" s="106">
        <v>1</v>
      </c>
      <c r="AE119" s="106">
        <v>1</v>
      </c>
      <c r="AF119" s="106">
        <v>0</v>
      </c>
      <c r="AG119" s="106">
        <v>0</v>
      </c>
      <c r="AH119" s="106">
        <v>0</v>
      </c>
      <c r="AI119" s="106">
        <v>1</v>
      </c>
    </row>
    <row r="120" spans="1:35">
      <c r="A120" t="s">
        <v>49</v>
      </c>
      <c r="B120" t="s">
        <v>101</v>
      </c>
      <c r="C120" t="s">
        <v>100</v>
      </c>
      <c r="D120" t="s">
        <v>201</v>
      </c>
      <c r="E120" s="106" t="s">
        <v>1214</v>
      </c>
      <c r="F120" s="106" t="s">
        <v>2656</v>
      </c>
      <c r="G120" s="106" t="s">
        <v>1214</v>
      </c>
      <c r="H120" s="106" t="s">
        <v>2656</v>
      </c>
      <c r="I120" s="106" t="s">
        <v>1215</v>
      </c>
      <c r="J120" s="106" t="s">
        <v>2656</v>
      </c>
      <c r="K120" s="106" t="s">
        <v>1612</v>
      </c>
      <c r="L120" s="106" t="s">
        <v>1216</v>
      </c>
      <c r="M120" s="106" t="s">
        <v>2656</v>
      </c>
      <c r="N120" s="106" t="s">
        <v>5302</v>
      </c>
      <c r="O120" s="106" t="s">
        <v>5303</v>
      </c>
      <c r="P120" s="106">
        <v>1</v>
      </c>
      <c r="Q120" s="106">
        <v>0</v>
      </c>
      <c r="R120" s="106">
        <v>0</v>
      </c>
      <c r="S120" s="106">
        <v>0</v>
      </c>
      <c r="T120" s="106">
        <v>1</v>
      </c>
      <c r="U120" s="106">
        <v>1</v>
      </c>
      <c r="V120" s="106">
        <v>0</v>
      </c>
      <c r="W120" s="106">
        <v>0</v>
      </c>
      <c r="X120" s="106">
        <v>0</v>
      </c>
      <c r="Y120" s="106">
        <v>1</v>
      </c>
      <c r="Z120" s="106">
        <v>0</v>
      </c>
      <c r="AA120" s="106">
        <v>1</v>
      </c>
      <c r="AB120" s="106">
        <v>0</v>
      </c>
      <c r="AC120" s="106">
        <v>0</v>
      </c>
      <c r="AD120" s="106">
        <v>1</v>
      </c>
      <c r="AE120" s="106">
        <v>0</v>
      </c>
      <c r="AF120" s="106">
        <v>0</v>
      </c>
      <c r="AG120" s="106">
        <v>1</v>
      </c>
      <c r="AH120" s="106">
        <v>0</v>
      </c>
      <c r="AI120" s="106">
        <v>1</v>
      </c>
    </row>
    <row r="121" spans="1:35">
      <c r="A121" t="s">
        <v>44</v>
      </c>
      <c r="B121" t="s">
        <v>43</v>
      </c>
      <c r="C121" t="s">
        <v>42</v>
      </c>
      <c r="D121" t="s">
        <v>199</v>
      </c>
      <c r="E121" s="106" t="s">
        <v>1216</v>
      </c>
      <c r="F121" s="106" t="s">
        <v>2665</v>
      </c>
      <c r="G121" s="106" t="s">
        <v>1214</v>
      </c>
      <c r="H121" s="106" t="s">
        <v>2666</v>
      </c>
      <c r="I121" s="106" t="s">
        <v>1214</v>
      </c>
      <c r="J121" s="106" t="s">
        <v>2666</v>
      </c>
      <c r="K121" s="106" t="s">
        <v>1612</v>
      </c>
      <c r="L121" s="106" t="s">
        <v>1217</v>
      </c>
      <c r="M121" s="106" t="s">
        <v>2667</v>
      </c>
      <c r="N121" s="106" t="s">
        <v>5304</v>
      </c>
      <c r="O121" s="106" t="s">
        <v>5305</v>
      </c>
      <c r="P121" s="106">
        <v>0</v>
      </c>
      <c r="Q121" s="106">
        <v>0</v>
      </c>
      <c r="R121" s="106">
        <v>1</v>
      </c>
      <c r="S121" s="106">
        <v>0</v>
      </c>
      <c r="T121" s="106">
        <v>1</v>
      </c>
      <c r="U121" s="106">
        <v>1</v>
      </c>
      <c r="V121" s="106">
        <v>0</v>
      </c>
      <c r="W121" s="106">
        <v>0</v>
      </c>
      <c r="X121" s="106">
        <v>0</v>
      </c>
      <c r="Y121" s="106">
        <v>1</v>
      </c>
      <c r="Z121" s="106">
        <v>1</v>
      </c>
      <c r="AA121" s="106">
        <v>0</v>
      </c>
      <c r="AB121" s="106">
        <v>0</v>
      </c>
      <c r="AC121" s="106">
        <v>0</v>
      </c>
      <c r="AD121" s="106">
        <v>1</v>
      </c>
      <c r="AE121" s="106">
        <v>0</v>
      </c>
      <c r="AF121" s="106">
        <v>0</v>
      </c>
      <c r="AG121" s="106">
        <v>0</v>
      </c>
      <c r="AH121" s="106">
        <v>1</v>
      </c>
      <c r="AI121" s="106">
        <v>1</v>
      </c>
    </row>
    <row r="122" spans="1:35">
      <c r="A122" t="s">
        <v>44</v>
      </c>
      <c r="B122" t="s">
        <v>43</v>
      </c>
      <c r="C122" t="s">
        <v>42</v>
      </c>
      <c r="D122" t="s">
        <v>197</v>
      </c>
      <c r="E122" s="106" t="s">
        <v>1215</v>
      </c>
      <c r="F122" s="106" t="s">
        <v>2678</v>
      </c>
      <c r="G122" s="106" t="s">
        <v>1214</v>
      </c>
      <c r="H122" s="106" t="s">
        <v>2679</v>
      </c>
      <c r="I122" s="106" t="s">
        <v>1215</v>
      </c>
      <c r="J122" s="106" t="s">
        <v>2680</v>
      </c>
      <c r="K122" s="106" t="s">
        <v>1612</v>
      </c>
      <c r="L122" s="106" t="s">
        <v>1215</v>
      </c>
      <c r="M122" s="106" t="s">
        <v>2681</v>
      </c>
      <c r="N122" s="106" t="s">
        <v>5306</v>
      </c>
      <c r="O122" s="106" t="s">
        <v>5307</v>
      </c>
      <c r="P122" s="106">
        <v>0</v>
      </c>
      <c r="Q122" s="106">
        <v>1</v>
      </c>
      <c r="R122" s="106">
        <v>0</v>
      </c>
      <c r="S122" s="106">
        <v>0</v>
      </c>
      <c r="T122" s="106">
        <v>1</v>
      </c>
      <c r="U122" s="106">
        <v>1</v>
      </c>
      <c r="V122" s="106">
        <v>0</v>
      </c>
      <c r="W122" s="106">
        <v>0</v>
      </c>
      <c r="X122" s="106">
        <v>0</v>
      </c>
      <c r="Y122" s="106">
        <v>1</v>
      </c>
      <c r="Z122" s="106">
        <v>0</v>
      </c>
      <c r="AA122" s="106">
        <v>1</v>
      </c>
      <c r="AB122" s="106">
        <v>0</v>
      </c>
      <c r="AC122" s="106">
        <v>0</v>
      </c>
      <c r="AD122" s="106">
        <v>1</v>
      </c>
      <c r="AE122" s="106">
        <v>0</v>
      </c>
      <c r="AF122" s="106">
        <v>1</v>
      </c>
      <c r="AG122" s="106">
        <v>0</v>
      </c>
      <c r="AH122" s="106">
        <v>0</v>
      </c>
      <c r="AI122" s="106">
        <v>1</v>
      </c>
    </row>
    <row r="123" spans="1:35">
      <c r="A123" t="s">
        <v>56</v>
      </c>
      <c r="B123" t="s">
        <v>65</v>
      </c>
      <c r="C123" t="s">
        <v>97</v>
      </c>
      <c r="D123" t="s">
        <v>195</v>
      </c>
      <c r="E123" s="106" t="s">
        <v>1214</v>
      </c>
      <c r="F123" s="106" t="s">
        <v>2692</v>
      </c>
      <c r="G123" s="106" t="s">
        <v>1217</v>
      </c>
      <c r="H123" s="106" t="s">
        <v>2693</v>
      </c>
      <c r="I123" s="106" t="s">
        <v>1214</v>
      </c>
      <c r="J123" s="106" t="s">
        <v>2694</v>
      </c>
      <c r="K123" s="106" t="s">
        <v>1612</v>
      </c>
      <c r="L123" s="106" t="s">
        <v>1217</v>
      </c>
      <c r="M123" s="106" t="s">
        <v>2695</v>
      </c>
      <c r="N123" s="106" t="s">
        <v>5308</v>
      </c>
      <c r="O123" s="106" t="s">
        <v>5309</v>
      </c>
      <c r="P123" s="106">
        <v>1</v>
      </c>
      <c r="Q123" s="106">
        <v>0</v>
      </c>
      <c r="R123" s="106">
        <v>0</v>
      </c>
      <c r="S123" s="106">
        <v>0</v>
      </c>
      <c r="T123" s="106">
        <v>1</v>
      </c>
      <c r="U123" s="106">
        <v>0</v>
      </c>
      <c r="V123" s="106">
        <v>0</v>
      </c>
      <c r="W123" s="106">
        <v>0</v>
      </c>
      <c r="X123" s="106">
        <v>1</v>
      </c>
      <c r="Y123" s="106">
        <v>1</v>
      </c>
      <c r="Z123" s="106">
        <v>1</v>
      </c>
      <c r="AA123" s="106">
        <v>0</v>
      </c>
      <c r="AB123" s="106">
        <v>0</v>
      </c>
      <c r="AC123" s="106">
        <v>0</v>
      </c>
      <c r="AD123" s="106">
        <v>1</v>
      </c>
      <c r="AE123" s="106">
        <v>0</v>
      </c>
      <c r="AF123" s="106">
        <v>0</v>
      </c>
      <c r="AG123" s="106">
        <v>0</v>
      </c>
      <c r="AH123" s="106">
        <v>1</v>
      </c>
      <c r="AI123" s="106">
        <v>1</v>
      </c>
    </row>
    <row r="124" spans="1:35">
      <c r="A124" t="s">
        <v>44</v>
      </c>
      <c r="B124" t="s">
        <v>116</v>
      </c>
      <c r="C124" t="s">
        <v>115</v>
      </c>
      <c r="D124" t="s">
        <v>193</v>
      </c>
      <c r="E124" s="106" t="s">
        <v>1216</v>
      </c>
      <c r="F124" s="106" t="s">
        <v>2705</v>
      </c>
      <c r="G124" s="106" t="s">
        <v>1216</v>
      </c>
      <c r="H124" s="106" t="s">
        <v>2706</v>
      </c>
      <c r="I124" s="106" t="s">
        <v>1215</v>
      </c>
      <c r="J124" s="106" t="s">
        <v>2707</v>
      </c>
      <c r="K124" s="106" t="s">
        <v>1612</v>
      </c>
      <c r="L124" s="106" t="s">
        <v>1216</v>
      </c>
      <c r="M124" s="106" t="s">
        <v>2708</v>
      </c>
      <c r="N124" s="106" t="s">
        <v>5310</v>
      </c>
      <c r="O124" s="106" t="s">
        <v>5311</v>
      </c>
      <c r="P124" s="106">
        <v>0</v>
      </c>
      <c r="Q124" s="106">
        <v>0</v>
      </c>
      <c r="R124" s="106">
        <v>1</v>
      </c>
      <c r="S124" s="106">
        <v>0</v>
      </c>
      <c r="T124" s="106">
        <v>1</v>
      </c>
      <c r="U124" s="106">
        <v>0</v>
      </c>
      <c r="V124" s="106">
        <v>0</v>
      </c>
      <c r="W124" s="106">
        <v>1</v>
      </c>
      <c r="X124" s="106">
        <v>0</v>
      </c>
      <c r="Y124" s="106">
        <v>1</v>
      </c>
      <c r="Z124" s="106">
        <v>0</v>
      </c>
      <c r="AA124" s="106">
        <v>1</v>
      </c>
      <c r="AB124" s="106">
        <v>0</v>
      </c>
      <c r="AC124" s="106">
        <v>0</v>
      </c>
      <c r="AD124" s="106">
        <v>1</v>
      </c>
      <c r="AE124" s="106">
        <v>0</v>
      </c>
      <c r="AF124" s="106">
        <v>0</v>
      </c>
      <c r="AG124" s="106">
        <v>1</v>
      </c>
      <c r="AH124" s="106">
        <v>0</v>
      </c>
      <c r="AI124" s="106">
        <v>1</v>
      </c>
    </row>
    <row r="125" spans="1:35">
      <c r="A125" t="s">
        <v>44</v>
      </c>
      <c r="B125" t="s">
        <v>43</v>
      </c>
      <c r="C125" t="s">
        <v>42</v>
      </c>
      <c r="D125" t="s">
        <v>191</v>
      </c>
      <c r="E125" s="106" t="s">
        <v>1215</v>
      </c>
      <c r="F125" s="106" t="s">
        <v>2720</v>
      </c>
      <c r="G125" s="106" t="s">
        <v>1214</v>
      </c>
      <c r="H125" s="106" t="s">
        <v>2721</v>
      </c>
      <c r="I125" s="106" t="s">
        <v>1215</v>
      </c>
      <c r="J125" s="106" t="s">
        <v>2722</v>
      </c>
      <c r="K125" s="106" t="s">
        <v>1612</v>
      </c>
      <c r="L125" s="106" t="s">
        <v>1217</v>
      </c>
      <c r="M125" s="106" t="s">
        <v>2723</v>
      </c>
      <c r="N125" s="106" t="s">
        <v>5312</v>
      </c>
      <c r="O125" s="106" t="s">
        <v>5313</v>
      </c>
      <c r="P125" s="106">
        <v>0</v>
      </c>
      <c r="Q125" s="106">
        <v>1</v>
      </c>
      <c r="R125" s="106">
        <v>0</v>
      </c>
      <c r="S125" s="106">
        <v>0</v>
      </c>
      <c r="T125" s="106">
        <v>1</v>
      </c>
      <c r="U125" s="106">
        <v>1</v>
      </c>
      <c r="V125" s="106">
        <v>0</v>
      </c>
      <c r="W125" s="106">
        <v>0</v>
      </c>
      <c r="X125" s="106">
        <v>0</v>
      </c>
      <c r="Y125" s="106">
        <v>1</v>
      </c>
      <c r="Z125" s="106">
        <v>0</v>
      </c>
      <c r="AA125" s="106">
        <v>1</v>
      </c>
      <c r="AB125" s="106">
        <v>0</v>
      </c>
      <c r="AC125" s="106">
        <v>0</v>
      </c>
      <c r="AD125" s="106">
        <v>1</v>
      </c>
      <c r="AE125" s="106">
        <v>0</v>
      </c>
      <c r="AF125" s="106">
        <v>0</v>
      </c>
      <c r="AG125" s="106">
        <v>0</v>
      </c>
      <c r="AH125" s="106">
        <v>1</v>
      </c>
      <c r="AI125" s="106">
        <v>1</v>
      </c>
    </row>
    <row r="126" spans="1:35">
      <c r="A126" t="s">
        <v>49</v>
      </c>
      <c r="B126" t="s">
        <v>159</v>
      </c>
      <c r="C126" t="s">
        <v>158</v>
      </c>
      <c r="D126" t="s">
        <v>189</v>
      </c>
      <c r="E126" s="106" t="s">
        <v>1214</v>
      </c>
      <c r="F126" s="106" t="s">
        <v>2734</v>
      </c>
      <c r="G126" s="106" t="s">
        <v>1215</v>
      </c>
      <c r="H126" s="106" t="s">
        <v>2735</v>
      </c>
      <c r="I126" s="106" t="s">
        <v>1216</v>
      </c>
      <c r="J126" s="106" t="s">
        <v>2736</v>
      </c>
      <c r="K126" s="106" t="s">
        <v>1612</v>
      </c>
      <c r="L126" s="106" t="s">
        <v>1215</v>
      </c>
      <c r="M126" s="106" t="s">
        <v>2737</v>
      </c>
      <c r="N126" s="106" t="s">
        <v>5314</v>
      </c>
      <c r="O126" s="106" t="s">
        <v>5315</v>
      </c>
      <c r="P126" s="106">
        <v>1</v>
      </c>
      <c r="Q126" s="106">
        <v>0</v>
      </c>
      <c r="R126" s="106">
        <v>0</v>
      </c>
      <c r="S126" s="106">
        <v>0</v>
      </c>
      <c r="T126" s="106">
        <v>1</v>
      </c>
      <c r="U126" s="106">
        <v>0</v>
      </c>
      <c r="V126" s="106">
        <v>1</v>
      </c>
      <c r="W126" s="106">
        <v>0</v>
      </c>
      <c r="X126" s="106">
        <v>0</v>
      </c>
      <c r="Y126" s="106">
        <v>1</v>
      </c>
      <c r="Z126" s="106">
        <v>0</v>
      </c>
      <c r="AA126" s="106">
        <v>0</v>
      </c>
      <c r="AB126" s="106">
        <v>1</v>
      </c>
      <c r="AC126" s="106">
        <v>0</v>
      </c>
      <c r="AD126" s="106">
        <v>1</v>
      </c>
      <c r="AE126" s="106">
        <v>0</v>
      </c>
      <c r="AF126" s="106">
        <v>1</v>
      </c>
      <c r="AG126" s="106">
        <v>0</v>
      </c>
      <c r="AH126" s="106">
        <v>0</v>
      </c>
      <c r="AI126" s="106">
        <v>1</v>
      </c>
    </row>
    <row r="127" spans="1:35">
      <c r="A127" t="s">
        <v>44</v>
      </c>
      <c r="B127" t="s">
        <v>116</v>
      </c>
      <c r="C127" t="s">
        <v>115</v>
      </c>
      <c r="D127" t="s">
        <v>187</v>
      </c>
      <c r="E127" s="106" t="s">
        <v>1214</v>
      </c>
      <c r="F127" s="106" t="s">
        <v>2744</v>
      </c>
      <c r="G127" s="106" t="s">
        <v>1217</v>
      </c>
      <c r="H127" s="106" t="s">
        <v>1613</v>
      </c>
      <c r="I127" s="106" t="s">
        <v>1216</v>
      </c>
      <c r="J127" s="106" t="s">
        <v>2745</v>
      </c>
      <c r="K127" s="106" t="s">
        <v>1612</v>
      </c>
      <c r="L127" s="106" t="s">
        <v>1217</v>
      </c>
      <c r="M127" s="106" t="s">
        <v>1613</v>
      </c>
      <c r="N127" s="106" t="s">
        <v>5316</v>
      </c>
      <c r="O127" s="106" t="s">
        <v>5317</v>
      </c>
      <c r="P127" s="106">
        <v>1</v>
      </c>
      <c r="Q127" s="106">
        <v>0</v>
      </c>
      <c r="R127" s="106">
        <v>0</v>
      </c>
      <c r="S127" s="106">
        <v>0</v>
      </c>
      <c r="T127" s="106">
        <v>1</v>
      </c>
      <c r="U127" s="106">
        <v>0</v>
      </c>
      <c r="V127" s="106">
        <v>0</v>
      </c>
      <c r="W127" s="106">
        <v>0</v>
      </c>
      <c r="X127" s="106">
        <v>1</v>
      </c>
      <c r="Y127" s="106">
        <v>1</v>
      </c>
      <c r="Z127" s="106">
        <v>0</v>
      </c>
      <c r="AA127" s="106">
        <v>0</v>
      </c>
      <c r="AB127" s="106">
        <v>1</v>
      </c>
      <c r="AC127" s="106">
        <v>0</v>
      </c>
      <c r="AD127" s="106">
        <v>1</v>
      </c>
      <c r="AE127" s="106">
        <v>0</v>
      </c>
      <c r="AF127" s="106">
        <v>0</v>
      </c>
      <c r="AG127" s="106">
        <v>0</v>
      </c>
      <c r="AH127" s="106">
        <v>1</v>
      </c>
      <c r="AI127" s="106">
        <v>1</v>
      </c>
    </row>
    <row r="128" spans="1:35">
      <c r="A128" t="s">
        <v>49</v>
      </c>
      <c r="B128" t="s">
        <v>159</v>
      </c>
      <c r="C128" t="s">
        <v>104</v>
      </c>
      <c r="D128" t="s">
        <v>185</v>
      </c>
      <c r="E128" s="106" t="s">
        <v>1216</v>
      </c>
      <c r="F128" s="106" t="s">
        <v>2756</v>
      </c>
      <c r="G128" s="106" t="s">
        <v>1215</v>
      </c>
      <c r="H128" s="106" t="s">
        <v>2757</v>
      </c>
      <c r="I128" s="106" t="s">
        <v>1214</v>
      </c>
      <c r="J128" s="106" t="s">
        <v>2758</v>
      </c>
      <c r="K128" s="106" t="s">
        <v>1612</v>
      </c>
      <c r="L128" s="106" t="s">
        <v>1217</v>
      </c>
      <c r="M128" s="106" t="s">
        <v>2759</v>
      </c>
      <c r="N128" s="106" t="s">
        <v>5318</v>
      </c>
      <c r="O128" s="106" t="s">
        <v>5319</v>
      </c>
      <c r="P128" s="106">
        <v>0</v>
      </c>
      <c r="Q128" s="106">
        <v>0</v>
      </c>
      <c r="R128" s="106">
        <v>1</v>
      </c>
      <c r="S128" s="106">
        <v>0</v>
      </c>
      <c r="T128" s="106">
        <v>1</v>
      </c>
      <c r="U128" s="106">
        <v>0</v>
      </c>
      <c r="V128" s="106">
        <v>1</v>
      </c>
      <c r="W128" s="106">
        <v>0</v>
      </c>
      <c r="X128" s="106">
        <v>0</v>
      </c>
      <c r="Y128" s="106">
        <v>1</v>
      </c>
      <c r="Z128" s="106">
        <v>1</v>
      </c>
      <c r="AA128" s="106">
        <v>0</v>
      </c>
      <c r="AB128" s="106">
        <v>0</v>
      </c>
      <c r="AC128" s="106">
        <v>0</v>
      </c>
      <c r="AD128" s="106">
        <v>1</v>
      </c>
      <c r="AE128" s="106">
        <v>0</v>
      </c>
      <c r="AF128" s="106">
        <v>0</v>
      </c>
      <c r="AG128" s="106">
        <v>0</v>
      </c>
      <c r="AH128" s="106">
        <v>1</v>
      </c>
      <c r="AI128" s="106">
        <v>1</v>
      </c>
    </row>
    <row r="129" spans="1:35">
      <c r="A129" t="s">
        <v>49</v>
      </c>
      <c r="B129" t="s">
        <v>159</v>
      </c>
      <c r="C129" t="s">
        <v>104</v>
      </c>
      <c r="D129" t="s">
        <v>183</v>
      </c>
      <c r="E129" s="106" t="s">
        <v>1214</v>
      </c>
      <c r="F129" s="106" t="s">
        <v>2768</v>
      </c>
      <c r="G129" s="106" t="s">
        <v>1214</v>
      </c>
      <c r="H129" s="106" t="s">
        <v>2769</v>
      </c>
      <c r="I129" s="106" t="s">
        <v>1214</v>
      </c>
      <c r="J129" s="106" t="s">
        <v>2770</v>
      </c>
      <c r="K129" s="106" t="s">
        <v>1612</v>
      </c>
      <c r="L129" s="106" t="s">
        <v>1216</v>
      </c>
      <c r="M129" s="106" t="s">
        <v>2771</v>
      </c>
      <c r="N129" s="106" t="s">
        <v>5320</v>
      </c>
      <c r="O129" s="106" t="s">
        <v>5321</v>
      </c>
      <c r="P129" s="106">
        <v>1</v>
      </c>
      <c r="Q129" s="106">
        <v>0</v>
      </c>
      <c r="R129" s="106">
        <v>0</v>
      </c>
      <c r="S129" s="106">
        <v>0</v>
      </c>
      <c r="T129" s="106">
        <v>1</v>
      </c>
      <c r="U129" s="106">
        <v>1</v>
      </c>
      <c r="V129" s="106">
        <v>0</v>
      </c>
      <c r="W129" s="106">
        <v>0</v>
      </c>
      <c r="X129" s="106">
        <v>0</v>
      </c>
      <c r="Y129" s="106">
        <v>1</v>
      </c>
      <c r="Z129" s="106">
        <v>1</v>
      </c>
      <c r="AA129" s="106">
        <v>0</v>
      </c>
      <c r="AB129" s="106">
        <v>0</v>
      </c>
      <c r="AC129" s="106">
        <v>0</v>
      </c>
      <c r="AD129" s="106">
        <v>1</v>
      </c>
      <c r="AE129" s="106">
        <v>0</v>
      </c>
      <c r="AF129" s="106">
        <v>0</v>
      </c>
      <c r="AG129" s="106">
        <v>1</v>
      </c>
      <c r="AH129" s="106">
        <v>0</v>
      </c>
      <c r="AI129" s="106">
        <v>1</v>
      </c>
    </row>
    <row r="130" spans="1:35">
      <c r="A130" t="s">
        <v>44</v>
      </c>
      <c r="B130" t="s">
        <v>60</v>
      </c>
      <c r="C130" t="s">
        <v>68</v>
      </c>
      <c r="D130" t="s">
        <v>181</v>
      </c>
      <c r="E130" s="106" t="s">
        <v>1216</v>
      </c>
      <c r="F130" s="106" t="s">
        <v>2782</v>
      </c>
      <c r="G130" s="106" t="s">
        <v>1214</v>
      </c>
      <c r="H130" s="106" t="s">
        <v>2783</v>
      </c>
      <c r="I130" s="106" t="s">
        <v>1214</v>
      </c>
      <c r="J130" s="106" t="s">
        <v>2784</v>
      </c>
      <c r="K130" s="106" t="s">
        <v>1612</v>
      </c>
      <c r="L130" s="106" t="s">
        <v>1216</v>
      </c>
      <c r="M130" s="106" t="s">
        <v>2785</v>
      </c>
      <c r="N130" s="106" t="s">
        <v>5322</v>
      </c>
      <c r="O130" s="106" t="s">
        <v>5323</v>
      </c>
      <c r="P130" s="106">
        <v>0</v>
      </c>
      <c r="Q130" s="106">
        <v>0</v>
      </c>
      <c r="R130" s="106">
        <v>1</v>
      </c>
      <c r="S130" s="106">
        <v>0</v>
      </c>
      <c r="T130" s="106">
        <v>1</v>
      </c>
      <c r="U130" s="106">
        <v>1</v>
      </c>
      <c r="V130" s="106">
        <v>0</v>
      </c>
      <c r="W130" s="106">
        <v>0</v>
      </c>
      <c r="X130" s="106">
        <v>0</v>
      </c>
      <c r="Y130" s="106">
        <v>1</v>
      </c>
      <c r="Z130" s="106">
        <v>1</v>
      </c>
      <c r="AA130" s="106">
        <v>0</v>
      </c>
      <c r="AB130" s="106">
        <v>0</v>
      </c>
      <c r="AC130" s="106">
        <v>0</v>
      </c>
      <c r="AD130" s="106">
        <v>1</v>
      </c>
      <c r="AE130" s="106">
        <v>0</v>
      </c>
      <c r="AF130" s="106">
        <v>0</v>
      </c>
      <c r="AG130" s="106">
        <v>1</v>
      </c>
      <c r="AH130" s="106">
        <v>0</v>
      </c>
      <c r="AI130" s="106">
        <v>1</v>
      </c>
    </row>
    <row r="131" spans="1:35">
      <c r="A131" t="s">
        <v>56</v>
      </c>
      <c r="B131" t="s">
        <v>55</v>
      </c>
      <c r="C131" t="s">
        <v>54</v>
      </c>
      <c r="D131" t="s">
        <v>179</v>
      </c>
      <c r="E131" s="106" t="s">
        <v>1216</v>
      </c>
      <c r="F131" s="106" t="s">
        <v>2793</v>
      </c>
      <c r="G131" s="106" t="s">
        <v>1215</v>
      </c>
      <c r="H131" s="106" t="s">
        <v>2794</v>
      </c>
      <c r="I131" s="106" t="s">
        <v>1216</v>
      </c>
      <c r="J131" s="106" t="s">
        <v>2795</v>
      </c>
      <c r="K131" s="106" t="s">
        <v>1612</v>
      </c>
      <c r="L131" s="106" t="s">
        <v>1216</v>
      </c>
      <c r="M131" s="106" t="s">
        <v>2796</v>
      </c>
      <c r="N131" s="106" t="s">
        <v>5324</v>
      </c>
      <c r="O131" s="106" t="s">
        <v>5325</v>
      </c>
      <c r="P131" s="106">
        <v>0</v>
      </c>
      <c r="Q131" s="106">
        <v>0</v>
      </c>
      <c r="R131" s="106">
        <v>1</v>
      </c>
      <c r="S131" s="106">
        <v>0</v>
      </c>
      <c r="T131" s="106">
        <v>1</v>
      </c>
      <c r="U131" s="106">
        <v>0</v>
      </c>
      <c r="V131" s="106">
        <v>1</v>
      </c>
      <c r="W131" s="106">
        <v>0</v>
      </c>
      <c r="X131" s="106">
        <v>0</v>
      </c>
      <c r="Y131" s="106">
        <v>1</v>
      </c>
      <c r="Z131" s="106">
        <v>0</v>
      </c>
      <c r="AA131" s="106">
        <v>0</v>
      </c>
      <c r="AB131" s="106">
        <v>1</v>
      </c>
      <c r="AC131" s="106">
        <v>0</v>
      </c>
      <c r="AD131" s="106">
        <v>1</v>
      </c>
      <c r="AE131" s="106">
        <v>0</v>
      </c>
      <c r="AF131" s="106">
        <v>0</v>
      </c>
      <c r="AG131" s="106">
        <v>1</v>
      </c>
      <c r="AH131" s="106">
        <v>0</v>
      </c>
      <c r="AI131" s="106">
        <v>1</v>
      </c>
    </row>
    <row r="132" spans="1:35">
      <c r="A132" t="s">
        <v>49</v>
      </c>
      <c r="B132" t="s">
        <v>101</v>
      </c>
      <c r="C132" t="s">
        <v>100</v>
      </c>
      <c r="D132" t="s">
        <v>177</v>
      </c>
      <c r="E132" s="106" t="s">
        <v>1214</v>
      </c>
      <c r="F132" s="106" t="s">
        <v>2808</v>
      </c>
      <c r="G132" s="106" t="s">
        <v>1215</v>
      </c>
      <c r="H132" s="106" t="s">
        <v>2809</v>
      </c>
      <c r="I132" s="106" t="s">
        <v>1215</v>
      </c>
      <c r="J132" s="106" t="s">
        <v>2810</v>
      </c>
      <c r="K132" s="106" t="s">
        <v>1612</v>
      </c>
      <c r="L132" s="106" t="s">
        <v>1214</v>
      </c>
      <c r="M132" s="106" t="s">
        <v>2811</v>
      </c>
      <c r="N132" s="106" t="s">
        <v>5326</v>
      </c>
      <c r="O132" s="106" t="s">
        <v>5327</v>
      </c>
      <c r="P132" s="106">
        <v>1</v>
      </c>
      <c r="Q132" s="106">
        <v>0</v>
      </c>
      <c r="R132" s="106">
        <v>0</v>
      </c>
      <c r="S132" s="106">
        <v>0</v>
      </c>
      <c r="T132" s="106">
        <v>1</v>
      </c>
      <c r="U132" s="106">
        <v>0</v>
      </c>
      <c r="V132" s="106">
        <v>1</v>
      </c>
      <c r="W132" s="106">
        <v>0</v>
      </c>
      <c r="X132" s="106">
        <v>0</v>
      </c>
      <c r="Y132" s="106">
        <v>1</v>
      </c>
      <c r="Z132" s="106">
        <v>0</v>
      </c>
      <c r="AA132" s="106">
        <v>1</v>
      </c>
      <c r="AB132" s="106">
        <v>0</v>
      </c>
      <c r="AC132" s="106">
        <v>0</v>
      </c>
      <c r="AD132" s="106">
        <v>1</v>
      </c>
      <c r="AE132" s="106">
        <v>1</v>
      </c>
      <c r="AF132" s="106">
        <v>0</v>
      </c>
      <c r="AG132" s="106">
        <v>0</v>
      </c>
      <c r="AH132" s="106">
        <v>0</v>
      </c>
      <c r="AI132" s="106">
        <v>1</v>
      </c>
    </row>
    <row r="133" spans="1:35">
      <c r="A133" t="s">
        <v>56</v>
      </c>
      <c r="B133" t="s">
        <v>65</v>
      </c>
      <c r="C133" t="s">
        <v>97</v>
      </c>
      <c r="D133" t="s">
        <v>175</v>
      </c>
      <c r="E133" s="106" t="s">
        <v>1214</v>
      </c>
      <c r="F133" s="106" t="s">
        <v>2817</v>
      </c>
      <c r="G133" s="106" t="s">
        <v>1215</v>
      </c>
      <c r="H133" s="106" t="s">
        <v>2818</v>
      </c>
      <c r="I133" s="106" t="s">
        <v>1215</v>
      </c>
      <c r="J133" s="106" t="s">
        <v>2819</v>
      </c>
      <c r="K133" s="106" t="s">
        <v>1612</v>
      </c>
      <c r="L133" s="106" t="s">
        <v>1217</v>
      </c>
      <c r="M133" s="106" t="s">
        <v>2820</v>
      </c>
      <c r="N133" s="106" t="s">
        <v>5214</v>
      </c>
      <c r="O133" s="106" t="s">
        <v>5215</v>
      </c>
      <c r="P133" s="106">
        <v>1</v>
      </c>
      <c r="Q133" s="106">
        <v>0</v>
      </c>
      <c r="R133" s="106">
        <v>0</v>
      </c>
      <c r="S133" s="106">
        <v>0</v>
      </c>
      <c r="T133" s="106">
        <v>1</v>
      </c>
      <c r="U133" s="106">
        <v>0</v>
      </c>
      <c r="V133" s="106">
        <v>1</v>
      </c>
      <c r="W133" s="106">
        <v>0</v>
      </c>
      <c r="X133" s="106">
        <v>0</v>
      </c>
      <c r="Y133" s="106">
        <v>1</v>
      </c>
      <c r="Z133" s="106">
        <v>0</v>
      </c>
      <c r="AA133" s="106">
        <v>1</v>
      </c>
      <c r="AB133" s="106">
        <v>0</v>
      </c>
      <c r="AC133" s="106">
        <v>0</v>
      </c>
      <c r="AD133" s="106">
        <v>1</v>
      </c>
      <c r="AE133" s="106">
        <v>0</v>
      </c>
      <c r="AF133" s="106">
        <v>0</v>
      </c>
      <c r="AG133" s="106">
        <v>0</v>
      </c>
      <c r="AH133" s="106">
        <v>1</v>
      </c>
      <c r="AI133" s="106">
        <v>1</v>
      </c>
    </row>
    <row r="134" spans="1:35">
      <c r="A134" t="s">
        <v>56</v>
      </c>
      <c r="B134" t="s">
        <v>55</v>
      </c>
      <c r="C134" t="s">
        <v>135</v>
      </c>
      <c r="D134" t="s">
        <v>173</v>
      </c>
      <c r="E134" s="106" t="s">
        <v>1214</v>
      </c>
      <c r="F134" s="106" t="s">
        <v>2831</v>
      </c>
      <c r="G134" s="106" t="s">
        <v>1214</v>
      </c>
      <c r="H134" s="106" t="s">
        <v>2832</v>
      </c>
      <c r="I134" s="106" t="s">
        <v>1217</v>
      </c>
      <c r="J134" s="106" t="s">
        <v>2833</v>
      </c>
      <c r="K134" s="106" t="s">
        <v>1612</v>
      </c>
      <c r="L134" s="106" t="s">
        <v>1217</v>
      </c>
      <c r="M134" s="106" t="s">
        <v>2834</v>
      </c>
      <c r="N134" s="106" t="s">
        <v>5328</v>
      </c>
      <c r="O134" s="106" t="s">
        <v>5329</v>
      </c>
      <c r="P134" s="106">
        <v>1</v>
      </c>
      <c r="Q134" s="106">
        <v>0</v>
      </c>
      <c r="R134" s="106">
        <v>0</v>
      </c>
      <c r="S134" s="106">
        <v>0</v>
      </c>
      <c r="T134" s="106">
        <v>1</v>
      </c>
      <c r="U134" s="106">
        <v>1</v>
      </c>
      <c r="V134" s="106">
        <v>0</v>
      </c>
      <c r="W134" s="106">
        <v>0</v>
      </c>
      <c r="X134" s="106">
        <v>0</v>
      </c>
      <c r="Y134" s="106">
        <v>1</v>
      </c>
      <c r="Z134" s="106">
        <v>0</v>
      </c>
      <c r="AA134" s="106">
        <v>0</v>
      </c>
      <c r="AB134" s="106">
        <v>0</v>
      </c>
      <c r="AC134" s="106">
        <v>1</v>
      </c>
      <c r="AD134" s="106">
        <v>1</v>
      </c>
      <c r="AE134" s="106">
        <v>0</v>
      </c>
      <c r="AF134" s="106">
        <v>0</v>
      </c>
      <c r="AG134" s="106">
        <v>0</v>
      </c>
      <c r="AH134" s="106">
        <v>1</v>
      </c>
      <c r="AI134" s="106">
        <v>1</v>
      </c>
    </row>
    <row r="135" spans="1:35">
      <c r="A135" t="s">
        <v>56</v>
      </c>
      <c r="B135" t="s">
        <v>55</v>
      </c>
      <c r="C135" t="s">
        <v>54</v>
      </c>
      <c r="D135" t="s">
        <v>171</v>
      </c>
      <c r="E135" s="106" t="s">
        <v>1215</v>
      </c>
      <c r="F135" s="106" t="s">
        <v>2842</v>
      </c>
      <c r="G135" s="106" t="s">
        <v>1216</v>
      </c>
      <c r="H135" s="106" t="s">
        <v>2843</v>
      </c>
      <c r="I135" s="106" t="s">
        <v>1215</v>
      </c>
      <c r="J135" s="106" t="s">
        <v>2844</v>
      </c>
      <c r="K135" s="106" t="s">
        <v>1612</v>
      </c>
      <c r="L135" s="106" t="s">
        <v>1217</v>
      </c>
      <c r="M135" s="106" t="s">
        <v>2845</v>
      </c>
      <c r="N135" s="106" t="s">
        <v>5330</v>
      </c>
      <c r="O135" s="106" t="s">
        <v>5331</v>
      </c>
      <c r="P135" s="106">
        <v>0</v>
      </c>
      <c r="Q135" s="106">
        <v>1</v>
      </c>
      <c r="R135" s="106">
        <v>0</v>
      </c>
      <c r="S135" s="106">
        <v>0</v>
      </c>
      <c r="T135" s="106">
        <v>1</v>
      </c>
      <c r="U135" s="106">
        <v>0</v>
      </c>
      <c r="V135" s="106">
        <v>0</v>
      </c>
      <c r="W135" s="106">
        <v>1</v>
      </c>
      <c r="X135" s="106">
        <v>0</v>
      </c>
      <c r="Y135" s="106">
        <v>1</v>
      </c>
      <c r="Z135" s="106">
        <v>0</v>
      </c>
      <c r="AA135" s="106">
        <v>1</v>
      </c>
      <c r="AB135" s="106">
        <v>0</v>
      </c>
      <c r="AC135" s="106">
        <v>0</v>
      </c>
      <c r="AD135" s="106">
        <v>1</v>
      </c>
      <c r="AE135" s="106">
        <v>0</v>
      </c>
      <c r="AF135" s="106">
        <v>0</v>
      </c>
      <c r="AG135" s="106">
        <v>0</v>
      </c>
      <c r="AH135" s="106">
        <v>1</v>
      </c>
      <c r="AI135" s="106">
        <v>1</v>
      </c>
    </row>
    <row r="136" spans="1:35">
      <c r="A136" t="s">
        <v>73</v>
      </c>
      <c r="B136" t="s">
        <v>72</v>
      </c>
      <c r="C136" t="s">
        <v>71</v>
      </c>
      <c r="D136" t="s">
        <v>169</v>
      </c>
      <c r="E136" s="106" t="s">
        <v>1215</v>
      </c>
      <c r="F136" s="106" t="s">
        <v>2853</v>
      </c>
      <c r="G136" s="106" t="s">
        <v>1214</v>
      </c>
      <c r="H136" s="106" t="s">
        <v>2854</v>
      </c>
      <c r="I136" s="106" t="s">
        <v>1214</v>
      </c>
      <c r="J136" s="106" t="s">
        <v>2855</v>
      </c>
      <c r="K136" s="106" t="s">
        <v>1612</v>
      </c>
      <c r="L136" s="106" t="s">
        <v>1217</v>
      </c>
      <c r="M136" s="106" t="s">
        <v>2856</v>
      </c>
      <c r="N136" s="106" t="s">
        <v>5332</v>
      </c>
      <c r="O136" s="106" t="s">
        <v>5333</v>
      </c>
      <c r="P136" s="106">
        <v>0</v>
      </c>
      <c r="Q136" s="106">
        <v>1</v>
      </c>
      <c r="R136" s="106">
        <v>0</v>
      </c>
      <c r="S136" s="106">
        <v>0</v>
      </c>
      <c r="T136" s="106">
        <v>1</v>
      </c>
      <c r="U136" s="106">
        <v>1</v>
      </c>
      <c r="V136" s="106">
        <v>0</v>
      </c>
      <c r="W136" s="106">
        <v>0</v>
      </c>
      <c r="X136" s="106">
        <v>0</v>
      </c>
      <c r="Y136" s="106">
        <v>1</v>
      </c>
      <c r="Z136" s="106">
        <v>1</v>
      </c>
      <c r="AA136" s="106">
        <v>0</v>
      </c>
      <c r="AB136" s="106">
        <v>0</v>
      </c>
      <c r="AC136" s="106">
        <v>0</v>
      </c>
      <c r="AD136" s="106">
        <v>1</v>
      </c>
      <c r="AE136" s="106">
        <v>0</v>
      </c>
      <c r="AF136" s="106">
        <v>0</v>
      </c>
      <c r="AG136" s="106">
        <v>0</v>
      </c>
      <c r="AH136" s="106">
        <v>1</v>
      </c>
      <c r="AI136" s="106">
        <v>1</v>
      </c>
    </row>
    <row r="137" spans="1:35">
      <c r="A137" t="s">
        <v>44</v>
      </c>
      <c r="B137" t="s">
        <v>116</v>
      </c>
      <c r="C137" t="s">
        <v>115</v>
      </c>
      <c r="D137" t="s">
        <v>167</v>
      </c>
      <c r="E137" s="106" t="s">
        <v>1215</v>
      </c>
      <c r="F137" s="106" t="s">
        <v>2610</v>
      </c>
      <c r="G137" s="106" t="s">
        <v>1215</v>
      </c>
      <c r="H137" s="106" t="s">
        <v>2611</v>
      </c>
      <c r="I137" s="106" t="s">
        <v>1215</v>
      </c>
      <c r="J137" s="106" t="s">
        <v>2612</v>
      </c>
      <c r="K137" s="106" t="s">
        <v>1612</v>
      </c>
      <c r="L137" s="106" t="s">
        <v>1217</v>
      </c>
      <c r="M137" s="106" t="s">
        <v>2861</v>
      </c>
      <c r="N137" s="106" t="s">
        <v>5295</v>
      </c>
      <c r="O137" s="106" t="s">
        <v>5296</v>
      </c>
      <c r="P137" s="106">
        <v>0</v>
      </c>
      <c r="Q137" s="106">
        <v>1</v>
      </c>
      <c r="R137" s="106">
        <v>0</v>
      </c>
      <c r="S137" s="106">
        <v>0</v>
      </c>
      <c r="T137" s="106">
        <v>1</v>
      </c>
      <c r="U137" s="106">
        <v>0</v>
      </c>
      <c r="V137" s="106">
        <v>1</v>
      </c>
      <c r="W137" s="106">
        <v>0</v>
      </c>
      <c r="X137" s="106">
        <v>0</v>
      </c>
      <c r="Y137" s="106">
        <v>1</v>
      </c>
      <c r="Z137" s="106">
        <v>0</v>
      </c>
      <c r="AA137" s="106">
        <v>1</v>
      </c>
      <c r="AB137" s="106">
        <v>0</v>
      </c>
      <c r="AC137" s="106">
        <v>0</v>
      </c>
      <c r="AD137" s="106">
        <v>1</v>
      </c>
      <c r="AE137" s="106">
        <v>0</v>
      </c>
      <c r="AF137" s="106">
        <v>0</v>
      </c>
      <c r="AG137" s="106">
        <v>0</v>
      </c>
      <c r="AH137" s="106">
        <v>1</v>
      </c>
      <c r="AI137" s="106">
        <v>1</v>
      </c>
    </row>
    <row r="138" spans="1:35">
      <c r="A138" t="s">
        <v>73</v>
      </c>
      <c r="B138" t="s">
        <v>72</v>
      </c>
      <c r="C138" t="s">
        <v>71</v>
      </c>
      <c r="D138" t="s">
        <v>165</v>
      </c>
      <c r="E138" s="106" t="s">
        <v>1215</v>
      </c>
      <c r="F138" s="106" t="s">
        <v>2870</v>
      </c>
      <c r="G138" s="106" t="s">
        <v>1217</v>
      </c>
      <c r="H138" s="106" t="s">
        <v>2871</v>
      </c>
      <c r="I138" s="106" t="s">
        <v>1214</v>
      </c>
      <c r="J138" s="106" t="s">
        <v>2872</v>
      </c>
      <c r="K138" s="106" t="s">
        <v>1612</v>
      </c>
      <c r="L138" s="106" t="s">
        <v>1214</v>
      </c>
      <c r="M138" s="106" t="s">
        <v>2873</v>
      </c>
      <c r="N138" s="106" t="s">
        <v>5334</v>
      </c>
      <c r="O138" s="106" t="s">
        <v>5335</v>
      </c>
      <c r="P138" s="106">
        <v>0</v>
      </c>
      <c r="Q138" s="106">
        <v>1</v>
      </c>
      <c r="R138" s="106">
        <v>0</v>
      </c>
      <c r="S138" s="106">
        <v>0</v>
      </c>
      <c r="T138" s="106">
        <v>1</v>
      </c>
      <c r="U138" s="106">
        <v>0</v>
      </c>
      <c r="V138" s="106">
        <v>0</v>
      </c>
      <c r="W138" s="106">
        <v>0</v>
      </c>
      <c r="X138" s="106">
        <v>1</v>
      </c>
      <c r="Y138" s="106">
        <v>1</v>
      </c>
      <c r="Z138" s="106">
        <v>1</v>
      </c>
      <c r="AA138" s="106">
        <v>0</v>
      </c>
      <c r="AB138" s="106">
        <v>0</v>
      </c>
      <c r="AC138" s="106">
        <v>0</v>
      </c>
      <c r="AD138" s="106">
        <v>1</v>
      </c>
      <c r="AE138" s="106">
        <v>1</v>
      </c>
      <c r="AF138" s="106">
        <v>0</v>
      </c>
      <c r="AG138" s="106">
        <v>0</v>
      </c>
      <c r="AH138" s="106">
        <v>0</v>
      </c>
      <c r="AI138" s="106">
        <v>1</v>
      </c>
    </row>
    <row r="139" spans="1:35">
      <c r="A139" t="s">
        <v>44</v>
      </c>
      <c r="B139" t="s">
        <v>60</v>
      </c>
      <c r="C139" t="s">
        <v>68</v>
      </c>
      <c r="D139" t="s">
        <v>163</v>
      </c>
      <c r="E139" s="106" t="s">
        <v>1215</v>
      </c>
      <c r="F139" s="106" t="s">
        <v>2881</v>
      </c>
      <c r="G139" s="106" t="s">
        <v>1214</v>
      </c>
      <c r="H139" s="106" t="s">
        <v>2882</v>
      </c>
      <c r="I139" s="106" t="s">
        <v>1214</v>
      </c>
      <c r="J139" s="106" t="s">
        <v>2883</v>
      </c>
      <c r="K139" s="106" t="s">
        <v>1612</v>
      </c>
      <c r="L139" s="106" t="s">
        <v>1214</v>
      </c>
      <c r="M139" s="106" t="s">
        <v>2884</v>
      </c>
      <c r="N139" s="106" t="s">
        <v>5336</v>
      </c>
      <c r="O139" s="106" t="s">
        <v>5337</v>
      </c>
      <c r="P139" s="106">
        <v>0</v>
      </c>
      <c r="Q139" s="106">
        <v>1</v>
      </c>
      <c r="R139" s="106">
        <v>0</v>
      </c>
      <c r="S139" s="106">
        <v>0</v>
      </c>
      <c r="T139" s="106">
        <v>1</v>
      </c>
      <c r="U139" s="106">
        <v>1</v>
      </c>
      <c r="V139" s="106">
        <v>0</v>
      </c>
      <c r="W139" s="106">
        <v>0</v>
      </c>
      <c r="X139" s="106">
        <v>0</v>
      </c>
      <c r="Y139" s="106">
        <v>1</v>
      </c>
      <c r="Z139" s="106">
        <v>1</v>
      </c>
      <c r="AA139" s="106">
        <v>0</v>
      </c>
      <c r="AB139" s="106">
        <v>0</v>
      </c>
      <c r="AC139" s="106">
        <v>0</v>
      </c>
      <c r="AD139" s="106">
        <v>1</v>
      </c>
      <c r="AE139" s="106">
        <v>1</v>
      </c>
      <c r="AF139" s="106">
        <v>0</v>
      </c>
      <c r="AG139" s="106">
        <v>0</v>
      </c>
      <c r="AH139" s="106">
        <v>0</v>
      </c>
      <c r="AI139" s="106">
        <v>1</v>
      </c>
    </row>
    <row r="140" spans="1:35">
      <c r="A140" t="s">
        <v>44</v>
      </c>
      <c r="B140" t="s">
        <v>43</v>
      </c>
      <c r="C140" t="s">
        <v>42</v>
      </c>
      <c r="D140" t="s">
        <v>161</v>
      </c>
      <c r="E140" s="106" t="s">
        <v>1214</v>
      </c>
      <c r="F140" s="106" t="s">
        <v>2890</v>
      </c>
      <c r="G140" s="106" t="s">
        <v>1217</v>
      </c>
      <c r="H140" s="106" t="s">
        <v>2891</v>
      </c>
      <c r="I140" s="106" t="s">
        <v>1215</v>
      </c>
      <c r="J140" s="106" t="s">
        <v>2892</v>
      </c>
      <c r="K140" s="106" t="s">
        <v>1612</v>
      </c>
      <c r="L140" s="106" t="s">
        <v>1214</v>
      </c>
      <c r="M140" s="106" t="s">
        <v>2893</v>
      </c>
      <c r="N140" s="106" t="s">
        <v>5338</v>
      </c>
      <c r="O140" s="106" t="s">
        <v>5339</v>
      </c>
      <c r="P140" s="106">
        <v>1</v>
      </c>
      <c r="Q140" s="106">
        <v>0</v>
      </c>
      <c r="R140" s="106">
        <v>0</v>
      </c>
      <c r="S140" s="106">
        <v>0</v>
      </c>
      <c r="T140" s="106">
        <v>1</v>
      </c>
      <c r="U140" s="106">
        <v>0</v>
      </c>
      <c r="V140" s="106">
        <v>0</v>
      </c>
      <c r="W140" s="106">
        <v>0</v>
      </c>
      <c r="X140" s="106">
        <v>1</v>
      </c>
      <c r="Y140" s="106">
        <v>1</v>
      </c>
      <c r="Z140" s="106">
        <v>0</v>
      </c>
      <c r="AA140" s="106">
        <v>1</v>
      </c>
      <c r="AB140" s="106">
        <v>0</v>
      </c>
      <c r="AC140" s="106">
        <v>0</v>
      </c>
      <c r="AD140" s="106">
        <v>1</v>
      </c>
      <c r="AE140" s="106">
        <v>1</v>
      </c>
      <c r="AF140" s="106">
        <v>0</v>
      </c>
      <c r="AG140" s="106">
        <v>0</v>
      </c>
      <c r="AH140" s="106">
        <v>0</v>
      </c>
      <c r="AI140" s="106">
        <v>1</v>
      </c>
    </row>
    <row r="141" spans="1:35">
      <c r="A141" t="s">
        <v>49</v>
      </c>
      <c r="B141" t="s">
        <v>159</v>
      </c>
      <c r="C141" t="s">
        <v>158</v>
      </c>
      <c r="D141" t="s">
        <v>157</v>
      </c>
      <c r="E141" s="106" t="s">
        <v>1214</v>
      </c>
      <c r="F141" s="106" t="s">
        <v>2905</v>
      </c>
      <c r="G141" s="106" t="s">
        <v>1214</v>
      </c>
      <c r="H141" s="106" t="s">
        <v>2906</v>
      </c>
      <c r="I141" s="106" t="s">
        <v>1217</v>
      </c>
      <c r="J141" s="106" t="s">
        <v>2907</v>
      </c>
      <c r="K141" s="106" t="s">
        <v>1612</v>
      </c>
      <c r="L141" s="106" t="s">
        <v>1217</v>
      </c>
      <c r="M141" s="106" t="s">
        <v>2908</v>
      </c>
      <c r="N141" s="106" t="s">
        <v>5340</v>
      </c>
      <c r="O141" s="106" t="s">
        <v>5341</v>
      </c>
      <c r="P141" s="106">
        <v>1</v>
      </c>
      <c r="Q141" s="106">
        <v>0</v>
      </c>
      <c r="R141" s="106">
        <v>0</v>
      </c>
      <c r="S141" s="106">
        <v>0</v>
      </c>
      <c r="T141" s="106">
        <v>1</v>
      </c>
      <c r="U141" s="106">
        <v>1</v>
      </c>
      <c r="V141" s="106">
        <v>0</v>
      </c>
      <c r="W141" s="106">
        <v>0</v>
      </c>
      <c r="X141" s="106">
        <v>0</v>
      </c>
      <c r="Y141" s="106">
        <v>1</v>
      </c>
      <c r="Z141" s="106">
        <v>0</v>
      </c>
      <c r="AA141" s="106">
        <v>0</v>
      </c>
      <c r="AB141" s="106">
        <v>0</v>
      </c>
      <c r="AC141" s="106">
        <v>1</v>
      </c>
      <c r="AD141" s="106">
        <v>1</v>
      </c>
      <c r="AE141" s="106">
        <v>0</v>
      </c>
      <c r="AF141" s="106">
        <v>0</v>
      </c>
      <c r="AG141" s="106">
        <v>0</v>
      </c>
      <c r="AH141" s="106">
        <v>1</v>
      </c>
      <c r="AI141" s="106">
        <v>1</v>
      </c>
    </row>
    <row r="142" spans="1:35">
      <c r="A142" t="s">
        <v>44</v>
      </c>
      <c r="B142" t="s">
        <v>60</v>
      </c>
      <c r="C142" t="s">
        <v>68</v>
      </c>
      <c r="D142" t="s">
        <v>155</v>
      </c>
      <c r="E142" s="106" t="s">
        <v>1215</v>
      </c>
      <c r="F142" s="106" t="s">
        <v>2922</v>
      </c>
      <c r="G142" s="106" t="s">
        <v>1216</v>
      </c>
      <c r="H142" s="106" t="s">
        <v>2923</v>
      </c>
      <c r="I142" s="106" t="s">
        <v>1214</v>
      </c>
      <c r="J142" s="106" t="s">
        <v>2924</v>
      </c>
      <c r="K142" s="106" t="s">
        <v>1612</v>
      </c>
      <c r="L142" s="106" t="s">
        <v>1214</v>
      </c>
      <c r="M142" s="106" t="s">
        <v>2925</v>
      </c>
      <c r="N142" s="106" t="s">
        <v>5342</v>
      </c>
      <c r="O142" s="106" t="s">
        <v>5343</v>
      </c>
      <c r="P142" s="106">
        <v>0</v>
      </c>
      <c r="Q142" s="106">
        <v>1</v>
      </c>
      <c r="R142" s="106">
        <v>0</v>
      </c>
      <c r="S142" s="106">
        <v>0</v>
      </c>
      <c r="T142" s="106">
        <v>1</v>
      </c>
      <c r="U142" s="106">
        <v>0</v>
      </c>
      <c r="V142" s="106">
        <v>0</v>
      </c>
      <c r="W142" s="106">
        <v>1</v>
      </c>
      <c r="X142" s="106">
        <v>0</v>
      </c>
      <c r="Y142" s="106">
        <v>1</v>
      </c>
      <c r="Z142" s="106">
        <v>1</v>
      </c>
      <c r="AA142" s="106">
        <v>0</v>
      </c>
      <c r="AB142" s="106">
        <v>0</v>
      </c>
      <c r="AC142" s="106">
        <v>0</v>
      </c>
      <c r="AD142" s="106">
        <v>1</v>
      </c>
      <c r="AE142" s="106">
        <v>1</v>
      </c>
      <c r="AF142" s="106">
        <v>0</v>
      </c>
      <c r="AG142" s="106">
        <v>0</v>
      </c>
      <c r="AH142" s="106">
        <v>0</v>
      </c>
      <c r="AI142" s="106">
        <v>1</v>
      </c>
    </row>
    <row r="143" spans="1:35">
      <c r="A143" t="s">
        <v>49</v>
      </c>
      <c r="B143" t="s">
        <v>48</v>
      </c>
      <c r="C143" t="s">
        <v>47</v>
      </c>
      <c r="D143" t="s">
        <v>153</v>
      </c>
      <c r="E143" s="106" t="s">
        <v>1216</v>
      </c>
      <c r="F143" s="106" t="s">
        <v>2935</v>
      </c>
      <c r="G143" s="106" t="s">
        <v>1216</v>
      </c>
      <c r="H143" s="106" t="s">
        <v>2936</v>
      </c>
      <c r="I143" s="106" t="s">
        <v>1215</v>
      </c>
      <c r="J143" s="106" t="s">
        <v>2937</v>
      </c>
      <c r="K143" s="106" t="s">
        <v>1612</v>
      </c>
      <c r="L143" s="106" t="s">
        <v>1217</v>
      </c>
      <c r="M143" s="106" t="s">
        <v>2938</v>
      </c>
      <c r="N143" s="106" t="s">
        <v>5168</v>
      </c>
      <c r="O143" s="106" t="s">
        <v>5344</v>
      </c>
      <c r="P143" s="106">
        <v>0</v>
      </c>
      <c r="Q143" s="106">
        <v>0</v>
      </c>
      <c r="R143" s="106">
        <v>1</v>
      </c>
      <c r="S143" s="106">
        <v>0</v>
      </c>
      <c r="T143" s="106">
        <v>1</v>
      </c>
      <c r="U143" s="106">
        <v>0</v>
      </c>
      <c r="V143" s="106">
        <v>0</v>
      </c>
      <c r="W143" s="106">
        <v>1</v>
      </c>
      <c r="X143" s="106">
        <v>0</v>
      </c>
      <c r="Y143" s="106">
        <v>1</v>
      </c>
      <c r="Z143" s="106">
        <v>0</v>
      </c>
      <c r="AA143" s="106">
        <v>1</v>
      </c>
      <c r="AB143" s="106">
        <v>0</v>
      </c>
      <c r="AC143" s="106">
        <v>0</v>
      </c>
      <c r="AD143" s="106">
        <v>1</v>
      </c>
      <c r="AE143" s="106">
        <v>0</v>
      </c>
      <c r="AF143" s="106">
        <v>0</v>
      </c>
      <c r="AG143" s="106">
        <v>0</v>
      </c>
      <c r="AH143" s="106">
        <v>1</v>
      </c>
      <c r="AI143" s="106">
        <v>1</v>
      </c>
    </row>
    <row r="144" spans="1:35">
      <c r="A144" t="s">
        <v>44</v>
      </c>
      <c r="B144" t="s">
        <v>60</v>
      </c>
      <c r="C144" t="s">
        <v>59</v>
      </c>
      <c r="D144" t="s">
        <v>151</v>
      </c>
      <c r="E144" s="106" t="s">
        <v>1215</v>
      </c>
      <c r="F144" s="106" t="s">
        <v>2950</v>
      </c>
      <c r="G144" s="106" t="s">
        <v>1217</v>
      </c>
      <c r="H144" s="106" t="s">
        <v>2951</v>
      </c>
      <c r="I144" s="106" t="s">
        <v>1215</v>
      </c>
      <c r="J144" s="106" t="s">
        <v>2952</v>
      </c>
      <c r="K144" s="106" t="s">
        <v>1612</v>
      </c>
      <c r="L144" s="106" t="s">
        <v>1215</v>
      </c>
      <c r="M144" s="106" t="s">
        <v>2953</v>
      </c>
      <c r="N144" s="106" t="s">
        <v>5345</v>
      </c>
      <c r="O144" s="106" t="s">
        <v>5346</v>
      </c>
      <c r="P144" s="106">
        <v>0</v>
      </c>
      <c r="Q144" s="106">
        <v>1</v>
      </c>
      <c r="R144" s="106">
        <v>0</v>
      </c>
      <c r="S144" s="106">
        <v>0</v>
      </c>
      <c r="T144" s="106">
        <v>1</v>
      </c>
      <c r="U144" s="106">
        <v>0</v>
      </c>
      <c r="V144" s="106">
        <v>0</v>
      </c>
      <c r="W144" s="106">
        <v>0</v>
      </c>
      <c r="X144" s="106">
        <v>1</v>
      </c>
      <c r="Y144" s="106">
        <v>1</v>
      </c>
      <c r="Z144" s="106">
        <v>0</v>
      </c>
      <c r="AA144" s="106">
        <v>1</v>
      </c>
      <c r="AB144" s="106">
        <v>0</v>
      </c>
      <c r="AC144" s="106">
        <v>0</v>
      </c>
      <c r="AD144" s="106">
        <v>1</v>
      </c>
      <c r="AE144" s="106">
        <v>0</v>
      </c>
      <c r="AF144" s="106">
        <v>1</v>
      </c>
      <c r="AG144" s="106">
        <v>0</v>
      </c>
      <c r="AH144" s="106">
        <v>0</v>
      </c>
      <c r="AI144" s="106">
        <v>1</v>
      </c>
    </row>
    <row r="145" spans="1:35">
      <c r="A145" t="s">
        <v>44</v>
      </c>
      <c r="B145" t="s">
        <v>43</v>
      </c>
      <c r="C145" t="s">
        <v>42</v>
      </c>
      <c r="D145" t="s">
        <v>149</v>
      </c>
      <c r="E145" s="106" t="s">
        <v>1216</v>
      </c>
      <c r="F145" s="106" t="s">
        <v>2965</v>
      </c>
      <c r="G145" s="106" t="s">
        <v>1214</v>
      </c>
      <c r="H145" s="106" t="s">
        <v>2966</v>
      </c>
      <c r="I145" s="106" t="s">
        <v>1214</v>
      </c>
      <c r="J145" s="106" t="s">
        <v>2967</v>
      </c>
      <c r="K145" s="106" t="s">
        <v>1612</v>
      </c>
      <c r="L145" s="106" t="s">
        <v>1214</v>
      </c>
      <c r="M145" s="106" t="s">
        <v>2968</v>
      </c>
      <c r="N145" s="106" t="s">
        <v>5347</v>
      </c>
      <c r="O145" s="106" t="s">
        <v>5348</v>
      </c>
      <c r="P145" s="106">
        <v>0</v>
      </c>
      <c r="Q145" s="106">
        <v>0</v>
      </c>
      <c r="R145" s="106">
        <v>1</v>
      </c>
      <c r="S145" s="106">
        <v>0</v>
      </c>
      <c r="T145" s="106">
        <v>1</v>
      </c>
      <c r="U145" s="106">
        <v>1</v>
      </c>
      <c r="V145" s="106">
        <v>0</v>
      </c>
      <c r="W145" s="106">
        <v>0</v>
      </c>
      <c r="X145" s="106">
        <v>0</v>
      </c>
      <c r="Y145" s="106">
        <v>1</v>
      </c>
      <c r="Z145" s="106">
        <v>1</v>
      </c>
      <c r="AA145" s="106">
        <v>0</v>
      </c>
      <c r="AB145" s="106">
        <v>0</v>
      </c>
      <c r="AC145" s="106">
        <v>0</v>
      </c>
      <c r="AD145" s="106">
        <v>1</v>
      </c>
      <c r="AE145" s="106">
        <v>1</v>
      </c>
      <c r="AF145" s="106">
        <v>0</v>
      </c>
      <c r="AG145" s="106">
        <v>0</v>
      </c>
      <c r="AH145" s="106">
        <v>0</v>
      </c>
      <c r="AI145" s="106">
        <v>1</v>
      </c>
    </row>
    <row r="146" spans="1:35">
      <c r="A146" t="s">
        <v>49</v>
      </c>
      <c r="B146" t="s">
        <v>48</v>
      </c>
      <c r="C146" t="s">
        <v>104</v>
      </c>
      <c r="D146" t="s">
        <v>147</v>
      </c>
      <c r="E146" s="106" t="s">
        <v>1214</v>
      </c>
      <c r="F146" s="106" t="s">
        <v>2976</v>
      </c>
      <c r="G146" s="106" t="s">
        <v>1214</v>
      </c>
      <c r="H146" s="106" t="s">
        <v>2977</v>
      </c>
      <c r="I146" s="106" t="s">
        <v>1214</v>
      </c>
      <c r="J146" s="106" t="s">
        <v>2978</v>
      </c>
      <c r="K146" s="106" t="s">
        <v>1612</v>
      </c>
      <c r="L146" s="106" t="s">
        <v>1215</v>
      </c>
      <c r="M146" s="106" t="s">
        <v>2979</v>
      </c>
      <c r="N146" s="106" t="s">
        <v>5349</v>
      </c>
      <c r="O146" s="106" t="s">
        <v>5350</v>
      </c>
      <c r="P146" s="106">
        <v>1</v>
      </c>
      <c r="Q146" s="106">
        <v>0</v>
      </c>
      <c r="R146" s="106">
        <v>0</v>
      </c>
      <c r="S146" s="106">
        <v>0</v>
      </c>
      <c r="T146" s="106">
        <v>1</v>
      </c>
      <c r="U146" s="106">
        <v>1</v>
      </c>
      <c r="V146" s="106">
        <v>0</v>
      </c>
      <c r="W146" s="106">
        <v>0</v>
      </c>
      <c r="X146" s="106">
        <v>0</v>
      </c>
      <c r="Y146" s="106">
        <v>1</v>
      </c>
      <c r="Z146" s="106">
        <v>1</v>
      </c>
      <c r="AA146" s="106">
        <v>0</v>
      </c>
      <c r="AB146" s="106">
        <v>0</v>
      </c>
      <c r="AC146" s="106">
        <v>0</v>
      </c>
      <c r="AD146" s="106">
        <v>1</v>
      </c>
      <c r="AE146" s="106">
        <v>0</v>
      </c>
      <c r="AF146" s="106">
        <v>1</v>
      </c>
      <c r="AG146" s="106">
        <v>0</v>
      </c>
      <c r="AH146" s="106">
        <v>0</v>
      </c>
      <c r="AI146" s="106">
        <v>1</v>
      </c>
    </row>
    <row r="147" spans="1:35">
      <c r="A147" t="s">
        <v>56</v>
      </c>
      <c r="B147" t="s">
        <v>55</v>
      </c>
      <c r="C147" t="s">
        <v>54</v>
      </c>
      <c r="D147" t="s">
        <v>145</v>
      </c>
      <c r="E147" s="106" t="s">
        <v>1214</v>
      </c>
      <c r="F147" s="106" t="s">
        <v>2989</v>
      </c>
      <c r="G147" s="106" t="s">
        <v>1214</v>
      </c>
      <c r="H147" s="106" t="s">
        <v>2990</v>
      </c>
      <c r="I147" s="106" t="s">
        <v>1217</v>
      </c>
      <c r="J147" s="106" t="s">
        <v>2991</v>
      </c>
      <c r="K147" s="106" t="s">
        <v>1612</v>
      </c>
      <c r="L147" s="106" t="s">
        <v>1216</v>
      </c>
      <c r="M147" s="106" t="s">
        <v>2992</v>
      </c>
      <c r="N147" s="106" t="s">
        <v>5351</v>
      </c>
      <c r="O147" s="106" t="s">
        <v>5352</v>
      </c>
      <c r="P147" s="106">
        <v>1</v>
      </c>
      <c r="Q147" s="106">
        <v>0</v>
      </c>
      <c r="R147" s="106">
        <v>0</v>
      </c>
      <c r="S147" s="106">
        <v>0</v>
      </c>
      <c r="T147" s="106">
        <v>1</v>
      </c>
      <c r="U147" s="106">
        <v>1</v>
      </c>
      <c r="V147" s="106">
        <v>0</v>
      </c>
      <c r="W147" s="106">
        <v>0</v>
      </c>
      <c r="X147" s="106">
        <v>0</v>
      </c>
      <c r="Y147" s="106">
        <v>1</v>
      </c>
      <c r="Z147" s="106">
        <v>0</v>
      </c>
      <c r="AA147" s="106">
        <v>0</v>
      </c>
      <c r="AB147" s="106">
        <v>0</v>
      </c>
      <c r="AC147" s="106">
        <v>1</v>
      </c>
      <c r="AD147" s="106">
        <v>1</v>
      </c>
      <c r="AE147" s="106">
        <v>0</v>
      </c>
      <c r="AF147" s="106">
        <v>0</v>
      </c>
      <c r="AG147" s="106">
        <v>1</v>
      </c>
      <c r="AH147" s="106">
        <v>0</v>
      </c>
      <c r="AI147" s="106">
        <v>1</v>
      </c>
    </row>
    <row r="148" spans="1:35">
      <c r="A148" t="s">
        <v>49</v>
      </c>
      <c r="B148" t="s">
        <v>48</v>
      </c>
      <c r="C148" t="s">
        <v>47</v>
      </c>
      <c r="D148" t="s">
        <v>143</v>
      </c>
      <c r="E148" s="106" t="s">
        <v>1214</v>
      </c>
      <c r="F148" s="106" t="s">
        <v>3001</v>
      </c>
      <c r="G148" s="106" t="s">
        <v>1215</v>
      </c>
      <c r="H148" s="106" t="s">
        <v>3002</v>
      </c>
      <c r="I148" s="106" t="s">
        <v>1214</v>
      </c>
      <c r="J148" s="106" t="s">
        <v>3003</v>
      </c>
      <c r="K148" s="106" t="s">
        <v>1612</v>
      </c>
      <c r="L148" s="106" t="s">
        <v>1217</v>
      </c>
      <c r="M148" s="106" t="s">
        <v>3004</v>
      </c>
      <c r="N148" s="106" t="s">
        <v>5353</v>
      </c>
      <c r="O148" s="106" t="s">
        <v>5354</v>
      </c>
      <c r="P148" s="106">
        <v>1</v>
      </c>
      <c r="Q148" s="106">
        <v>0</v>
      </c>
      <c r="R148" s="106">
        <v>0</v>
      </c>
      <c r="S148" s="106">
        <v>0</v>
      </c>
      <c r="T148" s="106">
        <v>1</v>
      </c>
      <c r="U148" s="106">
        <v>0</v>
      </c>
      <c r="V148" s="106">
        <v>1</v>
      </c>
      <c r="W148" s="106">
        <v>0</v>
      </c>
      <c r="X148" s="106">
        <v>0</v>
      </c>
      <c r="Y148" s="106">
        <v>1</v>
      </c>
      <c r="Z148" s="106">
        <v>1</v>
      </c>
      <c r="AA148" s="106">
        <v>0</v>
      </c>
      <c r="AB148" s="106">
        <v>0</v>
      </c>
      <c r="AC148" s="106">
        <v>0</v>
      </c>
      <c r="AD148" s="106">
        <v>1</v>
      </c>
      <c r="AE148" s="106">
        <v>0</v>
      </c>
      <c r="AF148" s="106">
        <v>0</v>
      </c>
      <c r="AG148" s="106">
        <v>0</v>
      </c>
      <c r="AH148" s="106">
        <v>1</v>
      </c>
      <c r="AI148" s="106">
        <v>1</v>
      </c>
    </row>
    <row r="149" spans="1:35">
      <c r="A149" t="s">
        <v>56</v>
      </c>
      <c r="B149" t="s">
        <v>65</v>
      </c>
      <c r="C149" t="s">
        <v>97</v>
      </c>
      <c r="D149" t="s">
        <v>141</v>
      </c>
      <c r="E149" s="106" t="s">
        <v>1214</v>
      </c>
      <c r="F149" s="106" t="s">
        <v>3012</v>
      </c>
      <c r="G149" s="106" t="s">
        <v>1217</v>
      </c>
      <c r="H149" s="106" t="s">
        <v>3013</v>
      </c>
      <c r="I149" s="106" t="s">
        <v>1217</v>
      </c>
      <c r="J149" s="106" t="s">
        <v>3014</v>
      </c>
      <c r="K149" s="106" t="s">
        <v>1612</v>
      </c>
      <c r="L149" s="106" t="s">
        <v>1217</v>
      </c>
      <c r="M149" s="106" t="s">
        <v>3015</v>
      </c>
      <c r="N149" s="106" t="s">
        <v>5355</v>
      </c>
      <c r="O149" s="106" t="s">
        <v>5356</v>
      </c>
      <c r="P149" s="106">
        <v>1</v>
      </c>
      <c r="Q149" s="106">
        <v>0</v>
      </c>
      <c r="R149" s="106">
        <v>0</v>
      </c>
      <c r="S149" s="106">
        <v>0</v>
      </c>
      <c r="T149" s="106">
        <v>1</v>
      </c>
      <c r="U149" s="106">
        <v>0</v>
      </c>
      <c r="V149" s="106">
        <v>0</v>
      </c>
      <c r="W149" s="106">
        <v>0</v>
      </c>
      <c r="X149" s="106">
        <v>1</v>
      </c>
      <c r="Y149" s="106">
        <v>1</v>
      </c>
      <c r="Z149" s="106">
        <v>0</v>
      </c>
      <c r="AA149" s="106">
        <v>0</v>
      </c>
      <c r="AB149" s="106">
        <v>0</v>
      </c>
      <c r="AC149" s="106">
        <v>1</v>
      </c>
      <c r="AD149" s="106">
        <v>1</v>
      </c>
      <c r="AE149" s="106">
        <v>0</v>
      </c>
      <c r="AF149" s="106">
        <v>0</v>
      </c>
      <c r="AG149" s="106">
        <v>0</v>
      </c>
      <c r="AH149" s="106">
        <v>1</v>
      </c>
      <c r="AI149" s="106">
        <v>1</v>
      </c>
    </row>
    <row r="150" spans="1:35">
      <c r="A150" t="s">
        <v>56</v>
      </c>
      <c r="B150" t="s">
        <v>65</v>
      </c>
      <c r="C150" t="s">
        <v>97</v>
      </c>
      <c r="D150" t="s">
        <v>139</v>
      </c>
      <c r="E150" s="106" t="s">
        <v>1214</v>
      </c>
      <c r="F150" s="106" t="s">
        <v>3023</v>
      </c>
      <c r="G150" s="106" t="s">
        <v>1216</v>
      </c>
      <c r="H150" s="106" t="s">
        <v>3024</v>
      </c>
      <c r="I150" s="106" t="s">
        <v>1215</v>
      </c>
      <c r="J150" s="106" t="s">
        <v>3025</v>
      </c>
      <c r="K150" s="106" t="s">
        <v>1612</v>
      </c>
      <c r="L150" s="106" t="s">
        <v>1216</v>
      </c>
      <c r="M150" s="106" t="s">
        <v>3026</v>
      </c>
      <c r="N150" s="106" t="s">
        <v>5357</v>
      </c>
      <c r="O150" s="106" t="s">
        <v>5358</v>
      </c>
      <c r="P150" s="106">
        <v>1</v>
      </c>
      <c r="Q150" s="106">
        <v>0</v>
      </c>
      <c r="R150" s="106">
        <v>0</v>
      </c>
      <c r="S150" s="106">
        <v>0</v>
      </c>
      <c r="T150" s="106">
        <v>1</v>
      </c>
      <c r="U150" s="106">
        <v>0</v>
      </c>
      <c r="V150" s="106">
        <v>0</v>
      </c>
      <c r="W150" s="106">
        <v>1</v>
      </c>
      <c r="X150" s="106">
        <v>0</v>
      </c>
      <c r="Y150" s="106">
        <v>1</v>
      </c>
      <c r="Z150" s="106">
        <v>0</v>
      </c>
      <c r="AA150" s="106">
        <v>1</v>
      </c>
      <c r="AB150" s="106">
        <v>0</v>
      </c>
      <c r="AC150" s="106">
        <v>0</v>
      </c>
      <c r="AD150" s="106">
        <v>1</v>
      </c>
      <c r="AE150" s="106">
        <v>0</v>
      </c>
      <c r="AF150" s="106">
        <v>0</v>
      </c>
      <c r="AG150" s="106">
        <v>1</v>
      </c>
      <c r="AH150" s="106">
        <v>0</v>
      </c>
      <c r="AI150" s="106">
        <v>1</v>
      </c>
    </row>
    <row r="151" spans="1:35">
      <c r="A151" t="s">
        <v>44</v>
      </c>
      <c r="B151" t="s">
        <v>116</v>
      </c>
      <c r="C151" t="s">
        <v>115</v>
      </c>
      <c r="D151" t="s">
        <v>137</v>
      </c>
      <c r="E151" s="106" t="s">
        <v>1216</v>
      </c>
      <c r="F151" s="106" t="s">
        <v>3043</v>
      </c>
      <c r="G151" s="106" t="s">
        <v>1214</v>
      </c>
      <c r="H151" s="106" t="s">
        <v>3044</v>
      </c>
      <c r="I151" s="106" t="s">
        <v>1214</v>
      </c>
      <c r="J151" s="106" t="s">
        <v>3045</v>
      </c>
      <c r="K151" s="106" t="s">
        <v>1612</v>
      </c>
      <c r="L151" s="106" t="s">
        <v>1217</v>
      </c>
      <c r="M151" s="106" t="s">
        <v>3046</v>
      </c>
      <c r="N151" s="106" t="s">
        <v>5181</v>
      </c>
      <c r="O151" s="106" t="s">
        <v>5359</v>
      </c>
      <c r="P151" s="106">
        <v>0</v>
      </c>
      <c r="Q151" s="106">
        <v>0</v>
      </c>
      <c r="R151" s="106">
        <v>1</v>
      </c>
      <c r="S151" s="106">
        <v>0</v>
      </c>
      <c r="T151" s="106">
        <v>1</v>
      </c>
      <c r="U151" s="106">
        <v>1</v>
      </c>
      <c r="V151" s="106">
        <v>0</v>
      </c>
      <c r="W151" s="106">
        <v>0</v>
      </c>
      <c r="X151" s="106">
        <v>0</v>
      </c>
      <c r="Y151" s="106">
        <v>1</v>
      </c>
      <c r="Z151" s="106">
        <v>1</v>
      </c>
      <c r="AA151" s="106">
        <v>0</v>
      </c>
      <c r="AB151" s="106">
        <v>0</v>
      </c>
      <c r="AC151" s="106">
        <v>0</v>
      </c>
      <c r="AD151" s="106">
        <v>1</v>
      </c>
      <c r="AE151" s="106">
        <v>0</v>
      </c>
      <c r="AF151" s="106">
        <v>0</v>
      </c>
      <c r="AG151" s="106">
        <v>0</v>
      </c>
      <c r="AH151" s="106">
        <v>1</v>
      </c>
      <c r="AI151" s="106">
        <v>1</v>
      </c>
    </row>
    <row r="152" spans="1:35">
      <c r="A152" t="s">
        <v>56</v>
      </c>
      <c r="B152" t="s">
        <v>55</v>
      </c>
      <c r="C152" t="s">
        <v>135</v>
      </c>
      <c r="D152" t="s">
        <v>134</v>
      </c>
      <c r="E152" s="106" t="s">
        <v>1216</v>
      </c>
      <c r="F152" s="106" t="s">
        <v>3057</v>
      </c>
      <c r="G152" s="106" t="s">
        <v>1217</v>
      </c>
      <c r="H152" s="106" t="s">
        <v>3058</v>
      </c>
      <c r="I152" s="106" t="s">
        <v>1215</v>
      </c>
      <c r="J152" s="106" t="s">
        <v>3059</v>
      </c>
      <c r="K152" s="106" t="s">
        <v>1612</v>
      </c>
      <c r="L152" s="106" t="s">
        <v>1216</v>
      </c>
      <c r="M152" s="106" t="s">
        <v>3060</v>
      </c>
      <c r="N152" s="106" t="s">
        <v>5332</v>
      </c>
      <c r="O152" s="106" t="s">
        <v>5360</v>
      </c>
      <c r="P152" s="106">
        <v>0</v>
      </c>
      <c r="Q152" s="106">
        <v>0</v>
      </c>
      <c r="R152" s="106">
        <v>1</v>
      </c>
      <c r="S152" s="106">
        <v>0</v>
      </c>
      <c r="T152" s="106">
        <v>1</v>
      </c>
      <c r="U152" s="106">
        <v>0</v>
      </c>
      <c r="V152" s="106">
        <v>0</v>
      </c>
      <c r="W152" s="106">
        <v>0</v>
      </c>
      <c r="X152" s="106">
        <v>1</v>
      </c>
      <c r="Y152" s="106">
        <v>1</v>
      </c>
      <c r="Z152" s="106">
        <v>0</v>
      </c>
      <c r="AA152" s="106">
        <v>1</v>
      </c>
      <c r="AB152" s="106">
        <v>0</v>
      </c>
      <c r="AC152" s="106">
        <v>0</v>
      </c>
      <c r="AD152" s="106">
        <v>1</v>
      </c>
      <c r="AE152" s="106">
        <v>0</v>
      </c>
      <c r="AF152" s="106">
        <v>0</v>
      </c>
      <c r="AG152" s="106">
        <v>1</v>
      </c>
      <c r="AH152" s="106">
        <v>0</v>
      </c>
      <c r="AI152" s="106">
        <v>1</v>
      </c>
    </row>
    <row r="153" spans="1:35">
      <c r="A153" t="s">
        <v>49</v>
      </c>
      <c r="B153" t="s">
        <v>101</v>
      </c>
      <c r="C153" t="s">
        <v>100</v>
      </c>
      <c r="D153" t="s">
        <v>132</v>
      </c>
      <c r="E153" s="106" t="s">
        <v>1214</v>
      </c>
      <c r="F153" s="106" t="s">
        <v>3067</v>
      </c>
      <c r="G153" s="106" t="s">
        <v>1214</v>
      </c>
      <c r="H153" s="106" t="s">
        <v>3068</v>
      </c>
      <c r="I153" s="106" t="s">
        <v>1216</v>
      </c>
      <c r="J153" s="106" t="s">
        <v>3069</v>
      </c>
      <c r="K153" s="106" t="s">
        <v>1612</v>
      </c>
      <c r="L153" s="106" t="s">
        <v>1217</v>
      </c>
      <c r="M153" s="106" t="s">
        <v>3070</v>
      </c>
      <c r="N153" s="106" t="s">
        <v>5361</v>
      </c>
      <c r="O153" s="106" t="s">
        <v>5362</v>
      </c>
      <c r="P153" s="106">
        <v>1</v>
      </c>
      <c r="Q153" s="106">
        <v>0</v>
      </c>
      <c r="R153" s="106">
        <v>0</v>
      </c>
      <c r="S153" s="106">
        <v>0</v>
      </c>
      <c r="T153" s="106">
        <v>1</v>
      </c>
      <c r="U153" s="106">
        <v>1</v>
      </c>
      <c r="V153" s="106">
        <v>0</v>
      </c>
      <c r="W153" s="106">
        <v>0</v>
      </c>
      <c r="X153" s="106">
        <v>0</v>
      </c>
      <c r="Y153" s="106">
        <v>1</v>
      </c>
      <c r="Z153" s="106">
        <v>0</v>
      </c>
      <c r="AA153" s="106">
        <v>0</v>
      </c>
      <c r="AB153" s="106">
        <v>1</v>
      </c>
      <c r="AC153" s="106">
        <v>0</v>
      </c>
      <c r="AD153" s="106">
        <v>1</v>
      </c>
      <c r="AE153" s="106">
        <v>0</v>
      </c>
      <c r="AF153" s="106">
        <v>0</v>
      </c>
      <c r="AG153" s="106">
        <v>0</v>
      </c>
      <c r="AH153" s="106">
        <v>1</v>
      </c>
      <c r="AI153" s="106">
        <v>1</v>
      </c>
    </row>
    <row r="154" spans="1:35">
      <c r="A154" t="s">
        <v>73</v>
      </c>
      <c r="B154" t="s">
        <v>72</v>
      </c>
      <c r="C154" t="s">
        <v>71</v>
      </c>
      <c r="D154" t="s">
        <v>130</v>
      </c>
      <c r="E154" s="106" t="s">
        <v>1214</v>
      </c>
      <c r="F154" s="106" t="s">
        <v>3078</v>
      </c>
      <c r="G154" s="106" t="s">
        <v>1214</v>
      </c>
      <c r="H154" s="106" t="s">
        <v>3079</v>
      </c>
      <c r="I154" s="106" t="s">
        <v>1215</v>
      </c>
      <c r="J154" s="106" t="s">
        <v>3080</v>
      </c>
      <c r="K154" s="106" t="s">
        <v>1612</v>
      </c>
      <c r="L154" s="106" t="s">
        <v>1214</v>
      </c>
      <c r="M154" s="106" t="s">
        <v>3081</v>
      </c>
      <c r="N154" s="106" t="s">
        <v>5363</v>
      </c>
      <c r="O154" s="106" t="s">
        <v>5364</v>
      </c>
      <c r="P154" s="106">
        <v>1</v>
      </c>
      <c r="Q154" s="106">
        <v>0</v>
      </c>
      <c r="R154" s="106">
        <v>0</v>
      </c>
      <c r="S154" s="106">
        <v>0</v>
      </c>
      <c r="T154" s="106">
        <v>1</v>
      </c>
      <c r="U154" s="106">
        <v>1</v>
      </c>
      <c r="V154" s="106">
        <v>0</v>
      </c>
      <c r="W154" s="106">
        <v>0</v>
      </c>
      <c r="X154" s="106">
        <v>0</v>
      </c>
      <c r="Y154" s="106">
        <v>1</v>
      </c>
      <c r="Z154" s="106">
        <v>0</v>
      </c>
      <c r="AA154" s="106">
        <v>1</v>
      </c>
      <c r="AB154" s="106">
        <v>0</v>
      </c>
      <c r="AC154" s="106">
        <v>0</v>
      </c>
      <c r="AD154" s="106">
        <v>1</v>
      </c>
      <c r="AE154" s="106">
        <v>1</v>
      </c>
      <c r="AF154" s="106">
        <v>0</v>
      </c>
      <c r="AG154" s="106">
        <v>0</v>
      </c>
      <c r="AH154" s="106">
        <v>0</v>
      </c>
      <c r="AI154" s="106">
        <v>1</v>
      </c>
    </row>
    <row r="155" spans="1:35">
      <c r="A155" t="s">
        <v>44</v>
      </c>
      <c r="B155" t="s">
        <v>60</v>
      </c>
      <c r="C155" t="s">
        <v>59</v>
      </c>
      <c r="D155" t="s">
        <v>128</v>
      </c>
      <c r="E155" s="106" t="s">
        <v>1216</v>
      </c>
      <c r="F155" s="106" t="s">
        <v>3093</v>
      </c>
      <c r="G155" s="106" t="s">
        <v>1215</v>
      </c>
      <c r="H155" s="106" t="s">
        <v>3094</v>
      </c>
      <c r="I155" s="106" t="s">
        <v>1214</v>
      </c>
      <c r="J155" s="106" t="s">
        <v>3095</v>
      </c>
      <c r="K155" s="106" t="s">
        <v>1612</v>
      </c>
      <c r="L155" s="106" t="s">
        <v>1214</v>
      </c>
      <c r="M155" s="106" t="s">
        <v>3096</v>
      </c>
      <c r="N155" s="106" t="s">
        <v>5365</v>
      </c>
      <c r="O155" s="106" t="s">
        <v>5366</v>
      </c>
      <c r="P155" s="106">
        <v>0</v>
      </c>
      <c r="Q155" s="106">
        <v>0</v>
      </c>
      <c r="R155" s="106">
        <v>1</v>
      </c>
      <c r="S155" s="106">
        <v>0</v>
      </c>
      <c r="T155" s="106">
        <v>1</v>
      </c>
      <c r="U155" s="106">
        <v>0</v>
      </c>
      <c r="V155" s="106">
        <v>1</v>
      </c>
      <c r="W155" s="106">
        <v>0</v>
      </c>
      <c r="X155" s="106">
        <v>0</v>
      </c>
      <c r="Y155" s="106">
        <v>1</v>
      </c>
      <c r="Z155" s="106">
        <v>1</v>
      </c>
      <c r="AA155" s="106">
        <v>0</v>
      </c>
      <c r="AB155" s="106">
        <v>0</v>
      </c>
      <c r="AC155" s="106">
        <v>0</v>
      </c>
      <c r="AD155" s="106">
        <v>1</v>
      </c>
      <c r="AE155" s="106">
        <v>1</v>
      </c>
      <c r="AF155" s="106">
        <v>0</v>
      </c>
      <c r="AG155" s="106">
        <v>0</v>
      </c>
      <c r="AH155" s="106">
        <v>0</v>
      </c>
      <c r="AI155" s="106">
        <v>1</v>
      </c>
    </row>
    <row r="156" spans="1:35">
      <c r="A156" t="s">
        <v>49</v>
      </c>
      <c r="B156" t="s">
        <v>48</v>
      </c>
      <c r="C156" t="s">
        <v>104</v>
      </c>
      <c r="D156" t="s">
        <v>126</v>
      </c>
      <c r="E156" s="106" t="s">
        <v>1214</v>
      </c>
      <c r="F156" s="106" t="s">
        <v>3105</v>
      </c>
      <c r="G156" s="106" t="s">
        <v>1214</v>
      </c>
      <c r="H156" s="106" t="s">
        <v>3106</v>
      </c>
      <c r="I156" s="106" t="s">
        <v>1215</v>
      </c>
      <c r="J156" s="106" t="s">
        <v>3107</v>
      </c>
      <c r="K156" s="106" t="s">
        <v>1612</v>
      </c>
      <c r="L156" s="106" t="s">
        <v>1217</v>
      </c>
      <c r="M156" s="106" t="s">
        <v>3108</v>
      </c>
      <c r="N156" s="106" t="s">
        <v>5367</v>
      </c>
      <c r="O156" s="106" t="s">
        <v>5368</v>
      </c>
      <c r="P156" s="106">
        <v>1</v>
      </c>
      <c r="Q156" s="106">
        <v>0</v>
      </c>
      <c r="R156" s="106">
        <v>0</v>
      </c>
      <c r="S156" s="106">
        <v>0</v>
      </c>
      <c r="T156" s="106">
        <v>1</v>
      </c>
      <c r="U156" s="106">
        <v>1</v>
      </c>
      <c r="V156" s="106">
        <v>0</v>
      </c>
      <c r="W156" s="106">
        <v>0</v>
      </c>
      <c r="X156" s="106">
        <v>0</v>
      </c>
      <c r="Y156" s="106">
        <v>1</v>
      </c>
      <c r="Z156" s="106">
        <v>0</v>
      </c>
      <c r="AA156" s="106">
        <v>1</v>
      </c>
      <c r="AB156" s="106">
        <v>0</v>
      </c>
      <c r="AC156" s="106">
        <v>0</v>
      </c>
      <c r="AD156" s="106">
        <v>1</v>
      </c>
      <c r="AE156" s="106">
        <v>0</v>
      </c>
      <c r="AF156" s="106">
        <v>0</v>
      </c>
      <c r="AG156" s="106">
        <v>0</v>
      </c>
      <c r="AH156" s="106">
        <v>1</v>
      </c>
      <c r="AI156" s="106">
        <v>1</v>
      </c>
    </row>
    <row r="157" spans="1:35">
      <c r="A157" t="s">
        <v>44</v>
      </c>
      <c r="B157" t="s">
        <v>60</v>
      </c>
      <c r="C157" t="s">
        <v>68</v>
      </c>
      <c r="D157" t="s">
        <v>124</v>
      </c>
      <c r="E157" s="106" t="s">
        <v>1214</v>
      </c>
      <c r="F157" s="106" t="s">
        <v>3116</v>
      </c>
      <c r="G157" s="106" t="s">
        <v>1214</v>
      </c>
      <c r="H157" s="106" t="s">
        <v>3117</v>
      </c>
      <c r="I157" s="106" t="s">
        <v>1216</v>
      </c>
      <c r="J157" s="106" t="s">
        <v>3118</v>
      </c>
      <c r="K157" s="106" t="s">
        <v>1612</v>
      </c>
      <c r="L157" s="106" t="s">
        <v>1216</v>
      </c>
      <c r="M157" s="106" t="s">
        <v>3119</v>
      </c>
      <c r="N157" s="106" t="s">
        <v>5181</v>
      </c>
      <c r="O157" s="106" t="s">
        <v>5369</v>
      </c>
      <c r="P157" s="106">
        <v>1</v>
      </c>
      <c r="Q157" s="106">
        <v>0</v>
      </c>
      <c r="R157" s="106">
        <v>0</v>
      </c>
      <c r="S157" s="106">
        <v>0</v>
      </c>
      <c r="T157" s="106">
        <v>1</v>
      </c>
      <c r="U157" s="106">
        <v>1</v>
      </c>
      <c r="V157" s="106">
        <v>0</v>
      </c>
      <c r="W157" s="106">
        <v>0</v>
      </c>
      <c r="X157" s="106">
        <v>0</v>
      </c>
      <c r="Y157" s="106">
        <v>1</v>
      </c>
      <c r="Z157" s="106">
        <v>0</v>
      </c>
      <c r="AA157" s="106">
        <v>0</v>
      </c>
      <c r="AB157" s="106">
        <v>1</v>
      </c>
      <c r="AC157" s="106">
        <v>0</v>
      </c>
      <c r="AD157" s="106">
        <v>1</v>
      </c>
      <c r="AE157" s="106">
        <v>0</v>
      </c>
      <c r="AF157" s="106">
        <v>0</v>
      </c>
      <c r="AG157" s="106">
        <v>1</v>
      </c>
      <c r="AH157" s="106">
        <v>0</v>
      </c>
      <c r="AI157" s="106">
        <v>1</v>
      </c>
    </row>
    <row r="158" spans="1:35">
      <c r="A158" t="s">
        <v>44</v>
      </c>
      <c r="B158" t="s">
        <v>116</v>
      </c>
      <c r="C158" t="s">
        <v>115</v>
      </c>
      <c r="D158" t="s">
        <v>122</v>
      </c>
      <c r="E158" s="106" t="s">
        <v>1214</v>
      </c>
      <c r="F158" s="106" t="s">
        <v>1744</v>
      </c>
      <c r="G158" s="106" t="s">
        <v>1214</v>
      </c>
      <c r="H158" s="106" t="s">
        <v>1744</v>
      </c>
      <c r="I158" s="106" t="s">
        <v>1214</v>
      </c>
      <c r="J158" s="106" t="s">
        <v>1744</v>
      </c>
      <c r="K158" s="106" t="s">
        <v>1612</v>
      </c>
      <c r="L158" s="106" t="s">
        <v>1217</v>
      </c>
      <c r="M158" s="106" t="s">
        <v>1744</v>
      </c>
      <c r="N158" s="106" t="s">
        <v>5246</v>
      </c>
      <c r="O158" s="106" t="s">
        <v>5247</v>
      </c>
      <c r="P158" s="106">
        <v>1</v>
      </c>
      <c r="Q158" s="106">
        <v>0</v>
      </c>
      <c r="R158" s="106">
        <v>0</v>
      </c>
      <c r="S158" s="106">
        <v>0</v>
      </c>
      <c r="T158" s="106">
        <v>1</v>
      </c>
      <c r="U158" s="106">
        <v>1</v>
      </c>
      <c r="V158" s="106">
        <v>0</v>
      </c>
      <c r="W158" s="106">
        <v>0</v>
      </c>
      <c r="X158" s="106">
        <v>0</v>
      </c>
      <c r="Y158" s="106">
        <v>1</v>
      </c>
      <c r="Z158" s="106">
        <v>1</v>
      </c>
      <c r="AA158" s="106">
        <v>0</v>
      </c>
      <c r="AB158" s="106">
        <v>0</v>
      </c>
      <c r="AC158" s="106">
        <v>0</v>
      </c>
      <c r="AD158" s="106">
        <v>1</v>
      </c>
      <c r="AE158" s="106">
        <v>0</v>
      </c>
      <c r="AF158" s="106">
        <v>0</v>
      </c>
      <c r="AG158" s="106">
        <v>0</v>
      </c>
      <c r="AH158" s="106">
        <v>1</v>
      </c>
      <c r="AI158" s="106">
        <v>1</v>
      </c>
    </row>
    <row r="159" spans="1:35">
      <c r="A159" t="s">
        <v>49</v>
      </c>
      <c r="B159" t="s">
        <v>48</v>
      </c>
      <c r="C159" t="s">
        <v>104</v>
      </c>
      <c r="D159" t="s">
        <v>120</v>
      </c>
      <c r="E159" s="106" t="s">
        <v>1215</v>
      </c>
      <c r="F159" s="106" t="s">
        <v>3138</v>
      </c>
      <c r="G159" s="106" t="s">
        <v>1214</v>
      </c>
      <c r="H159" s="106" t="s">
        <v>3139</v>
      </c>
      <c r="I159" s="106" t="s">
        <v>1215</v>
      </c>
      <c r="J159" s="106" t="s">
        <v>3140</v>
      </c>
      <c r="K159" s="106" t="s">
        <v>1612</v>
      </c>
      <c r="L159" s="106" t="s">
        <v>1217</v>
      </c>
      <c r="M159" s="106" t="s">
        <v>3141</v>
      </c>
      <c r="N159" s="106" t="s">
        <v>5370</v>
      </c>
      <c r="O159" s="106" t="s">
        <v>5371</v>
      </c>
      <c r="P159" s="106">
        <v>0</v>
      </c>
      <c r="Q159" s="106">
        <v>1</v>
      </c>
      <c r="R159" s="106">
        <v>0</v>
      </c>
      <c r="S159" s="106">
        <v>0</v>
      </c>
      <c r="T159" s="106">
        <v>1</v>
      </c>
      <c r="U159" s="106">
        <v>1</v>
      </c>
      <c r="V159" s="106">
        <v>0</v>
      </c>
      <c r="W159" s="106">
        <v>0</v>
      </c>
      <c r="X159" s="106">
        <v>0</v>
      </c>
      <c r="Y159" s="106">
        <v>1</v>
      </c>
      <c r="Z159" s="106">
        <v>0</v>
      </c>
      <c r="AA159" s="106">
        <v>1</v>
      </c>
      <c r="AB159" s="106">
        <v>0</v>
      </c>
      <c r="AC159" s="106">
        <v>0</v>
      </c>
      <c r="AD159" s="106">
        <v>1</v>
      </c>
      <c r="AE159" s="106">
        <v>0</v>
      </c>
      <c r="AF159" s="106">
        <v>0</v>
      </c>
      <c r="AG159" s="106">
        <v>0</v>
      </c>
      <c r="AH159" s="106">
        <v>1</v>
      </c>
      <c r="AI159" s="106">
        <v>1</v>
      </c>
    </row>
    <row r="160" spans="1:35">
      <c r="A160" t="s">
        <v>49</v>
      </c>
      <c r="B160" t="s">
        <v>101</v>
      </c>
      <c r="C160" t="s">
        <v>100</v>
      </c>
      <c r="D160" t="s">
        <v>118</v>
      </c>
      <c r="E160" s="106" t="s">
        <v>1216</v>
      </c>
      <c r="F160" s="106" t="s">
        <v>3157</v>
      </c>
      <c r="G160" s="106" t="s">
        <v>1216</v>
      </c>
      <c r="H160" s="106" t="s">
        <v>3158</v>
      </c>
      <c r="I160" s="106" t="s">
        <v>1215</v>
      </c>
      <c r="J160" s="106" t="s">
        <v>3159</v>
      </c>
      <c r="K160" s="106" t="s">
        <v>1612</v>
      </c>
      <c r="L160" s="106" t="s">
        <v>1215</v>
      </c>
      <c r="M160" s="106" t="s">
        <v>3160</v>
      </c>
      <c r="N160" s="106" t="s">
        <v>5372</v>
      </c>
      <c r="O160" s="106" t="s">
        <v>5373</v>
      </c>
      <c r="P160" s="106">
        <v>0</v>
      </c>
      <c r="Q160" s="106">
        <v>0</v>
      </c>
      <c r="R160" s="106">
        <v>1</v>
      </c>
      <c r="S160" s="106">
        <v>0</v>
      </c>
      <c r="T160" s="106">
        <v>1</v>
      </c>
      <c r="U160" s="106">
        <v>0</v>
      </c>
      <c r="V160" s="106">
        <v>0</v>
      </c>
      <c r="W160" s="106">
        <v>1</v>
      </c>
      <c r="X160" s="106">
        <v>0</v>
      </c>
      <c r="Y160" s="106">
        <v>1</v>
      </c>
      <c r="Z160" s="106">
        <v>0</v>
      </c>
      <c r="AA160" s="106">
        <v>1</v>
      </c>
      <c r="AB160" s="106">
        <v>0</v>
      </c>
      <c r="AC160" s="106">
        <v>0</v>
      </c>
      <c r="AD160" s="106">
        <v>1</v>
      </c>
      <c r="AE160" s="106">
        <v>0</v>
      </c>
      <c r="AF160" s="106">
        <v>1</v>
      </c>
      <c r="AG160" s="106">
        <v>0</v>
      </c>
      <c r="AH160" s="106">
        <v>0</v>
      </c>
      <c r="AI160" s="106">
        <v>1</v>
      </c>
    </row>
    <row r="161" spans="1:35">
      <c r="A161" t="s">
        <v>44</v>
      </c>
      <c r="B161" t="s">
        <v>116</v>
      </c>
      <c r="C161" t="s">
        <v>115</v>
      </c>
      <c r="D161" t="s">
        <v>114</v>
      </c>
      <c r="E161" s="106" t="s">
        <v>1215</v>
      </c>
      <c r="F161" s="106" t="s">
        <v>3174</v>
      </c>
      <c r="G161" s="106" t="s">
        <v>1214</v>
      </c>
      <c r="H161" s="106" t="s">
        <v>3175</v>
      </c>
      <c r="I161" s="106" t="s">
        <v>1214</v>
      </c>
      <c r="J161" s="106" t="s">
        <v>3176</v>
      </c>
      <c r="K161" s="106" t="s">
        <v>1612</v>
      </c>
      <c r="L161" s="106" t="s">
        <v>1214</v>
      </c>
      <c r="M161" s="106" t="s">
        <v>3177</v>
      </c>
      <c r="N161" s="106" t="s">
        <v>5374</v>
      </c>
      <c r="O161" s="106" t="s">
        <v>5375</v>
      </c>
      <c r="P161" s="106">
        <v>0</v>
      </c>
      <c r="Q161" s="106">
        <v>1</v>
      </c>
      <c r="R161" s="106">
        <v>0</v>
      </c>
      <c r="S161" s="106">
        <v>0</v>
      </c>
      <c r="T161" s="106">
        <v>1</v>
      </c>
      <c r="U161" s="106">
        <v>1</v>
      </c>
      <c r="V161" s="106">
        <v>0</v>
      </c>
      <c r="W161" s="106">
        <v>0</v>
      </c>
      <c r="X161" s="106">
        <v>0</v>
      </c>
      <c r="Y161" s="106">
        <v>1</v>
      </c>
      <c r="Z161" s="106">
        <v>1</v>
      </c>
      <c r="AA161" s="106">
        <v>0</v>
      </c>
      <c r="AB161" s="106">
        <v>0</v>
      </c>
      <c r="AC161" s="106">
        <v>0</v>
      </c>
      <c r="AD161" s="106">
        <v>1</v>
      </c>
      <c r="AE161" s="106">
        <v>1</v>
      </c>
      <c r="AF161" s="106">
        <v>0</v>
      </c>
      <c r="AG161" s="106">
        <v>0</v>
      </c>
      <c r="AH161" s="106">
        <v>0</v>
      </c>
      <c r="AI161" s="106">
        <v>1</v>
      </c>
    </row>
    <row r="162" spans="1:35">
      <c r="A162" t="s">
        <v>56</v>
      </c>
      <c r="B162" t="s">
        <v>55</v>
      </c>
      <c r="C162" t="s">
        <v>76</v>
      </c>
      <c r="D162" t="s">
        <v>112</v>
      </c>
      <c r="E162" s="106" t="s">
        <v>1215</v>
      </c>
      <c r="F162" s="106" t="s">
        <v>3188</v>
      </c>
      <c r="G162" s="106" t="s">
        <v>1215</v>
      </c>
      <c r="H162" s="106" t="s">
        <v>3189</v>
      </c>
      <c r="I162" s="106" t="s">
        <v>1215</v>
      </c>
      <c r="J162" s="106" t="s">
        <v>3190</v>
      </c>
      <c r="K162" s="106" t="s">
        <v>1612</v>
      </c>
      <c r="L162" s="106" t="s">
        <v>1214</v>
      </c>
      <c r="M162" s="106" t="s">
        <v>3191</v>
      </c>
      <c r="N162" s="106" t="s">
        <v>5376</v>
      </c>
      <c r="O162" s="106" t="s">
        <v>5377</v>
      </c>
      <c r="P162" s="106">
        <v>0</v>
      </c>
      <c r="Q162" s="106">
        <v>1</v>
      </c>
      <c r="R162" s="106">
        <v>0</v>
      </c>
      <c r="S162" s="106">
        <v>0</v>
      </c>
      <c r="T162" s="106">
        <v>1</v>
      </c>
      <c r="U162" s="106">
        <v>0</v>
      </c>
      <c r="V162" s="106">
        <v>1</v>
      </c>
      <c r="W162" s="106">
        <v>0</v>
      </c>
      <c r="X162" s="106">
        <v>0</v>
      </c>
      <c r="Y162" s="106">
        <v>1</v>
      </c>
      <c r="Z162" s="106">
        <v>0</v>
      </c>
      <c r="AA162" s="106">
        <v>1</v>
      </c>
      <c r="AB162" s="106">
        <v>0</v>
      </c>
      <c r="AC162" s="106">
        <v>0</v>
      </c>
      <c r="AD162" s="106">
        <v>1</v>
      </c>
      <c r="AE162" s="106">
        <v>1</v>
      </c>
      <c r="AF162" s="106">
        <v>0</v>
      </c>
      <c r="AG162" s="106">
        <v>0</v>
      </c>
      <c r="AH162" s="106">
        <v>0</v>
      </c>
      <c r="AI162" s="106">
        <v>1</v>
      </c>
    </row>
    <row r="163" spans="1:35">
      <c r="A163" t="s">
        <v>73</v>
      </c>
      <c r="B163" t="s">
        <v>72</v>
      </c>
      <c r="C163" t="s">
        <v>71</v>
      </c>
      <c r="D163" t="s">
        <v>110</v>
      </c>
      <c r="E163" s="106" t="s">
        <v>1215</v>
      </c>
      <c r="F163" s="106" t="s">
        <v>3201</v>
      </c>
      <c r="G163" s="106" t="s">
        <v>1214</v>
      </c>
      <c r="H163" s="106" t="s">
        <v>3202</v>
      </c>
      <c r="I163" s="106" t="s">
        <v>1214</v>
      </c>
      <c r="J163" s="106" t="s">
        <v>3203</v>
      </c>
      <c r="K163" s="106" t="s">
        <v>1612</v>
      </c>
      <c r="L163" s="106" t="s">
        <v>1217</v>
      </c>
      <c r="M163" s="106" t="s">
        <v>3204</v>
      </c>
      <c r="N163" s="106" t="s">
        <v>5378</v>
      </c>
      <c r="O163" s="106" t="s">
        <v>5379</v>
      </c>
      <c r="P163" s="106">
        <v>0</v>
      </c>
      <c r="Q163" s="106">
        <v>1</v>
      </c>
      <c r="R163" s="106">
        <v>0</v>
      </c>
      <c r="S163" s="106">
        <v>0</v>
      </c>
      <c r="T163" s="106">
        <v>1</v>
      </c>
      <c r="U163" s="106">
        <v>1</v>
      </c>
      <c r="V163" s="106">
        <v>0</v>
      </c>
      <c r="W163" s="106">
        <v>0</v>
      </c>
      <c r="X163" s="106">
        <v>0</v>
      </c>
      <c r="Y163" s="106">
        <v>1</v>
      </c>
      <c r="Z163" s="106">
        <v>1</v>
      </c>
      <c r="AA163" s="106">
        <v>0</v>
      </c>
      <c r="AB163" s="106">
        <v>0</v>
      </c>
      <c r="AC163" s="106">
        <v>0</v>
      </c>
      <c r="AD163" s="106">
        <v>1</v>
      </c>
      <c r="AE163" s="106">
        <v>0</v>
      </c>
      <c r="AF163" s="106">
        <v>0</v>
      </c>
      <c r="AG163" s="106">
        <v>0</v>
      </c>
      <c r="AH163" s="106">
        <v>1</v>
      </c>
      <c r="AI163" s="106">
        <v>1</v>
      </c>
    </row>
    <row r="164" spans="1:35">
      <c r="A164" t="s">
        <v>56</v>
      </c>
      <c r="B164" t="s">
        <v>65</v>
      </c>
      <c r="C164" t="s">
        <v>54</v>
      </c>
      <c r="D164" t="s">
        <v>108</v>
      </c>
      <c r="E164" s="106" t="s">
        <v>1214</v>
      </c>
      <c r="F164" s="106" t="s">
        <v>3211</v>
      </c>
      <c r="G164" s="106" t="s">
        <v>1217</v>
      </c>
      <c r="H164" s="106" t="s">
        <v>3212</v>
      </c>
      <c r="I164" s="106" t="s">
        <v>1216</v>
      </c>
      <c r="J164" s="106" t="s">
        <v>3213</v>
      </c>
      <c r="K164" s="106" t="s">
        <v>1612</v>
      </c>
      <c r="L164" s="106" t="s">
        <v>1217</v>
      </c>
      <c r="M164" s="106" t="s">
        <v>3214</v>
      </c>
      <c r="N164" s="106" t="s">
        <v>5380</v>
      </c>
      <c r="O164" s="106" t="s">
        <v>5381</v>
      </c>
      <c r="P164" s="106">
        <v>1</v>
      </c>
      <c r="Q164" s="106">
        <v>0</v>
      </c>
      <c r="R164" s="106">
        <v>0</v>
      </c>
      <c r="S164" s="106">
        <v>0</v>
      </c>
      <c r="T164" s="106">
        <v>1</v>
      </c>
      <c r="U164" s="106">
        <v>0</v>
      </c>
      <c r="V164" s="106">
        <v>0</v>
      </c>
      <c r="W164" s="106">
        <v>0</v>
      </c>
      <c r="X164" s="106">
        <v>1</v>
      </c>
      <c r="Y164" s="106">
        <v>1</v>
      </c>
      <c r="Z164" s="106">
        <v>0</v>
      </c>
      <c r="AA164" s="106">
        <v>0</v>
      </c>
      <c r="AB164" s="106">
        <v>1</v>
      </c>
      <c r="AC164" s="106">
        <v>0</v>
      </c>
      <c r="AD164" s="106">
        <v>1</v>
      </c>
      <c r="AE164" s="106">
        <v>0</v>
      </c>
      <c r="AF164" s="106">
        <v>0</v>
      </c>
      <c r="AG164" s="106">
        <v>0</v>
      </c>
      <c r="AH164" s="106">
        <v>1</v>
      </c>
      <c r="AI164" s="106">
        <v>1</v>
      </c>
    </row>
    <row r="165" spans="1:35">
      <c r="A165" t="s">
        <v>44</v>
      </c>
      <c r="B165" t="s">
        <v>60</v>
      </c>
      <c r="C165" t="s">
        <v>68</v>
      </c>
      <c r="D165" t="s">
        <v>106</v>
      </c>
      <c r="E165" s="106" t="s">
        <v>1216</v>
      </c>
      <c r="F165" s="106" t="s">
        <v>3226</v>
      </c>
      <c r="G165" s="106" t="s">
        <v>1214</v>
      </c>
      <c r="H165" s="106" t="s">
        <v>3227</v>
      </c>
      <c r="I165" s="106" t="s">
        <v>1214</v>
      </c>
      <c r="J165" s="106" t="s">
        <v>3228</v>
      </c>
      <c r="K165" s="106" t="s">
        <v>1612</v>
      </c>
      <c r="L165" s="106" t="s">
        <v>1214</v>
      </c>
      <c r="M165" s="106" t="s">
        <v>3229</v>
      </c>
      <c r="N165" s="106" t="s">
        <v>5382</v>
      </c>
      <c r="O165" s="106" t="s">
        <v>5383</v>
      </c>
      <c r="P165" s="106">
        <v>0</v>
      </c>
      <c r="Q165" s="106">
        <v>0</v>
      </c>
      <c r="R165" s="106">
        <v>1</v>
      </c>
      <c r="S165" s="106">
        <v>0</v>
      </c>
      <c r="T165" s="106">
        <v>1</v>
      </c>
      <c r="U165" s="106">
        <v>1</v>
      </c>
      <c r="V165" s="106">
        <v>0</v>
      </c>
      <c r="W165" s="106">
        <v>0</v>
      </c>
      <c r="X165" s="106">
        <v>0</v>
      </c>
      <c r="Y165" s="106">
        <v>1</v>
      </c>
      <c r="Z165" s="106">
        <v>1</v>
      </c>
      <c r="AA165" s="106">
        <v>0</v>
      </c>
      <c r="AB165" s="106">
        <v>0</v>
      </c>
      <c r="AC165" s="106">
        <v>0</v>
      </c>
      <c r="AD165" s="106">
        <v>1</v>
      </c>
      <c r="AE165" s="106">
        <v>1</v>
      </c>
      <c r="AF165" s="106">
        <v>0</v>
      </c>
      <c r="AG165" s="106">
        <v>0</v>
      </c>
      <c r="AH165" s="106">
        <v>0</v>
      </c>
      <c r="AI165" s="106">
        <v>1</v>
      </c>
    </row>
    <row r="166" spans="1:35">
      <c r="A166" t="s">
        <v>49</v>
      </c>
      <c r="B166" t="s">
        <v>48</v>
      </c>
      <c r="C166" t="s">
        <v>104</v>
      </c>
      <c r="D166" t="s">
        <v>103</v>
      </c>
      <c r="E166" s="106" t="s">
        <v>1215</v>
      </c>
      <c r="F166" s="106" t="s">
        <v>3242</v>
      </c>
      <c r="G166" s="106" t="s">
        <v>1214</v>
      </c>
      <c r="H166" s="106" t="s">
        <v>3243</v>
      </c>
      <c r="I166" s="106" t="s">
        <v>1215</v>
      </c>
      <c r="J166" s="106" t="s">
        <v>3244</v>
      </c>
      <c r="K166" s="106" t="s">
        <v>1612</v>
      </c>
      <c r="L166" s="106" t="s">
        <v>1217</v>
      </c>
      <c r="M166" s="106" t="s">
        <v>3245</v>
      </c>
      <c r="N166" s="106" t="s">
        <v>5384</v>
      </c>
      <c r="O166" s="106" t="s">
        <v>5385</v>
      </c>
      <c r="P166" s="106">
        <v>0</v>
      </c>
      <c r="Q166" s="106">
        <v>1</v>
      </c>
      <c r="R166" s="106">
        <v>0</v>
      </c>
      <c r="S166" s="106">
        <v>0</v>
      </c>
      <c r="T166" s="106">
        <v>1</v>
      </c>
      <c r="U166" s="106">
        <v>1</v>
      </c>
      <c r="V166" s="106">
        <v>0</v>
      </c>
      <c r="W166" s="106">
        <v>0</v>
      </c>
      <c r="X166" s="106">
        <v>0</v>
      </c>
      <c r="Y166" s="106">
        <v>1</v>
      </c>
      <c r="Z166" s="106">
        <v>0</v>
      </c>
      <c r="AA166" s="106">
        <v>1</v>
      </c>
      <c r="AB166" s="106">
        <v>0</v>
      </c>
      <c r="AC166" s="106">
        <v>0</v>
      </c>
      <c r="AD166" s="106">
        <v>1</v>
      </c>
      <c r="AE166" s="106">
        <v>0</v>
      </c>
      <c r="AF166" s="106">
        <v>0</v>
      </c>
      <c r="AG166" s="106">
        <v>0</v>
      </c>
      <c r="AH166" s="106">
        <v>1</v>
      </c>
      <c r="AI166" s="106">
        <v>1</v>
      </c>
    </row>
    <row r="167" spans="1:35">
      <c r="A167" t="s">
        <v>49</v>
      </c>
      <c r="B167" t="s">
        <v>101</v>
      </c>
      <c r="C167" t="s">
        <v>100</v>
      </c>
      <c r="D167" t="s">
        <v>99</v>
      </c>
      <c r="E167" s="106" t="s">
        <v>1214</v>
      </c>
      <c r="F167" s="106" t="s">
        <v>3256</v>
      </c>
      <c r="G167" s="106" t="s">
        <v>1215</v>
      </c>
      <c r="H167" s="106" t="s">
        <v>3257</v>
      </c>
      <c r="I167" s="106" t="s">
        <v>1214</v>
      </c>
      <c r="J167" s="106" t="s">
        <v>3258</v>
      </c>
      <c r="K167" s="106" t="s">
        <v>1612</v>
      </c>
      <c r="L167" s="106" t="s">
        <v>1217</v>
      </c>
      <c r="M167" s="106" t="s">
        <v>3259</v>
      </c>
      <c r="N167" s="106" t="s">
        <v>5386</v>
      </c>
      <c r="O167" s="106" t="s">
        <v>5387</v>
      </c>
      <c r="P167" s="106">
        <v>1</v>
      </c>
      <c r="Q167" s="106">
        <v>0</v>
      </c>
      <c r="R167" s="106">
        <v>0</v>
      </c>
      <c r="S167" s="106">
        <v>0</v>
      </c>
      <c r="T167" s="106">
        <v>1</v>
      </c>
      <c r="U167" s="106">
        <v>0</v>
      </c>
      <c r="V167" s="106">
        <v>1</v>
      </c>
      <c r="W167" s="106">
        <v>0</v>
      </c>
      <c r="X167" s="106">
        <v>0</v>
      </c>
      <c r="Y167" s="106">
        <v>1</v>
      </c>
      <c r="Z167" s="106">
        <v>1</v>
      </c>
      <c r="AA167" s="106">
        <v>0</v>
      </c>
      <c r="AB167" s="106">
        <v>0</v>
      </c>
      <c r="AC167" s="106">
        <v>0</v>
      </c>
      <c r="AD167" s="106">
        <v>1</v>
      </c>
      <c r="AE167" s="106">
        <v>0</v>
      </c>
      <c r="AF167" s="106">
        <v>0</v>
      </c>
      <c r="AG167" s="106">
        <v>0</v>
      </c>
      <c r="AH167" s="106">
        <v>1</v>
      </c>
      <c r="AI167" s="106">
        <v>1</v>
      </c>
    </row>
    <row r="168" spans="1:35">
      <c r="A168" t="s">
        <v>56</v>
      </c>
      <c r="B168" t="s">
        <v>65</v>
      </c>
      <c r="C168" t="s">
        <v>97</v>
      </c>
      <c r="D168" t="s">
        <v>96</v>
      </c>
      <c r="E168" s="106" t="s">
        <v>1214</v>
      </c>
      <c r="F168" s="106" t="s">
        <v>3265</v>
      </c>
      <c r="G168" s="106" t="s">
        <v>1214</v>
      </c>
      <c r="H168" s="106" t="s">
        <v>3265</v>
      </c>
      <c r="I168" s="106" t="s">
        <v>1215</v>
      </c>
      <c r="J168" s="106" t="s">
        <v>3266</v>
      </c>
      <c r="K168" s="106" t="s">
        <v>1612</v>
      </c>
      <c r="L168" s="106" t="s">
        <v>1216</v>
      </c>
      <c r="M168" s="106" t="s">
        <v>413</v>
      </c>
      <c r="N168" s="106" t="s">
        <v>5214</v>
      </c>
      <c r="O168" s="106" t="s">
        <v>2024</v>
      </c>
      <c r="P168" s="106">
        <v>1</v>
      </c>
      <c r="Q168" s="106">
        <v>0</v>
      </c>
      <c r="R168" s="106">
        <v>0</v>
      </c>
      <c r="S168" s="106">
        <v>0</v>
      </c>
      <c r="T168" s="106">
        <v>1</v>
      </c>
      <c r="U168" s="106">
        <v>1</v>
      </c>
      <c r="V168" s="106">
        <v>0</v>
      </c>
      <c r="W168" s="106">
        <v>0</v>
      </c>
      <c r="X168" s="106">
        <v>0</v>
      </c>
      <c r="Y168" s="106">
        <v>1</v>
      </c>
      <c r="Z168" s="106">
        <v>0</v>
      </c>
      <c r="AA168" s="106">
        <v>1</v>
      </c>
      <c r="AB168" s="106">
        <v>0</v>
      </c>
      <c r="AC168" s="106">
        <v>0</v>
      </c>
      <c r="AD168" s="106">
        <v>1</v>
      </c>
      <c r="AE168" s="106">
        <v>0</v>
      </c>
      <c r="AF168" s="106">
        <v>0</v>
      </c>
      <c r="AG168" s="106">
        <v>1</v>
      </c>
      <c r="AH168" s="106">
        <v>0</v>
      </c>
      <c r="AI168" s="106">
        <v>1</v>
      </c>
    </row>
    <row r="169" spans="1:35">
      <c r="A169" t="s">
        <v>73</v>
      </c>
      <c r="B169" t="s">
        <v>72</v>
      </c>
      <c r="C169" t="s">
        <v>71</v>
      </c>
      <c r="D169" t="s">
        <v>94</v>
      </c>
      <c r="E169" s="106" t="s">
        <v>1214</v>
      </c>
      <c r="F169" s="106" t="s">
        <v>3272</v>
      </c>
      <c r="G169" s="106" t="s">
        <v>1217</v>
      </c>
      <c r="H169" s="106" t="s">
        <v>3273</v>
      </c>
      <c r="I169" s="106" t="s">
        <v>1214</v>
      </c>
      <c r="J169" s="106" t="s">
        <v>3274</v>
      </c>
      <c r="K169" s="106" t="s">
        <v>1612</v>
      </c>
      <c r="L169" s="106" t="s">
        <v>1216</v>
      </c>
      <c r="M169" s="106" t="s">
        <v>3275</v>
      </c>
      <c r="N169" s="106" t="s">
        <v>5388</v>
      </c>
      <c r="O169" s="106" t="s">
        <v>5159</v>
      </c>
      <c r="P169" s="106">
        <v>1</v>
      </c>
      <c r="Q169" s="106">
        <v>0</v>
      </c>
      <c r="R169" s="106">
        <v>0</v>
      </c>
      <c r="S169" s="106">
        <v>0</v>
      </c>
      <c r="T169" s="106">
        <v>1</v>
      </c>
      <c r="U169" s="106">
        <v>0</v>
      </c>
      <c r="V169" s="106">
        <v>0</v>
      </c>
      <c r="W169" s="106">
        <v>0</v>
      </c>
      <c r="X169" s="106">
        <v>1</v>
      </c>
      <c r="Y169" s="106">
        <v>1</v>
      </c>
      <c r="Z169" s="106">
        <v>1</v>
      </c>
      <c r="AA169" s="106">
        <v>0</v>
      </c>
      <c r="AB169" s="106">
        <v>0</v>
      </c>
      <c r="AC169" s="106">
        <v>0</v>
      </c>
      <c r="AD169" s="106">
        <v>1</v>
      </c>
      <c r="AE169" s="106">
        <v>0</v>
      </c>
      <c r="AF169" s="106">
        <v>0</v>
      </c>
      <c r="AG169" s="106">
        <v>1</v>
      </c>
      <c r="AH169" s="106">
        <v>0</v>
      </c>
      <c r="AI169" s="106">
        <v>1</v>
      </c>
    </row>
    <row r="170" spans="1:35">
      <c r="A170" t="s">
        <v>44</v>
      </c>
      <c r="B170" t="s">
        <v>60</v>
      </c>
      <c r="C170" t="s">
        <v>68</v>
      </c>
      <c r="D170" t="s">
        <v>92</v>
      </c>
      <c r="E170" s="106" t="s">
        <v>1217</v>
      </c>
      <c r="F170" s="106" t="s">
        <v>3287</v>
      </c>
      <c r="G170" s="106" t="s">
        <v>1217</v>
      </c>
      <c r="H170" s="106" t="s">
        <v>3288</v>
      </c>
      <c r="I170" s="106" t="s">
        <v>1214</v>
      </c>
      <c r="J170" s="106" t="s">
        <v>3289</v>
      </c>
      <c r="K170" s="106" t="s">
        <v>1612</v>
      </c>
      <c r="L170" s="106" t="s">
        <v>1217</v>
      </c>
      <c r="M170" s="106" t="s">
        <v>3290</v>
      </c>
      <c r="N170" s="106" t="s">
        <v>5389</v>
      </c>
      <c r="O170" s="106" t="s">
        <v>5390</v>
      </c>
      <c r="P170" s="106">
        <v>0</v>
      </c>
      <c r="Q170" s="106">
        <v>0</v>
      </c>
      <c r="R170" s="106">
        <v>0</v>
      </c>
      <c r="S170" s="106">
        <v>1</v>
      </c>
      <c r="T170" s="106">
        <v>1</v>
      </c>
      <c r="U170" s="106">
        <v>0</v>
      </c>
      <c r="V170" s="106">
        <v>0</v>
      </c>
      <c r="W170" s="106">
        <v>0</v>
      </c>
      <c r="X170" s="106">
        <v>1</v>
      </c>
      <c r="Y170" s="106">
        <v>1</v>
      </c>
      <c r="Z170" s="106">
        <v>1</v>
      </c>
      <c r="AA170" s="106">
        <v>0</v>
      </c>
      <c r="AB170" s="106">
        <v>0</v>
      </c>
      <c r="AC170" s="106">
        <v>0</v>
      </c>
      <c r="AD170" s="106">
        <v>1</v>
      </c>
      <c r="AE170" s="106">
        <v>0</v>
      </c>
      <c r="AF170" s="106">
        <v>0</v>
      </c>
      <c r="AG170" s="106">
        <v>0</v>
      </c>
      <c r="AH170" s="106">
        <v>1</v>
      </c>
      <c r="AI170" s="106">
        <v>1</v>
      </c>
    </row>
    <row r="171" spans="1:35">
      <c r="A171" t="s">
        <v>44</v>
      </c>
      <c r="B171" t="s">
        <v>43</v>
      </c>
      <c r="C171" t="s">
        <v>42</v>
      </c>
      <c r="D171" t="s">
        <v>90</v>
      </c>
      <c r="E171" s="106" t="s">
        <v>1214</v>
      </c>
      <c r="F171" s="106" t="s">
        <v>3300</v>
      </c>
      <c r="G171" s="106" t="s">
        <v>1214</v>
      </c>
      <c r="H171" s="106" t="s">
        <v>3301</v>
      </c>
      <c r="I171" s="106" t="s">
        <v>1214</v>
      </c>
      <c r="J171" s="106" t="s">
        <v>3302</v>
      </c>
      <c r="K171" s="106" t="s">
        <v>1612</v>
      </c>
      <c r="L171" s="106" t="s">
        <v>1214</v>
      </c>
      <c r="M171" s="106" t="s">
        <v>3303</v>
      </c>
      <c r="N171" s="106" t="s">
        <v>5391</v>
      </c>
      <c r="O171" s="106" t="s">
        <v>5392</v>
      </c>
      <c r="P171" s="106">
        <v>1</v>
      </c>
      <c r="Q171" s="106">
        <v>0</v>
      </c>
      <c r="R171" s="106">
        <v>0</v>
      </c>
      <c r="S171" s="106">
        <v>0</v>
      </c>
      <c r="T171" s="106">
        <v>1</v>
      </c>
      <c r="U171" s="106">
        <v>1</v>
      </c>
      <c r="V171" s="106">
        <v>0</v>
      </c>
      <c r="W171" s="106">
        <v>0</v>
      </c>
      <c r="X171" s="106">
        <v>0</v>
      </c>
      <c r="Y171" s="106">
        <v>1</v>
      </c>
      <c r="Z171" s="106">
        <v>1</v>
      </c>
      <c r="AA171" s="106">
        <v>0</v>
      </c>
      <c r="AB171" s="106">
        <v>0</v>
      </c>
      <c r="AC171" s="106">
        <v>0</v>
      </c>
      <c r="AD171" s="106">
        <v>1</v>
      </c>
      <c r="AE171" s="106">
        <v>1</v>
      </c>
      <c r="AF171" s="106">
        <v>0</v>
      </c>
      <c r="AG171" s="106">
        <v>0</v>
      </c>
      <c r="AH171" s="106">
        <v>0</v>
      </c>
      <c r="AI171" s="106">
        <v>1</v>
      </c>
    </row>
    <row r="172" spans="1:35">
      <c r="A172" t="s">
        <v>49</v>
      </c>
      <c r="B172" t="s">
        <v>48</v>
      </c>
      <c r="C172" t="s">
        <v>47</v>
      </c>
      <c r="D172" t="s">
        <v>88</v>
      </c>
      <c r="E172" s="106" t="s">
        <v>1216</v>
      </c>
      <c r="F172" s="106" t="s">
        <v>3315</v>
      </c>
      <c r="G172" s="106" t="s">
        <v>1214</v>
      </c>
      <c r="H172" s="106" t="s">
        <v>3316</v>
      </c>
      <c r="I172" s="106" t="s">
        <v>1215</v>
      </c>
      <c r="J172" s="106" t="s">
        <v>3317</v>
      </c>
      <c r="K172" s="106" t="s">
        <v>1612</v>
      </c>
      <c r="L172" s="106" t="s">
        <v>1214</v>
      </c>
      <c r="M172" s="106" t="s">
        <v>3318</v>
      </c>
      <c r="N172" s="106" t="s">
        <v>5180</v>
      </c>
      <c r="O172" s="106" t="s">
        <v>5393</v>
      </c>
      <c r="P172" s="106">
        <v>0</v>
      </c>
      <c r="Q172" s="106">
        <v>0</v>
      </c>
      <c r="R172" s="106">
        <v>1</v>
      </c>
      <c r="S172" s="106">
        <v>0</v>
      </c>
      <c r="T172" s="106">
        <v>1</v>
      </c>
      <c r="U172" s="106">
        <v>1</v>
      </c>
      <c r="V172" s="106">
        <v>0</v>
      </c>
      <c r="W172" s="106">
        <v>0</v>
      </c>
      <c r="X172" s="106">
        <v>0</v>
      </c>
      <c r="Y172" s="106">
        <v>1</v>
      </c>
      <c r="Z172" s="106">
        <v>0</v>
      </c>
      <c r="AA172" s="106">
        <v>1</v>
      </c>
      <c r="AB172" s="106">
        <v>0</v>
      </c>
      <c r="AC172" s="106">
        <v>0</v>
      </c>
      <c r="AD172" s="106">
        <v>1</v>
      </c>
      <c r="AE172" s="106">
        <v>1</v>
      </c>
      <c r="AF172" s="106">
        <v>0</v>
      </c>
      <c r="AG172" s="106">
        <v>0</v>
      </c>
      <c r="AH172" s="106">
        <v>0</v>
      </c>
      <c r="AI172" s="106">
        <v>1</v>
      </c>
    </row>
    <row r="173" spans="1:35">
      <c r="A173" t="s">
        <v>73</v>
      </c>
      <c r="B173" t="s">
        <v>72</v>
      </c>
      <c r="C173" t="s">
        <v>71</v>
      </c>
      <c r="D173" t="s">
        <v>86</v>
      </c>
      <c r="E173" s="106" t="s">
        <v>1216</v>
      </c>
      <c r="F173" s="106" t="s">
        <v>3325</v>
      </c>
      <c r="G173" s="106" t="s">
        <v>1214</v>
      </c>
      <c r="H173" s="106" t="s">
        <v>3326</v>
      </c>
      <c r="I173" s="106" t="s">
        <v>1214</v>
      </c>
      <c r="J173" s="106" t="s">
        <v>3327</v>
      </c>
      <c r="K173" s="106" t="s">
        <v>1612</v>
      </c>
      <c r="L173" s="106" t="s">
        <v>1217</v>
      </c>
      <c r="M173" s="106" t="s">
        <v>3328</v>
      </c>
      <c r="N173" s="106" t="s">
        <v>5394</v>
      </c>
      <c r="O173" s="106" t="s">
        <v>5395</v>
      </c>
      <c r="P173" s="106">
        <v>0</v>
      </c>
      <c r="Q173" s="106">
        <v>0</v>
      </c>
      <c r="R173" s="106">
        <v>1</v>
      </c>
      <c r="S173" s="106">
        <v>0</v>
      </c>
      <c r="T173" s="106">
        <v>1</v>
      </c>
      <c r="U173" s="106">
        <v>1</v>
      </c>
      <c r="V173" s="106">
        <v>0</v>
      </c>
      <c r="W173" s="106">
        <v>0</v>
      </c>
      <c r="X173" s="106">
        <v>0</v>
      </c>
      <c r="Y173" s="106">
        <v>1</v>
      </c>
      <c r="Z173" s="106">
        <v>1</v>
      </c>
      <c r="AA173" s="106">
        <v>0</v>
      </c>
      <c r="AB173" s="106">
        <v>0</v>
      </c>
      <c r="AC173" s="106">
        <v>0</v>
      </c>
      <c r="AD173" s="106">
        <v>1</v>
      </c>
      <c r="AE173" s="106">
        <v>0</v>
      </c>
      <c r="AF173" s="106">
        <v>0</v>
      </c>
      <c r="AG173" s="106">
        <v>0</v>
      </c>
      <c r="AH173" s="106">
        <v>1</v>
      </c>
      <c r="AI173" s="106">
        <v>1</v>
      </c>
    </row>
    <row r="174" spans="1:35">
      <c r="A174" t="s">
        <v>73</v>
      </c>
      <c r="B174" t="s">
        <v>72</v>
      </c>
      <c r="C174" t="s">
        <v>71</v>
      </c>
      <c r="D174" t="s">
        <v>84</v>
      </c>
      <c r="E174" s="106" t="s">
        <v>1214</v>
      </c>
      <c r="F174" s="106" t="s">
        <v>3336</v>
      </c>
      <c r="G174" s="106" t="s">
        <v>1214</v>
      </c>
      <c r="H174" s="106" t="s">
        <v>3337</v>
      </c>
      <c r="I174" s="106" t="s">
        <v>1214</v>
      </c>
      <c r="J174" s="106" t="s">
        <v>3338</v>
      </c>
      <c r="K174" s="106" t="s">
        <v>1612</v>
      </c>
      <c r="L174" s="106" t="s">
        <v>1215</v>
      </c>
      <c r="M174" s="106" t="s">
        <v>3339</v>
      </c>
      <c r="N174" s="106" t="s">
        <v>5396</v>
      </c>
      <c r="O174" s="106" t="s">
        <v>5397</v>
      </c>
      <c r="P174" s="106">
        <v>1</v>
      </c>
      <c r="Q174" s="106">
        <v>0</v>
      </c>
      <c r="R174" s="106">
        <v>0</v>
      </c>
      <c r="S174" s="106">
        <v>0</v>
      </c>
      <c r="T174" s="106">
        <v>1</v>
      </c>
      <c r="U174" s="106">
        <v>1</v>
      </c>
      <c r="V174" s="106">
        <v>0</v>
      </c>
      <c r="W174" s="106">
        <v>0</v>
      </c>
      <c r="X174" s="106">
        <v>0</v>
      </c>
      <c r="Y174" s="106">
        <v>1</v>
      </c>
      <c r="Z174" s="106">
        <v>1</v>
      </c>
      <c r="AA174" s="106">
        <v>0</v>
      </c>
      <c r="AB174" s="106">
        <v>0</v>
      </c>
      <c r="AC174" s="106">
        <v>0</v>
      </c>
      <c r="AD174" s="106">
        <v>1</v>
      </c>
      <c r="AE174" s="106">
        <v>0</v>
      </c>
      <c r="AF174" s="106">
        <v>1</v>
      </c>
      <c r="AG174" s="106">
        <v>0</v>
      </c>
      <c r="AH174" s="106">
        <v>0</v>
      </c>
      <c r="AI174" s="106">
        <v>1</v>
      </c>
    </row>
    <row r="175" spans="1:35">
      <c r="A175" t="s">
        <v>44</v>
      </c>
      <c r="B175" t="s">
        <v>60</v>
      </c>
      <c r="C175" t="s">
        <v>59</v>
      </c>
      <c r="D175" t="s">
        <v>82</v>
      </c>
      <c r="E175" s="106" t="s">
        <v>1214</v>
      </c>
      <c r="F175" s="106" t="s">
        <v>3352</v>
      </c>
      <c r="G175" s="106" t="s">
        <v>1215</v>
      </c>
      <c r="H175" s="106" t="s">
        <v>3353</v>
      </c>
      <c r="I175" s="106" t="s">
        <v>1214</v>
      </c>
      <c r="J175" s="106" t="s">
        <v>3354</v>
      </c>
      <c r="K175" s="106" t="s">
        <v>1612</v>
      </c>
      <c r="L175" s="106" t="s">
        <v>1217</v>
      </c>
      <c r="M175" s="106" t="s">
        <v>3355</v>
      </c>
      <c r="N175" s="106" t="s">
        <v>5398</v>
      </c>
      <c r="O175" s="106" t="s">
        <v>5399</v>
      </c>
      <c r="P175" s="106">
        <v>1</v>
      </c>
      <c r="Q175" s="106">
        <v>0</v>
      </c>
      <c r="R175" s="106">
        <v>0</v>
      </c>
      <c r="S175" s="106">
        <v>0</v>
      </c>
      <c r="T175" s="106">
        <v>1</v>
      </c>
      <c r="U175" s="106">
        <v>0</v>
      </c>
      <c r="V175" s="106">
        <v>1</v>
      </c>
      <c r="W175" s="106">
        <v>0</v>
      </c>
      <c r="X175" s="106">
        <v>0</v>
      </c>
      <c r="Y175" s="106">
        <v>1</v>
      </c>
      <c r="Z175" s="106">
        <v>1</v>
      </c>
      <c r="AA175" s="106">
        <v>0</v>
      </c>
      <c r="AB175" s="106">
        <v>0</v>
      </c>
      <c r="AC175" s="106">
        <v>0</v>
      </c>
      <c r="AD175" s="106">
        <v>1</v>
      </c>
      <c r="AE175" s="106">
        <v>0</v>
      </c>
      <c r="AF175" s="106">
        <v>0</v>
      </c>
      <c r="AG175" s="106">
        <v>0</v>
      </c>
      <c r="AH175" s="106">
        <v>1</v>
      </c>
      <c r="AI175" s="106">
        <v>1</v>
      </c>
    </row>
    <row r="176" spans="1:35">
      <c r="A176" t="s">
        <v>49</v>
      </c>
      <c r="B176" t="s">
        <v>48</v>
      </c>
      <c r="C176" t="s">
        <v>47</v>
      </c>
      <c r="D176" t="s">
        <v>80</v>
      </c>
      <c r="E176" s="106" t="s">
        <v>1216</v>
      </c>
      <c r="F176" s="106" t="s">
        <v>3369</v>
      </c>
      <c r="G176" s="106" t="s">
        <v>1217</v>
      </c>
      <c r="H176" s="106" t="s">
        <v>3370</v>
      </c>
      <c r="I176" s="106" t="s">
        <v>1216</v>
      </c>
      <c r="J176" s="106" t="s">
        <v>3371</v>
      </c>
      <c r="K176" s="106" t="s">
        <v>1612</v>
      </c>
      <c r="L176" s="106" t="s">
        <v>1217</v>
      </c>
      <c r="M176" s="106" t="s">
        <v>3372</v>
      </c>
      <c r="N176" s="106" t="s">
        <v>5400</v>
      </c>
      <c r="O176" s="106" t="s">
        <v>5401</v>
      </c>
      <c r="P176" s="106">
        <v>0</v>
      </c>
      <c r="Q176" s="106">
        <v>0</v>
      </c>
      <c r="R176" s="106">
        <v>1</v>
      </c>
      <c r="S176" s="106">
        <v>0</v>
      </c>
      <c r="T176" s="106">
        <v>1</v>
      </c>
      <c r="U176" s="106">
        <v>0</v>
      </c>
      <c r="V176" s="106">
        <v>0</v>
      </c>
      <c r="W176" s="106">
        <v>0</v>
      </c>
      <c r="X176" s="106">
        <v>1</v>
      </c>
      <c r="Y176" s="106">
        <v>1</v>
      </c>
      <c r="Z176" s="106">
        <v>0</v>
      </c>
      <c r="AA176" s="106">
        <v>0</v>
      </c>
      <c r="AB176" s="106">
        <v>1</v>
      </c>
      <c r="AC176" s="106">
        <v>0</v>
      </c>
      <c r="AD176" s="106">
        <v>1</v>
      </c>
      <c r="AE176" s="106">
        <v>0</v>
      </c>
      <c r="AF176" s="106">
        <v>0</v>
      </c>
      <c r="AG176" s="106">
        <v>0</v>
      </c>
      <c r="AH176" s="106">
        <v>1</v>
      </c>
      <c r="AI176" s="106">
        <v>1</v>
      </c>
    </row>
    <row r="177" spans="1:35">
      <c r="A177" t="s">
        <v>56</v>
      </c>
      <c r="B177" t="s">
        <v>55</v>
      </c>
      <c r="C177" t="s">
        <v>54</v>
      </c>
      <c r="D177" t="s">
        <v>78</v>
      </c>
      <c r="E177" s="106" t="s">
        <v>1214</v>
      </c>
      <c r="F177" s="106" t="s">
        <v>3385</v>
      </c>
      <c r="G177" s="106" t="s">
        <v>1216</v>
      </c>
      <c r="H177" s="106" t="s">
        <v>3386</v>
      </c>
      <c r="I177" s="106" t="s">
        <v>1214</v>
      </c>
      <c r="J177" s="106" t="s">
        <v>3387</v>
      </c>
      <c r="K177" s="106" t="s">
        <v>1612</v>
      </c>
      <c r="L177" s="106" t="s">
        <v>1217</v>
      </c>
      <c r="M177" s="106" t="s">
        <v>2845</v>
      </c>
      <c r="N177" s="106" t="s">
        <v>5402</v>
      </c>
      <c r="O177" s="106" t="s">
        <v>5403</v>
      </c>
      <c r="P177" s="106">
        <v>1</v>
      </c>
      <c r="Q177" s="106">
        <v>0</v>
      </c>
      <c r="R177" s="106">
        <v>0</v>
      </c>
      <c r="S177" s="106">
        <v>0</v>
      </c>
      <c r="T177" s="106">
        <v>1</v>
      </c>
      <c r="U177" s="106">
        <v>0</v>
      </c>
      <c r="V177" s="106">
        <v>0</v>
      </c>
      <c r="W177" s="106">
        <v>1</v>
      </c>
      <c r="X177" s="106">
        <v>0</v>
      </c>
      <c r="Y177" s="106">
        <v>1</v>
      </c>
      <c r="Z177" s="106">
        <v>1</v>
      </c>
      <c r="AA177" s="106">
        <v>0</v>
      </c>
      <c r="AB177" s="106">
        <v>0</v>
      </c>
      <c r="AC177" s="106">
        <v>0</v>
      </c>
      <c r="AD177" s="106">
        <v>1</v>
      </c>
      <c r="AE177" s="106">
        <v>0</v>
      </c>
      <c r="AF177" s="106">
        <v>0</v>
      </c>
      <c r="AG177" s="106">
        <v>0</v>
      </c>
      <c r="AH177" s="106">
        <v>1</v>
      </c>
      <c r="AI177" s="106">
        <v>1</v>
      </c>
    </row>
    <row r="178" spans="1:35">
      <c r="A178" t="s">
        <v>56</v>
      </c>
      <c r="B178" t="s">
        <v>55</v>
      </c>
      <c r="C178" t="s">
        <v>76</v>
      </c>
      <c r="D178" t="s">
        <v>75</v>
      </c>
      <c r="E178" s="106" t="s">
        <v>1215</v>
      </c>
      <c r="F178" s="106" t="s">
        <v>3396</v>
      </c>
      <c r="G178" s="106" t="s">
        <v>1214</v>
      </c>
      <c r="H178" s="106" t="s">
        <v>3397</v>
      </c>
      <c r="I178" s="106" t="s">
        <v>1215</v>
      </c>
      <c r="J178" s="106" t="s">
        <v>3398</v>
      </c>
      <c r="K178" s="106" t="s">
        <v>1612</v>
      </c>
      <c r="L178" s="106" t="s">
        <v>1217</v>
      </c>
      <c r="M178" s="106" t="s">
        <v>3399</v>
      </c>
      <c r="N178" s="106" t="s">
        <v>5168</v>
      </c>
      <c r="O178" s="106" t="s">
        <v>5404</v>
      </c>
      <c r="P178" s="106">
        <v>0</v>
      </c>
      <c r="Q178" s="106">
        <v>1</v>
      </c>
      <c r="R178" s="106">
        <v>0</v>
      </c>
      <c r="S178" s="106">
        <v>0</v>
      </c>
      <c r="T178" s="106">
        <v>1</v>
      </c>
      <c r="U178" s="106">
        <v>1</v>
      </c>
      <c r="V178" s="106">
        <v>0</v>
      </c>
      <c r="W178" s="106">
        <v>0</v>
      </c>
      <c r="X178" s="106">
        <v>0</v>
      </c>
      <c r="Y178" s="106">
        <v>1</v>
      </c>
      <c r="Z178" s="106">
        <v>0</v>
      </c>
      <c r="AA178" s="106">
        <v>1</v>
      </c>
      <c r="AB178" s="106">
        <v>0</v>
      </c>
      <c r="AC178" s="106">
        <v>0</v>
      </c>
      <c r="AD178" s="106">
        <v>1</v>
      </c>
      <c r="AE178" s="106">
        <v>0</v>
      </c>
      <c r="AF178" s="106">
        <v>0</v>
      </c>
      <c r="AG178" s="106">
        <v>0</v>
      </c>
      <c r="AH178" s="106">
        <v>1</v>
      </c>
      <c r="AI178" s="106">
        <v>1</v>
      </c>
    </row>
    <row r="179" spans="1:35">
      <c r="A179" t="s">
        <v>73</v>
      </c>
      <c r="B179" t="s">
        <v>72</v>
      </c>
      <c r="C179" t="s">
        <v>71</v>
      </c>
      <c r="D179" t="s">
        <v>70</v>
      </c>
      <c r="E179" s="106" t="s">
        <v>1214</v>
      </c>
      <c r="F179" s="106" t="s">
        <v>1613</v>
      </c>
      <c r="G179" s="106" t="s">
        <v>1217</v>
      </c>
      <c r="H179" s="106" t="s">
        <v>1613</v>
      </c>
      <c r="I179" s="106" t="s">
        <v>1217</v>
      </c>
      <c r="J179" s="106" t="s">
        <v>1613</v>
      </c>
      <c r="K179" s="106" t="s">
        <v>1612</v>
      </c>
      <c r="L179" s="106" t="s">
        <v>1217</v>
      </c>
      <c r="M179" s="106" t="s">
        <v>1613</v>
      </c>
      <c r="N179" s="106" t="s">
        <v>5238</v>
      </c>
      <c r="O179" s="106" t="s">
        <v>5405</v>
      </c>
      <c r="P179" s="106">
        <v>1</v>
      </c>
      <c r="Q179" s="106">
        <v>0</v>
      </c>
      <c r="R179" s="106">
        <v>0</v>
      </c>
      <c r="S179" s="106">
        <v>0</v>
      </c>
      <c r="T179" s="106">
        <v>1</v>
      </c>
      <c r="U179" s="106">
        <v>0</v>
      </c>
      <c r="V179" s="106">
        <v>0</v>
      </c>
      <c r="W179" s="106">
        <v>0</v>
      </c>
      <c r="X179" s="106">
        <v>1</v>
      </c>
      <c r="Y179" s="106">
        <v>1</v>
      </c>
      <c r="Z179" s="106">
        <v>0</v>
      </c>
      <c r="AA179" s="106">
        <v>0</v>
      </c>
      <c r="AB179" s="106">
        <v>0</v>
      </c>
      <c r="AC179" s="106">
        <v>1</v>
      </c>
      <c r="AD179" s="106">
        <v>1</v>
      </c>
      <c r="AE179" s="106">
        <v>0</v>
      </c>
      <c r="AF179" s="106">
        <v>0</v>
      </c>
      <c r="AG179" s="106">
        <v>0</v>
      </c>
      <c r="AH179" s="106">
        <v>1</v>
      </c>
      <c r="AI179" s="106">
        <v>1</v>
      </c>
    </row>
    <row r="180" spans="1:35">
      <c r="A180" t="s">
        <v>44</v>
      </c>
      <c r="B180" t="s">
        <v>60</v>
      </c>
      <c r="C180" t="s">
        <v>68</v>
      </c>
      <c r="D180" t="s">
        <v>67</v>
      </c>
      <c r="E180" s="106" t="s">
        <v>1214</v>
      </c>
      <c r="F180" s="106" t="s">
        <v>3406</v>
      </c>
      <c r="G180" s="106" t="s">
        <v>1215</v>
      </c>
      <c r="H180" s="106" t="s">
        <v>3407</v>
      </c>
      <c r="I180" s="106" t="s">
        <v>1214</v>
      </c>
      <c r="J180" s="106" t="s">
        <v>3408</v>
      </c>
      <c r="K180" s="106" t="s">
        <v>1612</v>
      </c>
      <c r="L180" s="106" t="s">
        <v>1216</v>
      </c>
      <c r="M180" s="106" t="s">
        <v>3409</v>
      </c>
      <c r="N180" s="106" t="s">
        <v>5406</v>
      </c>
      <c r="O180" s="106" t="s">
        <v>5407</v>
      </c>
      <c r="P180" s="106">
        <v>1</v>
      </c>
      <c r="Q180" s="106">
        <v>0</v>
      </c>
      <c r="R180" s="106">
        <v>0</v>
      </c>
      <c r="S180" s="106">
        <v>0</v>
      </c>
      <c r="T180" s="106">
        <v>1</v>
      </c>
      <c r="U180" s="106">
        <v>0</v>
      </c>
      <c r="V180" s="106">
        <v>1</v>
      </c>
      <c r="W180" s="106">
        <v>0</v>
      </c>
      <c r="X180" s="106">
        <v>0</v>
      </c>
      <c r="Y180" s="106">
        <v>1</v>
      </c>
      <c r="Z180" s="106">
        <v>1</v>
      </c>
      <c r="AA180" s="106">
        <v>0</v>
      </c>
      <c r="AB180" s="106">
        <v>0</v>
      </c>
      <c r="AC180" s="106">
        <v>0</v>
      </c>
      <c r="AD180" s="106">
        <v>1</v>
      </c>
      <c r="AE180" s="106">
        <v>0</v>
      </c>
      <c r="AF180" s="106">
        <v>0</v>
      </c>
      <c r="AG180" s="106">
        <v>1</v>
      </c>
      <c r="AH180" s="106">
        <v>0</v>
      </c>
      <c r="AI180" s="106">
        <v>1</v>
      </c>
    </row>
    <row r="181" spans="1:35">
      <c r="A181" t="s">
        <v>56</v>
      </c>
      <c r="B181" t="s">
        <v>65</v>
      </c>
      <c r="C181" t="s">
        <v>54</v>
      </c>
      <c r="D181" t="s">
        <v>64</v>
      </c>
      <c r="E181" s="106" t="s">
        <v>1214</v>
      </c>
      <c r="F181" s="106" t="s">
        <v>3416</v>
      </c>
      <c r="G181" s="106" t="s">
        <v>1215</v>
      </c>
      <c r="H181" s="106" t="s">
        <v>3417</v>
      </c>
      <c r="I181" s="106" t="s">
        <v>1215</v>
      </c>
      <c r="J181" s="106" t="s">
        <v>3418</v>
      </c>
      <c r="K181" s="106" t="s">
        <v>1612</v>
      </c>
      <c r="L181" s="106" t="s">
        <v>1214</v>
      </c>
      <c r="M181" s="106" t="s">
        <v>3419</v>
      </c>
      <c r="N181" s="106" t="s">
        <v>5408</v>
      </c>
      <c r="O181" s="106" t="s">
        <v>5409</v>
      </c>
      <c r="P181" s="106">
        <v>1</v>
      </c>
      <c r="Q181" s="106">
        <v>0</v>
      </c>
      <c r="R181" s="106">
        <v>0</v>
      </c>
      <c r="S181" s="106">
        <v>0</v>
      </c>
      <c r="T181" s="106">
        <v>1</v>
      </c>
      <c r="U181" s="106">
        <v>0</v>
      </c>
      <c r="V181" s="106">
        <v>1</v>
      </c>
      <c r="W181" s="106">
        <v>0</v>
      </c>
      <c r="X181" s="106">
        <v>0</v>
      </c>
      <c r="Y181" s="106">
        <v>1</v>
      </c>
      <c r="Z181" s="106">
        <v>0</v>
      </c>
      <c r="AA181" s="106">
        <v>1</v>
      </c>
      <c r="AB181" s="106">
        <v>0</v>
      </c>
      <c r="AC181" s="106">
        <v>0</v>
      </c>
      <c r="AD181" s="106">
        <v>1</v>
      </c>
      <c r="AE181" s="106">
        <v>1</v>
      </c>
      <c r="AF181" s="106">
        <v>0</v>
      </c>
      <c r="AG181" s="106">
        <v>0</v>
      </c>
      <c r="AH181" s="106">
        <v>0</v>
      </c>
      <c r="AI181" s="106">
        <v>1</v>
      </c>
    </row>
    <row r="182" spans="1:35">
      <c r="A182" t="s">
        <v>56</v>
      </c>
      <c r="B182" t="s">
        <v>55</v>
      </c>
      <c r="C182" t="s">
        <v>54</v>
      </c>
      <c r="D182" t="s">
        <v>62</v>
      </c>
      <c r="E182" s="106" t="s">
        <v>1217</v>
      </c>
      <c r="F182" s="106" t="s">
        <v>3433</v>
      </c>
      <c r="G182" s="106" t="s">
        <v>1214</v>
      </c>
      <c r="H182" s="106" t="s">
        <v>3434</v>
      </c>
      <c r="I182" s="106" t="s">
        <v>1216</v>
      </c>
      <c r="J182" s="106" t="s">
        <v>3435</v>
      </c>
      <c r="K182" s="106" t="s">
        <v>1612</v>
      </c>
      <c r="L182" s="106" t="s">
        <v>1214</v>
      </c>
      <c r="M182" s="106" t="s">
        <v>3436</v>
      </c>
      <c r="N182" s="106" t="s">
        <v>5410</v>
      </c>
      <c r="O182" s="106" t="s">
        <v>5411</v>
      </c>
      <c r="P182" s="106">
        <v>0</v>
      </c>
      <c r="Q182" s="106">
        <v>0</v>
      </c>
      <c r="R182" s="106">
        <v>0</v>
      </c>
      <c r="S182" s="106">
        <v>1</v>
      </c>
      <c r="T182" s="106">
        <v>1</v>
      </c>
      <c r="U182" s="106">
        <v>1</v>
      </c>
      <c r="V182" s="106">
        <v>0</v>
      </c>
      <c r="W182" s="106">
        <v>0</v>
      </c>
      <c r="X182" s="106">
        <v>0</v>
      </c>
      <c r="Y182" s="106">
        <v>1</v>
      </c>
      <c r="Z182" s="106">
        <v>0</v>
      </c>
      <c r="AA182" s="106">
        <v>0</v>
      </c>
      <c r="AB182" s="106">
        <v>1</v>
      </c>
      <c r="AC182" s="106">
        <v>0</v>
      </c>
      <c r="AD182" s="106">
        <v>1</v>
      </c>
      <c r="AE182" s="106">
        <v>1</v>
      </c>
      <c r="AF182" s="106">
        <v>0</v>
      </c>
      <c r="AG182" s="106">
        <v>0</v>
      </c>
      <c r="AH182" s="106">
        <v>0</v>
      </c>
      <c r="AI182" s="106">
        <v>1</v>
      </c>
    </row>
    <row r="183" spans="1:35">
      <c r="A183" t="s">
        <v>44</v>
      </c>
      <c r="B183" t="s">
        <v>60</v>
      </c>
      <c r="C183" t="s">
        <v>59</v>
      </c>
      <c r="D183" t="s">
        <v>58</v>
      </c>
      <c r="E183" s="106" t="s">
        <v>1215</v>
      </c>
      <c r="F183" s="106" t="s">
        <v>3446</v>
      </c>
      <c r="G183" s="106" t="s">
        <v>1214</v>
      </c>
      <c r="H183" s="106" t="s">
        <v>3447</v>
      </c>
      <c r="I183" s="106" t="s">
        <v>1216</v>
      </c>
      <c r="J183" s="106" t="s">
        <v>3448</v>
      </c>
      <c r="K183" s="106" t="s">
        <v>1612</v>
      </c>
      <c r="L183" s="106" t="s">
        <v>1216</v>
      </c>
      <c r="M183" s="106" t="s">
        <v>3449</v>
      </c>
      <c r="N183" s="106" t="s">
        <v>5412</v>
      </c>
      <c r="O183" s="106" t="s">
        <v>5413</v>
      </c>
      <c r="P183" s="106">
        <v>0</v>
      </c>
      <c r="Q183" s="106">
        <v>1</v>
      </c>
      <c r="R183" s="106">
        <v>0</v>
      </c>
      <c r="S183" s="106">
        <v>0</v>
      </c>
      <c r="T183" s="106">
        <v>1</v>
      </c>
      <c r="U183" s="106">
        <v>1</v>
      </c>
      <c r="V183" s="106">
        <v>0</v>
      </c>
      <c r="W183" s="106">
        <v>0</v>
      </c>
      <c r="X183" s="106">
        <v>0</v>
      </c>
      <c r="Y183" s="106">
        <v>1</v>
      </c>
      <c r="Z183" s="106">
        <v>0</v>
      </c>
      <c r="AA183" s="106">
        <v>0</v>
      </c>
      <c r="AB183" s="106">
        <v>1</v>
      </c>
      <c r="AC183" s="106">
        <v>0</v>
      </c>
      <c r="AD183" s="106">
        <v>1</v>
      </c>
      <c r="AE183" s="106">
        <v>0</v>
      </c>
      <c r="AF183" s="106">
        <v>0</v>
      </c>
      <c r="AG183" s="106">
        <v>1</v>
      </c>
      <c r="AH183" s="106">
        <v>0</v>
      </c>
      <c r="AI183" s="106">
        <v>1</v>
      </c>
    </row>
    <row r="184" spans="1:35">
      <c r="A184" t="s">
        <v>56</v>
      </c>
      <c r="B184" t="s">
        <v>55</v>
      </c>
      <c r="C184" t="s">
        <v>54</v>
      </c>
      <c r="D184" t="s">
        <v>53</v>
      </c>
      <c r="E184" s="106" t="s">
        <v>1214</v>
      </c>
      <c r="F184" s="106" t="s">
        <v>3457</v>
      </c>
      <c r="G184" s="106" t="s">
        <v>1214</v>
      </c>
      <c r="H184" s="106" t="s">
        <v>3458</v>
      </c>
      <c r="I184" s="106" t="s">
        <v>1214</v>
      </c>
      <c r="J184" s="106" t="s">
        <v>3459</v>
      </c>
      <c r="K184" s="106" t="s">
        <v>1612</v>
      </c>
      <c r="L184" s="106" t="s">
        <v>1214</v>
      </c>
      <c r="M184" s="106" t="s">
        <v>3460</v>
      </c>
      <c r="N184" s="106" t="s">
        <v>5414</v>
      </c>
      <c r="O184" s="106" t="s">
        <v>5331</v>
      </c>
      <c r="P184" s="106">
        <v>1</v>
      </c>
      <c r="Q184" s="106">
        <v>0</v>
      </c>
      <c r="R184" s="106">
        <v>0</v>
      </c>
      <c r="S184" s="106">
        <v>0</v>
      </c>
      <c r="T184" s="106">
        <v>1</v>
      </c>
      <c r="U184" s="106">
        <v>1</v>
      </c>
      <c r="V184" s="106">
        <v>0</v>
      </c>
      <c r="W184" s="106">
        <v>0</v>
      </c>
      <c r="X184" s="106">
        <v>0</v>
      </c>
      <c r="Y184" s="106">
        <v>1</v>
      </c>
      <c r="Z184" s="106">
        <v>1</v>
      </c>
      <c r="AA184" s="106">
        <v>0</v>
      </c>
      <c r="AB184" s="106">
        <v>0</v>
      </c>
      <c r="AC184" s="106">
        <v>0</v>
      </c>
      <c r="AD184" s="106">
        <v>1</v>
      </c>
      <c r="AE184" s="106">
        <v>1</v>
      </c>
      <c r="AF184" s="106">
        <v>0</v>
      </c>
      <c r="AG184" s="106">
        <v>0</v>
      </c>
      <c r="AH184" s="106">
        <v>0</v>
      </c>
      <c r="AI184" s="106">
        <v>1</v>
      </c>
    </row>
    <row r="185" spans="1:35">
      <c r="A185" t="s">
        <v>49</v>
      </c>
      <c r="B185" t="s">
        <v>48</v>
      </c>
      <c r="C185" t="s">
        <v>47</v>
      </c>
      <c r="D185" t="s">
        <v>51</v>
      </c>
      <c r="E185" s="106" t="s">
        <v>1214</v>
      </c>
      <c r="F185" s="106" t="s">
        <v>3472</v>
      </c>
      <c r="G185" s="106" t="s">
        <v>1215</v>
      </c>
      <c r="H185" s="106" t="s">
        <v>3473</v>
      </c>
      <c r="I185" s="106" t="s">
        <v>1214</v>
      </c>
      <c r="J185" s="106" t="s">
        <v>3474</v>
      </c>
      <c r="K185" s="106" t="s">
        <v>1612</v>
      </c>
      <c r="L185" s="106" t="s">
        <v>1214</v>
      </c>
      <c r="M185" s="106" t="s">
        <v>3475</v>
      </c>
      <c r="N185" s="106" t="s">
        <v>5415</v>
      </c>
      <c r="O185" s="106" t="s">
        <v>1756</v>
      </c>
      <c r="P185" s="106">
        <v>1</v>
      </c>
      <c r="Q185" s="106">
        <v>0</v>
      </c>
      <c r="R185" s="106">
        <v>0</v>
      </c>
      <c r="S185" s="106">
        <v>0</v>
      </c>
      <c r="T185" s="106">
        <v>1</v>
      </c>
      <c r="U185" s="106">
        <v>0</v>
      </c>
      <c r="V185" s="106">
        <v>1</v>
      </c>
      <c r="W185" s="106">
        <v>0</v>
      </c>
      <c r="X185" s="106">
        <v>0</v>
      </c>
      <c r="Y185" s="106">
        <v>1</v>
      </c>
      <c r="Z185" s="106">
        <v>1</v>
      </c>
      <c r="AA185" s="106">
        <v>0</v>
      </c>
      <c r="AB185" s="106">
        <v>0</v>
      </c>
      <c r="AC185" s="106">
        <v>0</v>
      </c>
      <c r="AD185" s="106">
        <v>1</v>
      </c>
      <c r="AE185" s="106">
        <v>1</v>
      </c>
      <c r="AF185" s="106">
        <v>0</v>
      </c>
      <c r="AG185" s="106">
        <v>0</v>
      </c>
      <c r="AH185" s="106">
        <v>0</v>
      </c>
      <c r="AI185" s="106">
        <v>1</v>
      </c>
    </row>
    <row r="186" spans="1:35">
      <c r="A186" t="s">
        <v>49</v>
      </c>
      <c r="B186" t="s">
        <v>48</v>
      </c>
      <c r="C186" t="s">
        <v>47</v>
      </c>
      <c r="D186" t="s">
        <v>46</v>
      </c>
      <c r="E186" s="106" t="s">
        <v>1214</v>
      </c>
      <c r="F186" s="106" t="s">
        <v>3483</v>
      </c>
      <c r="G186" s="106" t="s">
        <v>1214</v>
      </c>
      <c r="H186" s="106" t="s">
        <v>3484</v>
      </c>
      <c r="I186" s="106" t="s">
        <v>1214</v>
      </c>
      <c r="J186" s="106" t="s">
        <v>3485</v>
      </c>
      <c r="K186" s="106" t="s">
        <v>1612</v>
      </c>
      <c r="L186" s="106" t="s">
        <v>1217</v>
      </c>
      <c r="M186" s="106" t="s">
        <v>3486</v>
      </c>
      <c r="N186" s="106" t="s">
        <v>5416</v>
      </c>
      <c r="O186" s="106" t="s">
        <v>5417</v>
      </c>
      <c r="P186" s="106">
        <v>1</v>
      </c>
      <c r="Q186" s="106">
        <v>0</v>
      </c>
      <c r="R186" s="106">
        <v>0</v>
      </c>
      <c r="S186" s="106">
        <v>0</v>
      </c>
      <c r="T186" s="106">
        <v>1</v>
      </c>
      <c r="U186" s="106">
        <v>1</v>
      </c>
      <c r="V186" s="106">
        <v>0</v>
      </c>
      <c r="W186" s="106">
        <v>0</v>
      </c>
      <c r="X186" s="106">
        <v>0</v>
      </c>
      <c r="Y186" s="106">
        <v>1</v>
      </c>
      <c r="Z186" s="106">
        <v>1</v>
      </c>
      <c r="AA186" s="106">
        <v>0</v>
      </c>
      <c r="AB186" s="106">
        <v>0</v>
      </c>
      <c r="AC186" s="106">
        <v>0</v>
      </c>
      <c r="AD186" s="106">
        <v>1</v>
      </c>
      <c r="AE186" s="106">
        <v>0</v>
      </c>
      <c r="AF186" s="106">
        <v>0</v>
      </c>
      <c r="AG186" s="106">
        <v>0</v>
      </c>
      <c r="AH186" s="106">
        <v>1</v>
      </c>
      <c r="AI186" s="106">
        <v>1</v>
      </c>
    </row>
    <row r="187" spans="1:35">
      <c r="A187" t="s">
        <v>44</v>
      </c>
      <c r="B187" t="s">
        <v>43</v>
      </c>
      <c r="C187" t="s">
        <v>42</v>
      </c>
      <c r="D187" t="s">
        <v>41</v>
      </c>
      <c r="E187" s="106" t="s">
        <v>1216</v>
      </c>
      <c r="F187" s="106" t="s">
        <v>3494</v>
      </c>
      <c r="G187" s="106" t="s">
        <v>1217</v>
      </c>
      <c r="H187" s="106" t="s">
        <v>3495</v>
      </c>
      <c r="I187" s="106" t="s">
        <v>1216</v>
      </c>
      <c r="J187" s="106" t="s">
        <v>3496</v>
      </c>
      <c r="K187" s="106" t="s">
        <v>1612</v>
      </c>
      <c r="L187" s="106" t="s">
        <v>1214</v>
      </c>
      <c r="M187" s="106" t="s">
        <v>3497</v>
      </c>
      <c r="N187" s="106" t="s">
        <v>5418</v>
      </c>
      <c r="O187" s="106" t="s">
        <v>5419</v>
      </c>
      <c r="P187" s="106">
        <v>0</v>
      </c>
      <c r="Q187" s="106">
        <v>0</v>
      </c>
      <c r="R187" s="106">
        <v>1</v>
      </c>
      <c r="S187" s="106">
        <v>0</v>
      </c>
      <c r="T187" s="106">
        <v>1</v>
      </c>
      <c r="U187" s="106">
        <v>0</v>
      </c>
      <c r="V187" s="106">
        <v>0</v>
      </c>
      <c r="W187" s="106">
        <v>0</v>
      </c>
      <c r="X187" s="106">
        <v>1</v>
      </c>
      <c r="Y187" s="106">
        <v>1</v>
      </c>
      <c r="Z187" s="106">
        <v>0</v>
      </c>
      <c r="AA187" s="106">
        <v>0</v>
      </c>
      <c r="AB187" s="106">
        <v>1</v>
      </c>
      <c r="AC187" s="106">
        <v>0</v>
      </c>
      <c r="AD187" s="106">
        <v>1</v>
      </c>
      <c r="AE187" s="106">
        <v>1</v>
      </c>
      <c r="AF187" s="106">
        <v>0</v>
      </c>
      <c r="AG187" s="106">
        <v>0</v>
      </c>
      <c r="AH187" s="106">
        <v>0</v>
      </c>
      <c r="AI187" s="106">
        <v>1</v>
      </c>
    </row>
    <row r="188" spans="1:35">
      <c r="N188" s="106"/>
      <c r="O188" s="106"/>
    </row>
  </sheetData>
  <conditionalFormatting sqref="P8:AI10">
    <cfRule type="expression" dxfId="5" priority="1">
      <formula>P$8="Total"</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Z210"/>
  <sheetViews>
    <sheetView showGridLines="0" tabSelected="1" topLeftCell="A16" zoomScale="70" zoomScaleNormal="70" zoomScaleSheetLayoutView="25" zoomScalePageLayoutView="30" workbookViewId="0">
      <selection activeCell="B6" sqref="B6"/>
    </sheetView>
  </sheetViews>
  <sheetFormatPr defaultRowHeight="15"/>
  <cols>
    <col min="1" max="1" width="5.7109375" style="3" customWidth="1"/>
    <col min="2" max="2" width="25.7109375" customWidth="1"/>
    <col min="3" max="3" width="53.7109375" customWidth="1"/>
    <col min="4" max="4" width="60.7109375" customWidth="1"/>
    <col min="5" max="5" width="26.7109375" customWidth="1"/>
    <col min="6" max="6" width="40.7109375" customWidth="1"/>
    <col min="7" max="7" width="26.7109375" customWidth="1"/>
    <col min="8" max="8" width="40.7109375" customWidth="1"/>
    <col min="9" max="9" width="26.7109375" customWidth="1"/>
    <col min="10" max="10" width="40.7109375" customWidth="1"/>
    <col min="11" max="11" width="26.7109375" customWidth="1"/>
    <col min="12" max="12" width="40.7109375" customWidth="1"/>
    <col min="13" max="13" width="26.7109375" customWidth="1"/>
    <col min="14" max="14" width="40.7109375" customWidth="1"/>
    <col min="15" max="15" width="26.7109375" customWidth="1"/>
    <col min="16" max="16" width="40.7109375" customWidth="1"/>
    <col min="17" max="17" width="10" style="4" customWidth="1"/>
    <col min="18" max="18" width="9.140625" style="4" hidden="1" customWidth="1"/>
    <col min="19" max="19" width="9.140625" style="4"/>
    <col min="20" max="20" width="9.140625" style="16"/>
  </cols>
  <sheetData>
    <row r="1" spans="1:26" ht="9.9499999999999993" customHeight="1">
      <c r="A1" s="672" t="s">
        <v>1457</v>
      </c>
      <c r="B1" s="672"/>
      <c r="C1" s="672"/>
      <c r="D1" s="672"/>
      <c r="E1" s="672"/>
      <c r="F1" s="672"/>
      <c r="G1" s="672"/>
      <c r="H1" s="672"/>
      <c r="I1" s="672"/>
      <c r="J1" s="672"/>
      <c r="K1" s="672"/>
      <c r="L1" s="672"/>
      <c r="M1" s="672"/>
      <c r="N1" s="672"/>
      <c r="O1" s="672"/>
      <c r="P1" s="672"/>
      <c r="Q1" s="458"/>
      <c r="R1"/>
      <c r="S1"/>
      <c r="T1"/>
    </row>
    <row r="2" spans="1:26" ht="9.9499999999999993" customHeight="1">
      <c r="A2" s="672"/>
      <c r="B2" s="672"/>
      <c r="C2" s="672"/>
      <c r="D2" s="672"/>
      <c r="E2" s="672"/>
      <c r="F2" s="672"/>
      <c r="G2" s="672"/>
      <c r="H2" s="672"/>
      <c r="I2" s="672"/>
      <c r="J2" s="672"/>
      <c r="K2" s="672"/>
      <c r="L2" s="672"/>
      <c r="M2" s="672"/>
      <c r="N2" s="672"/>
      <c r="O2" s="672"/>
      <c r="P2" s="672"/>
      <c r="Q2" s="458"/>
      <c r="R2"/>
      <c r="S2"/>
      <c r="T2"/>
    </row>
    <row r="3" spans="1:26" ht="9.9499999999999993" customHeight="1">
      <c r="A3" s="672"/>
      <c r="B3" s="672"/>
      <c r="C3" s="672"/>
      <c r="D3" s="672"/>
      <c r="E3" s="672"/>
      <c r="F3" s="672"/>
      <c r="G3" s="672"/>
      <c r="H3" s="672"/>
      <c r="I3" s="672"/>
      <c r="J3" s="672"/>
      <c r="K3" s="672"/>
      <c r="L3" s="672"/>
      <c r="M3" s="672"/>
      <c r="N3" s="672"/>
      <c r="O3" s="672"/>
      <c r="P3" s="672"/>
      <c r="Q3" s="458"/>
      <c r="R3"/>
      <c r="S3"/>
      <c r="T3"/>
    </row>
    <row r="4" spans="1:26" s="74" customFormat="1" ht="15.75">
      <c r="A4" s="293"/>
      <c r="B4" s="678"/>
      <c r="C4" s="678"/>
      <c r="D4" s="678"/>
      <c r="E4" s="678"/>
      <c r="F4" s="678"/>
      <c r="G4" s="678"/>
      <c r="H4" s="678"/>
      <c r="I4" s="678"/>
      <c r="J4" s="678"/>
      <c r="K4" s="678"/>
      <c r="L4" s="678"/>
      <c r="M4" s="678"/>
      <c r="N4" s="678"/>
      <c r="O4" s="678"/>
      <c r="P4" s="678"/>
      <c r="Q4" s="72"/>
    </row>
    <row r="5" spans="1:26" ht="9.9499999999999993" customHeight="1">
      <c r="A5" s="458"/>
      <c r="B5" s="458"/>
      <c r="C5" s="458"/>
      <c r="D5" s="458"/>
      <c r="E5" s="458"/>
      <c r="F5" s="458"/>
      <c r="G5" s="458"/>
      <c r="H5" s="458"/>
      <c r="I5" s="458"/>
      <c r="J5" s="458"/>
      <c r="K5" s="458"/>
      <c r="L5" s="458"/>
      <c r="M5" s="458"/>
      <c r="N5" s="458"/>
      <c r="O5" s="458"/>
      <c r="P5" s="458"/>
      <c r="Q5" s="464"/>
      <c r="R5"/>
      <c r="S5"/>
      <c r="T5"/>
    </row>
    <row r="6" spans="1:26" ht="15" customHeight="1">
      <c r="A6" s="458"/>
      <c r="B6" s="5" t="s">
        <v>1458</v>
      </c>
      <c r="C6" s="6"/>
      <c r="D6" s="6"/>
      <c r="E6" s="7" t="str">
        <f ca="1">'Org list'!J7</f>
        <v>Y57</v>
      </c>
      <c r="F6" s="6" t="str">
        <f ca="1">'Org list'!J6</f>
        <v>South of England Commissioning Region</v>
      </c>
      <c r="G6" s="6"/>
      <c r="H6" s="6"/>
      <c r="I6" s="464"/>
      <c r="J6" s="464"/>
      <c r="K6" s="464"/>
      <c r="L6" s="464"/>
      <c r="M6" s="464"/>
      <c r="N6" s="458"/>
      <c r="O6" s="5" t="s">
        <v>0</v>
      </c>
      <c r="P6" s="8" t="str">
        <f>Cover!B12</f>
        <v>Q3 2015/16</v>
      </c>
      <c r="Q6" s="458"/>
      <c r="R6"/>
      <c r="S6"/>
      <c r="T6"/>
    </row>
    <row r="7" spans="1:26" ht="9.9499999999999993" customHeight="1">
      <c r="A7" s="458"/>
      <c r="B7" s="458"/>
      <c r="C7" s="458"/>
      <c r="D7" s="458"/>
      <c r="E7" s="458"/>
      <c r="F7" s="458"/>
      <c r="G7" s="458"/>
      <c r="H7" s="458"/>
      <c r="I7" s="458"/>
      <c r="J7" s="458"/>
      <c r="K7" s="458"/>
      <c r="L7" s="458"/>
      <c r="M7" s="458"/>
      <c r="N7" s="458"/>
      <c r="O7" s="458"/>
      <c r="P7" s="458"/>
      <c r="Q7" s="458"/>
      <c r="R7"/>
      <c r="S7"/>
      <c r="T7"/>
    </row>
    <row r="8" spans="1:26" ht="15" customHeight="1">
      <c r="R8"/>
      <c r="S8"/>
      <c r="T8"/>
    </row>
    <row r="9" spans="1:26" ht="15" customHeight="1">
      <c r="A9" s="458"/>
      <c r="B9" s="5" t="s">
        <v>1459</v>
      </c>
      <c r="C9" s="6"/>
      <c r="D9" s="6"/>
      <c r="E9" s="6"/>
      <c r="F9" s="5"/>
      <c r="G9" s="5" t="str">
        <f ca="1">F6</f>
        <v>South of England Commissioning Region</v>
      </c>
      <c r="H9" s="5"/>
      <c r="I9" s="458"/>
      <c r="J9" s="458"/>
      <c r="K9" s="458"/>
      <c r="L9" s="458"/>
      <c r="M9" s="458"/>
      <c r="N9" s="458"/>
      <c r="O9" s="458"/>
      <c r="P9" s="458"/>
      <c r="Q9" s="458"/>
      <c r="R9"/>
      <c r="S9"/>
      <c r="T9"/>
      <c r="U9" s="9"/>
      <c r="V9" s="9"/>
    </row>
    <row r="10" spans="1:26" s="13" customFormat="1" ht="15" customHeight="1" thickBot="1">
      <c r="A10" s="10"/>
      <c r="B10" s="11"/>
      <c r="C10" s="11"/>
      <c r="D10" s="11"/>
      <c r="E10" s="11"/>
      <c r="F10" s="10"/>
      <c r="G10" s="10"/>
      <c r="H10" s="10"/>
      <c r="I10" s="10"/>
      <c r="J10" s="10"/>
      <c r="K10" s="10"/>
      <c r="L10" s="10"/>
      <c r="M10" s="10"/>
      <c r="N10" s="10"/>
      <c r="O10" s="10"/>
      <c r="P10" s="10"/>
      <c r="Q10" s="12"/>
      <c r="R10"/>
      <c r="S10"/>
      <c r="T10"/>
    </row>
    <row r="11" spans="1:26" s="13" customFormat="1" ht="15" hidden="1" customHeight="1">
      <c r="A11" s="10"/>
      <c r="B11" s="11"/>
      <c r="C11" s="11"/>
      <c r="D11" s="11"/>
      <c r="E11" s="11"/>
      <c r="F11" s="10"/>
      <c r="G11" s="10"/>
      <c r="H11" s="10"/>
      <c r="I11" s="10"/>
      <c r="J11" s="10"/>
      <c r="K11" s="10"/>
      <c r="L11" s="10"/>
      <c r="M11" s="10"/>
      <c r="N11" s="10"/>
      <c r="O11" s="10"/>
      <c r="P11" s="10"/>
      <c r="Q11" s="12"/>
      <c r="R11"/>
      <c r="S11"/>
      <c r="T11"/>
    </row>
    <row r="12" spans="1:26" ht="15" hidden="1" customHeight="1" thickBot="1">
      <c r="A12"/>
      <c r="E12">
        <v>23</v>
      </c>
      <c r="F12">
        <v>24</v>
      </c>
      <c r="G12">
        <v>25</v>
      </c>
      <c r="H12">
        <v>26</v>
      </c>
      <c r="I12">
        <v>27</v>
      </c>
      <c r="J12">
        <v>28</v>
      </c>
      <c r="Q12"/>
      <c r="R12"/>
      <c r="S12"/>
      <c r="T12"/>
    </row>
    <row r="13" spans="1:26" s="13" customFormat="1" ht="30" customHeight="1" thickBot="1">
      <c r="A13" s="10"/>
      <c r="B13" s="35"/>
      <c r="C13" s="748" t="s">
        <v>1460</v>
      </c>
      <c r="D13" s="749"/>
      <c r="E13" s="684" t="s">
        <v>429</v>
      </c>
      <c r="F13" s="725"/>
      <c r="G13" s="684" t="s">
        <v>415</v>
      </c>
      <c r="H13" s="725"/>
      <c r="I13" s="684" t="s">
        <v>416</v>
      </c>
      <c r="J13" s="725"/>
      <c r="K13" s="684" t="s">
        <v>417</v>
      </c>
      <c r="L13" s="725"/>
      <c r="M13" s="684" t="s">
        <v>418</v>
      </c>
      <c r="N13" s="725"/>
      <c r="O13" s="684" t="s">
        <v>419</v>
      </c>
      <c r="P13" s="686"/>
      <c r="Q13" s="10"/>
      <c r="R13" s="10"/>
      <c r="S13" s="10"/>
      <c r="T13" s="10"/>
      <c r="V13" s="10"/>
      <c r="W13" s="12"/>
      <c r="X13"/>
      <c r="Y13"/>
      <c r="Z13"/>
    </row>
    <row r="14" spans="1:26" s="13" customFormat="1" ht="15" customHeight="1">
      <c r="A14" s="10"/>
      <c r="B14" s="736" t="str">
        <f ca="1">F6</f>
        <v>South of England Commissioning Region</v>
      </c>
      <c r="C14" s="746" t="s">
        <v>1436</v>
      </c>
      <c r="D14" s="747"/>
      <c r="E14" s="726">
        <f ca="1">VLOOKUP($E$6,'Support Needs Backsheet'!$D$11:$DF$187,'Understanding Support Needs'!E$12,0)</f>
        <v>1</v>
      </c>
      <c r="F14" s="727"/>
      <c r="G14" s="726">
        <f ca="1">VLOOKUP($E$6,'Support Needs Backsheet'!$D$11:$DF$187,'Understanding Support Needs'!F$12,0)</f>
        <v>1</v>
      </c>
      <c r="H14" s="727"/>
      <c r="I14" s="726">
        <f ca="1">VLOOKUP($E$6,'Support Needs Backsheet'!$D$11:$DF$187,'Understanding Support Needs'!G$12,0)</f>
        <v>5</v>
      </c>
      <c r="J14" s="727"/>
      <c r="K14" s="726">
        <f ca="1">VLOOKUP($E$6,'Support Needs Backsheet'!$D$11:$DF$187,'Understanding Support Needs'!H$12,0)</f>
        <v>12</v>
      </c>
      <c r="L14" s="727"/>
      <c r="M14" s="726">
        <f ca="1">VLOOKUP($E$6,'Support Needs Backsheet'!$D$11:$DF$187,'Understanding Support Needs'!I$12,0)</f>
        <v>3</v>
      </c>
      <c r="N14" s="727"/>
      <c r="O14" s="726">
        <f ca="1">VLOOKUP($E$6,'Support Needs Backsheet'!$D$11:$DF$187,'Understanding Support Needs'!J$12,0)</f>
        <v>10</v>
      </c>
      <c r="P14" s="730"/>
      <c r="Q14" s="10"/>
      <c r="R14" s="10"/>
      <c r="S14" s="10"/>
      <c r="T14" s="10"/>
      <c r="V14" s="10"/>
      <c r="W14" s="12"/>
      <c r="X14"/>
      <c r="Y14"/>
      <c r="Z14"/>
    </row>
    <row r="15" spans="1:26" s="13" customFormat="1" ht="15" customHeight="1" thickBot="1">
      <c r="A15" s="10"/>
      <c r="B15" s="737"/>
      <c r="C15" s="744" t="s">
        <v>1461</v>
      </c>
      <c r="D15" s="745"/>
      <c r="E15" s="728">
        <f ca="1">E$14/SUM($E$14:$O$14)</f>
        <v>3.125E-2</v>
      </c>
      <c r="F15" s="729"/>
      <c r="G15" s="728">
        <f ca="1">G$14/SUM($E$14:$O$14)</f>
        <v>3.125E-2</v>
      </c>
      <c r="H15" s="729"/>
      <c r="I15" s="728">
        <f ca="1">I$14/SUM($E$14:$O$14)</f>
        <v>0.15625</v>
      </c>
      <c r="J15" s="729"/>
      <c r="K15" s="728">
        <f ca="1">K$14/SUM($E$14:$O$14)</f>
        <v>0.375</v>
      </c>
      <c r="L15" s="729"/>
      <c r="M15" s="728">
        <f ca="1">M$14/SUM($E$14:$O$14)</f>
        <v>9.375E-2</v>
      </c>
      <c r="N15" s="729"/>
      <c r="O15" s="728">
        <f ca="1">O$14/SUM($E$14:$O$14)</f>
        <v>0.3125</v>
      </c>
      <c r="P15" s="731"/>
      <c r="Q15" s="10"/>
      <c r="R15" s="10"/>
      <c r="S15" s="10"/>
      <c r="T15" s="10"/>
      <c r="V15" s="10"/>
      <c r="W15" s="12"/>
      <c r="X15"/>
      <c r="Y15"/>
      <c r="Z15"/>
    </row>
    <row r="16" spans="1:26" ht="15.75" customHeight="1" thickBot="1">
      <c r="A16"/>
      <c r="Q16"/>
      <c r="R16"/>
      <c r="S16"/>
      <c r="T16"/>
    </row>
    <row r="17" spans="1:23" ht="15.75" hidden="1" customHeight="1">
      <c r="A17"/>
      <c r="Q17"/>
      <c r="R17"/>
      <c r="S17"/>
      <c r="T17"/>
    </row>
    <row r="18" spans="1:23" ht="15.75" hidden="1" customHeight="1">
      <c r="A18"/>
      <c r="F18">
        <v>48</v>
      </c>
      <c r="H18">
        <f>F26+2</f>
        <v>58</v>
      </c>
      <c r="J18">
        <f>H26+2</f>
        <v>68</v>
      </c>
      <c r="L18">
        <f>J26+2</f>
        <v>78</v>
      </c>
      <c r="N18">
        <f>L26+2</f>
        <v>88</v>
      </c>
      <c r="P18">
        <f>N26+2</f>
        <v>98</v>
      </c>
      <c r="Q18"/>
      <c r="R18"/>
      <c r="S18"/>
      <c r="T18"/>
    </row>
    <row r="19" spans="1:23" ht="15.75" hidden="1" customHeight="1">
      <c r="A19"/>
      <c r="F19">
        <f>F18+1</f>
        <v>49</v>
      </c>
      <c r="H19">
        <f>H18+1</f>
        <v>59</v>
      </c>
      <c r="J19">
        <f>J18+1</f>
        <v>69</v>
      </c>
      <c r="L19">
        <f>L18+1</f>
        <v>79</v>
      </c>
      <c r="N19">
        <f>N18+1</f>
        <v>89</v>
      </c>
      <c r="P19">
        <f>P18+1</f>
        <v>99</v>
      </c>
      <c r="Q19"/>
      <c r="R19"/>
      <c r="S19"/>
      <c r="T19"/>
    </row>
    <row r="20" spans="1:23" ht="15.75" hidden="1" customHeight="1">
      <c r="A20"/>
      <c r="F20">
        <f t="shared" ref="F20:F26" si="0">F19+1</f>
        <v>50</v>
      </c>
      <c r="H20">
        <f t="shared" ref="H20:P26" si="1">H19+1</f>
        <v>60</v>
      </c>
      <c r="J20">
        <f t="shared" si="1"/>
        <v>70</v>
      </c>
      <c r="L20">
        <f t="shared" si="1"/>
        <v>80</v>
      </c>
      <c r="N20">
        <f t="shared" si="1"/>
        <v>90</v>
      </c>
      <c r="P20">
        <f t="shared" si="1"/>
        <v>100</v>
      </c>
      <c r="Q20"/>
      <c r="R20"/>
      <c r="S20"/>
      <c r="T20"/>
    </row>
    <row r="21" spans="1:23" ht="15.75" hidden="1" customHeight="1">
      <c r="A21"/>
      <c r="F21">
        <f t="shared" si="0"/>
        <v>51</v>
      </c>
      <c r="H21">
        <f t="shared" si="1"/>
        <v>61</v>
      </c>
      <c r="J21">
        <f t="shared" si="1"/>
        <v>71</v>
      </c>
      <c r="L21">
        <f t="shared" si="1"/>
        <v>81</v>
      </c>
      <c r="N21">
        <f t="shared" si="1"/>
        <v>91</v>
      </c>
      <c r="P21">
        <f t="shared" si="1"/>
        <v>101</v>
      </c>
      <c r="Q21"/>
      <c r="R21"/>
      <c r="S21"/>
      <c r="T21"/>
    </row>
    <row r="22" spans="1:23" ht="15.75" hidden="1" customHeight="1">
      <c r="A22"/>
      <c r="F22">
        <f t="shared" si="0"/>
        <v>52</v>
      </c>
      <c r="H22">
        <f t="shared" si="1"/>
        <v>62</v>
      </c>
      <c r="J22">
        <f t="shared" si="1"/>
        <v>72</v>
      </c>
      <c r="L22">
        <f t="shared" si="1"/>
        <v>82</v>
      </c>
      <c r="N22">
        <f t="shared" si="1"/>
        <v>92</v>
      </c>
      <c r="P22">
        <f t="shared" si="1"/>
        <v>102</v>
      </c>
      <c r="Q22"/>
      <c r="R22"/>
      <c r="S22"/>
      <c r="T22"/>
    </row>
    <row r="23" spans="1:23" ht="15.75" hidden="1" customHeight="1">
      <c r="A23"/>
      <c r="F23">
        <f t="shared" si="0"/>
        <v>53</v>
      </c>
      <c r="H23">
        <f t="shared" si="1"/>
        <v>63</v>
      </c>
      <c r="J23">
        <f t="shared" si="1"/>
        <v>73</v>
      </c>
      <c r="L23">
        <f t="shared" si="1"/>
        <v>83</v>
      </c>
      <c r="N23">
        <f t="shared" si="1"/>
        <v>93</v>
      </c>
      <c r="P23">
        <f t="shared" si="1"/>
        <v>103</v>
      </c>
      <c r="Q23"/>
      <c r="R23"/>
      <c r="S23"/>
      <c r="T23"/>
    </row>
    <row r="24" spans="1:23" ht="15.75" hidden="1" customHeight="1">
      <c r="A24"/>
      <c r="E24">
        <v>30</v>
      </c>
      <c r="F24">
        <f t="shared" si="0"/>
        <v>54</v>
      </c>
      <c r="G24">
        <v>33</v>
      </c>
      <c r="H24">
        <f t="shared" si="1"/>
        <v>64</v>
      </c>
      <c r="I24">
        <v>36</v>
      </c>
      <c r="J24">
        <f t="shared" si="1"/>
        <v>74</v>
      </c>
      <c r="K24">
        <v>39</v>
      </c>
      <c r="L24">
        <f t="shared" si="1"/>
        <v>84</v>
      </c>
      <c r="M24">
        <v>42</v>
      </c>
      <c r="N24">
        <f t="shared" si="1"/>
        <v>94</v>
      </c>
      <c r="O24">
        <v>45</v>
      </c>
      <c r="P24">
        <f t="shared" si="1"/>
        <v>104</v>
      </c>
      <c r="Q24"/>
      <c r="R24"/>
      <c r="S24"/>
      <c r="T24"/>
    </row>
    <row r="25" spans="1:23" ht="15.75" hidden="1" customHeight="1">
      <c r="A25"/>
      <c r="E25">
        <v>31</v>
      </c>
      <c r="F25">
        <f t="shared" si="0"/>
        <v>55</v>
      </c>
      <c r="G25">
        <v>34</v>
      </c>
      <c r="H25">
        <f t="shared" si="1"/>
        <v>65</v>
      </c>
      <c r="I25">
        <v>37</v>
      </c>
      <c r="J25">
        <f t="shared" si="1"/>
        <v>75</v>
      </c>
      <c r="K25">
        <v>40</v>
      </c>
      <c r="L25">
        <f t="shared" si="1"/>
        <v>85</v>
      </c>
      <c r="M25">
        <v>43</v>
      </c>
      <c r="N25">
        <f t="shared" si="1"/>
        <v>95</v>
      </c>
      <c r="O25">
        <v>46</v>
      </c>
      <c r="P25">
        <f t="shared" si="1"/>
        <v>105</v>
      </c>
      <c r="Q25"/>
      <c r="R25"/>
      <c r="S25"/>
      <c r="T25"/>
    </row>
    <row r="26" spans="1:23" ht="15.75" hidden="1" thickBot="1">
      <c r="E26">
        <v>32</v>
      </c>
      <c r="F26">
        <f t="shared" si="0"/>
        <v>56</v>
      </c>
      <c r="G26">
        <v>35</v>
      </c>
      <c r="H26">
        <f t="shared" si="1"/>
        <v>66</v>
      </c>
      <c r="I26">
        <v>38</v>
      </c>
      <c r="J26">
        <f t="shared" si="1"/>
        <v>76</v>
      </c>
      <c r="K26">
        <v>41</v>
      </c>
      <c r="L26">
        <f t="shared" si="1"/>
        <v>86</v>
      </c>
      <c r="M26">
        <v>44</v>
      </c>
      <c r="N26">
        <f t="shared" si="1"/>
        <v>96</v>
      </c>
      <c r="O26">
        <v>47</v>
      </c>
      <c r="P26">
        <f t="shared" si="1"/>
        <v>106</v>
      </c>
      <c r="Q26"/>
      <c r="T26" s="4"/>
      <c r="U26" s="16"/>
    </row>
    <row r="27" spans="1:23" ht="30" customHeight="1">
      <c r="B27" s="697"/>
      <c r="C27" s="740" t="s">
        <v>3513</v>
      </c>
      <c r="D27" s="741"/>
      <c r="E27" s="738" t="s">
        <v>1462</v>
      </c>
      <c r="F27" s="739"/>
      <c r="G27" s="738" t="s">
        <v>1463</v>
      </c>
      <c r="H27" s="739"/>
      <c r="I27" s="738" t="s">
        <v>1464</v>
      </c>
      <c r="J27" s="739"/>
      <c r="K27" s="738" t="s">
        <v>1465</v>
      </c>
      <c r="L27" s="739"/>
      <c r="M27" s="738" t="s">
        <v>1466</v>
      </c>
      <c r="N27" s="739"/>
      <c r="O27" s="738" t="s">
        <v>1467</v>
      </c>
      <c r="P27" s="739"/>
      <c r="Q27" s="15"/>
      <c r="R27" s="15"/>
      <c r="S27"/>
      <c r="T27" s="4"/>
      <c r="U27" s="4"/>
      <c r="V27" s="4"/>
      <c r="W27" s="16"/>
    </row>
    <row r="28" spans="1:23" ht="30" customHeight="1" thickBot="1">
      <c r="B28" s="699"/>
      <c r="C28" s="742"/>
      <c r="D28" s="743"/>
      <c r="E28" s="93" t="s">
        <v>430</v>
      </c>
      <c r="F28" s="92" t="s">
        <v>431</v>
      </c>
      <c r="G28" s="94" t="s">
        <v>430</v>
      </c>
      <c r="H28" s="92" t="s">
        <v>431</v>
      </c>
      <c r="I28" s="94" t="s">
        <v>430</v>
      </c>
      <c r="J28" s="92" t="s">
        <v>431</v>
      </c>
      <c r="K28" s="94" t="s">
        <v>430</v>
      </c>
      <c r="L28" s="92" t="s">
        <v>431</v>
      </c>
      <c r="M28" s="94" t="s">
        <v>430</v>
      </c>
      <c r="N28" s="92" t="s">
        <v>431</v>
      </c>
      <c r="O28" s="94" t="s">
        <v>430</v>
      </c>
      <c r="P28" s="92" t="s">
        <v>431</v>
      </c>
      <c r="Q28" s="15"/>
      <c r="R28" s="15"/>
      <c r="S28"/>
      <c r="T28" s="4"/>
      <c r="U28" s="4"/>
      <c r="V28" s="4"/>
      <c r="W28" s="16"/>
    </row>
    <row r="29" spans="1:23">
      <c r="B29" s="751" t="str">
        <f ca="1">F6</f>
        <v>South of England Commissioning Region</v>
      </c>
      <c r="C29" s="755" t="s">
        <v>11</v>
      </c>
      <c r="D29" s="756"/>
      <c r="E29" s="395">
        <f ca="1">VLOOKUP($E$6,'Support Needs Backsheet'!$D$11:$DF$187,'Understanding Support Needs'!E$26,0)</f>
        <v>32</v>
      </c>
      <c r="F29" s="531"/>
      <c r="G29" s="530">
        <f ca="1">VLOOKUP($E$6,'Support Needs Backsheet'!$D$11:$DF$187,'Understanding Support Needs'!G$26,0)</f>
        <v>32</v>
      </c>
      <c r="H29" s="531"/>
      <c r="I29" s="530">
        <f ca="1">VLOOKUP($E$6,'Support Needs Backsheet'!$D$11:$DF$187,'Understanding Support Needs'!I$26,0)</f>
        <v>32</v>
      </c>
      <c r="J29" s="531"/>
      <c r="K29" s="530">
        <f ca="1">VLOOKUP($E$6,'Support Needs Backsheet'!$D$11:$DF$187,'Understanding Support Needs'!K$26,0)</f>
        <v>32</v>
      </c>
      <c r="L29" s="531"/>
      <c r="M29" s="530">
        <f ca="1">VLOOKUP($E$6,'Support Needs Backsheet'!$D$11:$DF$187,'Understanding Support Needs'!M$26,0)</f>
        <v>32</v>
      </c>
      <c r="N29" s="531"/>
      <c r="O29" s="530">
        <f ca="1">VLOOKUP($E$6,'Support Needs Backsheet'!$D$11:$DF$187,'Understanding Support Needs'!O$26,0)</f>
        <v>32</v>
      </c>
      <c r="P29" s="531"/>
      <c r="Q29"/>
      <c r="R29"/>
      <c r="S29"/>
      <c r="T29" s="4"/>
      <c r="U29" s="4"/>
      <c r="V29" s="4"/>
      <c r="W29" s="16"/>
    </row>
    <row r="30" spans="1:23" ht="15" customHeight="1">
      <c r="B30" s="752"/>
      <c r="C30" s="734" t="s">
        <v>12</v>
      </c>
      <c r="D30" s="735"/>
      <c r="E30" s="532">
        <f ca="1">VLOOKUP($E$6,'Support Needs Backsheet'!$D$11:$DF$187,'Understanding Support Needs'!E$24,0)</f>
        <v>14</v>
      </c>
      <c r="F30" s="222" t="s">
        <v>413</v>
      </c>
      <c r="G30" s="532">
        <f ca="1">VLOOKUP($E$6,'Support Needs Backsheet'!$D$11:$DF$187,'Understanding Support Needs'!G$24,0)</f>
        <v>15</v>
      </c>
      <c r="H30" s="222" t="s">
        <v>413</v>
      </c>
      <c r="I30" s="532">
        <f ca="1">VLOOKUP($E$6,'Support Needs Backsheet'!$D$11:$DF$187,'Understanding Support Needs'!I$24,0)</f>
        <v>18</v>
      </c>
      <c r="J30" s="222" t="s">
        <v>413</v>
      </c>
      <c r="K30" s="532">
        <f ca="1">VLOOKUP($E$6,'Support Needs Backsheet'!$D$11:$DF$187,'Understanding Support Needs'!K$24,0)</f>
        <v>20</v>
      </c>
      <c r="L30" s="222" t="s">
        <v>413</v>
      </c>
      <c r="M30" s="532">
        <f ca="1">VLOOKUP($E$6,'Support Needs Backsheet'!$D$11:$DF$187,'Understanding Support Needs'!M$24,0)</f>
        <v>19</v>
      </c>
      <c r="N30" s="222" t="s">
        <v>413</v>
      </c>
      <c r="O30" s="532">
        <f ca="1">VLOOKUP($E$6,'Support Needs Backsheet'!$D$11:$DF$187,'Understanding Support Needs'!O$24,0)</f>
        <v>17</v>
      </c>
      <c r="P30" s="222" t="s">
        <v>413</v>
      </c>
      <c r="Q30"/>
      <c r="R30"/>
      <c r="S30"/>
      <c r="T30" s="4"/>
      <c r="U30" s="4"/>
      <c r="V30" s="4"/>
      <c r="W30" s="16"/>
    </row>
    <row r="31" spans="1:23">
      <c r="B31" s="752"/>
      <c r="C31" s="734" t="s">
        <v>13</v>
      </c>
      <c r="D31" s="735"/>
      <c r="E31" s="533">
        <f ca="1">IF(ISERROR(E30/E29),"",E30/E29)</f>
        <v>0.4375</v>
      </c>
      <c r="F31" s="534" t="s">
        <v>413</v>
      </c>
      <c r="G31" s="533">
        <f ca="1">IF(ISERROR(G30/G29),"",G30/G29)</f>
        <v>0.46875</v>
      </c>
      <c r="H31" s="534" t="s">
        <v>413</v>
      </c>
      <c r="I31" s="533">
        <f ca="1">IF(ISERROR(I30/I29),"",I30/I29)</f>
        <v>0.5625</v>
      </c>
      <c r="J31" s="534" t="s">
        <v>413</v>
      </c>
      <c r="K31" s="533">
        <f ca="1">IF(ISERROR(K30/K29),"",K30/K29)</f>
        <v>0.625</v>
      </c>
      <c r="L31" s="534" t="s">
        <v>413</v>
      </c>
      <c r="M31" s="533">
        <f ca="1">IF(ISERROR(M30/M29),"",M30/M29)</f>
        <v>0.59375</v>
      </c>
      <c r="N31" s="534" t="s">
        <v>413</v>
      </c>
      <c r="O31" s="533">
        <f ca="1">IF(ISERROR(O30/O29),"",O30/O29)</f>
        <v>0.53125</v>
      </c>
      <c r="P31" s="534" t="s">
        <v>413</v>
      </c>
      <c r="Q31"/>
      <c r="R31" s="1"/>
      <c r="S31"/>
      <c r="T31" s="4"/>
      <c r="U31" s="4"/>
      <c r="V31" s="4"/>
      <c r="W31" s="16"/>
    </row>
    <row r="32" spans="1:23">
      <c r="B32" s="752"/>
      <c r="C32" s="734" t="s">
        <v>14</v>
      </c>
      <c r="D32" s="735"/>
      <c r="E32" s="532">
        <f ca="1">VLOOKUP($E$6,'Support Needs Backsheet'!$D$11:$DF$187,'Understanding Support Needs'!E$25,0)</f>
        <v>18</v>
      </c>
      <c r="F32" s="223" t="s">
        <v>413</v>
      </c>
      <c r="G32" s="532">
        <f ca="1">VLOOKUP($E$6,'Support Needs Backsheet'!$D$11:$DF$187,'Understanding Support Needs'!G$25,0)</f>
        <v>17</v>
      </c>
      <c r="H32" s="223" t="s">
        <v>413</v>
      </c>
      <c r="I32" s="532">
        <f ca="1">VLOOKUP($E$6,'Support Needs Backsheet'!$D$11:$DF$187,'Understanding Support Needs'!I$25,0)</f>
        <v>14</v>
      </c>
      <c r="J32" s="223" t="s">
        <v>413</v>
      </c>
      <c r="K32" s="532">
        <f ca="1">VLOOKUP($E$6,'Support Needs Backsheet'!$D$11:$DF$187,'Understanding Support Needs'!K$25,0)</f>
        <v>12</v>
      </c>
      <c r="L32" s="223" t="s">
        <v>413</v>
      </c>
      <c r="M32" s="532">
        <f ca="1">VLOOKUP($E$6,'Support Needs Backsheet'!$D$11:$DF$187,'Understanding Support Needs'!M$25,0)</f>
        <v>13</v>
      </c>
      <c r="N32" s="223" t="s">
        <v>413</v>
      </c>
      <c r="O32" s="532">
        <f ca="1">VLOOKUP($E$6,'Support Needs Backsheet'!$D$11:$DF$187,'Understanding Support Needs'!O$25,0)</f>
        <v>15</v>
      </c>
      <c r="P32" s="223" t="s">
        <v>413</v>
      </c>
      <c r="Q32"/>
      <c r="R32"/>
      <c r="S32"/>
      <c r="T32" s="4"/>
      <c r="U32" s="4"/>
      <c r="V32" s="4"/>
      <c r="W32" s="16"/>
    </row>
    <row r="33" spans="2:23">
      <c r="B33" s="752"/>
      <c r="C33" s="734" t="s">
        <v>15</v>
      </c>
      <c r="D33" s="735"/>
      <c r="E33" s="533">
        <f ca="1">IF(ISERROR(E32/E29),"",E32/E29)</f>
        <v>0.5625</v>
      </c>
      <c r="F33" s="534" t="s">
        <v>413</v>
      </c>
      <c r="G33" s="533">
        <f ca="1">IF(ISERROR(G32/G29),"",G32/G29)</f>
        <v>0.53125</v>
      </c>
      <c r="H33" s="534" t="s">
        <v>413</v>
      </c>
      <c r="I33" s="533">
        <f ca="1">IF(ISERROR(I32/I29),"",I32/I29)</f>
        <v>0.4375</v>
      </c>
      <c r="J33" s="534" t="s">
        <v>413</v>
      </c>
      <c r="K33" s="533">
        <f ca="1">IF(ISERROR(K32/K29),"",K32/K29)</f>
        <v>0.375</v>
      </c>
      <c r="L33" s="534" t="s">
        <v>413</v>
      </c>
      <c r="M33" s="533">
        <f ca="1">IF(ISERROR(M32/M29),"",M32/M29)</f>
        <v>0.40625</v>
      </c>
      <c r="N33" s="534" t="s">
        <v>413</v>
      </c>
      <c r="O33" s="533">
        <f ca="1">IF(ISERROR(O32/O29),"",O32/O29)</f>
        <v>0.46875</v>
      </c>
      <c r="P33" s="534" t="s">
        <v>413</v>
      </c>
      <c r="Q33"/>
      <c r="R33" s="1"/>
      <c r="S33"/>
      <c r="T33" s="4"/>
      <c r="U33" s="4"/>
      <c r="V33" s="4"/>
      <c r="W33" s="16"/>
    </row>
    <row r="34" spans="2:23">
      <c r="B34" s="752"/>
      <c r="C34" s="734" t="s">
        <v>420</v>
      </c>
      <c r="D34" s="735"/>
      <c r="E34" s="532" t="s">
        <v>413</v>
      </c>
      <c r="F34" s="535">
        <f ca="1">VLOOKUP($E$6,'Support Needs Backsheet'!$D$11:$DF$187,'Understanding Support Needs'!F18,0)</f>
        <v>0</v>
      </c>
      <c r="G34" s="532" t="s">
        <v>413</v>
      </c>
      <c r="H34" s="535">
        <f ca="1">VLOOKUP($E$6,'Support Needs Backsheet'!$D$11:$DF$187,'Understanding Support Needs'!H18,0)</f>
        <v>0</v>
      </c>
      <c r="I34" s="533" t="s">
        <v>413</v>
      </c>
      <c r="J34" s="535">
        <f ca="1">VLOOKUP($E$6,'Support Needs Backsheet'!$D$11:$DF$187,'Understanding Support Needs'!J18,0)</f>
        <v>0</v>
      </c>
      <c r="K34" s="532" t="s">
        <v>413</v>
      </c>
      <c r="L34" s="535">
        <f ca="1">VLOOKUP($E$6,'Support Needs Backsheet'!$D$11:$DF$187,'Understanding Support Needs'!L18,0)</f>
        <v>0</v>
      </c>
      <c r="M34" s="532" t="s">
        <v>413</v>
      </c>
      <c r="N34" s="535">
        <f ca="1">VLOOKUP($E$6,'Support Needs Backsheet'!$D$11:$DF$187,'Understanding Support Needs'!N18,0)</f>
        <v>0</v>
      </c>
      <c r="O34" s="532" t="s">
        <v>413</v>
      </c>
      <c r="P34" s="535">
        <f ca="1">VLOOKUP($E$6,'Support Needs Backsheet'!$D$11:$DF$187,'Understanding Support Needs'!P18,0)</f>
        <v>0</v>
      </c>
      <c r="Q34"/>
      <c r="R34" s="1"/>
      <c r="S34"/>
      <c r="T34" s="4"/>
      <c r="U34" s="4"/>
      <c r="V34" s="4"/>
      <c r="W34" s="16"/>
    </row>
    <row r="35" spans="2:23">
      <c r="B35" s="752"/>
      <c r="C35" s="734" t="s">
        <v>421</v>
      </c>
      <c r="D35" s="735"/>
      <c r="E35" s="532" t="s">
        <v>413</v>
      </c>
      <c r="F35" s="535">
        <f ca="1">VLOOKUP($E$6,'Support Needs Backsheet'!$D$11:$DF$187,'Understanding Support Needs'!F19,0)</f>
        <v>3</v>
      </c>
      <c r="G35" s="532" t="s">
        <v>413</v>
      </c>
      <c r="H35" s="535">
        <f ca="1">VLOOKUP($E$6,'Support Needs Backsheet'!$D$11:$DF$187,'Understanding Support Needs'!H19,0)</f>
        <v>3</v>
      </c>
      <c r="I35" s="532" t="s">
        <v>413</v>
      </c>
      <c r="J35" s="535">
        <f ca="1">VLOOKUP($E$6,'Support Needs Backsheet'!$D$11:$DF$187,'Understanding Support Needs'!J19,0)</f>
        <v>5</v>
      </c>
      <c r="K35" s="532" t="s">
        <v>413</v>
      </c>
      <c r="L35" s="535">
        <f ca="1">VLOOKUP($E$6,'Support Needs Backsheet'!$D$11:$DF$187,'Understanding Support Needs'!L19,0)</f>
        <v>7</v>
      </c>
      <c r="M35" s="532" t="s">
        <v>413</v>
      </c>
      <c r="N35" s="535">
        <f ca="1">VLOOKUP($E$6,'Support Needs Backsheet'!$D$11:$DF$187,'Understanding Support Needs'!N19,0)</f>
        <v>7</v>
      </c>
      <c r="O35" s="532" t="s">
        <v>413</v>
      </c>
      <c r="P35" s="535">
        <f ca="1">VLOOKUP($E$6,'Support Needs Backsheet'!$D$11:$DF$187,'Understanding Support Needs'!P19,0)</f>
        <v>0</v>
      </c>
      <c r="Q35"/>
      <c r="R35" s="1"/>
      <c r="S35"/>
      <c r="T35" s="4"/>
      <c r="U35" s="4"/>
      <c r="V35" s="4"/>
      <c r="W35" s="16"/>
    </row>
    <row r="36" spans="2:23">
      <c r="B36" s="752"/>
      <c r="C36" s="734" t="s">
        <v>422</v>
      </c>
      <c r="D36" s="735"/>
      <c r="E36" s="536" t="s">
        <v>413</v>
      </c>
      <c r="F36" s="535">
        <f ca="1">VLOOKUP($E$6,'Support Needs Backsheet'!$D$11:$DF$187,'Understanding Support Needs'!F20,0)</f>
        <v>6</v>
      </c>
      <c r="G36" s="536" t="s">
        <v>413</v>
      </c>
      <c r="H36" s="535">
        <f ca="1">VLOOKUP($E$6,'Support Needs Backsheet'!$D$11:$DF$187,'Understanding Support Needs'!H20,0)</f>
        <v>5</v>
      </c>
      <c r="I36" s="536" t="s">
        <v>413</v>
      </c>
      <c r="J36" s="535">
        <f ca="1">VLOOKUP($E$6,'Support Needs Backsheet'!$D$11:$DF$187,'Understanding Support Needs'!J20,0)</f>
        <v>2</v>
      </c>
      <c r="K36" s="536" t="s">
        <v>413</v>
      </c>
      <c r="L36" s="535">
        <f ca="1">VLOOKUP($E$6,'Support Needs Backsheet'!$D$11:$DF$187,'Understanding Support Needs'!L20,0)</f>
        <v>1</v>
      </c>
      <c r="M36" s="536" t="s">
        <v>413</v>
      </c>
      <c r="N36" s="535">
        <f ca="1">VLOOKUP($E$6,'Support Needs Backsheet'!$D$11:$DF$187,'Understanding Support Needs'!N20,0)</f>
        <v>5</v>
      </c>
      <c r="O36" s="536" t="s">
        <v>413</v>
      </c>
      <c r="P36" s="535">
        <f ca="1">VLOOKUP($E$6,'Support Needs Backsheet'!$D$11:$DF$187,'Understanding Support Needs'!P20,0)</f>
        <v>9</v>
      </c>
      <c r="Q36"/>
      <c r="R36" s="1"/>
      <c r="S36"/>
      <c r="T36" s="4"/>
      <c r="U36" s="4"/>
      <c r="V36" s="4"/>
      <c r="W36" s="16"/>
    </row>
    <row r="37" spans="2:23">
      <c r="B37" s="752"/>
      <c r="C37" s="734" t="s">
        <v>423</v>
      </c>
      <c r="D37" s="735"/>
      <c r="E37" s="537" t="s">
        <v>413</v>
      </c>
      <c r="F37" s="535">
        <f ca="1">VLOOKUP($E$6,'Support Needs Backsheet'!$D$11:$DF$187,'Understanding Support Needs'!F21,0)</f>
        <v>1</v>
      </c>
      <c r="G37" s="537" t="s">
        <v>413</v>
      </c>
      <c r="H37" s="535">
        <f ca="1">VLOOKUP($E$6,'Support Needs Backsheet'!$D$11:$DF$187,'Understanding Support Needs'!H21,0)</f>
        <v>0</v>
      </c>
      <c r="I37" s="537" t="s">
        <v>413</v>
      </c>
      <c r="J37" s="535">
        <f ca="1">VLOOKUP($E$6,'Support Needs Backsheet'!$D$11:$DF$187,'Understanding Support Needs'!J21,0)</f>
        <v>3</v>
      </c>
      <c r="K37" s="537" t="s">
        <v>413</v>
      </c>
      <c r="L37" s="535">
        <f ca="1">VLOOKUP($E$6,'Support Needs Backsheet'!$D$11:$DF$187,'Understanding Support Needs'!L21,0)</f>
        <v>2</v>
      </c>
      <c r="M37" s="537" t="s">
        <v>413</v>
      </c>
      <c r="N37" s="535">
        <f ca="1">VLOOKUP($E$6,'Support Needs Backsheet'!$D$11:$DF$187,'Understanding Support Needs'!N21,0)</f>
        <v>1</v>
      </c>
      <c r="O37" s="537" t="s">
        <v>413</v>
      </c>
      <c r="P37" s="535">
        <f ca="1">VLOOKUP($E$6,'Support Needs Backsheet'!$D$11:$DF$187,'Understanding Support Needs'!P21,0)</f>
        <v>0</v>
      </c>
      <c r="Q37"/>
      <c r="R37" s="1"/>
      <c r="S37"/>
      <c r="T37" s="4"/>
      <c r="U37" s="4"/>
      <c r="V37" s="4"/>
      <c r="W37" s="16"/>
    </row>
    <row r="38" spans="2:23">
      <c r="B38" s="752"/>
      <c r="C38" s="734" t="s">
        <v>424</v>
      </c>
      <c r="D38" s="735"/>
      <c r="E38" s="537" t="s">
        <v>413</v>
      </c>
      <c r="F38" s="535">
        <f ca="1">VLOOKUP($E$6,'Support Needs Backsheet'!$D$11:$DF$187,'Understanding Support Needs'!F22,0)</f>
        <v>0</v>
      </c>
      <c r="G38" s="537" t="s">
        <v>413</v>
      </c>
      <c r="H38" s="535">
        <f ca="1">VLOOKUP($E$6,'Support Needs Backsheet'!$D$11:$DF$187,'Understanding Support Needs'!H22,0)</f>
        <v>0</v>
      </c>
      <c r="I38" s="537" t="s">
        <v>413</v>
      </c>
      <c r="J38" s="535">
        <f ca="1">VLOOKUP($E$6,'Support Needs Backsheet'!$D$11:$DF$187,'Understanding Support Needs'!J22,0)</f>
        <v>2</v>
      </c>
      <c r="K38" s="537" t="s">
        <v>413</v>
      </c>
      <c r="L38" s="535">
        <f ca="1">VLOOKUP($E$6,'Support Needs Backsheet'!$D$11:$DF$187,'Understanding Support Needs'!L22,0)</f>
        <v>5</v>
      </c>
      <c r="M38" s="537" t="s">
        <v>413</v>
      </c>
      <c r="N38" s="535">
        <f ca="1">VLOOKUP($E$6,'Support Needs Backsheet'!$D$11:$DF$187,'Understanding Support Needs'!N22,0)</f>
        <v>1</v>
      </c>
      <c r="O38" s="537" t="s">
        <v>413</v>
      </c>
      <c r="P38" s="535">
        <f ca="1">VLOOKUP($E$6,'Support Needs Backsheet'!$D$11:$DF$187,'Understanding Support Needs'!P22,0)</f>
        <v>3</v>
      </c>
      <c r="Q38"/>
      <c r="R38" s="1"/>
      <c r="S38"/>
      <c r="T38" s="4"/>
      <c r="U38" s="4"/>
      <c r="V38" s="4"/>
      <c r="W38" s="16"/>
    </row>
    <row r="39" spans="2:23">
      <c r="B39" s="752"/>
      <c r="C39" s="734" t="s">
        <v>425</v>
      </c>
      <c r="D39" s="735"/>
      <c r="E39" s="537" t="s">
        <v>413</v>
      </c>
      <c r="F39" s="535">
        <f ca="1">VLOOKUP($E$6,'Support Needs Backsheet'!$D$11:$DF$187,'Understanding Support Needs'!F23,0)</f>
        <v>2</v>
      </c>
      <c r="G39" s="537" t="s">
        <v>413</v>
      </c>
      <c r="H39" s="535">
        <f ca="1">VLOOKUP($E$6,'Support Needs Backsheet'!$D$11:$DF$187,'Understanding Support Needs'!H23,0)</f>
        <v>4</v>
      </c>
      <c r="I39" s="537" t="s">
        <v>413</v>
      </c>
      <c r="J39" s="535">
        <f ca="1">VLOOKUP($E$6,'Support Needs Backsheet'!$D$11:$DF$187,'Understanding Support Needs'!J23,0)</f>
        <v>2</v>
      </c>
      <c r="K39" s="537" t="s">
        <v>413</v>
      </c>
      <c r="L39" s="535">
        <f ca="1">VLOOKUP($E$6,'Support Needs Backsheet'!$D$11:$DF$187,'Understanding Support Needs'!L23,0)</f>
        <v>1</v>
      </c>
      <c r="M39" s="537" t="s">
        <v>413</v>
      </c>
      <c r="N39" s="535">
        <f ca="1">VLOOKUP($E$6,'Support Needs Backsheet'!$D$11:$DF$187,'Understanding Support Needs'!N23,0)</f>
        <v>0</v>
      </c>
      <c r="O39" s="537" t="s">
        <v>413</v>
      </c>
      <c r="P39" s="535">
        <f ca="1">VLOOKUP($E$6,'Support Needs Backsheet'!$D$11:$DF$187,'Understanding Support Needs'!P23,0)</f>
        <v>2</v>
      </c>
      <c r="Q39"/>
      <c r="R39" s="1"/>
      <c r="S39"/>
      <c r="T39" s="4"/>
      <c r="U39" s="4"/>
      <c r="V39" s="4"/>
      <c r="W39" s="16"/>
    </row>
    <row r="40" spans="2:23">
      <c r="B40" s="752"/>
      <c r="C40" s="734" t="s">
        <v>426</v>
      </c>
      <c r="D40" s="735"/>
      <c r="E40" s="537" t="s">
        <v>413</v>
      </c>
      <c r="F40" s="535">
        <f ca="1">VLOOKUP($E$6,'Support Needs Backsheet'!$D$11:$DF$187,'Understanding Support Needs'!F24,0)</f>
        <v>2</v>
      </c>
      <c r="G40" s="537" t="s">
        <v>413</v>
      </c>
      <c r="H40" s="535">
        <f ca="1">VLOOKUP($E$6,'Support Needs Backsheet'!$D$11:$DF$187,'Understanding Support Needs'!H24,0)</f>
        <v>0</v>
      </c>
      <c r="I40" s="537" t="s">
        <v>413</v>
      </c>
      <c r="J40" s="535">
        <f ca="1">VLOOKUP($E$6,'Support Needs Backsheet'!$D$11:$DF$187,'Understanding Support Needs'!J24,0)</f>
        <v>0</v>
      </c>
      <c r="K40" s="537" t="s">
        <v>413</v>
      </c>
      <c r="L40" s="535">
        <f ca="1">VLOOKUP($E$6,'Support Needs Backsheet'!$D$11:$DF$187,'Understanding Support Needs'!L24,0)</f>
        <v>0</v>
      </c>
      <c r="M40" s="537" t="s">
        <v>413</v>
      </c>
      <c r="N40" s="535">
        <f ca="1">VLOOKUP($E$6,'Support Needs Backsheet'!$D$11:$DF$187,'Understanding Support Needs'!N24,0)</f>
        <v>1</v>
      </c>
      <c r="O40" s="537" t="s">
        <v>413</v>
      </c>
      <c r="P40" s="535">
        <f ca="1">VLOOKUP($E$6,'Support Needs Backsheet'!$D$11:$DF$187,'Understanding Support Needs'!P24,0)</f>
        <v>1</v>
      </c>
      <c r="Q40"/>
      <c r="R40" s="1"/>
      <c r="S40"/>
      <c r="T40" s="4"/>
      <c r="U40" s="4"/>
      <c r="V40" s="4"/>
      <c r="W40" s="16"/>
    </row>
    <row r="41" spans="2:23">
      <c r="B41" s="752"/>
      <c r="C41" s="734" t="s">
        <v>427</v>
      </c>
      <c r="D41" s="735"/>
      <c r="E41" s="537" t="s">
        <v>413</v>
      </c>
      <c r="F41" s="535">
        <f ca="1">VLOOKUP($E$6,'Support Needs Backsheet'!$D$11:$DF$187,'Understanding Support Needs'!F25,0)</f>
        <v>0</v>
      </c>
      <c r="G41" s="537" t="s">
        <v>413</v>
      </c>
      <c r="H41" s="535">
        <f ca="1">VLOOKUP($E$6,'Support Needs Backsheet'!$D$11:$DF$187,'Understanding Support Needs'!H25,0)</f>
        <v>1</v>
      </c>
      <c r="I41" s="537" t="s">
        <v>413</v>
      </c>
      <c r="J41" s="535">
        <f ca="1">VLOOKUP($E$6,'Support Needs Backsheet'!$D$11:$DF$187,'Understanding Support Needs'!J25,0)</f>
        <v>3</v>
      </c>
      <c r="K41" s="537" t="s">
        <v>413</v>
      </c>
      <c r="L41" s="535">
        <f ca="1">VLOOKUP($E$6,'Support Needs Backsheet'!$D$11:$DF$187,'Understanding Support Needs'!L25,0)</f>
        <v>2</v>
      </c>
      <c r="M41" s="537" t="s">
        <v>413</v>
      </c>
      <c r="N41" s="535">
        <f ca="1">VLOOKUP($E$6,'Support Needs Backsheet'!$D$11:$DF$187,'Understanding Support Needs'!N25,0)</f>
        <v>1</v>
      </c>
      <c r="O41" s="537" t="s">
        <v>413</v>
      </c>
      <c r="P41" s="535">
        <f ca="1">VLOOKUP($E$6,'Support Needs Backsheet'!$D$11:$DF$187,'Understanding Support Needs'!P25,0)</f>
        <v>0</v>
      </c>
      <c r="Q41"/>
      <c r="R41" s="1"/>
      <c r="S41"/>
      <c r="T41" s="4"/>
      <c r="U41" s="4"/>
      <c r="V41" s="4"/>
      <c r="W41" s="16"/>
    </row>
    <row r="42" spans="2:23" ht="15.75" thickBot="1">
      <c r="B42" s="737"/>
      <c r="C42" s="732" t="s">
        <v>428</v>
      </c>
      <c r="D42" s="733"/>
      <c r="E42" s="538" t="s">
        <v>413</v>
      </c>
      <c r="F42" s="539">
        <f ca="1">VLOOKUP($E$6,'Support Needs Backsheet'!$D$11:$DF$187,'Understanding Support Needs'!F26,0)</f>
        <v>0</v>
      </c>
      <c r="G42" s="538" t="s">
        <v>413</v>
      </c>
      <c r="H42" s="539">
        <f ca="1">VLOOKUP($E$6,'Support Needs Backsheet'!$D$11:$DF$187,'Understanding Support Needs'!H26,0)</f>
        <v>2</v>
      </c>
      <c r="I42" s="538" t="s">
        <v>413</v>
      </c>
      <c r="J42" s="539">
        <f ca="1">VLOOKUP($E$6,'Support Needs Backsheet'!$D$11:$DF$187,'Understanding Support Needs'!J26,0)</f>
        <v>1</v>
      </c>
      <c r="K42" s="538" t="s">
        <v>413</v>
      </c>
      <c r="L42" s="539">
        <f ca="1">VLOOKUP($E$6,'Support Needs Backsheet'!$D$11:$DF$187,'Understanding Support Needs'!L26,0)</f>
        <v>2</v>
      </c>
      <c r="M42" s="538" t="s">
        <v>413</v>
      </c>
      <c r="N42" s="539">
        <f ca="1">VLOOKUP($E$6,'Support Needs Backsheet'!$D$11:$DF$187,'Understanding Support Needs'!N26,0)</f>
        <v>3</v>
      </c>
      <c r="O42" s="538" t="s">
        <v>413</v>
      </c>
      <c r="P42" s="539">
        <f ca="1">VLOOKUP($E$6,'Support Needs Backsheet'!$D$11:$DF$187,'Understanding Support Needs'!P26,0)</f>
        <v>2</v>
      </c>
      <c r="Q42"/>
      <c r="R42" s="1"/>
      <c r="S42"/>
      <c r="T42" s="4"/>
      <c r="U42" s="4"/>
      <c r="V42" s="4"/>
      <c r="W42" s="16"/>
    </row>
    <row r="43" spans="2:23" ht="15.75" thickBot="1">
      <c r="B43" s="32"/>
      <c r="C43" s="1"/>
      <c r="D43" s="1"/>
      <c r="E43" s="1"/>
      <c r="F43" s="33"/>
      <c r="G43" s="33"/>
      <c r="H43" s="33"/>
      <c r="I43" s="33"/>
      <c r="J43" s="33"/>
      <c r="K43" s="33"/>
      <c r="L43" s="33"/>
      <c r="M43" s="33"/>
      <c r="N43" s="33"/>
      <c r="O43" s="33"/>
      <c r="P43" s="33"/>
    </row>
    <row r="44" spans="2:23" ht="15.75" hidden="1" thickBot="1"/>
    <row r="45" spans="2:23" ht="15.75" hidden="1" thickBot="1">
      <c r="B45" s="1"/>
      <c r="C45" s="1"/>
      <c r="D45" s="1"/>
      <c r="E45" s="1"/>
      <c r="F45" s="1"/>
      <c r="G45" s="1"/>
      <c r="H45" s="1"/>
      <c r="I45" s="1"/>
      <c r="J45" s="1"/>
      <c r="K45" s="1"/>
      <c r="L45" s="1"/>
      <c r="M45" s="1"/>
      <c r="N45" s="1"/>
      <c r="O45" s="1"/>
      <c r="P45" s="1"/>
    </row>
    <row r="46" spans="2:23" ht="15.75" hidden="1" thickBot="1">
      <c r="B46" s="1"/>
      <c r="C46" s="1"/>
      <c r="D46" s="1">
        <v>3</v>
      </c>
      <c r="E46" s="1">
        <v>4</v>
      </c>
      <c r="F46" s="1">
        <v>10</v>
      </c>
      <c r="G46" s="17">
        <v>5</v>
      </c>
      <c r="H46" s="17">
        <v>11</v>
      </c>
      <c r="I46" s="17">
        <v>6</v>
      </c>
      <c r="J46" s="17">
        <v>12</v>
      </c>
      <c r="K46" s="17">
        <v>7</v>
      </c>
      <c r="L46" s="17">
        <v>13</v>
      </c>
      <c r="M46" s="17">
        <v>8</v>
      </c>
      <c r="N46" s="17">
        <v>14</v>
      </c>
      <c r="O46" s="17">
        <v>9</v>
      </c>
      <c r="P46" s="17">
        <v>15</v>
      </c>
    </row>
    <row r="47" spans="2:23" ht="30" customHeight="1">
      <c r="B47" s="697" t="s">
        <v>18</v>
      </c>
      <c r="C47" s="753" t="s">
        <v>19</v>
      </c>
      <c r="D47" s="693" t="s">
        <v>1460</v>
      </c>
      <c r="E47" s="750" t="s">
        <v>1462</v>
      </c>
      <c r="F47" s="750"/>
      <c r="G47" s="750" t="s">
        <v>1463</v>
      </c>
      <c r="H47" s="750"/>
      <c r="I47" s="750" t="s">
        <v>1464</v>
      </c>
      <c r="J47" s="750"/>
      <c r="K47" s="750" t="s">
        <v>1465</v>
      </c>
      <c r="L47" s="750"/>
      <c r="M47" s="750" t="s">
        <v>1466</v>
      </c>
      <c r="N47" s="750"/>
      <c r="O47" s="750" t="s">
        <v>1467</v>
      </c>
      <c r="P47" s="750"/>
    </row>
    <row r="48" spans="2:23" ht="15.75" thickBot="1">
      <c r="B48" s="699"/>
      <c r="C48" s="754"/>
      <c r="D48" s="694"/>
      <c r="E48" s="220" t="s">
        <v>430</v>
      </c>
      <c r="F48" s="92" t="s">
        <v>431</v>
      </c>
      <c r="G48" s="221" t="s">
        <v>430</v>
      </c>
      <c r="H48" s="92" t="s">
        <v>431</v>
      </c>
      <c r="I48" s="221" t="s">
        <v>430</v>
      </c>
      <c r="J48" s="92" t="s">
        <v>431</v>
      </c>
      <c r="K48" s="221" t="s">
        <v>430</v>
      </c>
      <c r="L48" s="92" t="s">
        <v>431</v>
      </c>
      <c r="M48" s="221" t="s">
        <v>430</v>
      </c>
      <c r="N48" s="92" t="s">
        <v>431</v>
      </c>
      <c r="O48" s="221" t="s">
        <v>430</v>
      </c>
      <c r="P48" s="92" t="s">
        <v>431</v>
      </c>
    </row>
    <row r="49" spans="1:18" ht="30" customHeight="1">
      <c r="A49" s="3">
        <v>0</v>
      </c>
      <c r="B49" s="37" t="str">
        <f t="shared" ref="B49:B80" ca="1" si="2">IF($A49&gt;$R$50-1,"",INDIRECT("'Comms by AT'!AE"&amp;$A49+$R$49))</f>
        <v>E09000002</v>
      </c>
      <c r="C49" s="150" t="s">
        <v>364</v>
      </c>
      <c r="D49" s="273" t="str">
        <f ca="1">IF(ISERROR(VLOOKUP($B49,'Support Needs Backsheet'!$D$38:$X$187,D$46,0)), "", VLOOKUP($B49,'Support Needs Backsheet'!$D$38:$X$187,D$46,0))</f>
        <v>3.Developing underpinning integrated datasets and information systems</v>
      </c>
      <c r="E49" s="540" t="str">
        <f ca="1">IF(ISERROR(VLOOKUP($B49,'Support Needs Backsheet'!$D$38:$X$187,E$46,0)), "", VLOOKUP($B49,'Support Needs Backsheet'!$D$38:$X$187,E$46,0))</f>
        <v>No</v>
      </c>
      <c r="F49" s="541" t="str">
        <f ca="1">IF(ISERROR(VLOOKUP($B49,'Support Needs Backsheet'!$D$38:$X$187,F$46,0)), "", VLOOKUP($B49,'Support Needs Backsheet'!$D$38:$X$187,F$46,0))</f>
        <v/>
      </c>
      <c r="G49" s="540" t="str">
        <f ca="1">IF(ISERROR(VLOOKUP($B49,'Support Needs Backsheet'!$D$38:$X$187,G$46,0)), "", VLOOKUP($B49,'Support Needs Backsheet'!$D$38:$X$187,G$46,0))</f>
        <v>No</v>
      </c>
      <c r="H49" s="541" t="str">
        <f ca="1">IF(ISERROR(VLOOKUP($B49,'Support Needs Backsheet'!$D$38:$X$187,H$46,0)), "", VLOOKUP($B49,'Support Needs Backsheet'!$D$38:$X$187,H$46,0))</f>
        <v/>
      </c>
      <c r="I49" s="540" t="str">
        <f ca="1">IF(ISERROR(VLOOKUP($B49,'Support Needs Backsheet'!$D$38:$X$187,I$46,0)), "", VLOOKUP($B49,'Support Needs Backsheet'!$D$38:$X$187,I$46,0))</f>
        <v>No</v>
      </c>
      <c r="J49" s="541" t="str">
        <f ca="1">IF(ISERROR(VLOOKUP($B49,'Support Needs Backsheet'!$D$38:$X$187,J$46,0)), "", VLOOKUP($B49,'Support Needs Backsheet'!$D$38:$X$187,J$46,0))</f>
        <v/>
      </c>
      <c r="K49" s="540" t="str">
        <f ca="1">IF(ISERROR(VLOOKUP($B49,'Support Needs Backsheet'!$D$38:$X$187,K$46,0)), "", VLOOKUP($B49,'Support Needs Backsheet'!$D$38:$X$187,K$46,0))</f>
        <v>Yes</v>
      </c>
      <c r="L49" s="541" t="str">
        <f ca="1">IF(ISERROR(VLOOKUP($B49,'Support Needs Backsheet'!$D$38:$X$187,L$46,0)), "", VLOOKUP($B49,'Support Needs Backsheet'!$D$38:$X$187,L$46,0))</f>
        <v>Case studies or examples of good practice</v>
      </c>
      <c r="M49" s="540" t="str">
        <f ca="1">IF(ISERROR(VLOOKUP($B49,'Support Needs Backsheet'!$D$38:$X$187,M$46,0)), "", VLOOKUP($B49,'Support Needs Backsheet'!$D$38:$X$187,M$46,0))</f>
        <v>No</v>
      </c>
      <c r="N49" s="541" t="str">
        <f ca="1">IF(ISERROR(VLOOKUP($B49,'Support Needs Backsheet'!$D$38:$X$187,N$46,0)), "", VLOOKUP($B49,'Support Needs Backsheet'!$D$38:$X$187,N$46,0))</f>
        <v/>
      </c>
      <c r="O49" s="540" t="str">
        <f ca="1">IF(ISERROR(VLOOKUP($B49,'Support Needs Backsheet'!$D$38:$X$187,O$46,0)), "", VLOOKUP($B49,'Support Needs Backsheet'!$D$38:$X$187,O$46,0))</f>
        <v>No</v>
      </c>
      <c r="P49" s="541" t="str">
        <f ca="1">IF(ISERROR(VLOOKUP($B49,'Support Needs Backsheet'!$D$38:$X$187,P$46,0)), "", VLOOKUP($B49,'Support Needs Backsheet'!$D$38:$X$187,P$46,0))</f>
        <v/>
      </c>
      <c r="R49" s="4">
        <v>4</v>
      </c>
    </row>
    <row r="50" spans="1:18" ht="30" customHeight="1">
      <c r="A50" s="3">
        <v>1</v>
      </c>
      <c r="B50" s="41" t="str">
        <f t="shared" ca="1" si="2"/>
        <v>E09000003</v>
      </c>
      <c r="C50" s="42" t="s">
        <v>362</v>
      </c>
      <c r="D50" s="542" t="str">
        <f ca="1">IF(ISERROR(VLOOKUP($B50,'Support Needs Backsheet'!$D$38:$X$187,D$46,0)), "", VLOOKUP($B50,'Support Needs Backsheet'!$D$38:$X$187,D$46,0))</f>
        <v>3.Developing underpinning integrated datasets and information systems</v>
      </c>
      <c r="E50" s="543" t="str">
        <f ca="1">IF(ISERROR(VLOOKUP($B50,'Support Needs Backsheet'!$D$38:$X$187,E$46,0)), "", VLOOKUP($B50,'Support Needs Backsheet'!$D$38:$X$187,E$46,0))</f>
        <v>No</v>
      </c>
      <c r="F50" s="541" t="str">
        <f ca="1">IF(ISERROR(VLOOKUP($B50,'Support Needs Backsheet'!$D$38:$X$187,F$46,0)), "", VLOOKUP($B50,'Support Needs Backsheet'!$D$38:$X$187,F$46,0))</f>
        <v/>
      </c>
      <c r="G50" s="543" t="str">
        <f ca="1">IF(ISERROR(VLOOKUP($B50,'Support Needs Backsheet'!$D$38:$X$187,G$46,0)), "", VLOOKUP($B50,'Support Needs Backsheet'!$D$38:$X$187,G$46,0))</f>
        <v>No</v>
      </c>
      <c r="H50" s="541" t="str">
        <f ca="1">IF(ISERROR(VLOOKUP($B50,'Support Needs Backsheet'!$D$38:$X$187,H$46,0)), "", VLOOKUP($B50,'Support Needs Backsheet'!$D$38:$X$187,H$46,0))</f>
        <v/>
      </c>
      <c r="I50" s="543" t="str">
        <f ca="1">IF(ISERROR(VLOOKUP($B50,'Support Needs Backsheet'!$D$38:$X$187,I$46,0)), "", VLOOKUP($B50,'Support Needs Backsheet'!$D$38:$X$187,I$46,0))</f>
        <v>Yes</v>
      </c>
      <c r="J50" s="541" t="str">
        <f ca="1">IF(ISERROR(VLOOKUP($B50,'Support Needs Backsheet'!$D$38:$X$187,J$46,0)), "", VLOOKUP($B50,'Support Needs Backsheet'!$D$38:$X$187,J$46,0))</f>
        <v>Hands on technical or delivery support</v>
      </c>
      <c r="K50" s="543" t="str">
        <f ca="1">IF(ISERROR(VLOOKUP($B50,'Support Needs Backsheet'!$D$38:$X$187,K$46,0)), "", VLOOKUP($B50,'Support Needs Backsheet'!$D$38:$X$187,K$46,0))</f>
        <v>Yes</v>
      </c>
      <c r="L50" s="541" t="str">
        <f ca="1">IF(ISERROR(VLOOKUP($B50,'Support Needs Backsheet'!$D$38:$X$187,L$46,0)), "", VLOOKUP($B50,'Support Needs Backsheet'!$D$38:$X$187,L$46,0))</f>
        <v>Access to technical expertise to troubleshoot issues</v>
      </c>
      <c r="M50" s="543" t="str">
        <f ca="1">IF(ISERROR(VLOOKUP($B50,'Support Needs Backsheet'!$D$38:$X$187,M$46,0)), "", VLOOKUP($B50,'Support Needs Backsheet'!$D$38:$X$187,M$46,0))</f>
        <v>Yes</v>
      </c>
      <c r="N50" s="541" t="str">
        <f ca="1">IF(ISERROR(VLOOKUP($B50,'Support Needs Backsheet'!$D$38:$X$187,N$46,0)), "", VLOOKUP($B50,'Support Needs Backsheet'!$D$38:$X$187,N$46,0))</f>
        <v>Access to technical expertise to troubleshoot issues</v>
      </c>
      <c r="O50" s="543" t="str">
        <f ca="1">IF(ISERROR(VLOOKUP($B50,'Support Needs Backsheet'!$D$38:$X$187,O$46,0)), "", VLOOKUP($B50,'Support Needs Backsheet'!$D$38:$X$187,O$46,0))</f>
        <v>No</v>
      </c>
      <c r="P50" s="541" t="str">
        <f ca="1">IF(ISERROR(VLOOKUP($B50,'Support Needs Backsheet'!$D$38:$X$187,P$46,0)), "", VLOOKUP($B50,'Support Needs Backsheet'!$D$38:$X$187,P$46,0))</f>
        <v/>
      </c>
      <c r="R50" s="4">
        <f ca="1">COUNTIF('Comms by AT'!$C:$C,$E$6)</f>
        <v>37</v>
      </c>
    </row>
    <row r="51" spans="1:18" ht="30" customHeight="1">
      <c r="A51" s="3">
        <v>2</v>
      </c>
      <c r="B51" s="41" t="str">
        <f t="shared" ca="1" si="2"/>
        <v>E08000016</v>
      </c>
      <c r="C51" s="42" t="s">
        <v>360</v>
      </c>
      <c r="D51" s="542" t="str">
        <f ca="1">IF(ISERROR(VLOOKUP($B51,'Support Needs Backsheet'!$D$38:$X$187,D$46,0)), "", VLOOKUP($B51,'Support Needs Backsheet'!$D$38:$X$187,D$46,0))</f>
        <v>1.Leading and Managing successful better care implementation</v>
      </c>
      <c r="E51" s="543" t="str">
        <f ca="1">IF(ISERROR(VLOOKUP($B51,'Support Needs Backsheet'!$D$38:$X$187,E$46,0)), "", VLOOKUP($B51,'Support Needs Backsheet'!$D$38:$X$187,E$46,0))</f>
        <v>Yes</v>
      </c>
      <c r="F51" s="541" t="str">
        <f ca="1">IF(ISERROR(VLOOKUP($B51,'Support Needs Backsheet'!$D$38:$X$187,F$46,0)), "", VLOOKUP($B51,'Support Needs Backsheet'!$D$38:$X$187,F$46,0))</f>
        <v>Peers to peer learning / challenge opportunities</v>
      </c>
      <c r="G51" s="543" t="str">
        <f ca="1">IF(ISERROR(VLOOKUP($B51,'Support Needs Backsheet'!$D$38:$X$187,G$46,0)), "", VLOOKUP($B51,'Support Needs Backsheet'!$D$38:$X$187,G$46,0))</f>
        <v>Yes</v>
      </c>
      <c r="H51" s="541" t="str">
        <f ca="1">IF(ISERROR(VLOOKUP($B51,'Support Needs Backsheet'!$D$38:$X$187,H$46,0)), "", VLOOKUP($B51,'Support Needs Backsheet'!$D$38:$X$187,H$46,0))</f>
        <v>Case studies or examples of good practice</v>
      </c>
      <c r="I51" s="543" t="str">
        <f ca="1">IF(ISERROR(VLOOKUP($B51,'Support Needs Backsheet'!$D$38:$X$187,I$46,0)), "", VLOOKUP($B51,'Support Needs Backsheet'!$D$38:$X$187,I$46,0))</f>
        <v>Yes</v>
      </c>
      <c r="J51" s="541" t="str">
        <f ca="1">IF(ISERROR(VLOOKUP($B51,'Support Needs Backsheet'!$D$38:$X$187,J$46,0)), "", VLOOKUP($B51,'Support Needs Backsheet'!$D$38:$X$187,J$46,0))</f>
        <v>Hands on technical or delivery support</v>
      </c>
      <c r="K51" s="543" t="str">
        <f ca="1">IF(ISERROR(VLOOKUP($B51,'Support Needs Backsheet'!$D$38:$X$187,K$46,0)), "", VLOOKUP($B51,'Support Needs Backsheet'!$D$38:$X$187,K$46,0))</f>
        <v>Yes</v>
      </c>
      <c r="L51" s="541" t="str">
        <f ca="1">IF(ISERROR(VLOOKUP($B51,'Support Needs Backsheet'!$D$38:$X$187,L$46,0)), "", VLOOKUP($B51,'Support Needs Backsheet'!$D$38:$X$187,L$46,0))</f>
        <v>Workshops or other face to face learning opportunities</v>
      </c>
      <c r="M51" s="543" t="str">
        <f ca="1">IF(ISERROR(VLOOKUP($B51,'Support Needs Backsheet'!$D$38:$X$187,M$46,0)), "", VLOOKUP($B51,'Support Needs Backsheet'!$D$38:$X$187,M$46,0))</f>
        <v>Yes</v>
      </c>
      <c r="N51" s="541" t="str">
        <f ca="1">IF(ISERROR(VLOOKUP($B51,'Support Needs Backsheet'!$D$38:$X$187,N$46,0)), "", VLOOKUP($B51,'Support Needs Backsheet'!$D$38:$X$187,N$46,0))</f>
        <v>Workshops or other face to face learning opportunities</v>
      </c>
      <c r="O51" s="543" t="str">
        <f ca="1">IF(ISERROR(VLOOKUP($B51,'Support Needs Backsheet'!$D$38:$X$187,O$46,0)), "", VLOOKUP($B51,'Support Needs Backsheet'!$D$38:$X$187,O$46,0))</f>
        <v>No</v>
      </c>
      <c r="P51" s="541" t="str">
        <f ca="1">IF(ISERROR(VLOOKUP($B51,'Support Needs Backsheet'!$D$38:$X$187,P$46,0)), "", VLOOKUP($B51,'Support Needs Backsheet'!$D$38:$X$187,P$46,0))</f>
        <v/>
      </c>
    </row>
    <row r="52" spans="1:18" ht="30" customHeight="1">
      <c r="A52" s="3">
        <v>3</v>
      </c>
      <c r="B52" s="41" t="str">
        <f t="shared" ca="1" si="2"/>
        <v>E06000022</v>
      </c>
      <c r="C52" s="42" t="s">
        <v>358</v>
      </c>
      <c r="D52" s="542" t="str">
        <f ca="1">IF(ISERROR(VLOOKUP($B52,'Support Needs Backsheet'!$D$38:$X$187,D$46,0)), "", VLOOKUP($B52,'Support Needs Backsheet'!$D$38:$X$187,D$46,0))</f>
        <v>6.Developing organisations to enable effective collaborative health and social care working relationships</v>
      </c>
      <c r="E52" s="543" t="str">
        <f ca="1">IF(ISERROR(VLOOKUP($B52,'Support Needs Backsheet'!$D$38:$X$187,E$46,0)), "", VLOOKUP($B52,'Support Needs Backsheet'!$D$38:$X$187,E$46,0))</f>
        <v>No</v>
      </c>
      <c r="F52" s="541" t="str">
        <f ca="1">IF(ISERROR(VLOOKUP($B52,'Support Needs Backsheet'!$D$38:$X$187,F$46,0)), "", VLOOKUP($B52,'Support Needs Backsheet'!$D$38:$X$187,F$46,0))</f>
        <v/>
      </c>
      <c r="G52" s="543" t="str">
        <f ca="1">IF(ISERROR(VLOOKUP($B52,'Support Needs Backsheet'!$D$38:$X$187,G$46,0)), "", VLOOKUP($B52,'Support Needs Backsheet'!$D$38:$X$187,G$46,0))</f>
        <v>No</v>
      </c>
      <c r="H52" s="541" t="str">
        <f ca="1">IF(ISERROR(VLOOKUP($B52,'Support Needs Backsheet'!$D$38:$X$187,H$46,0)), "", VLOOKUP($B52,'Support Needs Backsheet'!$D$38:$X$187,H$46,0))</f>
        <v/>
      </c>
      <c r="I52" s="543" t="str">
        <f ca="1">IF(ISERROR(VLOOKUP($B52,'Support Needs Backsheet'!$D$38:$X$187,I$46,0)), "", VLOOKUP($B52,'Support Needs Backsheet'!$D$38:$X$187,I$46,0))</f>
        <v>No</v>
      </c>
      <c r="J52" s="541" t="str">
        <f ca="1">IF(ISERROR(VLOOKUP($B52,'Support Needs Backsheet'!$D$38:$X$187,J$46,0)), "", VLOOKUP($B52,'Support Needs Backsheet'!$D$38:$X$187,J$46,0))</f>
        <v/>
      </c>
      <c r="K52" s="543" t="str">
        <f ca="1">IF(ISERROR(VLOOKUP($B52,'Support Needs Backsheet'!$D$38:$X$187,K$46,0)), "", VLOOKUP($B52,'Support Needs Backsheet'!$D$38:$X$187,K$46,0))</f>
        <v>No</v>
      </c>
      <c r="L52" s="541" t="str">
        <f ca="1">IF(ISERROR(VLOOKUP($B52,'Support Needs Backsheet'!$D$38:$X$187,L$46,0)), "", VLOOKUP($B52,'Support Needs Backsheet'!$D$38:$X$187,L$46,0))</f>
        <v/>
      </c>
      <c r="M52" s="543" t="str">
        <f ca="1">IF(ISERROR(VLOOKUP($B52,'Support Needs Backsheet'!$D$38:$X$187,M$46,0)), "", VLOOKUP($B52,'Support Needs Backsheet'!$D$38:$X$187,M$46,0))</f>
        <v>Yes</v>
      </c>
      <c r="N52" s="541" t="str">
        <f ca="1">IF(ISERROR(VLOOKUP($B52,'Support Needs Backsheet'!$D$38:$X$187,N$46,0)), "", VLOOKUP($B52,'Support Needs Backsheet'!$D$38:$X$187,N$46,0))</f>
        <v>Case studies or examples of good practice</v>
      </c>
      <c r="O52" s="543" t="str">
        <f ca="1">IF(ISERROR(VLOOKUP($B52,'Support Needs Backsheet'!$D$38:$X$187,O$46,0)), "", VLOOKUP($B52,'Support Needs Backsheet'!$D$38:$X$187,O$46,0))</f>
        <v>No</v>
      </c>
      <c r="P52" s="541" t="str">
        <f ca="1">IF(ISERROR(VLOOKUP($B52,'Support Needs Backsheet'!$D$38:$X$187,P$46,0)), "", VLOOKUP($B52,'Support Needs Backsheet'!$D$38:$X$187,P$46,0))</f>
        <v/>
      </c>
    </row>
    <row r="53" spans="1:18" ht="30" customHeight="1">
      <c r="A53" s="3">
        <v>4</v>
      </c>
      <c r="B53" s="41" t="str">
        <f t="shared" ca="1" si="2"/>
        <v>E06000055</v>
      </c>
      <c r="C53" s="42" t="s">
        <v>356</v>
      </c>
      <c r="D53" s="542" t="str">
        <f ca="1">IF(ISERROR(VLOOKUP($B53,'Support Needs Backsheet'!$D$38:$X$187,D$46,0)), "", VLOOKUP($B53,'Support Needs Backsheet'!$D$38:$X$187,D$46,0))</f>
        <v>6.Developing organisations to enable effective collaborative health and social care working relationships</v>
      </c>
      <c r="E53" s="543" t="str">
        <f ca="1">IF(ISERROR(VLOOKUP($B53,'Support Needs Backsheet'!$D$38:$X$187,E$46,0)), "", VLOOKUP($B53,'Support Needs Backsheet'!$D$38:$X$187,E$46,0))</f>
        <v>Yes</v>
      </c>
      <c r="F53" s="541" t="str">
        <f ca="1">IF(ISERROR(VLOOKUP($B53,'Support Needs Backsheet'!$D$38:$X$187,F$46,0)), "", VLOOKUP($B53,'Support Needs Backsheet'!$D$38:$X$187,F$46,0))</f>
        <v>Peers to peer learning / challenge opportunities</v>
      </c>
      <c r="G53" s="543" t="str">
        <f ca="1">IF(ISERROR(VLOOKUP($B53,'Support Needs Backsheet'!$D$38:$X$187,G$46,0)), "", VLOOKUP($B53,'Support Needs Backsheet'!$D$38:$X$187,G$46,0))</f>
        <v>Yes</v>
      </c>
      <c r="H53" s="541" t="str">
        <f ca="1">IF(ISERROR(VLOOKUP($B53,'Support Needs Backsheet'!$D$38:$X$187,H$46,0)), "", VLOOKUP($B53,'Support Needs Backsheet'!$D$38:$X$187,H$46,0))</f>
        <v>Peers to peer learning / challenge opportunities</v>
      </c>
      <c r="I53" s="543" t="str">
        <f ca="1">IF(ISERROR(VLOOKUP($B53,'Support Needs Backsheet'!$D$38:$X$187,I$46,0)), "", VLOOKUP($B53,'Support Needs Backsheet'!$D$38:$X$187,I$46,0))</f>
        <v>Yes</v>
      </c>
      <c r="J53" s="541" t="str">
        <f ca="1">IF(ISERROR(VLOOKUP($B53,'Support Needs Backsheet'!$D$38:$X$187,J$46,0)), "", VLOOKUP($B53,'Support Needs Backsheet'!$D$38:$X$187,J$46,0))</f>
        <v>Access to technical expertise to troubleshoot issues</v>
      </c>
      <c r="K53" s="543" t="str">
        <f ca="1">IF(ISERROR(VLOOKUP($B53,'Support Needs Backsheet'!$D$38:$X$187,K$46,0)), "", VLOOKUP($B53,'Support Needs Backsheet'!$D$38:$X$187,K$46,0))</f>
        <v>Yes</v>
      </c>
      <c r="L53" s="541" t="str">
        <f ca="1">IF(ISERROR(VLOOKUP($B53,'Support Needs Backsheet'!$D$38:$X$187,L$46,0)), "", VLOOKUP($B53,'Support Needs Backsheet'!$D$38:$X$187,L$46,0))</f>
        <v>Peers to peer learning / challenge opportunities</v>
      </c>
      <c r="M53" s="543" t="str">
        <f ca="1">IF(ISERROR(VLOOKUP($B53,'Support Needs Backsheet'!$D$38:$X$187,M$46,0)), "", VLOOKUP($B53,'Support Needs Backsheet'!$D$38:$X$187,M$46,0))</f>
        <v>Yes</v>
      </c>
      <c r="N53" s="541" t="str">
        <f ca="1">IF(ISERROR(VLOOKUP($B53,'Support Needs Backsheet'!$D$38:$X$187,N$46,0)), "", VLOOKUP($B53,'Support Needs Backsheet'!$D$38:$X$187,N$46,0))</f>
        <v>Hands on technical or delivery support</v>
      </c>
      <c r="O53" s="543" t="str">
        <f ca="1">IF(ISERROR(VLOOKUP($B53,'Support Needs Backsheet'!$D$38:$X$187,O$46,0)), "", VLOOKUP($B53,'Support Needs Backsheet'!$D$38:$X$187,O$46,0))</f>
        <v>Yes</v>
      </c>
      <c r="P53" s="541" t="str">
        <f ca="1">IF(ISERROR(VLOOKUP($B53,'Support Needs Backsheet'!$D$38:$X$187,P$46,0)), "", VLOOKUP($B53,'Support Needs Backsheet'!$D$38:$X$187,P$46,0))</f>
        <v>Peers to peer learning / challenge opportunities</v>
      </c>
    </row>
    <row r="54" spans="1:18" ht="30" customHeight="1">
      <c r="A54" s="3">
        <v>5</v>
      </c>
      <c r="B54" s="41" t="str">
        <f t="shared" ca="1" si="2"/>
        <v>E09000004</v>
      </c>
      <c r="C54" s="42" t="s">
        <v>354</v>
      </c>
      <c r="D54" s="542" t="str">
        <f ca="1">IF(ISERROR(VLOOKUP($B54,'Support Needs Backsheet'!$D$38:$X$187,D$46,0)), "", VLOOKUP($B54,'Support Needs Backsheet'!$D$38:$X$187,D$46,0))</f>
        <v>5.Measuring success</v>
      </c>
      <c r="E54" s="543" t="str">
        <f ca="1">IF(ISERROR(VLOOKUP($B54,'Support Needs Backsheet'!$D$38:$X$187,E$46,0)), "", VLOOKUP($B54,'Support Needs Backsheet'!$D$38:$X$187,E$46,0))</f>
        <v>No</v>
      </c>
      <c r="F54" s="541" t="str">
        <f ca="1">IF(ISERROR(VLOOKUP($B54,'Support Needs Backsheet'!$D$38:$X$187,F$46,0)), "", VLOOKUP($B54,'Support Needs Backsheet'!$D$38:$X$187,F$46,0))</f>
        <v/>
      </c>
      <c r="G54" s="543" t="str">
        <f ca="1">IF(ISERROR(VLOOKUP($B54,'Support Needs Backsheet'!$D$38:$X$187,G$46,0)), "", VLOOKUP($B54,'Support Needs Backsheet'!$D$38:$X$187,G$46,0))</f>
        <v>No</v>
      </c>
      <c r="H54" s="541" t="str">
        <f ca="1">IF(ISERROR(VLOOKUP($B54,'Support Needs Backsheet'!$D$38:$X$187,H$46,0)), "", VLOOKUP($B54,'Support Needs Backsheet'!$D$38:$X$187,H$46,0))</f>
        <v/>
      </c>
      <c r="I54" s="543" t="str">
        <f ca="1">IF(ISERROR(VLOOKUP($B54,'Support Needs Backsheet'!$D$38:$X$187,I$46,0)), "", VLOOKUP($B54,'Support Needs Backsheet'!$D$38:$X$187,I$46,0))</f>
        <v>Yes</v>
      </c>
      <c r="J54" s="541" t="str">
        <f ca="1">IF(ISERROR(VLOOKUP($B54,'Support Needs Backsheet'!$D$38:$X$187,J$46,0)), "", VLOOKUP($B54,'Support Needs Backsheet'!$D$38:$X$187,J$46,0))</f>
        <v>Case studies or examples of good practice</v>
      </c>
      <c r="K54" s="543" t="str">
        <f ca="1">IF(ISERROR(VLOOKUP($B54,'Support Needs Backsheet'!$D$38:$X$187,K$46,0)), "", VLOOKUP($B54,'Support Needs Backsheet'!$D$38:$X$187,K$46,0))</f>
        <v>Yes</v>
      </c>
      <c r="L54" s="541" t="str">
        <f ca="1">IF(ISERROR(VLOOKUP($B54,'Support Needs Backsheet'!$D$38:$X$187,L$46,0)), "", VLOOKUP($B54,'Support Needs Backsheet'!$D$38:$X$187,L$46,0))</f>
        <v>Case studies or examples of good practice</v>
      </c>
      <c r="M54" s="543" t="str">
        <f ca="1">IF(ISERROR(VLOOKUP($B54,'Support Needs Backsheet'!$D$38:$X$187,M$46,0)), "", VLOOKUP($B54,'Support Needs Backsheet'!$D$38:$X$187,M$46,0))</f>
        <v>Yes</v>
      </c>
      <c r="N54" s="541" t="str">
        <f ca="1">IF(ISERROR(VLOOKUP($B54,'Support Needs Backsheet'!$D$38:$X$187,N$46,0)), "", VLOOKUP($B54,'Support Needs Backsheet'!$D$38:$X$187,N$46,0))</f>
        <v>Case studies or examples of good practice</v>
      </c>
      <c r="O54" s="543" t="str">
        <f ca="1">IF(ISERROR(VLOOKUP($B54,'Support Needs Backsheet'!$D$38:$X$187,O$46,0)), "", VLOOKUP($B54,'Support Needs Backsheet'!$D$38:$X$187,O$46,0))</f>
        <v>No</v>
      </c>
      <c r="P54" s="541" t="str">
        <f ca="1">IF(ISERROR(VLOOKUP($B54,'Support Needs Backsheet'!$D$38:$X$187,P$46,0)), "", VLOOKUP($B54,'Support Needs Backsheet'!$D$38:$X$187,P$46,0))</f>
        <v/>
      </c>
    </row>
    <row r="55" spans="1:18" ht="30" customHeight="1">
      <c r="A55" s="3">
        <v>6</v>
      </c>
      <c r="B55" s="41" t="str">
        <f t="shared" ca="1" si="2"/>
        <v>E08000025</v>
      </c>
      <c r="C55" s="42" t="s">
        <v>352</v>
      </c>
      <c r="D55" s="542" t="str">
        <f ca="1">IF(ISERROR(VLOOKUP($B55,'Support Needs Backsheet'!$D$38:$X$187,D$46,0)), "", VLOOKUP($B55,'Support Needs Backsheet'!$D$38:$X$187,D$46,0))</f>
        <v>1.Leading and Managing successful better care implementation</v>
      </c>
      <c r="E55" s="543" t="str">
        <f ca="1">IF(ISERROR(VLOOKUP($B55,'Support Needs Backsheet'!$D$38:$X$187,E$46,0)), "", VLOOKUP($B55,'Support Needs Backsheet'!$D$38:$X$187,E$46,0))</f>
        <v>Yes</v>
      </c>
      <c r="F55" s="541" t="str">
        <f ca="1">IF(ISERROR(VLOOKUP($B55,'Support Needs Backsheet'!$D$38:$X$187,F$46,0)), "", VLOOKUP($B55,'Support Needs Backsheet'!$D$38:$X$187,F$46,0))</f>
        <v>Case studies or examples of good practice</v>
      </c>
      <c r="G55" s="543" t="str">
        <f ca="1">IF(ISERROR(VLOOKUP($B55,'Support Needs Backsheet'!$D$38:$X$187,G$46,0)), "", VLOOKUP($B55,'Support Needs Backsheet'!$D$38:$X$187,G$46,0))</f>
        <v>Yes</v>
      </c>
      <c r="H55" s="541" t="str">
        <f ca="1">IF(ISERROR(VLOOKUP($B55,'Support Needs Backsheet'!$D$38:$X$187,H$46,0)), "", VLOOKUP($B55,'Support Needs Backsheet'!$D$38:$X$187,H$46,0))</f>
        <v>Central guidance or tools</v>
      </c>
      <c r="I55" s="543" t="str">
        <f ca="1">IF(ISERROR(VLOOKUP($B55,'Support Needs Backsheet'!$D$38:$X$187,I$46,0)), "", VLOOKUP($B55,'Support Needs Backsheet'!$D$38:$X$187,I$46,0))</f>
        <v>Yes</v>
      </c>
      <c r="J55" s="541" t="str">
        <f ca="1">IF(ISERROR(VLOOKUP($B55,'Support Needs Backsheet'!$D$38:$X$187,J$46,0)), "", VLOOKUP($B55,'Support Needs Backsheet'!$D$38:$X$187,J$46,0))</f>
        <v>Central guidance or tools</v>
      </c>
      <c r="K55" s="543" t="str">
        <f ca="1">IF(ISERROR(VLOOKUP($B55,'Support Needs Backsheet'!$D$38:$X$187,K$46,0)), "", VLOOKUP($B55,'Support Needs Backsheet'!$D$38:$X$187,K$46,0))</f>
        <v>Yes</v>
      </c>
      <c r="L55" s="541" t="str">
        <f ca="1">IF(ISERROR(VLOOKUP($B55,'Support Needs Backsheet'!$D$38:$X$187,L$46,0)), "", VLOOKUP($B55,'Support Needs Backsheet'!$D$38:$X$187,L$46,0))</f>
        <v>Central guidance or tools</v>
      </c>
      <c r="M55" s="543" t="str">
        <f ca="1">IF(ISERROR(VLOOKUP($B55,'Support Needs Backsheet'!$D$38:$X$187,M$46,0)), "", VLOOKUP($B55,'Support Needs Backsheet'!$D$38:$X$187,M$46,0))</f>
        <v>Yes</v>
      </c>
      <c r="N55" s="541" t="str">
        <f ca="1">IF(ISERROR(VLOOKUP($B55,'Support Needs Backsheet'!$D$38:$X$187,N$46,0)), "", VLOOKUP($B55,'Support Needs Backsheet'!$D$38:$X$187,N$46,0))</f>
        <v>Central guidance or tools</v>
      </c>
      <c r="O55" s="543" t="str">
        <f ca="1">IF(ISERROR(VLOOKUP($B55,'Support Needs Backsheet'!$D$38:$X$187,O$46,0)), "", VLOOKUP($B55,'Support Needs Backsheet'!$D$38:$X$187,O$46,0))</f>
        <v>Yes</v>
      </c>
      <c r="P55" s="541" t="str">
        <f ca="1">IF(ISERROR(VLOOKUP($B55,'Support Needs Backsheet'!$D$38:$X$187,P$46,0)), "", VLOOKUP($B55,'Support Needs Backsheet'!$D$38:$X$187,P$46,0))</f>
        <v>Case studies or examples of good practice</v>
      </c>
    </row>
    <row r="56" spans="1:18" ht="30" customHeight="1">
      <c r="A56" s="3">
        <v>7</v>
      </c>
      <c r="B56" s="41" t="str">
        <f t="shared" ca="1" si="2"/>
        <v>E06000008</v>
      </c>
      <c r="C56" s="42" t="s">
        <v>350</v>
      </c>
      <c r="D56" s="542" t="str">
        <f ca="1">IF(ISERROR(VLOOKUP($B56,'Support Needs Backsheet'!$D$38:$X$187,D$46,0)), "", VLOOKUP($B56,'Support Needs Backsheet'!$D$38:$X$187,D$46,0))</f>
        <v>5.Measuring success</v>
      </c>
      <c r="E56" s="543" t="str">
        <f ca="1">IF(ISERROR(VLOOKUP($B56,'Support Needs Backsheet'!$D$38:$X$187,E$46,0)), "", VLOOKUP($B56,'Support Needs Backsheet'!$D$38:$X$187,E$46,0))</f>
        <v>No</v>
      </c>
      <c r="F56" s="541" t="str">
        <f ca="1">IF(ISERROR(VLOOKUP($B56,'Support Needs Backsheet'!$D$38:$X$187,F$46,0)), "", VLOOKUP($B56,'Support Needs Backsheet'!$D$38:$X$187,F$46,0))</f>
        <v/>
      </c>
      <c r="G56" s="543" t="str">
        <f ca="1">IF(ISERROR(VLOOKUP($B56,'Support Needs Backsheet'!$D$38:$X$187,G$46,0)), "", VLOOKUP($B56,'Support Needs Backsheet'!$D$38:$X$187,G$46,0))</f>
        <v>No</v>
      </c>
      <c r="H56" s="541" t="str">
        <f ca="1">IF(ISERROR(VLOOKUP($B56,'Support Needs Backsheet'!$D$38:$X$187,H$46,0)), "", VLOOKUP($B56,'Support Needs Backsheet'!$D$38:$X$187,H$46,0))</f>
        <v/>
      </c>
      <c r="I56" s="543" t="str">
        <f ca="1">IF(ISERROR(VLOOKUP($B56,'Support Needs Backsheet'!$D$38:$X$187,I$46,0)), "", VLOOKUP($B56,'Support Needs Backsheet'!$D$38:$X$187,I$46,0))</f>
        <v>Yes</v>
      </c>
      <c r="J56" s="541" t="str">
        <f ca="1">IF(ISERROR(VLOOKUP($B56,'Support Needs Backsheet'!$D$38:$X$187,J$46,0)), "", VLOOKUP($B56,'Support Needs Backsheet'!$D$38:$X$187,J$46,0))</f>
        <v>Webinars or other remote learning opportunities</v>
      </c>
      <c r="K56" s="543" t="str">
        <f ca="1">IF(ISERROR(VLOOKUP($B56,'Support Needs Backsheet'!$D$38:$X$187,K$46,0)), "", VLOOKUP($B56,'Support Needs Backsheet'!$D$38:$X$187,K$46,0))</f>
        <v>No</v>
      </c>
      <c r="L56" s="541" t="str">
        <f ca="1">IF(ISERROR(VLOOKUP($B56,'Support Needs Backsheet'!$D$38:$X$187,L$46,0)), "", VLOOKUP($B56,'Support Needs Backsheet'!$D$38:$X$187,L$46,0))</f>
        <v/>
      </c>
      <c r="M56" s="543" t="str">
        <f ca="1">IF(ISERROR(VLOOKUP($B56,'Support Needs Backsheet'!$D$38:$X$187,M$46,0)), "", VLOOKUP($B56,'Support Needs Backsheet'!$D$38:$X$187,M$46,0))</f>
        <v>Yes</v>
      </c>
      <c r="N56" s="541" t="str">
        <f ca="1">IF(ISERROR(VLOOKUP($B56,'Support Needs Backsheet'!$D$38:$X$187,N$46,0)), "", VLOOKUP($B56,'Support Needs Backsheet'!$D$38:$X$187,N$46,0))</f>
        <v>Central guidance or tools</v>
      </c>
      <c r="O56" s="543" t="str">
        <f ca="1">IF(ISERROR(VLOOKUP($B56,'Support Needs Backsheet'!$D$38:$X$187,O$46,0)), "", VLOOKUP($B56,'Support Needs Backsheet'!$D$38:$X$187,O$46,0))</f>
        <v>Yes</v>
      </c>
      <c r="P56" s="541" t="str">
        <f ca="1">IF(ISERROR(VLOOKUP($B56,'Support Needs Backsheet'!$D$38:$X$187,P$46,0)), "", VLOOKUP($B56,'Support Needs Backsheet'!$D$38:$X$187,P$46,0))</f>
        <v>Peers to peer learning / challenge opportunities</v>
      </c>
    </row>
    <row r="57" spans="1:18" ht="30" customHeight="1">
      <c r="A57" s="3">
        <v>8</v>
      </c>
      <c r="B57" s="41" t="str">
        <f t="shared" ca="1" si="2"/>
        <v>E06000009</v>
      </c>
      <c r="C57" s="42" t="s">
        <v>348</v>
      </c>
      <c r="D57" s="542" t="str">
        <f ca="1">IF(ISERROR(VLOOKUP($B57,'Support Needs Backsheet'!$D$38:$X$187,D$46,0)), "", VLOOKUP($B57,'Support Needs Backsheet'!$D$38:$X$187,D$46,0))</f>
        <v>6.Developing organisations to enable effective collaborative health and social care working relationships</v>
      </c>
      <c r="E57" s="543" t="str">
        <f ca="1">IF(ISERROR(VLOOKUP($B57,'Support Needs Backsheet'!$D$38:$X$187,E$46,0)), "", VLOOKUP($B57,'Support Needs Backsheet'!$D$38:$X$187,E$46,0))</f>
        <v>No</v>
      </c>
      <c r="F57" s="541" t="str">
        <f ca="1">IF(ISERROR(VLOOKUP($B57,'Support Needs Backsheet'!$D$38:$X$187,F$46,0)), "", VLOOKUP($B57,'Support Needs Backsheet'!$D$38:$X$187,F$46,0))</f>
        <v/>
      </c>
      <c r="G57" s="543" t="str">
        <f ca="1">IF(ISERROR(VLOOKUP($B57,'Support Needs Backsheet'!$D$38:$X$187,G$46,0)), "", VLOOKUP($B57,'Support Needs Backsheet'!$D$38:$X$187,G$46,0))</f>
        <v>No</v>
      </c>
      <c r="H57" s="541" t="str">
        <f ca="1">IF(ISERROR(VLOOKUP($B57,'Support Needs Backsheet'!$D$38:$X$187,H$46,0)), "", VLOOKUP($B57,'Support Needs Backsheet'!$D$38:$X$187,H$46,0))</f>
        <v/>
      </c>
      <c r="I57" s="543" t="str">
        <f ca="1">IF(ISERROR(VLOOKUP($B57,'Support Needs Backsheet'!$D$38:$X$187,I$46,0)), "", VLOOKUP($B57,'Support Needs Backsheet'!$D$38:$X$187,I$46,0))</f>
        <v>No</v>
      </c>
      <c r="J57" s="541" t="str">
        <f ca="1">IF(ISERROR(VLOOKUP($B57,'Support Needs Backsheet'!$D$38:$X$187,J$46,0)), "", VLOOKUP($B57,'Support Needs Backsheet'!$D$38:$X$187,J$46,0))</f>
        <v/>
      </c>
      <c r="K57" s="543" t="str">
        <f ca="1">IF(ISERROR(VLOOKUP($B57,'Support Needs Backsheet'!$D$38:$X$187,K$46,0)), "", VLOOKUP($B57,'Support Needs Backsheet'!$D$38:$X$187,K$46,0))</f>
        <v>No</v>
      </c>
      <c r="L57" s="541" t="str">
        <f ca="1">IF(ISERROR(VLOOKUP($B57,'Support Needs Backsheet'!$D$38:$X$187,L$46,0)), "", VLOOKUP($B57,'Support Needs Backsheet'!$D$38:$X$187,L$46,0))</f>
        <v/>
      </c>
      <c r="M57" s="543" t="str">
        <f ca="1">IF(ISERROR(VLOOKUP($B57,'Support Needs Backsheet'!$D$38:$X$187,M$46,0)), "", VLOOKUP($B57,'Support Needs Backsheet'!$D$38:$X$187,M$46,0))</f>
        <v>No</v>
      </c>
      <c r="N57" s="541" t="str">
        <f ca="1">IF(ISERROR(VLOOKUP($B57,'Support Needs Backsheet'!$D$38:$X$187,N$46,0)), "", VLOOKUP($B57,'Support Needs Backsheet'!$D$38:$X$187,N$46,0))</f>
        <v/>
      </c>
      <c r="O57" s="543" t="str">
        <f ca="1">IF(ISERROR(VLOOKUP($B57,'Support Needs Backsheet'!$D$38:$X$187,O$46,0)), "", VLOOKUP($B57,'Support Needs Backsheet'!$D$38:$X$187,O$46,0))</f>
        <v>No</v>
      </c>
      <c r="P57" s="541" t="str">
        <f ca="1">IF(ISERROR(VLOOKUP($B57,'Support Needs Backsheet'!$D$38:$X$187,P$46,0)), "", VLOOKUP($B57,'Support Needs Backsheet'!$D$38:$X$187,P$46,0))</f>
        <v/>
      </c>
    </row>
    <row r="58" spans="1:18" ht="30" customHeight="1">
      <c r="A58" s="3">
        <v>9</v>
      </c>
      <c r="B58" s="41" t="str">
        <f t="shared" ca="1" si="2"/>
        <v>E08000001</v>
      </c>
      <c r="C58" s="42" t="s">
        <v>346</v>
      </c>
      <c r="D58" s="542" t="str">
        <f ca="1">IF(ISERROR(VLOOKUP($B58,'Support Needs Backsheet'!$D$38:$X$187,D$46,0)), "", VLOOKUP($B58,'Support Needs Backsheet'!$D$38:$X$187,D$46,0))</f>
        <v>3.Developing underpinning integrated datasets and information systems</v>
      </c>
      <c r="E58" s="543" t="str">
        <f ca="1">IF(ISERROR(VLOOKUP($B58,'Support Needs Backsheet'!$D$38:$X$187,E$46,0)), "", VLOOKUP($B58,'Support Needs Backsheet'!$D$38:$X$187,E$46,0))</f>
        <v>Yes</v>
      </c>
      <c r="F58" s="541" t="str">
        <f ca="1">IF(ISERROR(VLOOKUP($B58,'Support Needs Backsheet'!$D$38:$X$187,F$46,0)), "", VLOOKUP($B58,'Support Needs Backsheet'!$D$38:$X$187,F$46,0))</f>
        <v>Peers to peer learning / challenge opportunities</v>
      </c>
      <c r="G58" s="543" t="str">
        <f ca="1">IF(ISERROR(VLOOKUP($B58,'Support Needs Backsheet'!$D$38:$X$187,G$46,0)), "", VLOOKUP($B58,'Support Needs Backsheet'!$D$38:$X$187,G$46,0))</f>
        <v>Yes</v>
      </c>
      <c r="H58" s="541" t="str">
        <f ca="1">IF(ISERROR(VLOOKUP($B58,'Support Needs Backsheet'!$D$38:$X$187,H$46,0)), "", VLOOKUP($B58,'Support Needs Backsheet'!$D$38:$X$187,H$46,0))</f>
        <v>Case studies or examples of good practice</v>
      </c>
      <c r="I58" s="543" t="str">
        <f ca="1">IF(ISERROR(VLOOKUP($B58,'Support Needs Backsheet'!$D$38:$X$187,I$46,0)), "", VLOOKUP($B58,'Support Needs Backsheet'!$D$38:$X$187,I$46,0))</f>
        <v>Yes</v>
      </c>
      <c r="J58" s="541" t="str">
        <f ca="1">IF(ISERROR(VLOOKUP($B58,'Support Needs Backsheet'!$D$38:$X$187,J$46,0)), "", VLOOKUP($B58,'Support Needs Backsheet'!$D$38:$X$187,J$46,0))</f>
        <v>Peers to peer learning / challenge opportunities</v>
      </c>
      <c r="K58" s="543" t="str">
        <f ca="1">IF(ISERROR(VLOOKUP($B58,'Support Needs Backsheet'!$D$38:$X$187,K$46,0)), "", VLOOKUP($B58,'Support Needs Backsheet'!$D$38:$X$187,K$46,0))</f>
        <v>Yes</v>
      </c>
      <c r="L58" s="541" t="str">
        <f ca="1">IF(ISERROR(VLOOKUP($B58,'Support Needs Backsheet'!$D$38:$X$187,L$46,0)), "", VLOOKUP($B58,'Support Needs Backsheet'!$D$38:$X$187,L$46,0))</f>
        <v>Case studies or examples of good practice</v>
      </c>
      <c r="M58" s="543" t="str">
        <f ca="1">IF(ISERROR(VLOOKUP($B58,'Support Needs Backsheet'!$D$38:$X$187,M$46,0)), "", VLOOKUP($B58,'Support Needs Backsheet'!$D$38:$X$187,M$46,0))</f>
        <v>Yes</v>
      </c>
      <c r="N58" s="541" t="str">
        <f ca="1">IF(ISERROR(VLOOKUP($B58,'Support Needs Backsheet'!$D$38:$X$187,N$46,0)), "", VLOOKUP($B58,'Support Needs Backsheet'!$D$38:$X$187,N$46,0))</f>
        <v>Case studies or examples of good practice</v>
      </c>
      <c r="O58" s="543" t="str">
        <f ca="1">IF(ISERROR(VLOOKUP($B58,'Support Needs Backsheet'!$D$38:$X$187,O$46,0)), "", VLOOKUP($B58,'Support Needs Backsheet'!$D$38:$X$187,O$46,0))</f>
        <v>Yes</v>
      </c>
      <c r="P58" s="541" t="str">
        <f ca="1">IF(ISERROR(VLOOKUP($B58,'Support Needs Backsheet'!$D$38:$X$187,P$46,0)), "", VLOOKUP($B58,'Support Needs Backsheet'!$D$38:$X$187,P$46,0))</f>
        <v>Peers to peer learning / challenge opportunities</v>
      </c>
    </row>
    <row r="59" spans="1:18" ht="30" customHeight="1">
      <c r="A59" s="3">
        <v>10</v>
      </c>
      <c r="B59" s="41" t="str">
        <f t="shared" ca="1" si="2"/>
        <v>E06000028 &amp; E06000029</v>
      </c>
      <c r="C59" s="42" t="s">
        <v>344</v>
      </c>
      <c r="D59" s="542" t="str">
        <f ca="1">IF(ISERROR(VLOOKUP($B59,'Support Needs Backsheet'!$D$38:$X$187,D$46,0)), "", VLOOKUP($B59,'Support Needs Backsheet'!$D$38:$X$187,D$46,0))</f>
        <v>4.Aligning systems and sharing benefits and risks</v>
      </c>
      <c r="E59" s="543" t="str">
        <f ca="1">IF(ISERROR(VLOOKUP($B59,'Support Needs Backsheet'!$D$38:$X$187,E$46,0)), "", VLOOKUP($B59,'Support Needs Backsheet'!$D$38:$X$187,E$46,0))</f>
        <v>Yes</v>
      </c>
      <c r="F59" s="541" t="str">
        <f ca="1">IF(ISERROR(VLOOKUP($B59,'Support Needs Backsheet'!$D$38:$X$187,F$46,0)), "", VLOOKUP($B59,'Support Needs Backsheet'!$D$38:$X$187,F$46,0))</f>
        <v>Case studies or examples of good practice</v>
      </c>
      <c r="G59" s="543" t="str">
        <f ca="1">IF(ISERROR(VLOOKUP($B59,'Support Needs Backsheet'!$D$38:$X$187,G$46,0)), "", VLOOKUP($B59,'Support Needs Backsheet'!$D$38:$X$187,G$46,0))</f>
        <v>No</v>
      </c>
      <c r="H59" s="541" t="str">
        <f ca="1">IF(ISERROR(VLOOKUP($B59,'Support Needs Backsheet'!$D$38:$X$187,H$46,0)), "", VLOOKUP($B59,'Support Needs Backsheet'!$D$38:$X$187,H$46,0))</f>
        <v/>
      </c>
      <c r="I59" s="543" t="str">
        <f ca="1">IF(ISERROR(VLOOKUP($B59,'Support Needs Backsheet'!$D$38:$X$187,I$46,0)), "", VLOOKUP($B59,'Support Needs Backsheet'!$D$38:$X$187,I$46,0))</f>
        <v>No</v>
      </c>
      <c r="J59" s="541" t="str">
        <f ca="1">IF(ISERROR(VLOOKUP($B59,'Support Needs Backsheet'!$D$38:$X$187,J$46,0)), "", VLOOKUP($B59,'Support Needs Backsheet'!$D$38:$X$187,J$46,0))</f>
        <v/>
      </c>
      <c r="K59" s="543" t="str">
        <f ca="1">IF(ISERROR(VLOOKUP($B59,'Support Needs Backsheet'!$D$38:$X$187,K$46,0)), "", VLOOKUP($B59,'Support Needs Backsheet'!$D$38:$X$187,K$46,0))</f>
        <v>Yes</v>
      </c>
      <c r="L59" s="541" t="str">
        <f ca="1">IF(ISERROR(VLOOKUP($B59,'Support Needs Backsheet'!$D$38:$X$187,L$46,0)), "", VLOOKUP($B59,'Support Needs Backsheet'!$D$38:$X$187,L$46,0))</f>
        <v>Workshops or other face to face learning opportunities</v>
      </c>
      <c r="M59" s="543" t="str">
        <f ca="1">IF(ISERROR(VLOOKUP($B59,'Support Needs Backsheet'!$D$38:$X$187,M$46,0)), "", VLOOKUP($B59,'Support Needs Backsheet'!$D$38:$X$187,M$46,0))</f>
        <v>No</v>
      </c>
      <c r="N59" s="541" t="str">
        <f ca="1">IF(ISERROR(VLOOKUP($B59,'Support Needs Backsheet'!$D$38:$X$187,N$46,0)), "", VLOOKUP($B59,'Support Needs Backsheet'!$D$38:$X$187,N$46,0))</f>
        <v/>
      </c>
      <c r="O59" s="543" t="str">
        <f ca="1">IF(ISERROR(VLOOKUP($B59,'Support Needs Backsheet'!$D$38:$X$187,O$46,0)), "", VLOOKUP($B59,'Support Needs Backsheet'!$D$38:$X$187,O$46,0))</f>
        <v>Yes</v>
      </c>
      <c r="P59" s="541" t="str">
        <f ca="1">IF(ISERROR(VLOOKUP($B59,'Support Needs Backsheet'!$D$38:$X$187,P$46,0)), "", VLOOKUP($B59,'Support Needs Backsheet'!$D$38:$X$187,P$46,0))</f>
        <v>Case studies or examples of good practice</v>
      </c>
    </row>
    <row r="60" spans="1:18" ht="30" customHeight="1">
      <c r="A60" s="3">
        <v>11</v>
      </c>
      <c r="B60" s="41" t="str">
        <f t="shared" ca="1" si="2"/>
        <v>E06000036</v>
      </c>
      <c r="C60" s="42" t="s">
        <v>342</v>
      </c>
      <c r="D60" s="542" t="str">
        <f ca="1">IF(ISERROR(VLOOKUP($B60,'Support Needs Backsheet'!$D$38:$X$187,D$46,0)), "", VLOOKUP($B60,'Support Needs Backsheet'!$D$38:$X$187,D$46,0))</f>
        <v>3.Developing underpinning integrated datasets and information systems</v>
      </c>
      <c r="E60" s="543" t="str">
        <f ca="1">IF(ISERROR(VLOOKUP($B60,'Support Needs Backsheet'!$D$38:$X$187,E$46,0)), "", VLOOKUP($B60,'Support Needs Backsheet'!$D$38:$X$187,E$46,0))</f>
        <v>Yes</v>
      </c>
      <c r="F60" s="541" t="str">
        <f ca="1">IF(ISERROR(VLOOKUP($B60,'Support Needs Backsheet'!$D$38:$X$187,F$46,0)), "", VLOOKUP($B60,'Support Needs Backsheet'!$D$38:$X$187,F$46,0))</f>
        <v>Case studies or examples of good practice</v>
      </c>
      <c r="G60" s="543" t="str">
        <f ca="1">IF(ISERROR(VLOOKUP($B60,'Support Needs Backsheet'!$D$38:$X$187,G$46,0)), "", VLOOKUP($B60,'Support Needs Backsheet'!$D$38:$X$187,G$46,0))</f>
        <v>No</v>
      </c>
      <c r="H60" s="541" t="str">
        <f ca="1">IF(ISERROR(VLOOKUP($B60,'Support Needs Backsheet'!$D$38:$X$187,H$46,0)), "", VLOOKUP($B60,'Support Needs Backsheet'!$D$38:$X$187,H$46,0))</f>
        <v/>
      </c>
      <c r="I60" s="543" t="str">
        <f ca="1">IF(ISERROR(VLOOKUP($B60,'Support Needs Backsheet'!$D$38:$X$187,I$46,0)), "", VLOOKUP($B60,'Support Needs Backsheet'!$D$38:$X$187,I$46,0))</f>
        <v>Yes</v>
      </c>
      <c r="J60" s="541" t="str">
        <f ca="1">IF(ISERROR(VLOOKUP($B60,'Support Needs Backsheet'!$D$38:$X$187,J$46,0)), "", VLOOKUP($B60,'Support Needs Backsheet'!$D$38:$X$187,J$46,0))</f>
        <v>Central guidance or tools</v>
      </c>
      <c r="K60" s="543" t="str">
        <f ca="1">IF(ISERROR(VLOOKUP($B60,'Support Needs Backsheet'!$D$38:$X$187,K$46,0)), "", VLOOKUP($B60,'Support Needs Backsheet'!$D$38:$X$187,K$46,0))</f>
        <v>Yes</v>
      </c>
      <c r="L60" s="541" t="str">
        <f ca="1">IF(ISERROR(VLOOKUP($B60,'Support Needs Backsheet'!$D$38:$X$187,L$46,0)), "", VLOOKUP($B60,'Support Needs Backsheet'!$D$38:$X$187,L$46,0))</f>
        <v>Central guidance or tools</v>
      </c>
      <c r="M60" s="543" t="str">
        <f ca="1">IF(ISERROR(VLOOKUP($B60,'Support Needs Backsheet'!$D$38:$X$187,M$46,0)), "", VLOOKUP($B60,'Support Needs Backsheet'!$D$38:$X$187,M$46,0))</f>
        <v>No</v>
      </c>
      <c r="N60" s="541" t="str">
        <f ca="1">IF(ISERROR(VLOOKUP($B60,'Support Needs Backsheet'!$D$38:$X$187,N$46,0)), "", VLOOKUP($B60,'Support Needs Backsheet'!$D$38:$X$187,N$46,0))</f>
        <v/>
      </c>
      <c r="O60" s="543" t="str">
        <f ca="1">IF(ISERROR(VLOOKUP($B60,'Support Needs Backsheet'!$D$38:$X$187,O$46,0)), "", VLOOKUP($B60,'Support Needs Backsheet'!$D$38:$X$187,O$46,0))</f>
        <v>No</v>
      </c>
      <c r="P60" s="541" t="str">
        <f ca="1">IF(ISERROR(VLOOKUP($B60,'Support Needs Backsheet'!$D$38:$X$187,P$46,0)), "", VLOOKUP($B60,'Support Needs Backsheet'!$D$38:$X$187,P$46,0))</f>
        <v/>
      </c>
    </row>
    <row r="61" spans="1:18" ht="30" customHeight="1">
      <c r="A61" s="3">
        <v>12</v>
      </c>
      <c r="B61" s="41" t="str">
        <f t="shared" ca="1" si="2"/>
        <v>E08000032</v>
      </c>
      <c r="C61" s="42" t="s">
        <v>340</v>
      </c>
      <c r="D61" s="542" t="str">
        <f ca="1">IF(ISERROR(VLOOKUP($B61,'Support Needs Backsheet'!$D$38:$X$187,D$46,0)), "", VLOOKUP($B61,'Support Needs Backsheet'!$D$38:$X$187,D$46,0))</f>
        <v>3.Developing underpinning integrated datasets and information systems</v>
      </c>
      <c r="E61" s="543" t="str">
        <f ca="1">IF(ISERROR(VLOOKUP($B61,'Support Needs Backsheet'!$D$38:$X$187,E$46,0)), "", VLOOKUP($B61,'Support Needs Backsheet'!$D$38:$X$187,E$46,0))</f>
        <v>No</v>
      </c>
      <c r="F61" s="541" t="str">
        <f ca="1">IF(ISERROR(VLOOKUP($B61,'Support Needs Backsheet'!$D$38:$X$187,F$46,0)), "", VLOOKUP($B61,'Support Needs Backsheet'!$D$38:$X$187,F$46,0))</f>
        <v/>
      </c>
      <c r="G61" s="543" t="str">
        <f ca="1">IF(ISERROR(VLOOKUP($B61,'Support Needs Backsheet'!$D$38:$X$187,G$46,0)), "", VLOOKUP($B61,'Support Needs Backsheet'!$D$38:$X$187,G$46,0))</f>
        <v>No</v>
      </c>
      <c r="H61" s="541" t="str">
        <f ca="1">IF(ISERROR(VLOOKUP($B61,'Support Needs Backsheet'!$D$38:$X$187,H$46,0)), "", VLOOKUP($B61,'Support Needs Backsheet'!$D$38:$X$187,H$46,0))</f>
        <v/>
      </c>
      <c r="I61" s="543" t="str">
        <f ca="1">IF(ISERROR(VLOOKUP($B61,'Support Needs Backsheet'!$D$38:$X$187,I$46,0)), "", VLOOKUP($B61,'Support Needs Backsheet'!$D$38:$X$187,I$46,0))</f>
        <v>Yes</v>
      </c>
      <c r="J61" s="541" t="str">
        <f ca="1">IF(ISERROR(VLOOKUP($B61,'Support Needs Backsheet'!$D$38:$X$187,J$46,0)), "", VLOOKUP($B61,'Support Needs Backsheet'!$D$38:$X$187,J$46,0))</f>
        <v>Webinars or other remote learning opportunities</v>
      </c>
      <c r="K61" s="543" t="str">
        <f ca="1">IF(ISERROR(VLOOKUP($B61,'Support Needs Backsheet'!$D$38:$X$187,K$46,0)), "", VLOOKUP($B61,'Support Needs Backsheet'!$D$38:$X$187,K$46,0))</f>
        <v>No</v>
      </c>
      <c r="L61" s="541" t="str">
        <f ca="1">IF(ISERROR(VLOOKUP($B61,'Support Needs Backsheet'!$D$38:$X$187,L$46,0)), "", VLOOKUP($B61,'Support Needs Backsheet'!$D$38:$X$187,L$46,0))</f>
        <v/>
      </c>
      <c r="M61" s="543" t="str">
        <f ca="1">IF(ISERROR(VLOOKUP($B61,'Support Needs Backsheet'!$D$38:$X$187,M$46,0)), "", VLOOKUP($B61,'Support Needs Backsheet'!$D$38:$X$187,M$46,0))</f>
        <v>No</v>
      </c>
      <c r="N61" s="541" t="str">
        <f ca="1">IF(ISERROR(VLOOKUP($B61,'Support Needs Backsheet'!$D$38:$X$187,N$46,0)), "", VLOOKUP($B61,'Support Needs Backsheet'!$D$38:$X$187,N$46,0))</f>
        <v/>
      </c>
      <c r="O61" s="543" t="str">
        <f ca="1">IF(ISERROR(VLOOKUP($B61,'Support Needs Backsheet'!$D$38:$X$187,O$46,0)), "", VLOOKUP($B61,'Support Needs Backsheet'!$D$38:$X$187,O$46,0))</f>
        <v>No</v>
      </c>
      <c r="P61" s="541" t="str">
        <f ca="1">IF(ISERROR(VLOOKUP($B61,'Support Needs Backsheet'!$D$38:$X$187,P$46,0)), "", VLOOKUP($B61,'Support Needs Backsheet'!$D$38:$X$187,P$46,0))</f>
        <v/>
      </c>
    </row>
    <row r="62" spans="1:18" ht="30" customHeight="1">
      <c r="A62" s="3">
        <v>13</v>
      </c>
      <c r="B62" s="41" t="str">
        <f t="shared" ca="1" si="2"/>
        <v>E09000005</v>
      </c>
      <c r="C62" s="42" t="s">
        <v>338</v>
      </c>
      <c r="D62" s="542" t="str">
        <f ca="1">IF(ISERROR(VLOOKUP($B62,'Support Needs Backsheet'!$D$38:$X$187,D$46,0)), "", VLOOKUP($B62,'Support Needs Backsheet'!$D$38:$X$187,D$46,0))</f>
        <v>3.Developing underpinning integrated datasets and information systems</v>
      </c>
      <c r="E62" s="543" t="str">
        <f ca="1">IF(ISERROR(VLOOKUP($B62,'Support Needs Backsheet'!$D$38:$X$187,E$46,0)), "", VLOOKUP($B62,'Support Needs Backsheet'!$D$38:$X$187,E$46,0))</f>
        <v>Yes</v>
      </c>
      <c r="F62" s="541" t="str">
        <f ca="1">IF(ISERROR(VLOOKUP($B62,'Support Needs Backsheet'!$D$38:$X$187,F$46,0)), "", VLOOKUP($B62,'Support Needs Backsheet'!$D$38:$X$187,F$46,0))</f>
        <v>Peers to peer learning / challenge opportunities</v>
      </c>
      <c r="G62" s="543" t="str">
        <f ca="1">IF(ISERROR(VLOOKUP($B62,'Support Needs Backsheet'!$D$38:$X$187,G$46,0)), "", VLOOKUP($B62,'Support Needs Backsheet'!$D$38:$X$187,G$46,0))</f>
        <v>Yes</v>
      </c>
      <c r="H62" s="541" t="str">
        <f ca="1">IF(ISERROR(VLOOKUP($B62,'Support Needs Backsheet'!$D$38:$X$187,H$46,0)), "", VLOOKUP($B62,'Support Needs Backsheet'!$D$38:$X$187,H$46,0))</f>
        <v>Case studies or examples of good practice</v>
      </c>
      <c r="I62" s="543" t="str">
        <f ca="1">IF(ISERROR(VLOOKUP($B62,'Support Needs Backsheet'!$D$38:$X$187,I$46,0)), "", VLOOKUP($B62,'Support Needs Backsheet'!$D$38:$X$187,I$46,0))</f>
        <v>Yes</v>
      </c>
      <c r="J62" s="541" t="str">
        <f ca="1">IF(ISERROR(VLOOKUP($B62,'Support Needs Backsheet'!$D$38:$X$187,J$46,0)), "", VLOOKUP($B62,'Support Needs Backsheet'!$D$38:$X$187,J$46,0))</f>
        <v>Hands on technical or delivery support</v>
      </c>
      <c r="K62" s="543" t="str">
        <f ca="1">IF(ISERROR(VLOOKUP($B62,'Support Needs Backsheet'!$D$38:$X$187,K$46,0)), "", VLOOKUP($B62,'Support Needs Backsheet'!$D$38:$X$187,K$46,0))</f>
        <v>Yes</v>
      </c>
      <c r="L62" s="541" t="str">
        <f ca="1">IF(ISERROR(VLOOKUP($B62,'Support Needs Backsheet'!$D$38:$X$187,L$46,0)), "", VLOOKUP($B62,'Support Needs Backsheet'!$D$38:$X$187,L$46,0))</f>
        <v>Hands on technical or delivery support</v>
      </c>
      <c r="M62" s="543" t="str">
        <f ca="1">IF(ISERROR(VLOOKUP($B62,'Support Needs Backsheet'!$D$38:$X$187,M$46,0)), "", VLOOKUP($B62,'Support Needs Backsheet'!$D$38:$X$187,M$46,0))</f>
        <v>Yes</v>
      </c>
      <c r="N62" s="541" t="str">
        <f ca="1">IF(ISERROR(VLOOKUP($B62,'Support Needs Backsheet'!$D$38:$X$187,N$46,0)), "", VLOOKUP($B62,'Support Needs Backsheet'!$D$38:$X$187,N$46,0))</f>
        <v>Access to technical expertise to troubleshoot issues</v>
      </c>
      <c r="O62" s="543" t="str">
        <f ca="1">IF(ISERROR(VLOOKUP($B62,'Support Needs Backsheet'!$D$38:$X$187,O$46,0)), "", VLOOKUP($B62,'Support Needs Backsheet'!$D$38:$X$187,O$46,0))</f>
        <v>Yes</v>
      </c>
      <c r="P62" s="541" t="str">
        <f ca="1">IF(ISERROR(VLOOKUP($B62,'Support Needs Backsheet'!$D$38:$X$187,P$46,0)), "", VLOOKUP($B62,'Support Needs Backsheet'!$D$38:$X$187,P$46,0))</f>
        <v>Wider events, conferences and networking opportunities</v>
      </c>
    </row>
    <row r="63" spans="1:18" ht="30" customHeight="1">
      <c r="A63" s="3">
        <v>14</v>
      </c>
      <c r="B63" s="41" t="str">
        <f t="shared" ca="1" si="2"/>
        <v>E06000043</v>
      </c>
      <c r="C63" s="42" t="s">
        <v>336</v>
      </c>
      <c r="D63" s="542" t="str">
        <f ca="1">IF(ISERROR(VLOOKUP($B63,'Support Needs Backsheet'!$D$38:$X$187,D$46,0)), "", VLOOKUP($B63,'Support Needs Backsheet'!$D$38:$X$187,D$46,0))</f>
        <v>6.Developing organisations to enable effective collaborative health and social care working relationships</v>
      </c>
      <c r="E63" s="543" t="str">
        <f ca="1">IF(ISERROR(VLOOKUP($B63,'Support Needs Backsheet'!$D$38:$X$187,E$46,0)), "", VLOOKUP($B63,'Support Needs Backsheet'!$D$38:$X$187,E$46,0))</f>
        <v>No</v>
      </c>
      <c r="F63" s="541" t="str">
        <f ca="1">IF(ISERROR(VLOOKUP($B63,'Support Needs Backsheet'!$D$38:$X$187,F$46,0)), "", VLOOKUP($B63,'Support Needs Backsheet'!$D$38:$X$187,F$46,0))</f>
        <v/>
      </c>
      <c r="G63" s="543" t="str">
        <f ca="1">IF(ISERROR(VLOOKUP($B63,'Support Needs Backsheet'!$D$38:$X$187,G$46,0)), "", VLOOKUP($B63,'Support Needs Backsheet'!$D$38:$X$187,G$46,0))</f>
        <v>Yes</v>
      </c>
      <c r="H63" s="541" t="str">
        <f ca="1">IF(ISERROR(VLOOKUP($B63,'Support Needs Backsheet'!$D$38:$X$187,H$46,0)), "", VLOOKUP($B63,'Support Needs Backsheet'!$D$38:$X$187,H$46,0))</f>
        <v>Peers to peer learning / challenge opportunities</v>
      </c>
      <c r="I63" s="543" t="str">
        <f ca="1">IF(ISERROR(VLOOKUP($B63,'Support Needs Backsheet'!$D$38:$X$187,I$46,0)), "", VLOOKUP($B63,'Support Needs Backsheet'!$D$38:$X$187,I$46,0))</f>
        <v>Yes</v>
      </c>
      <c r="J63" s="541" t="str">
        <f ca="1">IF(ISERROR(VLOOKUP($B63,'Support Needs Backsheet'!$D$38:$X$187,J$46,0)), "", VLOOKUP($B63,'Support Needs Backsheet'!$D$38:$X$187,J$46,0))</f>
        <v>Peers to peer learning / challenge opportunities</v>
      </c>
      <c r="K63" s="543" t="str">
        <f ca="1">IF(ISERROR(VLOOKUP($B63,'Support Needs Backsheet'!$D$38:$X$187,K$46,0)), "", VLOOKUP($B63,'Support Needs Backsheet'!$D$38:$X$187,K$46,0))</f>
        <v>Yes</v>
      </c>
      <c r="L63" s="541" t="str">
        <f ca="1">IF(ISERROR(VLOOKUP($B63,'Support Needs Backsheet'!$D$38:$X$187,L$46,0)), "", VLOOKUP($B63,'Support Needs Backsheet'!$D$38:$X$187,L$46,0))</f>
        <v>Peers to peer learning / challenge opportunities</v>
      </c>
      <c r="M63" s="543" t="str">
        <f ca="1">IF(ISERROR(VLOOKUP($B63,'Support Needs Backsheet'!$D$38:$X$187,M$46,0)), "", VLOOKUP($B63,'Support Needs Backsheet'!$D$38:$X$187,M$46,0))</f>
        <v>Yes</v>
      </c>
      <c r="N63" s="541" t="str">
        <f ca="1">IF(ISERROR(VLOOKUP($B63,'Support Needs Backsheet'!$D$38:$X$187,N$46,0)), "", VLOOKUP($B63,'Support Needs Backsheet'!$D$38:$X$187,N$46,0))</f>
        <v>Hands on technical or delivery support</v>
      </c>
      <c r="O63" s="543" t="str">
        <f ca="1">IF(ISERROR(VLOOKUP($B63,'Support Needs Backsheet'!$D$38:$X$187,O$46,0)), "", VLOOKUP($B63,'Support Needs Backsheet'!$D$38:$X$187,O$46,0))</f>
        <v>Yes</v>
      </c>
      <c r="P63" s="541" t="str">
        <f ca="1">IF(ISERROR(VLOOKUP($B63,'Support Needs Backsheet'!$D$38:$X$187,P$46,0)), "", VLOOKUP($B63,'Support Needs Backsheet'!$D$38:$X$187,P$46,0))</f>
        <v>Case studies or examples of good practice</v>
      </c>
    </row>
    <row r="64" spans="1:18" ht="30" customHeight="1">
      <c r="A64" s="3">
        <v>15</v>
      </c>
      <c r="B64" s="41" t="str">
        <f t="shared" ca="1" si="2"/>
        <v>E06000023</v>
      </c>
      <c r="C64" s="42" t="s">
        <v>334</v>
      </c>
      <c r="D64" s="542" t="str">
        <f ca="1">IF(ISERROR(VLOOKUP($B64,'Support Needs Backsheet'!$D$38:$X$187,D$46,0)), "", VLOOKUP($B64,'Support Needs Backsheet'!$D$38:$X$187,D$46,0))</f>
        <v>6.Developing organisations to enable effective collaborative health and social care working relationships</v>
      </c>
      <c r="E64" s="543" t="str">
        <f ca="1">IF(ISERROR(VLOOKUP($B64,'Support Needs Backsheet'!$D$38:$X$187,E$46,0)), "", VLOOKUP($B64,'Support Needs Backsheet'!$D$38:$X$187,E$46,0))</f>
        <v>Yes</v>
      </c>
      <c r="F64" s="541" t="str">
        <f ca="1">IF(ISERROR(VLOOKUP($B64,'Support Needs Backsheet'!$D$38:$X$187,F$46,0)), "", VLOOKUP($B64,'Support Needs Backsheet'!$D$38:$X$187,F$46,0))</f>
        <v>Case studies or examples of good practice</v>
      </c>
      <c r="G64" s="543" t="str">
        <f ca="1">IF(ISERROR(VLOOKUP($B64,'Support Needs Backsheet'!$D$38:$X$187,G$46,0)), "", VLOOKUP($B64,'Support Needs Backsheet'!$D$38:$X$187,G$46,0))</f>
        <v>Yes</v>
      </c>
      <c r="H64" s="541" t="str">
        <f ca="1">IF(ISERROR(VLOOKUP($B64,'Support Needs Backsheet'!$D$38:$X$187,H$46,0)), "", VLOOKUP($B64,'Support Needs Backsheet'!$D$38:$X$187,H$46,0))</f>
        <v>Case studies or examples of good practice</v>
      </c>
      <c r="I64" s="543" t="str">
        <f ca="1">IF(ISERROR(VLOOKUP($B64,'Support Needs Backsheet'!$D$38:$X$187,I$46,0)), "", VLOOKUP($B64,'Support Needs Backsheet'!$D$38:$X$187,I$46,0))</f>
        <v>Yes</v>
      </c>
      <c r="J64" s="541" t="str">
        <f ca="1">IF(ISERROR(VLOOKUP($B64,'Support Needs Backsheet'!$D$38:$X$187,J$46,0)), "", VLOOKUP($B64,'Support Needs Backsheet'!$D$38:$X$187,J$46,0))</f>
        <v>Webinars or other remote learning opportunities</v>
      </c>
      <c r="K64" s="543" t="str">
        <f ca="1">IF(ISERROR(VLOOKUP($B64,'Support Needs Backsheet'!$D$38:$X$187,K$46,0)), "", VLOOKUP($B64,'Support Needs Backsheet'!$D$38:$X$187,K$46,0))</f>
        <v>Yes</v>
      </c>
      <c r="L64" s="541" t="str">
        <f ca="1">IF(ISERROR(VLOOKUP($B64,'Support Needs Backsheet'!$D$38:$X$187,L$46,0)), "", VLOOKUP($B64,'Support Needs Backsheet'!$D$38:$X$187,L$46,0))</f>
        <v>Central guidance or tools</v>
      </c>
      <c r="M64" s="543" t="str">
        <f ca="1">IF(ISERROR(VLOOKUP($B64,'Support Needs Backsheet'!$D$38:$X$187,M$46,0)), "", VLOOKUP($B64,'Support Needs Backsheet'!$D$38:$X$187,M$46,0))</f>
        <v>Yes</v>
      </c>
      <c r="N64" s="541" t="str">
        <f ca="1">IF(ISERROR(VLOOKUP($B64,'Support Needs Backsheet'!$D$38:$X$187,N$46,0)), "", VLOOKUP($B64,'Support Needs Backsheet'!$D$38:$X$187,N$46,0))</f>
        <v>Central guidance or tools</v>
      </c>
      <c r="O64" s="543" t="str">
        <f ca="1">IF(ISERROR(VLOOKUP($B64,'Support Needs Backsheet'!$D$38:$X$187,O$46,0)), "", VLOOKUP($B64,'Support Needs Backsheet'!$D$38:$X$187,O$46,0))</f>
        <v>Yes</v>
      </c>
      <c r="P64" s="541" t="str">
        <f ca="1">IF(ISERROR(VLOOKUP($B64,'Support Needs Backsheet'!$D$38:$X$187,P$46,0)), "", VLOOKUP($B64,'Support Needs Backsheet'!$D$38:$X$187,P$46,0))</f>
        <v>Workshops or other face to face learning opportunities</v>
      </c>
    </row>
    <row r="65" spans="1:22" ht="30" customHeight="1">
      <c r="A65" s="3">
        <v>16</v>
      </c>
      <c r="B65" s="41" t="str">
        <f t="shared" ca="1" si="2"/>
        <v>E09000006</v>
      </c>
      <c r="C65" s="42" t="s">
        <v>332</v>
      </c>
      <c r="D65" s="542" t="str">
        <f ca="1">IF(ISERROR(VLOOKUP($B65,'Support Needs Backsheet'!$D$38:$X$187,D$46,0)), "", VLOOKUP($B65,'Support Needs Backsheet'!$D$38:$X$187,D$46,0))</f>
        <v>2.Delivering excellent on the ground care centred around the individual</v>
      </c>
      <c r="E65" s="543" t="str">
        <f ca="1">IF(ISERROR(VLOOKUP($B65,'Support Needs Backsheet'!$D$38:$X$187,E$46,0)), "", VLOOKUP($B65,'Support Needs Backsheet'!$D$38:$X$187,E$46,0))</f>
        <v>Yes</v>
      </c>
      <c r="F65" s="541" t="str">
        <f ca="1">IF(ISERROR(VLOOKUP($B65,'Support Needs Backsheet'!$D$38:$X$187,F$46,0)), "", VLOOKUP($B65,'Support Needs Backsheet'!$D$38:$X$187,F$46,0))</f>
        <v>Wider events, conferences and networking opportunities</v>
      </c>
      <c r="G65" s="543" t="str">
        <f ca="1">IF(ISERROR(VLOOKUP($B65,'Support Needs Backsheet'!$D$38:$X$187,G$46,0)), "", VLOOKUP($B65,'Support Needs Backsheet'!$D$38:$X$187,G$46,0))</f>
        <v>Yes</v>
      </c>
      <c r="H65" s="541" t="str">
        <f ca="1">IF(ISERROR(VLOOKUP($B65,'Support Needs Backsheet'!$D$38:$X$187,H$46,0)), "", VLOOKUP($B65,'Support Needs Backsheet'!$D$38:$X$187,H$46,0))</f>
        <v>Case studies or examples of good practice</v>
      </c>
      <c r="I65" s="543" t="str">
        <f ca="1">IF(ISERROR(VLOOKUP($B65,'Support Needs Backsheet'!$D$38:$X$187,I$46,0)), "", VLOOKUP($B65,'Support Needs Backsheet'!$D$38:$X$187,I$46,0))</f>
        <v>Yes</v>
      </c>
      <c r="J65" s="541" t="str">
        <f ca="1">IF(ISERROR(VLOOKUP($B65,'Support Needs Backsheet'!$D$38:$X$187,J$46,0)), "", VLOOKUP($B65,'Support Needs Backsheet'!$D$38:$X$187,J$46,0))</f>
        <v>Case studies or examples of good practice</v>
      </c>
      <c r="K65" s="543" t="str">
        <f ca="1">IF(ISERROR(VLOOKUP($B65,'Support Needs Backsheet'!$D$38:$X$187,K$46,0)), "", VLOOKUP($B65,'Support Needs Backsheet'!$D$38:$X$187,K$46,0))</f>
        <v>Yes</v>
      </c>
      <c r="L65" s="541" t="str">
        <f ca="1">IF(ISERROR(VLOOKUP($B65,'Support Needs Backsheet'!$D$38:$X$187,L$46,0)), "", VLOOKUP($B65,'Support Needs Backsheet'!$D$38:$X$187,L$46,0))</f>
        <v>Webinars or other remote learning opportunities</v>
      </c>
      <c r="M65" s="543" t="str">
        <f ca="1">IF(ISERROR(VLOOKUP($B65,'Support Needs Backsheet'!$D$38:$X$187,M$46,0)), "", VLOOKUP($B65,'Support Needs Backsheet'!$D$38:$X$187,M$46,0))</f>
        <v>Yes</v>
      </c>
      <c r="N65" s="541" t="str">
        <f ca="1">IF(ISERROR(VLOOKUP($B65,'Support Needs Backsheet'!$D$38:$X$187,N$46,0)), "", VLOOKUP($B65,'Support Needs Backsheet'!$D$38:$X$187,N$46,0))</f>
        <v>Case studies or examples of good practice</v>
      </c>
      <c r="O65" s="543" t="str">
        <f ca="1">IF(ISERROR(VLOOKUP($B65,'Support Needs Backsheet'!$D$38:$X$187,O$46,0)), "", VLOOKUP($B65,'Support Needs Backsheet'!$D$38:$X$187,O$46,0))</f>
        <v>Yes</v>
      </c>
      <c r="P65" s="541" t="str">
        <f ca="1">IF(ISERROR(VLOOKUP($B65,'Support Needs Backsheet'!$D$38:$X$187,P$46,0)), "", VLOOKUP($B65,'Support Needs Backsheet'!$D$38:$X$187,P$46,0))</f>
        <v>Workshops or other face to face learning opportunities</v>
      </c>
    </row>
    <row r="66" spans="1:22" ht="30" customHeight="1">
      <c r="A66" s="3">
        <v>17</v>
      </c>
      <c r="B66" s="41" t="str">
        <f t="shared" ca="1" si="2"/>
        <v>E10000002</v>
      </c>
      <c r="C66" s="42" t="s">
        <v>330</v>
      </c>
      <c r="D66" s="542" t="str">
        <f ca="1">IF(ISERROR(VLOOKUP($B66,'Support Needs Backsheet'!$D$38:$X$187,D$46,0)), "", VLOOKUP($B66,'Support Needs Backsheet'!$D$38:$X$187,D$46,0))</f>
        <v>4.Aligning systems and sharing benefits and risks</v>
      </c>
      <c r="E66" s="543" t="str">
        <f ca="1">IF(ISERROR(VLOOKUP($B66,'Support Needs Backsheet'!$D$38:$X$187,E$46,0)), "", VLOOKUP($B66,'Support Needs Backsheet'!$D$38:$X$187,E$46,0))</f>
        <v>Yes</v>
      </c>
      <c r="F66" s="541" t="str">
        <f ca="1">IF(ISERROR(VLOOKUP($B66,'Support Needs Backsheet'!$D$38:$X$187,F$46,0)), "", VLOOKUP($B66,'Support Needs Backsheet'!$D$38:$X$187,F$46,0))</f>
        <v>Case studies or examples of good practice</v>
      </c>
      <c r="G66" s="543" t="str">
        <f ca="1">IF(ISERROR(VLOOKUP($B66,'Support Needs Backsheet'!$D$38:$X$187,G$46,0)), "", VLOOKUP($B66,'Support Needs Backsheet'!$D$38:$X$187,G$46,0))</f>
        <v>Yes</v>
      </c>
      <c r="H66" s="541" t="str">
        <f ca="1">IF(ISERROR(VLOOKUP($B66,'Support Needs Backsheet'!$D$38:$X$187,H$46,0)), "", VLOOKUP($B66,'Support Needs Backsheet'!$D$38:$X$187,H$46,0))</f>
        <v>Peers to peer learning / challenge opportunities</v>
      </c>
      <c r="I66" s="543" t="str">
        <f ca="1">IF(ISERROR(VLOOKUP($B66,'Support Needs Backsheet'!$D$38:$X$187,I$46,0)), "", VLOOKUP($B66,'Support Needs Backsheet'!$D$38:$X$187,I$46,0))</f>
        <v>Yes</v>
      </c>
      <c r="J66" s="541" t="str">
        <f ca="1">IF(ISERROR(VLOOKUP($B66,'Support Needs Backsheet'!$D$38:$X$187,J$46,0)), "", VLOOKUP($B66,'Support Needs Backsheet'!$D$38:$X$187,J$46,0))</f>
        <v>Webinars or other remote learning opportunities</v>
      </c>
      <c r="K66" s="543" t="str">
        <f ca="1">IF(ISERROR(VLOOKUP($B66,'Support Needs Backsheet'!$D$38:$X$187,K$46,0)), "", VLOOKUP($B66,'Support Needs Backsheet'!$D$38:$X$187,K$46,0))</f>
        <v>Yes</v>
      </c>
      <c r="L66" s="541" t="str">
        <f ca="1">IF(ISERROR(VLOOKUP($B66,'Support Needs Backsheet'!$D$38:$X$187,L$46,0)), "", VLOOKUP($B66,'Support Needs Backsheet'!$D$38:$X$187,L$46,0))</f>
        <v>Central guidance or tools</v>
      </c>
      <c r="M66" s="543" t="str">
        <f ca="1">IF(ISERROR(VLOOKUP($B66,'Support Needs Backsheet'!$D$38:$X$187,M$46,0)), "", VLOOKUP($B66,'Support Needs Backsheet'!$D$38:$X$187,M$46,0))</f>
        <v>Yes</v>
      </c>
      <c r="N66" s="541" t="str">
        <f ca="1">IF(ISERROR(VLOOKUP($B66,'Support Needs Backsheet'!$D$38:$X$187,N$46,0)), "", VLOOKUP($B66,'Support Needs Backsheet'!$D$38:$X$187,N$46,0))</f>
        <v>Central guidance or tools</v>
      </c>
      <c r="O66" s="543" t="str">
        <f ca="1">IF(ISERROR(VLOOKUP($B66,'Support Needs Backsheet'!$D$38:$X$187,O$46,0)), "", VLOOKUP($B66,'Support Needs Backsheet'!$D$38:$X$187,O$46,0))</f>
        <v>Yes</v>
      </c>
      <c r="P66" s="541" t="str">
        <f ca="1">IF(ISERROR(VLOOKUP($B66,'Support Needs Backsheet'!$D$38:$X$187,P$46,0)), "", VLOOKUP($B66,'Support Needs Backsheet'!$D$38:$X$187,P$46,0))</f>
        <v>Case studies or examples of good practice</v>
      </c>
    </row>
    <row r="67" spans="1:22" ht="30" customHeight="1">
      <c r="A67" s="3">
        <v>18</v>
      </c>
      <c r="B67" s="41" t="str">
        <f t="shared" ca="1" si="2"/>
        <v>E08000002</v>
      </c>
      <c r="C67" s="42" t="s">
        <v>328</v>
      </c>
      <c r="D67" s="542" t="str">
        <f ca="1">IF(ISERROR(VLOOKUP($B67,'Support Needs Backsheet'!$D$38:$X$187,D$46,0)), "", VLOOKUP($B67,'Support Needs Backsheet'!$D$38:$X$187,D$46,0))</f>
        <v>5.Measuring success</v>
      </c>
      <c r="E67" s="543" t="str">
        <f ca="1">IF(ISERROR(VLOOKUP($B67,'Support Needs Backsheet'!$D$38:$X$187,E$46,0)), "", VLOOKUP($B67,'Support Needs Backsheet'!$D$38:$X$187,E$46,0))</f>
        <v>Yes</v>
      </c>
      <c r="F67" s="541" t="str">
        <f ca="1">IF(ISERROR(VLOOKUP($B67,'Support Needs Backsheet'!$D$38:$X$187,F$46,0)), "", VLOOKUP($B67,'Support Needs Backsheet'!$D$38:$X$187,F$46,0))</f>
        <v>Not Applicable</v>
      </c>
      <c r="G67" s="543" t="str">
        <f ca="1">IF(ISERROR(VLOOKUP($B67,'Support Needs Backsheet'!$D$38:$X$187,G$46,0)), "", VLOOKUP($B67,'Support Needs Backsheet'!$D$38:$X$187,G$46,0))</f>
        <v>Yes</v>
      </c>
      <c r="H67" s="541" t="str">
        <f ca="1">IF(ISERROR(VLOOKUP($B67,'Support Needs Backsheet'!$D$38:$X$187,H$46,0)), "", VLOOKUP($B67,'Support Needs Backsheet'!$D$38:$X$187,H$46,0))</f>
        <v>Not Applicable</v>
      </c>
      <c r="I67" s="543" t="str">
        <f ca="1">IF(ISERROR(VLOOKUP($B67,'Support Needs Backsheet'!$D$38:$X$187,I$46,0)), "", VLOOKUP($B67,'Support Needs Backsheet'!$D$38:$X$187,I$46,0))</f>
        <v>Yes</v>
      </c>
      <c r="J67" s="541" t="str">
        <f ca="1">IF(ISERROR(VLOOKUP($B67,'Support Needs Backsheet'!$D$38:$X$187,J$46,0)), "", VLOOKUP($B67,'Support Needs Backsheet'!$D$38:$X$187,J$46,0))</f>
        <v>Not Applicable</v>
      </c>
      <c r="K67" s="543" t="str">
        <f ca="1">IF(ISERROR(VLOOKUP($B67,'Support Needs Backsheet'!$D$38:$X$187,K$46,0)), "", VLOOKUP($B67,'Support Needs Backsheet'!$D$38:$X$187,K$46,0))</f>
        <v>Yes</v>
      </c>
      <c r="L67" s="541" t="str">
        <f ca="1">IF(ISERROR(VLOOKUP($B67,'Support Needs Backsheet'!$D$38:$X$187,L$46,0)), "", VLOOKUP($B67,'Support Needs Backsheet'!$D$38:$X$187,L$46,0))</f>
        <v>Not Applicable</v>
      </c>
      <c r="M67" s="543" t="str">
        <f ca="1">IF(ISERROR(VLOOKUP($B67,'Support Needs Backsheet'!$D$38:$X$187,M$46,0)), "", VLOOKUP($B67,'Support Needs Backsheet'!$D$38:$X$187,M$46,0))</f>
        <v>Yes</v>
      </c>
      <c r="N67" s="541" t="str">
        <f ca="1">IF(ISERROR(VLOOKUP($B67,'Support Needs Backsheet'!$D$38:$X$187,N$46,0)), "", VLOOKUP($B67,'Support Needs Backsheet'!$D$38:$X$187,N$46,0))</f>
        <v>Not Applicable</v>
      </c>
      <c r="O67" s="543" t="str">
        <f ca="1">IF(ISERROR(VLOOKUP($B67,'Support Needs Backsheet'!$D$38:$X$187,O$46,0)), "", VLOOKUP($B67,'Support Needs Backsheet'!$D$38:$X$187,O$46,0))</f>
        <v>Yes</v>
      </c>
      <c r="P67" s="541" t="str">
        <f ca="1">IF(ISERROR(VLOOKUP($B67,'Support Needs Backsheet'!$D$38:$X$187,P$46,0)), "", VLOOKUP($B67,'Support Needs Backsheet'!$D$38:$X$187,P$46,0))</f>
        <v>Not Applicable</v>
      </c>
    </row>
    <row r="68" spans="1:22" s="4" customFormat="1" ht="30" customHeight="1">
      <c r="A68" s="3">
        <v>19</v>
      </c>
      <c r="B68" s="41" t="str">
        <f t="shared" ca="1" si="2"/>
        <v>E08000033</v>
      </c>
      <c r="C68" s="42" t="s">
        <v>326</v>
      </c>
      <c r="D68" s="542" t="str">
        <f ca="1">IF(ISERROR(VLOOKUP($B68,'Support Needs Backsheet'!$D$38:$X$187,D$46,0)), "", VLOOKUP($B68,'Support Needs Backsheet'!$D$38:$X$187,D$46,0))</f>
        <v>3.Developing underpinning integrated datasets and information systems</v>
      </c>
      <c r="E68" s="543" t="str">
        <f ca="1">IF(ISERROR(VLOOKUP($B68,'Support Needs Backsheet'!$D$38:$X$187,E$46,0)), "", VLOOKUP($B68,'Support Needs Backsheet'!$D$38:$X$187,E$46,0))</f>
        <v>No</v>
      </c>
      <c r="F68" s="541" t="str">
        <f ca="1">IF(ISERROR(VLOOKUP($B68,'Support Needs Backsheet'!$D$38:$X$187,F$46,0)), "", VLOOKUP($B68,'Support Needs Backsheet'!$D$38:$X$187,F$46,0))</f>
        <v/>
      </c>
      <c r="G68" s="543" t="str">
        <f ca="1">IF(ISERROR(VLOOKUP($B68,'Support Needs Backsheet'!$D$38:$X$187,G$46,0)), "", VLOOKUP($B68,'Support Needs Backsheet'!$D$38:$X$187,G$46,0))</f>
        <v>No</v>
      </c>
      <c r="H68" s="541" t="str">
        <f ca="1">IF(ISERROR(VLOOKUP($B68,'Support Needs Backsheet'!$D$38:$X$187,H$46,0)), "", VLOOKUP($B68,'Support Needs Backsheet'!$D$38:$X$187,H$46,0))</f>
        <v/>
      </c>
      <c r="I68" s="543" t="str">
        <f ca="1">IF(ISERROR(VLOOKUP($B68,'Support Needs Backsheet'!$D$38:$X$187,I$46,0)), "", VLOOKUP($B68,'Support Needs Backsheet'!$D$38:$X$187,I$46,0))</f>
        <v>Yes</v>
      </c>
      <c r="J68" s="541" t="str">
        <f ca="1">IF(ISERROR(VLOOKUP($B68,'Support Needs Backsheet'!$D$38:$X$187,J$46,0)), "", VLOOKUP($B68,'Support Needs Backsheet'!$D$38:$X$187,J$46,0))</f>
        <v>Case studies or examples of good practice</v>
      </c>
      <c r="K68" s="543" t="str">
        <f ca="1">IF(ISERROR(VLOOKUP($B68,'Support Needs Backsheet'!$D$38:$X$187,K$46,0)), "", VLOOKUP($B68,'Support Needs Backsheet'!$D$38:$X$187,K$46,0))</f>
        <v>No</v>
      </c>
      <c r="L68" s="541" t="str">
        <f ca="1">IF(ISERROR(VLOOKUP($B68,'Support Needs Backsheet'!$D$38:$X$187,L$46,0)), "", VLOOKUP($B68,'Support Needs Backsheet'!$D$38:$X$187,L$46,0))</f>
        <v/>
      </c>
      <c r="M68" s="543" t="str">
        <f ca="1">IF(ISERROR(VLOOKUP($B68,'Support Needs Backsheet'!$D$38:$X$187,M$46,0)), "", VLOOKUP($B68,'Support Needs Backsheet'!$D$38:$X$187,M$46,0))</f>
        <v>No</v>
      </c>
      <c r="N68" s="541" t="str">
        <f ca="1">IF(ISERROR(VLOOKUP($B68,'Support Needs Backsheet'!$D$38:$X$187,N$46,0)), "", VLOOKUP($B68,'Support Needs Backsheet'!$D$38:$X$187,N$46,0))</f>
        <v/>
      </c>
      <c r="O68" s="543" t="str">
        <f ca="1">IF(ISERROR(VLOOKUP($B68,'Support Needs Backsheet'!$D$38:$X$187,O$46,0)), "", VLOOKUP($B68,'Support Needs Backsheet'!$D$38:$X$187,O$46,0))</f>
        <v>No</v>
      </c>
      <c r="P68" s="541" t="str">
        <f ca="1">IF(ISERROR(VLOOKUP($B68,'Support Needs Backsheet'!$D$38:$X$187,P$46,0)), "", VLOOKUP($B68,'Support Needs Backsheet'!$D$38:$X$187,P$46,0))</f>
        <v/>
      </c>
      <c r="T68" s="16"/>
      <c r="U68"/>
      <c r="V68"/>
    </row>
    <row r="69" spans="1:22" s="4" customFormat="1" ht="30" customHeight="1">
      <c r="A69" s="3">
        <v>20</v>
      </c>
      <c r="B69" s="41" t="str">
        <f t="shared" ca="1" si="2"/>
        <v>E10000003</v>
      </c>
      <c r="C69" s="42" t="s">
        <v>324</v>
      </c>
      <c r="D69" s="542" t="str">
        <f ca="1">IF(ISERROR(VLOOKUP($B69,'Support Needs Backsheet'!$D$38:$X$187,D$46,0)), "", VLOOKUP($B69,'Support Needs Backsheet'!$D$38:$X$187,D$46,0))</f>
        <v>6.Developing organisations to enable effective collaborative health and social care working relationships</v>
      </c>
      <c r="E69" s="543" t="str">
        <f ca="1">IF(ISERROR(VLOOKUP($B69,'Support Needs Backsheet'!$D$38:$X$187,E$46,0)), "", VLOOKUP($B69,'Support Needs Backsheet'!$D$38:$X$187,E$46,0))</f>
        <v>Yes</v>
      </c>
      <c r="F69" s="541" t="str">
        <f ca="1">IF(ISERROR(VLOOKUP($B69,'Support Needs Backsheet'!$D$38:$X$187,F$46,0)), "", VLOOKUP($B69,'Support Needs Backsheet'!$D$38:$X$187,F$46,0))</f>
        <v>Central guidance or tools</v>
      </c>
      <c r="G69" s="543" t="str">
        <f ca="1">IF(ISERROR(VLOOKUP($B69,'Support Needs Backsheet'!$D$38:$X$187,G$46,0)), "", VLOOKUP($B69,'Support Needs Backsheet'!$D$38:$X$187,G$46,0))</f>
        <v>Yes</v>
      </c>
      <c r="H69" s="541" t="str">
        <f ca="1">IF(ISERROR(VLOOKUP($B69,'Support Needs Backsheet'!$D$38:$X$187,H$46,0)), "", VLOOKUP($B69,'Support Needs Backsheet'!$D$38:$X$187,H$46,0))</f>
        <v>Case studies or examples of good practice</v>
      </c>
      <c r="I69" s="543" t="str">
        <f ca="1">IF(ISERROR(VLOOKUP($B69,'Support Needs Backsheet'!$D$38:$X$187,I$46,0)), "", VLOOKUP($B69,'Support Needs Backsheet'!$D$38:$X$187,I$46,0))</f>
        <v>Yes</v>
      </c>
      <c r="J69" s="541" t="str">
        <f ca="1">IF(ISERROR(VLOOKUP($B69,'Support Needs Backsheet'!$D$38:$X$187,J$46,0)), "", VLOOKUP($B69,'Support Needs Backsheet'!$D$38:$X$187,J$46,0))</f>
        <v>Central guidance or tools</v>
      </c>
      <c r="K69" s="543" t="str">
        <f ca="1">IF(ISERROR(VLOOKUP($B69,'Support Needs Backsheet'!$D$38:$X$187,K$46,0)), "", VLOOKUP($B69,'Support Needs Backsheet'!$D$38:$X$187,K$46,0))</f>
        <v>Yes</v>
      </c>
      <c r="L69" s="541" t="str">
        <f ca="1">IF(ISERROR(VLOOKUP($B69,'Support Needs Backsheet'!$D$38:$X$187,L$46,0)), "", VLOOKUP($B69,'Support Needs Backsheet'!$D$38:$X$187,L$46,0))</f>
        <v>Case studies or examples of good practice</v>
      </c>
      <c r="M69" s="543" t="str">
        <f ca="1">IF(ISERROR(VLOOKUP($B69,'Support Needs Backsheet'!$D$38:$X$187,M$46,0)), "", VLOOKUP($B69,'Support Needs Backsheet'!$D$38:$X$187,M$46,0))</f>
        <v>Yes</v>
      </c>
      <c r="N69" s="541" t="str">
        <f ca="1">IF(ISERROR(VLOOKUP($B69,'Support Needs Backsheet'!$D$38:$X$187,N$46,0)), "", VLOOKUP($B69,'Support Needs Backsheet'!$D$38:$X$187,N$46,0))</f>
        <v>Central guidance or tools</v>
      </c>
      <c r="O69" s="543" t="str">
        <f ca="1">IF(ISERROR(VLOOKUP($B69,'Support Needs Backsheet'!$D$38:$X$187,O$46,0)), "", VLOOKUP($B69,'Support Needs Backsheet'!$D$38:$X$187,O$46,0))</f>
        <v>Yes</v>
      </c>
      <c r="P69" s="541" t="str">
        <f ca="1">IF(ISERROR(VLOOKUP($B69,'Support Needs Backsheet'!$D$38:$X$187,P$46,0)), "", VLOOKUP($B69,'Support Needs Backsheet'!$D$38:$X$187,P$46,0))</f>
        <v>Case studies or examples of good practice</v>
      </c>
      <c r="T69" s="16"/>
      <c r="U69"/>
      <c r="V69"/>
    </row>
    <row r="70" spans="1:22" s="4" customFormat="1" ht="30" customHeight="1">
      <c r="A70" s="3">
        <v>21</v>
      </c>
      <c r="B70" s="41" t="str">
        <f t="shared" ca="1" si="2"/>
        <v>E09000007</v>
      </c>
      <c r="C70" s="42" t="s">
        <v>322</v>
      </c>
      <c r="D70" s="542" t="str">
        <f ca="1">IF(ISERROR(VLOOKUP($B70,'Support Needs Backsheet'!$D$38:$X$187,D$46,0)), "", VLOOKUP($B70,'Support Needs Backsheet'!$D$38:$X$187,D$46,0))</f>
        <v>2.Delivering excellent on the ground care centred around the individual</v>
      </c>
      <c r="E70" s="543" t="str">
        <f ca="1">IF(ISERROR(VLOOKUP($B70,'Support Needs Backsheet'!$D$38:$X$187,E$46,0)), "", VLOOKUP($B70,'Support Needs Backsheet'!$D$38:$X$187,E$46,0))</f>
        <v>No</v>
      </c>
      <c r="F70" s="541" t="str">
        <f ca="1">IF(ISERROR(VLOOKUP($B70,'Support Needs Backsheet'!$D$38:$X$187,F$46,0)), "", VLOOKUP($B70,'Support Needs Backsheet'!$D$38:$X$187,F$46,0))</f>
        <v/>
      </c>
      <c r="G70" s="543" t="str">
        <f ca="1">IF(ISERROR(VLOOKUP($B70,'Support Needs Backsheet'!$D$38:$X$187,G$46,0)), "", VLOOKUP($B70,'Support Needs Backsheet'!$D$38:$X$187,G$46,0))</f>
        <v>Yes</v>
      </c>
      <c r="H70" s="541" t="str">
        <f ca="1">IF(ISERROR(VLOOKUP($B70,'Support Needs Backsheet'!$D$38:$X$187,H$46,0)), "", VLOOKUP($B70,'Support Needs Backsheet'!$D$38:$X$187,H$46,0))</f>
        <v>Peers to peer learning / challenge opportunities</v>
      </c>
      <c r="I70" s="543" t="str">
        <f ca="1">IF(ISERROR(VLOOKUP($B70,'Support Needs Backsheet'!$D$38:$X$187,I$46,0)), "", VLOOKUP($B70,'Support Needs Backsheet'!$D$38:$X$187,I$46,0))</f>
        <v>Yes</v>
      </c>
      <c r="J70" s="541" t="str">
        <f ca="1">IF(ISERROR(VLOOKUP($B70,'Support Needs Backsheet'!$D$38:$X$187,J$46,0)), "", VLOOKUP($B70,'Support Needs Backsheet'!$D$38:$X$187,J$46,0))</f>
        <v>Peers to peer learning / challenge opportunities</v>
      </c>
      <c r="K70" s="543" t="str">
        <f ca="1">IF(ISERROR(VLOOKUP($B70,'Support Needs Backsheet'!$D$38:$X$187,K$46,0)), "", VLOOKUP($B70,'Support Needs Backsheet'!$D$38:$X$187,K$46,0))</f>
        <v>No</v>
      </c>
      <c r="L70" s="541" t="str">
        <f ca="1">IF(ISERROR(VLOOKUP($B70,'Support Needs Backsheet'!$D$38:$X$187,L$46,0)), "", VLOOKUP($B70,'Support Needs Backsheet'!$D$38:$X$187,L$46,0))</f>
        <v/>
      </c>
      <c r="M70" s="543" t="str">
        <f ca="1">IF(ISERROR(VLOOKUP($B70,'Support Needs Backsheet'!$D$38:$X$187,M$46,0)), "", VLOOKUP($B70,'Support Needs Backsheet'!$D$38:$X$187,M$46,0))</f>
        <v>No</v>
      </c>
      <c r="N70" s="541" t="str">
        <f ca="1">IF(ISERROR(VLOOKUP($B70,'Support Needs Backsheet'!$D$38:$X$187,N$46,0)), "", VLOOKUP($B70,'Support Needs Backsheet'!$D$38:$X$187,N$46,0))</f>
        <v/>
      </c>
      <c r="O70" s="543" t="str">
        <f ca="1">IF(ISERROR(VLOOKUP($B70,'Support Needs Backsheet'!$D$38:$X$187,O$46,0)), "", VLOOKUP($B70,'Support Needs Backsheet'!$D$38:$X$187,O$46,0))</f>
        <v>No</v>
      </c>
      <c r="P70" s="541" t="str">
        <f ca="1">IF(ISERROR(VLOOKUP($B70,'Support Needs Backsheet'!$D$38:$X$187,P$46,0)), "", VLOOKUP($B70,'Support Needs Backsheet'!$D$38:$X$187,P$46,0))</f>
        <v/>
      </c>
      <c r="T70" s="16"/>
      <c r="U70"/>
      <c r="V70"/>
    </row>
    <row r="71" spans="1:22" s="4" customFormat="1" ht="30" customHeight="1">
      <c r="A71" s="3">
        <v>22</v>
      </c>
      <c r="B71" s="41" t="str">
        <f t="shared" ca="1" si="2"/>
        <v>E06000056</v>
      </c>
      <c r="C71" s="42" t="s">
        <v>320</v>
      </c>
      <c r="D71" s="542" t="str">
        <f ca="1">IF(ISERROR(VLOOKUP($B71,'Support Needs Backsheet'!$D$38:$X$187,D$46,0)), "", VLOOKUP($B71,'Support Needs Backsheet'!$D$38:$X$187,D$46,0))</f>
        <v>3.Developing underpinning integrated datasets and information systems</v>
      </c>
      <c r="E71" s="543" t="str">
        <f ca="1">IF(ISERROR(VLOOKUP($B71,'Support Needs Backsheet'!$D$38:$X$187,E$46,0)), "", VLOOKUP($B71,'Support Needs Backsheet'!$D$38:$X$187,E$46,0))</f>
        <v>No</v>
      </c>
      <c r="F71" s="541" t="str">
        <f ca="1">IF(ISERROR(VLOOKUP($B71,'Support Needs Backsheet'!$D$38:$X$187,F$46,0)), "", VLOOKUP($B71,'Support Needs Backsheet'!$D$38:$X$187,F$46,0))</f>
        <v/>
      </c>
      <c r="G71" s="543" t="str">
        <f ca="1">IF(ISERROR(VLOOKUP($B71,'Support Needs Backsheet'!$D$38:$X$187,G$46,0)), "", VLOOKUP($B71,'Support Needs Backsheet'!$D$38:$X$187,G$46,0))</f>
        <v>No</v>
      </c>
      <c r="H71" s="541" t="str">
        <f ca="1">IF(ISERROR(VLOOKUP($B71,'Support Needs Backsheet'!$D$38:$X$187,H$46,0)), "", VLOOKUP($B71,'Support Needs Backsheet'!$D$38:$X$187,H$46,0))</f>
        <v/>
      </c>
      <c r="I71" s="543" t="str">
        <f ca="1">IF(ISERROR(VLOOKUP($B71,'Support Needs Backsheet'!$D$38:$X$187,I$46,0)), "", VLOOKUP($B71,'Support Needs Backsheet'!$D$38:$X$187,I$46,0))</f>
        <v>Yes</v>
      </c>
      <c r="J71" s="541" t="str">
        <f ca="1">IF(ISERROR(VLOOKUP($B71,'Support Needs Backsheet'!$D$38:$X$187,J$46,0)), "", VLOOKUP($B71,'Support Needs Backsheet'!$D$38:$X$187,J$46,0))</f>
        <v>Hands on technical or delivery support</v>
      </c>
      <c r="K71" s="543" t="str">
        <f ca="1">IF(ISERROR(VLOOKUP($B71,'Support Needs Backsheet'!$D$38:$X$187,K$46,0)), "", VLOOKUP($B71,'Support Needs Backsheet'!$D$38:$X$187,K$46,0))</f>
        <v>No</v>
      </c>
      <c r="L71" s="541" t="str">
        <f ca="1">IF(ISERROR(VLOOKUP($B71,'Support Needs Backsheet'!$D$38:$X$187,L$46,0)), "", VLOOKUP($B71,'Support Needs Backsheet'!$D$38:$X$187,L$46,0))</f>
        <v/>
      </c>
      <c r="M71" s="543" t="str">
        <f ca="1">IF(ISERROR(VLOOKUP($B71,'Support Needs Backsheet'!$D$38:$X$187,M$46,0)), "", VLOOKUP($B71,'Support Needs Backsheet'!$D$38:$X$187,M$46,0))</f>
        <v>No</v>
      </c>
      <c r="N71" s="541" t="str">
        <f ca="1">IF(ISERROR(VLOOKUP($B71,'Support Needs Backsheet'!$D$38:$X$187,N$46,0)), "", VLOOKUP($B71,'Support Needs Backsheet'!$D$38:$X$187,N$46,0))</f>
        <v/>
      </c>
      <c r="O71" s="543" t="str">
        <f ca="1">IF(ISERROR(VLOOKUP($B71,'Support Needs Backsheet'!$D$38:$X$187,O$46,0)), "", VLOOKUP($B71,'Support Needs Backsheet'!$D$38:$X$187,O$46,0))</f>
        <v>No</v>
      </c>
      <c r="P71" s="541" t="str">
        <f ca="1">IF(ISERROR(VLOOKUP($B71,'Support Needs Backsheet'!$D$38:$X$187,P$46,0)), "", VLOOKUP($B71,'Support Needs Backsheet'!$D$38:$X$187,P$46,0))</f>
        <v/>
      </c>
      <c r="T71" s="16"/>
      <c r="U71"/>
      <c r="V71"/>
    </row>
    <row r="72" spans="1:22" s="4" customFormat="1" ht="30" customHeight="1">
      <c r="A72" s="3">
        <v>23</v>
      </c>
      <c r="B72" s="41" t="str">
        <f t="shared" ca="1" si="2"/>
        <v>E06000049</v>
      </c>
      <c r="C72" s="42" t="s">
        <v>318</v>
      </c>
      <c r="D72" s="542" t="str">
        <f ca="1">IF(ISERROR(VLOOKUP($B72,'Support Needs Backsheet'!$D$38:$X$187,D$46,0)), "", VLOOKUP($B72,'Support Needs Backsheet'!$D$38:$X$187,D$46,0))</f>
        <v>4.Aligning systems and sharing benefits and risks</v>
      </c>
      <c r="E72" s="543" t="str">
        <f ca="1">IF(ISERROR(VLOOKUP($B72,'Support Needs Backsheet'!$D$38:$X$187,E$46,0)), "", VLOOKUP($B72,'Support Needs Backsheet'!$D$38:$X$187,E$46,0))</f>
        <v>Yes</v>
      </c>
      <c r="F72" s="541" t="str">
        <f ca="1">IF(ISERROR(VLOOKUP($B72,'Support Needs Backsheet'!$D$38:$X$187,F$46,0)), "", VLOOKUP($B72,'Support Needs Backsheet'!$D$38:$X$187,F$46,0))</f>
        <v>Central guidance or tools</v>
      </c>
      <c r="G72" s="543" t="str">
        <f ca="1">IF(ISERROR(VLOOKUP($B72,'Support Needs Backsheet'!$D$38:$X$187,G$46,0)), "", VLOOKUP($B72,'Support Needs Backsheet'!$D$38:$X$187,G$46,0))</f>
        <v>Yes</v>
      </c>
      <c r="H72" s="541" t="str">
        <f ca="1">IF(ISERROR(VLOOKUP($B72,'Support Needs Backsheet'!$D$38:$X$187,H$46,0)), "", VLOOKUP($B72,'Support Needs Backsheet'!$D$38:$X$187,H$46,0))</f>
        <v>Workshops or other face to face learning opportunities</v>
      </c>
      <c r="I72" s="543" t="str">
        <f ca="1">IF(ISERROR(VLOOKUP($B72,'Support Needs Backsheet'!$D$38:$X$187,I$46,0)), "", VLOOKUP($B72,'Support Needs Backsheet'!$D$38:$X$187,I$46,0))</f>
        <v>Yes</v>
      </c>
      <c r="J72" s="541" t="str">
        <f ca="1">IF(ISERROR(VLOOKUP($B72,'Support Needs Backsheet'!$D$38:$X$187,J$46,0)), "", VLOOKUP($B72,'Support Needs Backsheet'!$D$38:$X$187,J$46,0))</f>
        <v>Central guidance or tools</v>
      </c>
      <c r="K72" s="543" t="str">
        <f ca="1">IF(ISERROR(VLOOKUP($B72,'Support Needs Backsheet'!$D$38:$X$187,K$46,0)), "", VLOOKUP($B72,'Support Needs Backsheet'!$D$38:$X$187,K$46,0))</f>
        <v>Yes</v>
      </c>
      <c r="L72" s="541" t="str">
        <f ca="1">IF(ISERROR(VLOOKUP($B72,'Support Needs Backsheet'!$D$38:$X$187,L$46,0)), "", VLOOKUP($B72,'Support Needs Backsheet'!$D$38:$X$187,L$46,0))</f>
        <v>Central guidance or tools</v>
      </c>
      <c r="M72" s="543" t="str">
        <f ca="1">IF(ISERROR(VLOOKUP($B72,'Support Needs Backsheet'!$D$38:$X$187,M$46,0)), "", VLOOKUP($B72,'Support Needs Backsheet'!$D$38:$X$187,M$46,0))</f>
        <v>Yes</v>
      </c>
      <c r="N72" s="541" t="str">
        <f ca="1">IF(ISERROR(VLOOKUP($B72,'Support Needs Backsheet'!$D$38:$X$187,N$46,0)), "", VLOOKUP($B72,'Support Needs Backsheet'!$D$38:$X$187,N$46,0))</f>
        <v>Central guidance or tools</v>
      </c>
      <c r="O72" s="543" t="str">
        <f ca="1">IF(ISERROR(VLOOKUP($B72,'Support Needs Backsheet'!$D$38:$X$187,O$46,0)), "", VLOOKUP($B72,'Support Needs Backsheet'!$D$38:$X$187,O$46,0))</f>
        <v>Yes</v>
      </c>
      <c r="P72" s="541" t="str">
        <f ca="1">IF(ISERROR(VLOOKUP($B72,'Support Needs Backsheet'!$D$38:$X$187,P$46,0)), "", VLOOKUP($B72,'Support Needs Backsheet'!$D$38:$X$187,P$46,0))</f>
        <v>Central guidance or tools</v>
      </c>
      <c r="T72" s="16"/>
      <c r="U72"/>
      <c r="V72"/>
    </row>
    <row r="73" spans="1:22" s="4" customFormat="1" ht="30" customHeight="1">
      <c r="A73" s="3">
        <v>24</v>
      </c>
      <c r="B73" s="41" t="str">
        <f t="shared" ca="1" si="2"/>
        <v>E06000050</v>
      </c>
      <c r="C73" s="42" t="s">
        <v>316</v>
      </c>
      <c r="D73" s="542" t="str">
        <f ca="1">IF(ISERROR(VLOOKUP($B73,'Support Needs Backsheet'!$D$38:$X$187,D$46,0)), "", VLOOKUP($B73,'Support Needs Backsheet'!$D$38:$X$187,D$46,0))</f>
        <v>5.Measuring success</v>
      </c>
      <c r="E73" s="543" t="str">
        <f ca="1">IF(ISERROR(VLOOKUP($B73,'Support Needs Backsheet'!$D$38:$X$187,E$46,0)), "", VLOOKUP($B73,'Support Needs Backsheet'!$D$38:$X$187,E$46,0))</f>
        <v>No</v>
      </c>
      <c r="F73" s="541" t="str">
        <f ca="1">IF(ISERROR(VLOOKUP($B73,'Support Needs Backsheet'!$D$38:$X$187,F$46,0)), "", VLOOKUP($B73,'Support Needs Backsheet'!$D$38:$X$187,F$46,0))</f>
        <v/>
      </c>
      <c r="G73" s="543" t="str">
        <f ca="1">IF(ISERROR(VLOOKUP($B73,'Support Needs Backsheet'!$D$38:$X$187,G$46,0)), "", VLOOKUP($B73,'Support Needs Backsheet'!$D$38:$X$187,G$46,0))</f>
        <v>Yes</v>
      </c>
      <c r="H73" s="541" t="str">
        <f ca="1">IF(ISERROR(VLOOKUP($B73,'Support Needs Backsheet'!$D$38:$X$187,H$46,0)), "", VLOOKUP($B73,'Support Needs Backsheet'!$D$38:$X$187,H$46,0))</f>
        <v>Workshops or other face to face learning opportunities</v>
      </c>
      <c r="I73" s="543" t="str">
        <f ca="1">IF(ISERROR(VLOOKUP($B73,'Support Needs Backsheet'!$D$38:$X$187,I$46,0)), "", VLOOKUP($B73,'Support Needs Backsheet'!$D$38:$X$187,I$46,0))</f>
        <v>Yes</v>
      </c>
      <c r="J73" s="541" t="str">
        <f ca="1">IF(ISERROR(VLOOKUP($B73,'Support Needs Backsheet'!$D$38:$X$187,J$46,0)), "", VLOOKUP($B73,'Support Needs Backsheet'!$D$38:$X$187,J$46,0))</f>
        <v>Wider events, conferences and networking opportunities</v>
      </c>
      <c r="K73" s="543" t="str">
        <f ca="1">IF(ISERROR(VLOOKUP($B73,'Support Needs Backsheet'!$D$38:$X$187,K$46,0)), "", VLOOKUP($B73,'Support Needs Backsheet'!$D$38:$X$187,K$46,0))</f>
        <v>No</v>
      </c>
      <c r="L73" s="541" t="str">
        <f ca="1">IF(ISERROR(VLOOKUP($B73,'Support Needs Backsheet'!$D$38:$X$187,L$46,0)), "", VLOOKUP($B73,'Support Needs Backsheet'!$D$38:$X$187,L$46,0))</f>
        <v/>
      </c>
      <c r="M73" s="543" t="str">
        <f ca="1">IF(ISERROR(VLOOKUP($B73,'Support Needs Backsheet'!$D$38:$X$187,M$46,0)), "", VLOOKUP($B73,'Support Needs Backsheet'!$D$38:$X$187,M$46,0))</f>
        <v>Yes</v>
      </c>
      <c r="N73" s="541" t="str">
        <f ca="1">IF(ISERROR(VLOOKUP($B73,'Support Needs Backsheet'!$D$38:$X$187,N$46,0)), "", VLOOKUP($B73,'Support Needs Backsheet'!$D$38:$X$187,N$46,0))</f>
        <v>Workshops or other face to face learning opportunities</v>
      </c>
      <c r="O73" s="543" t="str">
        <f ca="1">IF(ISERROR(VLOOKUP($B73,'Support Needs Backsheet'!$D$38:$X$187,O$46,0)), "", VLOOKUP($B73,'Support Needs Backsheet'!$D$38:$X$187,O$46,0))</f>
        <v>No</v>
      </c>
      <c r="P73" s="541" t="str">
        <f ca="1">IF(ISERROR(VLOOKUP($B73,'Support Needs Backsheet'!$D$38:$X$187,P$46,0)), "", VLOOKUP($B73,'Support Needs Backsheet'!$D$38:$X$187,P$46,0))</f>
        <v/>
      </c>
      <c r="T73" s="16"/>
      <c r="U73"/>
      <c r="V73"/>
    </row>
    <row r="74" spans="1:22" s="4" customFormat="1" ht="30" customHeight="1">
      <c r="A74" s="3">
        <v>25</v>
      </c>
      <c r="B74" s="41" t="str">
        <f t="shared" ca="1" si="2"/>
        <v>E09000001</v>
      </c>
      <c r="C74" s="42" t="s">
        <v>314</v>
      </c>
      <c r="D74" s="542" t="str">
        <f ca="1">IF(ISERROR(VLOOKUP($B74,'Support Needs Backsheet'!$D$38:$X$187,D$46,0)), "", VLOOKUP($B74,'Support Needs Backsheet'!$D$38:$X$187,D$46,0))</f>
        <v>4.Aligning systems and sharing benefits and risks</v>
      </c>
      <c r="E74" s="543" t="str">
        <f ca="1">IF(ISERROR(VLOOKUP($B74,'Support Needs Backsheet'!$D$38:$X$187,E$46,0)), "", VLOOKUP($B74,'Support Needs Backsheet'!$D$38:$X$187,E$46,0))</f>
        <v>Yes</v>
      </c>
      <c r="F74" s="541" t="str">
        <f ca="1">IF(ISERROR(VLOOKUP($B74,'Support Needs Backsheet'!$D$38:$X$187,F$46,0)), "", VLOOKUP($B74,'Support Needs Backsheet'!$D$38:$X$187,F$46,0))</f>
        <v>Central guidance or tools</v>
      </c>
      <c r="G74" s="543" t="str">
        <f ca="1">IF(ISERROR(VLOOKUP($B74,'Support Needs Backsheet'!$D$38:$X$187,G$46,0)), "", VLOOKUP($B74,'Support Needs Backsheet'!$D$38:$X$187,G$46,0))</f>
        <v>No</v>
      </c>
      <c r="H74" s="541" t="str">
        <f ca="1">IF(ISERROR(VLOOKUP($B74,'Support Needs Backsheet'!$D$38:$X$187,H$46,0)), "", VLOOKUP($B74,'Support Needs Backsheet'!$D$38:$X$187,H$46,0))</f>
        <v/>
      </c>
      <c r="I74" s="543" t="str">
        <f ca="1">IF(ISERROR(VLOOKUP($B74,'Support Needs Backsheet'!$D$38:$X$187,I$46,0)), "", VLOOKUP($B74,'Support Needs Backsheet'!$D$38:$X$187,I$46,0))</f>
        <v>Yes</v>
      </c>
      <c r="J74" s="541" t="str">
        <f ca="1">IF(ISERROR(VLOOKUP($B74,'Support Needs Backsheet'!$D$38:$X$187,J$46,0)), "", VLOOKUP($B74,'Support Needs Backsheet'!$D$38:$X$187,J$46,0))</f>
        <v>Workshops or other face to face learning opportunities</v>
      </c>
      <c r="K74" s="543" t="str">
        <f ca="1">IF(ISERROR(VLOOKUP($B74,'Support Needs Backsheet'!$D$38:$X$187,K$46,0)), "", VLOOKUP($B74,'Support Needs Backsheet'!$D$38:$X$187,K$46,0))</f>
        <v>Yes</v>
      </c>
      <c r="L74" s="541" t="str">
        <f ca="1">IF(ISERROR(VLOOKUP($B74,'Support Needs Backsheet'!$D$38:$X$187,L$46,0)), "", VLOOKUP($B74,'Support Needs Backsheet'!$D$38:$X$187,L$46,0))</f>
        <v>Workshops or other face to face learning opportunities</v>
      </c>
      <c r="M74" s="543" t="str">
        <f ca="1">IF(ISERROR(VLOOKUP($B74,'Support Needs Backsheet'!$D$38:$X$187,M$46,0)), "", VLOOKUP($B74,'Support Needs Backsheet'!$D$38:$X$187,M$46,0))</f>
        <v>Yes</v>
      </c>
      <c r="N74" s="541" t="str">
        <f ca="1">IF(ISERROR(VLOOKUP($B74,'Support Needs Backsheet'!$D$38:$X$187,N$46,0)), "", VLOOKUP($B74,'Support Needs Backsheet'!$D$38:$X$187,N$46,0))</f>
        <v>Central guidance or tools</v>
      </c>
      <c r="O74" s="543" t="str">
        <f ca="1">IF(ISERROR(VLOOKUP($B74,'Support Needs Backsheet'!$D$38:$X$187,O$46,0)), "", VLOOKUP($B74,'Support Needs Backsheet'!$D$38:$X$187,O$46,0))</f>
        <v>Yes</v>
      </c>
      <c r="P74" s="541" t="str">
        <f ca="1">IF(ISERROR(VLOOKUP($B74,'Support Needs Backsheet'!$D$38:$X$187,P$46,0)), "", VLOOKUP($B74,'Support Needs Backsheet'!$D$38:$X$187,P$46,0))</f>
        <v>Central guidance or tools</v>
      </c>
      <c r="T74" s="16"/>
      <c r="U74"/>
      <c r="V74"/>
    </row>
    <row r="75" spans="1:22" s="4" customFormat="1" ht="30" customHeight="1">
      <c r="A75" s="3">
        <v>26</v>
      </c>
      <c r="B75" s="41" t="str">
        <f t="shared" ca="1" si="2"/>
        <v>E06000052</v>
      </c>
      <c r="C75" s="42" t="s">
        <v>312</v>
      </c>
      <c r="D75" s="542" t="str">
        <f ca="1">IF(ISERROR(VLOOKUP($B75,'Support Needs Backsheet'!$D$38:$X$187,D$46,0)), "", VLOOKUP($B75,'Support Needs Backsheet'!$D$38:$X$187,D$46,0))</f>
        <v>6.Developing organisations to enable effective collaborative health and social care working relationships</v>
      </c>
      <c r="E75" s="543" t="str">
        <f ca="1">IF(ISERROR(VLOOKUP($B75,'Support Needs Backsheet'!$D$38:$X$187,E$46,0)), "", VLOOKUP($B75,'Support Needs Backsheet'!$D$38:$X$187,E$46,0))</f>
        <v>No</v>
      </c>
      <c r="F75" s="541" t="str">
        <f ca="1">IF(ISERROR(VLOOKUP($B75,'Support Needs Backsheet'!$D$38:$X$187,F$46,0)), "", VLOOKUP($B75,'Support Needs Backsheet'!$D$38:$X$187,F$46,0))</f>
        <v/>
      </c>
      <c r="G75" s="543" t="str">
        <f ca="1">IF(ISERROR(VLOOKUP($B75,'Support Needs Backsheet'!$D$38:$X$187,G$46,0)), "", VLOOKUP($B75,'Support Needs Backsheet'!$D$38:$X$187,G$46,0))</f>
        <v>No</v>
      </c>
      <c r="H75" s="541" t="str">
        <f ca="1">IF(ISERROR(VLOOKUP($B75,'Support Needs Backsheet'!$D$38:$X$187,H$46,0)), "", VLOOKUP($B75,'Support Needs Backsheet'!$D$38:$X$187,H$46,0))</f>
        <v/>
      </c>
      <c r="I75" s="543" t="str">
        <f ca="1">IF(ISERROR(VLOOKUP($B75,'Support Needs Backsheet'!$D$38:$X$187,I$46,0)), "", VLOOKUP($B75,'Support Needs Backsheet'!$D$38:$X$187,I$46,0))</f>
        <v>No</v>
      </c>
      <c r="J75" s="541" t="str">
        <f ca="1">IF(ISERROR(VLOOKUP($B75,'Support Needs Backsheet'!$D$38:$X$187,J$46,0)), "", VLOOKUP($B75,'Support Needs Backsheet'!$D$38:$X$187,J$46,0))</f>
        <v/>
      </c>
      <c r="K75" s="543" t="str">
        <f ca="1">IF(ISERROR(VLOOKUP($B75,'Support Needs Backsheet'!$D$38:$X$187,K$46,0)), "", VLOOKUP($B75,'Support Needs Backsheet'!$D$38:$X$187,K$46,0))</f>
        <v>No</v>
      </c>
      <c r="L75" s="541" t="str">
        <f ca="1">IF(ISERROR(VLOOKUP($B75,'Support Needs Backsheet'!$D$38:$X$187,L$46,0)), "", VLOOKUP($B75,'Support Needs Backsheet'!$D$38:$X$187,L$46,0))</f>
        <v/>
      </c>
      <c r="M75" s="543" t="str">
        <f ca="1">IF(ISERROR(VLOOKUP($B75,'Support Needs Backsheet'!$D$38:$X$187,M$46,0)), "", VLOOKUP($B75,'Support Needs Backsheet'!$D$38:$X$187,M$46,0))</f>
        <v>Yes</v>
      </c>
      <c r="N75" s="541" t="str">
        <f ca="1">IF(ISERROR(VLOOKUP($B75,'Support Needs Backsheet'!$D$38:$X$187,N$46,0)), "", VLOOKUP($B75,'Support Needs Backsheet'!$D$38:$X$187,N$46,0))</f>
        <v>Central guidance or tools</v>
      </c>
      <c r="O75" s="543" t="str">
        <f ca="1">IF(ISERROR(VLOOKUP($B75,'Support Needs Backsheet'!$D$38:$X$187,O$46,0)), "", VLOOKUP($B75,'Support Needs Backsheet'!$D$38:$X$187,O$46,0))</f>
        <v>Yes</v>
      </c>
      <c r="P75" s="541" t="str">
        <f ca="1">IF(ISERROR(VLOOKUP($B75,'Support Needs Backsheet'!$D$38:$X$187,P$46,0)), "", VLOOKUP($B75,'Support Needs Backsheet'!$D$38:$X$187,P$46,0))</f>
        <v>Workshops or other face to face learning opportunities</v>
      </c>
      <c r="T75" s="16"/>
      <c r="U75"/>
      <c r="V75"/>
    </row>
    <row r="76" spans="1:22" s="4" customFormat="1" ht="30" customHeight="1">
      <c r="A76" s="3">
        <v>27</v>
      </c>
      <c r="B76" s="41" t="str">
        <f t="shared" ca="1" si="2"/>
        <v>E06000047</v>
      </c>
      <c r="C76" s="42" t="s">
        <v>310</v>
      </c>
      <c r="D76" s="542" t="str">
        <f ca="1">IF(ISERROR(VLOOKUP($B76,'Support Needs Backsheet'!$D$38:$X$187,D$46,0)), "", VLOOKUP($B76,'Support Needs Backsheet'!$D$38:$X$187,D$46,0))</f>
        <v>3.Developing underpinning integrated datasets and information systems</v>
      </c>
      <c r="E76" s="543" t="str">
        <f ca="1">IF(ISERROR(VLOOKUP($B76,'Support Needs Backsheet'!$D$38:$X$187,E$46,0)), "", VLOOKUP($B76,'Support Needs Backsheet'!$D$38:$X$187,E$46,0))</f>
        <v>No</v>
      </c>
      <c r="F76" s="541" t="str">
        <f ca="1">IF(ISERROR(VLOOKUP($B76,'Support Needs Backsheet'!$D$38:$X$187,F$46,0)), "", VLOOKUP($B76,'Support Needs Backsheet'!$D$38:$X$187,F$46,0))</f>
        <v/>
      </c>
      <c r="G76" s="543" t="str">
        <f ca="1">IF(ISERROR(VLOOKUP($B76,'Support Needs Backsheet'!$D$38:$X$187,G$46,0)), "", VLOOKUP($B76,'Support Needs Backsheet'!$D$38:$X$187,G$46,0))</f>
        <v>No</v>
      </c>
      <c r="H76" s="541" t="str">
        <f ca="1">IF(ISERROR(VLOOKUP($B76,'Support Needs Backsheet'!$D$38:$X$187,H$46,0)), "", VLOOKUP($B76,'Support Needs Backsheet'!$D$38:$X$187,H$46,0))</f>
        <v/>
      </c>
      <c r="I76" s="543" t="str">
        <f ca="1">IF(ISERROR(VLOOKUP($B76,'Support Needs Backsheet'!$D$38:$X$187,I$46,0)), "", VLOOKUP($B76,'Support Needs Backsheet'!$D$38:$X$187,I$46,0))</f>
        <v>Yes</v>
      </c>
      <c r="J76" s="541" t="str">
        <f ca="1">IF(ISERROR(VLOOKUP($B76,'Support Needs Backsheet'!$D$38:$X$187,J$46,0)), "", VLOOKUP($B76,'Support Needs Backsheet'!$D$38:$X$187,J$46,0))</f>
        <v>Central guidance or tools</v>
      </c>
      <c r="K76" s="543" t="str">
        <f ca="1">IF(ISERROR(VLOOKUP($B76,'Support Needs Backsheet'!$D$38:$X$187,K$46,0)), "", VLOOKUP($B76,'Support Needs Backsheet'!$D$38:$X$187,K$46,0))</f>
        <v>No</v>
      </c>
      <c r="L76" s="541" t="str">
        <f ca="1">IF(ISERROR(VLOOKUP($B76,'Support Needs Backsheet'!$D$38:$X$187,L$46,0)), "", VLOOKUP($B76,'Support Needs Backsheet'!$D$38:$X$187,L$46,0))</f>
        <v/>
      </c>
      <c r="M76" s="543" t="str">
        <f ca="1">IF(ISERROR(VLOOKUP($B76,'Support Needs Backsheet'!$D$38:$X$187,M$46,0)), "", VLOOKUP($B76,'Support Needs Backsheet'!$D$38:$X$187,M$46,0))</f>
        <v>No</v>
      </c>
      <c r="N76" s="541" t="str">
        <f ca="1">IF(ISERROR(VLOOKUP($B76,'Support Needs Backsheet'!$D$38:$X$187,N$46,0)), "", VLOOKUP($B76,'Support Needs Backsheet'!$D$38:$X$187,N$46,0))</f>
        <v/>
      </c>
      <c r="O76" s="543" t="str">
        <f ca="1">IF(ISERROR(VLOOKUP($B76,'Support Needs Backsheet'!$D$38:$X$187,O$46,0)), "", VLOOKUP($B76,'Support Needs Backsheet'!$D$38:$X$187,O$46,0))</f>
        <v>No</v>
      </c>
      <c r="P76" s="541" t="str">
        <f ca="1">IF(ISERROR(VLOOKUP($B76,'Support Needs Backsheet'!$D$38:$X$187,P$46,0)), "", VLOOKUP($B76,'Support Needs Backsheet'!$D$38:$X$187,P$46,0))</f>
        <v/>
      </c>
      <c r="T76" s="16"/>
      <c r="U76"/>
      <c r="V76"/>
    </row>
    <row r="77" spans="1:22" s="4" customFormat="1" ht="30" customHeight="1">
      <c r="A77" s="3">
        <v>28</v>
      </c>
      <c r="B77" s="41" t="str">
        <f t="shared" ca="1" si="2"/>
        <v>E08000026</v>
      </c>
      <c r="C77" s="42" t="s">
        <v>308</v>
      </c>
      <c r="D77" s="542" t="str">
        <f ca="1">IF(ISERROR(VLOOKUP($B77,'Support Needs Backsheet'!$D$38:$X$187,D$46,0)), "", VLOOKUP($B77,'Support Needs Backsheet'!$D$38:$X$187,D$46,0))</f>
        <v>3.Developing underpinning integrated datasets and information systems</v>
      </c>
      <c r="E77" s="543" t="str">
        <f ca="1">IF(ISERROR(VLOOKUP($B77,'Support Needs Backsheet'!$D$38:$X$187,E$46,0)), "", VLOOKUP($B77,'Support Needs Backsheet'!$D$38:$X$187,E$46,0))</f>
        <v>Yes</v>
      </c>
      <c r="F77" s="541" t="str">
        <f ca="1">IF(ISERROR(VLOOKUP($B77,'Support Needs Backsheet'!$D$38:$X$187,F$46,0)), "", VLOOKUP($B77,'Support Needs Backsheet'!$D$38:$X$187,F$46,0))</f>
        <v>Case studies or examples of good practice</v>
      </c>
      <c r="G77" s="543" t="str">
        <f ca="1">IF(ISERROR(VLOOKUP($B77,'Support Needs Backsheet'!$D$38:$X$187,G$46,0)), "", VLOOKUP($B77,'Support Needs Backsheet'!$D$38:$X$187,G$46,0))</f>
        <v>Yes</v>
      </c>
      <c r="H77" s="541" t="str">
        <f ca="1">IF(ISERROR(VLOOKUP($B77,'Support Needs Backsheet'!$D$38:$X$187,H$46,0)), "", VLOOKUP($B77,'Support Needs Backsheet'!$D$38:$X$187,H$46,0))</f>
        <v>Case studies or examples of good practice</v>
      </c>
      <c r="I77" s="543" t="str">
        <f ca="1">IF(ISERROR(VLOOKUP($B77,'Support Needs Backsheet'!$D$38:$X$187,I$46,0)), "", VLOOKUP($B77,'Support Needs Backsheet'!$D$38:$X$187,I$46,0))</f>
        <v>Yes</v>
      </c>
      <c r="J77" s="541" t="str">
        <f ca="1">IF(ISERROR(VLOOKUP($B77,'Support Needs Backsheet'!$D$38:$X$187,J$46,0)), "", VLOOKUP($B77,'Support Needs Backsheet'!$D$38:$X$187,J$46,0))</f>
        <v>Central guidance or tools</v>
      </c>
      <c r="K77" s="543" t="str">
        <f ca="1">IF(ISERROR(VLOOKUP($B77,'Support Needs Backsheet'!$D$38:$X$187,K$46,0)), "", VLOOKUP($B77,'Support Needs Backsheet'!$D$38:$X$187,K$46,0))</f>
        <v>Yes</v>
      </c>
      <c r="L77" s="541" t="str">
        <f ca="1">IF(ISERROR(VLOOKUP($B77,'Support Needs Backsheet'!$D$38:$X$187,L$46,0)), "", VLOOKUP($B77,'Support Needs Backsheet'!$D$38:$X$187,L$46,0))</f>
        <v>Case studies or examples of good practice</v>
      </c>
      <c r="M77" s="543" t="str">
        <f ca="1">IF(ISERROR(VLOOKUP($B77,'Support Needs Backsheet'!$D$38:$X$187,M$46,0)), "", VLOOKUP($B77,'Support Needs Backsheet'!$D$38:$X$187,M$46,0))</f>
        <v>Yes</v>
      </c>
      <c r="N77" s="541" t="str">
        <f ca="1">IF(ISERROR(VLOOKUP($B77,'Support Needs Backsheet'!$D$38:$X$187,N$46,0)), "", VLOOKUP($B77,'Support Needs Backsheet'!$D$38:$X$187,N$46,0))</f>
        <v>Case studies or examples of good practice</v>
      </c>
      <c r="O77" s="543" t="str">
        <f ca="1">IF(ISERROR(VLOOKUP($B77,'Support Needs Backsheet'!$D$38:$X$187,O$46,0)), "", VLOOKUP($B77,'Support Needs Backsheet'!$D$38:$X$187,O$46,0))</f>
        <v>Yes</v>
      </c>
      <c r="P77" s="541" t="str">
        <f ca="1">IF(ISERROR(VLOOKUP($B77,'Support Needs Backsheet'!$D$38:$X$187,P$46,0)), "", VLOOKUP($B77,'Support Needs Backsheet'!$D$38:$X$187,P$46,0))</f>
        <v>Case studies or examples of good practice</v>
      </c>
      <c r="T77" s="16"/>
      <c r="U77"/>
      <c r="V77"/>
    </row>
    <row r="78" spans="1:22" s="4" customFormat="1" ht="30" customHeight="1">
      <c r="A78" s="3">
        <v>29</v>
      </c>
      <c r="B78" s="41" t="str">
        <f t="shared" ca="1" si="2"/>
        <v>E09000008</v>
      </c>
      <c r="C78" s="42" t="s">
        <v>306</v>
      </c>
      <c r="D78" s="542" t="str">
        <f ca="1">IF(ISERROR(VLOOKUP($B78,'Support Needs Backsheet'!$D$38:$X$187,D$46,0)), "", VLOOKUP($B78,'Support Needs Backsheet'!$D$38:$X$187,D$46,0))</f>
        <v>3.Developing underpinning integrated datasets and information systems</v>
      </c>
      <c r="E78" s="543" t="str">
        <f ca="1">IF(ISERROR(VLOOKUP($B78,'Support Needs Backsheet'!$D$38:$X$187,E$46,0)), "", VLOOKUP($B78,'Support Needs Backsheet'!$D$38:$X$187,E$46,0))</f>
        <v>No</v>
      </c>
      <c r="F78" s="541" t="str">
        <f ca="1">IF(ISERROR(VLOOKUP($B78,'Support Needs Backsheet'!$D$38:$X$187,F$46,0)), "", VLOOKUP($B78,'Support Needs Backsheet'!$D$38:$X$187,F$46,0))</f>
        <v/>
      </c>
      <c r="G78" s="543" t="str">
        <f ca="1">IF(ISERROR(VLOOKUP($B78,'Support Needs Backsheet'!$D$38:$X$187,G$46,0)), "", VLOOKUP($B78,'Support Needs Backsheet'!$D$38:$X$187,G$46,0))</f>
        <v>No</v>
      </c>
      <c r="H78" s="541" t="str">
        <f ca="1">IF(ISERROR(VLOOKUP($B78,'Support Needs Backsheet'!$D$38:$X$187,H$46,0)), "", VLOOKUP($B78,'Support Needs Backsheet'!$D$38:$X$187,H$46,0))</f>
        <v/>
      </c>
      <c r="I78" s="543" t="str">
        <f ca="1">IF(ISERROR(VLOOKUP($B78,'Support Needs Backsheet'!$D$38:$X$187,I$46,0)), "", VLOOKUP($B78,'Support Needs Backsheet'!$D$38:$X$187,I$46,0))</f>
        <v>Yes</v>
      </c>
      <c r="J78" s="541" t="str">
        <f ca="1">IF(ISERROR(VLOOKUP($B78,'Support Needs Backsheet'!$D$38:$X$187,J$46,0)), "", VLOOKUP($B78,'Support Needs Backsheet'!$D$38:$X$187,J$46,0))</f>
        <v>Case studies or examples of good practice</v>
      </c>
      <c r="K78" s="543" t="str">
        <f ca="1">IF(ISERROR(VLOOKUP($B78,'Support Needs Backsheet'!$D$38:$X$187,K$46,0)), "", VLOOKUP($B78,'Support Needs Backsheet'!$D$38:$X$187,K$46,0))</f>
        <v>No</v>
      </c>
      <c r="L78" s="541" t="str">
        <f ca="1">IF(ISERROR(VLOOKUP($B78,'Support Needs Backsheet'!$D$38:$X$187,L$46,0)), "", VLOOKUP($B78,'Support Needs Backsheet'!$D$38:$X$187,L$46,0))</f>
        <v/>
      </c>
      <c r="M78" s="543" t="str">
        <f ca="1">IF(ISERROR(VLOOKUP($B78,'Support Needs Backsheet'!$D$38:$X$187,M$46,0)), "", VLOOKUP($B78,'Support Needs Backsheet'!$D$38:$X$187,M$46,0))</f>
        <v>Yes</v>
      </c>
      <c r="N78" s="541" t="str">
        <f ca="1">IF(ISERROR(VLOOKUP($B78,'Support Needs Backsheet'!$D$38:$X$187,N$46,0)), "", VLOOKUP($B78,'Support Needs Backsheet'!$D$38:$X$187,N$46,0))</f>
        <v>Workshops or other face to face learning opportunities</v>
      </c>
      <c r="O78" s="543" t="str">
        <f ca="1">IF(ISERROR(VLOOKUP($B78,'Support Needs Backsheet'!$D$38:$X$187,O$46,0)), "", VLOOKUP($B78,'Support Needs Backsheet'!$D$38:$X$187,O$46,0))</f>
        <v>No</v>
      </c>
      <c r="P78" s="541" t="str">
        <f ca="1">IF(ISERROR(VLOOKUP($B78,'Support Needs Backsheet'!$D$38:$X$187,P$46,0)), "", VLOOKUP($B78,'Support Needs Backsheet'!$D$38:$X$187,P$46,0))</f>
        <v/>
      </c>
      <c r="T78" s="16"/>
      <c r="U78"/>
      <c r="V78"/>
    </row>
    <row r="79" spans="1:22" s="4" customFormat="1" ht="30" customHeight="1">
      <c r="A79" s="3">
        <v>30</v>
      </c>
      <c r="B79" s="41" t="str">
        <f t="shared" ca="1" si="2"/>
        <v>E10000006</v>
      </c>
      <c r="C79" s="42" t="s">
        <v>304</v>
      </c>
      <c r="D79" s="542" t="str">
        <f ca="1">IF(ISERROR(VLOOKUP($B79,'Support Needs Backsheet'!$D$38:$X$187,D$46,0)), "", VLOOKUP($B79,'Support Needs Backsheet'!$D$38:$X$187,D$46,0))</f>
        <v>6.Developing organisations to enable effective collaborative health and social care working relationships</v>
      </c>
      <c r="E79" s="543" t="str">
        <f ca="1">IF(ISERROR(VLOOKUP($B79,'Support Needs Backsheet'!$D$38:$X$187,E$46,0)), "", VLOOKUP($B79,'Support Needs Backsheet'!$D$38:$X$187,E$46,0))</f>
        <v>Yes</v>
      </c>
      <c r="F79" s="541" t="str">
        <f ca="1">IF(ISERROR(VLOOKUP($B79,'Support Needs Backsheet'!$D$38:$X$187,F$46,0)), "", VLOOKUP($B79,'Support Needs Backsheet'!$D$38:$X$187,F$46,0))</f>
        <v>Case studies or examples of good practice</v>
      </c>
      <c r="G79" s="543" t="str">
        <f ca="1">IF(ISERROR(VLOOKUP($B79,'Support Needs Backsheet'!$D$38:$X$187,G$46,0)), "", VLOOKUP($B79,'Support Needs Backsheet'!$D$38:$X$187,G$46,0))</f>
        <v>Yes</v>
      </c>
      <c r="H79" s="541" t="str">
        <f ca="1">IF(ISERROR(VLOOKUP($B79,'Support Needs Backsheet'!$D$38:$X$187,H$46,0)), "", VLOOKUP($B79,'Support Needs Backsheet'!$D$38:$X$187,H$46,0))</f>
        <v>Case studies or examples of good practice</v>
      </c>
      <c r="I79" s="543" t="str">
        <f ca="1">IF(ISERROR(VLOOKUP($B79,'Support Needs Backsheet'!$D$38:$X$187,I$46,0)), "", VLOOKUP($B79,'Support Needs Backsheet'!$D$38:$X$187,I$46,0))</f>
        <v>Yes</v>
      </c>
      <c r="J79" s="541" t="str">
        <f ca="1">IF(ISERROR(VLOOKUP($B79,'Support Needs Backsheet'!$D$38:$X$187,J$46,0)), "", VLOOKUP($B79,'Support Needs Backsheet'!$D$38:$X$187,J$46,0))</f>
        <v>Webinars or other remote learning opportunities</v>
      </c>
      <c r="K79" s="543" t="str">
        <f ca="1">IF(ISERROR(VLOOKUP($B79,'Support Needs Backsheet'!$D$38:$X$187,K$46,0)), "", VLOOKUP($B79,'Support Needs Backsheet'!$D$38:$X$187,K$46,0))</f>
        <v>Yes</v>
      </c>
      <c r="L79" s="541" t="str">
        <f ca="1">IF(ISERROR(VLOOKUP($B79,'Support Needs Backsheet'!$D$38:$X$187,L$46,0)), "", VLOOKUP($B79,'Support Needs Backsheet'!$D$38:$X$187,L$46,0))</f>
        <v>Workshops or other face to face learning opportunities</v>
      </c>
      <c r="M79" s="543" t="str">
        <f ca="1">IF(ISERROR(VLOOKUP($B79,'Support Needs Backsheet'!$D$38:$X$187,M$46,0)), "", VLOOKUP($B79,'Support Needs Backsheet'!$D$38:$X$187,M$46,0))</f>
        <v>Yes</v>
      </c>
      <c r="N79" s="541" t="str">
        <f ca="1">IF(ISERROR(VLOOKUP($B79,'Support Needs Backsheet'!$D$38:$X$187,N$46,0)), "", VLOOKUP($B79,'Support Needs Backsheet'!$D$38:$X$187,N$46,0))</f>
        <v>Case studies or examples of good practice</v>
      </c>
      <c r="O79" s="543" t="str">
        <f ca="1">IF(ISERROR(VLOOKUP($B79,'Support Needs Backsheet'!$D$38:$X$187,O$46,0)), "", VLOOKUP($B79,'Support Needs Backsheet'!$D$38:$X$187,O$46,0))</f>
        <v>Yes</v>
      </c>
      <c r="P79" s="541" t="str">
        <f ca="1">IF(ISERROR(VLOOKUP($B79,'Support Needs Backsheet'!$D$38:$X$187,P$46,0)), "", VLOOKUP($B79,'Support Needs Backsheet'!$D$38:$X$187,P$46,0))</f>
        <v>Workshops or other face to face learning opportunities</v>
      </c>
      <c r="T79" s="16"/>
      <c r="U79"/>
      <c r="V79"/>
    </row>
    <row r="80" spans="1:22" s="4" customFormat="1" ht="30" customHeight="1">
      <c r="A80" s="3">
        <v>31</v>
      </c>
      <c r="B80" s="41" t="str">
        <f t="shared" ca="1" si="2"/>
        <v>E06000005</v>
      </c>
      <c r="C80" s="42" t="s">
        <v>302</v>
      </c>
      <c r="D80" s="542" t="str">
        <f ca="1">IF(ISERROR(VLOOKUP($B80,'Support Needs Backsheet'!$D$38:$X$187,D$46,0)), "", VLOOKUP($B80,'Support Needs Backsheet'!$D$38:$X$187,D$46,0))</f>
        <v>5.Measuring success</v>
      </c>
      <c r="E80" s="543" t="str">
        <f ca="1">IF(ISERROR(VLOOKUP($B80,'Support Needs Backsheet'!$D$38:$X$187,E$46,0)), "", VLOOKUP($B80,'Support Needs Backsheet'!$D$38:$X$187,E$46,0))</f>
        <v>No</v>
      </c>
      <c r="F80" s="541" t="str">
        <f ca="1">IF(ISERROR(VLOOKUP($B80,'Support Needs Backsheet'!$D$38:$X$187,F$46,0)), "", VLOOKUP($B80,'Support Needs Backsheet'!$D$38:$X$187,F$46,0))</f>
        <v/>
      </c>
      <c r="G80" s="543" t="str">
        <f ca="1">IF(ISERROR(VLOOKUP($B80,'Support Needs Backsheet'!$D$38:$X$187,G$46,0)), "", VLOOKUP($B80,'Support Needs Backsheet'!$D$38:$X$187,G$46,0))</f>
        <v>No</v>
      </c>
      <c r="H80" s="541" t="str">
        <f ca="1">IF(ISERROR(VLOOKUP($B80,'Support Needs Backsheet'!$D$38:$X$187,H$46,0)), "", VLOOKUP($B80,'Support Needs Backsheet'!$D$38:$X$187,H$46,0))</f>
        <v/>
      </c>
      <c r="I80" s="543" t="str">
        <f ca="1">IF(ISERROR(VLOOKUP($B80,'Support Needs Backsheet'!$D$38:$X$187,I$46,0)), "", VLOOKUP($B80,'Support Needs Backsheet'!$D$38:$X$187,I$46,0))</f>
        <v>No</v>
      </c>
      <c r="J80" s="541" t="str">
        <f ca="1">IF(ISERROR(VLOOKUP($B80,'Support Needs Backsheet'!$D$38:$X$187,J$46,0)), "", VLOOKUP($B80,'Support Needs Backsheet'!$D$38:$X$187,J$46,0))</f>
        <v/>
      </c>
      <c r="K80" s="543" t="str">
        <f ca="1">IF(ISERROR(VLOOKUP($B80,'Support Needs Backsheet'!$D$38:$X$187,K$46,0)), "", VLOOKUP($B80,'Support Needs Backsheet'!$D$38:$X$187,K$46,0))</f>
        <v>No</v>
      </c>
      <c r="L80" s="541" t="str">
        <f ca="1">IF(ISERROR(VLOOKUP($B80,'Support Needs Backsheet'!$D$38:$X$187,L$46,0)), "", VLOOKUP($B80,'Support Needs Backsheet'!$D$38:$X$187,L$46,0))</f>
        <v/>
      </c>
      <c r="M80" s="543" t="str">
        <f ca="1">IF(ISERROR(VLOOKUP($B80,'Support Needs Backsheet'!$D$38:$X$187,M$46,0)), "", VLOOKUP($B80,'Support Needs Backsheet'!$D$38:$X$187,M$46,0))</f>
        <v>Yes</v>
      </c>
      <c r="N80" s="541" t="str">
        <f ca="1">IF(ISERROR(VLOOKUP($B80,'Support Needs Backsheet'!$D$38:$X$187,N$46,0)), "", VLOOKUP($B80,'Support Needs Backsheet'!$D$38:$X$187,N$46,0))</f>
        <v>Case studies or examples of good practice</v>
      </c>
      <c r="O80" s="543" t="str">
        <f ca="1">IF(ISERROR(VLOOKUP($B80,'Support Needs Backsheet'!$D$38:$X$187,O$46,0)), "", VLOOKUP($B80,'Support Needs Backsheet'!$D$38:$X$187,O$46,0))</f>
        <v>No</v>
      </c>
      <c r="P80" s="541" t="str">
        <f ca="1">IF(ISERROR(VLOOKUP($B80,'Support Needs Backsheet'!$D$38:$X$187,P$46,0)), "", VLOOKUP($B80,'Support Needs Backsheet'!$D$38:$X$187,P$46,0))</f>
        <v/>
      </c>
      <c r="T80" s="16"/>
      <c r="U80"/>
      <c r="V80"/>
    </row>
    <row r="81" spans="1:22" s="4" customFormat="1" ht="30" customHeight="1">
      <c r="A81" s="3">
        <v>32</v>
      </c>
      <c r="B81" s="41" t="str">
        <f t="shared" ref="B81:B112" ca="1" si="3">IF($A81&gt;$R$50-1,"",INDIRECT("'Comms by AT'!AE"&amp;$A81+$R$49))</f>
        <v>E06000015</v>
      </c>
      <c r="C81" s="42" t="s">
        <v>300</v>
      </c>
      <c r="D81" s="542" t="str">
        <f ca="1">IF(ISERROR(VLOOKUP($B81,'Support Needs Backsheet'!$D$38:$X$187,D$46,0)), "", VLOOKUP($B81,'Support Needs Backsheet'!$D$38:$X$187,D$46,0))</f>
        <v>6.Developing organisations to enable effective collaborative health and social care working relationships</v>
      </c>
      <c r="E81" s="543" t="str">
        <f ca="1">IF(ISERROR(VLOOKUP($B81,'Support Needs Backsheet'!$D$38:$X$187,E$46,0)), "", VLOOKUP($B81,'Support Needs Backsheet'!$D$38:$X$187,E$46,0))</f>
        <v>No</v>
      </c>
      <c r="F81" s="541" t="str">
        <f ca="1">IF(ISERROR(VLOOKUP($B81,'Support Needs Backsheet'!$D$38:$X$187,F$46,0)), "", VLOOKUP($B81,'Support Needs Backsheet'!$D$38:$X$187,F$46,0))</f>
        <v/>
      </c>
      <c r="G81" s="543" t="str">
        <f ca="1">IF(ISERROR(VLOOKUP($B81,'Support Needs Backsheet'!$D$38:$X$187,G$46,0)), "", VLOOKUP($B81,'Support Needs Backsheet'!$D$38:$X$187,G$46,0))</f>
        <v>No</v>
      </c>
      <c r="H81" s="541" t="str">
        <f ca="1">IF(ISERROR(VLOOKUP($B81,'Support Needs Backsheet'!$D$38:$X$187,H$46,0)), "", VLOOKUP($B81,'Support Needs Backsheet'!$D$38:$X$187,H$46,0))</f>
        <v/>
      </c>
      <c r="I81" s="543" t="str">
        <f ca="1">IF(ISERROR(VLOOKUP($B81,'Support Needs Backsheet'!$D$38:$X$187,I$46,0)), "", VLOOKUP($B81,'Support Needs Backsheet'!$D$38:$X$187,I$46,0))</f>
        <v>No</v>
      </c>
      <c r="J81" s="541" t="str">
        <f ca="1">IF(ISERROR(VLOOKUP($B81,'Support Needs Backsheet'!$D$38:$X$187,J$46,0)), "", VLOOKUP($B81,'Support Needs Backsheet'!$D$38:$X$187,J$46,0))</f>
        <v/>
      </c>
      <c r="K81" s="543" t="str">
        <f ca="1">IF(ISERROR(VLOOKUP($B81,'Support Needs Backsheet'!$D$38:$X$187,K$46,0)), "", VLOOKUP($B81,'Support Needs Backsheet'!$D$38:$X$187,K$46,0))</f>
        <v>Yes</v>
      </c>
      <c r="L81" s="541" t="str">
        <f ca="1">IF(ISERROR(VLOOKUP($B81,'Support Needs Backsheet'!$D$38:$X$187,L$46,0)), "", VLOOKUP($B81,'Support Needs Backsheet'!$D$38:$X$187,L$46,0))</f>
        <v>Central guidance or tools</v>
      </c>
      <c r="M81" s="543" t="str">
        <f ca="1">IF(ISERROR(VLOOKUP($B81,'Support Needs Backsheet'!$D$38:$X$187,M$46,0)), "", VLOOKUP($B81,'Support Needs Backsheet'!$D$38:$X$187,M$46,0))</f>
        <v>No</v>
      </c>
      <c r="N81" s="541" t="str">
        <f ca="1">IF(ISERROR(VLOOKUP($B81,'Support Needs Backsheet'!$D$38:$X$187,N$46,0)), "", VLOOKUP($B81,'Support Needs Backsheet'!$D$38:$X$187,N$46,0))</f>
        <v/>
      </c>
      <c r="O81" s="543" t="str">
        <f ca="1">IF(ISERROR(VLOOKUP($B81,'Support Needs Backsheet'!$D$38:$X$187,O$46,0)), "", VLOOKUP($B81,'Support Needs Backsheet'!$D$38:$X$187,O$46,0))</f>
        <v>Yes</v>
      </c>
      <c r="P81" s="541" t="str">
        <f ca="1">IF(ISERROR(VLOOKUP($B81,'Support Needs Backsheet'!$D$38:$X$187,P$46,0)), "", VLOOKUP($B81,'Support Needs Backsheet'!$D$38:$X$187,P$46,0))</f>
        <v>Peers to peer learning / challenge opportunities</v>
      </c>
      <c r="T81" s="16"/>
      <c r="U81"/>
      <c r="V81"/>
    </row>
    <row r="82" spans="1:22" s="4" customFormat="1" ht="30" customHeight="1">
      <c r="A82" s="3">
        <v>33</v>
      </c>
      <c r="B82" s="41" t="str">
        <f t="shared" ca="1" si="3"/>
        <v>E10000007</v>
      </c>
      <c r="C82" s="42" t="s">
        <v>298</v>
      </c>
      <c r="D82" s="542" t="str">
        <f ca="1">IF(ISERROR(VLOOKUP($B82,'Support Needs Backsheet'!$D$38:$X$187,D$46,0)), "", VLOOKUP($B82,'Support Needs Backsheet'!$D$38:$X$187,D$46,0))</f>
        <v>4.Aligning systems and sharing benefits and risks</v>
      </c>
      <c r="E82" s="543" t="str">
        <f ca="1">IF(ISERROR(VLOOKUP($B82,'Support Needs Backsheet'!$D$38:$X$187,E$46,0)), "", VLOOKUP($B82,'Support Needs Backsheet'!$D$38:$X$187,E$46,0))</f>
        <v>No</v>
      </c>
      <c r="F82" s="541" t="str">
        <f ca="1">IF(ISERROR(VLOOKUP($B82,'Support Needs Backsheet'!$D$38:$X$187,F$46,0)), "", VLOOKUP($B82,'Support Needs Backsheet'!$D$38:$X$187,F$46,0))</f>
        <v/>
      </c>
      <c r="G82" s="543" t="str">
        <f ca="1">IF(ISERROR(VLOOKUP($B82,'Support Needs Backsheet'!$D$38:$X$187,G$46,0)), "", VLOOKUP($B82,'Support Needs Backsheet'!$D$38:$X$187,G$46,0))</f>
        <v>No</v>
      </c>
      <c r="H82" s="541" t="str">
        <f ca="1">IF(ISERROR(VLOOKUP($B82,'Support Needs Backsheet'!$D$38:$X$187,H$46,0)), "", VLOOKUP($B82,'Support Needs Backsheet'!$D$38:$X$187,H$46,0))</f>
        <v/>
      </c>
      <c r="I82" s="543" t="str">
        <f ca="1">IF(ISERROR(VLOOKUP($B82,'Support Needs Backsheet'!$D$38:$X$187,I$46,0)), "", VLOOKUP($B82,'Support Needs Backsheet'!$D$38:$X$187,I$46,0))</f>
        <v>No</v>
      </c>
      <c r="J82" s="541" t="str">
        <f ca="1">IF(ISERROR(VLOOKUP($B82,'Support Needs Backsheet'!$D$38:$X$187,J$46,0)), "", VLOOKUP($B82,'Support Needs Backsheet'!$D$38:$X$187,J$46,0))</f>
        <v/>
      </c>
      <c r="K82" s="543" t="str">
        <f ca="1">IF(ISERROR(VLOOKUP($B82,'Support Needs Backsheet'!$D$38:$X$187,K$46,0)), "", VLOOKUP($B82,'Support Needs Backsheet'!$D$38:$X$187,K$46,0))</f>
        <v>Yes</v>
      </c>
      <c r="L82" s="541" t="str">
        <f ca="1">IF(ISERROR(VLOOKUP($B82,'Support Needs Backsheet'!$D$38:$X$187,L$46,0)), "", VLOOKUP($B82,'Support Needs Backsheet'!$D$38:$X$187,L$46,0))</f>
        <v>Central guidance or tools</v>
      </c>
      <c r="M82" s="543" t="str">
        <f ca="1">IF(ISERROR(VLOOKUP($B82,'Support Needs Backsheet'!$D$38:$X$187,M$46,0)), "", VLOOKUP($B82,'Support Needs Backsheet'!$D$38:$X$187,M$46,0))</f>
        <v>No</v>
      </c>
      <c r="N82" s="541" t="str">
        <f ca="1">IF(ISERROR(VLOOKUP($B82,'Support Needs Backsheet'!$D$38:$X$187,N$46,0)), "", VLOOKUP($B82,'Support Needs Backsheet'!$D$38:$X$187,N$46,0))</f>
        <v/>
      </c>
      <c r="O82" s="543" t="str">
        <f ca="1">IF(ISERROR(VLOOKUP($B82,'Support Needs Backsheet'!$D$38:$X$187,O$46,0)), "", VLOOKUP($B82,'Support Needs Backsheet'!$D$38:$X$187,O$46,0))</f>
        <v>Yes</v>
      </c>
      <c r="P82" s="541" t="str">
        <f ca="1">IF(ISERROR(VLOOKUP($B82,'Support Needs Backsheet'!$D$38:$X$187,P$46,0)), "", VLOOKUP($B82,'Support Needs Backsheet'!$D$38:$X$187,P$46,0))</f>
        <v>Peers to peer learning / challenge opportunities</v>
      </c>
      <c r="T82" s="16"/>
      <c r="U82"/>
      <c r="V82"/>
    </row>
    <row r="83" spans="1:22" s="4" customFormat="1" ht="30" customHeight="1">
      <c r="A83" s="3">
        <v>34</v>
      </c>
      <c r="B83" s="41" t="str">
        <f t="shared" ca="1" si="3"/>
        <v>E10000008</v>
      </c>
      <c r="C83" s="42" t="s">
        <v>296</v>
      </c>
      <c r="D83" s="542" t="str">
        <f ca="1">IF(ISERROR(VLOOKUP($B83,'Support Needs Backsheet'!$D$38:$X$187,D$46,0)), "", VLOOKUP($B83,'Support Needs Backsheet'!$D$38:$X$187,D$46,0))</f>
        <v>3.Developing underpinning integrated datasets and information systems</v>
      </c>
      <c r="E83" s="543" t="str">
        <f ca="1">IF(ISERROR(VLOOKUP($B83,'Support Needs Backsheet'!$D$38:$X$187,E$46,0)), "", VLOOKUP($B83,'Support Needs Backsheet'!$D$38:$X$187,E$46,0))</f>
        <v>Yes</v>
      </c>
      <c r="F83" s="541" t="str">
        <f ca="1">IF(ISERROR(VLOOKUP($B83,'Support Needs Backsheet'!$D$38:$X$187,F$46,0)), "", VLOOKUP($B83,'Support Needs Backsheet'!$D$38:$X$187,F$46,0))</f>
        <v>Central guidance or tools</v>
      </c>
      <c r="G83" s="543" t="str">
        <f ca="1">IF(ISERROR(VLOOKUP($B83,'Support Needs Backsheet'!$D$38:$X$187,G$46,0)), "", VLOOKUP($B83,'Support Needs Backsheet'!$D$38:$X$187,G$46,0))</f>
        <v>Yes</v>
      </c>
      <c r="H83" s="541" t="str">
        <f ca="1">IF(ISERROR(VLOOKUP($B83,'Support Needs Backsheet'!$D$38:$X$187,H$46,0)), "", VLOOKUP($B83,'Support Needs Backsheet'!$D$38:$X$187,H$46,0))</f>
        <v>Case studies or examples of good practice</v>
      </c>
      <c r="I83" s="543" t="str">
        <f ca="1">IF(ISERROR(VLOOKUP($B83,'Support Needs Backsheet'!$D$38:$X$187,I$46,0)), "", VLOOKUP($B83,'Support Needs Backsheet'!$D$38:$X$187,I$46,0))</f>
        <v>Yes</v>
      </c>
      <c r="J83" s="541" t="str">
        <f ca="1">IF(ISERROR(VLOOKUP($B83,'Support Needs Backsheet'!$D$38:$X$187,J$46,0)), "", VLOOKUP($B83,'Support Needs Backsheet'!$D$38:$X$187,J$46,0))</f>
        <v>Workshops or other face to face learning opportunities</v>
      </c>
      <c r="K83" s="543" t="str">
        <f ca="1">IF(ISERROR(VLOOKUP($B83,'Support Needs Backsheet'!$D$38:$X$187,K$46,0)), "", VLOOKUP($B83,'Support Needs Backsheet'!$D$38:$X$187,K$46,0))</f>
        <v>Yes</v>
      </c>
      <c r="L83" s="541" t="str">
        <f ca="1">IF(ISERROR(VLOOKUP($B83,'Support Needs Backsheet'!$D$38:$X$187,L$46,0)), "", VLOOKUP($B83,'Support Needs Backsheet'!$D$38:$X$187,L$46,0))</f>
        <v>Webinars or other remote learning opportunities</v>
      </c>
      <c r="M83" s="543" t="str">
        <f ca="1">IF(ISERROR(VLOOKUP($B83,'Support Needs Backsheet'!$D$38:$X$187,M$46,0)), "", VLOOKUP($B83,'Support Needs Backsheet'!$D$38:$X$187,M$46,0))</f>
        <v>Yes</v>
      </c>
      <c r="N83" s="541" t="str">
        <f ca="1">IF(ISERROR(VLOOKUP($B83,'Support Needs Backsheet'!$D$38:$X$187,N$46,0)), "", VLOOKUP($B83,'Support Needs Backsheet'!$D$38:$X$187,N$46,0))</f>
        <v>Webinars or other remote learning opportunities</v>
      </c>
      <c r="O83" s="543" t="str">
        <f ca="1">IF(ISERROR(VLOOKUP($B83,'Support Needs Backsheet'!$D$38:$X$187,O$46,0)), "", VLOOKUP($B83,'Support Needs Backsheet'!$D$38:$X$187,O$46,0))</f>
        <v>Yes</v>
      </c>
      <c r="P83" s="541" t="str">
        <f ca="1">IF(ISERROR(VLOOKUP($B83,'Support Needs Backsheet'!$D$38:$X$187,P$46,0)), "", VLOOKUP($B83,'Support Needs Backsheet'!$D$38:$X$187,P$46,0))</f>
        <v>Case studies or examples of good practice</v>
      </c>
      <c r="T83" s="16"/>
      <c r="U83"/>
      <c r="V83"/>
    </row>
    <row r="84" spans="1:22" ht="30" customHeight="1">
      <c r="A84" s="3">
        <v>35</v>
      </c>
      <c r="B84" s="41" t="str">
        <f t="shared" ca="1" si="3"/>
        <v>E08000017</v>
      </c>
      <c r="C84" s="42" t="s">
        <v>294</v>
      </c>
      <c r="D84" s="542" t="str">
        <f ca="1">IF(ISERROR(VLOOKUP($B84,'Support Needs Backsheet'!$D$38:$X$187,D$46,0)), "", VLOOKUP($B84,'Support Needs Backsheet'!$D$38:$X$187,D$46,0))</f>
        <v>6.Developing organisations to enable effective collaborative health and social care working relationships</v>
      </c>
      <c r="E84" s="543" t="str">
        <f ca="1">IF(ISERROR(VLOOKUP($B84,'Support Needs Backsheet'!$D$38:$X$187,E$46,0)), "", VLOOKUP($B84,'Support Needs Backsheet'!$D$38:$X$187,E$46,0))</f>
        <v>Yes</v>
      </c>
      <c r="F84" s="541" t="str">
        <f ca="1">IF(ISERROR(VLOOKUP($B84,'Support Needs Backsheet'!$D$38:$X$187,F$46,0)), "", VLOOKUP($B84,'Support Needs Backsheet'!$D$38:$X$187,F$46,0))</f>
        <v>Case studies or examples of good practice</v>
      </c>
      <c r="G84" s="543" t="str">
        <f ca="1">IF(ISERROR(VLOOKUP($B84,'Support Needs Backsheet'!$D$38:$X$187,G$46,0)), "", VLOOKUP($B84,'Support Needs Backsheet'!$D$38:$X$187,G$46,0))</f>
        <v>Yes</v>
      </c>
      <c r="H84" s="541" t="str">
        <f ca="1">IF(ISERROR(VLOOKUP($B84,'Support Needs Backsheet'!$D$38:$X$187,H$46,0)), "", VLOOKUP($B84,'Support Needs Backsheet'!$D$38:$X$187,H$46,0))</f>
        <v>Case studies or examples of good practice</v>
      </c>
      <c r="I84" s="543" t="str">
        <f ca="1">IF(ISERROR(VLOOKUP($B84,'Support Needs Backsheet'!$D$38:$X$187,I$46,0)), "", VLOOKUP($B84,'Support Needs Backsheet'!$D$38:$X$187,I$46,0))</f>
        <v>Yes</v>
      </c>
      <c r="J84" s="541" t="str">
        <f ca="1">IF(ISERROR(VLOOKUP($B84,'Support Needs Backsheet'!$D$38:$X$187,J$46,0)), "", VLOOKUP($B84,'Support Needs Backsheet'!$D$38:$X$187,J$46,0))</f>
        <v>Case studies or examples of good practice</v>
      </c>
      <c r="K84" s="543" t="str">
        <f ca="1">IF(ISERROR(VLOOKUP($B84,'Support Needs Backsheet'!$D$38:$X$187,K$46,0)), "", VLOOKUP($B84,'Support Needs Backsheet'!$D$38:$X$187,K$46,0))</f>
        <v>Yes</v>
      </c>
      <c r="L84" s="541" t="str">
        <f ca="1">IF(ISERROR(VLOOKUP($B84,'Support Needs Backsheet'!$D$38:$X$187,L$46,0)), "", VLOOKUP($B84,'Support Needs Backsheet'!$D$38:$X$187,L$46,0))</f>
        <v>Case studies or examples of good practice</v>
      </c>
      <c r="M84" s="543" t="str">
        <f ca="1">IF(ISERROR(VLOOKUP($B84,'Support Needs Backsheet'!$D$38:$X$187,M$46,0)), "", VLOOKUP($B84,'Support Needs Backsheet'!$D$38:$X$187,M$46,0))</f>
        <v>Yes</v>
      </c>
      <c r="N84" s="541" t="str">
        <f ca="1">IF(ISERROR(VLOOKUP($B84,'Support Needs Backsheet'!$D$38:$X$187,N$46,0)), "", VLOOKUP($B84,'Support Needs Backsheet'!$D$38:$X$187,N$46,0))</f>
        <v>Case studies or examples of good practice</v>
      </c>
      <c r="O84" s="543" t="str">
        <f ca="1">IF(ISERROR(VLOOKUP($B84,'Support Needs Backsheet'!$D$38:$X$187,O$46,0)), "", VLOOKUP($B84,'Support Needs Backsheet'!$D$38:$X$187,O$46,0))</f>
        <v>Yes</v>
      </c>
      <c r="P84" s="541" t="str">
        <f ca="1">IF(ISERROR(VLOOKUP($B84,'Support Needs Backsheet'!$D$38:$X$187,P$46,0)), "", VLOOKUP($B84,'Support Needs Backsheet'!$D$38:$X$187,P$46,0))</f>
        <v>Case studies or examples of good practice</v>
      </c>
    </row>
    <row r="85" spans="1:22" ht="30" customHeight="1">
      <c r="A85" s="3">
        <v>36</v>
      </c>
      <c r="B85" s="41" t="str">
        <f t="shared" ca="1" si="3"/>
        <v>E10000009</v>
      </c>
      <c r="C85" s="42" t="s">
        <v>292</v>
      </c>
      <c r="D85" s="542" t="str">
        <f ca="1">IF(ISERROR(VLOOKUP($B85,'Support Needs Backsheet'!$D$38:$X$187,D$46,0)), "", VLOOKUP($B85,'Support Needs Backsheet'!$D$38:$X$187,D$46,0))</f>
        <v>4.Aligning systems and sharing benefits and risks</v>
      </c>
      <c r="E85" s="543" t="str">
        <f ca="1">IF(ISERROR(VLOOKUP($B85,'Support Needs Backsheet'!$D$38:$X$187,E$46,0)), "", VLOOKUP($B85,'Support Needs Backsheet'!$D$38:$X$187,E$46,0))</f>
        <v>Yes</v>
      </c>
      <c r="F85" s="541" t="str">
        <f ca="1">IF(ISERROR(VLOOKUP($B85,'Support Needs Backsheet'!$D$38:$X$187,F$46,0)), "", VLOOKUP($B85,'Support Needs Backsheet'!$D$38:$X$187,F$46,0))</f>
        <v>Case studies or examples of good practice</v>
      </c>
      <c r="G85" s="543" t="str">
        <f ca="1">IF(ISERROR(VLOOKUP($B85,'Support Needs Backsheet'!$D$38:$X$187,G$46,0)), "", VLOOKUP($B85,'Support Needs Backsheet'!$D$38:$X$187,G$46,0))</f>
        <v>No</v>
      </c>
      <c r="H85" s="541" t="str">
        <f ca="1">IF(ISERROR(VLOOKUP($B85,'Support Needs Backsheet'!$D$38:$X$187,H$46,0)), "", VLOOKUP($B85,'Support Needs Backsheet'!$D$38:$X$187,H$46,0))</f>
        <v/>
      </c>
      <c r="I85" s="543" t="str">
        <f ca="1">IF(ISERROR(VLOOKUP($B85,'Support Needs Backsheet'!$D$38:$X$187,I$46,0)), "", VLOOKUP($B85,'Support Needs Backsheet'!$D$38:$X$187,I$46,0))</f>
        <v>No</v>
      </c>
      <c r="J85" s="541" t="str">
        <f ca="1">IF(ISERROR(VLOOKUP($B85,'Support Needs Backsheet'!$D$38:$X$187,J$46,0)), "", VLOOKUP($B85,'Support Needs Backsheet'!$D$38:$X$187,J$46,0))</f>
        <v/>
      </c>
      <c r="K85" s="543" t="str">
        <f ca="1">IF(ISERROR(VLOOKUP($B85,'Support Needs Backsheet'!$D$38:$X$187,K$46,0)), "", VLOOKUP($B85,'Support Needs Backsheet'!$D$38:$X$187,K$46,0))</f>
        <v>Yes</v>
      </c>
      <c r="L85" s="541" t="str">
        <f ca="1">IF(ISERROR(VLOOKUP($B85,'Support Needs Backsheet'!$D$38:$X$187,L$46,0)), "", VLOOKUP($B85,'Support Needs Backsheet'!$D$38:$X$187,L$46,0))</f>
        <v>Workshops or other face to face learning opportunities</v>
      </c>
      <c r="M85" s="543" t="str">
        <f ca="1">IF(ISERROR(VLOOKUP($B85,'Support Needs Backsheet'!$D$38:$X$187,M$46,0)), "", VLOOKUP($B85,'Support Needs Backsheet'!$D$38:$X$187,M$46,0))</f>
        <v>No</v>
      </c>
      <c r="N85" s="541" t="str">
        <f ca="1">IF(ISERROR(VLOOKUP($B85,'Support Needs Backsheet'!$D$38:$X$187,N$46,0)), "", VLOOKUP($B85,'Support Needs Backsheet'!$D$38:$X$187,N$46,0))</f>
        <v/>
      </c>
      <c r="O85" s="543" t="str">
        <f ca="1">IF(ISERROR(VLOOKUP($B85,'Support Needs Backsheet'!$D$38:$X$187,O$46,0)), "", VLOOKUP($B85,'Support Needs Backsheet'!$D$38:$X$187,O$46,0))</f>
        <v>Yes</v>
      </c>
      <c r="P85" s="541" t="str">
        <f ca="1">IF(ISERROR(VLOOKUP($B85,'Support Needs Backsheet'!$D$38:$X$187,P$46,0)), "", VLOOKUP($B85,'Support Needs Backsheet'!$D$38:$X$187,P$46,0))</f>
        <v>Case studies or examples of good practice</v>
      </c>
    </row>
    <row r="86" spans="1:22" ht="30" customHeight="1">
      <c r="A86" s="3">
        <v>37</v>
      </c>
      <c r="B86" s="41" t="str">
        <f t="shared" ca="1" si="3"/>
        <v/>
      </c>
      <c r="C86" s="42" t="s">
        <v>290</v>
      </c>
      <c r="D86" s="542" t="str">
        <f ca="1">IF(ISERROR(VLOOKUP($B86,'Support Needs Backsheet'!$D$38:$X$187,D$46,0)), "", VLOOKUP($B86,'Support Needs Backsheet'!$D$38:$X$187,D$46,0))</f>
        <v/>
      </c>
      <c r="E86" s="543" t="str">
        <f ca="1">IF(ISERROR(VLOOKUP($B86,'Support Needs Backsheet'!$D$38:$X$187,E$46,0)), "", VLOOKUP($B86,'Support Needs Backsheet'!$D$38:$X$187,E$46,0))</f>
        <v/>
      </c>
      <c r="F86" s="541" t="str">
        <f ca="1">IF(ISERROR(VLOOKUP($B86,'Support Needs Backsheet'!$D$38:$X$187,F$46,0)), "", VLOOKUP($B86,'Support Needs Backsheet'!$D$38:$X$187,F$46,0))</f>
        <v/>
      </c>
      <c r="G86" s="543" t="str">
        <f ca="1">IF(ISERROR(VLOOKUP($B86,'Support Needs Backsheet'!$D$38:$X$187,G$46,0)), "", VLOOKUP($B86,'Support Needs Backsheet'!$D$38:$X$187,G$46,0))</f>
        <v/>
      </c>
      <c r="H86" s="541" t="str">
        <f ca="1">IF(ISERROR(VLOOKUP($B86,'Support Needs Backsheet'!$D$38:$X$187,H$46,0)), "", VLOOKUP($B86,'Support Needs Backsheet'!$D$38:$X$187,H$46,0))</f>
        <v/>
      </c>
      <c r="I86" s="543" t="str">
        <f ca="1">IF(ISERROR(VLOOKUP($B86,'Support Needs Backsheet'!$D$38:$X$187,I$46,0)), "", VLOOKUP($B86,'Support Needs Backsheet'!$D$38:$X$187,I$46,0))</f>
        <v/>
      </c>
      <c r="J86" s="541" t="str">
        <f ca="1">IF(ISERROR(VLOOKUP($B86,'Support Needs Backsheet'!$D$38:$X$187,J$46,0)), "", VLOOKUP($B86,'Support Needs Backsheet'!$D$38:$X$187,J$46,0))</f>
        <v/>
      </c>
      <c r="K86" s="543" t="str">
        <f ca="1">IF(ISERROR(VLOOKUP($B86,'Support Needs Backsheet'!$D$38:$X$187,K$46,0)), "", VLOOKUP($B86,'Support Needs Backsheet'!$D$38:$X$187,K$46,0))</f>
        <v/>
      </c>
      <c r="L86" s="541" t="str">
        <f ca="1">IF(ISERROR(VLOOKUP($B86,'Support Needs Backsheet'!$D$38:$X$187,L$46,0)), "", VLOOKUP($B86,'Support Needs Backsheet'!$D$38:$X$187,L$46,0))</f>
        <v/>
      </c>
      <c r="M86" s="543" t="str">
        <f ca="1">IF(ISERROR(VLOOKUP($B86,'Support Needs Backsheet'!$D$38:$X$187,M$46,0)), "", VLOOKUP($B86,'Support Needs Backsheet'!$D$38:$X$187,M$46,0))</f>
        <v/>
      </c>
      <c r="N86" s="541" t="str">
        <f ca="1">IF(ISERROR(VLOOKUP($B86,'Support Needs Backsheet'!$D$38:$X$187,N$46,0)), "", VLOOKUP($B86,'Support Needs Backsheet'!$D$38:$X$187,N$46,0))</f>
        <v/>
      </c>
      <c r="O86" s="543" t="str">
        <f ca="1">IF(ISERROR(VLOOKUP($B86,'Support Needs Backsheet'!$D$38:$X$187,O$46,0)), "", VLOOKUP($B86,'Support Needs Backsheet'!$D$38:$X$187,O$46,0))</f>
        <v/>
      </c>
      <c r="P86" s="541" t="str">
        <f ca="1">IF(ISERROR(VLOOKUP($B86,'Support Needs Backsheet'!$D$38:$X$187,P$46,0)), "", VLOOKUP($B86,'Support Needs Backsheet'!$D$38:$X$187,P$46,0))</f>
        <v/>
      </c>
    </row>
    <row r="87" spans="1:22" ht="30" customHeight="1">
      <c r="A87" s="3">
        <v>38</v>
      </c>
      <c r="B87" s="41" t="str">
        <f t="shared" ca="1" si="3"/>
        <v/>
      </c>
      <c r="C87" s="42" t="s">
        <v>288</v>
      </c>
      <c r="D87" s="542" t="str">
        <f ca="1">IF(ISERROR(VLOOKUP($B87,'Support Needs Backsheet'!$D$38:$X$187,D$46,0)), "", VLOOKUP($B87,'Support Needs Backsheet'!$D$38:$X$187,D$46,0))</f>
        <v/>
      </c>
      <c r="E87" s="543" t="str">
        <f ca="1">IF(ISERROR(VLOOKUP($B87,'Support Needs Backsheet'!$D$38:$X$187,E$46,0)), "", VLOOKUP($B87,'Support Needs Backsheet'!$D$38:$X$187,E$46,0))</f>
        <v/>
      </c>
      <c r="F87" s="541" t="str">
        <f ca="1">IF(ISERROR(VLOOKUP($B87,'Support Needs Backsheet'!$D$38:$X$187,F$46,0)), "", VLOOKUP($B87,'Support Needs Backsheet'!$D$38:$X$187,F$46,0))</f>
        <v/>
      </c>
      <c r="G87" s="543" t="str">
        <f ca="1">IF(ISERROR(VLOOKUP($B87,'Support Needs Backsheet'!$D$38:$X$187,G$46,0)), "", VLOOKUP($B87,'Support Needs Backsheet'!$D$38:$X$187,G$46,0))</f>
        <v/>
      </c>
      <c r="H87" s="541" t="str">
        <f ca="1">IF(ISERROR(VLOOKUP($B87,'Support Needs Backsheet'!$D$38:$X$187,H$46,0)), "", VLOOKUP($B87,'Support Needs Backsheet'!$D$38:$X$187,H$46,0))</f>
        <v/>
      </c>
      <c r="I87" s="543" t="str">
        <f ca="1">IF(ISERROR(VLOOKUP($B87,'Support Needs Backsheet'!$D$38:$X$187,I$46,0)), "", VLOOKUP($B87,'Support Needs Backsheet'!$D$38:$X$187,I$46,0))</f>
        <v/>
      </c>
      <c r="J87" s="541" t="str">
        <f ca="1">IF(ISERROR(VLOOKUP($B87,'Support Needs Backsheet'!$D$38:$X$187,J$46,0)), "", VLOOKUP($B87,'Support Needs Backsheet'!$D$38:$X$187,J$46,0))</f>
        <v/>
      </c>
      <c r="K87" s="543" t="str">
        <f ca="1">IF(ISERROR(VLOOKUP($B87,'Support Needs Backsheet'!$D$38:$X$187,K$46,0)), "", VLOOKUP($B87,'Support Needs Backsheet'!$D$38:$X$187,K$46,0))</f>
        <v/>
      </c>
      <c r="L87" s="541" t="str">
        <f ca="1">IF(ISERROR(VLOOKUP($B87,'Support Needs Backsheet'!$D$38:$X$187,L$46,0)), "", VLOOKUP($B87,'Support Needs Backsheet'!$D$38:$X$187,L$46,0))</f>
        <v/>
      </c>
      <c r="M87" s="543" t="str">
        <f ca="1">IF(ISERROR(VLOOKUP($B87,'Support Needs Backsheet'!$D$38:$X$187,M$46,0)), "", VLOOKUP($B87,'Support Needs Backsheet'!$D$38:$X$187,M$46,0))</f>
        <v/>
      </c>
      <c r="N87" s="541" t="str">
        <f ca="1">IF(ISERROR(VLOOKUP($B87,'Support Needs Backsheet'!$D$38:$X$187,N$46,0)), "", VLOOKUP($B87,'Support Needs Backsheet'!$D$38:$X$187,N$46,0))</f>
        <v/>
      </c>
      <c r="O87" s="543" t="str">
        <f ca="1">IF(ISERROR(VLOOKUP($B87,'Support Needs Backsheet'!$D$38:$X$187,O$46,0)), "", VLOOKUP($B87,'Support Needs Backsheet'!$D$38:$X$187,O$46,0))</f>
        <v/>
      </c>
      <c r="P87" s="541" t="str">
        <f ca="1">IF(ISERROR(VLOOKUP($B87,'Support Needs Backsheet'!$D$38:$X$187,P$46,0)), "", VLOOKUP($B87,'Support Needs Backsheet'!$D$38:$X$187,P$46,0))</f>
        <v/>
      </c>
    </row>
    <row r="88" spans="1:22" ht="30" customHeight="1">
      <c r="A88" s="3">
        <v>39</v>
      </c>
      <c r="B88" s="41" t="str">
        <f t="shared" ca="1" si="3"/>
        <v/>
      </c>
      <c r="C88" s="42" t="s">
        <v>286</v>
      </c>
      <c r="D88" s="542" t="str">
        <f ca="1">IF(ISERROR(VLOOKUP($B88,'Support Needs Backsheet'!$D$38:$X$187,D$46,0)), "", VLOOKUP($B88,'Support Needs Backsheet'!$D$38:$X$187,D$46,0))</f>
        <v/>
      </c>
      <c r="E88" s="543" t="str">
        <f ca="1">IF(ISERROR(VLOOKUP($B88,'Support Needs Backsheet'!$D$38:$X$187,E$46,0)), "", VLOOKUP($B88,'Support Needs Backsheet'!$D$38:$X$187,E$46,0))</f>
        <v/>
      </c>
      <c r="F88" s="541" t="str">
        <f ca="1">IF(ISERROR(VLOOKUP($B88,'Support Needs Backsheet'!$D$38:$X$187,F$46,0)), "", VLOOKUP($B88,'Support Needs Backsheet'!$D$38:$X$187,F$46,0))</f>
        <v/>
      </c>
      <c r="G88" s="543" t="str">
        <f ca="1">IF(ISERROR(VLOOKUP($B88,'Support Needs Backsheet'!$D$38:$X$187,G$46,0)), "", VLOOKUP($B88,'Support Needs Backsheet'!$D$38:$X$187,G$46,0))</f>
        <v/>
      </c>
      <c r="H88" s="541" t="str">
        <f ca="1">IF(ISERROR(VLOOKUP($B88,'Support Needs Backsheet'!$D$38:$X$187,H$46,0)), "", VLOOKUP($B88,'Support Needs Backsheet'!$D$38:$X$187,H$46,0))</f>
        <v/>
      </c>
      <c r="I88" s="543" t="str">
        <f ca="1">IF(ISERROR(VLOOKUP($B88,'Support Needs Backsheet'!$D$38:$X$187,I$46,0)), "", VLOOKUP($B88,'Support Needs Backsheet'!$D$38:$X$187,I$46,0))</f>
        <v/>
      </c>
      <c r="J88" s="541" t="str">
        <f ca="1">IF(ISERROR(VLOOKUP($B88,'Support Needs Backsheet'!$D$38:$X$187,J$46,0)), "", VLOOKUP($B88,'Support Needs Backsheet'!$D$38:$X$187,J$46,0))</f>
        <v/>
      </c>
      <c r="K88" s="543" t="str">
        <f ca="1">IF(ISERROR(VLOOKUP($B88,'Support Needs Backsheet'!$D$38:$X$187,K$46,0)), "", VLOOKUP($B88,'Support Needs Backsheet'!$D$38:$X$187,K$46,0))</f>
        <v/>
      </c>
      <c r="L88" s="541" t="str">
        <f ca="1">IF(ISERROR(VLOOKUP($B88,'Support Needs Backsheet'!$D$38:$X$187,L$46,0)), "", VLOOKUP($B88,'Support Needs Backsheet'!$D$38:$X$187,L$46,0))</f>
        <v/>
      </c>
      <c r="M88" s="543" t="str">
        <f ca="1">IF(ISERROR(VLOOKUP($B88,'Support Needs Backsheet'!$D$38:$X$187,M$46,0)), "", VLOOKUP($B88,'Support Needs Backsheet'!$D$38:$X$187,M$46,0))</f>
        <v/>
      </c>
      <c r="N88" s="541" t="str">
        <f ca="1">IF(ISERROR(VLOOKUP($B88,'Support Needs Backsheet'!$D$38:$X$187,N$46,0)), "", VLOOKUP($B88,'Support Needs Backsheet'!$D$38:$X$187,N$46,0))</f>
        <v/>
      </c>
      <c r="O88" s="543" t="str">
        <f ca="1">IF(ISERROR(VLOOKUP($B88,'Support Needs Backsheet'!$D$38:$X$187,O$46,0)), "", VLOOKUP($B88,'Support Needs Backsheet'!$D$38:$X$187,O$46,0))</f>
        <v/>
      </c>
      <c r="P88" s="541" t="str">
        <f ca="1">IF(ISERROR(VLOOKUP($B88,'Support Needs Backsheet'!$D$38:$X$187,P$46,0)), "", VLOOKUP($B88,'Support Needs Backsheet'!$D$38:$X$187,P$46,0))</f>
        <v/>
      </c>
    </row>
    <row r="89" spans="1:22" ht="30" customHeight="1">
      <c r="A89" s="3">
        <v>40</v>
      </c>
      <c r="B89" s="41" t="str">
        <f t="shared" ca="1" si="3"/>
        <v/>
      </c>
      <c r="C89" s="42" t="s">
        <v>284</v>
      </c>
      <c r="D89" s="542" t="str">
        <f ca="1">IF(ISERROR(VLOOKUP($B89,'Support Needs Backsheet'!$D$38:$X$187,D$46,0)), "", VLOOKUP($B89,'Support Needs Backsheet'!$D$38:$X$187,D$46,0))</f>
        <v/>
      </c>
      <c r="E89" s="543" t="str">
        <f ca="1">IF(ISERROR(VLOOKUP($B89,'Support Needs Backsheet'!$D$38:$X$187,E$46,0)), "", VLOOKUP($B89,'Support Needs Backsheet'!$D$38:$X$187,E$46,0))</f>
        <v/>
      </c>
      <c r="F89" s="541" t="str">
        <f ca="1">IF(ISERROR(VLOOKUP($B89,'Support Needs Backsheet'!$D$38:$X$187,F$46,0)), "", VLOOKUP($B89,'Support Needs Backsheet'!$D$38:$X$187,F$46,0))</f>
        <v/>
      </c>
      <c r="G89" s="543" t="str">
        <f ca="1">IF(ISERROR(VLOOKUP($B89,'Support Needs Backsheet'!$D$38:$X$187,G$46,0)), "", VLOOKUP($B89,'Support Needs Backsheet'!$D$38:$X$187,G$46,0))</f>
        <v/>
      </c>
      <c r="H89" s="541" t="str">
        <f ca="1">IF(ISERROR(VLOOKUP($B89,'Support Needs Backsheet'!$D$38:$X$187,H$46,0)), "", VLOOKUP($B89,'Support Needs Backsheet'!$D$38:$X$187,H$46,0))</f>
        <v/>
      </c>
      <c r="I89" s="543" t="str">
        <f ca="1">IF(ISERROR(VLOOKUP($B89,'Support Needs Backsheet'!$D$38:$X$187,I$46,0)), "", VLOOKUP($B89,'Support Needs Backsheet'!$D$38:$X$187,I$46,0))</f>
        <v/>
      </c>
      <c r="J89" s="541" t="str">
        <f ca="1">IF(ISERROR(VLOOKUP($B89,'Support Needs Backsheet'!$D$38:$X$187,J$46,0)), "", VLOOKUP($B89,'Support Needs Backsheet'!$D$38:$X$187,J$46,0))</f>
        <v/>
      </c>
      <c r="K89" s="543" t="str">
        <f ca="1">IF(ISERROR(VLOOKUP($B89,'Support Needs Backsheet'!$D$38:$X$187,K$46,0)), "", VLOOKUP($B89,'Support Needs Backsheet'!$D$38:$X$187,K$46,0))</f>
        <v/>
      </c>
      <c r="L89" s="541" t="str">
        <f ca="1">IF(ISERROR(VLOOKUP($B89,'Support Needs Backsheet'!$D$38:$X$187,L$46,0)), "", VLOOKUP($B89,'Support Needs Backsheet'!$D$38:$X$187,L$46,0))</f>
        <v/>
      </c>
      <c r="M89" s="543" t="str">
        <f ca="1">IF(ISERROR(VLOOKUP($B89,'Support Needs Backsheet'!$D$38:$X$187,M$46,0)), "", VLOOKUP($B89,'Support Needs Backsheet'!$D$38:$X$187,M$46,0))</f>
        <v/>
      </c>
      <c r="N89" s="541" t="str">
        <f ca="1">IF(ISERROR(VLOOKUP($B89,'Support Needs Backsheet'!$D$38:$X$187,N$46,0)), "", VLOOKUP($B89,'Support Needs Backsheet'!$D$38:$X$187,N$46,0))</f>
        <v/>
      </c>
      <c r="O89" s="543" t="str">
        <f ca="1">IF(ISERROR(VLOOKUP($B89,'Support Needs Backsheet'!$D$38:$X$187,O$46,0)), "", VLOOKUP($B89,'Support Needs Backsheet'!$D$38:$X$187,O$46,0))</f>
        <v/>
      </c>
      <c r="P89" s="541" t="str">
        <f ca="1">IF(ISERROR(VLOOKUP($B89,'Support Needs Backsheet'!$D$38:$X$187,P$46,0)), "", VLOOKUP($B89,'Support Needs Backsheet'!$D$38:$X$187,P$46,0))</f>
        <v/>
      </c>
    </row>
    <row r="90" spans="1:22" ht="30" customHeight="1">
      <c r="A90" s="3">
        <v>41</v>
      </c>
      <c r="B90" s="41" t="str">
        <f t="shared" ca="1" si="3"/>
        <v/>
      </c>
      <c r="C90" s="42" t="s">
        <v>282</v>
      </c>
      <c r="D90" s="542" t="str">
        <f ca="1">IF(ISERROR(VLOOKUP($B90,'Support Needs Backsheet'!$D$38:$X$187,D$46,0)), "", VLOOKUP($B90,'Support Needs Backsheet'!$D$38:$X$187,D$46,0))</f>
        <v/>
      </c>
      <c r="E90" s="543" t="str">
        <f ca="1">IF(ISERROR(VLOOKUP($B90,'Support Needs Backsheet'!$D$38:$X$187,E$46,0)), "", VLOOKUP($B90,'Support Needs Backsheet'!$D$38:$X$187,E$46,0))</f>
        <v/>
      </c>
      <c r="F90" s="541" t="str">
        <f ca="1">IF(ISERROR(VLOOKUP($B90,'Support Needs Backsheet'!$D$38:$X$187,F$46,0)), "", VLOOKUP($B90,'Support Needs Backsheet'!$D$38:$X$187,F$46,0))</f>
        <v/>
      </c>
      <c r="G90" s="543" t="str">
        <f ca="1">IF(ISERROR(VLOOKUP($B90,'Support Needs Backsheet'!$D$38:$X$187,G$46,0)), "", VLOOKUP($B90,'Support Needs Backsheet'!$D$38:$X$187,G$46,0))</f>
        <v/>
      </c>
      <c r="H90" s="541" t="str">
        <f ca="1">IF(ISERROR(VLOOKUP($B90,'Support Needs Backsheet'!$D$38:$X$187,H$46,0)), "", VLOOKUP($B90,'Support Needs Backsheet'!$D$38:$X$187,H$46,0))</f>
        <v/>
      </c>
      <c r="I90" s="543" t="str">
        <f ca="1">IF(ISERROR(VLOOKUP($B90,'Support Needs Backsheet'!$D$38:$X$187,I$46,0)), "", VLOOKUP($B90,'Support Needs Backsheet'!$D$38:$X$187,I$46,0))</f>
        <v/>
      </c>
      <c r="J90" s="541" t="str">
        <f ca="1">IF(ISERROR(VLOOKUP($B90,'Support Needs Backsheet'!$D$38:$X$187,J$46,0)), "", VLOOKUP($B90,'Support Needs Backsheet'!$D$38:$X$187,J$46,0))</f>
        <v/>
      </c>
      <c r="K90" s="543" t="str">
        <f ca="1">IF(ISERROR(VLOOKUP($B90,'Support Needs Backsheet'!$D$38:$X$187,K$46,0)), "", VLOOKUP($B90,'Support Needs Backsheet'!$D$38:$X$187,K$46,0))</f>
        <v/>
      </c>
      <c r="L90" s="541" t="str">
        <f ca="1">IF(ISERROR(VLOOKUP($B90,'Support Needs Backsheet'!$D$38:$X$187,L$46,0)), "", VLOOKUP($B90,'Support Needs Backsheet'!$D$38:$X$187,L$46,0))</f>
        <v/>
      </c>
      <c r="M90" s="543" t="str">
        <f ca="1">IF(ISERROR(VLOOKUP($B90,'Support Needs Backsheet'!$D$38:$X$187,M$46,0)), "", VLOOKUP($B90,'Support Needs Backsheet'!$D$38:$X$187,M$46,0))</f>
        <v/>
      </c>
      <c r="N90" s="541" t="str">
        <f ca="1">IF(ISERROR(VLOOKUP($B90,'Support Needs Backsheet'!$D$38:$X$187,N$46,0)), "", VLOOKUP($B90,'Support Needs Backsheet'!$D$38:$X$187,N$46,0))</f>
        <v/>
      </c>
      <c r="O90" s="543" t="str">
        <f ca="1">IF(ISERROR(VLOOKUP($B90,'Support Needs Backsheet'!$D$38:$X$187,O$46,0)), "", VLOOKUP($B90,'Support Needs Backsheet'!$D$38:$X$187,O$46,0))</f>
        <v/>
      </c>
      <c r="P90" s="541" t="str">
        <f ca="1">IF(ISERROR(VLOOKUP($B90,'Support Needs Backsheet'!$D$38:$X$187,P$46,0)), "", VLOOKUP($B90,'Support Needs Backsheet'!$D$38:$X$187,P$46,0))</f>
        <v/>
      </c>
    </row>
    <row r="91" spans="1:22" ht="30" customHeight="1">
      <c r="A91" s="3">
        <v>42</v>
      </c>
      <c r="B91" s="41" t="str">
        <f t="shared" ca="1" si="3"/>
        <v/>
      </c>
      <c r="C91" s="42" t="s">
        <v>280</v>
      </c>
      <c r="D91" s="542" t="str">
        <f ca="1">IF(ISERROR(VLOOKUP($B91,'Support Needs Backsheet'!$D$38:$X$187,D$46,0)), "", VLOOKUP($B91,'Support Needs Backsheet'!$D$38:$X$187,D$46,0))</f>
        <v/>
      </c>
      <c r="E91" s="543" t="str">
        <f ca="1">IF(ISERROR(VLOOKUP($B91,'Support Needs Backsheet'!$D$38:$X$187,E$46,0)), "", VLOOKUP($B91,'Support Needs Backsheet'!$D$38:$X$187,E$46,0))</f>
        <v/>
      </c>
      <c r="F91" s="541" t="str">
        <f ca="1">IF(ISERROR(VLOOKUP($B91,'Support Needs Backsheet'!$D$38:$X$187,F$46,0)), "", VLOOKUP($B91,'Support Needs Backsheet'!$D$38:$X$187,F$46,0))</f>
        <v/>
      </c>
      <c r="G91" s="543" t="str">
        <f ca="1">IF(ISERROR(VLOOKUP($B91,'Support Needs Backsheet'!$D$38:$X$187,G$46,0)), "", VLOOKUP($B91,'Support Needs Backsheet'!$D$38:$X$187,G$46,0))</f>
        <v/>
      </c>
      <c r="H91" s="541" t="str">
        <f ca="1">IF(ISERROR(VLOOKUP($B91,'Support Needs Backsheet'!$D$38:$X$187,H$46,0)), "", VLOOKUP($B91,'Support Needs Backsheet'!$D$38:$X$187,H$46,0))</f>
        <v/>
      </c>
      <c r="I91" s="543" t="str">
        <f ca="1">IF(ISERROR(VLOOKUP($B91,'Support Needs Backsheet'!$D$38:$X$187,I$46,0)), "", VLOOKUP($B91,'Support Needs Backsheet'!$D$38:$X$187,I$46,0))</f>
        <v/>
      </c>
      <c r="J91" s="541" t="str">
        <f ca="1">IF(ISERROR(VLOOKUP($B91,'Support Needs Backsheet'!$D$38:$X$187,J$46,0)), "", VLOOKUP($B91,'Support Needs Backsheet'!$D$38:$X$187,J$46,0))</f>
        <v/>
      </c>
      <c r="K91" s="543" t="str">
        <f ca="1">IF(ISERROR(VLOOKUP($B91,'Support Needs Backsheet'!$D$38:$X$187,K$46,0)), "", VLOOKUP($B91,'Support Needs Backsheet'!$D$38:$X$187,K$46,0))</f>
        <v/>
      </c>
      <c r="L91" s="541" t="str">
        <f ca="1">IF(ISERROR(VLOOKUP($B91,'Support Needs Backsheet'!$D$38:$X$187,L$46,0)), "", VLOOKUP($B91,'Support Needs Backsheet'!$D$38:$X$187,L$46,0))</f>
        <v/>
      </c>
      <c r="M91" s="543" t="str">
        <f ca="1">IF(ISERROR(VLOOKUP($B91,'Support Needs Backsheet'!$D$38:$X$187,M$46,0)), "", VLOOKUP($B91,'Support Needs Backsheet'!$D$38:$X$187,M$46,0))</f>
        <v/>
      </c>
      <c r="N91" s="541" t="str">
        <f ca="1">IF(ISERROR(VLOOKUP($B91,'Support Needs Backsheet'!$D$38:$X$187,N$46,0)), "", VLOOKUP($B91,'Support Needs Backsheet'!$D$38:$X$187,N$46,0))</f>
        <v/>
      </c>
      <c r="O91" s="543" t="str">
        <f ca="1">IF(ISERROR(VLOOKUP($B91,'Support Needs Backsheet'!$D$38:$X$187,O$46,0)), "", VLOOKUP($B91,'Support Needs Backsheet'!$D$38:$X$187,O$46,0))</f>
        <v/>
      </c>
      <c r="P91" s="541" t="str">
        <f ca="1">IF(ISERROR(VLOOKUP($B91,'Support Needs Backsheet'!$D$38:$X$187,P$46,0)), "", VLOOKUP($B91,'Support Needs Backsheet'!$D$38:$X$187,P$46,0))</f>
        <v/>
      </c>
    </row>
    <row r="92" spans="1:22" ht="30" customHeight="1">
      <c r="A92" s="3">
        <v>43</v>
      </c>
      <c r="B92" s="41" t="str">
        <f t="shared" ca="1" si="3"/>
        <v/>
      </c>
      <c r="C92" s="42" t="s">
        <v>278</v>
      </c>
      <c r="D92" s="542" t="str">
        <f ca="1">IF(ISERROR(VLOOKUP($B92,'Support Needs Backsheet'!$D$38:$X$187,D$46,0)), "", VLOOKUP($B92,'Support Needs Backsheet'!$D$38:$X$187,D$46,0))</f>
        <v/>
      </c>
      <c r="E92" s="543" t="str">
        <f ca="1">IF(ISERROR(VLOOKUP($B92,'Support Needs Backsheet'!$D$38:$X$187,E$46,0)), "", VLOOKUP($B92,'Support Needs Backsheet'!$D$38:$X$187,E$46,0))</f>
        <v/>
      </c>
      <c r="F92" s="541" t="str">
        <f ca="1">IF(ISERROR(VLOOKUP($B92,'Support Needs Backsheet'!$D$38:$X$187,F$46,0)), "", VLOOKUP($B92,'Support Needs Backsheet'!$D$38:$X$187,F$46,0))</f>
        <v/>
      </c>
      <c r="G92" s="543" t="str">
        <f ca="1">IF(ISERROR(VLOOKUP($B92,'Support Needs Backsheet'!$D$38:$X$187,G$46,0)), "", VLOOKUP($B92,'Support Needs Backsheet'!$D$38:$X$187,G$46,0))</f>
        <v/>
      </c>
      <c r="H92" s="541" t="str">
        <f ca="1">IF(ISERROR(VLOOKUP($B92,'Support Needs Backsheet'!$D$38:$X$187,H$46,0)), "", VLOOKUP($B92,'Support Needs Backsheet'!$D$38:$X$187,H$46,0))</f>
        <v/>
      </c>
      <c r="I92" s="543" t="str">
        <f ca="1">IF(ISERROR(VLOOKUP($B92,'Support Needs Backsheet'!$D$38:$X$187,I$46,0)), "", VLOOKUP($B92,'Support Needs Backsheet'!$D$38:$X$187,I$46,0))</f>
        <v/>
      </c>
      <c r="J92" s="541" t="str">
        <f ca="1">IF(ISERROR(VLOOKUP($B92,'Support Needs Backsheet'!$D$38:$X$187,J$46,0)), "", VLOOKUP($B92,'Support Needs Backsheet'!$D$38:$X$187,J$46,0))</f>
        <v/>
      </c>
      <c r="K92" s="543" t="str">
        <f ca="1">IF(ISERROR(VLOOKUP($B92,'Support Needs Backsheet'!$D$38:$X$187,K$46,0)), "", VLOOKUP($B92,'Support Needs Backsheet'!$D$38:$X$187,K$46,0))</f>
        <v/>
      </c>
      <c r="L92" s="541" t="str">
        <f ca="1">IF(ISERROR(VLOOKUP($B92,'Support Needs Backsheet'!$D$38:$X$187,L$46,0)), "", VLOOKUP($B92,'Support Needs Backsheet'!$D$38:$X$187,L$46,0))</f>
        <v/>
      </c>
      <c r="M92" s="543" t="str">
        <f ca="1">IF(ISERROR(VLOOKUP($B92,'Support Needs Backsheet'!$D$38:$X$187,M$46,0)), "", VLOOKUP($B92,'Support Needs Backsheet'!$D$38:$X$187,M$46,0))</f>
        <v/>
      </c>
      <c r="N92" s="541" t="str">
        <f ca="1">IF(ISERROR(VLOOKUP($B92,'Support Needs Backsheet'!$D$38:$X$187,N$46,0)), "", VLOOKUP($B92,'Support Needs Backsheet'!$D$38:$X$187,N$46,0))</f>
        <v/>
      </c>
      <c r="O92" s="543" t="str">
        <f ca="1">IF(ISERROR(VLOOKUP($B92,'Support Needs Backsheet'!$D$38:$X$187,O$46,0)), "", VLOOKUP($B92,'Support Needs Backsheet'!$D$38:$X$187,O$46,0))</f>
        <v/>
      </c>
      <c r="P92" s="541" t="str">
        <f ca="1">IF(ISERROR(VLOOKUP($B92,'Support Needs Backsheet'!$D$38:$X$187,P$46,0)), "", VLOOKUP($B92,'Support Needs Backsheet'!$D$38:$X$187,P$46,0))</f>
        <v/>
      </c>
    </row>
    <row r="93" spans="1:22" ht="30" customHeight="1">
      <c r="A93" s="3">
        <v>44</v>
      </c>
      <c r="B93" s="41" t="str">
        <f t="shared" ca="1" si="3"/>
        <v/>
      </c>
      <c r="C93" s="42" t="s">
        <v>276</v>
      </c>
      <c r="D93" s="542" t="str">
        <f ca="1">IF(ISERROR(VLOOKUP($B93,'Support Needs Backsheet'!$D$38:$X$187,D$46,0)), "", VLOOKUP($B93,'Support Needs Backsheet'!$D$38:$X$187,D$46,0))</f>
        <v/>
      </c>
      <c r="E93" s="543" t="str">
        <f ca="1">IF(ISERROR(VLOOKUP($B93,'Support Needs Backsheet'!$D$38:$X$187,E$46,0)), "", VLOOKUP($B93,'Support Needs Backsheet'!$D$38:$X$187,E$46,0))</f>
        <v/>
      </c>
      <c r="F93" s="541" t="str">
        <f ca="1">IF(ISERROR(VLOOKUP($B93,'Support Needs Backsheet'!$D$38:$X$187,F$46,0)), "", VLOOKUP($B93,'Support Needs Backsheet'!$D$38:$X$187,F$46,0))</f>
        <v/>
      </c>
      <c r="G93" s="543" t="str">
        <f ca="1">IF(ISERROR(VLOOKUP($B93,'Support Needs Backsheet'!$D$38:$X$187,G$46,0)), "", VLOOKUP($B93,'Support Needs Backsheet'!$D$38:$X$187,G$46,0))</f>
        <v/>
      </c>
      <c r="H93" s="541" t="str">
        <f ca="1">IF(ISERROR(VLOOKUP($B93,'Support Needs Backsheet'!$D$38:$X$187,H$46,0)), "", VLOOKUP($B93,'Support Needs Backsheet'!$D$38:$X$187,H$46,0))</f>
        <v/>
      </c>
      <c r="I93" s="543" t="str">
        <f ca="1">IF(ISERROR(VLOOKUP($B93,'Support Needs Backsheet'!$D$38:$X$187,I$46,0)), "", VLOOKUP($B93,'Support Needs Backsheet'!$D$38:$X$187,I$46,0))</f>
        <v/>
      </c>
      <c r="J93" s="541" t="str">
        <f ca="1">IF(ISERROR(VLOOKUP($B93,'Support Needs Backsheet'!$D$38:$X$187,J$46,0)), "", VLOOKUP($B93,'Support Needs Backsheet'!$D$38:$X$187,J$46,0))</f>
        <v/>
      </c>
      <c r="K93" s="543" t="str">
        <f ca="1">IF(ISERROR(VLOOKUP($B93,'Support Needs Backsheet'!$D$38:$X$187,K$46,0)), "", VLOOKUP($B93,'Support Needs Backsheet'!$D$38:$X$187,K$46,0))</f>
        <v/>
      </c>
      <c r="L93" s="541" t="str">
        <f ca="1">IF(ISERROR(VLOOKUP($B93,'Support Needs Backsheet'!$D$38:$X$187,L$46,0)), "", VLOOKUP($B93,'Support Needs Backsheet'!$D$38:$X$187,L$46,0))</f>
        <v/>
      </c>
      <c r="M93" s="543" t="str">
        <f ca="1">IF(ISERROR(VLOOKUP($B93,'Support Needs Backsheet'!$D$38:$X$187,M$46,0)), "", VLOOKUP($B93,'Support Needs Backsheet'!$D$38:$X$187,M$46,0))</f>
        <v/>
      </c>
      <c r="N93" s="541" t="str">
        <f ca="1">IF(ISERROR(VLOOKUP($B93,'Support Needs Backsheet'!$D$38:$X$187,N$46,0)), "", VLOOKUP($B93,'Support Needs Backsheet'!$D$38:$X$187,N$46,0))</f>
        <v/>
      </c>
      <c r="O93" s="543" t="str">
        <f ca="1">IF(ISERROR(VLOOKUP($B93,'Support Needs Backsheet'!$D$38:$X$187,O$46,0)), "", VLOOKUP($B93,'Support Needs Backsheet'!$D$38:$X$187,O$46,0))</f>
        <v/>
      </c>
      <c r="P93" s="541" t="str">
        <f ca="1">IF(ISERROR(VLOOKUP($B93,'Support Needs Backsheet'!$D$38:$X$187,P$46,0)), "", VLOOKUP($B93,'Support Needs Backsheet'!$D$38:$X$187,P$46,0))</f>
        <v/>
      </c>
    </row>
    <row r="94" spans="1:22" ht="30" customHeight="1">
      <c r="A94" s="3">
        <v>45</v>
      </c>
      <c r="B94" s="41" t="str">
        <f t="shared" ca="1" si="3"/>
        <v/>
      </c>
      <c r="C94" s="42" t="s">
        <v>274</v>
      </c>
      <c r="D94" s="542" t="str">
        <f ca="1">IF(ISERROR(VLOOKUP($B94,'Support Needs Backsheet'!$D$38:$X$187,D$46,0)), "", VLOOKUP($B94,'Support Needs Backsheet'!$D$38:$X$187,D$46,0))</f>
        <v/>
      </c>
      <c r="E94" s="543" t="str">
        <f ca="1">IF(ISERROR(VLOOKUP($B94,'Support Needs Backsheet'!$D$38:$X$187,E$46,0)), "", VLOOKUP($B94,'Support Needs Backsheet'!$D$38:$X$187,E$46,0))</f>
        <v/>
      </c>
      <c r="F94" s="541" t="str">
        <f ca="1">IF(ISERROR(VLOOKUP($B94,'Support Needs Backsheet'!$D$38:$X$187,F$46,0)), "", VLOOKUP($B94,'Support Needs Backsheet'!$D$38:$X$187,F$46,0))</f>
        <v/>
      </c>
      <c r="G94" s="543" t="str">
        <f ca="1">IF(ISERROR(VLOOKUP($B94,'Support Needs Backsheet'!$D$38:$X$187,G$46,0)), "", VLOOKUP($B94,'Support Needs Backsheet'!$D$38:$X$187,G$46,0))</f>
        <v/>
      </c>
      <c r="H94" s="541" t="str">
        <f ca="1">IF(ISERROR(VLOOKUP($B94,'Support Needs Backsheet'!$D$38:$X$187,H$46,0)), "", VLOOKUP($B94,'Support Needs Backsheet'!$D$38:$X$187,H$46,0))</f>
        <v/>
      </c>
      <c r="I94" s="543" t="str">
        <f ca="1">IF(ISERROR(VLOOKUP($B94,'Support Needs Backsheet'!$D$38:$X$187,I$46,0)), "", VLOOKUP($B94,'Support Needs Backsheet'!$D$38:$X$187,I$46,0))</f>
        <v/>
      </c>
      <c r="J94" s="541" t="str">
        <f ca="1">IF(ISERROR(VLOOKUP($B94,'Support Needs Backsheet'!$D$38:$X$187,J$46,0)), "", VLOOKUP($B94,'Support Needs Backsheet'!$D$38:$X$187,J$46,0))</f>
        <v/>
      </c>
      <c r="K94" s="543" t="str">
        <f ca="1">IF(ISERROR(VLOOKUP($B94,'Support Needs Backsheet'!$D$38:$X$187,K$46,0)), "", VLOOKUP($B94,'Support Needs Backsheet'!$D$38:$X$187,K$46,0))</f>
        <v/>
      </c>
      <c r="L94" s="541" t="str">
        <f ca="1">IF(ISERROR(VLOOKUP($B94,'Support Needs Backsheet'!$D$38:$X$187,L$46,0)), "", VLOOKUP($B94,'Support Needs Backsheet'!$D$38:$X$187,L$46,0))</f>
        <v/>
      </c>
      <c r="M94" s="543" t="str">
        <f ca="1">IF(ISERROR(VLOOKUP($B94,'Support Needs Backsheet'!$D$38:$X$187,M$46,0)), "", VLOOKUP($B94,'Support Needs Backsheet'!$D$38:$X$187,M$46,0))</f>
        <v/>
      </c>
      <c r="N94" s="541" t="str">
        <f ca="1">IF(ISERROR(VLOOKUP($B94,'Support Needs Backsheet'!$D$38:$X$187,N$46,0)), "", VLOOKUP($B94,'Support Needs Backsheet'!$D$38:$X$187,N$46,0))</f>
        <v/>
      </c>
      <c r="O94" s="543" t="str">
        <f ca="1">IF(ISERROR(VLOOKUP($B94,'Support Needs Backsheet'!$D$38:$X$187,O$46,0)), "", VLOOKUP($B94,'Support Needs Backsheet'!$D$38:$X$187,O$46,0))</f>
        <v/>
      </c>
      <c r="P94" s="541" t="str">
        <f ca="1">IF(ISERROR(VLOOKUP($B94,'Support Needs Backsheet'!$D$38:$X$187,P$46,0)), "", VLOOKUP($B94,'Support Needs Backsheet'!$D$38:$X$187,P$46,0))</f>
        <v/>
      </c>
    </row>
    <row r="95" spans="1:22" ht="30" customHeight="1">
      <c r="A95" s="3">
        <v>46</v>
      </c>
      <c r="B95" s="41" t="str">
        <f t="shared" ca="1" si="3"/>
        <v/>
      </c>
      <c r="C95" s="42" t="s">
        <v>272</v>
      </c>
      <c r="D95" s="542" t="str">
        <f ca="1">IF(ISERROR(VLOOKUP($B95,'Support Needs Backsheet'!$D$38:$X$187,D$46,0)), "", VLOOKUP($B95,'Support Needs Backsheet'!$D$38:$X$187,D$46,0))</f>
        <v/>
      </c>
      <c r="E95" s="543" t="str">
        <f ca="1">IF(ISERROR(VLOOKUP($B95,'Support Needs Backsheet'!$D$38:$X$187,E$46,0)), "", VLOOKUP($B95,'Support Needs Backsheet'!$D$38:$X$187,E$46,0))</f>
        <v/>
      </c>
      <c r="F95" s="541" t="str">
        <f ca="1">IF(ISERROR(VLOOKUP($B95,'Support Needs Backsheet'!$D$38:$X$187,F$46,0)), "", VLOOKUP($B95,'Support Needs Backsheet'!$D$38:$X$187,F$46,0))</f>
        <v/>
      </c>
      <c r="G95" s="543" t="str">
        <f ca="1">IF(ISERROR(VLOOKUP($B95,'Support Needs Backsheet'!$D$38:$X$187,G$46,0)), "", VLOOKUP($B95,'Support Needs Backsheet'!$D$38:$X$187,G$46,0))</f>
        <v/>
      </c>
      <c r="H95" s="541" t="str">
        <f ca="1">IF(ISERROR(VLOOKUP($B95,'Support Needs Backsheet'!$D$38:$X$187,H$46,0)), "", VLOOKUP($B95,'Support Needs Backsheet'!$D$38:$X$187,H$46,0))</f>
        <v/>
      </c>
      <c r="I95" s="543" t="str">
        <f ca="1">IF(ISERROR(VLOOKUP($B95,'Support Needs Backsheet'!$D$38:$X$187,I$46,0)), "", VLOOKUP($B95,'Support Needs Backsheet'!$D$38:$X$187,I$46,0))</f>
        <v/>
      </c>
      <c r="J95" s="541" t="str">
        <f ca="1">IF(ISERROR(VLOOKUP($B95,'Support Needs Backsheet'!$D$38:$X$187,J$46,0)), "", VLOOKUP($B95,'Support Needs Backsheet'!$D$38:$X$187,J$46,0))</f>
        <v/>
      </c>
      <c r="K95" s="543" t="str">
        <f ca="1">IF(ISERROR(VLOOKUP($B95,'Support Needs Backsheet'!$D$38:$X$187,K$46,0)), "", VLOOKUP($B95,'Support Needs Backsheet'!$D$38:$X$187,K$46,0))</f>
        <v/>
      </c>
      <c r="L95" s="541" t="str">
        <f ca="1">IF(ISERROR(VLOOKUP($B95,'Support Needs Backsheet'!$D$38:$X$187,L$46,0)), "", VLOOKUP($B95,'Support Needs Backsheet'!$D$38:$X$187,L$46,0))</f>
        <v/>
      </c>
      <c r="M95" s="543" t="str">
        <f ca="1">IF(ISERROR(VLOOKUP($B95,'Support Needs Backsheet'!$D$38:$X$187,M$46,0)), "", VLOOKUP($B95,'Support Needs Backsheet'!$D$38:$X$187,M$46,0))</f>
        <v/>
      </c>
      <c r="N95" s="541" t="str">
        <f ca="1">IF(ISERROR(VLOOKUP($B95,'Support Needs Backsheet'!$D$38:$X$187,N$46,0)), "", VLOOKUP($B95,'Support Needs Backsheet'!$D$38:$X$187,N$46,0))</f>
        <v/>
      </c>
      <c r="O95" s="543" t="str">
        <f ca="1">IF(ISERROR(VLOOKUP($B95,'Support Needs Backsheet'!$D$38:$X$187,O$46,0)), "", VLOOKUP($B95,'Support Needs Backsheet'!$D$38:$X$187,O$46,0))</f>
        <v/>
      </c>
      <c r="P95" s="541" t="str">
        <f ca="1">IF(ISERROR(VLOOKUP($B95,'Support Needs Backsheet'!$D$38:$X$187,P$46,0)), "", VLOOKUP($B95,'Support Needs Backsheet'!$D$38:$X$187,P$46,0))</f>
        <v/>
      </c>
    </row>
    <row r="96" spans="1:22" ht="30" customHeight="1">
      <c r="A96" s="3">
        <v>47</v>
      </c>
      <c r="B96" s="41" t="str">
        <f t="shared" ca="1" si="3"/>
        <v/>
      </c>
      <c r="C96" s="42" t="s">
        <v>270</v>
      </c>
      <c r="D96" s="542" t="str">
        <f ca="1">IF(ISERROR(VLOOKUP($B96,'Support Needs Backsheet'!$D$38:$X$187,D$46,0)), "", VLOOKUP($B96,'Support Needs Backsheet'!$D$38:$X$187,D$46,0))</f>
        <v/>
      </c>
      <c r="E96" s="543" t="str">
        <f ca="1">IF(ISERROR(VLOOKUP($B96,'Support Needs Backsheet'!$D$38:$X$187,E$46,0)), "", VLOOKUP($B96,'Support Needs Backsheet'!$D$38:$X$187,E$46,0))</f>
        <v/>
      </c>
      <c r="F96" s="541" t="str">
        <f ca="1">IF(ISERROR(VLOOKUP($B96,'Support Needs Backsheet'!$D$38:$X$187,F$46,0)), "", VLOOKUP($B96,'Support Needs Backsheet'!$D$38:$X$187,F$46,0))</f>
        <v/>
      </c>
      <c r="G96" s="543" t="str">
        <f ca="1">IF(ISERROR(VLOOKUP($B96,'Support Needs Backsheet'!$D$38:$X$187,G$46,0)), "", VLOOKUP($B96,'Support Needs Backsheet'!$D$38:$X$187,G$46,0))</f>
        <v/>
      </c>
      <c r="H96" s="541" t="str">
        <f ca="1">IF(ISERROR(VLOOKUP($B96,'Support Needs Backsheet'!$D$38:$X$187,H$46,0)), "", VLOOKUP($B96,'Support Needs Backsheet'!$D$38:$X$187,H$46,0))</f>
        <v/>
      </c>
      <c r="I96" s="543" t="str">
        <f ca="1">IF(ISERROR(VLOOKUP($B96,'Support Needs Backsheet'!$D$38:$X$187,I$46,0)), "", VLOOKUP($B96,'Support Needs Backsheet'!$D$38:$X$187,I$46,0))</f>
        <v/>
      </c>
      <c r="J96" s="541" t="str">
        <f ca="1">IF(ISERROR(VLOOKUP($B96,'Support Needs Backsheet'!$D$38:$X$187,J$46,0)), "", VLOOKUP($B96,'Support Needs Backsheet'!$D$38:$X$187,J$46,0))</f>
        <v/>
      </c>
      <c r="K96" s="543" t="str">
        <f ca="1">IF(ISERROR(VLOOKUP($B96,'Support Needs Backsheet'!$D$38:$X$187,K$46,0)), "", VLOOKUP($B96,'Support Needs Backsheet'!$D$38:$X$187,K$46,0))</f>
        <v/>
      </c>
      <c r="L96" s="541" t="str">
        <f ca="1">IF(ISERROR(VLOOKUP($B96,'Support Needs Backsheet'!$D$38:$X$187,L$46,0)), "", VLOOKUP($B96,'Support Needs Backsheet'!$D$38:$X$187,L$46,0))</f>
        <v/>
      </c>
      <c r="M96" s="543" t="str">
        <f ca="1">IF(ISERROR(VLOOKUP($B96,'Support Needs Backsheet'!$D$38:$X$187,M$46,0)), "", VLOOKUP($B96,'Support Needs Backsheet'!$D$38:$X$187,M$46,0))</f>
        <v/>
      </c>
      <c r="N96" s="541" t="str">
        <f ca="1">IF(ISERROR(VLOOKUP($B96,'Support Needs Backsheet'!$D$38:$X$187,N$46,0)), "", VLOOKUP($B96,'Support Needs Backsheet'!$D$38:$X$187,N$46,0))</f>
        <v/>
      </c>
      <c r="O96" s="543" t="str">
        <f ca="1">IF(ISERROR(VLOOKUP($B96,'Support Needs Backsheet'!$D$38:$X$187,O$46,0)), "", VLOOKUP($B96,'Support Needs Backsheet'!$D$38:$X$187,O$46,0))</f>
        <v/>
      </c>
      <c r="P96" s="541" t="str">
        <f ca="1">IF(ISERROR(VLOOKUP($B96,'Support Needs Backsheet'!$D$38:$X$187,P$46,0)), "", VLOOKUP($B96,'Support Needs Backsheet'!$D$38:$X$187,P$46,0))</f>
        <v/>
      </c>
    </row>
    <row r="97" spans="1:16" ht="30" customHeight="1">
      <c r="A97" s="3">
        <v>48</v>
      </c>
      <c r="B97" s="41" t="str">
        <f t="shared" ca="1" si="3"/>
        <v/>
      </c>
      <c r="C97" s="42" t="s">
        <v>268</v>
      </c>
      <c r="D97" s="542" t="str">
        <f ca="1">IF(ISERROR(VLOOKUP($B97,'Support Needs Backsheet'!$D$38:$X$187,D$46,0)), "", VLOOKUP($B97,'Support Needs Backsheet'!$D$38:$X$187,D$46,0))</f>
        <v/>
      </c>
      <c r="E97" s="543" t="str">
        <f ca="1">IF(ISERROR(VLOOKUP($B97,'Support Needs Backsheet'!$D$38:$X$187,E$46,0)), "", VLOOKUP($B97,'Support Needs Backsheet'!$D$38:$X$187,E$46,0))</f>
        <v/>
      </c>
      <c r="F97" s="541" t="str">
        <f ca="1">IF(ISERROR(VLOOKUP($B97,'Support Needs Backsheet'!$D$38:$X$187,F$46,0)), "", VLOOKUP($B97,'Support Needs Backsheet'!$D$38:$X$187,F$46,0))</f>
        <v/>
      </c>
      <c r="G97" s="543" t="str">
        <f ca="1">IF(ISERROR(VLOOKUP($B97,'Support Needs Backsheet'!$D$38:$X$187,G$46,0)), "", VLOOKUP($B97,'Support Needs Backsheet'!$D$38:$X$187,G$46,0))</f>
        <v/>
      </c>
      <c r="H97" s="541" t="str">
        <f ca="1">IF(ISERROR(VLOOKUP($B97,'Support Needs Backsheet'!$D$38:$X$187,H$46,0)), "", VLOOKUP($B97,'Support Needs Backsheet'!$D$38:$X$187,H$46,0))</f>
        <v/>
      </c>
      <c r="I97" s="543" t="str">
        <f ca="1">IF(ISERROR(VLOOKUP($B97,'Support Needs Backsheet'!$D$38:$X$187,I$46,0)), "", VLOOKUP($B97,'Support Needs Backsheet'!$D$38:$X$187,I$46,0))</f>
        <v/>
      </c>
      <c r="J97" s="541" t="str">
        <f ca="1">IF(ISERROR(VLOOKUP($B97,'Support Needs Backsheet'!$D$38:$X$187,J$46,0)), "", VLOOKUP($B97,'Support Needs Backsheet'!$D$38:$X$187,J$46,0))</f>
        <v/>
      </c>
      <c r="K97" s="543" t="str">
        <f ca="1">IF(ISERROR(VLOOKUP($B97,'Support Needs Backsheet'!$D$38:$X$187,K$46,0)), "", VLOOKUP($B97,'Support Needs Backsheet'!$D$38:$X$187,K$46,0))</f>
        <v/>
      </c>
      <c r="L97" s="541" t="str">
        <f ca="1">IF(ISERROR(VLOOKUP($B97,'Support Needs Backsheet'!$D$38:$X$187,L$46,0)), "", VLOOKUP($B97,'Support Needs Backsheet'!$D$38:$X$187,L$46,0))</f>
        <v/>
      </c>
      <c r="M97" s="543" t="str">
        <f ca="1">IF(ISERROR(VLOOKUP($B97,'Support Needs Backsheet'!$D$38:$X$187,M$46,0)), "", VLOOKUP($B97,'Support Needs Backsheet'!$D$38:$X$187,M$46,0))</f>
        <v/>
      </c>
      <c r="N97" s="541" t="str">
        <f ca="1">IF(ISERROR(VLOOKUP($B97,'Support Needs Backsheet'!$D$38:$X$187,N$46,0)), "", VLOOKUP($B97,'Support Needs Backsheet'!$D$38:$X$187,N$46,0))</f>
        <v/>
      </c>
      <c r="O97" s="543" t="str">
        <f ca="1">IF(ISERROR(VLOOKUP($B97,'Support Needs Backsheet'!$D$38:$X$187,O$46,0)), "", VLOOKUP($B97,'Support Needs Backsheet'!$D$38:$X$187,O$46,0))</f>
        <v/>
      </c>
      <c r="P97" s="541" t="str">
        <f ca="1">IF(ISERROR(VLOOKUP($B97,'Support Needs Backsheet'!$D$38:$X$187,P$46,0)), "", VLOOKUP($B97,'Support Needs Backsheet'!$D$38:$X$187,P$46,0))</f>
        <v/>
      </c>
    </row>
    <row r="98" spans="1:16" ht="30" customHeight="1">
      <c r="A98" s="3">
        <v>49</v>
      </c>
      <c r="B98" s="41" t="str">
        <f t="shared" ca="1" si="3"/>
        <v/>
      </c>
      <c r="C98" s="42" t="s">
        <v>266</v>
      </c>
      <c r="D98" s="542" t="str">
        <f ca="1">IF(ISERROR(VLOOKUP($B98,'Support Needs Backsheet'!$D$38:$X$187,D$46,0)), "", VLOOKUP($B98,'Support Needs Backsheet'!$D$38:$X$187,D$46,0))</f>
        <v/>
      </c>
      <c r="E98" s="543" t="str">
        <f ca="1">IF(ISERROR(VLOOKUP($B98,'Support Needs Backsheet'!$D$38:$X$187,E$46,0)), "", VLOOKUP($B98,'Support Needs Backsheet'!$D$38:$X$187,E$46,0))</f>
        <v/>
      </c>
      <c r="F98" s="541" t="str">
        <f ca="1">IF(ISERROR(VLOOKUP($B98,'Support Needs Backsheet'!$D$38:$X$187,F$46,0)), "", VLOOKUP($B98,'Support Needs Backsheet'!$D$38:$X$187,F$46,0))</f>
        <v/>
      </c>
      <c r="G98" s="543" t="str">
        <f ca="1">IF(ISERROR(VLOOKUP($B98,'Support Needs Backsheet'!$D$38:$X$187,G$46,0)), "", VLOOKUP($B98,'Support Needs Backsheet'!$D$38:$X$187,G$46,0))</f>
        <v/>
      </c>
      <c r="H98" s="541" t="str">
        <f ca="1">IF(ISERROR(VLOOKUP($B98,'Support Needs Backsheet'!$D$38:$X$187,H$46,0)), "", VLOOKUP($B98,'Support Needs Backsheet'!$D$38:$X$187,H$46,0))</f>
        <v/>
      </c>
      <c r="I98" s="543" t="str">
        <f ca="1">IF(ISERROR(VLOOKUP($B98,'Support Needs Backsheet'!$D$38:$X$187,I$46,0)), "", VLOOKUP($B98,'Support Needs Backsheet'!$D$38:$X$187,I$46,0))</f>
        <v/>
      </c>
      <c r="J98" s="541" t="str">
        <f ca="1">IF(ISERROR(VLOOKUP($B98,'Support Needs Backsheet'!$D$38:$X$187,J$46,0)), "", VLOOKUP($B98,'Support Needs Backsheet'!$D$38:$X$187,J$46,0))</f>
        <v/>
      </c>
      <c r="K98" s="543" t="str">
        <f ca="1">IF(ISERROR(VLOOKUP($B98,'Support Needs Backsheet'!$D$38:$X$187,K$46,0)), "", VLOOKUP($B98,'Support Needs Backsheet'!$D$38:$X$187,K$46,0))</f>
        <v/>
      </c>
      <c r="L98" s="541" t="str">
        <f ca="1">IF(ISERROR(VLOOKUP($B98,'Support Needs Backsheet'!$D$38:$X$187,L$46,0)), "", VLOOKUP($B98,'Support Needs Backsheet'!$D$38:$X$187,L$46,0))</f>
        <v/>
      </c>
      <c r="M98" s="543" t="str">
        <f ca="1">IF(ISERROR(VLOOKUP($B98,'Support Needs Backsheet'!$D$38:$X$187,M$46,0)), "", VLOOKUP($B98,'Support Needs Backsheet'!$D$38:$X$187,M$46,0))</f>
        <v/>
      </c>
      <c r="N98" s="541" t="str">
        <f ca="1">IF(ISERROR(VLOOKUP($B98,'Support Needs Backsheet'!$D$38:$X$187,N$46,0)), "", VLOOKUP($B98,'Support Needs Backsheet'!$D$38:$X$187,N$46,0))</f>
        <v/>
      </c>
      <c r="O98" s="543" t="str">
        <f ca="1">IF(ISERROR(VLOOKUP($B98,'Support Needs Backsheet'!$D$38:$X$187,O$46,0)), "", VLOOKUP($B98,'Support Needs Backsheet'!$D$38:$X$187,O$46,0))</f>
        <v/>
      </c>
      <c r="P98" s="541" t="str">
        <f ca="1">IF(ISERROR(VLOOKUP($B98,'Support Needs Backsheet'!$D$38:$X$187,P$46,0)), "", VLOOKUP($B98,'Support Needs Backsheet'!$D$38:$X$187,P$46,0))</f>
        <v/>
      </c>
    </row>
    <row r="99" spans="1:16" ht="30" customHeight="1">
      <c r="A99" s="3">
        <v>50</v>
      </c>
      <c r="B99" s="41" t="str">
        <f t="shared" ca="1" si="3"/>
        <v/>
      </c>
      <c r="C99" s="42" t="s">
        <v>264</v>
      </c>
      <c r="D99" s="542" t="str">
        <f ca="1">IF(ISERROR(VLOOKUP($B99,'Support Needs Backsheet'!$D$38:$X$187,D$46,0)), "", VLOOKUP($B99,'Support Needs Backsheet'!$D$38:$X$187,D$46,0))</f>
        <v/>
      </c>
      <c r="E99" s="543" t="str">
        <f ca="1">IF(ISERROR(VLOOKUP($B99,'Support Needs Backsheet'!$D$38:$X$187,E$46,0)), "", VLOOKUP($B99,'Support Needs Backsheet'!$D$38:$X$187,E$46,0))</f>
        <v/>
      </c>
      <c r="F99" s="541" t="str">
        <f ca="1">IF(ISERROR(VLOOKUP($B99,'Support Needs Backsheet'!$D$38:$X$187,F$46,0)), "", VLOOKUP($B99,'Support Needs Backsheet'!$D$38:$X$187,F$46,0))</f>
        <v/>
      </c>
      <c r="G99" s="543" t="str">
        <f ca="1">IF(ISERROR(VLOOKUP($B99,'Support Needs Backsheet'!$D$38:$X$187,G$46,0)), "", VLOOKUP($B99,'Support Needs Backsheet'!$D$38:$X$187,G$46,0))</f>
        <v/>
      </c>
      <c r="H99" s="541" t="str">
        <f ca="1">IF(ISERROR(VLOOKUP($B99,'Support Needs Backsheet'!$D$38:$X$187,H$46,0)), "", VLOOKUP($B99,'Support Needs Backsheet'!$D$38:$X$187,H$46,0))</f>
        <v/>
      </c>
      <c r="I99" s="543" t="str">
        <f ca="1">IF(ISERROR(VLOOKUP($B99,'Support Needs Backsheet'!$D$38:$X$187,I$46,0)), "", VLOOKUP($B99,'Support Needs Backsheet'!$D$38:$X$187,I$46,0))</f>
        <v/>
      </c>
      <c r="J99" s="541" t="str">
        <f ca="1">IF(ISERROR(VLOOKUP($B99,'Support Needs Backsheet'!$D$38:$X$187,J$46,0)), "", VLOOKUP($B99,'Support Needs Backsheet'!$D$38:$X$187,J$46,0))</f>
        <v/>
      </c>
      <c r="K99" s="543" t="str">
        <f ca="1">IF(ISERROR(VLOOKUP($B99,'Support Needs Backsheet'!$D$38:$X$187,K$46,0)), "", VLOOKUP($B99,'Support Needs Backsheet'!$D$38:$X$187,K$46,0))</f>
        <v/>
      </c>
      <c r="L99" s="541" t="str">
        <f ca="1">IF(ISERROR(VLOOKUP($B99,'Support Needs Backsheet'!$D$38:$X$187,L$46,0)), "", VLOOKUP($B99,'Support Needs Backsheet'!$D$38:$X$187,L$46,0))</f>
        <v/>
      </c>
      <c r="M99" s="543" t="str">
        <f ca="1">IF(ISERROR(VLOOKUP($B99,'Support Needs Backsheet'!$D$38:$X$187,M$46,0)), "", VLOOKUP($B99,'Support Needs Backsheet'!$D$38:$X$187,M$46,0))</f>
        <v/>
      </c>
      <c r="N99" s="541" t="str">
        <f ca="1">IF(ISERROR(VLOOKUP($B99,'Support Needs Backsheet'!$D$38:$X$187,N$46,0)), "", VLOOKUP($B99,'Support Needs Backsheet'!$D$38:$X$187,N$46,0))</f>
        <v/>
      </c>
      <c r="O99" s="543" t="str">
        <f ca="1">IF(ISERROR(VLOOKUP($B99,'Support Needs Backsheet'!$D$38:$X$187,O$46,0)), "", VLOOKUP($B99,'Support Needs Backsheet'!$D$38:$X$187,O$46,0))</f>
        <v/>
      </c>
      <c r="P99" s="541" t="str">
        <f ca="1">IF(ISERROR(VLOOKUP($B99,'Support Needs Backsheet'!$D$38:$X$187,P$46,0)), "", VLOOKUP($B99,'Support Needs Backsheet'!$D$38:$X$187,P$46,0))</f>
        <v/>
      </c>
    </row>
    <row r="100" spans="1:16" ht="30" customHeight="1">
      <c r="A100" s="3">
        <v>51</v>
      </c>
      <c r="B100" s="41" t="str">
        <f t="shared" ca="1" si="3"/>
        <v/>
      </c>
      <c r="C100" s="42" t="s">
        <v>262</v>
      </c>
      <c r="D100" s="542" t="str">
        <f ca="1">IF(ISERROR(VLOOKUP($B100,'Support Needs Backsheet'!$D$38:$X$187,D$46,0)), "", VLOOKUP($B100,'Support Needs Backsheet'!$D$38:$X$187,D$46,0))</f>
        <v/>
      </c>
      <c r="E100" s="543" t="str">
        <f ca="1">IF(ISERROR(VLOOKUP($B100,'Support Needs Backsheet'!$D$38:$X$187,E$46,0)), "", VLOOKUP($B100,'Support Needs Backsheet'!$D$38:$X$187,E$46,0))</f>
        <v/>
      </c>
      <c r="F100" s="541" t="str">
        <f ca="1">IF(ISERROR(VLOOKUP($B100,'Support Needs Backsheet'!$D$38:$X$187,F$46,0)), "", VLOOKUP($B100,'Support Needs Backsheet'!$D$38:$X$187,F$46,0))</f>
        <v/>
      </c>
      <c r="G100" s="543" t="str">
        <f ca="1">IF(ISERROR(VLOOKUP($B100,'Support Needs Backsheet'!$D$38:$X$187,G$46,0)), "", VLOOKUP($B100,'Support Needs Backsheet'!$D$38:$X$187,G$46,0))</f>
        <v/>
      </c>
      <c r="H100" s="541" t="str">
        <f ca="1">IF(ISERROR(VLOOKUP($B100,'Support Needs Backsheet'!$D$38:$X$187,H$46,0)), "", VLOOKUP($B100,'Support Needs Backsheet'!$D$38:$X$187,H$46,0))</f>
        <v/>
      </c>
      <c r="I100" s="543" t="str">
        <f ca="1">IF(ISERROR(VLOOKUP($B100,'Support Needs Backsheet'!$D$38:$X$187,I$46,0)), "", VLOOKUP($B100,'Support Needs Backsheet'!$D$38:$X$187,I$46,0))</f>
        <v/>
      </c>
      <c r="J100" s="541" t="str">
        <f ca="1">IF(ISERROR(VLOOKUP($B100,'Support Needs Backsheet'!$D$38:$X$187,J$46,0)), "", VLOOKUP($B100,'Support Needs Backsheet'!$D$38:$X$187,J$46,0))</f>
        <v/>
      </c>
      <c r="K100" s="543" t="str">
        <f ca="1">IF(ISERROR(VLOOKUP($B100,'Support Needs Backsheet'!$D$38:$X$187,K$46,0)), "", VLOOKUP($B100,'Support Needs Backsheet'!$D$38:$X$187,K$46,0))</f>
        <v/>
      </c>
      <c r="L100" s="541" t="str">
        <f ca="1">IF(ISERROR(VLOOKUP($B100,'Support Needs Backsheet'!$D$38:$X$187,L$46,0)), "", VLOOKUP($B100,'Support Needs Backsheet'!$D$38:$X$187,L$46,0))</f>
        <v/>
      </c>
      <c r="M100" s="543" t="str">
        <f ca="1">IF(ISERROR(VLOOKUP($B100,'Support Needs Backsheet'!$D$38:$X$187,M$46,0)), "", VLOOKUP($B100,'Support Needs Backsheet'!$D$38:$X$187,M$46,0))</f>
        <v/>
      </c>
      <c r="N100" s="541" t="str">
        <f ca="1">IF(ISERROR(VLOOKUP($B100,'Support Needs Backsheet'!$D$38:$X$187,N$46,0)), "", VLOOKUP($B100,'Support Needs Backsheet'!$D$38:$X$187,N$46,0))</f>
        <v/>
      </c>
      <c r="O100" s="543" t="str">
        <f ca="1">IF(ISERROR(VLOOKUP($B100,'Support Needs Backsheet'!$D$38:$X$187,O$46,0)), "", VLOOKUP($B100,'Support Needs Backsheet'!$D$38:$X$187,O$46,0))</f>
        <v/>
      </c>
      <c r="P100" s="541" t="str">
        <f ca="1">IF(ISERROR(VLOOKUP($B100,'Support Needs Backsheet'!$D$38:$X$187,P$46,0)), "", VLOOKUP($B100,'Support Needs Backsheet'!$D$38:$X$187,P$46,0))</f>
        <v/>
      </c>
    </row>
    <row r="101" spans="1:16" ht="30" customHeight="1">
      <c r="A101" s="3">
        <v>52</v>
      </c>
      <c r="B101" s="41" t="str">
        <f t="shared" ca="1" si="3"/>
        <v/>
      </c>
      <c r="C101" s="42" t="s">
        <v>260</v>
      </c>
      <c r="D101" s="542" t="str">
        <f ca="1">IF(ISERROR(VLOOKUP($B101,'Support Needs Backsheet'!$D$38:$X$187,D$46,0)), "", VLOOKUP($B101,'Support Needs Backsheet'!$D$38:$X$187,D$46,0))</f>
        <v/>
      </c>
      <c r="E101" s="543" t="str">
        <f ca="1">IF(ISERROR(VLOOKUP($B101,'Support Needs Backsheet'!$D$38:$X$187,E$46,0)), "", VLOOKUP($B101,'Support Needs Backsheet'!$D$38:$X$187,E$46,0))</f>
        <v/>
      </c>
      <c r="F101" s="541" t="str">
        <f ca="1">IF(ISERROR(VLOOKUP($B101,'Support Needs Backsheet'!$D$38:$X$187,F$46,0)), "", VLOOKUP($B101,'Support Needs Backsheet'!$D$38:$X$187,F$46,0))</f>
        <v/>
      </c>
      <c r="G101" s="543" t="str">
        <f ca="1">IF(ISERROR(VLOOKUP($B101,'Support Needs Backsheet'!$D$38:$X$187,G$46,0)), "", VLOOKUP($B101,'Support Needs Backsheet'!$D$38:$X$187,G$46,0))</f>
        <v/>
      </c>
      <c r="H101" s="541" t="str">
        <f ca="1">IF(ISERROR(VLOOKUP($B101,'Support Needs Backsheet'!$D$38:$X$187,H$46,0)), "", VLOOKUP($B101,'Support Needs Backsheet'!$D$38:$X$187,H$46,0))</f>
        <v/>
      </c>
      <c r="I101" s="543" t="str">
        <f ca="1">IF(ISERROR(VLOOKUP($B101,'Support Needs Backsheet'!$D$38:$X$187,I$46,0)), "", VLOOKUP($B101,'Support Needs Backsheet'!$D$38:$X$187,I$46,0))</f>
        <v/>
      </c>
      <c r="J101" s="541" t="str">
        <f ca="1">IF(ISERROR(VLOOKUP($B101,'Support Needs Backsheet'!$D$38:$X$187,J$46,0)), "", VLOOKUP($B101,'Support Needs Backsheet'!$D$38:$X$187,J$46,0))</f>
        <v/>
      </c>
      <c r="K101" s="543" t="str">
        <f ca="1">IF(ISERROR(VLOOKUP($B101,'Support Needs Backsheet'!$D$38:$X$187,K$46,0)), "", VLOOKUP($B101,'Support Needs Backsheet'!$D$38:$X$187,K$46,0))</f>
        <v/>
      </c>
      <c r="L101" s="541" t="str">
        <f ca="1">IF(ISERROR(VLOOKUP($B101,'Support Needs Backsheet'!$D$38:$X$187,L$46,0)), "", VLOOKUP($B101,'Support Needs Backsheet'!$D$38:$X$187,L$46,0))</f>
        <v/>
      </c>
      <c r="M101" s="543" t="str">
        <f ca="1">IF(ISERROR(VLOOKUP($B101,'Support Needs Backsheet'!$D$38:$X$187,M$46,0)), "", VLOOKUP($B101,'Support Needs Backsheet'!$D$38:$X$187,M$46,0))</f>
        <v/>
      </c>
      <c r="N101" s="541" t="str">
        <f ca="1">IF(ISERROR(VLOOKUP($B101,'Support Needs Backsheet'!$D$38:$X$187,N$46,0)), "", VLOOKUP($B101,'Support Needs Backsheet'!$D$38:$X$187,N$46,0))</f>
        <v/>
      </c>
      <c r="O101" s="543" t="str">
        <f ca="1">IF(ISERROR(VLOOKUP($B101,'Support Needs Backsheet'!$D$38:$X$187,O$46,0)), "", VLOOKUP($B101,'Support Needs Backsheet'!$D$38:$X$187,O$46,0))</f>
        <v/>
      </c>
      <c r="P101" s="541" t="str">
        <f ca="1">IF(ISERROR(VLOOKUP($B101,'Support Needs Backsheet'!$D$38:$X$187,P$46,0)), "", VLOOKUP($B101,'Support Needs Backsheet'!$D$38:$X$187,P$46,0))</f>
        <v/>
      </c>
    </row>
    <row r="102" spans="1:16" ht="30" customHeight="1">
      <c r="A102" s="3">
        <v>53</v>
      </c>
      <c r="B102" s="41" t="str">
        <f t="shared" ca="1" si="3"/>
        <v/>
      </c>
      <c r="C102" s="42" t="s">
        <v>258</v>
      </c>
      <c r="D102" s="542" t="str">
        <f ca="1">IF(ISERROR(VLOOKUP($B102,'Support Needs Backsheet'!$D$38:$X$187,D$46,0)), "", VLOOKUP($B102,'Support Needs Backsheet'!$D$38:$X$187,D$46,0))</f>
        <v/>
      </c>
      <c r="E102" s="543" t="str">
        <f ca="1">IF(ISERROR(VLOOKUP($B102,'Support Needs Backsheet'!$D$38:$X$187,E$46,0)), "", VLOOKUP($B102,'Support Needs Backsheet'!$D$38:$X$187,E$46,0))</f>
        <v/>
      </c>
      <c r="F102" s="541" t="str">
        <f ca="1">IF(ISERROR(VLOOKUP($B102,'Support Needs Backsheet'!$D$38:$X$187,F$46,0)), "", VLOOKUP($B102,'Support Needs Backsheet'!$D$38:$X$187,F$46,0))</f>
        <v/>
      </c>
      <c r="G102" s="543" t="str">
        <f ca="1">IF(ISERROR(VLOOKUP($B102,'Support Needs Backsheet'!$D$38:$X$187,G$46,0)), "", VLOOKUP($B102,'Support Needs Backsheet'!$D$38:$X$187,G$46,0))</f>
        <v/>
      </c>
      <c r="H102" s="541" t="str">
        <f ca="1">IF(ISERROR(VLOOKUP($B102,'Support Needs Backsheet'!$D$38:$X$187,H$46,0)), "", VLOOKUP($B102,'Support Needs Backsheet'!$D$38:$X$187,H$46,0))</f>
        <v/>
      </c>
      <c r="I102" s="543" t="str">
        <f ca="1">IF(ISERROR(VLOOKUP($B102,'Support Needs Backsheet'!$D$38:$X$187,I$46,0)), "", VLOOKUP($B102,'Support Needs Backsheet'!$D$38:$X$187,I$46,0))</f>
        <v/>
      </c>
      <c r="J102" s="541" t="str">
        <f ca="1">IF(ISERROR(VLOOKUP($B102,'Support Needs Backsheet'!$D$38:$X$187,J$46,0)), "", VLOOKUP($B102,'Support Needs Backsheet'!$D$38:$X$187,J$46,0))</f>
        <v/>
      </c>
      <c r="K102" s="543" t="str">
        <f ca="1">IF(ISERROR(VLOOKUP($B102,'Support Needs Backsheet'!$D$38:$X$187,K$46,0)), "", VLOOKUP($B102,'Support Needs Backsheet'!$D$38:$X$187,K$46,0))</f>
        <v/>
      </c>
      <c r="L102" s="541" t="str">
        <f ca="1">IF(ISERROR(VLOOKUP($B102,'Support Needs Backsheet'!$D$38:$X$187,L$46,0)), "", VLOOKUP($B102,'Support Needs Backsheet'!$D$38:$X$187,L$46,0))</f>
        <v/>
      </c>
      <c r="M102" s="543" t="str">
        <f ca="1">IF(ISERROR(VLOOKUP($B102,'Support Needs Backsheet'!$D$38:$X$187,M$46,0)), "", VLOOKUP($B102,'Support Needs Backsheet'!$D$38:$X$187,M$46,0))</f>
        <v/>
      </c>
      <c r="N102" s="541" t="str">
        <f ca="1">IF(ISERROR(VLOOKUP($B102,'Support Needs Backsheet'!$D$38:$X$187,N$46,0)), "", VLOOKUP($B102,'Support Needs Backsheet'!$D$38:$X$187,N$46,0))</f>
        <v/>
      </c>
      <c r="O102" s="543" t="str">
        <f ca="1">IF(ISERROR(VLOOKUP($B102,'Support Needs Backsheet'!$D$38:$X$187,O$46,0)), "", VLOOKUP($B102,'Support Needs Backsheet'!$D$38:$X$187,O$46,0))</f>
        <v/>
      </c>
      <c r="P102" s="541" t="str">
        <f ca="1">IF(ISERROR(VLOOKUP($B102,'Support Needs Backsheet'!$D$38:$X$187,P$46,0)), "", VLOOKUP($B102,'Support Needs Backsheet'!$D$38:$X$187,P$46,0))</f>
        <v/>
      </c>
    </row>
    <row r="103" spans="1:16" ht="30" customHeight="1">
      <c r="A103" s="3">
        <v>54</v>
      </c>
      <c r="B103" s="41" t="str">
        <f t="shared" ca="1" si="3"/>
        <v/>
      </c>
      <c r="C103" s="42" t="s">
        <v>256</v>
      </c>
      <c r="D103" s="542" t="str">
        <f ca="1">IF(ISERROR(VLOOKUP($B103,'Support Needs Backsheet'!$D$38:$X$187,D$46,0)), "", VLOOKUP($B103,'Support Needs Backsheet'!$D$38:$X$187,D$46,0))</f>
        <v/>
      </c>
      <c r="E103" s="543" t="str">
        <f ca="1">IF(ISERROR(VLOOKUP($B103,'Support Needs Backsheet'!$D$38:$X$187,E$46,0)), "", VLOOKUP($B103,'Support Needs Backsheet'!$D$38:$X$187,E$46,0))</f>
        <v/>
      </c>
      <c r="F103" s="541" t="str">
        <f ca="1">IF(ISERROR(VLOOKUP($B103,'Support Needs Backsheet'!$D$38:$X$187,F$46,0)), "", VLOOKUP($B103,'Support Needs Backsheet'!$D$38:$X$187,F$46,0))</f>
        <v/>
      </c>
      <c r="G103" s="543" t="str">
        <f ca="1">IF(ISERROR(VLOOKUP($B103,'Support Needs Backsheet'!$D$38:$X$187,G$46,0)), "", VLOOKUP($B103,'Support Needs Backsheet'!$D$38:$X$187,G$46,0))</f>
        <v/>
      </c>
      <c r="H103" s="541" t="str">
        <f ca="1">IF(ISERROR(VLOOKUP($B103,'Support Needs Backsheet'!$D$38:$X$187,H$46,0)), "", VLOOKUP($B103,'Support Needs Backsheet'!$D$38:$X$187,H$46,0))</f>
        <v/>
      </c>
      <c r="I103" s="543" t="str">
        <f ca="1">IF(ISERROR(VLOOKUP($B103,'Support Needs Backsheet'!$D$38:$X$187,I$46,0)), "", VLOOKUP($B103,'Support Needs Backsheet'!$D$38:$X$187,I$46,0))</f>
        <v/>
      </c>
      <c r="J103" s="541" t="str">
        <f ca="1">IF(ISERROR(VLOOKUP($B103,'Support Needs Backsheet'!$D$38:$X$187,J$46,0)), "", VLOOKUP($B103,'Support Needs Backsheet'!$D$38:$X$187,J$46,0))</f>
        <v/>
      </c>
      <c r="K103" s="543" t="str">
        <f ca="1">IF(ISERROR(VLOOKUP($B103,'Support Needs Backsheet'!$D$38:$X$187,K$46,0)), "", VLOOKUP($B103,'Support Needs Backsheet'!$D$38:$X$187,K$46,0))</f>
        <v/>
      </c>
      <c r="L103" s="541" t="str">
        <f ca="1">IF(ISERROR(VLOOKUP($B103,'Support Needs Backsheet'!$D$38:$X$187,L$46,0)), "", VLOOKUP($B103,'Support Needs Backsheet'!$D$38:$X$187,L$46,0))</f>
        <v/>
      </c>
      <c r="M103" s="543" t="str">
        <f ca="1">IF(ISERROR(VLOOKUP($B103,'Support Needs Backsheet'!$D$38:$X$187,M$46,0)), "", VLOOKUP($B103,'Support Needs Backsheet'!$D$38:$X$187,M$46,0))</f>
        <v/>
      </c>
      <c r="N103" s="541" t="str">
        <f ca="1">IF(ISERROR(VLOOKUP($B103,'Support Needs Backsheet'!$D$38:$X$187,N$46,0)), "", VLOOKUP($B103,'Support Needs Backsheet'!$D$38:$X$187,N$46,0))</f>
        <v/>
      </c>
      <c r="O103" s="543" t="str">
        <f ca="1">IF(ISERROR(VLOOKUP($B103,'Support Needs Backsheet'!$D$38:$X$187,O$46,0)), "", VLOOKUP($B103,'Support Needs Backsheet'!$D$38:$X$187,O$46,0))</f>
        <v/>
      </c>
      <c r="P103" s="541" t="str">
        <f ca="1">IF(ISERROR(VLOOKUP($B103,'Support Needs Backsheet'!$D$38:$X$187,P$46,0)), "", VLOOKUP($B103,'Support Needs Backsheet'!$D$38:$X$187,P$46,0))</f>
        <v/>
      </c>
    </row>
    <row r="104" spans="1:16" ht="30" customHeight="1">
      <c r="A104" s="3">
        <v>55</v>
      </c>
      <c r="B104" s="41" t="str">
        <f t="shared" ca="1" si="3"/>
        <v/>
      </c>
      <c r="C104" s="42" t="s">
        <v>254</v>
      </c>
      <c r="D104" s="542" t="str">
        <f ca="1">IF(ISERROR(VLOOKUP($B104,'Support Needs Backsheet'!$D$38:$X$187,D$46,0)), "", VLOOKUP($B104,'Support Needs Backsheet'!$D$38:$X$187,D$46,0))</f>
        <v/>
      </c>
      <c r="E104" s="543" t="str">
        <f ca="1">IF(ISERROR(VLOOKUP($B104,'Support Needs Backsheet'!$D$38:$X$187,E$46,0)), "", VLOOKUP($B104,'Support Needs Backsheet'!$D$38:$X$187,E$46,0))</f>
        <v/>
      </c>
      <c r="F104" s="541" t="str">
        <f ca="1">IF(ISERROR(VLOOKUP($B104,'Support Needs Backsheet'!$D$38:$X$187,F$46,0)), "", VLOOKUP($B104,'Support Needs Backsheet'!$D$38:$X$187,F$46,0))</f>
        <v/>
      </c>
      <c r="G104" s="543" t="str">
        <f ca="1">IF(ISERROR(VLOOKUP($B104,'Support Needs Backsheet'!$D$38:$X$187,G$46,0)), "", VLOOKUP($B104,'Support Needs Backsheet'!$D$38:$X$187,G$46,0))</f>
        <v/>
      </c>
      <c r="H104" s="541" t="str">
        <f ca="1">IF(ISERROR(VLOOKUP($B104,'Support Needs Backsheet'!$D$38:$X$187,H$46,0)), "", VLOOKUP($B104,'Support Needs Backsheet'!$D$38:$X$187,H$46,0))</f>
        <v/>
      </c>
      <c r="I104" s="543" t="str">
        <f ca="1">IF(ISERROR(VLOOKUP($B104,'Support Needs Backsheet'!$D$38:$X$187,I$46,0)), "", VLOOKUP($B104,'Support Needs Backsheet'!$D$38:$X$187,I$46,0))</f>
        <v/>
      </c>
      <c r="J104" s="541" t="str">
        <f ca="1">IF(ISERROR(VLOOKUP($B104,'Support Needs Backsheet'!$D$38:$X$187,J$46,0)), "", VLOOKUP($B104,'Support Needs Backsheet'!$D$38:$X$187,J$46,0))</f>
        <v/>
      </c>
      <c r="K104" s="543" t="str">
        <f ca="1">IF(ISERROR(VLOOKUP($B104,'Support Needs Backsheet'!$D$38:$X$187,K$46,0)), "", VLOOKUP($B104,'Support Needs Backsheet'!$D$38:$X$187,K$46,0))</f>
        <v/>
      </c>
      <c r="L104" s="541" t="str">
        <f ca="1">IF(ISERROR(VLOOKUP($B104,'Support Needs Backsheet'!$D$38:$X$187,L$46,0)), "", VLOOKUP($B104,'Support Needs Backsheet'!$D$38:$X$187,L$46,0))</f>
        <v/>
      </c>
      <c r="M104" s="543" t="str">
        <f ca="1">IF(ISERROR(VLOOKUP($B104,'Support Needs Backsheet'!$D$38:$X$187,M$46,0)), "", VLOOKUP($B104,'Support Needs Backsheet'!$D$38:$X$187,M$46,0))</f>
        <v/>
      </c>
      <c r="N104" s="541" t="str">
        <f ca="1">IF(ISERROR(VLOOKUP($B104,'Support Needs Backsheet'!$D$38:$X$187,N$46,0)), "", VLOOKUP($B104,'Support Needs Backsheet'!$D$38:$X$187,N$46,0))</f>
        <v/>
      </c>
      <c r="O104" s="543" t="str">
        <f ca="1">IF(ISERROR(VLOOKUP($B104,'Support Needs Backsheet'!$D$38:$X$187,O$46,0)), "", VLOOKUP($B104,'Support Needs Backsheet'!$D$38:$X$187,O$46,0))</f>
        <v/>
      </c>
      <c r="P104" s="541" t="str">
        <f ca="1">IF(ISERROR(VLOOKUP($B104,'Support Needs Backsheet'!$D$38:$X$187,P$46,0)), "", VLOOKUP($B104,'Support Needs Backsheet'!$D$38:$X$187,P$46,0))</f>
        <v/>
      </c>
    </row>
    <row r="105" spans="1:16" ht="30" customHeight="1">
      <c r="A105" s="3">
        <v>56</v>
      </c>
      <c r="B105" s="41" t="str">
        <f t="shared" ca="1" si="3"/>
        <v/>
      </c>
      <c r="C105" s="42" t="s">
        <v>252</v>
      </c>
      <c r="D105" s="542" t="str">
        <f ca="1">IF(ISERROR(VLOOKUP($B105,'Support Needs Backsheet'!$D$38:$X$187,D$46,0)), "", VLOOKUP($B105,'Support Needs Backsheet'!$D$38:$X$187,D$46,0))</f>
        <v/>
      </c>
      <c r="E105" s="543" t="str">
        <f ca="1">IF(ISERROR(VLOOKUP($B105,'Support Needs Backsheet'!$D$38:$X$187,E$46,0)), "", VLOOKUP($B105,'Support Needs Backsheet'!$D$38:$X$187,E$46,0))</f>
        <v/>
      </c>
      <c r="F105" s="541" t="str">
        <f ca="1">IF(ISERROR(VLOOKUP($B105,'Support Needs Backsheet'!$D$38:$X$187,F$46,0)), "", VLOOKUP($B105,'Support Needs Backsheet'!$D$38:$X$187,F$46,0))</f>
        <v/>
      </c>
      <c r="G105" s="543" t="str">
        <f ca="1">IF(ISERROR(VLOOKUP($B105,'Support Needs Backsheet'!$D$38:$X$187,G$46,0)), "", VLOOKUP($B105,'Support Needs Backsheet'!$D$38:$X$187,G$46,0))</f>
        <v/>
      </c>
      <c r="H105" s="541" t="str">
        <f ca="1">IF(ISERROR(VLOOKUP($B105,'Support Needs Backsheet'!$D$38:$X$187,H$46,0)), "", VLOOKUP($B105,'Support Needs Backsheet'!$D$38:$X$187,H$46,0))</f>
        <v/>
      </c>
      <c r="I105" s="543" t="str">
        <f ca="1">IF(ISERROR(VLOOKUP($B105,'Support Needs Backsheet'!$D$38:$X$187,I$46,0)), "", VLOOKUP($B105,'Support Needs Backsheet'!$D$38:$X$187,I$46,0))</f>
        <v/>
      </c>
      <c r="J105" s="541" t="str">
        <f ca="1">IF(ISERROR(VLOOKUP($B105,'Support Needs Backsheet'!$D$38:$X$187,J$46,0)), "", VLOOKUP($B105,'Support Needs Backsheet'!$D$38:$X$187,J$46,0))</f>
        <v/>
      </c>
      <c r="K105" s="543" t="str">
        <f ca="1">IF(ISERROR(VLOOKUP($B105,'Support Needs Backsheet'!$D$38:$X$187,K$46,0)), "", VLOOKUP($B105,'Support Needs Backsheet'!$D$38:$X$187,K$46,0))</f>
        <v/>
      </c>
      <c r="L105" s="541" t="str">
        <f ca="1">IF(ISERROR(VLOOKUP($B105,'Support Needs Backsheet'!$D$38:$X$187,L$46,0)), "", VLOOKUP($B105,'Support Needs Backsheet'!$D$38:$X$187,L$46,0))</f>
        <v/>
      </c>
      <c r="M105" s="543" t="str">
        <f ca="1">IF(ISERROR(VLOOKUP($B105,'Support Needs Backsheet'!$D$38:$X$187,M$46,0)), "", VLOOKUP($B105,'Support Needs Backsheet'!$D$38:$X$187,M$46,0))</f>
        <v/>
      </c>
      <c r="N105" s="541" t="str">
        <f ca="1">IF(ISERROR(VLOOKUP($B105,'Support Needs Backsheet'!$D$38:$X$187,N$46,0)), "", VLOOKUP($B105,'Support Needs Backsheet'!$D$38:$X$187,N$46,0))</f>
        <v/>
      </c>
      <c r="O105" s="543" t="str">
        <f ca="1">IF(ISERROR(VLOOKUP($B105,'Support Needs Backsheet'!$D$38:$X$187,O$46,0)), "", VLOOKUP($B105,'Support Needs Backsheet'!$D$38:$X$187,O$46,0))</f>
        <v/>
      </c>
      <c r="P105" s="541" t="str">
        <f ca="1">IF(ISERROR(VLOOKUP($B105,'Support Needs Backsheet'!$D$38:$X$187,P$46,0)), "", VLOOKUP($B105,'Support Needs Backsheet'!$D$38:$X$187,P$46,0))</f>
        <v/>
      </c>
    </row>
    <row r="106" spans="1:16" ht="30" customHeight="1">
      <c r="A106" s="3">
        <v>57</v>
      </c>
      <c r="B106" s="41" t="str">
        <f t="shared" ca="1" si="3"/>
        <v/>
      </c>
      <c r="C106" s="42" t="s">
        <v>250</v>
      </c>
      <c r="D106" s="542" t="str">
        <f ca="1">IF(ISERROR(VLOOKUP($B106,'Support Needs Backsheet'!$D$38:$X$187,D$46,0)), "", VLOOKUP($B106,'Support Needs Backsheet'!$D$38:$X$187,D$46,0))</f>
        <v/>
      </c>
      <c r="E106" s="543" t="str">
        <f ca="1">IF(ISERROR(VLOOKUP($B106,'Support Needs Backsheet'!$D$38:$X$187,E$46,0)), "", VLOOKUP($B106,'Support Needs Backsheet'!$D$38:$X$187,E$46,0))</f>
        <v/>
      </c>
      <c r="F106" s="541" t="str">
        <f ca="1">IF(ISERROR(VLOOKUP($B106,'Support Needs Backsheet'!$D$38:$X$187,F$46,0)), "", VLOOKUP($B106,'Support Needs Backsheet'!$D$38:$X$187,F$46,0))</f>
        <v/>
      </c>
      <c r="G106" s="543" t="str">
        <f ca="1">IF(ISERROR(VLOOKUP($B106,'Support Needs Backsheet'!$D$38:$X$187,G$46,0)), "", VLOOKUP($B106,'Support Needs Backsheet'!$D$38:$X$187,G$46,0))</f>
        <v/>
      </c>
      <c r="H106" s="541" t="str">
        <f ca="1">IF(ISERROR(VLOOKUP($B106,'Support Needs Backsheet'!$D$38:$X$187,H$46,0)), "", VLOOKUP($B106,'Support Needs Backsheet'!$D$38:$X$187,H$46,0))</f>
        <v/>
      </c>
      <c r="I106" s="543" t="str">
        <f ca="1">IF(ISERROR(VLOOKUP($B106,'Support Needs Backsheet'!$D$38:$X$187,I$46,0)), "", VLOOKUP($B106,'Support Needs Backsheet'!$D$38:$X$187,I$46,0))</f>
        <v/>
      </c>
      <c r="J106" s="541" t="str">
        <f ca="1">IF(ISERROR(VLOOKUP($B106,'Support Needs Backsheet'!$D$38:$X$187,J$46,0)), "", VLOOKUP($B106,'Support Needs Backsheet'!$D$38:$X$187,J$46,0))</f>
        <v/>
      </c>
      <c r="K106" s="543" t="str">
        <f ca="1">IF(ISERROR(VLOOKUP($B106,'Support Needs Backsheet'!$D$38:$X$187,K$46,0)), "", VLOOKUP($B106,'Support Needs Backsheet'!$D$38:$X$187,K$46,0))</f>
        <v/>
      </c>
      <c r="L106" s="541" t="str">
        <f ca="1">IF(ISERROR(VLOOKUP($B106,'Support Needs Backsheet'!$D$38:$X$187,L$46,0)), "", VLOOKUP($B106,'Support Needs Backsheet'!$D$38:$X$187,L$46,0))</f>
        <v/>
      </c>
      <c r="M106" s="543" t="str">
        <f ca="1">IF(ISERROR(VLOOKUP($B106,'Support Needs Backsheet'!$D$38:$X$187,M$46,0)), "", VLOOKUP($B106,'Support Needs Backsheet'!$D$38:$X$187,M$46,0))</f>
        <v/>
      </c>
      <c r="N106" s="541" t="str">
        <f ca="1">IF(ISERROR(VLOOKUP($B106,'Support Needs Backsheet'!$D$38:$X$187,N$46,0)), "", VLOOKUP($B106,'Support Needs Backsheet'!$D$38:$X$187,N$46,0))</f>
        <v/>
      </c>
      <c r="O106" s="543" t="str">
        <f ca="1">IF(ISERROR(VLOOKUP($B106,'Support Needs Backsheet'!$D$38:$X$187,O$46,0)), "", VLOOKUP($B106,'Support Needs Backsheet'!$D$38:$X$187,O$46,0))</f>
        <v/>
      </c>
      <c r="P106" s="541" t="str">
        <f ca="1">IF(ISERROR(VLOOKUP($B106,'Support Needs Backsheet'!$D$38:$X$187,P$46,0)), "", VLOOKUP($B106,'Support Needs Backsheet'!$D$38:$X$187,P$46,0))</f>
        <v/>
      </c>
    </row>
    <row r="107" spans="1:16" ht="30" customHeight="1">
      <c r="A107" s="3">
        <v>58</v>
      </c>
      <c r="B107" s="41" t="str">
        <f t="shared" ca="1" si="3"/>
        <v/>
      </c>
      <c r="C107" s="42" t="s">
        <v>248</v>
      </c>
      <c r="D107" s="542" t="str">
        <f ca="1">IF(ISERROR(VLOOKUP($B107,'Support Needs Backsheet'!$D$38:$X$187,D$46,0)), "", VLOOKUP($B107,'Support Needs Backsheet'!$D$38:$X$187,D$46,0))</f>
        <v/>
      </c>
      <c r="E107" s="543" t="str">
        <f ca="1">IF(ISERROR(VLOOKUP($B107,'Support Needs Backsheet'!$D$38:$X$187,E$46,0)), "", VLOOKUP($B107,'Support Needs Backsheet'!$D$38:$X$187,E$46,0))</f>
        <v/>
      </c>
      <c r="F107" s="541" t="str">
        <f ca="1">IF(ISERROR(VLOOKUP($B107,'Support Needs Backsheet'!$D$38:$X$187,F$46,0)), "", VLOOKUP($B107,'Support Needs Backsheet'!$D$38:$X$187,F$46,0))</f>
        <v/>
      </c>
      <c r="G107" s="543" t="str">
        <f ca="1">IF(ISERROR(VLOOKUP($B107,'Support Needs Backsheet'!$D$38:$X$187,G$46,0)), "", VLOOKUP($B107,'Support Needs Backsheet'!$D$38:$X$187,G$46,0))</f>
        <v/>
      </c>
      <c r="H107" s="541" t="str">
        <f ca="1">IF(ISERROR(VLOOKUP($B107,'Support Needs Backsheet'!$D$38:$X$187,H$46,0)), "", VLOOKUP($B107,'Support Needs Backsheet'!$D$38:$X$187,H$46,0))</f>
        <v/>
      </c>
      <c r="I107" s="543" t="str">
        <f ca="1">IF(ISERROR(VLOOKUP($B107,'Support Needs Backsheet'!$D$38:$X$187,I$46,0)), "", VLOOKUP($B107,'Support Needs Backsheet'!$D$38:$X$187,I$46,0))</f>
        <v/>
      </c>
      <c r="J107" s="541" t="str">
        <f ca="1">IF(ISERROR(VLOOKUP($B107,'Support Needs Backsheet'!$D$38:$X$187,J$46,0)), "", VLOOKUP($B107,'Support Needs Backsheet'!$D$38:$X$187,J$46,0))</f>
        <v/>
      </c>
      <c r="K107" s="543" t="str">
        <f ca="1">IF(ISERROR(VLOOKUP($B107,'Support Needs Backsheet'!$D$38:$X$187,K$46,0)), "", VLOOKUP($B107,'Support Needs Backsheet'!$D$38:$X$187,K$46,0))</f>
        <v/>
      </c>
      <c r="L107" s="541" t="str">
        <f ca="1">IF(ISERROR(VLOOKUP($B107,'Support Needs Backsheet'!$D$38:$X$187,L$46,0)), "", VLOOKUP($B107,'Support Needs Backsheet'!$D$38:$X$187,L$46,0))</f>
        <v/>
      </c>
      <c r="M107" s="543" t="str">
        <f ca="1">IF(ISERROR(VLOOKUP($B107,'Support Needs Backsheet'!$D$38:$X$187,M$46,0)), "", VLOOKUP($B107,'Support Needs Backsheet'!$D$38:$X$187,M$46,0))</f>
        <v/>
      </c>
      <c r="N107" s="541" t="str">
        <f ca="1">IF(ISERROR(VLOOKUP($B107,'Support Needs Backsheet'!$D$38:$X$187,N$46,0)), "", VLOOKUP($B107,'Support Needs Backsheet'!$D$38:$X$187,N$46,0))</f>
        <v/>
      </c>
      <c r="O107" s="543" t="str">
        <f ca="1">IF(ISERROR(VLOOKUP($B107,'Support Needs Backsheet'!$D$38:$X$187,O$46,0)), "", VLOOKUP($B107,'Support Needs Backsheet'!$D$38:$X$187,O$46,0))</f>
        <v/>
      </c>
      <c r="P107" s="541" t="str">
        <f ca="1">IF(ISERROR(VLOOKUP($B107,'Support Needs Backsheet'!$D$38:$X$187,P$46,0)), "", VLOOKUP($B107,'Support Needs Backsheet'!$D$38:$X$187,P$46,0))</f>
        <v/>
      </c>
    </row>
    <row r="108" spans="1:16" ht="30" customHeight="1">
      <c r="A108" s="3">
        <v>59</v>
      </c>
      <c r="B108" s="41" t="str">
        <f t="shared" ca="1" si="3"/>
        <v/>
      </c>
      <c r="C108" s="42" t="s">
        <v>246</v>
      </c>
      <c r="D108" s="542" t="str">
        <f ca="1">IF(ISERROR(VLOOKUP($B108,'Support Needs Backsheet'!$D$38:$X$187,D$46,0)), "", VLOOKUP($B108,'Support Needs Backsheet'!$D$38:$X$187,D$46,0))</f>
        <v/>
      </c>
      <c r="E108" s="543" t="str">
        <f ca="1">IF(ISERROR(VLOOKUP($B108,'Support Needs Backsheet'!$D$38:$X$187,E$46,0)), "", VLOOKUP($B108,'Support Needs Backsheet'!$D$38:$X$187,E$46,0))</f>
        <v/>
      </c>
      <c r="F108" s="541" t="str">
        <f ca="1">IF(ISERROR(VLOOKUP($B108,'Support Needs Backsheet'!$D$38:$X$187,F$46,0)), "", VLOOKUP($B108,'Support Needs Backsheet'!$D$38:$X$187,F$46,0))</f>
        <v/>
      </c>
      <c r="G108" s="543" t="str">
        <f ca="1">IF(ISERROR(VLOOKUP($B108,'Support Needs Backsheet'!$D$38:$X$187,G$46,0)), "", VLOOKUP($B108,'Support Needs Backsheet'!$D$38:$X$187,G$46,0))</f>
        <v/>
      </c>
      <c r="H108" s="541" t="str">
        <f ca="1">IF(ISERROR(VLOOKUP($B108,'Support Needs Backsheet'!$D$38:$X$187,H$46,0)), "", VLOOKUP($B108,'Support Needs Backsheet'!$D$38:$X$187,H$46,0))</f>
        <v/>
      </c>
      <c r="I108" s="543" t="str">
        <f ca="1">IF(ISERROR(VLOOKUP($B108,'Support Needs Backsheet'!$D$38:$X$187,I$46,0)), "", VLOOKUP($B108,'Support Needs Backsheet'!$D$38:$X$187,I$46,0))</f>
        <v/>
      </c>
      <c r="J108" s="541" t="str">
        <f ca="1">IF(ISERROR(VLOOKUP($B108,'Support Needs Backsheet'!$D$38:$X$187,J$46,0)), "", VLOOKUP($B108,'Support Needs Backsheet'!$D$38:$X$187,J$46,0))</f>
        <v/>
      </c>
      <c r="K108" s="543" t="str">
        <f ca="1">IF(ISERROR(VLOOKUP($B108,'Support Needs Backsheet'!$D$38:$X$187,K$46,0)), "", VLOOKUP($B108,'Support Needs Backsheet'!$D$38:$X$187,K$46,0))</f>
        <v/>
      </c>
      <c r="L108" s="541" t="str">
        <f ca="1">IF(ISERROR(VLOOKUP($B108,'Support Needs Backsheet'!$D$38:$X$187,L$46,0)), "", VLOOKUP($B108,'Support Needs Backsheet'!$D$38:$X$187,L$46,0))</f>
        <v/>
      </c>
      <c r="M108" s="543" t="str">
        <f ca="1">IF(ISERROR(VLOOKUP($B108,'Support Needs Backsheet'!$D$38:$X$187,M$46,0)), "", VLOOKUP($B108,'Support Needs Backsheet'!$D$38:$X$187,M$46,0))</f>
        <v/>
      </c>
      <c r="N108" s="541" t="str">
        <f ca="1">IF(ISERROR(VLOOKUP($B108,'Support Needs Backsheet'!$D$38:$X$187,N$46,0)), "", VLOOKUP($B108,'Support Needs Backsheet'!$D$38:$X$187,N$46,0))</f>
        <v/>
      </c>
      <c r="O108" s="543" t="str">
        <f ca="1">IF(ISERROR(VLOOKUP($B108,'Support Needs Backsheet'!$D$38:$X$187,O$46,0)), "", VLOOKUP($B108,'Support Needs Backsheet'!$D$38:$X$187,O$46,0))</f>
        <v/>
      </c>
      <c r="P108" s="541" t="str">
        <f ca="1">IF(ISERROR(VLOOKUP($B108,'Support Needs Backsheet'!$D$38:$X$187,P$46,0)), "", VLOOKUP($B108,'Support Needs Backsheet'!$D$38:$X$187,P$46,0))</f>
        <v/>
      </c>
    </row>
    <row r="109" spans="1:16" ht="30" customHeight="1">
      <c r="A109" s="3">
        <v>60</v>
      </c>
      <c r="B109" s="41" t="str">
        <f t="shared" ca="1" si="3"/>
        <v/>
      </c>
      <c r="C109" s="42" t="s">
        <v>244</v>
      </c>
      <c r="D109" s="542" t="str">
        <f ca="1">IF(ISERROR(VLOOKUP($B109,'Support Needs Backsheet'!$D$38:$X$187,D$46,0)), "", VLOOKUP($B109,'Support Needs Backsheet'!$D$38:$X$187,D$46,0))</f>
        <v/>
      </c>
      <c r="E109" s="543" t="str">
        <f ca="1">IF(ISERROR(VLOOKUP($B109,'Support Needs Backsheet'!$D$38:$X$187,E$46,0)), "", VLOOKUP($B109,'Support Needs Backsheet'!$D$38:$X$187,E$46,0))</f>
        <v/>
      </c>
      <c r="F109" s="541" t="str">
        <f ca="1">IF(ISERROR(VLOOKUP($B109,'Support Needs Backsheet'!$D$38:$X$187,F$46,0)), "", VLOOKUP($B109,'Support Needs Backsheet'!$D$38:$X$187,F$46,0))</f>
        <v/>
      </c>
      <c r="G109" s="543" t="str">
        <f ca="1">IF(ISERROR(VLOOKUP($B109,'Support Needs Backsheet'!$D$38:$X$187,G$46,0)), "", VLOOKUP($B109,'Support Needs Backsheet'!$D$38:$X$187,G$46,0))</f>
        <v/>
      </c>
      <c r="H109" s="541" t="str">
        <f ca="1">IF(ISERROR(VLOOKUP($B109,'Support Needs Backsheet'!$D$38:$X$187,H$46,0)), "", VLOOKUP($B109,'Support Needs Backsheet'!$D$38:$X$187,H$46,0))</f>
        <v/>
      </c>
      <c r="I109" s="543" t="str">
        <f ca="1">IF(ISERROR(VLOOKUP($B109,'Support Needs Backsheet'!$D$38:$X$187,I$46,0)), "", VLOOKUP($B109,'Support Needs Backsheet'!$D$38:$X$187,I$46,0))</f>
        <v/>
      </c>
      <c r="J109" s="541" t="str">
        <f ca="1">IF(ISERROR(VLOOKUP($B109,'Support Needs Backsheet'!$D$38:$X$187,J$46,0)), "", VLOOKUP($B109,'Support Needs Backsheet'!$D$38:$X$187,J$46,0))</f>
        <v/>
      </c>
      <c r="K109" s="543" t="str">
        <f ca="1">IF(ISERROR(VLOOKUP($B109,'Support Needs Backsheet'!$D$38:$X$187,K$46,0)), "", VLOOKUP($B109,'Support Needs Backsheet'!$D$38:$X$187,K$46,0))</f>
        <v/>
      </c>
      <c r="L109" s="541" t="str">
        <f ca="1">IF(ISERROR(VLOOKUP($B109,'Support Needs Backsheet'!$D$38:$X$187,L$46,0)), "", VLOOKUP($B109,'Support Needs Backsheet'!$D$38:$X$187,L$46,0))</f>
        <v/>
      </c>
      <c r="M109" s="543" t="str">
        <f ca="1">IF(ISERROR(VLOOKUP($B109,'Support Needs Backsheet'!$D$38:$X$187,M$46,0)), "", VLOOKUP($B109,'Support Needs Backsheet'!$D$38:$X$187,M$46,0))</f>
        <v/>
      </c>
      <c r="N109" s="541" t="str">
        <f ca="1">IF(ISERROR(VLOOKUP($B109,'Support Needs Backsheet'!$D$38:$X$187,N$46,0)), "", VLOOKUP($B109,'Support Needs Backsheet'!$D$38:$X$187,N$46,0))</f>
        <v/>
      </c>
      <c r="O109" s="543" t="str">
        <f ca="1">IF(ISERROR(VLOOKUP($B109,'Support Needs Backsheet'!$D$38:$X$187,O$46,0)), "", VLOOKUP($B109,'Support Needs Backsheet'!$D$38:$X$187,O$46,0))</f>
        <v/>
      </c>
      <c r="P109" s="541" t="str">
        <f ca="1">IF(ISERROR(VLOOKUP($B109,'Support Needs Backsheet'!$D$38:$X$187,P$46,0)), "", VLOOKUP($B109,'Support Needs Backsheet'!$D$38:$X$187,P$46,0))</f>
        <v/>
      </c>
    </row>
    <row r="110" spans="1:16" ht="30" customHeight="1">
      <c r="A110" s="3">
        <v>61</v>
      </c>
      <c r="B110" s="41" t="str">
        <f t="shared" ca="1" si="3"/>
        <v/>
      </c>
      <c r="C110" s="42" t="s">
        <v>242</v>
      </c>
      <c r="D110" s="542" t="str">
        <f ca="1">IF(ISERROR(VLOOKUP($B110,'Support Needs Backsheet'!$D$38:$X$187,D$46,0)), "", VLOOKUP($B110,'Support Needs Backsheet'!$D$38:$X$187,D$46,0))</f>
        <v/>
      </c>
      <c r="E110" s="543" t="str">
        <f ca="1">IF(ISERROR(VLOOKUP($B110,'Support Needs Backsheet'!$D$38:$X$187,E$46,0)), "", VLOOKUP($B110,'Support Needs Backsheet'!$D$38:$X$187,E$46,0))</f>
        <v/>
      </c>
      <c r="F110" s="541" t="str">
        <f ca="1">IF(ISERROR(VLOOKUP($B110,'Support Needs Backsheet'!$D$38:$X$187,F$46,0)), "", VLOOKUP($B110,'Support Needs Backsheet'!$D$38:$X$187,F$46,0))</f>
        <v/>
      </c>
      <c r="G110" s="543" t="str">
        <f ca="1">IF(ISERROR(VLOOKUP($B110,'Support Needs Backsheet'!$D$38:$X$187,G$46,0)), "", VLOOKUP($B110,'Support Needs Backsheet'!$D$38:$X$187,G$46,0))</f>
        <v/>
      </c>
      <c r="H110" s="541" t="str">
        <f ca="1">IF(ISERROR(VLOOKUP($B110,'Support Needs Backsheet'!$D$38:$X$187,H$46,0)), "", VLOOKUP($B110,'Support Needs Backsheet'!$D$38:$X$187,H$46,0))</f>
        <v/>
      </c>
      <c r="I110" s="543" t="str">
        <f ca="1">IF(ISERROR(VLOOKUP($B110,'Support Needs Backsheet'!$D$38:$X$187,I$46,0)), "", VLOOKUP($B110,'Support Needs Backsheet'!$D$38:$X$187,I$46,0))</f>
        <v/>
      </c>
      <c r="J110" s="541" t="str">
        <f ca="1">IF(ISERROR(VLOOKUP($B110,'Support Needs Backsheet'!$D$38:$X$187,J$46,0)), "", VLOOKUP($B110,'Support Needs Backsheet'!$D$38:$X$187,J$46,0))</f>
        <v/>
      </c>
      <c r="K110" s="543" t="str">
        <f ca="1">IF(ISERROR(VLOOKUP($B110,'Support Needs Backsheet'!$D$38:$X$187,K$46,0)), "", VLOOKUP($B110,'Support Needs Backsheet'!$D$38:$X$187,K$46,0))</f>
        <v/>
      </c>
      <c r="L110" s="541" t="str">
        <f ca="1">IF(ISERROR(VLOOKUP($B110,'Support Needs Backsheet'!$D$38:$X$187,L$46,0)), "", VLOOKUP($B110,'Support Needs Backsheet'!$D$38:$X$187,L$46,0))</f>
        <v/>
      </c>
      <c r="M110" s="543" t="str">
        <f ca="1">IF(ISERROR(VLOOKUP($B110,'Support Needs Backsheet'!$D$38:$X$187,M$46,0)), "", VLOOKUP($B110,'Support Needs Backsheet'!$D$38:$X$187,M$46,0))</f>
        <v/>
      </c>
      <c r="N110" s="541" t="str">
        <f ca="1">IF(ISERROR(VLOOKUP($B110,'Support Needs Backsheet'!$D$38:$X$187,N$46,0)), "", VLOOKUP($B110,'Support Needs Backsheet'!$D$38:$X$187,N$46,0))</f>
        <v/>
      </c>
      <c r="O110" s="543" t="str">
        <f ca="1">IF(ISERROR(VLOOKUP($B110,'Support Needs Backsheet'!$D$38:$X$187,O$46,0)), "", VLOOKUP($B110,'Support Needs Backsheet'!$D$38:$X$187,O$46,0))</f>
        <v/>
      </c>
      <c r="P110" s="541" t="str">
        <f ca="1">IF(ISERROR(VLOOKUP($B110,'Support Needs Backsheet'!$D$38:$X$187,P$46,0)), "", VLOOKUP($B110,'Support Needs Backsheet'!$D$38:$X$187,P$46,0))</f>
        <v/>
      </c>
    </row>
    <row r="111" spans="1:16" ht="30" customHeight="1">
      <c r="A111" s="3">
        <v>62</v>
      </c>
      <c r="B111" s="41" t="str">
        <f t="shared" ca="1" si="3"/>
        <v/>
      </c>
      <c r="C111" s="42" t="s">
        <v>240</v>
      </c>
      <c r="D111" s="542" t="str">
        <f ca="1">IF(ISERROR(VLOOKUP($B111,'Support Needs Backsheet'!$D$38:$X$187,D$46,0)), "", VLOOKUP($B111,'Support Needs Backsheet'!$D$38:$X$187,D$46,0))</f>
        <v/>
      </c>
      <c r="E111" s="543" t="str">
        <f ca="1">IF(ISERROR(VLOOKUP($B111,'Support Needs Backsheet'!$D$38:$X$187,E$46,0)), "", VLOOKUP($B111,'Support Needs Backsheet'!$D$38:$X$187,E$46,0))</f>
        <v/>
      </c>
      <c r="F111" s="541" t="str">
        <f ca="1">IF(ISERROR(VLOOKUP($B111,'Support Needs Backsheet'!$D$38:$X$187,F$46,0)), "", VLOOKUP($B111,'Support Needs Backsheet'!$D$38:$X$187,F$46,0))</f>
        <v/>
      </c>
      <c r="G111" s="543" t="str">
        <f ca="1">IF(ISERROR(VLOOKUP($B111,'Support Needs Backsheet'!$D$38:$X$187,G$46,0)), "", VLOOKUP($B111,'Support Needs Backsheet'!$D$38:$X$187,G$46,0))</f>
        <v/>
      </c>
      <c r="H111" s="541" t="str">
        <f ca="1">IF(ISERROR(VLOOKUP($B111,'Support Needs Backsheet'!$D$38:$X$187,H$46,0)), "", VLOOKUP($B111,'Support Needs Backsheet'!$D$38:$X$187,H$46,0))</f>
        <v/>
      </c>
      <c r="I111" s="543" t="str">
        <f ca="1">IF(ISERROR(VLOOKUP($B111,'Support Needs Backsheet'!$D$38:$X$187,I$46,0)), "", VLOOKUP($B111,'Support Needs Backsheet'!$D$38:$X$187,I$46,0))</f>
        <v/>
      </c>
      <c r="J111" s="541" t="str">
        <f ca="1">IF(ISERROR(VLOOKUP($B111,'Support Needs Backsheet'!$D$38:$X$187,J$46,0)), "", VLOOKUP($B111,'Support Needs Backsheet'!$D$38:$X$187,J$46,0))</f>
        <v/>
      </c>
      <c r="K111" s="543" t="str">
        <f ca="1">IF(ISERROR(VLOOKUP($B111,'Support Needs Backsheet'!$D$38:$X$187,K$46,0)), "", VLOOKUP($B111,'Support Needs Backsheet'!$D$38:$X$187,K$46,0))</f>
        <v/>
      </c>
      <c r="L111" s="541" t="str">
        <f ca="1">IF(ISERROR(VLOOKUP($B111,'Support Needs Backsheet'!$D$38:$X$187,L$46,0)), "", VLOOKUP($B111,'Support Needs Backsheet'!$D$38:$X$187,L$46,0))</f>
        <v/>
      </c>
      <c r="M111" s="543" t="str">
        <f ca="1">IF(ISERROR(VLOOKUP($B111,'Support Needs Backsheet'!$D$38:$X$187,M$46,0)), "", VLOOKUP($B111,'Support Needs Backsheet'!$D$38:$X$187,M$46,0))</f>
        <v/>
      </c>
      <c r="N111" s="541" t="str">
        <f ca="1">IF(ISERROR(VLOOKUP($B111,'Support Needs Backsheet'!$D$38:$X$187,N$46,0)), "", VLOOKUP($B111,'Support Needs Backsheet'!$D$38:$X$187,N$46,0))</f>
        <v/>
      </c>
      <c r="O111" s="543" t="str">
        <f ca="1">IF(ISERROR(VLOOKUP($B111,'Support Needs Backsheet'!$D$38:$X$187,O$46,0)), "", VLOOKUP($B111,'Support Needs Backsheet'!$D$38:$X$187,O$46,0))</f>
        <v/>
      </c>
      <c r="P111" s="541" t="str">
        <f ca="1">IF(ISERROR(VLOOKUP($B111,'Support Needs Backsheet'!$D$38:$X$187,P$46,0)), "", VLOOKUP($B111,'Support Needs Backsheet'!$D$38:$X$187,P$46,0))</f>
        <v/>
      </c>
    </row>
    <row r="112" spans="1:16" ht="30" customHeight="1">
      <c r="A112" s="3">
        <v>63</v>
      </c>
      <c r="B112" s="41" t="str">
        <f t="shared" ca="1" si="3"/>
        <v/>
      </c>
      <c r="C112" s="42" t="s">
        <v>238</v>
      </c>
      <c r="D112" s="542" t="str">
        <f ca="1">IF(ISERROR(VLOOKUP($B112,'Support Needs Backsheet'!$D$38:$X$187,D$46,0)), "", VLOOKUP($B112,'Support Needs Backsheet'!$D$38:$X$187,D$46,0))</f>
        <v/>
      </c>
      <c r="E112" s="543" t="str">
        <f ca="1">IF(ISERROR(VLOOKUP($B112,'Support Needs Backsheet'!$D$38:$X$187,E$46,0)), "", VLOOKUP($B112,'Support Needs Backsheet'!$D$38:$X$187,E$46,0))</f>
        <v/>
      </c>
      <c r="F112" s="541" t="str">
        <f ca="1">IF(ISERROR(VLOOKUP($B112,'Support Needs Backsheet'!$D$38:$X$187,F$46,0)), "", VLOOKUP($B112,'Support Needs Backsheet'!$D$38:$X$187,F$46,0))</f>
        <v/>
      </c>
      <c r="G112" s="543" t="str">
        <f ca="1">IF(ISERROR(VLOOKUP($B112,'Support Needs Backsheet'!$D$38:$X$187,G$46,0)), "", VLOOKUP($B112,'Support Needs Backsheet'!$D$38:$X$187,G$46,0))</f>
        <v/>
      </c>
      <c r="H112" s="541" t="str">
        <f ca="1">IF(ISERROR(VLOOKUP($B112,'Support Needs Backsheet'!$D$38:$X$187,H$46,0)), "", VLOOKUP($B112,'Support Needs Backsheet'!$D$38:$X$187,H$46,0))</f>
        <v/>
      </c>
      <c r="I112" s="543" t="str">
        <f ca="1">IF(ISERROR(VLOOKUP($B112,'Support Needs Backsheet'!$D$38:$X$187,I$46,0)), "", VLOOKUP($B112,'Support Needs Backsheet'!$D$38:$X$187,I$46,0))</f>
        <v/>
      </c>
      <c r="J112" s="541" t="str">
        <f ca="1">IF(ISERROR(VLOOKUP($B112,'Support Needs Backsheet'!$D$38:$X$187,J$46,0)), "", VLOOKUP($B112,'Support Needs Backsheet'!$D$38:$X$187,J$46,0))</f>
        <v/>
      </c>
      <c r="K112" s="543" t="str">
        <f ca="1">IF(ISERROR(VLOOKUP($B112,'Support Needs Backsheet'!$D$38:$X$187,K$46,0)), "", VLOOKUP($B112,'Support Needs Backsheet'!$D$38:$X$187,K$46,0))</f>
        <v/>
      </c>
      <c r="L112" s="541" t="str">
        <f ca="1">IF(ISERROR(VLOOKUP($B112,'Support Needs Backsheet'!$D$38:$X$187,L$46,0)), "", VLOOKUP($B112,'Support Needs Backsheet'!$D$38:$X$187,L$46,0))</f>
        <v/>
      </c>
      <c r="M112" s="543" t="str">
        <f ca="1">IF(ISERROR(VLOOKUP($B112,'Support Needs Backsheet'!$D$38:$X$187,M$46,0)), "", VLOOKUP($B112,'Support Needs Backsheet'!$D$38:$X$187,M$46,0))</f>
        <v/>
      </c>
      <c r="N112" s="541" t="str">
        <f ca="1">IF(ISERROR(VLOOKUP($B112,'Support Needs Backsheet'!$D$38:$X$187,N$46,0)), "", VLOOKUP($B112,'Support Needs Backsheet'!$D$38:$X$187,N$46,0))</f>
        <v/>
      </c>
      <c r="O112" s="543" t="str">
        <f ca="1">IF(ISERROR(VLOOKUP($B112,'Support Needs Backsheet'!$D$38:$X$187,O$46,0)), "", VLOOKUP($B112,'Support Needs Backsheet'!$D$38:$X$187,O$46,0))</f>
        <v/>
      </c>
      <c r="P112" s="541" t="str">
        <f ca="1">IF(ISERROR(VLOOKUP($B112,'Support Needs Backsheet'!$D$38:$X$187,P$46,0)), "", VLOOKUP($B112,'Support Needs Backsheet'!$D$38:$X$187,P$46,0))</f>
        <v/>
      </c>
    </row>
    <row r="113" spans="1:16" ht="30" customHeight="1">
      <c r="A113" s="3">
        <v>64</v>
      </c>
      <c r="B113" s="41" t="str">
        <f t="shared" ref="B113:B144" ca="1" si="4">IF($A113&gt;$R$50-1,"",INDIRECT("'Comms by AT'!AE"&amp;$A113+$R$49))</f>
        <v/>
      </c>
      <c r="C113" s="42" t="s">
        <v>236</v>
      </c>
      <c r="D113" s="542" t="str">
        <f ca="1">IF(ISERROR(VLOOKUP($B113,'Support Needs Backsheet'!$D$38:$X$187,D$46,0)), "", VLOOKUP($B113,'Support Needs Backsheet'!$D$38:$X$187,D$46,0))</f>
        <v/>
      </c>
      <c r="E113" s="543" t="str">
        <f ca="1">IF(ISERROR(VLOOKUP($B113,'Support Needs Backsheet'!$D$38:$X$187,E$46,0)), "", VLOOKUP($B113,'Support Needs Backsheet'!$D$38:$X$187,E$46,0))</f>
        <v/>
      </c>
      <c r="F113" s="541" t="str">
        <f ca="1">IF(ISERROR(VLOOKUP($B113,'Support Needs Backsheet'!$D$38:$X$187,F$46,0)), "", VLOOKUP($B113,'Support Needs Backsheet'!$D$38:$X$187,F$46,0))</f>
        <v/>
      </c>
      <c r="G113" s="543" t="str">
        <f ca="1">IF(ISERROR(VLOOKUP($B113,'Support Needs Backsheet'!$D$38:$X$187,G$46,0)), "", VLOOKUP($B113,'Support Needs Backsheet'!$D$38:$X$187,G$46,0))</f>
        <v/>
      </c>
      <c r="H113" s="541" t="str">
        <f ca="1">IF(ISERROR(VLOOKUP($B113,'Support Needs Backsheet'!$D$38:$X$187,H$46,0)), "", VLOOKUP($B113,'Support Needs Backsheet'!$D$38:$X$187,H$46,0))</f>
        <v/>
      </c>
      <c r="I113" s="543" t="str">
        <f ca="1">IF(ISERROR(VLOOKUP($B113,'Support Needs Backsheet'!$D$38:$X$187,I$46,0)), "", VLOOKUP($B113,'Support Needs Backsheet'!$D$38:$X$187,I$46,0))</f>
        <v/>
      </c>
      <c r="J113" s="541" t="str">
        <f ca="1">IF(ISERROR(VLOOKUP($B113,'Support Needs Backsheet'!$D$38:$X$187,J$46,0)), "", VLOOKUP($B113,'Support Needs Backsheet'!$D$38:$X$187,J$46,0))</f>
        <v/>
      </c>
      <c r="K113" s="543" t="str">
        <f ca="1">IF(ISERROR(VLOOKUP($B113,'Support Needs Backsheet'!$D$38:$X$187,K$46,0)), "", VLOOKUP($B113,'Support Needs Backsheet'!$D$38:$X$187,K$46,0))</f>
        <v/>
      </c>
      <c r="L113" s="541" t="str">
        <f ca="1">IF(ISERROR(VLOOKUP($B113,'Support Needs Backsheet'!$D$38:$X$187,L$46,0)), "", VLOOKUP($B113,'Support Needs Backsheet'!$D$38:$X$187,L$46,0))</f>
        <v/>
      </c>
      <c r="M113" s="543" t="str">
        <f ca="1">IF(ISERROR(VLOOKUP($B113,'Support Needs Backsheet'!$D$38:$X$187,M$46,0)), "", VLOOKUP($B113,'Support Needs Backsheet'!$D$38:$X$187,M$46,0))</f>
        <v/>
      </c>
      <c r="N113" s="541" t="str">
        <f ca="1">IF(ISERROR(VLOOKUP($B113,'Support Needs Backsheet'!$D$38:$X$187,N$46,0)), "", VLOOKUP($B113,'Support Needs Backsheet'!$D$38:$X$187,N$46,0))</f>
        <v/>
      </c>
      <c r="O113" s="543" t="str">
        <f ca="1">IF(ISERROR(VLOOKUP($B113,'Support Needs Backsheet'!$D$38:$X$187,O$46,0)), "", VLOOKUP($B113,'Support Needs Backsheet'!$D$38:$X$187,O$46,0))</f>
        <v/>
      </c>
      <c r="P113" s="541" t="str">
        <f ca="1">IF(ISERROR(VLOOKUP($B113,'Support Needs Backsheet'!$D$38:$X$187,P$46,0)), "", VLOOKUP($B113,'Support Needs Backsheet'!$D$38:$X$187,P$46,0))</f>
        <v/>
      </c>
    </row>
    <row r="114" spans="1:16" ht="30" customHeight="1">
      <c r="A114" s="3">
        <v>65</v>
      </c>
      <c r="B114" s="41" t="str">
        <f t="shared" ca="1" si="4"/>
        <v/>
      </c>
      <c r="C114" s="42" t="s">
        <v>234</v>
      </c>
      <c r="D114" s="542" t="str">
        <f ca="1">IF(ISERROR(VLOOKUP($B114,'Support Needs Backsheet'!$D$38:$X$187,D$46,0)), "", VLOOKUP($B114,'Support Needs Backsheet'!$D$38:$X$187,D$46,0))</f>
        <v/>
      </c>
      <c r="E114" s="543" t="str">
        <f ca="1">IF(ISERROR(VLOOKUP($B114,'Support Needs Backsheet'!$D$38:$X$187,E$46,0)), "", VLOOKUP($B114,'Support Needs Backsheet'!$D$38:$X$187,E$46,0))</f>
        <v/>
      </c>
      <c r="F114" s="541" t="str">
        <f ca="1">IF(ISERROR(VLOOKUP($B114,'Support Needs Backsheet'!$D$38:$X$187,F$46,0)), "", VLOOKUP($B114,'Support Needs Backsheet'!$D$38:$X$187,F$46,0))</f>
        <v/>
      </c>
      <c r="G114" s="543" t="str">
        <f ca="1">IF(ISERROR(VLOOKUP($B114,'Support Needs Backsheet'!$D$38:$X$187,G$46,0)), "", VLOOKUP($B114,'Support Needs Backsheet'!$D$38:$X$187,G$46,0))</f>
        <v/>
      </c>
      <c r="H114" s="541" t="str">
        <f ca="1">IF(ISERROR(VLOOKUP($B114,'Support Needs Backsheet'!$D$38:$X$187,H$46,0)), "", VLOOKUP($B114,'Support Needs Backsheet'!$D$38:$X$187,H$46,0))</f>
        <v/>
      </c>
      <c r="I114" s="543" t="str">
        <f ca="1">IF(ISERROR(VLOOKUP($B114,'Support Needs Backsheet'!$D$38:$X$187,I$46,0)), "", VLOOKUP($B114,'Support Needs Backsheet'!$D$38:$X$187,I$46,0))</f>
        <v/>
      </c>
      <c r="J114" s="541" t="str">
        <f ca="1">IF(ISERROR(VLOOKUP($B114,'Support Needs Backsheet'!$D$38:$X$187,J$46,0)), "", VLOOKUP($B114,'Support Needs Backsheet'!$D$38:$X$187,J$46,0))</f>
        <v/>
      </c>
      <c r="K114" s="543" t="str">
        <f ca="1">IF(ISERROR(VLOOKUP($B114,'Support Needs Backsheet'!$D$38:$X$187,K$46,0)), "", VLOOKUP($B114,'Support Needs Backsheet'!$D$38:$X$187,K$46,0))</f>
        <v/>
      </c>
      <c r="L114" s="541" t="str">
        <f ca="1">IF(ISERROR(VLOOKUP($B114,'Support Needs Backsheet'!$D$38:$X$187,L$46,0)), "", VLOOKUP($B114,'Support Needs Backsheet'!$D$38:$X$187,L$46,0))</f>
        <v/>
      </c>
      <c r="M114" s="543" t="str">
        <f ca="1">IF(ISERROR(VLOOKUP($B114,'Support Needs Backsheet'!$D$38:$X$187,M$46,0)), "", VLOOKUP($B114,'Support Needs Backsheet'!$D$38:$X$187,M$46,0))</f>
        <v/>
      </c>
      <c r="N114" s="541" t="str">
        <f ca="1">IF(ISERROR(VLOOKUP($B114,'Support Needs Backsheet'!$D$38:$X$187,N$46,0)), "", VLOOKUP($B114,'Support Needs Backsheet'!$D$38:$X$187,N$46,0))</f>
        <v/>
      </c>
      <c r="O114" s="543" t="str">
        <f ca="1">IF(ISERROR(VLOOKUP($B114,'Support Needs Backsheet'!$D$38:$X$187,O$46,0)), "", VLOOKUP($B114,'Support Needs Backsheet'!$D$38:$X$187,O$46,0))</f>
        <v/>
      </c>
      <c r="P114" s="541" t="str">
        <f ca="1">IF(ISERROR(VLOOKUP($B114,'Support Needs Backsheet'!$D$38:$X$187,P$46,0)), "", VLOOKUP($B114,'Support Needs Backsheet'!$D$38:$X$187,P$46,0))</f>
        <v/>
      </c>
    </row>
    <row r="115" spans="1:16" ht="30" customHeight="1">
      <c r="A115" s="3">
        <v>66</v>
      </c>
      <c r="B115" s="41" t="str">
        <f t="shared" ca="1" si="4"/>
        <v/>
      </c>
      <c r="C115" s="42" t="s">
        <v>232</v>
      </c>
      <c r="D115" s="542" t="str">
        <f ca="1">IF(ISERROR(VLOOKUP($B115,'Support Needs Backsheet'!$D$38:$X$187,D$46,0)), "", VLOOKUP($B115,'Support Needs Backsheet'!$D$38:$X$187,D$46,0))</f>
        <v/>
      </c>
      <c r="E115" s="543" t="str">
        <f ca="1">IF(ISERROR(VLOOKUP($B115,'Support Needs Backsheet'!$D$38:$X$187,E$46,0)), "", VLOOKUP($B115,'Support Needs Backsheet'!$D$38:$X$187,E$46,0))</f>
        <v/>
      </c>
      <c r="F115" s="541" t="str">
        <f ca="1">IF(ISERROR(VLOOKUP($B115,'Support Needs Backsheet'!$D$38:$X$187,F$46,0)), "", VLOOKUP($B115,'Support Needs Backsheet'!$D$38:$X$187,F$46,0))</f>
        <v/>
      </c>
      <c r="G115" s="543" t="str">
        <f ca="1">IF(ISERROR(VLOOKUP($B115,'Support Needs Backsheet'!$D$38:$X$187,G$46,0)), "", VLOOKUP($B115,'Support Needs Backsheet'!$D$38:$X$187,G$46,0))</f>
        <v/>
      </c>
      <c r="H115" s="541" t="str">
        <f ca="1">IF(ISERROR(VLOOKUP($B115,'Support Needs Backsheet'!$D$38:$X$187,H$46,0)), "", VLOOKUP($B115,'Support Needs Backsheet'!$D$38:$X$187,H$46,0))</f>
        <v/>
      </c>
      <c r="I115" s="543" t="str">
        <f ca="1">IF(ISERROR(VLOOKUP($B115,'Support Needs Backsheet'!$D$38:$X$187,I$46,0)), "", VLOOKUP($B115,'Support Needs Backsheet'!$D$38:$X$187,I$46,0))</f>
        <v/>
      </c>
      <c r="J115" s="541" t="str">
        <f ca="1">IF(ISERROR(VLOOKUP($B115,'Support Needs Backsheet'!$D$38:$X$187,J$46,0)), "", VLOOKUP($B115,'Support Needs Backsheet'!$D$38:$X$187,J$46,0))</f>
        <v/>
      </c>
      <c r="K115" s="543" t="str">
        <f ca="1">IF(ISERROR(VLOOKUP($B115,'Support Needs Backsheet'!$D$38:$X$187,K$46,0)), "", VLOOKUP($B115,'Support Needs Backsheet'!$D$38:$X$187,K$46,0))</f>
        <v/>
      </c>
      <c r="L115" s="541" t="str">
        <f ca="1">IF(ISERROR(VLOOKUP($B115,'Support Needs Backsheet'!$D$38:$X$187,L$46,0)), "", VLOOKUP($B115,'Support Needs Backsheet'!$D$38:$X$187,L$46,0))</f>
        <v/>
      </c>
      <c r="M115" s="543" t="str">
        <f ca="1">IF(ISERROR(VLOOKUP($B115,'Support Needs Backsheet'!$D$38:$X$187,M$46,0)), "", VLOOKUP($B115,'Support Needs Backsheet'!$D$38:$X$187,M$46,0))</f>
        <v/>
      </c>
      <c r="N115" s="541" t="str">
        <f ca="1">IF(ISERROR(VLOOKUP($B115,'Support Needs Backsheet'!$D$38:$X$187,N$46,0)), "", VLOOKUP($B115,'Support Needs Backsheet'!$D$38:$X$187,N$46,0))</f>
        <v/>
      </c>
      <c r="O115" s="543" t="str">
        <f ca="1">IF(ISERROR(VLOOKUP($B115,'Support Needs Backsheet'!$D$38:$X$187,O$46,0)), "", VLOOKUP($B115,'Support Needs Backsheet'!$D$38:$X$187,O$46,0))</f>
        <v/>
      </c>
      <c r="P115" s="541" t="str">
        <f ca="1">IF(ISERROR(VLOOKUP($B115,'Support Needs Backsheet'!$D$38:$X$187,P$46,0)), "", VLOOKUP($B115,'Support Needs Backsheet'!$D$38:$X$187,P$46,0))</f>
        <v/>
      </c>
    </row>
    <row r="116" spans="1:16" ht="30" customHeight="1">
      <c r="A116" s="3">
        <v>67</v>
      </c>
      <c r="B116" s="41" t="str">
        <f t="shared" ca="1" si="4"/>
        <v/>
      </c>
      <c r="C116" s="42" t="s">
        <v>230</v>
      </c>
      <c r="D116" s="542" t="str">
        <f ca="1">IF(ISERROR(VLOOKUP($B116,'Support Needs Backsheet'!$D$38:$X$187,D$46,0)), "", VLOOKUP($B116,'Support Needs Backsheet'!$D$38:$X$187,D$46,0))</f>
        <v/>
      </c>
      <c r="E116" s="543" t="str">
        <f ca="1">IF(ISERROR(VLOOKUP($B116,'Support Needs Backsheet'!$D$38:$X$187,E$46,0)), "", VLOOKUP($B116,'Support Needs Backsheet'!$D$38:$X$187,E$46,0))</f>
        <v/>
      </c>
      <c r="F116" s="541" t="str">
        <f ca="1">IF(ISERROR(VLOOKUP($B116,'Support Needs Backsheet'!$D$38:$X$187,F$46,0)), "", VLOOKUP($B116,'Support Needs Backsheet'!$D$38:$X$187,F$46,0))</f>
        <v/>
      </c>
      <c r="G116" s="543" t="str">
        <f ca="1">IF(ISERROR(VLOOKUP($B116,'Support Needs Backsheet'!$D$38:$X$187,G$46,0)), "", VLOOKUP($B116,'Support Needs Backsheet'!$D$38:$X$187,G$46,0))</f>
        <v/>
      </c>
      <c r="H116" s="541" t="str">
        <f ca="1">IF(ISERROR(VLOOKUP($B116,'Support Needs Backsheet'!$D$38:$X$187,H$46,0)), "", VLOOKUP($B116,'Support Needs Backsheet'!$D$38:$X$187,H$46,0))</f>
        <v/>
      </c>
      <c r="I116" s="543" t="str">
        <f ca="1">IF(ISERROR(VLOOKUP($B116,'Support Needs Backsheet'!$D$38:$X$187,I$46,0)), "", VLOOKUP($B116,'Support Needs Backsheet'!$D$38:$X$187,I$46,0))</f>
        <v/>
      </c>
      <c r="J116" s="541" t="str">
        <f ca="1">IF(ISERROR(VLOOKUP($B116,'Support Needs Backsheet'!$D$38:$X$187,J$46,0)), "", VLOOKUP($B116,'Support Needs Backsheet'!$D$38:$X$187,J$46,0))</f>
        <v/>
      </c>
      <c r="K116" s="543" t="str">
        <f ca="1">IF(ISERROR(VLOOKUP($B116,'Support Needs Backsheet'!$D$38:$X$187,K$46,0)), "", VLOOKUP($B116,'Support Needs Backsheet'!$D$38:$X$187,K$46,0))</f>
        <v/>
      </c>
      <c r="L116" s="541" t="str">
        <f ca="1">IF(ISERROR(VLOOKUP($B116,'Support Needs Backsheet'!$D$38:$X$187,L$46,0)), "", VLOOKUP($B116,'Support Needs Backsheet'!$D$38:$X$187,L$46,0))</f>
        <v/>
      </c>
      <c r="M116" s="543" t="str">
        <f ca="1">IF(ISERROR(VLOOKUP($B116,'Support Needs Backsheet'!$D$38:$X$187,M$46,0)), "", VLOOKUP($B116,'Support Needs Backsheet'!$D$38:$X$187,M$46,0))</f>
        <v/>
      </c>
      <c r="N116" s="541" t="str">
        <f ca="1">IF(ISERROR(VLOOKUP($B116,'Support Needs Backsheet'!$D$38:$X$187,N$46,0)), "", VLOOKUP($B116,'Support Needs Backsheet'!$D$38:$X$187,N$46,0))</f>
        <v/>
      </c>
      <c r="O116" s="543" t="str">
        <f ca="1">IF(ISERROR(VLOOKUP($B116,'Support Needs Backsheet'!$D$38:$X$187,O$46,0)), "", VLOOKUP($B116,'Support Needs Backsheet'!$D$38:$X$187,O$46,0))</f>
        <v/>
      </c>
      <c r="P116" s="541" t="str">
        <f ca="1">IF(ISERROR(VLOOKUP($B116,'Support Needs Backsheet'!$D$38:$X$187,P$46,0)), "", VLOOKUP($B116,'Support Needs Backsheet'!$D$38:$X$187,P$46,0))</f>
        <v/>
      </c>
    </row>
    <row r="117" spans="1:16" ht="30" customHeight="1">
      <c r="A117" s="3">
        <v>68</v>
      </c>
      <c r="B117" s="41" t="str">
        <f t="shared" ca="1" si="4"/>
        <v/>
      </c>
      <c r="C117" s="42" t="s">
        <v>228</v>
      </c>
      <c r="D117" s="542" t="str">
        <f ca="1">IF(ISERROR(VLOOKUP($B117,'Support Needs Backsheet'!$D$38:$X$187,D$46,0)), "", VLOOKUP($B117,'Support Needs Backsheet'!$D$38:$X$187,D$46,0))</f>
        <v/>
      </c>
      <c r="E117" s="543" t="str">
        <f ca="1">IF(ISERROR(VLOOKUP($B117,'Support Needs Backsheet'!$D$38:$X$187,E$46,0)), "", VLOOKUP($B117,'Support Needs Backsheet'!$D$38:$X$187,E$46,0))</f>
        <v/>
      </c>
      <c r="F117" s="541" t="str">
        <f ca="1">IF(ISERROR(VLOOKUP($B117,'Support Needs Backsheet'!$D$38:$X$187,F$46,0)), "", VLOOKUP($B117,'Support Needs Backsheet'!$D$38:$X$187,F$46,0))</f>
        <v/>
      </c>
      <c r="G117" s="543" t="str">
        <f ca="1">IF(ISERROR(VLOOKUP($B117,'Support Needs Backsheet'!$D$38:$X$187,G$46,0)), "", VLOOKUP($B117,'Support Needs Backsheet'!$D$38:$X$187,G$46,0))</f>
        <v/>
      </c>
      <c r="H117" s="541" t="str">
        <f ca="1">IF(ISERROR(VLOOKUP($B117,'Support Needs Backsheet'!$D$38:$X$187,H$46,0)), "", VLOOKUP($B117,'Support Needs Backsheet'!$D$38:$X$187,H$46,0))</f>
        <v/>
      </c>
      <c r="I117" s="543" t="str">
        <f ca="1">IF(ISERROR(VLOOKUP($B117,'Support Needs Backsheet'!$D$38:$X$187,I$46,0)), "", VLOOKUP($B117,'Support Needs Backsheet'!$D$38:$X$187,I$46,0))</f>
        <v/>
      </c>
      <c r="J117" s="541" t="str">
        <f ca="1">IF(ISERROR(VLOOKUP($B117,'Support Needs Backsheet'!$D$38:$X$187,J$46,0)), "", VLOOKUP($B117,'Support Needs Backsheet'!$D$38:$X$187,J$46,0))</f>
        <v/>
      </c>
      <c r="K117" s="543" t="str">
        <f ca="1">IF(ISERROR(VLOOKUP($B117,'Support Needs Backsheet'!$D$38:$X$187,K$46,0)), "", VLOOKUP($B117,'Support Needs Backsheet'!$D$38:$X$187,K$46,0))</f>
        <v/>
      </c>
      <c r="L117" s="541" t="str">
        <f ca="1">IF(ISERROR(VLOOKUP($B117,'Support Needs Backsheet'!$D$38:$X$187,L$46,0)), "", VLOOKUP($B117,'Support Needs Backsheet'!$D$38:$X$187,L$46,0))</f>
        <v/>
      </c>
      <c r="M117" s="543" t="str">
        <f ca="1">IF(ISERROR(VLOOKUP($B117,'Support Needs Backsheet'!$D$38:$X$187,M$46,0)), "", VLOOKUP($B117,'Support Needs Backsheet'!$D$38:$X$187,M$46,0))</f>
        <v/>
      </c>
      <c r="N117" s="541" t="str">
        <f ca="1">IF(ISERROR(VLOOKUP($B117,'Support Needs Backsheet'!$D$38:$X$187,N$46,0)), "", VLOOKUP($B117,'Support Needs Backsheet'!$D$38:$X$187,N$46,0))</f>
        <v/>
      </c>
      <c r="O117" s="543" t="str">
        <f ca="1">IF(ISERROR(VLOOKUP($B117,'Support Needs Backsheet'!$D$38:$X$187,O$46,0)), "", VLOOKUP($B117,'Support Needs Backsheet'!$D$38:$X$187,O$46,0))</f>
        <v/>
      </c>
      <c r="P117" s="541" t="str">
        <f ca="1">IF(ISERROR(VLOOKUP($B117,'Support Needs Backsheet'!$D$38:$X$187,P$46,0)), "", VLOOKUP($B117,'Support Needs Backsheet'!$D$38:$X$187,P$46,0))</f>
        <v/>
      </c>
    </row>
    <row r="118" spans="1:16" ht="30" customHeight="1">
      <c r="A118" s="3">
        <v>69</v>
      </c>
      <c r="B118" s="41" t="str">
        <f t="shared" ca="1" si="4"/>
        <v/>
      </c>
      <c r="C118" s="42" t="s">
        <v>226</v>
      </c>
      <c r="D118" s="542" t="str">
        <f ca="1">IF(ISERROR(VLOOKUP($B118,'Support Needs Backsheet'!$D$38:$X$187,D$46,0)), "", VLOOKUP($B118,'Support Needs Backsheet'!$D$38:$X$187,D$46,0))</f>
        <v/>
      </c>
      <c r="E118" s="543" t="str">
        <f ca="1">IF(ISERROR(VLOOKUP($B118,'Support Needs Backsheet'!$D$38:$X$187,E$46,0)), "", VLOOKUP($B118,'Support Needs Backsheet'!$D$38:$X$187,E$46,0))</f>
        <v/>
      </c>
      <c r="F118" s="541" t="str">
        <f ca="1">IF(ISERROR(VLOOKUP($B118,'Support Needs Backsheet'!$D$38:$X$187,F$46,0)), "", VLOOKUP($B118,'Support Needs Backsheet'!$D$38:$X$187,F$46,0))</f>
        <v/>
      </c>
      <c r="G118" s="543" t="str">
        <f ca="1">IF(ISERROR(VLOOKUP($B118,'Support Needs Backsheet'!$D$38:$X$187,G$46,0)), "", VLOOKUP($B118,'Support Needs Backsheet'!$D$38:$X$187,G$46,0))</f>
        <v/>
      </c>
      <c r="H118" s="541" t="str">
        <f ca="1">IF(ISERROR(VLOOKUP($B118,'Support Needs Backsheet'!$D$38:$X$187,H$46,0)), "", VLOOKUP($B118,'Support Needs Backsheet'!$D$38:$X$187,H$46,0))</f>
        <v/>
      </c>
      <c r="I118" s="543" t="str">
        <f ca="1">IF(ISERROR(VLOOKUP($B118,'Support Needs Backsheet'!$D$38:$X$187,I$46,0)), "", VLOOKUP($B118,'Support Needs Backsheet'!$D$38:$X$187,I$46,0))</f>
        <v/>
      </c>
      <c r="J118" s="541" t="str">
        <f ca="1">IF(ISERROR(VLOOKUP($B118,'Support Needs Backsheet'!$D$38:$X$187,J$46,0)), "", VLOOKUP($B118,'Support Needs Backsheet'!$D$38:$X$187,J$46,0))</f>
        <v/>
      </c>
      <c r="K118" s="543" t="str">
        <f ca="1">IF(ISERROR(VLOOKUP($B118,'Support Needs Backsheet'!$D$38:$X$187,K$46,0)), "", VLOOKUP($B118,'Support Needs Backsheet'!$D$38:$X$187,K$46,0))</f>
        <v/>
      </c>
      <c r="L118" s="541" t="str">
        <f ca="1">IF(ISERROR(VLOOKUP($B118,'Support Needs Backsheet'!$D$38:$X$187,L$46,0)), "", VLOOKUP($B118,'Support Needs Backsheet'!$D$38:$X$187,L$46,0))</f>
        <v/>
      </c>
      <c r="M118" s="543" t="str">
        <f ca="1">IF(ISERROR(VLOOKUP($B118,'Support Needs Backsheet'!$D$38:$X$187,M$46,0)), "", VLOOKUP($B118,'Support Needs Backsheet'!$D$38:$X$187,M$46,0))</f>
        <v/>
      </c>
      <c r="N118" s="541" t="str">
        <f ca="1">IF(ISERROR(VLOOKUP($B118,'Support Needs Backsheet'!$D$38:$X$187,N$46,0)), "", VLOOKUP($B118,'Support Needs Backsheet'!$D$38:$X$187,N$46,0))</f>
        <v/>
      </c>
      <c r="O118" s="543" t="str">
        <f ca="1">IF(ISERROR(VLOOKUP($B118,'Support Needs Backsheet'!$D$38:$X$187,O$46,0)), "", VLOOKUP($B118,'Support Needs Backsheet'!$D$38:$X$187,O$46,0))</f>
        <v/>
      </c>
      <c r="P118" s="541" t="str">
        <f ca="1">IF(ISERROR(VLOOKUP($B118,'Support Needs Backsheet'!$D$38:$X$187,P$46,0)), "", VLOOKUP($B118,'Support Needs Backsheet'!$D$38:$X$187,P$46,0))</f>
        <v/>
      </c>
    </row>
    <row r="119" spans="1:16" ht="30" customHeight="1">
      <c r="A119" s="3">
        <v>70</v>
      </c>
      <c r="B119" s="41" t="str">
        <f t="shared" ca="1" si="4"/>
        <v/>
      </c>
      <c r="C119" s="42" t="s">
        <v>224</v>
      </c>
      <c r="D119" s="542" t="str">
        <f ca="1">IF(ISERROR(VLOOKUP($B119,'Support Needs Backsheet'!$D$38:$X$187,D$46,0)), "", VLOOKUP($B119,'Support Needs Backsheet'!$D$38:$X$187,D$46,0))</f>
        <v/>
      </c>
      <c r="E119" s="543" t="str">
        <f ca="1">IF(ISERROR(VLOOKUP($B119,'Support Needs Backsheet'!$D$38:$X$187,E$46,0)), "", VLOOKUP($B119,'Support Needs Backsheet'!$D$38:$X$187,E$46,0))</f>
        <v/>
      </c>
      <c r="F119" s="541" t="str">
        <f ca="1">IF(ISERROR(VLOOKUP($B119,'Support Needs Backsheet'!$D$38:$X$187,F$46,0)), "", VLOOKUP($B119,'Support Needs Backsheet'!$D$38:$X$187,F$46,0))</f>
        <v/>
      </c>
      <c r="G119" s="543" t="str">
        <f ca="1">IF(ISERROR(VLOOKUP($B119,'Support Needs Backsheet'!$D$38:$X$187,G$46,0)), "", VLOOKUP($B119,'Support Needs Backsheet'!$D$38:$X$187,G$46,0))</f>
        <v/>
      </c>
      <c r="H119" s="541" t="str">
        <f ca="1">IF(ISERROR(VLOOKUP($B119,'Support Needs Backsheet'!$D$38:$X$187,H$46,0)), "", VLOOKUP($B119,'Support Needs Backsheet'!$D$38:$X$187,H$46,0))</f>
        <v/>
      </c>
      <c r="I119" s="543" t="str">
        <f ca="1">IF(ISERROR(VLOOKUP($B119,'Support Needs Backsheet'!$D$38:$X$187,I$46,0)), "", VLOOKUP($B119,'Support Needs Backsheet'!$D$38:$X$187,I$46,0))</f>
        <v/>
      </c>
      <c r="J119" s="541" t="str">
        <f ca="1">IF(ISERROR(VLOOKUP($B119,'Support Needs Backsheet'!$D$38:$X$187,J$46,0)), "", VLOOKUP($B119,'Support Needs Backsheet'!$D$38:$X$187,J$46,0))</f>
        <v/>
      </c>
      <c r="K119" s="543" t="str">
        <f ca="1">IF(ISERROR(VLOOKUP($B119,'Support Needs Backsheet'!$D$38:$X$187,K$46,0)), "", VLOOKUP($B119,'Support Needs Backsheet'!$D$38:$X$187,K$46,0))</f>
        <v/>
      </c>
      <c r="L119" s="541" t="str">
        <f ca="1">IF(ISERROR(VLOOKUP($B119,'Support Needs Backsheet'!$D$38:$X$187,L$46,0)), "", VLOOKUP($B119,'Support Needs Backsheet'!$D$38:$X$187,L$46,0))</f>
        <v/>
      </c>
      <c r="M119" s="543" t="str">
        <f ca="1">IF(ISERROR(VLOOKUP($B119,'Support Needs Backsheet'!$D$38:$X$187,M$46,0)), "", VLOOKUP($B119,'Support Needs Backsheet'!$D$38:$X$187,M$46,0))</f>
        <v/>
      </c>
      <c r="N119" s="541" t="str">
        <f ca="1">IF(ISERROR(VLOOKUP($B119,'Support Needs Backsheet'!$D$38:$X$187,N$46,0)), "", VLOOKUP($B119,'Support Needs Backsheet'!$D$38:$X$187,N$46,0))</f>
        <v/>
      </c>
      <c r="O119" s="543" t="str">
        <f ca="1">IF(ISERROR(VLOOKUP($B119,'Support Needs Backsheet'!$D$38:$X$187,O$46,0)), "", VLOOKUP($B119,'Support Needs Backsheet'!$D$38:$X$187,O$46,0))</f>
        <v/>
      </c>
      <c r="P119" s="541" t="str">
        <f ca="1">IF(ISERROR(VLOOKUP($B119,'Support Needs Backsheet'!$D$38:$X$187,P$46,0)), "", VLOOKUP($B119,'Support Needs Backsheet'!$D$38:$X$187,P$46,0))</f>
        <v/>
      </c>
    </row>
    <row r="120" spans="1:16" ht="30" customHeight="1">
      <c r="A120" s="3">
        <v>71</v>
      </c>
      <c r="B120" s="41" t="str">
        <f t="shared" ca="1" si="4"/>
        <v/>
      </c>
      <c r="C120" s="42" t="s">
        <v>222</v>
      </c>
      <c r="D120" s="542" t="str">
        <f ca="1">IF(ISERROR(VLOOKUP($B120,'Support Needs Backsheet'!$D$38:$X$187,D$46,0)), "", VLOOKUP($B120,'Support Needs Backsheet'!$D$38:$X$187,D$46,0))</f>
        <v/>
      </c>
      <c r="E120" s="543" t="str">
        <f ca="1">IF(ISERROR(VLOOKUP($B120,'Support Needs Backsheet'!$D$38:$X$187,E$46,0)), "", VLOOKUP($B120,'Support Needs Backsheet'!$D$38:$X$187,E$46,0))</f>
        <v/>
      </c>
      <c r="F120" s="541" t="str">
        <f ca="1">IF(ISERROR(VLOOKUP($B120,'Support Needs Backsheet'!$D$38:$X$187,F$46,0)), "", VLOOKUP($B120,'Support Needs Backsheet'!$D$38:$X$187,F$46,0))</f>
        <v/>
      </c>
      <c r="G120" s="543" t="str">
        <f ca="1">IF(ISERROR(VLOOKUP($B120,'Support Needs Backsheet'!$D$38:$X$187,G$46,0)), "", VLOOKUP($B120,'Support Needs Backsheet'!$D$38:$X$187,G$46,0))</f>
        <v/>
      </c>
      <c r="H120" s="541" t="str">
        <f ca="1">IF(ISERROR(VLOOKUP($B120,'Support Needs Backsheet'!$D$38:$X$187,H$46,0)), "", VLOOKUP($B120,'Support Needs Backsheet'!$D$38:$X$187,H$46,0))</f>
        <v/>
      </c>
      <c r="I120" s="543" t="str">
        <f ca="1">IF(ISERROR(VLOOKUP($B120,'Support Needs Backsheet'!$D$38:$X$187,I$46,0)), "", VLOOKUP($B120,'Support Needs Backsheet'!$D$38:$X$187,I$46,0))</f>
        <v/>
      </c>
      <c r="J120" s="541" t="str">
        <f ca="1">IF(ISERROR(VLOOKUP($B120,'Support Needs Backsheet'!$D$38:$X$187,J$46,0)), "", VLOOKUP($B120,'Support Needs Backsheet'!$D$38:$X$187,J$46,0))</f>
        <v/>
      </c>
      <c r="K120" s="543" t="str">
        <f ca="1">IF(ISERROR(VLOOKUP($B120,'Support Needs Backsheet'!$D$38:$X$187,K$46,0)), "", VLOOKUP($B120,'Support Needs Backsheet'!$D$38:$X$187,K$46,0))</f>
        <v/>
      </c>
      <c r="L120" s="541" t="str">
        <f ca="1">IF(ISERROR(VLOOKUP($B120,'Support Needs Backsheet'!$D$38:$X$187,L$46,0)), "", VLOOKUP($B120,'Support Needs Backsheet'!$D$38:$X$187,L$46,0))</f>
        <v/>
      </c>
      <c r="M120" s="543" t="str">
        <f ca="1">IF(ISERROR(VLOOKUP($B120,'Support Needs Backsheet'!$D$38:$X$187,M$46,0)), "", VLOOKUP($B120,'Support Needs Backsheet'!$D$38:$X$187,M$46,0))</f>
        <v/>
      </c>
      <c r="N120" s="541" t="str">
        <f ca="1">IF(ISERROR(VLOOKUP($B120,'Support Needs Backsheet'!$D$38:$X$187,N$46,0)), "", VLOOKUP($B120,'Support Needs Backsheet'!$D$38:$X$187,N$46,0))</f>
        <v/>
      </c>
      <c r="O120" s="543" t="str">
        <f ca="1">IF(ISERROR(VLOOKUP($B120,'Support Needs Backsheet'!$D$38:$X$187,O$46,0)), "", VLOOKUP($B120,'Support Needs Backsheet'!$D$38:$X$187,O$46,0))</f>
        <v/>
      </c>
      <c r="P120" s="541" t="str">
        <f ca="1">IF(ISERROR(VLOOKUP($B120,'Support Needs Backsheet'!$D$38:$X$187,P$46,0)), "", VLOOKUP($B120,'Support Needs Backsheet'!$D$38:$X$187,P$46,0))</f>
        <v/>
      </c>
    </row>
    <row r="121" spans="1:16" ht="30" customHeight="1">
      <c r="A121" s="3">
        <v>72</v>
      </c>
      <c r="B121" s="41" t="str">
        <f t="shared" ca="1" si="4"/>
        <v/>
      </c>
      <c r="C121" s="42" t="s">
        <v>220</v>
      </c>
      <c r="D121" s="542" t="str">
        <f ca="1">IF(ISERROR(VLOOKUP($B121,'Support Needs Backsheet'!$D$38:$X$187,D$46,0)), "", VLOOKUP($B121,'Support Needs Backsheet'!$D$38:$X$187,D$46,0))</f>
        <v/>
      </c>
      <c r="E121" s="543" t="str">
        <f ca="1">IF(ISERROR(VLOOKUP($B121,'Support Needs Backsheet'!$D$38:$X$187,E$46,0)), "", VLOOKUP($B121,'Support Needs Backsheet'!$D$38:$X$187,E$46,0))</f>
        <v/>
      </c>
      <c r="F121" s="541" t="str">
        <f ca="1">IF(ISERROR(VLOOKUP($B121,'Support Needs Backsheet'!$D$38:$X$187,F$46,0)), "", VLOOKUP($B121,'Support Needs Backsheet'!$D$38:$X$187,F$46,0))</f>
        <v/>
      </c>
      <c r="G121" s="543" t="str">
        <f ca="1">IF(ISERROR(VLOOKUP($B121,'Support Needs Backsheet'!$D$38:$X$187,G$46,0)), "", VLOOKUP($B121,'Support Needs Backsheet'!$D$38:$X$187,G$46,0))</f>
        <v/>
      </c>
      <c r="H121" s="541" t="str">
        <f ca="1">IF(ISERROR(VLOOKUP($B121,'Support Needs Backsheet'!$D$38:$X$187,H$46,0)), "", VLOOKUP($B121,'Support Needs Backsheet'!$D$38:$X$187,H$46,0))</f>
        <v/>
      </c>
      <c r="I121" s="543" t="str">
        <f ca="1">IF(ISERROR(VLOOKUP($B121,'Support Needs Backsheet'!$D$38:$X$187,I$46,0)), "", VLOOKUP($B121,'Support Needs Backsheet'!$D$38:$X$187,I$46,0))</f>
        <v/>
      </c>
      <c r="J121" s="541" t="str">
        <f ca="1">IF(ISERROR(VLOOKUP($B121,'Support Needs Backsheet'!$D$38:$X$187,J$46,0)), "", VLOOKUP($B121,'Support Needs Backsheet'!$D$38:$X$187,J$46,0))</f>
        <v/>
      </c>
      <c r="K121" s="543" t="str">
        <f ca="1">IF(ISERROR(VLOOKUP($B121,'Support Needs Backsheet'!$D$38:$X$187,K$46,0)), "", VLOOKUP($B121,'Support Needs Backsheet'!$D$38:$X$187,K$46,0))</f>
        <v/>
      </c>
      <c r="L121" s="541" t="str">
        <f ca="1">IF(ISERROR(VLOOKUP($B121,'Support Needs Backsheet'!$D$38:$X$187,L$46,0)), "", VLOOKUP($B121,'Support Needs Backsheet'!$D$38:$X$187,L$46,0))</f>
        <v/>
      </c>
      <c r="M121" s="543" t="str">
        <f ca="1">IF(ISERROR(VLOOKUP($B121,'Support Needs Backsheet'!$D$38:$X$187,M$46,0)), "", VLOOKUP($B121,'Support Needs Backsheet'!$D$38:$X$187,M$46,0))</f>
        <v/>
      </c>
      <c r="N121" s="541" t="str">
        <f ca="1">IF(ISERROR(VLOOKUP($B121,'Support Needs Backsheet'!$D$38:$X$187,N$46,0)), "", VLOOKUP($B121,'Support Needs Backsheet'!$D$38:$X$187,N$46,0))</f>
        <v/>
      </c>
      <c r="O121" s="543" t="str">
        <f ca="1">IF(ISERROR(VLOOKUP($B121,'Support Needs Backsheet'!$D$38:$X$187,O$46,0)), "", VLOOKUP($B121,'Support Needs Backsheet'!$D$38:$X$187,O$46,0))</f>
        <v/>
      </c>
      <c r="P121" s="541" t="str">
        <f ca="1">IF(ISERROR(VLOOKUP($B121,'Support Needs Backsheet'!$D$38:$X$187,P$46,0)), "", VLOOKUP($B121,'Support Needs Backsheet'!$D$38:$X$187,P$46,0))</f>
        <v/>
      </c>
    </row>
    <row r="122" spans="1:16" ht="30" customHeight="1">
      <c r="A122" s="3">
        <v>73</v>
      </c>
      <c r="B122" s="41" t="str">
        <f t="shared" ca="1" si="4"/>
        <v/>
      </c>
      <c r="C122" s="42" t="s">
        <v>218</v>
      </c>
      <c r="D122" s="542" t="str">
        <f ca="1">IF(ISERROR(VLOOKUP($B122,'Support Needs Backsheet'!$D$38:$X$187,D$46,0)), "", VLOOKUP($B122,'Support Needs Backsheet'!$D$38:$X$187,D$46,0))</f>
        <v/>
      </c>
      <c r="E122" s="543" t="str">
        <f ca="1">IF(ISERROR(VLOOKUP($B122,'Support Needs Backsheet'!$D$38:$X$187,E$46,0)), "", VLOOKUP($B122,'Support Needs Backsheet'!$D$38:$X$187,E$46,0))</f>
        <v/>
      </c>
      <c r="F122" s="541" t="str">
        <f ca="1">IF(ISERROR(VLOOKUP($B122,'Support Needs Backsheet'!$D$38:$X$187,F$46,0)), "", VLOOKUP($B122,'Support Needs Backsheet'!$D$38:$X$187,F$46,0))</f>
        <v/>
      </c>
      <c r="G122" s="543" t="str">
        <f ca="1">IF(ISERROR(VLOOKUP($B122,'Support Needs Backsheet'!$D$38:$X$187,G$46,0)), "", VLOOKUP($B122,'Support Needs Backsheet'!$D$38:$X$187,G$46,0))</f>
        <v/>
      </c>
      <c r="H122" s="541" t="str">
        <f ca="1">IF(ISERROR(VLOOKUP($B122,'Support Needs Backsheet'!$D$38:$X$187,H$46,0)), "", VLOOKUP($B122,'Support Needs Backsheet'!$D$38:$X$187,H$46,0))</f>
        <v/>
      </c>
      <c r="I122" s="543" t="str">
        <f ca="1">IF(ISERROR(VLOOKUP($B122,'Support Needs Backsheet'!$D$38:$X$187,I$46,0)), "", VLOOKUP($B122,'Support Needs Backsheet'!$D$38:$X$187,I$46,0))</f>
        <v/>
      </c>
      <c r="J122" s="541" t="str">
        <f ca="1">IF(ISERROR(VLOOKUP($B122,'Support Needs Backsheet'!$D$38:$X$187,J$46,0)), "", VLOOKUP($B122,'Support Needs Backsheet'!$D$38:$X$187,J$46,0))</f>
        <v/>
      </c>
      <c r="K122" s="543" t="str">
        <f ca="1">IF(ISERROR(VLOOKUP($B122,'Support Needs Backsheet'!$D$38:$X$187,K$46,0)), "", VLOOKUP($B122,'Support Needs Backsheet'!$D$38:$X$187,K$46,0))</f>
        <v/>
      </c>
      <c r="L122" s="541" t="str">
        <f ca="1">IF(ISERROR(VLOOKUP($B122,'Support Needs Backsheet'!$D$38:$X$187,L$46,0)), "", VLOOKUP($B122,'Support Needs Backsheet'!$D$38:$X$187,L$46,0))</f>
        <v/>
      </c>
      <c r="M122" s="543" t="str">
        <f ca="1">IF(ISERROR(VLOOKUP($B122,'Support Needs Backsheet'!$D$38:$X$187,M$46,0)), "", VLOOKUP($B122,'Support Needs Backsheet'!$D$38:$X$187,M$46,0))</f>
        <v/>
      </c>
      <c r="N122" s="541" t="str">
        <f ca="1">IF(ISERROR(VLOOKUP($B122,'Support Needs Backsheet'!$D$38:$X$187,N$46,0)), "", VLOOKUP($B122,'Support Needs Backsheet'!$D$38:$X$187,N$46,0))</f>
        <v/>
      </c>
      <c r="O122" s="543" t="str">
        <f ca="1">IF(ISERROR(VLOOKUP($B122,'Support Needs Backsheet'!$D$38:$X$187,O$46,0)), "", VLOOKUP($B122,'Support Needs Backsheet'!$D$38:$X$187,O$46,0))</f>
        <v/>
      </c>
      <c r="P122" s="541" t="str">
        <f ca="1">IF(ISERROR(VLOOKUP($B122,'Support Needs Backsheet'!$D$38:$X$187,P$46,0)), "", VLOOKUP($B122,'Support Needs Backsheet'!$D$38:$X$187,P$46,0))</f>
        <v/>
      </c>
    </row>
    <row r="123" spans="1:16" ht="30" customHeight="1">
      <c r="A123" s="3">
        <v>74</v>
      </c>
      <c r="B123" s="41" t="str">
        <f t="shared" ca="1" si="4"/>
        <v/>
      </c>
      <c r="C123" s="42" t="s">
        <v>216</v>
      </c>
      <c r="D123" s="542" t="str">
        <f ca="1">IF(ISERROR(VLOOKUP($B123,'Support Needs Backsheet'!$D$38:$X$187,D$46,0)), "", VLOOKUP($B123,'Support Needs Backsheet'!$D$38:$X$187,D$46,0))</f>
        <v/>
      </c>
      <c r="E123" s="543" t="str">
        <f ca="1">IF(ISERROR(VLOOKUP($B123,'Support Needs Backsheet'!$D$38:$X$187,E$46,0)), "", VLOOKUP($B123,'Support Needs Backsheet'!$D$38:$X$187,E$46,0))</f>
        <v/>
      </c>
      <c r="F123" s="541" t="str">
        <f ca="1">IF(ISERROR(VLOOKUP($B123,'Support Needs Backsheet'!$D$38:$X$187,F$46,0)), "", VLOOKUP($B123,'Support Needs Backsheet'!$D$38:$X$187,F$46,0))</f>
        <v/>
      </c>
      <c r="G123" s="543" t="str">
        <f ca="1">IF(ISERROR(VLOOKUP($B123,'Support Needs Backsheet'!$D$38:$X$187,G$46,0)), "", VLOOKUP($B123,'Support Needs Backsheet'!$D$38:$X$187,G$46,0))</f>
        <v/>
      </c>
      <c r="H123" s="541" t="str">
        <f ca="1">IF(ISERROR(VLOOKUP($B123,'Support Needs Backsheet'!$D$38:$X$187,H$46,0)), "", VLOOKUP($B123,'Support Needs Backsheet'!$D$38:$X$187,H$46,0))</f>
        <v/>
      </c>
      <c r="I123" s="543" t="str">
        <f ca="1">IF(ISERROR(VLOOKUP($B123,'Support Needs Backsheet'!$D$38:$X$187,I$46,0)), "", VLOOKUP($B123,'Support Needs Backsheet'!$D$38:$X$187,I$46,0))</f>
        <v/>
      </c>
      <c r="J123" s="541" t="str">
        <f ca="1">IF(ISERROR(VLOOKUP($B123,'Support Needs Backsheet'!$D$38:$X$187,J$46,0)), "", VLOOKUP($B123,'Support Needs Backsheet'!$D$38:$X$187,J$46,0))</f>
        <v/>
      </c>
      <c r="K123" s="543" t="str">
        <f ca="1">IF(ISERROR(VLOOKUP($B123,'Support Needs Backsheet'!$D$38:$X$187,K$46,0)), "", VLOOKUP($B123,'Support Needs Backsheet'!$D$38:$X$187,K$46,0))</f>
        <v/>
      </c>
      <c r="L123" s="541" t="str">
        <f ca="1">IF(ISERROR(VLOOKUP($B123,'Support Needs Backsheet'!$D$38:$X$187,L$46,0)), "", VLOOKUP($B123,'Support Needs Backsheet'!$D$38:$X$187,L$46,0))</f>
        <v/>
      </c>
      <c r="M123" s="543" t="str">
        <f ca="1">IF(ISERROR(VLOOKUP($B123,'Support Needs Backsheet'!$D$38:$X$187,M$46,0)), "", VLOOKUP($B123,'Support Needs Backsheet'!$D$38:$X$187,M$46,0))</f>
        <v/>
      </c>
      <c r="N123" s="541" t="str">
        <f ca="1">IF(ISERROR(VLOOKUP($B123,'Support Needs Backsheet'!$D$38:$X$187,N$46,0)), "", VLOOKUP($B123,'Support Needs Backsheet'!$D$38:$X$187,N$46,0))</f>
        <v/>
      </c>
      <c r="O123" s="543" t="str">
        <f ca="1">IF(ISERROR(VLOOKUP($B123,'Support Needs Backsheet'!$D$38:$X$187,O$46,0)), "", VLOOKUP($B123,'Support Needs Backsheet'!$D$38:$X$187,O$46,0))</f>
        <v/>
      </c>
      <c r="P123" s="541" t="str">
        <f ca="1">IF(ISERROR(VLOOKUP($B123,'Support Needs Backsheet'!$D$38:$X$187,P$46,0)), "", VLOOKUP($B123,'Support Needs Backsheet'!$D$38:$X$187,P$46,0))</f>
        <v/>
      </c>
    </row>
    <row r="124" spans="1:16" ht="30" customHeight="1">
      <c r="A124" s="3">
        <v>75</v>
      </c>
      <c r="B124" s="41" t="str">
        <f t="shared" ca="1" si="4"/>
        <v/>
      </c>
      <c r="C124" s="42" t="s">
        <v>214</v>
      </c>
      <c r="D124" s="542" t="str">
        <f ca="1">IF(ISERROR(VLOOKUP($B124,'Support Needs Backsheet'!$D$38:$X$187,D$46,0)), "", VLOOKUP($B124,'Support Needs Backsheet'!$D$38:$X$187,D$46,0))</f>
        <v/>
      </c>
      <c r="E124" s="543" t="str">
        <f ca="1">IF(ISERROR(VLOOKUP($B124,'Support Needs Backsheet'!$D$38:$X$187,E$46,0)), "", VLOOKUP($B124,'Support Needs Backsheet'!$D$38:$X$187,E$46,0))</f>
        <v/>
      </c>
      <c r="F124" s="541" t="str">
        <f ca="1">IF(ISERROR(VLOOKUP($B124,'Support Needs Backsheet'!$D$38:$X$187,F$46,0)), "", VLOOKUP($B124,'Support Needs Backsheet'!$D$38:$X$187,F$46,0))</f>
        <v/>
      </c>
      <c r="G124" s="543" t="str">
        <f ca="1">IF(ISERROR(VLOOKUP($B124,'Support Needs Backsheet'!$D$38:$X$187,G$46,0)), "", VLOOKUP($B124,'Support Needs Backsheet'!$D$38:$X$187,G$46,0))</f>
        <v/>
      </c>
      <c r="H124" s="541" t="str">
        <f ca="1">IF(ISERROR(VLOOKUP($B124,'Support Needs Backsheet'!$D$38:$X$187,H$46,0)), "", VLOOKUP($B124,'Support Needs Backsheet'!$D$38:$X$187,H$46,0))</f>
        <v/>
      </c>
      <c r="I124" s="543" t="str">
        <f ca="1">IF(ISERROR(VLOOKUP($B124,'Support Needs Backsheet'!$D$38:$X$187,I$46,0)), "", VLOOKUP($B124,'Support Needs Backsheet'!$D$38:$X$187,I$46,0))</f>
        <v/>
      </c>
      <c r="J124" s="541" t="str">
        <f ca="1">IF(ISERROR(VLOOKUP($B124,'Support Needs Backsheet'!$D$38:$X$187,J$46,0)), "", VLOOKUP($B124,'Support Needs Backsheet'!$D$38:$X$187,J$46,0))</f>
        <v/>
      </c>
      <c r="K124" s="543" t="str">
        <f ca="1">IF(ISERROR(VLOOKUP($B124,'Support Needs Backsheet'!$D$38:$X$187,K$46,0)), "", VLOOKUP($B124,'Support Needs Backsheet'!$D$38:$X$187,K$46,0))</f>
        <v/>
      </c>
      <c r="L124" s="541" t="str">
        <f ca="1">IF(ISERROR(VLOOKUP($B124,'Support Needs Backsheet'!$D$38:$X$187,L$46,0)), "", VLOOKUP($B124,'Support Needs Backsheet'!$D$38:$X$187,L$46,0))</f>
        <v/>
      </c>
      <c r="M124" s="543" t="str">
        <f ca="1">IF(ISERROR(VLOOKUP($B124,'Support Needs Backsheet'!$D$38:$X$187,M$46,0)), "", VLOOKUP($B124,'Support Needs Backsheet'!$D$38:$X$187,M$46,0))</f>
        <v/>
      </c>
      <c r="N124" s="541" t="str">
        <f ca="1">IF(ISERROR(VLOOKUP($B124,'Support Needs Backsheet'!$D$38:$X$187,N$46,0)), "", VLOOKUP($B124,'Support Needs Backsheet'!$D$38:$X$187,N$46,0))</f>
        <v/>
      </c>
      <c r="O124" s="543" t="str">
        <f ca="1">IF(ISERROR(VLOOKUP($B124,'Support Needs Backsheet'!$D$38:$X$187,O$46,0)), "", VLOOKUP($B124,'Support Needs Backsheet'!$D$38:$X$187,O$46,0))</f>
        <v/>
      </c>
      <c r="P124" s="541" t="str">
        <f ca="1">IF(ISERROR(VLOOKUP($B124,'Support Needs Backsheet'!$D$38:$X$187,P$46,0)), "", VLOOKUP($B124,'Support Needs Backsheet'!$D$38:$X$187,P$46,0))</f>
        <v/>
      </c>
    </row>
    <row r="125" spans="1:16" ht="30" customHeight="1">
      <c r="A125" s="3">
        <v>76</v>
      </c>
      <c r="B125" s="41" t="str">
        <f t="shared" ca="1" si="4"/>
        <v/>
      </c>
      <c r="C125" s="42" t="s">
        <v>212</v>
      </c>
      <c r="D125" s="542" t="str">
        <f ca="1">IF(ISERROR(VLOOKUP($B125,'Support Needs Backsheet'!$D$38:$X$187,D$46,0)), "", VLOOKUP($B125,'Support Needs Backsheet'!$D$38:$X$187,D$46,0))</f>
        <v/>
      </c>
      <c r="E125" s="543" t="str">
        <f ca="1">IF(ISERROR(VLOOKUP($B125,'Support Needs Backsheet'!$D$38:$X$187,E$46,0)), "", VLOOKUP($B125,'Support Needs Backsheet'!$D$38:$X$187,E$46,0))</f>
        <v/>
      </c>
      <c r="F125" s="541" t="str">
        <f ca="1">IF(ISERROR(VLOOKUP($B125,'Support Needs Backsheet'!$D$38:$X$187,F$46,0)), "", VLOOKUP($B125,'Support Needs Backsheet'!$D$38:$X$187,F$46,0))</f>
        <v/>
      </c>
      <c r="G125" s="543" t="str">
        <f ca="1">IF(ISERROR(VLOOKUP($B125,'Support Needs Backsheet'!$D$38:$X$187,G$46,0)), "", VLOOKUP($B125,'Support Needs Backsheet'!$D$38:$X$187,G$46,0))</f>
        <v/>
      </c>
      <c r="H125" s="541" t="str">
        <f ca="1">IF(ISERROR(VLOOKUP($B125,'Support Needs Backsheet'!$D$38:$X$187,H$46,0)), "", VLOOKUP($B125,'Support Needs Backsheet'!$D$38:$X$187,H$46,0))</f>
        <v/>
      </c>
      <c r="I125" s="543" t="str">
        <f ca="1">IF(ISERROR(VLOOKUP($B125,'Support Needs Backsheet'!$D$38:$X$187,I$46,0)), "", VLOOKUP($B125,'Support Needs Backsheet'!$D$38:$X$187,I$46,0))</f>
        <v/>
      </c>
      <c r="J125" s="541" t="str">
        <f ca="1">IF(ISERROR(VLOOKUP($B125,'Support Needs Backsheet'!$D$38:$X$187,J$46,0)), "", VLOOKUP($B125,'Support Needs Backsheet'!$D$38:$X$187,J$46,0))</f>
        <v/>
      </c>
      <c r="K125" s="543" t="str">
        <f ca="1">IF(ISERROR(VLOOKUP($B125,'Support Needs Backsheet'!$D$38:$X$187,K$46,0)), "", VLOOKUP($B125,'Support Needs Backsheet'!$D$38:$X$187,K$46,0))</f>
        <v/>
      </c>
      <c r="L125" s="541" t="str">
        <f ca="1">IF(ISERROR(VLOOKUP($B125,'Support Needs Backsheet'!$D$38:$X$187,L$46,0)), "", VLOOKUP($B125,'Support Needs Backsheet'!$D$38:$X$187,L$46,0))</f>
        <v/>
      </c>
      <c r="M125" s="543" t="str">
        <f ca="1">IF(ISERROR(VLOOKUP($B125,'Support Needs Backsheet'!$D$38:$X$187,M$46,0)), "", VLOOKUP($B125,'Support Needs Backsheet'!$D$38:$X$187,M$46,0))</f>
        <v/>
      </c>
      <c r="N125" s="541" t="str">
        <f ca="1">IF(ISERROR(VLOOKUP($B125,'Support Needs Backsheet'!$D$38:$X$187,N$46,0)), "", VLOOKUP($B125,'Support Needs Backsheet'!$D$38:$X$187,N$46,0))</f>
        <v/>
      </c>
      <c r="O125" s="543" t="str">
        <f ca="1">IF(ISERROR(VLOOKUP($B125,'Support Needs Backsheet'!$D$38:$X$187,O$46,0)), "", VLOOKUP($B125,'Support Needs Backsheet'!$D$38:$X$187,O$46,0))</f>
        <v/>
      </c>
      <c r="P125" s="541" t="str">
        <f ca="1">IF(ISERROR(VLOOKUP($B125,'Support Needs Backsheet'!$D$38:$X$187,P$46,0)), "", VLOOKUP($B125,'Support Needs Backsheet'!$D$38:$X$187,P$46,0))</f>
        <v/>
      </c>
    </row>
    <row r="126" spans="1:16" ht="30" customHeight="1">
      <c r="A126" s="3">
        <v>77</v>
      </c>
      <c r="B126" s="41" t="str">
        <f t="shared" ca="1" si="4"/>
        <v/>
      </c>
      <c r="C126" s="42" t="s">
        <v>210</v>
      </c>
      <c r="D126" s="542" t="str">
        <f ca="1">IF(ISERROR(VLOOKUP($B126,'Support Needs Backsheet'!$D$38:$X$187,D$46,0)), "", VLOOKUP($B126,'Support Needs Backsheet'!$D$38:$X$187,D$46,0))</f>
        <v/>
      </c>
      <c r="E126" s="543" t="str">
        <f ca="1">IF(ISERROR(VLOOKUP($B126,'Support Needs Backsheet'!$D$38:$X$187,E$46,0)), "", VLOOKUP($B126,'Support Needs Backsheet'!$D$38:$X$187,E$46,0))</f>
        <v/>
      </c>
      <c r="F126" s="541" t="str">
        <f ca="1">IF(ISERROR(VLOOKUP($B126,'Support Needs Backsheet'!$D$38:$X$187,F$46,0)), "", VLOOKUP($B126,'Support Needs Backsheet'!$D$38:$X$187,F$46,0))</f>
        <v/>
      </c>
      <c r="G126" s="543" t="str">
        <f ca="1">IF(ISERROR(VLOOKUP($B126,'Support Needs Backsheet'!$D$38:$X$187,G$46,0)), "", VLOOKUP($B126,'Support Needs Backsheet'!$D$38:$X$187,G$46,0))</f>
        <v/>
      </c>
      <c r="H126" s="541" t="str">
        <f ca="1">IF(ISERROR(VLOOKUP($B126,'Support Needs Backsheet'!$D$38:$X$187,H$46,0)), "", VLOOKUP($B126,'Support Needs Backsheet'!$D$38:$X$187,H$46,0))</f>
        <v/>
      </c>
      <c r="I126" s="543" t="str">
        <f ca="1">IF(ISERROR(VLOOKUP($B126,'Support Needs Backsheet'!$D$38:$X$187,I$46,0)), "", VLOOKUP($B126,'Support Needs Backsheet'!$D$38:$X$187,I$46,0))</f>
        <v/>
      </c>
      <c r="J126" s="541" t="str">
        <f ca="1">IF(ISERROR(VLOOKUP($B126,'Support Needs Backsheet'!$D$38:$X$187,J$46,0)), "", VLOOKUP($B126,'Support Needs Backsheet'!$D$38:$X$187,J$46,0))</f>
        <v/>
      </c>
      <c r="K126" s="543" t="str">
        <f ca="1">IF(ISERROR(VLOOKUP($B126,'Support Needs Backsheet'!$D$38:$X$187,K$46,0)), "", VLOOKUP($B126,'Support Needs Backsheet'!$D$38:$X$187,K$46,0))</f>
        <v/>
      </c>
      <c r="L126" s="541" t="str">
        <f ca="1">IF(ISERROR(VLOOKUP($B126,'Support Needs Backsheet'!$D$38:$X$187,L$46,0)), "", VLOOKUP($B126,'Support Needs Backsheet'!$D$38:$X$187,L$46,0))</f>
        <v/>
      </c>
      <c r="M126" s="543" t="str">
        <f ca="1">IF(ISERROR(VLOOKUP($B126,'Support Needs Backsheet'!$D$38:$X$187,M$46,0)), "", VLOOKUP($B126,'Support Needs Backsheet'!$D$38:$X$187,M$46,0))</f>
        <v/>
      </c>
      <c r="N126" s="541" t="str">
        <f ca="1">IF(ISERROR(VLOOKUP($B126,'Support Needs Backsheet'!$D$38:$X$187,N$46,0)), "", VLOOKUP($B126,'Support Needs Backsheet'!$D$38:$X$187,N$46,0))</f>
        <v/>
      </c>
      <c r="O126" s="543" t="str">
        <f ca="1">IF(ISERROR(VLOOKUP($B126,'Support Needs Backsheet'!$D$38:$X$187,O$46,0)), "", VLOOKUP($B126,'Support Needs Backsheet'!$D$38:$X$187,O$46,0))</f>
        <v/>
      </c>
      <c r="P126" s="541" t="str">
        <f ca="1">IF(ISERROR(VLOOKUP($B126,'Support Needs Backsheet'!$D$38:$X$187,P$46,0)), "", VLOOKUP($B126,'Support Needs Backsheet'!$D$38:$X$187,P$46,0))</f>
        <v/>
      </c>
    </row>
    <row r="127" spans="1:16" ht="30" customHeight="1">
      <c r="A127" s="3">
        <v>78</v>
      </c>
      <c r="B127" s="41" t="str">
        <f t="shared" ca="1" si="4"/>
        <v/>
      </c>
      <c r="C127" s="42" t="s">
        <v>208</v>
      </c>
      <c r="D127" s="542" t="str">
        <f ca="1">IF(ISERROR(VLOOKUP($B127,'Support Needs Backsheet'!$D$38:$X$187,D$46,0)), "", VLOOKUP($B127,'Support Needs Backsheet'!$D$38:$X$187,D$46,0))</f>
        <v/>
      </c>
      <c r="E127" s="543" t="str">
        <f ca="1">IF(ISERROR(VLOOKUP($B127,'Support Needs Backsheet'!$D$38:$X$187,E$46,0)), "", VLOOKUP($B127,'Support Needs Backsheet'!$D$38:$X$187,E$46,0))</f>
        <v/>
      </c>
      <c r="F127" s="541" t="str">
        <f ca="1">IF(ISERROR(VLOOKUP($B127,'Support Needs Backsheet'!$D$38:$X$187,F$46,0)), "", VLOOKUP($B127,'Support Needs Backsheet'!$D$38:$X$187,F$46,0))</f>
        <v/>
      </c>
      <c r="G127" s="543" t="str">
        <f ca="1">IF(ISERROR(VLOOKUP($B127,'Support Needs Backsheet'!$D$38:$X$187,G$46,0)), "", VLOOKUP($B127,'Support Needs Backsheet'!$D$38:$X$187,G$46,0))</f>
        <v/>
      </c>
      <c r="H127" s="541" t="str">
        <f ca="1">IF(ISERROR(VLOOKUP($B127,'Support Needs Backsheet'!$D$38:$X$187,H$46,0)), "", VLOOKUP($B127,'Support Needs Backsheet'!$D$38:$X$187,H$46,0))</f>
        <v/>
      </c>
      <c r="I127" s="543" t="str">
        <f ca="1">IF(ISERROR(VLOOKUP($B127,'Support Needs Backsheet'!$D$38:$X$187,I$46,0)), "", VLOOKUP($B127,'Support Needs Backsheet'!$D$38:$X$187,I$46,0))</f>
        <v/>
      </c>
      <c r="J127" s="541" t="str">
        <f ca="1">IF(ISERROR(VLOOKUP($B127,'Support Needs Backsheet'!$D$38:$X$187,J$46,0)), "", VLOOKUP($B127,'Support Needs Backsheet'!$D$38:$X$187,J$46,0))</f>
        <v/>
      </c>
      <c r="K127" s="543" t="str">
        <f ca="1">IF(ISERROR(VLOOKUP($B127,'Support Needs Backsheet'!$D$38:$X$187,K$46,0)), "", VLOOKUP($B127,'Support Needs Backsheet'!$D$38:$X$187,K$46,0))</f>
        <v/>
      </c>
      <c r="L127" s="541" t="str">
        <f ca="1">IF(ISERROR(VLOOKUP($B127,'Support Needs Backsheet'!$D$38:$X$187,L$46,0)), "", VLOOKUP($B127,'Support Needs Backsheet'!$D$38:$X$187,L$46,0))</f>
        <v/>
      </c>
      <c r="M127" s="543" t="str">
        <f ca="1">IF(ISERROR(VLOOKUP($B127,'Support Needs Backsheet'!$D$38:$X$187,M$46,0)), "", VLOOKUP($B127,'Support Needs Backsheet'!$D$38:$X$187,M$46,0))</f>
        <v/>
      </c>
      <c r="N127" s="541" t="str">
        <f ca="1">IF(ISERROR(VLOOKUP($B127,'Support Needs Backsheet'!$D$38:$X$187,N$46,0)), "", VLOOKUP($B127,'Support Needs Backsheet'!$D$38:$X$187,N$46,0))</f>
        <v/>
      </c>
      <c r="O127" s="543" t="str">
        <f ca="1">IF(ISERROR(VLOOKUP($B127,'Support Needs Backsheet'!$D$38:$X$187,O$46,0)), "", VLOOKUP($B127,'Support Needs Backsheet'!$D$38:$X$187,O$46,0))</f>
        <v/>
      </c>
      <c r="P127" s="541" t="str">
        <f ca="1">IF(ISERROR(VLOOKUP($B127,'Support Needs Backsheet'!$D$38:$X$187,P$46,0)), "", VLOOKUP($B127,'Support Needs Backsheet'!$D$38:$X$187,P$46,0))</f>
        <v/>
      </c>
    </row>
    <row r="128" spans="1:16" ht="30" customHeight="1">
      <c r="A128" s="3">
        <v>79</v>
      </c>
      <c r="B128" s="41" t="str">
        <f t="shared" ca="1" si="4"/>
        <v/>
      </c>
      <c r="C128" s="42" t="s">
        <v>206</v>
      </c>
      <c r="D128" s="542" t="str">
        <f ca="1">IF(ISERROR(VLOOKUP($B128,'Support Needs Backsheet'!$D$38:$X$187,D$46,0)), "", VLOOKUP($B128,'Support Needs Backsheet'!$D$38:$X$187,D$46,0))</f>
        <v/>
      </c>
      <c r="E128" s="543" t="str">
        <f ca="1">IF(ISERROR(VLOOKUP($B128,'Support Needs Backsheet'!$D$38:$X$187,E$46,0)), "", VLOOKUP($B128,'Support Needs Backsheet'!$D$38:$X$187,E$46,0))</f>
        <v/>
      </c>
      <c r="F128" s="541" t="str">
        <f ca="1">IF(ISERROR(VLOOKUP($B128,'Support Needs Backsheet'!$D$38:$X$187,F$46,0)), "", VLOOKUP($B128,'Support Needs Backsheet'!$D$38:$X$187,F$46,0))</f>
        <v/>
      </c>
      <c r="G128" s="543" t="str">
        <f ca="1">IF(ISERROR(VLOOKUP($B128,'Support Needs Backsheet'!$D$38:$X$187,G$46,0)), "", VLOOKUP($B128,'Support Needs Backsheet'!$D$38:$X$187,G$46,0))</f>
        <v/>
      </c>
      <c r="H128" s="541" t="str">
        <f ca="1">IF(ISERROR(VLOOKUP($B128,'Support Needs Backsheet'!$D$38:$X$187,H$46,0)), "", VLOOKUP($B128,'Support Needs Backsheet'!$D$38:$X$187,H$46,0))</f>
        <v/>
      </c>
      <c r="I128" s="543" t="str">
        <f ca="1">IF(ISERROR(VLOOKUP($B128,'Support Needs Backsheet'!$D$38:$X$187,I$46,0)), "", VLOOKUP($B128,'Support Needs Backsheet'!$D$38:$X$187,I$46,0))</f>
        <v/>
      </c>
      <c r="J128" s="541" t="str">
        <f ca="1">IF(ISERROR(VLOOKUP($B128,'Support Needs Backsheet'!$D$38:$X$187,J$46,0)), "", VLOOKUP($B128,'Support Needs Backsheet'!$D$38:$X$187,J$46,0))</f>
        <v/>
      </c>
      <c r="K128" s="543" t="str">
        <f ca="1">IF(ISERROR(VLOOKUP($B128,'Support Needs Backsheet'!$D$38:$X$187,K$46,0)), "", VLOOKUP($B128,'Support Needs Backsheet'!$D$38:$X$187,K$46,0))</f>
        <v/>
      </c>
      <c r="L128" s="541" t="str">
        <f ca="1">IF(ISERROR(VLOOKUP($B128,'Support Needs Backsheet'!$D$38:$X$187,L$46,0)), "", VLOOKUP($B128,'Support Needs Backsheet'!$D$38:$X$187,L$46,0))</f>
        <v/>
      </c>
      <c r="M128" s="543" t="str">
        <f ca="1">IF(ISERROR(VLOOKUP($B128,'Support Needs Backsheet'!$D$38:$X$187,M$46,0)), "", VLOOKUP($B128,'Support Needs Backsheet'!$D$38:$X$187,M$46,0))</f>
        <v/>
      </c>
      <c r="N128" s="541" t="str">
        <f ca="1">IF(ISERROR(VLOOKUP($B128,'Support Needs Backsheet'!$D$38:$X$187,N$46,0)), "", VLOOKUP($B128,'Support Needs Backsheet'!$D$38:$X$187,N$46,0))</f>
        <v/>
      </c>
      <c r="O128" s="543" t="str">
        <f ca="1">IF(ISERROR(VLOOKUP($B128,'Support Needs Backsheet'!$D$38:$X$187,O$46,0)), "", VLOOKUP($B128,'Support Needs Backsheet'!$D$38:$X$187,O$46,0))</f>
        <v/>
      </c>
      <c r="P128" s="541" t="str">
        <f ca="1">IF(ISERROR(VLOOKUP($B128,'Support Needs Backsheet'!$D$38:$X$187,P$46,0)), "", VLOOKUP($B128,'Support Needs Backsheet'!$D$38:$X$187,P$46,0))</f>
        <v/>
      </c>
    </row>
    <row r="129" spans="1:16" ht="30" customHeight="1">
      <c r="A129" s="3">
        <v>80</v>
      </c>
      <c r="B129" s="41" t="str">
        <f t="shared" ca="1" si="4"/>
        <v/>
      </c>
      <c r="C129" s="42" t="s">
        <v>204</v>
      </c>
      <c r="D129" s="542" t="str">
        <f ca="1">IF(ISERROR(VLOOKUP($B129,'Support Needs Backsheet'!$D$38:$X$187,D$46,0)), "", VLOOKUP($B129,'Support Needs Backsheet'!$D$38:$X$187,D$46,0))</f>
        <v/>
      </c>
      <c r="E129" s="543" t="str">
        <f ca="1">IF(ISERROR(VLOOKUP($B129,'Support Needs Backsheet'!$D$38:$X$187,E$46,0)), "", VLOOKUP($B129,'Support Needs Backsheet'!$D$38:$X$187,E$46,0))</f>
        <v/>
      </c>
      <c r="F129" s="541" t="str">
        <f ca="1">IF(ISERROR(VLOOKUP($B129,'Support Needs Backsheet'!$D$38:$X$187,F$46,0)), "", VLOOKUP($B129,'Support Needs Backsheet'!$D$38:$X$187,F$46,0))</f>
        <v/>
      </c>
      <c r="G129" s="543" t="str">
        <f ca="1">IF(ISERROR(VLOOKUP($B129,'Support Needs Backsheet'!$D$38:$X$187,G$46,0)), "", VLOOKUP($B129,'Support Needs Backsheet'!$D$38:$X$187,G$46,0))</f>
        <v/>
      </c>
      <c r="H129" s="541" t="str">
        <f ca="1">IF(ISERROR(VLOOKUP($B129,'Support Needs Backsheet'!$D$38:$X$187,H$46,0)), "", VLOOKUP($B129,'Support Needs Backsheet'!$D$38:$X$187,H$46,0))</f>
        <v/>
      </c>
      <c r="I129" s="543" t="str">
        <f ca="1">IF(ISERROR(VLOOKUP($B129,'Support Needs Backsheet'!$D$38:$X$187,I$46,0)), "", VLOOKUP($B129,'Support Needs Backsheet'!$D$38:$X$187,I$46,0))</f>
        <v/>
      </c>
      <c r="J129" s="541" t="str">
        <f ca="1">IF(ISERROR(VLOOKUP($B129,'Support Needs Backsheet'!$D$38:$X$187,J$46,0)), "", VLOOKUP($B129,'Support Needs Backsheet'!$D$38:$X$187,J$46,0))</f>
        <v/>
      </c>
      <c r="K129" s="543" t="str">
        <f ca="1">IF(ISERROR(VLOOKUP($B129,'Support Needs Backsheet'!$D$38:$X$187,K$46,0)), "", VLOOKUP($B129,'Support Needs Backsheet'!$D$38:$X$187,K$46,0))</f>
        <v/>
      </c>
      <c r="L129" s="541" t="str">
        <f ca="1">IF(ISERROR(VLOOKUP($B129,'Support Needs Backsheet'!$D$38:$X$187,L$46,0)), "", VLOOKUP($B129,'Support Needs Backsheet'!$D$38:$X$187,L$46,0))</f>
        <v/>
      </c>
      <c r="M129" s="543" t="str">
        <f ca="1">IF(ISERROR(VLOOKUP($B129,'Support Needs Backsheet'!$D$38:$X$187,M$46,0)), "", VLOOKUP($B129,'Support Needs Backsheet'!$D$38:$X$187,M$46,0))</f>
        <v/>
      </c>
      <c r="N129" s="541" t="str">
        <f ca="1">IF(ISERROR(VLOOKUP($B129,'Support Needs Backsheet'!$D$38:$X$187,N$46,0)), "", VLOOKUP($B129,'Support Needs Backsheet'!$D$38:$X$187,N$46,0))</f>
        <v/>
      </c>
      <c r="O129" s="543" t="str">
        <f ca="1">IF(ISERROR(VLOOKUP($B129,'Support Needs Backsheet'!$D$38:$X$187,O$46,0)), "", VLOOKUP($B129,'Support Needs Backsheet'!$D$38:$X$187,O$46,0))</f>
        <v/>
      </c>
      <c r="P129" s="541" t="str">
        <f ca="1">IF(ISERROR(VLOOKUP($B129,'Support Needs Backsheet'!$D$38:$X$187,P$46,0)), "", VLOOKUP($B129,'Support Needs Backsheet'!$D$38:$X$187,P$46,0))</f>
        <v/>
      </c>
    </row>
    <row r="130" spans="1:16" ht="30" customHeight="1">
      <c r="A130" s="3">
        <v>81</v>
      </c>
      <c r="B130" s="41" t="str">
        <f t="shared" ca="1" si="4"/>
        <v/>
      </c>
      <c r="C130" s="42" t="s">
        <v>202</v>
      </c>
      <c r="D130" s="542" t="str">
        <f ca="1">IF(ISERROR(VLOOKUP($B130,'Support Needs Backsheet'!$D$38:$X$187,D$46,0)), "", VLOOKUP($B130,'Support Needs Backsheet'!$D$38:$X$187,D$46,0))</f>
        <v/>
      </c>
      <c r="E130" s="543" t="str">
        <f ca="1">IF(ISERROR(VLOOKUP($B130,'Support Needs Backsheet'!$D$38:$X$187,E$46,0)), "", VLOOKUP($B130,'Support Needs Backsheet'!$D$38:$X$187,E$46,0))</f>
        <v/>
      </c>
      <c r="F130" s="541" t="str">
        <f ca="1">IF(ISERROR(VLOOKUP($B130,'Support Needs Backsheet'!$D$38:$X$187,F$46,0)), "", VLOOKUP($B130,'Support Needs Backsheet'!$D$38:$X$187,F$46,0))</f>
        <v/>
      </c>
      <c r="G130" s="543" t="str">
        <f ca="1">IF(ISERROR(VLOOKUP($B130,'Support Needs Backsheet'!$D$38:$X$187,G$46,0)), "", VLOOKUP($B130,'Support Needs Backsheet'!$D$38:$X$187,G$46,0))</f>
        <v/>
      </c>
      <c r="H130" s="541" t="str">
        <f ca="1">IF(ISERROR(VLOOKUP($B130,'Support Needs Backsheet'!$D$38:$X$187,H$46,0)), "", VLOOKUP($B130,'Support Needs Backsheet'!$D$38:$X$187,H$46,0))</f>
        <v/>
      </c>
      <c r="I130" s="543" t="str">
        <f ca="1">IF(ISERROR(VLOOKUP($B130,'Support Needs Backsheet'!$D$38:$X$187,I$46,0)), "", VLOOKUP($B130,'Support Needs Backsheet'!$D$38:$X$187,I$46,0))</f>
        <v/>
      </c>
      <c r="J130" s="541" t="str">
        <f ca="1">IF(ISERROR(VLOOKUP($B130,'Support Needs Backsheet'!$D$38:$X$187,J$46,0)), "", VLOOKUP($B130,'Support Needs Backsheet'!$D$38:$X$187,J$46,0))</f>
        <v/>
      </c>
      <c r="K130" s="543" t="str">
        <f ca="1">IF(ISERROR(VLOOKUP($B130,'Support Needs Backsheet'!$D$38:$X$187,K$46,0)), "", VLOOKUP($B130,'Support Needs Backsheet'!$D$38:$X$187,K$46,0))</f>
        <v/>
      </c>
      <c r="L130" s="541" t="str">
        <f ca="1">IF(ISERROR(VLOOKUP($B130,'Support Needs Backsheet'!$D$38:$X$187,L$46,0)), "", VLOOKUP($B130,'Support Needs Backsheet'!$D$38:$X$187,L$46,0))</f>
        <v/>
      </c>
      <c r="M130" s="543" t="str">
        <f ca="1">IF(ISERROR(VLOOKUP($B130,'Support Needs Backsheet'!$D$38:$X$187,M$46,0)), "", VLOOKUP($B130,'Support Needs Backsheet'!$D$38:$X$187,M$46,0))</f>
        <v/>
      </c>
      <c r="N130" s="541" t="str">
        <f ca="1">IF(ISERROR(VLOOKUP($B130,'Support Needs Backsheet'!$D$38:$X$187,N$46,0)), "", VLOOKUP($B130,'Support Needs Backsheet'!$D$38:$X$187,N$46,0))</f>
        <v/>
      </c>
      <c r="O130" s="543" t="str">
        <f ca="1">IF(ISERROR(VLOOKUP($B130,'Support Needs Backsheet'!$D$38:$X$187,O$46,0)), "", VLOOKUP($B130,'Support Needs Backsheet'!$D$38:$X$187,O$46,0))</f>
        <v/>
      </c>
      <c r="P130" s="541" t="str">
        <f ca="1">IF(ISERROR(VLOOKUP($B130,'Support Needs Backsheet'!$D$38:$X$187,P$46,0)), "", VLOOKUP($B130,'Support Needs Backsheet'!$D$38:$X$187,P$46,0))</f>
        <v/>
      </c>
    </row>
    <row r="131" spans="1:16" ht="30" customHeight="1">
      <c r="A131" s="3">
        <v>82</v>
      </c>
      <c r="B131" s="41" t="str">
        <f t="shared" ca="1" si="4"/>
        <v/>
      </c>
      <c r="C131" s="42" t="s">
        <v>200</v>
      </c>
      <c r="D131" s="542" t="str">
        <f ca="1">IF(ISERROR(VLOOKUP($B131,'Support Needs Backsheet'!$D$38:$X$187,D$46,0)), "", VLOOKUP($B131,'Support Needs Backsheet'!$D$38:$X$187,D$46,0))</f>
        <v/>
      </c>
      <c r="E131" s="543" t="str">
        <f ca="1">IF(ISERROR(VLOOKUP($B131,'Support Needs Backsheet'!$D$38:$X$187,E$46,0)), "", VLOOKUP($B131,'Support Needs Backsheet'!$D$38:$X$187,E$46,0))</f>
        <v/>
      </c>
      <c r="F131" s="541" t="str">
        <f ca="1">IF(ISERROR(VLOOKUP($B131,'Support Needs Backsheet'!$D$38:$X$187,F$46,0)), "", VLOOKUP($B131,'Support Needs Backsheet'!$D$38:$X$187,F$46,0))</f>
        <v/>
      </c>
      <c r="G131" s="543" t="str">
        <f ca="1">IF(ISERROR(VLOOKUP($B131,'Support Needs Backsheet'!$D$38:$X$187,G$46,0)), "", VLOOKUP($B131,'Support Needs Backsheet'!$D$38:$X$187,G$46,0))</f>
        <v/>
      </c>
      <c r="H131" s="541" t="str">
        <f ca="1">IF(ISERROR(VLOOKUP($B131,'Support Needs Backsheet'!$D$38:$X$187,H$46,0)), "", VLOOKUP($B131,'Support Needs Backsheet'!$D$38:$X$187,H$46,0))</f>
        <v/>
      </c>
      <c r="I131" s="543" t="str">
        <f ca="1">IF(ISERROR(VLOOKUP($B131,'Support Needs Backsheet'!$D$38:$X$187,I$46,0)), "", VLOOKUP($B131,'Support Needs Backsheet'!$D$38:$X$187,I$46,0))</f>
        <v/>
      </c>
      <c r="J131" s="541" t="str">
        <f ca="1">IF(ISERROR(VLOOKUP($B131,'Support Needs Backsheet'!$D$38:$X$187,J$46,0)), "", VLOOKUP($B131,'Support Needs Backsheet'!$D$38:$X$187,J$46,0))</f>
        <v/>
      </c>
      <c r="K131" s="543" t="str">
        <f ca="1">IF(ISERROR(VLOOKUP($B131,'Support Needs Backsheet'!$D$38:$X$187,K$46,0)), "", VLOOKUP($B131,'Support Needs Backsheet'!$D$38:$X$187,K$46,0))</f>
        <v/>
      </c>
      <c r="L131" s="541" t="str">
        <f ca="1">IF(ISERROR(VLOOKUP($B131,'Support Needs Backsheet'!$D$38:$X$187,L$46,0)), "", VLOOKUP($B131,'Support Needs Backsheet'!$D$38:$X$187,L$46,0))</f>
        <v/>
      </c>
      <c r="M131" s="543" t="str">
        <f ca="1">IF(ISERROR(VLOOKUP($B131,'Support Needs Backsheet'!$D$38:$X$187,M$46,0)), "", VLOOKUP($B131,'Support Needs Backsheet'!$D$38:$X$187,M$46,0))</f>
        <v/>
      </c>
      <c r="N131" s="541" t="str">
        <f ca="1">IF(ISERROR(VLOOKUP($B131,'Support Needs Backsheet'!$D$38:$X$187,N$46,0)), "", VLOOKUP($B131,'Support Needs Backsheet'!$D$38:$X$187,N$46,0))</f>
        <v/>
      </c>
      <c r="O131" s="543" t="str">
        <f ca="1">IF(ISERROR(VLOOKUP($B131,'Support Needs Backsheet'!$D$38:$X$187,O$46,0)), "", VLOOKUP($B131,'Support Needs Backsheet'!$D$38:$X$187,O$46,0))</f>
        <v/>
      </c>
      <c r="P131" s="541" t="str">
        <f ca="1">IF(ISERROR(VLOOKUP($B131,'Support Needs Backsheet'!$D$38:$X$187,P$46,0)), "", VLOOKUP($B131,'Support Needs Backsheet'!$D$38:$X$187,P$46,0))</f>
        <v/>
      </c>
    </row>
    <row r="132" spans="1:16" ht="30" customHeight="1">
      <c r="A132" s="3">
        <v>83</v>
      </c>
      <c r="B132" s="41" t="str">
        <f t="shared" ca="1" si="4"/>
        <v/>
      </c>
      <c r="C132" s="42" t="s">
        <v>198</v>
      </c>
      <c r="D132" s="542" t="str">
        <f ca="1">IF(ISERROR(VLOOKUP($B132,'Support Needs Backsheet'!$D$38:$X$187,D$46,0)), "", VLOOKUP($B132,'Support Needs Backsheet'!$D$38:$X$187,D$46,0))</f>
        <v/>
      </c>
      <c r="E132" s="543" t="str">
        <f ca="1">IF(ISERROR(VLOOKUP($B132,'Support Needs Backsheet'!$D$38:$X$187,E$46,0)), "", VLOOKUP($B132,'Support Needs Backsheet'!$D$38:$X$187,E$46,0))</f>
        <v/>
      </c>
      <c r="F132" s="541" t="str">
        <f ca="1">IF(ISERROR(VLOOKUP($B132,'Support Needs Backsheet'!$D$38:$X$187,F$46,0)), "", VLOOKUP($B132,'Support Needs Backsheet'!$D$38:$X$187,F$46,0))</f>
        <v/>
      </c>
      <c r="G132" s="543" t="str">
        <f ca="1">IF(ISERROR(VLOOKUP($B132,'Support Needs Backsheet'!$D$38:$X$187,G$46,0)), "", VLOOKUP($B132,'Support Needs Backsheet'!$D$38:$X$187,G$46,0))</f>
        <v/>
      </c>
      <c r="H132" s="541" t="str">
        <f ca="1">IF(ISERROR(VLOOKUP($B132,'Support Needs Backsheet'!$D$38:$X$187,H$46,0)), "", VLOOKUP($B132,'Support Needs Backsheet'!$D$38:$X$187,H$46,0))</f>
        <v/>
      </c>
      <c r="I132" s="543" t="str">
        <f ca="1">IF(ISERROR(VLOOKUP($B132,'Support Needs Backsheet'!$D$38:$X$187,I$46,0)), "", VLOOKUP($B132,'Support Needs Backsheet'!$D$38:$X$187,I$46,0))</f>
        <v/>
      </c>
      <c r="J132" s="541" t="str">
        <f ca="1">IF(ISERROR(VLOOKUP($B132,'Support Needs Backsheet'!$D$38:$X$187,J$46,0)), "", VLOOKUP($B132,'Support Needs Backsheet'!$D$38:$X$187,J$46,0))</f>
        <v/>
      </c>
      <c r="K132" s="543" t="str">
        <f ca="1">IF(ISERROR(VLOOKUP($B132,'Support Needs Backsheet'!$D$38:$X$187,K$46,0)), "", VLOOKUP($B132,'Support Needs Backsheet'!$D$38:$X$187,K$46,0))</f>
        <v/>
      </c>
      <c r="L132" s="541" t="str">
        <f ca="1">IF(ISERROR(VLOOKUP($B132,'Support Needs Backsheet'!$D$38:$X$187,L$46,0)), "", VLOOKUP($B132,'Support Needs Backsheet'!$D$38:$X$187,L$46,0))</f>
        <v/>
      </c>
      <c r="M132" s="543" t="str">
        <f ca="1">IF(ISERROR(VLOOKUP($B132,'Support Needs Backsheet'!$D$38:$X$187,M$46,0)), "", VLOOKUP($B132,'Support Needs Backsheet'!$D$38:$X$187,M$46,0))</f>
        <v/>
      </c>
      <c r="N132" s="541" t="str">
        <f ca="1">IF(ISERROR(VLOOKUP($B132,'Support Needs Backsheet'!$D$38:$X$187,N$46,0)), "", VLOOKUP($B132,'Support Needs Backsheet'!$D$38:$X$187,N$46,0))</f>
        <v/>
      </c>
      <c r="O132" s="543" t="str">
        <f ca="1">IF(ISERROR(VLOOKUP($B132,'Support Needs Backsheet'!$D$38:$X$187,O$46,0)), "", VLOOKUP($B132,'Support Needs Backsheet'!$D$38:$X$187,O$46,0))</f>
        <v/>
      </c>
      <c r="P132" s="541" t="str">
        <f ca="1">IF(ISERROR(VLOOKUP($B132,'Support Needs Backsheet'!$D$38:$X$187,P$46,0)), "", VLOOKUP($B132,'Support Needs Backsheet'!$D$38:$X$187,P$46,0))</f>
        <v/>
      </c>
    </row>
    <row r="133" spans="1:16" ht="30" customHeight="1">
      <c r="A133" s="3">
        <v>84</v>
      </c>
      <c r="B133" s="41" t="str">
        <f t="shared" ca="1" si="4"/>
        <v/>
      </c>
      <c r="C133" s="42" t="s">
        <v>196</v>
      </c>
      <c r="D133" s="542" t="str">
        <f ca="1">IF(ISERROR(VLOOKUP($B133,'Support Needs Backsheet'!$D$38:$X$187,D$46,0)), "", VLOOKUP($B133,'Support Needs Backsheet'!$D$38:$X$187,D$46,0))</f>
        <v/>
      </c>
      <c r="E133" s="543" t="str">
        <f ca="1">IF(ISERROR(VLOOKUP($B133,'Support Needs Backsheet'!$D$38:$X$187,E$46,0)), "", VLOOKUP($B133,'Support Needs Backsheet'!$D$38:$X$187,E$46,0))</f>
        <v/>
      </c>
      <c r="F133" s="541" t="str">
        <f ca="1">IF(ISERROR(VLOOKUP($B133,'Support Needs Backsheet'!$D$38:$X$187,F$46,0)), "", VLOOKUP($B133,'Support Needs Backsheet'!$D$38:$X$187,F$46,0))</f>
        <v/>
      </c>
      <c r="G133" s="543" t="str">
        <f ca="1">IF(ISERROR(VLOOKUP($B133,'Support Needs Backsheet'!$D$38:$X$187,G$46,0)), "", VLOOKUP($B133,'Support Needs Backsheet'!$D$38:$X$187,G$46,0))</f>
        <v/>
      </c>
      <c r="H133" s="541" t="str">
        <f ca="1">IF(ISERROR(VLOOKUP($B133,'Support Needs Backsheet'!$D$38:$X$187,H$46,0)), "", VLOOKUP($B133,'Support Needs Backsheet'!$D$38:$X$187,H$46,0))</f>
        <v/>
      </c>
      <c r="I133" s="543" t="str">
        <f ca="1">IF(ISERROR(VLOOKUP($B133,'Support Needs Backsheet'!$D$38:$X$187,I$46,0)), "", VLOOKUP($B133,'Support Needs Backsheet'!$D$38:$X$187,I$46,0))</f>
        <v/>
      </c>
      <c r="J133" s="541" t="str">
        <f ca="1">IF(ISERROR(VLOOKUP($B133,'Support Needs Backsheet'!$D$38:$X$187,J$46,0)), "", VLOOKUP($B133,'Support Needs Backsheet'!$D$38:$X$187,J$46,0))</f>
        <v/>
      </c>
      <c r="K133" s="543" t="str">
        <f ca="1">IF(ISERROR(VLOOKUP($B133,'Support Needs Backsheet'!$D$38:$X$187,K$46,0)), "", VLOOKUP($B133,'Support Needs Backsheet'!$D$38:$X$187,K$46,0))</f>
        <v/>
      </c>
      <c r="L133" s="541" t="str">
        <f ca="1">IF(ISERROR(VLOOKUP($B133,'Support Needs Backsheet'!$D$38:$X$187,L$46,0)), "", VLOOKUP($B133,'Support Needs Backsheet'!$D$38:$X$187,L$46,0))</f>
        <v/>
      </c>
      <c r="M133" s="543" t="str">
        <f ca="1">IF(ISERROR(VLOOKUP($B133,'Support Needs Backsheet'!$D$38:$X$187,M$46,0)), "", VLOOKUP($B133,'Support Needs Backsheet'!$D$38:$X$187,M$46,0))</f>
        <v/>
      </c>
      <c r="N133" s="541" t="str">
        <f ca="1">IF(ISERROR(VLOOKUP($B133,'Support Needs Backsheet'!$D$38:$X$187,N$46,0)), "", VLOOKUP($B133,'Support Needs Backsheet'!$D$38:$X$187,N$46,0))</f>
        <v/>
      </c>
      <c r="O133" s="543" t="str">
        <f ca="1">IF(ISERROR(VLOOKUP($B133,'Support Needs Backsheet'!$D$38:$X$187,O$46,0)), "", VLOOKUP($B133,'Support Needs Backsheet'!$D$38:$X$187,O$46,0))</f>
        <v/>
      </c>
      <c r="P133" s="541" t="str">
        <f ca="1">IF(ISERROR(VLOOKUP($B133,'Support Needs Backsheet'!$D$38:$X$187,P$46,0)), "", VLOOKUP($B133,'Support Needs Backsheet'!$D$38:$X$187,P$46,0))</f>
        <v/>
      </c>
    </row>
    <row r="134" spans="1:16" ht="30" customHeight="1">
      <c r="A134" s="3">
        <v>85</v>
      </c>
      <c r="B134" s="41" t="str">
        <f t="shared" ca="1" si="4"/>
        <v/>
      </c>
      <c r="C134" s="42" t="s">
        <v>194</v>
      </c>
      <c r="D134" s="542" t="str">
        <f ca="1">IF(ISERROR(VLOOKUP($B134,'Support Needs Backsheet'!$D$38:$X$187,D$46,0)), "", VLOOKUP($B134,'Support Needs Backsheet'!$D$38:$X$187,D$46,0))</f>
        <v/>
      </c>
      <c r="E134" s="543" t="str">
        <f ca="1">IF(ISERROR(VLOOKUP($B134,'Support Needs Backsheet'!$D$38:$X$187,E$46,0)), "", VLOOKUP($B134,'Support Needs Backsheet'!$D$38:$X$187,E$46,0))</f>
        <v/>
      </c>
      <c r="F134" s="541" t="str">
        <f ca="1">IF(ISERROR(VLOOKUP($B134,'Support Needs Backsheet'!$D$38:$X$187,F$46,0)), "", VLOOKUP($B134,'Support Needs Backsheet'!$D$38:$X$187,F$46,0))</f>
        <v/>
      </c>
      <c r="G134" s="543" t="str">
        <f ca="1">IF(ISERROR(VLOOKUP($B134,'Support Needs Backsheet'!$D$38:$X$187,G$46,0)), "", VLOOKUP($B134,'Support Needs Backsheet'!$D$38:$X$187,G$46,0))</f>
        <v/>
      </c>
      <c r="H134" s="541" t="str">
        <f ca="1">IF(ISERROR(VLOOKUP($B134,'Support Needs Backsheet'!$D$38:$X$187,H$46,0)), "", VLOOKUP($B134,'Support Needs Backsheet'!$D$38:$X$187,H$46,0))</f>
        <v/>
      </c>
      <c r="I134" s="543" t="str">
        <f ca="1">IF(ISERROR(VLOOKUP($B134,'Support Needs Backsheet'!$D$38:$X$187,I$46,0)), "", VLOOKUP($B134,'Support Needs Backsheet'!$D$38:$X$187,I$46,0))</f>
        <v/>
      </c>
      <c r="J134" s="541" t="str">
        <f ca="1">IF(ISERROR(VLOOKUP($B134,'Support Needs Backsheet'!$D$38:$X$187,J$46,0)), "", VLOOKUP($B134,'Support Needs Backsheet'!$D$38:$X$187,J$46,0))</f>
        <v/>
      </c>
      <c r="K134" s="543" t="str">
        <f ca="1">IF(ISERROR(VLOOKUP($B134,'Support Needs Backsheet'!$D$38:$X$187,K$46,0)), "", VLOOKUP($B134,'Support Needs Backsheet'!$D$38:$X$187,K$46,0))</f>
        <v/>
      </c>
      <c r="L134" s="541" t="str">
        <f ca="1">IF(ISERROR(VLOOKUP($B134,'Support Needs Backsheet'!$D$38:$X$187,L$46,0)), "", VLOOKUP($B134,'Support Needs Backsheet'!$D$38:$X$187,L$46,0))</f>
        <v/>
      </c>
      <c r="M134" s="543" t="str">
        <f ca="1">IF(ISERROR(VLOOKUP($B134,'Support Needs Backsheet'!$D$38:$X$187,M$46,0)), "", VLOOKUP($B134,'Support Needs Backsheet'!$D$38:$X$187,M$46,0))</f>
        <v/>
      </c>
      <c r="N134" s="541" t="str">
        <f ca="1">IF(ISERROR(VLOOKUP($B134,'Support Needs Backsheet'!$D$38:$X$187,N$46,0)), "", VLOOKUP($B134,'Support Needs Backsheet'!$D$38:$X$187,N$46,0))</f>
        <v/>
      </c>
      <c r="O134" s="543" t="str">
        <f ca="1">IF(ISERROR(VLOOKUP($B134,'Support Needs Backsheet'!$D$38:$X$187,O$46,0)), "", VLOOKUP($B134,'Support Needs Backsheet'!$D$38:$X$187,O$46,0))</f>
        <v/>
      </c>
      <c r="P134" s="541" t="str">
        <f ca="1">IF(ISERROR(VLOOKUP($B134,'Support Needs Backsheet'!$D$38:$X$187,P$46,0)), "", VLOOKUP($B134,'Support Needs Backsheet'!$D$38:$X$187,P$46,0))</f>
        <v/>
      </c>
    </row>
    <row r="135" spans="1:16" ht="30" customHeight="1">
      <c r="A135" s="3">
        <v>86</v>
      </c>
      <c r="B135" s="41" t="str">
        <f t="shared" ca="1" si="4"/>
        <v/>
      </c>
      <c r="C135" s="42" t="s">
        <v>192</v>
      </c>
      <c r="D135" s="542" t="str">
        <f ca="1">IF(ISERROR(VLOOKUP($B135,'Support Needs Backsheet'!$D$38:$X$187,D$46,0)), "", VLOOKUP($B135,'Support Needs Backsheet'!$D$38:$X$187,D$46,0))</f>
        <v/>
      </c>
      <c r="E135" s="543" t="str">
        <f ca="1">IF(ISERROR(VLOOKUP($B135,'Support Needs Backsheet'!$D$38:$X$187,E$46,0)), "", VLOOKUP($B135,'Support Needs Backsheet'!$D$38:$X$187,E$46,0))</f>
        <v/>
      </c>
      <c r="F135" s="541" t="str">
        <f ca="1">IF(ISERROR(VLOOKUP($B135,'Support Needs Backsheet'!$D$38:$X$187,F$46,0)), "", VLOOKUP($B135,'Support Needs Backsheet'!$D$38:$X$187,F$46,0))</f>
        <v/>
      </c>
      <c r="G135" s="543" t="str">
        <f ca="1">IF(ISERROR(VLOOKUP($B135,'Support Needs Backsheet'!$D$38:$X$187,G$46,0)), "", VLOOKUP($B135,'Support Needs Backsheet'!$D$38:$X$187,G$46,0))</f>
        <v/>
      </c>
      <c r="H135" s="541" t="str">
        <f ca="1">IF(ISERROR(VLOOKUP($B135,'Support Needs Backsheet'!$D$38:$X$187,H$46,0)), "", VLOOKUP($B135,'Support Needs Backsheet'!$D$38:$X$187,H$46,0))</f>
        <v/>
      </c>
      <c r="I135" s="543" t="str">
        <f ca="1">IF(ISERROR(VLOOKUP($B135,'Support Needs Backsheet'!$D$38:$X$187,I$46,0)), "", VLOOKUP($B135,'Support Needs Backsheet'!$D$38:$X$187,I$46,0))</f>
        <v/>
      </c>
      <c r="J135" s="541" t="str">
        <f ca="1">IF(ISERROR(VLOOKUP($B135,'Support Needs Backsheet'!$D$38:$X$187,J$46,0)), "", VLOOKUP($B135,'Support Needs Backsheet'!$D$38:$X$187,J$46,0))</f>
        <v/>
      </c>
      <c r="K135" s="543" t="str">
        <f ca="1">IF(ISERROR(VLOOKUP($B135,'Support Needs Backsheet'!$D$38:$X$187,K$46,0)), "", VLOOKUP($B135,'Support Needs Backsheet'!$D$38:$X$187,K$46,0))</f>
        <v/>
      </c>
      <c r="L135" s="541" t="str">
        <f ca="1">IF(ISERROR(VLOOKUP($B135,'Support Needs Backsheet'!$D$38:$X$187,L$46,0)), "", VLOOKUP($B135,'Support Needs Backsheet'!$D$38:$X$187,L$46,0))</f>
        <v/>
      </c>
      <c r="M135" s="543" t="str">
        <f ca="1">IF(ISERROR(VLOOKUP($B135,'Support Needs Backsheet'!$D$38:$X$187,M$46,0)), "", VLOOKUP($B135,'Support Needs Backsheet'!$D$38:$X$187,M$46,0))</f>
        <v/>
      </c>
      <c r="N135" s="541" t="str">
        <f ca="1">IF(ISERROR(VLOOKUP($B135,'Support Needs Backsheet'!$D$38:$X$187,N$46,0)), "", VLOOKUP($B135,'Support Needs Backsheet'!$D$38:$X$187,N$46,0))</f>
        <v/>
      </c>
      <c r="O135" s="543" t="str">
        <f ca="1">IF(ISERROR(VLOOKUP($B135,'Support Needs Backsheet'!$D$38:$X$187,O$46,0)), "", VLOOKUP($B135,'Support Needs Backsheet'!$D$38:$X$187,O$46,0))</f>
        <v/>
      </c>
      <c r="P135" s="541" t="str">
        <f ca="1">IF(ISERROR(VLOOKUP($B135,'Support Needs Backsheet'!$D$38:$X$187,P$46,0)), "", VLOOKUP($B135,'Support Needs Backsheet'!$D$38:$X$187,P$46,0))</f>
        <v/>
      </c>
    </row>
    <row r="136" spans="1:16" ht="30" customHeight="1">
      <c r="A136" s="3">
        <v>87</v>
      </c>
      <c r="B136" s="41" t="str">
        <f t="shared" ca="1" si="4"/>
        <v/>
      </c>
      <c r="C136" s="42" t="s">
        <v>190</v>
      </c>
      <c r="D136" s="542" t="str">
        <f ca="1">IF(ISERROR(VLOOKUP($B136,'Support Needs Backsheet'!$D$38:$X$187,D$46,0)), "", VLOOKUP($B136,'Support Needs Backsheet'!$D$38:$X$187,D$46,0))</f>
        <v/>
      </c>
      <c r="E136" s="543" t="str">
        <f ca="1">IF(ISERROR(VLOOKUP($B136,'Support Needs Backsheet'!$D$38:$X$187,E$46,0)), "", VLOOKUP($B136,'Support Needs Backsheet'!$D$38:$X$187,E$46,0))</f>
        <v/>
      </c>
      <c r="F136" s="541" t="str">
        <f ca="1">IF(ISERROR(VLOOKUP($B136,'Support Needs Backsheet'!$D$38:$X$187,F$46,0)), "", VLOOKUP($B136,'Support Needs Backsheet'!$D$38:$X$187,F$46,0))</f>
        <v/>
      </c>
      <c r="G136" s="543" t="str">
        <f ca="1">IF(ISERROR(VLOOKUP($B136,'Support Needs Backsheet'!$D$38:$X$187,G$46,0)), "", VLOOKUP($B136,'Support Needs Backsheet'!$D$38:$X$187,G$46,0))</f>
        <v/>
      </c>
      <c r="H136" s="541" t="str">
        <f ca="1">IF(ISERROR(VLOOKUP($B136,'Support Needs Backsheet'!$D$38:$X$187,H$46,0)), "", VLOOKUP($B136,'Support Needs Backsheet'!$D$38:$X$187,H$46,0))</f>
        <v/>
      </c>
      <c r="I136" s="543" t="str">
        <f ca="1">IF(ISERROR(VLOOKUP($B136,'Support Needs Backsheet'!$D$38:$X$187,I$46,0)), "", VLOOKUP($B136,'Support Needs Backsheet'!$D$38:$X$187,I$46,0))</f>
        <v/>
      </c>
      <c r="J136" s="541" t="str">
        <f ca="1">IF(ISERROR(VLOOKUP($B136,'Support Needs Backsheet'!$D$38:$X$187,J$46,0)), "", VLOOKUP($B136,'Support Needs Backsheet'!$D$38:$X$187,J$46,0))</f>
        <v/>
      </c>
      <c r="K136" s="543" t="str">
        <f ca="1">IF(ISERROR(VLOOKUP($B136,'Support Needs Backsheet'!$D$38:$X$187,K$46,0)), "", VLOOKUP($B136,'Support Needs Backsheet'!$D$38:$X$187,K$46,0))</f>
        <v/>
      </c>
      <c r="L136" s="541" t="str">
        <f ca="1">IF(ISERROR(VLOOKUP($B136,'Support Needs Backsheet'!$D$38:$X$187,L$46,0)), "", VLOOKUP($B136,'Support Needs Backsheet'!$D$38:$X$187,L$46,0))</f>
        <v/>
      </c>
      <c r="M136" s="543" t="str">
        <f ca="1">IF(ISERROR(VLOOKUP($B136,'Support Needs Backsheet'!$D$38:$X$187,M$46,0)), "", VLOOKUP($B136,'Support Needs Backsheet'!$D$38:$X$187,M$46,0))</f>
        <v/>
      </c>
      <c r="N136" s="541" t="str">
        <f ca="1">IF(ISERROR(VLOOKUP($B136,'Support Needs Backsheet'!$D$38:$X$187,N$46,0)), "", VLOOKUP($B136,'Support Needs Backsheet'!$D$38:$X$187,N$46,0))</f>
        <v/>
      </c>
      <c r="O136" s="543" t="str">
        <f ca="1">IF(ISERROR(VLOOKUP($B136,'Support Needs Backsheet'!$D$38:$X$187,O$46,0)), "", VLOOKUP($B136,'Support Needs Backsheet'!$D$38:$X$187,O$46,0))</f>
        <v/>
      </c>
      <c r="P136" s="541" t="str">
        <f ca="1">IF(ISERROR(VLOOKUP($B136,'Support Needs Backsheet'!$D$38:$X$187,P$46,0)), "", VLOOKUP($B136,'Support Needs Backsheet'!$D$38:$X$187,P$46,0))</f>
        <v/>
      </c>
    </row>
    <row r="137" spans="1:16" ht="30" customHeight="1">
      <c r="A137" s="3">
        <v>88</v>
      </c>
      <c r="B137" s="41" t="str">
        <f t="shared" ca="1" si="4"/>
        <v/>
      </c>
      <c r="C137" s="42" t="s">
        <v>188</v>
      </c>
      <c r="D137" s="542" t="str">
        <f ca="1">IF(ISERROR(VLOOKUP($B137,'Support Needs Backsheet'!$D$38:$X$187,D$46,0)), "", VLOOKUP($B137,'Support Needs Backsheet'!$D$38:$X$187,D$46,0))</f>
        <v/>
      </c>
      <c r="E137" s="543" t="str">
        <f ca="1">IF(ISERROR(VLOOKUP($B137,'Support Needs Backsheet'!$D$38:$X$187,E$46,0)), "", VLOOKUP($B137,'Support Needs Backsheet'!$D$38:$X$187,E$46,0))</f>
        <v/>
      </c>
      <c r="F137" s="541" t="str">
        <f ca="1">IF(ISERROR(VLOOKUP($B137,'Support Needs Backsheet'!$D$38:$X$187,F$46,0)), "", VLOOKUP($B137,'Support Needs Backsheet'!$D$38:$X$187,F$46,0))</f>
        <v/>
      </c>
      <c r="G137" s="543" t="str">
        <f ca="1">IF(ISERROR(VLOOKUP($B137,'Support Needs Backsheet'!$D$38:$X$187,G$46,0)), "", VLOOKUP($B137,'Support Needs Backsheet'!$D$38:$X$187,G$46,0))</f>
        <v/>
      </c>
      <c r="H137" s="541" t="str">
        <f ca="1">IF(ISERROR(VLOOKUP($B137,'Support Needs Backsheet'!$D$38:$X$187,H$46,0)), "", VLOOKUP($B137,'Support Needs Backsheet'!$D$38:$X$187,H$46,0))</f>
        <v/>
      </c>
      <c r="I137" s="543" t="str">
        <f ca="1">IF(ISERROR(VLOOKUP($B137,'Support Needs Backsheet'!$D$38:$X$187,I$46,0)), "", VLOOKUP($B137,'Support Needs Backsheet'!$D$38:$X$187,I$46,0))</f>
        <v/>
      </c>
      <c r="J137" s="541" t="str">
        <f ca="1">IF(ISERROR(VLOOKUP($B137,'Support Needs Backsheet'!$D$38:$X$187,J$46,0)), "", VLOOKUP($B137,'Support Needs Backsheet'!$D$38:$X$187,J$46,0))</f>
        <v/>
      </c>
      <c r="K137" s="543" t="str">
        <f ca="1">IF(ISERROR(VLOOKUP($B137,'Support Needs Backsheet'!$D$38:$X$187,K$46,0)), "", VLOOKUP($B137,'Support Needs Backsheet'!$D$38:$X$187,K$46,0))</f>
        <v/>
      </c>
      <c r="L137" s="541" t="str">
        <f ca="1">IF(ISERROR(VLOOKUP($B137,'Support Needs Backsheet'!$D$38:$X$187,L$46,0)), "", VLOOKUP($B137,'Support Needs Backsheet'!$D$38:$X$187,L$46,0))</f>
        <v/>
      </c>
      <c r="M137" s="543" t="str">
        <f ca="1">IF(ISERROR(VLOOKUP($B137,'Support Needs Backsheet'!$D$38:$X$187,M$46,0)), "", VLOOKUP($B137,'Support Needs Backsheet'!$D$38:$X$187,M$46,0))</f>
        <v/>
      </c>
      <c r="N137" s="541" t="str">
        <f ca="1">IF(ISERROR(VLOOKUP($B137,'Support Needs Backsheet'!$D$38:$X$187,N$46,0)), "", VLOOKUP($B137,'Support Needs Backsheet'!$D$38:$X$187,N$46,0))</f>
        <v/>
      </c>
      <c r="O137" s="543" t="str">
        <f ca="1">IF(ISERROR(VLOOKUP($B137,'Support Needs Backsheet'!$D$38:$X$187,O$46,0)), "", VLOOKUP($B137,'Support Needs Backsheet'!$D$38:$X$187,O$46,0))</f>
        <v/>
      </c>
      <c r="P137" s="541" t="str">
        <f ca="1">IF(ISERROR(VLOOKUP($B137,'Support Needs Backsheet'!$D$38:$X$187,P$46,0)), "", VLOOKUP($B137,'Support Needs Backsheet'!$D$38:$X$187,P$46,0))</f>
        <v/>
      </c>
    </row>
    <row r="138" spans="1:16" ht="30" customHeight="1">
      <c r="A138" s="3">
        <v>89</v>
      </c>
      <c r="B138" s="41" t="str">
        <f t="shared" ca="1" si="4"/>
        <v/>
      </c>
      <c r="C138" s="42" t="s">
        <v>186</v>
      </c>
      <c r="D138" s="542" t="str">
        <f ca="1">IF(ISERROR(VLOOKUP($B138,'Support Needs Backsheet'!$D$38:$X$187,D$46,0)), "", VLOOKUP($B138,'Support Needs Backsheet'!$D$38:$X$187,D$46,0))</f>
        <v/>
      </c>
      <c r="E138" s="543" t="str">
        <f ca="1">IF(ISERROR(VLOOKUP($B138,'Support Needs Backsheet'!$D$38:$X$187,E$46,0)), "", VLOOKUP($B138,'Support Needs Backsheet'!$D$38:$X$187,E$46,0))</f>
        <v/>
      </c>
      <c r="F138" s="541" t="str">
        <f ca="1">IF(ISERROR(VLOOKUP($B138,'Support Needs Backsheet'!$D$38:$X$187,F$46,0)), "", VLOOKUP($B138,'Support Needs Backsheet'!$D$38:$X$187,F$46,0))</f>
        <v/>
      </c>
      <c r="G138" s="543" t="str">
        <f ca="1">IF(ISERROR(VLOOKUP($B138,'Support Needs Backsheet'!$D$38:$X$187,G$46,0)), "", VLOOKUP($B138,'Support Needs Backsheet'!$D$38:$X$187,G$46,0))</f>
        <v/>
      </c>
      <c r="H138" s="541" t="str">
        <f ca="1">IF(ISERROR(VLOOKUP($B138,'Support Needs Backsheet'!$D$38:$X$187,H$46,0)), "", VLOOKUP($B138,'Support Needs Backsheet'!$D$38:$X$187,H$46,0))</f>
        <v/>
      </c>
      <c r="I138" s="543" t="str">
        <f ca="1">IF(ISERROR(VLOOKUP($B138,'Support Needs Backsheet'!$D$38:$X$187,I$46,0)), "", VLOOKUP($B138,'Support Needs Backsheet'!$D$38:$X$187,I$46,0))</f>
        <v/>
      </c>
      <c r="J138" s="541" t="str">
        <f ca="1">IF(ISERROR(VLOOKUP($B138,'Support Needs Backsheet'!$D$38:$X$187,J$46,0)), "", VLOOKUP($B138,'Support Needs Backsheet'!$D$38:$X$187,J$46,0))</f>
        <v/>
      </c>
      <c r="K138" s="543" t="str">
        <f ca="1">IF(ISERROR(VLOOKUP($B138,'Support Needs Backsheet'!$D$38:$X$187,K$46,0)), "", VLOOKUP($B138,'Support Needs Backsheet'!$D$38:$X$187,K$46,0))</f>
        <v/>
      </c>
      <c r="L138" s="541" t="str">
        <f ca="1">IF(ISERROR(VLOOKUP($B138,'Support Needs Backsheet'!$D$38:$X$187,L$46,0)), "", VLOOKUP($B138,'Support Needs Backsheet'!$D$38:$X$187,L$46,0))</f>
        <v/>
      </c>
      <c r="M138" s="543" t="str">
        <f ca="1">IF(ISERROR(VLOOKUP($B138,'Support Needs Backsheet'!$D$38:$X$187,M$46,0)), "", VLOOKUP($B138,'Support Needs Backsheet'!$D$38:$X$187,M$46,0))</f>
        <v/>
      </c>
      <c r="N138" s="541" t="str">
        <f ca="1">IF(ISERROR(VLOOKUP($B138,'Support Needs Backsheet'!$D$38:$X$187,N$46,0)), "", VLOOKUP($B138,'Support Needs Backsheet'!$D$38:$X$187,N$46,0))</f>
        <v/>
      </c>
      <c r="O138" s="543" t="str">
        <f ca="1">IF(ISERROR(VLOOKUP($B138,'Support Needs Backsheet'!$D$38:$X$187,O$46,0)), "", VLOOKUP($B138,'Support Needs Backsheet'!$D$38:$X$187,O$46,0))</f>
        <v/>
      </c>
      <c r="P138" s="541" t="str">
        <f ca="1">IF(ISERROR(VLOOKUP($B138,'Support Needs Backsheet'!$D$38:$X$187,P$46,0)), "", VLOOKUP($B138,'Support Needs Backsheet'!$D$38:$X$187,P$46,0))</f>
        <v/>
      </c>
    </row>
    <row r="139" spans="1:16" ht="30" customHeight="1">
      <c r="A139" s="3">
        <v>90</v>
      </c>
      <c r="B139" s="41" t="str">
        <f t="shared" ca="1" si="4"/>
        <v/>
      </c>
      <c r="C139" s="42" t="s">
        <v>184</v>
      </c>
      <c r="D139" s="542" t="str">
        <f ca="1">IF(ISERROR(VLOOKUP($B139,'Support Needs Backsheet'!$D$38:$X$187,D$46,0)), "", VLOOKUP($B139,'Support Needs Backsheet'!$D$38:$X$187,D$46,0))</f>
        <v/>
      </c>
      <c r="E139" s="543" t="str">
        <f ca="1">IF(ISERROR(VLOOKUP($B139,'Support Needs Backsheet'!$D$38:$X$187,E$46,0)), "", VLOOKUP($B139,'Support Needs Backsheet'!$D$38:$X$187,E$46,0))</f>
        <v/>
      </c>
      <c r="F139" s="541" t="str">
        <f ca="1">IF(ISERROR(VLOOKUP($B139,'Support Needs Backsheet'!$D$38:$X$187,F$46,0)), "", VLOOKUP($B139,'Support Needs Backsheet'!$D$38:$X$187,F$46,0))</f>
        <v/>
      </c>
      <c r="G139" s="543" t="str">
        <f ca="1">IF(ISERROR(VLOOKUP($B139,'Support Needs Backsheet'!$D$38:$X$187,G$46,0)), "", VLOOKUP($B139,'Support Needs Backsheet'!$D$38:$X$187,G$46,0))</f>
        <v/>
      </c>
      <c r="H139" s="541" t="str">
        <f ca="1">IF(ISERROR(VLOOKUP($B139,'Support Needs Backsheet'!$D$38:$X$187,H$46,0)), "", VLOOKUP($B139,'Support Needs Backsheet'!$D$38:$X$187,H$46,0))</f>
        <v/>
      </c>
      <c r="I139" s="543" t="str">
        <f ca="1">IF(ISERROR(VLOOKUP($B139,'Support Needs Backsheet'!$D$38:$X$187,I$46,0)), "", VLOOKUP($B139,'Support Needs Backsheet'!$D$38:$X$187,I$46,0))</f>
        <v/>
      </c>
      <c r="J139" s="541" t="str">
        <f ca="1">IF(ISERROR(VLOOKUP($B139,'Support Needs Backsheet'!$D$38:$X$187,J$46,0)), "", VLOOKUP($B139,'Support Needs Backsheet'!$D$38:$X$187,J$46,0))</f>
        <v/>
      </c>
      <c r="K139" s="543" t="str">
        <f ca="1">IF(ISERROR(VLOOKUP($B139,'Support Needs Backsheet'!$D$38:$X$187,K$46,0)), "", VLOOKUP($B139,'Support Needs Backsheet'!$D$38:$X$187,K$46,0))</f>
        <v/>
      </c>
      <c r="L139" s="541" t="str">
        <f ca="1">IF(ISERROR(VLOOKUP($B139,'Support Needs Backsheet'!$D$38:$X$187,L$46,0)), "", VLOOKUP($B139,'Support Needs Backsheet'!$D$38:$X$187,L$46,0))</f>
        <v/>
      </c>
      <c r="M139" s="543" t="str">
        <f ca="1">IF(ISERROR(VLOOKUP($B139,'Support Needs Backsheet'!$D$38:$X$187,M$46,0)), "", VLOOKUP($B139,'Support Needs Backsheet'!$D$38:$X$187,M$46,0))</f>
        <v/>
      </c>
      <c r="N139" s="541" t="str">
        <f ca="1">IF(ISERROR(VLOOKUP($B139,'Support Needs Backsheet'!$D$38:$X$187,N$46,0)), "", VLOOKUP($B139,'Support Needs Backsheet'!$D$38:$X$187,N$46,0))</f>
        <v/>
      </c>
      <c r="O139" s="543" t="str">
        <f ca="1">IF(ISERROR(VLOOKUP($B139,'Support Needs Backsheet'!$D$38:$X$187,O$46,0)), "", VLOOKUP($B139,'Support Needs Backsheet'!$D$38:$X$187,O$46,0))</f>
        <v/>
      </c>
      <c r="P139" s="541" t="str">
        <f ca="1">IF(ISERROR(VLOOKUP($B139,'Support Needs Backsheet'!$D$38:$X$187,P$46,0)), "", VLOOKUP($B139,'Support Needs Backsheet'!$D$38:$X$187,P$46,0))</f>
        <v/>
      </c>
    </row>
    <row r="140" spans="1:16" ht="30" customHeight="1">
      <c r="A140" s="3">
        <v>91</v>
      </c>
      <c r="B140" s="41" t="str">
        <f t="shared" ca="1" si="4"/>
        <v/>
      </c>
      <c r="C140" s="42" t="s">
        <v>182</v>
      </c>
      <c r="D140" s="542" t="str">
        <f ca="1">IF(ISERROR(VLOOKUP($B140,'Support Needs Backsheet'!$D$38:$X$187,D$46,0)), "", VLOOKUP($B140,'Support Needs Backsheet'!$D$38:$X$187,D$46,0))</f>
        <v/>
      </c>
      <c r="E140" s="543" t="str">
        <f ca="1">IF(ISERROR(VLOOKUP($B140,'Support Needs Backsheet'!$D$38:$X$187,E$46,0)), "", VLOOKUP($B140,'Support Needs Backsheet'!$D$38:$X$187,E$46,0))</f>
        <v/>
      </c>
      <c r="F140" s="541" t="str">
        <f ca="1">IF(ISERROR(VLOOKUP($B140,'Support Needs Backsheet'!$D$38:$X$187,F$46,0)), "", VLOOKUP($B140,'Support Needs Backsheet'!$D$38:$X$187,F$46,0))</f>
        <v/>
      </c>
      <c r="G140" s="543" t="str">
        <f ca="1">IF(ISERROR(VLOOKUP($B140,'Support Needs Backsheet'!$D$38:$X$187,G$46,0)), "", VLOOKUP($B140,'Support Needs Backsheet'!$D$38:$X$187,G$46,0))</f>
        <v/>
      </c>
      <c r="H140" s="541" t="str">
        <f ca="1">IF(ISERROR(VLOOKUP($B140,'Support Needs Backsheet'!$D$38:$X$187,H$46,0)), "", VLOOKUP($B140,'Support Needs Backsheet'!$D$38:$X$187,H$46,0))</f>
        <v/>
      </c>
      <c r="I140" s="543" t="str">
        <f ca="1">IF(ISERROR(VLOOKUP($B140,'Support Needs Backsheet'!$D$38:$X$187,I$46,0)), "", VLOOKUP($B140,'Support Needs Backsheet'!$D$38:$X$187,I$46,0))</f>
        <v/>
      </c>
      <c r="J140" s="541" t="str">
        <f ca="1">IF(ISERROR(VLOOKUP($B140,'Support Needs Backsheet'!$D$38:$X$187,J$46,0)), "", VLOOKUP($B140,'Support Needs Backsheet'!$D$38:$X$187,J$46,0))</f>
        <v/>
      </c>
      <c r="K140" s="543" t="str">
        <f ca="1">IF(ISERROR(VLOOKUP($B140,'Support Needs Backsheet'!$D$38:$X$187,K$46,0)), "", VLOOKUP($B140,'Support Needs Backsheet'!$D$38:$X$187,K$46,0))</f>
        <v/>
      </c>
      <c r="L140" s="541" t="str">
        <f ca="1">IF(ISERROR(VLOOKUP($B140,'Support Needs Backsheet'!$D$38:$X$187,L$46,0)), "", VLOOKUP($B140,'Support Needs Backsheet'!$D$38:$X$187,L$46,0))</f>
        <v/>
      </c>
      <c r="M140" s="543" t="str">
        <f ca="1">IF(ISERROR(VLOOKUP($B140,'Support Needs Backsheet'!$D$38:$X$187,M$46,0)), "", VLOOKUP($B140,'Support Needs Backsheet'!$D$38:$X$187,M$46,0))</f>
        <v/>
      </c>
      <c r="N140" s="541" t="str">
        <f ca="1">IF(ISERROR(VLOOKUP($B140,'Support Needs Backsheet'!$D$38:$X$187,N$46,0)), "", VLOOKUP($B140,'Support Needs Backsheet'!$D$38:$X$187,N$46,0))</f>
        <v/>
      </c>
      <c r="O140" s="543" t="str">
        <f ca="1">IF(ISERROR(VLOOKUP($B140,'Support Needs Backsheet'!$D$38:$X$187,O$46,0)), "", VLOOKUP($B140,'Support Needs Backsheet'!$D$38:$X$187,O$46,0))</f>
        <v/>
      </c>
      <c r="P140" s="541" t="str">
        <f ca="1">IF(ISERROR(VLOOKUP($B140,'Support Needs Backsheet'!$D$38:$X$187,P$46,0)), "", VLOOKUP($B140,'Support Needs Backsheet'!$D$38:$X$187,P$46,0))</f>
        <v/>
      </c>
    </row>
    <row r="141" spans="1:16" ht="30" customHeight="1">
      <c r="A141" s="3">
        <v>92</v>
      </c>
      <c r="B141" s="41" t="str">
        <f t="shared" ca="1" si="4"/>
        <v/>
      </c>
      <c r="C141" s="42" t="s">
        <v>180</v>
      </c>
      <c r="D141" s="542" t="str">
        <f ca="1">IF(ISERROR(VLOOKUP($B141,'Support Needs Backsheet'!$D$38:$X$187,D$46,0)), "", VLOOKUP($B141,'Support Needs Backsheet'!$D$38:$X$187,D$46,0))</f>
        <v/>
      </c>
      <c r="E141" s="543" t="str">
        <f ca="1">IF(ISERROR(VLOOKUP($B141,'Support Needs Backsheet'!$D$38:$X$187,E$46,0)), "", VLOOKUP($B141,'Support Needs Backsheet'!$D$38:$X$187,E$46,0))</f>
        <v/>
      </c>
      <c r="F141" s="541" t="str">
        <f ca="1">IF(ISERROR(VLOOKUP($B141,'Support Needs Backsheet'!$D$38:$X$187,F$46,0)), "", VLOOKUP($B141,'Support Needs Backsheet'!$D$38:$X$187,F$46,0))</f>
        <v/>
      </c>
      <c r="G141" s="543" t="str">
        <f ca="1">IF(ISERROR(VLOOKUP($B141,'Support Needs Backsheet'!$D$38:$X$187,G$46,0)), "", VLOOKUP($B141,'Support Needs Backsheet'!$D$38:$X$187,G$46,0))</f>
        <v/>
      </c>
      <c r="H141" s="541" t="str">
        <f ca="1">IF(ISERROR(VLOOKUP($B141,'Support Needs Backsheet'!$D$38:$X$187,H$46,0)), "", VLOOKUP($B141,'Support Needs Backsheet'!$D$38:$X$187,H$46,0))</f>
        <v/>
      </c>
      <c r="I141" s="543" t="str">
        <f ca="1">IF(ISERROR(VLOOKUP($B141,'Support Needs Backsheet'!$D$38:$X$187,I$46,0)), "", VLOOKUP($B141,'Support Needs Backsheet'!$D$38:$X$187,I$46,0))</f>
        <v/>
      </c>
      <c r="J141" s="541" t="str">
        <f ca="1">IF(ISERROR(VLOOKUP($B141,'Support Needs Backsheet'!$D$38:$X$187,J$46,0)), "", VLOOKUP($B141,'Support Needs Backsheet'!$D$38:$X$187,J$46,0))</f>
        <v/>
      </c>
      <c r="K141" s="543" t="str">
        <f ca="1">IF(ISERROR(VLOOKUP($B141,'Support Needs Backsheet'!$D$38:$X$187,K$46,0)), "", VLOOKUP($B141,'Support Needs Backsheet'!$D$38:$X$187,K$46,0))</f>
        <v/>
      </c>
      <c r="L141" s="541" t="str">
        <f ca="1">IF(ISERROR(VLOOKUP($B141,'Support Needs Backsheet'!$D$38:$X$187,L$46,0)), "", VLOOKUP($B141,'Support Needs Backsheet'!$D$38:$X$187,L$46,0))</f>
        <v/>
      </c>
      <c r="M141" s="543" t="str">
        <f ca="1">IF(ISERROR(VLOOKUP($B141,'Support Needs Backsheet'!$D$38:$X$187,M$46,0)), "", VLOOKUP($B141,'Support Needs Backsheet'!$D$38:$X$187,M$46,0))</f>
        <v/>
      </c>
      <c r="N141" s="541" t="str">
        <f ca="1">IF(ISERROR(VLOOKUP($B141,'Support Needs Backsheet'!$D$38:$X$187,N$46,0)), "", VLOOKUP($B141,'Support Needs Backsheet'!$D$38:$X$187,N$46,0))</f>
        <v/>
      </c>
      <c r="O141" s="543" t="str">
        <f ca="1">IF(ISERROR(VLOOKUP($B141,'Support Needs Backsheet'!$D$38:$X$187,O$46,0)), "", VLOOKUP($B141,'Support Needs Backsheet'!$D$38:$X$187,O$46,0))</f>
        <v/>
      </c>
      <c r="P141" s="541" t="str">
        <f ca="1">IF(ISERROR(VLOOKUP($B141,'Support Needs Backsheet'!$D$38:$X$187,P$46,0)), "", VLOOKUP($B141,'Support Needs Backsheet'!$D$38:$X$187,P$46,0))</f>
        <v/>
      </c>
    </row>
    <row r="142" spans="1:16" ht="30" customHeight="1">
      <c r="A142" s="3">
        <v>93</v>
      </c>
      <c r="B142" s="41" t="str">
        <f t="shared" ca="1" si="4"/>
        <v/>
      </c>
      <c r="C142" s="42" t="s">
        <v>178</v>
      </c>
      <c r="D142" s="542" t="str">
        <f ca="1">IF(ISERROR(VLOOKUP($B142,'Support Needs Backsheet'!$D$38:$X$187,D$46,0)), "", VLOOKUP($B142,'Support Needs Backsheet'!$D$38:$X$187,D$46,0))</f>
        <v/>
      </c>
      <c r="E142" s="543" t="str">
        <f ca="1">IF(ISERROR(VLOOKUP($B142,'Support Needs Backsheet'!$D$38:$X$187,E$46,0)), "", VLOOKUP($B142,'Support Needs Backsheet'!$D$38:$X$187,E$46,0))</f>
        <v/>
      </c>
      <c r="F142" s="541" t="str">
        <f ca="1">IF(ISERROR(VLOOKUP($B142,'Support Needs Backsheet'!$D$38:$X$187,F$46,0)), "", VLOOKUP($B142,'Support Needs Backsheet'!$D$38:$X$187,F$46,0))</f>
        <v/>
      </c>
      <c r="G142" s="543" t="str">
        <f ca="1">IF(ISERROR(VLOOKUP($B142,'Support Needs Backsheet'!$D$38:$X$187,G$46,0)), "", VLOOKUP($B142,'Support Needs Backsheet'!$D$38:$X$187,G$46,0))</f>
        <v/>
      </c>
      <c r="H142" s="541" t="str">
        <f ca="1">IF(ISERROR(VLOOKUP($B142,'Support Needs Backsheet'!$D$38:$X$187,H$46,0)), "", VLOOKUP($B142,'Support Needs Backsheet'!$D$38:$X$187,H$46,0))</f>
        <v/>
      </c>
      <c r="I142" s="543" t="str">
        <f ca="1">IF(ISERROR(VLOOKUP($B142,'Support Needs Backsheet'!$D$38:$X$187,I$46,0)), "", VLOOKUP($B142,'Support Needs Backsheet'!$D$38:$X$187,I$46,0))</f>
        <v/>
      </c>
      <c r="J142" s="541" t="str">
        <f ca="1">IF(ISERROR(VLOOKUP($B142,'Support Needs Backsheet'!$D$38:$X$187,J$46,0)), "", VLOOKUP($B142,'Support Needs Backsheet'!$D$38:$X$187,J$46,0))</f>
        <v/>
      </c>
      <c r="K142" s="543" t="str">
        <f ca="1">IF(ISERROR(VLOOKUP($B142,'Support Needs Backsheet'!$D$38:$X$187,K$46,0)), "", VLOOKUP($B142,'Support Needs Backsheet'!$D$38:$X$187,K$46,0))</f>
        <v/>
      </c>
      <c r="L142" s="541" t="str">
        <f ca="1">IF(ISERROR(VLOOKUP($B142,'Support Needs Backsheet'!$D$38:$X$187,L$46,0)), "", VLOOKUP($B142,'Support Needs Backsheet'!$D$38:$X$187,L$46,0))</f>
        <v/>
      </c>
      <c r="M142" s="543" t="str">
        <f ca="1">IF(ISERROR(VLOOKUP($B142,'Support Needs Backsheet'!$D$38:$X$187,M$46,0)), "", VLOOKUP($B142,'Support Needs Backsheet'!$D$38:$X$187,M$46,0))</f>
        <v/>
      </c>
      <c r="N142" s="541" t="str">
        <f ca="1">IF(ISERROR(VLOOKUP($B142,'Support Needs Backsheet'!$D$38:$X$187,N$46,0)), "", VLOOKUP($B142,'Support Needs Backsheet'!$D$38:$X$187,N$46,0))</f>
        <v/>
      </c>
      <c r="O142" s="543" t="str">
        <f ca="1">IF(ISERROR(VLOOKUP($B142,'Support Needs Backsheet'!$D$38:$X$187,O$46,0)), "", VLOOKUP($B142,'Support Needs Backsheet'!$D$38:$X$187,O$46,0))</f>
        <v/>
      </c>
      <c r="P142" s="541" t="str">
        <f ca="1">IF(ISERROR(VLOOKUP($B142,'Support Needs Backsheet'!$D$38:$X$187,P$46,0)), "", VLOOKUP($B142,'Support Needs Backsheet'!$D$38:$X$187,P$46,0))</f>
        <v/>
      </c>
    </row>
    <row r="143" spans="1:16" ht="30" customHeight="1">
      <c r="A143" s="3">
        <v>94</v>
      </c>
      <c r="B143" s="41" t="str">
        <f t="shared" ca="1" si="4"/>
        <v/>
      </c>
      <c r="C143" s="42" t="s">
        <v>176</v>
      </c>
      <c r="D143" s="542" t="str">
        <f ca="1">IF(ISERROR(VLOOKUP($B143,'Support Needs Backsheet'!$D$38:$X$187,D$46,0)), "", VLOOKUP($B143,'Support Needs Backsheet'!$D$38:$X$187,D$46,0))</f>
        <v/>
      </c>
      <c r="E143" s="543" t="str">
        <f ca="1">IF(ISERROR(VLOOKUP($B143,'Support Needs Backsheet'!$D$38:$X$187,E$46,0)), "", VLOOKUP($B143,'Support Needs Backsheet'!$D$38:$X$187,E$46,0))</f>
        <v/>
      </c>
      <c r="F143" s="541" t="str">
        <f ca="1">IF(ISERROR(VLOOKUP($B143,'Support Needs Backsheet'!$D$38:$X$187,F$46,0)), "", VLOOKUP($B143,'Support Needs Backsheet'!$D$38:$X$187,F$46,0))</f>
        <v/>
      </c>
      <c r="G143" s="543" t="str">
        <f ca="1">IF(ISERROR(VLOOKUP($B143,'Support Needs Backsheet'!$D$38:$X$187,G$46,0)), "", VLOOKUP($B143,'Support Needs Backsheet'!$D$38:$X$187,G$46,0))</f>
        <v/>
      </c>
      <c r="H143" s="541" t="str">
        <f ca="1">IF(ISERROR(VLOOKUP($B143,'Support Needs Backsheet'!$D$38:$X$187,H$46,0)), "", VLOOKUP($B143,'Support Needs Backsheet'!$D$38:$X$187,H$46,0))</f>
        <v/>
      </c>
      <c r="I143" s="543" t="str">
        <f ca="1">IF(ISERROR(VLOOKUP($B143,'Support Needs Backsheet'!$D$38:$X$187,I$46,0)), "", VLOOKUP($B143,'Support Needs Backsheet'!$D$38:$X$187,I$46,0))</f>
        <v/>
      </c>
      <c r="J143" s="541" t="str">
        <f ca="1">IF(ISERROR(VLOOKUP($B143,'Support Needs Backsheet'!$D$38:$X$187,J$46,0)), "", VLOOKUP($B143,'Support Needs Backsheet'!$D$38:$X$187,J$46,0))</f>
        <v/>
      </c>
      <c r="K143" s="543" t="str">
        <f ca="1">IF(ISERROR(VLOOKUP($B143,'Support Needs Backsheet'!$D$38:$X$187,K$46,0)), "", VLOOKUP($B143,'Support Needs Backsheet'!$D$38:$X$187,K$46,0))</f>
        <v/>
      </c>
      <c r="L143" s="541" t="str">
        <f ca="1">IF(ISERROR(VLOOKUP($B143,'Support Needs Backsheet'!$D$38:$X$187,L$46,0)), "", VLOOKUP($B143,'Support Needs Backsheet'!$D$38:$X$187,L$46,0))</f>
        <v/>
      </c>
      <c r="M143" s="543" t="str">
        <f ca="1">IF(ISERROR(VLOOKUP($B143,'Support Needs Backsheet'!$D$38:$X$187,M$46,0)), "", VLOOKUP($B143,'Support Needs Backsheet'!$D$38:$X$187,M$46,0))</f>
        <v/>
      </c>
      <c r="N143" s="541" t="str">
        <f ca="1">IF(ISERROR(VLOOKUP($B143,'Support Needs Backsheet'!$D$38:$X$187,N$46,0)), "", VLOOKUP($B143,'Support Needs Backsheet'!$D$38:$X$187,N$46,0))</f>
        <v/>
      </c>
      <c r="O143" s="543" t="str">
        <f ca="1">IF(ISERROR(VLOOKUP($B143,'Support Needs Backsheet'!$D$38:$X$187,O$46,0)), "", VLOOKUP($B143,'Support Needs Backsheet'!$D$38:$X$187,O$46,0))</f>
        <v/>
      </c>
      <c r="P143" s="541" t="str">
        <f ca="1">IF(ISERROR(VLOOKUP($B143,'Support Needs Backsheet'!$D$38:$X$187,P$46,0)), "", VLOOKUP($B143,'Support Needs Backsheet'!$D$38:$X$187,P$46,0))</f>
        <v/>
      </c>
    </row>
    <row r="144" spans="1:16" ht="30" customHeight="1">
      <c r="A144" s="3">
        <v>95</v>
      </c>
      <c r="B144" s="41" t="str">
        <f t="shared" ca="1" si="4"/>
        <v/>
      </c>
      <c r="C144" s="42" t="s">
        <v>174</v>
      </c>
      <c r="D144" s="542" t="str">
        <f ca="1">IF(ISERROR(VLOOKUP($B144,'Support Needs Backsheet'!$D$38:$X$187,D$46,0)), "", VLOOKUP($B144,'Support Needs Backsheet'!$D$38:$X$187,D$46,0))</f>
        <v/>
      </c>
      <c r="E144" s="543" t="str">
        <f ca="1">IF(ISERROR(VLOOKUP($B144,'Support Needs Backsheet'!$D$38:$X$187,E$46,0)), "", VLOOKUP($B144,'Support Needs Backsheet'!$D$38:$X$187,E$46,0))</f>
        <v/>
      </c>
      <c r="F144" s="541" t="str">
        <f ca="1">IF(ISERROR(VLOOKUP($B144,'Support Needs Backsheet'!$D$38:$X$187,F$46,0)), "", VLOOKUP($B144,'Support Needs Backsheet'!$D$38:$X$187,F$46,0))</f>
        <v/>
      </c>
      <c r="G144" s="543" t="str">
        <f ca="1">IF(ISERROR(VLOOKUP($B144,'Support Needs Backsheet'!$D$38:$X$187,G$46,0)), "", VLOOKUP($B144,'Support Needs Backsheet'!$D$38:$X$187,G$46,0))</f>
        <v/>
      </c>
      <c r="H144" s="541" t="str">
        <f ca="1">IF(ISERROR(VLOOKUP($B144,'Support Needs Backsheet'!$D$38:$X$187,H$46,0)), "", VLOOKUP($B144,'Support Needs Backsheet'!$D$38:$X$187,H$46,0))</f>
        <v/>
      </c>
      <c r="I144" s="543" t="str">
        <f ca="1">IF(ISERROR(VLOOKUP($B144,'Support Needs Backsheet'!$D$38:$X$187,I$46,0)), "", VLOOKUP($B144,'Support Needs Backsheet'!$D$38:$X$187,I$46,0))</f>
        <v/>
      </c>
      <c r="J144" s="541" t="str">
        <f ca="1">IF(ISERROR(VLOOKUP($B144,'Support Needs Backsheet'!$D$38:$X$187,J$46,0)), "", VLOOKUP($B144,'Support Needs Backsheet'!$D$38:$X$187,J$46,0))</f>
        <v/>
      </c>
      <c r="K144" s="543" t="str">
        <f ca="1">IF(ISERROR(VLOOKUP($B144,'Support Needs Backsheet'!$D$38:$X$187,K$46,0)), "", VLOOKUP($B144,'Support Needs Backsheet'!$D$38:$X$187,K$46,0))</f>
        <v/>
      </c>
      <c r="L144" s="541" t="str">
        <f ca="1">IF(ISERROR(VLOOKUP($B144,'Support Needs Backsheet'!$D$38:$X$187,L$46,0)), "", VLOOKUP($B144,'Support Needs Backsheet'!$D$38:$X$187,L$46,0))</f>
        <v/>
      </c>
      <c r="M144" s="543" t="str">
        <f ca="1">IF(ISERROR(VLOOKUP($B144,'Support Needs Backsheet'!$D$38:$X$187,M$46,0)), "", VLOOKUP($B144,'Support Needs Backsheet'!$D$38:$X$187,M$46,0))</f>
        <v/>
      </c>
      <c r="N144" s="541" t="str">
        <f ca="1">IF(ISERROR(VLOOKUP($B144,'Support Needs Backsheet'!$D$38:$X$187,N$46,0)), "", VLOOKUP($B144,'Support Needs Backsheet'!$D$38:$X$187,N$46,0))</f>
        <v/>
      </c>
      <c r="O144" s="543" t="str">
        <f ca="1">IF(ISERROR(VLOOKUP($B144,'Support Needs Backsheet'!$D$38:$X$187,O$46,0)), "", VLOOKUP($B144,'Support Needs Backsheet'!$D$38:$X$187,O$46,0))</f>
        <v/>
      </c>
      <c r="P144" s="541" t="str">
        <f ca="1">IF(ISERROR(VLOOKUP($B144,'Support Needs Backsheet'!$D$38:$X$187,P$46,0)), "", VLOOKUP($B144,'Support Needs Backsheet'!$D$38:$X$187,P$46,0))</f>
        <v/>
      </c>
    </row>
    <row r="145" spans="1:16" ht="30" customHeight="1">
      <c r="A145" s="3">
        <v>96</v>
      </c>
      <c r="B145" s="41" t="str">
        <f t="shared" ref="B145:B176" ca="1" si="5">IF($A145&gt;$R$50-1,"",INDIRECT("'Comms by AT'!AE"&amp;$A145+$R$49))</f>
        <v/>
      </c>
      <c r="C145" s="42" t="s">
        <v>172</v>
      </c>
      <c r="D145" s="542" t="str">
        <f ca="1">IF(ISERROR(VLOOKUP($B145,'Support Needs Backsheet'!$D$38:$X$187,D$46,0)), "", VLOOKUP($B145,'Support Needs Backsheet'!$D$38:$X$187,D$46,0))</f>
        <v/>
      </c>
      <c r="E145" s="543" t="str">
        <f ca="1">IF(ISERROR(VLOOKUP($B145,'Support Needs Backsheet'!$D$38:$X$187,E$46,0)), "", VLOOKUP($B145,'Support Needs Backsheet'!$D$38:$X$187,E$46,0))</f>
        <v/>
      </c>
      <c r="F145" s="541" t="str">
        <f ca="1">IF(ISERROR(VLOOKUP($B145,'Support Needs Backsheet'!$D$38:$X$187,F$46,0)), "", VLOOKUP($B145,'Support Needs Backsheet'!$D$38:$X$187,F$46,0))</f>
        <v/>
      </c>
      <c r="G145" s="543" t="str">
        <f ca="1">IF(ISERROR(VLOOKUP($B145,'Support Needs Backsheet'!$D$38:$X$187,G$46,0)), "", VLOOKUP($B145,'Support Needs Backsheet'!$D$38:$X$187,G$46,0))</f>
        <v/>
      </c>
      <c r="H145" s="541" t="str">
        <f ca="1">IF(ISERROR(VLOOKUP($B145,'Support Needs Backsheet'!$D$38:$X$187,H$46,0)), "", VLOOKUP($B145,'Support Needs Backsheet'!$D$38:$X$187,H$46,0))</f>
        <v/>
      </c>
      <c r="I145" s="543" t="str">
        <f ca="1">IF(ISERROR(VLOOKUP($B145,'Support Needs Backsheet'!$D$38:$X$187,I$46,0)), "", VLOOKUP($B145,'Support Needs Backsheet'!$D$38:$X$187,I$46,0))</f>
        <v/>
      </c>
      <c r="J145" s="541" t="str">
        <f ca="1">IF(ISERROR(VLOOKUP($B145,'Support Needs Backsheet'!$D$38:$X$187,J$46,0)), "", VLOOKUP($B145,'Support Needs Backsheet'!$D$38:$X$187,J$46,0))</f>
        <v/>
      </c>
      <c r="K145" s="543" t="str">
        <f ca="1">IF(ISERROR(VLOOKUP($B145,'Support Needs Backsheet'!$D$38:$X$187,K$46,0)), "", VLOOKUP($B145,'Support Needs Backsheet'!$D$38:$X$187,K$46,0))</f>
        <v/>
      </c>
      <c r="L145" s="541" t="str">
        <f ca="1">IF(ISERROR(VLOOKUP($B145,'Support Needs Backsheet'!$D$38:$X$187,L$46,0)), "", VLOOKUP($B145,'Support Needs Backsheet'!$D$38:$X$187,L$46,0))</f>
        <v/>
      </c>
      <c r="M145" s="543" t="str">
        <f ca="1">IF(ISERROR(VLOOKUP($B145,'Support Needs Backsheet'!$D$38:$X$187,M$46,0)), "", VLOOKUP($B145,'Support Needs Backsheet'!$D$38:$X$187,M$46,0))</f>
        <v/>
      </c>
      <c r="N145" s="541" t="str">
        <f ca="1">IF(ISERROR(VLOOKUP($B145,'Support Needs Backsheet'!$D$38:$X$187,N$46,0)), "", VLOOKUP($B145,'Support Needs Backsheet'!$D$38:$X$187,N$46,0))</f>
        <v/>
      </c>
      <c r="O145" s="543" t="str">
        <f ca="1">IF(ISERROR(VLOOKUP($B145,'Support Needs Backsheet'!$D$38:$X$187,O$46,0)), "", VLOOKUP($B145,'Support Needs Backsheet'!$D$38:$X$187,O$46,0))</f>
        <v/>
      </c>
      <c r="P145" s="541" t="str">
        <f ca="1">IF(ISERROR(VLOOKUP($B145,'Support Needs Backsheet'!$D$38:$X$187,P$46,0)), "", VLOOKUP($B145,'Support Needs Backsheet'!$D$38:$X$187,P$46,0))</f>
        <v/>
      </c>
    </row>
    <row r="146" spans="1:16" ht="30" customHeight="1">
      <c r="A146" s="3">
        <v>97</v>
      </c>
      <c r="B146" s="41" t="str">
        <f t="shared" ca="1" si="5"/>
        <v/>
      </c>
      <c r="C146" s="42" t="s">
        <v>170</v>
      </c>
      <c r="D146" s="542" t="str">
        <f ca="1">IF(ISERROR(VLOOKUP($B146,'Support Needs Backsheet'!$D$38:$X$187,D$46,0)), "", VLOOKUP($B146,'Support Needs Backsheet'!$D$38:$X$187,D$46,0))</f>
        <v/>
      </c>
      <c r="E146" s="543" t="str">
        <f ca="1">IF(ISERROR(VLOOKUP($B146,'Support Needs Backsheet'!$D$38:$X$187,E$46,0)), "", VLOOKUP($B146,'Support Needs Backsheet'!$D$38:$X$187,E$46,0))</f>
        <v/>
      </c>
      <c r="F146" s="541" t="str">
        <f ca="1">IF(ISERROR(VLOOKUP($B146,'Support Needs Backsheet'!$D$38:$X$187,F$46,0)), "", VLOOKUP($B146,'Support Needs Backsheet'!$D$38:$X$187,F$46,0))</f>
        <v/>
      </c>
      <c r="G146" s="543" t="str">
        <f ca="1">IF(ISERROR(VLOOKUP($B146,'Support Needs Backsheet'!$D$38:$X$187,G$46,0)), "", VLOOKUP($B146,'Support Needs Backsheet'!$D$38:$X$187,G$46,0))</f>
        <v/>
      </c>
      <c r="H146" s="541" t="str">
        <f ca="1">IF(ISERROR(VLOOKUP($B146,'Support Needs Backsheet'!$D$38:$X$187,H$46,0)), "", VLOOKUP($B146,'Support Needs Backsheet'!$D$38:$X$187,H$46,0))</f>
        <v/>
      </c>
      <c r="I146" s="543" t="str">
        <f ca="1">IF(ISERROR(VLOOKUP($B146,'Support Needs Backsheet'!$D$38:$X$187,I$46,0)), "", VLOOKUP($B146,'Support Needs Backsheet'!$D$38:$X$187,I$46,0))</f>
        <v/>
      </c>
      <c r="J146" s="541" t="str">
        <f ca="1">IF(ISERROR(VLOOKUP($B146,'Support Needs Backsheet'!$D$38:$X$187,J$46,0)), "", VLOOKUP($B146,'Support Needs Backsheet'!$D$38:$X$187,J$46,0))</f>
        <v/>
      </c>
      <c r="K146" s="543" t="str">
        <f ca="1">IF(ISERROR(VLOOKUP($B146,'Support Needs Backsheet'!$D$38:$X$187,K$46,0)), "", VLOOKUP($B146,'Support Needs Backsheet'!$D$38:$X$187,K$46,0))</f>
        <v/>
      </c>
      <c r="L146" s="541" t="str">
        <f ca="1">IF(ISERROR(VLOOKUP($B146,'Support Needs Backsheet'!$D$38:$X$187,L$46,0)), "", VLOOKUP($B146,'Support Needs Backsheet'!$D$38:$X$187,L$46,0))</f>
        <v/>
      </c>
      <c r="M146" s="543" t="str">
        <f ca="1">IF(ISERROR(VLOOKUP($B146,'Support Needs Backsheet'!$D$38:$X$187,M$46,0)), "", VLOOKUP($B146,'Support Needs Backsheet'!$D$38:$X$187,M$46,0))</f>
        <v/>
      </c>
      <c r="N146" s="541" t="str">
        <f ca="1">IF(ISERROR(VLOOKUP($B146,'Support Needs Backsheet'!$D$38:$X$187,N$46,0)), "", VLOOKUP($B146,'Support Needs Backsheet'!$D$38:$X$187,N$46,0))</f>
        <v/>
      </c>
      <c r="O146" s="543" t="str">
        <f ca="1">IF(ISERROR(VLOOKUP($B146,'Support Needs Backsheet'!$D$38:$X$187,O$46,0)), "", VLOOKUP($B146,'Support Needs Backsheet'!$D$38:$X$187,O$46,0))</f>
        <v/>
      </c>
      <c r="P146" s="541" t="str">
        <f ca="1">IF(ISERROR(VLOOKUP($B146,'Support Needs Backsheet'!$D$38:$X$187,P$46,0)), "", VLOOKUP($B146,'Support Needs Backsheet'!$D$38:$X$187,P$46,0))</f>
        <v/>
      </c>
    </row>
    <row r="147" spans="1:16" ht="30" customHeight="1">
      <c r="A147" s="3">
        <v>98</v>
      </c>
      <c r="B147" s="41" t="str">
        <f t="shared" ca="1" si="5"/>
        <v/>
      </c>
      <c r="C147" s="42" t="s">
        <v>168</v>
      </c>
      <c r="D147" s="542" t="str">
        <f ca="1">IF(ISERROR(VLOOKUP($B147,'Support Needs Backsheet'!$D$38:$X$187,D$46,0)), "", VLOOKUP($B147,'Support Needs Backsheet'!$D$38:$X$187,D$46,0))</f>
        <v/>
      </c>
      <c r="E147" s="543" t="str">
        <f ca="1">IF(ISERROR(VLOOKUP($B147,'Support Needs Backsheet'!$D$38:$X$187,E$46,0)), "", VLOOKUP($B147,'Support Needs Backsheet'!$D$38:$X$187,E$46,0))</f>
        <v/>
      </c>
      <c r="F147" s="541" t="str">
        <f ca="1">IF(ISERROR(VLOOKUP($B147,'Support Needs Backsheet'!$D$38:$X$187,F$46,0)), "", VLOOKUP($B147,'Support Needs Backsheet'!$D$38:$X$187,F$46,0))</f>
        <v/>
      </c>
      <c r="G147" s="543" t="str">
        <f ca="1">IF(ISERROR(VLOOKUP($B147,'Support Needs Backsheet'!$D$38:$X$187,G$46,0)), "", VLOOKUP($B147,'Support Needs Backsheet'!$D$38:$X$187,G$46,0))</f>
        <v/>
      </c>
      <c r="H147" s="541" t="str">
        <f ca="1">IF(ISERROR(VLOOKUP($B147,'Support Needs Backsheet'!$D$38:$X$187,H$46,0)), "", VLOOKUP($B147,'Support Needs Backsheet'!$D$38:$X$187,H$46,0))</f>
        <v/>
      </c>
      <c r="I147" s="543" t="str">
        <f ca="1">IF(ISERROR(VLOOKUP($B147,'Support Needs Backsheet'!$D$38:$X$187,I$46,0)), "", VLOOKUP($B147,'Support Needs Backsheet'!$D$38:$X$187,I$46,0))</f>
        <v/>
      </c>
      <c r="J147" s="541" t="str">
        <f ca="1">IF(ISERROR(VLOOKUP($B147,'Support Needs Backsheet'!$D$38:$X$187,J$46,0)), "", VLOOKUP($B147,'Support Needs Backsheet'!$D$38:$X$187,J$46,0))</f>
        <v/>
      </c>
      <c r="K147" s="543" t="str">
        <f ca="1">IF(ISERROR(VLOOKUP($B147,'Support Needs Backsheet'!$D$38:$X$187,K$46,0)), "", VLOOKUP($B147,'Support Needs Backsheet'!$D$38:$X$187,K$46,0))</f>
        <v/>
      </c>
      <c r="L147" s="541" t="str">
        <f ca="1">IF(ISERROR(VLOOKUP($B147,'Support Needs Backsheet'!$D$38:$X$187,L$46,0)), "", VLOOKUP($B147,'Support Needs Backsheet'!$D$38:$X$187,L$46,0))</f>
        <v/>
      </c>
      <c r="M147" s="543" t="str">
        <f ca="1">IF(ISERROR(VLOOKUP($B147,'Support Needs Backsheet'!$D$38:$X$187,M$46,0)), "", VLOOKUP($B147,'Support Needs Backsheet'!$D$38:$X$187,M$46,0))</f>
        <v/>
      </c>
      <c r="N147" s="541" t="str">
        <f ca="1">IF(ISERROR(VLOOKUP($B147,'Support Needs Backsheet'!$D$38:$X$187,N$46,0)), "", VLOOKUP($B147,'Support Needs Backsheet'!$D$38:$X$187,N$46,0))</f>
        <v/>
      </c>
      <c r="O147" s="543" t="str">
        <f ca="1">IF(ISERROR(VLOOKUP($B147,'Support Needs Backsheet'!$D$38:$X$187,O$46,0)), "", VLOOKUP($B147,'Support Needs Backsheet'!$D$38:$X$187,O$46,0))</f>
        <v/>
      </c>
      <c r="P147" s="541" t="str">
        <f ca="1">IF(ISERROR(VLOOKUP($B147,'Support Needs Backsheet'!$D$38:$X$187,P$46,0)), "", VLOOKUP($B147,'Support Needs Backsheet'!$D$38:$X$187,P$46,0))</f>
        <v/>
      </c>
    </row>
    <row r="148" spans="1:16" ht="30" customHeight="1">
      <c r="A148" s="3">
        <v>99</v>
      </c>
      <c r="B148" s="41" t="str">
        <f t="shared" ca="1" si="5"/>
        <v/>
      </c>
      <c r="C148" s="42" t="s">
        <v>166</v>
      </c>
      <c r="D148" s="542" t="str">
        <f ca="1">IF(ISERROR(VLOOKUP($B148,'Support Needs Backsheet'!$D$38:$X$187,D$46,0)), "", VLOOKUP($B148,'Support Needs Backsheet'!$D$38:$X$187,D$46,0))</f>
        <v/>
      </c>
      <c r="E148" s="543" t="str">
        <f ca="1">IF(ISERROR(VLOOKUP($B148,'Support Needs Backsheet'!$D$38:$X$187,E$46,0)), "", VLOOKUP($B148,'Support Needs Backsheet'!$D$38:$X$187,E$46,0))</f>
        <v/>
      </c>
      <c r="F148" s="541" t="str">
        <f ca="1">IF(ISERROR(VLOOKUP($B148,'Support Needs Backsheet'!$D$38:$X$187,F$46,0)), "", VLOOKUP($B148,'Support Needs Backsheet'!$D$38:$X$187,F$46,0))</f>
        <v/>
      </c>
      <c r="G148" s="543" t="str">
        <f ca="1">IF(ISERROR(VLOOKUP($B148,'Support Needs Backsheet'!$D$38:$X$187,G$46,0)), "", VLOOKUP($B148,'Support Needs Backsheet'!$D$38:$X$187,G$46,0))</f>
        <v/>
      </c>
      <c r="H148" s="541" t="str">
        <f ca="1">IF(ISERROR(VLOOKUP($B148,'Support Needs Backsheet'!$D$38:$X$187,H$46,0)), "", VLOOKUP($B148,'Support Needs Backsheet'!$D$38:$X$187,H$46,0))</f>
        <v/>
      </c>
      <c r="I148" s="543" t="str">
        <f ca="1">IF(ISERROR(VLOOKUP($B148,'Support Needs Backsheet'!$D$38:$X$187,I$46,0)), "", VLOOKUP($B148,'Support Needs Backsheet'!$D$38:$X$187,I$46,0))</f>
        <v/>
      </c>
      <c r="J148" s="541" t="str">
        <f ca="1">IF(ISERROR(VLOOKUP($B148,'Support Needs Backsheet'!$D$38:$X$187,J$46,0)), "", VLOOKUP($B148,'Support Needs Backsheet'!$D$38:$X$187,J$46,0))</f>
        <v/>
      </c>
      <c r="K148" s="543" t="str">
        <f ca="1">IF(ISERROR(VLOOKUP($B148,'Support Needs Backsheet'!$D$38:$X$187,K$46,0)), "", VLOOKUP($B148,'Support Needs Backsheet'!$D$38:$X$187,K$46,0))</f>
        <v/>
      </c>
      <c r="L148" s="541" t="str">
        <f ca="1">IF(ISERROR(VLOOKUP($B148,'Support Needs Backsheet'!$D$38:$X$187,L$46,0)), "", VLOOKUP($B148,'Support Needs Backsheet'!$D$38:$X$187,L$46,0))</f>
        <v/>
      </c>
      <c r="M148" s="543" t="str">
        <f ca="1">IF(ISERROR(VLOOKUP($B148,'Support Needs Backsheet'!$D$38:$X$187,M$46,0)), "", VLOOKUP($B148,'Support Needs Backsheet'!$D$38:$X$187,M$46,0))</f>
        <v/>
      </c>
      <c r="N148" s="541" t="str">
        <f ca="1">IF(ISERROR(VLOOKUP($B148,'Support Needs Backsheet'!$D$38:$X$187,N$46,0)), "", VLOOKUP($B148,'Support Needs Backsheet'!$D$38:$X$187,N$46,0))</f>
        <v/>
      </c>
      <c r="O148" s="543" t="str">
        <f ca="1">IF(ISERROR(VLOOKUP($B148,'Support Needs Backsheet'!$D$38:$X$187,O$46,0)), "", VLOOKUP($B148,'Support Needs Backsheet'!$D$38:$X$187,O$46,0))</f>
        <v/>
      </c>
      <c r="P148" s="541" t="str">
        <f ca="1">IF(ISERROR(VLOOKUP($B148,'Support Needs Backsheet'!$D$38:$X$187,P$46,0)), "", VLOOKUP($B148,'Support Needs Backsheet'!$D$38:$X$187,P$46,0))</f>
        <v/>
      </c>
    </row>
    <row r="149" spans="1:16" ht="30" customHeight="1">
      <c r="A149" s="3">
        <v>100</v>
      </c>
      <c r="B149" s="41" t="str">
        <f t="shared" ca="1" si="5"/>
        <v/>
      </c>
      <c r="C149" s="42" t="s">
        <v>164</v>
      </c>
      <c r="D149" s="542" t="str">
        <f ca="1">IF(ISERROR(VLOOKUP($B149,'Support Needs Backsheet'!$D$38:$X$187,D$46,0)), "", VLOOKUP($B149,'Support Needs Backsheet'!$D$38:$X$187,D$46,0))</f>
        <v/>
      </c>
      <c r="E149" s="543" t="str">
        <f ca="1">IF(ISERROR(VLOOKUP($B149,'Support Needs Backsheet'!$D$38:$X$187,E$46,0)), "", VLOOKUP($B149,'Support Needs Backsheet'!$D$38:$X$187,E$46,0))</f>
        <v/>
      </c>
      <c r="F149" s="541" t="str">
        <f ca="1">IF(ISERROR(VLOOKUP($B149,'Support Needs Backsheet'!$D$38:$X$187,F$46,0)), "", VLOOKUP($B149,'Support Needs Backsheet'!$D$38:$X$187,F$46,0))</f>
        <v/>
      </c>
      <c r="G149" s="543" t="str">
        <f ca="1">IF(ISERROR(VLOOKUP($B149,'Support Needs Backsheet'!$D$38:$X$187,G$46,0)), "", VLOOKUP($B149,'Support Needs Backsheet'!$D$38:$X$187,G$46,0))</f>
        <v/>
      </c>
      <c r="H149" s="541" t="str">
        <f ca="1">IF(ISERROR(VLOOKUP($B149,'Support Needs Backsheet'!$D$38:$X$187,H$46,0)), "", VLOOKUP($B149,'Support Needs Backsheet'!$D$38:$X$187,H$46,0))</f>
        <v/>
      </c>
      <c r="I149" s="543" t="str">
        <f ca="1">IF(ISERROR(VLOOKUP($B149,'Support Needs Backsheet'!$D$38:$X$187,I$46,0)), "", VLOOKUP($B149,'Support Needs Backsheet'!$D$38:$X$187,I$46,0))</f>
        <v/>
      </c>
      <c r="J149" s="541" t="str">
        <f ca="1">IF(ISERROR(VLOOKUP($B149,'Support Needs Backsheet'!$D$38:$X$187,J$46,0)), "", VLOOKUP($B149,'Support Needs Backsheet'!$D$38:$X$187,J$46,0))</f>
        <v/>
      </c>
      <c r="K149" s="543" t="str">
        <f ca="1">IF(ISERROR(VLOOKUP($B149,'Support Needs Backsheet'!$D$38:$X$187,K$46,0)), "", VLOOKUP($B149,'Support Needs Backsheet'!$D$38:$X$187,K$46,0))</f>
        <v/>
      </c>
      <c r="L149" s="541" t="str">
        <f ca="1">IF(ISERROR(VLOOKUP($B149,'Support Needs Backsheet'!$D$38:$X$187,L$46,0)), "", VLOOKUP($B149,'Support Needs Backsheet'!$D$38:$X$187,L$46,0))</f>
        <v/>
      </c>
      <c r="M149" s="543" t="str">
        <f ca="1">IF(ISERROR(VLOOKUP($B149,'Support Needs Backsheet'!$D$38:$X$187,M$46,0)), "", VLOOKUP($B149,'Support Needs Backsheet'!$D$38:$X$187,M$46,0))</f>
        <v/>
      </c>
      <c r="N149" s="541" t="str">
        <f ca="1">IF(ISERROR(VLOOKUP($B149,'Support Needs Backsheet'!$D$38:$X$187,N$46,0)), "", VLOOKUP($B149,'Support Needs Backsheet'!$D$38:$X$187,N$46,0))</f>
        <v/>
      </c>
      <c r="O149" s="543" t="str">
        <f ca="1">IF(ISERROR(VLOOKUP($B149,'Support Needs Backsheet'!$D$38:$X$187,O$46,0)), "", VLOOKUP($B149,'Support Needs Backsheet'!$D$38:$X$187,O$46,0))</f>
        <v/>
      </c>
      <c r="P149" s="541" t="str">
        <f ca="1">IF(ISERROR(VLOOKUP($B149,'Support Needs Backsheet'!$D$38:$X$187,P$46,0)), "", VLOOKUP($B149,'Support Needs Backsheet'!$D$38:$X$187,P$46,0))</f>
        <v/>
      </c>
    </row>
    <row r="150" spans="1:16" ht="30" customHeight="1">
      <c r="A150" s="3">
        <v>101</v>
      </c>
      <c r="B150" s="41" t="str">
        <f t="shared" ca="1" si="5"/>
        <v/>
      </c>
      <c r="C150" s="42" t="s">
        <v>162</v>
      </c>
      <c r="D150" s="542" t="str">
        <f ca="1">IF(ISERROR(VLOOKUP($B150,'Support Needs Backsheet'!$D$38:$X$187,D$46,0)), "", VLOOKUP($B150,'Support Needs Backsheet'!$D$38:$X$187,D$46,0))</f>
        <v/>
      </c>
      <c r="E150" s="543" t="str">
        <f ca="1">IF(ISERROR(VLOOKUP($B150,'Support Needs Backsheet'!$D$38:$X$187,E$46,0)), "", VLOOKUP($B150,'Support Needs Backsheet'!$D$38:$X$187,E$46,0))</f>
        <v/>
      </c>
      <c r="F150" s="541" t="str">
        <f ca="1">IF(ISERROR(VLOOKUP($B150,'Support Needs Backsheet'!$D$38:$X$187,F$46,0)), "", VLOOKUP($B150,'Support Needs Backsheet'!$D$38:$X$187,F$46,0))</f>
        <v/>
      </c>
      <c r="G150" s="543" t="str">
        <f ca="1">IF(ISERROR(VLOOKUP($B150,'Support Needs Backsheet'!$D$38:$X$187,G$46,0)), "", VLOOKUP($B150,'Support Needs Backsheet'!$D$38:$X$187,G$46,0))</f>
        <v/>
      </c>
      <c r="H150" s="541" t="str">
        <f ca="1">IF(ISERROR(VLOOKUP($B150,'Support Needs Backsheet'!$D$38:$X$187,H$46,0)), "", VLOOKUP($B150,'Support Needs Backsheet'!$D$38:$X$187,H$46,0))</f>
        <v/>
      </c>
      <c r="I150" s="543" t="str">
        <f ca="1">IF(ISERROR(VLOOKUP($B150,'Support Needs Backsheet'!$D$38:$X$187,I$46,0)), "", VLOOKUP($B150,'Support Needs Backsheet'!$D$38:$X$187,I$46,0))</f>
        <v/>
      </c>
      <c r="J150" s="541" t="str">
        <f ca="1">IF(ISERROR(VLOOKUP($B150,'Support Needs Backsheet'!$D$38:$X$187,J$46,0)), "", VLOOKUP($B150,'Support Needs Backsheet'!$D$38:$X$187,J$46,0))</f>
        <v/>
      </c>
      <c r="K150" s="543" t="str">
        <f ca="1">IF(ISERROR(VLOOKUP($B150,'Support Needs Backsheet'!$D$38:$X$187,K$46,0)), "", VLOOKUP($B150,'Support Needs Backsheet'!$D$38:$X$187,K$46,0))</f>
        <v/>
      </c>
      <c r="L150" s="541" t="str">
        <f ca="1">IF(ISERROR(VLOOKUP($B150,'Support Needs Backsheet'!$D$38:$X$187,L$46,0)), "", VLOOKUP($B150,'Support Needs Backsheet'!$D$38:$X$187,L$46,0))</f>
        <v/>
      </c>
      <c r="M150" s="543" t="str">
        <f ca="1">IF(ISERROR(VLOOKUP($B150,'Support Needs Backsheet'!$D$38:$X$187,M$46,0)), "", VLOOKUP($B150,'Support Needs Backsheet'!$D$38:$X$187,M$46,0))</f>
        <v/>
      </c>
      <c r="N150" s="541" t="str">
        <f ca="1">IF(ISERROR(VLOOKUP($B150,'Support Needs Backsheet'!$D$38:$X$187,N$46,0)), "", VLOOKUP($B150,'Support Needs Backsheet'!$D$38:$X$187,N$46,0))</f>
        <v/>
      </c>
      <c r="O150" s="543" t="str">
        <f ca="1">IF(ISERROR(VLOOKUP($B150,'Support Needs Backsheet'!$D$38:$X$187,O$46,0)), "", VLOOKUP($B150,'Support Needs Backsheet'!$D$38:$X$187,O$46,0))</f>
        <v/>
      </c>
      <c r="P150" s="541" t="str">
        <f ca="1">IF(ISERROR(VLOOKUP($B150,'Support Needs Backsheet'!$D$38:$X$187,P$46,0)), "", VLOOKUP($B150,'Support Needs Backsheet'!$D$38:$X$187,P$46,0))</f>
        <v/>
      </c>
    </row>
    <row r="151" spans="1:16" ht="30" customHeight="1">
      <c r="A151" s="3">
        <v>102</v>
      </c>
      <c r="B151" s="41" t="str">
        <f t="shared" ca="1" si="5"/>
        <v/>
      </c>
      <c r="C151" s="42" t="s">
        <v>160</v>
      </c>
      <c r="D151" s="542" t="str">
        <f ca="1">IF(ISERROR(VLOOKUP($B151,'Support Needs Backsheet'!$D$38:$X$187,D$46,0)), "", VLOOKUP($B151,'Support Needs Backsheet'!$D$38:$X$187,D$46,0))</f>
        <v/>
      </c>
      <c r="E151" s="543" t="str">
        <f ca="1">IF(ISERROR(VLOOKUP($B151,'Support Needs Backsheet'!$D$38:$X$187,E$46,0)), "", VLOOKUP($B151,'Support Needs Backsheet'!$D$38:$X$187,E$46,0))</f>
        <v/>
      </c>
      <c r="F151" s="541" t="str">
        <f ca="1">IF(ISERROR(VLOOKUP($B151,'Support Needs Backsheet'!$D$38:$X$187,F$46,0)), "", VLOOKUP($B151,'Support Needs Backsheet'!$D$38:$X$187,F$46,0))</f>
        <v/>
      </c>
      <c r="G151" s="543" t="str">
        <f ca="1">IF(ISERROR(VLOOKUP($B151,'Support Needs Backsheet'!$D$38:$X$187,G$46,0)), "", VLOOKUP($B151,'Support Needs Backsheet'!$D$38:$X$187,G$46,0))</f>
        <v/>
      </c>
      <c r="H151" s="541" t="str">
        <f ca="1">IF(ISERROR(VLOOKUP($B151,'Support Needs Backsheet'!$D$38:$X$187,H$46,0)), "", VLOOKUP($B151,'Support Needs Backsheet'!$D$38:$X$187,H$46,0))</f>
        <v/>
      </c>
      <c r="I151" s="543" t="str">
        <f ca="1">IF(ISERROR(VLOOKUP($B151,'Support Needs Backsheet'!$D$38:$X$187,I$46,0)), "", VLOOKUP($B151,'Support Needs Backsheet'!$D$38:$X$187,I$46,0))</f>
        <v/>
      </c>
      <c r="J151" s="541" t="str">
        <f ca="1">IF(ISERROR(VLOOKUP($B151,'Support Needs Backsheet'!$D$38:$X$187,J$46,0)), "", VLOOKUP($B151,'Support Needs Backsheet'!$D$38:$X$187,J$46,0))</f>
        <v/>
      </c>
      <c r="K151" s="543" t="str">
        <f ca="1">IF(ISERROR(VLOOKUP($B151,'Support Needs Backsheet'!$D$38:$X$187,K$46,0)), "", VLOOKUP($B151,'Support Needs Backsheet'!$D$38:$X$187,K$46,0))</f>
        <v/>
      </c>
      <c r="L151" s="541" t="str">
        <f ca="1">IF(ISERROR(VLOOKUP($B151,'Support Needs Backsheet'!$D$38:$X$187,L$46,0)), "", VLOOKUP($B151,'Support Needs Backsheet'!$D$38:$X$187,L$46,0))</f>
        <v/>
      </c>
      <c r="M151" s="543" t="str">
        <f ca="1">IF(ISERROR(VLOOKUP($B151,'Support Needs Backsheet'!$D$38:$X$187,M$46,0)), "", VLOOKUP($B151,'Support Needs Backsheet'!$D$38:$X$187,M$46,0))</f>
        <v/>
      </c>
      <c r="N151" s="541" t="str">
        <f ca="1">IF(ISERROR(VLOOKUP($B151,'Support Needs Backsheet'!$D$38:$X$187,N$46,0)), "", VLOOKUP($B151,'Support Needs Backsheet'!$D$38:$X$187,N$46,0))</f>
        <v/>
      </c>
      <c r="O151" s="543" t="str">
        <f ca="1">IF(ISERROR(VLOOKUP($B151,'Support Needs Backsheet'!$D$38:$X$187,O$46,0)), "", VLOOKUP($B151,'Support Needs Backsheet'!$D$38:$X$187,O$46,0))</f>
        <v/>
      </c>
      <c r="P151" s="541" t="str">
        <f ca="1">IF(ISERROR(VLOOKUP($B151,'Support Needs Backsheet'!$D$38:$X$187,P$46,0)), "", VLOOKUP($B151,'Support Needs Backsheet'!$D$38:$X$187,P$46,0))</f>
        <v/>
      </c>
    </row>
    <row r="152" spans="1:16" ht="30" customHeight="1">
      <c r="A152" s="3">
        <v>103</v>
      </c>
      <c r="B152" s="41" t="str">
        <f t="shared" ca="1" si="5"/>
        <v/>
      </c>
      <c r="C152" s="42" t="s">
        <v>156</v>
      </c>
      <c r="D152" s="542" t="str">
        <f ca="1">IF(ISERROR(VLOOKUP($B152,'Support Needs Backsheet'!$D$38:$X$187,D$46,0)), "", VLOOKUP($B152,'Support Needs Backsheet'!$D$38:$X$187,D$46,0))</f>
        <v/>
      </c>
      <c r="E152" s="543" t="str">
        <f ca="1">IF(ISERROR(VLOOKUP($B152,'Support Needs Backsheet'!$D$38:$X$187,E$46,0)), "", VLOOKUP($B152,'Support Needs Backsheet'!$D$38:$X$187,E$46,0))</f>
        <v/>
      </c>
      <c r="F152" s="541" t="str">
        <f ca="1">IF(ISERROR(VLOOKUP($B152,'Support Needs Backsheet'!$D$38:$X$187,F$46,0)), "", VLOOKUP($B152,'Support Needs Backsheet'!$D$38:$X$187,F$46,0))</f>
        <v/>
      </c>
      <c r="G152" s="543" t="str">
        <f ca="1">IF(ISERROR(VLOOKUP($B152,'Support Needs Backsheet'!$D$38:$X$187,G$46,0)), "", VLOOKUP($B152,'Support Needs Backsheet'!$D$38:$X$187,G$46,0))</f>
        <v/>
      </c>
      <c r="H152" s="541" t="str">
        <f ca="1">IF(ISERROR(VLOOKUP($B152,'Support Needs Backsheet'!$D$38:$X$187,H$46,0)), "", VLOOKUP($B152,'Support Needs Backsheet'!$D$38:$X$187,H$46,0))</f>
        <v/>
      </c>
      <c r="I152" s="543" t="str">
        <f ca="1">IF(ISERROR(VLOOKUP($B152,'Support Needs Backsheet'!$D$38:$X$187,I$46,0)), "", VLOOKUP($B152,'Support Needs Backsheet'!$D$38:$X$187,I$46,0))</f>
        <v/>
      </c>
      <c r="J152" s="541" t="str">
        <f ca="1">IF(ISERROR(VLOOKUP($B152,'Support Needs Backsheet'!$D$38:$X$187,J$46,0)), "", VLOOKUP($B152,'Support Needs Backsheet'!$D$38:$X$187,J$46,0))</f>
        <v/>
      </c>
      <c r="K152" s="543" t="str">
        <f ca="1">IF(ISERROR(VLOOKUP($B152,'Support Needs Backsheet'!$D$38:$X$187,K$46,0)), "", VLOOKUP($B152,'Support Needs Backsheet'!$D$38:$X$187,K$46,0))</f>
        <v/>
      </c>
      <c r="L152" s="541" t="str">
        <f ca="1">IF(ISERROR(VLOOKUP($B152,'Support Needs Backsheet'!$D$38:$X$187,L$46,0)), "", VLOOKUP($B152,'Support Needs Backsheet'!$D$38:$X$187,L$46,0))</f>
        <v/>
      </c>
      <c r="M152" s="543" t="str">
        <f ca="1">IF(ISERROR(VLOOKUP($B152,'Support Needs Backsheet'!$D$38:$X$187,M$46,0)), "", VLOOKUP($B152,'Support Needs Backsheet'!$D$38:$X$187,M$46,0))</f>
        <v/>
      </c>
      <c r="N152" s="541" t="str">
        <f ca="1">IF(ISERROR(VLOOKUP($B152,'Support Needs Backsheet'!$D$38:$X$187,N$46,0)), "", VLOOKUP($B152,'Support Needs Backsheet'!$D$38:$X$187,N$46,0))</f>
        <v/>
      </c>
      <c r="O152" s="543" t="str">
        <f ca="1">IF(ISERROR(VLOOKUP($B152,'Support Needs Backsheet'!$D$38:$X$187,O$46,0)), "", VLOOKUP($B152,'Support Needs Backsheet'!$D$38:$X$187,O$46,0))</f>
        <v/>
      </c>
      <c r="P152" s="541" t="str">
        <f ca="1">IF(ISERROR(VLOOKUP($B152,'Support Needs Backsheet'!$D$38:$X$187,P$46,0)), "", VLOOKUP($B152,'Support Needs Backsheet'!$D$38:$X$187,P$46,0))</f>
        <v/>
      </c>
    </row>
    <row r="153" spans="1:16" ht="30" customHeight="1">
      <c r="A153" s="3">
        <v>104</v>
      </c>
      <c r="B153" s="41" t="str">
        <f t="shared" ca="1" si="5"/>
        <v/>
      </c>
      <c r="C153" s="42" t="s">
        <v>154</v>
      </c>
      <c r="D153" s="542" t="str">
        <f ca="1">IF(ISERROR(VLOOKUP($B153,'Support Needs Backsheet'!$D$38:$X$187,D$46,0)), "", VLOOKUP($B153,'Support Needs Backsheet'!$D$38:$X$187,D$46,0))</f>
        <v/>
      </c>
      <c r="E153" s="543" t="str">
        <f ca="1">IF(ISERROR(VLOOKUP($B153,'Support Needs Backsheet'!$D$38:$X$187,E$46,0)), "", VLOOKUP($B153,'Support Needs Backsheet'!$D$38:$X$187,E$46,0))</f>
        <v/>
      </c>
      <c r="F153" s="541" t="str">
        <f ca="1">IF(ISERROR(VLOOKUP($B153,'Support Needs Backsheet'!$D$38:$X$187,F$46,0)), "", VLOOKUP($B153,'Support Needs Backsheet'!$D$38:$X$187,F$46,0))</f>
        <v/>
      </c>
      <c r="G153" s="543" t="str">
        <f ca="1">IF(ISERROR(VLOOKUP($B153,'Support Needs Backsheet'!$D$38:$X$187,G$46,0)), "", VLOOKUP($B153,'Support Needs Backsheet'!$D$38:$X$187,G$46,0))</f>
        <v/>
      </c>
      <c r="H153" s="541" t="str">
        <f ca="1">IF(ISERROR(VLOOKUP($B153,'Support Needs Backsheet'!$D$38:$X$187,H$46,0)), "", VLOOKUP($B153,'Support Needs Backsheet'!$D$38:$X$187,H$46,0))</f>
        <v/>
      </c>
      <c r="I153" s="543" t="str">
        <f ca="1">IF(ISERROR(VLOOKUP($B153,'Support Needs Backsheet'!$D$38:$X$187,I$46,0)), "", VLOOKUP($B153,'Support Needs Backsheet'!$D$38:$X$187,I$46,0))</f>
        <v/>
      </c>
      <c r="J153" s="541" t="str">
        <f ca="1">IF(ISERROR(VLOOKUP($B153,'Support Needs Backsheet'!$D$38:$X$187,J$46,0)), "", VLOOKUP($B153,'Support Needs Backsheet'!$D$38:$X$187,J$46,0))</f>
        <v/>
      </c>
      <c r="K153" s="543" t="str">
        <f ca="1">IF(ISERROR(VLOOKUP($B153,'Support Needs Backsheet'!$D$38:$X$187,K$46,0)), "", VLOOKUP($B153,'Support Needs Backsheet'!$D$38:$X$187,K$46,0))</f>
        <v/>
      </c>
      <c r="L153" s="541" t="str">
        <f ca="1">IF(ISERROR(VLOOKUP($B153,'Support Needs Backsheet'!$D$38:$X$187,L$46,0)), "", VLOOKUP($B153,'Support Needs Backsheet'!$D$38:$X$187,L$46,0))</f>
        <v/>
      </c>
      <c r="M153" s="543" t="str">
        <f ca="1">IF(ISERROR(VLOOKUP($B153,'Support Needs Backsheet'!$D$38:$X$187,M$46,0)), "", VLOOKUP($B153,'Support Needs Backsheet'!$D$38:$X$187,M$46,0))</f>
        <v/>
      </c>
      <c r="N153" s="541" t="str">
        <f ca="1">IF(ISERROR(VLOOKUP($B153,'Support Needs Backsheet'!$D$38:$X$187,N$46,0)), "", VLOOKUP($B153,'Support Needs Backsheet'!$D$38:$X$187,N$46,0))</f>
        <v/>
      </c>
      <c r="O153" s="543" t="str">
        <f ca="1">IF(ISERROR(VLOOKUP($B153,'Support Needs Backsheet'!$D$38:$X$187,O$46,0)), "", VLOOKUP($B153,'Support Needs Backsheet'!$D$38:$X$187,O$46,0))</f>
        <v/>
      </c>
      <c r="P153" s="541" t="str">
        <f ca="1">IF(ISERROR(VLOOKUP($B153,'Support Needs Backsheet'!$D$38:$X$187,P$46,0)), "", VLOOKUP($B153,'Support Needs Backsheet'!$D$38:$X$187,P$46,0))</f>
        <v/>
      </c>
    </row>
    <row r="154" spans="1:16" ht="30" customHeight="1">
      <c r="A154" s="3">
        <v>105</v>
      </c>
      <c r="B154" s="41" t="str">
        <f t="shared" ca="1" si="5"/>
        <v/>
      </c>
      <c r="C154" s="42" t="s">
        <v>152</v>
      </c>
      <c r="D154" s="542" t="str">
        <f ca="1">IF(ISERROR(VLOOKUP($B154,'Support Needs Backsheet'!$D$38:$X$187,D$46,0)), "", VLOOKUP($B154,'Support Needs Backsheet'!$D$38:$X$187,D$46,0))</f>
        <v/>
      </c>
      <c r="E154" s="543" t="str">
        <f ca="1">IF(ISERROR(VLOOKUP($B154,'Support Needs Backsheet'!$D$38:$X$187,E$46,0)), "", VLOOKUP($B154,'Support Needs Backsheet'!$D$38:$X$187,E$46,0))</f>
        <v/>
      </c>
      <c r="F154" s="541" t="str">
        <f ca="1">IF(ISERROR(VLOOKUP($B154,'Support Needs Backsheet'!$D$38:$X$187,F$46,0)), "", VLOOKUP($B154,'Support Needs Backsheet'!$D$38:$X$187,F$46,0))</f>
        <v/>
      </c>
      <c r="G154" s="543" t="str">
        <f ca="1">IF(ISERROR(VLOOKUP($B154,'Support Needs Backsheet'!$D$38:$X$187,G$46,0)), "", VLOOKUP($B154,'Support Needs Backsheet'!$D$38:$X$187,G$46,0))</f>
        <v/>
      </c>
      <c r="H154" s="541" t="str">
        <f ca="1">IF(ISERROR(VLOOKUP($B154,'Support Needs Backsheet'!$D$38:$X$187,H$46,0)), "", VLOOKUP($B154,'Support Needs Backsheet'!$D$38:$X$187,H$46,0))</f>
        <v/>
      </c>
      <c r="I154" s="543" t="str">
        <f ca="1">IF(ISERROR(VLOOKUP($B154,'Support Needs Backsheet'!$D$38:$X$187,I$46,0)), "", VLOOKUP($B154,'Support Needs Backsheet'!$D$38:$X$187,I$46,0))</f>
        <v/>
      </c>
      <c r="J154" s="541" t="str">
        <f ca="1">IF(ISERROR(VLOOKUP($B154,'Support Needs Backsheet'!$D$38:$X$187,J$46,0)), "", VLOOKUP($B154,'Support Needs Backsheet'!$D$38:$X$187,J$46,0))</f>
        <v/>
      </c>
      <c r="K154" s="543" t="str">
        <f ca="1">IF(ISERROR(VLOOKUP($B154,'Support Needs Backsheet'!$D$38:$X$187,K$46,0)), "", VLOOKUP($B154,'Support Needs Backsheet'!$D$38:$X$187,K$46,0))</f>
        <v/>
      </c>
      <c r="L154" s="541" t="str">
        <f ca="1">IF(ISERROR(VLOOKUP($B154,'Support Needs Backsheet'!$D$38:$X$187,L$46,0)), "", VLOOKUP($B154,'Support Needs Backsheet'!$D$38:$X$187,L$46,0))</f>
        <v/>
      </c>
      <c r="M154" s="543" t="str">
        <f ca="1">IF(ISERROR(VLOOKUP($B154,'Support Needs Backsheet'!$D$38:$X$187,M$46,0)), "", VLOOKUP($B154,'Support Needs Backsheet'!$D$38:$X$187,M$46,0))</f>
        <v/>
      </c>
      <c r="N154" s="541" t="str">
        <f ca="1">IF(ISERROR(VLOOKUP($B154,'Support Needs Backsheet'!$D$38:$X$187,N$46,0)), "", VLOOKUP($B154,'Support Needs Backsheet'!$D$38:$X$187,N$46,0))</f>
        <v/>
      </c>
      <c r="O154" s="543" t="str">
        <f ca="1">IF(ISERROR(VLOOKUP($B154,'Support Needs Backsheet'!$D$38:$X$187,O$46,0)), "", VLOOKUP($B154,'Support Needs Backsheet'!$D$38:$X$187,O$46,0))</f>
        <v/>
      </c>
      <c r="P154" s="541" t="str">
        <f ca="1">IF(ISERROR(VLOOKUP($B154,'Support Needs Backsheet'!$D$38:$X$187,P$46,0)), "", VLOOKUP($B154,'Support Needs Backsheet'!$D$38:$X$187,P$46,0))</f>
        <v/>
      </c>
    </row>
    <row r="155" spans="1:16" ht="30" customHeight="1">
      <c r="A155" s="3">
        <v>106</v>
      </c>
      <c r="B155" s="41" t="str">
        <f t="shared" ca="1" si="5"/>
        <v/>
      </c>
      <c r="C155" s="42" t="s">
        <v>150</v>
      </c>
      <c r="D155" s="542" t="str">
        <f ca="1">IF(ISERROR(VLOOKUP($B155,'Support Needs Backsheet'!$D$38:$X$187,D$46,0)), "", VLOOKUP($B155,'Support Needs Backsheet'!$D$38:$X$187,D$46,0))</f>
        <v/>
      </c>
      <c r="E155" s="543" t="str">
        <f ca="1">IF(ISERROR(VLOOKUP($B155,'Support Needs Backsheet'!$D$38:$X$187,E$46,0)), "", VLOOKUP($B155,'Support Needs Backsheet'!$D$38:$X$187,E$46,0))</f>
        <v/>
      </c>
      <c r="F155" s="541" t="str">
        <f ca="1">IF(ISERROR(VLOOKUP($B155,'Support Needs Backsheet'!$D$38:$X$187,F$46,0)), "", VLOOKUP($B155,'Support Needs Backsheet'!$D$38:$X$187,F$46,0))</f>
        <v/>
      </c>
      <c r="G155" s="543" t="str">
        <f ca="1">IF(ISERROR(VLOOKUP($B155,'Support Needs Backsheet'!$D$38:$X$187,G$46,0)), "", VLOOKUP($B155,'Support Needs Backsheet'!$D$38:$X$187,G$46,0))</f>
        <v/>
      </c>
      <c r="H155" s="541" t="str">
        <f ca="1">IF(ISERROR(VLOOKUP($B155,'Support Needs Backsheet'!$D$38:$X$187,H$46,0)), "", VLOOKUP($B155,'Support Needs Backsheet'!$D$38:$X$187,H$46,0))</f>
        <v/>
      </c>
      <c r="I155" s="543" t="str">
        <f ca="1">IF(ISERROR(VLOOKUP($B155,'Support Needs Backsheet'!$D$38:$X$187,I$46,0)), "", VLOOKUP($B155,'Support Needs Backsheet'!$D$38:$X$187,I$46,0))</f>
        <v/>
      </c>
      <c r="J155" s="541" t="str">
        <f ca="1">IF(ISERROR(VLOOKUP($B155,'Support Needs Backsheet'!$D$38:$X$187,J$46,0)), "", VLOOKUP($B155,'Support Needs Backsheet'!$D$38:$X$187,J$46,0))</f>
        <v/>
      </c>
      <c r="K155" s="543" t="str">
        <f ca="1">IF(ISERROR(VLOOKUP($B155,'Support Needs Backsheet'!$D$38:$X$187,K$46,0)), "", VLOOKUP($B155,'Support Needs Backsheet'!$D$38:$X$187,K$46,0))</f>
        <v/>
      </c>
      <c r="L155" s="541" t="str">
        <f ca="1">IF(ISERROR(VLOOKUP($B155,'Support Needs Backsheet'!$D$38:$X$187,L$46,0)), "", VLOOKUP($B155,'Support Needs Backsheet'!$D$38:$X$187,L$46,0))</f>
        <v/>
      </c>
      <c r="M155" s="543" t="str">
        <f ca="1">IF(ISERROR(VLOOKUP($B155,'Support Needs Backsheet'!$D$38:$X$187,M$46,0)), "", VLOOKUP($B155,'Support Needs Backsheet'!$D$38:$X$187,M$46,0))</f>
        <v/>
      </c>
      <c r="N155" s="541" t="str">
        <f ca="1">IF(ISERROR(VLOOKUP($B155,'Support Needs Backsheet'!$D$38:$X$187,N$46,0)), "", VLOOKUP($B155,'Support Needs Backsheet'!$D$38:$X$187,N$46,0))</f>
        <v/>
      </c>
      <c r="O155" s="543" t="str">
        <f ca="1">IF(ISERROR(VLOOKUP($B155,'Support Needs Backsheet'!$D$38:$X$187,O$46,0)), "", VLOOKUP($B155,'Support Needs Backsheet'!$D$38:$X$187,O$46,0))</f>
        <v/>
      </c>
      <c r="P155" s="541" t="str">
        <f ca="1">IF(ISERROR(VLOOKUP($B155,'Support Needs Backsheet'!$D$38:$X$187,P$46,0)), "", VLOOKUP($B155,'Support Needs Backsheet'!$D$38:$X$187,P$46,0))</f>
        <v/>
      </c>
    </row>
    <row r="156" spans="1:16" ht="30" customHeight="1">
      <c r="A156" s="3">
        <v>107</v>
      </c>
      <c r="B156" s="41" t="str">
        <f t="shared" ca="1" si="5"/>
        <v/>
      </c>
      <c r="C156" s="42" t="s">
        <v>148</v>
      </c>
      <c r="D156" s="542" t="str">
        <f ca="1">IF(ISERROR(VLOOKUP($B156,'Support Needs Backsheet'!$D$38:$X$187,D$46,0)), "", VLOOKUP($B156,'Support Needs Backsheet'!$D$38:$X$187,D$46,0))</f>
        <v/>
      </c>
      <c r="E156" s="543" t="str">
        <f ca="1">IF(ISERROR(VLOOKUP($B156,'Support Needs Backsheet'!$D$38:$X$187,E$46,0)), "", VLOOKUP($B156,'Support Needs Backsheet'!$D$38:$X$187,E$46,0))</f>
        <v/>
      </c>
      <c r="F156" s="541" t="str">
        <f ca="1">IF(ISERROR(VLOOKUP($B156,'Support Needs Backsheet'!$D$38:$X$187,F$46,0)), "", VLOOKUP($B156,'Support Needs Backsheet'!$D$38:$X$187,F$46,0))</f>
        <v/>
      </c>
      <c r="G156" s="543" t="str">
        <f ca="1">IF(ISERROR(VLOOKUP($B156,'Support Needs Backsheet'!$D$38:$X$187,G$46,0)), "", VLOOKUP($B156,'Support Needs Backsheet'!$D$38:$X$187,G$46,0))</f>
        <v/>
      </c>
      <c r="H156" s="541" t="str">
        <f ca="1">IF(ISERROR(VLOOKUP($B156,'Support Needs Backsheet'!$D$38:$X$187,H$46,0)), "", VLOOKUP($B156,'Support Needs Backsheet'!$D$38:$X$187,H$46,0))</f>
        <v/>
      </c>
      <c r="I156" s="543" t="str">
        <f ca="1">IF(ISERROR(VLOOKUP($B156,'Support Needs Backsheet'!$D$38:$X$187,I$46,0)), "", VLOOKUP($B156,'Support Needs Backsheet'!$D$38:$X$187,I$46,0))</f>
        <v/>
      </c>
      <c r="J156" s="541" t="str">
        <f ca="1">IF(ISERROR(VLOOKUP($B156,'Support Needs Backsheet'!$D$38:$X$187,J$46,0)), "", VLOOKUP($B156,'Support Needs Backsheet'!$D$38:$X$187,J$46,0))</f>
        <v/>
      </c>
      <c r="K156" s="543" t="str">
        <f ca="1">IF(ISERROR(VLOOKUP($B156,'Support Needs Backsheet'!$D$38:$X$187,K$46,0)), "", VLOOKUP($B156,'Support Needs Backsheet'!$D$38:$X$187,K$46,0))</f>
        <v/>
      </c>
      <c r="L156" s="541" t="str">
        <f ca="1">IF(ISERROR(VLOOKUP($B156,'Support Needs Backsheet'!$D$38:$X$187,L$46,0)), "", VLOOKUP($B156,'Support Needs Backsheet'!$D$38:$X$187,L$46,0))</f>
        <v/>
      </c>
      <c r="M156" s="543" t="str">
        <f ca="1">IF(ISERROR(VLOOKUP($B156,'Support Needs Backsheet'!$D$38:$X$187,M$46,0)), "", VLOOKUP($B156,'Support Needs Backsheet'!$D$38:$X$187,M$46,0))</f>
        <v/>
      </c>
      <c r="N156" s="541" t="str">
        <f ca="1">IF(ISERROR(VLOOKUP($B156,'Support Needs Backsheet'!$D$38:$X$187,N$46,0)), "", VLOOKUP($B156,'Support Needs Backsheet'!$D$38:$X$187,N$46,0))</f>
        <v/>
      </c>
      <c r="O156" s="543" t="str">
        <f ca="1">IF(ISERROR(VLOOKUP($B156,'Support Needs Backsheet'!$D$38:$X$187,O$46,0)), "", VLOOKUP($B156,'Support Needs Backsheet'!$D$38:$X$187,O$46,0))</f>
        <v/>
      </c>
      <c r="P156" s="541" t="str">
        <f ca="1">IF(ISERROR(VLOOKUP($B156,'Support Needs Backsheet'!$D$38:$X$187,P$46,0)), "", VLOOKUP($B156,'Support Needs Backsheet'!$D$38:$X$187,P$46,0))</f>
        <v/>
      </c>
    </row>
    <row r="157" spans="1:16" ht="30" customHeight="1">
      <c r="A157" s="3">
        <v>108</v>
      </c>
      <c r="B157" s="41" t="str">
        <f t="shared" ca="1" si="5"/>
        <v/>
      </c>
      <c r="C157" s="42" t="s">
        <v>146</v>
      </c>
      <c r="D157" s="542" t="str">
        <f ca="1">IF(ISERROR(VLOOKUP($B157,'Support Needs Backsheet'!$D$38:$X$187,D$46,0)), "", VLOOKUP($B157,'Support Needs Backsheet'!$D$38:$X$187,D$46,0))</f>
        <v/>
      </c>
      <c r="E157" s="543" t="str">
        <f ca="1">IF(ISERROR(VLOOKUP($B157,'Support Needs Backsheet'!$D$38:$X$187,E$46,0)), "", VLOOKUP($B157,'Support Needs Backsheet'!$D$38:$X$187,E$46,0))</f>
        <v/>
      </c>
      <c r="F157" s="541" t="str">
        <f ca="1">IF(ISERROR(VLOOKUP($B157,'Support Needs Backsheet'!$D$38:$X$187,F$46,0)), "", VLOOKUP($B157,'Support Needs Backsheet'!$D$38:$X$187,F$46,0))</f>
        <v/>
      </c>
      <c r="G157" s="543" t="str">
        <f ca="1">IF(ISERROR(VLOOKUP($B157,'Support Needs Backsheet'!$D$38:$X$187,G$46,0)), "", VLOOKUP($B157,'Support Needs Backsheet'!$D$38:$X$187,G$46,0))</f>
        <v/>
      </c>
      <c r="H157" s="541" t="str">
        <f ca="1">IF(ISERROR(VLOOKUP($B157,'Support Needs Backsheet'!$D$38:$X$187,H$46,0)), "", VLOOKUP($B157,'Support Needs Backsheet'!$D$38:$X$187,H$46,0))</f>
        <v/>
      </c>
      <c r="I157" s="543" t="str">
        <f ca="1">IF(ISERROR(VLOOKUP($B157,'Support Needs Backsheet'!$D$38:$X$187,I$46,0)), "", VLOOKUP($B157,'Support Needs Backsheet'!$D$38:$X$187,I$46,0))</f>
        <v/>
      </c>
      <c r="J157" s="541" t="str">
        <f ca="1">IF(ISERROR(VLOOKUP($B157,'Support Needs Backsheet'!$D$38:$X$187,J$46,0)), "", VLOOKUP($B157,'Support Needs Backsheet'!$D$38:$X$187,J$46,0))</f>
        <v/>
      </c>
      <c r="K157" s="543" t="str">
        <f ca="1">IF(ISERROR(VLOOKUP($B157,'Support Needs Backsheet'!$D$38:$X$187,K$46,0)), "", VLOOKUP($B157,'Support Needs Backsheet'!$D$38:$X$187,K$46,0))</f>
        <v/>
      </c>
      <c r="L157" s="541" t="str">
        <f ca="1">IF(ISERROR(VLOOKUP($B157,'Support Needs Backsheet'!$D$38:$X$187,L$46,0)), "", VLOOKUP($B157,'Support Needs Backsheet'!$D$38:$X$187,L$46,0))</f>
        <v/>
      </c>
      <c r="M157" s="543" t="str">
        <f ca="1">IF(ISERROR(VLOOKUP($B157,'Support Needs Backsheet'!$D$38:$X$187,M$46,0)), "", VLOOKUP($B157,'Support Needs Backsheet'!$D$38:$X$187,M$46,0))</f>
        <v/>
      </c>
      <c r="N157" s="541" t="str">
        <f ca="1">IF(ISERROR(VLOOKUP($B157,'Support Needs Backsheet'!$D$38:$X$187,N$46,0)), "", VLOOKUP($B157,'Support Needs Backsheet'!$D$38:$X$187,N$46,0))</f>
        <v/>
      </c>
      <c r="O157" s="543" t="str">
        <f ca="1">IF(ISERROR(VLOOKUP($B157,'Support Needs Backsheet'!$D$38:$X$187,O$46,0)), "", VLOOKUP($B157,'Support Needs Backsheet'!$D$38:$X$187,O$46,0))</f>
        <v/>
      </c>
      <c r="P157" s="541" t="str">
        <f ca="1">IF(ISERROR(VLOOKUP($B157,'Support Needs Backsheet'!$D$38:$X$187,P$46,0)), "", VLOOKUP($B157,'Support Needs Backsheet'!$D$38:$X$187,P$46,0))</f>
        <v/>
      </c>
    </row>
    <row r="158" spans="1:16" ht="30" customHeight="1">
      <c r="A158" s="3">
        <v>109</v>
      </c>
      <c r="B158" s="41" t="str">
        <f t="shared" ca="1" si="5"/>
        <v/>
      </c>
      <c r="C158" s="42" t="s">
        <v>144</v>
      </c>
      <c r="D158" s="542" t="str">
        <f ca="1">IF(ISERROR(VLOOKUP($B158,'Support Needs Backsheet'!$D$38:$X$187,D$46,0)), "", VLOOKUP($B158,'Support Needs Backsheet'!$D$38:$X$187,D$46,0))</f>
        <v/>
      </c>
      <c r="E158" s="543" t="str">
        <f ca="1">IF(ISERROR(VLOOKUP($B158,'Support Needs Backsheet'!$D$38:$X$187,E$46,0)), "", VLOOKUP($B158,'Support Needs Backsheet'!$D$38:$X$187,E$46,0))</f>
        <v/>
      </c>
      <c r="F158" s="541" t="str">
        <f ca="1">IF(ISERROR(VLOOKUP($B158,'Support Needs Backsheet'!$D$38:$X$187,F$46,0)), "", VLOOKUP($B158,'Support Needs Backsheet'!$D$38:$X$187,F$46,0))</f>
        <v/>
      </c>
      <c r="G158" s="543" t="str">
        <f ca="1">IF(ISERROR(VLOOKUP($B158,'Support Needs Backsheet'!$D$38:$X$187,G$46,0)), "", VLOOKUP($B158,'Support Needs Backsheet'!$D$38:$X$187,G$46,0))</f>
        <v/>
      </c>
      <c r="H158" s="541" t="str">
        <f ca="1">IF(ISERROR(VLOOKUP($B158,'Support Needs Backsheet'!$D$38:$X$187,H$46,0)), "", VLOOKUP($B158,'Support Needs Backsheet'!$D$38:$X$187,H$46,0))</f>
        <v/>
      </c>
      <c r="I158" s="543" t="str">
        <f ca="1">IF(ISERROR(VLOOKUP($B158,'Support Needs Backsheet'!$D$38:$X$187,I$46,0)), "", VLOOKUP($B158,'Support Needs Backsheet'!$D$38:$X$187,I$46,0))</f>
        <v/>
      </c>
      <c r="J158" s="541" t="str">
        <f ca="1">IF(ISERROR(VLOOKUP($B158,'Support Needs Backsheet'!$D$38:$X$187,J$46,0)), "", VLOOKUP($B158,'Support Needs Backsheet'!$D$38:$X$187,J$46,0))</f>
        <v/>
      </c>
      <c r="K158" s="543" t="str">
        <f ca="1">IF(ISERROR(VLOOKUP($B158,'Support Needs Backsheet'!$D$38:$X$187,K$46,0)), "", VLOOKUP($B158,'Support Needs Backsheet'!$D$38:$X$187,K$46,0))</f>
        <v/>
      </c>
      <c r="L158" s="541" t="str">
        <f ca="1">IF(ISERROR(VLOOKUP($B158,'Support Needs Backsheet'!$D$38:$X$187,L$46,0)), "", VLOOKUP($B158,'Support Needs Backsheet'!$D$38:$X$187,L$46,0))</f>
        <v/>
      </c>
      <c r="M158" s="543" t="str">
        <f ca="1">IF(ISERROR(VLOOKUP($B158,'Support Needs Backsheet'!$D$38:$X$187,M$46,0)), "", VLOOKUP($B158,'Support Needs Backsheet'!$D$38:$X$187,M$46,0))</f>
        <v/>
      </c>
      <c r="N158" s="541" t="str">
        <f ca="1">IF(ISERROR(VLOOKUP($B158,'Support Needs Backsheet'!$D$38:$X$187,N$46,0)), "", VLOOKUP($B158,'Support Needs Backsheet'!$D$38:$X$187,N$46,0))</f>
        <v/>
      </c>
      <c r="O158" s="543" t="str">
        <f ca="1">IF(ISERROR(VLOOKUP($B158,'Support Needs Backsheet'!$D$38:$X$187,O$46,0)), "", VLOOKUP($B158,'Support Needs Backsheet'!$D$38:$X$187,O$46,0))</f>
        <v/>
      </c>
      <c r="P158" s="541" t="str">
        <f ca="1">IF(ISERROR(VLOOKUP($B158,'Support Needs Backsheet'!$D$38:$X$187,P$46,0)), "", VLOOKUP($B158,'Support Needs Backsheet'!$D$38:$X$187,P$46,0))</f>
        <v/>
      </c>
    </row>
    <row r="159" spans="1:16" ht="30" customHeight="1">
      <c r="A159" s="3">
        <v>110</v>
      </c>
      <c r="B159" s="41" t="str">
        <f t="shared" ca="1" si="5"/>
        <v/>
      </c>
      <c r="C159" s="42" t="s">
        <v>142</v>
      </c>
      <c r="D159" s="542" t="str">
        <f ca="1">IF(ISERROR(VLOOKUP($B159,'Support Needs Backsheet'!$D$38:$X$187,D$46,0)), "", VLOOKUP($B159,'Support Needs Backsheet'!$D$38:$X$187,D$46,0))</f>
        <v/>
      </c>
      <c r="E159" s="543" t="str">
        <f ca="1">IF(ISERROR(VLOOKUP($B159,'Support Needs Backsheet'!$D$38:$X$187,E$46,0)), "", VLOOKUP($B159,'Support Needs Backsheet'!$D$38:$X$187,E$46,0))</f>
        <v/>
      </c>
      <c r="F159" s="541" t="str">
        <f ca="1">IF(ISERROR(VLOOKUP($B159,'Support Needs Backsheet'!$D$38:$X$187,F$46,0)), "", VLOOKUP($B159,'Support Needs Backsheet'!$D$38:$X$187,F$46,0))</f>
        <v/>
      </c>
      <c r="G159" s="543" t="str">
        <f ca="1">IF(ISERROR(VLOOKUP($B159,'Support Needs Backsheet'!$D$38:$X$187,G$46,0)), "", VLOOKUP($B159,'Support Needs Backsheet'!$D$38:$X$187,G$46,0))</f>
        <v/>
      </c>
      <c r="H159" s="541" t="str">
        <f ca="1">IF(ISERROR(VLOOKUP($B159,'Support Needs Backsheet'!$D$38:$X$187,H$46,0)), "", VLOOKUP($B159,'Support Needs Backsheet'!$D$38:$X$187,H$46,0))</f>
        <v/>
      </c>
      <c r="I159" s="543" t="str">
        <f ca="1">IF(ISERROR(VLOOKUP($B159,'Support Needs Backsheet'!$D$38:$X$187,I$46,0)), "", VLOOKUP($B159,'Support Needs Backsheet'!$D$38:$X$187,I$46,0))</f>
        <v/>
      </c>
      <c r="J159" s="541" t="str">
        <f ca="1">IF(ISERROR(VLOOKUP($B159,'Support Needs Backsheet'!$D$38:$X$187,J$46,0)), "", VLOOKUP($B159,'Support Needs Backsheet'!$D$38:$X$187,J$46,0))</f>
        <v/>
      </c>
      <c r="K159" s="543" t="str">
        <f ca="1">IF(ISERROR(VLOOKUP($B159,'Support Needs Backsheet'!$D$38:$X$187,K$46,0)), "", VLOOKUP($B159,'Support Needs Backsheet'!$D$38:$X$187,K$46,0))</f>
        <v/>
      </c>
      <c r="L159" s="541" t="str">
        <f ca="1">IF(ISERROR(VLOOKUP($B159,'Support Needs Backsheet'!$D$38:$X$187,L$46,0)), "", VLOOKUP($B159,'Support Needs Backsheet'!$D$38:$X$187,L$46,0))</f>
        <v/>
      </c>
      <c r="M159" s="543" t="str">
        <f ca="1">IF(ISERROR(VLOOKUP($B159,'Support Needs Backsheet'!$D$38:$X$187,M$46,0)), "", VLOOKUP($B159,'Support Needs Backsheet'!$D$38:$X$187,M$46,0))</f>
        <v/>
      </c>
      <c r="N159" s="541" t="str">
        <f ca="1">IF(ISERROR(VLOOKUP($B159,'Support Needs Backsheet'!$D$38:$X$187,N$46,0)), "", VLOOKUP($B159,'Support Needs Backsheet'!$D$38:$X$187,N$46,0))</f>
        <v/>
      </c>
      <c r="O159" s="543" t="str">
        <f ca="1">IF(ISERROR(VLOOKUP($B159,'Support Needs Backsheet'!$D$38:$X$187,O$46,0)), "", VLOOKUP($B159,'Support Needs Backsheet'!$D$38:$X$187,O$46,0))</f>
        <v/>
      </c>
      <c r="P159" s="541" t="str">
        <f ca="1">IF(ISERROR(VLOOKUP($B159,'Support Needs Backsheet'!$D$38:$X$187,P$46,0)), "", VLOOKUP($B159,'Support Needs Backsheet'!$D$38:$X$187,P$46,0))</f>
        <v/>
      </c>
    </row>
    <row r="160" spans="1:16" ht="30" customHeight="1">
      <c r="A160" s="3">
        <v>111</v>
      </c>
      <c r="B160" s="41" t="str">
        <f t="shared" ca="1" si="5"/>
        <v/>
      </c>
      <c r="C160" s="42" t="s">
        <v>140</v>
      </c>
      <c r="D160" s="542" t="str">
        <f ca="1">IF(ISERROR(VLOOKUP($B160,'Support Needs Backsheet'!$D$38:$X$187,D$46,0)), "", VLOOKUP($B160,'Support Needs Backsheet'!$D$38:$X$187,D$46,0))</f>
        <v/>
      </c>
      <c r="E160" s="543" t="str">
        <f ca="1">IF(ISERROR(VLOOKUP($B160,'Support Needs Backsheet'!$D$38:$X$187,E$46,0)), "", VLOOKUP($B160,'Support Needs Backsheet'!$D$38:$X$187,E$46,0))</f>
        <v/>
      </c>
      <c r="F160" s="541" t="str">
        <f ca="1">IF(ISERROR(VLOOKUP($B160,'Support Needs Backsheet'!$D$38:$X$187,F$46,0)), "", VLOOKUP($B160,'Support Needs Backsheet'!$D$38:$X$187,F$46,0))</f>
        <v/>
      </c>
      <c r="G160" s="543" t="str">
        <f ca="1">IF(ISERROR(VLOOKUP($B160,'Support Needs Backsheet'!$D$38:$X$187,G$46,0)), "", VLOOKUP($B160,'Support Needs Backsheet'!$D$38:$X$187,G$46,0))</f>
        <v/>
      </c>
      <c r="H160" s="541" t="str">
        <f ca="1">IF(ISERROR(VLOOKUP($B160,'Support Needs Backsheet'!$D$38:$X$187,H$46,0)), "", VLOOKUP($B160,'Support Needs Backsheet'!$D$38:$X$187,H$46,0))</f>
        <v/>
      </c>
      <c r="I160" s="543" t="str">
        <f ca="1">IF(ISERROR(VLOOKUP($B160,'Support Needs Backsheet'!$D$38:$X$187,I$46,0)), "", VLOOKUP($B160,'Support Needs Backsheet'!$D$38:$X$187,I$46,0))</f>
        <v/>
      </c>
      <c r="J160" s="541" t="str">
        <f ca="1">IF(ISERROR(VLOOKUP($B160,'Support Needs Backsheet'!$D$38:$X$187,J$46,0)), "", VLOOKUP($B160,'Support Needs Backsheet'!$D$38:$X$187,J$46,0))</f>
        <v/>
      </c>
      <c r="K160" s="543" t="str">
        <f ca="1">IF(ISERROR(VLOOKUP($B160,'Support Needs Backsheet'!$D$38:$X$187,K$46,0)), "", VLOOKUP($B160,'Support Needs Backsheet'!$D$38:$X$187,K$46,0))</f>
        <v/>
      </c>
      <c r="L160" s="541" t="str">
        <f ca="1">IF(ISERROR(VLOOKUP($B160,'Support Needs Backsheet'!$D$38:$X$187,L$46,0)), "", VLOOKUP($B160,'Support Needs Backsheet'!$D$38:$X$187,L$46,0))</f>
        <v/>
      </c>
      <c r="M160" s="543" t="str">
        <f ca="1">IF(ISERROR(VLOOKUP($B160,'Support Needs Backsheet'!$D$38:$X$187,M$46,0)), "", VLOOKUP($B160,'Support Needs Backsheet'!$D$38:$X$187,M$46,0))</f>
        <v/>
      </c>
      <c r="N160" s="541" t="str">
        <f ca="1">IF(ISERROR(VLOOKUP($B160,'Support Needs Backsheet'!$D$38:$X$187,N$46,0)), "", VLOOKUP($B160,'Support Needs Backsheet'!$D$38:$X$187,N$46,0))</f>
        <v/>
      </c>
      <c r="O160" s="543" t="str">
        <f ca="1">IF(ISERROR(VLOOKUP($B160,'Support Needs Backsheet'!$D$38:$X$187,O$46,0)), "", VLOOKUP($B160,'Support Needs Backsheet'!$D$38:$X$187,O$46,0))</f>
        <v/>
      </c>
      <c r="P160" s="541" t="str">
        <f ca="1">IF(ISERROR(VLOOKUP($B160,'Support Needs Backsheet'!$D$38:$X$187,P$46,0)), "", VLOOKUP($B160,'Support Needs Backsheet'!$D$38:$X$187,P$46,0))</f>
        <v/>
      </c>
    </row>
    <row r="161" spans="1:16" ht="30" customHeight="1">
      <c r="A161" s="3">
        <v>112</v>
      </c>
      <c r="B161" s="41" t="str">
        <f t="shared" ca="1" si="5"/>
        <v/>
      </c>
      <c r="C161" s="42" t="s">
        <v>138</v>
      </c>
      <c r="D161" s="542" t="str">
        <f ca="1">IF(ISERROR(VLOOKUP($B161,'Support Needs Backsheet'!$D$38:$X$187,D$46,0)), "", VLOOKUP($B161,'Support Needs Backsheet'!$D$38:$X$187,D$46,0))</f>
        <v/>
      </c>
      <c r="E161" s="543" t="str">
        <f ca="1">IF(ISERROR(VLOOKUP($B161,'Support Needs Backsheet'!$D$38:$X$187,E$46,0)), "", VLOOKUP($B161,'Support Needs Backsheet'!$D$38:$X$187,E$46,0))</f>
        <v/>
      </c>
      <c r="F161" s="541" t="str">
        <f ca="1">IF(ISERROR(VLOOKUP($B161,'Support Needs Backsheet'!$D$38:$X$187,F$46,0)), "", VLOOKUP($B161,'Support Needs Backsheet'!$D$38:$X$187,F$46,0))</f>
        <v/>
      </c>
      <c r="G161" s="543" t="str">
        <f ca="1">IF(ISERROR(VLOOKUP($B161,'Support Needs Backsheet'!$D$38:$X$187,G$46,0)), "", VLOOKUP($B161,'Support Needs Backsheet'!$D$38:$X$187,G$46,0))</f>
        <v/>
      </c>
      <c r="H161" s="541" t="str">
        <f ca="1">IF(ISERROR(VLOOKUP($B161,'Support Needs Backsheet'!$D$38:$X$187,H$46,0)), "", VLOOKUP($B161,'Support Needs Backsheet'!$D$38:$X$187,H$46,0))</f>
        <v/>
      </c>
      <c r="I161" s="543" t="str">
        <f ca="1">IF(ISERROR(VLOOKUP($B161,'Support Needs Backsheet'!$D$38:$X$187,I$46,0)), "", VLOOKUP($B161,'Support Needs Backsheet'!$D$38:$X$187,I$46,0))</f>
        <v/>
      </c>
      <c r="J161" s="541" t="str">
        <f ca="1">IF(ISERROR(VLOOKUP($B161,'Support Needs Backsheet'!$D$38:$X$187,J$46,0)), "", VLOOKUP($B161,'Support Needs Backsheet'!$D$38:$X$187,J$46,0))</f>
        <v/>
      </c>
      <c r="K161" s="543" t="str">
        <f ca="1">IF(ISERROR(VLOOKUP($B161,'Support Needs Backsheet'!$D$38:$X$187,K$46,0)), "", VLOOKUP($B161,'Support Needs Backsheet'!$D$38:$X$187,K$46,0))</f>
        <v/>
      </c>
      <c r="L161" s="541" t="str">
        <f ca="1">IF(ISERROR(VLOOKUP($B161,'Support Needs Backsheet'!$D$38:$X$187,L$46,0)), "", VLOOKUP($B161,'Support Needs Backsheet'!$D$38:$X$187,L$46,0))</f>
        <v/>
      </c>
      <c r="M161" s="543" t="str">
        <f ca="1">IF(ISERROR(VLOOKUP($B161,'Support Needs Backsheet'!$D$38:$X$187,M$46,0)), "", VLOOKUP($B161,'Support Needs Backsheet'!$D$38:$X$187,M$46,0))</f>
        <v/>
      </c>
      <c r="N161" s="541" t="str">
        <f ca="1">IF(ISERROR(VLOOKUP($B161,'Support Needs Backsheet'!$D$38:$X$187,N$46,0)), "", VLOOKUP($B161,'Support Needs Backsheet'!$D$38:$X$187,N$46,0))</f>
        <v/>
      </c>
      <c r="O161" s="543" t="str">
        <f ca="1">IF(ISERROR(VLOOKUP($B161,'Support Needs Backsheet'!$D$38:$X$187,O$46,0)), "", VLOOKUP($B161,'Support Needs Backsheet'!$D$38:$X$187,O$46,0))</f>
        <v/>
      </c>
      <c r="P161" s="541" t="str">
        <f ca="1">IF(ISERROR(VLOOKUP($B161,'Support Needs Backsheet'!$D$38:$X$187,P$46,0)), "", VLOOKUP($B161,'Support Needs Backsheet'!$D$38:$X$187,P$46,0))</f>
        <v/>
      </c>
    </row>
    <row r="162" spans="1:16" ht="30" customHeight="1">
      <c r="A162" s="3">
        <v>113</v>
      </c>
      <c r="B162" s="41" t="str">
        <f t="shared" ca="1" si="5"/>
        <v/>
      </c>
      <c r="C162" s="42" t="s">
        <v>136</v>
      </c>
      <c r="D162" s="542" t="str">
        <f ca="1">IF(ISERROR(VLOOKUP($B162,'Support Needs Backsheet'!$D$38:$X$187,D$46,0)), "", VLOOKUP($B162,'Support Needs Backsheet'!$D$38:$X$187,D$46,0))</f>
        <v/>
      </c>
      <c r="E162" s="543" t="str">
        <f ca="1">IF(ISERROR(VLOOKUP($B162,'Support Needs Backsheet'!$D$38:$X$187,E$46,0)), "", VLOOKUP($B162,'Support Needs Backsheet'!$D$38:$X$187,E$46,0))</f>
        <v/>
      </c>
      <c r="F162" s="541" t="str">
        <f ca="1">IF(ISERROR(VLOOKUP($B162,'Support Needs Backsheet'!$D$38:$X$187,F$46,0)), "", VLOOKUP($B162,'Support Needs Backsheet'!$D$38:$X$187,F$46,0))</f>
        <v/>
      </c>
      <c r="G162" s="543" t="str">
        <f ca="1">IF(ISERROR(VLOOKUP($B162,'Support Needs Backsheet'!$D$38:$X$187,G$46,0)), "", VLOOKUP($B162,'Support Needs Backsheet'!$D$38:$X$187,G$46,0))</f>
        <v/>
      </c>
      <c r="H162" s="541" t="str">
        <f ca="1">IF(ISERROR(VLOOKUP($B162,'Support Needs Backsheet'!$D$38:$X$187,H$46,0)), "", VLOOKUP($B162,'Support Needs Backsheet'!$D$38:$X$187,H$46,0))</f>
        <v/>
      </c>
      <c r="I162" s="543" t="str">
        <f ca="1">IF(ISERROR(VLOOKUP($B162,'Support Needs Backsheet'!$D$38:$X$187,I$46,0)), "", VLOOKUP($B162,'Support Needs Backsheet'!$D$38:$X$187,I$46,0))</f>
        <v/>
      </c>
      <c r="J162" s="541" t="str">
        <f ca="1">IF(ISERROR(VLOOKUP($B162,'Support Needs Backsheet'!$D$38:$X$187,J$46,0)), "", VLOOKUP($B162,'Support Needs Backsheet'!$D$38:$X$187,J$46,0))</f>
        <v/>
      </c>
      <c r="K162" s="543" t="str">
        <f ca="1">IF(ISERROR(VLOOKUP($B162,'Support Needs Backsheet'!$D$38:$X$187,K$46,0)), "", VLOOKUP($B162,'Support Needs Backsheet'!$D$38:$X$187,K$46,0))</f>
        <v/>
      </c>
      <c r="L162" s="541" t="str">
        <f ca="1">IF(ISERROR(VLOOKUP($B162,'Support Needs Backsheet'!$D$38:$X$187,L$46,0)), "", VLOOKUP($B162,'Support Needs Backsheet'!$D$38:$X$187,L$46,0))</f>
        <v/>
      </c>
      <c r="M162" s="543" t="str">
        <f ca="1">IF(ISERROR(VLOOKUP($B162,'Support Needs Backsheet'!$D$38:$X$187,M$46,0)), "", VLOOKUP($B162,'Support Needs Backsheet'!$D$38:$X$187,M$46,0))</f>
        <v/>
      </c>
      <c r="N162" s="541" t="str">
        <f ca="1">IF(ISERROR(VLOOKUP($B162,'Support Needs Backsheet'!$D$38:$X$187,N$46,0)), "", VLOOKUP($B162,'Support Needs Backsheet'!$D$38:$X$187,N$46,0))</f>
        <v/>
      </c>
      <c r="O162" s="543" t="str">
        <f ca="1">IF(ISERROR(VLOOKUP($B162,'Support Needs Backsheet'!$D$38:$X$187,O$46,0)), "", VLOOKUP($B162,'Support Needs Backsheet'!$D$38:$X$187,O$46,0))</f>
        <v/>
      </c>
      <c r="P162" s="541" t="str">
        <f ca="1">IF(ISERROR(VLOOKUP($B162,'Support Needs Backsheet'!$D$38:$X$187,P$46,0)), "", VLOOKUP($B162,'Support Needs Backsheet'!$D$38:$X$187,P$46,0))</f>
        <v/>
      </c>
    </row>
    <row r="163" spans="1:16" ht="30" customHeight="1">
      <c r="A163" s="3">
        <v>114</v>
      </c>
      <c r="B163" s="41" t="str">
        <f t="shared" ca="1" si="5"/>
        <v/>
      </c>
      <c r="C163" s="42" t="s">
        <v>133</v>
      </c>
      <c r="D163" s="542" t="str">
        <f ca="1">IF(ISERROR(VLOOKUP($B163,'Support Needs Backsheet'!$D$38:$X$187,D$46,0)), "", VLOOKUP($B163,'Support Needs Backsheet'!$D$38:$X$187,D$46,0))</f>
        <v/>
      </c>
      <c r="E163" s="543" t="str">
        <f ca="1">IF(ISERROR(VLOOKUP($B163,'Support Needs Backsheet'!$D$38:$X$187,E$46,0)), "", VLOOKUP($B163,'Support Needs Backsheet'!$D$38:$X$187,E$46,0))</f>
        <v/>
      </c>
      <c r="F163" s="541" t="str">
        <f ca="1">IF(ISERROR(VLOOKUP($B163,'Support Needs Backsheet'!$D$38:$X$187,F$46,0)), "", VLOOKUP($B163,'Support Needs Backsheet'!$D$38:$X$187,F$46,0))</f>
        <v/>
      </c>
      <c r="G163" s="543" t="str">
        <f ca="1">IF(ISERROR(VLOOKUP($B163,'Support Needs Backsheet'!$D$38:$X$187,G$46,0)), "", VLOOKUP($B163,'Support Needs Backsheet'!$D$38:$X$187,G$46,0))</f>
        <v/>
      </c>
      <c r="H163" s="541" t="str">
        <f ca="1">IF(ISERROR(VLOOKUP($B163,'Support Needs Backsheet'!$D$38:$X$187,H$46,0)), "", VLOOKUP($B163,'Support Needs Backsheet'!$D$38:$X$187,H$46,0))</f>
        <v/>
      </c>
      <c r="I163" s="543" t="str">
        <f ca="1">IF(ISERROR(VLOOKUP($B163,'Support Needs Backsheet'!$D$38:$X$187,I$46,0)), "", VLOOKUP($B163,'Support Needs Backsheet'!$D$38:$X$187,I$46,0))</f>
        <v/>
      </c>
      <c r="J163" s="541" t="str">
        <f ca="1">IF(ISERROR(VLOOKUP($B163,'Support Needs Backsheet'!$D$38:$X$187,J$46,0)), "", VLOOKUP($B163,'Support Needs Backsheet'!$D$38:$X$187,J$46,0))</f>
        <v/>
      </c>
      <c r="K163" s="543" t="str">
        <f ca="1">IF(ISERROR(VLOOKUP($B163,'Support Needs Backsheet'!$D$38:$X$187,K$46,0)), "", VLOOKUP($B163,'Support Needs Backsheet'!$D$38:$X$187,K$46,0))</f>
        <v/>
      </c>
      <c r="L163" s="541" t="str">
        <f ca="1">IF(ISERROR(VLOOKUP($B163,'Support Needs Backsheet'!$D$38:$X$187,L$46,0)), "", VLOOKUP($B163,'Support Needs Backsheet'!$D$38:$X$187,L$46,0))</f>
        <v/>
      </c>
      <c r="M163" s="543" t="str">
        <f ca="1">IF(ISERROR(VLOOKUP($B163,'Support Needs Backsheet'!$D$38:$X$187,M$46,0)), "", VLOOKUP($B163,'Support Needs Backsheet'!$D$38:$X$187,M$46,0))</f>
        <v/>
      </c>
      <c r="N163" s="541" t="str">
        <f ca="1">IF(ISERROR(VLOOKUP($B163,'Support Needs Backsheet'!$D$38:$X$187,N$46,0)), "", VLOOKUP($B163,'Support Needs Backsheet'!$D$38:$X$187,N$46,0))</f>
        <v/>
      </c>
      <c r="O163" s="543" t="str">
        <f ca="1">IF(ISERROR(VLOOKUP($B163,'Support Needs Backsheet'!$D$38:$X$187,O$46,0)), "", VLOOKUP($B163,'Support Needs Backsheet'!$D$38:$X$187,O$46,0))</f>
        <v/>
      </c>
      <c r="P163" s="541" t="str">
        <f ca="1">IF(ISERROR(VLOOKUP($B163,'Support Needs Backsheet'!$D$38:$X$187,P$46,0)), "", VLOOKUP($B163,'Support Needs Backsheet'!$D$38:$X$187,P$46,0))</f>
        <v/>
      </c>
    </row>
    <row r="164" spans="1:16" ht="30" customHeight="1">
      <c r="A164" s="3">
        <v>115</v>
      </c>
      <c r="B164" s="41" t="str">
        <f t="shared" ca="1" si="5"/>
        <v/>
      </c>
      <c r="C164" s="42" t="s">
        <v>131</v>
      </c>
      <c r="D164" s="542" t="str">
        <f ca="1">IF(ISERROR(VLOOKUP($B164,'Support Needs Backsheet'!$D$38:$X$187,D$46,0)), "", VLOOKUP($B164,'Support Needs Backsheet'!$D$38:$X$187,D$46,0))</f>
        <v/>
      </c>
      <c r="E164" s="543" t="str">
        <f ca="1">IF(ISERROR(VLOOKUP($B164,'Support Needs Backsheet'!$D$38:$X$187,E$46,0)), "", VLOOKUP($B164,'Support Needs Backsheet'!$D$38:$X$187,E$46,0))</f>
        <v/>
      </c>
      <c r="F164" s="541" t="str">
        <f ca="1">IF(ISERROR(VLOOKUP($B164,'Support Needs Backsheet'!$D$38:$X$187,F$46,0)), "", VLOOKUP($B164,'Support Needs Backsheet'!$D$38:$X$187,F$46,0))</f>
        <v/>
      </c>
      <c r="G164" s="543" t="str">
        <f ca="1">IF(ISERROR(VLOOKUP($B164,'Support Needs Backsheet'!$D$38:$X$187,G$46,0)), "", VLOOKUP($B164,'Support Needs Backsheet'!$D$38:$X$187,G$46,0))</f>
        <v/>
      </c>
      <c r="H164" s="541" t="str">
        <f ca="1">IF(ISERROR(VLOOKUP($B164,'Support Needs Backsheet'!$D$38:$X$187,H$46,0)), "", VLOOKUP($B164,'Support Needs Backsheet'!$D$38:$X$187,H$46,0))</f>
        <v/>
      </c>
      <c r="I164" s="543" t="str">
        <f ca="1">IF(ISERROR(VLOOKUP($B164,'Support Needs Backsheet'!$D$38:$X$187,I$46,0)), "", VLOOKUP($B164,'Support Needs Backsheet'!$D$38:$X$187,I$46,0))</f>
        <v/>
      </c>
      <c r="J164" s="541" t="str">
        <f ca="1">IF(ISERROR(VLOOKUP($B164,'Support Needs Backsheet'!$D$38:$X$187,J$46,0)), "", VLOOKUP($B164,'Support Needs Backsheet'!$D$38:$X$187,J$46,0))</f>
        <v/>
      </c>
      <c r="K164" s="543" t="str">
        <f ca="1">IF(ISERROR(VLOOKUP($B164,'Support Needs Backsheet'!$D$38:$X$187,K$46,0)), "", VLOOKUP($B164,'Support Needs Backsheet'!$D$38:$X$187,K$46,0))</f>
        <v/>
      </c>
      <c r="L164" s="541" t="str">
        <f ca="1">IF(ISERROR(VLOOKUP($B164,'Support Needs Backsheet'!$D$38:$X$187,L$46,0)), "", VLOOKUP($B164,'Support Needs Backsheet'!$D$38:$X$187,L$46,0))</f>
        <v/>
      </c>
      <c r="M164" s="543" t="str">
        <f ca="1">IF(ISERROR(VLOOKUP($B164,'Support Needs Backsheet'!$D$38:$X$187,M$46,0)), "", VLOOKUP($B164,'Support Needs Backsheet'!$D$38:$X$187,M$46,0))</f>
        <v/>
      </c>
      <c r="N164" s="541" t="str">
        <f ca="1">IF(ISERROR(VLOOKUP($B164,'Support Needs Backsheet'!$D$38:$X$187,N$46,0)), "", VLOOKUP($B164,'Support Needs Backsheet'!$D$38:$X$187,N$46,0))</f>
        <v/>
      </c>
      <c r="O164" s="543" t="str">
        <f ca="1">IF(ISERROR(VLOOKUP($B164,'Support Needs Backsheet'!$D$38:$X$187,O$46,0)), "", VLOOKUP($B164,'Support Needs Backsheet'!$D$38:$X$187,O$46,0))</f>
        <v/>
      </c>
      <c r="P164" s="541" t="str">
        <f ca="1">IF(ISERROR(VLOOKUP($B164,'Support Needs Backsheet'!$D$38:$X$187,P$46,0)), "", VLOOKUP($B164,'Support Needs Backsheet'!$D$38:$X$187,P$46,0))</f>
        <v/>
      </c>
    </row>
    <row r="165" spans="1:16" ht="30" customHeight="1">
      <c r="A165" s="3">
        <v>116</v>
      </c>
      <c r="B165" s="41" t="str">
        <f t="shared" ca="1" si="5"/>
        <v/>
      </c>
      <c r="C165" s="42" t="s">
        <v>129</v>
      </c>
      <c r="D165" s="542" t="str">
        <f ca="1">IF(ISERROR(VLOOKUP($B165,'Support Needs Backsheet'!$D$38:$X$187,D$46,0)), "", VLOOKUP($B165,'Support Needs Backsheet'!$D$38:$X$187,D$46,0))</f>
        <v/>
      </c>
      <c r="E165" s="543" t="str">
        <f ca="1">IF(ISERROR(VLOOKUP($B165,'Support Needs Backsheet'!$D$38:$X$187,E$46,0)), "", VLOOKUP($B165,'Support Needs Backsheet'!$D$38:$X$187,E$46,0))</f>
        <v/>
      </c>
      <c r="F165" s="541" t="str">
        <f ca="1">IF(ISERROR(VLOOKUP($B165,'Support Needs Backsheet'!$D$38:$X$187,F$46,0)), "", VLOOKUP($B165,'Support Needs Backsheet'!$D$38:$X$187,F$46,0))</f>
        <v/>
      </c>
      <c r="G165" s="543" t="str">
        <f ca="1">IF(ISERROR(VLOOKUP($B165,'Support Needs Backsheet'!$D$38:$X$187,G$46,0)), "", VLOOKUP($B165,'Support Needs Backsheet'!$D$38:$X$187,G$46,0))</f>
        <v/>
      </c>
      <c r="H165" s="541" t="str">
        <f ca="1">IF(ISERROR(VLOOKUP($B165,'Support Needs Backsheet'!$D$38:$X$187,H$46,0)), "", VLOOKUP($B165,'Support Needs Backsheet'!$D$38:$X$187,H$46,0))</f>
        <v/>
      </c>
      <c r="I165" s="543" t="str">
        <f ca="1">IF(ISERROR(VLOOKUP($B165,'Support Needs Backsheet'!$D$38:$X$187,I$46,0)), "", VLOOKUP($B165,'Support Needs Backsheet'!$D$38:$X$187,I$46,0))</f>
        <v/>
      </c>
      <c r="J165" s="541" t="str">
        <f ca="1">IF(ISERROR(VLOOKUP($B165,'Support Needs Backsheet'!$D$38:$X$187,J$46,0)), "", VLOOKUP($B165,'Support Needs Backsheet'!$D$38:$X$187,J$46,0))</f>
        <v/>
      </c>
      <c r="K165" s="543" t="str">
        <f ca="1">IF(ISERROR(VLOOKUP($B165,'Support Needs Backsheet'!$D$38:$X$187,K$46,0)), "", VLOOKUP($B165,'Support Needs Backsheet'!$D$38:$X$187,K$46,0))</f>
        <v/>
      </c>
      <c r="L165" s="541" t="str">
        <f ca="1">IF(ISERROR(VLOOKUP($B165,'Support Needs Backsheet'!$D$38:$X$187,L$46,0)), "", VLOOKUP($B165,'Support Needs Backsheet'!$D$38:$X$187,L$46,0))</f>
        <v/>
      </c>
      <c r="M165" s="543" t="str">
        <f ca="1">IF(ISERROR(VLOOKUP($B165,'Support Needs Backsheet'!$D$38:$X$187,M$46,0)), "", VLOOKUP($B165,'Support Needs Backsheet'!$D$38:$X$187,M$46,0))</f>
        <v/>
      </c>
      <c r="N165" s="541" t="str">
        <f ca="1">IF(ISERROR(VLOOKUP($B165,'Support Needs Backsheet'!$D$38:$X$187,N$46,0)), "", VLOOKUP($B165,'Support Needs Backsheet'!$D$38:$X$187,N$46,0))</f>
        <v/>
      </c>
      <c r="O165" s="543" t="str">
        <f ca="1">IF(ISERROR(VLOOKUP($B165,'Support Needs Backsheet'!$D$38:$X$187,O$46,0)), "", VLOOKUP($B165,'Support Needs Backsheet'!$D$38:$X$187,O$46,0))</f>
        <v/>
      </c>
      <c r="P165" s="541" t="str">
        <f ca="1">IF(ISERROR(VLOOKUP($B165,'Support Needs Backsheet'!$D$38:$X$187,P$46,0)), "", VLOOKUP($B165,'Support Needs Backsheet'!$D$38:$X$187,P$46,0))</f>
        <v/>
      </c>
    </row>
    <row r="166" spans="1:16" ht="30" customHeight="1">
      <c r="A166" s="3">
        <v>117</v>
      </c>
      <c r="B166" s="41" t="str">
        <f t="shared" ca="1" si="5"/>
        <v/>
      </c>
      <c r="C166" s="42" t="s">
        <v>127</v>
      </c>
      <c r="D166" s="542" t="str">
        <f ca="1">IF(ISERROR(VLOOKUP($B166,'Support Needs Backsheet'!$D$38:$X$187,D$46,0)), "", VLOOKUP($B166,'Support Needs Backsheet'!$D$38:$X$187,D$46,0))</f>
        <v/>
      </c>
      <c r="E166" s="543" t="str">
        <f ca="1">IF(ISERROR(VLOOKUP($B166,'Support Needs Backsheet'!$D$38:$X$187,E$46,0)), "", VLOOKUP($B166,'Support Needs Backsheet'!$D$38:$X$187,E$46,0))</f>
        <v/>
      </c>
      <c r="F166" s="541" t="str">
        <f ca="1">IF(ISERROR(VLOOKUP($B166,'Support Needs Backsheet'!$D$38:$X$187,F$46,0)), "", VLOOKUP($B166,'Support Needs Backsheet'!$D$38:$X$187,F$46,0))</f>
        <v/>
      </c>
      <c r="G166" s="543" t="str">
        <f ca="1">IF(ISERROR(VLOOKUP($B166,'Support Needs Backsheet'!$D$38:$X$187,G$46,0)), "", VLOOKUP($B166,'Support Needs Backsheet'!$D$38:$X$187,G$46,0))</f>
        <v/>
      </c>
      <c r="H166" s="541" t="str">
        <f ca="1">IF(ISERROR(VLOOKUP($B166,'Support Needs Backsheet'!$D$38:$X$187,H$46,0)), "", VLOOKUP($B166,'Support Needs Backsheet'!$D$38:$X$187,H$46,0))</f>
        <v/>
      </c>
      <c r="I166" s="543" t="str">
        <f ca="1">IF(ISERROR(VLOOKUP($B166,'Support Needs Backsheet'!$D$38:$X$187,I$46,0)), "", VLOOKUP($B166,'Support Needs Backsheet'!$D$38:$X$187,I$46,0))</f>
        <v/>
      </c>
      <c r="J166" s="541" t="str">
        <f ca="1">IF(ISERROR(VLOOKUP($B166,'Support Needs Backsheet'!$D$38:$X$187,J$46,0)), "", VLOOKUP($B166,'Support Needs Backsheet'!$D$38:$X$187,J$46,0))</f>
        <v/>
      </c>
      <c r="K166" s="543" t="str">
        <f ca="1">IF(ISERROR(VLOOKUP($B166,'Support Needs Backsheet'!$D$38:$X$187,K$46,0)), "", VLOOKUP($B166,'Support Needs Backsheet'!$D$38:$X$187,K$46,0))</f>
        <v/>
      </c>
      <c r="L166" s="541" t="str">
        <f ca="1">IF(ISERROR(VLOOKUP($B166,'Support Needs Backsheet'!$D$38:$X$187,L$46,0)), "", VLOOKUP($B166,'Support Needs Backsheet'!$D$38:$X$187,L$46,0))</f>
        <v/>
      </c>
      <c r="M166" s="543" t="str">
        <f ca="1">IF(ISERROR(VLOOKUP($B166,'Support Needs Backsheet'!$D$38:$X$187,M$46,0)), "", VLOOKUP($B166,'Support Needs Backsheet'!$D$38:$X$187,M$46,0))</f>
        <v/>
      </c>
      <c r="N166" s="541" t="str">
        <f ca="1">IF(ISERROR(VLOOKUP($B166,'Support Needs Backsheet'!$D$38:$X$187,N$46,0)), "", VLOOKUP($B166,'Support Needs Backsheet'!$D$38:$X$187,N$46,0))</f>
        <v/>
      </c>
      <c r="O166" s="543" t="str">
        <f ca="1">IF(ISERROR(VLOOKUP($B166,'Support Needs Backsheet'!$D$38:$X$187,O$46,0)), "", VLOOKUP($B166,'Support Needs Backsheet'!$D$38:$X$187,O$46,0))</f>
        <v/>
      </c>
      <c r="P166" s="541" t="str">
        <f ca="1">IF(ISERROR(VLOOKUP($B166,'Support Needs Backsheet'!$D$38:$X$187,P$46,0)), "", VLOOKUP($B166,'Support Needs Backsheet'!$D$38:$X$187,P$46,0))</f>
        <v/>
      </c>
    </row>
    <row r="167" spans="1:16" ht="30" customHeight="1">
      <c r="A167" s="3">
        <v>118</v>
      </c>
      <c r="B167" s="41" t="str">
        <f t="shared" ca="1" si="5"/>
        <v/>
      </c>
      <c r="C167" s="42" t="s">
        <v>125</v>
      </c>
      <c r="D167" s="542" t="str">
        <f ca="1">IF(ISERROR(VLOOKUP($B167,'Support Needs Backsheet'!$D$38:$X$187,D$46,0)), "", VLOOKUP($B167,'Support Needs Backsheet'!$D$38:$X$187,D$46,0))</f>
        <v/>
      </c>
      <c r="E167" s="543" t="str">
        <f ca="1">IF(ISERROR(VLOOKUP($B167,'Support Needs Backsheet'!$D$38:$X$187,E$46,0)), "", VLOOKUP($B167,'Support Needs Backsheet'!$D$38:$X$187,E$46,0))</f>
        <v/>
      </c>
      <c r="F167" s="541" t="str">
        <f ca="1">IF(ISERROR(VLOOKUP($B167,'Support Needs Backsheet'!$D$38:$X$187,F$46,0)), "", VLOOKUP($B167,'Support Needs Backsheet'!$D$38:$X$187,F$46,0))</f>
        <v/>
      </c>
      <c r="G167" s="543" t="str">
        <f ca="1">IF(ISERROR(VLOOKUP($B167,'Support Needs Backsheet'!$D$38:$X$187,G$46,0)), "", VLOOKUP($B167,'Support Needs Backsheet'!$D$38:$X$187,G$46,0))</f>
        <v/>
      </c>
      <c r="H167" s="541" t="str">
        <f ca="1">IF(ISERROR(VLOOKUP($B167,'Support Needs Backsheet'!$D$38:$X$187,H$46,0)), "", VLOOKUP($B167,'Support Needs Backsheet'!$D$38:$X$187,H$46,0))</f>
        <v/>
      </c>
      <c r="I167" s="543" t="str">
        <f ca="1">IF(ISERROR(VLOOKUP($B167,'Support Needs Backsheet'!$D$38:$X$187,I$46,0)), "", VLOOKUP($B167,'Support Needs Backsheet'!$D$38:$X$187,I$46,0))</f>
        <v/>
      </c>
      <c r="J167" s="541" t="str">
        <f ca="1">IF(ISERROR(VLOOKUP($B167,'Support Needs Backsheet'!$D$38:$X$187,J$46,0)), "", VLOOKUP($B167,'Support Needs Backsheet'!$D$38:$X$187,J$46,0))</f>
        <v/>
      </c>
      <c r="K167" s="543" t="str">
        <f ca="1">IF(ISERROR(VLOOKUP($B167,'Support Needs Backsheet'!$D$38:$X$187,K$46,0)), "", VLOOKUP($B167,'Support Needs Backsheet'!$D$38:$X$187,K$46,0))</f>
        <v/>
      </c>
      <c r="L167" s="541" t="str">
        <f ca="1">IF(ISERROR(VLOOKUP($B167,'Support Needs Backsheet'!$D$38:$X$187,L$46,0)), "", VLOOKUP($B167,'Support Needs Backsheet'!$D$38:$X$187,L$46,0))</f>
        <v/>
      </c>
      <c r="M167" s="543" t="str">
        <f ca="1">IF(ISERROR(VLOOKUP($B167,'Support Needs Backsheet'!$D$38:$X$187,M$46,0)), "", VLOOKUP($B167,'Support Needs Backsheet'!$D$38:$X$187,M$46,0))</f>
        <v/>
      </c>
      <c r="N167" s="541" t="str">
        <f ca="1">IF(ISERROR(VLOOKUP($B167,'Support Needs Backsheet'!$D$38:$X$187,N$46,0)), "", VLOOKUP($B167,'Support Needs Backsheet'!$D$38:$X$187,N$46,0))</f>
        <v/>
      </c>
      <c r="O167" s="543" t="str">
        <f ca="1">IF(ISERROR(VLOOKUP($B167,'Support Needs Backsheet'!$D$38:$X$187,O$46,0)), "", VLOOKUP($B167,'Support Needs Backsheet'!$D$38:$X$187,O$46,0))</f>
        <v/>
      </c>
      <c r="P167" s="541" t="str">
        <f ca="1">IF(ISERROR(VLOOKUP($B167,'Support Needs Backsheet'!$D$38:$X$187,P$46,0)), "", VLOOKUP($B167,'Support Needs Backsheet'!$D$38:$X$187,P$46,0))</f>
        <v/>
      </c>
    </row>
    <row r="168" spans="1:16" ht="30" customHeight="1">
      <c r="A168" s="3">
        <v>119</v>
      </c>
      <c r="B168" s="41" t="str">
        <f t="shared" ca="1" si="5"/>
        <v/>
      </c>
      <c r="C168" s="42" t="s">
        <v>123</v>
      </c>
      <c r="D168" s="542" t="str">
        <f ca="1">IF(ISERROR(VLOOKUP($B168,'Support Needs Backsheet'!$D$38:$X$187,D$46,0)), "", VLOOKUP($B168,'Support Needs Backsheet'!$D$38:$X$187,D$46,0))</f>
        <v/>
      </c>
      <c r="E168" s="543" t="str">
        <f ca="1">IF(ISERROR(VLOOKUP($B168,'Support Needs Backsheet'!$D$38:$X$187,E$46,0)), "", VLOOKUP($B168,'Support Needs Backsheet'!$D$38:$X$187,E$46,0))</f>
        <v/>
      </c>
      <c r="F168" s="541" t="str">
        <f ca="1">IF(ISERROR(VLOOKUP($B168,'Support Needs Backsheet'!$D$38:$X$187,F$46,0)), "", VLOOKUP($B168,'Support Needs Backsheet'!$D$38:$X$187,F$46,0))</f>
        <v/>
      </c>
      <c r="G168" s="543" t="str">
        <f ca="1">IF(ISERROR(VLOOKUP($B168,'Support Needs Backsheet'!$D$38:$X$187,G$46,0)), "", VLOOKUP($B168,'Support Needs Backsheet'!$D$38:$X$187,G$46,0))</f>
        <v/>
      </c>
      <c r="H168" s="541" t="str">
        <f ca="1">IF(ISERROR(VLOOKUP($B168,'Support Needs Backsheet'!$D$38:$X$187,H$46,0)), "", VLOOKUP($B168,'Support Needs Backsheet'!$D$38:$X$187,H$46,0))</f>
        <v/>
      </c>
      <c r="I168" s="543" t="str">
        <f ca="1">IF(ISERROR(VLOOKUP($B168,'Support Needs Backsheet'!$D$38:$X$187,I$46,0)), "", VLOOKUP($B168,'Support Needs Backsheet'!$D$38:$X$187,I$46,0))</f>
        <v/>
      </c>
      <c r="J168" s="541" t="str">
        <f ca="1">IF(ISERROR(VLOOKUP($B168,'Support Needs Backsheet'!$D$38:$X$187,J$46,0)), "", VLOOKUP($B168,'Support Needs Backsheet'!$D$38:$X$187,J$46,0))</f>
        <v/>
      </c>
      <c r="K168" s="543" t="str">
        <f ca="1">IF(ISERROR(VLOOKUP($B168,'Support Needs Backsheet'!$D$38:$X$187,K$46,0)), "", VLOOKUP($B168,'Support Needs Backsheet'!$D$38:$X$187,K$46,0))</f>
        <v/>
      </c>
      <c r="L168" s="541" t="str">
        <f ca="1">IF(ISERROR(VLOOKUP($B168,'Support Needs Backsheet'!$D$38:$X$187,L$46,0)), "", VLOOKUP($B168,'Support Needs Backsheet'!$D$38:$X$187,L$46,0))</f>
        <v/>
      </c>
      <c r="M168" s="543" t="str">
        <f ca="1">IF(ISERROR(VLOOKUP($B168,'Support Needs Backsheet'!$D$38:$X$187,M$46,0)), "", VLOOKUP($B168,'Support Needs Backsheet'!$D$38:$X$187,M$46,0))</f>
        <v/>
      </c>
      <c r="N168" s="541" t="str">
        <f ca="1">IF(ISERROR(VLOOKUP($B168,'Support Needs Backsheet'!$D$38:$X$187,N$46,0)), "", VLOOKUP($B168,'Support Needs Backsheet'!$D$38:$X$187,N$46,0))</f>
        <v/>
      </c>
      <c r="O168" s="543" t="str">
        <f ca="1">IF(ISERROR(VLOOKUP($B168,'Support Needs Backsheet'!$D$38:$X$187,O$46,0)), "", VLOOKUP($B168,'Support Needs Backsheet'!$D$38:$X$187,O$46,0))</f>
        <v/>
      </c>
      <c r="P168" s="541" t="str">
        <f ca="1">IF(ISERROR(VLOOKUP($B168,'Support Needs Backsheet'!$D$38:$X$187,P$46,0)), "", VLOOKUP($B168,'Support Needs Backsheet'!$D$38:$X$187,P$46,0))</f>
        <v/>
      </c>
    </row>
    <row r="169" spans="1:16" ht="30" customHeight="1">
      <c r="A169" s="3">
        <v>120</v>
      </c>
      <c r="B169" s="41" t="str">
        <f t="shared" ca="1" si="5"/>
        <v/>
      </c>
      <c r="C169" s="42" t="s">
        <v>121</v>
      </c>
      <c r="D169" s="542" t="str">
        <f ca="1">IF(ISERROR(VLOOKUP($B169,'Support Needs Backsheet'!$D$38:$X$187,D$46,0)), "", VLOOKUP($B169,'Support Needs Backsheet'!$D$38:$X$187,D$46,0))</f>
        <v/>
      </c>
      <c r="E169" s="543" t="str">
        <f ca="1">IF(ISERROR(VLOOKUP($B169,'Support Needs Backsheet'!$D$38:$X$187,E$46,0)), "", VLOOKUP($B169,'Support Needs Backsheet'!$D$38:$X$187,E$46,0))</f>
        <v/>
      </c>
      <c r="F169" s="541" t="str">
        <f ca="1">IF(ISERROR(VLOOKUP($B169,'Support Needs Backsheet'!$D$38:$X$187,F$46,0)), "", VLOOKUP($B169,'Support Needs Backsheet'!$D$38:$X$187,F$46,0))</f>
        <v/>
      </c>
      <c r="G169" s="543" t="str">
        <f ca="1">IF(ISERROR(VLOOKUP($B169,'Support Needs Backsheet'!$D$38:$X$187,G$46,0)), "", VLOOKUP($B169,'Support Needs Backsheet'!$D$38:$X$187,G$46,0))</f>
        <v/>
      </c>
      <c r="H169" s="541" t="str">
        <f ca="1">IF(ISERROR(VLOOKUP($B169,'Support Needs Backsheet'!$D$38:$X$187,H$46,0)), "", VLOOKUP($B169,'Support Needs Backsheet'!$D$38:$X$187,H$46,0))</f>
        <v/>
      </c>
      <c r="I169" s="543" t="str">
        <f ca="1">IF(ISERROR(VLOOKUP($B169,'Support Needs Backsheet'!$D$38:$X$187,I$46,0)), "", VLOOKUP($B169,'Support Needs Backsheet'!$D$38:$X$187,I$46,0))</f>
        <v/>
      </c>
      <c r="J169" s="541" t="str">
        <f ca="1">IF(ISERROR(VLOOKUP($B169,'Support Needs Backsheet'!$D$38:$X$187,J$46,0)), "", VLOOKUP($B169,'Support Needs Backsheet'!$D$38:$X$187,J$46,0))</f>
        <v/>
      </c>
      <c r="K169" s="543" t="str">
        <f ca="1">IF(ISERROR(VLOOKUP($B169,'Support Needs Backsheet'!$D$38:$X$187,K$46,0)), "", VLOOKUP($B169,'Support Needs Backsheet'!$D$38:$X$187,K$46,0))</f>
        <v/>
      </c>
      <c r="L169" s="541" t="str">
        <f ca="1">IF(ISERROR(VLOOKUP($B169,'Support Needs Backsheet'!$D$38:$X$187,L$46,0)), "", VLOOKUP($B169,'Support Needs Backsheet'!$D$38:$X$187,L$46,0))</f>
        <v/>
      </c>
      <c r="M169" s="543" t="str">
        <f ca="1">IF(ISERROR(VLOOKUP($B169,'Support Needs Backsheet'!$D$38:$X$187,M$46,0)), "", VLOOKUP($B169,'Support Needs Backsheet'!$D$38:$X$187,M$46,0))</f>
        <v/>
      </c>
      <c r="N169" s="541" t="str">
        <f ca="1">IF(ISERROR(VLOOKUP($B169,'Support Needs Backsheet'!$D$38:$X$187,N$46,0)), "", VLOOKUP($B169,'Support Needs Backsheet'!$D$38:$X$187,N$46,0))</f>
        <v/>
      </c>
      <c r="O169" s="543" t="str">
        <f ca="1">IF(ISERROR(VLOOKUP($B169,'Support Needs Backsheet'!$D$38:$X$187,O$46,0)), "", VLOOKUP($B169,'Support Needs Backsheet'!$D$38:$X$187,O$46,0))</f>
        <v/>
      </c>
      <c r="P169" s="541" t="str">
        <f ca="1">IF(ISERROR(VLOOKUP($B169,'Support Needs Backsheet'!$D$38:$X$187,P$46,0)), "", VLOOKUP($B169,'Support Needs Backsheet'!$D$38:$X$187,P$46,0))</f>
        <v/>
      </c>
    </row>
    <row r="170" spans="1:16" ht="30" customHeight="1">
      <c r="A170" s="3">
        <v>121</v>
      </c>
      <c r="B170" s="41" t="str">
        <f t="shared" ca="1" si="5"/>
        <v/>
      </c>
      <c r="C170" s="42" t="s">
        <v>119</v>
      </c>
      <c r="D170" s="542" t="str">
        <f ca="1">IF(ISERROR(VLOOKUP($B170,'Support Needs Backsheet'!$D$38:$X$187,D$46,0)), "", VLOOKUP($B170,'Support Needs Backsheet'!$D$38:$X$187,D$46,0))</f>
        <v/>
      </c>
      <c r="E170" s="543" t="str">
        <f ca="1">IF(ISERROR(VLOOKUP($B170,'Support Needs Backsheet'!$D$38:$X$187,E$46,0)), "", VLOOKUP($B170,'Support Needs Backsheet'!$D$38:$X$187,E$46,0))</f>
        <v/>
      </c>
      <c r="F170" s="541" t="str">
        <f ca="1">IF(ISERROR(VLOOKUP($B170,'Support Needs Backsheet'!$D$38:$X$187,F$46,0)), "", VLOOKUP($B170,'Support Needs Backsheet'!$D$38:$X$187,F$46,0))</f>
        <v/>
      </c>
      <c r="G170" s="543" t="str">
        <f ca="1">IF(ISERROR(VLOOKUP($B170,'Support Needs Backsheet'!$D$38:$X$187,G$46,0)), "", VLOOKUP($B170,'Support Needs Backsheet'!$D$38:$X$187,G$46,0))</f>
        <v/>
      </c>
      <c r="H170" s="541" t="str">
        <f ca="1">IF(ISERROR(VLOOKUP($B170,'Support Needs Backsheet'!$D$38:$X$187,H$46,0)), "", VLOOKUP($B170,'Support Needs Backsheet'!$D$38:$X$187,H$46,0))</f>
        <v/>
      </c>
      <c r="I170" s="543" t="str">
        <f ca="1">IF(ISERROR(VLOOKUP($B170,'Support Needs Backsheet'!$D$38:$X$187,I$46,0)), "", VLOOKUP($B170,'Support Needs Backsheet'!$D$38:$X$187,I$46,0))</f>
        <v/>
      </c>
      <c r="J170" s="541" t="str">
        <f ca="1">IF(ISERROR(VLOOKUP($B170,'Support Needs Backsheet'!$D$38:$X$187,J$46,0)), "", VLOOKUP($B170,'Support Needs Backsheet'!$D$38:$X$187,J$46,0))</f>
        <v/>
      </c>
      <c r="K170" s="543" t="str">
        <f ca="1">IF(ISERROR(VLOOKUP($B170,'Support Needs Backsheet'!$D$38:$X$187,K$46,0)), "", VLOOKUP($B170,'Support Needs Backsheet'!$D$38:$X$187,K$46,0))</f>
        <v/>
      </c>
      <c r="L170" s="541" t="str">
        <f ca="1">IF(ISERROR(VLOOKUP($B170,'Support Needs Backsheet'!$D$38:$X$187,L$46,0)), "", VLOOKUP($B170,'Support Needs Backsheet'!$D$38:$X$187,L$46,0))</f>
        <v/>
      </c>
      <c r="M170" s="543" t="str">
        <f ca="1">IF(ISERROR(VLOOKUP($B170,'Support Needs Backsheet'!$D$38:$X$187,M$46,0)), "", VLOOKUP($B170,'Support Needs Backsheet'!$D$38:$X$187,M$46,0))</f>
        <v/>
      </c>
      <c r="N170" s="541" t="str">
        <f ca="1">IF(ISERROR(VLOOKUP($B170,'Support Needs Backsheet'!$D$38:$X$187,N$46,0)), "", VLOOKUP($B170,'Support Needs Backsheet'!$D$38:$X$187,N$46,0))</f>
        <v/>
      </c>
      <c r="O170" s="543" t="str">
        <f ca="1">IF(ISERROR(VLOOKUP($B170,'Support Needs Backsheet'!$D$38:$X$187,O$46,0)), "", VLOOKUP($B170,'Support Needs Backsheet'!$D$38:$X$187,O$46,0))</f>
        <v/>
      </c>
      <c r="P170" s="541" t="str">
        <f ca="1">IF(ISERROR(VLOOKUP($B170,'Support Needs Backsheet'!$D$38:$X$187,P$46,0)), "", VLOOKUP($B170,'Support Needs Backsheet'!$D$38:$X$187,P$46,0))</f>
        <v/>
      </c>
    </row>
    <row r="171" spans="1:16" ht="30" customHeight="1">
      <c r="A171" s="3">
        <v>122</v>
      </c>
      <c r="B171" s="41" t="str">
        <f t="shared" ca="1" si="5"/>
        <v/>
      </c>
      <c r="C171" s="42" t="s">
        <v>117</v>
      </c>
      <c r="D171" s="542" t="str">
        <f ca="1">IF(ISERROR(VLOOKUP($B171,'Support Needs Backsheet'!$D$38:$X$187,D$46,0)), "", VLOOKUP($B171,'Support Needs Backsheet'!$D$38:$X$187,D$46,0))</f>
        <v/>
      </c>
      <c r="E171" s="543" t="str">
        <f ca="1">IF(ISERROR(VLOOKUP($B171,'Support Needs Backsheet'!$D$38:$X$187,E$46,0)), "", VLOOKUP($B171,'Support Needs Backsheet'!$D$38:$X$187,E$46,0))</f>
        <v/>
      </c>
      <c r="F171" s="541" t="str">
        <f ca="1">IF(ISERROR(VLOOKUP($B171,'Support Needs Backsheet'!$D$38:$X$187,F$46,0)), "", VLOOKUP($B171,'Support Needs Backsheet'!$D$38:$X$187,F$46,0))</f>
        <v/>
      </c>
      <c r="G171" s="543" t="str">
        <f ca="1">IF(ISERROR(VLOOKUP($B171,'Support Needs Backsheet'!$D$38:$X$187,G$46,0)), "", VLOOKUP($B171,'Support Needs Backsheet'!$D$38:$X$187,G$46,0))</f>
        <v/>
      </c>
      <c r="H171" s="541" t="str">
        <f ca="1">IF(ISERROR(VLOOKUP($B171,'Support Needs Backsheet'!$D$38:$X$187,H$46,0)), "", VLOOKUP($B171,'Support Needs Backsheet'!$D$38:$X$187,H$46,0))</f>
        <v/>
      </c>
      <c r="I171" s="543" t="str">
        <f ca="1">IF(ISERROR(VLOOKUP($B171,'Support Needs Backsheet'!$D$38:$X$187,I$46,0)), "", VLOOKUP($B171,'Support Needs Backsheet'!$D$38:$X$187,I$46,0))</f>
        <v/>
      </c>
      <c r="J171" s="541" t="str">
        <f ca="1">IF(ISERROR(VLOOKUP($B171,'Support Needs Backsheet'!$D$38:$X$187,J$46,0)), "", VLOOKUP($B171,'Support Needs Backsheet'!$D$38:$X$187,J$46,0))</f>
        <v/>
      </c>
      <c r="K171" s="543" t="str">
        <f ca="1">IF(ISERROR(VLOOKUP($B171,'Support Needs Backsheet'!$D$38:$X$187,K$46,0)), "", VLOOKUP($B171,'Support Needs Backsheet'!$D$38:$X$187,K$46,0))</f>
        <v/>
      </c>
      <c r="L171" s="541" t="str">
        <f ca="1">IF(ISERROR(VLOOKUP($B171,'Support Needs Backsheet'!$D$38:$X$187,L$46,0)), "", VLOOKUP($B171,'Support Needs Backsheet'!$D$38:$X$187,L$46,0))</f>
        <v/>
      </c>
      <c r="M171" s="543" t="str">
        <f ca="1">IF(ISERROR(VLOOKUP($B171,'Support Needs Backsheet'!$D$38:$X$187,M$46,0)), "", VLOOKUP($B171,'Support Needs Backsheet'!$D$38:$X$187,M$46,0))</f>
        <v/>
      </c>
      <c r="N171" s="541" t="str">
        <f ca="1">IF(ISERROR(VLOOKUP($B171,'Support Needs Backsheet'!$D$38:$X$187,N$46,0)), "", VLOOKUP($B171,'Support Needs Backsheet'!$D$38:$X$187,N$46,0))</f>
        <v/>
      </c>
      <c r="O171" s="543" t="str">
        <f ca="1">IF(ISERROR(VLOOKUP($B171,'Support Needs Backsheet'!$D$38:$X$187,O$46,0)), "", VLOOKUP($B171,'Support Needs Backsheet'!$D$38:$X$187,O$46,0))</f>
        <v/>
      </c>
      <c r="P171" s="541" t="str">
        <f ca="1">IF(ISERROR(VLOOKUP($B171,'Support Needs Backsheet'!$D$38:$X$187,P$46,0)), "", VLOOKUP($B171,'Support Needs Backsheet'!$D$38:$X$187,P$46,0))</f>
        <v/>
      </c>
    </row>
    <row r="172" spans="1:16" ht="30" customHeight="1">
      <c r="A172" s="3">
        <v>123</v>
      </c>
      <c r="B172" s="41" t="str">
        <f t="shared" ca="1" si="5"/>
        <v/>
      </c>
      <c r="C172" s="42" t="s">
        <v>113</v>
      </c>
      <c r="D172" s="542" t="str">
        <f ca="1">IF(ISERROR(VLOOKUP($B172,'Support Needs Backsheet'!$D$38:$X$187,D$46,0)), "", VLOOKUP($B172,'Support Needs Backsheet'!$D$38:$X$187,D$46,0))</f>
        <v/>
      </c>
      <c r="E172" s="543" t="str">
        <f ca="1">IF(ISERROR(VLOOKUP($B172,'Support Needs Backsheet'!$D$38:$X$187,E$46,0)), "", VLOOKUP($B172,'Support Needs Backsheet'!$D$38:$X$187,E$46,0))</f>
        <v/>
      </c>
      <c r="F172" s="541" t="str">
        <f ca="1">IF(ISERROR(VLOOKUP($B172,'Support Needs Backsheet'!$D$38:$X$187,F$46,0)), "", VLOOKUP($B172,'Support Needs Backsheet'!$D$38:$X$187,F$46,0))</f>
        <v/>
      </c>
      <c r="G172" s="543" t="str">
        <f ca="1">IF(ISERROR(VLOOKUP($B172,'Support Needs Backsheet'!$D$38:$X$187,G$46,0)), "", VLOOKUP($B172,'Support Needs Backsheet'!$D$38:$X$187,G$46,0))</f>
        <v/>
      </c>
      <c r="H172" s="541" t="str">
        <f ca="1">IF(ISERROR(VLOOKUP($B172,'Support Needs Backsheet'!$D$38:$X$187,H$46,0)), "", VLOOKUP($B172,'Support Needs Backsheet'!$D$38:$X$187,H$46,0))</f>
        <v/>
      </c>
      <c r="I172" s="543" t="str">
        <f ca="1">IF(ISERROR(VLOOKUP($B172,'Support Needs Backsheet'!$D$38:$X$187,I$46,0)), "", VLOOKUP($B172,'Support Needs Backsheet'!$D$38:$X$187,I$46,0))</f>
        <v/>
      </c>
      <c r="J172" s="541" t="str">
        <f ca="1">IF(ISERROR(VLOOKUP($B172,'Support Needs Backsheet'!$D$38:$X$187,J$46,0)), "", VLOOKUP($B172,'Support Needs Backsheet'!$D$38:$X$187,J$46,0))</f>
        <v/>
      </c>
      <c r="K172" s="543" t="str">
        <f ca="1">IF(ISERROR(VLOOKUP($B172,'Support Needs Backsheet'!$D$38:$X$187,K$46,0)), "", VLOOKUP($B172,'Support Needs Backsheet'!$D$38:$X$187,K$46,0))</f>
        <v/>
      </c>
      <c r="L172" s="541" t="str">
        <f ca="1">IF(ISERROR(VLOOKUP($B172,'Support Needs Backsheet'!$D$38:$X$187,L$46,0)), "", VLOOKUP($B172,'Support Needs Backsheet'!$D$38:$X$187,L$46,0))</f>
        <v/>
      </c>
      <c r="M172" s="543" t="str">
        <f ca="1">IF(ISERROR(VLOOKUP($B172,'Support Needs Backsheet'!$D$38:$X$187,M$46,0)), "", VLOOKUP($B172,'Support Needs Backsheet'!$D$38:$X$187,M$46,0))</f>
        <v/>
      </c>
      <c r="N172" s="541" t="str">
        <f ca="1">IF(ISERROR(VLOOKUP($B172,'Support Needs Backsheet'!$D$38:$X$187,N$46,0)), "", VLOOKUP($B172,'Support Needs Backsheet'!$D$38:$X$187,N$46,0))</f>
        <v/>
      </c>
      <c r="O172" s="543" t="str">
        <f ca="1">IF(ISERROR(VLOOKUP($B172,'Support Needs Backsheet'!$D$38:$X$187,O$46,0)), "", VLOOKUP($B172,'Support Needs Backsheet'!$D$38:$X$187,O$46,0))</f>
        <v/>
      </c>
      <c r="P172" s="541" t="str">
        <f ca="1">IF(ISERROR(VLOOKUP($B172,'Support Needs Backsheet'!$D$38:$X$187,P$46,0)), "", VLOOKUP($B172,'Support Needs Backsheet'!$D$38:$X$187,P$46,0))</f>
        <v/>
      </c>
    </row>
    <row r="173" spans="1:16" ht="30" customHeight="1">
      <c r="A173" s="3">
        <v>124</v>
      </c>
      <c r="B173" s="41" t="str">
        <f t="shared" ca="1" si="5"/>
        <v/>
      </c>
      <c r="C173" s="42" t="s">
        <v>111</v>
      </c>
      <c r="D173" s="542" t="str">
        <f ca="1">IF(ISERROR(VLOOKUP($B173,'Support Needs Backsheet'!$D$38:$X$187,D$46,0)), "", VLOOKUP($B173,'Support Needs Backsheet'!$D$38:$X$187,D$46,0))</f>
        <v/>
      </c>
      <c r="E173" s="543" t="str">
        <f ca="1">IF(ISERROR(VLOOKUP($B173,'Support Needs Backsheet'!$D$38:$X$187,E$46,0)), "", VLOOKUP($B173,'Support Needs Backsheet'!$D$38:$X$187,E$46,0))</f>
        <v/>
      </c>
      <c r="F173" s="541" t="str">
        <f ca="1">IF(ISERROR(VLOOKUP($B173,'Support Needs Backsheet'!$D$38:$X$187,F$46,0)), "", VLOOKUP($B173,'Support Needs Backsheet'!$D$38:$X$187,F$46,0))</f>
        <v/>
      </c>
      <c r="G173" s="543" t="str">
        <f ca="1">IF(ISERROR(VLOOKUP($B173,'Support Needs Backsheet'!$D$38:$X$187,G$46,0)), "", VLOOKUP($B173,'Support Needs Backsheet'!$D$38:$X$187,G$46,0))</f>
        <v/>
      </c>
      <c r="H173" s="541" t="str">
        <f ca="1">IF(ISERROR(VLOOKUP($B173,'Support Needs Backsheet'!$D$38:$X$187,H$46,0)), "", VLOOKUP($B173,'Support Needs Backsheet'!$D$38:$X$187,H$46,0))</f>
        <v/>
      </c>
      <c r="I173" s="543" t="str">
        <f ca="1">IF(ISERROR(VLOOKUP($B173,'Support Needs Backsheet'!$D$38:$X$187,I$46,0)), "", VLOOKUP($B173,'Support Needs Backsheet'!$D$38:$X$187,I$46,0))</f>
        <v/>
      </c>
      <c r="J173" s="541" t="str">
        <f ca="1">IF(ISERROR(VLOOKUP($B173,'Support Needs Backsheet'!$D$38:$X$187,J$46,0)), "", VLOOKUP($B173,'Support Needs Backsheet'!$D$38:$X$187,J$46,0))</f>
        <v/>
      </c>
      <c r="K173" s="543" t="str">
        <f ca="1">IF(ISERROR(VLOOKUP($B173,'Support Needs Backsheet'!$D$38:$X$187,K$46,0)), "", VLOOKUP($B173,'Support Needs Backsheet'!$D$38:$X$187,K$46,0))</f>
        <v/>
      </c>
      <c r="L173" s="541" t="str">
        <f ca="1">IF(ISERROR(VLOOKUP($B173,'Support Needs Backsheet'!$D$38:$X$187,L$46,0)), "", VLOOKUP($B173,'Support Needs Backsheet'!$D$38:$X$187,L$46,0))</f>
        <v/>
      </c>
      <c r="M173" s="543" t="str">
        <f ca="1">IF(ISERROR(VLOOKUP($B173,'Support Needs Backsheet'!$D$38:$X$187,M$46,0)), "", VLOOKUP($B173,'Support Needs Backsheet'!$D$38:$X$187,M$46,0))</f>
        <v/>
      </c>
      <c r="N173" s="541" t="str">
        <f ca="1">IF(ISERROR(VLOOKUP($B173,'Support Needs Backsheet'!$D$38:$X$187,N$46,0)), "", VLOOKUP($B173,'Support Needs Backsheet'!$D$38:$X$187,N$46,0))</f>
        <v/>
      </c>
      <c r="O173" s="543" t="str">
        <f ca="1">IF(ISERROR(VLOOKUP($B173,'Support Needs Backsheet'!$D$38:$X$187,O$46,0)), "", VLOOKUP($B173,'Support Needs Backsheet'!$D$38:$X$187,O$46,0))</f>
        <v/>
      </c>
      <c r="P173" s="541" t="str">
        <f ca="1">IF(ISERROR(VLOOKUP($B173,'Support Needs Backsheet'!$D$38:$X$187,P$46,0)), "", VLOOKUP($B173,'Support Needs Backsheet'!$D$38:$X$187,P$46,0))</f>
        <v/>
      </c>
    </row>
    <row r="174" spans="1:16" ht="30" customHeight="1">
      <c r="A174" s="3">
        <v>125</v>
      </c>
      <c r="B174" s="41" t="str">
        <f t="shared" ca="1" si="5"/>
        <v/>
      </c>
      <c r="C174" s="42" t="s">
        <v>109</v>
      </c>
      <c r="D174" s="542" t="str">
        <f ca="1">IF(ISERROR(VLOOKUP($B174,'Support Needs Backsheet'!$D$38:$X$187,D$46,0)), "", VLOOKUP($B174,'Support Needs Backsheet'!$D$38:$X$187,D$46,0))</f>
        <v/>
      </c>
      <c r="E174" s="543" t="str">
        <f ca="1">IF(ISERROR(VLOOKUP($B174,'Support Needs Backsheet'!$D$38:$X$187,E$46,0)), "", VLOOKUP($B174,'Support Needs Backsheet'!$D$38:$X$187,E$46,0))</f>
        <v/>
      </c>
      <c r="F174" s="541" t="str">
        <f ca="1">IF(ISERROR(VLOOKUP($B174,'Support Needs Backsheet'!$D$38:$X$187,F$46,0)), "", VLOOKUP($B174,'Support Needs Backsheet'!$D$38:$X$187,F$46,0))</f>
        <v/>
      </c>
      <c r="G174" s="543" t="str">
        <f ca="1">IF(ISERROR(VLOOKUP($B174,'Support Needs Backsheet'!$D$38:$X$187,G$46,0)), "", VLOOKUP($B174,'Support Needs Backsheet'!$D$38:$X$187,G$46,0))</f>
        <v/>
      </c>
      <c r="H174" s="541" t="str">
        <f ca="1">IF(ISERROR(VLOOKUP($B174,'Support Needs Backsheet'!$D$38:$X$187,H$46,0)), "", VLOOKUP($B174,'Support Needs Backsheet'!$D$38:$X$187,H$46,0))</f>
        <v/>
      </c>
      <c r="I174" s="543" t="str">
        <f ca="1">IF(ISERROR(VLOOKUP($B174,'Support Needs Backsheet'!$D$38:$X$187,I$46,0)), "", VLOOKUP($B174,'Support Needs Backsheet'!$D$38:$X$187,I$46,0))</f>
        <v/>
      </c>
      <c r="J174" s="541" t="str">
        <f ca="1">IF(ISERROR(VLOOKUP($B174,'Support Needs Backsheet'!$D$38:$X$187,J$46,0)), "", VLOOKUP($B174,'Support Needs Backsheet'!$D$38:$X$187,J$46,0))</f>
        <v/>
      </c>
      <c r="K174" s="543" t="str">
        <f ca="1">IF(ISERROR(VLOOKUP($B174,'Support Needs Backsheet'!$D$38:$X$187,K$46,0)), "", VLOOKUP($B174,'Support Needs Backsheet'!$D$38:$X$187,K$46,0))</f>
        <v/>
      </c>
      <c r="L174" s="541" t="str">
        <f ca="1">IF(ISERROR(VLOOKUP($B174,'Support Needs Backsheet'!$D$38:$X$187,L$46,0)), "", VLOOKUP($B174,'Support Needs Backsheet'!$D$38:$X$187,L$46,0))</f>
        <v/>
      </c>
      <c r="M174" s="543" t="str">
        <f ca="1">IF(ISERROR(VLOOKUP($B174,'Support Needs Backsheet'!$D$38:$X$187,M$46,0)), "", VLOOKUP($B174,'Support Needs Backsheet'!$D$38:$X$187,M$46,0))</f>
        <v/>
      </c>
      <c r="N174" s="541" t="str">
        <f ca="1">IF(ISERROR(VLOOKUP($B174,'Support Needs Backsheet'!$D$38:$X$187,N$46,0)), "", VLOOKUP($B174,'Support Needs Backsheet'!$D$38:$X$187,N$46,0))</f>
        <v/>
      </c>
      <c r="O174" s="543" t="str">
        <f ca="1">IF(ISERROR(VLOOKUP($B174,'Support Needs Backsheet'!$D$38:$X$187,O$46,0)), "", VLOOKUP($B174,'Support Needs Backsheet'!$D$38:$X$187,O$46,0))</f>
        <v/>
      </c>
      <c r="P174" s="541" t="str">
        <f ca="1">IF(ISERROR(VLOOKUP($B174,'Support Needs Backsheet'!$D$38:$X$187,P$46,0)), "", VLOOKUP($B174,'Support Needs Backsheet'!$D$38:$X$187,P$46,0))</f>
        <v/>
      </c>
    </row>
    <row r="175" spans="1:16" ht="30" customHeight="1">
      <c r="A175" s="3">
        <v>126</v>
      </c>
      <c r="B175" s="41" t="str">
        <f t="shared" ca="1" si="5"/>
        <v/>
      </c>
      <c r="C175" s="42" t="s">
        <v>107</v>
      </c>
      <c r="D175" s="542" t="str">
        <f ca="1">IF(ISERROR(VLOOKUP($B175,'Support Needs Backsheet'!$D$38:$X$187,D$46,0)), "", VLOOKUP($B175,'Support Needs Backsheet'!$D$38:$X$187,D$46,0))</f>
        <v/>
      </c>
      <c r="E175" s="543" t="str">
        <f ca="1">IF(ISERROR(VLOOKUP($B175,'Support Needs Backsheet'!$D$38:$X$187,E$46,0)), "", VLOOKUP($B175,'Support Needs Backsheet'!$D$38:$X$187,E$46,0))</f>
        <v/>
      </c>
      <c r="F175" s="541" t="str">
        <f ca="1">IF(ISERROR(VLOOKUP($B175,'Support Needs Backsheet'!$D$38:$X$187,F$46,0)), "", VLOOKUP($B175,'Support Needs Backsheet'!$D$38:$X$187,F$46,0))</f>
        <v/>
      </c>
      <c r="G175" s="543" t="str">
        <f ca="1">IF(ISERROR(VLOOKUP($B175,'Support Needs Backsheet'!$D$38:$X$187,G$46,0)), "", VLOOKUP($B175,'Support Needs Backsheet'!$D$38:$X$187,G$46,0))</f>
        <v/>
      </c>
      <c r="H175" s="541" t="str">
        <f ca="1">IF(ISERROR(VLOOKUP($B175,'Support Needs Backsheet'!$D$38:$X$187,H$46,0)), "", VLOOKUP($B175,'Support Needs Backsheet'!$D$38:$X$187,H$46,0))</f>
        <v/>
      </c>
      <c r="I175" s="543" t="str">
        <f ca="1">IF(ISERROR(VLOOKUP($B175,'Support Needs Backsheet'!$D$38:$X$187,I$46,0)), "", VLOOKUP($B175,'Support Needs Backsheet'!$D$38:$X$187,I$46,0))</f>
        <v/>
      </c>
      <c r="J175" s="541" t="str">
        <f ca="1">IF(ISERROR(VLOOKUP($B175,'Support Needs Backsheet'!$D$38:$X$187,J$46,0)), "", VLOOKUP($B175,'Support Needs Backsheet'!$D$38:$X$187,J$46,0))</f>
        <v/>
      </c>
      <c r="K175" s="543" t="str">
        <f ca="1">IF(ISERROR(VLOOKUP($B175,'Support Needs Backsheet'!$D$38:$X$187,K$46,0)), "", VLOOKUP($B175,'Support Needs Backsheet'!$D$38:$X$187,K$46,0))</f>
        <v/>
      </c>
      <c r="L175" s="541" t="str">
        <f ca="1">IF(ISERROR(VLOOKUP($B175,'Support Needs Backsheet'!$D$38:$X$187,L$46,0)), "", VLOOKUP($B175,'Support Needs Backsheet'!$D$38:$X$187,L$46,0))</f>
        <v/>
      </c>
      <c r="M175" s="543" t="str">
        <f ca="1">IF(ISERROR(VLOOKUP($B175,'Support Needs Backsheet'!$D$38:$X$187,M$46,0)), "", VLOOKUP($B175,'Support Needs Backsheet'!$D$38:$X$187,M$46,0))</f>
        <v/>
      </c>
      <c r="N175" s="541" t="str">
        <f ca="1">IF(ISERROR(VLOOKUP($B175,'Support Needs Backsheet'!$D$38:$X$187,N$46,0)), "", VLOOKUP($B175,'Support Needs Backsheet'!$D$38:$X$187,N$46,0))</f>
        <v/>
      </c>
      <c r="O175" s="543" t="str">
        <f ca="1">IF(ISERROR(VLOOKUP($B175,'Support Needs Backsheet'!$D$38:$X$187,O$46,0)), "", VLOOKUP($B175,'Support Needs Backsheet'!$D$38:$X$187,O$46,0))</f>
        <v/>
      </c>
      <c r="P175" s="541" t="str">
        <f ca="1">IF(ISERROR(VLOOKUP($B175,'Support Needs Backsheet'!$D$38:$X$187,P$46,0)), "", VLOOKUP($B175,'Support Needs Backsheet'!$D$38:$X$187,P$46,0))</f>
        <v/>
      </c>
    </row>
    <row r="176" spans="1:16" ht="30" customHeight="1">
      <c r="A176" s="3">
        <v>127</v>
      </c>
      <c r="B176" s="41" t="str">
        <f t="shared" ca="1" si="5"/>
        <v/>
      </c>
      <c r="C176" s="42" t="s">
        <v>105</v>
      </c>
      <c r="D176" s="542" t="str">
        <f ca="1">IF(ISERROR(VLOOKUP($B176,'Support Needs Backsheet'!$D$38:$X$187,D$46,0)), "", VLOOKUP($B176,'Support Needs Backsheet'!$D$38:$X$187,D$46,0))</f>
        <v/>
      </c>
      <c r="E176" s="543" t="str">
        <f ca="1">IF(ISERROR(VLOOKUP($B176,'Support Needs Backsheet'!$D$38:$X$187,E$46,0)), "", VLOOKUP($B176,'Support Needs Backsheet'!$D$38:$X$187,E$46,0))</f>
        <v/>
      </c>
      <c r="F176" s="541" t="str">
        <f ca="1">IF(ISERROR(VLOOKUP($B176,'Support Needs Backsheet'!$D$38:$X$187,F$46,0)), "", VLOOKUP($B176,'Support Needs Backsheet'!$D$38:$X$187,F$46,0))</f>
        <v/>
      </c>
      <c r="G176" s="543" t="str">
        <f ca="1">IF(ISERROR(VLOOKUP($B176,'Support Needs Backsheet'!$D$38:$X$187,G$46,0)), "", VLOOKUP($B176,'Support Needs Backsheet'!$D$38:$X$187,G$46,0))</f>
        <v/>
      </c>
      <c r="H176" s="541" t="str">
        <f ca="1">IF(ISERROR(VLOOKUP($B176,'Support Needs Backsheet'!$D$38:$X$187,H$46,0)), "", VLOOKUP($B176,'Support Needs Backsheet'!$D$38:$X$187,H$46,0))</f>
        <v/>
      </c>
      <c r="I176" s="543" t="str">
        <f ca="1">IF(ISERROR(VLOOKUP($B176,'Support Needs Backsheet'!$D$38:$X$187,I$46,0)), "", VLOOKUP($B176,'Support Needs Backsheet'!$D$38:$X$187,I$46,0))</f>
        <v/>
      </c>
      <c r="J176" s="541" t="str">
        <f ca="1">IF(ISERROR(VLOOKUP($B176,'Support Needs Backsheet'!$D$38:$X$187,J$46,0)), "", VLOOKUP($B176,'Support Needs Backsheet'!$D$38:$X$187,J$46,0))</f>
        <v/>
      </c>
      <c r="K176" s="543" t="str">
        <f ca="1">IF(ISERROR(VLOOKUP($B176,'Support Needs Backsheet'!$D$38:$X$187,K$46,0)), "", VLOOKUP($B176,'Support Needs Backsheet'!$D$38:$X$187,K$46,0))</f>
        <v/>
      </c>
      <c r="L176" s="541" t="str">
        <f ca="1">IF(ISERROR(VLOOKUP($B176,'Support Needs Backsheet'!$D$38:$X$187,L$46,0)), "", VLOOKUP($B176,'Support Needs Backsheet'!$D$38:$X$187,L$46,0))</f>
        <v/>
      </c>
      <c r="M176" s="543" t="str">
        <f ca="1">IF(ISERROR(VLOOKUP($B176,'Support Needs Backsheet'!$D$38:$X$187,M$46,0)), "", VLOOKUP($B176,'Support Needs Backsheet'!$D$38:$X$187,M$46,0))</f>
        <v/>
      </c>
      <c r="N176" s="541" t="str">
        <f ca="1">IF(ISERROR(VLOOKUP($B176,'Support Needs Backsheet'!$D$38:$X$187,N$46,0)), "", VLOOKUP($B176,'Support Needs Backsheet'!$D$38:$X$187,N$46,0))</f>
        <v/>
      </c>
      <c r="O176" s="543" t="str">
        <f ca="1">IF(ISERROR(VLOOKUP($B176,'Support Needs Backsheet'!$D$38:$X$187,O$46,0)), "", VLOOKUP($B176,'Support Needs Backsheet'!$D$38:$X$187,O$46,0))</f>
        <v/>
      </c>
      <c r="P176" s="541" t="str">
        <f ca="1">IF(ISERROR(VLOOKUP($B176,'Support Needs Backsheet'!$D$38:$X$187,P$46,0)), "", VLOOKUP($B176,'Support Needs Backsheet'!$D$38:$X$187,P$46,0))</f>
        <v/>
      </c>
    </row>
    <row r="177" spans="1:16" ht="30" customHeight="1">
      <c r="A177" s="3">
        <v>128</v>
      </c>
      <c r="B177" s="41" t="str">
        <f t="shared" ref="B177:B198" ca="1" si="6">IF($A177&gt;$R$50-1,"",INDIRECT("'Comms by AT'!AE"&amp;$A177+$R$49))</f>
        <v/>
      </c>
      <c r="C177" s="42" t="s">
        <v>102</v>
      </c>
      <c r="D177" s="542" t="str">
        <f ca="1">IF(ISERROR(VLOOKUP($B177,'Support Needs Backsheet'!$D$38:$X$187,D$46,0)), "", VLOOKUP($B177,'Support Needs Backsheet'!$D$38:$X$187,D$46,0))</f>
        <v/>
      </c>
      <c r="E177" s="543" t="str">
        <f ca="1">IF(ISERROR(VLOOKUP($B177,'Support Needs Backsheet'!$D$38:$X$187,E$46,0)), "", VLOOKUP($B177,'Support Needs Backsheet'!$D$38:$X$187,E$46,0))</f>
        <v/>
      </c>
      <c r="F177" s="541" t="str">
        <f ca="1">IF(ISERROR(VLOOKUP($B177,'Support Needs Backsheet'!$D$38:$X$187,F$46,0)), "", VLOOKUP($B177,'Support Needs Backsheet'!$D$38:$X$187,F$46,0))</f>
        <v/>
      </c>
      <c r="G177" s="543" t="str">
        <f ca="1">IF(ISERROR(VLOOKUP($B177,'Support Needs Backsheet'!$D$38:$X$187,G$46,0)), "", VLOOKUP($B177,'Support Needs Backsheet'!$D$38:$X$187,G$46,0))</f>
        <v/>
      </c>
      <c r="H177" s="541" t="str">
        <f ca="1">IF(ISERROR(VLOOKUP($B177,'Support Needs Backsheet'!$D$38:$X$187,H$46,0)), "", VLOOKUP($B177,'Support Needs Backsheet'!$D$38:$X$187,H$46,0))</f>
        <v/>
      </c>
      <c r="I177" s="543" t="str">
        <f ca="1">IF(ISERROR(VLOOKUP($B177,'Support Needs Backsheet'!$D$38:$X$187,I$46,0)), "", VLOOKUP($B177,'Support Needs Backsheet'!$D$38:$X$187,I$46,0))</f>
        <v/>
      </c>
      <c r="J177" s="541" t="str">
        <f ca="1">IF(ISERROR(VLOOKUP($B177,'Support Needs Backsheet'!$D$38:$X$187,J$46,0)), "", VLOOKUP($B177,'Support Needs Backsheet'!$D$38:$X$187,J$46,0))</f>
        <v/>
      </c>
      <c r="K177" s="543" t="str">
        <f ca="1">IF(ISERROR(VLOOKUP($B177,'Support Needs Backsheet'!$D$38:$X$187,K$46,0)), "", VLOOKUP($B177,'Support Needs Backsheet'!$D$38:$X$187,K$46,0))</f>
        <v/>
      </c>
      <c r="L177" s="541" t="str">
        <f ca="1">IF(ISERROR(VLOOKUP($B177,'Support Needs Backsheet'!$D$38:$X$187,L$46,0)), "", VLOOKUP($B177,'Support Needs Backsheet'!$D$38:$X$187,L$46,0))</f>
        <v/>
      </c>
      <c r="M177" s="543" t="str">
        <f ca="1">IF(ISERROR(VLOOKUP($B177,'Support Needs Backsheet'!$D$38:$X$187,M$46,0)), "", VLOOKUP($B177,'Support Needs Backsheet'!$D$38:$X$187,M$46,0))</f>
        <v/>
      </c>
      <c r="N177" s="541" t="str">
        <f ca="1">IF(ISERROR(VLOOKUP($B177,'Support Needs Backsheet'!$D$38:$X$187,N$46,0)), "", VLOOKUP($B177,'Support Needs Backsheet'!$D$38:$X$187,N$46,0))</f>
        <v/>
      </c>
      <c r="O177" s="543" t="str">
        <f ca="1">IF(ISERROR(VLOOKUP($B177,'Support Needs Backsheet'!$D$38:$X$187,O$46,0)), "", VLOOKUP($B177,'Support Needs Backsheet'!$D$38:$X$187,O$46,0))</f>
        <v/>
      </c>
      <c r="P177" s="541" t="str">
        <f ca="1">IF(ISERROR(VLOOKUP($B177,'Support Needs Backsheet'!$D$38:$X$187,P$46,0)), "", VLOOKUP($B177,'Support Needs Backsheet'!$D$38:$X$187,P$46,0))</f>
        <v/>
      </c>
    </row>
    <row r="178" spans="1:16" ht="30" customHeight="1">
      <c r="A178" s="3">
        <v>129</v>
      </c>
      <c r="B178" s="41" t="str">
        <f t="shared" ca="1" si="6"/>
        <v/>
      </c>
      <c r="C178" s="42" t="s">
        <v>98</v>
      </c>
      <c r="D178" s="542" t="str">
        <f ca="1">IF(ISERROR(VLOOKUP($B178,'Support Needs Backsheet'!$D$38:$X$187,D$46,0)), "", VLOOKUP($B178,'Support Needs Backsheet'!$D$38:$X$187,D$46,0))</f>
        <v/>
      </c>
      <c r="E178" s="543" t="str">
        <f ca="1">IF(ISERROR(VLOOKUP($B178,'Support Needs Backsheet'!$D$38:$X$187,E$46,0)), "", VLOOKUP($B178,'Support Needs Backsheet'!$D$38:$X$187,E$46,0))</f>
        <v/>
      </c>
      <c r="F178" s="541" t="str">
        <f ca="1">IF(ISERROR(VLOOKUP($B178,'Support Needs Backsheet'!$D$38:$X$187,F$46,0)), "", VLOOKUP($B178,'Support Needs Backsheet'!$D$38:$X$187,F$46,0))</f>
        <v/>
      </c>
      <c r="G178" s="543" t="str">
        <f ca="1">IF(ISERROR(VLOOKUP($B178,'Support Needs Backsheet'!$D$38:$X$187,G$46,0)), "", VLOOKUP($B178,'Support Needs Backsheet'!$D$38:$X$187,G$46,0))</f>
        <v/>
      </c>
      <c r="H178" s="541" t="str">
        <f ca="1">IF(ISERROR(VLOOKUP($B178,'Support Needs Backsheet'!$D$38:$X$187,H$46,0)), "", VLOOKUP($B178,'Support Needs Backsheet'!$D$38:$X$187,H$46,0))</f>
        <v/>
      </c>
      <c r="I178" s="543" t="str">
        <f ca="1">IF(ISERROR(VLOOKUP($B178,'Support Needs Backsheet'!$D$38:$X$187,I$46,0)), "", VLOOKUP($B178,'Support Needs Backsheet'!$D$38:$X$187,I$46,0))</f>
        <v/>
      </c>
      <c r="J178" s="541" t="str">
        <f ca="1">IF(ISERROR(VLOOKUP($B178,'Support Needs Backsheet'!$D$38:$X$187,J$46,0)), "", VLOOKUP($B178,'Support Needs Backsheet'!$D$38:$X$187,J$46,0))</f>
        <v/>
      </c>
      <c r="K178" s="543" t="str">
        <f ca="1">IF(ISERROR(VLOOKUP($B178,'Support Needs Backsheet'!$D$38:$X$187,K$46,0)), "", VLOOKUP($B178,'Support Needs Backsheet'!$D$38:$X$187,K$46,0))</f>
        <v/>
      </c>
      <c r="L178" s="541" t="str">
        <f ca="1">IF(ISERROR(VLOOKUP($B178,'Support Needs Backsheet'!$D$38:$X$187,L$46,0)), "", VLOOKUP($B178,'Support Needs Backsheet'!$D$38:$X$187,L$46,0))</f>
        <v/>
      </c>
      <c r="M178" s="543" t="str">
        <f ca="1">IF(ISERROR(VLOOKUP($B178,'Support Needs Backsheet'!$D$38:$X$187,M$46,0)), "", VLOOKUP($B178,'Support Needs Backsheet'!$D$38:$X$187,M$46,0))</f>
        <v/>
      </c>
      <c r="N178" s="541" t="str">
        <f ca="1">IF(ISERROR(VLOOKUP($B178,'Support Needs Backsheet'!$D$38:$X$187,N$46,0)), "", VLOOKUP($B178,'Support Needs Backsheet'!$D$38:$X$187,N$46,0))</f>
        <v/>
      </c>
      <c r="O178" s="543" t="str">
        <f ca="1">IF(ISERROR(VLOOKUP($B178,'Support Needs Backsheet'!$D$38:$X$187,O$46,0)), "", VLOOKUP($B178,'Support Needs Backsheet'!$D$38:$X$187,O$46,0))</f>
        <v/>
      </c>
      <c r="P178" s="541" t="str">
        <f ca="1">IF(ISERROR(VLOOKUP($B178,'Support Needs Backsheet'!$D$38:$X$187,P$46,0)), "", VLOOKUP($B178,'Support Needs Backsheet'!$D$38:$X$187,P$46,0))</f>
        <v/>
      </c>
    </row>
    <row r="179" spans="1:16" ht="30" customHeight="1">
      <c r="A179" s="3">
        <v>130</v>
      </c>
      <c r="B179" s="41" t="str">
        <f t="shared" ca="1" si="6"/>
        <v/>
      </c>
      <c r="C179" s="42" t="s">
        <v>95</v>
      </c>
      <c r="D179" s="542" t="str">
        <f ca="1">IF(ISERROR(VLOOKUP($B179,'Support Needs Backsheet'!$D$38:$X$187,D$46,0)), "", VLOOKUP($B179,'Support Needs Backsheet'!$D$38:$X$187,D$46,0))</f>
        <v/>
      </c>
      <c r="E179" s="543" t="str">
        <f ca="1">IF(ISERROR(VLOOKUP($B179,'Support Needs Backsheet'!$D$38:$X$187,E$46,0)), "", VLOOKUP($B179,'Support Needs Backsheet'!$D$38:$X$187,E$46,0))</f>
        <v/>
      </c>
      <c r="F179" s="541" t="str">
        <f ca="1">IF(ISERROR(VLOOKUP($B179,'Support Needs Backsheet'!$D$38:$X$187,F$46,0)), "", VLOOKUP($B179,'Support Needs Backsheet'!$D$38:$X$187,F$46,0))</f>
        <v/>
      </c>
      <c r="G179" s="543" t="str">
        <f ca="1">IF(ISERROR(VLOOKUP($B179,'Support Needs Backsheet'!$D$38:$X$187,G$46,0)), "", VLOOKUP($B179,'Support Needs Backsheet'!$D$38:$X$187,G$46,0))</f>
        <v/>
      </c>
      <c r="H179" s="541" t="str">
        <f ca="1">IF(ISERROR(VLOOKUP($B179,'Support Needs Backsheet'!$D$38:$X$187,H$46,0)), "", VLOOKUP($B179,'Support Needs Backsheet'!$D$38:$X$187,H$46,0))</f>
        <v/>
      </c>
      <c r="I179" s="543" t="str">
        <f ca="1">IF(ISERROR(VLOOKUP($B179,'Support Needs Backsheet'!$D$38:$X$187,I$46,0)), "", VLOOKUP($B179,'Support Needs Backsheet'!$D$38:$X$187,I$46,0))</f>
        <v/>
      </c>
      <c r="J179" s="541" t="str">
        <f ca="1">IF(ISERROR(VLOOKUP($B179,'Support Needs Backsheet'!$D$38:$X$187,J$46,0)), "", VLOOKUP($B179,'Support Needs Backsheet'!$D$38:$X$187,J$46,0))</f>
        <v/>
      </c>
      <c r="K179" s="543" t="str">
        <f ca="1">IF(ISERROR(VLOOKUP($B179,'Support Needs Backsheet'!$D$38:$X$187,K$46,0)), "", VLOOKUP($B179,'Support Needs Backsheet'!$D$38:$X$187,K$46,0))</f>
        <v/>
      </c>
      <c r="L179" s="541" t="str">
        <f ca="1">IF(ISERROR(VLOOKUP($B179,'Support Needs Backsheet'!$D$38:$X$187,L$46,0)), "", VLOOKUP($B179,'Support Needs Backsheet'!$D$38:$X$187,L$46,0))</f>
        <v/>
      </c>
      <c r="M179" s="543" t="str">
        <f ca="1">IF(ISERROR(VLOOKUP($B179,'Support Needs Backsheet'!$D$38:$X$187,M$46,0)), "", VLOOKUP($B179,'Support Needs Backsheet'!$D$38:$X$187,M$46,0))</f>
        <v/>
      </c>
      <c r="N179" s="541" t="str">
        <f ca="1">IF(ISERROR(VLOOKUP($B179,'Support Needs Backsheet'!$D$38:$X$187,N$46,0)), "", VLOOKUP($B179,'Support Needs Backsheet'!$D$38:$X$187,N$46,0))</f>
        <v/>
      </c>
      <c r="O179" s="543" t="str">
        <f ca="1">IF(ISERROR(VLOOKUP($B179,'Support Needs Backsheet'!$D$38:$X$187,O$46,0)), "", VLOOKUP($B179,'Support Needs Backsheet'!$D$38:$X$187,O$46,0))</f>
        <v/>
      </c>
      <c r="P179" s="541" t="str">
        <f ca="1">IF(ISERROR(VLOOKUP($B179,'Support Needs Backsheet'!$D$38:$X$187,P$46,0)), "", VLOOKUP($B179,'Support Needs Backsheet'!$D$38:$X$187,P$46,0))</f>
        <v/>
      </c>
    </row>
    <row r="180" spans="1:16" ht="30" customHeight="1">
      <c r="A180" s="3">
        <v>131</v>
      </c>
      <c r="B180" s="41" t="str">
        <f t="shared" ca="1" si="6"/>
        <v/>
      </c>
      <c r="C180" s="42" t="s">
        <v>93</v>
      </c>
      <c r="D180" s="542" t="str">
        <f ca="1">IF(ISERROR(VLOOKUP($B180,'Support Needs Backsheet'!$D$38:$X$187,D$46,0)), "", VLOOKUP($B180,'Support Needs Backsheet'!$D$38:$X$187,D$46,0))</f>
        <v/>
      </c>
      <c r="E180" s="543" t="str">
        <f ca="1">IF(ISERROR(VLOOKUP($B180,'Support Needs Backsheet'!$D$38:$X$187,E$46,0)), "", VLOOKUP($B180,'Support Needs Backsheet'!$D$38:$X$187,E$46,0))</f>
        <v/>
      </c>
      <c r="F180" s="541" t="str">
        <f ca="1">IF(ISERROR(VLOOKUP($B180,'Support Needs Backsheet'!$D$38:$X$187,F$46,0)), "", VLOOKUP($B180,'Support Needs Backsheet'!$D$38:$X$187,F$46,0))</f>
        <v/>
      </c>
      <c r="G180" s="543" t="str">
        <f ca="1">IF(ISERROR(VLOOKUP($B180,'Support Needs Backsheet'!$D$38:$X$187,G$46,0)), "", VLOOKUP($B180,'Support Needs Backsheet'!$D$38:$X$187,G$46,0))</f>
        <v/>
      </c>
      <c r="H180" s="541" t="str">
        <f ca="1">IF(ISERROR(VLOOKUP($B180,'Support Needs Backsheet'!$D$38:$X$187,H$46,0)), "", VLOOKUP($B180,'Support Needs Backsheet'!$D$38:$X$187,H$46,0))</f>
        <v/>
      </c>
      <c r="I180" s="543" t="str">
        <f ca="1">IF(ISERROR(VLOOKUP($B180,'Support Needs Backsheet'!$D$38:$X$187,I$46,0)), "", VLOOKUP($B180,'Support Needs Backsheet'!$D$38:$X$187,I$46,0))</f>
        <v/>
      </c>
      <c r="J180" s="541" t="str">
        <f ca="1">IF(ISERROR(VLOOKUP($B180,'Support Needs Backsheet'!$D$38:$X$187,J$46,0)), "", VLOOKUP($B180,'Support Needs Backsheet'!$D$38:$X$187,J$46,0))</f>
        <v/>
      </c>
      <c r="K180" s="543" t="str">
        <f ca="1">IF(ISERROR(VLOOKUP($B180,'Support Needs Backsheet'!$D$38:$X$187,K$46,0)), "", VLOOKUP($B180,'Support Needs Backsheet'!$D$38:$X$187,K$46,0))</f>
        <v/>
      </c>
      <c r="L180" s="541" t="str">
        <f ca="1">IF(ISERROR(VLOOKUP($B180,'Support Needs Backsheet'!$D$38:$X$187,L$46,0)), "", VLOOKUP($B180,'Support Needs Backsheet'!$D$38:$X$187,L$46,0))</f>
        <v/>
      </c>
      <c r="M180" s="543" t="str">
        <f ca="1">IF(ISERROR(VLOOKUP($B180,'Support Needs Backsheet'!$D$38:$X$187,M$46,0)), "", VLOOKUP($B180,'Support Needs Backsheet'!$D$38:$X$187,M$46,0))</f>
        <v/>
      </c>
      <c r="N180" s="541" t="str">
        <f ca="1">IF(ISERROR(VLOOKUP($B180,'Support Needs Backsheet'!$D$38:$X$187,N$46,0)), "", VLOOKUP($B180,'Support Needs Backsheet'!$D$38:$X$187,N$46,0))</f>
        <v/>
      </c>
      <c r="O180" s="543" t="str">
        <f ca="1">IF(ISERROR(VLOOKUP($B180,'Support Needs Backsheet'!$D$38:$X$187,O$46,0)), "", VLOOKUP($B180,'Support Needs Backsheet'!$D$38:$X$187,O$46,0))</f>
        <v/>
      </c>
      <c r="P180" s="541" t="str">
        <f ca="1">IF(ISERROR(VLOOKUP($B180,'Support Needs Backsheet'!$D$38:$X$187,P$46,0)), "", VLOOKUP($B180,'Support Needs Backsheet'!$D$38:$X$187,P$46,0))</f>
        <v/>
      </c>
    </row>
    <row r="181" spans="1:16" ht="30" customHeight="1">
      <c r="A181" s="3">
        <v>132</v>
      </c>
      <c r="B181" s="41" t="str">
        <f t="shared" ca="1" si="6"/>
        <v/>
      </c>
      <c r="C181" s="42" t="s">
        <v>91</v>
      </c>
      <c r="D181" s="542" t="str">
        <f ca="1">IF(ISERROR(VLOOKUP($B181,'Support Needs Backsheet'!$D$38:$X$187,D$46,0)), "", VLOOKUP($B181,'Support Needs Backsheet'!$D$38:$X$187,D$46,0))</f>
        <v/>
      </c>
      <c r="E181" s="543" t="str">
        <f ca="1">IF(ISERROR(VLOOKUP($B181,'Support Needs Backsheet'!$D$38:$X$187,E$46,0)), "", VLOOKUP($B181,'Support Needs Backsheet'!$D$38:$X$187,E$46,0))</f>
        <v/>
      </c>
      <c r="F181" s="541" t="str">
        <f ca="1">IF(ISERROR(VLOOKUP($B181,'Support Needs Backsheet'!$D$38:$X$187,F$46,0)), "", VLOOKUP($B181,'Support Needs Backsheet'!$D$38:$X$187,F$46,0))</f>
        <v/>
      </c>
      <c r="G181" s="543" t="str">
        <f ca="1">IF(ISERROR(VLOOKUP($B181,'Support Needs Backsheet'!$D$38:$X$187,G$46,0)), "", VLOOKUP($B181,'Support Needs Backsheet'!$D$38:$X$187,G$46,0))</f>
        <v/>
      </c>
      <c r="H181" s="541" t="str">
        <f ca="1">IF(ISERROR(VLOOKUP($B181,'Support Needs Backsheet'!$D$38:$X$187,H$46,0)), "", VLOOKUP($B181,'Support Needs Backsheet'!$D$38:$X$187,H$46,0))</f>
        <v/>
      </c>
      <c r="I181" s="543" t="str">
        <f ca="1">IF(ISERROR(VLOOKUP($B181,'Support Needs Backsheet'!$D$38:$X$187,I$46,0)), "", VLOOKUP($B181,'Support Needs Backsheet'!$D$38:$X$187,I$46,0))</f>
        <v/>
      </c>
      <c r="J181" s="541" t="str">
        <f ca="1">IF(ISERROR(VLOOKUP($B181,'Support Needs Backsheet'!$D$38:$X$187,J$46,0)), "", VLOOKUP($B181,'Support Needs Backsheet'!$D$38:$X$187,J$46,0))</f>
        <v/>
      </c>
      <c r="K181" s="543" t="str">
        <f ca="1">IF(ISERROR(VLOOKUP($B181,'Support Needs Backsheet'!$D$38:$X$187,K$46,0)), "", VLOOKUP($B181,'Support Needs Backsheet'!$D$38:$X$187,K$46,0))</f>
        <v/>
      </c>
      <c r="L181" s="541" t="str">
        <f ca="1">IF(ISERROR(VLOOKUP($B181,'Support Needs Backsheet'!$D$38:$X$187,L$46,0)), "", VLOOKUP($B181,'Support Needs Backsheet'!$D$38:$X$187,L$46,0))</f>
        <v/>
      </c>
      <c r="M181" s="543" t="str">
        <f ca="1">IF(ISERROR(VLOOKUP($B181,'Support Needs Backsheet'!$D$38:$X$187,M$46,0)), "", VLOOKUP($B181,'Support Needs Backsheet'!$D$38:$X$187,M$46,0))</f>
        <v/>
      </c>
      <c r="N181" s="541" t="str">
        <f ca="1">IF(ISERROR(VLOOKUP($B181,'Support Needs Backsheet'!$D$38:$X$187,N$46,0)), "", VLOOKUP($B181,'Support Needs Backsheet'!$D$38:$X$187,N$46,0))</f>
        <v/>
      </c>
      <c r="O181" s="543" t="str">
        <f ca="1">IF(ISERROR(VLOOKUP($B181,'Support Needs Backsheet'!$D$38:$X$187,O$46,0)), "", VLOOKUP($B181,'Support Needs Backsheet'!$D$38:$X$187,O$46,0))</f>
        <v/>
      </c>
      <c r="P181" s="541" t="str">
        <f ca="1">IF(ISERROR(VLOOKUP($B181,'Support Needs Backsheet'!$D$38:$X$187,P$46,0)), "", VLOOKUP($B181,'Support Needs Backsheet'!$D$38:$X$187,P$46,0))</f>
        <v/>
      </c>
    </row>
    <row r="182" spans="1:16" ht="30" customHeight="1">
      <c r="A182" s="3">
        <v>133</v>
      </c>
      <c r="B182" s="41" t="str">
        <f t="shared" ca="1" si="6"/>
        <v/>
      </c>
      <c r="C182" s="42" t="s">
        <v>89</v>
      </c>
      <c r="D182" s="542" t="str">
        <f ca="1">IF(ISERROR(VLOOKUP($B182,'Support Needs Backsheet'!$D$38:$X$187,D$46,0)), "", VLOOKUP($B182,'Support Needs Backsheet'!$D$38:$X$187,D$46,0))</f>
        <v/>
      </c>
      <c r="E182" s="543" t="str">
        <f ca="1">IF(ISERROR(VLOOKUP($B182,'Support Needs Backsheet'!$D$38:$X$187,E$46,0)), "", VLOOKUP($B182,'Support Needs Backsheet'!$D$38:$X$187,E$46,0))</f>
        <v/>
      </c>
      <c r="F182" s="541" t="str">
        <f ca="1">IF(ISERROR(VLOOKUP($B182,'Support Needs Backsheet'!$D$38:$X$187,F$46,0)), "", VLOOKUP($B182,'Support Needs Backsheet'!$D$38:$X$187,F$46,0))</f>
        <v/>
      </c>
      <c r="G182" s="543" t="str">
        <f ca="1">IF(ISERROR(VLOOKUP($B182,'Support Needs Backsheet'!$D$38:$X$187,G$46,0)), "", VLOOKUP($B182,'Support Needs Backsheet'!$D$38:$X$187,G$46,0))</f>
        <v/>
      </c>
      <c r="H182" s="541" t="str">
        <f ca="1">IF(ISERROR(VLOOKUP($B182,'Support Needs Backsheet'!$D$38:$X$187,H$46,0)), "", VLOOKUP($B182,'Support Needs Backsheet'!$D$38:$X$187,H$46,0))</f>
        <v/>
      </c>
      <c r="I182" s="543" t="str">
        <f ca="1">IF(ISERROR(VLOOKUP($B182,'Support Needs Backsheet'!$D$38:$X$187,I$46,0)), "", VLOOKUP($B182,'Support Needs Backsheet'!$D$38:$X$187,I$46,0))</f>
        <v/>
      </c>
      <c r="J182" s="541" t="str">
        <f ca="1">IF(ISERROR(VLOOKUP($B182,'Support Needs Backsheet'!$D$38:$X$187,J$46,0)), "", VLOOKUP($B182,'Support Needs Backsheet'!$D$38:$X$187,J$46,0))</f>
        <v/>
      </c>
      <c r="K182" s="543" t="str">
        <f ca="1">IF(ISERROR(VLOOKUP($B182,'Support Needs Backsheet'!$D$38:$X$187,K$46,0)), "", VLOOKUP($B182,'Support Needs Backsheet'!$D$38:$X$187,K$46,0))</f>
        <v/>
      </c>
      <c r="L182" s="541" t="str">
        <f ca="1">IF(ISERROR(VLOOKUP($B182,'Support Needs Backsheet'!$D$38:$X$187,L$46,0)), "", VLOOKUP($B182,'Support Needs Backsheet'!$D$38:$X$187,L$46,0))</f>
        <v/>
      </c>
      <c r="M182" s="543" t="str">
        <f ca="1">IF(ISERROR(VLOOKUP($B182,'Support Needs Backsheet'!$D$38:$X$187,M$46,0)), "", VLOOKUP($B182,'Support Needs Backsheet'!$D$38:$X$187,M$46,0))</f>
        <v/>
      </c>
      <c r="N182" s="541" t="str">
        <f ca="1">IF(ISERROR(VLOOKUP($B182,'Support Needs Backsheet'!$D$38:$X$187,N$46,0)), "", VLOOKUP($B182,'Support Needs Backsheet'!$D$38:$X$187,N$46,0))</f>
        <v/>
      </c>
      <c r="O182" s="543" t="str">
        <f ca="1">IF(ISERROR(VLOOKUP($B182,'Support Needs Backsheet'!$D$38:$X$187,O$46,0)), "", VLOOKUP($B182,'Support Needs Backsheet'!$D$38:$X$187,O$46,0))</f>
        <v/>
      </c>
      <c r="P182" s="541" t="str">
        <f ca="1">IF(ISERROR(VLOOKUP($B182,'Support Needs Backsheet'!$D$38:$X$187,P$46,0)), "", VLOOKUP($B182,'Support Needs Backsheet'!$D$38:$X$187,P$46,0))</f>
        <v/>
      </c>
    </row>
    <row r="183" spans="1:16" ht="30" customHeight="1">
      <c r="A183" s="3">
        <v>134</v>
      </c>
      <c r="B183" s="41" t="str">
        <f t="shared" ca="1" si="6"/>
        <v/>
      </c>
      <c r="C183" s="42" t="s">
        <v>87</v>
      </c>
      <c r="D183" s="542" t="str">
        <f ca="1">IF(ISERROR(VLOOKUP($B183,'Support Needs Backsheet'!$D$38:$X$187,D$46,0)), "", VLOOKUP($B183,'Support Needs Backsheet'!$D$38:$X$187,D$46,0))</f>
        <v/>
      </c>
      <c r="E183" s="543" t="str">
        <f ca="1">IF(ISERROR(VLOOKUP($B183,'Support Needs Backsheet'!$D$38:$X$187,E$46,0)), "", VLOOKUP($B183,'Support Needs Backsheet'!$D$38:$X$187,E$46,0))</f>
        <v/>
      </c>
      <c r="F183" s="541" t="str">
        <f ca="1">IF(ISERROR(VLOOKUP($B183,'Support Needs Backsheet'!$D$38:$X$187,F$46,0)), "", VLOOKUP($B183,'Support Needs Backsheet'!$D$38:$X$187,F$46,0))</f>
        <v/>
      </c>
      <c r="G183" s="543" t="str">
        <f ca="1">IF(ISERROR(VLOOKUP($B183,'Support Needs Backsheet'!$D$38:$X$187,G$46,0)), "", VLOOKUP($B183,'Support Needs Backsheet'!$D$38:$X$187,G$46,0))</f>
        <v/>
      </c>
      <c r="H183" s="541" t="str">
        <f ca="1">IF(ISERROR(VLOOKUP($B183,'Support Needs Backsheet'!$D$38:$X$187,H$46,0)), "", VLOOKUP($B183,'Support Needs Backsheet'!$D$38:$X$187,H$46,0))</f>
        <v/>
      </c>
      <c r="I183" s="543" t="str">
        <f ca="1">IF(ISERROR(VLOOKUP($B183,'Support Needs Backsheet'!$D$38:$X$187,I$46,0)), "", VLOOKUP($B183,'Support Needs Backsheet'!$D$38:$X$187,I$46,0))</f>
        <v/>
      </c>
      <c r="J183" s="541" t="str">
        <f ca="1">IF(ISERROR(VLOOKUP($B183,'Support Needs Backsheet'!$D$38:$X$187,J$46,0)), "", VLOOKUP($B183,'Support Needs Backsheet'!$D$38:$X$187,J$46,0))</f>
        <v/>
      </c>
      <c r="K183" s="543" t="str">
        <f ca="1">IF(ISERROR(VLOOKUP($B183,'Support Needs Backsheet'!$D$38:$X$187,K$46,0)), "", VLOOKUP($B183,'Support Needs Backsheet'!$D$38:$X$187,K$46,0))</f>
        <v/>
      </c>
      <c r="L183" s="541" t="str">
        <f ca="1">IF(ISERROR(VLOOKUP($B183,'Support Needs Backsheet'!$D$38:$X$187,L$46,0)), "", VLOOKUP($B183,'Support Needs Backsheet'!$D$38:$X$187,L$46,0))</f>
        <v/>
      </c>
      <c r="M183" s="543" t="str">
        <f ca="1">IF(ISERROR(VLOOKUP($B183,'Support Needs Backsheet'!$D$38:$X$187,M$46,0)), "", VLOOKUP($B183,'Support Needs Backsheet'!$D$38:$X$187,M$46,0))</f>
        <v/>
      </c>
      <c r="N183" s="541" t="str">
        <f ca="1">IF(ISERROR(VLOOKUP($B183,'Support Needs Backsheet'!$D$38:$X$187,N$46,0)), "", VLOOKUP($B183,'Support Needs Backsheet'!$D$38:$X$187,N$46,0))</f>
        <v/>
      </c>
      <c r="O183" s="543" t="str">
        <f ca="1">IF(ISERROR(VLOOKUP($B183,'Support Needs Backsheet'!$D$38:$X$187,O$46,0)), "", VLOOKUP($B183,'Support Needs Backsheet'!$D$38:$X$187,O$46,0))</f>
        <v/>
      </c>
      <c r="P183" s="541" t="str">
        <f ca="1">IF(ISERROR(VLOOKUP($B183,'Support Needs Backsheet'!$D$38:$X$187,P$46,0)), "", VLOOKUP($B183,'Support Needs Backsheet'!$D$38:$X$187,P$46,0))</f>
        <v/>
      </c>
    </row>
    <row r="184" spans="1:16" ht="30" customHeight="1">
      <c r="A184" s="3">
        <v>135</v>
      </c>
      <c r="B184" s="41" t="str">
        <f t="shared" ca="1" si="6"/>
        <v/>
      </c>
      <c r="C184" s="42" t="s">
        <v>85</v>
      </c>
      <c r="D184" s="542" t="str">
        <f ca="1">IF(ISERROR(VLOOKUP($B184,'Support Needs Backsheet'!$D$38:$X$187,D$46,0)), "", VLOOKUP($B184,'Support Needs Backsheet'!$D$38:$X$187,D$46,0))</f>
        <v/>
      </c>
      <c r="E184" s="543" t="str">
        <f ca="1">IF(ISERROR(VLOOKUP($B184,'Support Needs Backsheet'!$D$38:$X$187,E$46,0)), "", VLOOKUP($B184,'Support Needs Backsheet'!$D$38:$X$187,E$46,0))</f>
        <v/>
      </c>
      <c r="F184" s="541" t="str">
        <f ca="1">IF(ISERROR(VLOOKUP($B184,'Support Needs Backsheet'!$D$38:$X$187,F$46,0)), "", VLOOKUP($B184,'Support Needs Backsheet'!$D$38:$X$187,F$46,0))</f>
        <v/>
      </c>
      <c r="G184" s="543" t="str">
        <f ca="1">IF(ISERROR(VLOOKUP($B184,'Support Needs Backsheet'!$D$38:$X$187,G$46,0)), "", VLOOKUP($B184,'Support Needs Backsheet'!$D$38:$X$187,G$46,0))</f>
        <v/>
      </c>
      <c r="H184" s="541" t="str">
        <f ca="1">IF(ISERROR(VLOOKUP($B184,'Support Needs Backsheet'!$D$38:$X$187,H$46,0)), "", VLOOKUP($B184,'Support Needs Backsheet'!$D$38:$X$187,H$46,0))</f>
        <v/>
      </c>
      <c r="I184" s="543" t="str">
        <f ca="1">IF(ISERROR(VLOOKUP($B184,'Support Needs Backsheet'!$D$38:$X$187,I$46,0)), "", VLOOKUP($B184,'Support Needs Backsheet'!$D$38:$X$187,I$46,0))</f>
        <v/>
      </c>
      <c r="J184" s="541" t="str">
        <f ca="1">IF(ISERROR(VLOOKUP($B184,'Support Needs Backsheet'!$D$38:$X$187,J$46,0)), "", VLOOKUP($B184,'Support Needs Backsheet'!$D$38:$X$187,J$46,0))</f>
        <v/>
      </c>
      <c r="K184" s="543" t="str">
        <f ca="1">IF(ISERROR(VLOOKUP($B184,'Support Needs Backsheet'!$D$38:$X$187,K$46,0)), "", VLOOKUP($B184,'Support Needs Backsheet'!$D$38:$X$187,K$46,0))</f>
        <v/>
      </c>
      <c r="L184" s="541" t="str">
        <f ca="1">IF(ISERROR(VLOOKUP($B184,'Support Needs Backsheet'!$D$38:$X$187,L$46,0)), "", VLOOKUP($B184,'Support Needs Backsheet'!$D$38:$X$187,L$46,0))</f>
        <v/>
      </c>
      <c r="M184" s="543" t="str">
        <f ca="1">IF(ISERROR(VLOOKUP($B184,'Support Needs Backsheet'!$D$38:$X$187,M$46,0)), "", VLOOKUP($B184,'Support Needs Backsheet'!$D$38:$X$187,M$46,0))</f>
        <v/>
      </c>
      <c r="N184" s="541" t="str">
        <f ca="1">IF(ISERROR(VLOOKUP($B184,'Support Needs Backsheet'!$D$38:$X$187,N$46,0)), "", VLOOKUP($B184,'Support Needs Backsheet'!$D$38:$X$187,N$46,0))</f>
        <v/>
      </c>
      <c r="O184" s="543" t="str">
        <f ca="1">IF(ISERROR(VLOOKUP($B184,'Support Needs Backsheet'!$D$38:$X$187,O$46,0)), "", VLOOKUP($B184,'Support Needs Backsheet'!$D$38:$X$187,O$46,0))</f>
        <v/>
      </c>
      <c r="P184" s="541" t="str">
        <f ca="1">IF(ISERROR(VLOOKUP($B184,'Support Needs Backsheet'!$D$38:$X$187,P$46,0)), "", VLOOKUP($B184,'Support Needs Backsheet'!$D$38:$X$187,P$46,0))</f>
        <v/>
      </c>
    </row>
    <row r="185" spans="1:16" ht="30" customHeight="1">
      <c r="A185" s="3">
        <v>136</v>
      </c>
      <c r="B185" s="41" t="str">
        <f t="shared" ca="1" si="6"/>
        <v/>
      </c>
      <c r="C185" s="42" t="s">
        <v>83</v>
      </c>
      <c r="D185" s="542" t="str">
        <f ca="1">IF(ISERROR(VLOOKUP($B185,'Support Needs Backsheet'!$D$38:$X$187,D$46,0)), "", VLOOKUP($B185,'Support Needs Backsheet'!$D$38:$X$187,D$46,0))</f>
        <v/>
      </c>
      <c r="E185" s="543" t="str">
        <f ca="1">IF(ISERROR(VLOOKUP($B185,'Support Needs Backsheet'!$D$38:$X$187,E$46,0)), "", VLOOKUP($B185,'Support Needs Backsheet'!$D$38:$X$187,E$46,0))</f>
        <v/>
      </c>
      <c r="F185" s="541" t="str">
        <f ca="1">IF(ISERROR(VLOOKUP($B185,'Support Needs Backsheet'!$D$38:$X$187,F$46,0)), "", VLOOKUP($B185,'Support Needs Backsheet'!$D$38:$X$187,F$46,0))</f>
        <v/>
      </c>
      <c r="G185" s="543" t="str">
        <f ca="1">IF(ISERROR(VLOOKUP($B185,'Support Needs Backsheet'!$D$38:$X$187,G$46,0)), "", VLOOKUP($B185,'Support Needs Backsheet'!$D$38:$X$187,G$46,0))</f>
        <v/>
      </c>
      <c r="H185" s="541" t="str">
        <f ca="1">IF(ISERROR(VLOOKUP($B185,'Support Needs Backsheet'!$D$38:$X$187,H$46,0)), "", VLOOKUP($B185,'Support Needs Backsheet'!$D$38:$X$187,H$46,0))</f>
        <v/>
      </c>
      <c r="I185" s="543" t="str">
        <f ca="1">IF(ISERROR(VLOOKUP($B185,'Support Needs Backsheet'!$D$38:$X$187,I$46,0)), "", VLOOKUP($B185,'Support Needs Backsheet'!$D$38:$X$187,I$46,0))</f>
        <v/>
      </c>
      <c r="J185" s="541" t="str">
        <f ca="1">IF(ISERROR(VLOOKUP($B185,'Support Needs Backsheet'!$D$38:$X$187,J$46,0)), "", VLOOKUP($B185,'Support Needs Backsheet'!$D$38:$X$187,J$46,0))</f>
        <v/>
      </c>
      <c r="K185" s="543" t="str">
        <f ca="1">IF(ISERROR(VLOOKUP($B185,'Support Needs Backsheet'!$D$38:$X$187,K$46,0)), "", VLOOKUP($B185,'Support Needs Backsheet'!$D$38:$X$187,K$46,0))</f>
        <v/>
      </c>
      <c r="L185" s="541" t="str">
        <f ca="1">IF(ISERROR(VLOOKUP($B185,'Support Needs Backsheet'!$D$38:$X$187,L$46,0)), "", VLOOKUP($B185,'Support Needs Backsheet'!$D$38:$X$187,L$46,0))</f>
        <v/>
      </c>
      <c r="M185" s="543" t="str">
        <f ca="1">IF(ISERROR(VLOOKUP($B185,'Support Needs Backsheet'!$D$38:$X$187,M$46,0)), "", VLOOKUP($B185,'Support Needs Backsheet'!$D$38:$X$187,M$46,0))</f>
        <v/>
      </c>
      <c r="N185" s="541" t="str">
        <f ca="1">IF(ISERROR(VLOOKUP($B185,'Support Needs Backsheet'!$D$38:$X$187,N$46,0)), "", VLOOKUP($B185,'Support Needs Backsheet'!$D$38:$X$187,N$46,0))</f>
        <v/>
      </c>
      <c r="O185" s="543" t="str">
        <f ca="1">IF(ISERROR(VLOOKUP($B185,'Support Needs Backsheet'!$D$38:$X$187,O$46,0)), "", VLOOKUP($B185,'Support Needs Backsheet'!$D$38:$X$187,O$46,0))</f>
        <v/>
      </c>
      <c r="P185" s="541" t="str">
        <f ca="1">IF(ISERROR(VLOOKUP($B185,'Support Needs Backsheet'!$D$38:$X$187,P$46,0)), "", VLOOKUP($B185,'Support Needs Backsheet'!$D$38:$X$187,P$46,0))</f>
        <v/>
      </c>
    </row>
    <row r="186" spans="1:16" ht="30" customHeight="1">
      <c r="A186" s="3">
        <v>137</v>
      </c>
      <c r="B186" s="41" t="str">
        <f t="shared" ca="1" si="6"/>
        <v/>
      </c>
      <c r="C186" s="42" t="s">
        <v>81</v>
      </c>
      <c r="D186" s="542" t="str">
        <f ca="1">IF(ISERROR(VLOOKUP($B186,'Support Needs Backsheet'!$D$38:$X$187,D$46,0)), "", VLOOKUP($B186,'Support Needs Backsheet'!$D$38:$X$187,D$46,0))</f>
        <v/>
      </c>
      <c r="E186" s="543" t="str">
        <f ca="1">IF(ISERROR(VLOOKUP($B186,'Support Needs Backsheet'!$D$38:$X$187,E$46,0)), "", VLOOKUP($B186,'Support Needs Backsheet'!$D$38:$X$187,E$46,0))</f>
        <v/>
      </c>
      <c r="F186" s="541" t="str">
        <f ca="1">IF(ISERROR(VLOOKUP($B186,'Support Needs Backsheet'!$D$38:$X$187,F$46,0)), "", VLOOKUP($B186,'Support Needs Backsheet'!$D$38:$X$187,F$46,0))</f>
        <v/>
      </c>
      <c r="G186" s="543" t="str">
        <f ca="1">IF(ISERROR(VLOOKUP($B186,'Support Needs Backsheet'!$D$38:$X$187,G$46,0)), "", VLOOKUP($B186,'Support Needs Backsheet'!$D$38:$X$187,G$46,0))</f>
        <v/>
      </c>
      <c r="H186" s="541" t="str">
        <f ca="1">IF(ISERROR(VLOOKUP($B186,'Support Needs Backsheet'!$D$38:$X$187,H$46,0)), "", VLOOKUP($B186,'Support Needs Backsheet'!$D$38:$X$187,H$46,0))</f>
        <v/>
      </c>
      <c r="I186" s="543" t="str">
        <f ca="1">IF(ISERROR(VLOOKUP($B186,'Support Needs Backsheet'!$D$38:$X$187,I$46,0)), "", VLOOKUP($B186,'Support Needs Backsheet'!$D$38:$X$187,I$46,0))</f>
        <v/>
      </c>
      <c r="J186" s="541" t="str">
        <f ca="1">IF(ISERROR(VLOOKUP($B186,'Support Needs Backsheet'!$D$38:$X$187,J$46,0)), "", VLOOKUP($B186,'Support Needs Backsheet'!$D$38:$X$187,J$46,0))</f>
        <v/>
      </c>
      <c r="K186" s="543" t="str">
        <f ca="1">IF(ISERROR(VLOOKUP($B186,'Support Needs Backsheet'!$D$38:$X$187,K$46,0)), "", VLOOKUP($B186,'Support Needs Backsheet'!$D$38:$X$187,K$46,0))</f>
        <v/>
      </c>
      <c r="L186" s="541" t="str">
        <f ca="1">IF(ISERROR(VLOOKUP($B186,'Support Needs Backsheet'!$D$38:$X$187,L$46,0)), "", VLOOKUP($B186,'Support Needs Backsheet'!$D$38:$X$187,L$46,0))</f>
        <v/>
      </c>
      <c r="M186" s="543" t="str">
        <f ca="1">IF(ISERROR(VLOOKUP($B186,'Support Needs Backsheet'!$D$38:$X$187,M$46,0)), "", VLOOKUP($B186,'Support Needs Backsheet'!$D$38:$X$187,M$46,0))</f>
        <v/>
      </c>
      <c r="N186" s="541" t="str">
        <f ca="1">IF(ISERROR(VLOOKUP($B186,'Support Needs Backsheet'!$D$38:$X$187,N$46,0)), "", VLOOKUP($B186,'Support Needs Backsheet'!$D$38:$X$187,N$46,0))</f>
        <v/>
      </c>
      <c r="O186" s="543" t="str">
        <f ca="1">IF(ISERROR(VLOOKUP($B186,'Support Needs Backsheet'!$D$38:$X$187,O$46,0)), "", VLOOKUP($B186,'Support Needs Backsheet'!$D$38:$X$187,O$46,0))</f>
        <v/>
      </c>
      <c r="P186" s="541" t="str">
        <f ca="1">IF(ISERROR(VLOOKUP($B186,'Support Needs Backsheet'!$D$38:$X$187,P$46,0)), "", VLOOKUP($B186,'Support Needs Backsheet'!$D$38:$X$187,P$46,0))</f>
        <v/>
      </c>
    </row>
    <row r="187" spans="1:16" ht="30" customHeight="1">
      <c r="A187" s="3">
        <v>138</v>
      </c>
      <c r="B187" s="41" t="str">
        <f t="shared" ca="1" si="6"/>
        <v/>
      </c>
      <c r="C187" s="42" t="s">
        <v>79</v>
      </c>
      <c r="D187" s="542" t="str">
        <f ca="1">IF(ISERROR(VLOOKUP($B187,'Support Needs Backsheet'!$D$38:$X$187,D$46,0)), "", VLOOKUP($B187,'Support Needs Backsheet'!$D$38:$X$187,D$46,0))</f>
        <v/>
      </c>
      <c r="E187" s="543" t="str">
        <f ca="1">IF(ISERROR(VLOOKUP($B187,'Support Needs Backsheet'!$D$38:$X$187,E$46,0)), "", VLOOKUP($B187,'Support Needs Backsheet'!$D$38:$X$187,E$46,0))</f>
        <v/>
      </c>
      <c r="F187" s="541" t="str">
        <f ca="1">IF(ISERROR(VLOOKUP($B187,'Support Needs Backsheet'!$D$38:$X$187,F$46,0)), "", VLOOKUP($B187,'Support Needs Backsheet'!$D$38:$X$187,F$46,0))</f>
        <v/>
      </c>
      <c r="G187" s="543" t="str">
        <f ca="1">IF(ISERROR(VLOOKUP($B187,'Support Needs Backsheet'!$D$38:$X$187,G$46,0)), "", VLOOKUP($B187,'Support Needs Backsheet'!$D$38:$X$187,G$46,0))</f>
        <v/>
      </c>
      <c r="H187" s="541" t="str">
        <f ca="1">IF(ISERROR(VLOOKUP($B187,'Support Needs Backsheet'!$D$38:$X$187,H$46,0)), "", VLOOKUP($B187,'Support Needs Backsheet'!$D$38:$X$187,H$46,0))</f>
        <v/>
      </c>
      <c r="I187" s="543" t="str">
        <f ca="1">IF(ISERROR(VLOOKUP($B187,'Support Needs Backsheet'!$D$38:$X$187,I$46,0)), "", VLOOKUP($B187,'Support Needs Backsheet'!$D$38:$X$187,I$46,0))</f>
        <v/>
      </c>
      <c r="J187" s="541" t="str">
        <f ca="1">IF(ISERROR(VLOOKUP($B187,'Support Needs Backsheet'!$D$38:$X$187,J$46,0)), "", VLOOKUP($B187,'Support Needs Backsheet'!$D$38:$X$187,J$46,0))</f>
        <v/>
      </c>
      <c r="K187" s="543" t="str">
        <f ca="1">IF(ISERROR(VLOOKUP($B187,'Support Needs Backsheet'!$D$38:$X$187,K$46,0)), "", VLOOKUP($B187,'Support Needs Backsheet'!$D$38:$X$187,K$46,0))</f>
        <v/>
      </c>
      <c r="L187" s="541" t="str">
        <f ca="1">IF(ISERROR(VLOOKUP($B187,'Support Needs Backsheet'!$D$38:$X$187,L$46,0)), "", VLOOKUP($B187,'Support Needs Backsheet'!$D$38:$X$187,L$46,0))</f>
        <v/>
      </c>
      <c r="M187" s="543" t="str">
        <f ca="1">IF(ISERROR(VLOOKUP($B187,'Support Needs Backsheet'!$D$38:$X$187,M$46,0)), "", VLOOKUP($B187,'Support Needs Backsheet'!$D$38:$X$187,M$46,0))</f>
        <v/>
      </c>
      <c r="N187" s="541" t="str">
        <f ca="1">IF(ISERROR(VLOOKUP($B187,'Support Needs Backsheet'!$D$38:$X$187,N$46,0)), "", VLOOKUP($B187,'Support Needs Backsheet'!$D$38:$X$187,N$46,0))</f>
        <v/>
      </c>
      <c r="O187" s="543" t="str">
        <f ca="1">IF(ISERROR(VLOOKUP($B187,'Support Needs Backsheet'!$D$38:$X$187,O$46,0)), "", VLOOKUP($B187,'Support Needs Backsheet'!$D$38:$X$187,O$46,0))</f>
        <v/>
      </c>
      <c r="P187" s="541" t="str">
        <f ca="1">IF(ISERROR(VLOOKUP($B187,'Support Needs Backsheet'!$D$38:$X$187,P$46,0)), "", VLOOKUP($B187,'Support Needs Backsheet'!$D$38:$X$187,P$46,0))</f>
        <v/>
      </c>
    </row>
    <row r="188" spans="1:16" ht="30" customHeight="1">
      <c r="A188" s="3">
        <v>139</v>
      </c>
      <c r="B188" s="41" t="str">
        <f t="shared" ca="1" si="6"/>
        <v/>
      </c>
      <c r="C188" s="42" t="s">
        <v>77</v>
      </c>
      <c r="D188" s="542" t="str">
        <f ca="1">IF(ISERROR(VLOOKUP($B188,'Support Needs Backsheet'!$D$38:$X$187,D$46,0)), "", VLOOKUP($B188,'Support Needs Backsheet'!$D$38:$X$187,D$46,0))</f>
        <v/>
      </c>
      <c r="E188" s="543" t="str">
        <f ca="1">IF(ISERROR(VLOOKUP($B188,'Support Needs Backsheet'!$D$38:$X$187,E$46,0)), "", VLOOKUP($B188,'Support Needs Backsheet'!$D$38:$X$187,E$46,0))</f>
        <v/>
      </c>
      <c r="F188" s="541" t="str">
        <f ca="1">IF(ISERROR(VLOOKUP($B188,'Support Needs Backsheet'!$D$38:$X$187,F$46,0)), "", VLOOKUP($B188,'Support Needs Backsheet'!$D$38:$X$187,F$46,0))</f>
        <v/>
      </c>
      <c r="G188" s="543" t="str">
        <f ca="1">IF(ISERROR(VLOOKUP($B188,'Support Needs Backsheet'!$D$38:$X$187,G$46,0)), "", VLOOKUP($B188,'Support Needs Backsheet'!$D$38:$X$187,G$46,0))</f>
        <v/>
      </c>
      <c r="H188" s="541" t="str">
        <f ca="1">IF(ISERROR(VLOOKUP($B188,'Support Needs Backsheet'!$D$38:$X$187,H$46,0)), "", VLOOKUP($B188,'Support Needs Backsheet'!$D$38:$X$187,H$46,0))</f>
        <v/>
      </c>
      <c r="I188" s="543" t="str">
        <f ca="1">IF(ISERROR(VLOOKUP($B188,'Support Needs Backsheet'!$D$38:$X$187,I$46,0)), "", VLOOKUP($B188,'Support Needs Backsheet'!$D$38:$X$187,I$46,0))</f>
        <v/>
      </c>
      <c r="J188" s="541" t="str">
        <f ca="1">IF(ISERROR(VLOOKUP($B188,'Support Needs Backsheet'!$D$38:$X$187,J$46,0)), "", VLOOKUP($B188,'Support Needs Backsheet'!$D$38:$X$187,J$46,0))</f>
        <v/>
      </c>
      <c r="K188" s="543" t="str">
        <f ca="1">IF(ISERROR(VLOOKUP($B188,'Support Needs Backsheet'!$D$38:$X$187,K$46,0)), "", VLOOKUP($B188,'Support Needs Backsheet'!$D$38:$X$187,K$46,0))</f>
        <v/>
      </c>
      <c r="L188" s="541" t="str">
        <f ca="1">IF(ISERROR(VLOOKUP($B188,'Support Needs Backsheet'!$D$38:$X$187,L$46,0)), "", VLOOKUP($B188,'Support Needs Backsheet'!$D$38:$X$187,L$46,0))</f>
        <v/>
      </c>
      <c r="M188" s="543" t="str">
        <f ca="1">IF(ISERROR(VLOOKUP($B188,'Support Needs Backsheet'!$D$38:$X$187,M$46,0)), "", VLOOKUP($B188,'Support Needs Backsheet'!$D$38:$X$187,M$46,0))</f>
        <v/>
      </c>
      <c r="N188" s="541" t="str">
        <f ca="1">IF(ISERROR(VLOOKUP($B188,'Support Needs Backsheet'!$D$38:$X$187,N$46,0)), "", VLOOKUP($B188,'Support Needs Backsheet'!$D$38:$X$187,N$46,0))</f>
        <v/>
      </c>
      <c r="O188" s="543" t="str">
        <f ca="1">IF(ISERROR(VLOOKUP($B188,'Support Needs Backsheet'!$D$38:$X$187,O$46,0)), "", VLOOKUP($B188,'Support Needs Backsheet'!$D$38:$X$187,O$46,0))</f>
        <v/>
      </c>
      <c r="P188" s="541" t="str">
        <f ca="1">IF(ISERROR(VLOOKUP($B188,'Support Needs Backsheet'!$D$38:$X$187,P$46,0)), "", VLOOKUP($B188,'Support Needs Backsheet'!$D$38:$X$187,P$46,0))</f>
        <v/>
      </c>
    </row>
    <row r="189" spans="1:16" ht="30" customHeight="1">
      <c r="A189" s="3">
        <v>140</v>
      </c>
      <c r="B189" s="41" t="str">
        <f t="shared" ca="1" si="6"/>
        <v/>
      </c>
      <c r="C189" s="42" t="s">
        <v>74</v>
      </c>
      <c r="D189" s="542" t="str">
        <f ca="1">IF(ISERROR(VLOOKUP($B189,'Support Needs Backsheet'!$D$38:$X$187,D$46,0)), "", VLOOKUP($B189,'Support Needs Backsheet'!$D$38:$X$187,D$46,0))</f>
        <v/>
      </c>
      <c r="E189" s="543" t="str">
        <f ca="1">IF(ISERROR(VLOOKUP($B189,'Support Needs Backsheet'!$D$38:$X$187,E$46,0)), "", VLOOKUP($B189,'Support Needs Backsheet'!$D$38:$X$187,E$46,0))</f>
        <v/>
      </c>
      <c r="F189" s="541" t="str">
        <f ca="1">IF(ISERROR(VLOOKUP($B189,'Support Needs Backsheet'!$D$38:$X$187,F$46,0)), "", VLOOKUP($B189,'Support Needs Backsheet'!$D$38:$X$187,F$46,0))</f>
        <v/>
      </c>
      <c r="G189" s="543" t="str">
        <f ca="1">IF(ISERROR(VLOOKUP($B189,'Support Needs Backsheet'!$D$38:$X$187,G$46,0)), "", VLOOKUP($B189,'Support Needs Backsheet'!$D$38:$X$187,G$46,0))</f>
        <v/>
      </c>
      <c r="H189" s="541" t="str">
        <f ca="1">IF(ISERROR(VLOOKUP($B189,'Support Needs Backsheet'!$D$38:$X$187,H$46,0)), "", VLOOKUP($B189,'Support Needs Backsheet'!$D$38:$X$187,H$46,0))</f>
        <v/>
      </c>
      <c r="I189" s="543" t="str">
        <f ca="1">IF(ISERROR(VLOOKUP($B189,'Support Needs Backsheet'!$D$38:$X$187,I$46,0)), "", VLOOKUP($B189,'Support Needs Backsheet'!$D$38:$X$187,I$46,0))</f>
        <v/>
      </c>
      <c r="J189" s="541" t="str">
        <f ca="1">IF(ISERROR(VLOOKUP($B189,'Support Needs Backsheet'!$D$38:$X$187,J$46,0)), "", VLOOKUP($B189,'Support Needs Backsheet'!$D$38:$X$187,J$46,0))</f>
        <v/>
      </c>
      <c r="K189" s="543" t="str">
        <f ca="1">IF(ISERROR(VLOOKUP($B189,'Support Needs Backsheet'!$D$38:$X$187,K$46,0)), "", VLOOKUP($B189,'Support Needs Backsheet'!$D$38:$X$187,K$46,0))</f>
        <v/>
      </c>
      <c r="L189" s="541" t="str">
        <f ca="1">IF(ISERROR(VLOOKUP($B189,'Support Needs Backsheet'!$D$38:$X$187,L$46,0)), "", VLOOKUP($B189,'Support Needs Backsheet'!$D$38:$X$187,L$46,0))</f>
        <v/>
      </c>
      <c r="M189" s="543" t="str">
        <f ca="1">IF(ISERROR(VLOOKUP($B189,'Support Needs Backsheet'!$D$38:$X$187,M$46,0)), "", VLOOKUP($B189,'Support Needs Backsheet'!$D$38:$X$187,M$46,0))</f>
        <v/>
      </c>
      <c r="N189" s="541" t="str">
        <f ca="1">IF(ISERROR(VLOOKUP($B189,'Support Needs Backsheet'!$D$38:$X$187,N$46,0)), "", VLOOKUP($B189,'Support Needs Backsheet'!$D$38:$X$187,N$46,0))</f>
        <v/>
      </c>
      <c r="O189" s="543" t="str">
        <f ca="1">IF(ISERROR(VLOOKUP($B189,'Support Needs Backsheet'!$D$38:$X$187,O$46,0)), "", VLOOKUP($B189,'Support Needs Backsheet'!$D$38:$X$187,O$46,0))</f>
        <v/>
      </c>
      <c r="P189" s="541" t="str">
        <f ca="1">IF(ISERROR(VLOOKUP($B189,'Support Needs Backsheet'!$D$38:$X$187,P$46,0)), "", VLOOKUP($B189,'Support Needs Backsheet'!$D$38:$X$187,P$46,0))</f>
        <v/>
      </c>
    </row>
    <row r="190" spans="1:16" ht="30" customHeight="1">
      <c r="A190" s="3">
        <v>141</v>
      </c>
      <c r="B190" s="41" t="str">
        <f t="shared" ca="1" si="6"/>
        <v/>
      </c>
      <c r="C190" s="42" t="s">
        <v>69</v>
      </c>
      <c r="D190" s="542" t="str">
        <f ca="1">IF(ISERROR(VLOOKUP($B190,'Support Needs Backsheet'!$D$38:$X$187,D$46,0)), "", VLOOKUP($B190,'Support Needs Backsheet'!$D$38:$X$187,D$46,0))</f>
        <v/>
      </c>
      <c r="E190" s="543" t="str">
        <f ca="1">IF(ISERROR(VLOOKUP($B190,'Support Needs Backsheet'!$D$38:$X$187,E$46,0)), "", VLOOKUP($B190,'Support Needs Backsheet'!$D$38:$X$187,E$46,0))</f>
        <v/>
      </c>
      <c r="F190" s="541" t="str">
        <f ca="1">IF(ISERROR(VLOOKUP($B190,'Support Needs Backsheet'!$D$38:$X$187,F$46,0)), "", VLOOKUP($B190,'Support Needs Backsheet'!$D$38:$X$187,F$46,0))</f>
        <v/>
      </c>
      <c r="G190" s="543" t="str">
        <f ca="1">IF(ISERROR(VLOOKUP($B190,'Support Needs Backsheet'!$D$38:$X$187,G$46,0)), "", VLOOKUP($B190,'Support Needs Backsheet'!$D$38:$X$187,G$46,0))</f>
        <v/>
      </c>
      <c r="H190" s="541" t="str">
        <f ca="1">IF(ISERROR(VLOOKUP($B190,'Support Needs Backsheet'!$D$38:$X$187,H$46,0)), "", VLOOKUP($B190,'Support Needs Backsheet'!$D$38:$X$187,H$46,0))</f>
        <v/>
      </c>
      <c r="I190" s="543" t="str">
        <f ca="1">IF(ISERROR(VLOOKUP($B190,'Support Needs Backsheet'!$D$38:$X$187,I$46,0)), "", VLOOKUP($B190,'Support Needs Backsheet'!$D$38:$X$187,I$46,0))</f>
        <v/>
      </c>
      <c r="J190" s="541" t="str">
        <f ca="1">IF(ISERROR(VLOOKUP($B190,'Support Needs Backsheet'!$D$38:$X$187,J$46,0)), "", VLOOKUP($B190,'Support Needs Backsheet'!$D$38:$X$187,J$46,0))</f>
        <v/>
      </c>
      <c r="K190" s="543" t="str">
        <f ca="1">IF(ISERROR(VLOOKUP($B190,'Support Needs Backsheet'!$D$38:$X$187,K$46,0)), "", VLOOKUP($B190,'Support Needs Backsheet'!$D$38:$X$187,K$46,0))</f>
        <v/>
      </c>
      <c r="L190" s="541" t="str">
        <f ca="1">IF(ISERROR(VLOOKUP($B190,'Support Needs Backsheet'!$D$38:$X$187,L$46,0)), "", VLOOKUP($B190,'Support Needs Backsheet'!$D$38:$X$187,L$46,0))</f>
        <v/>
      </c>
      <c r="M190" s="543" t="str">
        <f ca="1">IF(ISERROR(VLOOKUP($B190,'Support Needs Backsheet'!$D$38:$X$187,M$46,0)), "", VLOOKUP($B190,'Support Needs Backsheet'!$D$38:$X$187,M$46,0))</f>
        <v/>
      </c>
      <c r="N190" s="541" t="str">
        <f ca="1">IF(ISERROR(VLOOKUP($B190,'Support Needs Backsheet'!$D$38:$X$187,N$46,0)), "", VLOOKUP($B190,'Support Needs Backsheet'!$D$38:$X$187,N$46,0))</f>
        <v/>
      </c>
      <c r="O190" s="543" t="str">
        <f ca="1">IF(ISERROR(VLOOKUP($B190,'Support Needs Backsheet'!$D$38:$X$187,O$46,0)), "", VLOOKUP($B190,'Support Needs Backsheet'!$D$38:$X$187,O$46,0))</f>
        <v/>
      </c>
      <c r="P190" s="541" t="str">
        <f ca="1">IF(ISERROR(VLOOKUP($B190,'Support Needs Backsheet'!$D$38:$X$187,P$46,0)), "", VLOOKUP($B190,'Support Needs Backsheet'!$D$38:$X$187,P$46,0))</f>
        <v/>
      </c>
    </row>
    <row r="191" spans="1:16" ht="30" customHeight="1">
      <c r="A191" s="3">
        <v>142</v>
      </c>
      <c r="B191" s="41" t="str">
        <f t="shared" ca="1" si="6"/>
        <v/>
      </c>
      <c r="C191" s="42" t="s">
        <v>66</v>
      </c>
      <c r="D191" s="542" t="str">
        <f ca="1">IF(ISERROR(VLOOKUP($B191,'Support Needs Backsheet'!$D$38:$X$187,D$46,0)), "", VLOOKUP($B191,'Support Needs Backsheet'!$D$38:$X$187,D$46,0))</f>
        <v/>
      </c>
      <c r="E191" s="543" t="str">
        <f ca="1">IF(ISERROR(VLOOKUP($B191,'Support Needs Backsheet'!$D$38:$X$187,E$46,0)), "", VLOOKUP($B191,'Support Needs Backsheet'!$D$38:$X$187,E$46,0))</f>
        <v/>
      </c>
      <c r="F191" s="541" t="str">
        <f ca="1">IF(ISERROR(VLOOKUP($B191,'Support Needs Backsheet'!$D$38:$X$187,F$46,0)), "", VLOOKUP($B191,'Support Needs Backsheet'!$D$38:$X$187,F$46,0))</f>
        <v/>
      </c>
      <c r="G191" s="543" t="str">
        <f ca="1">IF(ISERROR(VLOOKUP($B191,'Support Needs Backsheet'!$D$38:$X$187,G$46,0)), "", VLOOKUP($B191,'Support Needs Backsheet'!$D$38:$X$187,G$46,0))</f>
        <v/>
      </c>
      <c r="H191" s="541" t="str">
        <f ca="1">IF(ISERROR(VLOOKUP($B191,'Support Needs Backsheet'!$D$38:$X$187,H$46,0)), "", VLOOKUP($B191,'Support Needs Backsheet'!$D$38:$X$187,H$46,0))</f>
        <v/>
      </c>
      <c r="I191" s="543" t="str">
        <f ca="1">IF(ISERROR(VLOOKUP($B191,'Support Needs Backsheet'!$D$38:$X$187,I$46,0)), "", VLOOKUP($B191,'Support Needs Backsheet'!$D$38:$X$187,I$46,0))</f>
        <v/>
      </c>
      <c r="J191" s="541" t="str">
        <f ca="1">IF(ISERROR(VLOOKUP($B191,'Support Needs Backsheet'!$D$38:$X$187,J$46,0)), "", VLOOKUP($B191,'Support Needs Backsheet'!$D$38:$X$187,J$46,0))</f>
        <v/>
      </c>
      <c r="K191" s="543" t="str">
        <f ca="1">IF(ISERROR(VLOOKUP($B191,'Support Needs Backsheet'!$D$38:$X$187,K$46,0)), "", VLOOKUP($B191,'Support Needs Backsheet'!$D$38:$X$187,K$46,0))</f>
        <v/>
      </c>
      <c r="L191" s="541" t="str">
        <f ca="1">IF(ISERROR(VLOOKUP($B191,'Support Needs Backsheet'!$D$38:$X$187,L$46,0)), "", VLOOKUP($B191,'Support Needs Backsheet'!$D$38:$X$187,L$46,0))</f>
        <v/>
      </c>
      <c r="M191" s="543" t="str">
        <f ca="1">IF(ISERROR(VLOOKUP($B191,'Support Needs Backsheet'!$D$38:$X$187,M$46,0)), "", VLOOKUP($B191,'Support Needs Backsheet'!$D$38:$X$187,M$46,0))</f>
        <v/>
      </c>
      <c r="N191" s="541" t="str">
        <f ca="1">IF(ISERROR(VLOOKUP($B191,'Support Needs Backsheet'!$D$38:$X$187,N$46,0)), "", VLOOKUP($B191,'Support Needs Backsheet'!$D$38:$X$187,N$46,0))</f>
        <v/>
      </c>
      <c r="O191" s="543" t="str">
        <f ca="1">IF(ISERROR(VLOOKUP($B191,'Support Needs Backsheet'!$D$38:$X$187,O$46,0)), "", VLOOKUP($B191,'Support Needs Backsheet'!$D$38:$X$187,O$46,0))</f>
        <v/>
      </c>
      <c r="P191" s="541" t="str">
        <f ca="1">IF(ISERROR(VLOOKUP($B191,'Support Needs Backsheet'!$D$38:$X$187,P$46,0)), "", VLOOKUP($B191,'Support Needs Backsheet'!$D$38:$X$187,P$46,0))</f>
        <v/>
      </c>
    </row>
    <row r="192" spans="1:16" ht="30" customHeight="1">
      <c r="A192" s="3">
        <v>143</v>
      </c>
      <c r="B192" s="41" t="str">
        <f t="shared" ca="1" si="6"/>
        <v/>
      </c>
      <c r="C192" s="42" t="s">
        <v>63</v>
      </c>
      <c r="D192" s="542" t="str">
        <f ca="1">IF(ISERROR(VLOOKUP($B192,'Support Needs Backsheet'!$D$38:$X$187,D$46,0)), "", VLOOKUP($B192,'Support Needs Backsheet'!$D$38:$X$187,D$46,0))</f>
        <v/>
      </c>
      <c r="E192" s="543" t="str">
        <f ca="1">IF(ISERROR(VLOOKUP($B192,'Support Needs Backsheet'!$D$38:$X$187,E$46,0)), "", VLOOKUP($B192,'Support Needs Backsheet'!$D$38:$X$187,E$46,0))</f>
        <v/>
      </c>
      <c r="F192" s="541" t="str">
        <f ca="1">IF(ISERROR(VLOOKUP($B192,'Support Needs Backsheet'!$D$38:$X$187,F$46,0)), "", VLOOKUP($B192,'Support Needs Backsheet'!$D$38:$X$187,F$46,0))</f>
        <v/>
      </c>
      <c r="G192" s="543" t="str">
        <f ca="1">IF(ISERROR(VLOOKUP($B192,'Support Needs Backsheet'!$D$38:$X$187,G$46,0)), "", VLOOKUP($B192,'Support Needs Backsheet'!$D$38:$X$187,G$46,0))</f>
        <v/>
      </c>
      <c r="H192" s="541" t="str">
        <f ca="1">IF(ISERROR(VLOOKUP($B192,'Support Needs Backsheet'!$D$38:$X$187,H$46,0)), "", VLOOKUP($B192,'Support Needs Backsheet'!$D$38:$X$187,H$46,0))</f>
        <v/>
      </c>
      <c r="I192" s="543" t="str">
        <f ca="1">IF(ISERROR(VLOOKUP($B192,'Support Needs Backsheet'!$D$38:$X$187,I$46,0)), "", VLOOKUP($B192,'Support Needs Backsheet'!$D$38:$X$187,I$46,0))</f>
        <v/>
      </c>
      <c r="J192" s="541" t="str">
        <f ca="1">IF(ISERROR(VLOOKUP($B192,'Support Needs Backsheet'!$D$38:$X$187,J$46,0)), "", VLOOKUP($B192,'Support Needs Backsheet'!$D$38:$X$187,J$46,0))</f>
        <v/>
      </c>
      <c r="K192" s="543" t="str">
        <f ca="1">IF(ISERROR(VLOOKUP($B192,'Support Needs Backsheet'!$D$38:$X$187,K$46,0)), "", VLOOKUP($B192,'Support Needs Backsheet'!$D$38:$X$187,K$46,0))</f>
        <v/>
      </c>
      <c r="L192" s="541" t="str">
        <f ca="1">IF(ISERROR(VLOOKUP($B192,'Support Needs Backsheet'!$D$38:$X$187,L$46,0)), "", VLOOKUP($B192,'Support Needs Backsheet'!$D$38:$X$187,L$46,0))</f>
        <v/>
      </c>
      <c r="M192" s="543" t="str">
        <f ca="1">IF(ISERROR(VLOOKUP($B192,'Support Needs Backsheet'!$D$38:$X$187,M$46,0)), "", VLOOKUP($B192,'Support Needs Backsheet'!$D$38:$X$187,M$46,0))</f>
        <v/>
      </c>
      <c r="N192" s="541" t="str">
        <f ca="1">IF(ISERROR(VLOOKUP($B192,'Support Needs Backsheet'!$D$38:$X$187,N$46,0)), "", VLOOKUP($B192,'Support Needs Backsheet'!$D$38:$X$187,N$46,0))</f>
        <v/>
      </c>
      <c r="O192" s="543" t="str">
        <f ca="1">IF(ISERROR(VLOOKUP($B192,'Support Needs Backsheet'!$D$38:$X$187,O$46,0)), "", VLOOKUP($B192,'Support Needs Backsheet'!$D$38:$X$187,O$46,0))</f>
        <v/>
      </c>
      <c r="P192" s="541" t="str">
        <f ca="1">IF(ISERROR(VLOOKUP($B192,'Support Needs Backsheet'!$D$38:$X$187,P$46,0)), "", VLOOKUP($B192,'Support Needs Backsheet'!$D$38:$X$187,P$46,0))</f>
        <v/>
      </c>
    </row>
    <row r="193" spans="1:22" ht="30" customHeight="1">
      <c r="A193" s="3">
        <v>144</v>
      </c>
      <c r="B193" s="41" t="str">
        <f t="shared" ca="1" si="6"/>
        <v/>
      </c>
      <c r="C193" s="42" t="s">
        <v>61</v>
      </c>
      <c r="D193" s="542" t="str">
        <f ca="1">IF(ISERROR(VLOOKUP($B193,'Support Needs Backsheet'!$D$38:$X$187,D$46,0)), "", VLOOKUP($B193,'Support Needs Backsheet'!$D$38:$X$187,D$46,0))</f>
        <v/>
      </c>
      <c r="E193" s="543" t="str">
        <f ca="1">IF(ISERROR(VLOOKUP($B193,'Support Needs Backsheet'!$D$38:$X$187,E$46,0)), "", VLOOKUP($B193,'Support Needs Backsheet'!$D$38:$X$187,E$46,0))</f>
        <v/>
      </c>
      <c r="F193" s="541" t="str">
        <f ca="1">IF(ISERROR(VLOOKUP($B193,'Support Needs Backsheet'!$D$38:$X$187,F$46,0)), "", VLOOKUP($B193,'Support Needs Backsheet'!$D$38:$X$187,F$46,0))</f>
        <v/>
      </c>
      <c r="G193" s="543" t="str">
        <f ca="1">IF(ISERROR(VLOOKUP($B193,'Support Needs Backsheet'!$D$38:$X$187,G$46,0)), "", VLOOKUP($B193,'Support Needs Backsheet'!$D$38:$X$187,G$46,0))</f>
        <v/>
      </c>
      <c r="H193" s="541" t="str">
        <f ca="1">IF(ISERROR(VLOOKUP($B193,'Support Needs Backsheet'!$D$38:$X$187,H$46,0)), "", VLOOKUP($B193,'Support Needs Backsheet'!$D$38:$X$187,H$46,0))</f>
        <v/>
      </c>
      <c r="I193" s="543" t="str">
        <f ca="1">IF(ISERROR(VLOOKUP($B193,'Support Needs Backsheet'!$D$38:$X$187,I$46,0)), "", VLOOKUP($B193,'Support Needs Backsheet'!$D$38:$X$187,I$46,0))</f>
        <v/>
      </c>
      <c r="J193" s="541" t="str">
        <f ca="1">IF(ISERROR(VLOOKUP($B193,'Support Needs Backsheet'!$D$38:$X$187,J$46,0)), "", VLOOKUP($B193,'Support Needs Backsheet'!$D$38:$X$187,J$46,0))</f>
        <v/>
      </c>
      <c r="K193" s="543" t="str">
        <f ca="1">IF(ISERROR(VLOOKUP($B193,'Support Needs Backsheet'!$D$38:$X$187,K$46,0)), "", VLOOKUP($B193,'Support Needs Backsheet'!$D$38:$X$187,K$46,0))</f>
        <v/>
      </c>
      <c r="L193" s="541" t="str">
        <f ca="1">IF(ISERROR(VLOOKUP($B193,'Support Needs Backsheet'!$D$38:$X$187,L$46,0)), "", VLOOKUP($B193,'Support Needs Backsheet'!$D$38:$X$187,L$46,0))</f>
        <v/>
      </c>
      <c r="M193" s="543" t="str">
        <f ca="1">IF(ISERROR(VLOOKUP($B193,'Support Needs Backsheet'!$D$38:$X$187,M$46,0)), "", VLOOKUP($B193,'Support Needs Backsheet'!$D$38:$X$187,M$46,0))</f>
        <v/>
      </c>
      <c r="N193" s="541" t="str">
        <f ca="1">IF(ISERROR(VLOOKUP($B193,'Support Needs Backsheet'!$D$38:$X$187,N$46,0)), "", VLOOKUP($B193,'Support Needs Backsheet'!$D$38:$X$187,N$46,0))</f>
        <v/>
      </c>
      <c r="O193" s="543" t="str">
        <f ca="1">IF(ISERROR(VLOOKUP($B193,'Support Needs Backsheet'!$D$38:$X$187,O$46,0)), "", VLOOKUP($B193,'Support Needs Backsheet'!$D$38:$X$187,O$46,0))</f>
        <v/>
      </c>
      <c r="P193" s="541" t="str">
        <f ca="1">IF(ISERROR(VLOOKUP($B193,'Support Needs Backsheet'!$D$38:$X$187,P$46,0)), "", VLOOKUP($B193,'Support Needs Backsheet'!$D$38:$X$187,P$46,0))</f>
        <v/>
      </c>
    </row>
    <row r="194" spans="1:22" ht="30" customHeight="1">
      <c r="A194" s="3">
        <v>145</v>
      </c>
      <c r="B194" s="41" t="str">
        <f t="shared" ca="1" si="6"/>
        <v/>
      </c>
      <c r="C194" s="42" t="s">
        <v>57</v>
      </c>
      <c r="D194" s="542" t="str">
        <f ca="1">IF(ISERROR(VLOOKUP($B194,'Support Needs Backsheet'!$D$38:$X$187,D$46,0)), "", VLOOKUP($B194,'Support Needs Backsheet'!$D$38:$X$187,D$46,0))</f>
        <v/>
      </c>
      <c r="E194" s="543" t="str">
        <f ca="1">IF(ISERROR(VLOOKUP($B194,'Support Needs Backsheet'!$D$38:$X$187,E$46,0)), "", VLOOKUP($B194,'Support Needs Backsheet'!$D$38:$X$187,E$46,0))</f>
        <v/>
      </c>
      <c r="F194" s="541" t="str">
        <f ca="1">IF(ISERROR(VLOOKUP($B194,'Support Needs Backsheet'!$D$38:$X$187,F$46,0)), "", VLOOKUP($B194,'Support Needs Backsheet'!$D$38:$X$187,F$46,0))</f>
        <v/>
      </c>
      <c r="G194" s="543" t="str">
        <f ca="1">IF(ISERROR(VLOOKUP($B194,'Support Needs Backsheet'!$D$38:$X$187,G$46,0)), "", VLOOKUP($B194,'Support Needs Backsheet'!$D$38:$X$187,G$46,0))</f>
        <v/>
      </c>
      <c r="H194" s="541" t="str">
        <f ca="1">IF(ISERROR(VLOOKUP($B194,'Support Needs Backsheet'!$D$38:$X$187,H$46,0)), "", VLOOKUP($B194,'Support Needs Backsheet'!$D$38:$X$187,H$46,0))</f>
        <v/>
      </c>
      <c r="I194" s="543" t="str">
        <f ca="1">IF(ISERROR(VLOOKUP($B194,'Support Needs Backsheet'!$D$38:$X$187,I$46,0)), "", VLOOKUP($B194,'Support Needs Backsheet'!$D$38:$X$187,I$46,0))</f>
        <v/>
      </c>
      <c r="J194" s="541" t="str">
        <f ca="1">IF(ISERROR(VLOOKUP($B194,'Support Needs Backsheet'!$D$38:$X$187,J$46,0)), "", VLOOKUP($B194,'Support Needs Backsheet'!$D$38:$X$187,J$46,0))</f>
        <v/>
      </c>
      <c r="K194" s="543" t="str">
        <f ca="1">IF(ISERROR(VLOOKUP($B194,'Support Needs Backsheet'!$D$38:$X$187,K$46,0)), "", VLOOKUP($B194,'Support Needs Backsheet'!$D$38:$X$187,K$46,0))</f>
        <v/>
      </c>
      <c r="L194" s="541" t="str">
        <f ca="1">IF(ISERROR(VLOOKUP($B194,'Support Needs Backsheet'!$D$38:$X$187,L$46,0)), "", VLOOKUP($B194,'Support Needs Backsheet'!$D$38:$X$187,L$46,0))</f>
        <v/>
      </c>
      <c r="M194" s="543" t="str">
        <f ca="1">IF(ISERROR(VLOOKUP($B194,'Support Needs Backsheet'!$D$38:$X$187,M$46,0)), "", VLOOKUP($B194,'Support Needs Backsheet'!$D$38:$X$187,M$46,0))</f>
        <v/>
      </c>
      <c r="N194" s="541" t="str">
        <f ca="1">IF(ISERROR(VLOOKUP($B194,'Support Needs Backsheet'!$D$38:$X$187,N$46,0)), "", VLOOKUP($B194,'Support Needs Backsheet'!$D$38:$X$187,N$46,0))</f>
        <v/>
      </c>
      <c r="O194" s="543" t="str">
        <f ca="1">IF(ISERROR(VLOOKUP($B194,'Support Needs Backsheet'!$D$38:$X$187,O$46,0)), "", VLOOKUP($B194,'Support Needs Backsheet'!$D$38:$X$187,O$46,0))</f>
        <v/>
      </c>
      <c r="P194" s="541" t="str">
        <f ca="1">IF(ISERROR(VLOOKUP($B194,'Support Needs Backsheet'!$D$38:$X$187,P$46,0)), "", VLOOKUP($B194,'Support Needs Backsheet'!$D$38:$X$187,P$46,0))</f>
        <v/>
      </c>
    </row>
    <row r="195" spans="1:22" ht="30" customHeight="1">
      <c r="A195" s="3">
        <v>146</v>
      </c>
      <c r="B195" s="41" t="str">
        <f t="shared" ca="1" si="6"/>
        <v/>
      </c>
      <c r="C195" s="42" t="s">
        <v>52</v>
      </c>
      <c r="D195" s="542" t="str">
        <f ca="1">IF(ISERROR(VLOOKUP($B195,'Support Needs Backsheet'!$D$38:$X$187,D$46,0)), "", VLOOKUP($B195,'Support Needs Backsheet'!$D$38:$X$187,D$46,0))</f>
        <v/>
      </c>
      <c r="E195" s="543" t="str">
        <f ca="1">IF(ISERROR(VLOOKUP($B195,'Support Needs Backsheet'!$D$38:$X$187,E$46,0)), "", VLOOKUP($B195,'Support Needs Backsheet'!$D$38:$X$187,E$46,0))</f>
        <v/>
      </c>
      <c r="F195" s="541" t="str">
        <f ca="1">IF(ISERROR(VLOOKUP($B195,'Support Needs Backsheet'!$D$38:$X$187,F$46,0)), "", VLOOKUP($B195,'Support Needs Backsheet'!$D$38:$X$187,F$46,0))</f>
        <v/>
      </c>
      <c r="G195" s="543" t="str">
        <f ca="1">IF(ISERROR(VLOOKUP($B195,'Support Needs Backsheet'!$D$38:$X$187,G$46,0)), "", VLOOKUP($B195,'Support Needs Backsheet'!$D$38:$X$187,G$46,0))</f>
        <v/>
      </c>
      <c r="H195" s="541" t="str">
        <f ca="1">IF(ISERROR(VLOOKUP($B195,'Support Needs Backsheet'!$D$38:$X$187,H$46,0)), "", VLOOKUP($B195,'Support Needs Backsheet'!$D$38:$X$187,H$46,0))</f>
        <v/>
      </c>
      <c r="I195" s="543" t="str">
        <f ca="1">IF(ISERROR(VLOOKUP($B195,'Support Needs Backsheet'!$D$38:$X$187,I$46,0)), "", VLOOKUP($B195,'Support Needs Backsheet'!$D$38:$X$187,I$46,0))</f>
        <v/>
      </c>
      <c r="J195" s="541" t="str">
        <f ca="1">IF(ISERROR(VLOOKUP($B195,'Support Needs Backsheet'!$D$38:$X$187,J$46,0)), "", VLOOKUP($B195,'Support Needs Backsheet'!$D$38:$X$187,J$46,0))</f>
        <v/>
      </c>
      <c r="K195" s="543" t="str">
        <f ca="1">IF(ISERROR(VLOOKUP($B195,'Support Needs Backsheet'!$D$38:$X$187,K$46,0)), "", VLOOKUP($B195,'Support Needs Backsheet'!$D$38:$X$187,K$46,0))</f>
        <v/>
      </c>
      <c r="L195" s="541" t="str">
        <f ca="1">IF(ISERROR(VLOOKUP($B195,'Support Needs Backsheet'!$D$38:$X$187,L$46,0)), "", VLOOKUP($B195,'Support Needs Backsheet'!$D$38:$X$187,L$46,0))</f>
        <v/>
      </c>
      <c r="M195" s="543" t="str">
        <f ca="1">IF(ISERROR(VLOOKUP($B195,'Support Needs Backsheet'!$D$38:$X$187,M$46,0)), "", VLOOKUP($B195,'Support Needs Backsheet'!$D$38:$X$187,M$46,0))</f>
        <v/>
      </c>
      <c r="N195" s="541" t="str">
        <f ca="1">IF(ISERROR(VLOOKUP($B195,'Support Needs Backsheet'!$D$38:$X$187,N$46,0)), "", VLOOKUP($B195,'Support Needs Backsheet'!$D$38:$X$187,N$46,0))</f>
        <v/>
      </c>
      <c r="O195" s="543" t="str">
        <f ca="1">IF(ISERROR(VLOOKUP($B195,'Support Needs Backsheet'!$D$38:$X$187,O$46,0)), "", VLOOKUP($B195,'Support Needs Backsheet'!$D$38:$X$187,O$46,0))</f>
        <v/>
      </c>
      <c r="P195" s="541" t="str">
        <f ca="1">IF(ISERROR(VLOOKUP($B195,'Support Needs Backsheet'!$D$38:$X$187,P$46,0)), "", VLOOKUP($B195,'Support Needs Backsheet'!$D$38:$X$187,P$46,0))</f>
        <v/>
      </c>
    </row>
    <row r="196" spans="1:22" ht="30" customHeight="1">
      <c r="A196" s="3">
        <v>147</v>
      </c>
      <c r="B196" s="41" t="str">
        <f t="shared" ca="1" si="6"/>
        <v/>
      </c>
      <c r="C196" s="42" t="s">
        <v>50</v>
      </c>
      <c r="D196" s="542" t="str">
        <f ca="1">IF(ISERROR(VLOOKUP($B196,'Support Needs Backsheet'!$D$38:$X$187,D$46,0)), "", VLOOKUP($B196,'Support Needs Backsheet'!$D$38:$X$187,D$46,0))</f>
        <v/>
      </c>
      <c r="E196" s="543" t="str">
        <f ca="1">IF(ISERROR(VLOOKUP($B196,'Support Needs Backsheet'!$D$38:$X$187,E$46,0)), "", VLOOKUP($B196,'Support Needs Backsheet'!$D$38:$X$187,E$46,0))</f>
        <v/>
      </c>
      <c r="F196" s="541" t="str">
        <f ca="1">IF(ISERROR(VLOOKUP($B196,'Support Needs Backsheet'!$D$38:$X$187,F$46,0)), "", VLOOKUP($B196,'Support Needs Backsheet'!$D$38:$X$187,F$46,0))</f>
        <v/>
      </c>
      <c r="G196" s="543" t="str">
        <f ca="1">IF(ISERROR(VLOOKUP($B196,'Support Needs Backsheet'!$D$38:$X$187,G$46,0)), "", VLOOKUP($B196,'Support Needs Backsheet'!$D$38:$X$187,G$46,0))</f>
        <v/>
      </c>
      <c r="H196" s="541" t="str">
        <f ca="1">IF(ISERROR(VLOOKUP($B196,'Support Needs Backsheet'!$D$38:$X$187,H$46,0)), "", VLOOKUP($B196,'Support Needs Backsheet'!$D$38:$X$187,H$46,0))</f>
        <v/>
      </c>
      <c r="I196" s="543" t="str">
        <f ca="1">IF(ISERROR(VLOOKUP($B196,'Support Needs Backsheet'!$D$38:$X$187,I$46,0)), "", VLOOKUP($B196,'Support Needs Backsheet'!$D$38:$X$187,I$46,0))</f>
        <v/>
      </c>
      <c r="J196" s="541" t="str">
        <f ca="1">IF(ISERROR(VLOOKUP($B196,'Support Needs Backsheet'!$D$38:$X$187,J$46,0)), "", VLOOKUP($B196,'Support Needs Backsheet'!$D$38:$X$187,J$46,0))</f>
        <v/>
      </c>
      <c r="K196" s="543" t="str">
        <f ca="1">IF(ISERROR(VLOOKUP($B196,'Support Needs Backsheet'!$D$38:$X$187,K$46,0)), "", VLOOKUP($B196,'Support Needs Backsheet'!$D$38:$X$187,K$46,0))</f>
        <v/>
      </c>
      <c r="L196" s="541" t="str">
        <f ca="1">IF(ISERROR(VLOOKUP($B196,'Support Needs Backsheet'!$D$38:$X$187,L$46,0)), "", VLOOKUP($B196,'Support Needs Backsheet'!$D$38:$X$187,L$46,0))</f>
        <v/>
      </c>
      <c r="M196" s="543" t="str">
        <f ca="1">IF(ISERROR(VLOOKUP($B196,'Support Needs Backsheet'!$D$38:$X$187,M$46,0)), "", VLOOKUP($B196,'Support Needs Backsheet'!$D$38:$X$187,M$46,0))</f>
        <v/>
      </c>
      <c r="N196" s="541" t="str">
        <f ca="1">IF(ISERROR(VLOOKUP($B196,'Support Needs Backsheet'!$D$38:$X$187,N$46,0)), "", VLOOKUP($B196,'Support Needs Backsheet'!$D$38:$X$187,N$46,0))</f>
        <v/>
      </c>
      <c r="O196" s="543" t="str">
        <f ca="1">IF(ISERROR(VLOOKUP($B196,'Support Needs Backsheet'!$D$38:$X$187,O$46,0)), "", VLOOKUP($B196,'Support Needs Backsheet'!$D$38:$X$187,O$46,0))</f>
        <v/>
      </c>
      <c r="P196" s="541" t="str">
        <f ca="1">IF(ISERROR(VLOOKUP($B196,'Support Needs Backsheet'!$D$38:$X$187,P$46,0)), "", VLOOKUP($B196,'Support Needs Backsheet'!$D$38:$X$187,P$46,0))</f>
        <v/>
      </c>
    </row>
    <row r="197" spans="1:22" ht="30" customHeight="1">
      <c r="A197" s="3">
        <v>148</v>
      </c>
      <c r="B197" s="41" t="str">
        <f t="shared" ca="1" si="6"/>
        <v/>
      </c>
      <c r="C197" s="42" t="s">
        <v>45</v>
      </c>
      <c r="D197" s="542" t="str">
        <f ca="1">IF(ISERROR(VLOOKUP($B197,'Support Needs Backsheet'!$D$38:$X$187,D$46,0)), "", VLOOKUP($B197,'Support Needs Backsheet'!$D$38:$X$187,D$46,0))</f>
        <v/>
      </c>
      <c r="E197" s="543" t="str">
        <f ca="1">IF(ISERROR(VLOOKUP($B197,'Support Needs Backsheet'!$D$38:$X$187,E$46,0)), "", VLOOKUP($B197,'Support Needs Backsheet'!$D$38:$X$187,E$46,0))</f>
        <v/>
      </c>
      <c r="F197" s="541" t="str">
        <f ca="1">IF(ISERROR(VLOOKUP($B197,'Support Needs Backsheet'!$D$38:$X$187,F$46,0)), "", VLOOKUP($B197,'Support Needs Backsheet'!$D$38:$X$187,F$46,0))</f>
        <v/>
      </c>
      <c r="G197" s="543" t="str">
        <f ca="1">IF(ISERROR(VLOOKUP($B197,'Support Needs Backsheet'!$D$38:$X$187,G$46,0)), "", VLOOKUP($B197,'Support Needs Backsheet'!$D$38:$X$187,G$46,0))</f>
        <v/>
      </c>
      <c r="H197" s="541" t="str">
        <f ca="1">IF(ISERROR(VLOOKUP($B197,'Support Needs Backsheet'!$D$38:$X$187,H$46,0)), "", VLOOKUP($B197,'Support Needs Backsheet'!$D$38:$X$187,H$46,0))</f>
        <v/>
      </c>
      <c r="I197" s="543" t="str">
        <f ca="1">IF(ISERROR(VLOOKUP($B197,'Support Needs Backsheet'!$D$38:$X$187,I$46,0)), "", VLOOKUP($B197,'Support Needs Backsheet'!$D$38:$X$187,I$46,0))</f>
        <v/>
      </c>
      <c r="J197" s="541" t="str">
        <f ca="1">IF(ISERROR(VLOOKUP($B197,'Support Needs Backsheet'!$D$38:$X$187,J$46,0)), "", VLOOKUP($B197,'Support Needs Backsheet'!$D$38:$X$187,J$46,0))</f>
        <v/>
      </c>
      <c r="K197" s="543" t="str">
        <f ca="1">IF(ISERROR(VLOOKUP($B197,'Support Needs Backsheet'!$D$38:$X$187,K$46,0)), "", VLOOKUP($B197,'Support Needs Backsheet'!$D$38:$X$187,K$46,0))</f>
        <v/>
      </c>
      <c r="L197" s="541" t="str">
        <f ca="1">IF(ISERROR(VLOOKUP($B197,'Support Needs Backsheet'!$D$38:$X$187,L$46,0)), "", VLOOKUP($B197,'Support Needs Backsheet'!$D$38:$X$187,L$46,0))</f>
        <v/>
      </c>
      <c r="M197" s="543" t="str">
        <f ca="1">IF(ISERROR(VLOOKUP($B197,'Support Needs Backsheet'!$D$38:$X$187,M$46,0)), "", VLOOKUP($B197,'Support Needs Backsheet'!$D$38:$X$187,M$46,0))</f>
        <v/>
      </c>
      <c r="N197" s="541" t="str">
        <f ca="1">IF(ISERROR(VLOOKUP($B197,'Support Needs Backsheet'!$D$38:$X$187,N$46,0)), "", VLOOKUP($B197,'Support Needs Backsheet'!$D$38:$X$187,N$46,0))</f>
        <v/>
      </c>
      <c r="O197" s="543" t="str">
        <f ca="1">IF(ISERROR(VLOOKUP($B197,'Support Needs Backsheet'!$D$38:$X$187,O$46,0)), "", VLOOKUP($B197,'Support Needs Backsheet'!$D$38:$X$187,O$46,0))</f>
        <v/>
      </c>
      <c r="P197" s="541" t="str">
        <f ca="1">IF(ISERROR(VLOOKUP($B197,'Support Needs Backsheet'!$D$38:$X$187,P$46,0)), "", VLOOKUP($B197,'Support Needs Backsheet'!$D$38:$X$187,P$46,0))</f>
        <v/>
      </c>
    </row>
    <row r="198" spans="1:22" ht="30" customHeight="1" thickBot="1">
      <c r="A198" s="3">
        <v>149</v>
      </c>
      <c r="B198" s="45" t="str">
        <f t="shared" ca="1" si="6"/>
        <v/>
      </c>
      <c r="C198" s="46" t="s">
        <v>40</v>
      </c>
      <c r="D198" s="544" t="str">
        <f ca="1">IF(ISERROR(VLOOKUP($B198,'Support Needs Backsheet'!$D$38:$X$187,D$46,0)), "", VLOOKUP($B198,'Support Needs Backsheet'!$D$38:$X$187,D$46,0))</f>
        <v/>
      </c>
      <c r="E198" s="545" t="str">
        <f ca="1">IF(ISERROR(VLOOKUP($B198,'Support Needs Backsheet'!$D$38:$X$187,E$46,0)), "", VLOOKUP($B198,'Support Needs Backsheet'!$D$38:$X$187,E$46,0))</f>
        <v/>
      </c>
      <c r="F198" s="419" t="str">
        <f ca="1">IF(ISERROR(VLOOKUP($B198,'Support Needs Backsheet'!$D$38:$X$187,F$46,0)), "", VLOOKUP($B198,'Support Needs Backsheet'!$D$38:$X$187,F$46,0))</f>
        <v/>
      </c>
      <c r="G198" s="545" t="str">
        <f ca="1">IF(ISERROR(VLOOKUP($B198,'Support Needs Backsheet'!$D$38:$X$187,G$46,0)), "", VLOOKUP($B198,'Support Needs Backsheet'!$D$38:$X$187,G$46,0))</f>
        <v/>
      </c>
      <c r="H198" s="419" t="str">
        <f ca="1">IF(ISERROR(VLOOKUP($B198,'Support Needs Backsheet'!$D$38:$X$187,H$46,0)), "", VLOOKUP($B198,'Support Needs Backsheet'!$D$38:$X$187,H$46,0))</f>
        <v/>
      </c>
      <c r="I198" s="545" t="str">
        <f ca="1">IF(ISERROR(VLOOKUP($B198,'Support Needs Backsheet'!$D$38:$X$187,I$46,0)), "", VLOOKUP($B198,'Support Needs Backsheet'!$D$38:$X$187,I$46,0))</f>
        <v/>
      </c>
      <c r="J198" s="419" t="str">
        <f ca="1">IF(ISERROR(VLOOKUP($B198,'Support Needs Backsheet'!$D$38:$X$187,J$46,0)), "", VLOOKUP($B198,'Support Needs Backsheet'!$D$38:$X$187,J$46,0))</f>
        <v/>
      </c>
      <c r="K198" s="545" t="str">
        <f ca="1">IF(ISERROR(VLOOKUP($B198,'Support Needs Backsheet'!$D$38:$X$187,K$46,0)), "", VLOOKUP($B198,'Support Needs Backsheet'!$D$38:$X$187,K$46,0))</f>
        <v/>
      </c>
      <c r="L198" s="419" t="str">
        <f ca="1">IF(ISERROR(VLOOKUP($B198,'Support Needs Backsheet'!$D$38:$X$187,L$46,0)), "", VLOOKUP($B198,'Support Needs Backsheet'!$D$38:$X$187,L$46,0))</f>
        <v/>
      </c>
      <c r="M198" s="545" t="str">
        <f ca="1">IF(ISERROR(VLOOKUP($B198,'Support Needs Backsheet'!$D$38:$X$187,M$46,0)), "", VLOOKUP($B198,'Support Needs Backsheet'!$D$38:$X$187,M$46,0))</f>
        <v/>
      </c>
      <c r="N198" s="419" t="str">
        <f ca="1">IF(ISERROR(VLOOKUP($B198,'Support Needs Backsheet'!$D$38:$X$187,N$46,0)), "", VLOOKUP($B198,'Support Needs Backsheet'!$D$38:$X$187,N$46,0))</f>
        <v/>
      </c>
      <c r="O198" s="545" t="str">
        <f ca="1">IF(ISERROR(VLOOKUP($B198,'Support Needs Backsheet'!$D$38:$X$187,O$46,0)), "", VLOOKUP($B198,'Support Needs Backsheet'!$D$38:$X$187,O$46,0))</f>
        <v/>
      </c>
      <c r="P198" s="419" t="str">
        <f ca="1">IF(ISERROR(VLOOKUP($B198,'Support Needs Backsheet'!$D$38:$X$187,P$46,0)), "", VLOOKUP($B198,'Support Needs Backsheet'!$D$38:$X$187,P$46,0))</f>
        <v/>
      </c>
    </row>
    <row r="200" spans="1:22" s="4" customFormat="1" ht="15" customHeight="1">
      <c r="A200" s="458"/>
      <c r="B200" s="5" t="s">
        <v>20</v>
      </c>
      <c r="C200" s="458"/>
      <c r="D200" s="458"/>
      <c r="E200" s="458"/>
      <c r="F200" s="458"/>
      <c r="G200" s="458"/>
      <c r="H200" s="458"/>
      <c r="I200" s="458"/>
      <c r="J200" s="458"/>
      <c r="K200" s="458"/>
      <c r="L200" s="458"/>
      <c r="M200" s="458"/>
      <c r="N200" s="458"/>
      <c r="O200" s="458"/>
      <c r="P200" s="458"/>
      <c r="Q200" s="458"/>
      <c r="T200" s="16"/>
      <c r="U200"/>
      <c r="V200"/>
    </row>
    <row r="202" spans="1:22" s="4" customFormat="1">
      <c r="A202" s="3"/>
      <c r="B202"/>
      <c r="C202" s="1"/>
      <c r="D202" s="1"/>
      <c r="E202" s="1"/>
      <c r="F202" s="1"/>
      <c r="G202" s="1"/>
      <c r="H202" s="1"/>
      <c r="I202" s="1"/>
      <c r="J202" s="1"/>
      <c r="K202" s="1"/>
      <c r="L202" s="1"/>
      <c r="M202" s="1"/>
      <c r="N202" s="1"/>
      <c r="O202" s="1"/>
      <c r="P202" s="1"/>
      <c r="T202" s="16"/>
      <c r="U202"/>
      <c r="V202"/>
    </row>
    <row r="203" spans="1:22" s="4" customFormat="1">
      <c r="A203" s="3"/>
      <c r="B203"/>
      <c r="C203" s="1"/>
      <c r="D203" s="1"/>
      <c r="E203" s="1"/>
      <c r="F203" s="1"/>
      <c r="G203" s="1"/>
      <c r="H203" s="1"/>
      <c r="I203" s="1"/>
      <c r="J203" s="1"/>
      <c r="K203" s="1"/>
      <c r="L203" s="1"/>
      <c r="M203" s="1"/>
      <c r="N203" s="1"/>
      <c r="O203" s="1"/>
      <c r="P203" s="1"/>
      <c r="T203" s="16"/>
      <c r="U203"/>
      <c r="V203"/>
    </row>
    <row r="204" spans="1:22" s="4" customFormat="1">
      <c r="A204" s="3"/>
      <c r="B204"/>
      <c r="C204" s="1"/>
      <c r="D204" s="1"/>
      <c r="E204" s="1"/>
      <c r="F204" s="1"/>
      <c r="G204" s="1"/>
      <c r="H204" s="1"/>
      <c r="I204" s="1"/>
      <c r="J204" s="1"/>
      <c r="K204" s="1"/>
      <c r="L204" s="1"/>
      <c r="M204" s="1"/>
      <c r="N204" s="1"/>
      <c r="O204" s="1"/>
      <c r="P204" s="1"/>
      <c r="T204" s="16"/>
      <c r="U204"/>
      <c r="V204"/>
    </row>
    <row r="205" spans="1:22" s="4" customFormat="1">
      <c r="A205" s="3"/>
      <c r="B205"/>
      <c r="C205" s="1"/>
      <c r="D205" s="1"/>
      <c r="E205" s="1"/>
      <c r="F205" s="1"/>
      <c r="G205" s="1"/>
      <c r="H205" s="1"/>
      <c r="I205" s="1"/>
      <c r="J205" s="1"/>
      <c r="K205" s="1"/>
      <c r="L205" s="1"/>
      <c r="M205" s="1"/>
      <c r="N205" s="1"/>
      <c r="O205" s="1"/>
      <c r="P205" s="1"/>
      <c r="T205" s="16"/>
      <c r="U205"/>
      <c r="V205"/>
    </row>
    <row r="206" spans="1:22" s="4" customFormat="1">
      <c r="A206" s="3"/>
      <c r="B206"/>
      <c r="C206" s="1"/>
      <c r="D206" s="1"/>
      <c r="E206" s="1"/>
      <c r="F206" s="1"/>
      <c r="G206" s="1"/>
      <c r="H206" s="1"/>
      <c r="I206" s="1"/>
      <c r="J206" s="1"/>
      <c r="K206" s="1"/>
      <c r="L206" s="1"/>
      <c r="M206" s="1"/>
      <c r="N206" s="1"/>
      <c r="O206" s="1"/>
      <c r="P206" s="1"/>
      <c r="T206" s="16"/>
      <c r="U206"/>
      <c r="V206"/>
    </row>
    <row r="207" spans="1:22" s="4" customFormat="1">
      <c r="A207" s="3"/>
      <c r="B207"/>
      <c r="C207" s="1"/>
      <c r="D207" s="1"/>
      <c r="E207" s="1"/>
      <c r="F207" s="1"/>
      <c r="G207" s="1"/>
      <c r="H207" s="1"/>
      <c r="I207" s="1"/>
      <c r="J207" s="1"/>
      <c r="K207" s="1"/>
      <c r="L207" s="1"/>
      <c r="M207" s="1"/>
      <c r="N207" s="1"/>
      <c r="O207" s="1"/>
      <c r="P207" s="1"/>
      <c r="T207" s="16"/>
      <c r="U207"/>
      <c r="V207"/>
    </row>
    <row r="208" spans="1:22" s="4" customFormat="1">
      <c r="A208" s="3"/>
      <c r="B208"/>
      <c r="C208" s="1"/>
      <c r="D208" s="1"/>
      <c r="E208" s="1"/>
      <c r="F208" s="1"/>
      <c r="G208" s="1"/>
      <c r="H208" s="1"/>
      <c r="I208" s="1"/>
      <c r="J208" s="1"/>
      <c r="K208" s="1"/>
      <c r="L208" s="1"/>
      <c r="M208" s="1"/>
      <c r="N208" s="1"/>
      <c r="O208" s="1"/>
      <c r="P208" s="1"/>
      <c r="T208" s="16"/>
      <c r="U208"/>
      <c r="V208"/>
    </row>
    <row r="209" spans="1:22" s="4" customFormat="1">
      <c r="A209" s="3"/>
      <c r="B209"/>
      <c r="C209" s="1"/>
      <c r="D209" s="1"/>
      <c r="E209" s="1"/>
      <c r="F209" s="1"/>
      <c r="G209" s="1"/>
      <c r="H209" s="1"/>
      <c r="I209" s="1"/>
      <c r="J209" s="1"/>
      <c r="K209" s="1"/>
      <c r="L209" s="1"/>
      <c r="M209" s="1"/>
      <c r="N209" s="1"/>
      <c r="O209" s="1"/>
      <c r="P209" s="1"/>
      <c r="T209" s="16"/>
      <c r="U209"/>
      <c r="V209"/>
    </row>
    <row r="210" spans="1:22" s="4" customFormat="1">
      <c r="A210" s="3"/>
      <c r="B210"/>
      <c r="C210" s="1"/>
      <c r="D210" s="1"/>
      <c r="E210" s="1"/>
      <c r="F210" s="1"/>
      <c r="G210" s="1"/>
      <c r="H210" s="1"/>
      <c r="I210" s="1"/>
      <c r="J210" s="1"/>
      <c r="K210" s="1"/>
      <c r="L210" s="1"/>
      <c r="M210" s="1"/>
      <c r="N210" s="1"/>
      <c r="O210" s="1"/>
      <c r="P210" s="1"/>
      <c r="T210" s="16"/>
      <c r="U210"/>
      <c r="V210"/>
    </row>
  </sheetData>
  <mergeCells count="56">
    <mergeCell ref="M47:N47"/>
    <mergeCell ref="O47:P47"/>
    <mergeCell ref="O27:P27"/>
    <mergeCell ref="B29:B42"/>
    <mergeCell ref="B47:B48"/>
    <mergeCell ref="C47:C48"/>
    <mergeCell ref="D47:D48"/>
    <mergeCell ref="E47:F47"/>
    <mergeCell ref="G47:H47"/>
    <mergeCell ref="I47:J47"/>
    <mergeCell ref="K47:L47"/>
    <mergeCell ref="C29:D29"/>
    <mergeCell ref="C30:D30"/>
    <mergeCell ref="C31:D31"/>
    <mergeCell ref="C32:D32"/>
    <mergeCell ref="C41:D41"/>
    <mergeCell ref="B4:P4"/>
    <mergeCell ref="B14:B15"/>
    <mergeCell ref="B27:B28"/>
    <mergeCell ref="G27:H27"/>
    <mergeCell ref="I27:J27"/>
    <mergeCell ref="K27:L27"/>
    <mergeCell ref="M27:N27"/>
    <mergeCell ref="C27:D28"/>
    <mergeCell ref="C15:D15"/>
    <mergeCell ref="C14:D14"/>
    <mergeCell ref="C13:D13"/>
    <mergeCell ref="E27:F27"/>
    <mergeCell ref="E15:F15"/>
    <mergeCell ref="G14:H14"/>
    <mergeCell ref="G15:H15"/>
    <mergeCell ref="C42:D42"/>
    <mergeCell ref="C33:D33"/>
    <mergeCell ref="C34:D34"/>
    <mergeCell ref="C35:D35"/>
    <mergeCell ref="C36:D36"/>
    <mergeCell ref="C37:D37"/>
    <mergeCell ref="C38:D38"/>
    <mergeCell ref="C39:D39"/>
    <mergeCell ref="C40:D40"/>
    <mergeCell ref="A1:P3"/>
    <mergeCell ref="M13:N13"/>
    <mergeCell ref="M14:N14"/>
    <mergeCell ref="M15:N15"/>
    <mergeCell ref="O13:P13"/>
    <mergeCell ref="O14:P14"/>
    <mergeCell ref="O15:P15"/>
    <mergeCell ref="I13:J13"/>
    <mergeCell ref="I14:J14"/>
    <mergeCell ref="I15:J15"/>
    <mergeCell ref="K13:L13"/>
    <mergeCell ref="K14:L14"/>
    <mergeCell ref="K15:L15"/>
    <mergeCell ref="E14:F14"/>
    <mergeCell ref="E13:F13"/>
    <mergeCell ref="G13:H13"/>
  </mergeCells>
  <pageMargins left="0.25" right="0.25" top="0.75" bottom="0.75" header="0.3" footer="0.3"/>
  <pageSetup paperSize="9" scale="17" fitToHeight="0" orientation="portrait" r:id="rId1"/>
  <rowBreaks count="1" manualBreakCount="1">
    <brk id="126" max="17" man="1"/>
  </rowBreaks>
  <colBreaks count="1" manualBreakCount="1">
    <brk id="17"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7521" r:id="rId5" name="Drop Down 1">
              <controlPr defaultSize="0" autoLine="0" autoPict="0" altText="dropdown list to Select Health and Wellbeing Board, Commissioning Region, Local Government Region or Director of Commissioning Operations">
                <anchor moveWithCells="1" sizeWithCells="1">
                  <from>
                    <xdr:col>3</xdr:col>
                    <xdr:colOff>3857625</xdr:colOff>
                    <xdr:row>3</xdr:row>
                    <xdr:rowOff>200025</xdr:rowOff>
                  </from>
                  <to>
                    <xdr:col>7</xdr:col>
                    <xdr:colOff>2057400</xdr:colOff>
                    <xdr:row>6</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tint="-0.249977111117893"/>
  </sheetPr>
  <dimension ref="B1:D37"/>
  <sheetViews>
    <sheetView showGridLines="0" zoomScale="85" zoomScaleNormal="85" zoomScalePageLayoutView="50" workbookViewId="0"/>
  </sheetViews>
  <sheetFormatPr defaultRowHeight="15"/>
  <cols>
    <col min="1" max="1" width="4.7109375" customWidth="1"/>
    <col min="2" max="2" width="30" customWidth="1"/>
    <col min="3" max="3" width="165.140625" bestFit="1" customWidth="1"/>
    <col min="4" max="4" width="6.7109375" customWidth="1"/>
  </cols>
  <sheetData>
    <row r="1" spans="2:4" ht="26.25">
      <c r="B1" s="672" t="s">
        <v>808</v>
      </c>
      <c r="C1" s="672"/>
      <c r="D1" s="672"/>
    </row>
    <row r="2" spans="2:4" ht="15" customHeight="1"/>
    <row r="3" spans="2:4" ht="15" customHeight="1"/>
    <row r="4" spans="2:4">
      <c r="B4" s="199" t="s">
        <v>809</v>
      </c>
      <c r="C4" s="200"/>
      <c r="D4" s="200"/>
    </row>
    <row r="5" spans="2:4">
      <c r="B5" s="228"/>
      <c r="C5" s="1"/>
      <c r="D5" s="1"/>
    </row>
    <row r="6" spans="2:4">
      <c r="B6" s="231" t="s">
        <v>817</v>
      </c>
      <c r="C6" s="232" t="s">
        <v>662</v>
      </c>
      <c r="D6" s="1"/>
    </row>
    <row r="7" spans="2:4" ht="15.75" customHeight="1">
      <c r="C7" s="1"/>
      <c r="D7" s="1"/>
    </row>
    <row r="8" spans="2:4">
      <c r="B8" s="233" t="s">
        <v>1186</v>
      </c>
      <c r="C8" s="244" t="s">
        <v>1148</v>
      </c>
      <c r="D8" s="1"/>
    </row>
    <row r="9" spans="2:4">
      <c r="B9" s="233"/>
      <c r="C9" s="251" t="s">
        <v>822</v>
      </c>
      <c r="D9" s="1"/>
    </row>
    <row r="10" spans="2:4">
      <c r="C10" s="245"/>
      <c r="D10" s="1"/>
    </row>
    <row r="11" spans="2:4">
      <c r="B11" s="235" t="s">
        <v>812</v>
      </c>
      <c r="C11" s="246" t="s">
        <v>1243</v>
      </c>
      <c r="D11" s="1"/>
    </row>
    <row r="12" spans="2:4">
      <c r="B12" s="235"/>
      <c r="C12" s="252" t="s">
        <v>3525</v>
      </c>
      <c r="D12" s="1"/>
    </row>
    <row r="13" spans="2:4">
      <c r="B13" s="236"/>
      <c r="C13" s="246" t="s">
        <v>813</v>
      </c>
      <c r="D13" s="1"/>
    </row>
    <row r="14" spans="2:4">
      <c r="B14" s="236"/>
      <c r="C14" s="252" t="s">
        <v>823</v>
      </c>
      <c r="D14" s="1"/>
    </row>
    <row r="15" spans="2:4">
      <c r="B15" s="236"/>
      <c r="C15" s="246" t="s">
        <v>814</v>
      </c>
      <c r="D15" s="1"/>
    </row>
    <row r="16" spans="2:4">
      <c r="B16" s="236"/>
      <c r="C16" s="252" t="s">
        <v>824</v>
      </c>
      <c r="D16" s="1"/>
    </row>
    <row r="17" spans="2:4">
      <c r="B17" s="236"/>
      <c r="C17" s="246" t="s">
        <v>815</v>
      </c>
      <c r="D17" s="1"/>
    </row>
    <row r="18" spans="2:4">
      <c r="B18" s="236"/>
      <c r="C18" s="252" t="s">
        <v>825</v>
      </c>
      <c r="D18" s="1"/>
    </row>
    <row r="19" spans="2:4">
      <c r="B19" s="236"/>
      <c r="C19" s="349" t="s">
        <v>1241</v>
      </c>
      <c r="D19" s="1"/>
    </row>
    <row r="20" spans="2:4">
      <c r="B20" s="236"/>
      <c r="C20" s="252" t="s">
        <v>1242</v>
      </c>
      <c r="D20" s="1"/>
    </row>
    <row r="21" spans="2:4">
      <c r="B21" s="1"/>
      <c r="C21" s="247"/>
      <c r="D21" s="1"/>
    </row>
    <row r="22" spans="2:4">
      <c r="B22" s="237" t="s">
        <v>816</v>
      </c>
      <c r="C22" s="248" t="s">
        <v>386</v>
      </c>
    </row>
    <row r="23" spans="2:4">
      <c r="B23" s="237"/>
      <c r="C23" s="253" t="s">
        <v>826</v>
      </c>
    </row>
    <row r="24" spans="2:4">
      <c r="B24" s="238"/>
      <c r="C24" s="248" t="s">
        <v>388</v>
      </c>
    </row>
    <row r="25" spans="2:4">
      <c r="B25" s="238"/>
      <c r="C25" s="253" t="s">
        <v>827</v>
      </c>
    </row>
    <row r="26" spans="2:4">
      <c r="C26" s="81"/>
    </row>
    <row r="27" spans="2:4">
      <c r="B27" s="239" t="s">
        <v>1233</v>
      </c>
      <c r="C27" s="249" t="s">
        <v>1232</v>
      </c>
    </row>
    <row r="28" spans="2:4" ht="30">
      <c r="B28" s="239"/>
      <c r="C28" s="424" t="s">
        <v>1425</v>
      </c>
    </row>
    <row r="29" spans="2:4">
      <c r="C29" s="81"/>
    </row>
    <row r="30" spans="2:4">
      <c r="B30" s="234" t="s">
        <v>3526</v>
      </c>
      <c r="C30" s="250" t="s">
        <v>3527</v>
      </c>
    </row>
    <row r="31" spans="2:4">
      <c r="B31" s="234"/>
      <c r="C31" s="423" t="s">
        <v>3528</v>
      </c>
    </row>
    <row r="32" spans="2:4" s="9" customFormat="1">
      <c r="B32" s="333"/>
      <c r="C32" s="334"/>
    </row>
    <row r="33" spans="2:3">
      <c r="B33" s="427" t="s">
        <v>1431</v>
      </c>
      <c r="C33" s="428" t="s">
        <v>1430</v>
      </c>
    </row>
    <row r="34" spans="2:3">
      <c r="B34" s="426"/>
      <c r="C34" s="429" t="s">
        <v>1432</v>
      </c>
    </row>
    <row r="36" spans="2:3">
      <c r="B36" s="263" t="s">
        <v>837</v>
      </c>
      <c r="C36" s="297" t="s">
        <v>838</v>
      </c>
    </row>
    <row r="37" spans="2:3">
      <c r="B37" s="264"/>
      <c r="C37" s="265" t="s">
        <v>836</v>
      </c>
    </row>
  </sheetData>
  <mergeCells count="1">
    <mergeCell ref="B1:D1"/>
  </mergeCells>
  <hyperlinks>
    <hyperlink ref="C8" location="'S.75s &amp; National Conditions'!A1" display="S.75s &amp; National Conditions"/>
    <hyperlink ref="C13" location="'Non-Elective Performance'!A1" display="Non-Elective Performance"/>
    <hyperlink ref="C15" location="'Payment for Performance'!A1" display="Payment for Performance"/>
    <hyperlink ref="C17" location="'DTOC Performance'!A1" display="DTOC Performance"/>
    <hyperlink ref="C11" location="'Summary - National Metric &amp; P4P'!A1" display="Summary - National Metric &amp; P4P"/>
    <hyperlink ref="C22" location="Income!A1" display="Income"/>
    <hyperlink ref="C24" location="Expenditure!A1" display="Expenditure"/>
    <hyperlink ref="C27" location="'Supporting Metrics'!A1" display="Supporting Metrics"/>
    <hyperlink ref="C30" location="'Understanding Support Needs'!A1" display="Understanding Support Needs"/>
    <hyperlink ref="C6" location="Cover!A1" display="Cover"/>
    <hyperlink ref="C36" location="'A1 - CCG to HWB Mapping'!A1" display="A1 - CCG to HWB Mapping"/>
    <hyperlink ref="C19" location="'Reablement Performance'!A1" display="Reablement Performance"/>
    <hyperlink ref="C33" location="'Revision Requests'!A1" display="Revision Requests"/>
  </hyperlinks>
  <pageMargins left="0.7" right="0.7" top="0.75" bottom="0.75" header="0.3" footer="0.3"/>
  <pageSetup paperSize="9" scale="40"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DF187"/>
  <sheetViews>
    <sheetView topLeftCell="A4" zoomScale="70" zoomScaleNormal="70" workbookViewId="0">
      <selection activeCell="A45" sqref="A45"/>
    </sheetView>
  </sheetViews>
  <sheetFormatPr defaultRowHeight="15"/>
  <cols>
    <col min="4" max="4" width="9.7109375" customWidth="1"/>
  </cols>
  <sheetData>
    <row r="1" spans="1:110">
      <c r="F1">
        <v>73</v>
      </c>
      <c r="G1">
        <v>74</v>
      </c>
      <c r="H1">
        <v>75</v>
      </c>
      <c r="I1">
        <v>76</v>
      </c>
      <c r="J1">
        <v>77</v>
      </c>
      <c r="K1">
        <v>78</v>
      </c>
      <c r="L1">
        <v>79</v>
      </c>
      <c r="M1">
        <v>80</v>
      </c>
      <c r="N1">
        <v>81</v>
      </c>
      <c r="O1">
        <v>82</v>
      </c>
      <c r="P1">
        <v>83</v>
      </c>
      <c r="Q1">
        <v>84</v>
      </c>
      <c r="R1">
        <v>85</v>
      </c>
      <c r="S1">
        <v>86</v>
      </c>
      <c r="T1">
        <v>87</v>
      </c>
      <c r="U1">
        <v>88</v>
      </c>
      <c r="V1">
        <v>89</v>
      </c>
      <c r="W1">
        <v>90</v>
      </c>
      <c r="X1">
        <v>91</v>
      </c>
      <c r="Z1">
        <v>245</v>
      </c>
      <c r="AA1">
        <v>246</v>
      </c>
      <c r="AB1">
        <v>247</v>
      </c>
      <c r="AC1">
        <v>248</v>
      </c>
      <c r="AD1">
        <v>249</v>
      </c>
      <c r="AE1">
        <v>250</v>
      </c>
      <c r="AF1">
        <v>251</v>
      </c>
      <c r="AG1">
        <v>252</v>
      </c>
      <c r="AH1">
        <v>253</v>
      </c>
      <c r="AI1">
        <v>254</v>
      </c>
      <c r="AJ1">
        <v>255</v>
      </c>
      <c r="AK1">
        <v>256</v>
      </c>
      <c r="AL1">
        <v>257</v>
      </c>
      <c r="AM1">
        <v>258</v>
      </c>
      <c r="AN1">
        <v>259</v>
      </c>
      <c r="AO1">
        <v>260</v>
      </c>
      <c r="AP1">
        <v>261</v>
      </c>
      <c r="AQ1">
        <v>262</v>
      </c>
      <c r="AR1">
        <v>263</v>
      </c>
      <c r="AS1">
        <v>264</v>
      </c>
      <c r="AT1">
        <v>265</v>
      </c>
      <c r="AU1">
        <v>266</v>
      </c>
      <c r="AV1">
        <v>267</v>
      </c>
      <c r="AW1">
        <v>268</v>
      </c>
      <c r="AX1">
        <v>269</v>
      </c>
      <c r="AY1">
        <v>270</v>
      </c>
      <c r="AZ1">
        <v>271</v>
      </c>
      <c r="BA1">
        <v>272</v>
      </c>
      <c r="BB1">
        <v>273</v>
      </c>
      <c r="BC1">
        <v>274</v>
      </c>
      <c r="BD1">
        <v>275</v>
      </c>
      <c r="BE1">
        <v>276</v>
      </c>
      <c r="BF1">
        <v>277</v>
      </c>
      <c r="BG1">
        <v>278</v>
      </c>
      <c r="BH1">
        <v>279</v>
      </c>
      <c r="BI1">
        <v>280</v>
      </c>
      <c r="BJ1">
        <v>281</v>
      </c>
      <c r="BK1">
        <v>282</v>
      </c>
      <c r="BL1">
        <v>283</v>
      </c>
      <c r="BM1">
        <v>284</v>
      </c>
      <c r="BN1">
        <v>285</v>
      </c>
      <c r="BO1">
        <v>286</v>
      </c>
      <c r="BP1">
        <v>287</v>
      </c>
      <c r="BQ1">
        <v>288</v>
      </c>
      <c r="BR1">
        <v>289</v>
      </c>
      <c r="BS1">
        <v>290</v>
      </c>
      <c r="BT1">
        <v>291</v>
      </c>
      <c r="BU1">
        <v>292</v>
      </c>
      <c r="BV1">
        <v>293</v>
      </c>
      <c r="BW1">
        <v>294</v>
      </c>
      <c r="BX1">
        <v>295</v>
      </c>
      <c r="BY1">
        <v>296</v>
      </c>
      <c r="BZ1">
        <v>297</v>
      </c>
      <c r="CA1">
        <v>298</v>
      </c>
      <c r="CB1">
        <v>299</v>
      </c>
      <c r="CC1">
        <v>300</v>
      </c>
      <c r="CD1">
        <v>301</v>
      </c>
      <c r="CE1">
        <v>302</v>
      </c>
      <c r="CF1">
        <v>303</v>
      </c>
      <c r="CG1">
        <v>304</v>
      </c>
      <c r="CH1">
        <v>305</v>
      </c>
      <c r="CI1">
        <v>306</v>
      </c>
      <c r="CJ1">
        <v>307</v>
      </c>
      <c r="CK1">
        <v>308</v>
      </c>
      <c r="CL1">
        <v>309</v>
      </c>
      <c r="CM1">
        <v>310</v>
      </c>
      <c r="CN1">
        <v>311</v>
      </c>
      <c r="CO1">
        <v>312</v>
      </c>
      <c r="CP1">
        <v>313</v>
      </c>
      <c r="CQ1">
        <v>314</v>
      </c>
      <c r="CR1">
        <v>315</v>
      </c>
      <c r="CS1">
        <v>316</v>
      </c>
      <c r="CT1">
        <v>317</v>
      </c>
      <c r="CU1">
        <v>318</v>
      </c>
      <c r="CV1">
        <v>319</v>
      </c>
      <c r="CW1">
        <v>320</v>
      </c>
      <c r="CX1">
        <v>321</v>
      </c>
      <c r="CY1">
        <v>322</v>
      </c>
      <c r="CZ1">
        <v>323</v>
      </c>
      <c r="DA1">
        <v>324</v>
      </c>
      <c r="DB1">
        <v>325</v>
      </c>
      <c r="DC1">
        <v>326</v>
      </c>
      <c r="DD1">
        <v>327</v>
      </c>
      <c r="DE1">
        <v>328</v>
      </c>
      <c r="DF1">
        <v>329</v>
      </c>
    </row>
    <row r="7" spans="1:110">
      <c r="F7" s="396" t="s">
        <v>657</v>
      </c>
      <c r="G7" s="396"/>
      <c r="H7" s="563"/>
      <c r="I7" s="396"/>
      <c r="J7" s="396"/>
      <c r="K7" s="396"/>
      <c r="L7" s="396"/>
      <c r="M7" s="396"/>
      <c r="N7" s="396"/>
      <c r="O7" s="396"/>
      <c r="P7" s="396"/>
      <c r="Q7" s="396"/>
      <c r="R7" s="396"/>
      <c r="S7" s="396"/>
      <c r="T7" s="396"/>
      <c r="U7" s="396"/>
      <c r="V7" s="396"/>
      <c r="W7" s="396"/>
      <c r="X7" s="396"/>
      <c r="Z7" s="114" t="s">
        <v>1198</v>
      </c>
    </row>
    <row r="8" spans="1:110">
      <c r="F8" s="571" t="s">
        <v>1473</v>
      </c>
      <c r="G8" s="571" t="s">
        <v>1473</v>
      </c>
      <c r="H8" s="571" t="s">
        <v>1473</v>
      </c>
      <c r="I8" s="571" t="s">
        <v>1473</v>
      </c>
      <c r="J8" s="571" t="s">
        <v>1473</v>
      </c>
      <c r="K8" s="571" t="s">
        <v>1473</v>
      </c>
      <c r="L8" s="571" t="s">
        <v>1473</v>
      </c>
      <c r="M8" s="571" t="s">
        <v>1473</v>
      </c>
      <c r="N8" s="571" t="s">
        <v>1473</v>
      </c>
      <c r="O8" s="571" t="s">
        <v>1473</v>
      </c>
      <c r="P8" s="571" t="s">
        <v>1473</v>
      </c>
      <c r="Q8" s="571" t="s">
        <v>1473</v>
      </c>
      <c r="R8" s="571" t="s">
        <v>1473</v>
      </c>
      <c r="S8" s="571" t="s">
        <v>1473</v>
      </c>
      <c r="T8" s="571" t="s">
        <v>1473</v>
      </c>
      <c r="U8" s="571" t="s">
        <v>1473</v>
      </c>
      <c r="V8" s="571" t="s">
        <v>1473</v>
      </c>
      <c r="W8" s="571" t="s">
        <v>1473</v>
      </c>
      <c r="X8" s="571" t="s">
        <v>1473</v>
      </c>
      <c r="Z8" s="114" t="s">
        <v>429</v>
      </c>
      <c r="AA8" s="114" t="s">
        <v>415</v>
      </c>
      <c r="AB8" s="114" t="s">
        <v>416</v>
      </c>
      <c r="AC8" s="114" t="s">
        <v>417</v>
      </c>
      <c r="AD8" s="114" t="s">
        <v>418</v>
      </c>
      <c r="AE8" s="114" t="s">
        <v>419</v>
      </c>
      <c r="AF8" s="114" t="s">
        <v>1301</v>
      </c>
      <c r="AG8" s="114" t="s">
        <v>1193</v>
      </c>
      <c r="AH8" s="114" t="s">
        <v>1194</v>
      </c>
      <c r="AI8" s="114" t="s">
        <v>1301</v>
      </c>
      <c r="AJ8" s="114" t="s">
        <v>1193</v>
      </c>
      <c r="AK8" s="114" t="s">
        <v>1194</v>
      </c>
      <c r="AL8" s="114" t="s">
        <v>1301</v>
      </c>
      <c r="AM8" s="114" t="s">
        <v>1193</v>
      </c>
      <c r="AN8" s="114" t="s">
        <v>1194</v>
      </c>
      <c r="AO8" s="114" t="s">
        <v>1301</v>
      </c>
      <c r="AP8" s="114" t="s">
        <v>1193</v>
      </c>
      <c r="AQ8" s="114" t="s">
        <v>1194</v>
      </c>
      <c r="AR8" s="114" t="s">
        <v>1301</v>
      </c>
      <c r="AS8" s="114" t="s">
        <v>1193</v>
      </c>
      <c r="AT8" s="114" t="s">
        <v>1194</v>
      </c>
      <c r="AU8" s="114" t="s">
        <v>1301</v>
      </c>
      <c r="AV8" s="114" t="s">
        <v>1193</v>
      </c>
      <c r="AW8" s="114" t="s">
        <v>1194</v>
      </c>
      <c r="AX8" s="114" t="s">
        <v>1301</v>
      </c>
      <c r="AY8" s="114" t="s">
        <v>420</v>
      </c>
      <c r="AZ8" s="114" t="s">
        <v>421</v>
      </c>
      <c r="BA8" s="114" t="s">
        <v>422</v>
      </c>
      <c r="BB8" s="114" t="s">
        <v>423</v>
      </c>
      <c r="BC8" s="114" t="s">
        <v>424</v>
      </c>
      <c r="BD8" s="114" t="s">
        <v>425</v>
      </c>
      <c r="BE8" s="114" t="s">
        <v>426</v>
      </c>
      <c r="BF8" s="114" t="s">
        <v>427</v>
      </c>
      <c r="BG8" s="114" t="s">
        <v>428</v>
      </c>
      <c r="BH8" s="114" t="s">
        <v>1301</v>
      </c>
      <c r="BI8" s="114" t="s">
        <v>420</v>
      </c>
      <c r="BJ8" s="114" t="s">
        <v>421</v>
      </c>
      <c r="BK8" s="114" t="s">
        <v>422</v>
      </c>
      <c r="BL8" s="114" t="s">
        <v>423</v>
      </c>
      <c r="BM8" s="114" t="s">
        <v>424</v>
      </c>
      <c r="BN8" s="114" t="s">
        <v>425</v>
      </c>
      <c r="BO8" s="114" t="s">
        <v>426</v>
      </c>
      <c r="BP8" s="114" t="s">
        <v>427</v>
      </c>
      <c r="BQ8" s="114" t="s">
        <v>428</v>
      </c>
      <c r="BR8" s="114" t="s">
        <v>1301</v>
      </c>
      <c r="BS8" s="114" t="s">
        <v>420</v>
      </c>
      <c r="BT8" s="114" t="s">
        <v>421</v>
      </c>
      <c r="BU8" s="114" t="s">
        <v>422</v>
      </c>
      <c r="BV8" s="114" t="s">
        <v>423</v>
      </c>
      <c r="BW8" s="114" t="s">
        <v>424</v>
      </c>
      <c r="BX8" s="114" t="s">
        <v>425</v>
      </c>
      <c r="BY8" s="114" t="s">
        <v>426</v>
      </c>
      <c r="BZ8" s="114" t="s">
        <v>427</v>
      </c>
      <c r="CA8" s="114" t="s">
        <v>428</v>
      </c>
      <c r="CB8" s="114" t="s">
        <v>1301</v>
      </c>
      <c r="CC8" s="114" t="s">
        <v>420</v>
      </c>
      <c r="CD8" s="114" t="s">
        <v>421</v>
      </c>
      <c r="CE8" s="114" t="s">
        <v>422</v>
      </c>
      <c r="CF8" s="114" t="s">
        <v>423</v>
      </c>
      <c r="CG8" s="114" t="s">
        <v>424</v>
      </c>
      <c r="CH8" s="114" t="s">
        <v>425</v>
      </c>
      <c r="CI8" s="114" t="s">
        <v>426</v>
      </c>
      <c r="CJ8" s="114" t="s">
        <v>427</v>
      </c>
      <c r="CK8" s="114" t="s">
        <v>428</v>
      </c>
      <c r="CL8" s="114" t="s">
        <v>1301</v>
      </c>
      <c r="CM8" s="114" t="s">
        <v>420</v>
      </c>
      <c r="CN8" s="114" t="s">
        <v>421</v>
      </c>
      <c r="CO8" s="114" t="s">
        <v>422</v>
      </c>
      <c r="CP8" s="114" t="s">
        <v>423</v>
      </c>
      <c r="CQ8" s="114" t="s">
        <v>424</v>
      </c>
      <c r="CR8" s="114" t="s">
        <v>425</v>
      </c>
      <c r="CS8" s="114" t="s">
        <v>426</v>
      </c>
      <c r="CT8" s="114" t="s">
        <v>427</v>
      </c>
      <c r="CU8" s="114" t="s">
        <v>428</v>
      </c>
      <c r="CV8" s="114" t="s">
        <v>1301</v>
      </c>
      <c r="CW8" s="114" t="s">
        <v>420</v>
      </c>
      <c r="CX8" s="114" t="s">
        <v>421</v>
      </c>
      <c r="CY8" s="114" t="s">
        <v>422</v>
      </c>
      <c r="CZ8" s="114" t="s">
        <v>423</v>
      </c>
      <c r="DA8" s="114" t="s">
        <v>424</v>
      </c>
      <c r="DB8" s="114" t="s">
        <v>425</v>
      </c>
      <c r="DC8" s="114" t="s">
        <v>426</v>
      </c>
      <c r="DD8" s="114" t="s">
        <v>427</v>
      </c>
      <c r="DE8" s="114" t="s">
        <v>428</v>
      </c>
      <c r="DF8" s="114" t="s">
        <v>1301</v>
      </c>
    </row>
    <row r="9" spans="1:110">
      <c r="F9" s="571" t="s">
        <v>1474</v>
      </c>
      <c r="G9" s="571" t="s">
        <v>668</v>
      </c>
      <c r="H9" s="571" t="s">
        <v>720</v>
      </c>
      <c r="I9" s="571" t="s">
        <v>669</v>
      </c>
      <c r="J9" s="571" t="s">
        <v>680</v>
      </c>
      <c r="K9" s="571" t="s">
        <v>670</v>
      </c>
      <c r="L9" s="571" t="s">
        <v>681</v>
      </c>
      <c r="M9" s="571" t="s">
        <v>1498</v>
      </c>
      <c r="N9" s="571" t="s">
        <v>721</v>
      </c>
      <c r="O9" s="571" t="s">
        <v>1332</v>
      </c>
      <c r="P9" s="571" t="s">
        <v>1334</v>
      </c>
      <c r="Q9" s="571" t="s">
        <v>710</v>
      </c>
      <c r="R9" s="571" t="s">
        <v>714</v>
      </c>
      <c r="S9" s="571" t="s">
        <v>1499</v>
      </c>
      <c r="T9" s="571" t="s">
        <v>722</v>
      </c>
      <c r="U9" s="571" t="s">
        <v>1500</v>
      </c>
      <c r="V9" s="571" t="s">
        <v>1501</v>
      </c>
      <c r="W9" s="571" t="s">
        <v>711</v>
      </c>
      <c r="X9" s="571" t="s">
        <v>715</v>
      </c>
      <c r="Z9" s="114" t="s">
        <v>1474</v>
      </c>
      <c r="AA9" s="114" t="s">
        <v>1474</v>
      </c>
      <c r="AB9" s="114" t="s">
        <v>1474</v>
      </c>
      <c r="AC9" s="114" t="s">
        <v>1474</v>
      </c>
      <c r="AD9" s="114" t="s">
        <v>1474</v>
      </c>
      <c r="AE9" s="114" t="s">
        <v>1474</v>
      </c>
      <c r="AF9" s="114" t="s">
        <v>1474</v>
      </c>
      <c r="AG9" s="114" t="s">
        <v>668</v>
      </c>
      <c r="AH9" s="114" t="s">
        <v>668</v>
      </c>
      <c r="AI9" s="114" t="s">
        <v>668</v>
      </c>
      <c r="AJ9" s="114" t="s">
        <v>720</v>
      </c>
      <c r="AK9" s="114" t="s">
        <v>720</v>
      </c>
      <c r="AL9" s="114" t="s">
        <v>720</v>
      </c>
      <c r="AM9" s="114" t="s">
        <v>669</v>
      </c>
      <c r="AN9" s="114" t="s">
        <v>669</v>
      </c>
      <c r="AO9" s="114" t="s">
        <v>669</v>
      </c>
      <c r="AP9" s="114" t="s">
        <v>680</v>
      </c>
      <c r="AQ9" s="114" t="s">
        <v>680</v>
      </c>
      <c r="AR9" s="114" t="s">
        <v>680</v>
      </c>
      <c r="AS9" s="114" t="s">
        <v>670</v>
      </c>
      <c r="AT9" s="114" t="s">
        <v>670</v>
      </c>
      <c r="AU9" s="114" t="s">
        <v>670</v>
      </c>
      <c r="AV9" s="114" t="s">
        <v>681</v>
      </c>
      <c r="AW9" s="114" t="s">
        <v>681</v>
      </c>
      <c r="AX9" s="114" t="s">
        <v>681</v>
      </c>
      <c r="AY9" s="571" t="s">
        <v>1498</v>
      </c>
      <c r="AZ9" s="571" t="s">
        <v>1498</v>
      </c>
      <c r="BA9" s="571" t="s">
        <v>1498</v>
      </c>
      <c r="BB9" s="571" t="s">
        <v>1498</v>
      </c>
      <c r="BC9" s="571" t="s">
        <v>1498</v>
      </c>
      <c r="BD9" s="571" t="s">
        <v>1498</v>
      </c>
      <c r="BE9" s="571" t="s">
        <v>1498</v>
      </c>
      <c r="BF9" s="571" t="s">
        <v>1498</v>
      </c>
      <c r="BG9" s="571" t="s">
        <v>1498</v>
      </c>
      <c r="BH9" s="114" t="s">
        <v>1498</v>
      </c>
      <c r="BI9" s="571" t="s">
        <v>721</v>
      </c>
      <c r="BJ9" s="571" t="s">
        <v>721</v>
      </c>
      <c r="BK9" s="571" t="s">
        <v>721</v>
      </c>
      <c r="BL9" s="571" t="s">
        <v>721</v>
      </c>
      <c r="BM9" s="571" t="s">
        <v>721</v>
      </c>
      <c r="BN9" s="571" t="s">
        <v>721</v>
      </c>
      <c r="BO9" s="571" t="s">
        <v>721</v>
      </c>
      <c r="BP9" s="571" t="s">
        <v>721</v>
      </c>
      <c r="BQ9" s="571" t="s">
        <v>721</v>
      </c>
      <c r="BR9" s="114" t="s">
        <v>721</v>
      </c>
      <c r="BS9" s="571" t="s">
        <v>1332</v>
      </c>
      <c r="BT9" s="571" t="s">
        <v>1332</v>
      </c>
      <c r="BU9" s="571" t="s">
        <v>1332</v>
      </c>
      <c r="BV9" s="571" t="s">
        <v>1332</v>
      </c>
      <c r="BW9" s="571" t="s">
        <v>1332</v>
      </c>
      <c r="BX9" s="571" t="s">
        <v>1332</v>
      </c>
      <c r="BY9" s="571" t="s">
        <v>1332</v>
      </c>
      <c r="BZ9" s="571" t="s">
        <v>1332</v>
      </c>
      <c r="CA9" s="571" t="s">
        <v>1332</v>
      </c>
      <c r="CB9" s="114" t="s">
        <v>1332</v>
      </c>
      <c r="CC9" s="571" t="s">
        <v>1334</v>
      </c>
      <c r="CD9" s="571" t="s">
        <v>1334</v>
      </c>
      <c r="CE9" s="571" t="s">
        <v>1334</v>
      </c>
      <c r="CF9" s="571" t="s">
        <v>1334</v>
      </c>
      <c r="CG9" s="571" t="s">
        <v>1334</v>
      </c>
      <c r="CH9" s="571" t="s">
        <v>1334</v>
      </c>
      <c r="CI9" s="571" t="s">
        <v>1334</v>
      </c>
      <c r="CJ9" s="571" t="s">
        <v>1334</v>
      </c>
      <c r="CK9" s="571" t="s">
        <v>1334</v>
      </c>
      <c r="CL9" s="114" t="s">
        <v>1334</v>
      </c>
      <c r="CM9" s="571" t="s">
        <v>710</v>
      </c>
      <c r="CN9" s="571" t="s">
        <v>710</v>
      </c>
      <c r="CO9" s="571" t="s">
        <v>710</v>
      </c>
      <c r="CP9" s="571" t="s">
        <v>710</v>
      </c>
      <c r="CQ9" s="571" t="s">
        <v>710</v>
      </c>
      <c r="CR9" s="571" t="s">
        <v>710</v>
      </c>
      <c r="CS9" s="571" t="s">
        <v>710</v>
      </c>
      <c r="CT9" s="571" t="s">
        <v>710</v>
      </c>
      <c r="CU9" s="571" t="s">
        <v>710</v>
      </c>
      <c r="CV9" s="114" t="s">
        <v>710</v>
      </c>
      <c r="CW9" s="571" t="s">
        <v>714</v>
      </c>
      <c r="CX9" s="571" t="s">
        <v>714</v>
      </c>
      <c r="CY9" s="571" t="s">
        <v>714</v>
      </c>
      <c r="CZ9" s="571" t="s">
        <v>714</v>
      </c>
      <c r="DA9" s="571" t="s">
        <v>714</v>
      </c>
      <c r="DB9" s="571" t="s">
        <v>714</v>
      </c>
      <c r="DC9" s="571" t="s">
        <v>714</v>
      </c>
      <c r="DD9" s="571" t="s">
        <v>714</v>
      </c>
      <c r="DE9" s="571" t="s">
        <v>714</v>
      </c>
      <c r="DF9" s="114" t="s">
        <v>714</v>
      </c>
    </row>
    <row r="10" spans="1:110">
      <c r="A10" s="74" t="s">
        <v>376</v>
      </c>
      <c r="B10" s="74" t="s">
        <v>375</v>
      </c>
      <c r="C10" s="74" t="s">
        <v>374</v>
      </c>
      <c r="D10" s="106" t="s">
        <v>382</v>
      </c>
      <c r="E10" s="74" t="s">
        <v>381</v>
      </c>
      <c r="F10" s="549" t="s">
        <v>1199</v>
      </c>
      <c r="G10" s="549" t="s">
        <v>1524</v>
      </c>
      <c r="H10" s="549" t="s">
        <v>1525</v>
      </c>
      <c r="I10" s="549" t="s">
        <v>1526</v>
      </c>
      <c r="J10" s="549" t="s">
        <v>1527</v>
      </c>
      <c r="K10" s="549" t="s">
        <v>1528</v>
      </c>
      <c r="L10" s="549" t="s">
        <v>1529</v>
      </c>
      <c r="M10" s="549" t="s">
        <v>1530</v>
      </c>
      <c r="N10" s="549" t="s">
        <v>1531</v>
      </c>
      <c r="O10" s="549" t="s">
        <v>1532</v>
      </c>
      <c r="P10" s="549" t="s">
        <v>1533</v>
      </c>
      <c r="Q10" s="549" t="s">
        <v>1534</v>
      </c>
      <c r="R10" s="549" t="s">
        <v>1535</v>
      </c>
      <c r="S10" s="549" t="s">
        <v>1536</v>
      </c>
      <c r="T10" s="549" t="s">
        <v>1537</v>
      </c>
      <c r="U10" s="549" t="s">
        <v>1538</v>
      </c>
      <c r="V10" s="549" t="s">
        <v>1539</v>
      </c>
      <c r="W10" s="549" t="s">
        <v>1540</v>
      </c>
      <c r="X10" s="549" t="s">
        <v>1541</v>
      </c>
      <c r="Y10" s="549" t="s">
        <v>3512</v>
      </c>
      <c r="Z10" s="394" t="s">
        <v>1199</v>
      </c>
      <c r="AA10" s="394" t="s">
        <v>1199</v>
      </c>
      <c r="AB10" s="394" t="s">
        <v>1199</v>
      </c>
      <c r="AC10" s="394" t="s">
        <v>1199</v>
      </c>
      <c r="AD10" s="394" t="s">
        <v>1199</v>
      </c>
      <c r="AE10" s="394" t="s">
        <v>1199</v>
      </c>
      <c r="AF10" s="394"/>
      <c r="AG10" s="394" t="s">
        <v>3511</v>
      </c>
      <c r="AH10" s="394" t="s">
        <v>3511</v>
      </c>
      <c r="AI10" s="394"/>
      <c r="AJ10" s="394" t="s">
        <v>1525</v>
      </c>
      <c r="AK10" s="394" t="s">
        <v>1525</v>
      </c>
      <c r="AL10" s="394"/>
      <c r="AM10" s="549" t="s">
        <v>1526</v>
      </c>
      <c r="AN10" s="549" t="s">
        <v>1526</v>
      </c>
      <c r="AO10" s="394"/>
      <c r="AP10" s="549" t="s">
        <v>1527</v>
      </c>
      <c r="AQ10" s="549" t="s">
        <v>1527</v>
      </c>
      <c r="AR10" s="394"/>
      <c r="AS10" s="549" t="s">
        <v>1528</v>
      </c>
      <c r="AT10" s="549" t="s">
        <v>1528</v>
      </c>
      <c r="AU10" s="394"/>
      <c r="AV10" s="549" t="s">
        <v>1529</v>
      </c>
      <c r="AW10" s="549" t="s">
        <v>1529</v>
      </c>
      <c r="AX10" s="394"/>
      <c r="AY10" s="549" t="s">
        <v>1530</v>
      </c>
      <c r="AZ10" s="549" t="s">
        <v>1530</v>
      </c>
      <c r="BA10" s="549" t="s">
        <v>1530</v>
      </c>
      <c r="BB10" s="549" t="s">
        <v>1530</v>
      </c>
      <c r="BC10" s="549" t="s">
        <v>1530</v>
      </c>
      <c r="BD10" s="549" t="s">
        <v>1530</v>
      </c>
      <c r="BE10" s="549" t="s">
        <v>1530</v>
      </c>
      <c r="BF10" s="549" t="s">
        <v>1530</v>
      </c>
      <c r="BG10" s="549" t="s">
        <v>1530</v>
      </c>
      <c r="BH10" s="394"/>
      <c r="BI10" s="549" t="s">
        <v>1531</v>
      </c>
      <c r="BJ10" s="549" t="s">
        <v>1531</v>
      </c>
      <c r="BK10" s="549" t="s">
        <v>1531</v>
      </c>
      <c r="BL10" s="549" t="s">
        <v>1531</v>
      </c>
      <c r="BM10" s="549" t="s">
        <v>1531</v>
      </c>
      <c r="BN10" s="549" t="s">
        <v>1531</v>
      </c>
      <c r="BO10" s="549" t="s">
        <v>1531</v>
      </c>
      <c r="BP10" s="549" t="s">
        <v>1531</v>
      </c>
      <c r="BQ10" s="549" t="s">
        <v>1531</v>
      </c>
      <c r="BR10" s="394"/>
      <c r="BS10" s="549" t="s">
        <v>1532</v>
      </c>
      <c r="BT10" s="549" t="s">
        <v>1532</v>
      </c>
      <c r="BU10" s="549" t="s">
        <v>1532</v>
      </c>
      <c r="BV10" s="549" t="s">
        <v>1532</v>
      </c>
      <c r="BW10" s="549" t="s">
        <v>1532</v>
      </c>
      <c r="BX10" s="549" t="s">
        <v>1532</v>
      </c>
      <c r="BY10" s="549" t="s">
        <v>1532</v>
      </c>
      <c r="BZ10" s="549" t="s">
        <v>1532</v>
      </c>
      <c r="CA10" s="549" t="s">
        <v>1532</v>
      </c>
      <c r="CB10" s="394"/>
      <c r="CC10" s="549" t="s">
        <v>1533</v>
      </c>
      <c r="CD10" s="549" t="s">
        <v>1533</v>
      </c>
      <c r="CE10" s="549" t="s">
        <v>1533</v>
      </c>
      <c r="CF10" s="549" t="s">
        <v>1533</v>
      </c>
      <c r="CG10" s="549" t="s">
        <v>1533</v>
      </c>
      <c r="CH10" s="549" t="s">
        <v>1533</v>
      </c>
      <c r="CI10" s="549" t="s">
        <v>1533</v>
      </c>
      <c r="CJ10" s="549" t="s">
        <v>1533</v>
      </c>
      <c r="CK10" s="549" t="s">
        <v>1533</v>
      </c>
      <c r="CL10" s="394"/>
      <c r="CM10" s="549" t="s">
        <v>1534</v>
      </c>
      <c r="CN10" s="549" t="s">
        <v>1534</v>
      </c>
      <c r="CO10" s="549" t="s">
        <v>1534</v>
      </c>
      <c r="CP10" s="549" t="s">
        <v>1534</v>
      </c>
      <c r="CQ10" s="549" t="s">
        <v>1534</v>
      </c>
      <c r="CR10" s="549" t="s">
        <v>1534</v>
      </c>
      <c r="CS10" s="549" t="s">
        <v>1534</v>
      </c>
      <c r="CT10" s="549" t="s">
        <v>1534</v>
      </c>
      <c r="CU10" s="549" t="s">
        <v>1534</v>
      </c>
      <c r="CV10" s="394"/>
      <c r="CW10" s="549" t="s">
        <v>1535</v>
      </c>
      <c r="CX10" s="549" t="s">
        <v>1535</v>
      </c>
      <c r="CY10" s="549" t="s">
        <v>1535</v>
      </c>
      <c r="CZ10" s="549" t="s">
        <v>1535</v>
      </c>
      <c r="DA10" s="549" t="s">
        <v>1535</v>
      </c>
      <c r="DB10" s="549" t="s">
        <v>1535</v>
      </c>
      <c r="DC10" s="549" t="s">
        <v>1535</v>
      </c>
      <c r="DD10" s="549" t="s">
        <v>1535</v>
      </c>
      <c r="DE10" s="549" t="s">
        <v>1535</v>
      </c>
      <c r="DF10" s="394"/>
    </row>
    <row r="11" spans="1:110">
      <c r="A11" s="74"/>
      <c r="B11" s="74"/>
      <c r="C11" s="74"/>
      <c r="D11" s="74" t="s">
        <v>432</v>
      </c>
      <c r="E11" s="106" t="s">
        <v>500</v>
      </c>
      <c r="Z11">
        <v>5</v>
      </c>
      <c r="AA11">
        <v>6</v>
      </c>
      <c r="AB11">
        <v>41</v>
      </c>
      <c r="AC11">
        <v>49</v>
      </c>
      <c r="AD11">
        <v>21</v>
      </c>
      <c r="AE11">
        <v>28</v>
      </c>
      <c r="AF11">
        <v>150</v>
      </c>
      <c r="AG11">
        <v>58</v>
      </c>
      <c r="AH11">
        <v>92</v>
      </c>
      <c r="AI11">
        <v>150</v>
      </c>
      <c r="AJ11">
        <v>67</v>
      </c>
      <c r="AK11">
        <v>83</v>
      </c>
      <c r="AL11">
        <v>150</v>
      </c>
      <c r="AM11">
        <v>98</v>
      </c>
      <c r="AN11">
        <v>52</v>
      </c>
      <c r="AO11">
        <v>150</v>
      </c>
      <c r="AP11">
        <v>99</v>
      </c>
      <c r="AQ11">
        <v>51</v>
      </c>
      <c r="AR11">
        <v>150</v>
      </c>
      <c r="AS11">
        <v>98</v>
      </c>
      <c r="AT11">
        <v>52</v>
      </c>
      <c r="AU11">
        <v>150</v>
      </c>
      <c r="AV11">
        <v>70</v>
      </c>
      <c r="AW11">
        <v>80</v>
      </c>
      <c r="AX11">
        <v>150</v>
      </c>
      <c r="AY11">
        <v>1</v>
      </c>
      <c r="AZ11">
        <v>15</v>
      </c>
      <c r="BA11">
        <v>18</v>
      </c>
      <c r="BB11">
        <v>5</v>
      </c>
      <c r="BC11">
        <v>3</v>
      </c>
      <c r="BD11">
        <v>12</v>
      </c>
      <c r="BE11">
        <v>4</v>
      </c>
      <c r="BF11">
        <v>0</v>
      </c>
      <c r="BG11">
        <v>0</v>
      </c>
      <c r="BH11">
        <v>58</v>
      </c>
      <c r="BI11">
        <v>1</v>
      </c>
      <c r="BJ11">
        <v>8</v>
      </c>
      <c r="BK11">
        <v>31</v>
      </c>
      <c r="BL11">
        <v>4</v>
      </c>
      <c r="BM11">
        <v>6</v>
      </c>
      <c r="BN11">
        <v>9</v>
      </c>
      <c r="BO11">
        <v>1</v>
      </c>
      <c r="BP11">
        <v>2</v>
      </c>
      <c r="BQ11">
        <v>5</v>
      </c>
      <c r="BR11">
        <v>67</v>
      </c>
      <c r="BS11">
        <v>1</v>
      </c>
      <c r="BT11">
        <v>23</v>
      </c>
      <c r="BU11">
        <v>23</v>
      </c>
      <c r="BV11">
        <v>12</v>
      </c>
      <c r="BW11">
        <v>9</v>
      </c>
      <c r="BX11">
        <v>10</v>
      </c>
      <c r="BY11">
        <v>1</v>
      </c>
      <c r="BZ11">
        <v>8</v>
      </c>
      <c r="CA11">
        <v>11</v>
      </c>
      <c r="CB11">
        <v>98</v>
      </c>
      <c r="CC11">
        <v>1</v>
      </c>
      <c r="CD11">
        <v>26</v>
      </c>
      <c r="CE11">
        <v>24</v>
      </c>
      <c r="CF11">
        <v>9</v>
      </c>
      <c r="CG11">
        <v>18</v>
      </c>
      <c r="CH11">
        <v>8</v>
      </c>
      <c r="CI11">
        <v>1</v>
      </c>
      <c r="CJ11">
        <v>7</v>
      </c>
      <c r="CK11">
        <v>5</v>
      </c>
      <c r="CL11">
        <v>99</v>
      </c>
      <c r="CM11">
        <v>1</v>
      </c>
      <c r="CN11">
        <v>28</v>
      </c>
      <c r="CO11">
        <v>27</v>
      </c>
      <c r="CP11">
        <v>7</v>
      </c>
      <c r="CQ11">
        <v>9</v>
      </c>
      <c r="CR11">
        <v>9</v>
      </c>
      <c r="CS11">
        <v>6</v>
      </c>
      <c r="CT11">
        <v>5</v>
      </c>
      <c r="CU11">
        <v>6</v>
      </c>
      <c r="CV11">
        <v>98</v>
      </c>
      <c r="CW11">
        <v>1</v>
      </c>
      <c r="CX11">
        <v>6</v>
      </c>
      <c r="CY11">
        <v>25</v>
      </c>
      <c r="CZ11">
        <v>3</v>
      </c>
      <c r="DA11">
        <v>10</v>
      </c>
      <c r="DB11">
        <v>14</v>
      </c>
      <c r="DC11">
        <v>7</v>
      </c>
      <c r="DD11">
        <v>1</v>
      </c>
      <c r="DE11">
        <v>3</v>
      </c>
      <c r="DF11">
        <v>70</v>
      </c>
    </row>
    <row r="12" spans="1:110">
      <c r="A12" s="74"/>
      <c r="B12" s="74"/>
      <c r="C12" s="74"/>
      <c r="D12" s="74" t="s">
        <v>44</v>
      </c>
      <c r="E12" s="106" t="s">
        <v>503</v>
      </c>
      <c r="Z12">
        <v>2</v>
      </c>
      <c r="AA12">
        <v>2</v>
      </c>
      <c r="AB12">
        <v>20</v>
      </c>
      <c r="AC12">
        <v>10</v>
      </c>
      <c r="AD12">
        <v>9</v>
      </c>
      <c r="AE12">
        <v>7</v>
      </c>
      <c r="AF12">
        <v>50</v>
      </c>
      <c r="AG12">
        <v>16</v>
      </c>
      <c r="AH12">
        <v>34</v>
      </c>
      <c r="AI12">
        <v>50</v>
      </c>
      <c r="AJ12">
        <v>21</v>
      </c>
      <c r="AK12">
        <v>29</v>
      </c>
      <c r="AL12">
        <v>50</v>
      </c>
      <c r="AM12">
        <v>36</v>
      </c>
      <c r="AN12">
        <v>14</v>
      </c>
      <c r="AO12">
        <v>50</v>
      </c>
      <c r="AP12">
        <v>30</v>
      </c>
      <c r="AQ12">
        <v>20</v>
      </c>
      <c r="AR12">
        <v>50</v>
      </c>
      <c r="AS12">
        <v>33</v>
      </c>
      <c r="AT12">
        <v>17</v>
      </c>
      <c r="AU12">
        <v>50</v>
      </c>
      <c r="AV12">
        <v>18</v>
      </c>
      <c r="AW12">
        <v>32</v>
      </c>
      <c r="AX12">
        <v>50</v>
      </c>
      <c r="AY12">
        <v>1</v>
      </c>
      <c r="AZ12">
        <v>5</v>
      </c>
      <c r="BA12">
        <v>4</v>
      </c>
      <c r="BB12">
        <v>2</v>
      </c>
      <c r="BC12">
        <v>1</v>
      </c>
      <c r="BD12">
        <v>3</v>
      </c>
      <c r="BE12">
        <v>0</v>
      </c>
      <c r="BF12">
        <v>0</v>
      </c>
      <c r="BG12">
        <v>0</v>
      </c>
      <c r="BH12">
        <v>16</v>
      </c>
      <c r="BI12">
        <v>1</v>
      </c>
      <c r="BJ12">
        <v>0</v>
      </c>
      <c r="BK12">
        <v>9</v>
      </c>
      <c r="BL12">
        <v>3</v>
      </c>
      <c r="BM12">
        <v>4</v>
      </c>
      <c r="BN12">
        <v>0</v>
      </c>
      <c r="BO12">
        <v>1</v>
      </c>
      <c r="BP12">
        <v>0</v>
      </c>
      <c r="BQ12">
        <v>3</v>
      </c>
      <c r="BR12">
        <v>21</v>
      </c>
      <c r="BS12">
        <v>1</v>
      </c>
      <c r="BT12">
        <v>6</v>
      </c>
      <c r="BU12">
        <v>10</v>
      </c>
      <c r="BV12">
        <v>5</v>
      </c>
      <c r="BW12">
        <v>1</v>
      </c>
      <c r="BX12">
        <v>2</v>
      </c>
      <c r="BY12">
        <v>1</v>
      </c>
      <c r="BZ12">
        <v>4</v>
      </c>
      <c r="CA12">
        <v>6</v>
      </c>
      <c r="CB12">
        <v>36</v>
      </c>
      <c r="CC12">
        <v>1</v>
      </c>
      <c r="CD12">
        <v>8</v>
      </c>
      <c r="CE12">
        <v>6</v>
      </c>
      <c r="CF12">
        <v>3</v>
      </c>
      <c r="CG12">
        <v>5</v>
      </c>
      <c r="CH12">
        <v>3</v>
      </c>
      <c r="CI12">
        <v>0</v>
      </c>
      <c r="CJ12">
        <v>2</v>
      </c>
      <c r="CK12">
        <v>2</v>
      </c>
      <c r="CL12">
        <v>30</v>
      </c>
      <c r="CM12">
        <v>1</v>
      </c>
      <c r="CN12">
        <v>7</v>
      </c>
      <c r="CO12">
        <v>9</v>
      </c>
      <c r="CP12">
        <v>3</v>
      </c>
      <c r="CQ12">
        <v>5</v>
      </c>
      <c r="CR12">
        <v>3</v>
      </c>
      <c r="CS12">
        <v>1</v>
      </c>
      <c r="CT12">
        <v>2</v>
      </c>
      <c r="CU12">
        <v>2</v>
      </c>
      <c r="CV12">
        <v>33</v>
      </c>
      <c r="CW12">
        <v>1</v>
      </c>
      <c r="CX12">
        <v>2</v>
      </c>
      <c r="CY12">
        <v>3</v>
      </c>
      <c r="CZ12">
        <v>2</v>
      </c>
      <c r="DA12">
        <v>2</v>
      </c>
      <c r="DB12">
        <v>6</v>
      </c>
      <c r="DC12">
        <v>1</v>
      </c>
      <c r="DD12">
        <v>0</v>
      </c>
      <c r="DE12">
        <v>1</v>
      </c>
      <c r="DF12">
        <v>18</v>
      </c>
    </row>
    <row r="13" spans="1:110">
      <c r="A13" s="74"/>
      <c r="B13" s="74"/>
      <c r="C13" s="74"/>
      <c r="D13" s="74" t="s">
        <v>49</v>
      </c>
      <c r="E13" s="106" t="s">
        <v>506</v>
      </c>
      <c r="Z13">
        <v>2</v>
      </c>
      <c r="AA13">
        <v>1</v>
      </c>
      <c r="AB13">
        <v>7</v>
      </c>
      <c r="AC13">
        <v>14</v>
      </c>
      <c r="AD13">
        <v>5</v>
      </c>
      <c r="AE13">
        <v>6</v>
      </c>
      <c r="AF13">
        <v>35</v>
      </c>
      <c r="AG13">
        <v>17</v>
      </c>
      <c r="AH13">
        <v>18</v>
      </c>
      <c r="AI13">
        <v>35</v>
      </c>
      <c r="AJ13">
        <v>20</v>
      </c>
      <c r="AK13">
        <v>15</v>
      </c>
      <c r="AL13">
        <v>35</v>
      </c>
      <c r="AM13">
        <v>28</v>
      </c>
      <c r="AN13">
        <v>7</v>
      </c>
      <c r="AO13">
        <v>35</v>
      </c>
      <c r="AP13">
        <v>28</v>
      </c>
      <c r="AQ13">
        <v>7</v>
      </c>
      <c r="AR13">
        <v>35</v>
      </c>
      <c r="AS13">
        <v>27</v>
      </c>
      <c r="AT13">
        <v>8</v>
      </c>
      <c r="AU13">
        <v>35</v>
      </c>
      <c r="AV13">
        <v>22</v>
      </c>
      <c r="AW13">
        <v>13</v>
      </c>
      <c r="AX13">
        <v>35</v>
      </c>
      <c r="AY13">
        <v>0</v>
      </c>
      <c r="AZ13">
        <v>4</v>
      </c>
      <c r="BA13">
        <v>5</v>
      </c>
      <c r="BB13">
        <v>2</v>
      </c>
      <c r="BC13">
        <v>1</v>
      </c>
      <c r="BD13">
        <v>5</v>
      </c>
      <c r="BE13">
        <v>0</v>
      </c>
      <c r="BF13">
        <v>0</v>
      </c>
      <c r="BG13">
        <v>0</v>
      </c>
      <c r="BH13">
        <v>17</v>
      </c>
      <c r="BI13">
        <v>0</v>
      </c>
      <c r="BJ13">
        <v>4</v>
      </c>
      <c r="BK13">
        <v>9</v>
      </c>
      <c r="BL13">
        <v>1</v>
      </c>
      <c r="BM13">
        <v>2</v>
      </c>
      <c r="BN13">
        <v>3</v>
      </c>
      <c r="BO13">
        <v>0</v>
      </c>
      <c r="BP13">
        <v>1</v>
      </c>
      <c r="BQ13">
        <v>0</v>
      </c>
      <c r="BR13">
        <v>20</v>
      </c>
      <c r="BS13">
        <v>0</v>
      </c>
      <c r="BT13">
        <v>8</v>
      </c>
      <c r="BU13">
        <v>5</v>
      </c>
      <c r="BV13">
        <v>3</v>
      </c>
      <c r="BW13">
        <v>4</v>
      </c>
      <c r="BX13">
        <v>5</v>
      </c>
      <c r="BY13">
        <v>0</v>
      </c>
      <c r="BZ13">
        <v>1</v>
      </c>
      <c r="CA13">
        <v>2</v>
      </c>
      <c r="CB13">
        <v>28</v>
      </c>
      <c r="CC13">
        <v>0</v>
      </c>
      <c r="CD13">
        <v>9</v>
      </c>
      <c r="CE13">
        <v>9</v>
      </c>
      <c r="CF13">
        <v>2</v>
      </c>
      <c r="CG13">
        <v>4</v>
      </c>
      <c r="CH13">
        <v>2</v>
      </c>
      <c r="CI13">
        <v>0</v>
      </c>
      <c r="CJ13">
        <v>2</v>
      </c>
      <c r="CK13">
        <v>0</v>
      </c>
      <c r="CL13">
        <v>28</v>
      </c>
      <c r="CM13">
        <v>0</v>
      </c>
      <c r="CN13">
        <v>8</v>
      </c>
      <c r="CO13">
        <v>6</v>
      </c>
      <c r="CP13">
        <v>3</v>
      </c>
      <c r="CQ13">
        <v>2</v>
      </c>
      <c r="CR13">
        <v>3</v>
      </c>
      <c r="CS13">
        <v>4</v>
      </c>
      <c r="CT13">
        <v>0</v>
      </c>
      <c r="CU13">
        <v>1</v>
      </c>
      <c r="CV13">
        <v>27</v>
      </c>
      <c r="CW13">
        <v>0</v>
      </c>
      <c r="CX13">
        <v>2</v>
      </c>
      <c r="CY13">
        <v>8</v>
      </c>
      <c r="CZ13">
        <v>1</v>
      </c>
      <c r="DA13">
        <v>2</v>
      </c>
      <c r="DB13">
        <v>5</v>
      </c>
      <c r="DC13">
        <v>3</v>
      </c>
      <c r="DD13">
        <v>1</v>
      </c>
      <c r="DE13">
        <v>0</v>
      </c>
      <c r="DF13">
        <v>22</v>
      </c>
    </row>
    <row r="14" spans="1:110">
      <c r="A14" s="74"/>
      <c r="B14" s="74"/>
      <c r="C14" s="74"/>
      <c r="D14" s="74" t="s">
        <v>73</v>
      </c>
      <c r="E14" s="106" t="s">
        <v>509</v>
      </c>
      <c r="Z14">
        <v>0</v>
      </c>
      <c r="AA14">
        <v>2</v>
      </c>
      <c r="AB14">
        <v>9</v>
      </c>
      <c r="AC14">
        <v>13</v>
      </c>
      <c r="AD14">
        <v>4</v>
      </c>
      <c r="AE14">
        <v>5</v>
      </c>
      <c r="AF14">
        <v>33</v>
      </c>
      <c r="AG14">
        <v>11</v>
      </c>
      <c r="AH14">
        <v>22</v>
      </c>
      <c r="AI14">
        <v>33</v>
      </c>
      <c r="AJ14">
        <v>11</v>
      </c>
      <c r="AK14">
        <v>22</v>
      </c>
      <c r="AL14">
        <v>33</v>
      </c>
      <c r="AM14">
        <v>16</v>
      </c>
      <c r="AN14">
        <v>17</v>
      </c>
      <c r="AO14">
        <v>33</v>
      </c>
      <c r="AP14">
        <v>21</v>
      </c>
      <c r="AQ14">
        <v>12</v>
      </c>
      <c r="AR14">
        <v>33</v>
      </c>
      <c r="AS14">
        <v>19</v>
      </c>
      <c r="AT14">
        <v>14</v>
      </c>
      <c r="AU14">
        <v>33</v>
      </c>
      <c r="AV14">
        <v>13</v>
      </c>
      <c r="AW14">
        <v>20</v>
      </c>
      <c r="AX14">
        <v>33</v>
      </c>
      <c r="AY14">
        <v>0</v>
      </c>
      <c r="AZ14">
        <v>3</v>
      </c>
      <c r="BA14">
        <v>3</v>
      </c>
      <c r="BB14">
        <v>0</v>
      </c>
      <c r="BC14">
        <v>1</v>
      </c>
      <c r="BD14">
        <v>2</v>
      </c>
      <c r="BE14">
        <v>2</v>
      </c>
      <c r="BF14">
        <v>0</v>
      </c>
      <c r="BG14">
        <v>0</v>
      </c>
      <c r="BH14">
        <v>11</v>
      </c>
      <c r="BI14">
        <v>0</v>
      </c>
      <c r="BJ14">
        <v>1</v>
      </c>
      <c r="BK14">
        <v>8</v>
      </c>
      <c r="BL14">
        <v>0</v>
      </c>
      <c r="BM14">
        <v>0</v>
      </c>
      <c r="BN14">
        <v>2</v>
      </c>
      <c r="BO14">
        <v>0</v>
      </c>
      <c r="BP14">
        <v>0</v>
      </c>
      <c r="BQ14">
        <v>0</v>
      </c>
      <c r="BR14">
        <v>11</v>
      </c>
      <c r="BS14">
        <v>0</v>
      </c>
      <c r="BT14">
        <v>4</v>
      </c>
      <c r="BU14">
        <v>6</v>
      </c>
      <c r="BV14">
        <v>1</v>
      </c>
      <c r="BW14">
        <v>2</v>
      </c>
      <c r="BX14">
        <v>1</v>
      </c>
      <c r="BY14">
        <v>0</v>
      </c>
      <c r="BZ14">
        <v>0</v>
      </c>
      <c r="CA14">
        <v>2</v>
      </c>
      <c r="CB14">
        <v>16</v>
      </c>
      <c r="CC14">
        <v>0</v>
      </c>
      <c r="CD14">
        <v>2</v>
      </c>
      <c r="CE14">
        <v>8</v>
      </c>
      <c r="CF14">
        <v>2</v>
      </c>
      <c r="CG14">
        <v>4</v>
      </c>
      <c r="CH14">
        <v>2</v>
      </c>
      <c r="CI14">
        <v>1</v>
      </c>
      <c r="CJ14">
        <v>1</v>
      </c>
      <c r="CK14">
        <v>1</v>
      </c>
      <c r="CL14">
        <v>21</v>
      </c>
      <c r="CM14">
        <v>0</v>
      </c>
      <c r="CN14">
        <v>6</v>
      </c>
      <c r="CO14">
        <v>7</v>
      </c>
      <c r="CP14">
        <v>0</v>
      </c>
      <c r="CQ14">
        <v>1</v>
      </c>
      <c r="CR14">
        <v>3</v>
      </c>
      <c r="CS14">
        <v>0</v>
      </c>
      <c r="CT14">
        <v>2</v>
      </c>
      <c r="CU14">
        <v>0</v>
      </c>
      <c r="CV14">
        <v>19</v>
      </c>
      <c r="CW14">
        <v>0</v>
      </c>
      <c r="CX14">
        <v>2</v>
      </c>
      <c r="CY14">
        <v>5</v>
      </c>
      <c r="CZ14">
        <v>0</v>
      </c>
      <c r="DA14">
        <v>3</v>
      </c>
      <c r="DB14">
        <v>1</v>
      </c>
      <c r="DC14">
        <v>2</v>
      </c>
      <c r="DD14">
        <v>0</v>
      </c>
      <c r="DE14">
        <v>0</v>
      </c>
      <c r="DF14">
        <v>13</v>
      </c>
    </row>
    <row r="15" spans="1:110">
      <c r="A15" s="74"/>
      <c r="B15" s="74"/>
      <c r="C15" s="74"/>
      <c r="D15" s="74" t="s">
        <v>56</v>
      </c>
      <c r="E15" s="106" t="s">
        <v>512</v>
      </c>
      <c r="Z15">
        <v>1</v>
      </c>
      <c r="AA15">
        <v>1</v>
      </c>
      <c r="AB15">
        <v>5</v>
      </c>
      <c r="AC15">
        <v>12</v>
      </c>
      <c r="AD15">
        <v>3</v>
      </c>
      <c r="AE15">
        <v>10</v>
      </c>
      <c r="AF15">
        <v>32</v>
      </c>
      <c r="AG15">
        <v>14</v>
      </c>
      <c r="AH15">
        <v>18</v>
      </c>
      <c r="AI15">
        <v>32</v>
      </c>
      <c r="AJ15">
        <v>15</v>
      </c>
      <c r="AK15">
        <v>17</v>
      </c>
      <c r="AL15">
        <v>32</v>
      </c>
      <c r="AM15">
        <v>18</v>
      </c>
      <c r="AN15">
        <v>14</v>
      </c>
      <c r="AO15">
        <v>32</v>
      </c>
      <c r="AP15">
        <v>20</v>
      </c>
      <c r="AQ15">
        <v>12</v>
      </c>
      <c r="AR15">
        <v>32</v>
      </c>
      <c r="AS15">
        <v>19</v>
      </c>
      <c r="AT15">
        <v>13</v>
      </c>
      <c r="AU15">
        <v>32</v>
      </c>
      <c r="AV15">
        <v>17</v>
      </c>
      <c r="AW15">
        <v>15</v>
      </c>
      <c r="AX15">
        <v>32</v>
      </c>
      <c r="AY15">
        <v>0</v>
      </c>
      <c r="AZ15">
        <v>3</v>
      </c>
      <c r="BA15">
        <v>6</v>
      </c>
      <c r="BB15">
        <v>1</v>
      </c>
      <c r="BC15">
        <v>0</v>
      </c>
      <c r="BD15">
        <v>2</v>
      </c>
      <c r="BE15">
        <v>2</v>
      </c>
      <c r="BF15">
        <v>0</v>
      </c>
      <c r="BG15">
        <v>0</v>
      </c>
      <c r="BH15">
        <v>14</v>
      </c>
      <c r="BI15">
        <v>0</v>
      </c>
      <c r="BJ15">
        <v>3</v>
      </c>
      <c r="BK15">
        <v>5</v>
      </c>
      <c r="BL15">
        <v>0</v>
      </c>
      <c r="BM15">
        <v>0</v>
      </c>
      <c r="BN15">
        <v>4</v>
      </c>
      <c r="BO15">
        <v>0</v>
      </c>
      <c r="BP15">
        <v>1</v>
      </c>
      <c r="BQ15">
        <v>2</v>
      </c>
      <c r="BR15">
        <v>15</v>
      </c>
      <c r="BS15">
        <v>0</v>
      </c>
      <c r="BT15">
        <v>5</v>
      </c>
      <c r="BU15">
        <v>2</v>
      </c>
      <c r="BV15">
        <v>3</v>
      </c>
      <c r="BW15">
        <v>2</v>
      </c>
      <c r="BX15">
        <v>2</v>
      </c>
      <c r="BY15">
        <v>0</v>
      </c>
      <c r="BZ15">
        <v>3</v>
      </c>
      <c r="CA15">
        <v>1</v>
      </c>
      <c r="CB15">
        <v>18</v>
      </c>
      <c r="CC15">
        <v>0</v>
      </c>
      <c r="CD15">
        <v>7</v>
      </c>
      <c r="CE15">
        <v>1</v>
      </c>
      <c r="CF15">
        <v>2</v>
      </c>
      <c r="CG15">
        <v>5</v>
      </c>
      <c r="CH15">
        <v>1</v>
      </c>
      <c r="CI15">
        <v>0</v>
      </c>
      <c r="CJ15">
        <v>2</v>
      </c>
      <c r="CK15">
        <v>2</v>
      </c>
      <c r="CL15">
        <v>20</v>
      </c>
      <c r="CM15">
        <v>0</v>
      </c>
      <c r="CN15">
        <v>7</v>
      </c>
      <c r="CO15">
        <v>5</v>
      </c>
      <c r="CP15">
        <v>1</v>
      </c>
      <c r="CQ15">
        <v>1</v>
      </c>
      <c r="CR15">
        <v>0</v>
      </c>
      <c r="CS15">
        <v>1</v>
      </c>
      <c r="CT15">
        <v>1</v>
      </c>
      <c r="CU15">
        <v>3</v>
      </c>
      <c r="CV15">
        <v>19</v>
      </c>
      <c r="CW15">
        <v>0</v>
      </c>
      <c r="CX15">
        <v>0</v>
      </c>
      <c r="CY15">
        <v>9</v>
      </c>
      <c r="CZ15">
        <v>0</v>
      </c>
      <c r="DA15">
        <v>3</v>
      </c>
      <c r="DB15">
        <v>2</v>
      </c>
      <c r="DC15">
        <v>1</v>
      </c>
      <c r="DD15">
        <v>0</v>
      </c>
      <c r="DE15">
        <v>2</v>
      </c>
      <c r="DF15">
        <v>17</v>
      </c>
    </row>
    <row r="16" spans="1:110">
      <c r="A16" s="74"/>
      <c r="B16" s="74"/>
      <c r="C16" s="74"/>
      <c r="D16" s="74" t="s">
        <v>116</v>
      </c>
      <c r="E16" s="106" t="s">
        <v>1173</v>
      </c>
      <c r="Z16">
        <v>0</v>
      </c>
      <c r="AA16">
        <v>1</v>
      </c>
      <c r="AB16">
        <v>6</v>
      </c>
      <c r="AC16">
        <v>2</v>
      </c>
      <c r="AD16">
        <v>3</v>
      </c>
      <c r="AE16">
        <v>0</v>
      </c>
      <c r="AF16">
        <v>12</v>
      </c>
      <c r="AG16">
        <v>1</v>
      </c>
      <c r="AH16">
        <v>11</v>
      </c>
      <c r="AI16">
        <v>12</v>
      </c>
      <c r="AJ16">
        <v>2</v>
      </c>
      <c r="AK16">
        <v>10</v>
      </c>
      <c r="AL16">
        <v>12</v>
      </c>
      <c r="AM16">
        <v>7</v>
      </c>
      <c r="AN16">
        <v>5</v>
      </c>
      <c r="AO16">
        <v>12</v>
      </c>
      <c r="AP16">
        <v>5</v>
      </c>
      <c r="AQ16">
        <v>7</v>
      </c>
      <c r="AR16">
        <v>12</v>
      </c>
      <c r="AS16">
        <v>7</v>
      </c>
      <c r="AT16">
        <v>5</v>
      </c>
      <c r="AU16">
        <v>12</v>
      </c>
      <c r="AV16">
        <v>1</v>
      </c>
      <c r="AW16">
        <v>11</v>
      </c>
      <c r="AX16">
        <v>12</v>
      </c>
      <c r="AY16">
        <v>0</v>
      </c>
      <c r="AZ16">
        <v>1</v>
      </c>
      <c r="BA16">
        <v>0</v>
      </c>
      <c r="BB16">
        <v>0</v>
      </c>
      <c r="BC16">
        <v>0</v>
      </c>
      <c r="BD16">
        <v>0</v>
      </c>
      <c r="BE16">
        <v>0</v>
      </c>
      <c r="BF16">
        <v>0</v>
      </c>
      <c r="BG16">
        <v>0</v>
      </c>
      <c r="BH16">
        <v>1</v>
      </c>
      <c r="BI16">
        <v>0</v>
      </c>
      <c r="BJ16">
        <v>0</v>
      </c>
      <c r="BK16">
        <v>1</v>
      </c>
      <c r="BL16">
        <v>0</v>
      </c>
      <c r="BM16">
        <v>0</v>
      </c>
      <c r="BN16">
        <v>0</v>
      </c>
      <c r="BO16">
        <v>0</v>
      </c>
      <c r="BP16">
        <v>0</v>
      </c>
      <c r="BQ16">
        <v>1</v>
      </c>
      <c r="BR16">
        <v>2</v>
      </c>
      <c r="BS16">
        <v>0</v>
      </c>
      <c r="BT16">
        <v>1</v>
      </c>
      <c r="BU16">
        <v>1</v>
      </c>
      <c r="BV16">
        <v>0</v>
      </c>
      <c r="BW16">
        <v>1</v>
      </c>
      <c r="BX16">
        <v>0</v>
      </c>
      <c r="BY16">
        <v>0</v>
      </c>
      <c r="BZ16">
        <v>2</v>
      </c>
      <c r="CA16">
        <v>2</v>
      </c>
      <c r="CB16">
        <v>7</v>
      </c>
      <c r="CC16">
        <v>0</v>
      </c>
      <c r="CD16">
        <v>4</v>
      </c>
      <c r="CE16">
        <v>0</v>
      </c>
      <c r="CF16">
        <v>1</v>
      </c>
      <c r="CG16">
        <v>0</v>
      </c>
      <c r="CH16">
        <v>0</v>
      </c>
      <c r="CI16">
        <v>0</v>
      </c>
      <c r="CJ16">
        <v>0</v>
      </c>
      <c r="CK16">
        <v>0</v>
      </c>
      <c r="CL16">
        <v>5</v>
      </c>
      <c r="CM16">
        <v>0</v>
      </c>
      <c r="CN16">
        <v>0</v>
      </c>
      <c r="CO16">
        <v>2</v>
      </c>
      <c r="CP16">
        <v>1</v>
      </c>
      <c r="CQ16">
        <v>1</v>
      </c>
      <c r="CR16">
        <v>0</v>
      </c>
      <c r="CS16">
        <v>0</v>
      </c>
      <c r="CT16">
        <v>2</v>
      </c>
      <c r="CU16">
        <v>1</v>
      </c>
      <c r="CV16">
        <v>7</v>
      </c>
      <c r="CW16">
        <v>0</v>
      </c>
      <c r="CX16">
        <v>0</v>
      </c>
      <c r="CY16">
        <v>0</v>
      </c>
      <c r="CZ16">
        <v>0</v>
      </c>
      <c r="DA16">
        <v>0</v>
      </c>
      <c r="DB16">
        <v>1</v>
      </c>
      <c r="DC16">
        <v>0</v>
      </c>
      <c r="DD16">
        <v>0</v>
      </c>
      <c r="DE16">
        <v>0</v>
      </c>
      <c r="DF16">
        <v>1</v>
      </c>
    </row>
    <row r="17" spans="1:110">
      <c r="A17" s="74"/>
      <c r="B17" s="74"/>
      <c r="C17" s="74"/>
      <c r="D17" s="74" t="s">
        <v>60</v>
      </c>
      <c r="E17" s="106" t="s">
        <v>1174</v>
      </c>
      <c r="Z17">
        <v>0</v>
      </c>
      <c r="AA17">
        <v>0</v>
      </c>
      <c r="AB17">
        <v>8</v>
      </c>
      <c r="AC17">
        <v>5</v>
      </c>
      <c r="AD17">
        <v>5</v>
      </c>
      <c r="AE17">
        <v>5</v>
      </c>
      <c r="AF17">
        <v>23</v>
      </c>
      <c r="AG17">
        <v>8</v>
      </c>
      <c r="AH17">
        <v>15</v>
      </c>
      <c r="AI17">
        <v>23</v>
      </c>
      <c r="AJ17">
        <v>11</v>
      </c>
      <c r="AK17">
        <v>12</v>
      </c>
      <c r="AL17">
        <v>23</v>
      </c>
      <c r="AM17">
        <v>16</v>
      </c>
      <c r="AN17">
        <v>7</v>
      </c>
      <c r="AO17">
        <v>23</v>
      </c>
      <c r="AP17">
        <v>14</v>
      </c>
      <c r="AQ17">
        <v>9</v>
      </c>
      <c r="AR17">
        <v>23</v>
      </c>
      <c r="AS17">
        <v>14</v>
      </c>
      <c r="AT17">
        <v>9</v>
      </c>
      <c r="AU17">
        <v>23</v>
      </c>
      <c r="AV17">
        <v>11</v>
      </c>
      <c r="AW17">
        <v>12</v>
      </c>
      <c r="AX17">
        <v>23</v>
      </c>
      <c r="AY17">
        <v>1</v>
      </c>
      <c r="AZ17">
        <v>3</v>
      </c>
      <c r="BA17">
        <v>2</v>
      </c>
      <c r="BB17">
        <v>1</v>
      </c>
      <c r="BC17">
        <v>0</v>
      </c>
      <c r="BD17">
        <v>1</v>
      </c>
      <c r="BE17">
        <v>0</v>
      </c>
      <c r="BF17">
        <v>0</v>
      </c>
      <c r="BG17">
        <v>0</v>
      </c>
      <c r="BH17">
        <v>8</v>
      </c>
      <c r="BI17">
        <v>1</v>
      </c>
      <c r="BJ17">
        <v>0</v>
      </c>
      <c r="BK17">
        <v>4</v>
      </c>
      <c r="BL17">
        <v>1</v>
      </c>
      <c r="BM17">
        <v>4</v>
      </c>
      <c r="BN17">
        <v>0</v>
      </c>
      <c r="BO17">
        <v>1</v>
      </c>
      <c r="BP17">
        <v>0</v>
      </c>
      <c r="BQ17">
        <v>0</v>
      </c>
      <c r="BR17">
        <v>11</v>
      </c>
      <c r="BS17">
        <v>1</v>
      </c>
      <c r="BT17">
        <v>4</v>
      </c>
      <c r="BU17">
        <v>5</v>
      </c>
      <c r="BV17">
        <v>3</v>
      </c>
      <c r="BW17">
        <v>0</v>
      </c>
      <c r="BX17">
        <v>1</v>
      </c>
      <c r="BY17">
        <v>1</v>
      </c>
      <c r="BZ17">
        <v>0</v>
      </c>
      <c r="CA17">
        <v>1</v>
      </c>
      <c r="CB17">
        <v>16</v>
      </c>
      <c r="CC17">
        <v>1</v>
      </c>
      <c r="CD17">
        <v>2</v>
      </c>
      <c r="CE17">
        <v>5</v>
      </c>
      <c r="CF17">
        <v>1</v>
      </c>
      <c r="CG17">
        <v>2</v>
      </c>
      <c r="CH17">
        <v>2</v>
      </c>
      <c r="CI17">
        <v>0</v>
      </c>
      <c r="CJ17">
        <v>0</v>
      </c>
      <c r="CK17">
        <v>1</v>
      </c>
      <c r="CL17">
        <v>14</v>
      </c>
      <c r="CM17">
        <v>1</v>
      </c>
      <c r="CN17">
        <v>5</v>
      </c>
      <c r="CO17">
        <v>4</v>
      </c>
      <c r="CP17">
        <v>1</v>
      </c>
      <c r="CQ17">
        <v>1</v>
      </c>
      <c r="CR17">
        <v>1</v>
      </c>
      <c r="CS17">
        <v>0</v>
      </c>
      <c r="CT17">
        <v>0</v>
      </c>
      <c r="CU17">
        <v>1</v>
      </c>
      <c r="CV17">
        <v>14</v>
      </c>
      <c r="CW17">
        <v>1</v>
      </c>
      <c r="CX17">
        <v>2</v>
      </c>
      <c r="CY17">
        <v>2</v>
      </c>
      <c r="CZ17">
        <v>1</v>
      </c>
      <c r="DA17">
        <v>2</v>
      </c>
      <c r="DB17">
        <v>3</v>
      </c>
      <c r="DC17">
        <v>0</v>
      </c>
      <c r="DD17">
        <v>0</v>
      </c>
      <c r="DE17">
        <v>0</v>
      </c>
      <c r="DF17">
        <v>11</v>
      </c>
    </row>
    <row r="18" spans="1:110">
      <c r="A18" s="74"/>
      <c r="B18" s="74"/>
      <c r="C18" s="74"/>
      <c r="D18" s="74" t="s">
        <v>43</v>
      </c>
      <c r="E18" s="106" t="s">
        <v>1175</v>
      </c>
      <c r="Z18">
        <v>2</v>
      </c>
      <c r="AA18">
        <v>1</v>
      </c>
      <c r="AB18">
        <v>6</v>
      </c>
      <c r="AC18">
        <v>3</v>
      </c>
      <c r="AD18">
        <v>1</v>
      </c>
      <c r="AE18">
        <v>2</v>
      </c>
      <c r="AF18">
        <v>15</v>
      </c>
      <c r="AG18">
        <v>7</v>
      </c>
      <c r="AH18">
        <v>8</v>
      </c>
      <c r="AI18">
        <v>15</v>
      </c>
      <c r="AJ18">
        <v>8</v>
      </c>
      <c r="AK18">
        <v>7</v>
      </c>
      <c r="AL18">
        <v>15</v>
      </c>
      <c r="AM18">
        <v>13</v>
      </c>
      <c r="AN18">
        <v>2</v>
      </c>
      <c r="AO18">
        <v>15</v>
      </c>
      <c r="AP18">
        <v>11</v>
      </c>
      <c r="AQ18">
        <v>4</v>
      </c>
      <c r="AR18">
        <v>15</v>
      </c>
      <c r="AS18">
        <v>12</v>
      </c>
      <c r="AT18">
        <v>3</v>
      </c>
      <c r="AU18">
        <v>15</v>
      </c>
      <c r="AV18">
        <v>6</v>
      </c>
      <c r="AW18">
        <v>9</v>
      </c>
      <c r="AX18">
        <v>15</v>
      </c>
      <c r="AY18">
        <v>0</v>
      </c>
      <c r="AZ18">
        <v>1</v>
      </c>
      <c r="BA18">
        <v>2</v>
      </c>
      <c r="BB18">
        <v>1</v>
      </c>
      <c r="BC18">
        <v>1</v>
      </c>
      <c r="BD18">
        <v>2</v>
      </c>
      <c r="BE18">
        <v>0</v>
      </c>
      <c r="BF18">
        <v>0</v>
      </c>
      <c r="BG18">
        <v>0</v>
      </c>
      <c r="BH18">
        <v>7</v>
      </c>
      <c r="BI18">
        <v>0</v>
      </c>
      <c r="BJ18">
        <v>0</v>
      </c>
      <c r="BK18">
        <v>4</v>
      </c>
      <c r="BL18">
        <v>2</v>
      </c>
      <c r="BM18">
        <v>0</v>
      </c>
      <c r="BN18">
        <v>0</v>
      </c>
      <c r="BO18">
        <v>0</v>
      </c>
      <c r="BP18">
        <v>0</v>
      </c>
      <c r="BQ18">
        <v>2</v>
      </c>
      <c r="BR18">
        <v>8</v>
      </c>
      <c r="BS18">
        <v>0</v>
      </c>
      <c r="BT18">
        <v>1</v>
      </c>
      <c r="BU18">
        <v>4</v>
      </c>
      <c r="BV18">
        <v>2</v>
      </c>
      <c r="BW18">
        <v>0</v>
      </c>
      <c r="BX18">
        <v>1</v>
      </c>
      <c r="BY18">
        <v>0</v>
      </c>
      <c r="BZ18">
        <v>2</v>
      </c>
      <c r="CA18">
        <v>3</v>
      </c>
      <c r="CB18">
        <v>13</v>
      </c>
      <c r="CC18">
        <v>0</v>
      </c>
      <c r="CD18">
        <v>2</v>
      </c>
      <c r="CE18">
        <v>1</v>
      </c>
      <c r="CF18">
        <v>1</v>
      </c>
      <c r="CG18">
        <v>3</v>
      </c>
      <c r="CH18">
        <v>1</v>
      </c>
      <c r="CI18">
        <v>0</v>
      </c>
      <c r="CJ18">
        <v>2</v>
      </c>
      <c r="CK18">
        <v>1</v>
      </c>
      <c r="CL18">
        <v>11</v>
      </c>
      <c r="CM18">
        <v>0</v>
      </c>
      <c r="CN18">
        <v>2</v>
      </c>
      <c r="CO18">
        <v>3</v>
      </c>
      <c r="CP18">
        <v>1</v>
      </c>
      <c r="CQ18">
        <v>3</v>
      </c>
      <c r="CR18">
        <v>2</v>
      </c>
      <c r="CS18">
        <v>1</v>
      </c>
      <c r="CT18">
        <v>0</v>
      </c>
      <c r="CU18">
        <v>0</v>
      </c>
      <c r="CV18">
        <v>12</v>
      </c>
      <c r="CW18">
        <v>0</v>
      </c>
      <c r="CX18">
        <v>0</v>
      </c>
      <c r="CY18">
        <v>1</v>
      </c>
      <c r="CZ18">
        <v>1</v>
      </c>
      <c r="DA18">
        <v>0</v>
      </c>
      <c r="DB18">
        <v>2</v>
      </c>
      <c r="DC18">
        <v>1</v>
      </c>
      <c r="DD18">
        <v>0</v>
      </c>
      <c r="DE18">
        <v>1</v>
      </c>
      <c r="DF18">
        <v>6</v>
      </c>
    </row>
    <row r="19" spans="1:110">
      <c r="A19" s="74"/>
      <c r="B19" s="74"/>
      <c r="C19" s="74"/>
      <c r="D19" s="74" t="s">
        <v>159</v>
      </c>
      <c r="E19" s="106" t="s">
        <v>1176</v>
      </c>
      <c r="Z19">
        <v>0</v>
      </c>
      <c r="AA19">
        <v>0</v>
      </c>
      <c r="AB19">
        <v>1</v>
      </c>
      <c r="AC19">
        <v>5</v>
      </c>
      <c r="AD19">
        <v>2</v>
      </c>
      <c r="AE19">
        <v>1</v>
      </c>
      <c r="AF19">
        <v>9</v>
      </c>
      <c r="AG19">
        <v>4</v>
      </c>
      <c r="AH19">
        <v>5</v>
      </c>
      <c r="AI19">
        <v>9</v>
      </c>
      <c r="AJ19">
        <v>4</v>
      </c>
      <c r="AK19">
        <v>5</v>
      </c>
      <c r="AL19">
        <v>9</v>
      </c>
      <c r="AM19">
        <v>5</v>
      </c>
      <c r="AN19">
        <v>4</v>
      </c>
      <c r="AO19">
        <v>9</v>
      </c>
      <c r="AP19">
        <v>7</v>
      </c>
      <c r="AQ19">
        <v>2</v>
      </c>
      <c r="AR19">
        <v>9</v>
      </c>
      <c r="AS19">
        <v>6</v>
      </c>
      <c r="AT19">
        <v>3</v>
      </c>
      <c r="AU19">
        <v>9</v>
      </c>
      <c r="AV19">
        <v>7</v>
      </c>
      <c r="AW19">
        <v>2</v>
      </c>
      <c r="AX19">
        <v>9</v>
      </c>
      <c r="AY19">
        <v>0</v>
      </c>
      <c r="AZ19">
        <v>1</v>
      </c>
      <c r="BA19">
        <v>0</v>
      </c>
      <c r="BB19">
        <v>1</v>
      </c>
      <c r="BC19">
        <v>0</v>
      </c>
      <c r="BD19">
        <v>2</v>
      </c>
      <c r="BE19">
        <v>0</v>
      </c>
      <c r="BF19">
        <v>0</v>
      </c>
      <c r="BG19">
        <v>0</v>
      </c>
      <c r="BH19">
        <v>4</v>
      </c>
      <c r="BI19">
        <v>0</v>
      </c>
      <c r="BJ19">
        <v>1</v>
      </c>
      <c r="BK19">
        <v>2</v>
      </c>
      <c r="BL19">
        <v>1</v>
      </c>
      <c r="BM19">
        <v>0</v>
      </c>
      <c r="BN19">
        <v>0</v>
      </c>
      <c r="BO19">
        <v>0</v>
      </c>
      <c r="BP19">
        <v>0</v>
      </c>
      <c r="BQ19">
        <v>0</v>
      </c>
      <c r="BR19">
        <v>4</v>
      </c>
      <c r="BS19">
        <v>0</v>
      </c>
      <c r="BT19">
        <v>1</v>
      </c>
      <c r="BU19">
        <v>1</v>
      </c>
      <c r="BV19">
        <v>1</v>
      </c>
      <c r="BW19">
        <v>1</v>
      </c>
      <c r="BX19">
        <v>1</v>
      </c>
      <c r="BY19">
        <v>0</v>
      </c>
      <c r="BZ19">
        <v>0</v>
      </c>
      <c r="CA19">
        <v>0</v>
      </c>
      <c r="CB19">
        <v>5</v>
      </c>
      <c r="CC19">
        <v>0</v>
      </c>
      <c r="CD19">
        <v>3</v>
      </c>
      <c r="CE19">
        <v>2</v>
      </c>
      <c r="CF19">
        <v>1</v>
      </c>
      <c r="CG19">
        <v>1</v>
      </c>
      <c r="CH19">
        <v>0</v>
      </c>
      <c r="CI19">
        <v>0</v>
      </c>
      <c r="CJ19">
        <v>0</v>
      </c>
      <c r="CK19">
        <v>0</v>
      </c>
      <c r="CL19">
        <v>7</v>
      </c>
      <c r="CM19">
        <v>0</v>
      </c>
      <c r="CN19">
        <v>2</v>
      </c>
      <c r="CO19">
        <v>1</v>
      </c>
      <c r="CP19">
        <v>1</v>
      </c>
      <c r="CQ19">
        <v>1</v>
      </c>
      <c r="CR19">
        <v>0</v>
      </c>
      <c r="CS19">
        <v>1</v>
      </c>
      <c r="CT19">
        <v>0</v>
      </c>
      <c r="CU19">
        <v>0</v>
      </c>
      <c r="CV19">
        <v>6</v>
      </c>
      <c r="CW19">
        <v>0</v>
      </c>
      <c r="CX19">
        <v>1</v>
      </c>
      <c r="CY19">
        <v>1</v>
      </c>
      <c r="CZ19">
        <v>1</v>
      </c>
      <c r="DA19">
        <v>1</v>
      </c>
      <c r="DB19">
        <v>2</v>
      </c>
      <c r="DC19">
        <v>1</v>
      </c>
      <c r="DD19">
        <v>0</v>
      </c>
      <c r="DE19">
        <v>0</v>
      </c>
      <c r="DF19">
        <v>7</v>
      </c>
    </row>
    <row r="20" spans="1:110">
      <c r="A20" s="74"/>
      <c r="B20" s="74"/>
      <c r="C20" s="74"/>
      <c r="D20" s="74" t="s">
        <v>48</v>
      </c>
      <c r="E20" s="106" t="s">
        <v>1177</v>
      </c>
      <c r="Z20">
        <v>2</v>
      </c>
      <c r="AA20">
        <v>1</v>
      </c>
      <c r="AB20">
        <v>4</v>
      </c>
      <c r="AC20">
        <v>4</v>
      </c>
      <c r="AD20">
        <v>1</v>
      </c>
      <c r="AE20">
        <v>2</v>
      </c>
      <c r="AF20">
        <v>14</v>
      </c>
      <c r="AG20">
        <v>8</v>
      </c>
      <c r="AH20">
        <v>6</v>
      </c>
      <c r="AI20">
        <v>14</v>
      </c>
      <c r="AJ20">
        <v>8</v>
      </c>
      <c r="AK20">
        <v>6</v>
      </c>
      <c r="AL20">
        <v>14</v>
      </c>
      <c r="AM20">
        <v>13</v>
      </c>
      <c r="AN20">
        <v>1</v>
      </c>
      <c r="AO20">
        <v>14</v>
      </c>
      <c r="AP20">
        <v>10</v>
      </c>
      <c r="AQ20">
        <v>4</v>
      </c>
      <c r="AR20">
        <v>14</v>
      </c>
      <c r="AS20">
        <v>11</v>
      </c>
      <c r="AT20">
        <v>3</v>
      </c>
      <c r="AU20">
        <v>14</v>
      </c>
      <c r="AV20">
        <v>8</v>
      </c>
      <c r="AW20">
        <v>6</v>
      </c>
      <c r="AX20">
        <v>14</v>
      </c>
      <c r="AY20">
        <v>0</v>
      </c>
      <c r="AZ20">
        <v>0</v>
      </c>
      <c r="BA20">
        <v>5</v>
      </c>
      <c r="BB20">
        <v>1</v>
      </c>
      <c r="BC20">
        <v>1</v>
      </c>
      <c r="BD20">
        <v>1</v>
      </c>
      <c r="BE20">
        <v>0</v>
      </c>
      <c r="BF20">
        <v>0</v>
      </c>
      <c r="BG20">
        <v>0</v>
      </c>
      <c r="BH20">
        <v>8</v>
      </c>
      <c r="BI20">
        <v>0</v>
      </c>
      <c r="BJ20">
        <v>1</v>
      </c>
      <c r="BK20">
        <v>4</v>
      </c>
      <c r="BL20">
        <v>0</v>
      </c>
      <c r="BM20">
        <v>2</v>
      </c>
      <c r="BN20">
        <v>0</v>
      </c>
      <c r="BO20">
        <v>0</v>
      </c>
      <c r="BP20">
        <v>1</v>
      </c>
      <c r="BQ20">
        <v>0</v>
      </c>
      <c r="BR20">
        <v>8</v>
      </c>
      <c r="BS20">
        <v>0</v>
      </c>
      <c r="BT20">
        <v>3</v>
      </c>
      <c r="BU20">
        <v>2</v>
      </c>
      <c r="BV20">
        <v>1</v>
      </c>
      <c r="BW20">
        <v>2</v>
      </c>
      <c r="BX20">
        <v>4</v>
      </c>
      <c r="BY20">
        <v>0</v>
      </c>
      <c r="BZ20">
        <v>0</v>
      </c>
      <c r="CA20">
        <v>1</v>
      </c>
      <c r="CB20">
        <v>13</v>
      </c>
      <c r="CC20">
        <v>0</v>
      </c>
      <c r="CD20">
        <v>3</v>
      </c>
      <c r="CE20">
        <v>2</v>
      </c>
      <c r="CF20">
        <v>1</v>
      </c>
      <c r="CG20">
        <v>2</v>
      </c>
      <c r="CH20">
        <v>1</v>
      </c>
      <c r="CI20">
        <v>0</v>
      </c>
      <c r="CJ20">
        <v>1</v>
      </c>
      <c r="CK20">
        <v>0</v>
      </c>
      <c r="CL20">
        <v>10</v>
      </c>
      <c r="CM20">
        <v>0</v>
      </c>
      <c r="CN20">
        <v>2</v>
      </c>
      <c r="CO20">
        <v>4</v>
      </c>
      <c r="CP20">
        <v>2</v>
      </c>
      <c r="CQ20">
        <v>0</v>
      </c>
      <c r="CR20">
        <v>3</v>
      </c>
      <c r="CS20">
        <v>0</v>
      </c>
      <c r="CT20">
        <v>0</v>
      </c>
      <c r="CU20">
        <v>0</v>
      </c>
      <c r="CV20">
        <v>11</v>
      </c>
      <c r="CW20">
        <v>0</v>
      </c>
      <c r="CX20">
        <v>0</v>
      </c>
      <c r="CY20">
        <v>4</v>
      </c>
      <c r="CZ20">
        <v>0</v>
      </c>
      <c r="DA20">
        <v>1</v>
      </c>
      <c r="DB20">
        <v>0</v>
      </c>
      <c r="DC20">
        <v>2</v>
      </c>
      <c r="DD20">
        <v>1</v>
      </c>
      <c r="DE20">
        <v>0</v>
      </c>
      <c r="DF20">
        <v>8</v>
      </c>
    </row>
    <row r="21" spans="1:110">
      <c r="A21" s="74"/>
      <c r="B21" s="74"/>
      <c r="C21" s="74"/>
      <c r="D21" s="74" t="s">
        <v>101</v>
      </c>
      <c r="E21" s="106" t="s">
        <v>1178</v>
      </c>
      <c r="Z21">
        <v>0</v>
      </c>
      <c r="AA21">
        <v>0</v>
      </c>
      <c r="AB21">
        <v>2</v>
      </c>
      <c r="AC21">
        <v>5</v>
      </c>
      <c r="AD21">
        <v>1</v>
      </c>
      <c r="AE21">
        <v>3</v>
      </c>
      <c r="AF21">
        <v>11</v>
      </c>
      <c r="AG21">
        <v>5</v>
      </c>
      <c r="AH21">
        <v>6</v>
      </c>
      <c r="AI21">
        <v>11</v>
      </c>
      <c r="AJ21">
        <v>7</v>
      </c>
      <c r="AK21">
        <v>4</v>
      </c>
      <c r="AL21">
        <v>11</v>
      </c>
      <c r="AM21">
        <v>9</v>
      </c>
      <c r="AN21">
        <v>2</v>
      </c>
      <c r="AO21">
        <v>11</v>
      </c>
      <c r="AP21">
        <v>10</v>
      </c>
      <c r="AQ21">
        <v>1</v>
      </c>
      <c r="AR21">
        <v>11</v>
      </c>
      <c r="AS21">
        <v>9</v>
      </c>
      <c r="AT21">
        <v>2</v>
      </c>
      <c r="AU21">
        <v>11</v>
      </c>
      <c r="AV21">
        <v>6</v>
      </c>
      <c r="AW21">
        <v>5</v>
      </c>
      <c r="AX21">
        <v>11</v>
      </c>
      <c r="AY21">
        <v>0</v>
      </c>
      <c r="AZ21">
        <v>3</v>
      </c>
      <c r="BA21">
        <v>0</v>
      </c>
      <c r="BB21">
        <v>0</v>
      </c>
      <c r="BC21">
        <v>0</v>
      </c>
      <c r="BD21">
        <v>2</v>
      </c>
      <c r="BE21">
        <v>0</v>
      </c>
      <c r="BF21">
        <v>0</v>
      </c>
      <c r="BG21">
        <v>0</v>
      </c>
      <c r="BH21">
        <v>5</v>
      </c>
      <c r="BI21">
        <v>0</v>
      </c>
      <c r="BJ21">
        <v>2</v>
      </c>
      <c r="BK21">
        <v>3</v>
      </c>
      <c r="BL21">
        <v>0</v>
      </c>
      <c r="BM21">
        <v>0</v>
      </c>
      <c r="BN21">
        <v>2</v>
      </c>
      <c r="BO21">
        <v>0</v>
      </c>
      <c r="BP21">
        <v>0</v>
      </c>
      <c r="BQ21">
        <v>0</v>
      </c>
      <c r="BR21">
        <v>7</v>
      </c>
      <c r="BS21">
        <v>0</v>
      </c>
      <c r="BT21">
        <v>4</v>
      </c>
      <c r="BU21">
        <v>2</v>
      </c>
      <c r="BV21">
        <v>0</v>
      </c>
      <c r="BW21">
        <v>1</v>
      </c>
      <c r="BX21">
        <v>0</v>
      </c>
      <c r="BY21">
        <v>0</v>
      </c>
      <c r="BZ21">
        <v>1</v>
      </c>
      <c r="CA21">
        <v>1</v>
      </c>
      <c r="CB21">
        <v>9</v>
      </c>
      <c r="CC21">
        <v>0</v>
      </c>
      <c r="CD21">
        <v>3</v>
      </c>
      <c r="CE21">
        <v>4</v>
      </c>
      <c r="CF21">
        <v>0</v>
      </c>
      <c r="CG21">
        <v>1</v>
      </c>
      <c r="CH21">
        <v>1</v>
      </c>
      <c r="CI21">
        <v>0</v>
      </c>
      <c r="CJ21">
        <v>1</v>
      </c>
      <c r="CK21">
        <v>0</v>
      </c>
      <c r="CL21">
        <v>10</v>
      </c>
      <c r="CM21">
        <v>0</v>
      </c>
      <c r="CN21">
        <v>4</v>
      </c>
      <c r="CO21">
        <v>1</v>
      </c>
      <c r="CP21">
        <v>0</v>
      </c>
      <c r="CQ21">
        <v>1</v>
      </c>
      <c r="CR21">
        <v>0</v>
      </c>
      <c r="CS21">
        <v>2</v>
      </c>
      <c r="CT21">
        <v>0</v>
      </c>
      <c r="CU21">
        <v>1</v>
      </c>
      <c r="CV21">
        <v>9</v>
      </c>
      <c r="CW21">
        <v>0</v>
      </c>
      <c r="CX21">
        <v>1</v>
      </c>
      <c r="CY21">
        <v>3</v>
      </c>
      <c r="CZ21">
        <v>0</v>
      </c>
      <c r="DA21">
        <v>0</v>
      </c>
      <c r="DB21">
        <v>2</v>
      </c>
      <c r="DC21">
        <v>0</v>
      </c>
      <c r="DD21">
        <v>0</v>
      </c>
      <c r="DE21">
        <v>0</v>
      </c>
      <c r="DF21">
        <v>6</v>
      </c>
    </row>
    <row r="22" spans="1:110">
      <c r="A22" s="74"/>
      <c r="B22" s="74"/>
      <c r="C22" s="74"/>
      <c r="D22" s="74" t="s">
        <v>72</v>
      </c>
      <c r="E22" s="106" t="s">
        <v>1179</v>
      </c>
      <c r="Z22">
        <v>0</v>
      </c>
      <c r="AA22">
        <v>2</v>
      </c>
      <c r="AB22">
        <v>9</v>
      </c>
      <c r="AC22">
        <v>13</v>
      </c>
      <c r="AD22">
        <v>4</v>
      </c>
      <c r="AE22">
        <v>5</v>
      </c>
      <c r="AF22">
        <v>33</v>
      </c>
      <c r="AG22">
        <v>11</v>
      </c>
      <c r="AH22">
        <v>22</v>
      </c>
      <c r="AI22">
        <v>33</v>
      </c>
      <c r="AJ22">
        <v>11</v>
      </c>
      <c r="AK22">
        <v>22</v>
      </c>
      <c r="AL22">
        <v>33</v>
      </c>
      <c r="AM22">
        <v>16</v>
      </c>
      <c r="AN22">
        <v>17</v>
      </c>
      <c r="AO22">
        <v>33</v>
      </c>
      <c r="AP22">
        <v>21</v>
      </c>
      <c r="AQ22">
        <v>12</v>
      </c>
      <c r="AR22">
        <v>33</v>
      </c>
      <c r="AS22">
        <v>19</v>
      </c>
      <c r="AT22">
        <v>14</v>
      </c>
      <c r="AU22">
        <v>33</v>
      </c>
      <c r="AV22">
        <v>13</v>
      </c>
      <c r="AW22">
        <v>20</v>
      </c>
      <c r="AX22">
        <v>33</v>
      </c>
      <c r="AY22">
        <v>0</v>
      </c>
      <c r="AZ22">
        <v>3</v>
      </c>
      <c r="BA22">
        <v>3</v>
      </c>
      <c r="BB22">
        <v>0</v>
      </c>
      <c r="BC22">
        <v>1</v>
      </c>
      <c r="BD22">
        <v>2</v>
      </c>
      <c r="BE22">
        <v>2</v>
      </c>
      <c r="BF22">
        <v>0</v>
      </c>
      <c r="BG22">
        <v>0</v>
      </c>
      <c r="BH22">
        <v>11</v>
      </c>
      <c r="BI22">
        <v>0</v>
      </c>
      <c r="BJ22">
        <v>1</v>
      </c>
      <c r="BK22">
        <v>8</v>
      </c>
      <c r="BL22">
        <v>0</v>
      </c>
      <c r="BM22">
        <v>0</v>
      </c>
      <c r="BN22">
        <v>2</v>
      </c>
      <c r="BO22">
        <v>0</v>
      </c>
      <c r="BP22">
        <v>0</v>
      </c>
      <c r="BQ22">
        <v>0</v>
      </c>
      <c r="BR22">
        <v>11</v>
      </c>
      <c r="BS22">
        <v>0</v>
      </c>
      <c r="BT22">
        <v>4</v>
      </c>
      <c r="BU22">
        <v>6</v>
      </c>
      <c r="BV22">
        <v>1</v>
      </c>
      <c r="BW22">
        <v>2</v>
      </c>
      <c r="BX22">
        <v>1</v>
      </c>
      <c r="BY22">
        <v>0</v>
      </c>
      <c r="BZ22">
        <v>0</v>
      </c>
      <c r="CA22">
        <v>2</v>
      </c>
      <c r="CB22">
        <v>16</v>
      </c>
      <c r="CC22">
        <v>0</v>
      </c>
      <c r="CD22">
        <v>2</v>
      </c>
      <c r="CE22">
        <v>8</v>
      </c>
      <c r="CF22">
        <v>2</v>
      </c>
      <c r="CG22">
        <v>4</v>
      </c>
      <c r="CH22">
        <v>2</v>
      </c>
      <c r="CI22">
        <v>1</v>
      </c>
      <c r="CJ22">
        <v>1</v>
      </c>
      <c r="CK22">
        <v>1</v>
      </c>
      <c r="CL22">
        <v>21</v>
      </c>
      <c r="CM22">
        <v>0</v>
      </c>
      <c r="CN22">
        <v>6</v>
      </c>
      <c r="CO22">
        <v>7</v>
      </c>
      <c r="CP22">
        <v>0</v>
      </c>
      <c r="CQ22">
        <v>1</v>
      </c>
      <c r="CR22">
        <v>3</v>
      </c>
      <c r="CS22">
        <v>0</v>
      </c>
      <c r="CT22">
        <v>2</v>
      </c>
      <c r="CU22">
        <v>0</v>
      </c>
      <c r="CV22">
        <v>19</v>
      </c>
      <c r="CW22">
        <v>0</v>
      </c>
      <c r="CX22">
        <v>2</v>
      </c>
      <c r="CY22">
        <v>5</v>
      </c>
      <c r="CZ22">
        <v>0</v>
      </c>
      <c r="DA22">
        <v>3</v>
      </c>
      <c r="DB22">
        <v>1</v>
      </c>
      <c r="DC22">
        <v>2</v>
      </c>
      <c r="DD22">
        <v>0</v>
      </c>
      <c r="DE22">
        <v>0</v>
      </c>
      <c r="DF22">
        <v>13</v>
      </c>
    </row>
    <row r="23" spans="1:110">
      <c r="A23" s="74"/>
      <c r="B23" s="74"/>
      <c r="C23" s="74"/>
      <c r="D23" s="74" t="s">
        <v>55</v>
      </c>
      <c r="E23" s="106" t="s">
        <v>1180</v>
      </c>
      <c r="Z23">
        <v>1</v>
      </c>
      <c r="AA23">
        <v>1</v>
      </c>
      <c r="AB23">
        <v>1</v>
      </c>
      <c r="AC23">
        <v>7</v>
      </c>
      <c r="AD23">
        <v>4</v>
      </c>
      <c r="AE23">
        <v>5</v>
      </c>
      <c r="AF23">
        <v>19</v>
      </c>
      <c r="AG23">
        <v>6</v>
      </c>
      <c r="AH23">
        <v>13</v>
      </c>
      <c r="AI23">
        <v>19</v>
      </c>
      <c r="AJ23">
        <v>10</v>
      </c>
      <c r="AK23">
        <v>9</v>
      </c>
      <c r="AL23">
        <v>19</v>
      </c>
      <c r="AM23">
        <v>12</v>
      </c>
      <c r="AN23">
        <v>7</v>
      </c>
      <c r="AO23">
        <v>19</v>
      </c>
      <c r="AP23">
        <v>11</v>
      </c>
      <c r="AQ23">
        <v>8</v>
      </c>
      <c r="AR23">
        <v>19</v>
      </c>
      <c r="AS23">
        <v>12</v>
      </c>
      <c r="AT23">
        <v>7</v>
      </c>
      <c r="AU23">
        <v>19</v>
      </c>
      <c r="AV23">
        <v>10</v>
      </c>
      <c r="AW23">
        <v>9</v>
      </c>
      <c r="AX23">
        <v>19</v>
      </c>
      <c r="AY23">
        <v>0</v>
      </c>
      <c r="AZ23">
        <v>2</v>
      </c>
      <c r="BA23">
        <v>2</v>
      </c>
      <c r="BB23">
        <v>0</v>
      </c>
      <c r="BC23">
        <v>0</v>
      </c>
      <c r="BD23">
        <v>1</v>
      </c>
      <c r="BE23">
        <v>1</v>
      </c>
      <c r="BF23">
        <v>0</v>
      </c>
      <c r="BG23">
        <v>0</v>
      </c>
      <c r="BH23">
        <v>6</v>
      </c>
      <c r="BI23">
        <v>0</v>
      </c>
      <c r="BJ23">
        <v>3</v>
      </c>
      <c r="BK23">
        <v>3</v>
      </c>
      <c r="BL23">
        <v>0</v>
      </c>
      <c r="BM23">
        <v>0</v>
      </c>
      <c r="BN23">
        <v>4</v>
      </c>
      <c r="BO23">
        <v>0</v>
      </c>
      <c r="BP23">
        <v>0</v>
      </c>
      <c r="BQ23">
        <v>0</v>
      </c>
      <c r="BR23">
        <v>10</v>
      </c>
      <c r="BS23">
        <v>0</v>
      </c>
      <c r="BT23">
        <v>4</v>
      </c>
      <c r="BU23">
        <v>1</v>
      </c>
      <c r="BV23">
        <v>3</v>
      </c>
      <c r="BW23">
        <v>1</v>
      </c>
      <c r="BX23">
        <v>2</v>
      </c>
      <c r="BY23">
        <v>0</v>
      </c>
      <c r="BZ23">
        <v>1</v>
      </c>
      <c r="CA23">
        <v>0</v>
      </c>
      <c r="CB23">
        <v>12</v>
      </c>
      <c r="CC23">
        <v>0</v>
      </c>
      <c r="CD23">
        <v>4</v>
      </c>
      <c r="CE23">
        <v>2</v>
      </c>
      <c r="CF23">
        <v>1</v>
      </c>
      <c r="CG23">
        <v>2</v>
      </c>
      <c r="CH23">
        <v>1</v>
      </c>
      <c r="CI23">
        <v>0</v>
      </c>
      <c r="CJ23">
        <v>0</v>
      </c>
      <c r="CK23">
        <v>1</v>
      </c>
      <c r="CL23">
        <v>11</v>
      </c>
      <c r="CM23">
        <v>0</v>
      </c>
      <c r="CN23">
        <v>4</v>
      </c>
      <c r="CO23">
        <v>2</v>
      </c>
      <c r="CP23">
        <v>0</v>
      </c>
      <c r="CQ23">
        <v>1</v>
      </c>
      <c r="CR23">
        <v>0</v>
      </c>
      <c r="CS23">
        <v>2</v>
      </c>
      <c r="CT23">
        <v>1</v>
      </c>
      <c r="CU23">
        <v>2</v>
      </c>
      <c r="CV23">
        <v>12</v>
      </c>
      <c r="CW23">
        <v>0</v>
      </c>
      <c r="CX23">
        <v>0</v>
      </c>
      <c r="CY23">
        <v>5</v>
      </c>
      <c r="CZ23">
        <v>0</v>
      </c>
      <c r="DA23">
        <v>1</v>
      </c>
      <c r="DB23">
        <v>3</v>
      </c>
      <c r="DC23">
        <v>1</v>
      </c>
      <c r="DD23">
        <v>0</v>
      </c>
      <c r="DE23">
        <v>0</v>
      </c>
      <c r="DF23">
        <v>10</v>
      </c>
    </row>
    <row r="24" spans="1:110">
      <c r="A24" s="74"/>
      <c r="B24" s="74"/>
      <c r="C24" s="74"/>
      <c r="D24" s="74" t="s">
        <v>65</v>
      </c>
      <c r="E24" s="106" t="s">
        <v>1181</v>
      </c>
      <c r="Z24">
        <v>0</v>
      </c>
      <c r="AA24">
        <v>0</v>
      </c>
      <c r="AB24">
        <v>4</v>
      </c>
      <c r="AC24">
        <v>5</v>
      </c>
      <c r="AD24">
        <v>0</v>
      </c>
      <c r="AE24">
        <v>5</v>
      </c>
      <c r="AF24">
        <v>14</v>
      </c>
      <c r="AG24">
        <v>8</v>
      </c>
      <c r="AH24">
        <v>6</v>
      </c>
      <c r="AI24">
        <v>14</v>
      </c>
      <c r="AJ24">
        <v>6</v>
      </c>
      <c r="AK24">
        <v>8</v>
      </c>
      <c r="AL24">
        <v>14</v>
      </c>
      <c r="AM24">
        <v>7</v>
      </c>
      <c r="AN24">
        <v>7</v>
      </c>
      <c r="AO24">
        <v>14</v>
      </c>
      <c r="AP24">
        <v>10</v>
      </c>
      <c r="AQ24">
        <v>4</v>
      </c>
      <c r="AR24">
        <v>14</v>
      </c>
      <c r="AS24">
        <v>8</v>
      </c>
      <c r="AT24">
        <v>6</v>
      </c>
      <c r="AU24">
        <v>14</v>
      </c>
      <c r="AV24">
        <v>8</v>
      </c>
      <c r="AW24">
        <v>6</v>
      </c>
      <c r="AX24">
        <v>14</v>
      </c>
      <c r="AY24">
        <v>0</v>
      </c>
      <c r="AZ24">
        <v>1</v>
      </c>
      <c r="BA24">
        <v>4</v>
      </c>
      <c r="BB24">
        <v>1</v>
      </c>
      <c r="BC24">
        <v>0</v>
      </c>
      <c r="BD24">
        <v>1</v>
      </c>
      <c r="BE24">
        <v>1</v>
      </c>
      <c r="BF24">
        <v>0</v>
      </c>
      <c r="BG24">
        <v>0</v>
      </c>
      <c r="BH24">
        <v>8</v>
      </c>
      <c r="BI24">
        <v>0</v>
      </c>
      <c r="BJ24">
        <v>0</v>
      </c>
      <c r="BK24">
        <v>2</v>
      </c>
      <c r="BL24">
        <v>0</v>
      </c>
      <c r="BM24">
        <v>0</v>
      </c>
      <c r="BN24">
        <v>1</v>
      </c>
      <c r="BO24">
        <v>0</v>
      </c>
      <c r="BP24">
        <v>1</v>
      </c>
      <c r="BQ24">
        <v>2</v>
      </c>
      <c r="BR24">
        <v>6</v>
      </c>
      <c r="BS24">
        <v>0</v>
      </c>
      <c r="BT24">
        <v>1</v>
      </c>
      <c r="BU24">
        <v>1</v>
      </c>
      <c r="BV24">
        <v>1</v>
      </c>
      <c r="BW24">
        <v>1</v>
      </c>
      <c r="BX24">
        <v>0</v>
      </c>
      <c r="BY24">
        <v>0</v>
      </c>
      <c r="BZ24">
        <v>2</v>
      </c>
      <c r="CA24">
        <v>1</v>
      </c>
      <c r="CB24">
        <v>7</v>
      </c>
      <c r="CC24">
        <v>0</v>
      </c>
      <c r="CD24">
        <v>3</v>
      </c>
      <c r="CE24">
        <v>0</v>
      </c>
      <c r="CF24">
        <v>1</v>
      </c>
      <c r="CG24">
        <v>3</v>
      </c>
      <c r="CH24">
        <v>0</v>
      </c>
      <c r="CI24">
        <v>0</v>
      </c>
      <c r="CJ24">
        <v>2</v>
      </c>
      <c r="CK24">
        <v>1</v>
      </c>
      <c r="CL24">
        <v>10</v>
      </c>
      <c r="CM24">
        <v>0</v>
      </c>
      <c r="CN24">
        <v>3</v>
      </c>
      <c r="CO24">
        <v>3</v>
      </c>
      <c r="CP24">
        <v>1</v>
      </c>
      <c r="CQ24">
        <v>0</v>
      </c>
      <c r="CR24">
        <v>0</v>
      </c>
      <c r="CS24">
        <v>0</v>
      </c>
      <c r="CT24">
        <v>0</v>
      </c>
      <c r="CU24">
        <v>1</v>
      </c>
      <c r="CV24">
        <v>8</v>
      </c>
      <c r="CW24">
        <v>0</v>
      </c>
      <c r="CX24">
        <v>0</v>
      </c>
      <c r="CY24">
        <v>4</v>
      </c>
      <c r="CZ24">
        <v>0</v>
      </c>
      <c r="DA24">
        <v>2</v>
      </c>
      <c r="DB24">
        <v>0</v>
      </c>
      <c r="DC24">
        <v>0</v>
      </c>
      <c r="DD24">
        <v>0</v>
      </c>
      <c r="DE24">
        <v>2</v>
      </c>
      <c r="DF24">
        <v>8</v>
      </c>
    </row>
    <row r="25" spans="1:110">
      <c r="A25" s="74"/>
      <c r="B25" s="74"/>
      <c r="C25" s="74"/>
      <c r="D25" s="74" t="s">
        <v>42</v>
      </c>
      <c r="E25" s="106" t="s">
        <v>531</v>
      </c>
      <c r="Z25">
        <v>2</v>
      </c>
      <c r="AA25">
        <v>1</v>
      </c>
      <c r="AB25">
        <v>6</v>
      </c>
      <c r="AC25">
        <v>3</v>
      </c>
      <c r="AD25">
        <v>1</v>
      </c>
      <c r="AE25">
        <v>2</v>
      </c>
      <c r="AF25">
        <v>15</v>
      </c>
      <c r="AG25">
        <v>7</v>
      </c>
      <c r="AH25">
        <v>8</v>
      </c>
      <c r="AI25">
        <v>15</v>
      </c>
      <c r="AJ25">
        <v>8</v>
      </c>
      <c r="AK25">
        <v>7</v>
      </c>
      <c r="AL25">
        <v>15</v>
      </c>
      <c r="AM25">
        <v>13</v>
      </c>
      <c r="AN25">
        <v>2</v>
      </c>
      <c r="AO25">
        <v>15</v>
      </c>
      <c r="AP25">
        <v>11</v>
      </c>
      <c r="AQ25">
        <v>4</v>
      </c>
      <c r="AR25">
        <v>15</v>
      </c>
      <c r="AS25">
        <v>12</v>
      </c>
      <c r="AT25">
        <v>3</v>
      </c>
      <c r="AU25">
        <v>15</v>
      </c>
      <c r="AV25">
        <v>6</v>
      </c>
      <c r="AW25">
        <v>9</v>
      </c>
      <c r="AX25">
        <v>15</v>
      </c>
      <c r="AY25">
        <v>0</v>
      </c>
      <c r="AZ25">
        <v>1</v>
      </c>
      <c r="BA25">
        <v>2</v>
      </c>
      <c r="BB25">
        <v>1</v>
      </c>
      <c r="BC25">
        <v>1</v>
      </c>
      <c r="BD25">
        <v>2</v>
      </c>
      <c r="BE25">
        <v>0</v>
      </c>
      <c r="BF25">
        <v>0</v>
      </c>
      <c r="BG25">
        <v>0</v>
      </c>
      <c r="BH25">
        <v>7</v>
      </c>
      <c r="BI25">
        <v>0</v>
      </c>
      <c r="BJ25">
        <v>0</v>
      </c>
      <c r="BK25">
        <v>4</v>
      </c>
      <c r="BL25">
        <v>2</v>
      </c>
      <c r="BM25">
        <v>0</v>
      </c>
      <c r="BN25">
        <v>0</v>
      </c>
      <c r="BO25">
        <v>0</v>
      </c>
      <c r="BP25">
        <v>0</v>
      </c>
      <c r="BQ25">
        <v>2</v>
      </c>
      <c r="BR25">
        <v>8</v>
      </c>
      <c r="BS25">
        <v>0</v>
      </c>
      <c r="BT25">
        <v>1</v>
      </c>
      <c r="BU25">
        <v>4</v>
      </c>
      <c r="BV25">
        <v>2</v>
      </c>
      <c r="BW25">
        <v>0</v>
      </c>
      <c r="BX25">
        <v>1</v>
      </c>
      <c r="BY25">
        <v>0</v>
      </c>
      <c r="BZ25">
        <v>2</v>
      </c>
      <c r="CA25">
        <v>3</v>
      </c>
      <c r="CB25">
        <v>13</v>
      </c>
      <c r="CC25">
        <v>0</v>
      </c>
      <c r="CD25">
        <v>2</v>
      </c>
      <c r="CE25">
        <v>1</v>
      </c>
      <c r="CF25">
        <v>1</v>
      </c>
      <c r="CG25">
        <v>3</v>
      </c>
      <c r="CH25">
        <v>1</v>
      </c>
      <c r="CI25">
        <v>0</v>
      </c>
      <c r="CJ25">
        <v>2</v>
      </c>
      <c r="CK25">
        <v>1</v>
      </c>
      <c r="CL25">
        <v>11</v>
      </c>
      <c r="CM25">
        <v>0</v>
      </c>
      <c r="CN25">
        <v>2</v>
      </c>
      <c r="CO25">
        <v>3</v>
      </c>
      <c r="CP25">
        <v>1</v>
      </c>
      <c r="CQ25">
        <v>3</v>
      </c>
      <c r="CR25">
        <v>2</v>
      </c>
      <c r="CS25">
        <v>1</v>
      </c>
      <c r="CT25">
        <v>0</v>
      </c>
      <c r="CU25">
        <v>0</v>
      </c>
      <c r="CV25">
        <v>12</v>
      </c>
      <c r="CW25">
        <v>0</v>
      </c>
      <c r="CX25">
        <v>0</v>
      </c>
      <c r="CY25">
        <v>1</v>
      </c>
      <c r="CZ25">
        <v>1</v>
      </c>
      <c r="DA25">
        <v>0</v>
      </c>
      <c r="DB25">
        <v>2</v>
      </c>
      <c r="DC25">
        <v>1</v>
      </c>
      <c r="DD25">
        <v>0</v>
      </c>
      <c r="DE25">
        <v>1</v>
      </c>
      <c r="DF25">
        <v>6</v>
      </c>
    </row>
    <row r="26" spans="1:110">
      <c r="A26" s="74"/>
      <c r="B26" s="74"/>
      <c r="C26" s="74"/>
      <c r="D26" s="74" t="s">
        <v>68</v>
      </c>
      <c r="E26" s="106" t="s">
        <v>534</v>
      </c>
      <c r="Z26">
        <v>0</v>
      </c>
      <c r="AA26">
        <v>0</v>
      </c>
      <c r="AB26">
        <v>5</v>
      </c>
      <c r="AC26">
        <v>2</v>
      </c>
      <c r="AD26">
        <v>4</v>
      </c>
      <c r="AE26">
        <v>2</v>
      </c>
      <c r="AF26">
        <v>13</v>
      </c>
      <c r="AG26">
        <v>5</v>
      </c>
      <c r="AH26">
        <v>8</v>
      </c>
      <c r="AI26">
        <v>13</v>
      </c>
      <c r="AJ26">
        <v>6</v>
      </c>
      <c r="AK26">
        <v>7</v>
      </c>
      <c r="AL26">
        <v>13</v>
      </c>
      <c r="AM26">
        <v>11</v>
      </c>
      <c r="AN26">
        <v>2</v>
      </c>
      <c r="AO26">
        <v>13</v>
      </c>
      <c r="AP26">
        <v>8</v>
      </c>
      <c r="AQ26">
        <v>5</v>
      </c>
      <c r="AR26">
        <v>13</v>
      </c>
      <c r="AS26">
        <v>8</v>
      </c>
      <c r="AT26">
        <v>5</v>
      </c>
      <c r="AU26">
        <v>13</v>
      </c>
      <c r="AV26">
        <v>6</v>
      </c>
      <c r="AW26">
        <v>7</v>
      </c>
      <c r="AX26">
        <v>13</v>
      </c>
      <c r="AY26">
        <v>1</v>
      </c>
      <c r="AZ26">
        <v>1</v>
      </c>
      <c r="BA26">
        <v>1</v>
      </c>
      <c r="BB26">
        <v>1</v>
      </c>
      <c r="BC26">
        <v>0</v>
      </c>
      <c r="BD26">
        <v>1</v>
      </c>
      <c r="BE26">
        <v>0</v>
      </c>
      <c r="BF26">
        <v>0</v>
      </c>
      <c r="BG26">
        <v>0</v>
      </c>
      <c r="BH26">
        <v>5</v>
      </c>
      <c r="BI26">
        <v>1</v>
      </c>
      <c r="BJ26">
        <v>0</v>
      </c>
      <c r="BK26">
        <v>3</v>
      </c>
      <c r="BL26">
        <v>1</v>
      </c>
      <c r="BM26">
        <v>1</v>
      </c>
      <c r="BN26">
        <v>0</v>
      </c>
      <c r="BO26">
        <v>0</v>
      </c>
      <c r="BP26">
        <v>0</v>
      </c>
      <c r="BQ26">
        <v>0</v>
      </c>
      <c r="BR26">
        <v>6</v>
      </c>
      <c r="BS26">
        <v>1</v>
      </c>
      <c r="BT26">
        <v>2</v>
      </c>
      <c r="BU26">
        <v>4</v>
      </c>
      <c r="BV26">
        <v>2</v>
      </c>
      <c r="BW26">
        <v>0</v>
      </c>
      <c r="BX26">
        <v>1</v>
      </c>
      <c r="BY26">
        <v>0</v>
      </c>
      <c r="BZ26">
        <v>0</v>
      </c>
      <c r="CA26">
        <v>1</v>
      </c>
      <c r="CB26">
        <v>11</v>
      </c>
      <c r="CC26">
        <v>1</v>
      </c>
      <c r="CD26">
        <v>0</v>
      </c>
      <c r="CE26">
        <v>5</v>
      </c>
      <c r="CF26">
        <v>1</v>
      </c>
      <c r="CG26">
        <v>0</v>
      </c>
      <c r="CH26">
        <v>0</v>
      </c>
      <c r="CI26">
        <v>0</v>
      </c>
      <c r="CJ26">
        <v>0</v>
      </c>
      <c r="CK26">
        <v>1</v>
      </c>
      <c r="CL26">
        <v>8</v>
      </c>
      <c r="CM26">
        <v>1</v>
      </c>
      <c r="CN26">
        <v>2</v>
      </c>
      <c r="CO26">
        <v>3</v>
      </c>
      <c r="CP26">
        <v>1</v>
      </c>
      <c r="CQ26">
        <v>0</v>
      </c>
      <c r="CR26">
        <v>0</v>
      </c>
      <c r="CS26">
        <v>0</v>
      </c>
      <c r="CT26">
        <v>0</v>
      </c>
      <c r="CU26">
        <v>1</v>
      </c>
      <c r="CV26">
        <v>8</v>
      </c>
      <c r="CW26">
        <v>1</v>
      </c>
      <c r="CX26">
        <v>0</v>
      </c>
      <c r="CY26">
        <v>1</v>
      </c>
      <c r="CZ26">
        <v>1</v>
      </c>
      <c r="DA26">
        <v>0</v>
      </c>
      <c r="DB26">
        <v>3</v>
      </c>
      <c r="DC26">
        <v>0</v>
      </c>
      <c r="DD26">
        <v>0</v>
      </c>
      <c r="DE26">
        <v>0</v>
      </c>
      <c r="DF26">
        <v>6</v>
      </c>
    </row>
    <row r="27" spans="1:110">
      <c r="A27" s="74"/>
      <c r="B27" s="74"/>
      <c r="C27" s="74"/>
      <c r="D27" s="74" t="s">
        <v>115</v>
      </c>
      <c r="E27" s="106" t="s">
        <v>537</v>
      </c>
      <c r="Z27">
        <v>0</v>
      </c>
      <c r="AA27">
        <v>1</v>
      </c>
      <c r="AB27">
        <v>6</v>
      </c>
      <c r="AC27">
        <v>2</v>
      </c>
      <c r="AD27">
        <v>3</v>
      </c>
      <c r="AE27">
        <v>1</v>
      </c>
      <c r="AF27">
        <v>13</v>
      </c>
      <c r="AG27">
        <v>2</v>
      </c>
      <c r="AH27">
        <v>11</v>
      </c>
      <c r="AI27">
        <v>13</v>
      </c>
      <c r="AJ27">
        <v>3</v>
      </c>
      <c r="AK27">
        <v>10</v>
      </c>
      <c r="AL27">
        <v>13</v>
      </c>
      <c r="AM27">
        <v>8</v>
      </c>
      <c r="AN27">
        <v>5</v>
      </c>
      <c r="AO27">
        <v>13</v>
      </c>
      <c r="AP27">
        <v>6</v>
      </c>
      <c r="AQ27">
        <v>7</v>
      </c>
      <c r="AR27">
        <v>13</v>
      </c>
      <c r="AS27">
        <v>8</v>
      </c>
      <c r="AT27">
        <v>5</v>
      </c>
      <c r="AU27">
        <v>13</v>
      </c>
      <c r="AV27">
        <v>2</v>
      </c>
      <c r="AW27">
        <v>11</v>
      </c>
      <c r="AX27">
        <v>13</v>
      </c>
      <c r="AY27">
        <v>0</v>
      </c>
      <c r="AZ27">
        <v>1</v>
      </c>
      <c r="BA27">
        <v>1</v>
      </c>
      <c r="BB27">
        <v>0</v>
      </c>
      <c r="BC27">
        <v>0</v>
      </c>
      <c r="BD27">
        <v>0</v>
      </c>
      <c r="BE27">
        <v>0</v>
      </c>
      <c r="BF27">
        <v>0</v>
      </c>
      <c r="BG27">
        <v>0</v>
      </c>
      <c r="BH27">
        <v>2</v>
      </c>
      <c r="BI27">
        <v>0</v>
      </c>
      <c r="BJ27">
        <v>0</v>
      </c>
      <c r="BK27">
        <v>2</v>
      </c>
      <c r="BL27">
        <v>0</v>
      </c>
      <c r="BM27">
        <v>0</v>
      </c>
      <c r="BN27">
        <v>0</v>
      </c>
      <c r="BO27">
        <v>0</v>
      </c>
      <c r="BP27">
        <v>0</v>
      </c>
      <c r="BQ27">
        <v>1</v>
      </c>
      <c r="BR27">
        <v>3</v>
      </c>
      <c r="BS27">
        <v>0</v>
      </c>
      <c r="BT27">
        <v>1</v>
      </c>
      <c r="BU27">
        <v>1</v>
      </c>
      <c r="BV27">
        <v>1</v>
      </c>
      <c r="BW27">
        <v>1</v>
      </c>
      <c r="BX27">
        <v>0</v>
      </c>
      <c r="BY27">
        <v>0</v>
      </c>
      <c r="BZ27">
        <v>2</v>
      </c>
      <c r="CA27">
        <v>2</v>
      </c>
      <c r="CB27">
        <v>8</v>
      </c>
      <c r="CC27">
        <v>0</v>
      </c>
      <c r="CD27">
        <v>4</v>
      </c>
      <c r="CE27">
        <v>0</v>
      </c>
      <c r="CF27">
        <v>1</v>
      </c>
      <c r="CG27">
        <v>1</v>
      </c>
      <c r="CH27">
        <v>0</v>
      </c>
      <c r="CI27">
        <v>0</v>
      </c>
      <c r="CJ27">
        <v>0</v>
      </c>
      <c r="CK27">
        <v>0</v>
      </c>
      <c r="CL27">
        <v>6</v>
      </c>
      <c r="CM27">
        <v>0</v>
      </c>
      <c r="CN27">
        <v>0</v>
      </c>
      <c r="CO27">
        <v>3</v>
      </c>
      <c r="CP27">
        <v>1</v>
      </c>
      <c r="CQ27">
        <v>1</v>
      </c>
      <c r="CR27">
        <v>0</v>
      </c>
      <c r="CS27">
        <v>0</v>
      </c>
      <c r="CT27">
        <v>2</v>
      </c>
      <c r="CU27">
        <v>1</v>
      </c>
      <c r="CV27">
        <v>8</v>
      </c>
      <c r="CW27">
        <v>0</v>
      </c>
      <c r="CX27">
        <v>0</v>
      </c>
      <c r="CY27">
        <v>0</v>
      </c>
      <c r="CZ27">
        <v>0</v>
      </c>
      <c r="DA27">
        <v>1</v>
      </c>
      <c r="DB27">
        <v>1</v>
      </c>
      <c r="DC27">
        <v>0</v>
      </c>
      <c r="DD27">
        <v>0</v>
      </c>
      <c r="DE27">
        <v>0</v>
      </c>
      <c r="DF27">
        <v>2</v>
      </c>
    </row>
    <row r="28" spans="1:110">
      <c r="A28" s="74"/>
      <c r="B28" s="74"/>
      <c r="C28" s="74"/>
      <c r="D28" s="74" t="s">
        <v>59</v>
      </c>
      <c r="E28" s="106" t="s">
        <v>538</v>
      </c>
      <c r="Z28">
        <v>0</v>
      </c>
      <c r="AA28">
        <v>0</v>
      </c>
      <c r="AB28">
        <v>3</v>
      </c>
      <c r="AC28">
        <v>3</v>
      </c>
      <c r="AD28">
        <v>1</v>
      </c>
      <c r="AE28">
        <v>2</v>
      </c>
      <c r="AF28">
        <v>9</v>
      </c>
      <c r="AG28">
        <v>2</v>
      </c>
      <c r="AH28">
        <v>7</v>
      </c>
      <c r="AI28">
        <v>9</v>
      </c>
      <c r="AJ28">
        <v>4</v>
      </c>
      <c r="AK28">
        <v>5</v>
      </c>
      <c r="AL28">
        <v>9</v>
      </c>
      <c r="AM28">
        <v>4</v>
      </c>
      <c r="AN28">
        <v>5</v>
      </c>
      <c r="AO28">
        <v>9</v>
      </c>
      <c r="AP28">
        <v>5</v>
      </c>
      <c r="AQ28">
        <v>4</v>
      </c>
      <c r="AR28">
        <v>9</v>
      </c>
      <c r="AS28">
        <v>5</v>
      </c>
      <c r="AT28">
        <v>4</v>
      </c>
      <c r="AU28">
        <v>9</v>
      </c>
      <c r="AV28">
        <v>4</v>
      </c>
      <c r="AW28">
        <v>5</v>
      </c>
      <c r="AX28">
        <v>9</v>
      </c>
      <c r="AY28">
        <v>0</v>
      </c>
      <c r="AZ28">
        <v>2</v>
      </c>
      <c r="BA28">
        <v>0</v>
      </c>
      <c r="BB28">
        <v>0</v>
      </c>
      <c r="BC28">
        <v>0</v>
      </c>
      <c r="BD28">
        <v>0</v>
      </c>
      <c r="BE28">
        <v>0</v>
      </c>
      <c r="BF28">
        <v>0</v>
      </c>
      <c r="BG28">
        <v>0</v>
      </c>
      <c r="BH28">
        <v>2</v>
      </c>
      <c r="BI28">
        <v>0</v>
      </c>
      <c r="BJ28">
        <v>0</v>
      </c>
      <c r="BK28">
        <v>0</v>
      </c>
      <c r="BL28">
        <v>0</v>
      </c>
      <c r="BM28">
        <v>3</v>
      </c>
      <c r="BN28">
        <v>0</v>
      </c>
      <c r="BO28">
        <v>1</v>
      </c>
      <c r="BP28">
        <v>0</v>
      </c>
      <c r="BQ28">
        <v>0</v>
      </c>
      <c r="BR28">
        <v>4</v>
      </c>
      <c r="BS28">
        <v>0</v>
      </c>
      <c r="BT28">
        <v>2</v>
      </c>
      <c r="BU28">
        <v>1</v>
      </c>
      <c r="BV28">
        <v>0</v>
      </c>
      <c r="BW28">
        <v>0</v>
      </c>
      <c r="BX28">
        <v>0</v>
      </c>
      <c r="BY28">
        <v>1</v>
      </c>
      <c r="BZ28">
        <v>0</v>
      </c>
      <c r="CA28">
        <v>0</v>
      </c>
      <c r="CB28">
        <v>4</v>
      </c>
      <c r="CC28">
        <v>0</v>
      </c>
      <c r="CD28">
        <v>2</v>
      </c>
      <c r="CE28">
        <v>0</v>
      </c>
      <c r="CF28">
        <v>0</v>
      </c>
      <c r="CG28">
        <v>1</v>
      </c>
      <c r="CH28">
        <v>2</v>
      </c>
      <c r="CI28">
        <v>0</v>
      </c>
      <c r="CJ28">
        <v>0</v>
      </c>
      <c r="CK28">
        <v>0</v>
      </c>
      <c r="CL28">
        <v>5</v>
      </c>
      <c r="CM28">
        <v>0</v>
      </c>
      <c r="CN28">
        <v>3</v>
      </c>
      <c r="CO28">
        <v>0</v>
      </c>
      <c r="CP28">
        <v>0</v>
      </c>
      <c r="CQ28">
        <v>1</v>
      </c>
      <c r="CR28">
        <v>1</v>
      </c>
      <c r="CS28">
        <v>0</v>
      </c>
      <c r="CT28">
        <v>0</v>
      </c>
      <c r="CU28">
        <v>0</v>
      </c>
      <c r="CV28">
        <v>5</v>
      </c>
      <c r="CW28">
        <v>0</v>
      </c>
      <c r="CX28">
        <v>2</v>
      </c>
      <c r="CY28">
        <v>1</v>
      </c>
      <c r="CZ28">
        <v>0</v>
      </c>
      <c r="DA28">
        <v>1</v>
      </c>
      <c r="DB28">
        <v>0</v>
      </c>
      <c r="DC28">
        <v>0</v>
      </c>
      <c r="DD28">
        <v>0</v>
      </c>
      <c r="DE28">
        <v>0</v>
      </c>
      <c r="DF28">
        <v>4</v>
      </c>
    </row>
    <row r="29" spans="1:110">
      <c r="A29" s="74"/>
      <c r="B29" s="74"/>
      <c r="C29" s="74"/>
      <c r="D29" s="74" t="s">
        <v>104</v>
      </c>
      <c r="E29" s="106" t="s">
        <v>541</v>
      </c>
      <c r="Z29">
        <v>0</v>
      </c>
      <c r="AA29">
        <v>1</v>
      </c>
      <c r="AB29">
        <v>2</v>
      </c>
      <c r="AC29">
        <v>3</v>
      </c>
      <c r="AD29">
        <v>1</v>
      </c>
      <c r="AE29">
        <v>1</v>
      </c>
      <c r="AF29">
        <v>8</v>
      </c>
      <c r="AG29">
        <v>3</v>
      </c>
      <c r="AH29">
        <v>5</v>
      </c>
      <c r="AI29">
        <v>8</v>
      </c>
      <c r="AJ29">
        <v>3</v>
      </c>
      <c r="AK29">
        <v>5</v>
      </c>
      <c r="AL29">
        <v>8</v>
      </c>
      <c r="AM29">
        <v>5</v>
      </c>
      <c r="AN29">
        <v>3</v>
      </c>
      <c r="AO29">
        <v>8</v>
      </c>
      <c r="AP29">
        <v>6</v>
      </c>
      <c r="AQ29">
        <v>2</v>
      </c>
      <c r="AR29">
        <v>8</v>
      </c>
      <c r="AS29">
        <v>6</v>
      </c>
      <c r="AT29">
        <v>2</v>
      </c>
      <c r="AU29">
        <v>8</v>
      </c>
      <c r="AV29">
        <v>5</v>
      </c>
      <c r="AW29">
        <v>3</v>
      </c>
      <c r="AX29">
        <v>8</v>
      </c>
      <c r="AY29">
        <v>0</v>
      </c>
      <c r="AZ29">
        <v>0</v>
      </c>
      <c r="BA29">
        <v>0</v>
      </c>
      <c r="BB29">
        <v>1</v>
      </c>
      <c r="BC29">
        <v>0</v>
      </c>
      <c r="BD29">
        <v>2</v>
      </c>
      <c r="BE29">
        <v>0</v>
      </c>
      <c r="BF29">
        <v>0</v>
      </c>
      <c r="BG29">
        <v>0</v>
      </c>
      <c r="BH29">
        <v>3</v>
      </c>
      <c r="BI29">
        <v>0</v>
      </c>
      <c r="BJ29">
        <v>0</v>
      </c>
      <c r="BK29">
        <v>2</v>
      </c>
      <c r="BL29">
        <v>0</v>
      </c>
      <c r="BM29">
        <v>1</v>
      </c>
      <c r="BN29">
        <v>0</v>
      </c>
      <c r="BO29">
        <v>0</v>
      </c>
      <c r="BP29">
        <v>0</v>
      </c>
      <c r="BQ29">
        <v>0</v>
      </c>
      <c r="BR29">
        <v>3</v>
      </c>
      <c r="BS29">
        <v>0</v>
      </c>
      <c r="BT29">
        <v>0</v>
      </c>
      <c r="BU29">
        <v>1</v>
      </c>
      <c r="BV29">
        <v>1</v>
      </c>
      <c r="BW29">
        <v>2</v>
      </c>
      <c r="BX29">
        <v>1</v>
      </c>
      <c r="BY29">
        <v>0</v>
      </c>
      <c r="BZ29">
        <v>0</v>
      </c>
      <c r="CA29">
        <v>0</v>
      </c>
      <c r="CB29">
        <v>5</v>
      </c>
      <c r="CC29">
        <v>0</v>
      </c>
      <c r="CD29">
        <v>3</v>
      </c>
      <c r="CE29">
        <v>0</v>
      </c>
      <c r="CF29">
        <v>0</v>
      </c>
      <c r="CG29">
        <v>2</v>
      </c>
      <c r="CH29">
        <v>1</v>
      </c>
      <c r="CI29">
        <v>0</v>
      </c>
      <c r="CJ29">
        <v>0</v>
      </c>
      <c r="CK29">
        <v>0</v>
      </c>
      <c r="CL29">
        <v>6</v>
      </c>
      <c r="CM29">
        <v>0</v>
      </c>
      <c r="CN29">
        <v>0</v>
      </c>
      <c r="CO29">
        <v>1</v>
      </c>
      <c r="CP29">
        <v>1</v>
      </c>
      <c r="CQ29">
        <v>1</v>
      </c>
      <c r="CR29">
        <v>2</v>
      </c>
      <c r="CS29">
        <v>1</v>
      </c>
      <c r="CT29">
        <v>0</v>
      </c>
      <c r="CU29">
        <v>0</v>
      </c>
      <c r="CV29">
        <v>6</v>
      </c>
      <c r="CW29">
        <v>0</v>
      </c>
      <c r="CX29">
        <v>0</v>
      </c>
      <c r="CY29">
        <v>1</v>
      </c>
      <c r="CZ29">
        <v>0</v>
      </c>
      <c r="DA29">
        <v>0</v>
      </c>
      <c r="DB29">
        <v>2</v>
      </c>
      <c r="DC29">
        <v>2</v>
      </c>
      <c r="DD29">
        <v>0</v>
      </c>
      <c r="DE29">
        <v>0</v>
      </c>
      <c r="DF29">
        <v>5</v>
      </c>
    </row>
    <row r="30" spans="1:110">
      <c r="A30" s="74"/>
      <c r="B30" s="74"/>
      <c r="C30" s="74"/>
      <c r="D30" s="74" t="s">
        <v>47</v>
      </c>
      <c r="E30" s="106" t="s">
        <v>542</v>
      </c>
      <c r="Z30">
        <v>2</v>
      </c>
      <c r="AA30">
        <v>0</v>
      </c>
      <c r="AB30">
        <v>2</v>
      </c>
      <c r="AC30">
        <v>3</v>
      </c>
      <c r="AD30">
        <v>1</v>
      </c>
      <c r="AE30">
        <v>2</v>
      </c>
      <c r="AF30">
        <v>10</v>
      </c>
      <c r="AG30">
        <v>6</v>
      </c>
      <c r="AH30">
        <v>4</v>
      </c>
      <c r="AI30">
        <v>10</v>
      </c>
      <c r="AJ30">
        <v>6</v>
      </c>
      <c r="AK30">
        <v>4</v>
      </c>
      <c r="AL30">
        <v>10</v>
      </c>
      <c r="AM30">
        <v>9</v>
      </c>
      <c r="AN30">
        <v>1</v>
      </c>
      <c r="AO30">
        <v>10</v>
      </c>
      <c r="AP30">
        <v>7</v>
      </c>
      <c r="AQ30">
        <v>3</v>
      </c>
      <c r="AR30">
        <v>10</v>
      </c>
      <c r="AS30">
        <v>7</v>
      </c>
      <c r="AT30">
        <v>3</v>
      </c>
      <c r="AU30">
        <v>10</v>
      </c>
      <c r="AV30">
        <v>7</v>
      </c>
      <c r="AW30">
        <v>3</v>
      </c>
      <c r="AX30">
        <v>10</v>
      </c>
      <c r="AY30">
        <v>0</v>
      </c>
      <c r="AZ30">
        <v>0</v>
      </c>
      <c r="BA30">
        <v>5</v>
      </c>
      <c r="BB30">
        <v>0</v>
      </c>
      <c r="BC30">
        <v>1</v>
      </c>
      <c r="BD30">
        <v>0</v>
      </c>
      <c r="BE30">
        <v>0</v>
      </c>
      <c r="BF30">
        <v>0</v>
      </c>
      <c r="BG30">
        <v>0</v>
      </c>
      <c r="BH30">
        <v>6</v>
      </c>
      <c r="BI30">
        <v>0</v>
      </c>
      <c r="BJ30">
        <v>1</v>
      </c>
      <c r="BK30">
        <v>3</v>
      </c>
      <c r="BL30">
        <v>0</v>
      </c>
      <c r="BM30">
        <v>1</v>
      </c>
      <c r="BN30">
        <v>0</v>
      </c>
      <c r="BO30">
        <v>0</v>
      </c>
      <c r="BP30">
        <v>1</v>
      </c>
      <c r="BQ30">
        <v>0</v>
      </c>
      <c r="BR30">
        <v>6</v>
      </c>
      <c r="BS30">
        <v>0</v>
      </c>
      <c r="BT30">
        <v>3</v>
      </c>
      <c r="BU30">
        <v>1</v>
      </c>
      <c r="BV30">
        <v>0</v>
      </c>
      <c r="BW30">
        <v>1</v>
      </c>
      <c r="BX30">
        <v>3</v>
      </c>
      <c r="BY30">
        <v>0</v>
      </c>
      <c r="BZ30">
        <v>0</v>
      </c>
      <c r="CA30">
        <v>1</v>
      </c>
      <c r="CB30">
        <v>9</v>
      </c>
      <c r="CC30">
        <v>0</v>
      </c>
      <c r="CD30">
        <v>2</v>
      </c>
      <c r="CE30">
        <v>2</v>
      </c>
      <c r="CF30">
        <v>1</v>
      </c>
      <c r="CG30">
        <v>1</v>
      </c>
      <c r="CH30">
        <v>0</v>
      </c>
      <c r="CI30">
        <v>0</v>
      </c>
      <c r="CJ30">
        <v>1</v>
      </c>
      <c r="CK30">
        <v>0</v>
      </c>
      <c r="CL30">
        <v>7</v>
      </c>
      <c r="CM30">
        <v>0</v>
      </c>
      <c r="CN30">
        <v>2</v>
      </c>
      <c r="CO30">
        <v>3</v>
      </c>
      <c r="CP30">
        <v>1</v>
      </c>
      <c r="CQ30">
        <v>0</v>
      </c>
      <c r="CR30">
        <v>1</v>
      </c>
      <c r="CS30">
        <v>0</v>
      </c>
      <c r="CT30">
        <v>0</v>
      </c>
      <c r="CU30">
        <v>0</v>
      </c>
      <c r="CV30">
        <v>7</v>
      </c>
      <c r="CW30">
        <v>0</v>
      </c>
      <c r="CX30">
        <v>0</v>
      </c>
      <c r="CY30">
        <v>4</v>
      </c>
      <c r="CZ30">
        <v>0</v>
      </c>
      <c r="DA30">
        <v>1</v>
      </c>
      <c r="DB30">
        <v>0</v>
      </c>
      <c r="DC30">
        <v>1</v>
      </c>
      <c r="DD30">
        <v>1</v>
      </c>
      <c r="DE30">
        <v>0</v>
      </c>
      <c r="DF30">
        <v>7</v>
      </c>
    </row>
    <row r="31" spans="1:110">
      <c r="A31" s="74"/>
      <c r="B31" s="74"/>
      <c r="C31" s="74"/>
      <c r="D31" s="74" t="s">
        <v>158</v>
      </c>
      <c r="E31" s="106" t="s">
        <v>545</v>
      </c>
      <c r="Z31">
        <v>0</v>
      </c>
      <c r="AA31">
        <v>0</v>
      </c>
      <c r="AB31">
        <v>2</v>
      </c>
      <c r="AC31">
        <v>5</v>
      </c>
      <c r="AD31">
        <v>2</v>
      </c>
      <c r="AE31">
        <v>1</v>
      </c>
      <c r="AF31">
        <v>10</v>
      </c>
      <c r="AG31">
        <v>4</v>
      </c>
      <c r="AH31">
        <v>6</v>
      </c>
      <c r="AI31">
        <v>10</v>
      </c>
      <c r="AJ31">
        <v>6</v>
      </c>
      <c r="AK31">
        <v>4</v>
      </c>
      <c r="AL31">
        <v>10</v>
      </c>
      <c r="AM31">
        <v>9</v>
      </c>
      <c r="AN31">
        <v>1</v>
      </c>
      <c r="AO31">
        <v>10</v>
      </c>
      <c r="AP31">
        <v>8</v>
      </c>
      <c r="AQ31">
        <v>2</v>
      </c>
      <c r="AR31">
        <v>10</v>
      </c>
      <c r="AS31">
        <v>8</v>
      </c>
      <c r="AT31">
        <v>2</v>
      </c>
      <c r="AU31">
        <v>10</v>
      </c>
      <c r="AV31">
        <v>6</v>
      </c>
      <c r="AW31">
        <v>4</v>
      </c>
      <c r="AX31">
        <v>10</v>
      </c>
      <c r="AY31">
        <v>0</v>
      </c>
      <c r="AZ31">
        <v>1</v>
      </c>
      <c r="BA31">
        <v>0</v>
      </c>
      <c r="BB31">
        <v>1</v>
      </c>
      <c r="BC31">
        <v>0</v>
      </c>
      <c r="BD31">
        <v>2</v>
      </c>
      <c r="BE31">
        <v>0</v>
      </c>
      <c r="BF31">
        <v>0</v>
      </c>
      <c r="BG31">
        <v>0</v>
      </c>
      <c r="BH31">
        <v>4</v>
      </c>
      <c r="BI31">
        <v>0</v>
      </c>
      <c r="BJ31">
        <v>2</v>
      </c>
      <c r="BK31">
        <v>1</v>
      </c>
      <c r="BL31">
        <v>1</v>
      </c>
      <c r="BM31">
        <v>0</v>
      </c>
      <c r="BN31">
        <v>2</v>
      </c>
      <c r="BO31">
        <v>0</v>
      </c>
      <c r="BP31">
        <v>0</v>
      </c>
      <c r="BQ31">
        <v>0</v>
      </c>
      <c r="BR31">
        <v>6</v>
      </c>
      <c r="BS31">
        <v>0</v>
      </c>
      <c r="BT31">
        <v>2</v>
      </c>
      <c r="BU31">
        <v>2</v>
      </c>
      <c r="BV31">
        <v>2</v>
      </c>
      <c r="BW31">
        <v>0</v>
      </c>
      <c r="BX31">
        <v>1</v>
      </c>
      <c r="BY31">
        <v>0</v>
      </c>
      <c r="BZ31">
        <v>1</v>
      </c>
      <c r="CA31">
        <v>1</v>
      </c>
      <c r="CB31">
        <v>9</v>
      </c>
      <c r="CC31">
        <v>0</v>
      </c>
      <c r="CD31">
        <v>2</v>
      </c>
      <c r="CE31">
        <v>3</v>
      </c>
      <c r="CF31">
        <v>1</v>
      </c>
      <c r="CG31">
        <v>0</v>
      </c>
      <c r="CH31">
        <v>1</v>
      </c>
      <c r="CI31">
        <v>0</v>
      </c>
      <c r="CJ31">
        <v>1</v>
      </c>
      <c r="CK31">
        <v>0</v>
      </c>
      <c r="CL31">
        <v>8</v>
      </c>
      <c r="CM31">
        <v>0</v>
      </c>
      <c r="CN31">
        <v>3</v>
      </c>
      <c r="CO31">
        <v>1</v>
      </c>
      <c r="CP31">
        <v>1</v>
      </c>
      <c r="CQ31">
        <v>0</v>
      </c>
      <c r="CR31">
        <v>0</v>
      </c>
      <c r="CS31">
        <v>2</v>
      </c>
      <c r="CT31">
        <v>0</v>
      </c>
      <c r="CU31">
        <v>1</v>
      </c>
      <c r="CV31">
        <v>8</v>
      </c>
      <c r="CW31">
        <v>0</v>
      </c>
      <c r="CX31">
        <v>1</v>
      </c>
      <c r="CY31">
        <v>1</v>
      </c>
      <c r="CZ31">
        <v>1</v>
      </c>
      <c r="DA31">
        <v>1</v>
      </c>
      <c r="DB31">
        <v>2</v>
      </c>
      <c r="DC31">
        <v>0</v>
      </c>
      <c r="DD31">
        <v>0</v>
      </c>
      <c r="DE31">
        <v>0</v>
      </c>
      <c r="DF31">
        <v>6</v>
      </c>
    </row>
    <row r="32" spans="1:110">
      <c r="A32" s="74"/>
      <c r="B32" s="74"/>
      <c r="C32" s="74"/>
      <c r="D32" s="74" t="s">
        <v>100</v>
      </c>
      <c r="E32" s="106" t="s">
        <v>546</v>
      </c>
      <c r="Z32">
        <v>0</v>
      </c>
      <c r="AA32">
        <v>0</v>
      </c>
      <c r="AB32">
        <v>1</v>
      </c>
      <c r="AC32">
        <v>3</v>
      </c>
      <c r="AD32">
        <v>1</v>
      </c>
      <c r="AE32">
        <v>2</v>
      </c>
      <c r="AF32">
        <v>7</v>
      </c>
      <c r="AG32">
        <v>4</v>
      </c>
      <c r="AH32">
        <v>3</v>
      </c>
      <c r="AI32">
        <v>7</v>
      </c>
      <c r="AJ32">
        <v>5</v>
      </c>
      <c r="AK32">
        <v>2</v>
      </c>
      <c r="AL32">
        <v>7</v>
      </c>
      <c r="AM32">
        <v>5</v>
      </c>
      <c r="AN32">
        <v>2</v>
      </c>
      <c r="AO32">
        <v>7</v>
      </c>
      <c r="AP32">
        <v>7</v>
      </c>
      <c r="AQ32">
        <v>0</v>
      </c>
      <c r="AR32">
        <v>7</v>
      </c>
      <c r="AS32">
        <v>6</v>
      </c>
      <c r="AT32">
        <v>1</v>
      </c>
      <c r="AU32">
        <v>7</v>
      </c>
      <c r="AV32">
        <v>4</v>
      </c>
      <c r="AW32">
        <v>3</v>
      </c>
      <c r="AX32">
        <v>7</v>
      </c>
      <c r="AY32">
        <v>0</v>
      </c>
      <c r="AZ32">
        <v>3</v>
      </c>
      <c r="BA32">
        <v>0</v>
      </c>
      <c r="BB32">
        <v>0</v>
      </c>
      <c r="BC32">
        <v>0</v>
      </c>
      <c r="BD32">
        <v>1</v>
      </c>
      <c r="BE32">
        <v>0</v>
      </c>
      <c r="BF32">
        <v>0</v>
      </c>
      <c r="BG32">
        <v>0</v>
      </c>
      <c r="BH32">
        <v>4</v>
      </c>
      <c r="BI32">
        <v>0</v>
      </c>
      <c r="BJ32">
        <v>1</v>
      </c>
      <c r="BK32">
        <v>3</v>
      </c>
      <c r="BL32">
        <v>0</v>
      </c>
      <c r="BM32">
        <v>0</v>
      </c>
      <c r="BN32">
        <v>1</v>
      </c>
      <c r="BO32">
        <v>0</v>
      </c>
      <c r="BP32">
        <v>0</v>
      </c>
      <c r="BQ32">
        <v>0</v>
      </c>
      <c r="BR32">
        <v>5</v>
      </c>
      <c r="BS32">
        <v>0</v>
      </c>
      <c r="BT32">
        <v>3</v>
      </c>
      <c r="BU32">
        <v>1</v>
      </c>
      <c r="BV32">
        <v>0</v>
      </c>
      <c r="BW32">
        <v>1</v>
      </c>
      <c r="BX32">
        <v>0</v>
      </c>
      <c r="BY32">
        <v>0</v>
      </c>
      <c r="BZ32">
        <v>0</v>
      </c>
      <c r="CA32">
        <v>0</v>
      </c>
      <c r="CB32">
        <v>5</v>
      </c>
      <c r="CC32">
        <v>0</v>
      </c>
      <c r="CD32">
        <v>2</v>
      </c>
      <c r="CE32">
        <v>4</v>
      </c>
      <c r="CF32">
        <v>0</v>
      </c>
      <c r="CG32">
        <v>1</v>
      </c>
      <c r="CH32">
        <v>0</v>
      </c>
      <c r="CI32">
        <v>0</v>
      </c>
      <c r="CJ32">
        <v>0</v>
      </c>
      <c r="CK32">
        <v>0</v>
      </c>
      <c r="CL32">
        <v>7</v>
      </c>
      <c r="CM32">
        <v>0</v>
      </c>
      <c r="CN32">
        <v>3</v>
      </c>
      <c r="CO32">
        <v>1</v>
      </c>
      <c r="CP32">
        <v>0</v>
      </c>
      <c r="CQ32">
        <v>1</v>
      </c>
      <c r="CR32">
        <v>0</v>
      </c>
      <c r="CS32">
        <v>1</v>
      </c>
      <c r="CT32">
        <v>0</v>
      </c>
      <c r="CU32">
        <v>0</v>
      </c>
      <c r="CV32">
        <v>6</v>
      </c>
      <c r="CW32">
        <v>0</v>
      </c>
      <c r="CX32">
        <v>1</v>
      </c>
      <c r="CY32">
        <v>2</v>
      </c>
      <c r="CZ32">
        <v>0</v>
      </c>
      <c r="DA32">
        <v>0</v>
      </c>
      <c r="DB32">
        <v>1</v>
      </c>
      <c r="DC32">
        <v>0</v>
      </c>
      <c r="DD32">
        <v>0</v>
      </c>
      <c r="DE32">
        <v>0</v>
      </c>
      <c r="DF32">
        <v>4</v>
      </c>
    </row>
    <row r="33" spans="1:110">
      <c r="A33" s="74"/>
      <c r="B33" s="74"/>
      <c r="C33" s="74"/>
      <c r="D33" s="74" t="s">
        <v>97</v>
      </c>
      <c r="E33" s="106" t="s">
        <v>547</v>
      </c>
      <c r="Z33">
        <v>0</v>
      </c>
      <c r="AA33">
        <v>0</v>
      </c>
      <c r="AB33">
        <v>3</v>
      </c>
      <c r="AC33">
        <v>1</v>
      </c>
      <c r="AD33">
        <v>0</v>
      </c>
      <c r="AE33">
        <v>4</v>
      </c>
      <c r="AF33">
        <v>8</v>
      </c>
      <c r="AG33">
        <v>5</v>
      </c>
      <c r="AH33">
        <v>3</v>
      </c>
      <c r="AI33">
        <v>8</v>
      </c>
      <c r="AJ33">
        <v>5</v>
      </c>
      <c r="AK33">
        <v>3</v>
      </c>
      <c r="AL33">
        <v>8</v>
      </c>
      <c r="AM33">
        <v>6</v>
      </c>
      <c r="AN33">
        <v>2</v>
      </c>
      <c r="AO33">
        <v>8</v>
      </c>
      <c r="AP33">
        <v>5</v>
      </c>
      <c r="AQ33">
        <v>3</v>
      </c>
      <c r="AR33">
        <v>8</v>
      </c>
      <c r="AS33">
        <v>6</v>
      </c>
      <c r="AT33">
        <v>2</v>
      </c>
      <c r="AU33">
        <v>8</v>
      </c>
      <c r="AV33">
        <v>5</v>
      </c>
      <c r="AW33">
        <v>3</v>
      </c>
      <c r="AX33">
        <v>8</v>
      </c>
      <c r="AY33">
        <v>0</v>
      </c>
      <c r="AZ33">
        <v>1</v>
      </c>
      <c r="BA33">
        <v>1</v>
      </c>
      <c r="BB33">
        <v>1</v>
      </c>
      <c r="BC33">
        <v>0</v>
      </c>
      <c r="BD33">
        <v>1</v>
      </c>
      <c r="BE33">
        <v>1</v>
      </c>
      <c r="BF33">
        <v>0</v>
      </c>
      <c r="BG33">
        <v>0</v>
      </c>
      <c r="BH33">
        <v>5</v>
      </c>
      <c r="BI33">
        <v>0</v>
      </c>
      <c r="BJ33">
        <v>0</v>
      </c>
      <c r="BK33">
        <v>2</v>
      </c>
      <c r="BL33">
        <v>0</v>
      </c>
      <c r="BM33">
        <v>0</v>
      </c>
      <c r="BN33">
        <v>1</v>
      </c>
      <c r="BO33">
        <v>0</v>
      </c>
      <c r="BP33">
        <v>1</v>
      </c>
      <c r="BQ33">
        <v>1</v>
      </c>
      <c r="BR33">
        <v>5</v>
      </c>
      <c r="BS33">
        <v>0</v>
      </c>
      <c r="BT33">
        <v>1</v>
      </c>
      <c r="BU33">
        <v>0</v>
      </c>
      <c r="BV33">
        <v>1</v>
      </c>
      <c r="BW33">
        <v>1</v>
      </c>
      <c r="BX33">
        <v>0</v>
      </c>
      <c r="BY33">
        <v>0</v>
      </c>
      <c r="BZ33">
        <v>2</v>
      </c>
      <c r="CA33">
        <v>1</v>
      </c>
      <c r="CB33">
        <v>6</v>
      </c>
      <c r="CC33">
        <v>0</v>
      </c>
      <c r="CD33">
        <v>2</v>
      </c>
      <c r="CE33">
        <v>0</v>
      </c>
      <c r="CF33">
        <v>1</v>
      </c>
      <c r="CG33">
        <v>0</v>
      </c>
      <c r="CH33">
        <v>0</v>
      </c>
      <c r="CI33">
        <v>0</v>
      </c>
      <c r="CJ33">
        <v>2</v>
      </c>
      <c r="CK33">
        <v>0</v>
      </c>
      <c r="CL33">
        <v>5</v>
      </c>
      <c r="CM33">
        <v>0</v>
      </c>
      <c r="CN33">
        <v>3</v>
      </c>
      <c r="CO33">
        <v>1</v>
      </c>
      <c r="CP33">
        <v>1</v>
      </c>
      <c r="CQ33">
        <v>0</v>
      </c>
      <c r="CR33">
        <v>0</v>
      </c>
      <c r="CS33">
        <v>0</v>
      </c>
      <c r="CT33">
        <v>0</v>
      </c>
      <c r="CU33">
        <v>1</v>
      </c>
      <c r="CV33">
        <v>6</v>
      </c>
      <c r="CW33">
        <v>0</v>
      </c>
      <c r="CX33">
        <v>0</v>
      </c>
      <c r="CY33">
        <v>1</v>
      </c>
      <c r="CZ33">
        <v>0</v>
      </c>
      <c r="DA33">
        <v>2</v>
      </c>
      <c r="DB33">
        <v>0</v>
      </c>
      <c r="DC33">
        <v>0</v>
      </c>
      <c r="DD33">
        <v>0</v>
      </c>
      <c r="DE33">
        <v>2</v>
      </c>
      <c r="DF33">
        <v>5</v>
      </c>
    </row>
    <row r="34" spans="1:110">
      <c r="A34" s="74"/>
      <c r="B34" s="74"/>
      <c r="C34" s="74"/>
      <c r="D34" s="74" t="s">
        <v>76</v>
      </c>
      <c r="E34" s="106" t="s">
        <v>548</v>
      </c>
      <c r="Z34">
        <v>1</v>
      </c>
      <c r="AA34">
        <v>0</v>
      </c>
      <c r="AB34">
        <v>0</v>
      </c>
      <c r="AC34">
        <v>2</v>
      </c>
      <c r="AD34">
        <v>1</v>
      </c>
      <c r="AE34">
        <v>2</v>
      </c>
      <c r="AF34">
        <v>6</v>
      </c>
      <c r="AG34">
        <v>3</v>
      </c>
      <c r="AH34">
        <v>3</v>
      </c>
      <c r="AI34">
        <v>6</v>
      </c>
      <c r="AJ34">
        <v>4</v>
      </c>
      <c r="AK34">
        <v>2</v>
      </c>
      <c r="AL34">
        <v>6</v>
      </c>
      <c r="AM34">
        <v>4</v>
      </c>
      <c r="AN34">
        <v>2</v>
      </c>
      <c r="AO34">
        <v>6</v>
      </c>
      <c r="AP34">
        <v>5</v>
      </c>
      <c r="AQ34">
        <v>1</v>
      </c>
      <c r="AR34">
        <v>6</v>
      </c>
      <c r="AS34">
        <v>5</v>
      </c>
      <c r="AT34">
        <v>1</v>
      </c>
      <c r="AU34">
        <v>6</v>
      </c>
      <c r="AV34">
        <v>4</v>
      </c>
      <c r="AW34">
        <v>2</v>
      </c>
      <c r="AX34">
        <v>6</v>
      </c>
      <c r="AY34">
        <v>0</v>
      </c>
      <c r="AZ34">
        <v>2</v>
      </c>
      <c r="BA34">
        <v>0</v>
      </c>
      <c r="BB34">
        <v>0</v>
      </c>
      <c r="BC34">
        <v>0</v>
      </c>
      <c r="BD34">
        <v>1</v>
      </c>
      <c r="BE34">
        <v>0</v>
      </c>
      <c r="BF34">
        <v>0</v>
      </c>
      <c r="BG34">
        <v>0</v>
      </c>
      <c r="BH34">
        <v>3</v>
      </c>
      <c r="BI34">
        <v>0</v>
      </c>
      <c r="BJ34">
        <v>2</v>
      </c>
      <c r="BK34">
        <v>1</v>
      </c>
      <c r="BL34">
        <v>0</v>
      </c>
      <c r="BM34">
        <v>0</v>
      </c>
      <c r="BN34">
        <v>1</v>
      </c>
      <c r="BO34">
        <v>0</v>
      </c>
      <c r="BP34">
        <v>0</v>
      </c>
      <c r="BQ34">
        <v>0</v>
      </c>
      <c r="BR34">
        <v>4</v>
      </c>
      <c r="BS34">
        <v>0</v>
      </c>
      <c r="BT34">
        <v>1</v>
      </c>
      <c r="BU34">
        <v>0</v>
      </c>
      <c r="BV34">
        <v>0</v>
      </c>
      <c r="BW34">
        <v>1</v>
      </c>
      <c r="BX34">
        <v>2</v>
      </c>
      <c r="BY34">
        <v>0</v>
      </c>
      <c r="BZ34">
        <v>0</v>
      </c>
      <c r="CA34">
        <v>0</v>
      </c>
      <c r="CB34">
        <v>4</v>
      </c>
      <c r="CC34">
        <v>0</v>
      </c>
      <c r="CD34">
        <v>2</v>
      </c>
      <c r="CE34">
        <v>1</v>
      </c>
      <c r="CF34">
        <v>0</v>
      </c>
      <c r="CG34">
        <v>0</v>
      </c>
      <c r="CH34">
        <v>1</v>
      </c>
      <c r="CI34">
        <v>0</v>
      </c>
      <c r="CJ34">
        <v>0</v>
      </c>
      <c r="CK34">
        <v>1</v>
      </c>
      <c r="CL34">
        <v>5</v>
      </c>
      <c r="CM34">
        <v>0</v>
      </c>
      <c r="CN34">
        <v>1</v>
      </c>
      <c r="CO34">
        <v>1</v>
      </c>
      <c r="CP34">
        <v>0</v>
      </c>
      <c r="CQ34">
        <v>0</v>
      </c>
      <c r="CR34">
        <v>0</v>
      </c>
      <c r="CS34">
        <v>0</v>
      </c>
      <c r="CT34">
        <v>1</v>
      </c>
      <c r="CU34">
        <v>2</v>
      </c>
      <c r="CV34">
        <v>5</v>
      </c>
      <c r="CW34">
        <v>0</v>
      </c>
      <c r="CX34">
        <v>0</v>
      </c>
      <c r="CY34">
        <v>3</v>
      </c>
      <c r="CZ34">
        <v>0</v>
      </c>
      <c r="DA34">
        <v>0</v>
      </c>
      <c r="DB34">
        <v>1</v>
      </c>
      <c r="DC34">
        <v>0</v>
      </c>
      <c r="DD34">
        <v>0</v>
      </c>
      <c r="DE34">
        <v>0</v>
      </c>
      <c r="DF34">
        <v>4</v>
      </c>
    </row>
    <row r="35" spans="1:110">
      <c r="A35" s="74"/>
      <c r="B35" s="74"/>
      <c r="C35" s="74"/>
      <c r="D35" s="74" t="s">
        <v>54</v>
      </c>
      <c r="E35" s="106" t="s">
        <v>551</v>
      </c>
      <c r="Z35">
        <v>0</v>
      </c>
      <c r="AA35">
        <v>1</v>
      </c>
      <c r="AB35">
        <v>2</v>
      </c>
      <c r="AC35">
        <v>5</v>
      </c>
      <c r="AD35">
        <v>2</v>
      </c>
      <c r="AE35">
        <v>2</v>
      </c>
      <c r="AF35">
        <v>12</v>
      </c>
      <c r="AG35">
        <v>4</v>
      </c>
      <c r="AH35">
        <v>8</v>
      </c>
      <c r="AI35">
        <v>12</v>
      </c>
      <c r="AJ35">
        <v>4</v>
      </c>
      <c r="AK35">
        <v>8</v>
      </c>
      <c r="AL35">
        <v>12</v>
      </c>
      <c r="AM35">
        <v>6</v>
      </c>
      <c r="AN35">
        <v>6</v>
      </c>
      <c r="AO35">
        <v>12</v>
      </c>
      <c r="AP35">
        <v>6</v>
      </c>
      <c r="AQ35">
        <v>6</v>
      </c>
      <c r="AR35">
        <v>12</v>
      </c>
      <c r="AS35">
        <v>6</v>
      </c>
      <c r="AT35">
        <v>6</v>
      </c>
      <c r="AU35">
        <v>12</v>
      </c>
      <c r="AV35">
        <v>4</v>
      </c>
      <c r="AW35">
        <v>8</v>
      </c>
      <c r="AX35">
        <v>12</v>
      </c>
      <c r="AY35">
        <v>0</v>
      </c>
      <c r="AZ35">
        <v>0</v>
      </c>
      <c r="BA35">
        <v>3</v>
      </c>
      <c r="BB35">
        <v>0</v>
      </c>
      <c r="BC35">
        <v>0</v>
      </c>
      <c r="BD35">
        <v>0</v>
      </c>
      <c r="BE35">
        <v>1</v>
      </c>
      <c r="BF35">
        <v>0</v>
      </c>
      <c r="BG35">
        <v>0</v>
      </c>
      <c r="BH35">
        <v>4</v>
      </c>
      <c r="BI35">
        <v>0</v>
      </c>
      <c r="BJ35">
        <v>1</v>
      </c>
      <c r="BK35">
        <v>1</v>
      </c>
      <c r="BL35">
        <v>0</v>
      </c>
      <c r="BM35">
        <v>0</v>
      </c>
      <c r="BN35">
        <v>1</v>
      </c>
      <c r="BO35">
        <v>0</v>
      </c>
      <c r="BP35">
        <v>0</v>
      </c>
      <c r="BQ35">
        <v>1</v>
      </c>
      <c r="BR35">
        <v>4</v>
      </c>
      <c r="BS35">
        <v>0</v>
      </c>
      <c r="BT35">
        <v>3</v>
      </c>
      <c r="BU35">
        <v>2</v>
      </c>
      <c r="BV35">
        <v>1</v>
      </c>
      <c r="BW35">
        <v>0</v>
      </c>
      <c r="BX35">
        <v>0</v>
      </c>
      <c r="BY35">
        <v>0</v>
      </c>
      <c r="BZ35">
        <v>0</v>
      </c>
      <c r="CA35">
        <v>0</v>
      </c>
      <c r="CB35">
        <v>6</v>
      </c>
      <c r="CC35">
        <v>0</v>
      </c>
      <c r="CD35">
        <v>3</v>
      </c>
      <c r="CE35">
        <v>0</v>
      </c>
      <c r="CF35">
        <v>0</v>
      </c>
      <c r="CG35">
        <v>2</v>
      </c>
      <c r="CH35">
        <v>0</v>
      </c>
      <c r="CI35">
        <v>0</v>
      </c>
      <c r="CJ35">
        <v>0</v>
      </c>
      <c r="CK35">
        <v>1</v>
      </c>
      <c r="CL35">
        <v>6</v>
      </c>
      <c r="CM35">
        <v>0</v>
      </c>
      <c r="CN35">
        <v>3</v>
      </c>
      <c r="CO35">
        <v>2</v>
      </c>
      <c r="CP35">
        <v>0</v>
      </c>
      <c r="CQ35">
        <v>1</v>
      </c>
      <c r="CR35">
        <v>0</v>
      </c>
      <c r="CS35">
        <v>0</v>
      </c>
      <c r="CT35">
        <v>0</v>
      </c>
      <c r="CU35">
        <v>0</v>
      </c>
      <c r="CV35">
        <v>6</v>
      </c>
      <c r="CW35">
        <v>0</v>
      </c>
      <c r="CX35">
        <v>0</v>
      </c>
      <c r="CY35">
        <v>2</v>
      </c>
      <c r="CZ35">
        <v>0</v>
      </c>
      <c r="DA35">
        <v>1</v>
      </c>
      <c r="DB35">
        <v>0</v>
      </c>
      <c r="DC35">
        <v>1</v>
      </c>
      <c r="DD35">
        <v>0</v>
      </c>
      <c r="DE35">
        <v>0</v>
      </c>
      <c r="DF35">
        <v>4</v>
      </c>
    </row>
    <row r="36" spans="1:110">
      <c r="A36" s="74"/>
      <c r="B36" s="74"/>
      <c r="C36" s="74"/>
      <c r="D36" s="74" t="s">
        <v>135</v>
      </c>
      <c r="E36" s="106" t="s">
        <v>552</v>
      </c>
      <c r="Z36">
        <v>0</v>
      </c>
      <c r="AA36">
        <v>0</v>
      </c>
      <c r="AB36">
        <v>0</v>
      </c>
      <c r="AC36">
        <v>4</v>
      </c>
      <c r="AD36">
        <v>0</v>
      </c>
      <c r="AE36">
        <v>2</v>
      </c>
      <c r="AF36">
        <v>6</v>
      </c>
      <c r="AG36">
        <v>2</v>
      </c>
      <c r="AH36">
        <v>4</v>
      </c>
      <c r="AI36">
        <v>6</v>
      </c>
      <c r="AJ36">
        <v>2</v>
      </c>
      <c r="AK36">
        <v>4</v>
      </c>
      <c r="AL36">
        <v>6</v>
      </c>
      <c r="AM36">
        <v>2</v>
      </c>
      <c r="AN36">
        <v>4</v>
      </c>
      <c r="AO36">
        <v>6</v>
      </c>
      <c r="AP36">
        <v>4</v>
      </c>
      <c r="AQ36">
        <v>2</v>
      </c>
      <c r="AR36">
        <v>6</v>
      </c>
      <c r="AS36">
        <v>2</v>
      </c>
      <c r="AT36">
        <v>4</v>
      </c>
      <c r="AU36">
        <v>6</v>
      </c>
      <c r="AV36">
        <v>4</v>
      </c>
      <c r="AW36">
        <v>2</v>
      </c>
      <c r="AX36">
        <v>6</v>
      </c>
      <c r="AY36">
        <v>0</v>
      </c>
      <c r="AZ36">
        <v>0</v>
      </c>
      <c r="BA36">
        <v>2</v>
      </c>
      <c r="BB36">
        <v>0</v>
      </c>
      <c r="BC36">
        <v>0</v>
      </c>
      <c r="BD36">
        <v>0</v>
      </c>
      <c r="BE36">
        <v>0</v>
      </c>
      <c r="BF36">
        <v>0</v>
      </c>
      <c r="BG36">
        <v>0</v>
      </c>
      <c r="BH36">
        <v>2</v>
      </c>
      <c r="BI36">
        <v>0</v>
      </c>
      <c r="BJ36">
        <v>0</v>
      </c>
      <c r="BK36">
        <v>1</v>
      </c>
      <c r="BL36">
        <v>0</v>
      </c>
      <c r="BM36">
        <v>0</v>
      </c>
      <c r="BN36">
        <v>1</v>
      </c>
      <c r="BO36">
        <v>0</v>
      </c>
      <c r="BP36">
        <v>0</v>
      </c>
      <c r="BQ36">
        <v>0</v>
      </c>
      <c r="BR36">
        <v>2</v>
      </c>
      <c r="BS36">
        <v>0</v>
      </c>
      <c r="BT36">
        <v>0</v>
      </c>
      <c r="BU36">
        <v>0</v>
      </c>
      <c r="BV36">
        <v>1</v>
      </c>
      <c r="BW36">
        <v>0</v>
      </c>
      <c r="BX36">
        <v>0</v>
      </c>
      <c r="BY36">
        <v>0</v>
      </c>
      <c r="BZ36">
        <v>1</v>
      </c>
      <c r="CA36">
        <v>0</v>
      </c>
      <c r="CB36">
        <v>2</v>
      </c>
      <c r="CC36">
        <v>0</v>
      </c>
      <c r="CD36">
        <v>0</v>
      </c>
      <c r="CE36">
        <v>0</v>
      </c>
      <c r="CF36">
        <v>1</v>
      </c>
      <c r="CG36">
        <v>3</v>
      </c>
      <c r="CH36">
        <v>0</v>
      </c>
      <c r="CI36">
        <v>0</v>
      </c>
      <c r="CJ36">
        <v>0</v>
      </c>
      <c r="CK36">
        <v>0</v>
      </c>
      <c r="CL36">
        <v>4</v>
      </c>
      <c r="CM36">
        <v>0</v>
      </c>
      <c r="CN36">
        <v>0</v>
      </c>
      <c r="CO36">
        <v>1</v>
      </c>
      <c r="CP36">
        <v>0</v>
      </c>
      <c r="CQ36">
        <v>0</v>
      </c>
      <c r="CR36">
        <v>0</v>
      </c>
      <c r="CS36">
        <v>1</v>
      </c>
      <c r="CT36">
        <v>0</v>
      </c>
      <c r="CU36">
        <v>0</v>
      </c>
      <c r="CV36">
        <v>2</v>
      </c>
      <c r="CW36">
        <v>0</v>
      </c>
      <c r="CX36">
        <v>0</v>
      </c>
      <c r="CY36">
        <v>3</v>
      </c>
      <c r="CZ36">
        <v>0</v>
      </c>
      <c r="DA36">
        <v>0</v>
      </c>
      <c r="DB36">
        <v>1</v>
      </c>
      <c r="DC36">
        <v>0</v>
      </c>
      <c r="DD36">
        <v>0</v>
      </c>
      <c r="DE36">
        <v>0</v>
      </c>
      <c r="DF36">
        <v>4</v>
      </c>
    </row>
    <row r="37" spans="1:110">
      <c r="A37" s="74"/>
      <c r="B37" s="74"/>
      <c r="C37" s="74"/>
      <c r="D37" s="74" t="s">
        <v>71</v>
      </c>
      <c r="E37" s="106" t="s">
        <v>555</v>
      </c>
      <c r="Z37">
        <v>0</v>
      </c>
      <c r="AA37">
        <v>2</v>
      </c>
      <c r="AB37">
        <v>9</v>
      </c>
      <c r="AC37">
        <v>13</v>
      </c>
      <c r="AD37">
        <v>4</v>
      </c>
      <c r="AE37">
        <v>5</v>
      </c>
      <c r="AF37">
        <v>33</v>
      </c>
      <c r="AG37">
        <v>11</v>
      </c>
      <c r="AH37">
        <v>22</v>
      </c>
      <c r="AI37">
        <v>33</v>
      </c>
      <c r="AJ37">
        <v>11</v>
      </c>
      <c r="AK37">
        <v>22</v>
      </c>
      <c r="AL37">
        <v>33</v>
      </c>
      <c r="AM37">
        <v>16</v>
      </c>
      <c r="AN37">
        <v>17</v>
      </c>
      <c r="AO37">
        <v>33</v>
      </c>
      <c r="AP37">
        <v>21</v>
      </c>
      <c r="AQ37">
        <v>12</v>
      </c>
      <c r="AR37">
        <v>33</v>
      </c>
      <c r="AS37">
        <v>19</v>
      </c>
      <c r="AT37">
        <v>14</v>
      </c>
      <c r="AU37">
        <v>33</v>
      </c>
      <c r="AV37">
        <v>13</v>
      </c>
      <c r="AW37">
        <v>20</v>
      </c>
      <c r="AX37">
        <v>33</v>
      </c>
      <c r="AY37">
        <v>0</v>
      </c>
      <c r="AZ37">
        <v>3</v>
      </c>
      <c r="BA37">
        <v>3</v>
      </c>
      <c r="BB37">
        <v>0</v>
      </c>
      <c r="BC37">
        <v>1</v>
      </c>
      <c r="BD37">
        <v>2</v>
      </c>
      <c r="BE37">
        <v>2</v>
      </c>
      <c r="BF37">
        <v>0</v>
      </c>
      <c r="BG37">
        <v>0</v>
      </c>
      <c r="BH37">
        <v>11</v>
      </c>
      <c r="BI37">
        <v>0</v>
      </c>
      <c r="BJ37">
        <v>1</v>
      </c>
      <c r="BK37">
        <v>8</v>
      </c>
      <c r="BL37">
        <v>0</v>
      </c>
      <c r="BM37">
        <v>0</v>
      </c>
      <c r="BN37">
        <v>2</v>
      </c>
      <c r="BO37">
        <v>0</v>
      </c>
      <c r="BP37">
        <v>0</v>
      </c>
      <c r="BQ37">
        <v>0</v>
      </c>
      <c r="BR37">
        <v>11</v>
      </c>
      <c r="BS37">
        <v>0</v>
      </c>
      <c r="BT37">
        <v>4</v>
      </c>
      <c r="BU37">
        <v>6</v>
      </c>
      <c r="BV37">
        <v>1</v>
      </c>
      <c r="BW37">
        <v>2</v>
      </c>
      <c r="BX37">
        <v>1</v>
      </c>
      <c r="BY37">
        <v>0</v>
      </c>
      <c r="BZ37">
        <v>0</v>
      </c>
      <c r="CA37">
        <v>2</v>
      </c>
      <c r="CB37">
        <v>16</v>
      </c>
      <c r="CC37">
        <v>0</v>
      </c>
      <c r="CD37">
        <v>2</v>
      </c>
      <c r="CE37">
        <v>8</v>
      </c>
      <c r="CF37">
        <v>2</v>
      </c>
      <c r="CG37">
        <v>4</v>
      </c>
      <c r="CH37">
        <v>2</v>
      </c>
      <c r="CI37">
        <v>1</v>
      </c>
      <c r="CJ37">
        <v>1</v>
      </c>
      <c r="CK37">
        <v>1</v>
      </c>
      <c r="CL37">
        <v>21</v>
      </c>
      <c r="CM37">
        <v>0</v>
      </c>
      <c r="CN37">
        <v>6</v>
      </c>
      <c r="CO37">
        <v>7</v>
      </c>
      <c r="CP37">
        <v>0</v>
      </c>
      <c r="CQ37">
        <v>1</v>
      </c>
      <c r="CR37">
        <v>3</v>
      </c>
      <c r="CS37">
        <v>0</v>
      </c>
      <c r="CT37">
        <v>2</v>
      </c>
      <c r="CU37">
        <v>0</v>
      </c>
      <c r="CV37">
        <v>19</v>
      </c>
      <c r="CW37">
        <v>0</v>
      </c>
      <c r="CX37">
        <v>2</v>
      </c>
      <c r="CY37">
        <v>5</v>
      </c>
      <c r="CZ37">
        <v>0</v>
      </c>
      <c r="DA37">
        <v>3</v>
      </c>
      <c r="DB37">
        <v>1</v>
      </c>
      <c r="DC37">
        <v>2</v>
      </c>
      <c r="DD37">
        <v>0</v>
      </c>
      <c r="DE37">
        <v>0</v>
      </c>
      <c r="DF37">
        <v>13</v>
      </c>
    </row>
    <row r="38" spans="1:110">
      <c r="A38" t="s">
        <v>73</v>
      </c>
      <c r="B38" t="s">
        <v>72</v>
      </c>
      <c r="C38" t="s">
        <v>71</v>
      </c>
      <c r="D38" t="s">
        <v>365</v>
      </c>
      <c r="E38" s="106" t="s">
        <v>364</v>
      </c>
      <c r="F38" t="s">
        <v>416</v>
      </c>
      <c r="G38" t="s">
        <v>1194</v>
      </c>
      <c r="H38" t="s">
        <v>1194</v>
      </c>
      <c r="I38" t="s">
        <v>1194</v>
      </c>
      <c r="J38" t="s">
        <v>1193</v>
      </c>
      <c r="K38" t="s">
        <v>1194</v>
      </c>
      <c r="L38" t="s">
        <v>1194</v>
      </c>
      <c r="M38" t="s">
        <v>1612</v>
      </c>
      <c r="N38" t="s">
        <v>1612</v>
      </c>
      <c r="O38" t="s">
        <v>1612</v>
      </c>
      <c r="P38" t="s">
        <v>422</v>
      </c>
      <c r="Q38" t="s">
        <v>1612</v>
      </c>
      <c r="R38" t="s">
        <v>1612</v>
      </c>
      <c r="S38" t="s">
        <v>1612</v>
      </c>
      <c r="T38" t="s">
        <v>1612</v>
      </c>
      <c r="U38" t="s">
        <v>1612</v>
      </c>
      <c r="V38" t="s">
        <v>1612</v>
      </c>
      <c r="W38" t="s">
        <v>1612</v>
      </c>
      <c r="X38" t="s">
        <v>1612</v>
      </c>
      <c r="Z38">
        <v>0</v>
      </c>
      <c r="AA38">
        <v>0</v>
      </c>
      <c r="AB38">
        <v>1</v>
      </c>
      <c r="AC38">
        <v>0</v>
      </c>
      <c r="AD38">
        <v>0</v>
      </c>
      <c r="AE38">
        <v>0</v>
      </c>
      <c r="AF38">
        <v>1</v>
      </c>
      <c r="AG38">
        <v>0</v>
      </c>
      <c r="AH38">
        <v>1</v>
      </c>
      <c r="AI38">
        <v>1</v>
      </c>
      <c r="AJ38">
        <v>0</v>
      </c>
      <c r="AK38">
        <v>1</v>
      </c>
      <c r="AL38">
        <v>1</v>
      </c>
      <c r="AM38">
        <v>0</v>
      </c>
      <c r="AN38">
        <v>1</v>
      </c>
      <c r="AO38">
        <v>1</v>
      </c>
      <c r="AP38">
        <v>1</v>
      </c>
      <c r="AQ38">
        <v>0</v>
      </c>
      <c r="AR38">
        <v>1</v>
      </c>
      <c r="AS38">
        <v>0</v>
      </c>
      <c r="AT38">
        <v>1</v>
      </c>
      <c r="AU38">
        <v>1</v>
      </c>
      <c r="AV38">
        <v>0</v>
      </c>
      <c r="AW38">
        <v>1</v>
      </c>
      <c r="AX38">
        <v>1</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1</v>
      </c>
      <c r="CF38">
        <v>0</v>
      </c>
      <c r="CG38">
        <v>0</v>
      </c>
      <c r="CH38">
        <v>0</v>
      </c>
      <c r="CI38">
        <v>0</v>
      </c>
      <c r="CJ38">
        <v>0</v>
      </c>
      <c r="CK38">
        <v>0</v>
      </c>
      <c r="CL38">
        <v>1</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row>
    <row r="39" spans="1:110">
      <c r="A39" t="s">
        <v>73</v>
      </c>
      <c r="B39" t="s">
        <v>72</v>
      </c>
      <c r="C39" t="s">
        <v>71</v>
      </c>
      <c r="D39" t="s">
        <v>363</v>
      </c>
      <c r="E39" s="106" t="s">
        <v>362</v>
      </c>
      <c r="F39" t="s">
        <v>416</v>
      </c>
      <c r="G39" t="s">
        <v>1194</v>
      </c>
      <c r="H39" t="s">
        <v>1194</v>
      </c>
      <c r="I39" t="s">
        <v>1193</v>
      </c>
      <c r="J39" t="s">
        <v>1193</v>
      </c>
      <c r="K39" t="s">
        <v>1193</v>
      </c>
      <c r="L39" t="s">
        <v>1194</v>
      </c>
      <c r="M39" t="s">
        <v>1612</v>
      </c>
      <c r="N39" t="s">
        <v>1612</v>
      </c>
      <c r="O39" t="s">
        <v>428</v>
      </c>
      <c r="P39" t="s">
        <v>427</v>
      </c>
      <c r="Q39" t="s">
        <v>427</v>
      </c>
      <c r="R39" t="s">
        <v>1612</v>
      </c>
      <c r="S39" t="s">
        <v>1612</v>
      </c>
      <c r="T39" t="s">
        <v>1612</v>
      </c>
      <c r="U39" t="s">
        <v>1612</v>
      </c>
      <c r="V39" t="s">
        <v>1612</v>
      </c>
      <c r="W39" t="s">
        <v>1612</v>
      </c>
      <c r="X39" t="s">
        <v>1612</v>
      </c>
      <c r="Z39">
        <v>0</v>
      </c>
      <c r="AA39">
        <v>0</v>
      </c>
      <c r="AB39">
        <v>1</v>
      </c>
      <c r="AC39">
        <v>0</v>
      </c>
      <c r="AD39">
        <v>0</v>
      </c>
      <c r="AE39">
        <v>0</v>
      </c>
      <c r="AF39">
        <v>1</v>
      </c>
      <c r="AG39">
        <v>0</v>
      </c>
      <c r="AH39">
        <v>1</v>
      </c>
      <c r="AI39">
        <v>1</v>
      </c>
      <c r="AJ39">
        <v>0</v>
      </c>
      <c r="AK39">
        <v>1</v>
      </c>
      <c r="AL39">
        <v>1</v>
      </c>
      <c r="AM39">
        <v>1</v>
      </c>
      <c r="AN39">
        <v>0</v>
      </c>
      <c r="AO39">
        <v>1</v>
      </c>
      <c r="AP39">
        <v>1</v>
      </c>
      <c r="AQ39">
        <v>0</v>
      </c>
      <c r="AR39">
        <v>1</v>
      </c>
      <c r="AS39">
        <v>1</v>
      </c>
      <c r="AT39">
        <v>0</v>
      </c>
      <c r="AU39">
        <v>1</v>
      </c>
      <c r="AV39">
        <v>0</v>
      </c>
      <c r="AW39">
        <v>1</v>
      </c>
      <c r="AX39">
        <v>1</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1</v>
      </c>
      <c r="CB39">
        <v>1</v>
      </c>
      <c r="CC39">
        <v>0</v>
      </c>
      <c r="CD39">
        <v>0</v>
      </c>
      <c r="CE39">
        <v>0</v>
      </c>
      <c r="CF39">
        <v>0</v>
      </c>
      <c r="CG39">
        <v>0</v>
      </c>
      <c r="CH39">
        <v>0</v>
      </c>
      <c r="CI39">
        <v>0</v>
      </c>
      <c r="CJ39">
        <v>1</v>
      </c>
      <c r="CK39">
        <v>0</v>
      </c>
      <c r="CL39">
        <v>1</v>
      </c>
      <c r="CM39">
        <v>0</v>
      </c>
      <c r="CN39">
        <v>0</v>
      </c>
      <c r="CO39">
        <v>0</v>
      </c>
      <c r="CP39">
        <v>0</v>
      </c>
      <c r="CQ39">
        <v>0</v>
      </c>
      <c r="CR39">
        <v>0</v>
      </c>
      <c r="CS39">
        <v>0</v>
      </c>
      <c r="CT39">
        <v>1</v>
      </c>
      <c r="CU39">
        <v>0</v>
      </c>
      <c r="CV39">
        <v>1</v>
      </c>
      <c r="CW39">
        <v>0</v>
      </c>
      <c r="CX39">
        <v>0</v>
      </c>
      <c r="CY39">
        <v>0</v>
      </c>
      <c r="CZ39">
        <v>0</v>
      </c>
      <c r="DA39">
        <v>0</v>
      </c>
      <c r="DB39">
        <v>0</v>
      </c>
      <c r="DC39">
        <v>0</v>
      </c>
      <c r="DD39">
        <v>0</v>
      </c>
      <c r="DE39">
        <v>0</v>
      </c>
      <c r="DF39">
        <v>0</v>
      </c>
    </row>
    <row r="40" spans="1:110">
      <c r="A40" t="s">
        <v>44</v>
      </c>
      <c r="B40" t="s">
        <v>43</v>
      </c>
      <c r="C40" t="s">
        <v>42</v>
      </c>
      <c r="D40" t="s">
        <v>361</v>
      </c>
      <c r="E40" s="106" t="s">
        <v>360</v>
      </c>
      <c r="F40" t="s">
        <v>429</v>
      </c>
      <c r="G40" t="s">
        <v>1193</v>
      </c>
      <c r="H40" t="s">
        <v>1193</v>
      </c>
      <c r="I40" t="s">
        <v>1193</v>
      </c>
      <c r="J40" t="s">
        <v>1193</v>
      </c>
      <c r="K40" t="s">
        <v>1193</v>
      </c>
      <c r="L40" t="s">
        <v>1194</v>
      </c>
      <c r="M40" t="s">
        <v>425</v>
      </c>
      <c r="N40" t="s">
        <v>422</v>
      </c>
      <c r="O40" t="s">
        <v>428</v>
      </c>
      <c r="P40" t="s">
        <v>424</v>
      </c>
      <c r="Q40" t="s">
        <v>424</v>
      </c>
      <c r="R40" t="s">
        <v>1612</v>
      </c>
      <c r="S40" t="s">
        <v>1612</v>
      </c>
      <c r="T40" t="s">
        <v>1612</v>
      </c>
      <c r="U40" t="s">
        <v>1612</v>
      </c>
      <c r="V40" t="s">
        <v>1612</v>
      </c>
      <c r="W40" t="s">
        <v>1612</v>
      </c>
      <c r="X40" t="s">
        <v>1612</v>
      </c>
      <c r="Z40">
        <v>1</v>
      </c>
      <c r="AA40">
        <v>0</v>
      </c>
      <c r="AB40">
        <v>0</v>
      </c>
      <c r="AC40">
        <v>0</v>
      </c>
      <c r="AD40">
        <v>0</v>
      </c>
      <c r="AE40">
        <v>0</v>
      </c>
      <c r="AF40">
        <v>1</v>
      </c>
      <c r="AG40">
        <v>1</v>
      </c>
      <c r="AH40">
        <v>0</v>
      </c>
      <c r="AI40">
        <v>1</v>
      </c>
      <c r="AJ40">
        <v>1</v>
      </c>
      <c r="AK40">
        <v>0</v>
      </c>
      <c r="AL40">
        <v>1</v>
      </c>
      <c r="AM40">
        <v>1</v>
      </c>
      <c r="AN40">
        <v>0</v>
      </c>
      <c r="AO40">
        <v>1</v>
      </c>
      <c r="AP40">
        <v>1</v>
      </c>
      <c r="AQ40">
        <v>0</v>
      </c>
      <c r="AR40">
        <v>1</v>
      </c>
      <c r="AS40">
        <v>1</v>
      </c>
      <c r="AT40">
        <v>0</v>
      </c>
      <c r="AU40">
        <v>1</v>
      </c>
      <c r="AV40">
        <v>0</v>
      </c>
      <c r="AW40">
        <v>1</v>
      </c>
      <c r="AX40">
        <v>1</v>
      </c>
      <c r="AY40">
        <v>0</v>
      </c>
      <c r="AZ40">
        <v>0</v>
      </c>
      <c r="BA40">
        <v>0</v>
      </c>
      <c r="BB40">
        <v>0</v>
      </c>
      <c r="BC40">
        <v>0</v>
      </c>
      <c r="BD40">
        <v>1</v>
      </c>
      <c r="BE40">
        <v>0</v>
      </c>
      <c r="BF40">
        <v>0</v>
      </c>
      <c r="BG40">
        <v>0</v>
      </c>
      <c r="BH40">
        <v>1</v>
      </c>
      <c r="BI40">
        <v>0</v>
      </c>
      <c r="BJ40">
        <v>0</v>
      </c>
      <c r="BK40">
        <v>1</v>
      </c>
      <c r="BL40">
        <v>0</v>
      </c>
      <c r="BM40">
        <v>0</v>
      </c>
      <c r="BN40">
        <v>0</v>
      </c>
      <c r="BO40">
        <v>0</v>
      </c>
      <c r="BP40">
        <v>0</v>
      </c>
      <c r="BQ40">
        <v>0</v>
      </c>
      <c r="BR40">
        <v>1</v>
      </c>
      <c r="BS40">
        <v>0</v>
      </c>
      <c r="BT40">
        <v>0</v>
      </c>
      <c r="BU40">
        <v>0</v>
      </c>
      <c r="BV40">
        <v>0</v>
      </c>
      <c r="BW40">
        <v>0</v>
      </c>
      <c r="BX40">
        <v>0</v>
      </c>
      <c r="BY40">
        <v>0</v>
      </c>
      <c r="BZ40">
        <v>0</v>
      </c>
      <c r="CA40">
        <v>1</v>
      </c>
      <c r="CB40">
        <v>1</v>
      </c>
      <c r="CC40">
        <v>0</v>
      </c>
      <c r="CD40">
        <v>0</v>
      </c>
      <c r="CE40">
        <v>0</v>
      </c>
      <c r="CF40">
        <v>0</v>
      </c>
      <c r="CG40">
        <v>1</v>
      </c>
      <c r="CH40">
        <v>0</v>
      </c>
      <c r="CI40">
        <v>0</v>
      </c>
      <c r="CJ40">
        <v>0</v>
      </c>
      <c r="CK40">
        <v>0</v>
      </c>
      <c r="CL40">
        <v>1</v>
      </c>
      <c r="CM40">
        <v>0</v>
      </c>
      <c r="CN40">
        <v>0</v>
      </c>
      <c r="CO40">
        <v>0</v>
      </c>
      <c r="CP40">
        <v>0</v>
      </c>
      <c r="CQ40">
        <v>1</v>
      </c>
      <c r="CR40">
        <v>0</v>
      </c>
      <c r="CS40">
        <v>0</v>
      </c>
      <c r="CT40">
        <v>0</v>
      </c>
      <c r="CU40">
        <v>0</v>
      </c>
      <c r="CV40">
        <v>1</v>
      </c>
      <c r="CW40">
        <v>0</v>
      </c>
      <c r="CX40">
        <v>0</v>
      </c>
      <c r="CY40">
        <v>0</v>
      </c>
      <c r="CZ40">
        <v>0</v>
      </c>
      <c r="DA40">
        <v>0</v>
      </c>
      <c r="DB40">
        <v>0</v>
      </c>
      <c r="DC40">
        <v>0</v>
      </c>
      <c r="DD40">
        <v>0</v>
      </c>
      <c r="DE40">
        <v>0</v>
      </c>
      <c r="DF40">
        <v>0</v>
      </c>
    </row>
    <row r="41" spans="1:110">
      <c r="A41" t="s">
        <v>56</v>
      </c>
      <c r="B41" t="s">
        <v>65</v>
      </c>
      <c r="C41" t="s">
        <v>54</v>
      </c>
      <c r="D41" t="s">
        <v>359</v>
      </c>
      <c r="E41" s="106" t="s">
        <v>358</v>
      </c>
      <c r="F41" t="s">
        <v>419</v>
      </c>
      <c r="G41" t="s">
        <v>1194</v>
      </c>
      <c r="H41" t="s">
        <v>1194</v>
      </c>
      <c r="I41" t="s">
        <v>1194</v>
      </c>
      <c r="J41" t="s">
        <v>1194</v>
      </c>
      <c r="K41" t="s">
        <v>1193</v>
      </c>
      <c r="L41" t="s">
        <v>1194</v>
      </c>
      <c r="M41" t="s">
        <v>1612</v>
      </c>
      <c r="N41" t="s">
        <v>1612</v>
      </c>
      <c r="O41" t="s">
        <v>1612</v>
      </c>
      <c r="P41" t="s">
        <v>1612</v>
      </c>
      <c r="Q41" t="s">
        <v>422</v>
      </c>
      <c r="R41" t="s">
        <v>1612</v>
      </c>
      <c r="S41" t="s">
        <v>1612</v>
      </c>
      <c r="T41" t="s">
        <v>1612</v>
      </c>
      <c r="U41" t="s">
        <v>1612</v>
      </c>
      <c r="V41" t="s">
        <v>1612</v>
      </c>
      <c r="W41" t="s">
        <v>1674</v>
      </c>
      <c r="X41" t="s">
        <v>1612</v>
      </c>
      <c r="Z41">
        <v>0</v>
      </c>
      <c r="AA41">
        <v>0</v>
      </c>
      <c r="AB41">
        <v>0</v>
      </c>
      <c r="AC41">
        <v>0</v>
      </c>
      <c r="AD41">
        <v>0</v>
      </c>
      <c r="AE41">
        <v>1</v>
      </c>
      <c r="AF41">
        <v>1</v>
      </c>
      <c r="AG41">
        <v>0</v>
      </c>
      <c r="AH41">
        <v>1</v>
      </c>
      <c r="AI41">
        <v>1</v>
      </c>
      <c r="AJ41">
        <v>0</v>
      </c>
      <c r="AK41">
        <v>1</v>
      </c>
      <c r="AL41">
        <v>1</v>
      </c>
      <c r="AM41">
        <v>0</v>
      </c>
      <c r="AN41">
        <v>1</v>
      </c>
      <c r="AO41">
        <v>1</v>
      </c>
      <c r="AP41">
        <v>0</v>
      </c>
      <c r="AQ41">
        <v>1</v>
      </c>
      <c r="AR41">
        <v>1</v>
      </c>
      <c r="AS41">
        <v>1</v>
      </c>
      <c r="AT41">
        <v>0</v>
      </c>
      <c r="AU41">
        <v>1</v>
      </c>
      <c r="AV41">
        <v>0</v>
      </c>
      <c r="AW41">
        <v>1</v>
      </c>
      <c r="AX41">
        <v>1</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1</v>
      </c>
      <c r="CP41">
        <v>0</v>
      </c>
      <c r="CQ41">
        <v>0</v>
      </c>
      <c r="CR41">
        <v>0</v>
      </c>
      <c r="CS41">
        <v>0</v>
      </c>
      <c r="CT41">
        <v>0</v>
      </c>
      <c r="CU41">
        <v>0</v>
      </c>
      <c r="CV41">
        <v>1</v>
      </c>
      <c r="CW41">
        <v>0</v>
      </c>
      <c r="CX41">
        <v>0</v>
      </c>
      <c r="CY41">
        <v>0</v>
      </c>
      <c r="CZ41">
        <v>0</v>
      </c>
      <c r="DA41">
        <v>0</v>
      </c>
      <c r="DB41">
        <v>0</v>
      </c>
      <c r="DC41">
        <v>0</v>
      </c>
      <c r="DD41">
        <v>0</v>
      </c>
      <c r="DE41">
        <v>0</v>
      </c>
      <c r="DF41">
        <v>0</v>
      </c>
    </row>
    <row r="42" spans="1:110">
      <c r="A42" t="s">
        <v>49</v>
      </c>
      <c r="B42" t="s">
        <v>101</v>
      </c>
      <c r="C42" t="s">
        <v>158</v>
      </c>
      <c r="D42" t="s">
        <v>357</v>
      </c>
      <c r="E42" s="106" t="s">
        <v>356</v>
      </c>
      <c r="F42" t="s">
        <v>419</v>
      </c>
      <c r="G42" t="s">
        <v>1193</v>
      </c>
      <c r="H42" t="s">
        <v>1193</v>
      </c>
      <c r="I42" t="s">
        <v>1193</v>
      </c>
      <c r="J42" t="s">
        <v>1193</v>
      </c>
      <c r="K42" t="s">
        <v>1193</v>
      </c>
      <c r="L42" t="s">
        <v>1193</v>
      </c>
      <c r="M42" t="s">
        <v>425</v>
      </c>
      <c r="N42" t="s">
        <v>425</v>
      </c>
      <c r="O42" t="s">
        <v>427</v>
      </c>
      <c r="P42" t="s">
        <v>425</v>
      </c>
      <c r="Q42" t="s">
        <v>428</v>
      </c>
      <c r="R42" t="s">
        <v>425</v>
      </c>
      <c r="S42" t="s">
        <v>1691</v>
      </c>
      <c r="T42" t="s">
        <v>1691</v>
      </c>
      <c r="U42" t="s">
        <v>1691</v>
      </c>
      <c r="V42" t="s">
        <v>1691</v>
      </c>
      <c r="W42" t="s">
        <v>1691</v>
      </c>
      <c r="X42" t="s">
        <v>1691</v>
      </c>
      <c r="Z42">
        <v>0</v>
      </c>
      <c r="AA42">
        <v>0</v>
      </c>
      <c r="AB42">
        <v>0</v>
      </c>
      <c r="AC42">
        <v>0</v>
      </c>
      <c r="AD42">
        <v>0</v>
      </c>
      <c r="AE42">
        <v>1</v>
      </c>
      <c r="AF42">
        <v>1</v>
      </c>
      <c r="AG42">
        <v>1</v>
      </c>
      <c r="AH42">
        <v>0</v>
      </c>
      <c r="AI42">
        <v>1</v>
      </c>
      <c r="AJ42">
        <v>1</v>
      </c>
      <c r="AK42">
        <v>0</v>
      </c>
      <c r="AL42">
        <v>1</v>
      </c>
      <c r="AM42">
        <v>1</v>
      </c>
      <c r="AN42">
        <v>0</v>
      </c>
      <c r="AO42">
        <v>1</v>
      </c>
      <c r="AP42">
        <v>1</v>
      </c>
      <c r="AQ42">
        <v>0</v>
      </c>
      <c r="AR42">
        <v>1</v>
      </c>
      <c r="AS42">
        <v>1</v>
      </c>
      <c r="AT42">
        <v>0</v>
      </c>
      <c r="AU42">
        <v>1</v>
      </c>
      <c r="AV42">
        <v>1</v>
      </c>
      <c r="AW42">
        <v>0</v>
      </c>
      <c r="AX42">
        <v>1</v>
      </c>
      <c r="AY42">
        <v>0</v>
      </c>
      <c r="AZ42">
        <v>0</v>
      </c>
      <c r="BA42">
        <v>0</v>
      </c>
      <c r="BB42">
        <v>0</v>
      </c>
      <c r="BC42">
        <v>0</v>
      </c>
      <c r="BD42">
        <v>1</v>
      </c>
      <c r="BE42">
        <v>0</v>
      </c>
      <c r="BF42">
        <v>0</v>
      </c>
      <c r="BG42">
        <v>0</v>
      </c>
      <c r="BH42">
        <v>1</v>
      </c>
      <c r="BI42">
        <v>0</v>
      </c>
      <c r="BJ42">
        <v>0</v>
      </c>
      <c r="BK42">
        <v>0</v>
      </c>
      <c r="BL42">
        <v>0</v>
      </c>
      <c r="BM42">
        <v>0</v>
      </c>
      <c r="BN42">
        <v>1</v>
      </c>
      <c r="BO42">
        <v>0</v>
      </c>
      <c r="BP42">
        <v>0</v>
      </c>
      <c r="BQ42">
        <v>0</v>
      </c>
      <c r="BR42">
        <v>1</v>
      </c>
      <c r="BS42">
        <v>0</v>
      </c>
      <c r="BT42">
        <v>0</v>
      </c>
      <c r="BU42">
        <v>0</v>
      </c>
      <c r="BV42">
        <v>0</v>
      </c>
      <c r="BW42">
        <v>0</v>
      </c>
      <c r="BX42">
        <v>0</v>
      </c>
      <c r="BY42">
        <v>0</v>
      </c>
      <c r="BZ42">
        <v>1</v>
      </c>
      <c r="CA42">
        <v>0</v>
      </c>
      <c r="CB42">
        <v>1</v>
      </c>
      <c r="CC42">
        <v>0</v>
      </c>
      <c r="CD42">
        <v>0</v>
      </c>
      <c r="CE42">
        <v>0</v>
      </c>
      <c r="CF42">
        <v>0</v>
      </c>
      <c r="CG42">
        <v>0</v>
      </c>
      <c r="CH42">
        <v>1</v>
      </c>
      <c r="CI42">
        <v>0</v>
      </c>
      <c r="CJ42">
        <v>0</v>
      </c>
      <c r="CK42">
        <v>0</v>
      </c>
      <c r="CL42">
        <v>1</v>
      </c>
      <c r="CM42">
        <v>0</v>
      </c>
      <c r="CN42">
        <v>0</v>
      </c>
      <c r="CO42">
        <v>0</v>
      </c>
      <c r="CP42">
        <v>0</v>
      </c>
      <c r="CQ42">
        <v>0</v>
      </c>
      <c r="CR42">
        <v>0</v>
      </c>
      <c r="CS42">
        <v>0</v>
      </c>
      <c r="CT42">
        <v>0</v>
      </c>
      <c r="CU42">
        <v>1</v>
      </c>
      <c r="CV42">
        <v>1</v>
      </c>
      <c r="CW42">
        <v>0</v>
      </c>
      <c r="CX42">
        <v>0</v>
      </c>
      <c r="CY42">
        <v>0</v>
      </c>
      <c r="CZ42">
        <v>0</v>
      </c>
      <c r="DA42">
        <v>0</v>
      </c>
      <c r="DB42">
        <v>1</v>
      </c>
      <c r="DC42">
        <v>0</v>
      </c>
      <c r="DD42">
        <v>0</v>
      </c>
      <c r="DE42">
        <v>0</v>
      </c>
      <c r="DF42">
        <v>1</v>
      </c>
    </row>
    <row r="43" spans="1:110">
      <c r="A43" t="s">
        <v>73</v>
      </c>
      <c r="B43" t="s">
        <v>72</v>
      </c>
      <c r="C43" t="s">
        <v>71</v>
      </c>
      <c r="D43" t="s">
        <v>355</v>
      </c>
      <c r="E43" s="106" t="s">
        <v>354</v>
      </c>
      <c r="F43" t="s">
        <v>418</v>
      </c>
      <c r="G43" t="s">
        <v>1194</v>
      </c>
      <c r="H43" t="s">
        <v>1194</v>
      </c>
      <c r="I43" t="s">
        <v>1193</v>
      </c>
      <c r="J43" t="s">
        <v>1193</v>
      </c>
      <c r="K43" t="s">
        <v>1193</v>
      </c>
      <c r="L43" t="s">
        <v>1194</v>
      </c>
      <c r="M43" t="s">
        <v>1612</v>
      </c>
      <c r="N43" t="s">
        <v>1612</v>
      </c>
      <c r="O43" t="s">
        <v>422</v>
      </c>
      <c r="P43" t="s">
        <v>422</v>
      </c>
      <c r="Q43" t="s">
        <v>422</v>
      </c>
      <c r="R43" t="s">
        <v>1612</v>
      </c>
      <c r="S43" t="s">
        <v>1612</v>
      </c>
      <c r="T43" t="s">
        <v>1612</v>
      </c>
      <c r="U43" t="s">
        <v>1612</v>
      </c>
      <c r="V43" t="s">
        <v>1612</v>
      </c>
      <c r="W43" t="s">
        <v>1612</v>
      </c>
      <c r="X43" t="s">
        <v>1612</v>
      </c>
      <c r="Z43">
        <v>0</v>
      </c>
      <c r="AA43">
        <v>0</v>
      </c>
      <c r="AB43">
        <v>0</v>
      </c>
      <c r="AC43">
        <v>0</v>
      </c>
      <c r="AD43">
        <v>1</v>
      </c>
      <c r="AE43">
        <v>0</v>
      </c>
      <c r="AF43">
        <v>1</v>
      </c>
      <c r="AG43">
        <v>0</v>
      </c>
      <c r="AH43">
        <v>1</v>
      </c>
      <c r="AI43">
        <v>1</v>
      </c>
      <c r="AJ43">
        <v>0</v>
      </c>
      <c r="AK43">
        <v>1</v>
      </c>
      <c r="AL43">
        <v>1</v>
      </c>
      <c r="AM43">
        <v>1</v>
      </c>
      <c r="AN43">
        <v>0</v>
      </c>
      <c r="AO43">
        <v>1</v>
      </c>
      <c r="AP43">
        <v>1</v>
      </c>
      <c r="AQ43">
        <v>0</v>
      </c>
      <c r="AR43">
        <v>1</v>
      </c>
      <c r="AS43">
        <v>1</v>
      </c>
      <c r="AT43">
        <v>0</v>
      </c>
      <c r="AU43">
        <v>1</v>
      </c>
      <c r="AV43">
        <v>0</v>
      </c>
      <c r="AW43">
        <v>1</v>
      </c>
      <c r="AX43">
        <v>1</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1</v>
      </c>
      <c r="BV43">
        <v>0</v>
      </c>
      <c r="BW43">
        <v>0</v>
      </c>
      <c r="BX43">
        <v>0</v>
      </c>
      <c r="BY43">
        <v>0</v>
      </c>
      <c r="BZ43">
        <v>0</v>
      </c>
      <c r="CA43">
        <v>0</v>
      </c>
      <c r="CB43">
        <v>1</v>
      </c>
      <c r="CC43">
        <v>0</v>
      </c>
      <c r="CD43">
        <v>0</v>
      </c>
      <c r="CE43">
        <v>1</v>
      </c>
      <c r="CF43">
        <v>0</v>
      </c>
      <c r="CG43">
        <v>0</v>
      </c>
      <c r="CH43">
        <v>0</v>
      </c>
      <c r="CI43">
        <v>0</v>
      </c>
      <c r="CJ43">
        <v>0</v>
      </c>
      <c r="CK43">
        <v>0</v>
      </c>
      <c r="CL43">
        <v>1</v>
      </c>
      <c r="CM43">
        <v>0</v>
      </c>
      <c r="CN43">
        <v>0</v>
      </c>
      <c r="CO43">
        <v>1</v>
      </c>
      <c r="CP43">
        <v>0</v>
      </c>
      <c r="CQ43">
        <v>0</v>
      </c>
      <c r="CR43">
        <v>0</v>
      </c>
      <c r="CS43">
        <v>0</v>
      </c>
      <c r="CT43">
        <v>0</v>
      </c>
      <c r="CU43">
        <v>0</v>
      </c>
      <c r="CV43">
        <v>1</v>
      </c>
      <c r="CW43">
        <v>0</v>
      </c>
      <c r="CX43">
        <v>0</v>
      </c>
      <c r="CY43">
        <v>0</v>
      </c>
      <c r="CZ43">
        <v>0</v>
      </c>
      <c r="DA43">
        <v>0</v>
      </c>
      <c r="DB43">
        <v>0</v>
      </c>
      <c r="DC43">
        <v>0</v>
      </c>
      <c r="DD43">
        <v>0</v>
      </c>
      <c r="DE43">
        <v>0</v>
      </c>
      <c r="DF43">
        <v>0</v>
      </c>
    </row>
    <row r="44" spans="1:110">
      <c r="A44" t="s">
        <v>49</v>
      </c>
      <c r="B44" t="s">
        <v>48</v>
      </c>
      <c r="C44" t="s">
        <v>47</v>
      </c>
      <c r="D44" t="s">
        <v>353</v>
      </c>
      <c r="E44" s="106" t="s">
        <v>352</v>
      </c>
      <c r="F44" t="s">
        <v>429</v>
      </c>
      <c r="G44" t="s">
        <v>1193</v>
      </c>
      <c r="H44" t="s">
        <v>1193</v>
      </c>
      <c r="I44" t="s">
        <v>1193</v>
      </c>
      <c r="J44" t="s">
        <v>1193</v>
      </c>
      <c r="K44" t="s">
        <v>1193</v>
      </c>
      <c r="L44" t="s">
        <v>1193</v>
      </c>
      <c r="M44" t="s">
        <v>422</v>
      </c>
      <c r="N44" t="s">
        <v>421</v>
      </c>
      <c r="O44" t="s">
        <v>421</v>
      </c>
      <c r="P44" t="s">
        <v>421</v>
      </c>
      <c r="Q44" t="s">
        <v>421</v>
      </c>
      <c r="R44" t="s">
        <v>422</v>
      </c>
      <c r="S44" t="s">
        <v>1612</v>
      </c>
      <c r="T44" t="s">
        <v>1612</v>
      </c>
      <c r="U44" t="s">
        <v>1612</v>
      </c>
      <c r="V44" t="s">
        <v>1612</v>
      </c>
      <c r="W44" t="s">
        <v>1612</v>
      </c>
      <c r="X44" t="s">
        <v>1612</v>
      </c>
      <c r="Z44">
        <v>1</v>
      </c>
      <c r="AA44">
        <v>0</v>
      </c>
      <c r="AB44">
        <v>0</v>
      </c>
      <c r="AC44">
        <v>0</v>
      </c>
      <c r="AD44">
        <v>0</v>
      </c>
      <c r="AE44">
        <v>0</v>
      </c>
      <c r="AF44">
        <v>1</v>
      </c>
      <c r="AG44">
        <v>1</v>
      </c>
      <c r="AH44">
        <v>0</v>
      </c>
      <c r="AI44">
        <v>1</v>
      </c>
      <c r="AJ44">
        <v>1</v>
      </c>
      <c r="AK44">
        <v>0</v>
      </c>
      <c r="AL44">
        <v>1</v>
      </c>
      <c r="AM44">
        <v>1</v>
      </c>
      <c r="AN44">
        <v>0</v>
      </c>
      <c r="AO44">
        <v>1</v>
      </c>
      <c r="AP44">
        <v>1</v>
      </c>
      <c r="AQ44">
        <v>0</v>
      </c>
      <c r="AR44">
        <v>1</v>
      </c>
      <c r="AS44">
        <v>1</v>
      </c>
      <c r="AT44">
        <v>0</v>
      </c>
      <c r="AU44">
        <v>1</v>
      </c>
      <c r="AV44">
        <v>1</v>
      </c>
      <c r="AW44">
        <v>0</v>
      </c>
      <c r="AX44">
        <v>1</v>
      </c>
      <c r="AY44">
        <v>0</v>
      </c>
      <c r="AZ44">
        <v>0</v>
      </c>
      <c r="BA44">
        <v>1</v>
      </c>
      <c r="BB44">
        <v>0</v>
      </c>
      <c r="BC44">
        <v>0</v>
      </c>
      <c r="BD44">
        <v>0</v>
      </c>
      <c r="BE44">
        <v>0</v>
      </c>
      <c r="BF44">
        <v>0</v>
      </c>
      <c r="BG44">
        <v>0</v>
      </c>
      <c r="BH44">
        <v>1</v>
      </c>
      <c r="BI44">
        <v>0</v>
      </c>
      <c r="BJ44">
        <v>1</v>
      </c>
      <c r="BK44">
        <v>0</v>
      </c>
      <c r="BL44">
        <v>0</v>
      </c>
      <c r="BM44">
        <v>0</v>
      </c>
      <c r="BN44">
        <v>0</v>
      </c>
      <c r="BO44">
        <v>0</v>
      </c>
      <c r="BP44">
        <v>0</v>
      </c>
      <c r="BQ44">
        <v>0</v>
      </c>
      <c r="BR44">
        <v>1</v>
      </c>
      <c r="BS44">
        <v>0</v>
      </c>
      <c r="BT44">
        <v>1</v>
      </c>
      <c r="BU44">
        <v>0</v>
      </c>
      <c r="BV44">
        <v>0</v>
      </c>
      <c r="BW44">
        <v>0</v>
      </c>
      <c r="BX44">
        <v>0</v>
      </c>
      <c r="BY44">
        <v>0</v>
      </c>
      <c r="BZ44">
        <v>0</v>
      </c>
      <c r="CA44">
        <v>0</v>
      </c>
      <c r="CB44">
        <v>1</v>
      </c>
      <c r="CC44">
        <v>0</v>
      </c>
      <c r="CD44">
        <v>1</v>
      </c>
      <c r="CE44">
        <v>0</v>
      </c>
      <c r="CF44">
        <v>0</v>
      </c>
      <c r="CG44">
        <v>0</v>
      </c>
      <c r="CH44">
        <v>0</v>
      </c>
      <c r="CI44">
        <v>0</v>
      </c>
      <c r="CJ44">
        <v>0</v>
      </c>
      <c r="CK44">
        <v>0</v>
      </c>
      <c r="CL44">
        <v>1</v>
      </c>
      <c r="CM44">
        <v>0</v>
      </c>
      <c r="CN44">
        <v>1</v>
      </c>
      <c r="CO44">
        <v>0</v>
      </c>
      <c r="CP44">
        <v>0</v>
      </c>
      <c r="CQ44">
        <v>0</v>
      </c>
      <c r="CR44">
        <v>0</v>
      </c>
      <c r="CS44">
        <v>0</v>
      </c>
      <c r="CT44">
        <v>0</v>
      </c>
      <c r="CU44">
        <v>0</v>
      </c>
      <c r="CV44">
        <v>1</v>
      </c>
      <c r="CW44">
        <v>0</v>
      </c>
      <c r="CX44">
        <v>0</v>
      </c>
      <c r="CY44">
        <v>1</v>
      </c>
      <c r="CZ44">
        <v>0</v>
      </c>
      <c r="DA44">
        <v>0</v>
      </c>
      <c r="DB44">
        <v>0</v>
      </c>
      <c r="DC44">
        <v>0</v>
      </c>
      <c r="DD44">
        <v>0</v>
      </c>
      <c r="DE44">
        <v>0</v>
      </c>
      <c r="DF44">
        <v>1</v>
      </c>
    </row>
    <row r="45" spans="1:110">
      <c r="A45" t="s">
        <v>44</v>
      </c>
      <c r="B45" t="s">
        <v>60</v>
      </c>
      <c r="C45" t="s">
        <v>68</v>
      </c>
      <c r="D45" t="s">
        <v>351</v>
      </c>
      <c r="E45" s="106" t="s">
        <v>350</v>
      </c>
      <c r="F45" t="s">
        <v>418</v>
      </c>
      <c r="G45" t="s">
        <v>1194</v>
      </c>
      <c r="H45" t="s">
        <v>1194</v>
      </c>
      <c r="I45" t="s">
        <v>1193</v>
      </c>
      <c r="J45" t="s">
        <v>1194</v>
      </c>
      <c r="K45" t="s">
        <v>1193</v>
      </c>
      <c r="L45" t="s">
        <v>1193</v>
      </c>
      <c r="M45" t="s">
        <v>1612</v>
      </c>
      <c r="N45" t="s">
        <v>1612</v>
      </c>
      <c r="O45" t="s">
        <v>423</v>
      </c>
      <c r="P45" t="s">
        <v>1612</v>
      </c>
      <c r="Q45" t="s">
        <v>421</v>
      </c>
      <c r="R45" t="s">
        <v>425</v>
      </c>
      <c r="S45" t="s">
        <v>1612</v>
      </c>
      <c r="T45" t="s">
        <v>1612</v>
      </c>
      <c r="U45" t="s">
        <v>1612</v>
      </c>
      <c r="V45" t="s">
        <v>1612</v>
      </c>
      <c r="W45" t="s">
        <v>1612</v>
      </c>
      <c r="X45" t="s">
        <v>1732</v>
      </c>
      <c r="Z45">
        <v>0</v>
      </c>
      <c r="AA45">
        <v>0</v>
      </c>
      <c r="AB45">
        <v>0</v>
      </c>
      <c r="AC45">
        <v>0</v>
      </c>
      <c r="AD45">
        <v>1</v>
      </c>
      <c r="AE45">
        <v>0</v>
      </c>
      <c r="AF45">
        <v>1</v>
      </c>
      <c r="AG45">
        <v>0</v>
      </c>
      <c r="AH45">
        <v>1</v>
      </c>
      <c r="AI45">
        <v>1</v>
      </c>
      <c r="AJ45">
        <v>0</v>
      </c>
      <c r="AK45">
        <v>1</v>
      </c>
      <c r="AL45">
        <v>1</v>
      </c>
      <c r="AM45">
        <v>1</v>
      </c>
      <c r="AN45">
        <v>0</v>
      </c>
      <c r="AO45">
        <v>1</v>
      </c>
      <c r="AP45">
        <v>0</v>
      </c>
      <c r="AQ45">
        <v>1</v>
      </c>
      <c r="AR45">
        <v>1</v>
      </c>
      <c r="AS45">
        <v>1</v>
      </c>
      <c r="AT45">
        <v>0</v>
      </c>
      <c r="AU45">
        <v>1</v>
      </c>
      <c r="AV45">
        <v>1</v>
      </c>
      <c r="AW45">
        <v>0</v>
      </c>
      <c r="AX45">
        <v>1</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1</v>
      </c>
      <c r="BW45">
        <v>0</v>
      </c>
      <c r="BX45">
        <v>0</v>
      </c>
      <c r="BY45">
        <v>0</v>
      </c>
      <c r="BZ45">
        <v>0</v>
      </c>
      <c r="CA45">
        <v>0</v>
      </c>
      <c r="CB45">
        <v>1</v>
      </c>
      <c r="CC45">
        <v>0</v>
      </c>
      <c r="CD45">
        <v>0</v>
      </c>
      <c r="CE45">
        <v>0</v>
      </c>
      <c r="CF45">
        <v>0</v>
      </c>
      <c r="CG45">
        <v>0</v>
      </c>
      <c r="CH45">
        <v>0</v>
      </c>
      <c r="CI45">
        <v>0</v>
      </c>
      <c r="CJ45">
        <v>0</v>
      </c>
      <c r="CK45">
        <v>0</v>
      </c>
      <c r="CL45">
        <v>0</v>
      </c>
      <c r="CM45">
        <v>0</v>
      </c>
      <c r="CN45">
        <v>1</v>
      </c>
      <c r="CO45">
        <v>0</v>
      </c>
      <c r="CP45">
        <v>0</v>
      </c>
      <c r="CQ45">
        <v>0</v>
      </c>
      <c r="CR45">
        <v>0</v>
      </c>
      <c r="CS45">
        <v>0</v>
      </c>
      <c r="CT45">
        <v>0</v>
      </c>
      <c r="CU45">
        <v>0</v>
      </c>
      <c r="CV45">
        <v>1</v>
      </c>
      <c r="CW45">
        <v>0</v>
      </c>
      <c r="CX45">
        <v>0</v>
      </c>
      <c r="CY45">
        <v>0</v>
      </c>
      <c r="CZ45">
        <v>0</v>
      </c>
      <c r="DA45">
        <v>0</v>
      </c>
      <c r="DB45">
        <v>1</v>
      </c>
      <c r="DC45">
        <v>0</v>
      </c>
      <c r="DD45">
        <v>0</v>
      </c>
      <c r="DE45">
        <v>0</v>
      </c>
      <c r="DF45">
        <v>1</v>
      </c>
    </row>
    <row r="46" spans="1:110">
      <c r="A46" t="s">
        <v>44</v>
      </c>
      <c r="B46" t="s">
        <v>60</v>
      </c>
      <c r="C46" t="s">
        <v>68</v>
      </c>
      <c r="D46" t="s">
        <v>349</v>
      </c>
      <c r="E46" s="106" t="s">
        <v>348</v>
      </c>
      <c r="F46" t="s">
        <v>419</v>
      </c>
      <c r="G46" t="s">
        <v>1194</v>
      </c>
      <c r="H46" t="s">
        <v>1194</v>
      </c>
      <c r="I46" t="s">
        <v>1194</v>
      </c>
      <c r="J46" t="s">
        <v>1194</v>
      </c>
      <c r="K46" t="s">
        <v>1194</v>
      </c>
      <c r="L46" t="s">
        <v>1194</v>
      </c>
      <c r="M46" t="s">
        <v>1612</v>
      </c>
      <c r="N46" t="s">
        <v>1612</v>
      </c>
      <c r="O46" t="s">
        <v>1612</v>
      </c>
      <c r="P46" t="s">
        <v>1612</v>
      </c>
      <c r="Q46" t="s">
        <v>1612</v>
      </c>
      <c r="R46" t="s">
        <v>1612</v>
      </c>
      <c r="S46" t="s">
        <v>1612</v>
      </c>
      <c r="T46" t="s">
        <v>1612</v>
      </c>
      <c r="U46" t="s">
        <v>1612</v>
      </c>
      <c r="V46" t="s">
        <v>1612</v>
      </c>
      <c r="W46" t="s">
        <v>1612</v>
      </c>
      <c r="X46" t="s">
        <v>1612</v>
      </c>
      <c r="Z46">
        <v>0</v>
      </c>
      <c r="AA46">
        <v>0</v>
      </c>
      <c r="AB46">
        <v>0</v>
      </c>
      <c r="AC46">
        <v>0</v>
      </c>
      <c r="AD46">
        <v>0</v>
      </c>
      <c r="AE46">
        <v>1</v>
      </c>
      <c r="AF46">
        <v>1</v>
      </c>
      <c r="AG46">
        <v>0</v>
      </c>
      <c r="AH46">
        <v>1</v>
      </c>
      <c r="AI46">
        <v>1</v>
      </c>
      <c r="AJ46">
        <v>0</v>
      </c>
      <c r="AK46">
        <v>1</v>
      </c>
      <c r="AL46">
        <v>1</v>
      </c>
      <c r="AM46">
        <v>0</v>
      </c>
      <c r="AN46">
        <v>1</v>
      </c>
      <c r="AO46">
        <v>1</v>
      </c>
      <c r="AP46">
        <v>0</v>
      </c>
      <c r="AQ46">
        <v>1</v>
      </c>
      <c r="AR46">
        <v>1</v>
      </c>
      <c r="AS46">
        <v>0</v>
      </c>
      <c r="AT46">
        <v>1</v>
      </c>
      <c r="AU46">
        <v>1</v>
      </c>
      <c r="AV46">
        <v>0</v>
      </c>
      <c r="AW46">
        <v>1</v>
      </c>
      <c r="AX46">
        <v>1</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row>
    <row r="47" spans="1:110">
      <c r="A47" t="s">
        <v>44</v>
      </c>
      <c r="B47" t="s">
        <v>60</v>
      </c>
      <c r="C47" t="s">
        <v>68</v>
      </c>
      <c r="D47" t="s">
        <v>347</v>
      </c>
      <c r="E47" s="106" t="s">
        <v>346</v>
      </c>
      <c r="F47" t="s">
        <v>416</v>
      </c>
      <c r="G47" t="s">
        <v>1193</v>
      </c>
      <c r="H47" t="s">
        <v>1193</v>
      </c>
      <c r="I47" t="s">
        <v>1193</v>
      </c>
      <c r="J47" t="s">
        <v>1193</v>
      </c>
      <c r="K47" t="s">
        <v>1193</v>
      </c>
      <c r="L47" t="s">
        <v>1193</v>
      </c>
      <c r="M47" t="s">
        <v>425</v>
      </c>
      <c r="N47" t="s">
        <v>422</v>
      </c>
      <c r="O47" t="s">
        <v>425</v>
      </c>
      <c r="P47" t="s">
        <v>422</v>
      </c>
      <c r="Q47" t="s">
        <v>422</v>
      </c>
      <c r="R47" t="s">
        <v>425</v>
      </c>
      <c r="S47" t="s">
        <v>1612</v>
      </c>
      <c r="T47" t="s">
        <v>1612</v>
      </c>
      <c r="U47" t="s">
        <v>1612</v>
      </c>
      <c r="V47" t="s">
        <v>1612</v>
      </c>
      <c r="W47" t="s">
        <v>1612</v>
      </c>
      <c r="X47" t="s">
        <v>1612</v>
      </c>
      <c r="Z47">
        <v>0</v>
      </c>
      <c r="AA47">
        <v>0</v>
      </c>
      <c r="AB47">
        <v>1</v>
      </c>
      <c r="AC47">
        <v>0</v>
      </c>
      <c r="AD47">
        <v>0</v>
      </c>
      <c r="AE47">
        <v>0</v>
      </c>
      <c r="AF47">
        <v>1</v>
      </c>
      <c r="AG47">
        <v>1</v>
      </c>
      <c r="AH47">
        <v>0</v>
      </c>
      <c r="AI47">
        <v>1</v>
      </c>
      <c r="AJ47">
        <v>1</v>
      </c>
      <c r="AK47">
        <v>0</v>
      </c>
      <c r="AL47">
        <v>1</v>
      </c>
      <c r="AM47">
        <v>1</v>
      </c>
      <c r="AN47">
        <v>0</v>
      </c>
      <c r="AO47">
        <v>1</v>
      </c>
      <c r="AP47">
        <v>1</v>
      </c>
      <c r="AQ47">
        <v>0</v>
      </c>
      <c r="AR47">
        <v>1</v>
      </c>
      <c r="AS47">
        <v>1</v>
      </c>
      <c r="AT47">
        <v>0</v>
      </c>
      <c r="AU47">
        <v>1</v>
      </c>
      <c r="AV47">
        <v>1</v>
      </c>
      <c r="AW47">
        <v>0</v>
      </c>
      <c r="AX47">
        <v>1</v>
      </c>
      <c r="AY47">
        <v>0</v>
      </c>
      <c r="AZ47">
        <v>0</v>
      </c>
      <c r="BA47">
        <v>0</v>
      </c>
      <c r="BB47">
        <v>0</v>
      </c>
      <c r="BC47">
        <v>0</v>
      </c>
      <c r="BD47">
        <v>1</v>
      </c>
      <c r="BE47">
        <v>0</v>
      </c>
      <c r="BF47">
        <v>0</v>
      </c>
      <c r="BG47">
        <v>0</v>
      </c>
      <c r="BH47">
        <v>1</v>
      </c>
      <c r="BI47">
        <v>0</v>
      </c>
      <c r="BJ47">
        <v>0</v>
      </c>
      <c r="BK47">
        <v>1</v>
      </c>
      <c r="BL47">
        <v>0</v>
      </c>
      <c r="BM47">
        <v>0</v>
      </c>
      <c r="BN47">
        <v>0</v>
      </c>
      <c r="BO47">
        <v>0</v>
      </c>
      <c r="BP47">
        <v>0</v>
      </c>
      <c r="BQ47">
        <v>0</v>
      </c>
      <c r="BR47">
        <v>1</v>
      </c>
      <c r="BS47">
        <v>0</v>
      </c>
      <c r="BT47">
        <v>0</v>
      </c>
      <c r="BU47">
        <v>0</v>
      </c>
      <c r="BV47">
        <v>0</v>
      </c>
      <c r="BW47">
        <v>0</v>
      </c>
      <c r="BX47">
        <v>1</v>
      </c>
      <c r="BY47">
        <v>0</v>
      </c>
      <c r="BZ47">
        <v>0</v>
      </c>
      <c r="CA47">
        <v>0</v>
      </c>
      <c r="CB47">
        <v>1</v>
      </c>
      <c r="CC47">
        <v>0</v>
      </c>
      <c r="CD47">
        <v>0</v>
      </c>
      <c r="CE47">
        <v>1</v>
      </c>
      <c r="CF47">
        <v>0</v>
      </c>
      <c r="CG47">
        <v>0</v>
      </c>
      <c r="CH47">
        <v>0</v>
      </c>
      <c r="CI47">
        <v>0</v>
      </c>
      <c r="CJ47">
        <v>0</v>
      </c>
      <c r="CK47">
        <v>0</v>
      </c>
      <c r="CL47">
        <v>1</v>
      </c>
      <c r="CM47">
        <v>0</v>
      </c>
      <c r="CN47">
        <v>0</v>
      </c>
      <c r="CO47">
        <v>1</v>
      </c>
      <c r="CP47">
        <v>0</v>
      </c>
      <c r="CQ47">
        <v>0</v>
      </c>
      <c r="CR47">
        <v>0</v>
      </c>
      <c r="CS47">
        <v>0</v>
      </c>
      <c r="CT47">
        <v>0</v>
      </c>
      <c r="CU47">
        <v>0</v>
      </c>
      <c r="CV47">
        <v>1</v>
      </c>
      <c r="CW47">
        <v>0</v>
      </c>
      <c r="CX47">
        <v>0</v>
      </c>
      <c r="CY47">
        <v>0</v>
      </c>
      <c r="CZ47">
        <v>0</v>
      </c>
      <c r="DA47">
        <v>0</v>
      </c>
      <c r="DB47">
        <v>1</v>
      </c>
      <c r="DC47">
        <v>0</v>
      </c>
      <c r="DD47">
        <v>0</v>
      </c>
      <c r="DE47">
        <v>0</v>
      </c>
      <c r="DF47">
        <v>1</v>
      </c>
    </row>
    <row r="48" spans="1:110">
      <c r="A48" t="s">
        <v>56</v>
      </c>
      <c r="B48" t="s">
        <v>65</v>
      </c>
      <c r="C48" t="s">
        <v>135</v>
      </c>
      <c r="D48" t="s">
        <v>345</v>
      </c>
      <c r="E48" s="106" t="s">
        <v>344</v>
      </c>
      <c r="F48" t="s">
        <v>417</v>
      </c>
      <c r="G48" t="s">
        <v>1193</v>
      </c>
      <c r="H48" t="s">
        <v>1194</v>
      </c>
      <c r="I48" t="s">
        <v>1194</v>
      </c>
      <c r="J48" t="s">
        <v>1193</v>
      </c>
      <c r="K48" t="s">
        <v>1194</v>
      </c>
      <c r="L48" t="s">
        <v>1193</v>
      </c>
      <c r="M48" t="s">
        <v>422</v>
      </c>
      <c r="N48" t="s">
        <v>1612</v>
      </c>
      <c r="O48" t="s">
        <v>1612</v>
      </c>
      <c r="P48" t="s">
        <v>424</v>
      </c>
      <c r="Q48" t="s">
        <v>1612</v>
      </c>
      <c r="R48" t="s">
        <v>422</v>
      </c>
      <c r="S48" t="s">
        <v>1612</v>
      </c>
      <c r="T48" t="s">
        <v>1612</v>
      </c>
      <c r="U48" t="s">
        <v>1612</v>
      </c>
      <c r="V48" t="s">
        <v>1612</v>
      </c>
      <c r="W48" t="s">
        <v>1612</v>
      </c>
      <c r="X48" t="s">
        <v>1612</v>
      </c>
      <c r="Z48">
        <v>0</v>
      </c>
      <c r="AA48">
        <v>0</v>
      </c>
      <c r="AB48">
        <v>0</v>
      </c>
      <c r="AC48">
        <v>1</v>
      </c>
      <c r="AD48">
        <v>0</v>
      </c>
      <c r="AE48">
        <v>0</v>
      </c>
      <c r="AF48">
        <v>1</v>
      </c>
      <c r="AG48">
        <v>1</v>
      </c>
      <c r="AH48">
        <v>0</v>
      </c>
      <c r="AI48">
        <v>1</v>
      </c>
      <c r="AJ48">
        <v>0</v>
      </c>
      <c r="AK48">
        <v>1</v>
      </c>
      <c r="AL48">
        <v>1</v>
      </c>
      <c r="AM48">
        <v>0</v>
      </c>
      <c r="AN48">
        <v>1</v>
      </c>
      <c r="AO48">
        <v>1</v>
      </c>
      <c r="AP48">
        <v>1</v>
      </c>
      <c r="AQ48">
        <v>0</v>
      </c>
      <c r="AR48">
        <v>1</v>
      </c>
      <c r="AS48">
        <v>0</v>
      </c>
      <c r="AT48">
        <v>1</v>
      </c>
      <c r="AU48">
        <v>1</v>
      </c>
      <c r="AV48">
        <v>1</v>
      </c>
      <c r="AW48">
        <v>0</v>
      </c>
      <c r="AX48">
        <v>1</v>
      </c>
      <c r="AY48">
        <v>0</v>
      </c>
      <c r="AZ48">
        <v>0</v>
      </c>
      <c r="BA48">
        <v>1</v>
      </c>
      <c r="BB48">
        <v>0</v>
      </c>
      <c r="BC48">
        <v>0</v>
      </c>
      <c r="BD48">
        <v>0</v>
      </c>
      <c r="BE48">
        <v>0</v>
      </c>
      <c r="BF48">
        <v>0</v>
      </c>
      <c r="BG48">
        <v>0</v>
      </c>
      <c r="BH48">
        <v>1</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1</v>
      </c>
      <c r="CH48">
        <v>0</v>
      </c>
      <c r="CI48">
        <v>0</v>
      </c>
      <c r="CJ48">
        <v>0</v>
      </c>
      <c r="CK48">
        <v>0</v>
      </c>
      <c r="CL48">
        <v>1</v>
      </c>
      <c r="CM48">
        <v>0</v>
      </c>
      <c r="CN48">
        <v>0</v>
      </c>
      <c r="CO48">
        <v>0</v>
      </c>
      <c r="CP48">
        <v>0</v>
      </c>
      <c r="CQ48">
        <v>0</v>
      </c>
      <c r="CR48">
        <v>0</v>
      </c>
      <c r="CS48">
        <v>0</v>
      </c>
      <c r="CT48">
        <v>0</v>
      </c>
      <c r="CU48">
        <v>0</v>
      </c>
      <c r="CV48">
        <v>0</v>
      </c>
      <c r="CW48">
        <v>0</v>
      </c>
      <c r="CX48">
        <v>0</v>
      </c>
      <c r="CY48">
        <v>1</v>
      </c>
      <c r="CZ48">
        <v>0</v>
      </c>
      <c r="DA48">
        <v>0</v>
      </c>
      <c r="DB48">
        <v>0</v>
      </c>
      <c r="DC48">
        <v>0</v>
      </c>
      <c r="DD48">
        <v>0</v>
      </c>
      <c r="DE48">
        <v>0</v>
      </c>
      <c r="DF48">
        <v>1</v>
      </c>
    </row>
    <row r="49" spans="1:110">
      <c r="A49" t="s">
        <v>56</v>
      </c>
      <c r="B49" t="s">
        <v>55</v>
      </c>
      <c r="C49" t="s">
        <v>54</v>
      </c>
      <c r="D49" t="s">
        <v>343</v>
      </c>
      <c r="E49" s="106" t="s">
        <v>342</v>
      </c>
      <c r="F49" t="s">
        <v>416</v>
      </c>
      <c r="G49" t="s">
        <v>1193</v>
      </c>
      <c r="H49" t="s">
        <v>1194</v>
      </c>
      <c r="I49" t="s">
        <v>1193</v>
      </c>
      <c r="J49" t="s">
        <v>1193</v>
      </c>
      <c r="K49" t="s">
        <v>1194</v>
      </c>
      <c r="L49" t="s">
        <v>1194</v>
      </c>
      <c r="M49" t="s">
        <v>422</v>
      </c>
      <c r="N49" t="s">
        <v>1612</v>
      </c>
      <c r="O49" t="s">
        <v>421</v>
      </c>
      <c r="P49" t="s">
        <v>421</v>
      </c>
      <c r="Q49" t="s">
        <v>1612</v>
      </c>
      <c r="R49" t="s">
        <v>1612</v>
      </c>
      <c r="S49" t="s">
        <v>1612</v>
      </c>
      <c r="T49" t="s">
        <v>1612</v>
      </c>
      <c r="U49" t="s">
        <v>1612</v>
      </c>
      <c r="V49" t="s">
        <v>1612</v>
      </c>
      <c r="W49" t="s">
        <v>1612</v>
      </c>
      <c r="X49" t="s">
        <v>1612</v>
      </c>
      <c r="Z49">
        <v>0</v>
      </c>
      <c r="AA49">
        <v>0</v>
      </c>
      <c r="AB49">
        <v>1</v>
      </c>
      <c r="AC49">
        <v>0</v>
      </c>
      <c r="AD49">
        <v>0</v>
      </c>
      <c r="AE49">
        <v>0</v>
      </c>
      <c r="AF49">
        <v>1</v>
      </c>
      <c r="AG49">
        <v>1</v>
      </c>
      <c r="AH49">
        <v>0</v>
      </c>
      <c r="AI49">
        <v>1</v>
      </c>
      <c r="AJ49">
        <v>0</v>
      </c>
      <c r="AK49">
        <v>1</v>
      </c>
      <c r="AL49">
        <v>1</v>
      </c>
      <c r="AM49">
        <v>1</v>
      </c>
      <c r="AN49">
        <v>0</v>
      </c>
      <c r="AO49">
        <v>1</v>
      </c>
      <c r="AP49">
        <v>1</v>
      </c>
      <c r="AQ49">
        <v>0</v>
      </c>
      <c r="AR49">
        <v>1</v>
      </c>
      <c r="AS49">
        <v>0</v>
      </c>
      <c r="AT49">
        <v>1</v>
      </c>
      <c r="AU49">
        <v>1</v>
      </c>
      <c r="AV49">
        <v>0</v>
      </c>
      <c r="AW49">
        <v>1</v>
      </c>
      <c r="AX49">
        <v>1</v>
      </c>
      <c r="AY49">
        <v>0</v>
      </c>
      <c r="AZ49">
        <v>0</v>
      </c>
      <c r="BA49">
        <v>1</v>
      </c>
      <c r="BB49">
        <v>0</v>
      </c>
      <c r="BC49">
        <v>0</v>
      </c>
      <c r="BD49">
        <v>0</v>
      </c>
      <c r="BE49">
        <v>0</v>
      </c>
      <c r="BF49">
        <v>0</v>
      </c>
      <c r="BG49">
        <v>0</v>
      </c>
      <c r="BH49">
        <v>1</v>
      </c>
      <c r="BI49">
        <v>0</v>
      </c>
      <c r="BJ49">
        <v>0</v>
      </c>
      <c r="BK49">
        <v>0</v>
      </c>
      <c r="BL49">
        <v>0</v>
      </c>
      <c r="BM49">
        <v>0</v>
      </c>
      <c r="BN49">
        <v>0</v>
      </c>
      <c r="BO49">
        <v>0</v>
      </c>
      <c r="BP49">
        <v>0</v>
      </c>
      <c r="BQ49">
        <v>0</v>
      </c>
      <c r="BR49">
        <v>0</v>
      </c>
      <c r="BS49">
        <v>0</v>
      </c>
      <c r="BT49">
        <v>1</v>
      </c>
      <c r="BU49">
        <v>0</v>
      </c>
      <c r="BV49">
        <v>0</v>
      </c>
      <c r="BW49">
        <v>0</v>
      </c>
      <c r="BX49">
        <v>0</v>
      </c>
      <c r="BY49">
        <v>0</v>
      </c>
      <c r="BZ49">
        <v>0</v>
      </c>
      <c r="CA49">
        <v>0</v>
      </c>
      <c r="CB49">
        <v>1</v>
      </c>
      <c r="CC49">
        <v>0</v>
      </c>
      <c r="CD49">
        <v>1</v>
      </c>
      <c r="CE49">
        <v>0</v>
      </c>
      <c r="CF49">
        <v>0</v>
      </c>
      <c r="CG49">
        <v>0</v>
      </c>
      <c r="CH49">
        <v>0</v>
      </c>
      <c r="CI49">
        <v>0</v>
      </c>
      <c r="CJ49">
        <v>0</v>
      </c>
      <c r="CK49">
        <v>0</v>
      </c>
      <c r="CL49">
        <v>1</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row>
    <row r="50" spans="1:110">
      <c r="A50" t="s">
        <v>44</v>
      </c>
      <c r="B50" t="s">
        <v>43</v>
      </c>
      <c r="C50" t="s">
        <v>42</v>
      </c>
      <c r="D50" t="s">
        <v>341</v>
      </c>
      <c r="E50" s="106" t="s">
        <v>340</v>
      </c>
      <c r="F50" t="s">
        <v>416</v>
      </c>
      <c r="G50" t="s">
        <v>1194</v>
      </c>
      <c r="H50" t="s">
        <v>1194</v>
      </c>
      <c r="I50" t="s">
        <v>1193</v>
      </c>
      <c r="J50" t="s">
        <v>1194</v>
      </c>
      <c r="K50" t="s">
        <v>1194</v>
      </c>
      <c r="L50" t="s">
        <v>1194</v>
      </c>
      <c r="M50" t="s">
        <v>1612</v>
      </c>
      <c r="N50" t="s">
        <v>1612</v>
      </c>
      <c r="O50" t="s">
        <v>423</v>
      </c>
      <c r="P50" t="s">
        <v>1612</v>
      </c>
      <c r="Q50" t="s">
        <v>1612</v>
      </c>
      <c r="R50" t="s">
        <v>1612</v>
      </c>
      <c r="S50" t="s">
        <v>1612</v>
      </c>
      <c r="T50" t="s">
        <v>1612</v>
      </c>
      <c r="U50" t="s">
        <v>1796</v>
      </c>
      <c r="V50" t="s">
        <v>1612</v>
      </c>
      <c r="W50" t="s">
        <v>1612</v>
      </c>
      <c r="X50" t="s">
        <v>1612</v>
      </c>
      <c r="Z50">
        <v>0</v>
      </c>
      <c r="AA50">
        <v>0</v>
      </c>
      <c r="AB50">
        <v>1</v>
      </c>
      <c r="AC50">
        <v>0</v>
      </c>
      <c r="AD50">
        <v>0</v>
      </c>
      <c r="AE50">
        <v>0</v>
      </c>
      <c r="AF50">
        <v>1</v>
      </c>
      <c r="AG50">
        <v>0</v>
      </c>
      <c r="AH50">
        <v>1</v>
      </c>
      <c r="AI50">
        <v>1</v>
      </c>
      <c r="AJ50">
        <v>0</v>
      </c>
      <c r="AK50">
        <v>1</v>
      </c>
      <c r="AL50">
        <v>1</v>
      </c>
      <c r="AM50">
        <v>1</v>
      </c>
      <c r="AN50">
        <v>0</v>
      </c>
      <c r="AO50">
        <v>1</v>
      </c>
      <c r="AP50">
        <v>0</v>
      </c>
      <c r="AQ50">
        <v>1</v>
      </c>
      <c r="AR50">
        <v>1</v>
      </c>
      <c r="AS50">
        <v>0</v>
      </c>
      <c r="AT50">
        <v>1</v>
      </c>
      <c r="AU50">
        <v>1</v>
      </c>
      <c r="AV50">
        <v>0</v>
      </c>
      <c r="AW50">
        <v>1</v>
      </c>
      <c r="AX50">
        <v>1</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1</v>
      </c>
      <c r="BW50">
        <v>0</v>
      </c>
      <c r="BX50">
        <v>0</v>
      </c>
      <c r="BY50">
        <v>0</v>
      </c>
      <c r="BZ50">
        <v>0</v>
      </c>
      <c r="CA50">
        <v>0</v>
      </c>
      <c r="CB50">
        <v>1</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row>
    <row r="51" spans="1:110">
      <c r="A51" t="s">
        <v>73</v>
      </c>
      <c r="B51" t="s">
        <v>72</v>
      </c>
      <c r="C51" t="s">
        <v>71</v>
      </c>
      <c r="D51" t="s">
        <v>339</v>
      </c>
      <c r="E51" s="106" t="s">
        <v>338</v>
      </c>
      <c r="F51" t="s">
        <v>416</v>
      </c>
      <c r="G51" t="s">
        <v>1193</v>
      </c>
      <c r="H51" t="s">
        <v>1193</v>
      </c>
      <c r="I51" t="s">
        <v>1193</v>
      </c>
      <c r="J51" t="s">
        <v>1193</v>
      </c>
      <c r="K51" t="s">
        <v>1193</v>
      </c>
      <c r="L51" t="s">
        <v>1193</v>
      </c>
      <c r="M51" t="s">
        <v>425</v>
      </c>
      <c r="N51" t="s">
        <v>422</v>
      </c>
      <c r="O51" t="s">
        <v>428</v>
      </c>
      <c r="P51" t="s">
        <v>428</v>
      </c>
      <c r="Q51" t="s">
        <v>427</v>
      </c>
      <c r="R51" t="s">
        <v>426</v>
      </c>
      <c r="S51" t="s">
        <v>1612</v>
      </c>
      <c r="T51" t="s">
        <v>1612</v>
      </c>
      <c r="U51" t="s">
        <v>1612</v>
      </c>
      <c r="V51" t="s">
        <v>1612</v>
      </c>
      <c r="W51" t="s">
        <v>1612</v>
      </c>
      <c r="X51" t="s">
        <v>1612</v>
      </c>
      <c r="Z51">
        <v>0</v>
      </c>
      <c r="AA51">
        <v>0</v>
      </c>
      <c r="AB51">
        <v>1</v>
      </c>
      <c r="AC51">
        <v>0</v>
      </c>
      <c r="AD51">
        <v>0</v>
      </c>
      <c r="AE51">
        <v>0</v>
      </c>
      <c r="AF51">
        <v>1</v>
      </c>
      <c r="AG51">
        <v>1</v>
      </c>
      <c r="AH51">
        <v>0</v>
      </c>
      <c r="AI51">
        <v>1</v>
      </c>
      <c r="AJ51">
        <v>1</v>
      </c>
      <c r="AK51">
        <v>0</v>
      </c>
      <c r="AL51">
        <v>1</v>
      </c>
      <c r="AM51">
        <v>1</v>
      </c>
      <c r="AN51">
        <v>0</v>
      </c>
      <c r="AO51">
        <v>1</v>
      </c>
      <c r="AP51">
        <v>1</v>
      </c>
      <c r="AQ51">
        <v>0</v>
      </c>
      <c r="AR51">
        <v>1</v>
      </c>
      <c r="AS51">
        <v>1</v>
      </c>
      <c r="AT51">
        <v>0</v>
      </c>
      <c r="AU51">
        <v>1</v>
      </c>
      <c r="AV51">
        <v>1</v>
      </c>
      <c r="AW51">
        <v>0</v>
      </c>
      <c r="AX51">
        <v>1</v>
      </c>
      <c r="AY51">
        <v>0</v>
      </c>
      <c r="AZ51">
        <v>0</v>
      </c>
      <c r="BA51">
        <v>0</v>
      </c>
      <c r="BB51">
        <v>0</v>
      </c>
      <c r="BC51">
        <v>0</v>
      </c>
      <c r="BD51">
        <v>1</v>
      </c>
      <c r="BE51">
        <v>0</v>
      </c>
      <c r="BF51">
        <v>0</v>
      </c>
      <c r="BG51">
        <v>0</v>
      </c>
      <c r="BH51">
        <v>1</v>
      </c>
      <c r="BI51">
        <v>0</v>
      </c>
      <c r="BJ51">
        <v>0</v>
      </c>
      <c r="BK51">
        <v>1</v>
      </c>
      <c r="BL51">
        <v>0</v>
      </c>
      <c r="BM51">
        <v>0</v>
      </c>
      <c r="BN51">
        <v>0</v>
      </c>
      <c r="BO51">
        <v>0</v>
      </c>
      <c r="BP51">
        <v>0</v>
      </c>
      <c r="BQ51">
        <v>0</v>
      </c>
      <c r="BR51">
        <v>1</v>
      </c>
      <c r="BS51">
        <v>0</v>
      </c>
      <c r="BT51">
        <v>0</v>
      </c>
      <c r="BU51">
        <v>0</v>
      </c>
      <c r="BV51">
        <v>0</v>
      </c>
      <c r="BW51">
        <v>0</v>
      </c>
      <c r="BX51">
        <v>0</v>
      </c>
      <c r="BY51">
        <v>0</v>
      </c>
      <c r="BZ51">
        <v>0</v>
      </c>
      <c r="CA51">
        <v>1</v>
      </c>
      <c r="CB51">
        <v>1</v>
      </c>
      <c r="CC51">
        <v>0</v>
      </c>
      <c r="CD51">
        <v>0</v>
      </c>
      <c r="CE51">
        <v>0</v>
      </c>
      <c r="CF51">
        <v>0</v>
      </c>
      <c r="CG51">
        <v>0</v>
      </c>
      <c r="CH51">
        <v>0</v>
      </c>
      <c r="CI51">
        <v>0</v>
      </c>
      <c r="CJ51">
        <v>0</v>
      </c>
      <c r="CK51">
        <v>1</v>
      </c>
      <c r="CL51">
        <v>1</v>
      </c>
      <c r="CM51">
        <v>0</v>
      </c>
      <c r="CN51">
        <v>0</v>
      </c>
      <c r="CO51">
        <v>0</v>
      </c>
      <c r="CP51">
        <v>0</v>
      </c>
      <c r="CQ51">
        <v>0</v>
      </c>
      <c r="CR51">
        <v>0</v>
      </c>
      <c r="CS51">
        <v>0</v>
      </c>
      <c r="CT51">
        <v>1</v>
      </c>
      <c r="CU51">
        <v>0</v>
      </c>
      <c r="CV51">
        <v>1</v>
      </c>
      <c r="CW51">
        <v>0</v>
      </c>
      <c r="CX51">
        <v>0</v>
      </c>
      <c r="CY51">
        <v>0</v>
      </c>
      <c r="CZ51">
        <v>0</v>
      </c>
      <c r="DA51">
        <v>0</v>
      </c>
      <c r="DB51">
        <v>0</v>
      </c>
      <c r="DC51">
        <v>1</v>
      </c>
      <c r="DD51">
        <v>0</v>
      </c>
      <c r="DE51">
        <v>0</v>
      </c>
      <c r="DF51">
        <v>1</v>
      </c>
    </row>
    <row r="52" spans="1:110">
      <c r="A52" t="s">
        <v>56</v>
      </c>
      <c r="B52" t="s">
        <v>55</v>
      </c>
      <c r="C52" t="s">
        <v>76</v>
      </c>
      <c r="D52" t="s">
        <v>337</v>
      </c>
      <c r="E52" s="106" t="s">
        <v>336</v>
      </c>
      <c r="F52" t="s">
        <v>419</v>
      </c>
      <c r="G52" t="s">
        <v>1194</v>
      </c>
      <c r="H52" t="s">
        <v>1193</v>
      </c>
      <c r="I52" t="s">
        <v>1193</v>
      </c>
      <c r="J52" t="s">
        <v>1193</v>
      </c>
      <c r="K52" t="s">
        <v>1193</v>
      </c>
      <c r="L52" t="s">
        <v>1193</v>
      </c>
      <c r="M52" t="s">
        <v>1612</v>
      </c>
      <c r="N52" t="s">
        <v>425</v>
      </c>
      <c r="O52" t="s">
        <v>425</v>
      </c>
      <c r="P52" t="s">
        <v>425</v>
      </c>
      <c r="Q52" t="s">
        <v>428</v>
      </c>
      <c r="R52" t="s">
        <v>422</v>
      </c>
      <c r="S52" t="s">
        <v>1612</v>
      </c>
      <c r="T52" t="s">
        <v>1612</v>
      </c>
      <c r="U52" t="s">
        <v>1612</v>
      </c>
      <c r="V52" t="s">
        <v>1612</v>
      </c>
      <c r="W52" t="s">
        <v>1612</v>
      </c>
      <c r="X52" t="s">
        <v>1612</v>
      </c>
      <c r="Z52">
        <v>0</v>
      </c>
      <c r="AA52">
        <v>0</v>
      </c>
      <c r="AB52">
        <v>0</v>
      </c>
      <c r="AC52">
        <v>0</v>
      </c>
      <c r="AD52">
        <v>0</v>
      </c>
      <c r="AE52">
        <v>1</v>
      </c>
      <c r="AF52">
        <v>1</v>
      </c>
      <c r="AG52">
        <v>0</v>
      </c>
      <c r="AH52">
        <v>1</v>
      </c>
      <c r="AI52">
        <v>1</v>
      </c>
      <c r="AJ52">
        <v>1</v>
      </c>
      <c r="AK52">
        <v>0</v>
      </c>
      <c r="AL52">
        <v>1</v>
      </c>
      <c r="AM52">
        <v>1</v>
      </c>
      <c r="AN52">
        <v>0</v>
      </c>
      <c r="AO52">
        <v>1</v>
      </c>
      <c r="AP52">
        <v>1</v>
      </c>
      <c r="AQ52">
        <v>0</v>
      </c>
      <c r="AR52">
        <v>1</v>
      </c>
      <c r="AS52">
        <v>1</v>
      </c>
      <c r="AT52">
        <v>0</v>
      </c>
      <c r="AU52">
        <v>1</v>
      </c>
      <c r="AV52">
        <v>1</v>
      </c>
      <c r="AW52">
        <v>0</v>
      </c>
      <c r="AX52">
        <v>1</v>
      </c>
      <c r="AY52">
        <v>0</v>
      </c>
      <c r="AZ52">
        <v>0</v>
      </c>
      <c r="BA52">
        <v>0</v>
      </c>
      <c r="BB52">
        <v>0</v>
      </c>
      <c r="BC52">
        <v>0</v>
      </c>
      <c r="BD52">
        <v>0</v>
      </c>
      <c r="BE52">
        <v>0</v>
      </c>
      <c r="BF52">
        <v>0</v>
      </c>
      <c r="BG52">
        <v>0</v>
      </c>
      <c r="BH52">
        <v>0</v>
      </c>
      <c r="BI52">
        <v>0</v>
      </c>
      <c r="BJ52">
        <v>0</v>
      </c>
      <c r="BK52">
        <v>0</v>
      </c>
      <c r="BL52">
        <v>0</v>
      </c>
      <c r="BM52">
        <v>0</v>
      </c>
      <c r="BN52">
        <v>1</v>
      </c>
      <c r="BO52">
        <v>0</v>
      </c>
      <c r="BP52">
        <v>0</v>
      </c>
      <c r="BQ52">
        <v>0</v>
      </c>
      <c r="BR52">
        <v>1</v>
      </c>
      <c r="BS52">
        <v>0</v>
      </c>
      <c r="BT52">
        <v>0</v>
      </c>
      <c r="BU52">
        <v>0</v>
      </c>
      <c r="BV52">
        <v>0</v>
      </c>
      <c r="BW52">
        <v>0</v>
      </c>
      <c r="BX52">
        <v>1</v>
      </c>
      <c r="BY52">
        <v>0</v>
      </c>
      <c r="BZ52">
        <v>0</v>
      </c>
      <c r="CA52">
        <v>0</v>
      </c>
      <c r="CB52">
        <v>1</v>
      </c>
      <c r="CC52">
        <v>0</v>
      </c>
      <c r="CD52">
        <v>0</v>
      </c>
      <c r="CE52">
        <v>0</v>
      </c>
      <c r="CF52">
        <v>0</v>
      </c>
      <c r="CG52">
        <v>0</v>
      </c>
      <c r="CH52">
        <v>1</v>
      </c>
      <c r="CI52">
        <v>0</v>
      </c>
      <c r="CJ52">
        <v>0</v>
      </c>
      <c r="CK52">
        <v>0</v>
      </c>
      <c r="CL52">
        <v>1</v>
      </c>
      <c r="CM52">
        <v>0</v>
      </c>
      <c r="CN52">
        <v>0</v>
      </c>
      <c r="CO52">
        <v>0</v>
      </c>
      <c r="CP52">
        <v>0</v>
      </c>
      <c r="CQ52">
        <v>0</v>
      </c>
      <c r="CR52">
        <v>0</v>
      </c>
      <c r="CS52">
        <v>0</v>
      </c>
      <c r="CT52">
        <v>0</v>
      </c>
      <c r="CU52">
        <v>1</v>
      </c>
      <c r="CV52">
        <v>1</v>
      </c>
      <c r="CW52">
        <v>0</v>
      </c>
      <c r="CX52">
        <v>0</v>
      </c>
      <c r="CY52">
        <v>1</v>
      </c>
      <c r="CZ52">
        <v>0</v>
      </c>
      <c r="DA52">
        <v>0</v>
      </c>
      <c r="DB52">
        <v>0</v>
      </c>
      <c r="DC52">
        <v>0</v>
      </c>
      <c r="DD52">
        <v>0</v>
      </c>
      <c r="DE52">
        <v>0</v>
      </c>
      <c r="DF52">
        <v>1</v>
      </c>
    </row>
    <row r="53" spans="1:110">
      <c r="A53" t="s">
        <v>56</v>
      </c>
      <c r="B53" t="s">
        <v>65</v>
      </c>
      <c r="C53" t="s">
        <v>97</v>
      </c>
      <c r="D53" t="s">
        <v>335</v>
      </c>
      <c r="E53" s="106" t="s">
        <v>334</v>
      </c>
      <c r="F53" t="s">
        <v>419</v>
      </c>
      <c r="G53" t="s">
        <v>1193</v>
      </c>
      <c r="H53" t="s">
        <v>1193</v>
      </c>
      <c r="I53" t="s">
        <v>1193</v>
      </c>
      <c r="J53" t="s">
        <v>1193</v>
      </c>
      <c r="K53" t="s">
        <v>1193</v>
      </c>
      <c r="L53" t="s">
        <v>1193</v>
      </c>
      <c r="M53" t="s">
        <v>422</v>
      </c>
      <c r="N53" t="s">
        <v>422</v>
      </c>
      <c r="O53" t="s">
        <v>423</v>
      </c>
      <c r="P53" t="s">
        <v>421</v>
      </c>
      <c r="Q53" t="s">
        <v>421</v>
      </c>
      <c r="R53" t="s">
        <v>424</v>
      </c>
      <c r="S53" t="s">
        <v>1612</v>
      </c>
      <c r="T53" t="s">
        <v>1612</v>
      </c>
      <c r="U53" t="s">
        <v>1612</v>
      </c>
      <c r="V53" t="s">
        <v>1612</v>
      </c>
      <c r="W53" t="s">
        <v>1612</v>
      </c>
      <c r="X53" t="s">
        <v>1838</v>
      </c>
      <c r="Z53">
        <v>0</v>
      </c>
      <c r="AA53">
        <v>0</v>
      </c>
      <c r="AB53">
        <v>0</v>
      </c>
      <c r="AC53">
        <v>0</v>
      </c>
      <c r="AD53">
        <v>0</v>
      </c>
      <c r="AE53">
        <v>1</v>
      </c>
      <c r="AF53">
        <v>1</v>
      </c>
      <c r="AG53">
        <v>1</v>
      </c>
      <c r="AH53">
        <v>0</v>
      </c>
      <c r="AI53">
        <v>1</v>
      </c>
      <c r="AJ53">
        <v>1</v>
      </c>
      <c r="AK53">
        <v>0</v>
      </c>
      <c r="AL53">
        <v>1</v>
      </c>
      <c r="AM53">
        <v>1</v>
      </c>
      <c r="AN53">
        <v>0</v>
      </c>
      <c r="AO53">
        <v>1</v>
      </c>
      <c r="AP53">
        <v>1</v>
      </c>
      <c r="AQ53">
        <v>0</v>
      </c>
      <c r="AR53">
        <v>1</v>
      </c>
      <c r="AS53">
        <v>1</v>
      </c>
      <c r="AT53">
        <v>0</v>
      </c>
      <c r="AU53">
        <v>1</v>
      </c>
      <c r="AV53">
        <v>1</v>
      </c>
      <c r="AW53">
        <v>0</v>
      </c>
      <c r="AX53">
        <v>1</v>
      </c>
      <c r="AY53">
        <v>0</v>
      </c>
      <c r="AZ53">
        <v>0</v>
      </c>
      <c r="BA53">
        <v>1</v>
      </c>
      <c r="BB53">
        <v>0</v>
      </c>
      <c r="BC53">
        <v>0</v>
      </c>
      <c r="BD53">
        <v>0</v>
      </c>
      <c r="BE53">
        <v>0</v>
      </c>
      <c r="BF53">
        <v>0</v>
      </c>
      <c r="BG53">
        <v>0</v>
      </c>
      <c r="BH53">
        <v>1</v>
      </c>
      <c r="BI53">
        <v>0</v>
      </c>
      <c r="BJ53">
        <v>0</v>
      </c>
      <c r="BK53">
        <v>1</v>
      </c>
      <c r="BL53">
        <v>0</v>
      </c>
      <c r="BM53">
        <v>0</v>
      </c>
      <c r="BN53">
        <v>0</v>
      </c>
      <c r="BO53">
        <v>0</v>
      </c>
      <c r="BP53">
        <v>0</v>
      </c>
      <c r="BQ53">
        <v>0</v>
      </c>
      <c r="BR53">
        <v>1</v>
      </c>
      <c r="BS53">
        <v>0</v>
      </c>
      <c r="BT53">
        <v>0</v>
      </c>
      <c r="BU53">
        <v>0</v>
      </c>
      <c r="BV53">
        <v>1</v>
      </c>
      <c r="BW53">
        <v>0</v>
      </c>
      <c r="BX53">
        <v>0</v>
      </c>
      <c r="BY53">
        <v>0</v>
      </c>
      <c r="BZ53">
        <v>0</v>
      </c>
      <c r="CA53">
        <v>0</v>
      </c>
      <c r="CB53">
        <v>1</v>
      </c>
      <c r="CC53">
        <v>0</v>
      </c>
      <c r="CD53">
        <v>1</v>
      </c>
      <c r="CE53">
        <v>0</v>
      </c>
      <c r="CF53">
        <v>0</v>
      </c>
      <c r="CG53">
        <v>0</v>
      </c>
      <c r="CH53">
        <v>0</v>
      </c>
      <c r="CI53">
        <v>0</v>
      </c>
      <c r="CJ53">
        <v>0</v>
      </c>
      <c r="CK53">
        <v>0</v>
      </c>
      <c r="CL53">
        <v>1</v>
      </c>
      <c r="CM53">
        <v>0</v>
      </c>
      <c r="CN53">
        <v>1</v>
      </c>
      <c r="CO53">
        <v>0</v>
      </c>
      <c r="CP53">
        <v>0</v>
      </c>
      <c r="CQ53">
        <v>0</v>
      </c>
      <c r="CR53">
        <v>0</v>
      </c>
      <c r="CS53">
        <v>0</v>
      </c>
      <c r="CT53">
        <v>0</v>
      </c>
      <c r="CU53">
        <v>0</v>
      </c>
      <c r="CV53">
        <v>1</v>
      </c>
      <c r="CW53">
        <v>0</v>
      </c>
      <c r="CX53">
        <v>0</v>
      </c>
      <c r="CY53">
        <v>0</v>
      </c>
      <c r="CZ53">
        <v>0</v>
      </c>
      <c r="DA53">
        <v>1</v>
      </c>
      <c r="DB53">
        <v>0</v>
      </c>
      <c r="DC53">
        <v>0</v>
      </c>
      <c r="DD53">
        <v>0</v>
      </c>
      <c r="DE53">
        <v>0</v>
      </c>
      <c r="DF53">
        <v>1</v>
      </c>
    </row>
    <row r="54" spans="1:110">
      <c r="A54" t="s">
        <v>73</v>
      </c>
      <c r="B54" t="s">
        <v>72</v>
      </c>
      <c r="C54" t="s">
        <v>71</v>
      </c>
      <c r="D54" t="s">
        <v>333</v>
      </c>
      <c r="E54" s="106" t="s">
        <v>332</v>
      </c>
      <c r="F54" t="s">
        <v>415</v>
      </c>
      <c r="G54" t="s">
        <v>1193</v>
      </c>
      <c r="H54" t="s">
        <v>1193</v>
      </c>
      <c r="I54" t="s">
        <v>1193</v>
      </c>
      <c r="J54" t="s">
        <v>1193</v>
      </c>
      <c r="K54" t="s">
        <v>1193</v>
      </c>
      <c r="L54" t="s">
        <v>1193</v>
      </c>
      <c r="M54" t="s">
        <v>426</v>
      </c>
      <c r="N54" t="s">
        <v>422</v>
      </c>
      <c r="O54" t="s">
        <v>422</v>
      </c>
      <c r="P54" t="s">
        <v>423</v>
      </c>
      <c r="Q54" t="s">
        <v>422</v>
      </c>
      <c r="R54" t="s">
        <v>424</v>
      </c>
      <c r="S54" t="s">
        <v>1612</v>
      </c>
      <c r="T54" t="s">
        <v>1612</v>
      </c>
      <c r="U54" t="s">
        <v>1612</v>
      </c>
      <c r="V54" t="s">
        <v>1612</v>
      </c>
      <c r="W54" t="s">
        <v>1612</v>
      </c>
      <c r="X54" t="s">
        <v>1612</v>
      </c>
      <c r="Z54">
        <v>0</v>
      </c>
      <c r="AA54">
        <v>1</v>
      </c>
      <c r="AB54">
        <v>0</v>
      </c>
      <c r="AC54">
        <v>0</v>
      </c>
      <c r="AD54">
        <v>0</v>
      </c>
      <c r="AE54">
        <v>0</v>
      </c>
      <c r="AF54">
        <v>1</v>
      </c>
      <c r="AG54">
        <v>1</v>
      </c>
      <c r="AH54">
        <v>0</v>
      </c>
      <c r="AI54">
        <v>1</v>
      </c>
      <c r="AJ54">
        <v>1</v>
      </c>
      <c r="AK54">
        <v>0</v>
      </c>
      <c r="AL54">
        <v>1</v>
      </c>
      <c r="AM54">
        <v>1</v>
      </c>
      <c r="AN54">
        <v>0</v>
      </c>
      <c r="AO54">
        <v>1</v>
      </c>
      <c r="AP54">
        <v>1</v>
      </c>
      <c r="AQ54">
        <v>0</v>
      </c>
      <c r="AR54">
        <v>1</v>
      </c>
      <c r="AS54">
        <v>1</v>
      </c>
      <c r="AT54">
        <v>0</v>
      </c>
      <c r="AU54">
        <v>1</v>
      </c>
      <c r="AV54">
        <v>1</v>
      </c>
      <c r="AW54">
        <v>0</v>
      </c>
      <c r="AX54">
        <v>1</v>
      </c>
      <c r="AY54">
        <v>0</v>
      </c>
      <c r="AZ54">
        <v>0</v>
      </c>
      <c r="BA54">
        <v>0</v>
      </c>
      <c r="BB54">
        <v>0</v>
      </c>
      <c r="BC54">
        <v>0</v>
      </c>
      <c r="BD54">
        <v>0</v>
      </c>
      <c r="BE54">
        <v>1</v>
      </c>
      <c r="BF54">
        <v>0</v>
      </c>
      <c r="BG54">
        <v>0</v>
      </c>
      <c r="BH54">
        <v>1</v>
      </c>
      <c r="BI54">
        <v>0</v>
      </c>
      <c r="BJ54">
        <v>0</v>
      </c>
      <c r="BK54">
        <v>1</v>
      </c>
      <c r="BL54">
        <v>0</v>
      </c>
      <c r="BM54">
        <v>0</v>
      </c>
      <c r="BN54">
        <v>0</v>
      </c>
      <c r="BO54">
        <v>0</v>
      </c>
      <c r="BP54">
        <v>0</v>
      </c>
      <c r="BQ54">
        <v>0</v>
      </c>
      <c r="BR54">
        <v>1</v>
      </c>
      <c r="BS54">
        <v>0</v>
      </c>
      <c r="BT54">
        <v>0</v>
      </c>
      <c r="BU54">
        <v>1</v>
      </c>
      <c r="BV54">
        <v>0</v>
      </c>
      <c r="BW54">
        <v>0</v>
      </c>
      <c r="BX54">
        <v>0</v>
      </c>
      <c r="BY54">
        <v>0</v>
      </c>
      <c r="BZ54">
        <v>0</v>
      </c>
      <c r="CA54">
        <v>0</v>
      </c>
      <c r="CB54">
        <v>1</v>
      </c>
      <c r="CC54">
        <v>0</v>
      </c>
      <c r="CD54">
        <v>0</v>
      </c>
      <c r="CE54">
        <v>0</v>
      </c>
      <c r="CF54">
        <v>1</v>
      </c>
      <c r="CG54">
        <v>0</v>
      </c>
      <c r="CH54">
        <v>0</v>
      </c>
      <c r="CI54">
        <v>0</v>
      </c>
      <c r="CJ54">
        <v>0</v>
      </c>
      <c r="CK54">
        <v>0</v>
      </c>
      <c r="CL54">
        <v>1</v>
      </c>
      <c r="CM54">
        <v>0</v>
      </c>
      <c r="CN54">
        <v>0</v>
      </c>
      <c r="CO54">
        <v>1</v>
      </c>
      <c r="CP54">
        <v>0</v>
      </c>
      <c r="CQ54">
        <v>0</v>
      </c>
      <c r="CR54">
        <v>0</v>
      </c>
      <c r="CS54">
        <v>0</v>
      </c>
      <c r="CT54">
        <v>0</v>
      </c>
      <c r="CU54">
        <v>0</v>
      </c>
      <c r="CV54">
        <v>1</v>
      </c>
      <c r="CW54">
        <v>0</v>
      </c>
      <c r="CX54">
        <v>0</v>
      </c>
      <c r="CY54">
        <v>0</v>
      </c>
      <c r="CZ54">
        <v>0</v>
      </c>
      <c r="DA54">
        <v>1</v>
      </c>
      <c r="DB54">
        <v>0</v>
      </c>
      <c r="DC54">
        <v>0</v>
      </c>
      <c r="DD54">
        <v>0</v>
      </c>
      <c r="DE54">
        <v>0</v>
      </c>
      <c r="DF54">
        <v>1</v>
      </c>
    </row>
    <row r="55" spans="1:110">
      <c r="A55" t="s">
        <v>56</v>
      </c>
      <c r="B55" t="s">
        <v>55</v>
      </c>
      <c r="C55" t="s">
        <v>54</v>
      </c>
      <c r="D55" t="s">
        <v>331</v>
      </c>
      <c r="E55" s="106" t="s">
        <v>330</v>
      </c>
      <c r="F55" t="s">
        <v>417</v>
      </c>
      <c r="G55" t="s">
        <v>1193</v>
      </c>
      <c r="H55" t="s">
        <v>1193</v>
      </c>
      <c r="I55" t="s">
        <v>1193</v>
      </c>
      <c r="J55" t="s">
        <v>1193</v>
      </c>
      <c r="K55" t="s">
        <v>1193</v>
      </c>
      <c r="L55" t="s">
        <v>1193</v>
      </c>
      <c r="M55" t="s">
        <v>422</v>
      </c>
      <c r="N55" t="s">
        <v>425</v>
      </c>
      <c r="O55" t="s">
        <v>423</v>
      </c>
      <c r="P55" t="s">
        <v>421</v>
      </c>
      <c r="Q55" t="s">
        <v>421</v>
      </c>
      <c r="R55" t="s">
        <v>422</v>
      </c>
      <c r="S55" t="s">
        <v>1612</v>
      </c>
      <c r="T55" t="s">
        <v>1612</v>
      </c>
      <c r="U55" t="s">
        <v>1612</v>
      </c>
      <c r="V55" t="s">
        <v>1612</v>
      </c>
      <c r="W55" t="s">
        <v>1612</v>
      </c>
      <c r="X55" t="s">
        <v>1612</v>
      </c>
      <c r="Z55">
        <v>0</v>
      </c>
      <c r="AA55">
        <v>0</v>
      </c>
      <c r="AB55">
        <v>0</v>
      </c>
      <c r="AC55">
        <v>1</v>
      </c>
      <c r="AD55">
        <v>0</v>
      </c>
      <c r="AE55">
        <v>0</v>
      </c>
      <c r="AF55">
        <v>1</v>
      </c>
      <c r="AG55">
        <v>1</v>
      </c>
      <c r="AH55">
        <v>0</v>
      </c>
      <c r="AI55">
        <v>1</v>
      </c>
      <c r="AJ55">
        <v>1</v>
      </c>
      <c r="AK55">
        <v>0</v>
      </c>
      <c r="AL55">
        <v>1</v>
      </c>
      <c r="AM55">
        <v>1</v>
      </c>
      <c r="AN55">
        <v>0</v>
      </c>
      <c r="AO55">
        <v>1</v>
      </c>
      <c r="AP55">
        <v>1</v>
      </c>
      <c r="AQ55">
        <v>0</v>
      </c>
      <c r="AR55">
        <v>1</v>
      </c>
      <c r="AS55">
        <v>1</v>
      </c>
      <c r="AT55">
        <v>0</v>
      </c>
      <c r="AU55">
        <v>1</v>
      </c>
      <c r="AV55">
        <v>1</v>
      </c>
      <c r="AW55">
        <v>0</v>
      </c>
      <c r="AX55">
        <v>1</v>
      </c>
      <c r="AY55">
        <v>0</v>
      </c>
      <c r="AZ55">
        <v>0</v>
      </c>
      <c r="BA55">
        <v>1</v>
      </c>
      <c r="BB55">
        <v>0</v>
      </c>
      <c r="BC55">
        <v>0</v>
      </c>
      <c r="BD55">
        <v>0</v>
      </c>
      <c r="BE55">
        <v>0</v>
      </c>
      <c r="BF55">
        <v>0</v>
      </c>
      <c r="BG55">
        <v>0</v>
      </c>
      <c r="BH55">
        <v>1</v>
      </c>
      <c r="BI55">
        <v>0</v>
      </c>
      <c r="BJ55">
        <v>0</v>
      </c>
      <c r="BK55">
        <v>0</v>
      </c>
      <c r="BL55">
        <v>0</v>
      </c>
      <c r="BM55">
        <v>0</v>
      </c>
      <c r="BN55">
        <v>1</v>
      </c>
      <c r="BO55">
        <v>0</v>
      </c>
      <c r="BP55">
        <v>0</v>
      </c>
      <c r="BQ55">
        <v>0</v>
      </c>
      <c r="BR55">
        <v>1</v>
      </c>
      <c r="BS55">
        <v>0</v>
      </c>
      <c r="BT55">
        <v>0</v>
      </c>
      <c r="BU55">
        <v>0</v>
      </c>
      <c r="BV55">
        <v>1</v>
      </c>
      <c r="BW55">
        <v>0</v>
      </c>
      <c r="BX55">
        <v>0</v>
      </c>
      <c r="BY55">
        <v>0</v>
      </c>
      <c r="BZ55">
        <v>0</v>
      </c>
      <c r="CA55">
        <v>0</v>
      </c>
      <c r="CB55">
        <v>1</v>
      </c>
      <c r="CC55">
        <v>0</v>
      </c>
      <c r="CD55">
        <v>1</v>
      </c>
      <c r="CE55">
        <v>0</v>
      </c>
      <c r="CF55">
        <v>0</v>
      </c>
      <c r="CG55">
        <v>0</v>
      </c>
      <c r="CH55">
        <v>0</v>
      </c>
      <c r="CI55">
        <v>0</v>
      </c>
      <c r="CJ55">
        <v>0</v>
      </c>
      <c r="CK55">
        <v>0</v>
      </c>
      <c r="CL55">
        <v>1</v>
      </c>
      <c r="CM55">
        <v>0</v>
      </c>
      <c r="CN55">
        <v>1</v>
      </c>
      <c r="CO55">
        <v>0</v>
      </c>
      <c r="CP55">
        <v>0</v>
      </c>
      <c r="CQ55">
        <v>0</v>
      </c>
      <c r="CR55">
        <v>0</v>
      </c>
      <c r="CS55">
        <v>0</v>
      </c>
      <c r="CT55">
        <v>0</v>
      </c>
      <c r="CU55">
        <v>0</v>
      </c>
      <c r="CV55">
        <v>1</v>
      </c>
      <c r="CW55">
        <v>0</v>
      </c>
      <c r="CX55">
        <v>0</v>
      </c>
      <c r="CY55">
        <v>1</v>
      </c>
      <c r="CZ55">
        <v>0</v>
      </c>
      <c r="DA55">
        <v>0</v>
      </c>
      <c r="DB55">
        <v>0</v>
      </c>
      <c r="DC55">
        <v>0</v>
      </c>
      <c r="DD55">
        <v>0</v>
      </c>
      <c r="DE55">
        <v>0</v>
      </c>
      <c r="DF55">
        <v>1</v>
      </c>
    </row>
    <row r="56" spans="1:110">
      <c r="A56" t="s">
        <v>44</v>
      </c>
      <c r="B56" t="s">
        <v>60</v>
      </c>
      <c r="C56" t="s">
        <v>68</v>
      </c>
      <c r="D56" t="s">
        <v>329</v>
      </c>
      <c r="E56" s="106" t="s">
        <v>328</v>
      </c>
      <c r="F56" t="s">
        <v>418</v>
      </c>
      <c r="G56" t="s">
        <v>1193</v>
      </c>
      <c r="H56" t="s">
        <v>1193</v>
      </c>
      <c r="I56" t="s">
        <v>1193</v>
      </c>
      <c r="J56" t="s">
        <v>1193</v>
      </c>
      <c r="K56" t="s">
        <v>1193</v>
      </c>
      <c r="L56" t="s">
        <v>1193</v>
      </c>
      <c r="M56" t="s">
        <v>420</v>
      </c>
      <c r="N56" t="s">
        <v>420</v>
      </c>
      <c r="O56" t="s">
        <v>420</v>
      </c>
      <c r="P56" t="s">
        <v>420</v>
      </c>
      <c r="Q56" t="s">
        <v>420</v>
      </c>
      <c r="R56" t="s">
        <v>420</v>
      </c>
      <c r="S56" t="s">
        <v>1870</v>
      </c>
      <c r="T56" t="s">
        <v>1870</v>
      </c>
      <c r="U56" t="s">
        <v>1870</v>
      </c>
      <c r="V56" t="s">
        <v>1870</v>
      </c>
      <c r="W56" t="s">
        <v>1870</v>
      </c>
      <c r="X56" t="s">
        <v>1870</v>
      </c>
      <c r="Z56">
        <v>0</v>
      </c>
      <c r="AA56">
        <v>0</v>
      </c>
      <c r="AB56">
        <v>0</v>
      </c>
      <c r="AC56">
        <v>0</v>
      </c>
      <c r="AD56">
        <v>1</v>
      </c>
      <c r="AE56">
        <v>0</v>
      </c>
      <c r="AF56">
        <v>1</v>
      </c>
      <c r="AG56">
        <v>1</v>
      </c>
      <c r="AH56">
        <v>0</v>
      </c>
      <c r="AI56">
        <v>1</v>
      </c>
      <c r="AJ56">
        <v>1</v>
      </c>
      <c r="AK56">
        <v>0</v>
      </c>
      <c r="AL56">
        <v>1</v>
      </c>
      <c r="AM56">
        <v>1</v>
      </c>
      <c r="AN56">
        <v>0</v>
      </c>
      <c r="AO56">
        <v>1</v>
      </c>
      <c r="AP56">
        <v>1</v>
      </c>
      <c r="AQ56">
        <v>0</v>
      </c>
      <c r="AR56">
        <v>1</v>
      </c>
      <c r="AS56">
        <v>1</v>
      </c>
      <c r="AT56">
        <v>0</v>
      </c>
      <c r="AU56">
        <v>1</v>
      </c>
      <c r="AV56">
        <v>1</v>
      </c>
      <c r="AW56">
        <v>0</v>
      </c>
      <c r="AX56">
        <v>1</v>
      </c>
      <c r="AY56">
        <v>1</v>
      </c>
      <c r="AZ56">
        <v>0</v>
      </c>
      <c r="BA56">
        <v>0</v>
      </c>
      <c r="BB56">
        <v>0</v>
      </c>
      <c r="BC56">
        <v>0</v>
      </c>
      <c r="BD56">
        <v>0</v>
      </c>
      <c r="BE56">
        <v>0</v>
      </c>
      <c r="BF56">
        <v>0</v>
      </c>
      <c r="BG56">
        <v>0</v>
      </c>
      <c r="BH56">
        <v>1</v>
      </c>
      <c r="BI56">
        <v>1</v>
      </c>
      <c r="BJ56">
        <v>0</v>
      </c>
      <c r="BK56">
        <v>0</v>
      </c>
      <c r="BL56">
        <v>0</v>
      </c>
      <c r="BM56">
        <v>0</v>
      </c>
      <c r="BN56">
        <v>0</v>
      </c>
      <c r="BO56">
        <v>0</v>
      </c>
      <c r="BP56">
        <v>0</v>
      </c>
      <c r="BQ56">
        <v>0</v>
      </c>
      <c r="BR56">
        <v>1</v>
      </c>
      <c r="BS56">
        <v>1</v>
      </c>
      <c r="BT56">
        <v>0</v>
      </c>
      <c r="BU56">
        <v>0</v>
      </c>
      <c r="BV56">
        <v>0</v>
      </c>
      <c r="BW56">
        <v>0</v>
      </c>
      <c r="BX56">
        <v>0</v>
      </c>
      <c r="BY56">
        <v>0</v>
      </c>
      <c r="BZ56">
        <v>0</v>
      </c>
      <c r="CA56">
        <v>0</v>
      </c>
      <c r="CB56">
        <v>1</v>
      </c>
      <c r="CC56">
        <v>1</v>
      </c>
      <c r="CD56">
        <v>0</v>
      </c>
      <c r="CE56">
        <v>0</v>
      </c>
      <c r="CF56">
        <v>0</v>
      </c>
      <c r="CG56">
        <v>0</v>
      </c>
      <c r="CH56">
        <v>0</v>
      </c>
      <c r="CI56">
        <v>0</v>
      </c>
      <c r="CJ56">
        <v>0</v>
      </c>
      <c r="CK56">
        <v>0</v>
      </c>
      <c r="CL56">
        <v>1</v>
      </c>
      <c r="CM56">
        <v>1</v>
      </c>
      <c r="CN56">
        <v>0</v>
      </c>
      <c r="CO56">
        <v>0</v>
      </c>
      <c r="CP56">
        <v>0</v>
      </c>
      <c r="CQ56">
        <v>0</v>
      </c>
      <c r="CR56">
        <v>0</v>
      </c>
      <c r="CS56">
        <v>0</v>
      </c>
      <c r="CT56">
        <v>0</v>
      </c>
      <c r="CU56">
        <v>0</v>
      </c>
      <c r="CV56">
        <v>1</v>
      </c>
      <c r="CW56">
        <v>1</v>
      </c>
      <c r="CX56">
        <v>0</v>
      </c>
      <c r="CY56">
        <v>0</v>
      </c>
      <c r="CZ56">
        <v>0</v>
      </c>
      <c r="DA56">
        <v>0</v>
      </c>
      <c r="DB56">
        <v>0</v>
      </c>
      <c r="DC56">
        <v>0</v>
      </c>
      <c r="DD56">
        <v>0</v>
      </c>
      <c r="DE56">
        <v>0</v>
      </c>
      <c r="DF56">
        <v>1</v>
      </c>
    </row>
    <row r="57" spans="1:110">
      <c r="A57" t="s">
        <v>44</v>
      </c>
      <c r="B57" t="s">
        <v>43</v>
      </c>
      <c r="C57" t="s">
        <v>42</v>
      </c>
      <c r="D57" t="s">
        <v>327</v>
      </c>
      <c r="E57" s="106" t="s">
        <v>326</v>
      </c>
      <c r="F57" t="s">
        <v>416</v>
      </c>
      <c r="G57" t="s">
        <v>1194</v>
      </c>
      <c r="H57" t="s">
        <v>1194</v>
      </c>
      <c r="I57" t="s">
        <v>1193</v>
      </c>
      <c r="J57" t="s">
        <v>1194</v>
      </c>
      <c r="K57" t="s">
        <v>1194</v>
      </c>
      <c r="L57" t="s">
        <v>1194</v>
      </c>
      <c r="M57" t="s">
        <v>1612</v>
      </c>
      <c r="N57" t="s">
        <v>1612</v>
      </c>
      <c r="O57" t="s">
        <v>422</v>
      </c>
      <c r="P57" t="s">
        <v>1612</v>
      </c>
      <c r="Q57" t="s">
        <v>1612</v>
      </c>
      <c r="R57" t="s">
        <v>1612</v>
      </c>
      <c r="S57" t="s">
        <v>1612</v>
      </c>
      <c r="T57" t="s">
        <v>1612</v>
      </c>
      <c r="U57" t="s">
        <v>1612</v>
      </c>
      <c r="V57" t="s">
        <v>1612</v>
      </c>
      <c r="W57" t="s">
        <v>1612</v>
      </c>
      <c r="X57" t="s">
        <v>1612</v>
      </c>
      <c r="Z57">
        <v>0</v>
      </c>
      <c r="AA57">
        <v>0</v>
      </c>
      <c r="AB57">
        <v>1</v>
      </c>
      <c r="AC57">
        <v>0</v>
      </c>
      <c r="AD57">
        <v>0</v>
      </c>
      <c r="AE57">
        <v>0</v>
      </c>
      <c r="AF57">
        <v>1</v>
      </c>
      <c r="AG57">
        <v>0</v>
      </c>
      <c r="AH57">
        <v>1</v>
      </c>
      <c r="AI57">
        <v>1</v>
      </c>
      <c r="AJ57">
        <v>0</v>
      </c>
      <c r="AK57">
        <v>1</v>
      </c>
      <c r="AL57">
        <v>1</v>
      </c>
      <c r="AM57">
        <v>1</v>
      </c>
      <c r="AN57">
        <v>0</v>
      </c>
      <c r="AO57">
        <v>1</v>
      </c>
      <c r="AP57">
        <v>0</v>
      </c>
      <c r="AQ57">
        <v>1</v>
      </c>
      <c r="AR57">
        <v>1</v>
      </c>
      <c r="AS57">
        <v>0</v>
      </c>
      <c r="AT57">
        <v>1</v>
      </c>
      <c r="AU57">
        <v>1</v>
      </c>
      <c r="AV57">
        <v>0</v>
      </c>
      <c r="AW57">
        <v>1</v>
      </c>
      <c r="AX57">
        <v>1</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1</v>
      </c>
      <c r="BV57">
        <v>0</v>
      </c>
      <c r="BW57">
        <v>0</v>
      </c>
      <c r="BX57">
        <v>0</v>
      </c>
      <c r="BY57">
        <v>0</v>
      </c>
      <c r="BZ57">
        <v>0</v>
      </c>
      <c r="CA57">
        <v>0</v>
      </c>
      <c r="CB57">
        <v>1</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row>
    <row r="58" spans="1:110">
      <c r="A58" t="s">
        <v>49</v>
      </c>
      <c r="B58" t="s">
        <v>101</v>
      </c>
      <c r="C58" t="s">
        <v>100</v>
      </c>
      <c r="D58" t="s">
        <v>325</v>
      </c>
      <c r="E58" s="106" t="s">
        <v>324</v>
      </c>
      <c r="F58" t="s">
        <v>419</v>
      </c>
      <c r="G58" t="s">
        <v>1193</v>
      </c>
      <c r="H58" t="s">
        <v>1193</v>
      </c>
      <c r="I58" t="s">
        <v>1193</v>
      </c>
      <c r="J58" t="s">
        <v>1193</v>
      </c>
      <c r="K58" t="s">
        <v>1193</v>
      </c>
      <c r="L58" t="s">
        <v>1193</v>
      </c>
      <c r="M58" t="s">
        <v>421</v>
      </c>
      <c r="N58" t="s">
        <v>422</v>
      </c>
      <c r="O58" t="s">
        <v>421</v>
      </c>
      <c r="P58" t="s">
        <v>422</v>
      </c>
      <c r="Q58" t="s">
        <v>421</v>
      </c>
      <c r="R58" t="s">
        <v>422</v>
      </c>
      <c r="S58" t="s">
        <v>1612</v>
      </c>
      <c r="T58" t="s">
        <v>1612</v>
      </c>
      <c r="U58" t="s">
        <v>1612</v>
      </c>
      <c r="V58" t="s">
        <v>1612</v>
      </c>
      <c r="W58" t="s">
        <v>1612</v>
      </c>
      <c r="X58" t="s">
        <v>1612</v>
      </c>
      <c r="Z58">
        <v>0</v>
      </c>
      <c r="AA58">
        <v>0</v>
      </c>
      <c r="AB58">
        <v>0</v>
      </c>
      <c r="AC58">
        <v>0</v>
      </c>
      <c r="AD58">
        <v>0</v>
      </c>
      <c r="AE58">
        <v>1</v>
      </c>
      <c r="AF58">
        <v>1</v>
      </c>
      <c r="AG58">
        <v>1</v>
      </c>
      <c r="AH58">
        <v>0</v>
      </c>
      <c r="AI58">
        <v>1</v>
      </c>
      <c r="AJ58">
        <v>1</v>
      </c>
      <c r="AK58">
        <v>0</v>
      </c>
      <c r="AL58">
        <v>1</v>
      </c>
      <c r="AM58">
        <v>1</v>
      </c>
      <c r="AN58">
        <v>0</v>
      </c>
      <c r="AO58">
        <v>1</v>
      </c>
      <c r="AP58">
        <v>1</v>
      </c>
      <c r="AQ58">
        <v>0</v>
      </c>
      <c r="AR58">
        <v>1</v>
      </c>
      <c r="AS58">
        <v>1</v>
      </c>
      <c r="AT58">
        <v>0</v>
      </c>
      <c r="AU58">
        <v>1</v>
      </c>
      <c r="AV58">
        <v>1</v>
      </c>
      <c r="AW58">
        <v>0</v>
      </c>
      <c r="AX58">
        <v>1</v>
      </c>
      <c r="AY58">
        <v>0</v>
      </c>
      <c r="AZ58">
        <v>1</v>
      </c>
      <c r="BA58">
        <v>0</v>
      </c>
      <c r="BB58">
        <v>0</v>
      </c>
      <c r="BC58">
        <v>0</v>
      </c>
      <c r="BD58">
        <v>0</v>
      </c>
      <c r="BE58">
        <v>0</v>
      </c>
      <c r="BF58">
        <v>0</v>
      </c>
      <c r="BG58">
        <v>0</v>
      </c>
      <c r="BH58">
        <v>1</v>
      </c>
      <c r="BI58">
        <v>0</v>
      </c>
      <c r="BJ58">
        <v>0</v>
      </c>
      <c r="BK58">
        <v>1</v>
      </c>
      <c r="BL58">
        <v>0</v>
      </c>
      <c r="BM58">
        <v>0</v>
      </c>
      <c r="BN58">
        <v>0</v>
      </c>
      <c r="BO58">
        <v>0</v>
      </c>
      <c r="BP58">
        <v>0</v>
      </c>
      <c r="BQ58">
        <v>0</v>
      </c>
      <c r="BR58">
        <v>1</v>
      </c>
      <c r="BS58">
        <v>0</v>
      </c>
      <c r="BT58">
        <v>1</v>
      </c>
      <c r="BU58">
        <v>0</v>
      </c>
      <c r="BV58">
        <v>0</v>
      </c>
      <c r="BW58">
        <v>0</v>
      </c>
      <c r="BX58">
        <v>0</v>
      </c>
      <c r="BY58">
        <v>0</v>
      </c>
      <c r="BZ58">
        <v>0</v>
      </c>
      <c r="CA58">
        <v>0</v>
      </c>
      <c r="CB58">
        <v>1</v>
      </c>
      <c r="CC58">
        <v>0</v>
      </c>
      <c r="CD58">
        <v>0</v>
      </c>
      <c r="CE58">
        <v>1</v>
      </c>
      <c r="CF58">
        <v>0</v>
      </c>
      <c r="CG58">
        <v>0</v>
      </c>
      <c r="CH58">
        <v>0</v>
      </c>
      <c r="CI58">
        <v>0</v>
      </c>
      <c r="CJ58">
        <v>0</v>
      </c>
      <c r="CK58">
        <v>0</v>
      </c>
      <c r="CL58">
        <v>1</v>
      </c>
      <c r="CM58">
        <v>0</v>
      </c>
      <c r="CN58">
        <v>1</v>
      </c>
      <c r="CO58">
        <v>0</v>
      </c>
      <c r="CP58">
        <v>0</v>
      </c>
      <c r="CQ58">
        <v>0</v>
      </c>
      <c r="CR58">
        <v>0</v>
      </c>
      <c r="CS58">
        <v>0</v>
      </c>
      <c r="CT58">
        <v>0</v>
      </c>
      <c r="CU58">
        <v>0</v>
      </c>
      <c r="CV58">
        <v>1</v>
      </c>
      <c r="CW58">
        <v>0</v>
      </c>
      <c r="CX58">
        <v>0</v>
      </c>
      <c r="CY58">
        <v>1</v>
      </c>
      <c r="CZ58">
        <v>0</v>
      </c>
      <c r="DA58">
        <v>0</v>
      </c>
      <c r="DB58">
        <v>0</v>
      </c>
      <c r="DC58">
        <v>0</v>
      </c>
      <c r="DD58">
        <v>0</v>
      </c>
      <c r="DE58">
        <v>0</v>
      </c>
      <c r="DF58">
        <v>1</v>
      </c>
    </row>
    <row r="59" spans="1:110">
      <c r="A59" t="s">
        <v>73</v>
      </c>
      <c r="B59" t="s">
        <v>72</v>
      </c>
      <c r="C59" t="s">
        <v>71</v>
      </c>
      <c r="D59" t="s">
        <v>323</v>
      </c>
      <c r="E59" s="106" t="s">
        <v>322</v>
      </c>
      <c r="F59" t="s">
        <v>415</v>
      </c>
      <c r="G59" t="s">
        <v>1194</v>
      </c>
      <c r="H59" t="s">
        <v>1193</v>
      </c>
      <c r="I59" t="s">
        <v>1193</v>
      </c>
      <c r="J59" t="s">
        <v>1194</v>
      </c>
      <c r="K59" t="s">
        <v>1194</v>
      </c>
      <c r="L59" t="s">
        <v>1194</v>
      </c>
      <c r="M59" t="s">
        <v>1612</v>
      </c>
      <c r="N59" t="s">
        <v>425</v>
      </c>
      <c r="O59" t="s">
        <v>425</v>
      </c>
      <c r="P59" t="s">
        <v>1612</v>
      </c>
      <c r="Q59" t="s">
        <v>1612</v>
      </c>
      <c r="R59" t="s">
        <v>1612</v>
      </c>
      <c r="S59" t="s">
        <v>1612</v>
      </c>
      <c r="T59" t="s">
        <v>1612</v>
      </c>
      <c r="U59" t="s">
        <v>1612</v>
      </c>
      <c r="V59" t="s">
        <v>1612</v>
      </c>
      <c r="W59" t="s">
        <v>1612</v>
      </c>
      <c r="X59" t="s">
        <v>1612</v>
      </c>
      <c r="Z59">
        <v>0</v>
      </c>
      <c r="AA59">
        <v>1</v>
      </c>
      <c r="AB59">
        <v>0</v>
      </c>
      <c r="AC59">
        <v>0</v>
      </c>
      <c r="AD59">
        <v>0</v>
      </c>
      <c r="AE59">
        <v>0</v>
      </c>
      <c r="AF59">
        <v>1</v>
      </c>
      <c r="AG59">
        <v>0</v>
      </c>
      <c r="AH59">
        <v>1</v>
      </c>
      <c r="AI59">
        <v>1</v>
      </c>
      <c r="AJ59">
        <v>1</v>
      </c>
      <c r="AK59">
        <v>0</v>
      </c>
      <c r="AL59">
        <v>1</v>
      </c>
      <c r="AM59">
        <v>1</v>
      </c>
      <c r="AN59">
        <v>0</v>
      </c>
      <c r="AO59">
        <v>1</v>
      </c>
      <c r="AP59">
        <v>0</v>
      </c>
      <c r="AQ59">
        <v>1</v>
      </c>
      <c r="AR59">
        <v>1</v>
      </c>
      <c r="AS59">
        <v>0</v>
      </c>
      <c r="AT59">
        <v>1</v>
      </c>
      <c r="AU59">
        <v>1</v>
      </c>
      <c r="AV59">
        <v>0</v>
      </c>
      <c r="AW59">
        <v>1</v>
      </c>
      <c r="AX59">
        <v>1</v>
      </c>
      <c r="AY59">
        <v>0</v>
      </c>
      <c r="AZ59">
        <v>0</v>
      </c>
      <c r="BA59">
        <v>0</v>
      </c>
      <c r="BB59">
        <v>0</v>
      </c>
      <c r="BC59">
        <v>0</v>
      </c>
      <c r="BD59">
        <v>0</v>
      </c>
      <c r="BE59">
        <v>0</v>
      </c>
      <c r="BF59">
        <v>0</v>
      </c>
      <c r="BG59">
        <v>0</v>
      </c>
      <c r="BH59">
        <v>0</v>
      </c>
      <c r="BI59">
        <v>0</v>
      </c>
      <c r="BJ59">
        <v>0</v>
      </c>
      <c r="BK59">
        <v>0</v>
      </c>
      <c r="BL59">
        <v>0</v>
      </c>
      <c r="BM59">
        <v>0</v>
      </c>
      <c r="BN59">
        <v>1</v>
      </c>
      <c r="BO59">
        <v>0</v>
      </c>
      <c r="BP59">
        <v>0</v>
      </c>
      <c r="BQ59">
        <v>0</v>
      </c>
      <c r="BR59">
        <v>1</v>
      </c>
      <c r="BS59">
        <v>0</v>
      </c>
      <c r="BT59">
        <v>0</v>
      </c>
      <c r="BU59">
        <v>0</v>
      </c>
      <c r="BV59">
        <v>0</v>
      </c>
      <c r="BW59">
        <v>0</v>
      </c>
      <c r="BX59">
        <v>1</v>
      </c>
      <c r="BY59">
        <v>0</v>
      </c>
      <c r="BZ59">
        <v>0</v>
      </c>
      <c r="CA59">
        <v>0</v>
      </c>
      <c r="CB59">
        <v>1</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row>
    <row r="60" spans="1:110">
      <c r="A60" t="s">
        <v>49</v>
      </c>
      <c r="B60" t="s">
        <v>101</v>
      </c>
      <c r="C60" t="s">
        <v>158</v>
      </c>
      <c r="D60" t="s">
        <v>321</v>
      </c>
      <c r="E60" s="106" t="s">
        <v>320</v>
      </c>
      <c r="F60" t="s">
        <v>416</v>
      </c>
      <c r="G60" t="s">
        <v>1194</v>
      </c>
      <c r="H60" t="s">
        <v>1194</v>
      </c>
      <c r="I60" t="s">
        <v>1193</v>
      </c>
      <c r="J60" t="s">
        <v>1194</v>
      </c>
      <c r="K60" t="s">
        <v>1194</v>
      </c>
      <c r="L60" t="s">
        <v>1194</v>
      </c>
      <c r="M60" t="s">
        <v>1612</v>
      </c>
      <c r="N60" t="s">
        <v>1612</v>
      </c>
      <c r="O60" t="s">
        <v>428</v>
      </c>
      <c r="P60" t="s">
        <v>1612</v>
      </c>
      <c r="Q60" t="s">
        <v>1612</v>
      </c>
      <c r="R60" t="s">
        <v>1612</v>
      </c>
      <c r="S60" t="s">
        <v>1612</v>
      </c>
      <c r="T60" t="s">
        <v>1612</v>
      </c>
      <c r="U60" t="s">
        <v>1612</v>
      </c>
      <c r="V60" t="s">
        <v>1612</v>
      </c>
      <c r="W60" t="s">
        <v>1612</v>
      </c>
      <c r="X60" t="s">
        <v>1612</v>
      </c>
      <c r="Z60">
        <v>0</v>
      </c>
      <c r="AA60">
        <v>0</v>
      </c>
      <c r="AB60">
        <v>1</v>
      </c>
      <c r="AC60">
        <v>0</v>
      </c>
      <c r="AD60">
        <v>0</v>
      </c>
      <c r="AE60">
        <v>0</v>
      </c>
      <c r="AF60">
        <v>1</v>
      </c>
      <c r="AG60">
        <v>0</v>
      </c>
      <c r="AH60">
        <v>1</v>
      </c>
      <c r="AI60">
        <v>1</v>
      </c>
      <c r="AJ60">
        <v>0</v>
      </c>
      <c r="AK60">
        <v>1</v>
      </c>
      <c r="AL60">
        <v>1</v>
      </c>
      <c r="AM60">
        <v>1</v>
      </c>
      <c r="AN60">
        <v>0</v>
      </c>
      <c r="AO60">
        <v>1</v>
      </c>
      <c r="AP60">
        <v>0</v>
      </c>
      <c r="AQ60">
        <v>1</v>
      </c>
      <c r="AR60">
        <v>1</v>
      </c>
      <c r="AS60">
        <v>0</v>
      </c>
      <c r="AT60">
        <v>1</v>
      </c>
      <c r="AU60">
        <v>1</v>
      </c>
      <c r="AV60">
        <v>0</v>
      </c>
      <c r="AW60">
        <v>1</v>
      </c>
      <c r="AX60">
        <v>1</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1</v>
      </c>
      <c r="CB60">
        <v>1</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row>
    <row r="61" spans="1:110">
      <c r="A61" t="s">
        <v>44</v>
      </c>
      <c r="B61" t="s">
        <v>60</v>
      </c>
      <c r="C61" t="s">
        <v>59</v>
      </c>
      <c r="D61" t="s">
        <v>319</v>
      </c>
      <c r="E61" s="106" t="s">
        <v>318</v>
      </c>
      <c r="F61" t="s">
        <v>417</v>
      </c>
      <c r="G61" t="s">
        <v>1193</v>
      </c>
      <c r="H61" t="s">
        <v>1193</v>
      </c>
      <c r="I61" t="s">
        <v>1193</v>
      </c>
      <c r="J61" t="s">
        <v>1193</v>
      </c>
      <c r="K61" t="s">
        <v>1193</v>
      </c>
      <c r="L61" t="s">
        <v>1193</v>
      </c>
      <c r="M61" t="s">
        <v>421</v>
      </c>
      <c r="N61" t="s">
        <v>424</v>
      </c>
      <c r="O61" t="s">
        <v>421</v>
      </c>
      <c r="P61" t="s">
        <v>421</v>
      </c>
      <c r="Q61" t="s">
        <v>421</v>
      </c>
      <c r="R61" t="s">
        <v>421</v>
      </c>
      <c r="S61" t="s">
        <v>1943</v>
      </c>
      <c r="T61" t="s">
        <v>1612</v>
      </c>
      <c r="U61" t="s">
        <v>1612</v>
      </c>
      <c r="V61" t="s">
        <v>1944</v>
      </c>
      <c r="W61" t="s">
        <v>1612</v>
      </c>
      <c r="X61" t="s">
        <v>1612</v>
      </c>
      <c r="Z61">
        <v>0</v>
      </c>
      <c r="AA61">
        <v>0</v>
      </c>
      <c r="AB61">
        <v>0</v>
      </c>
      <c r="AC61">
        <v>1</v>
      </c>
      <c r="AD61">
        <v>0</v>
      </c>
      <c r="AE61">
        <v>0</v>
      </c>
      <c r="AF61">
        <v>1</v>
      </c>
      <c r="AG61">
        <v>1</v>
      </c>
      <c r="AH61">
        <v>0</v>
      </c>
      <c r="AI61">
        <v>1</v>
      </c>
      <c r="AJ61">
        <v>1</v>
      </c>
      <c r="AK61">
        <v>0</v>
      </c>
      <c r="AL61">
        <v>1</v>
      </c>
      <c r="AM61">
        <v>1</v>
      </c>
      <c r="AN61">
        <v>0</v>
      </c>
      <c r="AO61">
        <v>1</v>
      </c>
      <c r="AP61">
        <v>1</v>
      </c>
      <c r="AQ61">
        <v>0</v>
      </c>
      <c r="AR61">
        <v>1</v>
      </c>
      <c r="AS61">
        <v>1</v>
      </c>
      <c r="AT61">
        <v>0</v>
      </c>
      <c r="AU61">
        <v>1</v>
      </c>
      <c r="AV61">
        <v>1</v>
      </c>
      <c r="AW61">
        <v>0</v>
      </c>
      <c r="AX61">
        <v>1</v>
      </c>
      <c r="AY61">
        <v>0</v>
      </c>
      <c r="AZ61">
        <v>1</v>
      </c>
      <c r="BA61">
        <v>0</v>
      </c>
      <c r="BB61">
        <v>0</v>
      </c>
      <c r="BC61">
        <v>0</v>
      </c>
      <c r="BD61">
        <v>0</v>
      </c>
      <c r="BE61">
        <v>0</v>
      </c>
      <c r="BF61">
        <v>0</v>
      </c>
      <c r="BG61">
        <v>0</v>
      </c>
      <c r="BH61">
        <v>1</v>
      </c>
      <c r="BI61">
        <v>0</v>
      </c>
      <c r="BJ61">
        <v>0</v>
      </c>
      <c r="BK61">
        <v>0</v>
      </c>
      <c r="BL61">
        <v>0</v>
      </c>
      <c r="BM61">
        <v>1</v>
      </c>
      <c r="BN61">
        <v>0</v>
      </c>
      <c r="BO61">
        <v>0</v>
      </c>
      <c r="BP61">
        <v>0</v>
      </c>
      <c r="BQ61">
        <v>0</v>
      </c>
      <c r="BR61">
        <v>1</v>
      </c>
      <c r="BS61">
        <v>0</v>
      </c>
      <c r="BT61">
        <v>1</v>
      </c>
      <c r="BU61">
        <v>0</v>
      </c>
      <c r="BV61">
        <v>0</v>
      </c>
      <c r="BW61">
        <v>0</v>
      </c>
      <c r="BX61">
        <v>0</v>
      </c>
      <c r="BY61">
        <v>0</v>
      </c>
      <c r="BZ61">
        <v>0</v>
      </c>
      <c r="CA61">
        <v>0</v>
      </c>
      <c r="CB61">
        <v>1</v>
      </c>
      <c r="CC61">
        <v>0</v>
      </c>
      <c r="CD61">
        <v>1</v>
      </c>
      <c r="CE61">
        <v>0</v>
      </c>
      <c r="CF61">
        <v>0</v>
      </c>
      <c r="CG61">
        <v>0</v>
      </c>
      <c r="CH61">
        <v>0</v>
      </c>
      <c r="CI61">
        <v>0</v>
      </c>
      <c r="CJ61">
        <v>0</v>
      </c>
      <c r="CK61">
        <v>0</v>
      </c>
      <c r="CL61">
        <v>1</v>
      </c>
      <c r="CM61">
        <v>0</v>
      </c>
      <c r="CN61">
        <v>1</v>
      </c>
      <c r="CO61">
        <v>0</v>
      </c>
      <c r="CP61">
        <v>0</v>
      </c>
      <c r="CQ61">
        <v>0</v>
      </c>
      <c r="CR61">
        <v>0</v>
      </c>
      <c r="CS61">
        <v>0</v>
      </c>
      <c r="CT61">
        <v>0</v>
      </c>
      <c r="CU61">
        <v>0</v>
      </c>
      <c r="CV61">
        <v>1</v>
      </c>
      <c r="CW61">
        <v>0</v>
      </c>
      <c r="CX61">
        <v>1</v>
      </c>
      <c r="CY61">
        <v>0</v>
      </c>
      <c r="CZ61">
        <v>0</v>
      </c>
      <c r="DA61">
        <v>0</v>
      </c>
      <c r="DB61">
        <v>0</v>
      </c>
      <c r="DC61">
        <v>0</v>
      </c>
      <c r="DD61">
        <v>0</v>
      </c>
      <c r="DE61">
        <v>0</v>
      </c>
      <c r="DF61">
        <v>1</v>
      </c>
    </row>
    <row r="62" spans="1:110">
      <c r="A62" t="s">
        <v>44</v>
      </c>
      <c r="B62" t="s">
        <v>60</v>
      </c>
      <c r="C62" t="s">
        <v>59</v>
      </c>
      <c r="D62" t="s">
        <v>317</v>
      </c>
      <c r="E62" s="106" t="s">
        <v>316</v>
      </c>
      <c r="F62" t="s">
        <v>418</v>
      </c>
      <c r="G62" t="s">
        <v>1194</v>
      </c>
      <c r="H62" t="s">
        <v>1193</v>
      </c>
      <c r="I62" t="s">
        <v>1193</v>
      </c>
      <c r="J62" t="s">
        <v>1194</v>
      </c>
      <c r="K62" t="s">
        <v>1193</v>
      </c>
      <c r="L62" t="s">
        <v>1194</v>
      </c>
      <c r="M62" t="s">
        <v>1612</v>
      </c>
      <c r="N62" t="s">
        <v>424</v>
      </c>
      <c r="O62" t="s">
        <v>426</v>
      </c>
      <c r="P62" t="s">
        <v>1612</v>
      </c>
      <c r="Q62" t="s">
        <v>424</v>
      </c>
      <c r="R62" t="s">
        <v>1612</v>
      </c>
      <c r="S62" t="s">
        <v>1612</v>
      </c>
      <c r="T62" t="s">
        <v>1612</v>
      </c>
      <c r="U62" t="s">
        <v>1612</v>
      </c>
      <c r="V62" t="s">
        <v>1612</v>
      </c>
      <c r="W62" t="s">
        <v>1612</v>
      </c>
      <c r="X62" t="s">
        <v>1612</v>
      </c>
      <c r="Z62">
        <v>0</v>
      </c>
      <c r="AA62">
        <v>0</v>
      </c>
      <c r="AB62">
        <v>0</v>
      </c>
      <c r="AC62">
        <v>0</v>
      </c>
      <c r="AD62">
        <v>1</v>
      </c>
      <c r="AE62">
        <v>0</v>
      </c>
      <c r="AF62">
        <v>1</v>
      </c>
      <c r="AG62">
        <v>0</v>
      </c>
      <c r="AH62">
        <v>1</v>
      </c>
      <c r="AI62">
        <v>1</v>
      </c>
      <c r="AJ62">
        <v>1</v>
      </c>
      <c r="AK62">
        <v>0</v>
      </c>
      <c r="AL62">
        <v>1</v>
      </c>
      <c r="AM62">
        <v>1</v>
      </c>
      <c r="AN62">
        <v>0</v>
      </c>
      <c r="AO62">
        <v>1</v>
      </c>
      <c r="AP62">
        <v>0</v>
      </c>
      <c r="AQ62">
        <v>1</v>
      </c>
      <c r="AR62">
        <v>1</v>
      </c>
      <c r="AS62">
        <v>1</v>
      </c>
      <c r="AT62">
        <v>0</v>
      </c>
      <c r="AU62">
        <v>1</v>
      </c>
      <c r="AV62">
        <v>0</v>
      </c>
      <c r="AW62">
        <v>1</v>
      </c>
      <c r="AX62">
        <v>1</v>
      </c>
      <c r="AY62">
        <v>0</v>
      </c>
      <c r="AZ62">
        <v>0</v>
      </c>
      <c r="BA62">
        <v>0</v>
      </c>
      <c r="BB62">
        <v>0</v>
      </c>
      <c r="BC62">
        <v>0</v>
      </c>
      <c r="BD62">
        <v>0</v>
      </c>
      <c r="BE62">
        <v>0</v>
      </c>
      <c r="BF62">
        <v>0</v>
      </c>
      <c r="BG62">
        <v>0</v>
      </c>
      <c r="BH62">
        <v>0</v>
      </c>
      <c r="BI62">
        <v>0</v>
      </c>
      <c r="BJ62">
        <v>0</v>
      </c>
      <c r="BK62">
        <v>0</v>
      </c>
      <c r="BL62">
        <v>0</v>
      </c>
      <c r="BM62">
        <v>1</v>
      </c>
      <c r="BN62">
        <v>0</v>
      </c>
      <c r="BO62">
        <v>0</v>
      </c>
      <c r="BP62">
        <v>0</v>
      </c>
      <c r="BQ62">
        <v>0</v>
      </c>
      <c r="BR62">
        <v>1</v>
      </c>
      <c r="BS62">
        <v>0</v>
      </c>
      <c r="BT62">
        <v>0</v>
      </c>
      <c r="BU62">
        <v>0</v>
      </c>
      <c r="BV62">
        <v>0</v>
      </c>
      <c r="BW62">
        <v>0</v>
      </c>
      <c r="BX62">
        <v>0</v>
      </c>
      <c r="BY62">
        <v>1</v>
      </c>
      <c r="BZ62">
        <v>0</v>
      </c>
      <c r="CA62">
        <v>0</v>
      </c>
      <c r="CB62">
        <v>1</v>
      </c>
      <c r="CC62">
        <v>0</v>
      </c>
      <c r="CD62">
        <v>0</v>
      </c>
      <c r="CE62">
        <v>0</v>
      </c>
      <c r="CF62">
        <v>0</v>
      </c>
      <c r="CG62">
        <v>0</v>
      </c>
      <c r="CH62">
        <v>0</v>
      </c>
      <c r="CI62">
        <v>0</v>
      </c>
      <c r="CJ62">
        <v>0</v>
      </c>
      <c r="CK62">
        <v>0</v>
      </c>
      <c r="CL62">
        <v>0</v>
      </c>
      <c r="CM62">
        <v>0</v>
      </c>
      <c r="CN62">
        <v>0</v>
      </c>
      <c r="CO62">
        <v>0</v>
      </c>
      <c r="CP62">
        <v>0</v>
      </c>
      <c r="CQ62">
        <v>1</v>
      </c>
      <c r="CR62">
        <v>0</v>
      </c>
      <c r="CS62">
        <v>0</v>
      </c>
      <c r="CT62">
        <v>0</v>
      </c>
      <c r="CU62">
        <v>0</v>
      </c>
      <c r="CV62">
        <v>1</v>
      </c>
      <c r="CW62">
        <v>0</v>
      </c>
      <c r="CX62">
        <v>0</v>
      </c>
      <c r="CY62">
        <v>0</v>
      </c>
      <c r="CZ62">
        <v>0</v>
      </c>
      <c r="DA62">
        <v>0</v>
      </c>
      <c r="DB62">
        <v>0</v>
      </c>
      <c r="DC62">
        <v>0</v>
      </c>
      <c r="DD62">
        <v>0</v>
      </c>
      <c r="DE62">
        <v>0</v>
      </c>
      <c r="DF62">
        <v>0</v>
      </c>
    </row>
    <row r="63" spans="1:110">
      <c r="A63" t="s">
        <v>73</v>
      </c>
      <c r="B63" t="s">
        <v>72</v>
      </c>
      <c r="C63" t="s">
        <v>71</v>
      </c>
      <c r="D63" t="s">
        <v>315</v>
      </c>
      <c r="E63" s="106" t="s">
        <v>314</v>
      </c>
      <c r="F63" t="s">
        <v>417</v>
      </c>
      <c r="G63" t="s">
        <v>1193</v>
      </c>
      <c r="H63" t="s">
        <v>1194</v>
      </c>
      <c r="I63" t="s">
        <v>1193</v>
      </c>
      <c r="J63" t="s">
        <v>1193</v>
      </c>
      <c r="K63" t="s">
        <v>1193</v>
      </c>
      <c r="L63" t="s">
        <v>1193</v>
      </c>
      <c r="M63" t="s">
        <v>421</v>
      </c>
      <c r="N63" t="s">
        <v>1612</v>
      </c>
      <c r="O63" t="s">
        <v>424</v>
      </c>
      <c r="P63" t="s">
        <v>424</v>
      </c>
      <c r="Q63" t="s">
        <v>421</v>
      </c>
      <c r="R63" t="s">
        <v>421</v>
      </c>
      <c r="S63" t="s">
        <v>1612</v>
      </c>
      <c r="T63" t="s">
        <v>1612</v>
      </c>
      <c r="U63" t="s">
        <v>1612</v>
      </c>
      <c r="V63" t="s">
        <v>1612</v>
      </c>
      <c r="W63" t="s">
        <v>1612</v>
      </c>
      <c r="X63" t="s">
        <v>1612</v>
      </c>
      <c r="Z63">
        <v>0</v>
      </c>
      <c r="AA63">
        <v>0</v>
      </c>
      <c r="AB63">
        <v>0</v>
      </c>
      <c r="AC63">
        <v>1</v>
      </c>
      <c r="AD63">
        <v>0</v>
      </c>
      <c r="AE63">
        <v>0</v>
      </c>
      <c r="AF63">
        <v>1</v>
      </c>
      <c r="AG63">
        <v>1</v>
      </c>
      <c r="AH63">
        <v>0</v>
      </c>
      <c r="AI63">
        <v>1</v>
      </c>
      <c r="AJ63">
        <v>0</v>
      </c>
      <c r="AK63">
        <v>1</v>
      </c>
      <c r="AL63">
        <v>1</v>
      </c>
      <c r="AM63">
        <v>1</v>
      </c>
      <c r="AN63">
        <v>0</v>
      </c>
      <c r="AO63">
        <v>1</v>
      </c>
      <c r="AP63">
        <v>1</v>
      </c>
      <c r="AQ63">
        <v>0</v>
      </c>
      <c r="AR63">
        <v>1</v>
      </c>
      <c r="AS63">
        <v>1</v>
      </c>
      <c r="AT63">
        <v>0</v>
      </c>
      <c r="AU63">
        <v>1</v>
      </c>
      <c r="AV63">
        <v>1</v>
      </c>
      <c r="AW63">
        <v>0</v>
      </c>
      <c r="AX63">
        <v>1</v>
      </c>
      <c r="AY63">
        <v>0</v>
      </c>
      <c r="AZ63">
        <v>1</v>
      </c>
      <c r="BA63">
        <v>0</v>
      </c>
      <c r="BB63">
        <v>0</v>
      </c>
      <c r="BC63">
        <v>0</v>
      </c>
      <c r="BD63">
        <v>0</v>
      </c>
      <c r="BE63">
        <v>0</v>
      </c>
      <c r="BF63">
        <v>0</v>
      </c>
      <c r="BG63">
        <v>0</v>
      </c>
      <c r="BH63">
        <v>1</v>
      </c>
      <c r="BI63">
        <v>0</v>
      </c>
      <c r="BJ63">
        <v>0</v>
      </c>
      <c r="BK63">
        <v>0</v>
      </c>
      <c r="BL63">
        <v>0</v>
      </c>
      <c r="BM63">
        <v>0</v>
      </c>
      <c r="BN63">
        <v>0</v>
      </c>
      <c r="BO63">
        <v>0</v>
      </c>
      <c r="BP63">
        <v>0</v>
      </c>
      <c r="BQ63">
        <v>0</v>
      </c>
      <c r="BR63">
        <v>0</v>
      </c>
      <c r="BS63">
        <v>0</v>
      </c>
      <c r="BT63">
        <v>0</v>
      </c>
      <c r="BU63">
        <v>0</v>
      </c>
      <c r="BV63">
        <v>0</v>
      </c>
      <c r="BW63">
        <v>1</v>
      </c>
      <c r="BX63">
        <v>0</v>
      </c>
      <c r="BY63">
        <v>0</v>
      </c>
      <c r="BZ63">
        <v>0</v>
      </c>
      <c r="CA63">
        <v>0</v>
      </c>
      <c r="CB63">
        <v>1</v>
      </c>
      <c r="CC63">
        <v>0</v>
      </c>
      <c r="CD63">
        <v>0</v>
      </c>
      <c r="CE63">
        <v>0</v>
      </c>
      <c r="CF63">
        <v>0</v>
      </c>
      <c r="CG63">
        <v>1</v>
      </c>
      <c r="CH63">
        <v>0</v>
      </c>
      <c r="CI63">
        <v>0</v>
      </c>
      <c r="CJ63">
        <v>0</v>
      </c>
      <c r="CK63">
        <v>0</v>
      </c>
      <c r="CL63">
        <v>1</v>
      </c>
      <c r="CM63">
        <v>0</v>
      </c>
      <c r="CN63">
        <v>1</v>
      </c>
      <c r="CO63">
        <v>0</v>
      </c>
      <c r="CP63">
        <v>0</v>
      </c>
      <c r="CQ63">
        <v>0</v>
      </c>
      <c r="CR63">
        <v>0</v>
      </c>
      <c r="CS63">
        <v>0</v>
      </c>
      <c r="CT63">
        <v>0</v>
      </c>
      <c r="CU63">
        <v>0</v>
      </c>
      <c r="CV63">
        <v>1</v>
      </c>
      <c r="CW63">
        <v>0</v>
      </c>
      <c r="CX63">
        <v>1</v>
      </c>
      <c r="CY63">
        <v>0</v>
      </c>
      <c r="CZ63">
        <v>0</v>
      </c>
      <c r="DA63">
        <v>0</v>
      </c>
      <c r="DB63">
        <v>0</v>
      </c>
      <c r="DC63">
        <v>0</v>
      </c>
      <c r="DD63">
        <v>0</v>
      </c>
      <c r="DE63">
        <v>0</v>
      </c>
      <c r="DF63">
        <v>1</v>
      </c>
    </row>
    <row r="64" spans="1:110">
      <c r="A64" t="s">
        <v>56</v>
      </c>
      <c r="B64" t="s">
        <v>65</v>
      </c>
      <c r="C64" t="s">
        <v>97</v>
      </c>
      <c r="D64" t="s">
        <v>313</v>
      </c>
      <c r="E64" s="106" t="s">
        <v>312</v>
      </c>
      <c r="F64" t="s">
        <v>419</v>
      </c>
      <c r="G64" t="s">
        <v>1194</v>
      </c>
      <c r="H64" t="s">
        <v>1194</v>
      </c>
      <c r="I64" t="s">
        <v>1194</v>
      </c>
      <c r="J64" t="s">
        <v>1194</v>
      </c>
      <c r="K64" t="s">
        <v>1193</v>
      </c>
      <c r="L64" t="s">
        <v>1193</v>
      </c>
      <c r="M64" t="s">
        <v>1612</v>
      </c>
      <c r="N64" t="s">
        <v>1612</v>
      </c>
      <c r="O64" t="s">
        <v>1612</v>
      </c>
      <c r="P64" t="s">
        <v>1612</v>
      </c>
      <c r="Q64" t="s">
        <v>421</v>
      </c>
      <c r="R64" t="s">
        <v>424</v>
      </c>
      <c r="S64" t="s">
        <v>1612</v>
      </c>
      <c r="T64" t="s">
        <v>1612</v>
      </c>
      <c r="U64" t="s">
        <v>1612</v>
      </c>
      <c r="V64" t="s">
        <v>1612</v>
      </c>
      <c r="W64" t="s">
        <v>1612</v>
      </c>
      <c r="X64" t="s">
        <v>1990</v>
      </c>
      <c r="Z64">
        <v>0</v>
      </c>
      <c r="AA64">
        <v>0</v>
      </c>
      <c r="AB64">
        <v>0</v>
      </c>
      <c r="AC64">
        <v>0</v>
      </c>
      <c r="AD64">
        <v>0</v>
      </c>
      <c r="AE64">
        <v>1</v>
      </c>
      <c r="AF64">
        <v>1</v>
      </c>
      <c r="AG64">
        <v>0</v>
      </c>
      <c r="AH64">
        <v>1</v>
      </c>
      <c r="AI64">
        <v>1</v>
      </c>
      <c r="AJ64">
        <v>0</v>
      </c>
      <c r="AK64">
        <v>1</v>
      </c>
      <c r="AL64">
        <v>1</v>
      </c>
      <c r="AM64">
        <v>0</v>
      </c>
      <c r="AN64">
        <v>1</v>
      </c>
      <c r="AO64">
        <v>1</v>
      </c>
      <c r="AP64">
        <v>0</v>
      </c>
      <c r="AQ64">
        <v>1</v>
      </c>
      <c r="AR64">
        <v>1</v>
      </c>
      <c r="AS64">
        <v>1</v>
      </c>
      <c r="AT64">
        <v>0</v>
      </c>
      <c r="AU64">
        <v>1</v>
      </c>
      <c r="AV64">
        <v>1</v>
      </c>
      <c r="AW64">
        <v>0</v>
      </c>
      <c r="AX64">
        <v>1</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1</v>
      </c>
      <c r="CO64">
        <v>0</v>
      </c>
      <c r="CP64">
        <v>0</v>
      </c>
      <c r="CQ64">
        <v>0</v>
      </c>
      <c r="CR64">
        <v>0</v>
      </c>
      <c r="CS64">
        <v>0</v>
      </c>
      <c r="CT64">
        <v>0</v>
      </c>
      <c r="CU64">
        <v>0</v>
      </c>
      <c r="CV64">
        <v>1</v>
      </c>
      <c r="CW64">
        <v>0</v>
      </c>
      <c r="CX64">
        <v>0</v>
      </c>
      <c r="CY64">
        <v>0</v>
      </c>
      <c r="CZ64">
        <v>0</v>
      </c>
      <c r="DA64">
        <v>1</v>
      </c>
      <c r="DB64">
        <v>0</v>
      </c>
      <c r="DC64">
        <v>0</v>
      </c>
      <c r="DD64">
        <v>0</v>
      </c>
      <c r="DE64">
        <v>0</v>
      </c>
      <c r="DF64">
        <v>1</v>
      </c>
    </row>
    <row r="65" spans="1:110">
      <c r="A65" t="s">
        <v>44</v>
      </c>
      <c r="B65" t="s">
        <v>116</v>
      </c>
      <c r="C65" t="s">
        <v>115</v>
      </c>
      <c r="D65" t="s">
        <v>311</v>
      </c>
      <c r="E65" s="106" t="s">
        <v>310</v>
      </c>
      <c r="F65" t="s">
        <v>416</v>
      </c>
      <c r="G65" t="s">
        <v>1194</v>
      </c>
      <c r="H65" t="s">
        <v>1194</v>
      </c>
      <c r="I65" t="s">
        <v>1193</v>
      </c>
      <c r="J65" t="s">
        <v>1194</v>
      </c>
      <c r="K65" t="s">
        <v>1194</v>
      </c>
      <c r="L65" t="s">
        <v>1194</v>
      </c>
      <c r="M65" t="s">
        <v>1612</v>
      </c>
      <c r="N65" t="s">
        <v>1612</v>
      </c>
      <c r="O65" t="s">
        <v>421</v>
      </c>
      <c r="P65" t="s">
        <v>1612</v>
      </c>
      <c r="Q65" t="s">
        <v>1612</v>
      </c>
      <c r="R65" t="s">
        <v>1612</v>
      </c>
      <c r="S65" t="s">
        <v>1612</v>
      </c>
      <c r="T65" t="s">
        <v>1612</v>
      </c>
      <c r="U65" t="s">
        <v>1612</v>
      </c>
      <c r="V65" t="s">
        <v>1612</v>
      </c>
      <c r="W65" t="s">
        <v>1612</v>
      </c>
      <c r="X65" t="s">
        <v>1612</v>
      </c>
      <c r="Z65">
        <v>0</v>
      </c>
      <c r="AA65">
        <v>0</v>
      </c>
      <c r="AB65">
        <v>1</v>
      </c>
      <c r="AC65">
        <v>0</v>
      </c>
      <c r="AD65">
        <v>0</v>
      </c>
      <c r="AE65">
        <v>0</v>
      </c>
      <c r="AF65">
        <v>1</v>
      </c>
      <c r="AG65">
        <v>0</v>
      </c>
      <c r="AH65">
        <v>1</v>
      </c>
      <c r="AI65">
        <v>1</v>
      </c>
      <c r="AJ65">
        <v>0</v>
      </c>
      <c r="AK65">
        <v>1</v>
      </c>
      <c r="AL65">
        <v>1</v>
      </c>
      <c r="AM65">
        <v>1</v>
      </c>
      <c r="AN65">
        <v>0</v>
      </c>
      <c r="AO65">
        <v>1</v>
      </c>
      <c r="AP65">
        <v>0</v>
      </c>
      <c r="AQ65">
        <v>1</v>
      </c>
      <c r="AR65">
        <v>1</v>
      </c>
      <c r="AS65">
        <v>0</v>
      </c>
      <c r="AT65">
        <v>1</v>
      </c>
      <c r="AU65">
        <v>1</v>
      </c>
      <c r="AV65">
        <v>0</v>
      </c>
      <c r="AW65">
        <v>1</v>
      </c>
      <c r="AX65">
        <v>1</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1</v>
      </c>
      <c r="BU65">
        <v>0</v>
      </c>
      <c r="BV65">
        <v>0</v>
      </c>
      <c r="BW65">
        <v>0</v>
      </c>
      <c r="BX65">
        <v>0</v>
      </c>
      <c r="BY65">
        <v>0</v>
      </c>
      <c r="BZ65">
        <v>0</v>
      </c>
      <c r="CA65">
        <v>0</v>
      </c>
      <c r="CB65">
        <v>1</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row>
    <row r="66" spans="1:110">
      <c r="A66" t="s">
        <v>49</v>
      </c>
      <c r="B66" t="s">
        <v>48</v>
      </c>
      <c r="C66" t="s">
        <v>47</v>
      </c>
      <c r="D66" t="s">
        <v>309</v>
      </c>
      <c r="E66" s="106" t="s">
        <v>308</v>
      </c>
      <c r="F66" t="s">
        <v>416</v>
      </c>
      <c r="G66" t="s">
        <v>1193</v>
      </c>
      <c r="H66" t="s">
        <v>1193</v>
      </c>
      <c r="I66" t="s">
        <v>1193</v>
      </c>
      <c r="J66" t="s">
        <v>1193</v>
      </c>
      <c r="K66" t="s">
        <v>1193</v>
      </c>
      <c r="L66" t="s">
        <v>1193</v>
      </c>
      <c r="M66" t="s">
        <v>422</v>
      </c>
      <c r="N66" t="s">
        <v>422</v>
      </c>
      <c r="O66" t="s">
        <v>421</v>
      </c>
      <c r="P66" t="s">
        <v>422</v>
      </c>
      <c r="Q66" t="s">
        <v>422</v>
      </c>
      <c r="R66" t="s">
        <v>422</v>
      </c>
      <c r="S66" t="s">
        <v>1612</v>
      </c>
      <c r="T66" t="s">
        <v>1612</v>
      </c>
      <c r="U66" t="s">
        <v>1612</v>
      </c>
      <c r="V66" t="s">
        <v>1612</v>
      </c>
      <c r="W66" t="s">
        <v>1612</v>
      </c>
      <c r="X66" t="s">
        <v>1612</v>
      </c>
      <c r="Z66">
        <v>0</v>
      </c>
      <c r="AA66">
        <v>0</v>
      </c>
      <c r="AB66">
        <v>1</v>
      </c>
      <c r="AC66">
        <v>0</v>
      </c>
      <c r="AD66">
        <v>0</v>
      </c>
      <c r="AE66">
        <v>0</v>
      </c>
      <c r="AF66">
        <v>1</v>
      </c>
      <c r="AG66">
        <v>1</v>
      </c>
      <c r="AH66">
        <v>0</v>
      </c>
      <c r="AI66">
        <v>1</v>
      </c>
      <c r="AJ66">
        <v>1</v>
      </c>
      <c r="AK66">
        <v>0</v>
      </c>
      <c r="AL66">
        <v>1</v>
      </c>
      <c r="AM66">
        <v>1</v>
      </c>
      <c r="AN66">
        <v>0</v>
      </c>
      <c r="AO66">
        <v>1</v>
      </c>
      <c r="AP66">
        <v>1</v>
      </c>
      <c r="AQ66">
        <v>0</v>
      </c>
      <c r="AR66">
        <v>1</v>
      </c>
      <c r="AS66">
        <v>1</v>
      </c>
      <c r="AT66">
        <v>0</v>
      </c>
      <c r="AU66">
        <v>1</v>
      </c>
      <c r="AV66">
        <v>1</v>
      </c>
      <c r="AW66">
        <v>0</v>
      </c>
      <c r="AX66">
        <v>1</v>
      </c>
      <c r="AY66">
        <v>0</v>
      </c>
      <c r="AZ66">
        <v>0</v>
      </c>
      <c r="BA66">
        <v>1</v>
      </c>
      <c r="BB66">
        <v>0</v>
      </c>
      <c r="BC66">
        <v>0</v>
      </c>
      <c r="BD66">
        <v>0</v>
      </c>
      <c r="BE66">
        <v>0</v>
      </c>
      <c r="BF66">
        <v>0</v>
      </c>
      <c r="BG66">
        <v>0</v>
      </c>
      <c r="BH66">
        <v>1</v>
      </c>
      <c r="BI66">
        <v>0</v>
      </c>
      <c r="BJ66">
        <v>0</v>
      </c>
      <c r="BK66">
        <v>1</v>
      </c>
      <c r="BL66">
        <v>0</v>
      </c>
      <c r="BM66">
        <v>0</v>
      </c>
      <c r="BN66">
        <v>0</v>
      </c>
      <c r="BO66">
        <v>0</v>
      </c>
      <c r="BP66">
        <v>0</v>
      </c>
      <c r="BQ66">
        <v>0</v>
      </c>
      <c r="BR66">
        <v>1</v>
      </c>
      <c r="BS66">
        <v>0</v>
      </c>
      <c r="BT66">
        <v>1</v>
      </c>
      <c r="BU66">
        <v>0</v>
      </c>
      <c r="BV66">
        <v>0</v>
      </c>
      <c r="BW66">
        <v>0</v>
      </c>
      <c r="BX66">
        <v>0</v>
      </c>
      <c r="BY66">
        <v>0</v>
      </c>
      <c r="BZ66">
        <v>0</v>
      </c>
      <c r="CA66">
        <v>0</v>
      </c>
      <c r="CB66">
        <v>1</v>
      </c>
      <c r="CC66">
        <v>0</v>
      </c>
      <c r="CD66">
        <v>0</v>
      </c>
      <c r="CE66">
        <v>1</v>
      </c>
      <c r="CF66">
        <v>0</v>
      </c>
      <c r="CG66">
        <v>0</v>
      </c>
      <c r="CH66">
        <v>0</v>
      </c>
      <c r="CI66">
        <v>0</v>
      </c>
      <c r="CJ66">
        <v>0</v>
      </c>
      <c r="CK66">
        <v>0</v>
      </c>
      <c r="CL66">
        <v>1</v>
      </c>
      <c r="CM66">
        <v>0</v>
      </c>
      <c r="CN66">
        <v>0</v>
      </c>
      <c r="CO66">
        <v>1</v>
      </c>
      <c r="CP66">
        <v>0</v>
      </c>
      <c r="CQ66">
        <v>0</v>
      </c>
      <c r="CR66">
        <v>0</v>
      </c>
      <c r="CS66">
        <v>0</v>
      </c>
      <c r="CT66">
        <v>0</v>
      </c>
      <c r="CU66">
        <v>0</v>
      </c>
      <c r="CV66">
        <v>1</v>
      </c>
      <c r="CW66">
        <v>0</v>
      </c>
      <c r="CX66">
        <v>0</v>
      </c>
      <c r="CY66">
        <v>1</v>
      </c>
      <c r="CZ66">
        <v>0</v>
      </c>
      <c r="DA66">
        <v>0</v>
      </c>
      <c r="DB66">
        <v>0</v>
      </c>
      <c r="DC66">
        <v>0</v>
      </c>
      <c r="DD66">
        <v>0</v>
      </c>
      <c r="DE66">
        <v>0</v>
      </c>
      <c r="DF66">
        <v>1</v>
      </c>
    </row>
    <row r="67" spans="1:110">
      <c r="A67" t="s">
        <v>73</v>
      </c>
      <c r="B67" t="s">
        <v>72</v>
      </c>
      <c r="C67" t="s">
        <v>71</v>
      </c>
      <c r="D67" t="s">
        <v>307</v>
      </c>
      <c r="E67" s="106" t="s">
        <v>306</v>
      </c>
      <c r="F67" t="s">
        <v>416</v>
      </c>
      <c r="G67" t="s">
        <v>1194</v>
      </c>
      <c r="H67" t="s">
        <v>1194</v>
      </c>
      <c r="I67" t="s">
        <v>1193</v>
      </c>
      <c r="J67" t="s">
        <v>1194</v>
      </c>
      <c r="K67" t="s">
        <v>1193</v>
      </c>
      <c r="L67" t="s">
        <v>1194</v>
      </c>
      <c r="M67" t="s">
        <v>1612</v>
      </c>
      <c r="N67" t="s">
        <v>1612</v>
      </c>
      <c r="O67" t="s">
        <v>422</v>
      </c>
      <c r="P67" t="s">
        <v>1612</v>
      </c>
      <c r="Q67" t="s">
        <v>424</v>
      </c>
      <c r="R67" t="s">
        <v>1612</v>
      </c>
      <c r="S67" t="s">
        <v>1612</v>
      </c>
      <c r="T67" t="s">
        <v>1612</v>
      </c>
      <c r="U67" t="s">
        <v>1612</v>
      </c>
      <c r="V67" t="s">
        <v>1612</v>
      </c>
      <c r="W67" t="s">
        <v>1612</v>
      </c>
      <c r="X67" t="s">
        <v>1612</v>
      </c>
      <c r="Z67">
        <v>0</v>
      </c>
      <c r="AA67">
        <v>0</v>
      </c>
      <c r="AB67">
        <v>1</v>
      </c>
      <c r="AC67">
        <v>0</v>
      </c>
      <c r="AD67">
        <v>0</v>
      </c>
      <c r="AE67">
        <v>0</v>
      </c>
      <c r="AF67">
        <v>1</v>
      </c>
      <c r="AG67">
        <v>0</v>
      </c>
      <c r="AH67">
        <v>1</v>
      </c>
      <c r="AI67">
        <v>1</v>
      </c>
      <c r="AJ67">
        <v>0</v>
      </c>
      <c r="AK67">
        <v>1</v>
      </c>
      <c r="AL67">
        <v>1</v>
      </c>
      <c r="AM67">
        <v>1</v>
      </c>
      <c r="AN67">
        <v>0</v>
      </c>
      <c r="AO67">
        <v>1</v>
      </c>
      <c r="AP67">
        <v>0</v>
      </c>
      <c r="AQ67">
        <v>1</v>
      </c>
      <c r="AR67">
        <v>1</v>
      </c>
      <c r="AS67">
        <v>1</v>
      </c>
      <c r="AT67">
        <v>0</v>
      </c>
      <c r="AU67">
        <v>1</v>
      </c>
      <c r="AV67">
        <v>0</v>
      </c>
      <c r="AW67">
        <v>1</v>
      </c>
      <c r="AX67">
        <v>1</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1</v>
      </c>
      <c r="BV67">
        <v>0</v>
      </c>
      <c r="BW67">
        <v>0</v>
      </c>
      <c r="BX67">
        <v>0</v>
      </c>
      <c r="BY67">
        <v>0</v>
      </c>
      <c r="BZ67">
        <v>0</v>
      </c>
      <c r="CA67">
        <v>0</v>
      </c>
      <c r="CB67">
        <v>1</v>
      </c>
      <c r="CC67">
        <v>0</v>
      </c>
      <c r="CD67">
        <v>0</v>
      </c>
      <c r="CE67">
        <v>0</v>
      </c>
      <c r="CF67">
        <v>0</v>
      </c>
      <c r="CG67">
        <v>0</v>
      </c>
      <c r="CH67">
        <v>0</v>
      </c>
      <c r="CI67">
        <v>0</v>
      </c>
      <c r="CJ67">
        <v>0</v>
      </c>
      <c r="CK67">
        <v>0</v>
      </c>
      <c r="CL67">
        <v>0</v>
      </c>
      <c r="CM67">
        <v>0</v>
      </c>
      <c r="CN67">
        <v>0</v>
      </c>
      <c r="CO67">
        <v>0</v>
      </c>
      <c r="CP67">
        <v>0</v>
      </c>
      <c r="CQ67">
        <v>1</v>
      </c>
      <c r="CR67">
        <v>0</v>
      </c>
      <c r="CS67">
        <v>0</v>
      </c>
      <c r="CT67">
        <v>0</v>
      </c>
      <c r="CU67">
        <v>0</v>
      </c>
      <c r="CV67">
        <v>1</v>
      </c>
      <c r="CW67">
        <v>0</v>
      </c>
      <c r="CX67">
        <v>0</v>
      </c>
      <c r="CY67">
        <v>0</v>
      </c>
      <c r="CZ67">
        <v>0</v>
      </c>
      <c r="DA67">
        <v>0</v>
      </c>
      <c r="DB67">
        <v>0</v>
      </c>
      <c r="DC67">
        <v>0</v>
      </c>
      <c r="DD67">
        <v>0</v>
      </c>
      <c r="DE67">
        <v>0</v>
      </c>
      <c r="DF67">
        <v>0</v>
      </c>
    </row>
    <row r="68" spans="1:110">
      <c r="A68" t="s">
        <v>44</v>
      </c>
      <c r="B68" t="s">
        <v>60</v>
      </c>
      <c r="C68" t="s">
        <v>115</v>
      </c>
      <c r="D68" t="s">
        <v>305</v>
      </c>
      <c r="E68" s="106" t="s">
        <v>304</v>
      </c>
      <c r="F68" t="s">
        <v>419</v>
      </c>
      <c r="G68" t="s">
        <v>1193</v>
      </c>
      <c r="H68" t="s">
        <v>1193</v>
      </c>
      <c r="I68" t="s">
        <v>1193</v>
      </c>
      <c r="J68" t="s">
        <v>1193</v>
      </c>
      <c r="K68" t="s">
        <v>1193</v>
      </c>
      <c r="L68" t="s">
        <v>1193</v>
      </c>
      <c r="M68" t="s">
        <v>422</v>
      </c>
      <c r="N68" t="s">
        <v>422</v>
      </c>
      <c r="O68" t="s">
        <v>423</v>
      </c>
      <c r="P68" t="s">
        <v>424</v>
      </c>
      <c r="Q68" t="s">
        <v>422</v>
      </c>
      <c r="R68" t="s">
        <v>424</v>
      </c>
      <c r="S68" t="s">
        <v>1612</v>
      </c>
      <c r="T68" t="s">
        <v>1612</v>
      </c>
      <c r="U68" t="s">
        <v>1612</v>
      </c>
      <c r="V68" t="s">
        <v>1612</v>
      </c>
      <c r="W68" t="s">
        <v>1612</v>
      </c>
      <c r="X68" t="s">
        <v>1612</v>
      </c>
      <c r="Z68">
        <v>0</v>
      </c>
      <c r="AA68">
        <v>0</v>
      </c>
      <c r="AB68">
        <v>0</v>
      </c>
      <c r="AC68">
        <v>0</v>
      </c>
      <c r="AD68">
        <v>0</v>
      </c>
      <c r="AE68">
        <v>1</v>
      </c>
      <c r="AF68">
        <v>1</v>
      </c>
      <c r="AG68">
        <v>1</v>
      </c>
      <c r="AH68">
        <v>0</v>
      </c>
      <c r="AI68">
        <v>1</v>
      </c>
      <c r="AJ68">
        <v>1</v>
      </c>
      <c r="AK68">
        <v>0</v>
      </c>
      <c r="AL68">
        <v>1</v>
      </c>
      <c r="AM68">
        <v>1</v>
      </c>
      <c r="AN68">
        <v>0</v>
      </c>
      <c r="AO68">
        <v>1</v>
      </c>
      <c r="AP68">
        <v>1</v>
      </c>
      <c r="AQ68">
        <v>0</v>
      </c>
      <c r="AR68">
        <v>1</v>
      </c>
      <c r="AS68">
        <v>1</v>
      </c>
      <c r="AT68">
        <v>0</v>
      </c>
      <c r="AU68">
        <v>1</v>
      </c>
      <c r="AV68">
        <v>1</v>
      </c>
      <c r="AW68">
        <v>0</v>
      </c>
      <c r="AX68">
        <v>1</v>
      </c>
      <c r="AY68">
        <v>0</v>
      </c>
      <c r="AZ68">
        <v>0</v>
      </c>
      <c r="BA68">
        <v>1</v>
      </c>
      <c r="BB68">
        <v>0</v>
      </c>
      <c r="BC68">
        <v>0</v>
      </c>
      <c r="BD68">
        <v>0</v>
      </c>
      <c r="BE68">
        <v>0</v>
      </c>
      <c r="BF68">
        <v>0</v>
      </c>
      <c r="BG68">
        <v>0</v>
      </c>
      <c r="BH68">
        <v>1</v>
      </c>
      <c r="BI68">
        <v>0</v>
      </c>
      <c r="BJ68">
        <v>0</v>
      </c>
      <c r="BK68">
        <v>1</v>
      </c>
      <c r="BL68">
        <v>0</v>
      </c>
      <c r="BM68">
        <v>0</v>
      </c>
      <c r="BN68">
        <v>0</v>
      </c>
      <c r="BO68">
        <v>0</v>
      </c>
      <c r="BP68">
        <v>0</v>
      </c>
      <c r="BQ68">
        <v>0</v>
      </c>
      <c r="BR68">
        <v>1</v>
      </c>
      <c r="BS68">
        <v>0</v>
      </c>
      <c r="BT68">
        <v>0</v>
      </c>
      <c r="BU68">
        <v>0</v>
      </c>
      <c r="BV68">
        <v>1</v>
      </c>
      <c r="BW68">
        <v>0</v>
      </c>
      <c r="BX68">
        <v>0</v>
      </c>
      <c r="BY68">
        <v>0</v>
      </c>
      <c r="BZ68">
        <v>0</v>
      </c>
      <c r="CA68">
        <v>0</v>
      </c>
      <c r="CB68">
        <v>1</v>
      </c>
      <c r="CC68">
        <v>0</v>
      </c>
      <c r="CD68">
        <v>0</v>
      </c>
      <c r="CE68">
        <v>0</v>
      </c>
      <c r="CF68">
        <v>0</v>
      </c>
      <c r="CG68">
        <v>1</v>
      </c>
      <c r="CH68">
        <v>0</v>
      </c>
      <c r="CI68">
        <v>0</v>
      </c>
      <c r="CJ68">
        <v>0</v>
      </c>
      <c r="CK68">
        <v>0</v>
      </c>
      <c r="CL68">
        <v>1</v>
      </c>
      <c r="CM68">
        <v>0</v>
      </c>
      <c r="CN68">
        <v>0</v>
      </c>
      <c r="CO68">
        <v>1</v>
      </c>
      <c r="CP68">
        <v>0</v>
      </c>
      <c r="CQ68">
        <v>0</v>
      </c>
      <c r="CR68">
        <v>0</v>
      </c>
      <c r="CS68">
        <v>0</v>
      </c>
      <c r="CT68">
        <v>0</v>
      </c>
      <c r="CU68">
        <v>0</v>
      </c>
      <c r="CV68">
        <v>1</v>
      </c>
      <c r="CW68">
        <v>0</v>
      </c>
      <c r="CX68">
        <v>0</v>
      </c>
      <c r="CY68">
        <v>0</v>
      </c>
      <c r="CZ68">
        <v>0</v>
      </c>
      <c r="DA68">
        <v>1</v>
      </c>
      <c r="DB68">
        <v>0</v>
      </c>
      <c r="DC68">
        <v>0</v>
      </c>
      <c r="DD68">
        <v>0</v>
      </c>
      <c r="DE68">
        <v>0</v>
      </c>
      <c r="DF68">
        <v>1</v>
      </c>
    </row>
    <row r="69" spans="1:110">
      <c r="A69" t="s">
        <v>44</v>
      </c>
      <c r="B69" t="s">
        <v>116</v>
      </c>
      <c r="C69" t="s">
        <v>115</v>
      </c>
      <c r="D69" t="s">
        <v>303</v>
      </c>
      <c r="E69" s="106" t="s">
        <v>302</v>
      </c>
      <c r="F69" t="s">
        <v>418</v>
      </c>
      <c r="G69" t="s">
        <v>1194</v>
      </c>
      <c r="H69" t="s">
        <v>1194</v>
      </c>
      <c r="I69" t="s">
        <v>1194</v>
      </c>
      <c r="J69" t="s">
        <v>1194</v>
      </c>
      <c r="K69" t="s">
        <v>1193</v>
      </c>
      <c r="L69" t="s">
        <v>1194</v>
      </c>
      <c r="M69" t="s">
        <v>1612</v>
      </c>
      <c r="N69" t="s">
        <v>1612</v>
      </c>
      <c r="O69" t="s">
        <v>1612</v>
      </c>
      <c r="P69" t="s">
        <v>1612</v>
      </c>
      <c r="Q69" t="s">
        <v>422</v>
      </c>
      <c r="R69" t="s">
        <v>1612</v>
      </c>
      <c r="S69" t="s">
        <v>1612</v>
      </c>
      <c r="T69" t="s">
        <v>1612</v>
      </c>
      <c r="U69" t="s">
        <v>1612</v>
      </c>
      <c r="V69" t="s">
        <v>1612</v>
      </c>
      <c r="W69" t="s">
        <v>2056</v>
      </c>
      <c r="X69" t="s">
        <v>1612</v>
      </c>
      <c r="Z69">
        <v>0</v>
      </c>
      <c r="AA69">
        <v>0</v>
      </c>
      <c r="AB69">
        <v>0</v>
      </c>
      <c r="AC69">
        <v>0</v>
      </c>
      <c r="AD69">
        <v>1</v>
      </c>
      <c r="AE69">
        <v>0</v>
      </c>
      <c r="AF69">
        <v>1</v>
      </c>
      <c r="AG69">
        <v>0</v>
      </c>
      <c r="AH69">
        <v>1</v>
      </c>
      <c r="AI69">
        <v>1</v>
      </c>
      <c r="AJ69">
        <v>0</v>
      </c>
      <c r="AK69">
        <v>1</v>
      </c>
      <c r="AL69">
        <v>1</v>
      </c>
      <c r="AM69">
        <v>0</v>
      </c>
      <c r="AN69">
        <v>1</v>
      </c>
      <c r="AO69">
        <v>1</v>
      </c>
      <c r="AP69">
        <v>0</v>
      </c>
      <c r="AQ69">
        <v>1</v>
      </c>
      <c r="AR69">
        <v>1</v>
      </c>
      <c r="AS69">
        <v>1</v>
      </c>
      <c r="AT69">
        <v>0</v>
      </c>
      <c r="AU69">
        <v>1</v>
      </c>
      <c r="AV69">
        <v>0</v>
      </c>
      <c r="AW69">
        <v>1</v>
      </c>
      <c r="AX69">
        <v>1</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1</v>
      </c>
      <c r="CP69">
        <v>0</v>
      </c>
      <c r="CQ69">
        <v>0</v>
      </c>
      <c r="CR69">
        <v>0</v>
      </c>
      <c r="CS69">
        <v>0</v>
      </c>
      <c r="CT69">
        <v>0</v>
      </c>
      <c r="CU69">
        <v>0</v>
      </c>
      <c r="CV69">
        <v>1</v>
      </c>
      <c r="CW69">
        <v>0</v>
      </c>
      <c r="CX69">
        <v>0</v>
      </c>
      <c r="CY69">
        <v>0</v>
      </c>
      <c r="CZ69">
        <v>0</v>
      </c>
      <c r="DA69">
        <v>0</v>
      </c>
      <c r="DB69">
        <v>0</v>
      </c>
      <c r="DC69">
        <v>0</v>
      </c>
      <c r="DD69">
        <v>0</v>
      </c>
      <c r="DE69">
        <v>0</v>
      </c>
      <c r="DF69">
        <v>0</v>
      </c>
    </row>
    <row r="70" spans="1:110">
      <c r="A70" t="s">
        <v>49</v>
      </c>
      <c r="B70" t="s">
        <v>159</v>
      </c>
      <c r="C70" t="s">
        <v>104</v>
      </c>
      <c r="D70" t="s">
        <v>301</v>
      </c>
      <c r="E70" s="106" t="s">
        <v>300</v>
      </c>
      <c r="F70" t="s">
        <v>419</v>
      </c>
      <c r="G70" t="s">
        <v>1194</v>
      </c>
      <c r="H70" t="s">
        <v>1194</v>
      </c>
      <c r="I70" t="s">
        <v>1194</v>
      </c>
      <c r="J70" t="s">
        <v>1193</v>
      </c>
      <c r="K70" t="s">
        <v>1194</v>
      </c>
      <c r="L70" t="s">
        <v>1193</v>
      </c>
      <c r="M70" t="s">
        <v>1612</v>
      </c>
      <c r="N70" t="s">
        <v>1612</v>
      </c>
      <c r="O70" t="s">
        <v>1612</v>
      </c>
      <c r="P70" t="s">
        <v>421</v>
      </c>
      <c r="Q70" t="s">
        <v>1612</v>
      </c>
      <c r="R70" t="s">
        <v>425</v>
      </c>
      <c r="S70" t="s">
        <v>1612</v>
      </c>
      <c r="T70" t="s">
        <v>1612</v>
      </c>
      <c r="U70" t="s">
        <v>1612</v>
      </c>
      <c r="V70" t="s">
        <v>1612</v>
      </c>
      <c r="W70" t="s">
        <v>1612</v>
      </c>
      <c r="X70" t="s">
        <v>1612</v>
      </c>
      <c r="Z70">
        <v>0</v>
      </c>
      <c r="AA70">
        <v>0</v>
      </c>
      <c r="AB70">
        <v>0</v>
      </c>
      <c r="AC70">
        <v>0</v>
      </c>
      <c r="AD70">
        <v>0</v>
      </c>
      <c r="AE70">
        <v>1</v>
      </c>
      <c r="AF70">
        <v>1</v>
      </c>
      <c r="AG70">
        <v>0</v>
      </c>
      <c r="AH70">
        <v>1</v>
      </c>
      <c r="AI70">
        <v>1</v>
      </c>
      <c r="AJ70">
        <v>0</v>
      </c>
      <c r="AK70">
        <v>1</v>
      </c>
      <c r="AL70">
        <v>1</v>
      </c>
      <c r="AM70">
        <v>0</v>
      </c>
      <c r="AN70">
        <v>1</v>
      </c>
      <c r="AO70">
        <v>1</v>
      </c>
      <c r="AP70">
        <v>1</v>
      </c>
      <c r="AQ70">
        <v>0</v>
      </c>
      <c r="AR70">
        <v>1</v>
      </c>
      <c r="AS70">
        <v>0</v>
      </c>
      <c r="AT70">
        <v>1</v>
      </c>
      <c r="AU70">
        <v>1</v>
      </c>
      <c r="AV70">
        <v>1</v>
      </c>
      <c r="AW70">
        <v>0</v>
      </c>
      <c r="AX70">
        <v>1</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1</v>
      </c>
      <c r="CE70">
        <v>0</v>
      </c>
      <c r="CF70">
        <v>0</v>
      </c>
      <c r="CG70">
        <v>0</v>
      </c>
      <c r="CH70">
        <v>0</v>
      </c>
      <c r="CI70">
        <v>0</v>
      </c>
      <c r="CJ70">
        <v>0</v>
      </c>
      <c r="CK70">
        <v>0</v>
      </c>
      <c r="CL70">
        <v>1</v>
      </c>
      <c r="CM70">
        <v>0</v>
      </c>
      <c r="CN70">
        <v>0</v>
      </c>
      <c r="CO70">
        <v>0</v>
      </c>
      <c r="CP70">
        <v>0</v>
      </c>
      <c r="CQ70">
        <v>0</v>
      </c>
      <c r="CR70">
        <v>0</v>
      </c>
      <c r="CS70">
        <v>0</v>
      </c>
      <c r="CT70">
        <v>0</v>
      </c>
      <c r="CU70">
        <v>0</v>
      </c>
      <c r="CV70">
        <v>0</v>
      </c>
      <c r="CW70">
        <v>0</v>
      </c>
      <c r="CX70">
        <v>0</v>
      </c>
      <c r="CY70">
        <v>0</v>
      </c>
      <c r="CZ70">
        <v>0</v>
      </c>
      <c r="DA70">
        <v>0</v>
      </c>
      <c r="DB70">
        <v>1</v>
      </c>
      <c r="DC70">
        <v>0</v>
      </c>
      <c r="DD70">
        <v>0</v>
      </c>
      <c r="DE70">
        <v>0</v>
      </c>
      <c r="DF70">
        <v>1</v>
      </c>
    </row>
    <row r="71" spans="1:110">
      <c r="A71" t="s">
        <v>49</v>
      </c>
      <c r="B71" t="s">
        <v>159</v>
      </c>
      <c r="C71" t="s">
        <v>104</v>
      </c>
      <c r="D71" t="s">
        <v>299</v>
      </c>
      <c r="E71" s="106" t="s">
        <v>298</v>
      </c>
      <c r="F71" t="s">
        <v>417</v>
      </c>
      <c r="G71" t="s">
        <v>1194</v>
      </c>
      <c r="H71" t="s">
        <v>1194</v>
      </c>
      <c r="I71" t="s">
        <v>1194</v>
      </c>
      <c r="J71" t="s">
        <v>1193</v>
      </c>
      <c r="K71" t="s">
        <v>1194</v>
      </c>
      <c r="L71" t="s">
        <v>1193</v>
      </c>
      <c r="M71" t="s">
        <v>1612</v>
      </c>
      <c r="N71" t="s">
        <v>1612</v>
      </c>
      <c r="O71" t="s">
        <v>1612</v>
      </c>
      <c r="P71" t="s">
        <v>421</v>
      </c>
      <c r="Q71" t="s">
        <v>1612</v>
      </c>
      <c r="R71" t="s">
        <v>425</v>
      </c>
      <c r="S71" t="s">
        <v>1612</v>
      </c>
      <c r="T71" t="s">
        <v>1612</v>
      </c>
      <c r="U71" t="s">
        <v>1612</v>
      </c>
      <c r="V71" t="s">
        <v>2079</v>
      </c>
      <c r="W71" t="s">
        <v>1612</v>
      </c>
      <c r="X71" t="s">
        <v>2079</v>
      </c>
      <c r="Z71">
        <v>0</v>
      </c>
      <c r="AA71">
        <v>0</v>
      </c>
      <c r="AB71">
        <v>0</v>
      </c>
      <c r="AC71">
        <v>1</v>
      </c>
      <c r="AD71">
        <v>0</v>
      </c>
      <c r="AE71">
        <v>0</v>
      </c>
      <c r="AF71">
        <v>1</v>
      </c>
      <c r="AG71">
        <v>0</v>
      </c>
      <c r="AH71">
        <v>1</v>
      </c>
      <c r="AI71">
        <v>1</v>
      </c>
      <c r="AJ71">
        <v>0</v>
      </c>
      <c r="AK71">
        <v>1</v>
      </c>
      <c r="AL71">
        <v>1</v>
      </c>
      <c r="AM71">
        <v>0</v>
      </c>
      <c r="AN71">
        <v>1</v>
      </c>
      <c r="AO71">
        <v>1</v>
      </c>
      <c r="AP71">
        <v>1</v>
      </c>
      <c r="AQ71">
        <v>0</v>
      </c>
      <c r="AR71">
        <v>1</v>
      </c>
      <c r="AS71">
        <v>0</v>
      </c>
      <c r="AT71">
        <v>1</v>
      </c>
      <c r="AU71">
        <v>1</v>
      </c>
      <c r="AV71">
        <v>1</v>
      </c>
      <c r="AW71">
        <v>0</v>
      </c>
      <c r="AX71">
        <v>1</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1</v>
      </c>
      <c r="CE71">
        <v>0</v>
      </c>
      <c r="CF71">
        <v>0</v>
      </c>
      <c r="CG71">
        <v>0</v>
      </c>
      <c r="CH71">
        <v>0</v>
      </c>
      <c r="CI71">
        <v>0</v>
      </c>
      <c r="CJ71">
        <v>0</v>
      </c>
      <c r="CK71">
        <v>0</v>
      </c>
      <c r="CL71">
        <v>1</v>
      </c>
      <c r="CM71">
        <v>0</v>
      </c>
      <c r="CN71">
        <v>0</v>
      </c>
      <c r="CO71">
        <v>0</v>
      </c>
      <c r="CP71">
        <v>0</v>
      </c>
      <c r="CQ71">
        <v>0</v>
      </c>
      <c r="CR71">
        <v>0</v>
      </c>
      <c r="CS71">
        <v>0</v>
      </c>
      <c r="CT71">
        <v>0</v>
      </c>
      <c r="CU71">
        <v>0</v>
      </c>
      <c r="CV71">
        <v>0</v>
      </c>
      <c r="CW71">
        <v>0</v>
      </c>
      <c r="CX71">
        <v>0</v>
      </c>
      <c r="CY71">
        <v>0</v>
      </c>
      <c r="CZ71">
        <v>0</v>
      </c>
      <c r="DA71">
        <v>0</v>
      </c>
      <c r="DB71">
        <v>1</v>
      </c>
      <c r="DC71">
        <v>0</v>
      </c>
      <c r="DD71">
        <v>0</v>
      </c>
      <c r="DE71">
        <v>0</v>
      </c>
      <c r="DF71">
        <v>1</v>
      </c>
    </row>
    <row r="72" spans="1:110">
      <c r="A72" t="s">
        <v>56</v>
      </c>
      <c r="B72" t="s">
        <v>65</v>
      </c>
      <c r="C72" t="s">
        <v>97</v>
      </c>
      <c r="D72" t="s">
        <v>297</v>
      </c>
      <c r="E72" s="106" t="s">
        <v>296</v>
      </c>
      <c r="F72" t="s">
        <v>416</v>
      </c>
      <c r="G72" t="s">
        <v>1193</v>
      </c>
      <c r="H72" t="s">
        <v>1193</v>
      </c>
      <c r="I72" t="s">
        <v>1193</v>
      </c>
      <c r="J72" t="s">
        <v>1193</v>
      </c>
      <c r="K72" t="s">
        <v>1193</v>
      </c>
      <c r="L72" t="s">
        <v>1193</v>
      </c>
      <c r="M72" t="s">
        <v>421</v>
      </c>
      <c r="N72" t="s">
        <v>422</v>
      </c>
      <c r="O72" t="s">
        <v>424</v>
      </c>
      <c r="P72" t="s">
        <v>423</v>
      </c>
      <c r="Q72" t="s">
        <v>423</v>
      </c>
      <c r="R72" t="s">
        <v>422</v>
      </c>
      <c r="S72" t="s">
        <v>1612</v>
      </c>
      <c r="T72" t="s">
        <v>1612</v>
      </c>
      <c r="U72" t="s">
        <v>1612</v>
      </c>
      <c r="V72" t="s">
        <v>1612</v>
      </c>
      <c r="W72" t="s">
        <v>1612</v>
      </c>
      <c r="X72" t="s">
        <v>1612</v>
      </c>
      <c r="Z72">
        <v>0</v>
      </c>
      <c r="AA72">
        <v>0</v>
      </c>
      <c r="AB72">
        <v>1</v>
      </c>
      <c r="AC72">
        <v>0</v>
      </c>
      <c r="AD72">
        <v>0</v>
      </c>
      <c r="AE72">
        <v>0</v>
      </c>
      <c r="AF72">
        <v>1</v>
      </c>
      <c r="AG72">
        <v>1</v>
      </c>
      <c r="AH72">
        <v>0</v>
      </c>
      <c r="AI72">
        <v>1</v>
      </c>
      <c r="AJ72">
        <v>1</v>
      </c>
      <c r="AK72">
        <v>0</v>
      </c>
      <c r="AL72">
        <v>1</v>
      </c>
      <c r="AM72">
        <v>1</v>
      </c>
      <c r="AN72">
        <v>0</v>
      </c>
      <c r="AO72">
        <v>1</v>
      </c>
      <c r="AP72">
        <v>1</v>
      </c>
      <c r="AQ72">
        <v>0</v>
      </c>
      <c r="AR72">
        <v>1</v>
      </c>
      <c r="AS72">
        <v>1</v>
      </c>
      <c r="AT72">
        <v>0</v>
      </c>
      <c r="AU72">
        <v>1</v>
      </c>
      <c r="AV72">
        <v>1</v>
      </c>
      <c r="AW72">
        <v>0</v>
      </c>
      <c r="AX72">
        <v>1</v>
      </c>
      <c r="AY72">
        <v>0</v>
      </c>
      <c r="AZ72">
        <v>1</v>
      </c>
      <c r="BA72">
        <v>0</v>
      </c>
      <c r="BB72">
        <v>0</v>
      </c>
      <c r="BC72">
        <v>0</v>
      </c>
      <c r="BD72">
        <v>0</v>
      </c>
      <c r="BE72">
        <v>0</v>
      </c>
      <c r="BF72">
        <v>0</v>
      </c>
      <c r="BG72">
        <v>0</v>
      </c>
      <c r="BH72">
        <v>1</v>
      </c>
      <c r="BI72">
        <v>0</v>
      </c>
      <c r="BJ72">
        <v>0</v>
      </c>
      <c r="BK72">
        <v>1</v>
      </c>
      <c r="BL72">
        <v>0</v>
      </c>
      <c r="BM72">
        <v>0</v>
      </c>
      <c r="BN72">
        <v>0</v>
      </c>
      <c r="BO72">
        <v>0</v>
      </c>
      <c r="BP72">
        <v>0</v>
      </c>
      <c r="BQ72">
        <v>0</v>
      </c>
      <c r="BR72">
        <v>1</v>
      </c>
      <c r="BS72">
        <v>0</v>
      </c>
      <c r="BT72">
        <v>0</v>
      </c>
      <c r="BU72">
        <v>0</v>
      </c>
      <c r="BV72">
        <v>0</v>
      </c>
      <c r="BW72">
        <v>1</v>
      </c>
      <c r="BX72">
        <v>0</v>
      </c>
      <c r="BY72">
        <v>0</v>
      </c>
      <c r="BZ72">
        <v>0</v>
      </c>
      <c r="CA72">
        <v>0</v>
      </c>
      <c r="CB72">
        <v>1</v>
      </c>
      <c r="CC72">
        <v>0</v>
      </c>
      <c r="CD72">
        <v>0</v>
      </c>
      <c r="CE72">
        <v>0</v>
      </c>
      <c r="CF72">
        <v>1</v>
      </c>
      <c r="CG72">
        <v>0</v>
      </c>
      <c r="CH72">
        <v>0</v>
      </c>
      <c r="CI72">
        <v>0</v>
      </c>
      <c r="CJ72">
        <v>0</v>
      </c>
      <c r="CK72">
        <v>0</v>
      </c>
      <c r="CL72">
        <v>1</v>
      </c>
      <c r="CM72">
        <v>0</v>
      </c>
      <c r="CN72">
        <v>0</v>
      </c>
      <c r="CO72">
        <v>0</v>
      </c>
      <c r="CP72">
        <v>1</v>
      </c>
      <c r="CQ72">
        <v>0</v>
      </c>
      <c r="CR72">
        <v>0</v>
      </c>
      <c r="CS72">
        <v>0</v>
      </c>
      <c r="CT72">
        <v>0</v>
      </c>
      <c r="CU72">
        <v>0</v>
      </c>
      <c r="CV72">
        <v>1</v>
      </c>
      <c r="CW72">
        <v>0</v>
      </c>
      <c r="CX72">
        <v>0</v>
      </c>
      <c r="CY72">
        <v>1</v>
      </c>
      <c r="CZ72">
        <v>0</v>
      </c>
      <c r="DA72">
        <v>0</v>
      </c>
      <c r="DB72">
        <v>0</v>
      </c>
      <c r="DC72">
        <v>0</v>
      </c>
      <c r="DD72">
        <v>0</v>
      </c>
      <c r="DE72">
        <v>0</v>
      </c>
      <c r="DF72">
        <v>1</v>
      </c>
    </row>
    <row r="73" spans="1:110">
      <c r="A73" t="s">
        <v>44</v>
      </c>
      <c r="B73" t="s">
        <v>43</v>
      </c>
      <c r="C73" t="s">
        <v>42</v>
      </c>
      <c r="D73" t="s">
        <v>295</v>
      </c>
      <c r="E73" s="106" t="s">
        <v>294</v>
      </c>
      <c r="F73" t="s">
        <v>419</v>
      </c>
      <c r="G73" t="s">
        <v>1193</v>
      </c>
      <c r="H73" t="s">
        <v>1193</v>
      </c>
      <c r="I73" t="s">
        <v>1193</v>
      </c>
      <c r="J73" t="s">
        <v>1193</v>
      </c>
      <c r="K73" t="s">
        <v>1193</v>
      </c>
      <c r="L73" t="s">
        <v>1193</v>
      </c>
      <c r="M73" t="s">
        <v>422</v>
      </c>
      <c r="N73" t="s">
        <v>422</v>
      </c>
      <c r="O73" t="s">
        <v>422</v>
      </c>
      <c r="P73" t="s">
        <v>422</v>
      </c>
      <c r="Q73" t="s">
        <v>422</v>
      </c>
      <c r="R73" t="s">
        <v>422</v>
      </c>
      <c r="S73" t="s">
        <v>1612</v>
      </c>
      <c r="T73" t="s">
        <v>1612</v>
      </c>
      <c r="U73" t="s">
        <v>2106</v>
      </c>
      <c r="V73" t="s">
        <v>1612</v>
      </c>
      <c r="W73" t="s">
        <v>1612</v>
      </c>
      <c r="X73" t="s">
        <v>1612</v>
      </c>
      <c r="Z73">
        <v>0</v>
      </c>
      <c r="AA73">
        <v>0</v>
      </c>
      <c r="AB73">
        <v>0</v>
      </c>
      <c r="AC73">
        <v>0</v>
      </c>
      <c r="AD73">
        <v>0</v>
      </c>
      <c r="AE73">
        <v>1</v>
      </c>
      <c r="AF73">
        <v>1</v>
      </c>
      <c r="AG73">
        <v>1</v>
      </c>
      <c r="AH73">
        <v>0</v>
      </c>
      <c r="AI73">
        <v>1</v>
      </c>
      <c r="AJ73">
        <v>1</v>
      </c>
      <c r="AK73">
        <v>0</v>
      </c>
      <c r="AL73">
        <v>1</v>
      </c>
      <c r="AM73">
        <v>1</v>
      </c>
      <c r="AN73">
        <v>0</v>
      </c>
      <c r="AO73">
        <v>1</v>
      </c>
      <c r="AP73">
        <v>1</v>
      </c>
      <c r="AQ73">
        <v>0</v>
      </c>
      <c r="AR73">
        <v>1</v>
      </c>
      <c r="AS73">
        <v>1</v>
      </c>
      <c r="AT73">
        <v>0</v>
      </c>
      <c r="AU73">
        <v>1</v>
      </c>
      <c r="AV73">
        <v>1</v>
      </c>
      <c r="AW73">
        <v>0</v>
      </c>
      <c r="AX73">
        <v>1</v>
      </c>
      <c r="AY73">
        <v>0</v>
      </c>
      <c r="AZ73">
        <v>0</v>
      </c>
      <c r="BA73">
        <v>1</v>
      </c>
      <c r="BB73">
        <v>0</v>
      </c>
      <c r="BC73">
        <v>0</v>
      </c>
      <c r="BD73">
        <v>0</v>
      </c>
      <c r="BE73">
        <v>0</v>
      </c>
      <c r="BF73">
        <v>0</v>
      </c>
      <c r="BG73">
        <v>0</v>
      </c>
      <c r="BH73">
        <v>1</v>
      </c>
      <c r="BI73">
        <v>0</v>
      </c>
      <c r="BJ73">
        <v>0</v>
      </c>
      <c r="BK73">
        <v>1</v>
      </c>
      <c r="BL73">
        <v>0</v>
      </c>
      <c r="BM73">
        <v>0</v>
      </c>
      <c r="BN73">
        <v>0</v>
      </c>
      <c r="BO73">
        <v>0</v>
      </c>
      <c r="BP73">
        <v>0</v>
      </c>
      <c r="BQ73">
        <v>0</v>
      </c>
      <c r="BR73">
        <v>1</v>
      </c>
      <c r="BS73">
        <v>0</v>
      </c>
      <c r="BT73">
        <v>0</v>
      </c>
      <c r="BU73">
        <v>1</v>
      </c>
      <c r="BV73">
        <v>0</v>
      </c>
      <c r="BW73">
        <v>0</v>
      </c>
      <c r="BX73">
        <v>0</v>
      </c>
      <c r="BY73">
        <v>0</v>
      </c>
      <c r="BZ73">
        <v>0</v>
      </c>
      <c r="CA73">
        <v>0</v>
      </c>
      <c r="CB73">
        <v>1</v>
      </c>
      <c r="CC73">
        <v>0</v>
      </c>
      <c r="CD73">
        <v>0</v>
      </c>
      <c r="CE73">
        <v>1</v>
      </c>
      <c r="CF73">
        <v>0</v>
      </c>
      <c r="CG73">
        <v>0</v>
      </c>
      <c r="CH73">
        <v>0</v>
      </c>
      <c r="CI73">
        <v>0</v>
      </c>
      <c r="CJ73">
        <v>0</v>
      </c>
      <c r="CK73">
        <v>0</v>
      </c>
      <c r="CL73">
        <v>1</v>
      </c>
      <c r="CM73">
        <v>0</v>
      </c>
      <c r="CN73">
        <v>0</v>
      </c>
      <c r="CO73">
        <v>1</v>
      </c>
      <c r="CP73">
        <v>0</v>
      </c>
      <c r="CQ73">
        <v>0</v>
      </c>
      <c r="CR73">
        <v>0</v>
      </c>
      <c r="CS73">
        <v>0</v>
      </c>
      <c r="CT73">
        <v>0</v>
      </c>
      <c r="CU73">
        <v>0</v>
      </c>
      <c r="CV73">
        <v>1</v>
      </c>
      <c r="CW73">
        <v>0</v>
      </c>
      <c r="CX73">
        <v>0</v>
      </c>
      <c r="CY73">
        <v>1</v>
      </c>
      <c r="CZ73">
        <v>0</v>
      </c>
      <c r="DA73">
        <v>0</v>
      </c>
      <c r="DB73">
        <v>0</v>
      </c>
      <c r="DC73">
        <v>0</v>
      </c>
      <c r="DD73">
        <v>0</v>
      </c>
      <c r="DE73">
        <v>0</v>
      </c>
      <c r="DF73">
        <v>1</v>
      </c>
    </row>
    <row r="74" spans="1:110">
      <c r="A74" t="s">
        <v>56</v>
      </c>
      <c r="B74" t="s">
        <v>65</v>
      </c>
      <c r="C74" t="s">
        <v>135</v>
      </c>
      <c r="D74" t="s">
        <v>293</v>
      </c>
      <c r="E74" s="106" t="s">
        <v>292</v>
      </c>
      <c r="F74" t="s">
        <v>417</v>
      </c>
      <c r="G74" t="s">
        <v>1193</v>
      </c>
      <c r="H74" t="s">
        <v>1194</v>
      </c>
      <c r="I74" t="s">
        <v>1194</v>
      </c>
      <c r="J74" t="s">
        <v>1193</v>
      </c>
      <c r="K74" t="s">
        <v>1194</v>
      </c>
      <c r="L74" t="s">
        <v>1193</v>
      </c>
      <c r="M74" t="s">
        <v>422</v>
      </c>
      <c r="N74" t="s">
        <v>1612</v>
      </c>
      <c r="O74" t="s">
        <v>1612</v>
      </c>
      <c r="P74" t="s">
        <v>424</v>
      </c>
      <c r="Q74" t="s">
        <v>1612</v>
      </c>
      <c r="R74" t="s">
        <v>422</v>
      </c>
      <c r="S74" t="s">
        <v>1612</v>
      </c>
      <c r="T74" t="s">
        <v>1612</v>
      </c>
      <c r="U74" t="s">
        <v>1612</v>
      </c>
      <c r="V74" t="s">
        <v>1612</v>
      </c>
      <c r="W74" t="s">
        <v>1612</v>
      </c>
      <c r="X74" t="s">
        <v>1612</v>
      </c>
      <c r="Z74">
        <v>0</v>
      </c>
      <c r="AA74">
        <v>0</v>
      </c>
      <c r="AB74">
        <v>0</v>
      </c>
      <c r="AC74">
        <v>1</v>
      </c>
      <c r="AD74">
        <v>0</v>
      </c>
      <c r="AE74">
        <v>0</v>
      </c>
      <c r="AF74">
        <v>1</v>
      </c>
      <c r="AG74">
        <v>1</v>
      </c>
      <c r="AH74">
        <v>0</v>
      </c>
      <c r="AI74">
        <v>1</v>
      </c>
      <c r="AJ74">
        <v>0</v>
      </c>
      <c r="AK74">
        <v>1</v>
      </c>
      <c r="AL74">
        <v>1</v>
      </c>
      <c r="AM74">
        <v>0</v>
      </c>
      <c r="AN74">
        <v>1</v>
      </c>
      <c r="AO74">
        <v>1</v>
      </c>
      <c r="AP74">
        <v>1</v>
      </c>
      <c r="AQ74">
        <v>0</v>
      </c>
      <c r="AR74">
        <v>1</v>
      </c>
      <c r="AS74">
        <v>0</v>
      </c>
      <c r="AT74">
        <v>1</v>
      </c>
      <c r="AU74">
        <v>1</v>
      </c>
      <c r="AV74">
        <v>1</v>
      </c>
      <c r="AW74">
        <v>0</v>
      </c>
      <c r="AX74">
        <v>1</v>
      </c>
      <c r="AY74">
        <v>0</v>
      </c>
      <c r="AZ74">
        <v>0</v>
      </c>
      <c r="BA74">
        <v>1</v>
      </c>
      <c r="BB74">
        <v>0</v>
      </c>
      <c r="BC74">
        <v>0</v>
      </c>
      <c r="BD74">
        <v>0</v>
      </c>
      <c r="BE74">
        <v>0</v>
      </c>
      <c r="BF74">
        <v>0</v>
      </c>
      <c r="BG74">
        <v>0</v>
      </c>
      <c r="BH74">
        <v>1</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1</v>
      </c>
      <c r="CH74">
        <v>0</v>
      </c>
      <c r="CI74">
        <v>0</v>
      </c>
      <c r="CJ74">
        <v>0</v>
      </c>
      <c r="CK74">
        <v>0</v>
      </c>
      <c r="CL74">
        <v>1</v>
      </c>
      <c r="CM74">
        <v>0</v>
      </c>
      <c r="CN74">
        <v>0</v>
      </c>
      <c r="CO74">
        <v>0</v>
      </c>
      <c r="CP74">
        <v>0</v>
      </c>
      <c r="CQ74">
        <v>0</v>
      </c>
      <c r="CR74">
        <v>0</v>
      </c>
      <c r="CS74">
        <v>0</v>
      </c>
      <c r="CT74">
        <v>0</v>
      </c>
      <c r="CU74">
        <v>0</v>
      </c>
      <c r="CV74">
        <v>0</v>
      </c>
      <c r="CW74">
        <v>0</v>
      </c>
      <c r="CX74">
        <v>0</v>
      </c>
      <c r="CY74">
        <v>1</v>
      </c>
      <c r="CZ74">
        <v>0</v>
      </c>
      <c r="DA74">
        <v>0</v>
      </c>
      <c r="DB74">
        <v>0</v>
      </c>
      <c r="DC74">
        <v>0</v>
      </c>
      <c r="DD74">
        <v>0</v>
      </c>
      <c r="DE74">
        <v>0</v>
      </c>
      <c r="DF74">
        <v>1</v>
      </c>
    </row>
    <row r="75" spans="1:110">
      <c r="A75" t="s">
        <v>49</v>
      </c>
      <c r="B75" t="s">
        <v>48</v>
      </c>
      <c r="C75" t="s">
        <v>47</v>
      </c>
      <c r="D75" t="s">
        <v>291</v>
      </c>
      <c r="E75" s="106" t="s">
        <v>290</v>
      </c>
      <c r="F75" t="s">
        <v>417</v>
      </c>
      <c r="G75" t="s">
        <v>1194</v>
      </c>
      <c r="H75" t="s">
        <v>1194</v>
      </c>
      <c r="I75" t="s">
        <v>1193</v>
      </c>
      <c r="J75" t="s">
        <v>1193</v>
      </c>
      <c r="K75" t="s">
        <v>1194</v>
      </c>
      <c r="L75" t="s">
        <v>1194</v>
      </c>
      <c r="M75" t="s">
        <v>1612</v>
      </c>
      <c r="N75" t="s">
        <v>1612</v>
      </c>
      <c r="O75" t="s">
        <v>425</v>
      </c>
      <c r="P75" t="s">
        <v>427</v>
      </c>
      <c r="Q75" t="s">
        <v>1612</v>
      </c>
      <c r="R75" t="s">
        <v>1612</v>
      </c>
      <c r="S75" t="s">
        <v>1612</v>
      </c>
      <c r="T75" t="s">
        <v>1612</v>
      </c>
      <c r="U75" t="s">
        <v>1612</v>
      </c>
      <c r="V75" t="s">
        <v>1612</v>
      </c>
      <c r="W75" t="s">
        <v>1612</v>
      </c>
      <c r="X75" t="s">
        <v>1612</v>
      </c>
      <c r="Z75">
        <v>0</v>
      </c>
      <c r="AA75">
        <v>0</v>
      </c>
      <c r="AB75">
        <v>0</v>
      </c>
      <c r="AC75">
        <v>1</v>
      </c>
      <c r="AD75">
        <v>0</v>
      </c>
      <c r="AE75">
        <v>0</v>
      </c>
      <c r="AF75">
        <v>1</v>
      </c>
      <c r="AG75">
        <v>0</v>
      </c>
      <c r="AH75">
        <v>1</v>
      </c>
      <c r="AI75">
        <v>1</v>
      </c>
      <c r="AJ75">
        <v>0</v>
      </c>
      <c r="AK75">
        <v>1</v>
      </c>
      <c r="AL75">
        <v>1</v>
      </c>
      <c r="AM75">
        <v>1</v>
      </c>
      <c r="AN75">
        <v>0</v>
      </c>
      <c r="AO75">
        <v>1</v>
      </c>
      <c r="AP75">
        <v>1</v>
      </c>
      <c r="AQ75">
        <v>0</v>
      </c>
      <c r="AR75">
        <v>1</v>
      </c>
      <c r="AS75">
        <v>0</v>
      </c>
      <c r="AT75">
        <v>1</v>
      </c>
      <c r="AU75">
        <v>1</v>
      </c>
      <c r="AV75">
        <v>0</v>
      </c>
      <c r="AW75">
        <v>1</v>
      </c>
      <c r="AX75">
        <v>1</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1</v>
      </c>
      <c r="BY75">
        <v>0</v>
      </c>
      <c r="BZ75">
        <v>0</v>
      </c>
      <c r="CA75">
        <v>0</v>
      </c>
      <c r="CB75">
        <v>1</v>
      </c>
      <c r="CC75">
        <v>0</v>
      </c>
      <c r="CD75">
        <v>0</v>
      </c>
      <c r="CE75">
        <v>0</v>
      </c>
      <c r="CF75">
        <v>0</v>
      </c>
      <c r="CG75">
        <v>0</v>
      </c>
      <c r="CH75">
        <v>0</v>
      </c>
      <c r="CI75">
        <v>0</v>
      </c>
      <c r="CJ75">
        <v>1</v>
      </c>
      <c r="CK75">
        <v>0</v>
      </c>
      <c r="CL75">
        <v>1</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row>
    <row r="76" spans="1:110">
      <c r="A76" t="s">
        <v>73</v>
      </c>
      <c r="B76" t="s">
        <v>72</v>
      </c>
      <c r="C76" t="s">
        <v>71</v>
      </c>
      <c r="D76" t="s">
        <v>289</v>
      </c>
      <c r="E76" s="106" t="s">
        <v>288</v>
      </c>
      <c r="F76" t="s">
        <v>416</v>
      </c>
      <c r="G76" t="s">
        <v>1194</v>
      </c>
      <c r="H76" t="s">
        <v>1194</v>
      </c>
      <c r="I76" t="s">
        <v>1194</v>
      </c>
      <c r="J76" t="s">
        <v>1194</v>
      </c>
      <c r="K76" t="s">
        <v>1194</v>
      </c>
      <c r="L76" t="s">
        <v>1194</v>
      </c>
      <c r="M76" t="s">
        <v>1612</v>
      </c>
      <c r="N76" t="s">
        <v>1612</v>
      </c>
      <c r="O76" t="s">
        <v>1612</v>
      </c>
      <c r="P76" t="s">
        <v>1612</v>
      </c>
      <c r="Q76" t="s">
        <v>1612</v>
      </c>
      <c r="R76" t="s">
        <v>1612</v>
      </c>
      <c r="S76" t="s">
        <v>1612</v>
      </c>
      <c r="T76" t="s">
        <v>1612</v>
      </c>
      <c r="U76" t="s">
        <v>1612</v>
      </c>
      <c r="V76" t="s">
        <v>1612</v>
      </c>
      <c r="W76" t="s">
        <v>1612</v>
      </c>
      <c r="X76" t="s">
        <v>1612</v>
      </c>
      <c r="Z76">
        <v>0</v>
      </c>
      <c r="AA76">
        <v>0</v>
      </c>
      <c r="AB76">
        <v>1</v>
      </c>
      <c r="AC76">
        <v>0</v>
      </c>
      <c r="AD76">
        <v>0</v>
      </c>
      <c r="AE76">
        <v>0</v>
      </c>
      <c r="AF76">
        <v>1</v>
      </c>
      <c r="AG76">
        <v>0</v>
      </c>
      <c r="AH76">
        <v>1</v>
      </c>
      <c r="AI76">
        <v>1</v>
      </c>
      <c r="AJ76">
        <v>0</v>
      </c>
      <c r="AK76">
        <v>1</v>
      </c>
      <c r="AL76">
        <v>1</v>
      </c>
      <c r="AM76">
        <v>0</v>
      </c>
      <c r="AN76">
        <v>1</v>
      </c>
      <c r="AO76">
        <v>1</v>
      </c>
      <c r="AP76">
        <v>0</v>
      </c>
      <c r="AQ76">
        <v>1</v>
      </c>
      <c r="AR76">
        <v>1</v>
      </c>
      <c r="AS76">
        <v>0</v>
      </c>
      <c r="AT76">
        <v>1</v>
      </c>
      <c r="AU76">
        <v>1</v>
      </c>
      <c r="AV76">
        <v>0</v>
      </c>
      <c r="AW76">
        <v>1</v>
      </c>
      <c r="AX76">
        <v>1</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row>
    <row r="77" spans="1:110">
      <c r="A77" t="s">
        <v>44</v>
      </c>
      <c r="B77" t="s">
        <v>43</v>
      </c>
      <c r="C77" t="s">
        <v>42</v>
      </c>
      <c r="D77" t="s">
        <v>287</v>
      </c>
      <c r="E77" s="106" t="s">
        <v>286</v>
      </c>
      <c r="F77" t="s">
        <v>429</v>
      </c>
      <c r="G77" t="s">
        <v>1193</v>
      </c>
      <c r="H77" t="s">
        <v>1193</v>
      </c>
      <c r="I77" t="s">
        <v>1193</v>
      </c>
      <c r="J77" t="s">
        <v>1193</v>
      </c>
      <c r="K77" t="s">
        <v>1193</v>
      </c>
      <c r="L77" t="s">
        <v>1193</v>
      </c>
      <c r="M77" t="s">
        <v>423</v>
      </c>
      <c r="N77" t="s">
        <v>422</v>
      </c>
      <c r="O77" t="s">
        <v>423</v>
      </c>
      <c r="P77" t="s">
        <v>423</v>
      </c>
      <c r="Q77" t="s">
        <v>424</v>
      </c>
      <c r="R77" t="s">
        <v>423</v>
      </c>
      <c r="S77" t="s">
        <v>1612</v>
      </c>
      <c r="T77" t="s">
        <v>1612</v>
      </c>
      <c r="U77" t="s">
        <v>1612</v>
      </c>
      <c r="V77" t="s">
        <v>1612</v>
      </c>
      <c r="W77" t="s">
        <v>1612</v>
      </c>
      <c r="X77" t="s">
        <v>1612</v>
      </c>
      <c r="Z77">
        <v>1</v>
      </c>
      <c r="AA77">
        <v>0</v>
      </c>
      <c r="AB77">
        <v>0</v>
      </c>
      <c r="AC77">
        <v>0</v>
      </c>
      <c r="AD77">
        <v>0</v>
      </c>
      <c r="AE77">
        <v>0</v>
      </c>
      <c r="AF77">
        <v>1</v>
      </c>
      <c r="AG77">
        <v>1</v>
      </c>
      <c r="AH77">
        <v>0</v>
      </c>
      <c r="AI77">
        <v>1</v>
      </c>
      <c r="AJ77">
        <v>1</v>
      </c>
      <c r="AK77">
        <v>0</v>
      </c>
      <c r="AL77">
        <v>1</v>
      </c>
      <c r="AM77">
        <v>1</v>
      </c>
      <c r="AN77">
        <v>0</v>
      </c>
      <c r="AO77">
        <v>1</v>
      </c>
      <c r="AP77">
        <v>1</v>
      </c>
      <c r="AQ77">
        <v>0</v>
      </c>
      <c r="AR77">
        <v>1</v>
      </c>
      <c r="AS77">
        <v>1</v>
      </c>
      <c r="AT77">
        <v>0</v>
      </c>
      <c r="AU77">
        <v>1</v>
      </c>
      <c r="AV77">
        <v>1</v>
      </c>
      <c r="AW77">
        <v>0</v>
      </c>
      <c r="AX77">
        <v>1</v>
      </c>
      <c r="AY77">
        <v>0</v>
      </c>
      <c r="AZ77">
        <v>0</v>
      </c>
      <c r="BA77">
        <v>0</v>
      </c>
      <c r="BB77">
        <v>1</v>
      </c>
      <c r="BC77">
        <v>0</v>
      </c>
      <c r="BD77">
        <v>0</v>
      </c>
      <c r="BE77">
        <v>0</v>
      </c>
      <c r="BF77">
        <v>0</v>
      </c>
      <c r="BG77">
        <v>0</v>
      </c>
      <c r="BH77">
        <v>1</v>
      </c>
      <c r="BI77">
        <v>0</v>
      </c>
      <c r="BJ77">
        <v>0</v>
      </c>
      <c r="BK77">
        <v>1</v>
      </c>
      <c r="BL77">
        <v>0</v>
      </c>
      <c r="BM77">
        <v>0</v>
      </c>
      <c r="BN77">
        <v>0</v>
      </c>
      <c r="BO77">
        <v>0</v>
      </c>
      <c r="BP77">
        <v>0</v>
      </c>
      <c r="BQ77">
        <v>0</v>
      </c>
      <c r="BR77">
        <v>1</v>
      </c>
      <c r="BS77">
        <v>0</v>
      </c>
      <c r="BT77">
        <v>0</v>
      </c>
      <c r="BU77">
        <v>0</v>
      </c>
      <c r="BV77">
        <v>1</v>
      </c>
      <c r="BW77">
        <v>0</v>
      </c>
      <c r="BX77">
        <v>0</v>
      </c>
      <c r="BY77">
        <v>0</v>
      </c>
      <c r="BZ77">
        <v>0</v>
      </c>
      <c r="CA77">
        <v>0</v>
      </c>
      <c r="CB77">
        <v>1</v>
      </c>
      <c r="CC77">
        <v>0</v>
      </c>
      <c r="CD77">
        <v>0</v>
      </c>
      <c r="CE77">
        <v>0</v>
      </c>
      <c r="CF77">
        <v>1</v>
      </c>
      <c r="CG77">
        <v>0</v>
      </c>
      <c r="CH77">
        <v>0</v>
      </c>
      <c r="CI77">
        <v>0</v>
      </c>
      <c r="CJ77">
        <v>0</v>
      </c>
      <c r="CK77">
        <v>0</v>
      </c>
      <c r="CL77">
        <v>1</v>
      </c>
      <c r="CM77">
        <v>0</v>
      </c>
      <c r="CN77">
        <v>0</v>
      </c>
      <c r="CO77">
        <v>0</v>
      </c>
      <c r="CP77">
        <v>0</v>
      </c>
      <c r="CQ77">
        <v>1</v>
      </c>
      <c r="CR77">
        <v>0</v>
      </c>
      <c r="CS77">
        <v>0</v>
      </c>
      <c r="CT77">
        <v>0</v>
      </c>
      <c r="CU77">
        <v>0</v>
      </c>
      <c r="CV77">
        <v>1</v>
      </c>
      <c r="CW77">
        <v>0</v>
      </c>
      <c r="CX77">
        <v>0</v>
      </c>
      <c r="CY77">
        <v>0</v>
      </c>
      <c r="CZ77">
        <v>1</v>
      </c>
      <c r="DA77">
        <v>0</v>
      </c>
      <c r="DB77">
        <v>0</v>
      </c>
      <c r="DC77">
        <v>0</v>
      </c>
      <c r="DD77">
        <v>0</v>
      </c>
      <c r="DE77">
        <v>0</v>
      </c>
      <c r="DF77">
        <v>1</v>
      </c>
    </row>
    <row r="78" spans="1:110">
      <c r="A78" t="s">
        <v>56</v>
      </c>
      <c r="B78" t="s">
        <v>55</v>
      </c>
      <c r="C78" t="s">
        <v>76</v>
      </c>
      <c r="D78" t="s">
        <v>285</v>
      </c>
      <c r="E78" s="106" t="s">
        <v>284</v>
      </c>
      <c r="F78" t="s">
        <v>418</v>
      </c>
      <c r="G78" t="s">
        <v>1194</v>
      </c>
      <c r="H78" t="s">
        <v>1194</v>
      </c>
      <c r="I78" t="s">
        <v>1194</v>
      </c>
      <c r="J78" t="s">
        <v>1194</v>
      </c>
      <c r="K78" t="s">
        <v>1193</v>
      </c>
      <c r="L78" t="s">
        <v>1194</v>
      </c>
      <c r="M78" t="s">
        <v>1612</v>
      </c>
      <c r="N78" t="s">
        <v>1612</v>
      </c>
      <c r="O78" t="s">
        <v>1612</v>
      </c>
      <c r="P78" t="s">
        <v>1612</v>
      </c>
      <c r="Q78" t="s">
        <v>427</v>
      </c>
      <c r="R78" t="s">
        <v>1612</v>
      </c>
      <c r="S78" t="s">
        <v>1612</v>
      </c>
      <c r="T78" t="s">
        <v>1612</v>
      </c>
      <c r="U78" t="s">
        <v>1612</v>
      </c>
      <c r="V78" t="s">
        <v>1612</v>
      </c>
      <c r="W78" t="s">
        <v>1612</v>
      </c>
      <c r="X78" t="s">
        <v>1612</v>
      </c>
      <c r="Z78">
        <v>0</v>
      </c>
      <c r="AA78">
        <v>0</v>
      </c>
      <c r="AB78">
        <v>0</v>
      </c>
      <c r="AC78">
        <v>0</v>
      </c>
      <c r="AD78">
        <v>1</v>
      </c>
      <c r="AE78">
        <v>0</v>
      </c>
      <c r="AF78">
        <v>1</v>
      </c>
      <c r="AG78">
        <v>0</v>
      </c>
      <c r="AH78">
        <v>1</v>
      </c>
      <c r="AI78">
        <v>1</v>
      </c>
      <c r="AJ78">
        <v>0</v>
      </c>
      <c r="AK78">
        <v>1</v>
      </c>
      <c r="AL78">
        <v>1</v>
      </c>
      <c r="AM78">
        <v>0</v>
      </c>
      <c r="AN78">
        <v>1</v>
      </c>
      <c r="AO78">
        <v>1</v>
      </c>
      <c r="AP78">
        <v>0</v>
      </c>
      <c r="AQ78">
        <v>1</v>
      </c>
      <c r="AR78">
        <v>1</v>
      </c>
      <c r="AS78">
        <v>1</v>
      </c>
      <c r="AT78">
        <v>0</v>
      </c>
      <c r="AU78">
        <v>1</v>
      </c>
      <c r="AV78">
        <v>0</v>
      </c>
      <c r="AW78">
        <v>1</v>
      </c>
      <c r="AX78">
        <v>1</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1</v>
      </c>
      <c r="CU78">
        <v>0</v>
      </c>
      <c r="CV78">
        <v>1</v>
      </c>
      <c r="CW78">
        <v>0</v>
      </c>
      <c r="CX78">
        <v>0</v>
      </c>
      <c r="CY78">
        <v>0</v>
      </c>
      <c r="CZ78">
        <v>0</v>
      </c>
      <c r="DA78">
        <v>0</v>
      </c>
      <c r="DB78">
        <v>0</v>
      </c>
      <c r="DC78">
        <v>0</v>
      </c>
      <c r="DD78">
        <v>0</v>
      </c>
      <c r="DE78">
        <v>0</v>
      </c>
      <c r="DF78">
        <v>0</v>
      </c>
    </row>
    <row r="79" spans="1:110">
      <c r="A79" t="s">
        <v>73</v>
      </c>
      <c r="B79" t="s">
        <v>72</v>
      </c>
      <c r="C79" t="s">
        <v>71</v>
      </c>
      <c r="D79" t="s">
        <v>283</v>
      </c>
      <c r="E79" s="106" t="s">
        <v>282</v>
      </c>
      <c r="F79" t="s">
        <v>419</v>
      </c>
      <c r="G79" t="s">
        <v>1194</v>
      </c>
      <c r="H79" t="s">
        <v>1193</v>
      </c>
      <c r="I79" t="s">
        <v>1193</v>
      </c>
      <c r="J79" t="s">
        <v>1193</v>
      </c>
      <c r="K79" t="s">
        <v>1193</v>
      </c>
      <c r="L79" t="s">
        <v>1193</v>
      </c>
      <c r="M79" t="s">
        <v>1612</v>
      </c>
      <c r="N79" t="s">
        <v>422</v>
      </c>
      <c r="O79" t="s">
        <v>424</v>
      </c>
      <c r="P79" t="s">
        <v>424</v>
      </c>
      <c r="Q79" t="s">
        <v>421</v>
      </c>
      <c r="R79" t="s">
        <v>426</v>
      </c>
      <c r="S79" t="s">
        <v>1612</v>
      </c>
      <c r="T79" t="s">
        <v>1612</v>
      </c>
      <c r="U79" t="s">
        <v>1612</v>
      </c>
      <c r="V79" t="s">
        <v>1612</v>
      </c>
      <c r="W79" t="s">
        <v>1612</v>
      </c>
      <c r="X79" t="s">
        <v>1612</v>
      </c>
      <c r="Z79">
        <v>0</v>
      </c>
      <c r="AA79">
        <v>0</v>
      </c>
      <c r="AB79">
        <v>0</v>
      </c>
      <c r="AC79">
        <v>0</v>
      </c>
      <c r="AD79">
        <v>0</v>
      </c>
      <c r="AE79">
        <v>1</v>
      </c>
      <c r="AF79">
        <v>1</v>
      </c>
      <c r="AG79">
        <v>0</v>
      </c>
      <c r="AH79">
        <v>1</v>
      </c>
      <c r="AI79">
        <v>1</v>
      </c>
      <c r="AJ79">
        <v>1</v>
      </c>
      <c r="AK79">
        <v>0</v>
      </c>
      <c r="AL79">
        <v>1</v>
      </c>
      <c r="AM79">
        <v>1</v>
      </c>
      <c r="AN79">
        <v>0</v>
      </c>
      <c r="AO79">
        <v>1</v>
      </c>
      <c r="AP79">
        <v>1</v>
      </c>
      <c r="AQ79">
        <v>0</v>
      </c>
      <c r="AR79">
        <v>1</v>
      </c>
      <c r="AS79">
        <v>1</v>
      </c>
      <c r="AT79">
        <v>0</v>
      </c>
      <c r="AU79">
        <v>1</v>
      </c>
      <c r="AV79">
        <v>1</v>
      </c>
      <c r="AW79">
        <v>0</v>
      </c>
      <c r="AX79">
        <v>1</v>
      </c>
      <c r="AY79">
        <v>0</v>
      </c>
      <c r="AZ79">
        <v>0</v>
      </c>
      <c r="BA79">
        <v>0</v>
      </c>
      <c r="BB79">
        <v>0</v>
      </c>
      <c r="BC79">
        <v>0</v>
      </c>
      <c r="BD79">
        <v>0</v>
      </c>
      <c r="BE79">
        <v>0</v>
      </c>
      <c r="BF79">
        <v>0</v>
      </c>
      <c r="BG79">
        <v>0</v>
      </c>
      <c r="BH79">
        <v>0</v>
      </c>
      <c r="BI79">
        <v>0</v>
      </c>
      <c r="BJ79">
        <v>0</v>
      </c>
      <c r="BK79">
        <v>1</v>
      </c>
      <c r="BL79">
        <v>0</v>
      </c>
      <c r="BM79">
        <v>0</v>
      </c>
      <c r="BN79">
        <v>0</v>
      </c>
      <c r="BO79">
        <v>0</v>
      </c>
      <c r="BP79">
        <v>0</v>
      </c>
      <c r="BQ79">
        <v>0</v>
      </c>
      <c r="BR79">
        <v>1</v>
      </c>
      <c r="BS79">
        <v>0</v>
      </c>
      <c r="BT79">
        <v>0</v>
      </c>
      <c r="BU79">
        <v>0</v>
      </c>
      <c r="BV79">
        <v>0</v>
      </c>
      <c r="BW79">
        <v>1</v>
      </c>
      <c r="BX79">
        <v>0</v>
      </c>
      <c r="BY79">
        <v>0</v>
      </c>
      <c r="BZ79">
        <v>0</v>
      </c>
      <c r="CA79">
        <v>0</v>
      </c>
      <c r="CB79">
        <v>1</v>
      </c>
      <c r="CC79">
        <v>0</v>
      </c>
      <c r="CD79">
        <v>0</v>
      </c>
      <c r="CE79">
        <v>0</v>
      </c>
      <c r="CF79">
        <v>0</v>
      </c>
      <c r="CG79">
        <v>1</v>
      </c>
      <c r="CH79">
        <v>0</v>
      </c>
      <c r="CI79">
        <v>0</v>
      </c>
      <c r="CJ79">
        <v>0</v>
      </c>
      <c r="CK79">
        <v>0</v>
      </c>
      <c r="CL79">
        <v>1</v>
      </c>
      <c r="CM79">
        <v>0</v>
      </c>
      <c r="CN79">
        <v>1</v>
      </c>
      <c r="CO79">
        <v>0</v>
      </c>
      <c r="CP79">
        <v>0</v>
      </c>
      <c r="CQ79">
        <v>0</v>
      </c>
      <c r="CR79">
        <v>0</v>
      </c>
      <c r="CS79">
        <v>0</v>
      </c>
      <c r="CT79">
        <v>0</v>
      </c>
      <c r="CU79">
        <v>0</v>
      </c>
      <c r="CV79">
        <v>1</v>
      </c>
      <c r="CW79">
        <v>0</v>
      </c>
      <c r="CX79">
        <v>0</v>
      </c>
      <c r="CY79">
        <v>0</v>
      </c>
      <c r="CZ79">
        <v>0</v>
      </c>
      <c r="DA79">
        <v>0</v>
      </c>
      <c r="DB79">
        <v>0</v>
      </c>
      <c r="DC79">
        <v>1</v>
      </c>
      <c r="DD79">
        <v>0</v>
      </c>
      <c r="DE79">
        <v>0</v>
      </c>
      <c r="DF79">
        <v>1</v>
      </c>
    </row>
    <row r="80" spans="1:110">
      <c r="A80" t="s">
        <v>49</v>
      </c>
      <c r="B80" t="s">
        <v>101</v>
      </c>
      <c r="C80" t="s">
        <v>100</v>
      </c>
      <c r="D80" t="s">
        <v>281</v>
      </c>
      <c r="E80" s="106" t="s">
        <v>280</v>
      </c>
      <c r="F80" t="s">
        <v>419</v>
      </c>
      <c r="G80" t="s">
        <v>1193</v>
      </c>
      <c r="H80" t="s">
        <v>1193</v>
      </c>
      <c r="I80" t="s">
        <v>1194</v>
      </c>
      <c r="J80" t="s">
        <v>1193</v>
      </c>
      <c r="K80" t="s">
        <v>1194</v>
      </c>
      <c r="L80" t="s">
        <v>1193</v>
      </c>
      <c r="M80" t="s">
        <v>425</v>
      </c>
      <c r="N80" t="s">
        <v>425</v>
      </c>
      <c r="O80" t="s">
        <v>1612</v>
      </c>
      <c r="P80" t="s">
        <v>422</v>
      </c>
      <c r="Q80" t="s">
        <v>1612</v>
      </c>
      <c r="R80" t="s">
        <v>425</v>
      </c>
      <c r="S80" t="s">
        <v>2184</v>
      </c>
      <c r="T80" t="s">
        <v>2184</v>
      </c>
      <c r="U80" t="s">
        <v>1612</v>
      </c>
      <c r="V80" t="s">
        <v>2185</v>
      </c>
      <c r="W80" t="s">
        <v>1612</v>
      </c>
      <c r="X80" t="s">
        <v>2184</v>
      </c>
      <c r="Z80">
        <v>0</v>
      </c>
      <c r="AA80">
        <v>0</v>
      </c>
      <c r="AB80">
        <v>0</v>
      </c>
      <c r="AC80">
        <v>0</v>
      </c>
      <c r="AD80">
        <v>0</v>
      </c>
      <c r="AE80">
        <v>1</v>
      </c>
      <c r="AF80">
        <v>1</v>
      </c>
      <c r="AG80">
        <v>1</v>
      </c>
      <c r="AH80">
        <v>0</v>
      </c>
      <c r="AI80">
        <v>1</v>
      </c>
      <c r="AJ80">
        <v>1</v>
      </c>
      <c r="AK80">
        <v>0</v>
      </c>
      <c r="AL80">
        <v>1</v>
      </c>
      <c r="AM80">
        <v>0</v>
      </c>
      <c r="AN80">
        <v>1</v>
      </c>
      <c r="AO80">
        <v>1</v>
      </c>
      <c r="AP80">
        <v>1</v>
      </c>
      <c r="AQ80">
        <v>0</v>
      </c>
      <c r="AR80">
        <v>1</v>
      </c>
      <c r="AS80">
        <v>0</v>
      </c>
      <c r="AT80">
        <v>1</v>
      </c>
      <c r="AU80">
        <v>1</v>
      </c>
      <c r="AV80">
        <v>1</v>
      </c>
      <c r="AW80">
        <v>0</v>
      </c>
      <c r="AX80">
        <v>1</v>
      </c>
      <c r="AY80">
        <v>0</v>
      </c>
      <c r="AZ80">
        <v>0</v>
      </c>
      <c r="BA80">
        <v>0</v>
      </c>
      <c r="BB80">
        <v>0</v>
      </c>
      <c r="BC80">
        <v>0</v>
      </c>
      <c r="BD80">
        <v>1</v>
      </c>
      <c r="BE80">
        <v>0</v>
      </c>
      <c r="BF80">
        <v>0</v>
      </c>
      <c r="BG80">
        <v>0</v>
      </c>
      <c r="BH80">
        <v>1</v>
      </c>
      <c r="BI80">
        <v>0</v>
      </c>
      <c r="BJ80">
        <v>0</v>
      </c>
      <c r="BK80">
        <v>0</v>
      </c>
      <c r="BL80">
        <v>0</v>
      </c>
      <c r="BM80">
        <v>0</v>
      </c>
      <c r="BN80">
        <v>1</v>
      </c>
      <c r="BO80">
        <v>0</v>
      </c>
      <c r="BP80">
        <v>0</v>
      </c>
      <c r="BQ80">
        <v>0</v>
      </c>
      <c r="BR80">
        <v>1</v>
      </c>
      <c r="BS80">
        <v>0</v>
      </c>
      <c r="BT80">
        <v>0</v>
      </c>
      <c r="BU80">
        <v>0</v>
      </c>
      <c r="BV80">
        <v>0</v>
      </c>
      <c r="BW80">
        <v>0</v>
      </c>
      <c r="BX80">
        <v>0</v>
      </c>
      <c r="BY80">
        <v>0</v>
      </c>
      <c r="BZ80">
        <v>0</v>
      </c>
      <c r="CA80">
        <v>0</v>
      </c>
      <c r="CB80">
        <v>0</v>
      </c>
      <c r="CC80">
        <v>0</v>
      </c>
      <c r="CD80">
        <v>0</v>
      </c>
      <c r="CE80">
        <v>1</v>
      </c>
      <c r="CF80">
        <v>0</v>
      </c>
      <c r="CG80">
        <v>0</v>
      </c>
      <c r="CH80">
        <v>0</v>
      </c>
      <c r="CI80">
        <v>0</v>
      </c>
      <c r="CJ80">
        <v>0</v>
      </c>
      <c r="CK80">
        <v>0</v>
      </c>
      <c r="CL80">
        <v>1</v>
      </c>
      <c r="CM80">
        <v>0</v>
      </c>
      <c r="CN80">
        <v>0</v>
      </c>
      <c r="CO80">
        <v>0</v>
      </c>
      <c r="CP80">
        <v>0</v>
      </c>
      <c r="CQ80">
        <v>0</v>
      </c>
      <c r="CR80">
        <v>0</v>
      </c>
      <c r="CS80">
        <v>0</v>
      </c>
      <c r="CT80">
        <v>0</v>
      </c>
      <c r="CU80">
        <v>0</v>
      </c>
      <c r="CV80">
        <v>0</v>
      </c>
      <c r="CW80">
        <v>0</v>
      </c>
      <c r="CX80">
        <v>0</v>
      </c>
      <c r="CY80">
        <v>0</v>
      </c>
      <c r="CZ80">
        <v>0</v>
      </c>
      <c r="DA80">
        <v>0</v>
      </c>
      <c r="DB80">
        <v>1</v>
      </c>
      <c r="DC80">
        <v>0</v>
      </c>
      <c r="DD80">
        <v>0</v>
      </c>
      <c r="DE80">
        <v>0</v>
      </c>
      <c r="DF80">
        <v>1</v>
      </c>
    </row>
    <row r="81" spans="1:110">
      <c r="A81" t="s">
        <v>44</v>
      </c>
      <c r="B81" t="s">
        <v>116</v>
      </c>
      <c r="C81" t="s">
        <v>115</v>
      </c>
      <c r="D81" t="s">
        <v>279</v>
      </c>
      <c r="E81" s="106" t="s">
        <v>278</v>
      </c>
      <c r="F81" t="s">
        <v>417</v>
      </c>
      <c r="G81" t="s">
        <v>1193</v>
      </c>
      <c r="H81" t="s">
        <v>1193</v>
      </c>
      <c r="I81" t="s">
        <v>1193</v>
      </c>
      <c r="J81" t="s">
        <v>1193</v>
      </c>
      <c r="K81" t="s">
        <v>1193</v>
      </c>
      <c r="L81" t="s">
        <v>1193</v>
      </c>
      <c r="M81" t="s">
        <v>421</v>
      </c>
      <c r="N81" t="s">
        <v>422</v>
      </c>
      <c r="O81" t="s">
        <v>428</v>
      </c>
      <c r="P81" t="s">
        <v>421</v>
      </c>
      <c r="Q81" t="s">
        <v>427</v>
      </c>
      <c r="R81" t="s">
        <v>425</v>
      </c>
      <c r="S81" t="s">
        <v>2197</v>
      </c>
      <c r="T81" t="s">
        <v>2198</v>
      </c>
      <c r="U81" t="s">
        <v>2199</v>
      </c>
      <c r="V81" t="s">
        <v>2200</v>
      </c>
      <c r="W81" t="s">
        <v>2201</v>
      </c>
      <c r="X81" t="s">
        <v>2202</v>
      </c>
      <c r="Z81">
        <v>0</v>
      </c>
      <c r="AA81">
        <v>0</v>
      </c>
      <c r="AB81">
        <v>0</v>
      </c>
      <c r="AC81">
        <v>1</v>
      </c>
      <c r="AD81">
        <v>0</v>
      </c>
      <c r="AE81">
        <v>0</v>
      </c>
      <c r="AF81">
        <v>1</v>
      </c>
      <c r="AG81">
        <v>1</v>
      </c>
      <c r="AH81">
        <v>0</v>
      </c>
      <c r="AI81">
        <v>1</v>
      </c>
      <c r="AJ81">
        <v>1</v>
      </c>
      <c r="AK81">
        <v>0</v>
      </c>
      <c r="AL81">
        <v>1</v>
      </c>
      <c r="AM81">
        <v>1</v>
      </c>
      <c r="AN81">
        <v>0</v>
      </c>
      <c r="AO81">
        <v>1</v>
      </c>
      <c r="AP81">
        <v>1</v>
      </c>
      <c r="AQ81">
        <v>0</v>
      </c>
      <c r="AR81">
        <v>1</v>
      </c>
      <c r="AS81">
        <v>1</v>
      </c>
      <c r="AT81">
        <v>0</v>
      </c>
      <c r="AU81">
        <v>1</v>
      </c>
      <c r="AV81">
        <v>1</v>
      </c>
      <c r="AW81">
        <v>0</v>
      </c>
      <c r="AX81">
        <v>1</v>
      </c>
      <c r="AY81">
        <v>0</v>
      </c>
      <c r="AZ81">
        <v>1</v>
      </c>
      <c r="BA81">
        <v>0</v>
      </c>
      <c r="BB81">
        <v>0</v>
      </c>
      <c r="BC81">
        <v>0</v>
      </c>
      <c r="BD81">
        <v>0</v>
      </c>
      <c r="BE81">
        <v>0</v>
      </c>
      <c r="BF81">
        <v>0</v>
      </c>
      <c r="BG81">
        <v>0</v>
      </c>
      <c r="BH81">
        <v>1</v>
      </c>
      <c r="BI81">
        <v>0</v>
      </c>
      <c r="BJ81">
        <v>0</v>
      </c>
      <c r="BK81">
        <v>1</v>
      </c>
      <c r="BL81">
        <v>0</v>
      </c>
      <c r="BM81">
        <v>0</v>
      </c>
      <c r="BN81">
        <v>0</v>
      </c>
      <c r="BO81">
        <v>0</v>
      </c>
      <c r="BP81">
        <v>0</v>
      </c>
      <c r="BQ81">
        <v>0</v>
      </c>
      <c r="BR81">
        <v>1</v>
      </c>
      <c r="BS81">
        <v>0</v>
      </c>
      <c r="BT81">
        <v>0</v>
      </c>
      <c r="BU81">
        <v>0</v>
      </c>
      <c r="BV81">
        <v>0</v>
      </c>
      <c r="BW81">
        <v>0</v>
      </c>
      <c r="BX81">
        <v>0</v>
      </c>
      <c r="BY81">
        <v>0</v>
      </c>
      <c r="BZ81">
        <v>0</v>
      </c>
      <c r="CA81">
        <v>1</v>
      </c>
      <c r="CB81">
        <v>1</v>
      </c>
      <c r="CC81">
        <v>0</v>
      </c>
      <c r="CD81">
        <v>1</v>
      </c>
      <c r="CE81">
        <v>0</v>
      </c>
      <c r="CF81">
        <v>0</v>
      </c>
      <c r="CG81">
        <v>0</v>
      </c>
      <c r="CH81">
        <v>0</v>
      </c>
      <c r="CI81">
        <v>0</v>
      </c>
      <c r="CJ81">
        <v>0</v>
      </c>
      <c r="CK81">
        <v>0</v>
      </c>
      <c r="CL81">
        <v>1</v>
      </c>
      <c r="CM81">
        <v>0</v>
      </c>
      <c r="CN81">
        <v>0</v>
      </c>
      <c r="CO81">
        <v>0</v>
      </c>
      <c r="CP81">
        <v>0</v>
      </c>
      <c r="CQ81">
        <v>0</v>
      </c>
      <c r="CR81">
        <v>0</v>
      </c>
      <c r="CS81">
        <v>0</v>
      </c>
      <c r="CT81">
        <v>1</v>
      </c>
      <c r="CU81">
        <v>0</v>
      </c>
      <c r="CV81">
        <v>1</v>
      </c>
      <c r="CW81">
        <v>0</v>
      </c>
      <c r="CX81">
        <v>0</v>
      </c>
      <c r="CY81">
        <v>0</v>
      </c>
      <c r="CZ81">
        <v>0</v>
      </c>
      <c r="DA81">
        <v>0</v>
      </c>
      <c r="DB81">
        <v>1</v>
      </c>
      <c r="DC81">
        <v>0</v>
      </c>
      <c r="DD81">
        <v>0</v>
      </c>
      <c r="DE81">
        <v>0</v>
      </c>
      <c r="DF81">
        <v>1</v>
      </c>
    </row>
    <row r="82" spans="1:110">
      <c r="A82" t="s">
        <v>56</v>
      </c>
      <c r="B82" t="s">
        <v>65</v>
      </c>
      <c r="C82" t="s">
        <v>54</v>
      </c>
      <c r="D82" t="s">
        <v>277</v>
      </c>
      <c r="E82" s="106" t="s">
        <v>276</v>
      </c>
      <c r="F82" t="s">
        <v>417</v>
      </c>
      <c r="G82" t="s">
        <v>1194</v>
      </c>
      <c r="H82" t="s">
        <v>1194</v>
      </c>
      <c r="I82" t="s">
        <v>1194</v>
      </c>
      <c r="J82" t="s">
        <v>1193</v>
      </c>
      <c r="K82" t="s">
        <v>1194</v>
      </c>
      <c r="L82" t="s">
        <v>1193</v>
      </c>
      <c r="M82" t="s">
        <v>1612</v>
      </c>
      <c r="N82" t="s">
        <v>1612</v>
      </c>
      <c r="O82" t="s">
        <v>1612</v>
      </c>
      <c r="P82" t="s">
        <v>424</v>
      </c>
      <c r="Q82" t="s">
        <v>1612</v>
      </c>
      <c r="R82" t="s">
        <v>422</v>
      </c>
      <c r="S82" t="s">
        <v>1612</v>
      </c>
      <c r="T82" t="s">
        <v>1612</v>
      </c>
      <c r="U82" t="s">
        <v>1612</v>
      </c>
      <c r="V82" t="s">
        <v>2217</v>
      </c>
      <c r="W82" t="s">
        <v>1612</v>
      </c>
      <c r="X82" t="s">
        <v>2218</v>
      </c>
      <c r="Z82">
        <v>0</v>
      </c>
      <c r="AA82">
        <v>0</v>
      </c>
      <c r="AB82">
        <v>0</v>
      </c>
      <c r="AC82">
        <v>1</v>
      </c>
      <c r="AD82">
        <v>0</v>
      </c>
      <c r="AE82">
        <v>0</v>
      </c>
      <c r="AF82">
        <v>1</v>
      </c>
      <c r="AG82">
        <v>0</v>
      </c>
      <c r="AH82">
        <v>1</v>
      </c>
      <c r="AI82">
        <v>1</v>
      </c>
      <c r="AJ82">
        <v>0</v>
      </c>
      <c r="AK82">
        <v>1</v>
      </c>
      <c r="AL82">
        <v>1</v>
      </c>
      <c r="AM82">
        <v>0</v>
      </c>
      <c r="AN82">
        <v>1</v>
      </c>
      <c r="AO82">
        <v>1</v>
      </c>
      <c r="AP82">
        <v>1</v>
      </c>
      <c r="AQ82">
        <v>0</v>
      </c>
      <c r="AR82">
        <v>1</v>
      </c>
      <c r="AS82">
        <v>0</v>
      </c>
      <c r="AT82">
        <v>1</v>
      </c>
      <c r="AU82">
        <v>1</v>
      </c>
      <c r="AV82">
        <v>1</v>
      </c>
      <c r="AW82">
        <v>0</v>
      </c>
      <c r="AX82">
        <v>1</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1</v>
      </c>
      <c r="CH82">
        <v>0</v>
      </c>
      <c r="CI82">
        <v>0</v>
      </c>
      <c r="CJ82">
        <v>0</v>
      </c>
      <c r="CK82">
        <v>0</v>
      </c>
      <c r="CL82">
        <v>1</v>
      </c>
      <c r="CM82">
        <v>0</v>
      </c>
      <c r="CN82">
        <v>0</v>
      </c>
      <c r="CO82">
        <v>0</v>
      </c>
      <c r="CP82">
        <v>0</v>
      </c>
      <c r="CQ82">
        <v>0</v>
      </c>
      <c r="CR82">
        <v>0</v>
      </c>
      <c r="CS82">
        <v>0</v>
      </c>
      <c r="CT82">
        <v>0</v>
      </c>
      <c r="CU82">
        <v>0</v>
      </c>
      <c r="CV82">
        <v>0</v>
      </c>
      <c r="CW82">
        <v>0</v>
      </c>
      <c r="CX82">
        <v>0</v>
      </c>
      <c r="CY82">
        <v>1</v>
      </c>
      <c r="CZ82">
        <v>0</v>
      </c>
      <c r="DA82">
        <v>0</v>
      </c>
      <c r="DB82">
        <v>0</v>
      </c>
      <c r="DC82">
        <v>0</v>
      </c>
      <c r="DD82">
        <v>0</v>
      </c>
      <c r="DE82">
        <v>0</v>
      </c>
      <c r="DF82">
        <v>1</v>
      </c>
    </row>
    <row r="83" spans="1:110">
      <c r="A83" t="s">
        <v>73</v>
      </c>
      <c r="B83" t="s">
        <v>72</v>
      </c>
      <c r="C83" t="s">
        <v>71</v>
      </c>
      <c r="D83" t="s">
        <v>275</v>
      </c>
      <c r="E83" s="106" t="s">
        <v>274</v>
      </c>
      <c r="F83" t="s">
        <v>418</v>
      </c>
      <c r="G83" t="s">
        <v>1194</v>
      </c>
      <c r="H83" t="s">
        <v>1194</v>
      </c>
      <c r="I83" t="s">
        <v>1193</v>
      </c>
      <c r="J83" t="s">
        <v>1193</v>
      </c>
      <c r="K83" t="s">
        <v>1193</v>
      </c>
      <c r="L83" t="s">
        <v>1194</v>
      </c>
      <c r="M83" t="s">
        <v>1612</v>
      </c>
      <c r="N83" t="s">
        <v>1612</v>
      </c>
      <c r="O83" t="s">
        <v>421</v>
      </c>
      <c r="P83" t="s">
        <v>421</v>
      </c>
      <c r="Q83" t="s">
        <v>425</v>
      </c>
      <c r="R83" t="s">
        <v>1612</v>
      </c>
      <c r="S83" t="s">
        <v>1612</v>
      </c>
      <c r="T83" t="s">
        <v>1612</v>
      </c>
      <c r="U83" t="s">
        <v>1612</v>
      </c>
      <c r="V83" t="s">
        <v>1612</v>
      </c>
      <c r="W83" t="s">
        <v>1612</v>
      </c>
      <c r="X83" t="s">
        <v>1612</v>
      </c>
      <c r="Z83">
        <v>0</v>
      </c>
      <c r="AA83">
        <v>0</v>
      </c>
      <c r="AB83">
        <v>0</v>
      </c>
      <c r="AC83">
        <v>0</v>
      </c>
      <c r="AD83">
        <v>1</v>
      </c>
      <c r="AE83">
        <v>0</v>
      </c>
      <c r="AF83">
        <v>1</v>
      </c>
      <c r="AG83">
        <v>0</v>
      </c>
      <c r="AH83">
        <v>1</v>
      </c>
      <c r="AI83">
        <v>1</v>
      </c>
      <c r="AJ83">
        <v>0</v>
      </c>
      <c r="AK83">
        <v>1</v>
      </c>
      <c r="AL83">
        <v>1</v>
      </c>
      <c r="AM83">
        <v>1</v>
      </c>
      <c r="AN83">
        <v>0</v>
      </c>
      <c r="AO83">
        <v>1</v>
      </c>
      <c r="AP83">
        <v>1</v>
      </c>
      <c r="AQ83">
        <v>0</v>
      </c>
      <c r="AR83">
        <v>1</v>
      </c>
      <c r="AS83">
        <v>1</v>
      </c>
      <c r="AT83">
        <v>0</v>
      </c>
      <c r="AU83">
        <v>1</v>
      </c>
      <c r="AV83">
        <v>0</v>
      </c>
      <c r="AW83">
        <v>1</v>
      </c>
      <c r="AX83">
        <v>1</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1</v>
      </c>
      <c r="BU83">
        <v>0</v>
      </c>
      <c r="BV83">
        <v>0</v>
      </c>
      <c r="BW83">
        <v>0</v>
      </c>
      <c r="BX83">
        <v>0</v>
      </c>
      <c r="BY83">
        <v>0</v>
      </c>
      <c r="BZ83">
        <v>0</v>
      </c>
      <c r="CA83">
        <v>0</v>
      </c>
      <c r="CB83">
        <v>1</v>
      </c>
      <c r="CC83">
        <v>0</v>
      </c>
      <c r="CD83">
        <v>1</v>
      </c>
      <c r="CE83">
        <v>0</v>
      </c>
      <c r="CF83">
        <v>0</v>
      </c>
      <c r="CG83">
        <v>0</v>
      </c>
      <c r="CH83">
        <v>0</v>
      </c>
      <c r="CI83">
        <v>0</v>
      </c>
      <c r="CJ83">
        <v>0</v>
      </c>
      <c r="CK83">
        <v>0</v>
      </c>
      <c r="CL83">
        <v>1</v>
      </c>
      <c r="CM83">
        <v>0</v>
      </c>
      <c r="CN83">
        <v>0</v>
      </c>
      <c r="CO83">
        <v>0</v>
      </c>
      <c r="CP83">
        <v>0</v>
      </c>
      <c r="CQ83">
        <v>0</v>
      </c>
      <c r="CR83">
        <v>1</v>
      </c>
      <c r="CS83">
        <v>0</v>
      </c>
      <c r="CT83">
        <v>0</v>
      </c>
      <c r="CU83">
        <v>0</v>
      </c>
      <c r="CV83">
        <v>1</v>
      </c>
      <c r="CW83">
        <v>0</v>
      </c>
      <c r="CX83">
        <v>0</v>
      </c>
      <c r="CY83">
        <v>0</v>
      </c>
      <c r="CZ83">
        <v>0</v>
      </c>
      <c r="DA83">
        <v>0</v>
      </c>
      <c r="DB83">
        <v>0</v>
      </c>
      <c r="DC83">
        <v>0</v>
      </c>
      <c r="DD83">
        <v>0</v>
      </c>
      <c r="DE83">
        <v>0</v>
      </c>
      <c r="DF83">
        <v>0</v>
      </c>
    </row>
    <row r="84" spans="1:110">
      <c r="A84" t="s">
        <v>73</v>
      </c>
      <c r="B84" t="s">
        <v>72</v>
      </c>
      <c r="C84" t="s">
        <v>71</v>
      </c>
      <c r="D84" t="s">
        <v>273</v>
      </c>
      <c r="E84" s="106" t="s">
        <v>272</v>
      </c>
      <c r="F84" t="s">
        <v>419</v>
      </c>
      <c r="G84" t="s">
        <v>1193</v>
      </c>
      <c r="H84" t="s">
        <v>1193</v>
      </c>
      <c r="I84" t="s">
        <v>1194</v>
      </c>
      <c r="J84" t="s">
        <v>1193</v>
      </c>
      <c r="K84" t="s">
        <v>1193</v>
      </c>
      <c r="L84" t="s">
        <v>1193</v>
      </c>
      <c r="M84" t="s">
        <v>424</v>
      </c>
      <c r="N84" t="s">
        <v>425</v>
      </c>
      <c r="O84" t="s">
        <v>1612</v>
      </c>
      <c r="P84" t="s">
        <v>422</v>
      </c>
      <c r="Q84" t="s">
        <v>425</v>
      </c>
      <c r="R84" t="s">
        <v>422</v>
      </c>
      <c r="S84" t="s">
        <v>2240</v>
      </c>
      <c r="T84" t="s">
        <v>1612</v>
      </c>
      <c r="U84" t="s">
        <v>1612</v>
      </c>
      <c r="V84" t="s">
        <v>1612</v>
      </c>
      <c r="W84" t="s">
        <v>2241</v>
      </c>
      <c r="X84" t="s">
        <v>1612</v>
      </c>
      <c r="Z84">
        <v>0</v>
      </c>
      <c r="AA84">
        <v>0</v>
      </c>
      <c r="AB84">
        <v>0</v>
      </c>
      <c r="AC84">
        <v>0</v>
      </c>
      <c r="AD84">
        <v>0</v>
      </c>
      <c r="AE84">
        <v>1</v>
      </c>
      <c r="AF84">
        <v>1</v>
      </c>
      <c r="AG84">
        <v>1</v>
      </c>
      <c r="AH84">
        <v>0</v>
      </c>
      <c r="AI84">
        <v>1</v>
      </c>
      <c r="AJ84">
        <v>1</v>
      </c>
      <c r="AK84">
        <v>0</v>
      </c>
      <c r="AL84">
        <v>1</v>
      </c>
      <c r="AM84">
        <v>0</v>
      </c>
      <c r="AN84">
        <v>1</v>
      </c>
      <c r="AO84">
        <v>1</v>
      </c>
      <c r="AP84">
        <v>1</v>
      </c>
      <c r="AQ84">
        <v>0</v>
      </c>
      <c r="AR84">
        <v>1</v>
      </c>
      <c r="AS84">
        <v>1</v>
      </c>
      <c r="AT84">
        <v>0</v>
      </c>
      <c r="AU84">
        <v>1</v>
      </c>
      <c r="AV84">
        <v>1</v>
      </c>
      <c r="AW84">
        <v>0</v>
      </c>
      <c r="AX84">
        <v>1</v>
      </c>
      <c r="AY84">
        <v>0</v>
      </c>
      <c r="AZ84">
        <v>0</v>
      </c>
      <c r="BA84">
        <v>0</v>
      </c>
      <c r="BB84">
        <v>0</v>
      </c>
      <c r="BC84">
        <v>1</v>
      </c>
      <c r="BD84">
        <v>0</v>
      </c>
      <c r="BE84">
        <v>0</v>
      </c>
      <c r="BF84">
        <v>0</v>
      </c>
      <c r="BG84">
        <v>0</v>
      </c>
      <c r="BH84">
        <v>1</v>
      </c>
      <c r="BI84">
        <v>0</v>
      </c>
      <c r="BJ84">
        <v>0</v>
      </c>
      <c r="BK84">
        <v>0</v>
      </c>
      <c r="BL84">
        <v>0</v>
      </c>
      <c r="BM84">
        <v>0</v>
      </c>
      <c r="BN84">
        <v>1</v>
      </c>
      <c r="BO84">
        <v>0</v>
      </c>
      <c r="BP84">
        <v>0</v>
      </c>
      <c r="BQ84">
        <v>0</v>
      </c>
      <c r="BR84">
        <v>1</v>
      </c>
      <c r="BS84">
        <v>0</v>
      </c>
      <c r="BT84">
        <v>0</v>
      </c>
      <c r="BU84">
        <v>0</v>
      </c>
      <c r="BV84">
        <v>0</v>
      </c>
      <c r="BW84">
        <v>0</v>
      </c>
      <c r="BX84">
        <v>0</v>
      </c>
      <c r="BY84">
        <v>0</v>
      </c>
      <c r="BZ84">
        <v>0</v>
      </c>
      <c r="CA84">
        <v>0</v>
      </c>
      <c r="CB84">
        <v>0</v>
      </c>
      <c r="CC84">
        <v>0</v>
      </c>
      <c r="CD84">
        <v>0</v>
      </c>
      <c r="CE84">
        <v>1</v>
      </c>
      <c r="CF84">
        <v>0</v>
      </c>
      <c r="CG84">
        <v>0</v>
      </c>
      <c r="CH84">
        <v>0</v>
      </c>
      <c r="CI84">
        <v>0</v>
      </c>
      <c r="CJ84">
        <v>0</v>
      </c>
      <c r="CK84">
        <v>0</v>
      </c>
      <c r="CL84">
        <v>1</v>
      </c>
      <c r="CM84">
        <v>0</v>
      </c>
      <c r="CN84">
        <v>0</v>
      </c>
      <c r="CO84">
        <v>0</v>
      </c>
      <c r="CP84">
        <v>0</v>
      </c>
      <c r="CQ84">
        <v>0</v>
      </c>
      <c r="CR84">
        <v>1</v>
      </c>
      <c r="CS84">
        <v>0</v>
      </c>
      <c r="CT84">
        <v>0</v>
      </c>
      <c r="CU84">
        <v>0</v>
      </c>
      <c r="CV84">
        <v>1</v>
      </c>
      <c r="CW84">
        <v>0</v>
      </c>
      <c r="CX84">
        <v>0</v>
      </c>
      <c r="CY84">
        <v>1</v>
      </c>
      <c r="CZ84">
        <v>0</v>
      </c>
      <c r="DA84">
        <v>0</v>
      </c>
      <c r="DB84">
        <v>0</v>
      </c>
      <c r="DC84">
        <v>0</v>
      </c>
      <c r="DD84">
        <v>0</v>
      </c>
      <c r="DE84">
        <v>0</v>
      </c>
      <c r="DF84">
        <v>1</v>
      </c>
    </row>
    <row r="85" spans="1:110">
      <c r="A85" t="s">
        <v>44</v>
      </c>
      <c r="B85" t="s">
        <v>60</v>
      </c>
      <c r="C85" t="s">
        <v>59</v>
      </c>
      <c r="D85" t="s">
        <v>271</v>
      </c>
      <c r="E85" s="106" t="s">
        <v>270</v>
      </c>
      <c r="F85" t="s">
        <v>416</v>
      </c>
      <c r="G85" t="s">
        <v>1194</v>
      </c>
      <c r="H85" t="s">
        <v>1194</v>
      </c>
      <c r="I85" t="s">
        <v>1194</v>
      </c>
      <c r="J85" t="s">
        <v>1194</v>
      </c>
      <c r="K85" t="s">
        <v>1194</v>
      </c>
      <c r="L85" t="s">
        <v>1194</v>
      </c>
      <c r="M85" t="s">
        <v>1612</v>
      </c>
      <c r="N85" t="s">
        <v>1612</v>
      </c>
      <c r="O85" t="s">
        <v>1612</v>
      </c>
      <c r="P85" t="s">
        <v>1612</v>
      </c>
      <c r="Q85" t="s">
        <v>1612</v>
      </c>
      <c r="R85" t="s">
        <v>1612</v>
      </c>
      <c r="S85" t="s">
        <v>1612</v>
      </c>
      <c r="T85" t="s">
        <v>1612</v>
      </c>
      <c r="U85" t="s">
        <v>1612</v>
      </c>
      <c r="V85" t="s">
        <v>1612</v>
      </c>
      <c r="W85" t="s">
        <v>1612</v>
      </c>
      <c r="X85" t="s">
        <v>1612</v>
      </c>
      <c r="Z85">
        <v>0</v>
      </c>
      <c r="AA85">
        <v>0</v>
      </c>
      <c r="AB85">
        <v>1</v>
      </c>
      <c r="AC85">
        <v>0</v>
      </c>
      <c r="AD85">
        <v>0</v>
      </c>
      <c r="AE85">
        <v>0</v>
      </c>
      <c r="AF85">
        <v>1</v>
      </c>
      <c r="AG85">
        <v>0</v>
      </c>
      <c r="AH85">
        <v>1</v>
      </c>
      <c r="AI85">
        <v>1</v>
      </c>
      <c r="AJ85">
        <v>0</v>
      </c>
      <c r="AK85">
        <v>1</v>
      </c>
      <c r="AL85">
        <v>1</v>
      </c>
      <c r="AM85">
        <v>0</v>
      </c>
      <c r="AN85">
        <v>1</v>
      </c>
      <c r="AO85">
        <v>1</v>
      </c>
      <c r="AP85">
        <v>0</v>
      </c>
      <c r="AQ85">
        <v>1</v>
      </c>
      <c r="AR85">
        <v>1</v>
      </c>
      <c r="AS85">
        <v>0</v>
      </c>
      <c r="AT85">
        <v>1</v>
      </c>
      <c r="AU85">
        <v>1</v>
      </c>
      <c r="AV85">
        <v>0</v>
      </c>
      <c r="AW85">
        <v>1</v>
      </c>
      <c r="AX85">
        <v>1</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row>
    <row r="86" spans="1:110">
      <c r="A86" t="s">
        <v>73</v>
      </c>
      <c r="B86" t="s">
        <v>72</v>
      </c>
      <c r="C86" t="s">
        <v>71</v>
      </c>
      <c r="D86" t="s">
        <v>269</v>
      </c>
      <c r="E86" s="106" t="s">
        <v>268</v>
      </c>
      <c r="F86" t="s">
        <v>417</v>
      </c>
      <c r="G86" t="s">
        <v>1194</v>
      </c>
      <c r="H86" t="s">
        <v>1194</v>
      </c>
      <c r="I86" t="s">
        <v>1194</v>
      </c>
      <c r="J86" t="s">
        <v>1194</v>
      </c>
      <c r="K86" t="s">
        <v>1194</v>
      </c>
      <c r="L86" t="s">
        <v>1194</v>
      </c>
      <c r="M86" t="s">
        <v>1612</v>
      </c>
      <c r="N86" t="s">
        <v>1612</v>
      </c>
      <c r="O86" t="s">
        <v>1612</v>
      </c>
      <c r="P86" t="s">
        <v>1612</v>
      </c>
      <c r="Q86" t="s">
        <v>1612</v>
      </c>
      <c r="R86" t="s">
        <v>1612</v>
      </c>
      <c r="S86" t="s">
        <v>1612</v>
      </c>
      <c r="T86" t="s">
        <v>1612</v>
      </c>
      <c r="U86" t="s">
        <v>1612</v>
      </c>
      <c r="V86" t="s">
        <v>1612</v>
      </c>
      <c r="W86" t="s">
        <v>1612</v>
      </c>
      <c r="X86" t="s">
        <v>1612</v>
      </c>
      <c r="Z86">
        <v>0</v>
      </c>
      <c r="AA86">
        <v>0</v>
      </c>
      <c r="AB86">
        <v>0</v>
      </c>
      <c r="AC86">
        <v>1</v>
      </c>
      <c r="AD86">
        <v>0</v>
      </c>
      <c r="AE86">
        <v>0</v>
      </c>
      <c r="AF86">
        <v>1</v>
      </c>
      <c r="AG86">
        <v>0</v>
      </c>
      <c r="AH86">
        <v>1</v>
      </c>
      <c r="AI86">
        <v>1</v>
      </c>
      <c r="AJ86">
        <v>0</v>
      </c>
      <c r="AK86">
        <v>1</v>
      </c>
      <c r="AL86">
        <v>1</v>
      </c>
      <c r="AM86">
        <v>0</v>
      </c>
      <c r="AN86">
        <v>1</v>
      </c>
      <c r="AO86">
        <v>1</v>
      </c>
      <c r="AP86">
        <v>0</v>
      </c>
      <c r="AQ86">
        <v>1</v>
      </c>
      <c r="AR86">
        <v>1</v>
      </c>
      <c r="AS86">
        <v>0</v>
      </c>
      <c r="AT86">
        <v>1</v>
      </c>
      <c r="AU86">
        <v>1</v>
      </c>
      <c r="AV86">
        <v>0</v>
      </c>
      <c r="AW86">
        <v>1</v>
      </c>
      <c r="AX86">
        <v>1</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row>
    <row r="87" spans="1:110">
      <c r="A87" t="s">
        <v>56</v>
      </c>
      <c r="B87" t="s">
        <v>55</v>
      </c>
      <c r="C87" t="s">
        <v>135</v>
      </c>
      <c r="D87" t="s">
        <v>267</v>
      </c>
      <c r="E87" s="106" t="s">
        <v>266</v>
      </c>
      <c r="F87" t="s">
        <v>419</v>
      </c>
      <c r="G87" t="s">
        <v>1194</v>
      </c>
      <c r="H87" t="s">
        <v>1194</v>
      </c>
      <c r="I87" t="s">
        <v>1194</v>
      </c>
      <c r="J87" t="s">
        <v>1194</v>
      </c>
      <c r="K87" t="s">
        <v>1194</v>
      </c>
      <c r="L87" t="s">
        <v>1194</v>
      </c>
      <c r="M87" t="s">
        <v>1612</v>
      </c>
      <c r="N87" t="s">
        <v>1612</v>
      </c>
      <c r="O87" t="s">
        <v>1612</v>
      </c>
      <c r="P87" t="s">
        <v>1612</v>
      </c>
      <c r="Q87" t="s">
        <v>1612</v>
      </c>
      <c r="R87" t="s">
        <v>1612</v>
      </c>
      <c r="S87" t="s">
        <v>1612</v>
      </c>
      <c r="T87" t="s">
        <v>1612</v>
      </c>
      <c r="U87" t="s">
        <v>1612</v>
      </c>
      <c r="V87" t="s">
        <v>1612</v>
      </c>
      <c r="W87" t="s">
        <v>1612</v>
      </c>
      <c r="X87" t="s">
        <v>1612</v>
      </c>
      <c r="Z87">
        <v>0</v>
      </c>
      <c r="AA87">
        <v>0</v>
      </c>
      <c r="AB87">
        <v>0</v>
      </c>
      <c r="AC87">
        <v>0</v>
      </c>
      <c r="AD87">
        <v>0</v>
      </c>
      <c r="AE87">
        <v>1</v>
      </c>
      <c r="AF87">
        <v>1</v>
      </c>
      <c r="AG87">
        <v>0</v>
      </c>
      <c r="AH87">
        <v>1</v>
      </c>
      <c r="AI87">
        <v>1</v>
      </c>
      <c r="AJ87">
        <v>0</v>
      </c>
      <c r="AK87">
        <v>1</v>
      </c>
      <c r="AL87">
        <v>1</v>
      </c>
      <c r="AM87">
        <v>0</v>
      </c>
      <c r="AN87">
        <v>1</v>
      </c>
      <c r="AO87">
        <v>1</v>
      </c>
      <c r="AP87">
        <v>0</v>
      </c>
      <c r="AQ87">
        <v>1</v>
      </c>
      <c r="AR87">
        <v>1</v>
      </c>
      <c r="AS87">
        <v>0</v>
      </c>
      <c r="AT87">
        <v>1</v>
      </c>
      <c r="AU87">
        <v>1</v>
      </c>
      <c r="AV87">
        <v>0</v>
      </c>
      <c r="AW87">
        <v>1</v>
      </c>
      <c r="AX87">
        <v>1</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row>
    <row r="88" spans="1:110">
      <c r="A88" t="s">
        <v>73</v>
      </c>
      <c r="B88" t="s">
        <v>72</v>
      </c>
      <c r="C88" t="s">
        <v>71</v>
      </c>
      <c r="D88" t="s">
        <v>265</v>
      </c>
      <c r="E88" s="106" t="s">
        <v>264</v>
      </c>
      <c r="F88" t="s">
        <v>417</v>
      </c>
      <c r="G88" t="s">
        <v>1193</v>
      </c>
      <c r="H88" t="s">
        <v>1193</v>
      </c>
      <c r="I88" t="s">
        <v>1193</v>
      </c>
      <c r="J88" t="s">
        <v>1193</v>
      </c>
      <c r="K88" t="s">
        <v>1193</v>
      </c>
      <c r="L88" t="s">
        <v>1193</v>
      </c>
      <c r="M88" t="s">
        <v>425</v>
      </c>
      <c r="N88" t="s">
        <v>422</v>
      </c>
      <c r="O88" t="s">
        <v>423</v>
      </c>
      <c r="P88" t="s">
        <v>421</v>
      </c>
      <c r="Q88" t="s">
        <v>421</v>
      </c>
      <c r="R88" t="s">
        <v>424</v>
      </c>
      <c r="S88" t="s">
        <v>1612</v>
      </c>
      <c r="T88" t="s">
        <v>1612</v>
      </c>
      <c r="U88" t="s">
        <v>1612</v>
      </c>
      <c r="V88" t="s">
        <v>2285</v>
      </c>
      <c r="W88" t="s">
        <v>1612</v>
      </c>
      <c r="X88" t="s">
        <v>1612</v>
      </c>
      <c r="Z88">
        <v>0</v>
      </c>
      <c r="AA88">
        <v>0</v>
      </c>
      <c r="AB88">
        <v>0</v>
      </c>
      <c r="AC88">
        <v>1</v>
      </c>
      <c r="AD88">
        <v>0</v>
      </c>
      <c r="AE88">
        <v>0</v>
      </c>
      <c r="AF88">
        <v>1</v>
      </c>
      <c r="AG88">
        <v>1</v>
      </c>
      <c r="AH88">
        <v>0</v>
      </c>
      <c r="AI88">
        <v>1</v>
      </c>
      <c r="AJ88">
        <v>1</v>
      </c>
      <c r="AK88">
        <v>0</v>
      </c>
      <c r="AL88">
        <v>1</v>
      </c>
      <c r="AM88">
        <v>1</v>
      </c>
      <c r="AN88">
        <v>0</v>
      </c>
      <c r="AO88">
        <v>1</v>
      </c>
      <c r="AP88">
        <v>1</v>
      </c>
      <c r="AQ88">
        <v>0</v>
      </c>
      <c r="AR88">
        <v>1</v>
      </c>
      <c r="AS88">
        <v>1</v>
      </c>
      <c r="AT88">
        <v>0</v>
      </c>
      <c r="AU88">
        <v>1</v>
      </c>
      <c r="AV88">
        <v>1</v>
      </c>
      <c r="AW88">
        <v>0</v>
      </c>
      <c r="AX88">
        <v>1</v>
      </c>
      <c r="AY88">
        <v>0</v>
      </c>
      <c r="AZ88">
        <v>0</v>
      </c>
      <c r="BA88">
        <v>0</v>
      </c>
      <c r="BB88">
        <v>0</v>
      </c>
      <c r="BC88">
        <v>0</v>
      </c>
      <c r="BD88">
        <v>1</v>
      </c>
      <c r="BE88">
        <v>0</v>
      </c>
      <c r="BF88">
        <v>0</v>
      </c>
      <c r="BG88">
        <v>0</v>
      </c>
      <c r="BH88">
        <v>1</v>
      </c>
      <c r="BI88">
        <v>0</v>
      </c>
      <c r="BJ88">
        <v>0</v>
      </c>
      <c r="BK88">
        <v>1</v>
      </c>
      <c r="BL88">
        <v>0</v>
      </c>
      <c r="BM88">
        <v>0</v>
      </c>
      <c r="BN88">
        <v>0</v>
      </c>
      <c r="BO88">
        <v>0</v>
      </c>
      <c r="BP88">
        <v>0</v>
      </c>
      <c r="BQ88">
        <v>0</v>
      </c>
      <c r="BR88">
        <v>1</v>
      </c>
      <c r="BS88">
        <v>0</v>
      </c>
      <c r="BT88">
        <v>0</v>
      </c>
      <c r="BU88">
        <v>0</v>
      </c>
      <c r="BV88">
        <v>1</v>
      </c>
      <c r="BW88">
        <v>0</v>
      </c>
      <c r="BX88">
        <v>0</v>
      </c>
      <c r="BY88">
        <v>0</v>
      </c>
      <c r="BZ88">
        <v>0</v>
      </c>
      <c r="CA88">
        <v>0</v>
      </c>
      <c r="CB88">
        <v>1</v>
      </c>
      <c r="CC88">
        <v>0</v>
      </c>
      <c r="CD88">
        <v>1</v>
      </c>
      <c r="CE88">
        <v>0</v>
      </c>
      <c r="CF88">
        <v>0</v>
      </c>
      <c r="CG88">
        <v>0</v>
      </c>
      <c r="CH88">
        <v>0</v>
      </c>
      <c r="CI88">
        <v>0</v>
      </c>
      <c r="CJ88">
        <v>0</v>
      </c>
      <c r="CK88">
        <v>0</v>
      </c>
      <c r="CL88">
        <v>1</v>
      </c>
      <c r="CM88">
        <v>0</v>
      </c>
      <c r="CN88">
        <v>1</v>
      </c>
      <c r="CO88">
        <v>0</v>
      </c>
      <c r="CP88">
        <v>0</v>
      </c>
      <c r="CQ88">
        <v>0</v>
      </c>
      <c r="CR88">
        <v>0</v>
      </c>
      <c r="CS88">
        <v>0</v>
      </c>
      <c r="CT88">
        <v>0</v>
      </c>
      <c r="CU88">
        <v>0</v>
      </c>
      <c r="CV88">
        <v>1</v>
      </c>
      <c r="CW88">
        <v>0</v>
      </c>
      <c r="CX88">
        <v>0</v>
      </c>
      <c r="CY88">
        <v>0</v>
      </c>
      <c r="CZ88">
        <v>0</v>
      </c>
      <c r="DA88">
        <v>1</v>
      </c>
      <c r="DB88">
        <v>0</v>
      </c>
      <c r="DC88">
        <v>0</v>
      </c>
      <c r="DD88">
        <v>0</v>
      </c>
      <c r="DE88">
        <v>0</v>
      </c>
      <c r="DF88">
        <v>1</v>
      </c>
    </row>
    <row r="89" spans="1:110">
      <c r="A89" t="s">
        <v>73</v>
      </c>
      <c r="B89" t="s">
        <v>72</v>
      </c>
      <c r="C89" t="s">
        <v>71</v>
      </c>
      <c r="D89" t="s">
        <v>263</v>
      </c>
      <c r="E89" s="106" t="s">
        <v>262</v>
      </c>
      <c r="F89" t="s">
        <v>419</v>
      </c>
      <c r="G89" t="s">
        <v>1193</v>
      </c>
      <c r="H89" t="s">
        <v>1193</v>
      </c>
      <c r="I89" t="s">
        <v>1193</v>
      </c>
      <c r="J89" t="s">
        <v>1193</v>
      </c>
      <c r="K89" t="s">
        <v>1193</v>
      </c>
      <c r="L89" t="s">
        <v>1193</v>
      </c>
      <c r="M89" t="s">
        <v>421</v>
      </c>
      <c r="N89" t="s">
        <v>422</v>
      </c>
      <c r="O89" t="s">
        <v>421</v>
      </c>
      <c r="P89" t="s">
        <v>424</v>
      </c>
      <c r="Q89" t="s">
        <v>421</v>
      </c>
      <c r="R89" t="s">
        <v>422</v>
      </c>
      <c r="S89" t="s">
        <v>2297</v>
      </c>
      <c r="T89" t="s">
        <v>1612</v>
      </c>
      <c r="U89" t="s">
        <v>1612</v>
      </c>
      <c r="V89" t="s">
        <v>1612</v>
      </c>
      <c r="W89" t="s">
        <v>1612</v>
      </c>
      <c r="X89" t="s">
        <v>1612</v>
      </c>
      <c r="Z89">
        <v>0</v>
      </c>
      <c r="AA89">
        <v>0</v>
      </c>
      <c r="AB89">
        <v>0</v>
      </c>
      <c r="AC89">
        <v>0</v>
      </c>
      <c r="AD89">
        <v>0</v>
      </c>
      <c r="AE89">
        <v>1</v>
      </c>
      <c r="AF89">
        <v>1</v>
      </c>
      <c r="AG89">
        <v>1</v>
      </c>
      <c r="AH89">
        <v>0</v>
      </c>
      <c r="AI89">
        <v>1</v>
      </c>
      <c r="AJ89">
        <v>1</v>
      </c>
      <c r="AK89">
        <v>0</v>
      </c>
      <c r="AL89">
        <v>1</v>
      </c>
      <c r="AM89">
        <v>1</v>
      </c>
      <c r="AN89">
        <v>0</v>
      </c>
      <c r="AO89">
        <v>1</v>
      </c>
      <c r="AP89">
        <v>1</v>
      </c>
      <c r="AQ89">
        <v>0</v>
      </c>
      <c r="AR89">
        <v>1</v>
      </c>
      <c r="AS89">
        <v>1</v>
      </c>
      <c r="AT89">
        <v>0</v>
      </c>
      <c r="AU89">
        <v>1</v>
      </c>
      <c r="AV89">
        <v>1</v>
      </c>
      <c r="AW89">
        <v>0</v>
      </c>
      <c r="AX89">
        <v>1</v>
      </c>
      <c r="AY89">
        <v>0</v>
      </c>
      <c r="AZ89">
        <v>1</v>
      </c>
      <c r="BA89">
        <v>0</v>
      </c>
      <c r="BB89">
        <v>0</v>
      </c>
      <c r="BC89">
        <v>0</v>
      </c>
      <c r="BD89">
        <v>0</v>
      </c>
      <c r="BE89">
        <v>0</v>
      </c>
      <c r="BF89">
        <v>0</v>
      </c>
      <c r="BG89">
        <v>0</v>
      </c>
      <c r="BH89">
        <v>1</v>
      </c>
      <c r="BI89">
        <v>0</v>
      </c>
      <c r="BJ89">
        <v>0</v>
      </c>
      <c r="BK89">
        <v>1</v>
      </c>
      <c r="BL89">
        <v>0</v>
      </c>
      <c r="BM89">
        <v>0</v>
      </c>
      <c r="BN89">
        <v>0</v>
      </c>
      <c r="BO89">
        <v>0</v>
      </c>
      <c r="BP89">
        <v>0</v>
      </c>
      <c r="BQ89">
        <v>0</v>
      </c>
      <c r="BR89">
        <v>1</v>
      </c>
      <c r="BS89">
        <v>0</v>
      </c>
      <c r="BT89">
        <v>1</v>
      </c>
      <c r="BU89">
        <v>0</v>
      </c>
      <c r="BV89">
        <v>0</v>
      </c>
      <c r="BW89">
        <v>0</v>
      </c>
      <c r="BX89">
        <v>0</v>
      </c>
      <c r="BY89">
        <v>0</v>
      </c>
      <c r="BZ89">
        <v>0</v>
      </c>
      <c r="CA89">
        <v>0</v>
      </c>
      <c r="CB89">
        <v>1</v>
      </c>
      <c r="CC89">
        <v>0</v>
      </c>
      <c r="CD89">
        <v>0</v>
      </c>
      <c r="CE89">
        <v>0</v>
      </c>
      <c r="CF89">
        <v>0</v>
      </c>
      <c r="CG89">
        <v>1</v>
      </c>
      <c r="CH89">
        <v>0</v>
      </c>
      <c r="CI89">
        <v>0</v>
      </c>
      <c r="CJ89">
        <v>0</v>
      </c>
      <c r="CK89">
        <v>0</v>
      </c>
      <c r="CL89">
        <v>1</v>
      </c>
      <c r="CM89">
        <v>0</v>
      </c>
      <c r="CN89">
        <v>1</v>
      </c>
      <c r="CO89">
        <v>0</v>
      </c>
      <c r="CP89">
        <v>0</v>
      </c>
      <c r="CQ89">
        <v>0</v>
      </c>
      <c r="CR89">
        <v>0</v>
      </c>
      <c r="CS89">
        <v>0</v>
      </c>
      <c r="CT89">
        <v>0</v>
      </c>
      <c r="CU89">
        <v>0</v>
      </c>
      <c r="CV89">
        <v>1</v>
      </c>
      <c r="CW89">
        <v>0</v>
      </c>
      <c r="CX89">
        <v>0</v>
      </c>
      <c r="CY89">
        <v>1</v>
      </c>
      <c r="CZ89">
        <v>0</v>
      </c>
      <c r="DA89">
        <v>0</v>
      </c>
      <c r="DB89">
        <v>0</v>
      </c>
      <c r="DC89">
        <v>0</v>
      </c>
      <c r="DD89">
        <v>0</v>
      </c>
      <c r="DE89">
        <v>0</v>
      </c>
      <c r="DF89">
        <v>1</v>
      </c>
    </row>
    <row r="90" spans="1:110">
      <c r="A90" t="s">
        <v>44</v>
      </c>
      <c r="B90" t="s">
        <v>116</v>
      </c>
      <c r="C90" t="s">
        <v>115</v>
      </c>
      <c r="D90" t="s">
        <v>261</v>
      </c>
      <c r="E90" s="106" t="s">
        <v>260</v>
      </c>
      <c r="F90" t="s">
        <v>416</v>
      </c>
      <c r="G90" t="s">
        <v>1194</v>
      </c>
      <c r="H90" t="s">
        <v>1194</v>
      </c>
      <c r="I90" t="s">
        <v>1193</v>
      </c>
      <c r="J90" t="s">
        <v>1194</v>
      </c>
      <c r="K90" t="s">
        <v>1193</v>
      </c>
      <c r="L90" t="s">
        <v>1194</v>
      </c>
      <c r="M90" t="s">
        <v>1612</v>
      </c>
      <c r="N90" t="s">
        <v>1612</v>
      </c>
      <c r="O90" t="s">
        <v>422</v>
      </c>
      <c r="P90" t="s">
        <v>1612</v>
      </c>
      <c r="Q90" t="s">
        <v>422</v>
      </c>
      <c r="R90" t="s">
        <v>1612</v>
      </c>
      <c r="S90" t="s">
        <v>1612</v>
      </c>
      <c r="T90" t="s">
        <v>1612</v>
      </c>
      <c r="U90" t="s">
        <v>1612</v>
      </c>
      <c r="V90" t="s">
        <v>1612</v>
      </c>
      <c r="W90" t="s">
        <v>1612</v>
      </c>
      <c r="X90" t="s">
        <v>1612</v>
      </c>
      <c r="Z90">
        <v>0</v>
      </c>
      <c r="AA90">
        <v>0</v>
      </c>
      <c r="AB90">
        <v>1</v>
      </c>
      <c r="AC90">
        <v>0</v>
      </c>
      <c r="AD90">
        <v>0</v>
      </c>
      <c r="AE90">
        <v>0</v>
      </c>
      <c r="AF90">
        <v>1</v>
      </c>
      <c r="AG90">
        <v>0</v>
      </c>
      <c r="AH90">
        <v>1</v>
      </c>
      <c r="AI90">
        <v>1</v>
      </c>
      <c r="AJ90">
        <v>0</v>
      </c>
      <c r="AK90">
        <v>1</v>
      </c>
      <c r="AL90">
        <v>1</v>
      </c>
      <c r="AM90">
        <v>1</v>
      </c>
      <c r="AN90">
        <v>0</v>
      </c>
      <c r="AO90">
        <v>1</v>
      </c>
      <c r="AP90">
        <v>0</v>
      </c>
      <c r="AQ90">
        <v>1</v>
      </c>
      <c r="AR90">
        <v>1</v>
      </c>
      <c r="AS90">
        <v>1</v>
      </c>
      <c r="AT90">
        <v>0</v>
      </c>
      <c r="AU90">
        <v>1</v>
      </c>
      <c r="AV90">
        <v>0</v>
      </c>
      <c r="AW90">
        <v>1</v>
      </c>
      <c r="AX90">
        <v>1</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1</v>
      </c>
      <c r="BV90">
        <v>0</v>
      </c>
      <c r="BW90">
        <v>0</v>
      </c>
      <c r="BX90">
        <v>0</v>
      </c>
      <c r="BY90">
        <v>0</v>
      </c>
      <c r="BZ90">
        <v>0</v>
      </c>
      <c r="CA90">
        <v>0</v>
      </c>
      <c r="CB90">
        <v>1</v>
      </c>
      <c r="CC90">
        <v>0</v>
      </c>
      <c r="CD90">
        <v>0</v>
      </c>
      <c r="CE90">
        <v>0</v>
      </c>
      <c r="CF90">
        <v>0</v>
      </c>
      <c r="CG90">
        <v>0</v>
      </c>
      <c r="CH90">
        <v>0</v>
      </c>
      <c r="CI90">
        <v>0</v>
      </c>
      <c r="CJ90">
        <v>0</v>
      </c>
      <c r="CK90">
        <v>0</v>
      </c>
      <c r="CL90">
        <v>0</v>
      </c>
      <c r="CM90">
        <v>0</v>
      </c>
      <c r="CN90">
        <v>0</v>
      </c>
      <c r="CO90">
        <v>1</v>
      </c>
      <c r="CP90">
        <v>0</v>
      </c>
      <c r="CQ90">
        <v>0</v>
      </c>
      <c r="CR90">
        <v>0</v>
      </c>
      <c r="CS90">
        <v>0</v>
      </c>
      <c r="CT90">
        <v>0</v>
      </c>
      <c r="CU90">
        <v>0</v>
      </c>
      <c r="CV90">
        <v>1</v>
      </c>
      <c r="CW90">
        <v>0</v>
      </c>
      <c r="CX90">
        <v>0</v>
      </c>
      <c r="CY90">
        <v>0</v>
      </c>
      <c r="CZ90">
        <v>0</v>
      </c>
      <c r="DA90">
        <v>0</v>
      </c>
      <c r="DB90">
        <v>0</v>
      </c>
      <c r="DC90">
        <v>0</v>
      </c>
      <c r="DD90">
        <v>0</v>
      </c>
      <c r="DE90">
        <v>0</v>
      </c>
      <c r="DF90">
        <v>0</v>
      </c>
    </row>
    <row r="91" spans="1:110">
      <c r="A91" t="s">
        <v>73</v>
      </c>
      <c r="B91" t="s">
        <v>72</v>
      </c>
      <c r="C91" t="s">
        <v>71</v>
      </c>
      <c r="D91" t="s">
        <v>259</v>
      </c>
      <c r="E91" s="106" t="s">
        <v>258</v>
      </c>
      <c r="F91" t="s">
        <v>417</v>
      </c>
      <c r="G91" t="s">
        <v>1194</v>
      </c>
      <c r="H91" t="s">
        <v>1194</v>
      </c>
      <c r="I91" t="s">
        <v>1194</v>
      </c>
      <c r="J91" t="s">
        <v>1194</v>
      </c>
      <c r="K91" t="s">
        <v>1194</v>
      </c>
      <c r="L91" t="s">
        <v>1194</v>
      </c>
      <c r="M91" t="s">
        <v>1612</v>
      </c>
      <c r="N91" t="s">
        <v>1612</v>
      </c>
      <c r="O91" t="s">
        <v>1612</v>
      </c>
      <c r="P91" t="s">
        <v>1612</v>
      </c>
      <c r="Q91" t="s">
        <v>1612</v>
      </c>
      <c r="R91" t="s">
        <v>1612</v>
      </c>
      <c r="S91" t="s">
        <v>1612</v>
      </c>
      <c r="T91" t="s">
        <v>1612</v>
      </c>
      <c r="U91" t="s">
        <v>1612</v>
      </c>
      <c r="V91" t="s">
        <v>1612</v>
      </c>
      <c r="W91" t="s">
        <v>1612</v>
      </c>
      <c r="X91" t="s">
        <v>1612</v>
      </c>
      <c r="Z91">
        <v>0</v>
      </c>
      <c r="AA91">
        <v>0</v>
      </c>
      <c r="AB91">
        <v>0</v>
      </c>
      <c r="AC91">
        <v>1</v>
      </c>
      <c r="AD91">
        <v>0</v>
      </c>
      <c r="AE91">
        <v>0</v>
      </c>
      <c r="AF91">
        <v>1</v>
      </c>
      <c r="AG91">
        <v>0</v>
      </c>
      <c r="AH91">
        <v>1</v>
      </c>
      <c r="AI91">
        <v>1</v>
      </c>
      <c r="AJ91">
        <v>0</v>
      </c>
      <c r="AK91">
        <v>1</v>
      </c>
      <c r="AL91">
        <v>1</v>
      </c>
      <c r="AM91">
        <v>0</v>
      </c>
      <c r="AN91">
        <v>1</v>
      </c>
      <c r="AO91">
        <v>1</v>
      </c>
      <c r="AP91">
        <v>0</v>
      </c>
      <c r="AQ91">
        <v>1</v>
      </c>
      <c r="AR91">
        <v>1</v>
      </c>
      <c r="AS91">
        <v>0</v>
      </c>
      <c r="AT91">
        <v>1</v>
      </c>
      <c r="AU91">
        <v>1</v>
      </c>
      <c r="AV91">
        <v>0</v>
      </c>
      <c r="AW91">
        <v>1</v>
      </c>
      <c r="AX91">
        <v>1</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row>
    <row r="92" spans="1:110">
      <c r="A92" t="s">
        <v>49</v>
      </c>
      <c r="B92" t="s">
        <v>48</v>
      </c>
      <c r="C92" t="s">
        <v>47</v>
      </c>
      <c r="D92" t="s">
        <v>257</v>
      </c>
      <c r="E92" s="106" t="s">
        <v>256</v>
      </c>
      <c r="F92" t="s">
        <v>419</v>
      </c>
      <c r="G92" t="s">
        <v>1193</v>
      </c>
      <c r="H92" t="s">
        <v>1193</v>
      </c>
      <c r="I92" t="s">
        <v>1193</v>
      </c>
      <c r="J92" t="s">
        <v>1193</v>
      </c>
      <c r="K92" t="s">
        <v>1193</v>
      </c>
      <c r="L92" t="s">
        <v>1193</v>
      </c>
      <c r="M92" t="s">
        <v>422</v>
      </c>
      <c r="N92" t="s">
        <v>427</v>
      </c>
      <c r="O92" t="s">
        <v>425</v>
      </c>
      <c r="P92" t="s">
        <v>421</v>
      </c>
      <c r="Q92" t="s">
        <v>422</v>
      </c>
      <c r="R92" t="s">
        <v>427</v>
      </c>
      <c r="S92" t="s">
        <v>2333</v>
      </c>
      <c r="T92" t="s">
        <v>2334</v>
      </c>
      <c r="U92" t="s">
        <v>2335</v>
      </c>
      <c r="V92" t="s">
        <v>2336</v>
      </c>
      <c r="W92" t="s">
        <v>2337</v>
      </c>
      <c r="X92" t="s">
        <v>2338</v>
      </c>
      <c r="Z92">
        <v>0</v>
      </c>
      <c r="AA92">
        <v>0</v>
      </c>
      <c r="AB92">
        <v>0</v>
      </c>
      <c r="AC92">
        <v>0</v>
      </c>
      <c r="AD92">
        <v>0</v>
      </c>
      <c r="AE92">
        <v>1</v>
      </c>
      <c r="AF92">
        <v>1</v>
      </c>
      <c r="AG92">
        <v>1</v>
      </c>
      <c r="AH92">
        <v>0</v>
      </c>
      <c r="AI92">
        <v>1</v>
      </c>
      <c r="AJ92">
        <v>1</v>
      </c>
      <c r="AK92">
        <v>0</v>
      </c>
      <c r="AL92">
        <v>1</v>
      </c>
      <c r="AM92">
        <v>1</v>
      </c>
      <c r="AN92">
        <v>0</v>
      </c>
      <c r="AO92">
        <v>1</v>
      </c>
      <c r="AP92">
        <v>1</v>
      </c>
      <c r="AQ92">
        <v>0</v>
      </c>
      <c r="AR92">
        <v>1</v>
      </c>
      <c r="AS92">
        <v>1</v>
      </c>
      <c r="AT92">
        <v>0</v>
      </c>
      <c r="AU92">
        <v>1</v>
      </c>
      <c r="AV92">
        <v>1</v>
      </c>
      <c r="AW92">
        <v>0</v>
      </c>
      <c r="AX92">
        <v>1</v>
      </c>
      <c r="AY92">
        <v>0</v>
      </c>
      <c r="AZ92">
        <v>0</v>
      </c>
      <c r="BA92">
        <v>1</v>
      </c>
      <c r="BB92">
        <v>0</v>
      </c>
      <c r="BC92">
        <v>0</v>
      </c>
      <c r="BD92">
        <v>0</v>
      </c>
      <c r="BE92">
        <v>0</v>
      </c>
      <c r="BF92">
        <v>0</v>
      </c>
      <c r="BG92">
        <v>0</v>
      </c>
      <c r="BH92">
        <v>1</v>
      </c>
      <c r="BI92">
        <v>0</v>
      </c>
      <c r="BJ92">
        <v>0</v>
      </c>
      <c r="BK92">
        <v>0</v>
      </c>
      <c r="BL92">
        <v>0</v>
      </c>
      <c r="BM92">
        <v>0</v>
      </c>
      <c r="BN92">
        <v>0</v>
      </c>
      <c r="BO92">
        <v>0</v>
      </c>
      <c r="BP92">
        <v>1</v>
      </c>
      <c r="BQ92">
        <v>0</v>
      </c>
      <c r="BR92">
        <v>1</v>
      </c>
      <c r="BS92">
        <v>0</v>
      </c>
      <c r="BT92">
        <v>0</v>
      </c>
      <c r="BU92">
        <v>0</v>
      </c>
      <c r="BV92">
        <v>0</v>
      </c>
      <c r="BW92">
        <v>0</v>
      </c>
      <c r="BX92">
        <v>1</v>
      </c>
      <c r="BY92">
        <v>0</v>
      </c>
      <c r="BZ92">
        <v>0</v>
      </c>
      <c r="CA92">
        <v>0</v>
      </c>
      <c r="CB92">
        <v>1</v>
      </c>
      <c r="CC92">
        <v>0</v>
      </c>
      <c r="CD92">
        <v>1</v>
      </c>
      <c r="CE92">
        <v>0</v>
      </c>
      <c r="CF92">
        <v>0</v>
      </c>
      <c r="CG92">
        <v>0</v>
      </c>
      <c r="CH92">
        <v>0</v>
      </c>
      <c r="CI92">
        <v>0</v>
      </c>
      <c r="CJ92">
        <v>0</v>
      </c>
      <c r="CK92">
        <v>0</v>
      </c>
      <c r="CL92">
        <v>1</v>
      </c>
      <c r="CM92">
        <v>0</v>
      </c>
      <c r="CN92">
        <v>0</v>
      </c>
      <c r="CO92">
        <v>1</v>
      </c>
      <c r="CP92">
        <v>0</v>
      </c>
      <c r="CQ92">
        <v>0</v>
      </c>
      <c r="CR92">
        <v>0</v>
      </c>
      <c r="CS92">
        <v>0</v>
      </c>
      <c r="CT92">
        <v>0</v>
      </c>
      <c r="CU92">
        <v>0</v>
      </c>
      <c r="CV92">
        <v>1</v>
      </c>
      <c r="CW92">
        <v>0</v>
      </c>
      <c r="CX92">
        <v>0</v>
      </c>
      <c r="CY92">
        <v>0</v>
      </c>
      <c r="CZ92">
        <v>0</v>
      </c>
      <c r="DA92">
        <v>0</v>
      </c>
      <c r="DB92">
        <v>0</v>
      </c>
      <c r="DC92">
        <v>0</v>
      </c>
      <c r="DD92">
        <v>1</v>
      </c>
      <c r="DE92">
        <v>0</v>
      </c>
      <c r="DF92">
        <v>1</v>
      </c>
    </row>
    <row r="93" spans="1:110">
      <c r="A93" t="s">
        <v>49</v>
      </c>
      <c r="B93" t="s">
        <v>101</v>
      </c>
      <c r="C93" t="s">
        <v>158</v>
      </c>
      <c r="D93" t="s">
        <v>255</v>
      </c>
      <c r="E93" s="106" t="s">
        <v>254</v>
      </c>
      <c r="F93" t="s">
        <v>417</v>
      </c>
      <c r="G93" t="s">
        <v>1194</v>
      </c>
      <c r="H93" t="s">
        <v>1193</v>
      </c>
      <c r="I93" t="s">
        <v>1193</v>
      </c>
      <c r="J93" t="s">
        <v>1193</v>
      </c>
      <c r="K93" t="s">
        <v>1193</v>
      </c>
      <c r="L93" t="s">
        <v>1194</v>
      </c>
      <c r="M93" t="s">
        <v>1612</v>
      </c>
      <c r="N93" t="s">
        <v>421</v>
      </c>
      <c r="O93" t="s">
        <v>421</v>
      </c>
      <c r="P93" t="s">
        <v>421</v>
      </c>
      <c r="Q93" t="s">
        <v>421</v>
      </c>
      <c r="R93" t="s">
        <v>1612</v>
      </c>
      <c r="S93" t="s">
        <v>1612</v>
      </c>
      <c r="T93" t="s">
        <v>1612</v>
      </c>
      <c r="U93" t="s">
        <v>1612</v>
      </c>
      <c r="V93" t="s">
        <v>1612</v>
      </c>
      <c r="W93" t="s">
        <v>1612</v>
      </c>
      <c r="X93" t="s">
        <v>1612</v>
      </c>
      <c r="Z93">
        <v>0</v>
      </c>
      <c r="AA93">
        <v>0</v>
      </c>
      <c r="AB93">
        <v>0</v>
      </c>
      <c r="AC93">
        <v>1</v>
      </c>
      <c r="AD93">
        <v>0</v>
      </c>
      <c r="AE93">
        <v>0</v>
      </c>
      <c r="AF93">
        <v>1</v>
      </c>
      <c r="AG93">
        <v>0</v>
      </c>
      <c r="AH93">
        <v>1</v>
      </c>
      <c r="AI93">
        <v>1</v>
      </c>
      <c r="AJ93">
        <v>1</v>
      </c>
      <c r="AK93">
        <v>0</v>
      </c>
      <c r="AL93">
        <v>1</v>
      </c>
      <c r="AM93">
        <v>1</v>
      </c>
      <c r="AN93">
        <v>0</v>
      </c>
      <c r="AO93">
        <v>1</v>
      </c>
      <c r="AP93">
        <v>1</v>
      </c>
      <c r="AQ93">
        <v>0</v>
      </c>
      <c r="AR93">
        <v>1</v>
      </c>
      <c r="AS93">
        <v>1</v>
      </c>
      <c r="AT93">
        <v>0</v>
      </c>
      <c r="AU93">
        <v>1</v>
      </c>
      <c r="AV93">
        <v>0</v>
      </c>
      <c r="AW93">
        <v>1</v>
      </c>
      <c r="AX93">
        <v>1</v>
      </c>
      <c r="AY93">
        <v>0</v>
      </c>
      <c r="AZ93">
        <v>0</v>
      </c>
      <c r="BA93">
        <v>0</v>
      </c>
      <c r="BB93">
        <v>0</v>
      </c>
      <c r="BC93">
        <v>0</v>
      </c>
      <c r="BD93">
        <v>0</v>
      </c>
      <c r="BE93">
        <v>0</v>
      </c>
      <c r="BF93">
        <v>0</v>
      </c>
      <c r="BG93">
        <v>0</v>
      </c>
      <c r="BH93">
        <v>0</v>
      </c>
      <c r="BI93">
        <v>0</v>
      </c>
      <c r="BJ93">
        <v>1</v>
      </c>
      <c r="BK93">
        <v>0</v>
      </c>
      <c r="BL93">
        <v>0</v>
      </c>
      <c r="BM93">
        <v>0</v>
      </c>
      <c r="BN93">
        <v>0</v>
      </c>
      <c r="BO93">
        <v>0</v>
      </c>
      <c r="BP93">
        <v>0</v>
      </c>
      <c r="BQ93">
        <v>0</v>
      </c>
      <c r="BR93">
        <v>1</v>
      </c>
      <c r="BS93">
        <v>0</v>
      </c>
      <c r="BT93">
        <v>1</v>
      </c>
      <c r="BU93">
        <v>0</v>
      </c>
      <c r="BV93">
        <v>0</v>
      </c>
      <c r="BW93">
        <v>0</v>
      </c>
      <c r="BX93">
        <v>0</v>
      </c>
      <c r="BY93">
        <v>0</v>
      </c>
      <c r="BZ93">
        <v>0</v>
      </c>
      <c r="CA93">
        <v>0</v>
      </c>
      <c r="CB93">
        <v>1</v>
      </c>
      <c r="CC93">
        <v>0</v>
      </c>
      <c r="CD93">
        <v>1</v>
      </c>
      <c r="CE93">
        <v>0</v>
      </c>
      <c r="CF93">
        <v>0</v>
      </c>
      <c r="CG93">
        <v>0</v>
      </c>
      <c r="CH93">
        <v>0</v>
      </c>
      <c r="CI93">
        <v>0</v>
      </c>
      <c r="CJ93">
        <v>0</v>
      </c>
      <c r="CK93">
        <v>0</v>
      </c>
      <c r="CL93">
        <v>1</v>
      </c>
      <c r="CM93">
        <v>0</v>
      </c>
      <c r="CN93">
        <v>1</v>
      </c>
      <c r="CO93">
        <v>0</v>
      </c>
      <c r="CP93">
        <v>0</v>
      </c>
      <c r="CQ93">
        <v>0</v>
      </c>
      <c r="CR93">
        <v>0</v>
      </c>
      <c r="CS93">
        <v>0</v>
      </c>
      <c r="CT93">
        <v>0</v>
      </c>
      <c r="CU93">
        <v>0</v>
      </c>
      <c r="CV93">
        <v>1</v>
      </c>
      <c r="CW93">
        <v>0</v>
      </c>
      <c r="CX93">
        <v>0</v>
      </c>
      <c r="CY93">
        <v>0</v>
      </c>
      <c r="CZ93">
        <v>0</v>
      </c>
      <c r="DA93">
        <v>0</v>
      </c>
      <c r="DB93">
        <v>0</v>
      </c>
      <c r="DC93">
        <v>0</v>
      </c>
      <c r="DD93">
        <v>0</v>
      </c>
      <c r="DE93">
        <v>0</v>
      </c>
      <c r="DF93">
        <v>0</v>
      </c>
    </row>
    <row r="94" spans="1:110">
      <c r="A94" t="s">
        <v>73</v>
      </c>
      <c r="B94" t="s">
        <v>72</v>
      </c>
      <c r="C94" t="s">
        <v>71</v>
      </c>
      <c r="D94" t="s">
        <v>253</v>
      </c>
      <c r="E94" s="106" t="s">
        <v>252</v>
      </c>
      <c r="F94" t="s">
        <v>417</v>
      </c>
      <c r="G94" t="s">
        <v>1194</v>
      </c>
      <c r="H94" t="s">
        <v>1194</v>
      </c>
      <c r="I94" t="s">
        <v>1194</v>
      </c>
      <c r="J94" t="s">
        <v>1193</v>
      </c>
      <c r="K94" t="s">
        <v>1194</v>
      </c>
      <c r="L94" t="s">
        <v>1194</v>
      </c>
      <c r="M94" t="s">
        <v>1612</v>
      </c>
      <c r="N94" t="s">
        <v>1612</v>
      </c>
      <c r="O94" t="s">
        <v>1612</v>
      </c>
      <c r="P94" t="s">
        <v>423</v>
      </c>
      <c r="Q94" t="s">
        <v>1612</v>
      </c>
      <c r="R94" t="s">
        <v>1612</v>
      </c>
      <c r="S94" t="s">
        <v>1612</v>
      </c>
      <c r="T94" t="s">
        <v>1612</v>
      </c>
      <c r="U94" t="s">
        <v>1612</v>
      </c>
      <c r="V94" t="s">
        <v>2366</v>
      </c>
      <c r="W94" t="s">
        <v>1612</v>
      </c>
      <c r="X94" t="s">
        <v>1612</v>
      </c>
      <c r="Z94">
        <v>0</v>
      </c>
      <c r="AA94">
        <v>0</v>
      </c>
      <c r="AB94">
        <v>0</v>
      </c>
      <c r="AC94">
        <v>1</v>
      </c>
      <c r="AD94">
        <v>0</v>
      </c>
      <c r="AE94">
        <v>0</v>
      </c>
      <c r="AF94">
        <v>1</v>
      </c>
      <c r="AG94">
        <v>0</v>
      </c>
      <c r="AH94">
        <v>1</v>
      </c>
      <c r="AI94">
        <v>1</v>
      </c>
      <c r="AJ94">
        <v>0</v>
      </c>
      <c r="AK94">
        <v>1</v>
      </c>
      <c r="AL94">
        <v>1</v>
      </c>
      <c r="AM94">
        <v>0</v>
      </c>
      <c r="AN94">
        <v>1</v>
      </c>
      <c r="AO94">
        <v>1</v>
      </c>
      <c r="AP94">
        <v>1</v>
      </c>
      <c r="AQ94">
        <v>0</v>
      </c>
      <c r="AR94">
        <v>1</v>
      </c>
      <c r="AS94">
        <v>0</v>
      </c>
      <c r="AT94">
        <v>1</v>
      </c>
      <c r="AU94">
        <v>1</v>
      </c>
      <c r="AV94">
        <v>0</v>
      </c>
      <c r="AW94">
        <v>1</v>
      </c>
      <c r="AX94">
        <v>1</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1</v>
      </c>
      <c r="CG94">
        <v>0</v>
      </c>
      <c r="CH94">
        <v>0</v>
      </c>
      <c r="CI94">
        <v>0</v>
      </c>
      <c r="CJ94">
        <v>0</v>
      </c>
      <c r="CK94">
        <v>0</v>
      </c>
      <c r="CL94">
        <v>1</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row>
    <row r="95" spans="1:110">
      <c r="A95" t="s">
        <v>73</v>
      </c>
      <c r="B95" t="s">
        <v>72</v>
      </c>
      <c r="C95" t="s">
        <v>71</v>
      </c>
      <c r="D95" t="s">
        <v>251</v>
      </c>
      <c r="E95" s="106" t="s">
        <v>250</v>
      </c>
      <c r="F95" t="s">
        <v>419</v>
      </c>
      <c r="G95" t="s">
        <v>1193</v>
      </c>
      <c r="H95" t="s">
        <v>1193</v>
      </c>
      <c r="I95" t="s">
        <v>1194</v>
      </c>
      <c r="J95" t="s">
        <v>1194</v>
      </c>
      <c r="K95" t="s">
        <v>1193</v>
      </c>
      <c r="L95" t="s">
        <v>1193</v>
      </c>
      <c r="M95" t="s">
        <v>421</v>
      </c>
      <c r="N95" t="s">
        <v>421</v>
      </c>
      <c r="O95" t="s">
        <v>1612</v>
      </c>
      <c r="P95" t="s">
        <v>1612</v>
      </c>
      <c r="Q95" t="s">
        <v>421</v>
      </c>
      <c r="R95" t="s">
        <v>421</v>
      </c>
      <c r="S95" t="s">
        <v>1612</v>
      </c>
      <c r="T95" t="s">
        <v>1612</v>
      </c>
      <c r="U95" t="s">
        <v>1612</v>
      </c>
      <c r="V95" t="s">
        <v>1612</v>
      </c>
      <c r="W95" t="s">
        <v>1612</v>
      </c>
      <c r="X95" t="s">
        <v>1612</v>
      </c>
      <c r="Z95">
        <v>0</v>
      </c>
      <c r="AA95">
        <v>0</v>
      </c>
      <c r="AB95">
        <v>0</v>
      </c>
      <c r="AC95">
        <v>0</v>
      </c>
      <c r="AD95">
        <v>0</v>
      </c>
      <c r="AE95">
        <v>1</v>
      </c>
      <c r="AF95">
        <v>1</v>
      </c>
      <c r="AG95">
        <v>1</v>
      </c>
      <c r="AH95">
        <v>0</v>
      </c>
      <c r="AI95">
        <v>1</v>
      </c>
      <c r="AJ95">
        <v>1</v>
      </c>
      <c r="AK95">
        <v>0</v>
      </c>
      <c r="AL95">
        <v>1</v>
      </c>
      <c r="AM95">
        <v>0</v>
      </c>
      <c r="AN95">
        <v>1</v>
      </c>
      <c r="AO95">
        <v>1</v>
      </c>
      <c r="AP95">
        <v>0</v>
      </c>
      <c r="AQ95">
        <v>1</v>
      </c>
      <c r="AR95">
        <v>1</v>
      </c>
      <c r="AS95">
        <v>1</v>
      </c>
      <c r="AT95">
        <v>0</v>
      </c>
      <c r="AU95">
        <v>1</v>
      </c>
      <c r="AV95">
        <v>1</v>
      </c>
      <c r="AW95">
        <v>0</v>
      </c>
      <c r="AX95">
        <v>1</v>
      </c>
      <c r="AY95">
        <v>0</v>
      </c>
      <c r="AZ95">
        <v>1</v>
      </c>
      <c r="BA95">
        <v>0</v>
      </c>
      <c r="BB95">
        <v>0</v>
      </c>
      <c r="BC95">
        <v>0</v>
      </c>
      <c r="BD95">
        <v>0</v>
      </c>
      <c r="BE95">
        <v>0</v>
      </c>
      <c r="BF95">
        <v>0</v>
      </c>
      <c r="BG95">
        <v>0</v>
      </c>
      <c r="BH95">
        <v>1</v>
      </c>
      <c r="BI95">
        <v>0</v>
      </c>
      <c r="BJ95">
        <v>1</v>
      </c>
      <c r="BK95">
        <v>0</v>
      </c>
      <c r="BL95">
        <v>0</v>
      </c>
      <c r="BM95">
        <v>0</v>
      </c>
      <c r="BN95">
        <v>0</v>
      </c>
      <c r="BO95">
        <v>0</v>
      </c>
      <c r="BP95">
        <v>0</v>
      </c>
      <c r="BQ95">
        <v>0</v>
      </c>
      <c r="BR95">
        <v>1</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1</v>
      </c>
      <c r="CO95">
        <v>0</v>
      </c>
      <c r="CP95">
        <v>0</v>
      </c>
      <c r="CQ95">
        <v>0</v>
      </c>
      <c r="CR95">
        <v>0</v>
      </c>
      <c r="CS95">
        <v>0</v>
      </c>
      <c r="CT95">
        <v>0</v>
      </c>
      <c r="CU95">
        <v>0</v>
      </c>
      <c r="CV95">
        <v>1</v>
      </c>
      <c r="CW95">
        <v>0</v>
      </c>
      <c r="CX95">
        <v>1</v>
      </c>
      <c r="CY95">
        <v>0</v>
      </c>
      <c r="CZ95">
        <v>0</v>
      </c>
      <c r="DA95">
        <v>0</v>
      </c>
      <c r="DB95">
        <v>0</v>
      </c>
      <c r="DC95">
        <v>0</v>
      </c>
      <c r="DD95">
        <v>0</v>
      </c>
      <c r="DE95">
        <v>0</v>
      </c>
      <c r="DF95">
        <v>1</v>
      </c>
    </row>
    <row r="96" spans="1:110">
      <c r="A96" t="s">
        <v>56</v>
      </c>
      <c r="B96" t="s">
        <v>55</v>
      </c>
      <c r="C96" t="s">
        <v>135</v>
      </c>
      <c r="D96" t="s">
        <v>249</v>
      </c>
      <c r="E96" s="106" t="s">
        <v>248</v>
      </c>
      <c r="F96" t="s">
        <v>417</v>
      </c>
      <c r="G96" t="s">
        <v>1194</v>
      </c>
      <c r="H96" t="s">
        <v>1194</v>
      </c>
      <c r="I96" t="s">
        <v>1194</v>
      </c>
      <c r="J96" t="s">
        <v>1194</v>
      </c>
      <c r="K96" t="s">
        <v>1194</v>
      </c>
      <c r="L96" t="s">
        <v>1194</v>
      </c>
      <c r="M96" t="s">
        <v>1612</v>
      </c>
      <c r="N96" t="s">
        <v>1612</v>
      </c>
      <c r="O96" t="s">
        <v>1612</v>
      </c>
      <c r="P96" t="s">
        <v>1612</v>
      </c>
      <c r="Q96" t="s">
        <v>1612</v>
      </c>
      <c r="R96" t="s">
        <v>1612</v>
      </c>
      <c r="S96" t="s">
        <v>1612</v>
      </c>
      <c r="T96" t="s">
        <v>1612</v>
      </c>
      <c r="U96" t="s">
        <v>1612</v>
      </c>
      <c r="V96" t="s">
        <v>1612</v>
      </c>
      <c r="W96" t="s">
        <v>1612</v>
      </c>
      <c r="X96" t="s">
        <v>1612</v>
      </c>
      <c r="Z96">
        <v>0</v>
      </c>
      <c r="AA96">
        <v>0</v>
      </c>
      <c r="AB96">
        <v>0</v>
      </c>
      <c r="AC96">
        <v>1</v>
      </c>
      <c r="AD96">
        <v>0</v>
      </c>
      <c r="AE96">
        <v>0</v>
      </c>
      <c r="AF96">
        <v>1</v>
      </c>
      <c r="AG96">
        <v>0</v>
      </c>
      <c r="AH96">
        <v>1</v>
      </c>
      <c r="AI96">
        <v>1</v>
      </c>
      <c r="AJ96">
        <v>0</v>
      </c>
      <c r="AK96">
        <v>1</v>
      </c>
      <c r="AL96">
        <v>1</v>
      </c>
      <c r="AM96">
        <v>0</v>
      </c>
      <c r="AN96">
        <v>1</v>
      </c>
      <c r="AO96">
        <v>1</v>
      </c>
      <c r="AP96">
        <v>0</v>
      </c>
      <c r="AQ96">
        <v>1</v>
      </c>
      <c r="AR96">
        <v>1</v>
      </c>
      <c r="AS96">
        <v>0</v>
      </c>
      <c r="AT96">
        <v>1</v>
      </c>
      <c r="AU96">
        <v>1</v>
      </c>
      <c r="AV96">
        <v>0</v>
      </c>
      <c r="AW96">
        <v>1</v>
      </c>
      <c r="AX96">
        <v>1</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row>
    <row r="97" spans="1:110">
      <c r="A97" t="s">
        <v>73</v>
      </c>
      <c r="B97" t="s">
        <v>72</v>
      </c>
      <c r="C97" t="s">
        <v>71</v>
      </c>
      <c r="D97" t="s">
        <v>247</v>
      </c>
      <c r="E97" s="106" t="s">
        <v>246</v>
      </c>
      <c r="F97" t="s">
        <v>418</v>
      </c>
      <c r="G97" t="s">
        <v>1194</v>
      </c>
      <c r="H97" t="s">
        <v>1194</v>
      </c>
      <c r="I97" t="s">
        <v>1194</v>
      </c>
      <c r="J97" t="s">
        <v>1194</v>
      </c>
      <c r="K97" t="s">
        <v>1194</v>
      </c>
      <c r="L97" t="s">
        <v>1194</v>
      </c>
      <c r="M97" t="s">
        <v>1612</v>
      </c>
      <c r="N97" t="s">
        <v>1612</v>
      </c>
      <c r="O97" t="s">
        <v>1612</v>
      </c>
      <c r="P97" t="s">
        <v>1612</v>
      </c>
      <c r="Q97" t="s">
        <v>1612</v>
      </c>
      <c r="R97" t="s">
        <v>1612</v>
      </c>
      <c r="S97" t="s">
        <v>1612</v>
      </c>
      <c r="T97" t="s">
        <v>1612</v>
      </c>
      <c r="U97" t="s">
        <v>1612</v>
      </c>
      <c r="V97" t="s">
        <v>1612</v>
      </c>
      <c r="W97" t="s">
        <v>1612</v>
      </c>
      <c r="X97" t="s">
        <v>1612</v>
      </c>
      <c r="Z97">
        <v>0</v>
      </c>
      <c r="AA97">
        <v>0</v>
      </c>
      <c r="AB97">
        <v>0</v>
      </c>
      <c r="AC97">
        <v>0</v>
      </c>
      <c r="AD97">
        <v>1</v>
      </c>
      <c r="AE97">
        <v>0</v>
      </c>
      <c r="AF97">
        <v>1</v>
      </c>
      <c r="AG97">
        <v>0</v>
      </c>
      <c r="AH97">
        <v>1</v>
      </c>
      <c r="AI97">
        <v>1</v>
      </c>
      <c r="AJ97">
        <v>0</v>
      </c>
      <c r="AK97">
        <v>1</v>
      </c>
      <c r="AL97">
        <v>1</v>
      </c>
      <c r="AM97">
        <v>0</v>
      </c>
      <c r="AN97">
        <v>1</v>
      </c>
      <c r="AO97">
        <v>1</v>
      </c>
      <c r="AP97">
        <v>0</v>
      </c>
      <c r="AQ97">
        <v>1</v>
      </c>
      <c r="AR97">
        <v>1</v>
      </c>
      <c r="AS97">
        <v>0</v>
      </c>
      <c r="AT97">
        <v>1</v>
      </c>
      <c r="AU97">
        <v>1</v>
      </c>
      <c r="AV97">
        <v>0</v>
      </c>
      <c r="AW97">
        <v>1</v>
      </c>
      <c r="AX97">
        <v>1</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row>
    <row r="98" spans="1:110">
      <c r="A98" t="s">
        <v>73</v>
      </c>
      <c r="B98" t="s">
        <v>72</v>
      </c>
      <c r="C98" t="s">
        <v>71</v>
      </c>
      <c r="D98" t="s">
        <v>245</v>
      </c>
      <c r="E98" s="106" t="s">
        <v>244</v>
      </c>
      <c r="F98" t="s">
        <v>417</v>
      </c>
      <c r="G98" t="s">
        <v>1194</v>
      </c>
      <c r="H98" t="s">
        <v>1194</v>
      </c>
      <c r="I98" t="s">
        <v>1194</v>
      </c>
      <c r="J98" t="s">
        <v>1194</v>
      </c>
      <c r="K98" t="s">
        <v>1194</v>
      </c>
      <c r="L98" t="s">
        <v>1194</v>
      </c>
      <c r="M98" t="s">
        <v>1612</v>
      </c>
      <c r="N98" t="s">
        <v>1612</v>
      </c>
      <c r="O98" t="s">
        <v>1612</v>
      </c>
      <c r="P98" t="s">
        <v>1612</v>
      </c>
      <c r="Q98" t="s">
        <v>1612</v>
      </c>
      <c r="R98" t="s">
        <v>1612</v>
      </c>
      <c r="S98" t="s">
        <v>1612</v>
      </c>
      <c r="T98" t="s">
        <v>1612</v>
      </c>
      <c r="U98" t="s">
        <v>1612</v>
      </c>
      <c r="V98" t="s">
        <v>1612</v>
      </c>
      <c r="W98" t="s">
        <v>1612</v>
      </c>
      <c r="X98" t="s">
        <v>1612</v>
      </c>
      <c r="Z98">
        <v>0</v>
      </c>
      <c r="AA98">
        <v>0</v>
      </c>
      <c r="AB98">
        <v>0</v>
      </c>
      <c r="AC98">
        <v>1</v>
      </c>
      <c r="AD98">
        <v>0</v>
      </c>
      <c r="AE98">
        <v>0</v>
      </c>
      <c r="AF98">
        <v>1</v>
      </c>
      <c r="AG98">
        <v>0</v>
      </c>
      <c r="AH98">
        <v>1</v>
      </c>
      <c r="AI98">
        <v>1</v>
      </c>
      <c r="AJ98">
        <v>0</v>
      </c>
      <c r="AK98">
        <v>1</v>
      </c>
      <c r="AL98">
        <v>1</v>
      </c>
      <c r="AM98">
        <v>0</v>
      </c>
      <c r="AN98">
        <v>1</v>
      </c>
      <c r="AO98">
        <v>1</v>
      </c>
      <c r="AP98">
        <v>0</v>
      </c>
      <c r="AQ98">
        <v>1</v>
      </c>
      <c r="AR98">
        <v>1</v>
      </c>
      <c r="AS98">
        <v>0</v>
      </c>
      <c r="AT98">
        <v>1</v>
      </c>
      <c r="AU98">
        <v>1</v>
      </c>
      <c r="AV98">
        <v>0</v>
      </c>
      <c r="AW98">
        <v>1</v>
      </c>
      <c r="AX98">
        <v>1</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row>
    <row r="99" spans="1:110">
      <c r="A99" t="s">
        <v>56</v>
      </c>
      <c r="B99" t="s">
        <v>55</v>
      </c>
      <c r="C99" t="s">
        <v>76</v>
      </c>
      <c r="D99" t="s">
        <v>243</v>
      </c>
      <c r="E99" s="106" t="s">
        <v>242</v>
      </c>
      <c r="F99" t="s">
        <v>417</v>
      </c>
      <c r="G99" t="s">
        <v>1194</v>
      </c>
      <c r="H99" t="s">
        <v>1194</v>
      </c>
      <c r="I99" t="s">
        <v>1194</v>
      </c>
      <c r="J99" t="s">
        <v>1193</v>
      </c>
      <c r="K99" t="s">
        <v>1194</v>
      </c>
      <c r="L99" t="s">
        <v>1194</v>
      </c>
      <c r="M99" t="s">
        <v>1612</v>
      </c>
      <c r="N99" t="s">
        <v>1612</v>
      </c>
      <c r="O99" t="s">
        <v>1612</v>
      </c>
      <c r="P99" t="s">
        <v>421</v>
      </c>
      <c r="Q99" t="s">
        <v>1612</v>
      </c>
      <c r="R99" t="s">
        <v>1612</v>
      </c>
      <c r="S99" t="s">
        <v>1612</v>
      </c>
      <c r="T99" t="s">
        <v>1612</v>
      </c>
      <c r="U99" t="s">
        <v>1612</v>
      </c>
      <c r="V99" t="s">
        <v>1612</v>
      </c>
      <c r="W99" t="s">
        <v>1612</v>
      </c>
      <c r="X99" t="s">
        <v>1612</v>
      </c>
      <c r="Z99">
        <v>0</v>
      </c>
      <c r="AA99">
        <v>0</v>
      </c>
      <c r="AB99">
        <v>0</v>
      </c>
      <c r="AC99">
        <v>1</v>
      </c>
      <c r="AD99">
        <v>0</v>
      </c>
      <c r="AE99">
        <v>0</v>
      </c>
      <c r="AF99">
        <v>1</v>
      </c>
      <c r="AG99">
        <v>0</v>
      </c>
      <c r="AH99">
        <v>1</v>
      </c>
      <c r="AI99">
        <v>1</v>
      </c>
      <c r="AJ99">
        <v>0</v>
      </c>
      <c r="AK99">
        <v>1</v>
      </c>
      <c r="AL99">
        <v>1</v>
      </c>
      <c r="AM99">
        <v>0</v>
      </c>
      <c r="AN99">
        <v>1</v>
      </c>
      <c r="AO99">
        <v>1</v>
      </c>
      <c r="AP99">
        <v>1</v>
      </c>
      <c r="AQ99">
        <v>0</v>
      </c>
      <c r="AR99">
        <v>1</v>
      </c>
      <c r="AS99">
        <v>0</v>
      </c>
      <c r="AT99">
        <v>1</v>
      </c>
      <c r="AU99">
        <v>1</v>
      </c>
      <c r="AV99">
        <v>0</v>
      </c>
      <c r="AW99">
        <v>1</v>
      </c>
      <c r="AX99">
        <v>1</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1</v>
      </c>
      <c r="CE99">
        <v>0</v>
      </c>
      <c r="CF99">
        <v>0</v>
      </c>
      <c r="CG99">
        <v>0</v>
      </c>
      <c r="CH99">
        <v>0</v>
      </c>
      <c r="CI99">
        <v>0</v>
      </c>
      <c r="CJ99">
        <v>0</v>
      </c>
      <c r="CK99">
        <v>0</v>
      </c>
      <c r="CL99">
        <v>1</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row>
    <row r="100" spans="1:110">
      <c r="A100" t="s">
        <v>44</v>
      </c>
      <c r="B100" t="s">
        <v>43</v>
      </c>
      <c r="C100" t="s">
        <v>42</v>
      </c>
      <c r="D100" t="s">
        <v>241</v>
      </c>
      <c r="E100" s="106" t="s">
        <v>240</v>
      </c>
      <c r="F100" t="s">
        <v>416</v>
      </c>
      <c r="G100" t="s">
        <v>1193</v>
      </c>
      <c r="H100" t="s">
        <v>1193</v>
      </c>
      <c r="I100" t="s">
        <v>1193</v>
      </c>
      <c r="J100" t="s">
        <v>1193</v>
      </c>
      <c r="K100" t="s">
        <v>1193</v>
      </c>
      <c r="L100" t="s">
        <v>1193</v>
      </c>
      <c r="M100" t="s">
        <v>424</v>
      </c>
      <c r="N100" t="s">
        <v>428</v>
      </c>
      <c r="O100" t="s">
        <v>428</v>
      </c>
      <c r="P100" t="s">
        <v>425</v>
      </c>
      <c r="Q100" t="s">
        <v>425</v>
      </c>
      <c r="R100" t="s">
        <v>426</v>
      </c>
      <c r="S100" t="s">
        <v>1612</v>
      </c>
      <c r="T100" t="s">
        <v>1612</v>
      </c>
      <c r="U100" t="s">
        <v>1612</v>
      </c>
      <c r="V100" t="s">
        <v>1612</v>
      </c>
      <c r="W100" t="s">
        <v>1612</v>
      </c>
      <c r="X100" t="s">
        <v>1612</v>
      </c>
      <c r="Z100">
        <v>0</v>
      </c>
      <c r="AA100">
        <v>0</v>
      </c>
      <c r="AB100">
        <v>1</v>
      </c>
      <c r="AC100">
        <v>0</v>
      </c>
      <c r="AD100">
        <v>0</v>
      </c>
      <c r="AE100">
        <v>0</v>
      </c>
      <c r="AF100">
        <v>1</v>
      </c>
      <c r="AG100">
        <v>1</v>
      </c>
      <c r="AH100">
        <v>0</v>
      </c>
      <c r="AI100">
        <v>1</v>
      </c>
      <c r="AJ100">
        <v>1</v>
      </c>
      <c r="AK100">
        <v>0</v>
      </c>
      <c r="AL100">
        <v>1</v>
      </c>
      <c r="AM100">
        <v>1</v>
      </c>
      <c r="AN100">
        <v>0</v>
      </c>
      <c r="AO100">
        <v>1</v>
      </c>
      <c r="AP100">
        <v>1</v>
      </c>
      <c r="AQ100">
        <v>0</v>
      </c>
      <c r="AR100">
        <v>1</v>
      </c>
      <c r="AS100">
        <v>1</v>
      </c>
      <c r="AT100">
        <v>0</v>
      </c>
      <c r="AU100">
        <v>1</v>
      </c>
      <c r="AV100">
        <v>1</v>
      </c>
      <c r="AW100">
        <v>0</v>
      </c>
      <c r="AX100">
        <v>1</v>
      </c>
      <c r="AY100">
        <v>0</v>
      </c>
      <c r="AZ100">
        <v>0</v>
      </c>
      <c r="BA100">
        <v>0</v>
      </c>
      <c r="BB100">
        <v>0</v>
      </c>
      <c r="BC100">
        <v>1</v>
      </c>
      <c r="BD100">
        <v>0</v>
      </c>
      <c r="BE100">
        <v>0</v>
      </c>
      <c r="BF100">
        <v>0</v>
      </c>
      <c r="BG100">
        <v>0</v>
      </c>
      <c r="BH100">
        <v>1</v>
      </c>
      <c r="BI100">
        <v>0</v>
      </c>
      <c r="BJ100">
        <v>0</v>
      </c>
      <c r="BK100">
        <v>0</v>
      </c>
      <c r="BL100">
        <v>0</v>
      </c>
      <c r="BM100">
        <v>0</v>
      </c>
      <c r="BN100">
        <v>0</v>
      </c>
      <c r="BO100">
        <v>0</v>
      </c>
      <c r="BP100">
        <v>0</v>
      </c>
      <c r="BQ100">
        <v>1</v>
      </c>
      <c r="BR100">
        <v>1</v>
      </c>
      <c r="BS100">
        <v>0</v>
      </c>
      <c r="BT100">
        <v>0</v>
      </c>
      <c r="BU100">
        <v>0</v>
      </c>
      <c r="BV100">
        <v>0</v>
      </c>
      <c r="BW100">
        <v>0</v>
      </c>
      <c r="BX100">
        <v>0</v>
      </c>
      <c r="BY100">
        <v>0</v>
      </c>
      <c r="BZ100">
        <v>0</v>
      </c>
      <c r="CA100">
        <v>1</v>
      </c>
      <c r="CB100">
        <v>1</v>
      </c>
      <c r="CC100">
        <v>0</v>
      </c>
      <c r="CD100">
        <v>0</v>
      </c>
      <c r="CE100">
        <v>0</v>
      </c>
      <c r="CF100">
        <v>0</v>
      </c>
      <c r="CG100">
        <v>0</v>
      </c>
      <c r="CH100">
        <v>1</v>
      </c>
      <c r="CI100">
        <v>0</v>
      </c>
      <c r="CJ100">
        <v>0</v>
      </c>
      <c r="CK100">
        <v>0</v>
      </c>
      <c r="CL100">
        <v>1</v>
      </c>
      <c r="CM100">
        <v>0</v>
      </c>
      <c r="CN100">
        <v>0</v>
      </c>
      <c r="CO100">
        <v>0</v>
      </c>
      <c r="CP100">
        <v>0</v>
      </c>
      <c r="CQ100">
        <v>0</v>
      </c>
      <c r="CR100">
        <v>1</v>
      </c>
      <c r="CS100">
        <v>0</v>
      </c>
      <c r="CT100">
        <v>0</v>
      </c>
      <c r="CU100">
        <v>0</v>
      </c>
      <c r="CV100">
        <v>1</v>
      </c>
      <c r="CW100">
        <v>0</v>
      </c>
      <c r="CX100">
        <v>0</v>
      </c>
      <c r="CY100">
        <v>0</v>
      </c>
      <c r="CZ100">
        <v>0</v>
      </c>
      <c r="DA100">
        <v>0</v>
      </c>
      <c r="DB100">
        <v>0</v>
      </c>
      <c r="DC100">
        <v>1</v>
      </c>
      <c r="DD100">
        <v>0</v>
      </c>
      <c r="DE100">
        <v>0</v>
      </c>
      <c r="DF100">
        <v>1</v>
      </c>
    </row>
    <row r="101" spans="1:110">
      <c r="A101" t="s">
        <v>73</v>
      </c>
      <c r="B101" t="s">
        <v>72</v>
      </c>
      <c r="C101" t="s">
        <v>71</v>
      </c>
      <c r="D101" t="s">
        <v>239</v>
      </c>
      <c r="E101" s="106" t="s">
        <v>238</v>
      </c>
      <c r="F101" t="s">
        <v>418</v>
      </c>
      <c r="G101" t="s">
        <v>1194</v>
      </c>
      <c r="H101" t="s">
        <v>1194</v>
      </c>
      <c r="I101" t="s">
        <v>1194</v>
      </c>
      <c r="J101" t="s">
        <v>1193</v>
      </c>
      <c r="K101" t="s">
        <v>1193</v>
      </c>
      <c r="L101" t="s">
        <v>1194</v>
      </c>
      <c r="M101" t="s">
        <v>1612</v>
      </c>
      <c r="N101" t="s">
        <v>1612</v>
      </c>
      <c r="O101" t="s">
        <v>1612</v>
      </c>
      <c r="P101" t="s">
        <v>425</v>
      </c>
      <c r="Q101" t="s">
        <v>425</v>
      </c>
      <c r="R101" t="s">
        <v>1612</v>
      </c>
      <c r="S101" t="s">
        <v>1612</v>
      </c>
      <c r="T101" t="s">
        <v>1612</v>
      </c>
      <c r="U101" t="s">
        <v>1612</v>
      </c>
      <c r="V101" t="s">
        <v>2429</v>
      </c>
      <c r="W101" t="s">
        <v>2429</v>
      </c>
      <c r="X101" t="s">
        <v>1612</v>
      </c>
      <c r="Z101">
        <v>0</v>
      </c>
      <c r="AA101">
        <v>0</v>
      </c>
      <c r="AB101">
        <v>0</v>
      </c>
      <c r="AC101">
        <v>0</v>
      </c>
      <c r="AD101">
        <v>1</v>
      </c>
      <c r="AE101">
        <v>0</v>
      </c>
      <c r="AF101">
        <v>1</v>
      </c>
      <c r="AG101">
        <v>0</v>
      </c>
      <c r="AH101">
        <v>1</v>
      </c>
      <c r="AI101">
        <v>1</v>
      </c>
      <c r="AJ101">
        <v>0</v>
      </c>
      <c r="AK101">
        <v>1</v>
      </c>
      <c r="AL101">
        <v>1</v>
      </c>
      <c r="AM101">
        <v>0</v>
      </c>
      <c r="AN101">
        <v>1</v>
      </c>
      <c r="AO101">
        <v>1</v>
      </c>
      <c r="AP101">
        <v>1</v>
      </c>
      <c r="AQ101">
        <v>0</v>
      </c>
      <c r="AR101">
        <v>1</v>
      </c>
      <c r="AS101">
        <v>1</v>
      </c>
      <c r="AT101">
        <v>0</v>
      </c>
      <c r="AU101">
        <v>1</v>
      </c>
      <c r="AV101">
        <v>0</v>
      </c>
      <c r="AW101">
        <v>1</v>
      </c>
      <c r="AX101">
        <v>1</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1</v>
      </c>
      <c r="CI101">
        <v>0</v>
      </c>
      <c r="CJ101">
        <v>0</v>
      </c>
      <c r="CK101">
        <v>0</v>
      </c>
      <c r="CL101">
        <v>1</v>
      </c>
      <c r="CM101">
        <v>0</v>
      </c>
      <c r="CN101">
        <v>0</v>
      </c>
      <c r="CO101">
        <v>0</v>
      </c>
      <c r="CP101">
        <v>0</v>
      </c>
      <c r="CQ101">
        <v>0</v>
      </c>
      <c r="CR101">
        <v>1</v>
      </c>
      <c r="CS101">
        <v>0</v>
      </c>
      <c r="CT101">
        <v>0</v>
      </c>
      <c r="CU101">
        <v>0</v>
      </c>
      <c r="CV101">
        <v>1</v>
      </c>
      <c r="CW101">
        <v>0</v>
      </c>
      <c r="CX101">
        <v>0</v>
      </c>
      <c r="CY101">
        <v>0</v>
      </c>
      <c r="CZ101">
        <v>0</v>
      </c>
      <c r="DA101">
        <v>0</v>
      </c>
      <c r="DB101">
        <v>0</v>
      </c>
      <c r="DC101">
        <v>0</v>
      </c>
      <c r="DD101">
        <v>0</v>
      </c>
      <c r="DE101">
        <v>0</v>
      </c>
      <c r="DF101">
        <v>0</v>
      </c>
    </row>
    <row r="102" spans="1:110">
      <c r="A102" t="s">
        <v>44</v>
      </c>
      <c r="B102" t="s">
        <v>43</v>
      </c>
      <c r="C102" t="s">
        <v>42</v>
      </c>
      <c r="D102" t="s">
        <v>237</v>
      </c>
      <c r="E102" s="106" t="s">
        <v>236</v>
      </c>
      <c r="F102" t="s">
        <v>417</v>
      </c>
      <c r="G102" t="s">
        <v>1194</v>
      </c>
      <c r="H102" t="s">
        <v>1194</v>
      </c>
      <c r="I102" t="s">
        <v>1193</v>
      </c>
      <c r="J102" t="s">
        <v>1193</v>
      </c>
      <c r="K102" t="s">
        <v>1193</v>
      </c>
      <c r="L102" t="s">
        <v>1194</v>
      </c>
      <c r="M102" t="s">
        <v>1612</v>
      </c>
      <c r="N102" t="s">
        <v>1612</v>
      </c>
      <c r="O102" t="s">
        <v>427</v>
      </c>
      <c r="P102" t="s">
        <v>421</v>
      </c>
      <c r="Q102" t="s">
        <v>421</v>
      </c>
      <c r="R102" t="s">
        <v>1612</v>
      </c>
      <c r="S102" t="s">
        <v>1612</v>
      </c>
      <c r="T102" t="s">
        <v>1612</v>
      </c>
      <c r="U102" t="s">
        <v>2444</v>
      </c>
      <c r="V102" t="s">
        <v>1612</v>
      </c>
      <c r="W102" t="s">
        <v>1612</v>
      </c>
      <c r="X102" t="s">
        <v>1612</v>
      </c>
      <c r="Z102">
        <v>0</v>
      </c>
      <c r="AA102">
        <v>0</v>
      </c>
      <c r="AB102">
        <v>0</v>
      </c>
      <c r="AC102">
        <v>1</v>
      </c>
      <c r="AD102">
        <v>0</v>
      </c>
      <c r="AE102">
        <v>0</v>
      </c>
      <c r="AF102">
        <v>1</v>
      </c>
      <c r="AG102">
        <v>0</v>
      </c>
      <c r="AH102">
        <v>1</v>
      </c>
      <c r="AI102">
        <v>1</v>
      </c>
      <c r="AJ102">
        <v>0</v>
      </c>
      <c r="AK102">
        <v>1</v>
      </c>
      <c r="AL102">
        <v>1</v>
      </c>
      <c r="AM102">
        <v>1</v>
      </c>
      <c r="AN102">
        <v>0</v>
      </c>
      <c r="AO102">
        <v>1</v>
      </c>
      <c r="AP102">
        <v>1</v>
      </c>
      <c r="AQ102">
        <v>0</v>
      </c>
      <c r="AR102">
        <v>1</v>
      </c>
      <c r="AS102">
        <v>1</v>
      </c>
      <c r="AT102">
        <v>0</v>
      </c>
      <c r="AU102">
        <v>1</v>
      </c>
      <c r="AV102">
        <v>0</v>
      </c>
      <c r="AW102">
        <v>1</v>
      </c>
      <c r="AX102">
        <v>1</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1</v>
      </c>
      <c r="CA102">
        <v>0</v>
      </c>
      <c r="CB102">
        <v>1</v>
      </c>
      <c r="CC102">
        <v>0</v>
      </c>
      <c r="CD102">
        <v>1</v>
      </c>
      <c r="CE102">
        <v>0</v>
      </c>
      <c r="CF102">
        <v>0</v>
      </c>
      <c r="CG102">
        <v>0</v>
      </c>
      <c r="CH102">
        <v>0</v>
      </c>
      <c r="CI102">
        <v>0</v>
      </c>
      <c r="CJ102">
        <v>0</v>
      </c>
      <c r="CK102">
        <v>0</v>
      </c>
      <c r="CL102">
        <v>1</v>
      </c>
      <c r="CM102">
        <v>0</v>
      </c>
      <c r="CN102">
        <v>1</v>
      </c>
      <c r="CO102">
        <v>0</v>
      </c>
      <c r="CP102">
        <v>0</v>
      </c>
      <c r="CQ102">
        <v>0</v>
      </c>
      <c r="CR102">
        <v>0</v>
      </c>
      <c r="CS102">
        <v>0</v>
      </c>
      <c r="CT102">
        <v>0</v>
      </c>
      <c r="CU102">
        <v>0</v>
      </c>
      <c r="CV102">
        <v>1</v>
      </c>
      <c r="CW102">
        <v>0</v>
      </c>
      <c r="CX102">
        <v>0</v>
      </c>
      <c r="CY102">
        <v>0</v>
      </c>
      <c r="CZ102">
        <v>0</v>
      </c>
      <c r="DA102">
        <v>0</v>
      </c>
      <c r="DB102">
        <v>0</v>
      </c>
      <c r="DC102">
        <v>0</v>
      </c>
      <c r="DD102">
        <v>0</v>
      </c>
      <c r="DE102">
        <v>0</v>
      </c>
      <c r="DF102">
        <v>0</v>
      </c>
    </row>
    <row r="103" spans="1:110">
      <c r="A103" t="s">
        <v>44</v>
      </c>
      <c r="B103" t="s">
        <v>60</v>
      </c>
      <c r="C103" t="s">
        <v>59</v>
      </c>
      <c r="D103" t="s">
        <v>235</v>
      </c>
      <c r="E103" s="106" t="s">
        <v>234</v>
      </c>
      <c r="F103" t="s">
        <v>419</v>
      </c>
      <c r="G103" t="s">
        <v>1194</v>
      </c>
      <c r="H103" t="s">
        <v>1194</v>
      </c>
      <c r="I103" t="s">
        <v>1194</v>
      </c>
      <c r="J103" t="s">
        <v>1194</v>
      </c>
      <c r="K103" t="s">
        <v>1194</v>
      </c>
      <c r="L103" t="s">
        <v>1194</v>
      </c>
      <c r="M103" t="s">
        <v>1612</v>
      </c>
      <c r="N103" t="s">
        <v>1612</v>
      </c>
      <c r="O103" t="s">
        <v>1612</v>
      </c>
      <c r="P103" t="s">
        <v>1612</v>
      </c>
      <c r="Q103" t="s">
        <v>1612</v>
      </c>
      <c r="R103" t="s">
        <v>1612</v>
      </c>
      <c r="S103" t="s">
        <v>1612</v>
      </c>
      <c r="T103" t="s">
        <v>1612</v>
      </c>
      <c r="U103" t="s">
        <v>1612</v>
      </c>
      <c r="V103" t="s">
        <v>1612</v>
      </c>
      <c r="W103" t="s">
        <v>1612</v>
      </c>
      <c r="X103" t="s">
        <v>1612</v>
      </c>
      <c r="Z103">
        <v>0</v>
      </c>
      <c r="AA103">
        <v>0</v>
      </c>
      <c r="AB103">
        <v>0</v>
      </c>
      <c r="AC103">
        <v>0</v>
      </c>
      <c r="AD103">
        <v>0</v>
      </c>
      <c r="AE103">
        <v>1</v>
      </c>
      <c r="AF103">
        <v>1</v>
      </c>
      <c r="AG103">
        <v>0</v>
      </c>
      <c r="AH103">
        <v>1</v>
      </c>
      <c r="AI103">
        <v>1</v>
      </c>
      <c r="AJ103">
        <v>0</v>
      </c>
      <c r="AK103">
        <v>1</v>
      </c>
      <c r="AL103">
        <v>1</v>
      </c>
      <c r="AM103">
        <v>0</v>
      </c>
      <c r="AN103">
        <v>1</v>
      </c>
      <c r="AO103">
        <v>1</v>
      </c>
      <c r="AP103">
        <v>0</v>
      </c>
      <c r="AQ103">
        <v>1</v>
      </c>
      <c r="AR103">
        <v>1</v>
      </c>
      <c r="AS103">
        <v>0</v>
      </c>
      <c r="AT103">
        <v>1</v>
      </c>
      <c r="AU103">
        <v>1</v>
      </c>
      <c r="AV103">
        <v>0</v>
      </c>
      <c r="AW103">
        <v>1</v>
      </c>
      <c r="AX103">
        <v>1</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row>
    <row r="104" spans="1:110">
      <c r="A104" t="s">
        <v>73</v>
      </c>
      <c r="B104" t="s">
        <v>72</v>
      </c>
      <c r="C104" t="s">
        <v>71</v>
      </c>
      <c r="D104" t="s">
        <v>233</v>
      </c>
      <c r="E104" s="106" t="s">
        <v>232</v>
      </c>
      <c r="F104" t="s">
        <v>416</v>
      </c>
      <c r="G104" t="s">
        <v>1193</v>
      </c>
      <c r="H104" t="s">
        <v>1193</v>
      </c>
      <c r="I104" t="s">
        <v>1193</v>
      </c>
      <c r="J104" t="s">
        <v>1193</v>
      </c>
      <c r="K104" t="s">
        <v>1193</v>
      </c>
      <c r="L104" t="s">
        <v>1193</v>
      </c>
      <c r="M104" t="s">
        <v>422</v>
      </c>
      <c r="N104" t="s">
        <v>422</v>
      </c>
      <c r="O104" t="s">
        <v>422</v>
      </c>
      <c r="P104" t="s">
        <v>422</v>
      </c>
      <c r="Q104" t="s">
        <v>422</v>
      </c>
      <c r="R104" t="s">
        <v>422</v>
      </c>
      <c r="S104" t="s">
        <v>1612</v>
      </c>
      <c r="T104" t="s">
        <v>1612</v>
      </c>
      <c r="U104" t="s">
        <v>1612</v>
      </c>
      <c r="V104" t="s">
        <v>1612</v>
      </c>
      <c r="W104" t="s">
        <v>1612</v>
      </c>
      <c r="X104" t="s">
        <v>1612</v>
      </c>
      <c r="Z104">
        <v>0</v>
      </c>
      <c r="AA104">
        <v>0</v>
      </c>
      <c r="AB104">
        <v>1</v>
      </c>
      <c r="AC104">
        <v>0</v>
      </c>
      <c r="AD104">
        <v>0</v>
      </c>
      <c r="AE104">
        <v>0</v>
      </c>
      <c r="AF104">
        <v>1</v>
      </c>
      <c r="AG104">
        <v>1</v>
      </c>
      <c r="AH104">
        <v>0</v>
      </c>
      <c r="AI104">
        <v>1</v>
      </c>
      <c r="AJ104">
        <v>1</v>
      </c>
      <c r="AK104">
        <v>0</v>
      </c>
      <c r="AL104">
        <v>1</v>
      </c>
      <c r="AM104">
        <v>1</v>
      </c>
      <c r="AN104">
        <v>0</v>
      </c>
      <c r="AO104">
        <v>1</v>
      </c>
      <c r="AP104">
        <v>1</v>
      </c>
      <c r="AQ104">
        <v>0</v>
      </c>
      <c r="AR104">
        <v>1</v>
      </c>
      <c r="AS104">
        <v>1</v>
      </c>
      <c r="AT104">
        <v>0</v>
      </c>
      <c r="AU104">
        <v>1</v>
      </c>
      <c r="AV104">
        <v>1</v>
      </c>
      <c r="AW104">
        <v>0</v>
      </c>
      <c r="AX104">
        <v>1</v>
      </c>
      <c r="AY104">
        <v>0</v>
      </c>
      <c r="AZ104">
        <v>0</v>
      </c>
      <c r="BA104">
        <v>1</v>
      </c>
      <c r="BB104">
        <v>0</v>
      </c>
      <c r="BC104">
        <v>0</v>
      </c>
      <c r="BD104">
        <v>0</v>
      </c>
      <c r="BE104">
        <v>0</v>
      </c>
      <c r="BF104">
        <v>0</v>
      </c>
      <c r="BG104">
        <v>0</v>
      </c>
      <c r="BH104">
        <v>1</v>
      </c>
      <c r="BI104">
        <v>0</v>
      </c>
      <c r="BJ104">
        <v>0</v>
      </c>
      <c r="BK104">
        <v>1</v>
      </c>
      <c r="BL104">
        <v>0</v>
      </c>
      <c r="BM104">
        <v>0</v>
      </c>
      <c r="BN104">
        <v>0</v>
      </c>
      <c r="BO104">
        <v>0</v>
      </c>
      <c r="BP104">
        <v>0</v>
      </c>
      <c r="BQ104">
        <v>0</v>
      </c>
      <c r="BR104">
        <v>1</v>
      </c>
      <c r="BS104">
        <v>0</v>
      </c>
      <c r="BT104">
        <v>0</v>
      </c>
      <c r="BU104">
        <v>1</v>
      </c>
      <c r="BV104">
        <v>0</v>
      </c>
      <c r="BW104">
        <v>0</v>
      </c>
      <c r="BX104">
        <v>0</v>
      </c>
      <c r="BY104">
        <v>0</v>
      </c>
      <c r="BZ104">
        <v>0</v>
      </c>
      <c r="CA104">
        <v>0</v>
      </c>
      <c r="CB104">
        <v>1</v>
      </c>
      <c r="CC104">
        <v>0</v>
      </c>
      <c r="CD104">
        <v>0</v>
      </c>
      <c r="CE104">
        <v>1</v>
      </c>
      <c r="CF104">
        <v>0</v>
      </c>
      <c r="CG104">
        <v>0</v>
      </c>
      <c r="CH104">
        <v>0</v>
      </c>
      <c r="CI104">
        <v>0</v>
      </c>
      <c r="CJ104">
        <v>0</v>
      </c>
      <c r="CK104">
        <v>0</v>
      </c>
      <c r="CL104">
        <v>1</v>
      </c>
      <c r="CM104">
        <v>0</v>
      </c>
      <c r="CN104">
        <v>0</v>
      </c>
      <c r="CO104">
        <v>1</v>
      </c>
      <c r="CP104">
        <v>0</v>
      </c>
      <c r="CQ104">
        <v>0</v>
      </c>
      <c r="CR104">
        <v>0</v>
      </c>
      <c r="CS104">
        <v>0</v>
      </c>
      <c r="CT104">
        <v>0</v>
      </c>
      <c r="CU104">
        <v>0</v>
      </c>
      <c r="CV104">
        <v>1</v>
      </c>
      <c r="CW104">
        <v>0</v>
      </c>
      <c r="CX104">
        <v>0</v>
      </c>
      <c r="CY104">
        <v>1</v>
      </c>
      <c r="CZ104">
        <v>0</v>
      </c>
      <c r="DA104">
        <v>0</v>
      </c>
      <c r="DB104">
        <v>0</v>
      </c>
      <c r="DC104">
        <v>0</v>
      </c>
      <c r="DD104">
        <v>0</v>
      </c>
      <c r="DE104">
        <v>0</v>
      </c>
      <c r="DF104">
        <v>1</v>
      </c>
    </row>
    <row r="105" spans="1:110">
      <c r="A105" t="s">
        <v>44</v>
      </c>
      <c r="B105" t="s">
        <v>60</v>
      </c>
      <c r="C105" t="s">
        <v>68</v>
      </c>
      <c r="D105" t="s">
        <v>231</v>
      </c>
      <c r="E105" s="106" t="s">
        <v>230</v>
      </c>
      <c r="F105" t="s">
        <v>419</v>
      </c>
      <c r="G105" t="s">
        <v>1193</v>
      </c>
      <c r="H105" t="s">
        <v>1193</v>
      </c>
      <c r="I105" t="s">
        <v>1193</v>
      </c>
      <c r="J105" t="s">
        <v>1193</v>
      </c>
      <c r="K105" t="s">
        <v>1193</v>
      </c>
      <c r="L105" t="s">
        <v>1193</v>
      </c>
      <c r="M105" t="s">
        <v>421</v>
      </c>
      <c r="N105" t="s">
        <v>424</v>
      </c>
      <c r="O105" t="s">
        <v>421</v>
      </c>
      <c r="P105" t="s">
        <v>422</v>
      </c>
      <c r="Q105" t="s">
        <v>421</v>
      </c>
      <c r="R105" t="s">
        <v>425</v>
      </c>
      <c r="S105" t="s">
        <v>1612</v>
      </c>
      <c r="T105" t="s">
        <v>1612</v>
      </c>
      <c r="U105" t="s">
        <v>1612</v>
      </c>
      <c r="V105" t="s">
        <v>1612</v>
      </c>
      <c r="W105" t="s">
        <v>1612</v>
      </c>
      <c r="X105" t="s">
        <v>1612</v>
      </c>
      <c r="Z105">
        <v>0</v>
      </c>
      <c r="AA105">
        <v>0</v>
      </c>
      <c r="AB105">
        <v>0</v>
      </c>
      <c r="AC105">
        <v>0</v>
      </c>
      <c r="AD105">
        <v>0</v>
      </c>
      <c r="AE105">
        <v>1</v>
      </c>
      <c r="AF105">
        <v>1</v>
      </c>
      <c r="AG105">
        <v>1</v>
      </c>
      <c r="AH105">
        <v>0</v>
      </c>
      <c r="AI105">
        <v>1</v>
      </c>
      <c r="AJ105">
        <v>1</v>
      </c>
      <c r="AK105">
        <v>0</v>
      </c>
      <c r="AL105">
        <v>1</v>
      </c>
      <c r="AM105">
        <v>1</v>
      </c>
      <c r="AN105">
        <v>0</v>
      </c>
      <c r="AO105">
        <v>1</v>
      </c>
      <c r="AP105">
        <v>1</v>
      </c>
      <c r="AQ105">
        <v>0</v>
      </c>
      <c r="AR105">
        <v>1</v>
      </c>
      <c r="AS105">
        <v>1</v>
      </c>
      <c r="AT105">
        <v>0</v>
      </c>
      <c r="AU105">
        <v>1</v>
      </c>
      <c r="AV105">
        <v>1</v>
      </c>
      <c r="AW105">
        <v>0</v>
      </c>
      <c r="AX105">
        <v>1</v>
      </c>
      <c r="AY105">
        <v>0</v>
      </c>
      <c r="AZ105">
        <v>1</v>
      </c>
      <c r="BA105">
        <v>0</v>
      </c>
      <c r="BB105">
        <v>0</v>
      </c>
      <c r="BC105">
        <v>0</v>
      </c>
      <c r="BD105">
        <v>0</v>
      </c>
      <c r="BE105">
        <v>0</v>
      </c>
      <c r="BF105">
        <v>0</v>
      </c>
      <c r="BG105">
        <v>0</v>
      </c>
      <c r="BH105">
        <v>1</v>
      </c>
      <c r="BI105">
        <v>0</v>
      </c>
      <c r="BJ105">
        <v>0</v>
      </c>
      <c r="BK105">
        <v>0</v>
      </c>
      <c r="BL105">
        <v>0</v>
      </c>
      <c r="BM105">
        <v>1</v>
      </c>
      <c r="BN105">
        <v>0</v>
      </c>
      <c r="BO105">
        <v>0</v>
      </c>
      <c r="BP105">
        <v>0</v>
      </c>
      <c r="BQ105">
        <v>0</v>
      </c>
      <c r="BR105">
        <v>1</v>
      </c>
      <c r="BS105">
        <v>0</v>
      </c>
      <c r="BT105">
        <v>1</v>
      </c>
      <c r="BU105">
        <v>0</v>
      </c>
      <c r="BV105">
        <v>0</v>
      </c>
      <c r="BW105">
        <v>0</v>
      </c>
      <c r="BX105">
        <v>0</v>
      </c>
      <c r="BY105">
        <v>0</v>
      </c>
      <c r="BZ105">
        <v>0</v>
      </c>
      <c r="CA105">
        <v>0</v>
      </c>
      <c r="CB105">
        <v>1</v>
      </c>
      <c r="CC105">
        <v>0</v>
      </c>
      <c r="CD105">
        <v>0</v>
      </c>
      <c r="CE105">
        <v>1</v>
      </c>
      <c r="CF105">
        <v>0</v>
      </c>
      <c r="CG105">
        <v>0</v>
      </c>
      <c r="CH105">
        <v>0</v>
      </c>
      <c r="CI105">
        <v>0</v>
      </c>
      <c r="CJ105">
        <v>0</v>
      </c>
      <c r="CK105">
        <v>0</v>
      </c>
      <c r="CL105">
        <v>1</v>
      </c>
      <c r="CM105">
        <v>0</v>
      </c>
      <c r="CN105">
        <v>1</v>
      </c>
      <c r="CO105">
        <v>0</v>
      </c>
      <c r="CP105">
        <v>0</v>
      </c>
      <c r="CQ105">
        <v>0</v>
      </c>
      <c r="CR105">
        <v>0</v>
      </c>
      <c r="CS105">
        <v>0</v>
      </c>
      <c r="CT105">
        <v>0</v>
      </c>
      <c r="CU105">
        <v>0</v>
      </c>
      <c r="CV105">
        <v>1</v>
      </c>
      <c r="CW105">
        <v>0</v>
      </c>
      <c r="CX105">
        <v>0</v>
      </c>
      <c r="CY105">
        <v>0</v>
      </c>
      <c r="CZ105">
        <v>0</v>
      </c>
      <c r="DA105">
        <v>0</v>
      </c>
      <c r="DB105">
        <v>1</v>
      </c>
      <c r="DC105">
        <v>0</v>
      </c>
      <c r="DD105">
        <v>0</v>
      </c>
      <c r="DE105">
        <v>0</v>
      </c>
      <c r="DF105">
        <v>1</v>
      </c>
    </row>
    <row r="106" spans="1:110">
      <c r="A106" t="s">
        <v>44</v>
      </c>
      <c r="B106" t="s">
        <v>43</v>
      </c>
      <c r="C106" t="s">
        <v>42</v>
      </c>
      <c r="D106" t="s">
        <v>229</v>
      </c>
      <c r="E106" s="106" t="s">
        <v>228</v>
      </c>
      <c r="F106" t="s">
        <v>417</v>
      </c>
      <c r="G106" t="s">
        <v>1194</v>
      </c>
      <c r="H106" t="s">
        <v>1193</v>
      </c>
      <c r="I106" t="s">
        <v>1194</v>
      </c>
      <c r="J106" t="s">
        <v>1193</v>
      </c>
      <c r="K106" t="s">
        <v>1193</v>
      </c>
      <c r="L106" t="s">
        <v>1194</v>
      </c>
      <c r="M106" t="s">
        <v>1612</v>
      </c>
      <c r="N106" t="s">
        <v>423</v>
      </c>
      <c r="O106" t="s">
        <v>1612</v>
      </c>
      <c r="P106" t="s">
        <v>427</v>
      </c>
      <c r="Q106" t="s">
        <v>425</v>
      </c>
      <c r="R106" t="s">
        <v>1612</v>
      </c>
      <c r="S106" t="s">
        <v>1612</v>
      </c>
      <c r="T106" t="s">
        <v>1612</v>
      </c>
      <c r="U106" t="s">
        <v>1612</v>
      </c>
      <c r="V106" t="s">
        <v>1612</v>
      </c>
      <c r="W106" t="s">
        <v>1612</v>
      </c>
      <c r="X106" t="s">
        <v>1612</v>
      </c>
      <c r="Z106">
        <v>0</v>
      </c>
      <c r="AA106">
        <v>0</v>
      </c>
      <c r="AB106">
        <v>0</v>
      </c>
      <c r="AC106">
        <v>1</v>
      </c>
      <c r="AD106">
        <v>0</v>
      </c>
      <c r="AE106">
        <v>0</v>
      </c>
      <c r="AF106">
        <v>1</v>
      </c>
      <c r="AG106">
        <v>0</v>
      </c>
      <c r="AH106">
        <v>1</v>
      </c>
      <c r="AI106">
        <v>1</v>
      </c>
      <c r="AJ106">
        <v>1</v>
      </c>
      <c r="AK106">
        <v>0</v>
      </c>
      <c r="AL106">
        <v>1</v>
      </c>
      <c r="AM106">
        <v>0</v>
      </c>
      <c r="AN106">
        <v>1</v>
      </c>
      <c r="AO106">
        <v>1</v>
      </c>
      <c r="AP106">
        <v>1</v>
      </c>
      <c r="AQ106">
        <v>0</v>
      </c>
      <c r="AR106">
        <v>1</v>
      </c>
      <c r="AS106">
        <v>1</v>
      </c>
      <c r="AT106">
        <v>0</v>
      </c>
      <c r="AU106">
        <v>1</v>
      </c>
      <c r="AV106">
        <v>0</v>
      </c>
      <c r="AW106">
        <v>1</v>
      </c>
      <c r="AX106">
        <v>1</v>
      </c>
      <c r="AY106">
        <v>0</v>
      </c>
      <c r="AZ106">
        <v>0</v>
      </c>
      <c r="BA106">
        <v>0</v>
      </c>
      <c r="BB106">
        <v>0</v>
      </c>
      <c r="BC106">
        <v>0</v>
      </c>
      <c r="BD106">
        <v>0</v>
      </c>
      <c r="BE106">
        <v>0</v>
      </c>
      <c r="BF106">
        <v>0</v>
      </c>
      <c r="BG106">
        <v>0</v>
      </c>
      <c r="BH106">
        <v>0</v>
      </c>
      <c r="BI106">
        <v>0</v>
      </c>
      <c r="BJ106">
        <v>0</v>
      </c>
      <c r="BK106">
        <v>0</v>
      </c>
      <c r="BL106">
        <v>1</v>
      </c>
      <c r="BM106">
        <v>0</v>
      </c>
      <c r="BN106">
        <v>0</v>
      </c>
      <c r="BO106">
        <v>0</v>
      </c>
      <c r="BP106">
        <v>0</v>
      </c>
      <c r="BQ106">
        <v>0</v>
      </c>
      <c r="BR106">
        <v>1</v>
      </c>
      <c r="BS106">
        <v>0</v>
      </c>
      <c r="BT106">
        <v>0</v>
      </c>
      <c r="BU106">
        <v>0</v>
      </c>
      <c r="BV106">
        <v>0</v>
      </c>
      <c r="BW106">
        <v>0</v>
      </c>
      <c r="BX106">
        <v>0</v>
      </c>
      <c r="BY106">
        <v>0</v>
      </c>
      <c r="BZ106">
        <v>0</v>
      </c>
      <c r="CA106">
        <v>0</v>
      </c>
      <c r="CB106">
        <v>0</v>
      </c>
      <c r="CC106">
        <v>0</v>
      </c>
      <c r="CD106">
        <v>0</v>
      </c>
      <c r="CE106">
        <v>0</v>
      </c>
      <c r="CF106">
        <v>0</v>
      </c>
      <c r="CG106">
        <v>0</v>
      </c>
      <c r="CH106">
        <v>0</v>
      </c>
      <c r="CI106">
        <v>0</v>
      </c>
      <c r="CJ106">
        <v>1</v>
      </c>
      <c r="CK106">
        <v>0</v>
      </c>
      <c r="CL106">
        <v>1</v>
      </c>
      <c r="CM106">
        <v>0</v>
      </c>
      <c r="CN106">
        <v>0</v>
      </c>
      <c r="CO106">
        <v>0</v>
      </c>
      <c r="CP106">
        <v>0</v>
      </c>
      <c r="CQ106">
        <v>0</v>
      </c>
      <c r="CR106">
        <v>1</v>
      </c>
      <c r="CS106">
        <v>0</v>
      </c>
      <c r="CT106">
        <v>0</v>
      </c>
      <c r="CU106">
        <v>0</v>
      </c>
      <c r="CV106">
        <v>1</v>
      </c>
      <c r="CW106">
        <v>0</v>
      </c>
      <c r="CX106">
        <v>0</v>
      </c>
      <c r="CY106">
        <v>0</v>
      </c>
      <c r="CZ106">
        <v>0</v>
      </c>
      <c r="DA106">
        <v>0</v>
      </c>
      <c r="DB106">
        <v>0</v>
      </c>
      <c r="DC106">
        <v>0</v>
      </c>
      <c r="DD106">
        <v>0</v>
      </c>
      <c r="DE106">
        <v>0</v>
      </c>
      <c r="DF106">
        <v>0</v>
      </c>
    </row>
    <row r="107" spans="1:110">
      <c r="A107" t="s">
        <v>49</v>
      </c>
      <c r="B107" t="s">
        <v>159</v>
      </c>
      <c r="C107" t="s">
        <v>158</v>
      </c>
      <c r="D107" t="s">
        <v>227</v>
      </c>
      <c r="E107" s="106" t="s">
        <v>226</v>
      </c>
      <c r="F107" t="s">
        <v>418</v>
      </c>
      <c r="G107" t="s">
        <v>1194</v>
      </c>
      <c r="H107" t="s">
        <v>1194</v>
      </c>
      <c r="I107" t="s">
        <v>1194</v>
      </c>
      <c r="J107" t="s">
        <v>1194</v>
      </c>
      <c r="K107" t="s">
        <v>1193</v>
      </c>
      <c r="L107" t="s">
        <v>1194</v>
      </c>
      <c r="M107" t="s">
        <v>1612</v>
      </c>
      <c r="N107" t="s">
        <v>1612</v>
      </c>
      <c r="O107" t="s">
        <v>1612</v>
      </c>
      <c r="P107" t="s">
        <v>1612</v>
      </c>
      <c r="Q107" t="s">
        <v>421</v>
      </c>
      <c r="R107" t="s">
        <v>1612</v>
      </c>
      <c r="S107" t="s">
        <v>1612</v>
      </c>
      <c r="T107" t="s">
        <v>1612</v>
      </c>
      <c r="U107" t="s">
        <v>1612</v>
      </c>
      <c r="V107" t="s">
        <v>1612</v>
      </c>
      <c r="W107" t="s">
        <v>1744</v>
      </c>
      <c r="X107" t="s">
        <v>1612</v>
      </c>
      <c r="Z107">
        <v>0</v>
      </c>
      <c r="AA107">
        <v>0</v>
      </c>
      <c r="AB107">
        <v>0</v>
      </c>
      <c r="AC107">
        <v>0</v>
      </c>
      <c r="AD107">
        <v>1</v>
      </c>
      <c r="AE107">
        <v>0</v>
      </c>
      <c r="AF107">
        <v>1</v>
      </c>
      <c r="AG107">
        <v>0</v>
      </c>
      <c r="AH107">
        <v>1</v>
      </c>
      <c r="AI107">
        <v>1</v>
      </c>
      <c r="AJ107">
        <v>0</v>
      </c>
      <c r="AK107">
        <v>1</v>
      </c>
      <c r="AL107">
        <v>1</v>
      </c>
      <c r="AM107">
        <v>0</v>
      </c>
      <c r="AN107">
        <v>1</v>
      </c>
      <c r="AO107">
        <v>1</v>
      </c>
      <c r="AP107">
        <v>0</v>
      </c>
      <c r="AQ107">
        <v>1</v>
      </c>
      <c r="AR107">
        <v>1</v>
      </c>
      <c r="AS107">
        <v>1</v>
      </c>
      <c r="AT107">
        <v>0</v>
      </c>
      <c r="AU107">
        <v>1</v>
      </c>
      <c r="AV107">
        <v>0</v>
      </c>
      <c r="AW107">
        <v>1</v>
      </c>
      <c r="AX107">
        <v>1</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1</v>
      </c>
      <c r="CO107">
        <v>0</v>
      </c>
      <c r="CP107">
        <v>0</v>
      </c>
      <c r="CQ107">
        <v>0</v>
      </c>
      <c r="CR107">
        <v>0</v>
      </c>
      <c r="CS107">
        <v>0</v>
      </c>
      <c r="CT107">
        <v>0</v>
      </c>
      <c r="CU107">
        <v>0</v>
      </c>
      <c r="CV107">
        <v>1</v>
      </c>
      <c r="CW107">
        <v>0</v>
      </c>
      <c r="CX107">
        <v>0</v>
      </c>
      <c r="CY107">
        <v>0</v>
      </c>
      <c r="CZ107">
        <v>0</v>
      </c>
      <c r="DA107">
        <v>0</v>
      </c>
      <c r="DB107">
        <v>0</v>
      </c>
      <c r="DC107">
        <v>0</v>
      </c>
      <c r="DD107">
        <v>0</v>
      </c>
      <c r="DE107">
        <v>0</v>
      </c>
      <c r="DF107">
        <v>0</v>
      </c>
    </row>
    <row r="108" spans="1:110">
      <c r="A108" t="s">
        <v>49</v>
      </c>
      <c r="B108" t="s">
        <v>159</v>
      </c>
      <c r="C108" t="s">
        <v>158</v>
      </c>
      <c r="D108" t="s">
        <v>225</v>
      </c>
      <c r="E108" s="106" t="s">
        <v>224</v>
      </c>
      <c r="F108" t="s">
        <v>417</v>
      </c>
      <c r="G108" t="s">
        <v>1194</v>
      </c>
      <c r="H108" t="s">
        <v>1194</v>
      </c>
      <c r="I108" t="s">
        <v>1193</v>
      </c>
      <c r="J108" t="s">
        <v>1193</v>
      </c>
      <c r="K108" t="s">
        <v>1194</v>
      </c>
      <c r="L108" t="s">
        <v>1194</v>
      </c>
      <c r="M108" t="s">
        <v>1612</v>
      </c>
      <c r="N108" t="s">
        <v>1612</v>
      </c>
      <c r="O108" t="s">
        <v>425</v>
      </c>
      <c r="P108" t="s">
        <v>422</v>
      </c>
      <c r="Q108" t="s">
        <v>1612</v>
      </c>
      <c r="R108" t="s">
        <v>1612</v>
      </c>
      <c r="S108" t="s">
        <v>1612</v>
      </c>
      <c r="T108" t="s">
        <v>1612</v>
      </c>
      <c r="U108" t="s">
        <v>2519</v>
      </c>
      <c r="V108" t="s">
        <v>2520</v>
      </c>
      <c r="W108" t="s">
        <v>1612</v>
      </c>
      <c r="X108" t="s">
        <v>1612</v>
      </c>
      <c r="Z108">
        <v>0</v>
      </c>
      <c r="AA108">
        <v>0</v>
      </c>
      <c r="AB108">
        <v>0</v>
      </c>
      <c r="AC108">
        <v>1</v>
      </c>
      <c r="AD108">
        <v>0</v>
      </c>
      <c r="AE108">
        <v>0</v>
      </c>
      <c r="AF108">
        <v>1</v>
      </c>
      <c r="AG108">
        <v>0</v>
      </c>
      <c r="AH108">
        <v>1</v>
      </c>
      <c r="AI108">
        <v>1</v>
      </c>
      <c r="AJ108">
        <v>0</v>
      </c>
      <c r="AK108">
        <v>1</v>
      </c>
      <c r="AL108">
        <v>1</v>
      </c>
      <c r="AM108">
        <v>1</v>
      </c>
      <c r="AN108">
        <v>0</v>
      </c>
      <c r="AO108">
        <v>1</v>
      </c>
      <c r="AP108">
        <v>1</v>
      </c>
      <c r="AQ108">
        <v>0</v>
      </c>
      <c r="AR108">
        <v>1</v>
      </c>
      <c r="AS108">
        <v>0</v>
      </c>
      <c r="AT108">
        <v>1</v>
      </c>
      <c r="AU108">
        <v>1</v>
      </c>
      <c r="AV108">
        <v>0</v>
      </c>
      <c r="AW108">
        <v>1</v>
      </c>
      <c r="AX108">
        <v>1</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1</v>
      </c>
      <c r="BY108">
        <v>0</v>
      </c>
      <c r="BZ108">
        <v>0</v>
      </c>
      <c r="CA108">
        <v>0</v>
      </c>
      <c r="CB108">
        <v>1</v>
      </c>
      <c r="CC108">
        <v>0</v>
      </c>
      <c r="CD108">
        <v>0</v>
      </c>
      <c r="CE108">
        <v>1</v>
      </c>
      <c r="CF108">
        <v>0</v>
      </c>
      <c r="CG108">
        <v>0</v>
      </c>
      <c r="CH108">
        <v>0</v>
      </c>
      <c r="CI108">
        <v>0</v>
      </c>
      <c r="CJ108">
        <v>0</v>
      </c>
      <c r="CK108">
        <v>0</v>
      </c>
      <c r="CL108">
        <v>1</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row>
    <row r="109" spans="1:110">
      <c r="A109" t="s">
        <v>73</v>
      </c>
      <c r="B109" t="s">
        <v>72</v>
      </c>
      <c r="C109" t="s">
        <v>71</v>
      </c>
      <c r="D109" t="s">
        <v>223</v>
      </c>
      <c r="E109" s="106" t="s">
        <v>222</v>
      </c>
      <c r="F109" t="s">
        <v>417</v>
      </c>
      <c r="G109" t="s">
        <v>1194</v>
      </c>
      <c r="H109" t="s">
        <v>1194</v>
      </c>
      <c r="I109" t="s">
        <v>1194</v>
      </c>
      <c r="J109" t="s">
        <v>1193</v>
      </c>
      <c r="K109" t="s">
        <v>1193</v>
      </c>
      <c r="L109" t="s">
        <v>1194</v>
      </c>
      <c r="M109" t="s">
        <v>1612</v>
      </c>
      <c r="N109" t="s">
        <v>1612</v>
      </c>
      <c r="O109" t="s">
        <v>1612</v>
      </c>
      <c r="P109" t="s">
        <v>422</v>
      </c>
      <c r="Q109" t="s">
        <v>422</v>
      </c>
      <c r="R109" t="s">
        <v>1612</v>
      </c>
      <c r="S109" t="s">
        <v>1612</v>
      </c>
      <c r="T109" t="s">
        <v>1612</v>
      </c>
      <c r="U109" t="s">
        <v>1612</v>
      </c>
      <c r="V109" t="s">
        <v>1612</v>
      </c>
      <c r="W109" t="s">
        <v>1612</v>
      </c>
      <c r="X109" t="s">
        <v>1612</v>
      </c>
      <c r="Z109">
        <v>0</v>
      </c>
      <c r="AA109">
        <v>0</v>
      </c>
      <c r="AB109">
        <v>0</v>
      </c>
      <c r="AC109">
        <v>1</v>
      </c>
      <c r="AD109">
        <v>0</v>
      </c>
      <c r="AE109">
        <v>0</v>
      </c>
      <c r="AF109">
        <v>1</v>
      </c>
      <c r="AG109">
        <v>0</v>
      </c>
      <c r="AH109">
        <v>1</v>
      </c>
      <c r="AI109">
        <v>1</v>
      </c>
      <c r="AJ109">
        <v>0</v>
      </c>
      <c r="AK109">
        <v>1</v>
      </c>
      <c r="AL109">
        <v>1</v>
      </c>
      <c r="AM109">
        <v>0</v>
      </c>
      <c r="AN109">
        <v>1</v>
      </c>
      <c r="AO109">
        <v>1</v>
      </c>
      <c r="AP109">
        <v>1</v>
      </c>
      <c r="AQ109">
        <v>0</v>
      </c>
      <c r="AR109">
        <v>1</v>
      </c>
      <c r="AS109">
        <v>1</v>
      </c>
      <c r="AT109">
        <v>0</v>
      </c>
      <c r="AU109">
        <v>1</v>
      </c>
      <c r="AV109">
        <v>0</v>
      </c>
      <c r="AW109">
        <v>1</v>
      </c>
      <c r="AX109">
        <v>1</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1</v>
      </c>
      <c r="CF109">
        <v>0</v>
      </c>
      <c r="CG109">
        <v>0</v>
      </c>
      <c r="CH109">
        <v>0</v>
      </c>
      <c r="CI109">
        <v>0</v>
      </c>
      <c r="CJ109">
        <v>0</v>
      </c>
      <c r="CK109">
        <v>0</v>
      </c>
      <c r="CL109">
        <v>1</v>
      </c>
      <c r="CM109">
        <v>0</v>
      </c>
      <c r="CN109">
        <v>0</v>
      </c>
      <c r="CO109">
        <v>1</v>
      </c>
      <c r="CP109">
        <v>0</v>
      </c>
      <c r="CQ109">
        <v>0</v>
      </c>
      <c r="CR109">
        <v>0</v>
      </c>
      <c r="CS109">
        <v>0</v>
      </c>
      <c r="CT109">
        <v>0</v>
      </c>
      <c r="CU109">
        <v>0</v>
      </c>
      <c r="CV109">
        <v>1</v>
      </c>
      <c r="CW109">
        <v>0</v>
      </c>
      <c r="CX109">
        <v>0</v>
      </c>
      <c r="CY109">
        <v>0</v>
      </c>
      <c r="CZ109">
        <v>0</v>
      </c>
      <c r="DA109">
        <v>0</v>
      </c>
      <c r="DB109">
        <v>0</v>
      </c>
      <c r="DC109">
        <v>0</v>
      </c>
      <c r="DD109">
        <v>0</v>
      </c>
      <c r="DE109">
        <v>0</v>
      </c>
      <c r="DF109">
        <v>0</v>
      </c>
    </row>
    <row r="110" spans="1:110">
      <c r="A110" t="s">
        <v>49</v>
      </c>
      <c r="B110" t="s">
        <v>159</v>
      </c>
      <c r="C110" t="s">
        <v>158</v>
      </c>
      <c r="D110" t="s">
        <v>221</v>
      </c>
      <c r="E110" s="106" t="s">
        <v>220</v>
      </c>
      <c r="F110" t="s">
        <v>417</v>
      </c>
      <c r="G110" t="s">
        <v>1193</v>
      </c>
      <c r="H110" t="s">
        <v>1193</v>
      </c>
      <c r="I110" t="s">
        <v>1193</v>
      </c>
      <c r="J110" t="s">
        <v>1193</v>
      </c>
      <c r="K110" t="s">
        <v>1193</v>
      </c>
      <c r="L110" t="s">
        <v>1193</v>
      </c>
      <c r="M110" t="s">
        <v>421</v>
      </c>
      <c r="N110" t="s">
        <v>421</v>
      </c>
      <c r="O110" t="s">
        <v>421</v>
      </c>
      <c r="P110" t="s">
        <v>421</v>
      </c>
      <c r="Q110" t="s">
        <v>421</v>
      </c>
      <c r="R110" t="s">
        <v>421</v>
      </c>
      <c r="S110" t="s">
        <v>1744</v>
      </c>
      <c r="T110" t="s">
        <v>1744</v>
      </c>
      <c r="U110" t="s">
        <v>1744</v>
      </c>
      <c r="V110" t="s">
        <v>1744</v>
      </c>
      <c r="W110" t="s">
        <v>1744</v>
      </c>
      <c r="X110" t="s">
        <v>1744</v>
      </c>
      <c r="Z110">
        <v>0</v>
      </c>
      <c r="AA110">
        <v>0</v>
      </c>
      <c r="AB110">
        <v>0</v>
      </c>
      <c r="AC110">
        <v>1</v>
      </c>
      <c r="AD110">
        <v>0</v>
      </c>
      <c r="AE110">
        <v>0</v>
      </c>
      <c r="AF110">
        <v>1</v>
      </c>
      <c r="AG110">
        <v>1</v>
      </c>
      <c r="AH110">
        <v>0</v>
      </c>
      <c r="AI110">
        <v>1</v>
      </c>
      <c r="AJ110">
        <v>1</v>
      </c>
      <c r="AK110">
        <v>0</v>
      </c>
      <c r="AL110">
        <v>1</v>
      </c>
      <c r="AM110">
        <v>1</v>
      </c>
      <c r="AN110">
        <v>0</v>
      </c>
      <c r="AO110">
        <v>1</v>
      </c>
      <c r="AP110">
        <v>1</v>
      </c>
      <c r="AQ110">
        <v>0</v>
      </c>
      <c r="AR110">
        <v>1</v>
      </c>
      <c r="AS110">
        <v>1</v>
      </c>
      <c r="AT110">
        <v>0</v>
      </c>
      <c r="AU110">
        <v>1</v>
      </c>
      <c r="AV110">
        <v>1</v>
      </c>
      <c r="AW110">
        <v>0</v>
      </c>
      <c r="AX110">
        <v>1</v>
      </c>
      <c r="AY110">
        <v>0</v>
      </c>
      <c r="AZ110">
        <v>1</v>
      </c>
      <c r="BA110">
        <v>0</v>
      </c>
      <c r="BB110">
        <v>0</v>
      </c>
      <c r="BC110">
        <v>0</v>
      </c>
      <c r="BD110">
        <v>0</v>
      </c>
      <c r="BE110">
        <v>0</v>
      </c>
      <c r="BF110">
        <v>0</v>
      </c>
      <c r="BG110">
        <v>0</v>
      </c>
      <c r="BH110">
        <v>1</v>
      </c>
      <c r="BI110">
        <v>0</v>
      </c>
      <c r="BJ110">
        <v>1</v>
      </c>
      <c r="BK110">
        <v>0</v>
      </c>
      <c r="BL110">
        <v>0</v>
      </c>
      <c r="BM110">
        <v>0</v>
      </c>
      <c r="BN110">
        <v>0</v>
      </c>
      <c r="BO110">
        <v>0</v>
      </c>
      <c r="BP110">
        <v>0</v>
      </c>
      <c r="BQ110">
        <v>0</v>
      </c>
      <c r="BR110">
        <v>1</v>
      </c>
      <c r="BS110">
        <v>0</v>
      </c>
      <c r="BT110">
        <v>1</v>
      </c>
      <c r="BU110">
        <v>0</v>
      </c>
      <c r="BV110">
        <v>0</v>
      </c>
      <c r="BW110">
        <v>0</v>
      </c>
      <c r="BX110">
        <v>0</v>
      </c>
      <c r="BY110">
        <v>0</v>
      </c>
      <c r="BZ110">
        <v>0</v>
      </c>
      <c r="CA110">
        <v>0</v>
      </c>
      <c r="CB110">
        <v>1</v>
      </c>
      <c r="CC110">
        <v>0</v>
      </c>
      <c r="CD110">
        <v>1</v>
      </c>
      <c r="CE110">
        <v>0</v>
      </c>
      <c r="CF110">
        <v>0</v>
      </c>
      <c r="CG110">
        <v>0</v>
      </c>
      <c r="CH110">
        <v>0</v>
      </c>
      <c r="CI110">
        <v>0</v>
      </c>
      <c r="CJ110">
        <v>0</v>
      </c>
      <c r="CK110">
        <v>0</v>
      </c>
      <c r="CL110">
        <v>1</v>
      </c>
      <c r="CM110">
        <v>0</v>
      </c>
      <c r="CN110">
        <v>1</v>
      </c>
      <c r="CO110">
        <v>0</v>
      </c>
      <c r="CP110">
        <v>0</v>
      </c>
      <c r="CQ110">
        <v>0</v>
      </c>
      <c r="CR110">
        <v>0</v>
      </c>
      <c r="CS110">
        <v>0</v>
      </c>
      <c r="CT110">
        <v>0</v>
      </c>
      <c r="CU110">
        <v>0</v>
      </c>
      <c r="CV110">
        <v>1</v>
      </c>
      <c r="CW110">
        <v>0</v>
      </c>
      <c r="CX110">
        <v>1</v>
      </c>
      <c r="CY110">
        <v>0</v>
      </c>
      <c r="CZ110">
        <v>0</v>
      </c>
      <c r="DA110">
        <v>0</v>
      </c>
      <c r="DB110">
        <v>0</v>
      </c>
      <c r="DC110">
        <v>0</v>
      </c>
      <c r="DD110">
        <v>0</v>
      </c>
      <c r="DE110">
        <v>0</v>
      </c>
      <c r="DF110">
        <v>1</v>
      </c>
    </row>
    <row r="111" spans="1:110">
      <c r="A111" t="s">
        <v>44</v>
      </c>
      <c r="B111" t="s">
        <v>60</v>
      </c>
      <c r="C111" t="s">
        <v>59</v>
      </c>
      <c r="D111" t="s">
        <v>219</v>
      </c>
      <c r="E111" s="106" t="s">
        <v>218</v>
      </c>
      <c r="F111" t="s">
        <v>416</v>
      </c>
      <c r="G111" t="s">
        <v>1194</v>
      </c>
      <c r="H111" t="s">
        <v>1194</v>
      </c>
      <c r="I111" t="s">
        <v>1194</v>
      </c>
      <c r="J111" t="s">
        <v>1194</v>
      </c>
      <c r="K111" t="s">
        <v>1194</v>
      </c>
      <c r="L111" t="s">
        <v>1194</v>
      </c>
      <c r="M111" t="s">
        <v>1612</v>
      </c>
      <c r="N111" t="s">
        <v>1612</v>
      </c>
      <c r="O111" t="s">
        <v>1612</v>
      </c>
      <c r="P111" t="s">
        <v>1612</v>
      </c>
      <c r="Q111" t="s">
        <v>1612</v>
      </c>
      <c r="R111" t="s">
        <v>1612</v>
      </c>
      <c r="S111" t="s">
        <v>1612</v>
      </c>
      <c r="T111" t="s">
        <v>1612</v>
      </c>
      <c r="U111" t="s">
        <v>1612</v>
      </c>
      <c r="V111" t="s">
        <v>1612</v>
      </c>
      <c r="W111" t="s">
        <v>1612</v>
      </c>
      <c r="X111" t="s">
        <v>1612</v>
      </c>
      <c r="Z111">
        <v>0</v>
      </c>
      <c r="AA111">
        <v>0</v>
      </c>
      <c r="AB111">
        <v>1</v>
      </c>
      <c r="AC111">
        <v>0</v>
      </c>
      <c r="AD111">
        <v>0</v>
      </c>
      <c r="AE111">
        <v>0</v>
      </c>
      <c r="AF111">
        <v>1</v>
      </c>
      <c r="AG111">
        <v>0</v>
      </c>
      <c r="AH111">
        <v>1</v>
      </c>
      <c r="AI111">
        <v>1</v>
      </c>
      <c r="AJ111">
        <v>0</v>
      </c>
      <c r="AK111">
        <v>1</v>
      </c>
      <c r="AL111">
        <v>1</v>
      </c>
      <c r="AM111">
        <v>0</v>
      </c>
      <c r="AN111">
        <v>1</v>
      </c>
      <c r="AO111">
        <v>1</v>
      </c>
      <c r="AP111">
        <v>0</v>
      </c>
      <c r="AQ111">
        <v>1</v>
      </c>
      <c r="AR111">
        <v>1</v>
      </c>
      <c r="AS111">
        <v>0</v>
      </c>
      <c r="AT111">
        <v>1</v>
      </c>
      <c r="AU111">
        <v>1</v>
      </c>
      <c r="AV111">
        <v>0</v>
      </c>
      <c r="AW111">
        <v>1</v>
      </c>
      <c r="AX111">
        <v>1</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row>
    <row r="112" spans="1:110">
      <c r="A112" t="s">
        <v>49</v>
      </c>
      <c r="B112" t="s">
        <v>101</v>
      </c>
      <c r="C112" t="s">
        <v>158</v>
      </c>
      <c r="D112" t="s">
        <v>217</v>
      </c>
      <c r="E112" s="106" t="s">
        <v>216</v>
      </c>
      <c r="F112" t="s">
        <v>417</v>
      </c>
      <c r="G112" t="s">
        <v>1194</v>
      </c>
      <c r="H112" t="s">
        <v>1194</v>
      </c>
      <c r="I112" t="s">
        <v>1193</v>
      </c>
      <c r="J112" t="s">
        <v>1193</v>
      </c>
      <c r="K112" t="s">
        <v>1193</v>
      </c>
      <c r="L112" t="s">
        <v>1193</v>
      </c>
      <c r="M112" t="s">
        <v>1612</v>
      </c>
      <c r="N112" t="s">
        <v>1612</v>
      </c>
      <c r="O112" t="s">
        <v>422</v>
      </c>
      <c r="P112" t="s">
        <v>427</v>
      </c>
      <c r="Q112" t="s">
        <v>426</v>
      </c>
      <c r="R112" t="s">
        <v>422</v>
      </c>
      <c r="S112" t="s">
        <v>1612</v>
      </c>
      <c r="T112" t="s">
        <v>1612</v>
      </c>
      <c r="U112" t="s">
        <v>1612</v>
      </c>
      <c r="V112" t="s">
        <v>1612</v>
      </c>
      <c r="W112" t="s">
        <v>1612</v>
      </c>
      <c r="X112" t="s">
        <v>1612</v>
      </c>
      <c r="Z112">
        <v>0</v>
      </c>
      <c r="AA112">
        <v>0</v>
      </c>
      <c r="AB112">
        <v>0</v>
      </c>
      <c r="AC112">
        <v>1</v>
      </c>
      <c r="AD112">
        <v>0</v>
      </c>
      <c r="AE112">
        <v>0</v>
      </c>
      <c r="AF112">
        <v>1</v>
      </c>
      <c r="AG112">
        <v>0</v>
      </c>
      <c r="AH112">
        <v>1</v>
      </c>
      <c r="AI112">
        <v>1</v>
      </c>
      <c r="AJ112">
        <v>0</v>
      </c>
      <c r="AK112">
        <v>1</v>
      </c>
      <c r="AL112">
        <v>1</v>
      </c>
      <c r="AM112">
        <v>1</v>
      </c>
      <c r="AN112">
        <v>0</v>
      </c>
      <c r="AO112">
        <v>1</v>
      </c>
      <c r="AP112">
        <v>1</v>
      </c>
      <c r="AQ112">
        <v>0</v>
      </c>
      <c r="AR112">
        <v>1</v>
      </c>
      <c r="AS112">
        <v>1</v>
      </c>
      <c r="AT112">
        <v>0</v>
      </c>
      <c r="AU112">
        <v>1</v>
      </c>
      <c r="AV112">
        <v>1</v>
      </c>
      <c r="AW112">
        <v>0</v>
      </c>
      <c r="AX112">
        <v>1</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1</v>
      </c>
      <c r="BV112">
        <v>0</v>
      </c>
      <c r="BW112">
        <v>0</v>
      </c>
      <c r="BX112">
        <v>0</v>
      </c>
      <c r="BY112">
        <v>0</v>
      </c>
      <c r="BZ112">
        <v>0</v>
      </c>
      <c r="CA112">
        <v>0</v>
      </c>
      <c r="CB112">
        <v>1</v>
      </c>
      <c r="CC112">
        <v>0</v>
      </c>
      <c r="CD112">
        <v>0</v>
      </c>
      <c r="CE112">
        <v>0</v>
      </c>
      <c r="CF112">
        <v>0</v>
      </c>
      <c r="CG112">
        <v>0</v>
      </c>
      <c r="CH112">
        <v>0</v>
      </c>
      <c r="CI112">
        <v>0</v>
      </c>
      <c r="CJ112">
        <v>1</v>
      </c>
      <c r="CK112">
        <v>0</v>
      </c>
      <c r="CL112">
        <v>1</v>
      </c>
      <c r="CM112">
        <v>0</v>
      </c>
      <c r="CN112">
        <v>0</v>
      </c>
      <c r="CO112">
        <v>0</v>
      </c>
      <c r="CP112">
        <v>0</v>
      </c>
      <c r="CQ112">
        <v>0</v>
      </c>
      <c r="CR112">
        <v>0</v>
      </c>
      <c r="CS112">
        <v>1</v>
      </c>
      <c r="CT112">
        <v>0</v>
      </c>
      <c r="CU112">
        <v>0</v>
      </c>
      <c r="CV112">
        <v>1</v>
      </c>
      <c r="CW112">
        <v>0</v>
      </c>
      <c r="CX112">
        <v>0</v>
      </c>
      <c r="CY112">
        <v>1</v>
      </c>
      <c r="CZ112">
        <v>0</v>
      </c>
      <c r="DA112">
        <v>0</v>
      </c>
      <c r="DB112">
        <v>0</v>
      </c>
      <c r="DC112">
        <v>0</v>
      </c>
      <c r="DD112">
        <v>0</v>
      </c>
      <c r="DE112">
        <v>0</v>
      </c>
      <c r="DF112">
        <v>1</v>
      </c>
    </row>
    <row r="113" spans="1:110">
      <c r="A113" t="s">
        <v>44</v>
      </c>
      <c r="B113" t="s">
        <v>60</v>
      </c>
      <c r="C113" t="s">
        <v>68</v>
      </c>
      <c r="D113" t="s">
        <v>215</v>
      </c>
      <c r="E113" s="106" t="s">
        <v>214</v>
      </c>
      <c r="F113" t="s">
        <v>417</v>
      </c>
      <c r="G113" t="s">
        <v>1194</v>
      </c>
      <c r="H113" t="s">
        <v>1194</v>
      </c>
      <c r="I113" t="s">
        <v>1193</v>
      </c>
      <c r="J113" t="s">
        <v>1193</v>
      </c>
      <c r="K113" t="s">
        <v>1193</v>
      </c>
      <c r="L113" t="s">
        <v>1194</v>
      </c>
      <c r="M113" t="s">
        <v>1612</v>
      </c>
      <c r="N113" t="s">
        <v>1612</v>
      </c>
      <c r="O113" t="s">
        <v>421</v>
      </c>
      <c r="P113" t="s">
        <v>422</v>
      </c>
      <c r="Q113" t="s">
        <v>422</v>
      </c>
      <c r="R113" t="s">
        <v>1612</v>
      </c>
      <c r="S113" t="s">
        <v>1612</v>
      </c>
      <c r="T113" t="s">
        <v>1612</v>
      </c>
      <c r="U113" t="s">
        <v>1612</v>
      </c>
      <c r="V113" t="s">
        <v>1612</v>
      </c>
      <c r="W113" t="s">
        <v>1612</v>
      </c>
      <c r="X113" t="s">
        <v>1612</v>
      </c>
      <c r="Z113">
        <v>0</v>
      </c>
      <c r="AA113">
        <v>0</v>
      </c>
      <c r="AB113">
        <v>0</v>
      </c>
      <c r="AC113">
        <v>1</v>
      </c>
      <c r="AD113">
        <v>0</v>
      </c>
      <c r="AE113">
        <v>0</v>
      </c>
      <c r="AF113">
        <v>1</v>
      </c>
      <c r="AG113">
        <v>0</v>
      </c>
      <c r="AH113">
        <v>1</v>
      </c>
      <c r="AI113">
        <v>1</v>
      </c>
      <c r="AJ113">
        <v>0</v>
      </c>
      <c r="AK113">
        <v>1</v>
      </c>
      <c r="AL113">
        <v>1</v>
      </c>
      <c r="AM113">
        <v>1</v>
      </c>
      <c r="AN113">
        <v>0</v>
      </c>
      <c r="AO113">
        <v>1</v>
      </c>
      <c r="AP113">
        <v>1</v>
      </c>
      <c r="AQ113">
        <v>0</v>
      </c>
      <c r="AR113">
        <v>1</v>
      </c>
      <c r="AS113">
        <v>1</v>
      </c>
      <c r="AT113">
        <v>0</v>
      </c>
      <c r="AU113">
        <v>1</v>
      </c>
      <c r="AV113">
        <v>0</v>
      </c>
      <c r="AW113">
        <v>1</v>
      </c>
      <c r="AX113">
        <v>1</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1</v>
      </c>
      <c r="BU113">
        <v>0</v>
      </c>
      <c r="BV113">
        <v>0</v>
      </c>
      <c r="BW113">
        <v>0</v>
      </c>
      <c r="BX113">
        <v>0</v>
      </c>
      <c r="BY113">
        <v>0</v>
      </c>
      <c r="BZ113">
        <v>0</v>
      </c>
      <c r="CA113">
        <v>0</v>
      </c>
      <c r="CB113">
        <v>1</v>
      </c>
      <c r="CC113">
        <v>0</v>
      </c>
      <c r="CD113">
        <v>0</v>
      </c>
      <c r="CE113">
        <v>1</v>
      </c>
      <c r="CF113">
        <v>0</v>
      </c>
      <c r="CG113">
        <v>0</v>
      </c>
      <c r="CH113">
        <v>0</v>
      </c>
      <c r="CI113">
        <v>0</v>
      </c>
      <c r="CJ113">
        <v>0</v>
      </c>
      <c r="CK113">
        <v>0</v>
      </c>
      <c r="CL113">
        <v>1</v>
      </c>
      <c r="CM113">
        <v>0</v>
      </c>
      <c r="CN113">
        <v>0</v>
      </c>
      <c r="CO113">
        <v>1</v>
      </c>
      <c r="CP113">
        <v>0</v>
      </c>
      <c r="CQ113">
        <v>0</v>
      </c>
      <c r="CR113">
        <v>0</v>
      </c>
      <c r="CS113">
        <v>0</v>
      </c>
      <c r="CT113">
        <v>0</v>
      </c>
      <c r="CU113">
        <v>0</v>
      </c>
      <c r="CV113">
        <v>1</v>
      </c>
      <c r="CW113">
        <v>0</v>
      </c>
      <c r="CX113">
        <v>0</v>
      </c>
      <c r="CY113">
        <v>0</v>
      </c>
      <c r="CZ113">
        <v>0</v>
      </c>
      <c r="DA113">
        <v>0</v>
      </c>
      <c r="DB113">
        <v>0</v>
      </c>
      <c r="DC113">
        <v>0</v>
      </c>
      <c r="DD113">
        <v>0</v>
      </c>
      <c r="DE113">
        <v>0</v>
      </c>
      <c r="DF113">
        <v>0</v>
      </c>
    </row>
    <row r="114" spans="1:110">
      <c r="A114" t="s">
        <v>56</v>
      </c>
      <c r="B114" t="s">
        <v>55</v>
      </c>
      <c r="C114" t="s">
        <v>76</v>
      </c>
      <c r="D114" t="s">
        <v>213</v>
      </c>
      <c r="E114" s="106" t="s">
        <v>212</v>
      </c>
      <c r="F114" t="s">
        <v>417</v>
      </c>
      <c r="G114" t="s">
        <v>1193</v>
      </c>
      <c r="H114" t="s">
        <v>1193</v>
      </c>
      <c r="I114" t="s">
        <v>1193</v>
      </c>
      <c r="J114" t="s">
        <v>1193</v>
      </c>
      <c r="K114" t="s">
        <v>1193</v>
      </c>
      <c r="L114" t="s">
        <v>1193</v>
      </c>
      <c r="M114" t="s">
        <v>421</v>
      </c>
      <c r="N114" t="s">
        <v>422</v>
      </c>
      <c r="O114" t="s">
        <v>421</v>
      </c>
      <c r="P114" t="s">
        <v>421</v>
      </c>
      <c r="Q114" t="s">
        <v>421</v>
      </c>
      <c r="R114" t="s">
        <v>422</v>
      </c>
      <c r="S114" t="s">
        <v>2588</v>
      </c>
      <c r="T114" t="s">
        <v>1612</v>
      </c>
      <c r="U114" t="s">
        <v>1612</v>
      </c>
      <c r="V114" t="s">
        <v>1612</v>
      </c>
      <c r="W114" t="s">
        <v>1612</v>
      </c>
      <c r="X114" t="s">
        <v>2589</v>
      </c>
      <c r="Z114">
        <v>0</v>
      </c>
      <c r="AA114">
        <v>0</v>
      </c>
      <c r="AB114">
        <v>0</v>
      </c>
      <c r="AC114">
        <v>1</v>
      </c>
      <c r="AD114">
        <v>0</v>
      </c>
      <c r="AE114">
        <v>0</v>
      </c>
      <c r="AF114">
        <v>1</v>
      </c>
      <c r="AG114">
        <v>1</v>
      </c>
      <c r="AH114">
        <v>0</v>
      </c>
      <c r="AI114">
        <v>1</v>
      </c>
      <c r="AJ114">
        <v>1</v>
      </c>
      <c r="AK114">
        <v>0</v>
      </c>
      <c r="AL114">
        <v>1</v>
      </c>
      <c r="AM114">
        <v>1</v>
      </c>
      <c r="AN114">
        <v>0</v>
      </c>
      <c r="AO114">
        <v>1</v>
      </c>
      <c r="AP114">
        <v>1</v>
      </c>
      <c r="AQ114">
        <v>0</v>
      </c>
      <c r="AR114">
        <v>1</v>
      </c>
      <c r="AS114">
        <v>1</v>
      </c>
      <c r="AT114">
        <v>0</v>
      </c>
      <c r="AU114">
        <v>1</v>
      </c>
      <c r="AV114">
        <v>1</v>
      </c>
      <c r="AW114">
        <v>0</v>
      </c>
      <c r="AX114">
        <v>1</v>
      </c>
      <c r="AY114">
        <v>0</v>
      </c>
      <c r="AZ114">
        <v>1</v>
      </c>
      <c r="BA114">
        <v>0</v>
      </c>
      <c r="BB114">
        <v>0</v>
      </c>
      <c r="BC114">
        <v>0</v>
      </c>
      <c r="BD114">
        <v>0</v>
      </c>
      <c r="BE114">
        <v>0</v>
      </c>
      <c r="BF114">
        <v>0</v>
      </c>
      <c r="BG114">
        <v>0</v>
      </c>
      <c r="BH114">
        <v>1</v>
      </c>
      <c r="BI114">
        <v>0</v>
      </c>
      <c r="BJ114">
        <v>0</v>
      </c>
      <c r="BK114">
        <v>1</v>
      </c>
      <c r="BL114">
        <v>0</v>
      </c>
      <c r="BM114">
        <v>0</v>
      </c>
      <c r="BN114">
        <v>0</v>
      </c>
      <c r="BO114">
        <v>0</v>
      </c>
      <c r="BP114">
        <v>0</v>
      </c>
      <c r="BQ114">
        <v>0</v>
      </c>
      <c r="BR114">
        <v>1</v>
      </c>
      <c r="BS114">
        <v>0</v>
      </c>
      <c r="BT114">
        <v>1</v>
      </c>
      <c r="BU114">
        <v>0</v>
      </c>
      <c r="BV114">
        <v>0</v>
      </c>
      <c r="BW114">
        <v>0</v>
      </c>
      <c r="BX114">
        <v>0</v>
      </c>
      <c r="BY114">
        <v>0</v>
      </c>
      <c r="BZ114">
        <v>0</v>
      </c>
      <c r="CA114">
        <v>0</v>
      </c>
      <c r="CB114">
        <v>1</v>
      </c>
      <c r="CC114">
        <v>0</v>
      </c>
      <c r="CD114">
        <v>1</v>
      </c>
      <c r="CE114">
        <v>0</v>
      </c>
      <c r="CF114">
        <v>0</v>
      </c>
      <c r="CG114">
        <v>0</v>
      </c>
      <c r="CH114">
        <v>0</v>
      </c>
      <c r="CI114">
        <v>0</v>
      </c>
      <c r="CJ114">
        <v>0</v>
      </c>
      <c r="CK114">
        <v>0</v>
      </c>
      <c r="CL114">
        <v>1</v>
      </c>
      <c r="CM114">
        <v>0</v>
      </c>
      <c r="CN114">
        <v>1</v>
      </c>
      <c r="CO114">
        <v>0</v>
      </c>
      <c r="CP114">
        <v>0</v>
      </c>
      <c r="CQ114">
        <v>0</v>
      </c>
      <c r="CR114">
        <v>0</v>
      </c>
      <c r="CS114">
        <v>0</v>
      </c>
      <c r="CT114">
        <v>0</v>
      </c>
      <c r="CU114">
        <v>0</v>
      </c>
      <c r="CV114">
        <v>1</v>
      </c>
      <c r="CW114">
        <v>0</v>
      </c>
      <c r="CX114">
        <v>0</v>
      </c>
      <c r="CY114">
        <v>1</v>
      </c>
      <c r="CZ114">
        <v>0</v>
      </c>
      <c r="DA114">
        <v>0</v>
      </c>
      <c r="DB114">
        <v>0</v>
      </c>
      <c r="DC114">
        <v>0</v>
      </c>
      <c r="DD114">
        <v>0</v>
      </c>
      <c r="DE114">
        <v>0</v>
      </c>
      <c r="DF114">
        <v>1</v>
      </c>
    </row>
    <row r="115" spans="1:110">
      <c r="A115" t="s">
        <v>73</v>
      </c>
      <c r="B115" t="s">
        <v>72</v>
      </c>
      <c r="C115" t="s">
        <v>71</v>
      </c>
      <c r="D115" t="s">
        <v>211</v>
      </c>
      <c r="E115" s="106" t="s">
        <v>210</v>
      </c>
      <c r="F115" t="s">
        <v>417</v>
      </c>
      <c r="G115" t="s">
        <v>1193</v>
      </c>
      <c r="H115" t="s">
        <v>1193</v>
      </c>
      <c r="I115" t="s">
        <v>1193</v>
      </c>
      <c r="J115" t="s">
        <v>1193</v>
      </c>
      <c r="K115" t="s">
        <v>1193</v>
      </c>
      <c r="L115" t="s">
        <v>1193</v>
      </c>
      <c r="M115" t="s">
        <v>426</v>
      </c>
      <c r="N115" t="s">
        <v>422</v>
      </c>
      <c r="O115" t="s">
        <v>421</v>
      </c>
      <c r="P115" t="s">
        <v>426</v>
      </c>
      <c r="Q115" t="s">
        <v>421</v>
      </c>
      <c r="R115" t="s">
        <v>425</v>
      </c>
      <c r="S115" t="s">
        <v>1612</v>
      </c>
      <c r="T115" t="s">
        <v>1612</v>
      </c>
      <c r="U115" t="s">
        <v>1612</v>
      </c>
      <c r="V115" t="s">
        <v>1612</v>
      </c>
      <c r="W115" t="s">
        <v>1612</v>
      </c>
      <c r="X115" t="s">
        <v>1612</v>
      </c>
      <c r="Z115">
        <v>0</v>
      </c>
      <c r="AA115">
        <v>0</v>
      </c>
      <c r="AB115">
        <v>0</v>
      </c>
      <c r="AC115">
        <v>1</v>
      </c>
      <c r="AD115">
        <v>0</v>
      </c>
      <c r="AE115">
        <v>0</v>
      </c>
      <c r="AF115">
        <v>1</v>
      </c>
      <c r="AG115">
        <v>1</v>
      </c>
      <c r="AH115">
        <v>0</v>
      </c>
      <c r="AI115">
        <v>1</v>
      </c>
      <c r="AJ115">
        <v>1</v>
      </c>
      <c r="AK115">
        <v>0</v>
      </c>
      <c r="AL115">
        <v>1</v>
      </c>
      <c r="AM115">
        <v>1</v>
      </c>
      <c r="AN115">
        <v>0</v>
      </c>
      <c r="AO115">
        <v>1</v>
      </c>
      <c r="AP115">
        <v>1</v>
      </c>
      <c r="AQ115">
        <v>0</v>
      </c>
      <c r="AR115">
        <v>1</v>
      </c>
      <c r="AS115">
        <v>1</v>
      </c>
      <c r="AT115">
        <v>0</v>
      </c>
      <c r="AU115">
        <v>1</v>
      </c>
      <c r="AV115">
        <v>1</v>
      </c>
      <c r="AW115">
        <v>0</v>
      </c>
      <c r="AX115">
        <v>1</v>
      </c>
      <c r="AY115">
        <v>0</v>
      </c>
      <c r="AZ115">
        <v>0</v>
      </c>
      <c r="BA115">
        <v>0</v>
      </c>
      <c r="BB115">
        <v>0</v>
      </c>
      <c r="BC115">
        <v>0</v>
      </c>
      <c r="BD115">
        <v>0</v>
      </c>
      <c r="BE115">
        <v>1</v>
      </c>
      <c r="BF115">
        <v>0</v>
      </c>
      <c r="BG115">
        <v>0</v>
      </c>
      <c r="BH115">
        <v>1</v>
      </c>
      <c r="BI115">
        <v>0</v>
      </c>
      <c r="BJ115">
        <v>0</v>
      </c>
      <c r="BK115">
        <v>1</v>
      </c>
      <c r="BL115">
        <v>0</v>
      </c>
      <c r="BM115">
        <v>0</v>
      </c>
      <c r="BN115">
        <v>0</v>
      </c>
      <c r="BO115">
        <v>0</v>
      </c>
      <c r="BP115">
        <v>0</v>
      </c>
      <c r="BQ115">
        <v>0</v>
      </c>
      <c r="BR115">
        <v>1</v>
      </c>
      <c r="BS115">
        <v>0</v>
      </c>
      <c r="BT115">
        <v>1</v>
      </c>
      <c r="BU115">
        <v>0</v>
      </c>
      <c r="BV115">
        <v>0</v>
      </c>
      <c r="BW115">
        <v>0</v>
      </c>
      <c r="BX115">
        <v>0</v>
      </c>
      <c r="BY115">
        <v>0</v>
      </c>
      <c r="BZ115">
        <v>0</v>
      </c>
      <c r="CA115">
        <v>0</v>
      </c>
      <c r="CB115">
        <v>1</v>
      </c>
      <c r="CC115">
        <v>0</v>
      </c>
      <c r="CD115">
        <v>0</v>
      </c>
      <c r="CE115">
        <v>0</v>
      </c>
      <c r="CF115">
        <v>0</v>
      </c>
      <c r="CG115">
        <v>0</v>
      </c>
      <c r="CH115">
        <v>0</v>
      </c>
      <c r="CI115">
        <v>1</v>
      </c>
      <c r="CJ115">
        <v>0</v>
      </c>
      <c r="CK115">
        <v>0</v>
      </c>
      <c r="CL115">
        <v>1</v>
      </c>
      <c r="CM115">
        <v>0</v>
      </c>
      <c r="CN115">
        <v>1</v>
      </c>
      <c r="CO115">
        <v>0</v>
      </c>
      <c r="CP115">
        <v>0</v>
      </c>
      <c r="CQ115">
        <v>0</v>
      </c>
      <c r="CR115">
        <v>0</v>
      </c>
      <c r="CS115">
        <v>0</v>
      </c>
      <c r="CT115">
        <v>0</v>
      </c>
      <c r="CU115">
        <v>0</v>
      </c>
      <c r="CV115">
        <v>1</v>
      </c>
      <c r="CW115">
        <v>0</v>
      </c>
      <c r="CX115">
        <v>0</v>
      </c>
      <c r="CY115">
        <v>0</v>
      </c>
      <c r="CZ115">
        <v>0</v>
      </c>
      <c r="DA115">
        <v>0</v>
      </c>
      <c r="DB115">
        <v>1</v>
      </c>
      <c r="DC115">
        <v>0</v>
      </c>
      <c r="DD115">
        <v>0</v>
      </c>
      <c r="DE115">
        <v>0</v>
      </c>
      <c r="DF115">
        <v>1</v>
      </c>
    </row>
    <row r="116" spans="1:110">
      <c r="A116" t="s">
        <v>44</v>
      </c>
      <c r="B116" t="s">
        <v>116</v>
      </c>
      <c r="C116" t="s">
        <v>115</v>
      </c>
      <c r="D116" t="s">
        <v>209</v>
      </c>
      <c r="E116" s="106" t="s">
        <v>208</v>
      </c>
      <c r="F116" t="s">
        <v>416</v>
      </c>
      <c r="G116" t="s">
        <v>1194</v>
      </c>
      <c r="H116" t="s">
        <v>1194</v>
      </c>
      <c r="I116" t="s">
        <v>1193</v>
      </c>
      <c r="J116" t="s">
        <v>1193</v>
      </c>
      <c r="K116" t="s">
        <v>1194</v>
      </c>
      <c r="L116" t="s">
        <v>1194</v>
      </c>
      <c r="M116" t="s">
        <v>1612</v>
      </c>
      <c r="N116" t="s">
        <v>1612</v>
      </c>
      <c r="O116" t="s">
        <v>427</v>
      </c>
      <c r="P116" t="s">
        <v>421</v>
      </c>
      <c r="Q116" t="s">
        <v>1612</v>
      </c>
      <c r="R116" t="s">
        <v>1612</v>
      </c>
      <c r="S116" t="s">
        <v>1612</v>
      </c>
      <c r="T116" t="s">
        <v>1612</v>
      </c>
      <c r="U116" t="s">
        <v>1612</v>
      </c>
      <c r="V116" t="s">
        <v>1612</v>
      </c>
      <c r="W116" t="s">
        <v>1612</v>
      </c>
      <c r="X116" t="s">
        <v>1612</v>
      </c>
      <c r="Z116">
        <v>0</v>
      </c>
      <c r="AA116">
        <v>0</v>
      </c>
      <c r="AB116">
        <v>1</v>
      </c>
      <c r="AC116">
        <v>0</v>
      </c>
      <c r="AD116">
        <v>0</v>
      </c>
      <c r="AE116">
        <v>0</v>
      </c>
      <c r="AF116">
        <v>1</v>
      </c>
      <c r="AG116">
        <v>0</v>
      </c>
      <c r="AH116">
        <v>1</v>
      </c>
      <c r="AI116">
        <v>1</v>
      </c>
      <c r="AJ116">
        <v>0</v>
      </c>
      <c r="AK116">
        <v>1</v>
      </c>
      <c r="AL116">
        <v>1</v>
      </c>
      <c r="AM116">
        <v>1</v>
      </c>
      <c r="AN116">
        <v>0</v>
      </c>
      <c r="AO116">
        <v>1</v>
      </c>
      <c r="AP116">
        <v>1</v>
      </c>
      <c r="AQ116">
        <v>0</v>
      </c>
      <c r="AR116">
        <v>1</v>
      </c>
      <c r="AS116">
        <v>0</v>
      </c>
      <c r="AT116">
        <v>1</v>
      </c>
      <c r="AU116">
        <v>1</v>
      </c>
      <c r="AV116">
        <v>0</v>
      </c>
      <c r="AW116">
        <v>1</v>
      </c>
      <c r="AX116">
        <v>1</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1</v>
      </c>
      <c r="CA116">
        <v>0</v>
      </c>
      <c r="CB116">
        <v>1</v>
      </c>
      <c r="CC116">
        <v>0</v>
      </c>
      <c r="CD116">
        <v>1</v>
      </c>
      <c r="CE116">
        <v>0</v>
      </c>
      <c r="CF116">
        <v>0</v>
      </c>
      <c r="CG116">
        <v>0</v>
      </c>
      <c r="CH116">
        <v>0</v>
      </c>
      <c r="CI116">
        <v>0</v>
      </c>
      <c r="CJ116">
        <v>0</v>
      </c>
      <c r="CK116">
        <v>0</v>
      </c>
      <c r="CL116">
        <v>1</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row>
    <row r="117" spans="1:110">
      <c r="A117" t="s">
        <v>49</v>
      </c>
      <c r="B117" t="s">
        <v>55</v>
      </c>
      <c r="C117" t="s">
        <v>158</v>
      </c>
      <c r="D117" t="s">
        <v>207</v>
      </c>
      <c r="E117" s="106" t="s">
        <v>206</v>
      </c>
      <c r="F117" t="s">
        <v>418</v>
      </c>
      <c r="G117" t="s">
        <v>1194</v>
      </c>
      <c r="H117" t="s">
        <v>1193</v>
      </c>
      <c r="I117" t="s">
        <v>1193</v>
      </c>
      <c r="J117" t="s">
        <v>1193</v>
      </c>
      <c r="K117" t="s">
        <v>1193</v>
      </c>
      <c r="L117" t="s">
        <v>1193</v>
      </c>
      <c r="M117" t="s">
        <v>1612</v>
      </c>
      <c r="N117" t="s">
        <v>425</v>
      </c>
      <c r="O117" t="s">
        <v>423</v>
      </c>
      <c r="P117" t="s">
        <v>422</v>
      </c>
      <c r="Q117" t="s">
        <v>426</v>
      </c>
      <c r="R117" t="s">
        <v>425</v>
      </c>
      <c r="S117" t="s">
        <v>1612</v>
      </c>
      <c r="T117" t="s">
        <v>1612</v>
      </c>
      <c r="U117" t="s">
        <v>1612</v>
      </c>
      <c r="V117" t="s">
        <v>1612</v>
      </c>
      <c r="W117" t="s">
        <v>1612</v>
      </c>
      <c r="X117" t="s">
        <v>1612</v>
      </c>
      <c r="Z117">
        <v>0</v>
      </c>
      <c r="AA117">
        <v>0</v>
      </c>
      <c r="AB117">
        <v>0</v>
      </c>
      <c r="AC117">
        <v>0</v>
      </c>
      <c r="AD117">
        <v>1</v>
      </c>
      <c r="AE117">
        <v>0</v>
      </c>
      <c r="AF117">
        <v>1</v>
      </c>
      <c r="AG117">
        <v>0</v>
      </c>
      <c r="AH117">
        <v>1</v>
      </c>
      <c r="AI117">
        <v>1</v>
      </c>
      <c r="AJ117">
        <v>1</v>
      </c>
      <c r="AK117">
        <v>0</v>
      </c>
      <c r="AL117">
        <v>1</v>
      </c>
      <c r="AM117">
        <v>1</v>
      </c>
      <c r="AN117">
        <v>0</v>
      </c>
      <c r="AO117">
        <v>1</v>
      </c>
      <c r="AP117">
        <v>1</v>
      </c>
      <c r="AQ117">
        <v>0</v>
      </c>
      <c r="AR117">
        <v>1</v>
      </c>
      <c r="AS117">
        <v>1</v>
      </c>
      <c r="AT117">
        <v>0</v>
      </c>
      <c r="AU117">
        <v>1</v>
      </c>
      <c r="AV117">
        <v>1</v>
      </c>
      <c r="AW117">
        <v>0</v>
      </c>
      <c r="AX117">
        <v>1</v>
      </c>
      <c r="AY117">
        <v>0</v>
      </c>
      <c r="AZ117">
        <v>0</v>
      </c>
      <c r="BA117">
        <v>0</v>
      </c>
      <c r="BB117">
        <v>0</v>
      </c>
      <c r="BC117">
        <v>0</v>
      </c>
      <c r="BD117">
        <v>0</v>
      </c>
      <c r="BE117">
        <v>0</v>
      </c>
      <c r="BF117">
        <v>0</v>
      </c>
      <c r="BG117">
        <v>0</v>
      </c>
      <c r="BH117">
        <v>0</v>
      </c>
      <c r="BI117">
        <v>0</v>
      </c>
      <c r="BJ117">
        <v>0</v>
      </c>
      <c r="BK117">
        <v>0</v>
      </c>
      <c r="BL117">
        <v>0</v>
      </c>
      <c r="BM117">
        <v>0</v>
      </c>
      <c r="BN117">
        <v>1</v>
      </c>
      <c r="BO117">
        <v>0</v>
      </c>
      <c r="BP117">
        <v>0</v>
      </c>
      <c r="BQ117">
        <v>0</v>
      </c>
      <c r="BR117">
        <v>1</v>
      </c>
      <c r="BS117">
        <v>0</v>
      </c>
      <c r="BT117">
        <v>0</v>
      </c>
      <c r="BU117">
        <v>0</v>
      </c>
      <c r="BV117">
        <v>1</v>
      </c>
      <c r="BW117">
        <v>0</v>
      </c>
      <c r="BX117">
        <v>0</v>
      </c>
      <c r="BY117">
        <v>0</v>
      </c>
      <c r="BZ117">
        <v>0</v>
      </c>
      <c r="CA117">
        <v>0</v>
      </c>
      <c r="CB117">
        <v>1</v>
      </c>
      <c r="CC117">
        <v>0</v>
      </c>
      <c r="CD117">
        <v>0</v>
      </c>
      <c r="CE117">
        <v>1</v>
      </c>
      <c r="CF117">
        <v>0</v>
      </c>
      <c r="CG117">
        <v>0</v>
      </c>
      <c r="CH117">
        <v>0</v>
      </c>
      <c r="CI117">
        <v>0</v>
      </c>
      <c r="CJ117">
        <v>0</v>
      </c>
      <c r="CK117">
        <v>0</v>
      </c>
      <c r="CL117">
        <v>1</v>
      </c>
      <c r="CM117">
        <v>0</v>
      </c>
      <c r="CN117">
        <v>0</v>
      </c>
      <c r="CO117">
        <v>0</v>
      </c>
      <c r="CP117">
        <v>0</v>
      </c>
      <c r="CQ117">
        <v>0</v>
      </c>
      <c r="CR117">
        <v>0</v>
      </c>
      <c r="CS117">
        <v>1</v>
      </c>
      <c r="CT117">
        <v>0</v>
      </c>
      <c r="CU117">
        <v>0</v>
      </c>
      <c r="CV117">
        <v>1</v>
      </c>
      <c r="CW117">
        <v>0</v>
      </c>
      <c r="CX117">
        <v>0</v>
      </c>
      <c r="CY117">
        <v>0</v>
      </c>
      <c r="CZ117">
        <v>0</v>
      </c>
      <c r="DA117">
        <v>0</v>
      </c>
      <c r="DB117">
        <v>1</v>
      </c>
      <c r="DC117">
        <v>0</v>
      </c>
      <c r="DD117">
        <v>0</v>
      </c>
      <c r="DE117">
        <v>0</v>
      </c>
      <c r="DF117">
        <v>1</v>
      </c>
    </row>
    <row r="118" spans="1:110">
      <c r="A118" t="s">
        <v>44</v>
      </c>
      <c r="B118" t="s">
        <v>116</v>
      </c>
      <c r="C118" t="s">
        <v>115</v>
      </c>
      <c r="D118" t="s">
        <v>205</v>
      </c>
      <c r="E118" s="106" t="s">
        <v>204</v>
      </c>
      <c r="F118" t="s">
        <v>418</v>
      </c>
      <c r="G118" t="s">
        <v>1194</v>
      </c>
      <c r="H118" t="s">
        <v>1194</v>
      </c>
      <c r="I118" t="s">
        <v>1194</v>
      </c>
      <c r="J118" t="s">
        <v>1194</v>
      </c>
      <c r="K118" t="s">
        <v>1193</v>
      </c>
      <c r="L118" t="s">
        <v>1194</v>
      </c>
      <c r="M118" t="s">
        <v>1612</v>
      </c>
      <c r="N118" t="s">
        <v>1612</v>
      </c>
      <c r="O118" t="s">
        <v>1612</v>
      </c>
      <c r="P118" t="s">
        <v>1612</v>
      </c>
      <c r="Q118" t="s">
        <v>427</v>
      </c>
      <c r="R118" t="s">
        <v>1612</v>
      </c>
      <c r="S118" t="s">
        <v>1612</v>
      </c>
      <c r="T118" t="s">
        <v>1612</v>
      </c>
      <c r="U118" t="s">
        <v>1612</v>
      </c>
      <c r="V118" t="s">
        <v>1612</v>
      </c>
      <c r="W118" t="s">
        <v>2201</v>
      </c>
      <c r="X118" t="s">
        <v>1612</v>
      </c>
      <c r="Z118">
        <v>0</v>
      </c>
      <c r="AA118">
        <v>0</v>
      </c>
      <c r="AB118">
        <v>0</v>
      </c>
      <c r="AC118">
        <v>0</v>
      </c>
      <c r="AD118">
        <v>1</v>
      </c>
      <c r="AE118">
        <v>0</v>
      </c>
      <c r="AF118">
        <v>1</v>
      </c>
      <c r="AG118">
        <v>0</v>
      </c>
      <c r="AH118">
        <v>1</v>
      </c>
      <c r="AI118">
        <v>1</v>
      </c>
      <c r="AJ118">
        <v>0</v>
      </c>
      <c r="AK118">
        <v>1</v>
      </c>
      <c r="AL118">
        <v>1</v>
      </c>
      <c r="AM118">
        <v>0</v>
      </c>
      <c r="AN118">
        <v>1</v>
      </c>
      <c r="AO118">
        <v>1</v>
      </c>
      <c r="AP118">
        <v>0</v>
      </c>
      <c r="AQ118">
        <v>1</v>
      </c>
      <c r="AR118">
        <v>1</v>
      </c>
      <c r="AS118">
        <v>1</v>
      </c>
      <c r="AT118">
        <v>0</v>
      </c>
      <c r="AU118">
        <v>1</v>
      </c>
      <c r="AV118">
        <v>0</v>
      </c>
      <c r="AW118">
        <v>1</v>
      </c>
      <c r="AX118">
        <v>1</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1</v>
      </c>
      <c r="CU118">
        <v>0</v>
      </c>
      <c r="CV118">
        <v>1</v>
      </c>
      <c r="CW118">
        <v>0</v>
      </c>
      <c r="CX118">
        <v>0</v>
      </c>
      <c r="CY118">
        <v>0</v>
      </c>
      <c r="CZ118">
        <v>0</v>
      </c>
      <c r="DA118">
        <v>0</v>
      </c>
      <c r="DB118">
        <v>0</v>
      </c>
      <c r="DC118">
        <v>0</v>
      </c>
      <c r="DD118">
        <v>0</v>
      </c>
      <c r="DE118">
        <v>0</v>
      </c>
      <c r="DF118">
        <v>0</v>
      </c>
    </row>
    <row r="119" spans="1:110">
      <c r="A119" t="s">
        <v>73</v>
      </c>
      <c r="B119" t="s">
        <v>72</v>
      </c>
      <c r="C119" t="s">
        <v>71</v>
      </c>
      <c r="D119" t="s">
        <v>203</v>
      </c>
      <c r="E119" s="106" t="s">
        <v>202</v>
      </c>
      <c r="F119" t="s">
        <v>417</v>
      </c>
      <c r="G119" t="s">
        <v>1194</v>
      </c>
      <c r="H119" t="s">
        <v>1194</v>
      </c>
      <c r="I119" t="s">
        <v>1194</v>
      </c>
      <c r="J119" t="s">
        <v>1194</v>
      </c>
      <c r="K119" t="s">
        <v>1194</v>
      </c>
      <c r="L119" t="s">
        <v>1194</v>
      </c>
      <c r="M119" t="s">
        <v>1612</v>
      </c>
      <c r="N119" t="s">
        <v>1612</v>
      </c>
      <c r="O119" t="s">
        <v>1612</v>
      </c>
      <c r="P119" t="s">
        <v>1612</v>
      </c>
      <c r="Q119" t="s">
        <v>1612</v>
      </c>
      <c r="R119" t="s">
        <v>1612</v>
      </c>
      <c r="S119" t="s">
        <v>1612</v>
      </c>
      <c r="T119" t="s">
        <v>1612</v>
      </c>
      <c r="U119" t="s">
        <v>1612</v>
      </c>
      <c r="V119" t="s">
        <v>1612</v>
      </c>
      <c r="W119" t="s">
        <v>1612</v>
      </c>
      <c r="X119" t="s">
        <v>1612</v>
      </c>
      <c r="Z119">
        <v>0</v>
      </c>
      <c r="AA119">
        <v>0</v>
      </c>
      <c r="AB119">
        <v>0</v>
      </c>
      <c r="AC119">
        <v>1</v>
      </c>
      <c r="AD119">
        <v>0</v>
      </c>
      <c r="AE119">
        <v>0</v>
      </c>
      <c r="AF119">
        <v>1</v>
      </c>
      <c r="AG119">
        <v>0</v>
      </c>
      <c r="AH119">
        <v>1</v>
      </c>
      <c r="AI119">
        <v>1</v>
      </c>
      <c r="AJ119">
        <v>0</v>
      </c>
      <c r="AK119">
        <v>1</v>
      </c>
      <c r="AL119">
        <v>1</v>
      </c>
      <c r="AM119">
        <v>0</v>
      </c>
      <c r="AN119">
        <v>1</v>
      </c>
      <c r="AO119">
        <v>1</v>
      </c>
      <c r="AP119">
        <v>0</v>
      </c>
      <c r="AQ119">
        <v>1</v>
      </c>
      <c r="AR119">
        <v>1</v>
      </c>
      <c r="AS119">
        <v>0</v>
      </c>
      <c r="AT119">
        <v>1</v>
      </c>
      <c r="AU119">
        <v>1</v>
      </c>
      <c r="AV119">
        <v>0</v>
      </c>
      <c r="AW119">
        <v>1</v>
      </c>
      <c r="AX119">
        <v>1</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row>
    <row r="120" spans="1:110">
      <c r="A120" t="s">
        <v>49</v>
      </c>
      <c r="B120" t="s">
        <v>101</v>
      </c>
      <c r="C120" t="s">
        <v>100</v>
      </c>
      <c r="D120" t="s">
        <v>201</v>
      </c>
      <c r="E120" s="106" t="s">
        <v>200</v>
      </c>
      <c r="F120" t="s">
        <v>417</v>
      </c>
      <c r="G120" t="s">
        <v>1193</v>
      </c>
      <c r="H120" t="s">
        <v>1193</v>
      </c>
      <c r="I120" t="s">
        <v>1193</v>
      </c>
      <c r="J120" t="s">
        <v>1193</v>
      </c>
      <c r="K120" t="s">
        <v>1193</v>
      </c>
      <c r="L120" t="s">
        <v>1193</v>
      </c>
      <c r="M120" t="s">
        <v>421</v>
      </c>
      <c r="N120" t="s">
        <v>422</v>
      </c>
      <c r="O120" t="s">
        <v>422</v>
      </c>
      <c r="P120" t="s">
        <v>421</v>
      </c>
      <c r="Q120" t="s">
        <v>422</v>
      </c>
      <c r="R120" t="s">
        <v>422</v>
      </c>
      <c r="S120" t="s">
        <v>1744</v>
      </c>
      <c r="T120" t="s">
        <v>1744</v>
      </c>
      <c r="U120" t="s">
        <v>1744</v>
      </c>
      <c r="V120" t="s">
        <v>1744</v>
      </c>
      <c r="W120" t="s">
        <v>1744</v>
      </c>
      <c r="X120" t="s">
        <v>1744</v>
      </c>
      <c r="Z120">
        <v>0</v>
      </c>
      <c r="AA120">
        <v>0</v>
      </c>
      <c r="AB120">
        <v>0</v>
      </c>
      <c r="AC120">
        <v>1</v>
      </c>
      <c r="AD120">
        <v>0</v>
      </c>
      <c r="AE120">
        <v>0</v>
      </c>
      <c r="AF120">
        <v>1</v>
      </c>
      <c r="AG120">
        <v>1</v>
      </c>
      <c r="AH120">
        <v>0</v>
      </c>
      <c r="AI120">
        <v>1</v>
      </c>
      <c r="AJ120">
        <v>1</v>
      </c>
      <c r="AK120">
        <v>0</v>
      </c>
      <c r="AL120">
        <v>1</v>
      </c>
      <c r="AM120">
        <v>1</v>
      </c>
      <c r="AN120">
        <v>0</v>
      </c>
      <c r="AO120">
        <v>1</v>
      </c>
      <c r="AP120">
        <v>1</v>
      </c>
      <c r="AQ120">
        <v>0</v>
      </c>
      <c r="AR120">
        <v>1</v>
      </c>
      <c r="AS120">
        <v>1</v>
      </c>
      <c r="AT120">
        <v>0</v>
      </c>
      <c r="AU120">
        <v>1</v>
      </c>
      <c r="AV120">
        <v>1</v>
      </c>
      <c r="AW120">
        <v>0</v>
      </c>
      <c r="AX120">
        <v>1</v>
      </c>
      <c r="AY120">
        <v>0</v>
      </c>
      <c r="AZ120">
        <v>1</v>
      </c>
      <c r="BA120">
        <v>0</v>
      </c>
      <c r="BB120">
        <v>0</v>
      </c>
      <c r="BC120">
        <v>0</v>
      </c>
      <c r="BD120">
        <v>0</v>
      </c>
      <c r="BE120">
        <v>0</v>
      </c>
      <c r="BF120">
        <v>0</v>
      </c>
      <c r="BG120">
        <v>0</v>
      </c>
      <c r="BH120">
        <v>1</v>
      </c>
      <c r="BI120">
        <v>0</v>
      </c>
      <c r="BJ120">
        <v>0</v>
      </c>
      <c r="BK120">
        <v>1</v>
      </c>
      <c r="BL120">
        <v>0</v>
      </c>
      <c r="BM120">
        <v>0</v>
      </c>
      <c r="BN120">
        <v>0</v>
      </c>
      <c r="BO120">
        <v>0</v>
      </c>
      <c r="BP120">
        <v>0</v>
      </c>
      <c r="BQ120">
        <v>0</v>
      </c>
      <c r="BR120">
        <v>1</v>
      </c>
      <c r="BS120">
        <v>0</v>
      </c>
      <c r="BT120">
        <v>0</v>
      </c>
      <c r="BU120">
        <v>1</v>
      </c>
      <c r="BV120">
        <v>0</v>
      </c>
      <c r="BW120">
        <v>0</v>
      </c>
      <c r="BX120">
        <v>0</v>
      </c>
      <c r="BY120">
        <v>0</v>
      </c>
      <c r="BZ120">
        <v>0</v>
      </c>
      <c r="CA120">
        <v>0</v>
      </c>
      <c r="CB120">
        <v>1</v>
      </c>
      <c r="CC120">
        <v>0</v>
      </c>
      <c r="CD120">
        <v>1</v>
      </c>
      <c r="CE120">
        <v>0</v>
      </c>
      <c r="CF120">
        <v>0</v>
      </c>
      <c r="CG120">
        <v>0</v>
      </c>
      <c r="CH120">
        <v>0</v>
      </c>
      <c r="CI120">
        <v>0</v>
      </c>
      <c r="CJ120">
        <v>0</v>
      </c>
      <c r="CK120">
        <v>0</v>
      </c>
      <c r="CL120">
        <v>1</v>
      </c>
      <c r="CM120">
        <v>0</v>
      </c>
      <c r="CN120">
        <v>0</v>
      </c>
      <c r="CO120">
        <v>1</v>
      </c>
      <c r="CP120">
        <v>0</v>
      </c>
      <c r="CQ120">
        <v>0</v>
      </c>
      <c r="CR120">
        <v>0</v>
      </c>
      <c r="CS120">
        <v>0</v>
      </c>
      <c r="CT120">
        <v>0</v>
      </c>
      <c r="CU120">
        <v>0</v>
      </c>
      <c r="CV120">
        <v>1</v>
      </c>
      <c r="CW120">
        <v>0</v>
      </c>
      <c r="CX120">
        <v>0</v>
      </c>
      <c r="CY120">
        <v>1</v>
      </c>
      <c r="CZ120">
        <v>0</v>
      </c>
      <c r="DA120">
        <v>0</v>
      </c>
      <c r="DB120">
        <v>0</v>
      </c>
      <c r="DC120">
        <v>0</v>
      </c>
      <c r="DD120">
        <v>0</v>
      </c>
      <c r="DE120">
        <v>0</v>
      </c>
      <c r="DF120">
        <v>1</v>
      </c>
    </row>
    <row r="121" spans="1:110">
      <c r="A121" t="s">
        <v>44</v>
      </c>
      <c r="B121" t="s">
        <v>43</v>
      </c>
      <c r="C121" t="s">
        <v>42</v>
      </c>
      <c r="D121" t="s">
        <v>199</v>
      </c>
      <c r="E121" s="106" t="s">
        <v>198</v>
      </c>
      <c r="F121" t="s">
        <v>419</v>
      </c>
      <c r="G121" t="s">
        <v>1194</v>
      </c>
      <c r="H121" t="s">
        <v>1194</v>
      </c>
      <c r="I121" t="s">
        <v>1194</v>
      </c>
      <c r="J121" t="s">
        <v>1194</v>
      </c>
      <c r="K121" t="s">
        <v>1194</v>
      </c>
      <c r="L121" t="s">
        <v>1194</v>
      </c>
      <c r="M121" t="s">
        <v>1612</v>
      </c>
      <c r="N121" t="s">
        <v>1612</v>
      </c>
      <c r="O121" t="s">
        <v>1612</v>
      </c>
      <c r="P121" t="s">
        <v>1612</v>
      </c>
      <c r="Q121" t="s">
        <v>1612</v>
      </c>
      <c r="R121" t="s">
        <v>1612</v>
      </c>
      <c r="S121" t="s">
        <v>1612</v>
      </c>
      <c r="T121" t="s">
        <v>1612</v>
      </c>
      <c r="U121" t="s">
        <v>1612</v>
      </c>
      <c r="V121" t="s">
        <v>1612</v>
      </c>
      <c r="W121" t="s">
        <v>1612</v>
      </c>
      <c r="X121" t="s">
        <v>1612</v>
      </c>
      <c r="Z121">
        <v>0</v>
      </c>
      <c r="AA121">
        <v>0</v>
      </c>
      <c r="AB121">
        <v>0</v>
      </c>
      <c r="AC121">
        <v>0</v>
      </c>
      <c r="AD121">
        <v>0</v>
      </c>
      <c r="AE121">
        <v>1</v>
      </c>
      <c r="AF121">
        <v>1</v>
      </c>
      <c r="AG121">
        <v>0</v>
      </c>
      <c r="AH121">
        <v>1</v>
      </c>
      <c r="AI121">
        <v>1</v>
      </c>
      <c r="AJ121">
        <v>0</v>
      </c>
      <c r="AK121">
        <v>1</v>
      </c>
      <c r="AL121">
        <v>1</v>
      </c>
      <c r="AM121">
        <v>0</v>
      </c>
      <c r="AN121">
        <v>1</v>
      </c>
      <c r="AO121">
        <v>1</v>
      </c>
      <c r="AP121">
        <v>0</v>
      </c>
      <c r="AQ121">
        <v>1</v>
      </c>
      <c r="AR121">
        <v>1</v>
      </c>
      <c r="AS121">
        <v>0</v>
      </c>
      <c r="AT121">
        <v>1</v>
      </c>
      <c r="AU121">
        <v>1</v>
      </c>
      <c r="AV121">
        <v>0</v>
      </c>
      <c r="AW121">
        <v>1</v>
      </c>
      <c r="AX121">
        <v>1</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row>
    <row r="122" spans="1:110">
      <c r="A122" t="s">
        <v>44</v>
      </c>
      <c r="B122" t="s">
        <v>43</v>
      </c>
      <c r="C122" t="s">
        <v>42</v>
      </c>
      <c r="D122" t="s">
        <v>197</v>
      </c>
      <c r="E122" s="106" t="s">
        <v>196</v>
      </c>
      <c r="F122" t="s">
        <v>416</v>
      </c>
      <c r="G122" t="s">
        <v>1194</v>
      </c>
      <c r="H122" t="s">
        <v>1194</v>
      </c>
      <c r="I122" t="s">
        <v>1193</v>
      </c>
      <c r="J122" t="s">
        <v>1194</v>
      </c>
      <c r="K122" t="s">
        <v>1193</v>
      </c>
      <c r="L122" t="s">
        <v>1194</v>
      </c>
      <c r="M122" t="s">
        <v>1612</v>
      </c>
      <c r="N122" t="s">
        <v>1612</v>
      </c>
      <c r="O122" t="s">
        <v>422</v>
      </c>
      <c r="P122" t="s">
        <v>1612</v>
      </c>
      <c r="Q122" t="s">
        <v>423</v>
      </c>
      <c r="R122" t="s">
        <v>1612</v>
      </c>
      <c r="S122" t="s">
        <v>1612</v>
      </c>
      <c r="T122" t="s">
        <v>1612</v>
      </c>
      <c r="U122" t="s">
        <v>1612</v>
      </c>
      <c r="V122" t="s">
        <v>1612</v>
      </c>
      <c r="W122" t="s">
        <v>2682</v>
      </c>
      <c r="X122" t="s">
        <v>1612</v>
      </c>
      <c r="Z122">
        <v>0</v>
      </c>
      <c r="AA122">
        <v>0</v>
      </c>
      <c r="AB122">
        <v>1</v>
      </c>
      <c r="AC122">
        <v>0</v>
      </c>
      <c r="AD122">
        <v>0</v>
      </c>
      <c r="AE122">
        <v>0</v>
      </c>
      <c r="AF122">
        <v>1</v>
      </c>
      <c r="AG122">
        <v>0</v>
      </c>
      <c r="AH122">
        <v>1</v>
      </c>
      <c r="AI122">
        <v>1</v>
      </c>
      <c r="AJ122">
        <v>0</v>
      </c>
      <c r="AK122">
        <v>1</v>
      </c>
      <c r="AL122">
        <v>1</v>
      </c>
      <c r="AM122">
        <v>1</v>
      </c>
      <c r="AN122">
        <v>0</v>
      </c>
      <c r="AO122">
        <v>1</v>
      </c>
      <c r="AP122">
        <v>0</v>
      </c>
      <c r="AQ122">
        <v>1</v>
      </c>
      <c r="AR122">
        <v>1</v>
      </c>
      <c r="AS122">
        <v>1</v>
      </c>
      <c r="AT122">
        <v>0</v>
      </c>
      <c r="AU122">
        <v>1</v>
      </c>
      <c r="AV122">
        <v>0</v>
      </c>
      <c r="AW122">
        <v>1</v>
      </c>
      <c r="AX122">
        <v>1</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1</v>
      </c>
      <c r="BV122">
        <v>0</v>
      </c>
      <c r="BW122">
        <v>0</v>
      </c>
      <c r="BX122">
        <v>0</v>
      </c>
      <c r="BY122">
        <v>0</v>
      </c>
      <c r="BZ122">
        <v>0</v>
      </c>
      <c r="CA122">
        <v>0</v>
      </c>
      <c r="CB122">
        <v>1</v>
      </c>
      <c r="CC122">
        <v>0</v>
      </c>
      <c r="CD122">
        <v>0</v>
      </c>
      <c r="CE122">
        <v>0</v>
      </c>
      <c r="CF122">
        <v>0</v>
      </c>
      <c r="CG122">
        <v>0</v>
      </c>
      <c r="CH122">
        <v>0</v>
      </c>
      <c r="CI122">
        <v>0</v>
      </c>
      <c r="CJ122">
        <v>0</v>
      </c>
      <c r="CK122">
        <v>0</v>
      </c>
      <c r="CL122">
        <v>0</v>
      </c>
      <c r="CM122">
        <v>0</v>
      </c>
      <c r="CN122">
        <v>0</v>
      </c>
      <c r="CO122">
        <v>0</v>
      </c>
      <c r="CP122">
        <v>1</v>
      </c>
      <c r="CQ122">
        <v>0</v>
      </c>
      <c r="CR122">
        <v>0</v>
      </c>
      <c r="CS122">
        <v>0</v>
      </c>
      <c r="CT122">
        <v>0</v>
      </c>
      <c r="CU122">
        <v>0</v>
      </c>
      <c r="CV122">
        <v>1</v>
      </c>
      <c r="CW122">
        <v>0</v>
      </c>
      <c r="CX122">
        <v>0</v>
      </c>
      <c r="CY122">
        <v>0</v>
      </c>
      <c r="CZ122">
        <v>0</v>
      </c>
      <c r="DA122">
        <v>0</v>
      </c>
      <c r="DB122">
        <v>0</v>
      </c>
      <c r="DC122">
        <v>0</v>
      </c>
      <c r="DD122">
        <v>0</v>
      </c>
      <c r="DE122">
        <v>0</v>
      </c>
      <c r="DF122">
        <v>0</v>
      </c>
    </row>
    <row r="123" spans="1:110">
      <c r="A123" t="s">
        <v>56</v>
      </c>
      <c r="B123" t="s">
        <v>65</v>
      </c>
      <c r="C123" t="s">
        <v>97</v>
      </c>
      <c r="D123" t="s">
        <v>195</v>
      </c>
      <c r="E123" s="106" t="s">
        <v>194</v>
      </c>
      <c r="F123" t="s">
        <v>417</v>
      </c>
      <c r="G123" t="s">
        <v>1193</v>
      </c>
      <c r="H123" t="s">
        <v>1193</v>
      </c>
      <c r="I123" t="s">
        <v>1193</v>
      </c>
      <c r="J123" t="s">
        <v>1193</v>
      </c>
      <c r="K123" t="s">
        <v>1193</v>
      </c>
      <c r="L123" t="s">
        <v>1194</v>
      </c>
      <c r="M123" t="s">
        <v>423</v>
      </c>
      <c r="N123" t="s">
        <v>425</v>
      </c>
      <c r="O123" t="s">
        <v>428</v>
      </c>
      <c r="P123" t="s">
        <v>427</v>
      </c>
      <c r="Q123" t="s">
        <v>421</v>
      </c>
      <c r="R123" t="s">
        <v>1612</v>
      </c>
      <c r="S123" t="s">
        <v>1612</v>
      </c>
      <c r="T123" t="s">
        <v>1612</v>
      </c>
      <c r="U123" t="s">
        <v>2696</v>
      </c>
      <c r="V123" t="s">
        <v>1612</v>
      </c>
      <c r="W123" t="s">
        <v>1612</v>
      </c>
      <c r="X123" t="s">
        <v>1612</v>
      </c>
      <c r="Z123">
        <v>0</v>
      </c>
      <c r="AA123">
        <v>0</v>
      </c>
      <c r="AB123">
        <v>0</v>
      </c>
      <c r="AC123">
        <v>1</v>
      </c>
      <c r="AD123">
        <v>0</v>
      </c>
      <c r="AE123">
        <v>0</v>
      </c>
      <c r="AF123">
        <v>1</v>
      </c>
      <c r="AG123">
        <v>1</v>
      </c>
      <c r="AH123">
        <v>0</v>
      </c>
      <c r="AI123">
        <v>1</v>
      </c>
      <c r="AJ123">
        <v>1</v>
      </c>
      <c r="AK123">
        <v>0</v>
      </c>
      <c r="AL123">
        <v>1</v>
      </c>
      <c r="AM123">
        <v>1</v>
      </c>
      <c r="AN123">
        <v>0</v>
      </c>
      <c r="AO123">
        <v>1</v>
      </c>
      <c r="AP123">
        <v>1</v>
      </c>
      <c r="AQ123">
        <v>0</v>
      </c>
      <c r="AR123">
        <v>1</v>
      </c>
      <c r="AS123">
        <v>1</v>
      </c>
      <c r="AT123">
        <v>0</v>
      </c>
      <c r="AU123">
        <v>1</v>
      </c>
      <c r="AV123">
        <v>0</v>
      </c>
      <c r="AW123">
        <v>1</v>
      </c>
      <c r="AX123">
        <v>1</v>
      </c>
      <c r="AY123">
        <v>0</v>
      </c>
      <c r="AZ123">
        <v>0</v>
      </c>
      <c r="BA123">
        <v>0</v>
      </c>
      <c r="BB123">
        <v>1</v>
      </c>
      <c r="BC123">
        <v>0</v>
      </c>
      <c r="BD123">
        <v>0</v>
      </c>
      <c r="BE123">
        <v>0</v>
      </c>
      <c r="BF123">
        <v>0</v>
      </c>
      <c r="BG123">
        <v>0</v>
      </c>
      <c r="BH123">
        <v>1</v>
      </c>
      <c r="BI123">
        <v>0</v>
      </c>
      <c r="BJ123">
        <v>0</v>
      </c>
      <c r="BK123">
        <v>0</v>
      </c>
      <c r="BL123">
        <v>0</v>
      </c>
      <c r="BM123">
        <v>0</v>
      </c>
      <c r="BN123">
        <v>1</v>
      </c>
      <c r="BO123">
        <v>0</v>
      </c>
      <c r="BP123">
        <v>0</v>
      </c>
      <c r="BQ123">
        <v>0</v>
      </c>
      <c r="BR123">
        <v>1</v>
      </c>
      <c r="BS123">
        <v>0</v>
      </c>
      <c r="BT123">
        <v>0</v>
      </c>
      <c r="BU123">
        <v>0</v>
      </c>
      <c r="BV123">
        <v>0</v>
      </c>
      <c r="BW123">
        <v>0</v>
      </c>
      <c r="BX123">
        <v>0</v>
      </c>
      <c r="BY123">
        <v>0</v>
      </c>
      <c r="BZ123">
        <v>0</v>
      </c>
      <c r="CA123">
        <v>1</v>
      </c>
      <c r="CB123">
        <v>1</v>
      </c>
      <c r="CC123">
        <v>0</v>
      </c>
      <c r="CD123">
        <v>0</v>
      </c>
      <c r="CE123">
        <v>0</v>
      </c>
      <c r="CF123">
        <v>0</v>
      </c>
      <c r="CG123">
        <v>0</v>
      </c>
      <c r="CH123">
        <v>0</v>
      </c>
      <c r="CI123">
        <v>0</v>
      </c>
      <c r="CJ123">
        <v>1</v>
      </c>
      <c r="CK123">
        <v>0</v>
      </c>
      <c r="CL123">
        <v>1</v>
      </c>
      <c r="CM123">
        <v>0</v>
      </c>
      <c r="CN123">
        <v>1</v>
      </c>
      <c r="CO123">
        <v>0</v>
      </c>
      <c r="CP123">
        <v>0</v>
      </c>
      <c r="CQ123">
        <v>0</v>
      </c>
      <c r="CR123">
        <v>0</v>
      </c>
      <c r="CS123">
        <v>0</v>
      </c>
      <c r="CT123">
        <v>0</v>
      </c>
      <c r="CU123">
        <v>0</v>
      </c>
      <c r="CV123">
        <v>1</v>
      </c>
      <c r="CW123">
        <v>0</v>
      </c>
      <c r="CX123">
        <v>0</v>
      </c>
      <c r="CY123">
        <v>0</v>
      </c>
      <c r="CZ123">
        <v>0</v>
      </c>
      <c r="DA123">
        <v>0</v>
      </c>
      <c r="DB123">
        <v>0</v>
      </c>
      <c r="DC123">
        <v>0</v>
      </c>
      <c r="DD123">
        <v>0</v>
      </c>
      <c r="DE123">
        <v>0</v>
      </c>
      <c r="DF123">
        <v>0</v>
      </c>
    </row>
    <row r="124" spans="1:110">
      <c r="A124" t="s">
        <v>44</v>
      </c>
      <c r="B124" t="s">
        <v>116</v>
      </c>
      <c r="C124" t="s">
        <v>115</v>
      </c>
      <c r="D124" t="s">
        <v>193</v>
      </c>
      <c r="E124" s="106" t="s">
        <v>192</v>
      </c>
      <c r="F124" t="s">
        <v>415</v>
      </c>
      <c r="G124" t="s">
        <v>1194</v>
      </c>
      <c r="H124" t="s">
        <v>1194</v>
      </c>
      <c r="I124" t="s">
        <v>1194</v>
      </c>
      <c r="J124" t="s">
        <v>1193</v>
      </c>
      <c r="K124" t="s">
        <v>1193</v>
      </c>
      <c r="L124" t="s">
        <v>1194</v>
      </c>
      <c r="M124" t="s">
        <v>1612</v>
      </c>
      <c r="N124" t="s">
        <v>1612</v>
      </c>
      <c r="O124" t="s">
        <v>1612</v>
      </c>
      <c r="P124" t="s">
        <v>423</v>
      </c>
      <c r="Q124" t="s">
        <v>423</v>
      </c>
      <c r="R124" t="s">
        <v>1612</v>
      </c>
      <c r="S124" t="s">
        <v>1612</v>
      </c>
      <c r="T124" t="s">
        <v>1612</v>
      </c>
      <c r="U124" t="s">
        <v>1612</v>
      </c>
      <c r="V124" t="s">
        <v>1612</v>
      </c>
      <c r="W124" t="s">
        <v>1612</v>
      </c>
      <c r="X124" t="s">
        <v>1612</v>
      </c>
      <c r="Z124">
        <v>0</v>
      </c>
      <c r="AA124">
        <v>1</v>
      </c>
      <c r="AB124">
        <v>0</v>
      </c>
      <c r="AC124">
        <v>0</v>
      </c>
      <c r="AD124">
        <v>0</v>
      </c>
      <c r="AE124">
        <v>0</v>
      </c>
      <c r="AF124">
        <v>1</v>
      </c>
      <c r="AG124">
        <v>0</v>
      </c>
      <c r="AH124">
        <v>1</v>
      </c>
      <c r="AI124">
        <v>1</v>
      </c>
      <c r="AJ124">
        <v>0</v>
      </c>
      <c r="AK124">
        <v>1</v>
      </c>
      <c r="AL124">
        <v>1</v>
      </c>
      <c r="AM124">
        <v>0</v>
      </c>
      <c r="AN124">
        <v>1</v>
      </c>
      <c r="AO124">
        <v>1</v>
      </c>
      <c r="AP124">
        <v>1</v>
      </c>
      <c r="AQ124">
        <v>0</v>
      </c>
      <c r="AR124">
        <v>1</v>
      </c>
      <c r="AS124">
        <v>1</v>
      </c>
      <c r="AT124">
        <v>0</v>
      </c>
      <c r="AU124">
        <v>1</v>
      </c>
      <c r="AV124">
        <v>0</v>
      </c>
      <c r="AW124">
        <v>1</v>
      </c>
      <c r="AX124">
        <v>1</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1</v>
      </c>
      <c r="CG124">
        <v>0</v>
      </c>
      <c r="CH124">
        <v>0</v>
      </c>
      <c r="CI124">
        <v>0</v>
      </c>
      <c r="CJ124">
        <v>0</v>
      </c>
      <c r="CK124">
        <v>0</v>
      </c>
      <c r="CL124">
        <v>1</v>
      </c>
      <c r="CM124">
        <v>0</v>
      </c>
      <c r="CN124">
        <v>0</v>
      </c>
      <c r="CO124">
        <v>0</v>
      </c>
      <c r="CP124">
        <v>1</v>
      </c>
      <c r="CQ124">
        <v>0</v>
      </c>
      <c r="CR124">
        <v>0</v>
      </c>
      <c r="CS124">
        <v>0</v>
      </c>
      <c r="CT124">
        <v>0</v>
      </c>
      <c r="CU124">
        <v>0</v>
      </c>
      <c r="CV124">
        <v>1</v>
      </c>
      <c r="CW124">
        <v>0</v>
      </c>
      <c r="CX124">
        <v>0</v>
      </c>
      <c r="CY124">
        <v>0</v>
      </c>
      <c r="CZ124">
        <v>0</v>
      </c>
      <c r="DA124">
        <v>0</v>
      </c>
      <c r="DB124">
        <v>0</v>
      </c>
      <c r="DC124">
        <v>0</v>
      </c>
      <c r="DD124">
        <v>0</v>
      </c>
      <c r="DE124">
        <v>0</v>
      </c>
      <c r="DF124">
        <v>0</v>
      </c>
    </row>
    <row r="125" spans="1:110">
      <c r="A125" t="s">
        <v>44</v>
      </c>
      <c r="B125" t="s">
        <v>43</v>
      </c>
      <c r="C125" t="s">
        <v>42</v>
      </c>
      <c r="D125" t="s">
        <v>191</v>
      </c>
      <c r="E125" s="106" t="s">
        <v>190</v>
      </c>
      <c r="F125" t="s">
        <v>416</v>
      </c>
      <c r="G125" t="s">
        <v>1194</v>
      </c>
      <c r="H125" t="s">
        <v>1194</v>
      </c>
      <c r="I125" t="s">
        <v>1193</v>
      </c>
      <c r="J125" t="s">
        <v>1193</v>
      </c>
      <c r="K125" t="s">
        <v>1193</v>
      </c>
      <c r="L125" t="s">
        <v>1194</v>
      </c>
      <c r="M125" t="s">
        <v>1612</v>
      </c>
      <c r="N125" t="s">
        <v>1612</v>
      </c>
      <c r="O125" t="s">
        <v>422</v>
      </c>
      <c r="P125" t="s">
        <v>424</v>
      </c>
      <c r="Q125" t="s">
        <v>422</v>
      </c>
      <c r="R125" t="s">
        <v>1612</v>
      </c>
      <c r="S125" t="s">
        <v>1612</v>
      </c>
      <c r="T125" t="s">
        <v>1612</v>
      </c>
      <c r="U125" t="s">
        <v>2063</v>
      </c>
      <c r="V125" t="s">
        <v>2063</v>
      </c>
      <c r="W125" t="s">
        <v>2063</v>
      </c>
      <c r="X125" t="s">
        <v>1612</v>
      </c>
      <c r="Z125">
        <v>0</v>
      </c>
      <c r="AA125">
        <v>0</v>
      </c>
      <c r="AB125">
        <v>1</v>
      </c>
      <c r="AC125">
        <v>0</v>
      </c>
      <c r="AD125">
        <v>0</v>
      </c>
      <c r="AE125">
        <v>0</v>
      </c>
      <c r="AF125">
        <v>1</v>
      </c>
      <c r="AG125">
        <v>0</v>
      </c>
      <c r="AH125">
        <v>1</v>
      </c>
      <c r="AI125">
        <v>1</v>
      </c>
      <c r="AJ125">
        <v>0</v>
      </c>
      <c r="AK125">
        <v>1</v>
      </c>
      <c r="AL125">
        <v>1</v>
      </c>
      <c r="AM125">
        <v>1</v>
      </c>
      <c r="AN125">
        <v>0</v>
      </c>
      <c r="AO125">
        <v>1</v>
      </c>
      <c r="AP125">
        <v>1</v>
      </c>
      <c r="AQ125">
        <v>0</v>
      </c>
      <c r="AR125">
        <v>1</v>
      </c>
      <c r="AS125">
        <v>1</v>
      </c>
      <c r="AT125">
        <v>0</v>
      </c>
      <c r="AU125">
        <v>1</v>
      </c>
      <c r="AV125">
        <v>0</v>
      </c>
      <c r="AW125">
        <v>1</v>
      </c>
      <c r="AX125">
        <v>1</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1</v>
      </c>
      <c r="BV125">
        <v>0</v>
      </c>
      <c r="BW125">
        <v>0</v>
      </c>
      <c r="BX125">
        <v>0</v>
      </c>
      <c r="BY125">
        <v>0</v>
      </c>
      <c r="BZ125">
        <v>0</v>
      </c>
      <c r="CA125">
        <v>0</v>
      </c>
      <c r="CB125">
        <v>1</v>
      </c>
      <c r="CC125">
        <v>0</v>
      </c>
      <c r="CD125">
        <v>0</v>
      </c>
      <c r="CE125">
        <v>0</v>
      </c>
      <c r="CF125">
        <v>0</v>
      </c>
      <c r="CG125">
        <v>1</v>
      </c>
      <c r="CH125">
        <v>0</v>
      </c>
      <c r="CI125">
        <v>0</v>
      </c>
      <c r="CJ125">
        <v>0</v>
      </c>
      <c r="CK125">
        <v>0</v>
      </c>
      <c r="CL125">
        <v>1</v>
      </c>
      <c r="CM125">
        <v>0</v>
      </c>
      <c r="CN125">
        <v>0</v>
      </c>
      <c r="CO125">
        <v>1</v>
      </c>
      <c r="CP125">
        <v>0</v>
      </c>
      <c r="CQ125">
        <v>0</v>
      </c>
      <c r="CR125">
        <v>0</v>
      </c>
      <c r="CS125">
        <v>0</v>
      </c>
      <c r="CT125">
        <v>0</v>
      </c>
      <c r="CU125">
        <v>0</v>
      </c>
      <c r="CV125">
        <v>1</v>
      </c>
      <c r="CW125">
        <v>0</v>
      </c>
      <c r="CX125">
        <v>0</v>
      </c>
      <c r="CY125">
        <v>0</v>
      </c>
      <c r="CZ125">
        <v>0</v>
      </c>
      <c r="DA125">
        <v>0</v>
      </c>
      <c r="DB125">
        <v>0</v>
      </c>
      <c r="DC125">
        <v>0</v>
      </c>
      <c r="DD125">
        <v>0</v>
      </c>
      <c r="DE125">
        <v>0</v>
      </c>
      <c r="DF125">
        <v>0</v>
      </c>
    </row>
    <row r="126" spans="1:110">
      <c r="A126" t="s">
        <v>49</v>
      </c>
      <c r="B126" t="s">
        <v>159</v>
      </c>
      <c r="C126" t="s">
        <v>158</v>
      </c>
      <c r="D126" t="s">
        <v>189</v>
      </c>
      <c r="E126" s="106" t="s">
        <v>188</v>
      </c>
      <c r="F126" t="s">
        <v>417</v>
      </c>
      <c r="G126" t="s">
        <v>1193</v>
      </c>
      <c r="H126" t="s">
        <v>1193</v>
      </c>
      <c r="I126" t="s">
        <v>1193</v>
      </c>
      <c r="J126" t="s">
        <v>1193</v>
      </c>
      <c r="K126" t="s">
        <v>1193</v>
      </c>
      <c r="L126" t="s">
        <v>1193</v>
      </c>
      <c r="M126" t="s">
        <v>423</v>
      </c>
      <c r="N126" t="s">
        <v>423</v>
      </c>
      <c r="O126" t="s">
        <v>423</v>
      </c>
      <c r="P126" t="s">
        <v>423</v>
      </c>
      <c r="Q126" t="s">
        <v>423</v>
      </c>
      <c r="R126" t="s">
        <v>423</v>
      </c>
      <c r="S126" t="s">
        <v>1612</v>
      </c>
      <c r="T126" t="s">
        <v>1612</v>
      </c>
      <c r="U126" t="s">
        <v>1612</v>
      </c>
      <c r="V126" t="s">
        <v>1612</v>
      </c>
      <c r="W126" t="s">
        <v>1612</v>
      </c>
      <c r="X126" t="s">
        <v>1612</v>
      </c>
      <c r="Z126">
        <v>0</v>
      </c>
      <c r="AA126">
        <v>0</v>
      </c>
      <c r="AB126">
        <v>0</v>
      </c>
      <c r="AC126">
        <v>1</v>
      </c>
      <c r="AD126">
        <v>0</v>
      </c>
      <c r="AE126">
        <v>0</v>
      </c>
      <c r="AF126">
        <v>1</v>
      </c>
      <c r="AG126">
        <v>1</v>
      </c>
      <c r="AH126">
        <v>0</v>
      </c>
      <c r="AI126">
        <v>1</v>
      </c>
      <c r="AJ126">
        <v>1</v>
      </c>
      <c r="AK126">
        <v>0</v>
      </c>
      <c r="AL126">
        <v>1</v>
      </c>
      <c r="AM126">
        <v>1</v>
      </c>
      <c r="AN126">
        <v>0</v>
      </c>
      <c r="AO126">
        <v>1</v>
      </c>
      <c r="AP126">
        <v>1</v>
      </c>
      <c r="AQ126">
        <v>0</v>
      </c>
      <c r="AR126">
        <v>1</v>
      </c>
      <c r="AS126">
        <v>1</v>
      </c>
      <c r="AT126">
        <v>0</v>
      </c>
      <c r="AU126">
        <v>1</v>
      </c>
      <c r="AV126">
        <v>1</v>
      </c>
      <c r="AW126">
        <v>0</v>
      </c>
      <c r="AX126">
        <v>1</v>
      </c>
      <c r="AY126">
        <v>0</v>
      </c>
      <c r="AZ126">
        <v>0</v>
      </c>
      <c r="BA126">
        <v>0</v>
      </c>
      <c r="BB126">
        <v>1</v>
      </c>
      <c r="BC126">
        <v>0</v>
      </c>
      <c r="BD126">
        <v>0</v>
      </c>
      <c r="BE126">
        <v>0</v>
      </c>
      <c r="BF126">
        <v>0</v>
      </c>
      <c r="BG126">
        <v>0</v>
      </c>
      <c r="BH126">
        <v>1</v>
      </c>
      <c r="BI126">
        <v>0</v>
      </c>
      <c r="BJ126">
        <v>0</v>
      </c>
      <c r="BK126">
        <v>0</v>
      </c>
      <c r="BL126">
        <v>1</v>
      </c>
      <c r="BM126">
        <v>0</v>
      </c>
      <c r="BN126">
        <v>0</v>
      </c>
      <c r="BO126">
        <v>0</v>
      </c>
      <c r="BP126">
        <v>0</v>
      </c>
      <c r="BQ126">
        <v>0</v>
      </c>
      <c r="BR126">
        <v>1</v>
      </c>
      <c r="BS126">
        <v>0</v>
      </c>
      <c r="BT126">
        <v>0</v>
      </c>
      <c r="BU126">
        <v>0</v>
      </c>
      <c r="BV126">
        <v>1</v>
      </c>
      <c r="BW126">
        <v>0</v>
      </c>
      <c r="BX126">
        <v>0</v>
      </c>
      <c r="BY126">
        <v>0</v>
      </c>
      <c r="BZ126">
        <v>0</v>
      </c>
      <c r="CA126">
        <v>0</v>
      </c>
      <c r="CB126">
        <v>1</v>
      </c>
      <c r="CC126">
        <v>0</v>
      </c>
      <c r="CD126">
        <v>0</v>
      </c>
      <c r="CE126">
        <v>0</v>
      </c>
      <c r="CF126">
        <v>1</v>
      </c>
      <c r="CG126">
        <v>0</v>
      </c>
      <c r="CH126">
        <v>0</v>
      </c>
      <c r="CI126">
        <v>0</v>
      </c>
      <c r="CJ126">
        <v>0</v>
      </c>
      <c r="CK126">
        <v>0</v>
      </c>
      <c r="CL126">
        <v>1</v>
      </c>
      <c r="CM126">
        <v>0</v>
      </c>
      <c r="CN126">
        <v>0</v>
      </c>
      <c r="CO126">
        <v>0</v>
      </c>
      <c r="CP126">
        <v>1</v>
      </c>
      <c r="CQ126">
        <v>0</v>
      </c>
      <c r="CR126">
        <v>0</v>
      </c>
      <c r="CS126">
        <v>0</v>
      </c>
      <c r="CT126">
        <v>0</v>
      </c>
      <c r="CU126">
        <v>0</v>
      </c>
      <c r="CV126">
        <v>1</v>
      </c>
      <c r="CW126">
        <v>0</v>
      </c>
      <c r="CX126">
        <v>0</v>
      </c>
      <c r="CY126">
        <v>0</v>
      </c>
      <c r="CZ126">
        <v>1</v>
      </c>
      <c r="DA126">
        <v>0</v>
      </c>
      <c r="DB126">
        <v>0</v>
      </c>
      <c r="DC126">
        <v>0</v>
      </c>
      <c r="DD126">
        <v>0</v>
      </c>
      <c r="DE126">
        <v>0</v>
      </c>
      <c r="DF126">
        <v>1</v>
      </c>
    </row>
    <row r="127" spans="1:110">
      <c r="A127" t="s">
        <v>44</v>
      </c>
      <c r="B127" t="s">
        <v>116</v>
      </c>
      <c r="C127" t="s">
        <v>115</v>
      </c>
      <c r="D127" t="s">
        <v>187</v>
      </c>
      <c r="E127" s="106" t="s">
        <v>186</v>
      </c>
      <c r="F127" t="s">
        <v>417</v>
      </c>
      <c r="G127" t="s">
        <v>1194</v>
      </c>
      <c r="H127" t="s">
        <v>1194</v>
      </c>
      <c r="I127" t="s">
        <v>1194</v>
      </c>
      <c r="J127" t="s">
        <v>1193</v>
      </c>
      <c r="K127" t="s">
        <v>1194</v>
      </c>
      <c r="L127" t="s">
        <v>1194</v>
      </c>
      <c r="M127" t="s">
        <v>1612</v>
      </c>
      <c r="N127" t="s">
        <v>1612</v>
      </c>
      <c r="O127" t="s">
        <v>1612</v>
      </c>
      <c r="P127" t="s">
        <v>421</v>
      </c>
      <c r="Q127" t="s">
        <v>1612</v>
      </c>
      <c r="R127" t="s">
        <v>1612</v>
      </c>
      <c r="S127" t="s">
        <v>1612</v>
      </c>
      <c r="T127" t="s">
        <v>1612</v>
      </c>
      <c r="U127" t="s">
        <v>1612</v>
      </c>
      <c r="V127" t="s">
        <v>2746</v>
      </c>
      <c r="W127" t="s">
        <v>1612</v>
      </c>
      <c r="X127" t="s">
        <v>1612</v>
      </c>
      <c r="Z127">
        <v>0</v>
      </c>
      <c r="AA127">
        <v>0</v>
      </c>
      <c r="AB127">
        <v>0</v>
      </c>
      <c r="AC127">
        <v>1</v>
      </c>
      <c r="AD127">
        <v>0</v>
      </c>
      <c r="AE127">
        <v>0</v>
      </c>
      <c r="AF127">
        <v>1</v>
      </c>
      <c r="AG127">
        <v>0</v>
      </c>
      <c r="AH127">
        <v>1</v>
      </c>
      <c r="AI127">
        <v>1</v>
      </c>
      <c r="AJ127">
        <v>0</v>
      </c>
      <c r="AK127">
        <v>1</v>
      </c>
      <c r="AL127">
        <v>1</v>
      </c>
      <c r="AM127">
        <v>0</v>
      </c>
      <c r="AN127">
        <v>1</v>
      </c>
      <c r="AO127">
        <v>1</v>
      </c>
      <c r="AP127">
        <v>1</v>
      </c>
      <c r="AQ127">
        <v>0</v>
      </c>
      <c r="AR127">
        <v>1</v>
      </c>
      <c r="AS127">
        <v>0</v>
      </c>
      <c r="AT127">
        <v>1</v>
      </c>
      <c r="AU127">
        <v>1</v>
      </c>
      <c r="AV127">
        <v>0</v>
      </c>
      <c r="AW127">
        <v>1</v>
      </c>
      <c r="AX127">
        <v>1</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1</v>
      </c>
      <c r="CE127">
        <v>0</v>
      </c>
      <c r="CF127">
        <v>0</v>
      </c>
      <c r="CG127">
        <v>0</v>
      </c>
      <c r="CH127">
        <v>0</v>
      </c>
      <c r="CI127">
        <v>0</v>
      </c>
      <c r="CJ127">
        <v>0</v>
      </c>
      <c r="CK127">
        <v>0</v>
      </c>
      <c r="CL127">
        <v>1</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row>
    <row r="128" spans="1:110">
      <c r="A128" t="s">
        <v>49</v>
      </c>
      <c r="B128" t="s">
        <v>159</v>
      </c>
      <c r="C128" t="s">
        <v>104</v>
      </c>
      <c r="D128" t="s">
        <v>185</v>
      </c>
      <c r="E128" s="106" t="s">
        <v>184</v>
      </c>
      <c r="F128" t="s">
        <v>417</v>
      </c>
      <c r="G128" t="s">
        <v>1193</v>
      </c>
      <c r="H128" t="s">
        <v>1193</v>
      </c>
      <c r="I128" t="s">
        <v>1193</v>
      </c>
      <c r="J128" t="s">
        <v>1193</v>
      </c>
      <c r="K128" t="s">
        <v>1193</v>
      </c>
      <c r="L128" t="s">
        <v>1193</v>
      </c>
      <c r="M128" t="s">
        <v>425</v>
      </c>
      <c r="N128" t="s">
        <v>422</v>
      </c>
      <c r="O128" t="s">
        <v>424</v>
      </c>
      <c r="P128" t="s">
        <v>424</v>
      </c>
      <c r="Q128" t="s">
        <v>424</v>
      </c>
      <c r="R128" t="s">
        <v>422</v>
      </c>
      <c r="S128" t="s">
        <v>1612</v>
      </c>
      <c r="T128" t="s">
        <v>1612</v>
      </c>
      <c r="U128" t="s">
        <v>1612</v>
      </c>
      <c r="V128" t="s">
        <v>1612</v>
      </c>
      <c r="W128" t="s">
        <v>1612</v>
      </c>
      <c r="X128" t="s">
        <v>1612</v>
      </c>
      <c r="Z128">
        <v>0</v>
      </c>
      <c r="AA128">
        <v>0</v>
      </c>
      <c r="AB128">
        <v>0</v>
      </c>
      <c r="AC128">
        <v>1</v>
      </c>
      <c r="AD128">
        <v>0</v>
      </c>
      <c r="AE128">
        <v>0</v>
      </c>
      <c r="AF128">
        <v>1</v>
      </c>
      <c r="AG128">
        <v>1</v>
      </c>
      <c r="AH128">
        <v>0</v>
      </c>
      <c r="AI128">
        <v>1</v>
      </c>
      <c r="AJ128">
        <v>1</v>
      </c>
      <c r="AK128">
        <v>0</v>
      </c>
      <c r="AL128">
        <v>1</v>
      </c>
      <c r="AM128">
        <v>1</v>
      </c>
      <c r="AN128">
        <v>0</v>
      </c>
      <c r="AO128">
        <v>1</v>
      </c>
      <c r="AP128">
        <v>1</v>
      </c>
      <c r="AQ128">
        <v>0</v>
      </c>
      <c r="AR128">
        <v>1</v>
      </c>
      <c r="AS128">
        <v>1</v>
      </c>
      <c r="AT128">
        <v>0</v>
      </c>
      <c r="AU128">
        <v>1</v>
      </c>
      <c r="AV128">
        <v>1</v>
      </c>
      <c r="AW128">
        <v>0</v>
      </c>
      <c r="AX128">
        <v>1</v>
      </c>
      <c r="AY128">
        <v>0</v>
      </c>
      <c r="AZ128">
        <v>0</v>
      </c>
      <c r="BA128">
        <v>0</v>
      </c>
      <c r="BB128">
        <v>0</v>
      </c>
      <c r="BC128">
        <v>0</v>
      </c>
      <c r="BD128">
        <v>1</v>
      </c>
      <c r="BE128">
        <v>0</v>
      </c>
      <c r="BF128">
        <v>0</v>
      </c>
      <c r="BG128">
        <v>0</v>
      </c>
      <c r="BH128">
        <v>1</v>
      </c>
      <c r="BI128">
        <v>0</v>
      </c>
      <c r="BJ128">
        <v>0</v>
      </c>
      <c r="BK128">
        <v>1</v>
      </c>
      <c r="BL128">
        <v>0</v>
      </c>
      <c r="BM128">
        <v>0</v>
      </c>
      <c r="BN128">
        <v>0</v>
      </c>
      <c r="BO128">
        <v>0</v>
      </c>
      <c r="BP128">
        <v>0</v>
      </c>
      <c r="BQ128">
        <v>0</v>
      </c>
      <c r="BR128">
        <v>1</v>
      </c>
      <c r="BS128">
        <v>0</v>
      </c>
      <c r="BT128">
        <v>0</v>
      </c>
      <c r="BU128">
        <v>0</v>
      </c>
      <c r="BV128">
        <v>0</v>
      </c>
      <c r="BW128">
        <v>1</v>
      </c>
      <c r="BX128">
        <v>0</v>
      </c>
      <c r="BY128">
        <v>0</v>
      </c>
      <c r="BZ128">
        <v>0</v>
      </c>
      <c r="CA128">
        <v>0</v>
      </c>
      <c r="CB128">
        <v>1</v>
      </c>
      <c r="CC128">
        <v>0</v>
      </c>
      <c r="CD128">
        <v>0</v>
      </c>
      <c r="CE128">
        <v>0</v>
      </c>
      <c r="CF128">
        <v>0</v>
      </c>
      <c r="CG128">
        <v>1</v>
      </c>
      <c r="CH128">
        <v>0</v>
      </c>
      <c r="CI128">
        <v>0</v>
      </c>
      <c r="CJ128">
        <v>0</v>
      </c>
      <c r="CK128">
        <v>0</v>
      </c>
      <c r="CL128">
        <v>1</v>
      </c>
      <c r="CM128">
        <v>0</v>
      </c>
      <c r="CN128">
        <v>0</v>
      </c>
      <c r="CO128">
        <v>0</v>
      </c>
      <c r="CP128">
        <v>0</v>
      </c>
      <c r="CQ128">
        <v>1</v>
      </c>
      <c r="CR128">
        <v>0</v>
      </c>
      <c r="CS128">
        <v>0</v>
      </c>
      <c r="CT128">
        <v>0</v>
      </c>
      <c r="CU128">
        <v>0</v>
      </c>
      <c r="CV128">
        <v>1</v>
      </c>
      <c r="CW128">
        <v>0</v>
      </c>
      <c r="CX128">
        <v>0</v>
      </c>
      <c r="CY128">
        <v>1</v>
      </c>
      <c r="CZ128">
        <v>0</v>
      </c>
      <c r="DA128">
        <v>0</v>
      </c>
      <c r="DB128">
        <v>0</v>
      </c>
      <c r="DC128">
        <v>0</v>
      </c>
      <c r="DD128">
        <v>0</v>
      </c>
      <c r="DE128">
        <v>0</v>
      </c>
      <c r="DF128">
        <v>1</v>
      </c>
    </row>
    <row r="129" spans="1:110">
      <c r="A129" t="s">
        <v>49</v>
      </c>
      <c r="B129" t="s">
        <v>159</v>
      </c>
      <c r="C129" t="s">
        <v>104</v>
      </c>
      <c r="D129" t="s">
        <v>183</v>
      </c>
      <c r="E129" s="106" t="s">
        <v>182</v>
      </c>
      <c r="F129" t="s">
        <v>418</v>
      </c>
      <c r="G129" t="s">
        <v>1194</v>
      </c>
      <c r="H129" t="s">
        <v>1194</v>
      </c>
      <c r="I129" t="s">
        <v>1194</v>
      </c>
      <c r="J129" t="s">
        <v>1194</v>
      </c>
      <c r="K129" t="s">
        <v>1193</v>
      </c>
      <c r="L129" t="s">
        <v>1193</v>
      </c>
      <c r="M129" t="s">
        <v>1612</v>
      </c>
      <c r="N129" t="s">
        <v>1612</v>
      </c>
      <c r="O129" t="s">
        <v>1612</v>
      </c>
      <c r="P129" t="s">
        <v>1612</v>
      </c>
      <c r="Q129" t="s">
        <v>426</v>
      </c>
      <c r="R129" t="s">
        <v>426</v>
      </c>
      <c r="S129" t="s">
        <v>1612</v>
      </c>
      <c r="T129" t="s">
        <v>1612</v>
      </c>
      <c r="U129" t="s">
        <v>1612</v>
      </c>
      <c r="V129" t="s">
        <v>1612</v>
      </c>
      <c r="W129" t="s">
        <v>2772</v>
      </c>
      <c r="X129" t="s">
        <v>2772</v>
      </c>
      <c r="Z129">
        <v>0</v>
      </c>
      <c r="AA129">
        <v>0</v>
      </c>
      <c r="AB129">
        <v>0</v>
      </c>
      <c r="AC129">
        <v>0</v>
      </c>
      <c r="AD129">
        <v>1</v>
      </c>
      <c r="AE129">
        <v>0</v>
      </c>
      <c r="AF129">
        <v>1</v>
      </c>
      <c r="AG129">
        <v>0</v>
      </c>
      <c r="AH129">
        <v>1</v>
      </c>
      <c r="AI129">
        <v>1</v>
      </c>
      <c r="AJ129">
        <v>0</v>
      </c>
      <c r="AK129">
        <v>1</v>
      </c>
      <c r="AL129">
        <v>1</v>
      </c>
      <c r="AM129">
        <v>0</v>
      </c>
      <c r="AN129">
        <v>1</v>
      </c>
      <c r="AO129">
        <v>1</v>
      </c>
      <c r="AP129">
        <v>0</v>
      </c>
      <c r="AQ129">
        <v>1</v>
      </c>
      <c r="AR129">
        <v>1</v>
      </c>
      <c r="AS129">
        <v>1</v>
      </c>
      <c r="AT129">
        <v>0</v>
      </c>
      <c r="AU129">
        <v>1</v>
      </c>
      <c r="AV129">
        <v>1</v>
      </c>
      <c r="AW129">
        <v>0</v>
      </c>
      <c r="AX129">
        <v>1</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1</v>
      </c>
      <c r="CT129">
        <v>0</v>
      </c>
      <c r="CU129">
        <v>0</v>
      </c>
      <c r="CV129">
        <v>1</v>
      </c>
      <c r="CW129">
        <v>0</v>
      </c>
      <c r="CX129">
        <v>0</v>
      </c>
      <c r="CY129">
        <v>0</v>
      </c>
      <c r="CZ129">
        <v>0</v>
      </c>
      <c r="DA129">
        <v>0</v>
      </c>
      <c r="DB129">
        <v>0</v>
      </c>
      <c r="DC129">
        <v>1</v>
      </c>
      <c r="DD129">
        <v>0</v>
      </c>
      <c r="DE129">
        <v>0</v>
      </c>
      <c r="DF129">
        <v>1</v>
      </c>
    </row>
    <row r="130" spans="1:110">
      <c r="A130" t="s">
        <v>44</v>
      </c>
      <c r="B130" t="s">
        <v>60</v>
      </c>
      <c r="C130" t="s">
        <v>68</v>
      </c>
      <c r="D130" t="s">
        <v>181</v>
      </c>
      <c r="E130" s="106" t="s">
        <v>180</v>
      </c>
      <c r="F130" t="s">
        <v>416</v>
      </c>
      <c r="G130" t="s">
        <v>1193</v>
      </c>
      <c r="H130" t="s">
        <v>1193</v>
      </c>
      <c r="I130" t="s">
        <v>1193</v>
      </c>
      <c r="J130" t="s">
        <v>1193</v>
      </c>
      <c r="K130" t="s">
        <v>1193</v>
      </c>
      <c r="L130" t="s">
        <v>1193</v>
      </c>
      <c r="M130" t="s">
        <v>422</v>
      </c>
      <c r="N130" t="s">
        <v>422</v>
      </c>
      <c r="O130" t="s">
        <v>422</v>
      </c>
      <c r="P130" t="s">
        <v>422</v>
      </c>
      <c r="Q130" t="s">
        <v>422</v>
      </c>
      <c r="R130" t="s">
        <v>422</v>
      </c>
      <c r="S130" t="s">
        <v>1612</v>
      </c>
      <c r="T130" t="s">
        <v>1612</v>
      </c>
      <c r="U130" t="s">
        <v>1612</v>
      </c>
      <c r="V130" t="s">
        <v>1612</v>
      </c>
      <c r="W130" t="s">
        <v>1612</v>
      </c>
      <c r="X130" t="s">
        <v>1612</v>
      </c>
      <c r="Z130">
        <v>0</v>
      </c>
      <c r="AA130">
        <v>0</v>
      </c>
      <c r="AB130">
        <v>1</v>
      </c>
      <c r="AC130">
        <v>0</v>
      </c>
      <c r="AD130">
        <v>0</v>
      </c>
      <c r="AE130">
        <v>0</v>
      </c>
      <c r="AF130">
        <v>1</v>
      </c>
      <c r="AG130">
        <v>1</v>
      </c>
      <c r="AH130">
        <v>0</v>
      </c>
      <c r="AI130">
        <v>1</v>
      </c>
      <c r="AJ130">
        <v>1</v>
      </c>
      <c r="AK130">
        <v>0</v>
      </c>
      <c r="AL130">
        <v>1</v>
      </c>
      <c r="AM130">
        <v>1</v>
      </c>
      <c r="AN130">
        <v>0</v>
      </c>
      <c r="AO130">
        <v>1</v>
      </c>
      <c r="AP130">
        <v>1</v>
      </c>
      <c r="AQ130">
        <v>0</v>
      </c>
      <c r="AR130">
        <v>1</v>
      </c>
      <c r="AS130">
        <v>1</v>
      </c>
      <c r="AT130">
        <v>0</v>
      </c>
      <c r="AU130">
        <v>1</v>
      </c>
      <c r="AV130">
        <v>1</v>
      </c>
      <c r="AW130">
        <v>0</v>
      </c>
      <c r="AX130">
        <v>1</v>
      </c>
      <c r="AY130">
        <v>0</v>
      </c>
      <c r="AZ130">
        <v>0</v>
      </c>
      <c r="BA130">
        <v>1</v>
      </c>
      <c r="BB130">
        <v>0</v>
      </c>
      <c r="BC130">
        <v>0</v>
      </c>
      <c r="BD130">
        <v>0</v>
      </c>
      <c r="BE130">
        <v>0</v>
      </c>
      <c r="BF130">
        <v>0</v>
      </c>
      <c r="BG130">
        <v>0</v>
      </c>
      <c r="BH130">
        <v>1</v>
      </c>
      <c r="BI130">
        <v>0</v>
      </c>
      <c r="BJ130">
        <v>0</v>
      </c>
      <c r="BK130">
        <v>1</v>
      </c>
      <c r="BL130">
        <v>0</v>
      </c>
      <c r="BM130">
        <v>0</v>
      </c>
      <c r="BN130">
        <v>0</v>
      </c>
      <c r="BO130">
        <v>0</v>
      </c>
      <c r="BP130">
        <v>0</v>
      </c>
      <c r="BQ130">
        <v>0</v>
      </c>
      <c r="BR130">
        <v>1</v>
      </c>
      <c r="BS130">
        <v>0</v>
      </c>
      <c r="BT130">
        <v>0</v>
      </c>
      <c r="BU130">
        <v>1</v>
      </c>
      <c r="BV130">
        <v>0</v>
      </c>
      <c r="BW130">
        <v>0</v>
      </c>
      <c r="BX130">
        <v>0</v>
      </c>
      <c r="BY130">
        <v>0</v>
      </c>
      <c r="BZ130">
        <v>0</v>
      </c>
      <c r="CA130">
        <v>0</v>
      </c>
      <c r="CB130">
        <v>1</v>
      </c>
      <c r="CC130">
        <v>0</v>
      </c>
      <c r="CD130">
        <v>0</v>
      </c>
      <c r="CE130">
        <v>1</v>
      </c>
      <c r="CF130">
        <v>0</v>
      </c>
      <c r="CG130">
        <v>0</v>
      </c>
      <c r="CH130">
        <v>0</v>
      </c>
      <c r="CI130">
        <v>0</v>
      </c>
      <c r="CJ130">
        <v>0</v>
      </c>
      <c r="CK130">
        <v>0</v>
      </c>
      <c r="CL130">
        <v>1</v>
      </c>
      <c r="CM130">
        <v>0</v>
      </c>
      <c r="CN130">
        <v>0</v>
      </c>
      <c r="CO130">
        <v>1</v>
      </c>
      <c r="CP130">
        <v>0</v>
      </c>
      <c r="CQ130">
        <v>0</v>
      </c>
      <c r="CR130">
        <v>0</v>
      </c>
      <c r="CS130">
        <v>0</v>
      </c>
      <c r="CT130">
        <v>0</v>
      </c>
      <c r="CU130">
        <v>0</v>
      </c>
      <c r="CV130">
        <v>1</v>
      </c>
      <c r="CW130">
        <v>0</v>
      </c>
      <c r="CX130">
        <v>0</v>
      </c>
      <c r="CY130">
        <v>1</v>
      </c>
      <c r="CZ130">
        <v>0</v>
      </c>
      <c r="DA130">
        <v>0</v>
      </c>
      <c r="DB130">
        <v>0</v>
      </c>
      <c r="DC130">
        <v>0</v>
      </c>
      <c r="DD130">
        <v>0</v>
      </c>
      <c r="DE130">
        <v>0</v>
      </c>
      <c r="DF130">
        <v>1</v>
      </c>
    </row>
    <row r="131" spans="1:110">
      <c r="A131" t="s">
        <v>56</v>
      </c>
      <c r="B131" t="s">
        <v>55</v>
      </c>
      <c r="C131" t="s">
        <v>54</v>
      </c>
      <c r="D131" t="s">
        <v>179</v>
      </c>
      <c r="E131" s="106" t="s">
        <v>178</v>
      </c>
      <c r="F131" t="s">
        <v>417</v>
      </c>
      <c r="G131" t="s">
        <v>1194</v>
      </c>
      <c r="H131" t="s">
        <v>1194</v>
      </c>
      <c r="I131" t="s">
        <v>1194</v>
      </c>
      <c r="J131" t="s">
        <v>1194</v>
      </c>
      <c r="K131" t="s">
        <v>1194</v>
      </c>
      <c r="L131" t="s">
        <v>1194</v>
      </c>
      <c r="M131" t="s">
        <v>1612</v>
      </c>
      <c r="N131" t="s">
        <v>1612</v>
      </c>
      <c r="O131" t="s">
        <v>1612</v>
      </c>
      <c r="P131" t="s">
        <v>1612</v>
      </c>
      <c r="Q131" t="s">
        <v>1612</v>
      </c>
      <c r="R131" t="s">
        <v>1612</v>
      </c>
      <c r="S131" t="s">
        <v>1612</v>
      </c>
      <c r="T131" t="s">
        <v>1612</v>
      </c>
      <c r="U131" t="s">
        <v>1612</v>
      </c>
      <c r="V131" t="s">
        <v>1612</v>
      </c>
      <c r="W131" t="s">
        <v>1612</v>
      </c>
      <c r="X131" t="s">
        <v>1612</v>
      </c>
      <c r="Z131">
        <v>0</v>
      </c>
      <c r="AA131">
        <v>0</v>
      </c>
      <c r="AB131">
        <v>0</v>
      </c>
      <c r="AC131">
        <v>1</v>
      </c>
      <c r="AD131">
        <v>0</v>
      </c>
      <c r="AE131">
        <v>0</v>
      </c>
      <c r="AF131">
        <v>1</v>
      </c>
      <c r="AG131">
        <v>0</v>
      </c>
      <c r="AH131">
        <v>1</v>
      </c>
      <c r="AI131">
        <v>1</v>
      </c>
      <c r="AJ131">
        <v>0</v>
      </c>
      <c r="AK131">
        <v>1</v>
      </c>
      <c r="AL131">
        <v>1</v>
      </c>
      <c r="AM131">
        <v>0</v>
      </c>
      <c r="AN131">
        <v>1</v>
      </c>
      <c r="AO131">
        <v>1</v>
      </c>
      <c r="AP131">
        <v>0</v>
      </c>
      <c r="AQ131">
        <v>1</v>
      </c>
      <c r="AR131">
        <v>1</v>
      </c>
      <c r="AS131">
        <v>0</v>
      </c>
      <c r="AT131">
        <v>1</v>
      </c>
      <c r="AU131">
        <v>1</v>
      </c>
      <c r="AV131">
        <v>0</v>
      </c>
      <c r="AW131">
        <v>1</v>
      </c>
      <c r="AX131">
        <v>1</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row>
    <row r="132" spans="1:110">
      <c r="A132" t="s">
        <v>49</v>
      </c>
      <c r="B132" t="s">
        <v>101</v>
      </c>
      <c r="C132" t="s">
        <v>100</v>
      </c>
      <c r="D132" t="s">
        <v>177</v>
      </c>
      <c r="E132" s="106" t="s">
        <v>176</v>
      </c>
      <c r="F132" t="s">
        <v>418</v>
      </c>
      <c r="G132" t="s">
        <v>1194</v>
      </c>
      <c r="H132" t="s">
        <v>1194</v>
      </c>
      <c r="I132" t="s">
        <v>1194</v>
      </c>
      <c r="J132" t="s">
        <v>1193</v>
      </c>
      <c r="K132" t="s">
        <v>1193</v>
      </c>
      <c r="L132" t="s">
        <v>1194</v>
      </c>
      <c r="M132" t="s">
        <v>1612</v>
      </c>
      <c r="N132" t="s">
        <v>1612</v>
      </c>
      <c r="O132" t="s">
        <v>1612</v>
      </c>
      <c r="P132" t="s">
        <v>422</v>
      </c>
      <c r="Q132" t="s">
        <v>421</v>
      </c>
      <c r="R132" t="s">
        <v>1612</v>
      </c>
      <c r="S132" t="s">
        <v>1612</v>
      </c>
      <c r="T132" t="s">
        <v>1612</v>
      </c>
      <c r="U132" t="s">
        <v>1612</v>
      </c>
      <c r="V132" t="s">
        <v>1612</v>
      </c>
      <c r="W132" t="s">
        <v>1612</v>
      </c>
      <c r="X132" t="s">
        <v>1612</v>
      </c>
      <c r="Z132">
        <v>0</v>
      </c>
      <c r="AA132">
        <v>0</v>
      </c>
      <c r="AB132">
        <v>0</v>
      </c>
      <c r="AC132">
        <v>0</v>
      </c>
      <c r="AD132">
        <v>1</v>
      </c>
      <c r="AE132">
        <v>0</v>
      </c>
      <c r="AF132">
        <v>1</v>
      </c>
      <c r="AG132">
        <v>0</v>
      </c>
      <c r="AH132">
        <v>1</v>
      </c>
      <c r="AI132">
        <v>1</v>
      </c>
      <c r="AJ132">
        <v>0</v>
      </c>
      <c r="AK132">
        <v>1</v>
      </c>
      <c r="AL132">
        <v>1</v>
      </c>
      <c r="AM132">
        <v>0</v>
      </c>
      <c r="AN132">
        <v>1</v>
      </c>
      <c r="AO132">
        <v>1</v>
      </c>
      <c r="AP132">
        <v>1</v>
      </c>
      <c r="AQ132">
        <v>0</v>
      </c>
      <c r="AR132">
        <v>1</v>
      </c>
      <c r="AS132">
        <v>1</v>
      </c>
      <c r="AT132">
        <v>0</v>
      </c>
      <c r="AU132">
        <v>1</v>
      </c>
      <c r="AV132">
        <v>0</v>
      </c>
      <c r="AW132">
        <v>1</v>
      </c>
      <c r="AX132">
        <v>1</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1</v>
      </c>
      <c r="CF132">
        <v>0</v>
      </c>
      <c r="CG132">
        <v>0</v>
      </c>
      <c r="CH132">
        <v>0</v>
      </c>
      <c r="CI132">
        <v>0</v>
      </c>
      <c r="CJ132">
        <v>0</v>
      </c>
      <c r="CK132">
        <v>0</v>
      </c>
      <c r="CL132">
        <v>1</v>
      </c>
      <c r="CM132">
        <v>0</v>
      </c>
      <c r="CN132">
        <v>1</v>
      </c>
      <c r="CO132">
        <v>0</v>
      </c>
      <c r="CP132">
        <v>0</v>
      </c>
      <c r="CQ132">
        <v>0</v>
      </c>
      <c r="CR132">
        <v>0</v>
      </c>
      <c r="CS132">
        <v>0</v>
      </c>
      <c r="CT132">
        <v>0</v>
      </c>
      <c r="CU132">
        <v>0</v>
      </c>
      <c r="CV132">
        <v>1</v>
      </c>
      <c r="CW132">
        <v>0</v>
      </c>
      <c r="CX132">
        <v>0</v>
      </c>
      <c r="CY132">
        <v>0</v>
      </c>
      <c r="CZ132">
        <v>0</v>
      </c>
      <c r="DA132">
        <v>0</v>
      </c>
      <c r="DB132">
        <v>0</v>
      </c>
      <c r="DC132">
        <v>0</v>
      </c>
      <c r="DD132">
        <v>0</v>
      </c>
      <c r="DE132">
        <v>0</v>
      </c>
      <c r="DF132">
        <v>0</v>
      </c>
    </row>
    <row r="133" spans="1:110">
      <c r="A133" t="s">
        <v>56</v>
      </c>
      <c r="B133" t="s">
        <v>65</v>
      </c>
      <c r="C133" t="s">
        <v>97</v>
      </c>
      <c r="D133" t="s">
        <v>175</v>
      </c>
      <c r="E133" s="106" t="s">
        <v>174</v>
      </c>
      <c r="F133" t="s">
        <v>416</v>
      </c>
      <c r="G133" t="s">
        <v>1194</v>
      </c>
      <c r="H133" t="s">
        <v>1194</v>
      </c>
      <c r="I133" t="s">
        <v>1193</v>
      </c>
      <c r="J133" t="s">
        <v>1194</v>
      </c>
      <c r="K133" t="s">
        <v>1194</v>
      </c>
      <c r="L133" t="s">
        <v>1194</v>
      </c>
      <c r="M133" t="s">
        <v>1612</v>
      </c>
      <c r="N133" t="s">
        <v>1612</v>
      </c>
      <c r="O133" t="s">
        <v>421</v>
      </c>
      <c r="P133" t="s">
        <v>1612</v>
      </c>
      <c r="Q133" t="s">
        <v>1612</v>
      </c>
      <c r="R133" t="s">
        <v>1612</v>
      </c>
      <c r="S133" t="s">
        <v>1612</v>
      </c>
      <c r="T133" t="s">
        <v>1612</v>
      </c>
      <c r="U133" t="s">
        <v>1612</v>
      </c>
      <c r="V133" t="s">
        <v>1612</v>
      </c>
      <c r="W133" t="s">
        <v>1612</v>
      </c>
      <c r="X133" t="s">
        <v>1612</v>
      </c>
      <c r="Z133">
        <v>0</v>
      </c>
      <c r="AA133">
        <v>0</v>
      </c>
      <c r="AB133">
        <v>1</v>
      </c>
      <c r="AC133">
        <v>0</v>
      </c>
      <c r="AD133">
        <v>0</v>
      </c>
      <c r="AE133">
        <v>0</v>
      </c>
      <c r="AF133">
        <v>1</v>
      </c>
      <c r="AG133">
        <v>0</v>
      </c>
      <c r="AH133">
        <v>1</v>
      </c>
      <c r="AI133">
        <v>1</v>
      </c>
      <c r="AJ133">
        <v>0</v>
      </c>
      <c r="AK133">
        <v>1</v>
      </c>
      <c r="AL133">
        <v>1</v>
      </c>
      <c r="AM133">
        <v>1</v>
      </c>
      <c r="AN133">
        <v>0</v>
      </c>
      <c r="AO133">
        <v>1</v>
      </c>
      <c r="AP133">
        <v>0</v>
      </c>
      <c r="AQ133">
        <v>1</v>
      </c>
      <c r="AR133">
        <v>1</v>
      </c>
      <c r="AS133">
        <v>0</v>
      </c>
      <c r="AT133">
        <v>1</v>
      </c>
      <c r="AU133">
        <v>1</v>
      </c>
      <c r="AV133">
        <v>0</v>
      </c>
      <c r="AW133">
        <v>1</v>
      </c>
      <c r="AX133">
        <v>1</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1</v>
      </c>
      <c r="BU133">
        <v>0</v>
      </c>
      <c r="BV133">
        <v>0</v>
      </c>
      <c r="BW133">
        <v>0</v>
      </c>
      <c r="BX133">
        <v>0</v>
      </c>
      <c r="BY133">
        <v>0</v>
      </c>
      <c r="BZ133">
        <v>0</v>
      </c>
      <c r="CA133">
        <v>0</v>
      </c>
      <c r="CB133">
        <v>1</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row>
    <row r="134" spans="1:110">
      <c r="A134" t="s">
        <v>56</v>
      </c>
      <c r="B134" t="s">
        <v>55</v>
      </c>
      <c r="C134" t="s">
        <v>135</v>
      </c>
      <c r="D134" t="s">
        <v>173</v>
      </c>
      <c r="E134" s="106" t="s">
        <v>172</v>
      </c>
      <c r="F134" t="s">
        <v>419</v>
      </c>
      <c r="G134" t="s">
        <v>1194</v>
      </c>
      <c r="H134" t="s">
        <v>1193</v>
      </c>
      <c r="I134" t="s">
        <v>1193</v>
      </c>
      <c r="J134" t="s">
        <v>1193</v>
      </c>
      <c r="K134" t="s">
        <v>1193</v>
      </c>
      <c r="L134" t="s">
        <v>1193</v>
      </c>
      <c r="M134" t="s">
        <v>1612</v>
      </c>
      <c r="N134" t="s">
        <v>422</v>
      </c>
      <c r="O134" t="s">
        <v>423</v>
      </c>
      <c r="P134" t="s">
        <v>423</v>
      </c>
      <c r="Q134" t="s">
        <v>422</v>
      </c>
      <c r="R134" t="s">
        <v>422</v>
      </c>
      <c r="S134" t="s">
        <v>1612</v>
      </c>
      <c r="T134" t="s">
        <v>1612</v>
      </c>
      <c r="U134" t="s">
        <v>1612</v>
      </c>
      <c r="V134" t="s">
        <v>1612</v>
      </c>
      <c r="W134" t="s">
        <v>1612</v>
      </c>
      <c r="X134" t="s">
        <v>2835</v>
      </c>
      <c r="Z134">
        <v>0</v>
      </c>
      <c r="AA134">
        <v>0</v>
      </c>
      <c r="AB134">
        <v>0</v>
      </c>
      <c r="AC134">
        <v>0</v>
      </c>
      <c r="AD134">
        <v>0</v>
      </c>
      <c r="AE134">
        <v>1</v>
      </c>
      <c r="AF134">
        <v>1</v>
      </c>
      <c r="AG134">
        <v>0</v>
      </c>
      <c r="AH134">
        <v>1</v>
      </c>
      <c r="AI134">
        <v>1</v>
      </c>
      <c r="AJ134">
        <v>1</v>
      </c>
      <c r="AK134">
        <v>0</v>
      </c>
      <c r="AL134">
        <v>1</v>
      </c>
      <c r="AM134">
        <v>1</v>
      </c>
      <c r="AN134">
        <v>0</v>
      </c>
      <c r="AO134">
        <v>1</v>
      </c>
      <c r="AP134">
        <v>1</v>
      </c>
      <c r="AQ134">
        <v>0</v>
      </c>
      <c r="AR134">
        <v>1</v>
      </c>
      <c r="AS134">
        <v>1</v>
      </c>
      <c r="AT134">
        <v>0</v>
      </c>
      <c r="AU134">
        <v>1</v>
      </c>
      <c r="AV134">
        <v>1</v>
      </c>
      <c r="AW134">
        <v>0</v>
      </c>
      <c r="AX134">
        <v>1</v>
      </c>
      <c r="AY134">
        <v>0</v>
      </c>
      <c r="AZ134">
        <v>0</v>
      </c>
      <c r="BA134">
        <v>0</v>
      </c>
      <c r="BB134">
        <v>0</v>
      </c>
      <c r="BC134">
        <v>0</v>
      </c>
      <c r="BD134">
        <v>0</v>
      </c>
      <c r="BE134">
        <v>0</v>
      </c>
      <c r="BF134">
        <v>0</v>
      </c>
      <c r="BG134">
        <v>0</v>
      </c>
      <c r="BH134">
        <v>0</v>
      </c>
      <c r="BI134">
        <v>0</v>
      </c>
      <c r="BJ134">
        <v>0</v>
      </c>
      <c r="BK134">
        <v>1</v>
      </c>
      <c r="BL134">
        <v>0</v>
      </c>
      <c r="BM134">
        <v>0</v>
      </c>
      <c r="BN134">
        <v>0</v>
      </c>
      <c r="BO134">
        <v>0</v>
      </c>
      <c r="BP134">
        <v>0</v>
      </c>
      <c r="BQ134">
        <v>0</v>
      </c>
      <c r="BR134">
        <v>1</v>
      </c>
      <c r="BS134">
        <v>0</v>
      </c>
      <c r="BT134">
        <v>0</v>
      </c>
      <c r="BU134">
        <v>0</v>
      </c>
      <c r="BV134">
        <v>1</v>
      </c>
      <c r="BW134">
        <v>0</v>
      </c>
      <c r="BX134">
        <v>0</v>
      </c>
      <c r="BY134">
        <v>0</v>
      </c>
      <c r="BZ134">
        <v>0</v>
      </c>
      <c r="CA134">
        <v>0</v>
      </c>
      <c r="CB134">
        <v>1</v>
      </c>
      <c r="CC134">
        <v>0</v>
      </c>
      <c r="CD134">
        <v>0</v>
      </c>
      <c r="CE134">
        <v>0</v>
      </c>
      <c r="CF134">
        <v>1</v>
      </c>
      <c r="CG134">
        <v>0</v>
      </c>
      <c r="CH134">
        <v>0</v>
      </c>
      <c r="CI134">
        <v>0</v>
      </c>
      <c r="CJ134">
        <v>0</v>
      </c>
      <c r="CK134">
        <v>0</v>
      </c>
      <c r="CL134">
        <v>1</v>
      </c>
      <c r="CM134">
        <v>0</v>
      </c>
      <c r="CN134">
        <v>0</v>
      </c>
      <c r="CO134">
        <v>1</v>
      </c>
      <c r="CP134">
        <v>0</v>
      </c>
      <c r="CQ134">
        <v>0</v>
      </c>
      <c r="CR134">
        <v>0</v>
      </c>
      <c r="CS134">
        <v>0</v>
      </c>
      <c r="CT134">
        <v>0</v>
      </c>
      <c r="CU134">
        <v>0</v>
      </c>
      <c r="CV134">
        <v>1</v>
      </c>
      <c r="CW134">
        <v>0</v>
      </c>
      <c r="CX134">
        <v>0</v>
      </c>
      <c r="CY134">
        <v>1</v>
      </c>
      <c r="CZ134">
        <v>0</v>
      </c>
      <c r="DA134">
        <v>0</v>
      </c>
      <c r="DB134">
        <v>0</v>
      </c>
      <c r="DC134">
        <v>0</v>
      </c>
      <c r="DD134">
        <v>0</v>
      </c>
      <c r="DE134">
        <v>0</v>
      </c>
      <c r="DF134">
        <v>1</v>
      </c>
    </row>
    <row r="135" spans="1:110">
      <c r="A135" t="s">
        <v>56</v>
      </c>
      <c r="B135" t="s">
        <v>55</v>
      </c>
      <c r="C135" t="s">
        <v>54</v>
      </c>
      <c r="D135" t="s">
        <v>171</v>
      </c>
      <c r="E135" s="106" t="s">
        <v>170</v>
      </c>
      <c r="F135" t="s">
        <v>415</v>
      </c>
      <c r="G135" t="s">
        <v>1194</v>
      </c>
      <c r="H135" t="s">
        <v>1193</v>
      </c>
      <c r="I135" t="s">
        <v>1193</v>
      </c>
      <c r="J135" t="s">
        <v>1194</v>
      </c>
      <c r="K135" t="s">
        <v>1193</v>
      </c>
      <c r="L135" t="s">
        <v>1194</v>
      </c>
      <c r="M135" t="s">
        <v>1612</v>
      </c>
      <c r="N135" t="s">
        <v>421</v>
      </c>
      <c r="O135" t="s">
        <v>421</v>
      </c>
      <c r="P135" t="s">
        <v>1612</v>
      </c>
      <c r="Q135" t="s">
        <v>421</v>
      </c>
      <c r="R135" t="s">
        <v>1612</v>
      </c>
      <c r="S135" t="s">
        <v>1612</v>
      </c>
      <c r="T135" t="s">
        <v>2846</v>
      </c>
      <c r="U135" t="s">
        <v>1612</v>
      </c>
      <c r="V135" t="s">
        <v>1612</v>
      </c>
      <c r="W135" t="s">
        <v>1612</v>
      </c>
      <c r="X135" t="s">
        <v>1612</v>
      </c>
      <c r="Z135">
        <v>0</v>
      </c>
      <c r="AA135">
        <v>1</v>
      </c>
      <c r="AB135">
        <v>0</v>
      </c>
      <c r="AC135">
        <v>0</v>
      </c>
      <c r="AD135">
        <v>0</v>
      </c>
      <c r="AE135">
        <v>0</v>
      </c>
      <c r="AF135">
        <v>1</v>
      </c>
      <c r="AG135">
        <v>0</v>
      </c>
      <c r="AH135">
        <v>1</v>
      </c>
      <c r="AI135">
        <v>1</v>
      </c>
      <c r="AJ135">
        <v>1</v>
      </c>
      <c r="AK135">
        <v>0</v>
      </c>
      <c r="AL135">
        <v>1</v>
      </c>
      <c r="AM135">
        <v>1</v>
      </c>
      <c r="AN135">
        <v>0</v>
      </c>
      <c r="AO135">
        <v>1</v>
      </c>
      <c r="AP135">
        <v>0</v>
      </c>
      <c r="AQ135">
        <v>1</v>
      </c>
      <c r="AR135">
        <v>1</v>
      </c>
      <c r="AS135">
        <v>1</v>
      </c>
      <c r="AT135">
        <v>0</v>
      </c>
      <c r="AU135">
        <v>1</v>
      </c>
      <c r="AV135">
        <v>0</v>
      </c>
      <c r="AW135">
        <v>1</v>
      </c>
      <c r="AX135">
        <v>1</v>
      </c>
      <c r="AY135">
        <v>0</v>
      </c>
      <c r="AZ135">
        <v>0</v>
      </c>
      <c r="BA135">
        <v>0</v>
      </c>
      <c r="BB135">
        <v>0</v>
      </c>
      <c r="BC135">
        <v>0</v>
      </c>
      <c r="BD135">
        <v>0</v>
      </c>
      <c r="BE135">
        <v>0</v>
      </c>
      <c r="BF135">
        <v>0</v>
      </c>
      <c r="BG135">
        <v>0</v>
      </c>
      <c r="BH135">
        <v>0</v>
      </c>
      <c r="BI135">
        <v>0</v>
      </c>
      <c r="BJ135">
        <v>1</v>
      </c>
      <c r="BK135">
        <v>0</v>
      </c>
      <c r="BL135">
        <v>0</v>
      </c>
      <c r="BM135">
        <v>0</v>
      </c>
      <c r="BN135">
        <v>0</v>
      </c>
      <c r="BO135">
        <v>0</v>
      </c>
      <c r="BP135">
        <v>0</v>
      </c>
      <c r="BQ135">
        <v>0</v>
      </c>
      <c r="BR135">
        <v>1</v>
      </c>
      <c r="BS135">
        <v>0</v>
      </c>
      <c r="BT135">
        <v>1</v>
      </c>
      <c r="BU135">
        <v>0</v>
      </c>
      <c r="BV135">
        <v>0</v>
      </c>
      <c r="BW135">
        <v>0</v>
      </c>
      <c r="BX135">
        <v>0</v>
      </c>
      <c r="BY135">
        <v>0</v>
      </c>
      <c r="BZ135">
        <v>0</v>
      </c>
      <c r="CA135">
        <v>0</v>
      </c>
      <c r="CB135">
        <v>1</v>
      </c>
      <c r="CC135">
        <v>0</v>
      </c>
      <c r="CD135">
        <v>0</v>
      </c>
      <c r="CE135">
        <v>0</v>
      </c>
      <c r="CF135">
        <v>0</v>
      </c>
      <c r="CG135">
        <v>0</v>
      </c>
      <c r="CH135">
        <v>0</v>
      </c>
      <c r="CI135">
        <v>0</v>
      </c>
      <c r="CJ135">
        <v>0</v>
      </c>
      <c r="CK135">
        <v>0</v>
      </c>
      <c r="CL135">
        <v>0</v>
      </c>
      <c r="CM135">
        <v>0</v>
      </c>
      <c r="CN135">
        <v>1</v>
      </c>
      <c r="CO135">
        <v>0</v>
      </c>
      <c r="CP135">
        <v>0</v>
      </c>
      <c r="CQ135">
        <v>0</v>
      </c>
      <c r="CR135">
        <v>0</v>
      </c>
      <c r="CS135">
        <v>0</v>
      </c>
      <c r="CT135">
        <v>0</v>
      </c>
      <c r="CU135">
        <v>0</v>
      </c>
      <c r="CV135">
        <v>1</v>
      </c>
      <c r="CW135">
        <v>0</v>
      </c>
      <c r="CX135">
        <v>0</v>
      </c>
      <c r="CY135">
        <v>0</v>
      </c>
      <c r="CZ135">
        <v>0</v>
      </c>
      <c r="DA135">
        <v>0</v>
      </c>
      <c r="DB135">
        <v>0</v>
      </c>
      <c r="DC135">
        <v>0</v>
      </c>
      <c r="DD135">
        <v>0</v>
      </c>
      <c r="DE135">
        <v>0</v>
      </c>
      <c r="DF135">
        <v>0</v>
      </c>
    </row>
    <row r="136" spans="1:110">
      <c r="A136" t="s">
        <v>73</v>
      </c>
      <c r="B136" t="s">
        <v>72</v>
      </c>
      <c r="C136" t="s">
        <v>71</v>
      </c>
      <c r="D136" t="s">
        <v>169</v>
      </c>
      <c r="E136" s="106" t="s">
        <v>168</v>
      </c>
      <c r="F136" t="s">
        <v>416</v>
      </c>
      <c r="G136" t="s">
        <v>1194</v>
      </c>
      <c r="H136" t="s">
        <v>1194</v>
      </c>
      <c r="I136" t="s">
        <v>1193</v>
      </c>
      <c r="J136" t="s">
        <v>1194</v>
      </c>
      <c r="K136" t="s">
        <v>1194</v>
      </c>
      <c r="L136" t="s">
        <v>1194</v>
      </c>
      <c r="M136" t="s">
        <v>1612</v>
      </c>
      <c r="N136" t="s">
        <v>1612</v>
      </c>
      <c r="O136" t="s">
        <v>422</v>
      </c>
      <c r="P136" t="s">
        <v>1612</v>
      </c>
      <c r="Q136" t="s">
        <v>1612</v>
      </c>
      <c r="R136" t="s">
        <v>1612</v>
      </c>
      <c r="S136" t="s">
        <v>1612</v>
      </c>
      <c r="T136" t="s">
        <v>1612</v>
      </c>
      <c r="U136" t="s">
        <v>1612</v>
      </c>
      <c r="V136" t="s">
        <v>1612</v>
      </c>
      <c r="W136" t="s">
        <v>1612</v>
      </c>
      <c r="X136" t="s">
        <v>1612</v>
      </c>
      <c r="Z136">
        <v>0</v>
      </c>
      <c r="AA136">
        <v>0</v>
      </c>
      <c r="AB136">
        <v>1</v>
      </c>
      <c r="AC136">
        <v>0</v>
      </c>
      <c r="AD136">
        <v>0</v>
      </c>
      <c r="AE136">
        <v>0</v>
      </c>
      <c r="AF136">
        <v>1</v>
      </c>
      <c r="AG136">
        <v>0</v>
      </c>
      <c r="AH136">
        <v>1</v>
      </c>
      <c r="AI136">
        <v>1</v>
      </c>
      <c r="AJ136">
        <v>0</v>
      </c>
      <c r="AK136">
        <v>1</v>
      </c>
      <c r="AL136">
        <v>1</v>
      </c>
      <c r="AM136">
        <v>1</v>
      </c>
      <c r="AN136">
        <v>0</v>
      </c>
      <c r="AO136">
        <v>1</v>
      </c>
      <c r="AP136">
        <v>0</v>
      </c>
      <c r="AQ136">
        <v>1</v>
      </c>
      <c r="AR136">
        <v>1</v>
      </c>
      <c r="AS136">
        <v>0</v>
      </c>
      <c r="AT136">
        <v>1</v>
      </c>
      <c r="AU136">
        <v>1</v>
      </c>
      <c r="AV136">
        <v>0</v>
      </c>
      <c r="AW136">
        <v>1</v>
      </c>
      <c r="AX136">
        <v>1</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1</v>
      </c>
      <c r="BV136">
        <v>0</v>
      </c>
      <c r="BW136">
        <v>0</v>
      </c>
      <c r="BX136">
        <v>0</v>
      </c>
      <c r="BY136">
        <v>0</v>
      </c>
      <c r="BZ136">
        <v>0</v>
      </c>
      <c r="CA136">
        <v>0</v>
      </c>
      <c r="CB136">
        <v>1</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row>
    <row r="137" spans="1:110">
      <c r="A137" t="s">
        <v>44</v>
      </c>
      <c r="B137" t="s">
        <v>116</v>
      </c>
      <c r="C137" t="s">
        <v>115</v>
      </c>
      <c r="D137" t="s">
        <v>167</v>
      </c>
      <c r="E137" s="106" t="s">
        <v>166</v>
      </c>
      <c r="F137" t="s">
        <v>416</v>
      </c>
      <c r="G137" t="s">
        <v>1194</v>
      </c>
      <c r="H137" t="s">
        <v>1194</v>
      </c>
      <c r="I137" t="s">
        <v>1193</v>
      </c>
      <c r="J137" t="s">
        <v>1193</v>
      </c>
      <c r="K137" t="s">
        <v>1194</v>
      </c>
      <c r="L137" t="s">
        <v>1194</v>
      </c>
      <c r="M137" t="s">
        <v>1612</v>
      </c>
      <c r="N137" t="s">
        <v>1612</v>
      </c>
      <c r="O137" t="s">
        <v>427</v>
      </c>
      <c r="P137" t="s">
        <v>421</v>
      </c>
      <c r="Q137" t="s">
        <v>1612</v>
      </c>
      <c r="R137" t="s">
        <v>1612</v>
      </c>
      <c r="S137" t="s">
        <v>1612</v>
      </c>
      <c r="T137" t="s">
        <v>1612</v>
      </c>
      <c r="U137" t="s">
        <v>1612</v>
      </c>
      <c r="V137" t="s">
        <v>1612</v>
      </c>
      <c r="W137" t="s">
        <v>1612</v>
      </c>
      <c r="X137" t="s">
        <v>1612</v>
      </c>
      <c r="Z137">
        <v>0</v>
      </c>
      <c r="AA137">
        <v>0</v>
      </c>
      <c r="AB137">
        <v>1</v>
      </c>
      <c r="AC137">
        <v>0</v>
      </c>
      <c r="AD137">
        <v>0</v>
      </c>
      <c r="AE137">
        <v>0</v>
      </c>
      <c r="AF137">
        <v>1</v>
      </c>
      <c r="AG137">
        <v>0</v>
      </c>
      <c r="AH137">
        <v>1</v>
      </c>
      <c r="AI137">
        <v>1</v>
      </c>
      <c r="AJ137">
        <v>0</v>
      </c>
      <c r="AK137">
        <v>1</v>
      </c>
      <c r="AL137">
        <v>1</v>
      </c>
      <c r="AM137">
        <v>1</v>
      </c>
      <c r="AN137">
        <v>0</v>
      </c>
      <c r="AO137">
        <v>1</v>
      </c>
      <c r="AP137">
        <v>1</v>
      </c>
      <c r="AQ137">
        <v>0</v>
      </c>
      <c r="AR137">
        <v>1</v>
      </c>
      <c r="AS137">
        <v>0</v>
      </c>
      <c r="AT137">
        <v>1</v>
      </c>
      <c r="AU137">
        <v>1</v>
      </c>
      <c r="AV137">
        <v>0</v>
      </c>
      <c r="AW137">
        <v>1</v>
      </c>
      <c r="AX137">
        <v>1</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1</v>
      </c>
      <c r="CA137">
        <v>0</v>
      </c>
      <c r="CB137">
        <v>1</v>
      </c>
      <c r="CC137">
        <v>0</v>
      </c>
      <c r="CD137">
        <v>1</v>
      </c>
      <c r="CE137">
        <v>0</v>
      </c>
      <c r="CF137">
        <v>0</v>
      </c>
      <c r="CG137">
        <v>0</v>
      </c>
      <c r="CH137">
        <v>0</v>
      </c>
      <c r="CI137">
        <v>0</v>
      </c>
      <c r="CJ137">
        <v>0</v>
      </c>
      <c r="CK137">
        <v>0</v>
      </c>
      <c r="CL137">
        <v>1</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row>
    <row r="138" spans="1:110">
      <c r="A138" t="s">
        <v>73</v>
      </c>
      <c r="B138" t="s">
        <v>72</v>
      </c>
      <c r="C138" t="s">
        <v>71</v>
      </c>
      <c r="D138" t="s">
        <v>165</v>
      </c>
      <c r="E138" s="106" t="s">
        <v>164</v>
      </c>
      <c r="F138" t="s">
        <v>416</v>
      </c>
      <c r="G138" t="s">
        <v>1194</v>
      </c>
      <c r="H138" t="s">
        <v>1194</v>
      </c>
      <c r="I138" t="s">
        <v>1193</v>
      </c>
      <c r="J138" t="s">
        <v>1193</v>
      </c>
      <c r="K138" t="s">
        <v>1193</v>
      </c>
      <c r="L138" t="s">
        <v>1193</v>
      </c>
      <c r="M138" t="s">
        <v>1612</v>
      </c>
      <c r="N138" t="s">
        <v>1612</v>
      </c>
      <c r="O138" t="s">
        <v>421</v>
      </c>
      <c r="P138" t="s">
        <v>422</v>
      </c>
      <c r="Q138" t="s">
        <v>422</v>
      </c>
      <c r="R138" t="s">
        <v>422</v>
      </c>
      <c r="S138" t="s">
        <v>1612</v>
      </c>
      <c r="T138" t="s">
        <v>1612</v>
      </c>
      <c r="U138" t="s">
        <v>1612</v>
      </c>
      <c r="V138" t="s">
        <v>1612</v>
      </c>
      <c r="W138" t="s">
        <v>1612</v>
      </c>
      <c r="X138" t="s">
        <v>1612</v>
      </c>
      <c r="Z138">
        <v>0</v>
      </c>
      <c r="AA138">
        <v>0</v>
      </c>
      <c r="AB138">
        <v>1</v>
      </c>
      <c r="AC138">
        <v>0</v>
      </c>
      <c r="AD138">
        <v>0</v>
      </c>
      <c r="AE138">
        <v>0</v>
      </c>
      <c r="AF138">
        <v>1</v>
      </c>
      <c r="AG138">
        <v>0</v>
      </c>
      <c r="AH138">
        <v>1</v>
      </c>
      <c r="AI138">
        <v>1</v>
      </c>
      <c r="AJ138">
        <v>0</v>
      </c>
      <c r="AK138">
        <v>1</v>
      </c>
      <c r="AL138">
        <v>1</v>
      </c>
      <c r="AM138">
        <v>1</v>
      </c>
      <c r="AN138">
        <v>0</v>
      </c>
      <c r="AO138">
        <v>1</v>
      </c>
      <c r="AP138">
        <v>1</v>
      </c>
      <c r="AQ138">
        <v>0</v>
      </c>
      <c r="AR138">
        <v>1</v>
      </c>
      <c r="AS138">
        <v>1</v>
      </c>
      <c r="AT138">
        <v>0</v>
      </c>
      <c r="AU138">
        <v>1</v>
      </c>
      <c r="AV138">
        <v>1</v>
      </c>
      <c r="AW138">
        <v>0</v>
      </c>
      <c r="AX138">
        <v>1</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1</v>
      </c>
      <c r="BU138">
        <v>0</v>
      </c>
      <c r="BV138">
        <v>0</v>
      </c>
      <c r="BW138">
        <v>0</v>
      </c>
      <c r="BX138">
        <v>0</v>
      </c>
      <c r="BY138">
        <v>0</v>
      </c>
      <c r="BZ138">
        <v>0</v>
      </c>
      <c r="CA138">
        <v>0</v>
      </c>
      <c r="CB138">
        <v>1</v>
      </c>
      <c r="CC138">
        <v>0</v>
      </c>
      <c r="CD138">
        <v>0</v>
      </c>
      <c r="CE138">
        <v>1</v>
      </c>
      <c r="CF138">
        <v>0</v>
      </c>
      <c r="CG138">
        <v>0</v>
      </c>
      <c r="CH138">
        <v>0</v>
      </c>
      <c r="CI138">
        <v>0</v>
      </c>
      <c r="CJ138">
        <v>0</v>
      </c>
      <c r="CK138">
        <v>0</v>
      </c>
      <c r="CL138">
        <v>1</v>
      </c>
      <c r="CM138">
        <v>0</v>
      </c>
      <c r="CN138">
        <v>0</v>
      </c>
      <c r="CO138">
        <v>1</v>
      </c>
      <c r="CP138">
        <v>0</v>
      </c>
      <c r="CQ138">
        <v>0</v>
      </c>
      <c r="CR138">
        <v>0</v>
      </c>
      <c r="CS138">
        <v>0</v>
      </c>
      <c r="CT138">
        <v>0</v>
      </c>
      <c r="CU138">
        <v>0</v>
      </c>
      <c r="CV138">
        <v>1</v>
      </c>
      <c r="CW138">
        <v>0</v>
      </c>
      <c r="CX138">
        <v>0</v>
      </c>
      <c r="CY138">
        <v>1</v>
      </c>
      <c r="CZ138">
        <v>0</v>
      </c>
      <c r="DA138">
        <v>0</v>
      </c>
      <c r="DB138">
        <v>0</v>
      </c>
      <c r="DC138">
        <v>0</v>
      </c>
      <c r="DD138">
        <v>0</v>
      </c>
      <c r="DE138">
        <v>0</v>
      </c>
      <c r="DF138">
        <v>1</v>
      </c>
    </row>
    <row r="139" spans="1:110">
      <c r="A139" t="s">
        <v>44</v>
      </c>
      <c r="B139" t="s">
        <v>60</v>
      </c>
      <c r="C139" t="s">
        <v>68</v>
      </c>
      <c r="D139" t="s">
        <v>163</v>
      </c>
      <c r="E139" s="106" t="s">
        <v>162</v>
      </c>
      <c r="F139" t="s">
        <v>416</v>
      </c>
      <c r="G139" t="s">
        <v>1194</v>
      </c>
      <c r="H139" t="s">
        <v>1194</v>
      </c>
      <c r="I139" t="s">
        <v>1193</v>
      </c>
      <c r="J139" t="s">
        <v>1194</v>
      </c>
      <c r="K139" t="s">
        <v>1194</v>
      </c>
      <c r="L139" t="s">
        <v>1194</v>
      </c>
      <c r="M139" t="s">
        <v>1612</v>
      </c>
      <c r="N139" t="s">
        <v>1612</v>
      </c>
      <c r="O139" t="s">
        <v>422</v>
      </c>
      <c r="P139" t="s">
        <v>1612</v>
      </c>
      <c r="Q139" t="s">
        <v>1612</v>
      </c>
      <c r="R139" t="s">
        <v>1612</v>
      </c>
      <c r="S139" t="s">
        <v>1612</v>
      </c>
      <c r="T139" t="s">
        <v>1612</v>
      </c>
      <c r="U139" t="s">
        <v>1612</v>
      </c>
      <c r="V139" t="s">
        <v>1612</v>
      </c>
      <c r="W139" t="s">
        <v>1612</v>
      </c>
      <c r="X139" t="s">
        <v>1612</v>
      </c>
      <c r="Z139">
        <v>0</v>
      </c>
      <c r="AA139">
        <v>0</v>
      </c>
      <c r="AB139">
        <v>1</v>
      </c>
      <c r="AC139">
        <v>0</v>
      </c>
      <c r="AD139">
        <v>0</v>
      </c>
      <c r="AE139">
        <v>0</v>
      </c>
      <c r="AF139">
        <v>1</v>
      </c>
      <c r="AG139">
        <v>0</v>
      </c>
      <c r="AH139">
        <v>1</v>
      </c>
      <c r="AI139">
        <v>1</v>
      </c>
      <c r="AJ139">
        <v>0</v>
      </c>
      <c r="AK139">
        <v>1</v>
      </c>
      <c r="AL139">
        <v>1</v>
      </c>
      <c r="AM139">
        <v>1</v>
      </c>
      <c r="AN139">
        <v>0</v>
      </c>
      <c r="AO139">
        <v>1</v>
      </c>
      <c r="AP139">
        <v>0</v>
      </c>
      <c r="AQ139">
        <v>1</v>
      </c>
      <c r="AR139">
        <v>1</v>
      </c>
      <c r="AS139">
        <v>0</v>
      </c>
      <c r="AT139">
        <v>1</v>
      </c>
      <c r="AU139">
        <v>1</v>
      </c>
      <c r="AV139">
        <v>0</v>
      </c>
      <c r="AW139">
        <v>1</v>
      </c>
      <c r="AX139">
        <v>1</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1</v>
      </c>
      <c r="BV139">
        <v>0</v>
      </c>
      <c r="BW139">
        <v>0</v>
      </c>
      <c r="BX139">
        <v>0</v>
      </c>
      <c r="BY139">
        <v>0</v>
      </c>
      <c r="BZ139">
        <v>0</v>
      </c>
      <c r="CA139">
        <v>0</v>
      </c>
      <c r="CB139">
        <v>1</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row>
    <row r="140" spans="1:110">
      <c r="A140" t="s">
        <v>44</v>
      </c>
      <c r="B140" t="s">
        <v>43</v>
      </c>
      <c r="C140" t="s">
        <v>42</v>
      </c>
      <c r="D140" t="s">
        <v>161</v>
      </c>
      <c r="E140" s="106" t="s">
        <v>160</v>
      </c>
      <c r="F140" t="s">
        <v>416</v>
      </c>
      <c r="G140" t="s">
        <v>1193</v>
      </c>
      <c r="H140" t="s">
        <v>1193</v>
      </c>
      <c r="I140" t="s">
        <v>1193</v>
      </c>
      <c r="J140" t="s">
        <v>1193</v>
      </c>
      <c r="K140" t="s">
        <v>1193</v>
      </c>
      <c r="L140" t="s">
        <v>1194</v>
      </c>
      <c r="M140" t="s">
        <v>421</v>
      </c>
      <c r="N140" t="s">
        <v>422</v>
      </c>
      <c r="O140" t="s">
        <v>421</v>
      </c>
      <c r="P140" t="s">
        <v>421</v>
      </c>
      <c r="Q140" t="s">
        <v>421</v>
      </c>
      <c r="R140" t="s">
        <v>1612</v>
      </c>
      <c r="S140" t="s">
        <v>1612</v>
      </c>
      <c r="T140" t="s">
        <v>1612</v>
      </c>
      <c r="U140" t="s">
        <v>1612</v>
      </c>
      <c r="V140" t="s">
        <v>1612</v>
      </c>
      <c r="W140" t="s">
        <v>1612</v>
      </c>
      <c r="X140" t="s">
        <v>1612</v>
      </c>
      <c r="Z140">
        <v>0</v>
      </c>
      <c r="AA140">
        <v>0</v>
      </c>
      <c r="AB140">
        <v>1</v>
      </c>
      <c r="AC140">
        <v>0</v>
      </c>
      <c r="AD140">
        <v>0</v>
      </c>
      <c r="AE140">
        <v>0</v>
      </c>
      <c r="AF140">
        <v>1</v>
      </c>
      <c r="AG140">
        <v>1</v>
      </c>
      <c r="AH140">
        <v>0</v>
      </c>
      <c r="AI140">
        <v>1</v>
      </c>
      <c r="AJ140">
        <v>1</v>
      </c>
      <c r="AK140">
        <v>0</v>
      </c>
      <c r="AL140">
        <v>1</v>
      </c>
      <c r="AM140">
        <v>1</v>
      </c>
      <c r="AN140">
        <v>0</v>
      </c>
      <c r="AO140">
        <v>1</v>
      </c>
      <c r="AP140">
        <v>1</v>
      </c>
      <c r="AQ140">
        <v>0</v>
      </c>
      <c r="AR140">
        <v>1</v>
      </c>
      <c r="AS140">
        <v>1</v>
      </c>
      <c r="AT140">
        <v>0</v>
      </c>
      <c r="AU140">
        <v>1</v>
      </c>
      <c r="AV140">
        <v>0</v>
      </c>
      <c r="AW140">
        <v>1</v>
      </c>
      <c r="AX140">
        <v>1</v>
      </c>
      <c r="AY140">
        <v>0</v>
      </c>
      <c r="AZ140">
        <v>1</v>
      </c>
      <c r="BA140">
        <v>0</v>
      </c>
      <c r="BB140">
        <v>0</v>
      </c>
      <c r="BC140">
        <v>0</v>
      </c>
      <c r="BD140">
        <v>0</v>
      </c>
      <c r="BE140">
        <v>0</v>
      </c>
      <c r="BF140">
        <v>0</v>
      </c>
      <c r="BG140">
        <v>0</v>
      </c>
      <c r="BH140">
        <v>1</v>
      </c>
      <c r="BI140">
        <v>0</v>
      </c>
      <c r="BJ140">
        <v>0</v>
      </c>
      <c r="BK140">
        <v>1</v>
      </c>
      <c r="BL140">
        <v>0</v>
      </c>
      <c r="BM140">
        <v>0</v>
      </c>
      <c r="BN140">
        <v>0</v>
      </c>
      <c r="BO140">
        <v>0</v>
      </c>
      <c r="BP140">
        <v>0</v>
      </c>
      <c r="BQ140">
        <v>0</v>
      </c>
      <c r="BR140">
        <v>1</v>
      </c>
      <c r="BS140">
        <v>0</v>
      </c>
      <c r="BT140">
        <v>1</v>
      </c>
      <c r="BU140">
        <v>0</v>
      </c>
      <c r="BV140">
        <v>0</v>
      </c>
      <c r="BW140">
        <v>0</v>
      </c>
      <c r="BX140">
        <v>0</v>
      </c>
      <c r="BY140">
        <v>0</v>
      </c>
      <c r="BZ140">
        <v>0</v>
      </c>
      <c r="CA140">
        <v>0</v>
      </c>
      <c r="CB140">
        <v>1</v>
      </c>
      <c r="CC140">
        <v>0</v>
      </c>
      <c r="CD140">
        <v>1</v>
      </c>
      <c r="CE140">
        <v>0</v>
      </c>
      <c r="CF140">
        <v>0</v>
      </c>
      <c r="CG140">
        <v>0</v>
      </c>
      <c r="CH140">
        <v>0</v>
      </c>
      <c r="CI140">
        <v>0</v>
      </c>
      <c r="CJ140">
        <v>0</v>
      </c>
      <c r="CK140">
        <v>0</v>
      </c>
      <c r="CL140">
        <v>1</v>
      </c>
      <c r="CM140">
        <v>0</v>
      </c>
      <c r="CN140">
        <v>1</v>
      </c>
      <c r="CO140">
        <v>0</v>
      </c>
      <c r="CP140">
        <v>0</v>
      </c>
      <c r="CQ140">
        <v>0</v>
      </c>
      <c r="CR140">
        <v>0</v>
      </c>
      <c r="CS140">
        <v>0</v>
      </c>
      <c r="CT140">
        <v>0</v>
      </c>
      <c r="CU140">
        <v>0</v>
      </c>
      <c r="CV140">
        <v>1</v>
      </c>
      <c r="CW140">
        <v>0</v>
      </c>
      <c r="CX140">
        <v>0</v>
      </c>
      <c r="CY140">
        <v>0</v>
      </c>
      <c r="CZ140">
        <v>0</v>
      </c>
      <c r="DA140">
        <v>0</v>
      </c>
      <c r="DB140">
        <v>0</v>
      </c>
      <c r="DC140">
        <v>0</v>
      </c>
      <c r="DD140">
        <v>0</v>
      </c>
      <c r="DE140">
        <v>0</v>
      </c>
      <c r="DF140">
        <v>0</v>
      </c>
    </row>
    <row r="141" spans="1:110">
      <c r="A141" t="s">
        <v>49</v>
      </c>
      <c r="B141" t="s">
        <v>159</v>
      </c>
      <c r="C141" t="s">
        <v>158</v>
      </c>
      <c r="D141" t="s">
        <v>157</v>
      </c>
      <c r="E141" s="106" t="s">
        <v>156</v>
      </c>
      <c r="F141" t="s">
        <v>416</v>
      </c>
      <c r="G141" t="s">
        <v>1193</v>
      </c>
      <c r="H141" t="s">
        <v>1193</v>
      </c>
      <c r="I141" t="s">
        <v>1193</v>
      </c>
      <c r="J141" t="s">
        <v>1193</v>
      </c>
      <c r="K141" t="s">
        <v>1193</v>
      </c>
      <c r="L141" t="s">
        <v>1193</v>
      </c>
      <c r="M141" t="s">
        <v>425</v>
      </c>
      <c r="N141" t="s">
        <v>422</v>
      </c>
      <c r="O141" t="s">
        <v>422</v>
      </c>
      <c r="P141" t="s">
        <v>422</v>
      </c>
      <c r="Q141" t="s">
        <v>422</v>
      </c>
      <c r="R141" t="s">
        <v>424</v>
      </c>
      <c r="S141" t="s">
        <v>2909</v>
      </c>
      <c r="T141" t="s">
        <v>2910</v>
      </c>
      <c r="U141" t="s">
        <v>1612</v>
      </c>
      <c r="V141" t="s">
        <v>1612</v>
      </c>
      <c r="W141" t="s">
        <v>2911</v>
      </c>
      <c r="X141" t="s">
        <v>1612</v>
      </c>
      <c r="Z141">
        <v>0</v>
      </c>
      <c r="AA141">
        <v>0</v>
      </c>
      <c r="AB141">
        <v>1</v>
      </c>
      <c r="AC141">
        <v>0</v>
      </c>
      <c r="AD141">
        <v>0</v>
      </c>
      <c r="AE141">
        <v>0</v>
      </c>
      <c r="AF141">
        <v>1</v>
      </c>
      <c r="AG141">
        <v>1</v>
      </c>
      <c r="AH141">
        <v>0</v>
      </c>
      <c r="AI141">
        <v>1</v>
      </c>
      <c r="AJ141">
        <v>1</v>
      </c>
      <c r="AK141">
        <v>0</v>
      </c>
      <c r="AL141">
        <v>1</v>
      </c>
      <c r="AM141">
        <v>1</v>
      </c>
      <c r="AN141">
        <v>0</v>
      </c>
      <c r="AO141">
        <v>1</v>
      </c>
      <c r="AP141">
        <v>1</v>
      </c>
      <c r="AQ141">
        <v>0</v>
      </c>
      <c r="AR141">
        <v>1</v>
      </c>
      <c r="AS141">
        <v>1</v>
      </c>
      <c r="AT141">
        <v>0</v>
      </c>
      <c r="AU141">
        <v>1</v>
      </c>
      <c r="AV141">
        <v>1</v>
      </c>
      <c r="AW141">
        <v>0</v>
      </c>
      <c r="AX141">
        <v>1</v>
      </c>
      <c r="AY141">
        <v>0</v>
      </c>
      <c r="AZ141">
        <v>0</v>
      </c>
      <c r="BA141">
        <v>0</v>
      </c>
      <c r="BB141">
        <v>0</v>
      </c>
      <c r="BC141">
        <v>0</v>
      </c>
      <c r="BD141">
        <v>1</v>
      </c>
      <c r="BE141">
        <v>0</v>
      </c>
      <c r="BF141">
        <v>0</v>
      </c>
      <c r="BG141">
        <v>0</v>
      </c>
      <c r="BH141">
        <v>1</v>
      </c>
      <c r="BI141">
        <v>0</v>
      </c>
      <c r="BJ141">
        <v>0</v>
      </c>
      <c r="BK141">
        <v>1</v>
      </c>
      <c r="BL141">
        <v>0</v>
      </c>
      <c r="BM141">
        <v>0</v>
      </c>
      <c r="BN141">
        <v>0</v>
      </c>
      <c r="BO141">
        <v>0</v>
      </c>
      <c r="BP141">
        <v>0</v>
      </c>
      <c r="BQ141">
        <v>0</v>
      </c>
      <c r="BR141">
        <v>1</v>
      </c>
      <c r="BS141">
        <v>0</v>
      </c>
      <c r="BT141">
        <v>0</v>
      </c>
      <c r="BU141">
        <v>1</v>
      </c>
      <c r="BV141">
        <v>0</v>
      </c>
      <c r="BW141">
        <v>0</v>
      </c>
      <c r="BX141">
        <v>0</v>
      </c>
      <c r="BY141">
        <v>0</v>
      </c>
      <c r="BZ141">
        <v>0</v>
      </c>
      <c r="CA141">
        <v>0</v>
      </c>
      <c r="CB141">
        <v>1</v>
      </c>
      <c r="CC141">
        <v>0</v>
      </c>
      <c r="CD141">
        <v>0</v>
      </c>
      <c r="CE141">
        <v>1</v>
      </c>
      <c r="CF141">
        <v>0</v>
      </c>
      <c r="CG141">
        <v>0</v>
      </c>
      <c r="CH141">
        <v>0</v>
      </c>
      <c r="CI141">
        <v>0</v>
      </c>
      <c r="CJ141">
        <v>0</v>
      </c>
      <c r="CK141">
        <v>0</v>
      </c>
      <c r="CL141">
        <v>1</v>
      </c>
      <c r="CM141">
        <v>0</v>
      </c>
      <c r="CN141">
        <v>0</v>
      </c>
      <c r="CO141">
        <v>1</v>
      </c>
      <c r="CP141">
        <v>0</v>
      </c>
      <c r="CQ141">
        <v>0</v>
      </c>
      <c r="CR141">
        <v>0</v>
      </c>
      <c r="CS141">
        <v>0</v>
      </c>
      <c r="CT141">
        <v>0</v>
      </c>
      <c r="CU141">
        <v>0</v>
      </c>
      <c r="CV141">
        <v>1</v>
      </c>
      <c r="CW141">
        <v>0</v>
      </c>
      <c r="CX141">
        <v>0</v>
      </c>
      <c r="CY141">
        <v>0</v>
      </c>
      <c r="CZ141">
        <v>0</v>
      </c>
      <c r="DA141">
        <v>1</v>
      </c>
      <c r="DB141">
        <v>0</v>
      </c>
      <c r="DC141">
        <v>0</v>
      </c>
      <c r="DD141">
        <v>0</v>
      </c>
      <c r="DE141">
        <v>0</v>
      </c>
      <c r="DF141">
        <v>1</v>
      </c>
    </row>
    <row r="142" spans="1:110">
      <c r="A142" t="s">
        <v>44</v>
      </c>
      <c r="B142" t="s">
        <v>60</v>
      </c>
      <c r="C142" t="s">
        <v>68</v>
      </c>
      <c r="D142" t="s">
        <v>155</v>
      </c>
      <c r="E142" s="106" t="s">
        <v>154</v>
      </c>
      <c r="F142" t="s">
        <v>418</v>
      </c>
      <c r="G142" t="s">
        <v>1194</v>
      </c>
      <c r="H142" t="s">
        <v>1194</v>
      </c>
      <c r="I142" t="s">
        <v>1194</v>
      </c>
      <c r="J142" t="s">
        <v>1194</v>
      </c>
      <c r="K142" t="s">
        <v>1194</v>
      </c>
      <c r="L142" t="s">
        <v>1194</v>
      </c>
      <c r="M142" t="s">
        <v>1612</v>
      </c>
      <c r="N142" t="s">
        <v>1612</v>
      </c>
      <c r="O142" t="s">
        <v>1612</v>
      </c>
      <c r="P142" t="s">
        <v>1612</v>
      </c>
      <c r="Q142" t="s">
        <v>1612</v>
      </c>
      <c r="R142" t="s">
        <v>1612</v>
      </c>
      <c r="S142" t="s">
        <v>1612</v>
      </c>
      <c r="T142" t="s">
        <v>1612</v>
      </c>
      <c r="U142" t="s">
        <v>1612</v>
      </c>
      <c r="V142" t="s">
        <v>1612</v>
      </c>
      <c r="W142" t="s">
        <v>1612</v>
      </c>
      <c r="X142" t="s">
        <v>1612</v>
      </c>
      <c r="Z142">
        <v>0</v>
      </c>
      <c r="AA142">
        <v>0</v>
      </c>
      <c r="AB142">
        <v>0</v>
      </c>
      <c r="AC142">
        <v>0</v>
      </c>
      <c r="AD142">
        <v>1</v>
      </c>
      <c r="AE142">
        <v>0</v>
      </c>
      <c r="AF142">
        <v>1</v>
      </c>
      <c r="AG142">
        <v>0</v>
      </c>
      <c r="AH142">
        <v>1</v>
      </c>
      <c r="AI142">
        <v>1</v>
      </c>
      <c r="AJ142">
        <v>0</v>
      </c>
      <c r="AK142">
        <v>1</v>
      </c>
      <c r="AL142">
        <v>1</v>
      </c>
      <c r="AM142">
        <v>0</v>
      </c>
      <c r="AN142">
        <v>1</v>
      </c>
      <c r="AO142">
        <v>1</v>
      </c>
      <c r="AP142">
        <v>0</v>
      </c>
      <c r="AQ142">
        <v>1</v>
      </c>
      <c r="AR142">
        <v>1</v>
      </c>
      <c r="AS142">
        <v>0</v>
      </c>
      <c r="AT142">
        <v>1</v>
      </c>
      <c r="AU142">
        <v>1</v>
      </c>
      <c r="AV142">
        <v>0</v>
      </c>
      <c r="AW142">
        <v>1</v>
      </c>
      <c r="AX142">
        <v>1</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row>
    <row r="143" spans="1:110">
      <c r="A143" t="s">
        <v>49</v>
      </c>
      <c r="B143" t="s">
        <v>48</v>
      </c>
      <c r="C143" t="s">
        <v>47</v>
      </c>
      <c r="D143" t="s">
        <v>153</v>
      </c>
      <c r="E143" s="106" t="s">
        <v>152</v>
      </c>
      <c r="F143" t="s">
        <v>418</v>
      </c>
      <c r="G143" t="s">
        <v>1194</v>
      </c>
      <c r="H143" t="s">
        <v>1194</v>
      </c>
      <c r="I143" t="s">
        <v>1193</v>
      </c>
      <c r="J143" t="s">
        <v>1194</v>
      </c>
      <c r="K143" t="s">
        <v>1193</v>
      </c>
      <c r="L143" t="s">
        <v>1194</v>
      </c>
      <c r="M143" t="s">
        <v>1612</v>
      </c>
      <c r="N143" t="s">
        <v>1612</v>
      </c>
      <c r="O143" t="s">
        <v>424</v>
      </c>
      <c r="P143" t="s">
        <v>1612</v>
      </c>
      <c r="Q143" t="s">
        <v>421</v>
      </c>
      <c r="R143" t="s">
        <v>1612</v>
      </c>
      <c r="S143" t="s">
        <v>1612</v>
      </c>
      <c r="T143" t="s">
        <v>1612</v>
      </c>
      <c r="U143" t="s">
        <v>1612</v>
      </c>
      <c r="V143" t="s">
        <v>1612</v>
      </c>
      <c r="W143" t="s">
        <v>1612</v>
      </c>
      <c r="X143" t="s">
        <v>1612</v>
      </c>
      <c r="Z143">
        <v>0</v>
      </c>
      <c r="AA143">
        <v>0</v>
      </c>
      <c r="AB143">
        <v>0</v>
      </c>
      <c r="AC143">
        <v>0</v>
      </c>
      <c r="AD143">
        <v>1</v>
      </c>
      <c r="AE143">
        <v>0</v>
      </c>
      <c r="AF143">
        <v>1</v>
      </c>
      <c r="AG143">
        <v>0</v>
      </c>
      <c r="AH143">
        <v>1</v>
      </c>
      <c r="AI143">
        <v>1</v>
      </c>
      <c r="AJ143">
        <v>0</v>
      </c>
      <c r="AK143">
        <v>1</v>
      </c>
      <c r="AL143">
        <v>1</v>
      </c>
      <c r="AM143">
        <v>1</v>
      </c>
      <c r="AN143">
        <v>0</v>
      </c>
      <c r="AO143">
        <v>1</v>
      </c>
      <c r="AP143">
        <v>0</v>
      </c>
      <c r="AQ143">
        <v>1</v>
      </c>
      <c r="AR143">
        <v>1</v>
      </c>
      <c r="AS143">
        <v>1</v>
      </c>
      <c r="AT143">
        <v>0</v>
      </c>
      <c r="AU143">
        <v>1</v>
      </c>
      <c r="AV143">
        <v>0</v>
      </c>
      <c r="AW143">
        <v>1</v>
      </c>
      <c r="AX143">
        <v>1</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1</v>
      </c>
      <c r="BX143">
        <v>0</v>
      </c>
      <c r="BY143">
        <v>0</v>
      </c>
      <c r="BZ143">
        <v>0</v>
      </c>
      <c r="CA143">
        <v>0</v>
      </c>
      <c r="CB143">
        <v>1</v>
      </c>
      <c r="CC143">
        <v>0</v>
      </c>
      <c r="CD143">
        <v>0</v>
      </c>
      <c r="CE143">
        <v>0</v>
      </c>
      <c r="CF143">
        <v>0</v>
      </c>
      <c r="CG143">
        <v>0</v>
      </c>
      <c r="CH143">
        <v>0</v>
      </c>
      <c r="CI143">
        <v>0</v>
      </c>
      <c r="CJ143">
        <v>0</v>
      </c>
      <c r="CK143">
        <v>0</v>
      </c>
      <c r="CL143">
        <v>0</v>
      </c>
      <c r="CM143">
        <v>0</v>
      </c>
      <c r="CN143">
        <v>1</v>
      </c>
      <c r="CO143">
        <v>0</v>
      </c>
      <c r="CP143">
        <v>0</v>
      </c>
      <c r="CQ143">
        <v>0</v>
      </c>
      <c r="CR143">
        <v>0</v>
      </c>
      <c r="CS143">
        <v>0</v>
      </c>
      <c r="CT143">
        <v>0</v>
      </c>
      <c r="CU143">
        <v>0</v>
      </c>
      <c r="CV143">
        <v>1</v>
      </c>
      <c r="CW143">
        <v>0</v>
      </c>
      <c r="CX143">
        <v>0</v>
      </c>
      <c r="CY143">
        <v>0</v>
      </c>
      <c r="CZ143">
        <v>0</v>
      </c>
      <c r="DA143">
        <v>0</v>
      </c>
      <c r="DB143">
        <v>0</v>
      </c>
      <c r="DC143">
        <v>0</v>
      </c>
      <c r="DD143">
        <v>0</v>
      </c>
      <c r="DE143">
        <v>0</v>
      </c>
      <c r="DF143">
        <v>0</v>
      </c>
    </row>
    <row r="144" spans="1:110">
      <c r="A144" t="s">
        <v>44</v>
      </c>
      <c r="B144" t="s">
        <v>60</v>
      </c>
      <c r="C144" t="s">
        <v>59</v>
      </c>
      <c r="D144" t="s">
        <v>151</v>
      </c>
      <c r="E144" s="106" t="s">
        <v>150</v>
      </c>
      <c r="F144" t="s">
        <v>417</v>
      </c>
      <c r="G144" t="s">
        <v>1194</v>
      </c>
      <c r="H144" t="s">
        <v>1193</v>
      </c>
      <c r="I144" t="s">
        <v>1194</v>
      </c>
      <c r="J144" t="s">
        <v>1193</v>
      </c>
      <c r="K144" t="s">
        <v>1194</v>
      </c>
      <c r="L144" t="s">
        <v>1193</v>
      </c>
      <c r="M144" t="s">
        <v>1612</v>
      </c>
      <c r="N144" t="s">
        <v>424</v>
      </c>
      <c r="O144" t="s">
        <v>1612</v>
      </c>
      <c r="P144" t="s">
        <v>424</v>
      </c>
      <c r="Q144" t="s">
        <v>1612</v>
      </c>
      <c r="R144" t="s">
        <v>424</v>
      </c>
      <c r="S144" t="s">
        <v>1612</v>
      </c>
      <c r="T144" t="s">
        <v>1612</v>
      </c>
      <c r="U144" t="s">
        <v>1612</v>
      </c>
      <c r="V144" t="s">
        <v>1612</v>
      </c>
      <c r="W144" t="s">
        <v>1612</v>
      </c>
      <c r="X144" t="s">
        <v>1612</v>
      </c>
      <c r="Z144">
        <v>0</v>
      </c>
      <c r="AA144">
        <v>0</v>
      </c>
      <c r="AB144">
        <v>0</v>
      </c>
      <c r="AC144">
        <v>1</v>
      </c>
      <c r="AD144">
        <v>0</v>
      </c>
      <c r="AE144">
        <v>0</v>
      </c>
      <c r="AF144">
        <v>1</v>
      </c>
      <c r="AG144">
        <v>0</v>
      </c>
      <c r="AH144">
        <v>1</v>
      </c>
      <c r="AI144">
        <v>1</v>
      </c>
      <c r="AJ144">
        <v>1</v>
      </c>
      <c r="AK144">
        <v>0</v>
      </c>
      <c r="AL144">
        <v>1</v>
      </c>
      <c r="AM144">
        <v>0</v>
      </c>
      <c r="AN144">
        <v>1</v>
      </c>
      <c r="AO144">
        <v>1</v>
      </c>
      <c r="AP144">
        <v>1</v>
      </c>
      <c r="AQ144">
        <v>0</v>
      </c>
      <c r="AR144">
        <v>1</v>
      </c>
      <c r="AS144">
        <v>0</v>
      </c>
      <c r="AT144">
        <v>1</v>
      </c>
      <c r="AU144">
        <v>1</v>
      </c>
      <c r="AV144">
        <v>1</v>
      </c>
      <c r="AW144">
        <v>0</v>
      </c>
      <c r="AX144">
        <v>1</v>
      </c>
      <c r="AY144">
        <v>0</v>
      </c>
      <c r="AZ144">
        <v>0</v>
      </c>
      <c r="BA144">
        <v>0</v>
      </c>
      <c r="BB144">
        <v>0</v>
      </c>
      <c r="BC144">
        <v>0</v>
      </c>
      <c r="BD144">
        <v>0</v>
      </c>
      <c r="BE144">
        <v>0</v>
      </c>
      <c r="BF144">
        <v>0</v>
      </c>
      <c r="BG144">
        <v>0</v>
      </c>
      <c r="BH144">
        <v>0</v>
      </c>
      <c r="BI144">
        <v>0</v>
      </c>
      <c r="BJ144">
        <v>0</v>
      </c>
      <c r="BK144">
        <v>0</v>
      </c>
      <c r="BL144">
        <v>0</v>
      </c>
      <c r="BM144">
        <v>1</v>
      </c>
      <c r="BN144">
        <v>0</v>
      </c>
      <c r="BO144">
        <v>0</v>
      </c>
      <c r="BP144">
        <v>0</v>
      </c>
      <c r="BQ144">
        <v>0</v>
      </c>
      <c r="BR144">
        <v>1</v>
      </c>
      <c r="BS144">
        <v>0</v>
      </c>
      <c r="BT144">
        <v>0</v>
      </c>
      <c r="BU144">
        <v>0</v>
      </c>
      <c r="BV144">
        <v>0</v>
      </c>
      <c r="BW144">
        <v>0</v>
      </c>
      <c r="BX144">
        <v>0</v>
      </c>
      <c r="BY144">
        <v>0</v>
      </c>
      <c r="BZ144">
        <v>0</v>
      </c>
      <c r="CA144">
        <v>0</v>
      </c>
      <c r="CB144">
        <v>0</v>
      </c>
      <c r="CC144">
        <v>0</v>
      </c>
      <c r="CD144">
        <v>0</v>
      </c>
      <c r="CE144">
        <v>0</v>
      </c>
      <c r="CF144">
        <v>0</v>
      </c>
      <c r="CG144">
        <v>1</v>
      </c>
      <c r="CH144">
        <v>0</v>
      </c>
      <c r="CI144">
        <v>0</v>
      </c>
      <c r="CJ144">
        <v>0</v>
      </c>
      <c r="CK144">
        <v>0</v>
      </c>
      <c r="CL144">
        <v>1</v>
      </c>
      <c r="CM144">
        <v>0</v>
      </c>
      <c r="CN144">
        <v>0</v>
      </c>
      <c r="CO144">
        <v>0</v>
      </c>
      <c r="CP144">
        <v>0</v>
      </c>
      <c r="CQ144">
        <v>0</v>
      </c>
      <c r="CR144">
        <v>0</v>
      </c>
      <c r="CS144">
        <v>0</v>
      </c>
      <c r="CT144">
        <v>0</v>
      </c>
      <c r="CU144">
        <v>0</v>
      </c>
      <c r="CV144">
        <v>0</v>
      </c>
      <c r="CW144">
        <v>0</v>
      </c>
      <c r="CX144">
        <v>0</v>
      </c>
      <c r="CY144">
        <v>0</v>
      </c>
      <c r="CZ144">
        <v>0</v>
      </c>
      <c r="DA144">
        <v>1</v>
      </c>
      <c r="DB144">
        <v>0</v>
      </c>
      <c r="DC144">
        <v>0</v>
      </c>
      <c r="DD144">
        <v>0</v>
      </c>
      <c r="DE144">
        <v>0</v>
      </c>
      <c r="DF144">
        <v>1</v>
      </c>
    </row>
    <row r="145" spans="1:110">
      <c r="A145" t="s">
        <v>44</v>
      </c>
      <c r="B145" t="s">
        <v>43</v>
      </c>
      <c r="C145" t="s">
        <v>42</v>
      </c>
      <c r="D145" t="s">
        <v>149</v>
      </c>
      <c r="E145" s="106" t="s">
        <v>148</v>
      </c>
      <c r="F145" t="s">
        <v>415</v>
      </c>
      <c r="G145" t="s">
        <v>1194</v>
      </c>
      <c r="H145" t="s">
        <v>1193</v>
      </c>
      <c r="I145" t="s">
        <v>1193</v>
      </c>
      <c r="J145" t="s">
        <v>1193</v>
      </c>
      <c r="K145" t="s">
        <v>1193</v>
      </c>
      <c r="L145" t="s">
        <v>1193</v>
      </c>
      <c r="M145" t="s">
        <v>1612</v>
      </c>
      <c r="N145" t="s">
        <v>428</v>
      </c>
      <c r="O145" t="s">
        <v>427</v>
      </c>
      <c r="P145" t="s">
        <v>428</v>
      </c>
      <c r="Q145" t="s">
        <v>422</v>
      </c>
      <c r="R145" t="s">
        <v>428</v>
      </c>
      <c r="S145" t="s">
        <v>1612</v>
      </c>
      <c r="T145" t="s">
        <v>1612</v>
      </c>
      <c r="U145" t="s">
        <v>1612</v>
      </c>
      <c r="V145" t="s">
        <v>1612</v>
      </c>
      <c r="W145" t="s">
        <v>1612</v>
      </c>
      <c r="X145" t="s">
        <v>1612</v>
      </c>
      <c r="Z145">
        <v>0</v>
      </c>
      <c r="AA145">
        <v>1</v>
      </c>
      <c r="AB145">
        <v>0</v>
      </c>
      <c r="AC145">
        <v>0</v>
      </c>
      <c r="AD145">
        <v>0</v>
      </c>
      <c r="AE145">
        <v>0</v>
      </c>
      <c r="AF145">
        <v>1</v>
      </c>
      <c r="AG145">
        <v>0</v>
      </c>
      <c r="AH145">
        <v>1</v>
      </c>
      <c r="AI145">
        <v>1</v>
      </c>
      <c r="AJ145">
        <v>1</v>
      </c>
      <c r="AK145">
        <v>0</v>
      </c>
      <c r="AL145">
        <v>1</v>
      </c>
      <c r="AM145">
        <v>1</v>
      </c>
      <c r="AN145">
        <v>0</v>
      </c>
      <c r="AO145">
        <v>1</v>
      </c>
      <c r="AP145">
        <v>1</v>
      </c>
      <c r="AQ145">
        <v>0</v>
      </c>
      <c r="AR145">
        <v>1</v>
      </c>
      <c r="AS145">
        <v>1</v>
      </c>
      <c r="AT145">
        <v>0</v>
      </c>
      <c r="AU145">
        <v>1</v>
      </c>
      <c r="AV145">
        <v>1</v>
      </c>
      <c r="AW145">
        <v>0</v>
      </c>
      <c r="AX145">
        <v>1</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1</v>
      </c>
      <c r="BR145">
        <v>1</v>
      </c>
      <c r="BS145">
        <v>0</v>
      </c>
      <c r="BT145">
        <v>0</v>
      </c>
      <c r="BU145">
        <v>0</v>
      </c>
      <c r="BV145">
        <v>0</v>
      </c>
      <c r="BW145">
        <v>0</v>
      </c>
      <c r="BX145">
        <v>0</v>
      </c>
      <c r="BY145">
        <v>0</v>
      </c>
      <c r="BZ145">
        <v>1</v>
      </c>
      <c r="CA145">
        <v>0</v>
      </c>
      <c r="CB145">
        <v>1</v>
      </c>
      <c r="CC145">
        <v>0</v>
      </c>
      <c r="CD145">
        <v>0</v>
      </c>
      <c r="CE145">
        <v>0</v>
      </c>
      <c r="CF145">
        <v>0</v>
      </c>
      <c r="CG145">
        <v>0</v>
      </c>
      <c r="CH145">
        <v>0</v>
      </c>
      <c r="CI145">
        <v>0</v>
      </c>
      <c r="CJ145">
        <v>0</v>
      </c>
      <c r="CK145">
        <v>1</v>
      </c>
      <c r="CL145">
        <v>1</v>
      </c>
      <c r="CM145">
        <v>0</v>
      </c>
      <c r="CN145">
        <v>0</v>
      </c>
      <c r="CO145">
        <v>1</v>
      </c>
      <c r="CP145">
        <v>0</v>
      </c>
      <c r="CQ145">
        <v>0</v>
      </c>
      <c r="CR145">
        <v>0</v>
      </c>
      <c r="CS145">
        <v>0</v>
      </c>
      <c r="CT145">
        <v>0</v>
      </c>
      <c r="CU145">
        <v>0</v>
      </c>
      <c r="CV145">
        <v>1</v>
      </c>
      <c r="CW145">
        <v>0</v>
      </c>
      <c r="CX145">
        <v>0</v>
      </c>
      <c r="CY145">
        <v>0</v>
      </c>
      <c r="CZ145">
        <v>0</v>
      </c>
      <c r="DA145">
        <v>0</v>
      </c>
      <c r="DB145">
        <v>0</v>
      </c>
      <c r="DC145">
        <v>0</v>
      </c>
      <c r="DD145">
        <v>0</v>
      </c>
      <c r="DE145">
        <v>1</v>
      </c>
      <c r="DF145">
        <v>1</v>
      </c>
    </row>
    <row r="146" spans="1:110">
      <c r="A146" t="s">
        <v>49</v>
      </c>
      <c r="B146" t="s">
        <v>48</v>
      </c>
      <c r="C146" t="s">
        <v>104</v>
      </c>
      <c r="D146" t="s">
        <v>147</v>
      </c>
      <c r="E146" s="106" t="s">
        <v>146</v>
      </c>
      <c r="F146" t="s">
        <v>416</v>
      </c>
      <c r="G146" t="s">
        <v>1194</v>
      </c>
      <c r="H146" t="s">
        <v>1194</v>
      </c>
      <c r="I146" t="s">
        <v>1193</v>
      </c>
      <c r="J146" t="s">
        <v>1194</v>
      </c>
      <c r="K146" t="s">
        <v>1193</v>
      </c>
      <c r="L146" t="s">
        <v>1194</v>
      </c>
      <c r="M146" t="s">
        <v>1612</v>
      </c>
      <c r="N146" t="s">
        <v>1612</v>
      </c>
      <c r="O146" t="s">
        <v>422</v>
      </c>
      <c r="P146" t="s">
        <v>1612</v>
      </c>
      <c r="Q146" t="s">
        <v>422</v>
      </c>
      <c r="R146" t="s">
        <v>1612</v>
      </c>
      <c r="S146" t="s">
        <v>1612</v>
      </c>
      <c r="T146" t="s">
        <v>1612</v>
      </c>
      <c r="U146" t="s">
        <v>1612</v>
      </c>
      <c r="V146" t="s">
        <v>1612</v>
      </c>
      <c r="W146" t="s">
        <v>1612</v>
      </c>
      <c r="X146" t="s">
        <v>1612</v>
      </c>
      <c r="Z146">
        <v>0</v>
      </c>
      <c r="AA146">
        <v>0</v>
      </c>
      <c r="AB146">
        <v>1</v>
      </c>
      <c r="AC146">
        <v>0</v>
      </c>
      <c r="AD146">
        <v>0</v>
      </c>
      <c r="AE146">
        <v>0</v>
      </c>
      <c r="AF146">
        <v>1</v>
      </c>
      <c r="AG146">
        <v>0</v>
      </c>
      <c r="AH146">
        <v>1</v>
      </c>
      <c r="AI146">
        <v>1</v>
      </c>
      <c r="AJ146">
        <v>0</v>
      </c>
      <c r="AK146">
        <v>1</v>
      </c>
      <c r="AL146">
        <v>1</v>
      </c>
      <c r="AM146">
        <v>1</v>
      </c>
      <c r="AN146">
        <v>0</v>
      </c>
      <c r="AO146">
        <v>1</v>
      </c>
      <c r="AP146">
        <v>0</v>
      </c>
      <c r="AQ146">
        <v>1</v>
      </c>
      <c r="AR146">
        <v>1</v>
      </c>
      <c r="AS146">
        <v>1</v>
      </c>
      <c r="AT146">
        <v>0</v>
      </c>
      <c r="AU146">
        <v>1</v>
      </c>
      <c r="AV146">
        <v>0</v>
      </c>
      <c r="AW146">
        <v>1</v>
      </c>
      <c r="AX146">
        <v>1</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1</v>
      </c>
      <c r="BV146">
        <v>0</v>
      </c>
      <c r="BW146">
        <v>0</v>
      </c>
      <c r="BX146">
        <v>0</v>
      </c>
      <c r="BY146">
        <v>0</v>
      </c>
      <c r="BZ146">
        <v>0</v>
      </c>
      <c r="CA146">
        <v>0</v>
      </c>
      <c r="CB146">
        <v>1</v>
      </c>
      <c r="CC146">
        <v>0</v>
      </c>
      <c r="CD146">
        <v>0</v>
      </c>
      <c r="CE146">
        <v>0</v>
      </c>
      <c r="CF146">
        <v>0</v>
      </c>
      <c r="CG146">
        <v>0</v>
      </c>
      <c r="CH146">
        <v>0</v>
      </c>
      <c r="CI146">
        <v>0</v>
      </c>
      <c r="CJ146">
        <v>0</v>
      </c>
      <c r="CK146">
        <v>0</v>
      </c>
      <c r="CL146">
        <v>0</v>
      </c>
      <c r="CM146">
        <v>0</v>
      </c>
      <c r="CN146">
        <v>0</v>
      </c>
      <c r="CO146">
        <v>1</v>
      </c>
      <c r="CP146">
        <v>0</v>
      </c>
      <c r="CQ146">
        <v>0</v>
      </c>
      <c r="CR146">
        <v>0</v>
      </c>
      <c r="CS146">
        <v>0</v>
      </c>
      <c r="CT146">
        <v>0</v>
      </c>
      <c r="CU146">
        <v>0</v>
      </c>
      <c r="CV146">
        <v>1</v>
      </c>
      <c r="CW146">
        <v>0</v>
      </c>
      <c r="CX146">
        <v>0</v>
      </c>
      <c r="CY146">
        <v>0</v>
      </c>
      <c r="CZ146">
        <v>0</v>
      </c>
      <c r="DA146">
        <v>0</v>
      </c>
      <c r="DB146">
        <v>0</v>
      </c>
      <c r="DC146">
        <v>0</v>
      </c>
      <c r="DD146">
        <v>0</v>
      </c>
      <c r="DE146">
        <v>0</v>
      </c>
      <c r="DF146">
        <v>0</v>
      </c>
    </row>
    <row r="147" spans="1:110">
      <c r="A147" t="s">
        <v>56</v>
      </c>
      <c r="B147" t="s">
        <v>55</v>
      </c>
      <c r="C147" t="s">
        <v>54</v>
      </c>
      <c r="D147" t="s">
        <v>145</v>
      </c>
      <c r="E147" s="106" t="s">
        <v>144</v>
      </c>
      <c r="F147" t="s">
        <v>417</v>
      </c>
      <c r="G147" t="s">
        <v>1193</v>
      </c>
      <c r="H147" t="s">
        <v>1193</v>
      </c>
      <c r="I147" t="s">
        <v>1193</v>
      </c>
      <c r="J147" t="s">
        <v>1193</v>
      </c>
      <c r="K147" t="s">
        <v>1193</v>
      </c>
      <c r="L147" t="s">
        <v>1193</v>
      </c>
      <c r="M147" t="s">
        <v>426</v>
      </c>
      <c r="N147" t="s">
        <v>422</v>
      </c>
      <c r="O147" t="s">
        <v>422</v>
      </c>
      <c r="P147" t="s">
        <v>424</v>
      </c>
      <c r="Q147" t="s">
        <v>424</v>
      </c>
      <c r="R147" t="s">
        <v>426</v>
      </c>
      <c r="S147" t="s">
        <v>1612</v>
      </c>
      <c r="T147" t="s">
        <v>1612</v>
      </c>
      <c r="U147" t="s">
        <v>1612</v>
      </c>
      <c r="V147" t="s">
        <v>1612</v>
      </c>
      <c r="W147" t="s">
        <v>1612</v>
      </c>
      <c r="X147" t="s">
        <v>1612</v>
      </c>
      <c r="Z147">
        <v>0</v>
      </c>
      <c r="AA147">
        <v>0</v>
      </c>
      <c r="AB147">
        <v>0</v>
      </c>
      <c r="AC147">
        <v>1</v>
      </c>
      <c r="AD147">
        <v>0</v>
      </c>
      <c r="AE147">
        <v>0</v>
      </c>
      <c r="AF147">
        <v>1</v>
      </c>
      <c r="AG147">
        <v>1</v>
      </c>
      <c r="AH147">
        <v>0</v>
      </c>
      <c r="AI147">
        <v>1</v>
      </c>
      <c r="AJ147">
        <v>1</v>
      </c>
      <c r="AK147">
        <v>0</v>
      </c>
      <c r="AL147">
        <v>1</v>
      </c>
      <c r="AM147">
        <v>1</v>
      </c>
      <c r="AN147">
        <v>0</v>
      </c>
      <c r="AO147">
        <v>1</v>
      </c>
      <c r="AP147">
        <v>1</v>
      </c>
      <c r="AQ147">
        <v>0</v>
      </c>
      <c r="AR147">
        <v>1</v>
      </c>
      <c r="AS147">
        <v>1</v>
      </c>
      <c r="AT147">
        <v>0</v>
      </c>
      <c r="AU147">
        <v>1</v>
      </c>
      <c r="AV147">
        <v>1</v>
      </c>
      <c r="AW147">
        <v>0</v>
      </c>
      <c r="AX147">
        <v>1</v>
      </c>
      <c r="AY147">
        <v>0</v>
      </c>
      <c r="AZ147">
        <v>0</v>
      </c>
      <c r="BA147">
        <v>0</v>
      </c>
      <c r="BB147">
        <v>0</v>
      </c>
      <c r="BC147">
        <v>0</v>
      </c>
      <c r="BD147">
        <v>0</v>
      </c>
      <c r="BE147">
        <v>1</v>
      </c>
      <c r="BF147">
        <v>0</v>
      </c>
      <c r="BG147">
        <v>0</v>
      </c>
      <c r="BH147">
        <v>1</v>
      </c>
      <c r="BI147">
        <v>0</v>
      </c>
      <c r="BJ147">
        <v>0</v>
      </c>
      <c r="BK147">
        <v>1</v>
      </c>
      <c r="BL147">
        <v>0</v>
      </c>
      <c r="BM147">
        <v>0</v>
      </c>
      <c r="BN147">
        <v>0</v>
      </c>
      <c r="BO147">
        <v>0</v>
      </c>
      <c r="BP147">
        <v>0</v>
      </c>
      <c r="BQ147">
        <v>0</v>
      </c>
      <c r="BR147">
        <v>1</v>
      </c>
      <c r="BS147">
        <v>0</v>
      </c>
      <c r="BT147">
        <v>0</v>
      </c>
      <c r="BU147">
        <v>1</v>
      </c>
      <c r="BV147">
        <v>0</v>
      </c>
      <c r="BW147">
        <v>0</v>
      </c>
      <c r="BX147">
        <v>0</v>
      </c>
      <c r="BY147">
        <v>0</v>
      </c>
      <c r="BZ147">
        <v>0</v>
      </c>
      <c r="CA147">
        <v>0</v>
      </c>
      <c r="CB147">
        <v>1</v>
      </c>
      <c r="CC147">
        <v>0</v>
      </c>
      <c r="CD147">
        <v>0</v>
      </c>
      <c r="CE147">
        <v>0</v>
      </c>
      <c r="CF147">
        <v>0</v>
      </c>
      <c r="CG147">
        <v>1</v>
      </c>
      <c r="CH147">
        <v>0</v>
      </c>
      <c r="CI147">
        <v>0</v>
      </c>
      <c r="CJ147">
        <v>0</v>
      </c>
      <c r="CK147">
        <v>0</v>
      </c>
      <c r="CL147">
        <v>1</v>
      </c>
      <c r="CM147">
        <v>0</v>
      </c>
      <c r="CN147">
        <v>0</v>
      </c>
      <c r="CO147">
        <v>0</v>
      </c>
      <c r="CP147">
        <v>0</v>
      </c>
      <c r="CQ147">
        <v>1</v>
      </c>
      <c r="CR147">
        <v>0</v>
      </c>
      <c r="CS147">
        <v>0</v>
      </c>
      <c r="CT147">
        <v>0</v>
      </c>
      <c r="CU147">
        <v>0</v>
      </c>
      <c r="CV147">
        <v>1</v>
      </c>
      <c r="CW147">
        <v>0</v>
      </c>
      <c r="CX147">
        <v>0</v>
      </c>
      <c r="CY147">
        <v>0</v>
      </c>
      <c r="CZ147">
        <v>0</v>
      </c>
      <c r="DA147">
        <v>0</v>
      </c>
      <c r="DB147">
        <v>0</v>
      </c>
      <c r="DC147">
        <v>1</v>
      </c>
      <c r="DD147">
        <v>0</v>
      </c>
      <c r="DE147">
        <v>0</v>
      </c>
      <c r="DF147">
        <v>1</v>
      </c>
    </row>
    <row r="148" spans="1:110">
      <c r="A148" t="s">
        <v>49</v>
      </c>
      <c r="B148" t="s">
        <v>48</v>
      </c>
      <c r="C148" t="s">
        <v>47</v>
      </c>
      <c r="D148" t="s">
        <v>143</v>
      </c>
      <c r="E148" s="106" t="s">
        <v>142</v>
      </c>
      <c r="F148" t="s">
        <v>417</v>
      </c>
      <c r="G148" t="s">
        <v>1194</v>
      </c>
      <c r="H148" t="s">
        <v>1194</v>
      </c>
      <c r="I148" t="s">
        <v>1194</v>
      </c>
      <c r="J148" t="s">
        <v>1194</v>
      </c>
      <c r="K148" t="s">
        <v>1194</v>
      </c>
      <c r="L148" t="s">
        <v>1194</v>
      </c>
      <c r="M148" t="s">
        <v>1612</v>
      </c>
      <c r="N148" t="s">
        <v>1612</v>
      </c>
      <c r="O148" t="s">
        <v>1612</v>
      </c>
      <c r="P148" t="s">
        <v>1612</v>
      </c>
      <c r="Q148" t="s">
        <v>1612</v>
      </c>
      <c r="R148" t="s">
        <v>1612</v>
      </c>
      <c r="S148" t="s">
        <v>1612</v>
      </c>
      <c r="T148" t="s">
        <v>1612</v>
      </c>
      <c r="U148" t="s">
        <v>1612</v>
      </c>
      <c r="V148" t="s">
        <v>1612</v>
      </c>
      <c r="W148" t="s">
        <v>1612</v>
      </c>
      <c r="X148" t="s">
        <v>1612</v>
      </c>
      <c r="Z148">
        <v>0</v>
      </c>
      <c r="AA148">
        <v>0</v>
      </c>
      <c r="AB148">
        <v>0</v>
      </c>
      <c r="AC148">
        <v>1</v>
      </c>
      <c r="AD148">
        <v>0</v>
      </c>
      <c r="AE148">
        <v>0</v>
      </c>
      <c r="AF148">
        <v>1</v>
      </c>
      <c r="AG148">
        <v>0</v>
      </c>
      <c r="AH148">
        <v>1</v>
      </c>
      <c r="AI148">
        <v>1</v>
      </c>
      <c r="AJ148">
        <v>0</v>
      </c>
      <c r="AK148">
        <v>1</v>
      </c>
      <c r="AL148">
        <v>1</v>
      </c>
      <c r="AM148">
        <v>0</v>
      </c>
      <c r="AN148">
        <v>1</v>
      </c>
      <c r="AO148">
        <v>1</v>
      </c>
      <c r="AP148">
        <v>0</v>
      </c>
      <c r="AQ148">
        <v>1</v>
      </c>
      <c r="AR148">
        <v>1</v>
      </c>
      <c r="AS148">
        <v>0</v>
      </c>
      <c r="AT148">
        <v>1</v>
      </c>
      <c r="AU148">
        <v>1</v>
      </c>
      <c r="AV148">
        <v>0</v>
      </c>
      <c r="AW148">
        <v>1</v>
      </c>
      <c r="AX148">
        <v>1</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row>
    <row r="149" spans="1:110">
      <c r="A149" t="s">
        <v>56</v>
      </c>
      <c r="B149" t="s">
        <v>65</v>
      </c>
      <c r="C149" t="s">
        <v>97</v>
      </c>
      <c r="D149" t="s">
        <v>141</v>
      </c>
      <c r="E149" s="106" t="s">
        <v>140</v>
      </c>
      <c r="F149" t="s">
        <v>419</v>
      </c>
      <c r="G149" t="s">
        <v>1193</v>
      </c>
      <c r="H149" t="s">
        <v>1193</v>
      </c>
      <c r="I149" t="s">
        <v>1193</v>
      </c>
      <c r="J149" t="s">
        <v>1193</v>
      </c>
      <c r="K149" t="s">
        <v>1193</v>
      </c>
      <c r="L149" t="s">
        <v>1193</v>
      </c>
      <c r="M149" t="s">
        <v>426</v>
      </c>
      <c r="N149" t="s">
        <v>428</v>
      </c>
      <c r="O149" t="s">
        <v>427</v>
      </c>
      <c r="P149" t="s">
        <v>427</v>
      </c>
      <c r="Q149" t="s">
        <v>428</v>
      </c>
      <c r="R149" t="s">
        <v>428</v>
      </c>
      <c r="S149" t="s">
        <v>1612</v>
      </c>
      <c r="T149" t="s">
        <v>1612</v>
      </c>
      <c r="U149" t="s">
        <v>1612</v>
      </c>
      <c r="V149" t="s">
        <v>1612</v>
      </c>
      <c r="W149" t="s">
        <v>1612</v>
      </c>
      <c r="X149" t="s">
        <v>1612</v>
      </c>
      <c r="Z149">
        <v>0</v>
      </c>
      <c r="AA149">
        <v>0</v>
      </c>
      <c r="AB149">
        <v>0</v>
      </c>
      <c r="AC149">
        <v>0</v>
      </c>
      <c r="AD149">
        <v>0</v>
      </c>
      <c r="AE149">
        <v>1</v>
      </c>
      <c r="AF149">
        <v>1</v>
      </c>
      <c r="AG149">
        <v>1</v>
      </c>
      <c r="AH149">
        <v>0</v>
      </c>
      <c r="AI149">
        <v>1</v>
      </c>
      <c r="AJ149">
        <v>1</v>
      </c>
      <c r="AK149">
        <v>0</v>
      </c>
      <c r="AL149">
        <v>1</v>
      </c>
      <c r="AM149">
        <v>1</v>
      </c>
      <c r="AN149">
        <v>0</v>
      </c>
      <c r="AO149">
        <v>1</v>
      </c>
      <c r="AP149">
        <v>1</v>
      </c>
      <c r="AQ149">
        <v>0</v>
      </c>
      <c r="AR149">
        <v>1</v>
      </c>
      <c r="AS149">
        <v>1</v>
      </c>
      <c r="AT149">
        <v>0</v>
      </c>
      <c r="AU149">
        <v>1</v>
      </c>
      <c r="AV149">
        <v>1</v>
      </c>
      <c r="AW149">
        <v>0</v>
      </c>
      <c r="AX149">
        <v>1</v>
      </c>
      <c r="AY149">
        <v>0</v>
      </c>
      <c r="AZ149">
        <v>0</v>
      </c>
      <c r="BA149">
        <v>0</v>
      </c>
      <c r="BB149">
        <v>0</v>
      </c>
      <c r="BC149">
        <v>0</v>
      </c>
      <c r="BD149">
        <v>0</v>
      </c>
      <c r="BE149">
        <v>1</v>
      </c>
      <c r="BF149">
        <v>0</v>
      </c>
      <c r="BG149">
        <v>0</v>
      </c>
      <c r="BH149">
        <v>1</v>
      </c>
      <c r="BI149">
        <v>0</v>
      </c>
      <c r="BJ149">
        <v>0</v>
      </c>
      <c r="BK149">
        <v>0</v>
      </c>
      <c r="BL149">
        <v>0</v>
      </c>
      <c r="BM149">
        <v>0</v>
      </c>
      <c r="BN149">
        <v>0</v>
      </c>
      <c r="BO149">
        <v>0</v>
      </c>
      <c r="BP149">
        <v>0</v>
      </c>
      <c r="BQ149">
        <v>1</v>
      </c>
      <c r="BR149">
        <v>1</v>
      </c>
      <c r="BS149">
        <v>0</v>
      </c>
      <c r="BT149">
        <v>0</v>
      </c>
      <c r="BU149">
        <v>0</v>
      </c>
      <c r="BV149">
        <v>0</v>
      </c>
      <c r="BW149">
        <v>0</v>
      </c>
      <c r="BX149">
        <v>0</v>
      </c>
      <c r="BY149">
        <v>0</v>
      </c>
      <c r="BZ149">
        <v>1</v>
      </c>
      <c r="CA149">
        <v>0</v>
      </c>
      <c r="CB149">
        <v>1</v>
      </c>
      <c r="CC149">
        <v>0</v>
      </c>
      <c r="CD149">
        <v>0</v>
      </c>
      <c r="CE149">
        <v>0</v>
      </c>
      <c r="CF149">
        <v>0</v>
      </c>
      <c r="CG149">
        <v>0</v>
      </c>
      <c r="CH149">
        <v>0</v>
      </c>
      <c r="CI149">
        <v>0</v>
      </c>
      <c r="CJ149">
        <v>1</v>
      </c>
      <c r="CK149">
        <v>0</v>
      </c>
      <c r="CL149">
        <v>1</v>
      </c>
      <c r="CM149">
        <v>0</v>
      </c>
      <c r="CN149">
        <v>0</v>
      </c>
      <c r="CO149">
        <v>0</v>
      </c>
      <c r="CP149">
        <v>0</v>
      </c>
      <c r="CQ149">
        <v>0</v>
      </c>
      <c r="CR149">
        <v>0</v>
      </c>
      <c r="CS149">
        <v>0</v>
      </c>
      <c r="CT149">
        <v>0</v>
      </c>
      <c r="CU149">
        <v>1</v>
      </c>
      <c r="CV149">
        <v>1</v>
      </c>
      <c r="CW149">
        <v>0</v>
      </c>
      <c r="CX149">
        <v>0</v>
      </c>
      <c r="CY149">
        <v>0</v>
      </c>
      <c r="CZ149">
        <v>0</v>
      </c>
      <c r="DA149">
        <v>0</v>
      </c>
      <c r="DB149">
        <v>0</v>
      </c>
      <c r="DC149">
        <v>0</v>
      </c>
      <c r="DD149">
        <v>0</v>
      </c>
      <c r="DE149">
        <v>1</v>
      </c>
      <c r="DF149">
        <v>1</v>
      </c>
    </row>
    <row r="150" spans="1:110">
      <c r="A150" t="s">
        <v>56</v>
      </c>
      <c r="B150" t="s">
        <v>65</v>
      </c>
      <c r="C150" t="s">
        <v>97</v>
      </c>
      <c r="D150" t="s">
        <v>139</v>
      </c>
      <c r="E150" s="106" t="s">
        <v>138</v>
      </c>
      <c r="F150" t="s">
        <v>419</v>
      </c>
      <c r="G150" t="s">
        <v>1193</v>
      </c>
      <c r="H150" t="s">
        <v>1193</v>
      </c>
      <c r="I150" t="s">
        <v>1193</v>
      </c>
      <c r="J150" t="s">
        <v>1193</v>
      </c>
      <c r="K150" t="s">
        <v>1193</v>
      </c>
      <c r="L150" t="s">
        <v>1193</v>
      </c>
      <c r="M150" t="s">
        <v>425</v>
      </c>
      <c r="N150" t="s">
        <v>427</v>
      </c>
      <c r="O150" t="s">
        <v>427</v>
      </c>
      <c r="P150" t="s">
        <v>421</v>
      </c>
      <c r="Q150" t="s">
        <v>422</v>
      </c>
      <c r="R150" t="s">
        <v>428</v>
      </c>
      <c r="S150" t="s">
        <v>3027</v>
      </c>
      <c r="T150" t="s">
        <v>3028</v>
      </c>
      <c r="U150" t="s">
        <v>1612</v>
      </c>
      <c r="V150" t="s">
        <v>3029</v>
      </c>
      <c r="W150" t="s">
        <v>3030</v>
      </c>
      <c r="X150" t="s">
        <v>3031</v>
      </c>
      <c r="Z150">
        <v>0</v>
      </c>
      <c r="AA150">
        <v>0</v>
      </c>
      <c r="AB150">
        <v>0</v>
      </c>
      <c r="AC150">
        <v>0</v>
      </c>
      <c r="AD150">
        <v>0</v>
      </c>
      <c r="AE150">
        <v>1</v>
      </c>
      <c r="AF150">
        <v>1</v>
      </c>
      <c r="AG150">
        <v>1</v>
      </c>
      <c r="AH150">
        <v>0</v>
      </c>
      <c r="AI150">
        <v>1</v>
      </c>
      <c r="AJ150">
        <v>1</v>
      </c>
      <c r="AK150">
        <v>0</v>
      </c>
      <c r="AL150">
        <v>1</v>
      </c>
      <c r="AM150">
        <v>1</v>
      </c>
      <c r="AN150">
        <v>0</v>
      </c>
      <c r="AO150">
        <v>1</v>
      </c>
      <c r="AP150">
        <v>1</v>
      </c>
      <c r="AQ150">
        <v>0</v>
      </c>
      <c r="AR150">
        <v>1</v>
      </c>
      <c r="AS150">
        <v>1</v>
      </c>
      <c r="AT150">
        <v>0</v>
      </c>
      <c r="AU150">
        <v>1</v>
      </c>
      <c r="AV150">
        <v>1</v>
      </c>
      <c r="AW150">
        <v>0</v>
      </c>
      <c r="AX150">
        <v>1</v>
      </c>
      <c r="AY150">
        <v>0</v>
      </c>
      <c r="AZ150">
        <v>0</v>
      </c>
      <c r="BA150">
        <v>0</v>
      </c>
      <c r="BB150">
        <v>0</v>
      </c>
      <c r="BC150">
        <v>0</v>
      </c>
      <c r="BD150">
        <v>1</v>
      </c>
      <c r="BE150">
        <v>0</v>
      </c>
      <c r="BF150">
        <v>0</v>
      </c>
      <c r="BG150">
        <v>0</v>
      </c>
      <c r="BH150">
        <v>1</v>
      </c>
      <c r="BI150">
        <v>0</v>
      </c>
      <c r="BJ150">
        <v>0</v>
      </c>
      <c r="BK150">
        <v>0</v>
      </c>
      <c r="BL150">
        <v>0</v>
      </c>
      <c r="BM150">
        <v>0</v>
      </c>
      <c r="BN150">
        <v>0</v>
      </c>
      <c r="BO150">
        <v>0</v>
      </c>
      <c r="BP150">
        <v>1</v>
      </c>
      <c r="BQ150">
        <v>0</v>
      </c>
      <c r="BR150">
        <v>1</v>
      </c>
      <c r="BS150">
        <v>0</v>
      </c>
      <c r="BT150">
        <v>0</v>
      </c>
      <c r="BU150">
        <v>0</v>
      </c>
      <c r="BV150">
        <v>0</v>
      </c>
      <c r="BW150">
        <v>0</v>
      </c>
      <c r="BX150">
        <v>0</v>
      </c>
      <c r="BY150">
        <v>0</v>
      </c>
      <c r="BZ150">
        <v>1</v>
      </c>
      <c r="CA150">
        <v>0</v>
      </c>
      <c r="CB150">
        <v>1</v>
      </c>
      <c r="CC150">
        <v>0</v>
      </c>
      <c r="CD150">
        <v>1</v>
      </c>
      <c r="CE150">
        <v>0</v>
      </c>
      <c r="CF150">
        <v>0</v>
      </c>
      <c r="CG150">
        <v>0</v>
      </c>
      <c r="CH150">
        <v>0</v>
      </c>
      <c r="CI150">
        <v>0</v>
      </c>
      <c r="CJ150">
        <v>0</v>
      </c>
      <c r="CK150">
        <v>0</v>
      </c>
      <c r="CL150">
        <v>1</v>
      </c>
      <c r="CM150">
        <v>0</v>
      </c>
      <c r="CN150">
        <v>0</v>
      </c>
      <c r="CO150">
        <v>1</v>
      </c>
      <c r="CP150">
        <v>0</v>
      </c>
      <c r="CQ150">
        <v>0</v>
      </c>
      <c r="CR150">
        <v>0</v>
      </c>
      <c r="CS150">
        <v>0</v>
      </c>
      <c r="CT150">
        <v>0</v>
      </c>
      <c r="CU150">
        <v>0</v>
      </c>
      <c r="CV150">
        <v>1</v>
      </c>
      <c r="CW150">
        <v>0</v>
      </c>
      <c r="CX150">
        <v>0</v>
      </c>
      <c r="CY150">
        <v>0</v>
      </c>
      <c r="CZ150">
        <v>0</v>
      </c>
      <c r="DA150">
        <v>0</v>
      </c>
      <c r="DB150">
        <v>0</v>
      </c>
      <c r="DC150">
        <v>0</v>
      </c>
      <c r="DD150">
        <v>0</v>
      </c>
      <c r="DE150">
        <v>1</v>
      </c>
      <c r="DF150">
        <v>1</v>
      </c>
    </row>
    <row r="151" spans="1:110">
      <c r="A151" t="s">
        <v>44</v>
      </c>
      <c r="B151" t="s">
        <v>116</v>
      </c>
      <c r="C151" t="s">
        <v>115</v>
      </c>
      <c r="D151" t="s">
        <v>137</v>
      </c>
      <c r="E151" s="106" t="s">
        <v>136</v>
      </c>
      <c r="F151" t="s">
        <v>416</v>
      </c>
      <c r="G151" t="s">
        <v>1194</v>
      </c>
      <c r="H151" t="s">
        <v>1193</v>
      </c>
      <c r="I151" t="s">
        <v>1193</v>
      </c>
      <c r="J151" t="s">
        <v>1194</v>
      </c>
      <c r="K151" t="s">
        <v>1193</v>
      </c>
      <c r="L151" t="s">
        <v>1194</v>
      </c>
      <c r="M151" t="s">
        <v>1612</v>
      </c>
      <c r="N151" t="s">
        <v>428</v>
      </c>
      <c r="O151" t="s">
        <v>428</v>
      </c>
      <c r="P151" t="s">
        <v>1612</v>
      </c>
      <c r="Q151" t="s">
        <v>428</v>
      </c>
      <c r="R151" t="s">
        <v>1612</v>
      </c>
      <c r="S151" t="s">
        <v>1612</v>
      </c>
      <c r="T151" t="s">
        <v>3047</v>
      </c>
      <c r="U151" t="s">
        <v>3047</v>
      </c>
      <c r="V151" t="s">
        <v>1612</v>
      </c>
      <c r="W151" t="s">
        <v>3047</v>
      </c>
      <c r="X151" t="s">
        <v>1612</v>
      </c>
      <c r="Z151">
        <v>0</v>
      </c>
      <c r="AA151">
        <v>0</v>
      </c>
      <c r="AB151">
        <v>1</v>
      </c>
      <c r="AC151">
        <v>0</v>
      </c>
      <c r="AD151">
        <v>0</v>
      </c>
      <c r="AE151">
        <v>0</v>
      </c>
      <c r="AF151">
        <v>1</v>
      </c>
      <c r="AG151">
        <v>0</v>
      </c>
      <c r="AH151">
        <v>1</v>
      </c>
      <c r="AI151">
        <v>1</v>
      </c>
      <c r="AJ151">
        <v>1</v>
      </c>
      <c r="AK151">
        <v>0</v>
      </c>
      <c r="AL151">
        <v>1</v>
      </c>
      <c r="AM151">
        <v>1</v>
      </c>
      <c r="AN151">
        <v>0</v>
      </c>
      <c r="AO151">
        <v>1</v>
      </c>
      <c r="AP151">
        <v>0</v>
      </c>
      <c r="AQ151">
        <v>1</v>
      </c>
      <c r="AR151">
        <v>1</v>
      </c>
      <c r="AS151">
        <v>1</v>
      </c>
      <c r="AT151">
        <v>0</v>
      </c>
      <c r="AU151">
        <v>1</v>
      </c>
      <c r="AV151">
        <v>0</v>
      </c>
      <c r="AW151">
        <v>1</v>
      </c>
      <c r="AX151">
        <v>1</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1</v>
      </c>
      <c r="BR151">
        <v>1</v>
      </c>
      <c r="BS151">
        <v>0</v>
      </c>
      <c r="BT151">
        <v>0</v>
      </c>
      <c r="BU151">
        <v>0</v>
      </c>
      <c r="BV151">
        <v>0</v>
      </c>
      <c r="BW151">
        <v>0</v>
      </c>
      <c r="BX151">
        <v>0</v>
      </c>
      <c r="BY151">
        <v>0</v>
      </c>
      <c r="BZ151">
        <v>0</v>
      </c>
      <c r="CA151">
        <v>1</v>
      </c>
      <c r="CB151">
        <v>1</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1</v>
      </c>
      <c r="CV151">
        <v>1</v>
      </c>
      <c r="CW151">
        <v>0</v>
      </c>
      <c r="CX151">
        <v>0</v>
      </c>
      <c r="CY151">
        <v>0</v>
      </c>
      <c r="CZ151">
        <v>0</v>
      </c>
      <c r="DA151">
        <v>0</v>
      </c>
      <c r="DB151">
        <v>0</v>
      </c>
      <c r="DC151">
        <v>0</v>
      </c>
      <c r="DD151">
        <v>0</v>
      </c>
      <c r="DE151">
        <v>0</v>
      </c>
      <c r="DF151">
        <v>0</v>
      </c>
    </row>
    <row r="152" spans="1:110">
      <c r="A152" t="s">
        <v>56</v>
      </c>
      <c r="B152" t="s">
        <v>55</v>
      </c>
      <c r="C152" t="s">
        <v>135</v>
      </c>
      <c r="D152" t="s">
        <v>134</v>
      </c>
      <c r="E152" s="106" t="s">
        <v>133</v>
      </c>
      <c r="F152" t="s">
        <v>417</v>
      </c>
      <c r="G152" t="s">
        <v>1194</v>
      </c>
      <c r="H152" t="s">
        <v>1193</v>
      </c>
      <c r="I152" t="s">
        <v>1193</v>
      </c>
      <c r="J152" t="s">
        <v>1193</v>
      </c>
      <c r="K152" t="s">
        <v>1193</v>
      </c>
      <c r="L152" t="s">
        <v>1193</v>
      </c>
      <c r="M152" t="s">
        <v>1612</v>
      </c>
      <c r="N152" t="s">
        <v>425</v>
      </c>
      <c r="O152" t="s">
        <v>427</v>
      </c>
      <c r="P152" t="s">
        <v>424</v>
      </c>
      <c r="Q152" t="s">
        <v>426</v>
      </c>
      <c r="R152" t="s">
        <v>425</v>
      </c>
      <c r="S152" t="s">
        <v>1612</v>
      </c>
      <c r="T152" t="s">
        <v>1612</v>
      </c>
      <c r="U152" t="s">
        <v>1612</v>
      </c>
      <c r="V152" t="s">
        <v>1612</v>
      </c>
      <c r="W152" t="s">
        <v>1612</v>
      </c>
      <c r="X152" t="s">
        <v>1612</v>
      </c>
      <c r="Z152">
        <v>0</v>
      </c>
      <c r="AA152">
        <v>0</v>
      </c>
      <c r="AB152">
        <v>0</v>
      </c>
      <c r="AC152">
        <v>1</v>
      </c>
      <c r="AD152">
        <v>0</v>
      </c>
      <c r="AE152">
        <v>0</v>
      </c>
      <c r="AF152">
        <v>1</v>
      </c>
      <c r="AG152">
        <v>0</v>
      </c>
      <c r="AH152">
        <v>1</v>
      </c>
      <c r="AI152">
        <v>1</v>
      </c>
      <c r="AJ152">
        <v>1</v>
      </c>
      <c r="AK152">
        <v>0</v>
      </c>
      <c r="AL152">
        <v>1</v>
      </c>
      <c r="AM152">
        <v>1</v>
      </c>
      <c r="AN152">
        <v>0</v>
      </c>
      <c r="AO152">
        <v>1</v>
      </c>
      <c r="AP152">
        <v>1</v>
      </c>
      <c r="AQ152">
        <v>0</v>
      </c>
      <c r="AR152">
        <v>1</v>
      </c>
      <c r="AS152">
        <v>1</v>
      </c>
      <c r="AT152">
        <v>0</v>
      </c>
      <c r="AU152">
        <v>1</v>
      </c>
      <c r="AV152">
        <v>1</v>
      </c>
      <c r="AW152">
        <v>0</v>
      </c>
      <c r="AX152">
        <v>1</v>
      </c>
      <c r="AY152">
        <v>0</v>
      </c>
      <c r="AZ152">
        <v>0</v>
      </c>
      <c r="BA152">
        <v>0</v>
      </c>
      <c r="BB152">
        <v>0</v>
      </c>
      <c r="BC152">
        <v>0</v>
      </c>
      <c r="BD152">
        <v>0</v>
      </c>
      <c r="BE152">
        <v>0</v>
      </c>
      <c r="BF152">
        <v>0</v>
      </c>
      <c r="BG152">
        <v>0</v>
      </c>
      <c r="BH152">
        <v>0</v>
      </c>
      <c r="BI152">
        <v>0</v>
      </c>
      <c r="BJ152">
        <v>0</v>
      </c>
      <c r="BK152">
        <v>0</v>
      </c>
      <c r="BL152">
        <v>0</v>
      </c>
      <c r="BM152">
        <v>0</v>
      </c>
      <c r="BN152">
        <v>1</v>
      </c>
      <c r="BO152">
        <v>0</v>
      </c>
      <c r="BP152">
        <v>0</v>
      </c>
      <c r="BQ152">
        <v>0</v>
      </c>
      <c r="BR152">
        <v>1</v>
      </c>
      <c r="BS152">
        <v>0</v>
      </c>
      <c r="BT152">
        <v>0</v>
      </c>
      <c r="BU152">
        <v>0</v>
      </c>
      <c r="BV152">
        <v>0</v>
      </c>
      <c r="BW152">
        <v>0</v>
      </c>
      <c r="BX152">
        <v>0</v>
      </c>
      <c r="BY152">
        <v>0</v>
      </c>
      <c r="BZ152">
        <v>1</v>
      </c>
      <c r="CA152">
        <v>0</v>
      </c>
      <c r="CB152">
        <v>1</v>
      </c>
      <c r="CC152">
        <v>0</v>
      </c>
      <c r="CD152">
        <v>0</v>
      </c>
      <c r="CE152">
        <v>0</v>
      </c>
      <c r="CF152">
        <v>0</v>
      </c>
      <c r="CG152">
        <v>1</v>
      </c>
      <c r="CH152">
        <v>0</v>
      </c>
      <c r="CI152">
        <v>0</v>
      </c>
      <c r="CJ152">
        <v>0</v>
      </c>
      <c r="CK152">
        <v>0</v>
      </c>
      <c r="CL152">
        <v>1</v>
      </c>
      <c r="CM152">
        <v>0</v>
      </c>
      <c r="CN152">
        <v>0</v>
      </c>
      <c r="CO152">
        <v>0</v>
      </c>
      <c r="CP152">
        <v>0</v>
      </c>
      <c r="CQ152">
        <v>0</v>
      </c>
      <c r="CR152">
        <v>0</v>
      </c>
      <c r="CS152">
        <v>1</v>
      </c>
      <c r="CT152">
        <v>0</v>
      </c>
      <c r="CU152">
        <v>0</v>
      </c>
      <c r="CV152">
        <v>1</v>
      </c>
      <c r="CW152">
        <v>0</v>
      </c>
      <c r="CX152">
        <v>0</v>
      </c>
      <c r="CY152">
        <v>0</v>
      </c>
      <c r="CZ152">
        <v>0</v>
      </c>
      <c r="DA152">
        <v>0</v>
      </c>
      <c r="DB152">
        <v>1</v>
      </c>
      <c r="DC152">
        <v>0</v>
      </c>
      <c r="DD152">
        <v>0</v>
      </c>
      <c r="DE152">
        <v>0</v>
      </c>
      <c r="DF152">
        <v>1</v>
      </c>
    </row>
    <row r="153" spans="1:110">
      <c r="A153" t="s">
        <v>49</v>
      </c>
      <c r="B153" t="s">
        <v>101</v>
      </c>
      <c r="C153" t="s">
        <v>100</v>
      </c>
      <c r="D153" t="s">
        <v>132</v>
      </c>
      <c r="E153" s="106" t="s">
        <v>131</v>
      </c>
      <c r="F153" t="s">
        <v>417</v>
      </c>
      <c r="G153" t="s">
        <v>1193</v>
      </c>
      <c r="H153" t="s">
        <v>1193</v>
      </c>
      <c r="I153" t="s">
        <v>1193</v>
      </c>
      <c r="J153" t="s">
        <v>1193</v>
      </c>
      <c r="K153" t="s">
        <v>1193</v>
      </c>
      <c r="L153" t="s">
        <v>1193</v>
      </c>
      <c r="M153" t="s">
        <v>421</v>
      </c>
      <c r="N153" t="s">
        <v>421</v>
      </c>
      <c r="O153" t="s">
        <v>421</v>
      </c>
      <c r="P153" t="s">
        <v>421</v>
      </c>
      <c r="Q153" t="s">
        <v>421</v>
      </c>
      <c r="R153" t="s">
        <v>421</v>
      </c>
      <c r="S153" t="s">
        <v>1612</v>
      </c>
      <c r="T153" t="s">
        <v>1612</v>
      </c>
      <c r="U153" t="s">
        <v>1612</v>
      </c>
      <c r="V153" t="s">
        <v>1612</v>
      </c>
      <c r="W153" t="s">
        <v>1612</v>
      </c>
      <c r="X153" t="s">
        <v>1612</v>
      </c>
      <c r="Z153">
        <v>0</v>
      </c>
      <c r="AA153">
        <v>0</v>
      </c>
      <c r="AB153">
        <v>0</v>
      </c>
      <c r="AC153">
        <v>1</v>
      </c>
      <c r="AD153">
        <v>0</v>
      </c>
      <c r="AE153">
        <v>0</v>
      </c>
      <c r="AF153">
        <v>1</v>
      </c>
      <c r="AG153">
        <v>1</v>
      </c>
      <c r="AH153">
        <v>0</v>
      </c>
      <c r="AI153">
        <v>1</v>
      </c>
      <c r="AJ153">
        <v>1</v>
      </c>
      <c r="AK153">
        <v>0</v>
      </c>
      <c r="AL153">
        <v>1</v>
      </c>
      <c r="AM153">
        <v>1</v>
      </c>
      <c r="AN153">
        <v>0</v>
      </c>
      <c r="AO153">
        <v>1</v>
      </c>
      <c r="AP153">
        <v>1</v>
      </c>
      <c r="AQ153">
        <v>0</v>
      </c>
      <c r="AR153">
        <v>1</v>
      </c>
      <c r="AS153">
        <v>1</v>
      </c>
      <c r="AT153">
        <v>0</v>
      </c>
      <c r="AU153">
        <v>1</v>
      </c>
      <c r="AV153">
        <v>1</v>
      </c>
      <c r="AW153">
        <v>0</v>
      </c>
      <c r="AX153">
        <v>1</v>
      </c>
      <c r="AY153">
        <v>0</v>
      </c>
      <c r="AZ153">
        <v>1</v>
      </c>
      <c r="BA153">
        <v>0</v>
      </c>
      <c r="BB153">
        <v>0</v>
      </c>
      <c r="BC153">
        <v>0</v>
      </c>
      <c r="BD153">
        <v>0</v>
      </c>
      <c r="BE153">
        <v>0</v>
      </c>
      <c r="BF153">
        <v>0</v>
      </c>
      <c r="BG153">
        <v>0</v>
      </c>
      <c r="BH153">
        <v>1</v>
      </c>
      <c r="BI153">
        <v>0</v>
      </c>
      <c r="BJ153">
        <v>1</v>
      </c>
      <c r="BK153">
        <v>0</v>
      </c>
      <c r="BL153">
        <v>0</v>
      </c>
      <c r="BM153">
        <v>0</v>
      </c>
      <c r="BN153">
        <v>0</v>
      </c>
      <c r="BO153">
        <v>0</v>
      </c>
      <c r="BP153">
        <v>0</v>
      </c>
      <c r="BQ153">
        <v>0</v>
      </c>
      <c r="BR153">
        <v>1</v>
      </c>
      <c r="BS153">
        <v>0</v>
      </c>
      <c r="BT153">
        <v>1</v>
      </c>
      <c r="BU153">
        <v>0</v>
      </c>
      <c r="BV153">
        <v>0</v>
      </c>
      <c r="BW153">
        <v>0</v>
      </c>
      <c r="BX153">
        <v>0</v>
      </c>
      <c r="BY153">
        <v>0</v>
      </c>
      <c r="BZ153">
        <v>0</v>
      </c>
      <c r="CA153">
        <v>0</v>
      </c>
      <c r="CB153">
        <v>1</v>
      </c>
      <c r="CC153">
        <v>0</v>
      </c>
      <c r="CD153">
        <v>1</v>
      </c>
      <c r="CE153">
        <v>0</v>
      </c>
      <c r="CF153">
        <v>0</v>
      </c>
      <c r="CG153">
        <v>0</v>
      </c>
      <c r="CH153">
        <v>0</v>
      </c>
      <c r="CI153">
        <v>0</v>
      </c>
      <c r="CJ153">
        <v>0</v>
      </c>
      <c r="CK153">
        <v>0</v>
      </c>
      <c r="CL153">
        <v>1</v>
      </c>
      <c r="CM153">
        <v>0</v>
      </c>
      <c r="CN153">
        <v>1</v>
      </c>
      <c r="CO153">
        <v>0</v>
      </c>
      <c r="CP153">
        <v>0</v>
      </c>
      <c r="CQ153">
        <v>0</v>
      </c>
      <c r="CR153">
        <v>0</v>
      </c>
      <c r="CS153">
        <v>0</v>
      </c>
      <c r="CT153">
        <v>0</v>
      </c>
      <c r="CU153">
        <v>0</v>
      </c>
      <c r="CV153">
        <v>1</v>
      </c>
      <c r="CW153">
        <v>0</v>
      </c>
      <c r="CX153">
        <v>1</v>
      </c>
      <c r="CY153">
        <v>0</v>
      </c>
      <c r="CZ153">
        <v>0</v>
      </c>
      <c r="DA153">
        <v>0</v>
      </c>
      <c r="DB153">
        <v>0</v>
      </c>
      <c r="DC153">
        <v>0</v>
      </c>
      <c r="DD153">
        <v>0</v>
      </c>
      <c r="DE153">
        <v>0</v>
      </c>
      <c r="DF153">
        <v>1</v>
      </c>
    </row>
    <row r="154" spans="1:110">
      <c r="A154" t="s">
        <v>73</v>
      </c>
      <c r="B154" t="s">
        <v>72</v>
      </c>
      <c r="C154" t="s">
        <v>71</v>
      </c>
      <c r="D154" t="s">
        <v>130</v>
      </c>
      <c r="E154" s="106" t="s">
        <v>129</v>
      </c>
      <c r="F154" t="s">
        <v>417</v>
      </c>
      <c r="G154" t="s">
        <v>1193</v>
      </c>
      <c r="H154" t="s">
        <v>1193</v>
      </c>
      <c r="I154" t="s">
        <v>1193</v>
      </c>
      <c r="J154" t="s">
        <v>1193</v>
      </c>
      <c r="K154" t="s">
        <v>1193</v>
      </c>
      <c r="L154" t="s">
        <v>1193</v>
      </c>
      <c r="M154" t="s">
        <v>422</v>
      </c>
      <c r="N154" t="s">
        <v>422</v>
      </c>
      <c r="O154" t="s">
        <v>422</v>
      </c>
      <c r="P154" t="s">
        <v>422</v>
      </c>
      <c r="Q154" t="s">
        <v>422</v>
      </c>
      <c r="R154" t="s">
        <v>422</v>
      </c>
      <c r="S154" t="s">
        <v>3082</v>
      </c>
      <c r="T154" t="s">
        <v>3083</v>
      </c>
      <c r="U154" t="s">
        <v>3083</v>
      </c>
      <c r="V154" t="s">
        <v>3083</v>
      </c>
      <c r="W154" t="s">
        <v>3083</v>
      </c>
      <c r="X154" t="s">
        <v>3083</v>
      </c>
      <c r="Z154">
        <v>0</v>
      </c>
      <c r="AA154">
        <v>0</v>
      </c>
      <c r="AB154">
        <v>0</v>
      </c>
      <c r="AC154">
        <v>1</v>
      </c>
      <c r="AD154">
        <v>0</v>
      </c>
      <c r="AE154">
        <v>0</v>
      </c>
      <c r="AF154">
        <v>1</v>
      </c>
      <c r="AG154">
        <v>1</v>
      </c>
      <c r="AH154">
        <v>0</v>
      </c>
      <c r="AI154">
        <v>1</v>
      </c>
      <c r="AJ154">
        <v>1</v>
      </c>
      <c r="AK154">
        <v>0</v>
      </c>
      <c r="AL154">
        <v>1</v>
      </c>
      <c r="AM154">
        <v>1</v>
      </c>
      <c r="AN154">
        <v>0</v>
      </c>
      <c r="AO154">
        <v>1</v>
      </c>
      <c r="AP154">
        <v>1</v>
      </c>
      <c r="AQ154">
        <v>0</v>
      </c>
      <c r="AR154">
        <v>1</v>
      </c>
      <c r="AS154">
        <v>1</v>
      </c>
      <c r="AT154">
        <v>0</v>
      </c>
      <c r="AU154">
        <v>1</v>
      </c>
      <c r="AV154">
        <v>1</v>
      </c>
      <c r="AW154">
        <v>0</v>
      </c>
      <c r="AX154">
        <v>1</v>
      </c>
      <c r="AY154">
        <v>0</v>
      </c>
      <c r="AZ154">
        <v>0</v>
      </c>
      <c r="BA154">
        <v>1</v>
      </c>
      <c r="BB154">
        <v>0</v>
      </c>
      <c r="BC154">
        <v>0</v>
      </c>
      <c r="BD154">
        <v>0</v>
      </c>
      <c r="BE154">
        <v>0</v>
      </c>
      <c r="BF154">
        <v>0</v>
      </c>
      <c r="BG154">
        <v>0</v>
      </c>
      <c r="BH154">
        <v>1</v>
      </c>
      <c r="BI154">
        <v>0</v>
      </c>
      <c r="BJ154">
        <v>0</v>
      </c>
      <c r="BK154">
        <v>1</v>
      </c>
      <c r="BL154">
        <v>0</v>
      </c>
      <c r="BM154">
        <v>0</v>
      </c>
      <c r="BN154">
        <v>0</v>
      </c>
      <c r="BO154">
        <v>0</v>
      </c>
      <c r="BP154">
        <v>0</v>
      </c>
      <c r="BQ154">
        <v>0</v>
      </c>
      <c r="BR154">
        <v>1</v>
      </c>
      <c r="BS154">
        <v>0</v>
      </c>
      <c r="BT154">
        <v>0</v>
      </c>
      <c r="BU154">
        <v>1</v>
      </c>
      <c r="BV154">
        <v>0</v>
      </c>
      <c r="BW154">
        <v>0</v>
      </c>
      <c r="BX154">
        <v>0</v>
      </c>
      <c r="BY154">
        <v>0</v>
      </c>
      <c r="BZ154">
        <v>0</v>
      </c>
      <c r="CA154">
        <v>0</v>
      </c>
      <c r="CB154">
        <v>1</v>
      </c>
      <c r="CC154">
        <v>0</v>
      </c>
      <c r="CD154">
        <v>0</v>
      </c>
      <c r="CE154">
        <v>1</v>
      </c>
      <c r="CF154">
        <v>0</v>
      </c>
      <c r="CG154">
        <v>0</v>
      </c>
      <c r="CH154">
        <v>0</v>
      </c>
      <c r="CI154">
        <v>0</v>
      </c>
      <c r="CJ154">
        <v>0</v>
      </c>
      <c r="CK154">
        <v>0</v>
      </c>
      <c r="CL154">
        <v>1</v>
      </c>
      <c r="CM154">
        <v>0</v>
      </c>
      <c r="CN154">
        <v>0</v>
      </c>
      <c r="CO154">
        <v>1</v>
      </c>
      <c r="CP154">
        <v>0</v>
      </c>
      <c r="CQ154">
        <v>0</v>
      </c>
      <c r="CR154">
        <v>0</v>
      </c>
      <c r="CS154">
        <v>0</v>
      </c>
      <c r="CT154">
        <v>0</v>
      </c>
      <c r="CU154">
        <v>0</v>
      </c>
      <c r="CV154">
        <v>1</v>
      </c>
      <c r="CW154">
        <v>0</v>
      </c>
      <c r="CX154">
        <v>0</v>
      </c>
      <c r="CY154">
        <v>1</v>
      </c>
      <c r="CZ154">
        <v>0</v>
      </c>
      <c r="DA154">
        <v>0</v>
      </c>
      <c r="DB154">
        <v>0</v>
      </c>
      <c r="DC154">
        <v>0</v>
      </c>
      <c r="DD154">
        <v>0</v>
      </c>
      <c r="DE154">
        <v>0</v>
      </c>
      <c r="DF154">
        <v>1</v>
      </c>
    </row>
    <row r="155" spans="1:110">
      <c r="A155" t="s">
        <v>44</v>
      </c>
      <c r="B155" t="s">
        <v>60</v>
      </c>
      <c r="C155" t="s">
        <v>59</v>
      </c>
      <c r="D155" t="s">
        <v>128</v>
      </c>
      <c r="E155" s="106" t="s">
        <v>127</v>
      </c>
      <c r="F155" t="s">
        <v>417</v>
      </c>
      <c r="G155" t="s">
        <v>1194</v>
      </c>
      <c r="H155" t="s">
        <v>1194</v>
      </c>
      <c r="I155" t="s">
        <v>1193</v>
      </c>
      <c r="J155" t="s">
        <v>1193</v>
      </c>
      <c r="K155" t="s">
        <v>1193</v>
      </c>
      <c r="L155" t="s">
        <v>1193</v>
      </c>
      <c r="M155" t="s">
        <v>1612</v>
      </c>
      <c r="N155" t="s">
        <v>1612</v>
      </c>
      <c r="O155" t="s">
        <v>422</v>
      </c>
      <c r="P155" t="s">
        <v>425</v>
      </c>
      <c r="Q155" t="s">
        <v>425</v>
      </c>
      <c r="R155" t="s">
        <v>422</v>
      </c>
      <c r="S155" t="s">
        <v>1612</v>
      </c>
      <c r="T155" t="s">
        <v>1612</v>
      </c>
      <c r="U155" t="s">
        <v>1612</v>
      </c>
      <c r="V155" t="s">
        <v>1612</v>
      </c>
      <c r="W155" t="s">
        <v>1612</v>
      </c>
      <c r="X155" t="s">
        <v>1612</v>
      </c>
      <c r="Z155">
        <v>0</v>
      </c>
      <c r="AA155">
        <v>0</v>
      </c>
      <c r="AB155">
        <v>0</v>
      </c>
      <c r="AC155">
        <v>1</v>
      </c>
      <c r="AD155">
        <v>0</v>
      </c>
      <c r="AE155">
        <v>0</v>
      </c>
      <c r="AF155">
        <v>1</v>
      </c>
      <c r="AG155">
        <v>0</v>
      </c>
      <c r="AH155">
        <v>1</v>
      </c>
      <c r="AI155">
        <v>1</v>
      </c>
      <c r="AJ155">
        <v>0</v>
      </c>
      <c r="AK155">
        <v>1</v>
      </c>
      <c r="AL155">
        <v>1</v>
      </c>
      <c r="AM155">
        <v>1</v>
      </c>
      <c r="AN155">
        <v>0</v>
      </c>
      <c r="AO155">
        <v>1</v>
      </c>
      <c r="AP155">
        <v>1</v>
      </c>
      <c r="AQ155">
        <v>0</v>
      </c>
      <c r="AR155">
        <v>1</v>
      </c>
      <c r="AS155">
        <v>1</v>
      </c>
      <c r="AT155">
        <v>0</v>
      </c>
      <c r="AU155">
        <v>1</v>
      </c>
      <c r="AV155">
        <v>1</v>
      </c>
      <c r="AW155">
        <v>0</v>
      </c>
      <c r="AX155">
        <v>1</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1</v>
      </c>
      <c r="BV155">
        <v>0</v>
      </c>
      <c r="BW155">
        <v>0</v>
      </c>
      <c r="BX155">
        <v>0</v>
      </c>
      <c r="BY155">
        <v>0</v>
      </c>
      <c r="BZ155">
        <v>0</v>
      </c>
      <c r="CA155">
        <v>0</v>
      </c>
      <c r="CB155">
        <v>1</v>
      </c>
      <c r="CC155">
        <v>0</v>
      </c>
      <c r="CD155">
        <v>0</v>
      </c>
      <c r="CE155">
        <v>0</v>
      </c>
      <c r="CF155">
        <v>0</v>
      </c>
      <c r="CG155">
        <v>0</v>
      </c>
      <c r="CH155">
        <v>1</v>
      </c>
      <c r="CI155">
        <v>0</v>
      </c>
      <c r="CJ155">
        <v>0</v>
      </c>
      <c r="CK155">
        <v>0</v>
      </c>
      <c r="CL155">
        <v>1</v>
      </c>
      <c r="CM155">
        <v>0</v>
      </c>
      <c r="CN155">
        <v>0</v>
      </c>
      <c r="CO155">
        <v>0</v>
      </c>
      <c r="CP155">
        <v>0</v>
      </c>
      <c r="CQ155">
        <v>0</v>
      </c>
      <c r="CR155">
        <v>1</v>
      </c>
      <c r="CS155">
        <v>0</v>
      </c>
      <c r="CT155">
        <v>0</v>
      </c>
      <c r="CU155">
        <v>0</v>
      </c>
      <c r="CV155">
        <v>1</v>
      </c>
      <c r="CW155">
        <v>0</v>
      </c>
      <c r="CX155">
        <v>0</v>
      </c>
      <c r="CY155">
        <v>1</v>
      </c>
      <c r="CZ155">
        <v>0</v>
      </c>
      <c r="DA155">
        <v>0</v>
      </c>
      <c r="DB155">
        <v>0</v>
      </c>
      <c r="DC155">
        <v>0</v>
      </c>
      <c r="DD155">
        <v>0</v>
      </c>
      <c r="DE155">
        <v>0</v>
      </c>
      <c r="DF155">
        <v>1</v>
      </c>
    </row>
    <row r="156" spans="1:110">
      <c r="A156" t="s">
        <v>49</v>
      </c>
      <c r="B156" t="s">
        <v>48</v>
      </c>
      <c r="C156" t="s">
        <v>104</v>
      </c>
      <c r="D156" t="s">
        <v>126</v>
      </c>
      <c r="E156" s="106" t="s">
        <v>125</v>
      </c>
      <c r="F156" t="s">
        <v>415</v>
      </c>
      <c r="G156" t="s">
        <v>1193</v>
      </c>
      <c r="H156" t="s">
        <v>1193</v>
      </c>
      <c r="I156" t="s">
        <v>1193</v>
      </c>
      <c r="J156" t="s">
        <v>1193</v>
      </c>
      <c r="K156" t="s">
        <v>1193</v>
      </c>
      <c r="L156" t="s">
        <v>1193</v>
      </c>
      <c r="M156" t="s">
        <v>425</v>
      </c>
      <c r="N156" t="s">
        <v>424</v>
      </c>
      <c r="O156" t="s">
        <v>425</v>
      </c>
      <c r="P156" t="s">
        <v>421</v>
      </c>
      <c r="Q156" t="s">
        <v>425</v>
      </c>
      <c r="R156" t="s">
        <v>426</v>
      </c>
      <c r="S156" t="s">
        <v>1612</v>
      </c>
      <c r="T156" t="s">
        <v>1612</v>
      </c>
      <c r="U156" t="s">
        <v>1612</v>
      </c>
      <c r="V156" t="s">
        <v>1612</v>
      </c>
      <c r="W156" t="s">
        <v>1612</v>
      </c>
      <c r="X156" t="s">
        <v>1612</v>
      </c>
      <c r="Z156">
        <v>0</v>
      </c>
      <c r="AA156">
        <v>1</v>
      </c>
      <c r="AB156">
        <v>0</v>
      </c>
      <c r="AC156">
        <v>0</v>
      </c>
      <c r="AD156">
        <v>0</v>
      </c>
      <c r="AE156">
        <v>0</v>
      </c>
      <c r="AF156">
        <v>1</v>
      </c>
      <c r="AG156">
        <v>1</v>
      </c>
      <c r="AH156">
        <v>0</v>
      </c>
      <c r="AI156">
        <v>1</v>
      </c>
      <c r="AJ156">
        <v>1</v>
      </c>
      <c r="AK156">
        <v>0</v>
      </c>
      <c r="AL156">
        <v>1</v>
      </c>
      <c r="AM156">
        <v>1</v>
      </c>
      <c r="AN156">
        <v>0</v>
      </c>
      <c r="AO156">
        <v>1</v>
      </c>
      <c r="AP156">
        <v>1</v>
      </c>
      <c r="AQ156">
        <v>0</v>
      </c>
      <c r="AR156">
        <v>1</v>
      </c>
      <c r="AS156">
        <v>1</v>
      </c>
      <c r="AT156">
        <v>0</v>
      </c>
      <c r="AU156">
        <v>1</v>
      </c>
      <c r="AV156">
        <v>1</v>
      </c>
      <c r="AW156">
        <v>0</v>
      </c>
      <c r="AX156">
        <v>1</v>
      </c>
      <c r="AY156">
        <v>0</v>
      </c>
      <c r="AZ156">
        <v>0</v>
      </c>
      <c r="BA156">
        <v>0</v>
      </c>
      <c r="BB156">
        <v>0</v>
      </c>
      <c r="BC156">
        <v>0</v>
      </c>
      <c r="BD156">
        <v>1</v>
      </c>
      <c r="BE156">
        <v>0</v>
      </c>
      <c r="BF156">
        <v>0</v>
      </c>
      <c r="BG156">
        <v>0</v>
      </c>
      <c r="BH156">
        <v>1</v>
      </c>
      <c r="BI156">
        <v>0</v>
      </c>
      <c r="BJ156">
        <v>0</v>
      </c>
      <c r="BK156">
        <v>0</v>
      </c>
      <c r="BL156">
        <v>0</v>
      </c>
      <c r="BM156">
        <v>1</v>
      </c>
      <c r="BN156">
        <v>0</v>
      </c>
      <c r="BO156">
        <v>0</v>
      </c>
      <c r="BP156">
        <v>0</v>
      </c>
      <c r="BQ156">
        <v>0</v>
      </c>
      <c r="BR156">
        <v>1</v>
      </c>
      <c r="BS156">
        <v>0</v>
      </c>
      <c r="BT156">
        <v>0</v>
      </c>
      <c r="BU156">
        <v>0</v>
      </c>
      <c r="BV156">
        <v>0</v>
      </c>
      <c r="BW156">
        <v>0</v>
      </c>
      <c r="BX156">
        <v>1</v>
      </c>
      <c r="BY156">
        <v>0</v>
      </c>
      <c r="BZ156">
        <v>0</v>
      </c>
      <c r="CA156">
        <v>0</v>
      </c>
      <c r="CB156">
        <v>1</v>
      </c>
      <c r="CC156">
        <v>0</v>
      </c>
      <c r="CD156">
        <v>1</v>
      </c>
      <c r="CE156">
        <v>0</v>
      </c>
      <c r="CF156">
        <v>0</v>
      </c>
      <c r="CG156">
        <v>0</v>
      </c>
      <c r="CH156">
        <v>0</v>
      </c>
      <c r="CI156">
        <v>0</v>
      </c>
      <c r="CJ156">
        <v>0</v>
      </c>
      <c r="CK156">
        <v>0</v>
      </c>
      <c r="CL156">
        <v>1</v>
      </c>
      <c r="CM156">
        <v>0</v>
      </c>
      <c r="CN156">
        <v>0</v>
      </c>
      <c r="CO156">
        <v>0</v>
      </c>
      <c r="CP156">
        <v>0</v>
      </c>
      <c r="CQ156">
        <v>0</v>
      </c>
      <c r="CR156">
        <v>1</v>
      </c>
      <c r="CS156">
        <v>0</v>
      </c>
      <c r="CT156">
        <v>0</v>
      </c>
      <c r="CU156">
        <v>0</v>
      </c>
      <c r="CV156">
        <v>1</v>
      </c>
      <c r="CW156">
        <v>0</v>
      </c>
      <c r="CX156">
        <v>0</v>
      </c>
      <c r="CY156">
        <v>0</v>
      </c>
      <c r="CZ156">
        <v>0</v>
      </c>
      <c r="DA156">
        <v>0</v>
      </c>
      <c r="DB156">
        <v>0</v>
      </c>
      <c r="DC156">
        <v>1</v>
      </c>
      <c r="DD156">
        <v>0</v>
      </c>
      <c r="DE156">
        <v>0</v>
      </c>
      <c r="DF156">
        <v>1</v>
      </c>
    </row>
    <row r="157" spans="1:110">
      <c r="A157" t="s">
        <v>44</v>
      </c>
      <c r="B157" t="s">
        <v>60</v>
      </c>
      <c r="C157" t="s">
        <v>68</v>
      </c>
      <c r="D157" t="s">
        <v>124</v>
      </c>
      <c r="E157" s="106" t="s">
        <v>123</v>
      </c>
      <c r="F157" t="s">
        <v>416</v>
      </c>
      <c r="G157" t="s">
        <v>1194</v>
      </c>
      <c r="H157" t="s">
        <v>1194</v>
      </c>
      <c r="I157" t="s">
        <v>1193</v>
      </c>
      <c r="J157" t="s">
        <v>1194</v>
      </c>
      <c r="K157" t="s">
        <v>1194</v>
      </c>
      <c r="L157" t="s">
        <v>1194</v>
      </c>
      <c r="M157" t="s">
        <v>1612</v>
      </c>
      <c r="N157" t="s">
        <v>1612</v>
      </c>
      <c r="O157" t="s">
        <v>422</v>
      </c>
      <c r="P157" t="s">
        <v>1612</v>
      </c>
      <c r="Q157" t="s">
        <v>1612</v>
      </c>
      <c r="R157" t="s">
        <v>1612</v>
      </c>
      <c r="S157" t="s">
        <v>1612</v>
      </c>
      <c r="T157" t="s">
        <v>1612</v>
      </c>
      <c r="U157" t="s">
        <v>1612</v>
      </c>
      <c r="V157" t="s">
        <v>1612</v>
      </c>
      <c r="W157" t="s">
        <v>1612</v>
      </c>
      <c r="X157" t="s">
        <v>1612</v>
      </c>
      <c r="Z157">
        <v>0</v>
      </c>
      <c r="AA157">
        <v>0</v>
      </c>
      <c r="AB157">
        <v>1</v>
      </c>
      <c r="AC157">
        <v>0</v>
      </c>
      <c r="AD157">
        <v>0</v>
      </c>
      <c r="AE157">
        <v>0</v>
      </c>
      <c r="AF157">
        <v>1</v>
      </c>
      <c r="AG157">
        <v>0</v>
      </c>
      <c r="AH157">
        <v>1</v>
      </c>
      <c r="AI157">
        <v>1</v>
      </c>
      <c r="AJ157">
        <v>0</v>
      </c>
      <c r="AK157">
        <v>1</v>
      </c>
      <c r="AL157">
        <v>1</v>
      </c>
      <c r="AM157">
        <v>1</v>
      </c>
      <c r="AN157">
        <v>0</v>
      </c>
      <c r="AO157">
        <v>1</v>
      </c>
      <c r="AP157">
        <v>0</v>
      </c>
      <c r="AQ157">
        <v>1</v>
      </c>
      <c r="AR157">
        <v>1</v>
      </c>
      <c r="AS157">
        <v>0</v>
      </c>
      <c r="AT157">
        <v>1</v>
      </c>
      <c r="AU157">
        <v>1</v>
      </c>
      <c r="AV157">
        <v>0</v>
      </c>
      <c r="AW157">
        <v>1</v>
      </c>
      <c r="AX157">
        <v>1</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1</v>
      </c>
      <c r="BV157">
        <v>0</v>
      </c>
      <c r="BW157">
        <v>0</v>
      </c>
      <c r="BX157">
        <v>0</v>
      </c>
      <c r="BY157">
        <v>0</v>
      </c>
      <c r="BZ157">
        <v>0</v>
      </c>
      <c r="CA157">
        <v>0</v>
      </c>
      <c r="CB157">
        <v>1</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row>
    <row r="158" spans="1:110">
      <c r="A158" t="s">
        <v>44</v>
      </c>
      <c r="B158" t="s">
        <v>116</v>
      </c>
      <c r="C158" t="s">
        <v>115</v>
      </c>
      <c r="D158" t="s">
        <v>122</v>
      </c>
      <c r="E158" s="106" t="s">
        <v>121</v>
      </c>
      <c r="F158" t="s">
        <v>418</v>
      </c>
      <c r="G158" t="s">
        <v>1194</v>
      </c>
      <c r="H158" t="s">
        <v>1194</v>
      </c>
      <c r="I158" t="s">
        <v>1193</v>
      </c>
      <c r="J158" t="s">
        <v>1194</v>
      </c>
      <c r="K158" t="s">
        <v>1193</v>
      </c>
      <c r="L158" t="s">
        <v>1194</v>
      </c>
      <c r="M158" t="s">
        <v>1612</v>
      </c>
      <c r="N158" t="s">
        <v>1612</v>
      </c>
      <c r="O158" t="s">
        <v>424</v>
      </c>
      <c r="P158" t="s">
        <v>1612</v>
      </c>
      <c r="Q158" t="s">
        <v>424</v>
      </c>
      <c r="R158" t="s">
        <v>1612</v>
      </c>
      <c r="S158" t="s">
        <v>1612</v>
      </c>
      <c r="T158" t="s">
        <v>1612</v>
      </c>
      <c r="U158" t="s">
        <v>3125</v>
      </c>
      <c r="V158" t="s">
        <v>1612</v>
      </c>
      <c r="W158" t="s">
        <v>3126</v>
      </c>
      <c r="X158" t="s">
        <v>1612</v>
      </c>
      <c r="Z158">
        <v>0</v>
      </c>
      <c r="AA158">
        <v>0</v>
      </c>
      <c r="AB158">
        <v>0</v>
      </c>
      <c r="AC158">
        <v>0</v>
      </c>
      <c r="AD158">
        <v>1</v>
      </c>
      <c r="AE158">
        <v>0</v>
      </c>
      <c r="AF158">
        <v>1</v>
      </c>
      <c r="AG158">
        <v>0</v>
      </c>
      <c r="AH158">
        <v>1</v>
      </c>
      <c r="AI158">
        <v>1</v>
      </c>
      <c r="AJ158">
        <v>0</v>
      </c>
      <c r="AK158">
        <v>1</v>
      </c>
      <c r="AL158">
        <v>1</v>
      </c>
      <c r="AM158">
        <v>1</v>
      </c>
      <c r="AN158">
        <v>0</v>
      </c>
      <c r="AO158">
        <v>1</v>
      </c>
      <c r="AP158">
        <v>0</v>
      </c>
      <c r="AQ158">
        <v>1</v>
      </c>
      <c r="AR158">
        <v>1</v>
      </c>
      <c r="AS158">
        <v>1</v>
      </c>
      <c r="AT158">
        <v>0</v>
      </c>
      <c r="AU158">
        <v>1</v>
      </c>
      <c r="AV158">
        <v>0</v>
      </c>
      <c r="AW158">
        <v>1</v>
      </c>
      <c r="AX158">
        <v>1</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1</v>
      </c>
      <c r="BX158">
        <v>0</v>
      </c>
      <c r="BY158">
        <v>0</v>
      </c>
      <c r="BZ158">
        <v>0</v>
      </c>
      <c r="CA158">
        <v>0</v>
      </c>
      <c r="CB158">
        <v>1</v>
      </c>
      <c r="CC158">
        <v>0</v>
      </c>
      <c r="CD158">
        <v>0</v>
      </c>
      <c r="CE158">
        <v>0</v>
      </c>
      <c r="CF158">
        <v>0</v>
      </c>
      <c r="CG158">
        <v>0</v>
      </c>
      <c r="CH158">
        <v>0</v>
      </c>
      <c r="CI158">
        <v>0</v>
      </c>
      <c r="CJ158">
        <v>0</v>
      </c>
      <c r="CK158">
        <v>0</v>
      </c>
      <c r="CL158">
        <v>0</v>
      </c>
      <c r="CM158">
        <v>0</v>
      </c>
      <c r="CN158">
        <v>0</v>
      </c>
      <c r="CO158">
        <v>0</v>
      </c>
      <c r="CP158">
        <v>0</v>
      </c>
      <c r="CQ158">
        <v>1</v>
      </c>
      <c r="CR158">
        <v>0</v>
      </c>
      <c r="CS158">
        <v>0</v>
      </c>
      <c r="CT158">
        <v>0</v>
      </c>
      <c r="CU158">
        <v>0</v>
      </c>
      <c r="CV158">
        <v>1</v>
      </c>
      <c r="CW158">
        <v>0</v>
      </c>
      <c r="CX158">
        <v>0</v>
      </c>
      <c r="CY158">
        <v>0</v>
      </c>
      <c r="CZ158">
        <v>0</v>
      </c>
      <c r="DA158">
        <v>0</v>
      </c>
      <c r="DB158">
        <v>0</v>
      </c>
      <c r="DC158">
        <v>0</v>
      </c>
      <c r="DD158">
        <v>0</v>
      </c>
      <c r="DE158">
        <v>0</v>
      </c>
      <c r="DF158">
        <v>0</v>
      </c>
    </row>
    <row r="159" spans="1:110">
      <c r="A159" t="s">
        <v>49</v>
      </c>
      <c r="B159" t="s">
        <v>48</v>
      </c>
      <c r="C159" t="s">
        <v>104</v>
      </c>
      <c r="D159" t="s">
        <v>120</v>
      </c>
      <c r="E159" s="106" t="s">
        <v>119</v>
      </c>
      <c r="F159" t="s">
        <v>417</v>
      </c>
      <c r="G159" t="s">
        <v>1194</v>
      </c>
      <c r="H159" t="s">
        <v>1194</v>
      </c>
      <c r="I159" t="s">
        <v>1193</v>
      </c>
      <c r="J159" t="s">
        <v>1193</v>
      </c>
      <c r="K159" t="s">
        <v>1193</v>
      </c>
      <c r="L159" t="s">
        <v>1194</v>
      </c>
      <c r="M159" t="s">
        <v>1612</v>
      </c>
      <c r="N159" t="s">
        <v>1612</v>
      </c>
      <c r="O159" t="s">
        <v>423</v>
      </c>
      <c r="P159" t="s">
        <v>425</v>
      </c>
      <c r="Q159" t="s">
        <v>425</v>
      </c>
      <c r="R159" t="s">
        <v>1612</v>
      </c>
      <c r="S159" t="s">
        <v>1612</v>
      </c>
      <c r="T159" t="s">
        <v>1612</v>
      </c>
      <c r="U159" t="s">
        <v>1612</v>
      </c>
      <c r="V159" t="s">
        <v>1612</v>
      </c>
      <c r="W159" t="s">
        <v>1612</v>
      </c>
      <c r="X159" t="s">
        <v>1612</v>
      </c>
      <c r="Z159">
        <v>0</v>
      </c>
      <c r="AA159">
        <v>0</v>
      </c>
      <c r="AB159">
        <v>0</v>
      </c>
      <c r="AC159">
        <v>1</v>
      </c>
      <c r="AD159">
        <v>0</v>
      </c>
      <c r="AE159">
        <v>0</v>
      </c>
      <c r="AF159">
        <v>1</v>
      </c>
      <c r="AG159">
        <v>0</v>
      </c>
      <c r="AH159">
        <v>1</v>
      </c>
      <c r="AI159">
        <v>1</v>
      </c>
      <c r="AJ159">
        <v>0</v>
      </c>
      <c r="AK159">
        <v>1</v>
      </c>
      <c r="AL159">
        <v>1</v>
      </c>
      <c r="AM159">
        <v>1</v>
      </c>
      <c r="AN159">
        <v>0</v>
      </c>
      <c r="AO159">
        <v>1</v>
      </c>
      <c r="AP159">
        <v>1</v>
      </c>
      <c r="AQ159">
        <v>0</v>
      </c>
      <c r="AR159">
        <v>1</v>
      </c>
      <c r="AS159">
        <v>1</v>
      </c>
      <c r="AT159">
        <v>0</v>
      </c>
      <c r="AU159">
        <v>1</v>
      </c>
      <c r="AV159">
        <v>0</v>
      </c>
      <c r="AW159">
        <v>1</v>
      </c>
      <c r="AX159">
        <v>1</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1</v>
      </c>
      <c r="BW159">
        <v>0</v>
      </c>
      <c r="BX159">
        <v>0</v>
      </c>
      <c r="BY159">
        <v>0</v>
      </c>
      <c r="BZ159">
        <v>0</v>
      </c>
      <c r="CA159">
        <v>0</v>
      </c>
      <c r="CB159">
        <v>1</v>
      </c>
      <c r="CC159">
        <v>0</v>
      </c>
      <c r="CD159">
        <v>0</v>
      </c>
      <c r="CE159">
        <v>0</v>
      </c>
      <c r="CF159">
        <v>0</v>
      </c>
      <c r="CG159">
        <v>0</v>
      </c>
      <c r="CH159">
        <v>1</v>
      </c>
      <c r="CI159">
        <v>0</v>
      </c>
      <c r="CJ159">
        <v>0</v>
      </c>
      <c r="CK159">
        <v>0</v>
      </c>
      <c r="CL159">
        <v>1</v>
      </c>
      <c r="CM159">
        <v>0</v>
      </c>
      <c r="CN159">
        <v>0</v>
      </c>
      <c r="CO159">
        <v>0</v>
      </c>
      <c r="CP159">
        <v>0</v>
      </c>
      <c r="CQ159">
        <v>0</v>
      </c>
      <c r="CR159">
        <v>1</v>
      </c>
      <c r="CS159">
        <v>0</v>
      </c>
      <c r="CT159">
        <v>0</v>
      </c>
      <c r="CU159">
        <v>0</v>
      </c>
      <c r="CV159">
        <v>1</v>
      </c>
      <c r="CW159">
        <v>0</v>
      </c>
      <c r="CX159">
        <v>0</v>
      </c>
      <c r="CY159">
        <v>0</v>
      </c>
      <c r="CZ159">
        <v>0</v>
      </c>
      <c r="DA159">
        <v>0</v>
      </c>
      <c r="DB159">
        <v>0</v>
      </c>
      <c r="DC159">
        <v>0</v>
      </c>
      <c r="DD159">
        <v>0</v>
      </c>
      <c r="DE159">
        <v>0</v>
      </c>
      <c r="DF159">
        <v>0</v>
      </c>
    </row>
    <row r="160" spans="1:110">
      <c r="A160" t="s">
        <v>49</v>
      </c>
      <c r="B160" t="s">
        <v>101</v>
      </c>
      <c r="C160" t="s">
        <v>100</v>
      </c>
      <c r="D160" t="s">
        <v>118</v>
      </c>
      <c r="E160" s="106" t="s">
        <v>117</v>
      </c>
      <c r="F160" t="s">
        <v>417</v>
      </c>
      <c r="G160" t="s">
        <v>1194</v>
      </c>
      <c r="H160" t="s">
        <v>1194</v>
      </c>
      <c r="I160" t="s">
        <v>1193</v>
      </c>
      <c r="J160" t="s">
        <v>1193</v>
      </c>
      <c r="K160" t="s">
        <v>1193</v>
      </c>
      <c r="L160" t="s">
        <v>1194</v>
      </c>
      <c r="M160" t="s">
        <v>1612</v>
      </c>
      <c r="N160" t="s">
        <v>1612</v>
      </c>
      <c r="O160" t="s">
        <v>421</v>
      </c>
      <c r="P160" t="s">
        <v>424</v>
      </c>
      <c r="Q160" t="s">
        <v>426</v>
      </c>
      <c r="R160" t="s">
        <v>1612</v>
      </c>
      <c r="S160" t="s">
        <v>1612</v>
      </c>
      <c r="T160" t="s">
        <v>1612</v>
      </c>
      <c r="U160" t="s">
        <v>3161</v>
      </c>
      <c r="V160" t="s">
        <v>1744</v>
      </c>
      <c r="W160" t="s">
        <v>3162</v>
      </c>
      <c r="X160" t="s">
        <v>1612</v>
      </c>
      <c r="Z160">
        <v>0</v>
      </c>
      <c r="AA160">
        <v>0</v>
      </c>
      <c r="AB160">
        <v>0</v>
      </c>
      <c r="AC160">
        <v>1</v>
      </c>
      <c r="AD160">
        <v>0</v>
      </c>
      <c r="AE160">
        <v>0</v>
      </c>
      <c r="AF160">
        <v>1</v>
      </c>
      <c r="AG160">
        <v>0</v>
      </c>
      <c r="AH160">
        <v>1</v>
      </c>
      <c r="AI160">
        <v>1</v>
      </c>
      <c r="AJ160">
        <v>0</v>
      </c>
      <c r="AK160">
        <v>1</v>
      </c>
      <c r="AL160">
        <v>1</v>
      </c>
      <c r="AM160">
        <v>1</v>
      </c>
      <c r="AN160">
        <v>0</v>
      </c>
      <c r="AO160">
        <v>1</v>
      </c>
      <c r="AP160">
        <v>1</v>
      </c>
      <c r="AQ160">
        <v>0</v>
      </c>
      <c r="AR160">
        <v>1</v>
      </c>
      <c r="AS160">
        <v>1</v>
      </c>
      <c r="AT160">
        <v>0</v>
      </c>
      <c r="AU160">
        <v>1</v>
      </c>
      <c r="AV160">
        <v>0</v>
      </c>
      <c r="AW160">
        <v>1</v>
      </c>
      <c r="AX160">
        <v>1</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1</v>
      </c>
      <c r="BU160">
        <v>0</v>
      </c>
      <c r="BV160">
        <v>0</v>
      </c>
      <c r="BW160">
        <v>0</v>
      </c>
      <c r="BX160">
        <v>0</v>
      </c>
      <c r="BY160">
        <v>0</v>
      </c>
      <c r="BZ160">
        <v>0</v>
      </c>
      <c r="CA160">
        <v>0</v>
      </c>
      <c r="CB160">
        <v>1</v>
      </c>
      <c r="CC160">
        <v>0</v>
      </c>
      <c r="CD160">
        <v>0</v>
      </c>
      <c r="CE160">
        <v>0</v>
      </c>
      <c r="CF160">
        <v>0</v>
      </c>
      <c r="CG160">
        <v>1</v>
      </c>
      <c r="CH160">
        <v>0</v>
      </c>
      <c r="CI160">
        <v>0</v>
      </c>
      <c r="CJ160">
        <v>0</v>
      </c>
      <c r="CK160">
        <v>0</v>
      </c>
      <c r="CL160">
        <v>1</v>
      </c>
      <c r="CM160">
        <v>0</v>
      </c>
      <c r="CN160">
        <v>0</v>
      </c>
      <c r="CO160">
        <v>0</v>
      </c>
      <c r="CP160">
        <v>0</v>
      </c>
      <c r="CQ160">
        <v>0</v>
      </c>
      <c r="CR160">
        <v>0</v>
      </c>
      <c r="CS160">
        <v>1</v>
      </c>
      <c r="CT160">
        <v>0</v>
      </c>
      <c r="CU160">
        <v>0</v>
      </c>
      <c r="CV160">
        <v>1</v>
      </c>
      <c r="CW160">
        <v>0</v>
      </c>
      <c r="CX160">
        <v>0</v>
      </c>
      <c r="CY160">
        <v>0</v>
      </c>
      <c r="CZ160">
        <v>0</v>
      </c>
      <c r="DA160">
        <v>0</v>
      </c>
      <c r="DB160">
        <v>0</v>
      </c>
      <c r="DC160">
        <v>0</v>
      </c>
      <c r="DD160">
        <v>0</v>
      </c>
      <c r="DE160">
        <v>0</v>
      </c>
      <c r="DF160">
        <v>0</v>
      </c>
    </row>
    <row r="161" spans="1:110">
      <c r="A161" t="s">
        <v>44</v>
      </c>
      <c r="B161" t="s">
        <v>116</v>
      </c>
      <c r="C161" t="s">
        <v>115</v>
      </c>
      <c r="D161" t="s">
        <v>114</v>
      </c>
      <c r="E161" s="106" t="s">
        <v>113</v>
      </c>
      <c r="F161" t="s">
        <v>416</v>
      </c>
      <c r="G161" t="s">
        <v>1194</v>
      </c>
      <c r="H161" t="s">
        <v>1194</v>
      </c>
      <c r="I161" t="s">
        <v>1194</v>
      </c>
      <c r="J161" t="s">
        <v>1194</v>
      </c>
      <c r="K161" t="s">
        <v>1194</v>
      </c>
      <c r="L161" t="s">
        <v>1194</v>
      </c>
      <c r="M161" t="s">
        <v>1612</v>
      </c>
      <c r="N161" t="s">
        <v>1612</v>
      </c>
      <c r="O161" t="s">
        <v>1612</v>
      </c>
      <c r="P161" t="s">
        <v>1612</v>
      </c>
      <c r="Q161" t="s">
        <v>1612</v>
      </c>
      <c r="R161" t="s">
        <v>1612</v>
      </c>
      <c r="S161" t="s">
        <v>1612</v>
      </c>
      <c r="T161" t="s">
        <v>1612</v>
      </c>
      <c r="U161" t="s">
        <v>1612</v>
      </c>
      <c r="V161" t="s">
        <v>1612</v>
      </c>
      <c r="W161" t="s">
        <v>1612</v>
      </c>
      <c r="X161" t="s">
        <v>1612</v>
      </c>
      <c r="Z161">
        <v>0</v>
      </c>
      <c r="AA161">
        <v>0</v>
      </c>
      <c r="AB161">
        <v>1</v>
      </c>
      <c r="AC161">
        <v>0</v>
      </c>
      <c r="AD161">
        <v>0</v>
      </c>
      <c r="AE161">
        <v>0</v>
      </c>
      <c r="AF161">
        <v>1</v>
      </c>
      <c r="AG161">
        <v>0</v>
      </c>
      <c r="AH161">
        <v>1</v>
      </c>
      <c r="AI161">
        <v>1</v>
      </c>
      <c r="AJ161">
        <v>0</v>
      </c>
      <c r="AK161">
        <v>1</v>
      </c>
      <c r="AL161">
        <v>1</v>
      </c>
      <c r="AM161">
        <v>0</v>
      </c>
      <c r="AN161">
        <v>1</v>
      </c>
      <c r="AO161">
        <v>1</v>
      </c>
      <c r="AP161">
        <v>0</v>
      </c>
      <c r="AQ161">
        <v>1</v>
      </c>
      <c r="AR161">
        <v>1</v>
      </c>
      <c r="AS161">
        <v>0</v>
      </c>
      <c r="AT161">
        <v>1</v>
      </c>
      <c r="AU161">
        <v>1</v>
      </c>
      <c r="AV161">
        <v>0</v>
      </c>
      <c r="AW161">
        <v>1</v>
      </c>
      <c r="AX161">
        <v>1</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row>
    <row r="162" spans="1:110">
      <c r="A162" t="s">
        <v>56</v>
      </c>
      <c r="B162" t="s">
        <v>55</v>
      </c>
      <c r="C162" t="s">
        <v>76</v>
      </c>
      <c r="D162" t="s">
        <v>112</v>
      </c>
      <c r="E162" s="106" t="s">
        <v>111</v>
      </c>
      <c r="F162" t="s">
        <v>419</v>
      </c>
      <c r="G162" t="s">
        <v>1193</v>
      </c>
      <c r="H162" t="s">
        <v>1193</v>
      </c>
      <c r="I162" t="s">
        <v>1193</v>
      </c>
      <c r="J162" t="s">
        <v>1193</v>
      </c>
      <c r="K162" t="s">
        <v>1193</v>
      </c>
      <c r="L162" t="s">
        <v>1193</v>
      </c>
      <c r="M162" t="s">
        <v>425</v>
      </c>
      <c r="N162" t="s">
        <v>421</v>
      </c>
      <c r="O162" t="s">
        <v>425</v>
      </c>
      <c r="P162" t="s">
        <v>422</v>
      </c>
      <c r="Q162" t="s">
        <v>422</v>
      </c>
      <c r="R162" t="s">
        <v>422</v>
      </c>
      <c r="S162" t="s">
        <v>1612</v>
      </c>
      <c r="T162" t="s">
        <v>1612</v>
      </c>
      <c r="U162" t="s">
        <v>3192</v>
      </c>
      <c r="V162" t="s">
        <v>1612</v>
      </c>
      <c r="W162" t="s">
        <v>3193</v>
      </c>
      <c r="X162" t="s">
        <v>1612</v>
      </c>
      <c r="Z162">
        <v>0</v>
      </c>
      <c r="AA162">
        <v>0</v>
      </c>
      <c r="AB162">
        <v>0</v>
      </c>
      <c r="AC162">
        <v>0</v>
      </c>
      <c r="AD162">
        <v>0</v>
      </c>
      <c r="AE162">
        <v>1</v>
      </c>
      <c r="AF162">
        <v>1</v>
      </c>
      <c r="AG162">
        <v>1</v>
      </c>
      <c r="AH162">
        <v>0</v>
      </c>
      <c r="AI162">
        <v>1</v>
      </c>
      <c r="AJ162">
        <v>1</v>
      </c>
      <c r="AK162">
        <v>0</v>
      </c>
      <c r="AL162">
        <v>1</v>
      </c>
      <c r="AM162">
        <v>1</v>
      </c>
      <c r="AN162">
        <v>0</v>
      </c>
      <c r="AO162">
        <v>1</v>
      </c>
      <c r="AP162">
        <v>1</v>
      </c>
      <c r="AQ162">
        <v>0</v>
      </c>
      <c r="AR162">
        <v>1</v>
      </c>
      <c r="AS162">
        <v>1</v>
      </c>
      <c r="AT162">
        <v>0</v>
      </c>
      <c r="AU162">
        <v>1</v>
      </c>
      <c r="AV162">
        <v>1</v>
      </c>
      <c r="AW162">
        <v>0</v>
      </c>
      <c r="AX162">
        <v>1</v>
      </c>
      <c r="AY162">
        <v>0</v>
      </c>
      <c r="AZ162">
        <v>0</v>
      </c>
      <c r="BA162">
        <v>0</v>
      </c>
      <c r="BB162">
        <v>0</v>
      </c>
      <c r="BC162">
        <v>0</v>
      </c>
      <c r="BD162">
        <v>1</v>
      </c>
      <c r="BE162">
        <v>0</v>
      </c>
      <c r="BF162">
        <v>0</v>
      </c>
      <c r="BG162">
        <v>0</v>
      </c>
      <c r="BH162">
        <v>1</v>
      </c>
      <c r="BI162">
        <v>0</v>
      </c>
      <c r="BJ162">
        <v>1</v>
      </c>
      <c r="BK162">
        <v>0</v>
      </c>
      <c r="BL162">
        <v>0</v>
      </c>
      <c r="BM162">
        <v>0</v>
      </c>
      <c r="BN162">
        <v>0</v>
      </c>
      <c r="BO162">
        <v>0</v>
      </c>
      <c r="BP162">
        <v>0</v>
      </c>
      <c r="BQ162">
        <v>0</v>
      </c>
      <c r="BR162">
        <v>1</v>
      </c>
      <c r="BS162">
        <v>0</v>
      </c>
      <c r="BT162">
        <v>0</v>
      </c>
      <c r="BU162">
        <v>0</v>
      </c>
      <c r="BV162">
        <v>0</v>
      </c>
      <c r="BW162">
        <v>0</v>
      </c>
      <c r="BX162">
        <v>1</v>
      </c>
      <c r="BY162">
        <v>0</v>
      </c>
      <c r="BZ162">
        <v>0</v>
      </c>
      <c r="CA162">
        <v>0</v>
      </c>
      <c r="CB162">
        <v>1</v>
      </c>
      <c r="CC162">
        <v>0</v>
      </c>
      <c r="CD162">
        <v>0</v>
      </c>
      <c r="CE162">
        <v>1</v>
      </c>
      <c r="CF162">
        <v>0</v>
      </c>
      <c r="CG162">
        <v>0</v>
      </c>
      <c r="CH162">
        <v>0</v>
      </c>
      <c r="CI162">
        <v>0</v>
      </c>
      <c r="CJ162">
        <v>0</v>
      </c>
      <c r="CK162">
        <v>0</v>
      </c>
      <c r="CL162">
        <v>1</v>
      </c>
      <c r="CM162">
        <v>0</v>
      </c>
      <c r="CN162">
        <v>0</v>
      </c>
      <c r="CO162">
        <v>1</v>
      </c>
      <c r="CP162">
        <v>0</v>
      </c>
      <c r="CQ162">
        <v>0</v>
      </c>
      <c r="CR162">
        <v>0</v>
      </c>
      <c r="CS162">
        <v>0</v>
      </c>
      <c r="CT162">
        <v>0</v>
      </c>
      <c r="CU162">
        <v>0</v>
      </c>
      <c r="CV162">
        <v>1</v>
      </c>
      <c r="CW162">
        <v>0</v>
      </c>
      <c r="CX162">
        <v>0</v>
      </c>
      <c r="CY162">
        <v>1</v>
      </c>
      <c r="CZ162">
        <v>0</v>
      </c>
      <c r="DA162">
        <v>0</v>
      </c>
      <c r="DB162">
        <v>0</v>
      </c>
      <c r="DC162">
        <v>0</v>
      </c>
      <c r="DD162">
        <v>0</v>
      </c>
      <c r="DE162">
        <v>0</v>
      </c>
      <c r="DF162">
        <v>1</v>
      </c>
    </row>
    <row r="163" spans="1:110">
      <c r="A163" t="s">
        <v>73</v>
      </c>
      <c r="B163" t="s">
        <v>72</v>
      </c>
      <c r="C163" t="s">
        <v>71</v>
      </c>
      <c r="D163" t="s">
        <v>110</v>
      </c>
      <c r="E163" s="106" t="s">
        <v>109</v>
      </c>
      <c r="F163" t="s">
        <v>419</v>
      </c>
      <c r="G163" t="s">
        <v>1193</v>
      </c>
      <c r="H163" t="s">
        <v>1194</v>
      </c>
      <c r="I163" t="s">
        <v>1194</v>
      </c>
      <c r="J163" t="s">
        <v>1193</v>
      </c>
      <c r="K163" t="s">
        <v>1193</v>
      </c>
      <c r="L163" t="s">
        <v>1193</v>
      </c>
      <c r="M163" t="s">
        <v>422</v>
      </c>
      <c r="N163" t="s">
        <v>1612</v>
      </c>
      <c r="O163" t="s">
        <v>1612</v>
      </c>
      <c r="P163" t="s">
        <v>424</v>
      </c>
      <c r="Q163" t="s">
        <v>422</v>
      </c>
      <c r="R163" t="s">
        <v>424</v>
      </c>
      <c r="S163" t="s">
        <v>1612</v>
      </c>
      <c r="T163" t="s">
        <v>1612</v>
      </c>
      <c r="U163" t="s">
        <v>1612</v>
      </c>
      <c r="V163" t="s">
        <v>1612</v>
      </c>
      <c r="W163" t="s">
        <v>1612</v>
      </c>
      <c r="X163" t="s">
        <v>1612</v>
      </c>
      <c r="Z163">
        <v>0</v>
      </c>
      <c r="AA163">
        <v>0</v>
      </c>
      <c r="AB163">
        <v>0</v>
      </c>
      <c r="AC163">
        <v>0</v>
      </c>
      <c r="AD163">
        <v>0</v>
      </c>
      <c r="AE163">
        <v>1</v>
      </c>
      <c r="AF163">
        <v>1</v>
      </c>
      <c r="AG163">
        <v>1</v>
      </c>
      <c r="AH163">
        <v>0</v>
      </c>
      <c r="AI163">
        <v>1</v>
      </c>
      <c r="AJ163">
        <v>0</v>
      </c>
      <c r="AK163">
        <v>1</v>
      </c>
      <c r="AL163">
        <v>1</v>
      </c>
      <c r="AM163">
        <v>0</v>
      </c>
      <c r="AN163">
        <v>1</v>
      </c>
      <c r="AO163">
        <v>1</v>
      </c>
      <c r="AP163">
        <v>1</v>
      </c>
      <c r="AQ163">
        <v>0</v>
      </c>
      <c r="AR163">
        <v>1</v>
      </c>
      <c r="AS163">
        <v>1</v>
      </c>
      <c r="AT163">
        <v>0</v>
      </c>
      <c r="AU163">
        <v>1</v>
      </c>
      <c r="AV163">
        <v>1</v>
      </c>
      <c r="AW163">
        <v>0</v>
      </c>
      <c r="AX163">
        <v>1</v>
      </c>
      <c r="AY163">
        <v>0</v>
      </c>
      <c r="AZ163">
        <v>0</v>
      </c>
      <c r="BA163">
        <v>1</v>
      </c>
      <c r="BB163">
        <v>0</v>
      </c>
      <c r="BC163">
        <v>0</v>
      </c>
      <c r="BD163">
        <v>0</v>
      </c>
      <c r="BE163">
        <v>0</v>
      </c>
      <c r="BF163">
        <v>0</v>
      </c>
      <c r="BG163">
        <v>0</v>
      </c>
      <c r="BH163">
        <v>1</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1</v>
      </c>
      <c r="CH163">
        <v>0</v>
      </c>
      <c r="CI163">
        <v>0</v>
      </c>
      <c r="CJ163">
        <v>0</v>
      </c>
      <c r="CK163">
        <v>0</v>
      </c>
      <c r="CL163">
        <v>1</v>
      </c>
      <c r="CM163">
        <v>0</v>
      </c>
      <c r="CN163">
        <v>0</v>
      </c>
      <c r="CO163">
        <v>1</v>
      </c>
      <c r="CP163">
        <v>0</v>
      </c>
      <c r="CQ163">
        <v>0</v>
      </c>
      <c r="CR163">
        <v>0</v>
      </c>
      <c r="CS163">
        <v>0</v>
      </c>
      <c r="CT163">
        <v>0</v>
      </c>
      <c r="CU163">
        <v>0</v>
      </c>
      <c r="CV163">
        <v>1</v>
      </c>
      <c r="CW163">
        <v>0</v>
      </c>
      <c r="CX163">
        <v>0</v>
      </c>
      <c r="CY163">
        <v>0</v>
      </c>
      <c r="CZ163">
        <v>0</v>
      </c>
      <c r="DA163">
        <v>1</v>
      </c>
      <c r="DB163">
        <v>0</v>
      </c>
      <c r="DC163">
        <v>0</v>
      </c>
      <c r="DD163">
        <v>0</v>
      </c>
      <c r="DE163">
        <v>0</v>
      </c>
      <c r="DF163">
        <v>1</v>
      </c>
    </row>
    <row r="164" spans="1:110">
      <c r="A164" t="s">
        <v>56</v>
      </c>
      <c r="B164" t="s">
        <v>65</v>
      </c>
      <c r="C164" t="s">
        <v>54</v>
      </c>
      <c r="D164" t="s">
        <v>108</v>
      </c>
      <c r="E164" s="106" t="s">
        <v>107</v>
      </c>
      <c r="F164" t="s">
        <v>417</v>
      </c>
      <c r="G164" t="s">
        <v>1193</v>
      </c>
      <c r="H164" t="s">
        <v>1193</v>
      </c>
      <c r="I164" t="s">
        <v>1194</v>
      </c>
      <c r="J164" t="s">
        <v>1193</v>
      </c>
      <c r="K164" t="s">
        <v>1193</v>
      </c>
      <c r="L164" t="s">
        <v>1194</v>
      </c>
      <c r="M164" t="s">
        <v>422</v>
      </c>
      <c r="N164" t="s">
        <v>428</v>
      </c>
      <c r="O164" t="s">
        <v>1612</v>
      </c>
      <c r="P164" t="s">
        <v>428</v>
      </c>
      <c r="Q164" t="s">
        <v>422</v>
      </c>
      <c r="R164" t="s">
        <v>1612</v>
      </c>
      <c r="S164" t="s">
        <v>3215</v>
      </c>
      <c r="T164" t="s">
        <v>1612</v>
      </c>
      <c r="U164" t="s">
        <v>1612</v>
      </c>
      <c r="V164" t="s">
        <v>3216</v>
      </c>
      <c r="W164" t="s">
        <v>1612</v>
      </c>
      <c r="X164" t="s">
        <v>1612</v>
      </c>
      <c r="Z164">
        <v>0</v>
      </c>
      <c r="AA164">
        <v>0</v>
      </c>
      <c r="AB164">
        <v>0</v>
      </c>
      <c r="AC164">
        <v>1</v>
      </c>
      <c r="AD164">
        <v>0</v>
      </c>
      <c r="AE164">
        <v>0</v>
      </c>
      <c r="AF164">
        <v>1</v>
      </c>
      <c r="AG164">
        <v>1</v>
      </c>
      <c r="AH164">
        <v>0</v>
      </c>
      <c r="AI164">
        <v>1</v>
      </c>
      <c r="AJ164">
        <v>1</v>
      </c>
      <c r="AK164">
        <v>0</v>
      </c>
      <c r="AL164">
        <v>1</v>
      </c>
      <c r="AM164">
        <v>0</v>
      </c>
      <c r="AN164">
        <v>1</v>
      </c>
      <c r="AO164">
        <v>1</v>
      </c>
      <c r="AP164">
        <v>1</v>
      </c>
      <c r="AQ164">
        <v>0</v>
      </c>
      <c r="AR164">
        <v>1</v>
      </c>
      <c r="AS164">
        <v>1</v>
      </c>
      <c r="AT164">
        <v>0</v>
      </c>
      <c r="AU164">
        <v>1</v>
      </c>
      <c r="AV164">
        <v>0</v>
      </c>
      <c r="AW164">
        <v>1</v>
      </c>
      <c r="AX164">
        <v>1</v>
      </c>
      <c r="AY164">
        <v>0</v>
      </c>
      <c r="AZ164">
        <v>0</v>
      </c>
      <c r="BA164">
        <v>1</v>
      </c>
      <c r="BB164">
        <v>0</v>
      </c>
      <c r="BC164">
        <v>0</v>
      </c>
      <c r="BD164">
        <v>0</v>
      </c>
      <c r="BE164">
        <v>0</v>
      </c>
      <c r="BF164">
        <v>0</v>
      </c>
      <c r="BG164">
        <v>0</v>
      </c>
      <c r="BH164">
        <v>1</v>
      </c>
      <c r="BI164">
        <v>0</v>
      </c>
      <c r="BJ164">
        <v>0</v>
      </c>
      <c r="BK164">
        <v>0</v>
      </c>
      <c r="BL164">
        <v>0</v>
      </c>
      <c r="BM164">
        <v>0</v>
      </c>
      <c r="BN164">
        <v>0</v>
      </c>
      <c r="BO164">
        <v>0</v>
      </c>
      <c r="BP164">
        <v>0</v>
      </c>
      <c r="BQ164">
        <v>1</v>
      </c>
      <c r="BR164">
        <v>1</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1</v>
      </c>
      <c r="CL164">
        <v>1</v>
      </c>
      <c r="CM164">
        <v>0</v>
      </c>
      <c r="CN164">
        <v>0</v>
      </c>
      <c r="CO164">
        <v>1</v>
      </c>
      <c r="CP164">
        <v>0</v>
      </c>
      <c r="CQ164">
        <v>0</v>
      </c>
      <c r="CR164">
        <v>0</v>
      </c>
      <c r="CS164">
        <v>0</v>
      </c>
      <c r="CT164">
        <v>0</v>
      </c>
      <c r="CU164">
        <v>0</v>
      </c>
      <c r="CV164">
        <v>1</v>
      </c>
      <c r="CW164">
        <v>0</v>
      </c>
      <c r="CX164">
        <v>0</v>
      </c>
      <c r="CY164">
        <v>0</v>
      </c>
      <c r="CZ164">
        <v>0</v>
      </c>
      <c r="DA164">
        <v>0</v>
      </c>
      <c r="DB164">
        <v>0</v>
      </c>
      <c r="DC164">
        <v>0</v>
      </c>
      <c r="DD164">
        <v>0</v>
      </c>
      <c r="DE164">
        <v>0</v>
      </c>
      <c r="DF164">
        <v>0</v>
      </c>
    </row>
    <row r="165" spans="1:110">
      <c r="A165" t="s">
        <v>44</v>
      </c>
      <c r="B165" t="s">
        <v>60</v>
      </c>
      <c r="C165" t="s">
        <v>68</v>
      </c>
      <c r="D165" t="s">
        <v>106</v>
      </c>
      <c r="E165" s="106" t="s">
        <v>105</v>
      </c>
      <c r="F165" t="s">
        <v>417</v>
      </c>
      <c r="G165" t="s">
        <v>1194</v>
      </c>
      <c r="H165" t="s">
        <v>1194</v>
      </c>
      <c r="I165" t="s">
        <v>1193</v>
      </c>
      <c r="J165" t="s">
        <v>1193</v>
      </c>
      <c r="K165" t="s">
        <v>1193</v>
      </c>
      <c r="L165" t="s">
        <v>1194</v>
      </c>
      <c r="M165" t="s">
        <v>1612</v>
      </c>
      <c r="N165" t="s">
        <v>1612</v>
      </c>
      <c r="O165" t="s">
        <v>428</v>
      </c>
      <c r="P165" t="s">
        <v>428</v>
      </c>
      <c r="Q165" t="s">
        <v>428</v>
      </c>
      <c r="R165" t="s">
        <v>1612</v>
      </c>
      <c r="S165" t="s">
        <v>1612</v>
      </c>
      <c r="T165" t="s">
        <v>1612</v>
      </c>
      <c r="U165" t="s">
        <v>3230</v>
      </c>
      <c r="V165" t="s">
        <v>413</v>
      </c>
      <c r="W165" t="s">
        <v>3231</v>
      </c>
      <c r="X165" t="s">
        <v>1612</v>
      </c>
      <c r="Z165">
        <v>0</v>
      </c>
      <c r="AA165">
        <v>0</v>
      </c>
      <c r="AB165">
        <v>0</v>
      </c>
      <c r="AC165">
        <v>1</v>
      </c>
      <c r="AD165">
        <v>0</v>
      </c>
      <c r="AE165">
        <v>0</v>
      </c>
      <c r="AF165">
        <v>1</v>
      </c>
      <c r="AG165">
        <v>0</v>
      </c>
      <c r="AH165">
        <v>1</v>
      </c>
      <c r="AI165">
        <v>1</v>
      </c>
      <c r="AJ165">
        <v>0</v>
      </c>
      <c r="AK165">
        <v>1</v>
      </c>
      <c r="AL165">
        <v>1</v>
      </c>
      <c r="AM165">
        <v>1</v>
      </c>
      <c r="AN165">
        <v>0</v>
      </c>
      <c r="AO165">
        <v>1</v>
      </c>
      <c r="AP165">
        <v>1</v>
      </c>
      <c r="AQ165">
        <v>0</v>
      </c>
      <c r="AR165">
        <v>1</v>
      </c>
      <c r="AS165">
        <v>1</v>
      </c>
      <c r="AT165">
        <v>0</v>
      </c>
      <c r="AU165">
        <v>1</v>
      </c>
      <c r="AV165">
        <v>0</v>
      </c>
      <c r="AW165">
        <v>1</v>
      </c>
      <c r="AX165">
        <v>1</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1</v>
      </c>
      <c r="CB165">
        <v>1</v>
      </c>
      <c r="CC165">
        <v>0</v>
      </c>
      <c r="CD165">
        <v>0</v>
      </c>
      <c r="CE165">
        <v>0</v>
      </c>
      <c r="CF165">
        <v>0</v>
      </c>
      <c r="CG165">
        <v>0</v>
      </c>
      <c r="CH165">
        <v>0</v>
      </c>
      <c r="CI165">
        <v>0</v>
      </c>
      <c r="CJ165">
        <v>0</v>
      </c>
      <c r="CK165">
        <v>1</v>
      </c>
      <c r="CL165">
        <v>1</v>
      </c>
      <c r="CM165">
        <v>0</v>
      </c>
      <c r="CN165">
        <v>0</v>
      </c>
      <c r="CO165">
        <v>0</v>
      </c>
      <c r="CP165">
        <v>0</v>
      </c>
      <c r="CQ165">
        <v>0</v>
      </c>
      <c r="CR165">
        <v>0</v>
      </c>
      <c r="CS165">
        <v>0</v>
      </c>
      <c r="CT165">
        <v>0</v>
      </c>
      <c r="CU165">
        <v>1</v>
      </c>
      <c r="CV165">
        <v>1</v>
      </c>
      <c r="CW165">
        <v>0</v>
      </c>
      <c r="CX165">
        <v>0</v>
      </c>
      <c r="CY165">
        <v>0</v>
      </c>
      <c r="CZ165">
        <v>0</v>
      </c>
      <c r="DA165">
        <v>0</v>
      </c>
      <c r="DB165">
        <v>0</v>
      </c>
      <c r="DC165">
        <v>0</v>
      </c>
      <c r="DD165">
        <v>0</v>
      </c>
      <c r="DE165">
        <v>0</v>
      </c>
      <c r="DF165">
        <v>0</v>
      </c>
    </row>
    <row r="166" spans="1:110">
      <c r="A166" t="s">
        <v>49</v>
      </c>
      <c r="B166" t="s">
        <v>48</v>
      </c>
      <c r="C166" t="s">
        <v>104</v>
      </c>
      <c r="D166" t="s">
        <v>103</v>
      </c>
      <c r="E166" s="106" t="s">
        <v>102</v>
      </c>
      <c r="F166" t="s">
        <v>416</v>
      </c>
      <c r="G166" t="s">
        <v>1193</v>
      </c>
      <c r="H166" t="s">
        <v>1193</v>
      </c>
      <c r="I166" t="s">
        <v>1193</v>
      </c>
      <c r="J166" t="s">
        <v>1193</v>
      </c>
      <c r="K166" t="s">
        <v>1193</v>
      </c>
      <c r="L166" t="s">
        <v>1194</v>
      </c>
      <c r="M166" t="s">
        <v>423</v>
      </c>
      <c r="N166" t="s">
        <v>422</v>
      </c>
      <c r="O166" t="s">
        <v>424</v>
      </c>
      <c r="P166" t="s">
        <v>424</v>
      </c>
      <c r="Q166" t="s">
        <v>423</v>
      </c>
      <c r="R166" t="s">
        <v>1612</v>
      </c>
      <c r="S166" t="s">
        <v>1612</v>
      </c>
      <c r="T166" t="s">
        <v>1612</v>
      </c>
      <c r="U166" t="s">
        <v>1612</v>
      </c>
      <c r="V166" t="s">
        <v>1612</v>
      </c>
      <c r="W166" t="s">
        <v>1612</v>
      </c>
      <c r="X166" t="s">
        <v>1612</v>
      </c>
      <c r="Z166">
        <v>0</v>
      </c>
      <c r="AA166">
        <v>0</v>
      </c>
      <c r="AB166">
        <v>1</v>
      </c>
      <c r="AC166">
        <v>0</v>
      </c>
      <c r="AD166">
        <v>0</v>
      </c>
      <c r="AE166">
        <v>0</v>
      </c>
      <c r="AF166">
        <v>1</v>
      </c>
      <c r="AG166">
        <v>1</v>
      </c>
      <c r="AH166">
        <v>0</v>
      </c>
      <c r="AI166">
        <v>1</v>
      </c>
      <c r="AJ166">
        <v>1</v>
      </c>
      <c r="AK166">
        <v>0</v>
      </c>
      <c r="AL166">
        <v>1</v>
      </c>
      <c r="AM166">
        <v>1</v>
      </c>
      <c r="AN166">
        <v>0</v>
      </c>
      <c r="AO166">
        <v>1</v>
      </c>
      <c r="AP166">
        <v>1</v>
      </c>
      <c r="AQ166">
        <v>0</v>
      </c>
      <c r="AR166">
        <v>1</v>
      </c>
      <c r="AS166">
        <v>1</v>
      </c>
      <c r="AT166">
        <v>0</v>
      </c>
      <c r="AU166">
        <v>1</v>
      </c>
      <c r="AV166">
        <v>0</v>
      </c>
      <c r="AW166">
        <v>1</v>
      </c>
      <c r="AX166">
        <v>1</v>
      </c>
      <c r="AY166">
        <v>0</v>
      </c>
      <c r="AZ166">
        <v>0</v>
      </c>
      <c r="BA166">
        <v>0</v>
      </c>
      <c r="BB166">
        <v>1</v>
      </c>
      <c r="BC166">
        <v>0</v>
      </c>
      <c r="BD166">
        <v>0</v>
      </c>
      <c r="BE166">
        <v>0</v>
      </c>
      <c r="BF166">
        <v>0</v>
      </c>
      <c r="BG166">
        <v>0</v>
      </c>
      <c r="BH166">
        <v>1</v>
      </c>
      <c r="BI166">
        <v>0</v>
      </c>
      <c r="BJ166">
        <v>0</v>
      </c>
      <c r="BK166">
        <v>1</v>
      </c>
      <c r="BL166">
        <v>0</v>
      </c>
      <c r="BM166">
        <v>0</v>
      </c>
      <c r="BN166">
        <v>0</v>
      </c>
      <c r="BO166">
        <v>0</v>
      </c>
      <c r="BP166">
        <v>0</v>
      </c>
      <c r="BQ166">
        <v>0</v>
      </c>
      <c r="BR166">
        <v>1</v>
      </c>
      <c r="BS166">
        <v>0</v>
      </c>
      <c r="BT166">
        <v>0</v>
      </c>
      <c r="BU166">
        <v>0</v>
      </c>
      <c r="BV166">
        <v>0</v>
      </c>
      <c r="BW166">
        <v>1</v>
      </c>
      <c r="BX166">
        <v>0</v>
      </c>
      <c r="BY166">
        <v>0</v>
      </c>
      <c r="BZ166">
        <v>0</v>
      </c>
      <c r="CA166">
        <v>0</v>
      </c>
      <c r="CB166">
        <v>1</v>
      </c>
      <c r="CC166">
        <v>0</v>
      </c>
      <c r="CD166">
        <v>0</v>
      </c>
      <c r="CE166">
        <v>0</v>
      </c>
      <c r="CF166">
        <v>0</v>
      </c>
      <c r="CG166">
        <v>1</v>
      </c>
      <c r="CH166">
        <v>0</v>
      </c>
      <c r="CI166">
        <v>0</v>
      </c>
      <c r="CJ166">
        <v>0</v>
      </c>
      <c r="CK166">
        <v>0</v>
      </c>
      <c r="CL166">
        <v>1</v>
      </c>
      <c r="CM166">
        <v>0</v>
      </c>
      <c r="CN166">
        <v>0</v>
      </c>
      <c r="CO166">
        <v>0</v>
      </c>
      <c r="CP166">
        <v>1</v>
      </c>
      <c r="CQ166">
        <v>0</v>
      </c>
      <c r="CR166">
        <v>0</v>
      </c>
      <c r="CS166">
        <v>0</v>
      </c>
      <c r="CT166">
        <v>0</v>
      </c>
      <c r="CU166">
        <v>0</v>
      </c>
      <c r="CV166">
        <v>1</v>
      </c>
      <c r="CW166">
        <v>0</v>
      </c>
      <c r="CX166">
        <v>0</v>
      </c>
      <c r="CY166">
        <v>0</v>
      </c>
      <c r="CZ166">
        <v>0</v>
      </c>
      <c r="DA166">
        <v>0</v>
      </c>
      <c r="DB166">
        <v>0</v>
      </c>
      <c r="DC166">
        <v>0</v>
      </c>
      <c r="DD166">
        <v>0</v>
      </c>
      <c r="DE166">
        <v>0</v>
      </c>
      <c r="DF166">
        <v>0</v>
      </c>
    </row>
    <row r="167" spans="1:110">
      <c r="A167" t="s">
        <v>49</v>
      </c>
      <c r="B167" t="s">
        <v>101</v>
      </c>
      <c r="C167" t="s">
        <v>100</v>
      </c>
      <c r="D167" t="s">
        <v>99</v>
      </c>
      <c r="E167" s="106" t="s">
        <v>98</v>
      </c>
      <c r="F167" t="s">
        <v>416</v>
      </c>
      <c r="G167" t="s">
        <v>1194</v>
      </c>
      <c r="H167" t="s">
        <v>1193</v>
      </c>
      <c r="I167" t="s">
        <v>1193</v>
      </c>
      <c r="J167" t="s">
        <v>1193</v>
      </c>
      <c r="K167" t="s">
        <v>1193</v>
      </c>
      <c r="L167" t="s">
        <v>1194</v>
      </c>
      <c r="M167" t="s">
        <v>1612</v>
      </c>
      <c r="N167" t="s">
        <v>422</v>
      </c>
      <c r="O167" t="s">
        <v>424</v>
      </c>
      <c r="P167" t="s">
        <v>422</v>
      </c>
      <c r="Q167" t="s">
        <v>424</v>
      </c>
      <c r="R167" t="s">
        <v>1612</v>
      </c>
      <c r="S167" t="s">
        <v>1612</v>
      </c>
      <c r="T167" t="s">
        <v>1612</v>
      </c>
      <c r="U167" t="s">
        <v>1612</v>
      </c>
      <c r="V167" t="s">
        <v>1612</v>
      </c>
      <c r="W167" t="s">
        <v>1612</v>
      </c>
      <c r="X167" t="s">
        <v>1612</v>
      </c>
      <c r="Z167">
        <v>0</v>
      </c>
      <c r="AA167">
        <v>0</v>
      </c>
      <c r="AB167">
        <v>1</v>
      </c>
      <c r="AC167">
        <v>0</v>
      </c>
      <c r="AD167">
        <v>0</v>
      </c>
      <c r="AE167">
        <v>0</v>
      </c>
      <c r="AF167">
        <v>1</v>
      </c>
      <c r="AG167">
        <v>0</v>
      </c>
      <c r="AH167">
        <v>1</v>
      </c>
      <c r="AI167">
        <v>1</v>
      </c>
      <c r="AJ167">
        <v>1</v>
      </c>
      <c r="AK167">
        <v>0</v>
      </c>
      <c r="AL167">
        <v>1</v>
      </c>
      <c r="AM167">
        <v>1</v>
      </c>
      <c r="AN167">
        <v>0</v>
      </c>
      <c r="AO167">
        <v>1</v>
      </c>
      <c r="AP167">
        <v>1</v>
      </c>
      <c r="AQ167">
        <v>0</v>
      </c>
      <c r="AR167">
        <v>1</v>
      </c>
      <c r="AS167">
        <v>1</v>
      </c>
      <c r="AT167">
        <v>0</v>
      </c>
      <c r="AU167">
        <v>1</v>
      </c>
      <c r="AV167">
        <v>0</v>
      </c>
      <c r="AW167">
        <v>1</v>
      </c>
      <c r="AX167">
        <v>1</v>
      </c>
      <c r="AY167">
        <v>0</v>
      </c>
      <c r="AZ167">
        <v>0</v>
      </c>
      <c r="BA167">
        <v>0</v>
      </c>
      <c r="BB167">
        <v>0</v>
      </c>
      <c r="BC167">
        <v>0</v>
      </c>
      <c r="BD167">
        <v>0</v>
      </c>
      <c r="BE167">
        <v>0</v>
      </c>
      <c r="BF167">
        <v>0</v>
      </c>
      <c r="BG167">
        <v>0</v>
      </c>
      <c r="BH167">
        <v>0</v>
      </c>
      <c r="BI167">
        <v>0</v>
      </c>
      <c r="BJ167">
        <v>0</v>
      </c>
      <c r="BK167">
        <v>1</v>
      </c>
      <c r="BL167">
        <v>0</v>
      </c>
      <c r="BM167">
        <v>0</v>
      </c>
      <c r="BN167">
        <v>0</v>
      </c>
      <c r="BO167">
        <v>0</v>
      </c>
      <c r="BP167">
        <v>0</v>
      </c>
      <c r="BQ167">
        <v>0</v>
      </c>
      <c r="BR167">
        <v>1</v>
      </c>
      <c r="BS167">
        <v>0</v>
      </c>
      <c r="BT167">
        <v>0</v>
      </c>
      <c r="BU167">
        <v>0</v>
      </c>
      <c r="BV167">
        <v>0</v>
      </c>
      <c r="BW167">
        <v>1</v>
      </c>
      <c r="BX167">
        <v>0</v>
      </c>
      <c r="BY167">
        <v>0</v>
      </c>
      <c r="BZ167">
        <v>0</v>
      </c>
      <c r="CA167">
        <v>0</v>
      </c>
      <c r="CB167">
        <v>1</v>
      </c>
      <c r="CC167">
        <v>0</v>
      </c>
      <c r="CD167">
        <v>0</v>
      </c>
      <c r="CE167">
        <v>1</v>
      </c>
      <c r="CF167">
        <v>0</v>
      </c>
      <c r="CG167">
        <v>0</v>
      </c>
      <c r="CH167">
        <v>0</v>
      </c>
      <c r="CI167">
        <v>0</v>
      </c>
      <c r="CJ167">
        <v>0</v>
      </c>
      <c r="CK167">
        <v>0</v>
      </c>
      <c r="CL167">
        <v>1</v>
      </c>
      <c r="CM167">
        <v>0</v>
      </c>
      <c r="CN167">
        <v>0</v>
      </c>
      <c r="CO167">
        <v>0</v>
      </c>
      <c r="CP167">
        <v>0</v>
      </c>
      <c r="CQ167">
        <v>1</v>
      </c>
      <c r="CR167">
        <v>0</v>
      </c>
      <c r="CS167">
        <v>0</v>
      </c>
      <c r="CT167">
        <v>0</v>
      </c>
      <c r="CU167">
        <v>0</v>
      </c>
      <c r="CV167">
        <v>1</v>
      </c>
      <c r="CW167">
        <v>0</v>
      </c>
      <c r="CX167">
        <v>0</v>
      </c>
      <c r="CY167">
        <v>0</v>
      </c>
      <c r="CZ167">
        <v>0</v>
      </c>
      <c r="DA167">
        <v>0</v>
      </c>
      <c r="DB167">
        <v>0</v>
      </c>
      <c r="DC167">
        <v>0</v>
      </c>
      <c r="DD167">
        <v>0</v>
      </c>
      <c r="DE167">
        <v>0</v>
      </c>
      <c r="DF167">
        <v>0</v>
      </c>
    </row>
    <row r="168" spans="1:110">
      <c r="A168" t="s">
        <v>56</v>
      </c>
      <c r="B168" t="s">
        <v>65</v>
      </c>
      <c r="C168" t="s">
        <v>97</v>
      </c>
      <c r="D168" t="s">
        <v>96</v>
      </c>
      <c r="E168" s="106" t="s">
        <v>95</v>
      </c>
      <c r="F168" t="s">
        <v>416</v>
      </c>
      <c r="G168" t="s">
        <v>1194</v>
      </c>
      <c r="H168" t="s">
        <v>1194</v>
      </c>
      <c r="I168" t="s">
        <v>1194</v>
      </c>
      <c r="J168" t="s">
        <v>1194</v>
      </c>
      <c r="K168" t="s">
        <v>1194</v>
      </c>
      <c r="L168" t="s">
        <v>1194</v>
      </c>
      <c r="M168" t="s">
        <v>1612</v>
      </c>
      <c r="N168" t="s">
        <v>1612</v>
      </c>
      <c r="O168" t="s">
        <v>1612</v>
      </c>
      <c r="P168" t="s">
        <v>1612</v>
      </c>
      <c r="Q168" t="s">
        <v>1612</v>
      </c>
      <c r="R168" t="s">
        <v>1612</v>
      </c>
      <c r="S168" t="s">
        <v>1612</v>
      </c>
      <c r="T168" t="s">
        <v>1612</v>
      </c>
      <c r="U168" t="s">
        <v>1612</v>
      </c>
      <c r="V168" t="s">
        <v>1612</v>
      </c>
      <c r="W168" t="s">
        <v>1612</v>
      </c>
      <c r="X168" t="s">
        <v>1612</v>
      </c>
      <c r="Z168">
        <v>0</v>
      </c>
      <c r="AA168">
        <v>0</v>
      </c>
      <c r="AB168">
        <v>1</v>
      </c>
      <c r="AC168">
        <v>0</v>
      </c>
      <c r="AD168">
        <v>0</v>
      </c>
      <c r="AE168">
        <v>0</v>
      </c>
      <c r="AF168">
        <v>1</v>
      </c>
      <c r="AG168">
        <v>0</v>
      </c>
      <c r="AH168">
        <v>1</v>
      </c>
      <c r="AI168">
        <v>1</v>
      </c>
      <c r="AJ168">
        <v>0</v>
      </c>
      <c r="AK168">
        <v>1</v>
      </c>
      <c r="AL168">
        <v>1</v>
      </c>
      <c r="AM168">
        <v>0</v>
      </c>
      <c r="AN168">
        <v>1</v>
      </c>
      <c r="AO168">
        <v>1</v>
      </c>
      <c r="AP168">
        <v>0</v>
      </c>
      <c r="AQ168">
        <v>1</v>
      </c>
      <c r="AR168">
        <v>1</v>
      </c>
      <c r="AS168">
        <v>0</v>
      </c>
      <c r="AT168">
        <v>1</v>
      </c>
      <c r="AU168">
        <v>1</v>
      </c>
      <c r="AV168">
        <v>0</v>
      </c>
      <c r="AW168">
        <v>1</v>
      </c>
      <c r="AX168">
        <v>1</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row>
    <row r="169" spans="1:110">
      <c r="A169" t="s">
        <v>73</v>
      </c>
      <c r="B169" t="s">
        <v>72</v>
      </c>
      <c r="C169" t="s">
        <v>71</v>
      </c>
      <c r="D169" t="s">
        <v>94</v>
      </c>
      <c r="E169" s="106" t="s">
        <v>93</v>
      </c>
      <c r="F169" t="s">
        <v>417</v>
      </c>
      <c r="G169" t="s">
        <v>1194</v>
      </c>
      <c r="H169" t="s">
        <v>1194</v>
      </c>
      <c r="I169" t="s">
        <v>1194</v>
      </c>
      <c r="J169" t="s">
        <v>1193</v>
      </c>
      <c r="K169" t="s">
        <v>1194</v>
      </c>
      <c r="L169" t="s">
        <v>1194</v>
      </c>
      <c r="M169" t="s">
        <v>1612</v>
      </c>
      <c r="N169" t="s">
        <v>1612</v>
      </c>
      <c r="O169" t="s">
        <v>1612</v>
      </c>
      <c r="P169" t="s">
        <v>425</v>
      </c>
      <c r="Q169" t="s">
        <v>1612</v>
      </c>
      <c r="R169" t="s">
        <v>1612</v>
      </c>
      <c r="S169" t="s">
        <v>1612</v>
      </c>
      <c r="T169" t="s">
        <v>1612</v>
      </c>
      <c r="U169" t="s">
        <v>1612</v>
      </c>
      <c r="V169" t="s">
        <v>3276</v>
      </c>
      <c r="W169" t="s">
        <v>1612</v>
      </c>
      <c r="X169" t="s">
        <v>1612</v>
      </c>
      <c r="Z169">
        <v>0</v>
      </c>
      <c r="AA169">
        <v>0</v>
      </c>
      <c r="AB169">
        <v>0</v>
      </c>
      <c r="AC169">
        <v>1</v>
      </c>
      <c r="AD169">
        <v>0</v>
      </c>
      <c r="AE169">
        <v>0</v>
      </c>
      <c r="AF169">
        <v>1</v>
      </c>
      <c r="AG169">
        <v>0</v>
      </c>
      <c r="AH169">
        <v>1</v>
      </c>
      <c r="AI169">
        <v>1</v>
      </c>
      <c r="AJ169">
        <v>0</v>
      </c>
      <c r="AK169">
        <v>1</v>
      </c>
      <c r="AL169">
        <v>1</v>
      </c>
      <c r="AM169">
        <v>0</v>
      </c>
      <c r="AN169">
        <v>1</v>
      </c>
      <c r="AO169">
        <v>1</v>
      </c>
      <c r="AP169">
        <v>1</v>
      </c>
      <c r="AQ169">
        <v>0</v>
      </c>
      <c r="AR169">
        <v>1</v>
      </c>
      <c r="AS169">
        <v>0</v>
      </c>
      <c r="AT169">
        <v>1</v>
      </c>
      <c r="AU169">
        <v>1</v>
      </c>
      <c r="AV169">
        <v>0</v>
      </c>
      <c r="AW169">
        <v>1</v>
      </c>
      <c r="AX169">
        <v>1</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1</v>
      </c>
      <c r="CI169">
        <v>0</v>
      </c>
      <c r="CJ169">
        <v>0</v>
      </c>
      <c r="CK169">
        <v>0</v>
      </c>
      <c r="CL169">
        <v>1</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row>
    <row r="170" spans="1:110">
      <c r="A170" t="s">
        <v>44</v>
      </c>
      <c r="B170" t="s">
        <v>60</v>
      </c>
      <c r="C170" t="s">
        <v>68</v>
      </c>
      <c r="D170" t="s">
        <v>92</v>
      </c>
      <c r="E170" s="106" t="s">
        <v>91</v>
      </c>
      <c r="F170" t="s">
        <v>416</v>
      </c>
      <c r="G170" t="s">
        <v>1194</v>
      </c>
      <c r="H170" t="s">
        <v>1193</v>
      </c>
      <c r="I170" t="s">
        <v>1193</v>
      </c>
      <c r="J170" t="s">
        <v>1193</v>
      </c>
      <c r="K170" t="s">
        <v>1194</v>
      </c>
      <c r="L170" t="s">
        <v>1194</v>
      </c>
      <c r="M170" t="s">
        <v>1612</v>
      </c>
      <c r="N170" t="s">
        <v>422</v>
      </c>
      <c r="O170" t="s">
        <v>422</v>
      </c>
      <c r="P170" t="s">
        <v>422</v>
      </c>
      <c r="Q170" t="s">
        <v>1612</v>
      </c>
      <c r="R170" t="s">
        <v>1612</v>
      </c>
      <c r="S170" t="s">
        <v>1612</v>
      </c>
      <c r="T170" t="s">
        <v>1612</v>
      </c>
      <c r="U170" t="s">
        <v>3291</v>
      </c>
      <c r="V170" t="s">
        <v>1612</v>
      </c>
      <c r="W170" t="s">
        <v>1612</v>
      </c>
      <c r="X170" t="s">
        <v>1612</v>
      </c>
      <c r="Z170">
        <v>0</v>
      </c>
      <c r="AA170">
        <v>0</v>
      </c>
      <c r="AB170">
        <v>1</v>
      </c>
      <c r="AC170">
        <v>0</v>
      </c>
      <c r="AD170">
        <v>0</v>
      </c>
      <c r="AE170">
        <v>0</v>
      </c>
      <c r="AF170">
        <v>1</v>
      </c>
      <c r="AG170">
        <v>0</v>
      </c>
      <c r="AH170">
        <v>1</v>
      </c>
      <c r="AI170">
        <v>1</v>
      </c>
      <c r="AJ170">
        <v>1</v>
      </c>
      <c r="AK170">
        <v>0</v>
      </c>
      <c r="AL170">
        <v>1</v>
      </c>
      <c r="AM170">
        <v>1</v>
      </c>
      <c r="AN170">
        <v>0</v>
      </c>
      <c r="AO170">
        <v>1</v>
      </c>
      <c r="AP170">
        <v>1</v>
      </c>
      <c r="AQ170">
        <v>0</v>
      </c>
      <c r="AR170">
        <v>1</v>
      </c>
      <c r="AS170">
        <v>0</v>
      </c>
      <c r="AT170">
        <v>1</v>
      </c>
      <c r="AU170">
        <v>1</v>
      </c>
      <c r="AV170">
        <v>0</v>
      </c>
      <c r="AW170">
        <v>1</v>
      </c>
      <c r="AX170">
        <v>1</v>
      </c>
      <c r="AY170">
        <v>0</v>
      </c>
      <c r="AZ170">
        <v>0</v>
      </c>
      <c r="BA170">
        <v>0</v>
      </c>
      <c r="BB170">
        <v>0</v>
      </c>
      <c r="BC170">
        <v>0</v>
      </c>
      <c r="BD170">
        <v>0</v>
      </c>
      <c r="BE170">
        <v>0</v>
      </c>
      <c r="BF170">
        <v>0</v>
      </c>
      <c r="BG170">
        <v>0</v>
      </c>
      <c r="BH170">
        <v>0</v>
      </c>
      <c r="BI170">
        <v>0</v>
      </c>
      <c r="BJ170">
        <v>0</v>
      </c>
      <c r="BK170">
        <v>1</v>
      </c>
      <c r="BL170">
        <v>0</v>
      </c>
      <c r="BM170">
        <v>0</v>
      </c>
      <c r="BN170">
        <v>0</v>
      </c>
      <c r="BO170">
        <v>0</v>
      </c>
      <c r="BP170">
        <v>0</v>
      </c>
      <c r="BQ170">
        <v>0</v>
      </c>
      <c r="BR170">
        <v>1</v>
      </c>
      <c r="BS170">
        <v>0</v>
      </c>
      <c r="BT170">
        <v>0</v>
      </c>
      <c r="BU170">
        <v>1</v>
      </c>
      <c r="BV170">
        <v>0</v>
      </c>
      <c r="BW170">
        <v>0</v>
      </c>
      <c r="BX170">
        <v>0</v>
      </c>
      <c r="BY170">
        <v>0</v>
      </c>
      <c r="BZ170">
        <v>0</v>
      </c>
      <c r="CA170">
        <v>0</v>
      </c>
      <c r="CB170">
        <v>1</v>
      </c>
      <c r="CC170">
        <v>0</v>
      </c>
      <c r="CD170">
        <v>0</v>
      </c>
      <c r="CE170">
        <v>1</v>
      </c>
      <c r="CF170">
        <v>0</v>
      </c>
      <c r="CG170">
        <v>0</v>
      </c>
      <c r="CH170">
        <v>0</v>
      </c>
      <c r="CI170">
        <v>0</v>
      </c>
      <c r="CJ170">
        <v>0</v>
      </c>
      <c r="CK170">
        <v>0</v>
      </c>
      <c r="CL170">
        <v>1</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row>
    <row r="171" spans="1:110">
      <c r="A171" t="s">
        <v>44</v>
      </c>
      <c r="B171" t="s">
        <v>43</v>
      </c>
      <c r="C171" t="s">
        <v>42</v>
      </c>
      <c r="D171" t="s">
        <v>90</v>
      </c>
      <c r="E171" s="106" t="s">
        <v>89</v>
      </c>
      <c r="F171" t="s">
        <v>417</v>
      </c>
      <c r="G171" t="s">
        <v>1193</v>
      </c>
      <c r="H171" t="s">
        <v>1193</v>
      </c>
      <c r="I171" t="s">
        <v>1193</v>
      </c>
      <c r="J171" t="s">
        <v>1193</v>
      </c>
      <c r="K171" t="s">
        <v>1193</v>
      </c>
      <c r="L171" t="s">
        <v>1193</v>
      </c>
      <c r="M171" t="s">
        <v>422</v>
      </c>
      <c r="N171" t="s">
        <v>423</v>
      </c>
      <c r="O171" t="s">
        <v>428</v>
      </c>
      <c r="P171" t="s">
        <v>427</v>
      </c>
      <c r="Q171" t="s">
        <v>426</v>
      </c>
      <c r="R171" t="s">
        <v>425</v>
      </c>
      <c r="S171" t="s">
        <v>1612</v>
      </c>
      <c r="T171" t="s">
        <v>1612</v>
      </c>
      <c r="U171" t="s">
        <v>1612</v>
      </c>
      <c r="V171" t="s">
        <v>1612</v>
      </c>
      <c r="W171" t="s">
        <v>1612</v>
      </c>
      <c r="X171" t="s">
        <v>1612</v>
      </c>
      <c r="Z171">
        <v>0</v>
      </c>
      <c r="AA171">
        <v>0</v>
      </c>
      <c r="AB171">
        <v>0</v>
      </c>
      <c r="AC171">
        <v>1</v>
      </c>
      <c r="AD171">
        <v>0</v>
      </c>
      <c r="AE171">
        <v>0</v>
      </c>
      <c r="AF171">
        <v>1</v>
      </c>
      <c r="AG171">
        <v>1</v>
      </c>
      <c r="AH171">
        <v>0</v>
      </c>
      <c r="AI171">
        <v>1</v>
      </c>
      <c r="AJ171">
        <v>1</v>
      </c>
      <c r="AK171">
        <v>0</v>
      </c>
      <c r="AL171">
        <v>1</v>
      </c>
      <c r="AM171">
        <v>1</v>
      </c>
      <c r="AN171">
        <v>0</v>
      </c>
      <c r="AO171">
        <v>1</v>
      </c>
      <c r="AP171">
        <v>1</v>
      </c>
      <c r="AQ171">
        <v>0</v>
      </c>
      <c r="AR171">
        <v>1</v>
      </c>
      <c r="AS171">
        <v>1</v>
      </c>
      <c r="AT171">
        <v>0</v>
      </c>
      <c r="AU171">
        <v>1</v>
      </c>
      <c r="AV171">
        <v>1</v>
      </c>
      <c r="AW171">
        <v>0</v>
      </c>
      <c r="AX171">
        <v>1</v>
      </c>
      <c r="AY171">
        <v>0</v>
      </c>
      <c r="AZ171">
        <v>0</v>
      </c>
      <c r="BA171">
        <v>1</v>
      </c>
      <c r="BB171">
        <v>0</v>
      </c>
      <c r="BC171">
        <v>0</v>
      </c>
      <c r="BD171">
        <v>0</v>
      </c>
      <c r="BE171">
        <v>0</v>
      </c>
      <c r="BF171">
        <v>0</v>
      </c>
      <c r="BG171">
        <v>0</v>
      </c>
      <c r="BH171">
        <v>1</v>
      </c>
      <c r="BI171">
        <v>0</v>
      </c>
      <c r="BJ171">
        <v>0</v>
      </c>
      <c r="BK171">
        <v>0</v>
      </c>
      <c r="BL171">
        <v>1</v>
      </c>
      <c r="BM171">
        <v>0</v>
      </c>
      <c r="BN171">
        <v>0</v>
      </c>
      <c r="BO171">
        <v>0</v>
      </c>
      <c r="BP171">
        <v>0</v>
      </c>
      <c r="BQ171">
        <v>0</v>
      </c>
      <c r="BR171">
        <v>1</v>
      </c>
      <c r="BS171">
        <v>0</v>
      </c>
      <c r="BT171">
        <v>0</v>
      </c>
      <c r="BU171">
        <v>0</v>
      </c>
      <c r="BV171">
        <v>0</v>
      </c>
      <c r="BW171">
        <v>0</v>
      </c>
      <c r="BX171">
        <v>0</v>
      </c>
      <c r="BY171">
        <v>0</v>
      </c>
      <c r="BZ171">
        <v>0</v>
      </c>
      <c r="CA171">
        <v>1</v>
      </c>
      <c r="CB171">
        <v>1</v>
      </c>
      <c r="CC171">
        <v>0</v>
      </c>
      <c r="CD171">
        <v>0</v>
      </c>
      <c r="CE171">
        <v>0</v>
      </c>
      <c r="CF171">
        <v>0</v>
      </c>
      <c r="CG171">
        <v>0</v>
      </c>
      <c r="CH171">
        <v>0</v>
      </c>
      <c r="CI171">
        <v>0</v>
      </c>
      <c r="CJ171">
        <v>1</v>
      </c>
      <c r="CK171">
        <v>0</v>
      </c>
      <c r="CL171">
        <v>1</v>
      </c>
      <c r="CM171">
        <v>0</v>
      </c>
      <c r="CN171">
        <v>0</v>
      </c>
      <c r="CO171">
        <v>0</v>
      </c>
      <c r="CP171">
        <v>0</v>
      </c>
      <c r="CQ171">
        <v>0</v>
      </c>
      <c r="CR171">
        <v>0</v>
      </c>
      <c r="CS171">
        <v>1</v>
      </c>
      <c r="CT171">
        <v>0</v>
      </c>
      <c r="CU171">
        <v>0</v>
      </c>
      <c r="CV171">
        <v>1</v>
      </c>
      <c r="CW171">
        <v>0</v>
      </c>
      <c r="CX171">
        <v>0</v>
      </c>
      <c r="CY171">
        <v>0</v>
      </c>
      <c r="CZ171">
        <v>0</v>
      </c>
      <c r="DA171">
        <v>0</v>
      </c>
      <c r="DB171">
        <v>1</v>
      </c>
      <c r="DC171">
        <v>0</v>
      </c>
      <c r="DD171">
        <v>0</v>
      </c>
      <c r="DE171">
        <v>0</v>
      </c>
      <c r="DF171">
        <v>1</v>
      </c>
    </row>
    <row r="172" spans="1:110">
      <c r="A172" t="s">
        <v>49</v>
      </c>
      <c r="B172" t="s">
        <v>48</v>
      </c>
      <c r="C172" t="s">
        <v>47</v>
      </c>
      <c r="D172" t="s">
        <v>88</v>
      </c>
      <c r="E172" s="106" t="s">
        <v>87</v>
      </c>
      <c r="F172" t="s">
        <v>429</v>
      </c>
      <c r="G172" t="s">
        <v>1193</v>
      </c>
      <c r="H172" t="s">
        <v>1193</v>
      </c>
      <c r="I172" t="s">
        <v>1193</v>
      </c>
      <c r="J172" t="s">
        <v>1193</v>
      </c>
      <c r="K172" t="s">
        <v>1193</v>
      </c>
      <c r="L172" t="s">
        <v>1193</v>
      </c>
      <c r="M172" t="s">
        <v>422</v>
      </c>
      <c r="N172" t="s">
        <v>424</v>
      </c>
      <c r="O172" t="s">
        <v>428</v>
      </c>
      <c r="P172" t="s">
        <v>423</v>
      </c>
      <c r="Q172" t="s">
        <v>425</v>
      </c>
      <c r="R172" t="s">
        <v>426</v>
      </c>
      <c r="S172" t="s">
        <v>1612</v>
      </c>
      <c r="T172" t="s">
        <v>1612</v>
      </c>
      <c r="U172" t="s">
        <v>3319</v>
      </c>
      <c r="V172" t="s">
        <v>1612</v>
      </c>
      <c r="W172" t="s">
        <v>1612</v>
      </c>
      <c r="X172" t="s">
        <v>1612</v>
      </c>
      <c r="Z172">
        <v>1</v>
      </c>
      <c r="AA172">
        <v>0</v>
      </c>
      <c r="AB172">
        <v>0</v>
      </c>
      <c r="AC172">
        <v>0</v>
      </c>
      <c r="AD172">
        <v>0</v>
      </c>
      <c r="AE172">
        <v>0</v>
      </c>
      <c r="AF172">
        <v>1</v>
      </c>
      <c r="AG172">
        <v>1</v>
      </c>
      <c r="AH172">
        <v>0</v>
      </c>
      <c r="AI172">
        <v>1</v>
      </c>
      <c r="AJ172">
        <v>1</v>
      </c>
      <c r="AK172">
        <v>0</v>
      </c>
      <c r="AL172">
        <v>1</v>
      </c>
      <c r="AM172">
        <v>1</v>
      </c>
      <c r="AN172">
        <v>0</v>
      </c>
      <c r="AO172">
        <v>1</v>
      </c>
      <c r="AP172">
        <v>1</v>
      </c>
      <c r="AQ172">
        <v>0</v>
      </c>
      <c r="AR172">
        <v>1</v>
      </c>
      <c r="AS172">
        <v>1</v>
      </c>
      <c r="AT172">
        <v>0</v>
      </c>
      <c r="AU172">
        <v>1</v>
      </c>
      <c r="AV172">
        <v>1</v>
      </c>
      <c r="AW172">
        <v>0</v>
      </c>
      <c r="AX172">
        <v>1</v>
      </c>
      <c r="AY172">
        <v>0</v>
      </c>
      <c r="AZ172">
        <v>0</v>
      </c>
      <c r="BA172">
        <v>1</v>
      </c>
      <c r="BB172">
        <v>0</v>
      </c>
      <c r="BC172">
        <v>0</v>
      </c>
      <c r="BD172">
        <v>0</v>
      </c>
      <c r="BE172">
        <v>0</v>
      </c>
      <c r="BF172">
        <v>0</v>
      </c>
      <c r="BG172">
        <v>0</v>
      </c>
      <c r="BH172">
        <v>1</v>
      </c>
      <c r="BI172">
        <v>0</v>
      </c>
      <c r="BJ172">
        <v>0</v>
      </c>
      <c r="BK172">
        <v>0</v>
      </c>
      <c r="BL172">
        <v>0</v>
      </c>
      <c r="BM172">
        <v>1</v>
      </c>
      <c r="BN172">
        <v>0</v>
      </c>
      <c r="BO172">
        <v>0</v>
      </c>
      <c r="BP172">
        <v>0</v>
      </c>
      <c r="BQ172">
        <v>0</v>
      </c>
      <c r="BR172">
        <v>1</v>
      </c>
      <c r="BS172">
        <v>0</v>
      </c>
      <c r="BT172">
        <v>0</v>
      </c>
      <c r="BU172">
        <v>0</v>
      </c>
      <c r="BV172">
        <v>0</v>
      </c>
      <c r="BW172">
        <v>0</v>
      </c>
      <c r="BX172">
        <v>0</v>
      </c>
      <c r="BY172">
        <v>0</v>
      </c>
      <c r="BZ172">
        <v>0</v>
      </c>
      <c r="CA172">
        <v>1</v>
      </c>
      <c r="CB172">
        <v>1</v>
      </c>
      <c r="CC172">
        <v>0</v>
      </c>
      <c r="CD172">
        <v>0</v>
      </c>
      <c r="CE172">
        <v>0</v>
      </c>
      <c r="CF172">
        <v>1</v>
      </c>
      <c r="CG172">
        <v>0</v>
      </c>
      <c r="CH172">
        <v>0</v>
      </c>
      <c r="CI172">
        <v>0</v>
      </c>
      <c r="CJ172">
        <v>0</v>
      </c>
      <c r="CK172">
        <v>0</v>
      </c>
      <c r="CL172">
        <v>1</v>
      </c>
      <c r="CM172">
        <v>0</v>
      </c>
      <c r="CN172">
        <v>0</v>
      </c>
      <c r="CO172">
        <v>0</v>
      </c>
      <c r="CP172">
        <v>0</v>
      </c>
      <c r="CQ172">
        <v>0</v>
      </c>
      <c r="CR172">
        <v>1</v>
      </c>
      <c r="CS172">
        <v>0</v>
      </c>
      <c r="CT172">
        <v>0</v>
      </c>
      <c r="CU172">
        <v>0</v>
      </c>
      <c r="CV172">
        <v>1</v>
      </c>
      <c r="CW172">
        <v>0</v>
      </c>
      <c r="CX172">
        <v>0</v>
      </c>
      <c r="CY172">
        <v>0</v>
      </c>
      <c r="CZ172">
        <v>0</v>
      </c>
      <c r="DA172">
        <v>0</v>
      </c>
      <c r="DB172">
        <v>0</v>
      </c>
      <c r="DC172">
        <v>1</v>
      </c>
      <c r="DD172">
        <v>0</v>
      </c>
      <c r="DE172">
        <v>0</v>
      </c>
      <c r="DF172">
        <v>1</v>
      </c>
    </row>
    <row r="173" spans="1:110">
      <c r="A173" t="s">
        <v>73</v>
      </c>
      <c r="B173" t="s">
        <v>72</v>
      </c>
      <c r="C173" t="s">
        <v>71</v>
      </c>
      <c r="D173" t="s">
        <v>86</v>
      </c>
      <c r="E173" s="106" t="s">
        <v>85</v>
      </c>
      <c r="F173" t="s">
        <v>417</v>
      </c>
      <c r="G173" t="s">
        <v>1194</v>
      </c>
      <c r="H173" t="s">
        <v>1194</v>
      </c>
      <c r="I173" t="s">
        <v>1194</v>
      </c>
      <c r="J173" t="s">
        <v>1193</v>
      </c>
      <c r="K173" t="s">
        <v>1194</v>
      </c>
      <c r="L173" t="s">
        <v>1194</v>
      </c>
      <c r="M173" t="s">
        <v>1612</v>
      </c>
      <c r="N173" t="s">
        <v>1612</v>
      </c>
      <c r="O173" t="s">
        <v>1612</v>
      </c>
      <c r="P173" t="s">
        <v>422</v>
      </c>
      <c r="Q173" t="s">
        <v>1612</v>
      </c>
      <c r="R173" t="s">
        <v>1612</v>
      </c>
      <c r="S173" t="s">
        <v>1612</v>
      </c>
      <c r="T173" t="s">
        <v>1612</v>
      </c>
      <c r="U173" t="s">
        <v>1612</v>
      </c>
      <c r="V173" t="s">
        <v>1612</v>
      </c>
      <c r="W173" t="s">
        <v>1612</v>
      </c>
      <c r="X173" t="s">
        <v>1612</v>
      </c>
      <c r="Z173">
        <v>0</v>
      </c>
      <c r="AA173">
        <v>0</v>
      </c>
      <c r="AB173">
        <v>0</v>
      </c>
      <c r="AC173">
        <v>1</v>
      </c>
      <c r="AD173">
        <v>0</v>
      </c>
      <c r="AE173">
        <v>0</v>
      </c>
      <c r="AF173">
        <v>1</v>
      </c>
      <c r="AG173">
        <v>0</v>
      </c>
      <c r="AH173">
        <v>1</v>
      </c>
      <c r="AI173">
        <v>1</v>
      </c>
      <c r="AJ173">
        <v>0</v>
      </c>
      <c r="AK173">
        <v>1</v>
      </c>
      <c r="AL173">
        <v>1</v>
      </c>
      <c r="AM173">
        <v>0</v>
      </c>
      <c r="AN173">
        <v>1</v>
      </c>
      <c r="AO173">
        <v>1</v>
      </c>
      <c r="AP173">
        <v>1</v>
      </c>
      <c r="AQ173">
        <v>0</v>
      </c>
      <c r="AR173">
        <v>1</v>
      </c>
      <c r="AS173">
        <v>0</v>
      </c>
      <c r="AT173">
        <v>1</v>
      </c>
      <c r="AU173">
        <v>1</v>
      </c>
      <c r="AV173">
        <v>0</v>
      </c>
      <c r="AW173">
        <v>1</v>
      </c>
      <c r="AX173">
        <v>1</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1</v>
      </c>
      <c r="CF173">
        <v>0</v>
      </c>
      <c r="CG173">
        <v>0</v>
      </c>
      <c r="CH173">
        <v>0</v>
      </c>
      <c r="CI173">
        <v>0</v>
      </c>
      <c r="CJ173">
        <v>0</v>
      </c>
      <c r="CK173">
        <v>0</v>
      </c>
      <c r="CL173">
        <v>1</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row>
    <row r="174" spans="1:110">
      <c r="A174" t="s">
        <v>73</v>
      </c>
      <c r="B174" t="s">
        <v>72</v>
      </c>
      <c r="C174" t="s">
        <v>71</v>
      </c>
      <c r="D174" t="s">
        <v>84</v>
      </c>
      <c r="E174" s="106" t="s">
        <v>83</v>
      </c>
      <c r="F174" t="s">
        <v>416</v>
      </c>
      <c r="G174" t="s">
        <v>1194</v>
      </c>
      <c r="H174" t="s">
        <v>1194</v>
      </c>
      <c r="I174" t="s">
        <v>1194</v>
      </c>
      <c r="J174" t="s">
        <v>1194</v>
      </c>
      <c r="K174" t="s">
        <v>1194</v>
      </c>
      <c r="L174" t="s">
        <v>1194</v>
      </c>
      <c r="M174" t="s">
        <v>1612</v>
      </c>
      <c r="N174" t="s">
        <v>1612</v>
      </c>
      <c r="O174" t="s">
        <v>1612</v>
      </c>
      <c r="P174" t="s">
        <v>1612</v>
      </c>
      <c r="Q174" t="s">
        <v>1612</v>
      </c>
      <c r="R174" t="s">
        <v>1612</v>
      </c>
      <c r="S174" t="s">
        <v>1612</v>
      </c>
      <c r="T174" t="s">
        <v>1612</v>
      </c>
      <c r="U174" t="s">
        <v>1612</v>
      </c>
      <c r="V174" t="s">
        <v>1612</v>
      </c>
      <c r="W174" t="s">
        <v>1612</v>
      </c>
      <c r="X174" t="s">
        <v>1612</v>
      </c>
      <c r="Z174">
        <v>0</v>
      </c>
      <c r="AA174">
        <v>0</v>
      </c>
      <c r="AB174">
        <v>1</v>
      </c>
      <c r="AC174">
        <v>0</v>
      </c>
      <c r="AD174">
        <v>0</v>
      </c>
      <c r="AE174">
        <v>0</v>
      </c>
      <c r="AF174">
        <v>1</v>
      </c>
      <c r="AG174">
        <v>0</v>
      </c>
      <c r="AH174">
        <v>1</v>
      </c>
      <c r="AI174">
        <v>1</v>
      </c>
      <c r="AJ174">
        <v>0</v>
      </c>
      <c r="AK174">
        <v>1</v>
      </c>
      <c r="AL174">
        <v>1</v>
      </c>
      <c r="AM174">
        <v>0</v>
      </c>
      <c r="AN174">
        <v>1</v>
      </c>
      <c r="AO174">
        <v>1</v>
      </c>
      <c r="AP174">
        <v>0</v>
      </c>
      <c r="AQ174">
        <v>1</v>
      </c>
      <c r="AR174">
        <v>1</v>
      </c>
      <c r="AS174">
        <v>0</v>
      </c>
      <c r="AT174">
        <v>1</v>
      </c>
      <c r="AU174">
        <v>1</v>
      </c>
      <c r="AV174">
        <v>0</v>
      </c>
      <c r="AW174">
        <v>1</v>
      </c>
      <c r="AX174">
        <v>1</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row>
    <row r="175" spans="1:110">
      <c r="A175" t="s">
        <v>44</v>
      </c>
      <c r="B175" t="s">
        <v>60</v>
      </c>
      <c r="C175" t="s">
        <v>59</v>
      </c>
      <c r="D175" t="s">
        <v>82</v>
      </c>
      <c r="E175" s="106" t="s">
        <v>81</v>
      </c>
      <c r="F175" t="s">
        <v>419</v>
      </c>
      <c r="G175" t="s">
        <v>1193</v>
      </c>
      <c r="H175" t="s">
        <v>1193</v>
      </c>
      <c r="I175" t="s">
        <v>1194</v>
      </c>
      <c r="J175" t="s">
        <v>1193</v>
      </c>
      <c r="K175" t="s">
        <v>1193</v>
      </c>
      <c r="L175" t="s">
        <v>1193</v>
      </c>
      <c r="M175" t="s">
        <v>421</v>
      </c>
      <c r="N175" t="s">
        <v>426</v>
      </c>
      <c r="O175" t="s">
        <v>1612</v>
      </c>
      <c r="P175" t="s">
        <v>421</v>
      </c>
      <c r="Q175" t="s">
        <v>421</v>
      </c>
      <c r="R175" t="s">
        <v>421</v>
      </c>
      <c r="S175" t="s">
        <v>1612</v>
      </c>
      <c r="T175" t="s">
        <v>1612</v>
      </c>
      <c r="U175" t="s">
        <v>1612</v>
      </c>
      <c r="V175" t="s">
        <v>1612</v>
      </c>
      <c r="W175" t="s">
        <v>1612</v>
      </c>
      <c r="X175" t="s">
        <v>1612</v>
      </c>
      <c r="Z175">
        <v>0</v>
      </c>
      <c r="AA175">
        <v>0</v>
      </c>
      <c r="AB175">
        <v>0</v>
      </c>
      <c r="AC175">
        <v>0</v>
      </c>
      <c r="AD175">
        <v>0</v>
      </c>
      <c r="AE175">
        <v>1</v>
      </c>
      <c r="AF175">
        <v>1</v>
      </c>
      <c r="AG175">
        <v>1</v>
      </c>
      <c r="AH175">
        <v>0</v>
      </c>
      <c r="AI175">
        <v>1</v>
      </c>
      <c r="AJ175">
        <v>1</v>
      </c>
      <c r="AK175">
        <v>0</v>
      </c>
      <c r="AL175">
        <v>1</v>
      </c>
      <c r="AM175">
        <v>0</v>
      </c>
      <c r="AN175">
        <v>1</v>
      </c>
      <c r="AO175">
        <v>1</v>
      </c>
      <c r="AP175">
        <v>1</v>
      </c>
      <c r="AQ175">
        <v>0</v>
      </c>
      <c r="AR175">
        <v>1</v>
      </c>
      <c r="AS175">
        <v>1</v>
      </c>
      <c r="AT175">
        <v>0</v>
      </c>
      <c r="AU175">
        <v>1</v>
      </c>
      <c r="AV175">
        <v>1</v>
      </c>
      <c r="AW175">
        <v>0</v>
      </c>
      <c r="AX175">
        <v>1</v>
      </c>
      <c r="AY175">
        <v>0</v>
      </c>
      <c r="AZ175">
        <v>1</v>
      </c>
      <c r="BA175">
        <v>0</v>
      </c>
      <c r="BB175">
        <v>0</v>
      </c>
      <c r="BC175">
        <v>0</v>
      </c>
      <c r="BD175">
        <v>0</v>
      </c>
      <c r="BE175">
        <v>0</v>
      </c>
      <c r="BF175">
        <v>0</v>
      </c>
      <c r="BG175">
        <v>0</v>
      </c>
      <c r="BH175">
        <v>1</v>
      </c>
      <c r="BI175">
        <v>0</v>
      </c>
      <c r="BJ175">
        <v>0</v>
      </c>
      <c r="BK175">
        <v>0</v>
      </c>
      <c r="BL175">
        <v>0</v>
      </c>
      <c r="BM175">
        <v>0</v>
      </c>
      <c r="BN175">
        <v>0</v>
      </c>
      <c r="BO175">
        <v>1</v>
      </c>
      <c r="BP175">
        <v>0</v>
      </c>
      <c r="BQ175">
        <v>0</v>
      </c>
      <c r="BR175">
        <v>1</v>
      </c>
      <c r="BS175">
        <v>0</v>
      </c>
      <c r="BT175">
        <v>0</v>
      </c>
      <c r="BU175">
        <v>0</v>
      </c>
      <c r="BV175">
        <v>0</v>
      </c>
      <c r="BW175">
        <v>0</v>
      </c>
      <c r="BX175">
        <v>0</v>
      </c>
      <c r="BY175">
        <v>0</v>
      </c>
      <c r="BZ175">
        <v>0</v>
      </c>
      <c r="CA175">
        <v>0</v>
      </c>
      <c r="CB175">
        <v>0</v>
      </c>
      <c r="CC175">
        <v>0</v>
      </c>
      <c r="CD175">
        <v>1</v>
      </c>
      <c r="CE175">
        <v>0</v>
      </c>
      <c r="CF175">
        <v>0</v>
      </c>
      <c r="CG175">
        <v>0</v>
      </c>
      <c r="CH175">
        <v>0</v>
      </c>
      <c r="CI175">
        <v>0</v>
      </c>
      <c r="CJ175">
        <v>0</v>
      </c>
      <c r="CK175">
        <v>0</v>
      </c>
      <c r="CL175">
        <v>1</v>
      </c>
      <c r="CM175">
        <v>0</v>
      </c>
      <c r="CN175">
        <v>1</v>
      </c>
      <c r="CO175">
        <v>0</v>
      </c>
      <c r="CP175">
        <v>0</v>
      </c>
      <c r="CQ175">
        <v>0</v>
      </c>
      <c r="CR175">
        <v>0</v>
      </c>
      <c r="CS175">
        <v>0</v>
      </c>
      <c r="CT175">
        <v>0</v>
      </c>
      <c r="CU175">
        <v>0</v>
      </c>
      <c r="CV175">
        <v>1</v>
      </c>
      <c r="CW175">
        <v>0</v>
      </c>
      <c r="CX175">
        <v>1</v>
      </c>
      <c r="CY175">
        <v>0</v>
      </c>
      <c r="CZ175">
        <v>0</v>
      </c>
      <c r="DA175">
        <v>0</v>
      </c>
      <c r="DB175">
        <v>0</v>
      </c>
      <c r="DC175">
        <v>0</v>
      </c>
      <c r="DD175">
        <v>0</v>
      </c>
      <c r="DE175">
        <v>0</v>
      </c>
      <c r="DF175">
        <v>1</v>
      </c>
    </row>
    <row r="176" spans="1:110">
      <c r="A176" t="s">
        <v>49</v>
      </c>
      <c r="B176" t="s">
        <v>48</v>
      </c>
      <c r="C176" t="s">
        <v>47</v>
      </c>
      <c r="D176" t="s">
        <v>80</v>
      </c>
      <c r="E176" s="106" t="s">
        <v>79</v>
      </c>
      <c r="F176" t="s">
        <v>417</v>
      </c>
      <c r="G176" t="s">
        <v>1193</v>
      </c>
      <c r="H176" t="s">
        <v>1193</v>
      </c>
      <c r="I176" t="s">
        <v>1193</v>
      </c>
      <c r="J176" t="s">
        <v>1193</v>
      </c>
      <c r="K176" t="s">
        <v>1193</v>
      </c>
      <c r="L176" t="s">
        <v>1193</v>
      </c>
      <c r="M176" t="s">
        <v>424</v>
      </c>
      <c r="N176" t="s">
        <v>422</v>
      </c>
      <c r="O176" t="s">
        <v>421</v>
      </c>
      <c r="P176" t="s">
        <v>424</v>
      </c>
      <c r="Q176" t="s">
        <v>423</v>
      </c>
      <c r="R176" t="s">
        <v>424</v>
      </c>
      <c r="S176" t="s">
        <v>3373</v>
      </c>
      <c r="T176" t="s">
        <v>1612</v>
      </c>
      <c r="U176" t="s">
        <v>3374</v>
      </c>
      <c r="V176" t="s">
        <v>1612</v>
      </c>
      <c r="W176" t="s">
        <v>1612</v>
      </c>
      <c r="X176" t="s">
        <v>3375</v>
      </c>
      <c r="Z176">
        <v>0</v>
      </c>
      <c r="AA176">
        <v>0</v>
      </c>
      <c r="AB176">
        <v>0</v>
      </c>
      <c r="AC176">
        <v>1</v>
      </c>
      <c r="AD176">
        <v>0</v>
      </c>
      <c r="AE176">
        <v>0</v>
      </c>
      <c r="AF176">
        <v>1</v>
      </c>
      <c r="AG176">
        <v>1</v>
      </c>
      <c r="AH176">
        <v>0</v>
      </c>
      <c r="AI176">
        <v>1</v>
      </c>
      <c r="AJ176">
        <v>1</v>
      </c>
      <c r="AK176">
        <v>0</v>
      </c>
      <c r="AL176">
        <v>1</v>
      </c>
      <c r="AM176">
        <v>1</v>
      </c>
      <c r="AN176">
        <v>0</v>
      </c>
      <c r="AO176">
        <v>1</v>
      </c>
      <c r="AP176">
        <v>1</v>
      </c>
      <c r="AQ176">
        <v>0</v>
      </c>
      <c r="AR176">
        <v>1</v>
      </c>
      <c r="AS176">
        <v>1</v>
      </c>
      <c r="AT176">
        <v>0</v>
      </c>
      <c r="AU176">
        <v>1</v>
      </c>
      <c r="AV176">
        <v>1</v>
      </c>
      <c r="AW176">
        <v>0</v>
      </c>
      <c r="AX176">
        <v>1</v>
      </c>
      <c r="AY176">
        <v>0</v>
      </c>
      <c r="AZ176">
        <v>0</v>
      </c>
      <c r="BA176">
        <v>0</v>
      </c>
      <c r="BB176">
        <v>0</v>
      </c>
      <c r="BC176">
        <v>1</v>
      </c>
      <c r="BD176">
        <v>0</v>
      </c>
      <c r="BE176">
        <v>0</v>
      </c>
      <c r="BF176">
        <v>0</v>
      </c>
      <c r="BG176">
        <v>0</v>
      </c>
      <c r="BH176">
        <v>1</v>
      </c>
      <c r="BI176">
        <v>0</v>
      </c>
      <c r="BJ176">
        <v>0</v>
      </c>
      <c r="BK176">
        <v>1</v>
      </c>
      <c r="BL176">
        <v>0</v>
      </c>
      <c r="BM176">
        <v>0</v>
      </c>
      <c r="BN176">
        <v>0</v>
      </c>
      <c r="BO176">
        <v>0</v>
      </c>
      <c r="BP176">
        <v>0</v>
      </c>
      <c r="BQ176">
        <v>0</v>
      </c>
      <c r="BR176">
        <v>1</v>
      </c>
      <c r="BS176">
        <v>0</v>
      </c>
      <c r="BT176">
        <v>1</v>
      </c>
      <c r="BU176">
        <v>0</v>
      </c>
      <c r="BV176">
        <v>0</v>
      </c>
      <c r="BW176">
        <v>0</v>
      </c>
      <c r="BX176">
        <v>0</v>
      </c>
      <c r="BY176">
        <v>0</v>
      </c>
      <c r="BZ176">
        <v>0</v>
      </c>
      <c r="CA176">
        <v>0</v>
      </c>
      <c r="CB176">
        <v>1</v>
      </c>
      <c r="CC176">
        <v>0</v>
      </c>
      <c r="CD176">
        <v>0</v>
      </c>
      <c r="CE176">
        <v>0</v>
      </c>
      <c r="CF176">
        <v>0</v>
      </c>
      <c r="CG176">
        <v>1</v>
      </c>
      <c r="CH176">
        <v>0</v>
      </c>
      <c r="CI176">
        <v>0</v>
      </c>
      <c r="CJ176">
        <v>0</v>
      </c>
      <c r="CK176">
        <v>0</v>
      </c>
      <c r="CL176">
        <v>1</v>
      </c>
      <c r="CM176">
        <v>0</v>
      </c>
      <c r="CN176">
        <v>0</v>
      </c>
      <c r="CO176">
        <v>0</v>
      </c>
      <c r="CP176">
        <v>1</v>
      </c>
      <c r="CQ176">
        <v>0</v>
      </c>
      <c r="CR176">
        <v>0</v>
      </c>
      <c r="CS176">
        <v>0</v>
      </c>
      <c r="CT176">
        <v>0</v>
      </c>
      <c r="CU176">
        <v>0</v>
      </c>
      <c r="CV176">
        <v>1</v>
      </c>
      <c r="CW176">
        <v>0</v>
      </c>
      <c r="CX176">
        <v>0</v>
      </c>
      <c r="CY176">
        <v>0</v>
      </c>
      <c r="CZ176">
        <v>0</v>
      </c>
      <c r="DA176">
        <v>1</v>
      </c>
      <c r="DB176">
        <v>0</v>
      </c>
      <c r="DC176">
        <v>0</v>
      </c>
      <c r="DD176">
        <v>0</v>
      </c>
      <c r="DE176">
        <v>0</v>
      </c>
      <c r="DF176">
        <v>1</v>
      </c>
    </row>
    <row r="177" spans="1:110">
      <c r="A177" t="s">
        <v>56</v>
      </c>
      <c r="B177" t="s">
        <v>55</v>
      </c>
      <c r="C177" t="s">
        <v>54</v>
      </c>
      <c r="D177" t="s">
        <v>78</v>
      </c>
      <c r="E177" s="106" t="s">
        <v>77</v>
      </c>
      <c r="F177" t="s">
        <v>418</v>
      </c>
      <c r="G177" t="s">
        <v>1194</v>
      </c>
      <c r="H177" t="s">
        <v>1194</v>
      </c>
      <c r="I177" t="s">
        <v>1194</v>
      </c>
      <c r="J177" t="s">
        <v>1194</v>
      </c>
      <c r="K177" t="s">
        <v>1194</v>
      </c>
      <c r="L177" t="s">
        <v>1194</v>
      </c>
      <c r="M177" t="s">
        <v>1612</v>
      </c>
      <c r="N177" t="s">
        <v>1612</v>
      </c>
      <c r="O177" t="s">
        <v>1612</v>
      </c>
      <c r="P177" t="s">
        <v>1612</v>
      </c>
      <c r="Q177" t="s">
        <v>1612</v>
      </c>
      <c r="R177" t="s">
        <v>1612</v>
      </c>
      <c r="S177" t="s">
        <v>1612</v>
      </c>
      <c r="T177" t="s">
        <v>1612</v>
      </c>
      <c r="U177" t="s">
        <v>1612</v>
      </c>
      <c r="V177" t="s">
        <v>1612</v>
      </c>
      <c r="W177" t="s">
        <v>1612</v>
      </c>
      <c r="X177" t="s">
        <v>1612</v>
      </c>
      <c r="Z177">
        <v>0</v>
      </c>
      <c r="AA177">
        <v>0</v>
      </c>
      <c r="AB177">
        <v>0</v>
      </c>
      <c r="AC177">
        <v>0</v>
      </c>
      <c r="AD177">
        <v>1</v>
      </c>
      <c r="AE177">
        <v>0</v>
      </c>
      <c r="AF177">
        <v>1</v>
      </c>
      <c r="AG177">
        <v>0</v>
      </c>
      <c r="AH177">
        <v>1</v>
      </c>
      <c r="AI177">
        <v>1</v>
      </c>
      <c r="AJ177">
        <v>0</v>
      </c>
      <c r="AK177">
        <v>1</v>
      </c>
      <c r="AL177">
        <v>1</v>
      </c>
      <c r="AM177">
        <v>0</v>
      </c>
      <c r="AN177">
        <v>1</v>
      </c>
      <c r="AO177">
        <v>1</v>
      </c>
      <c r="AP177">
        <v>0</v>
      </c>
      <c r="AQ177">
        <v>1</v>
      </c>
      <c r="AR177">
        <v>1</v>
      </c>
      <c r="AS177">
        <v>0</v>
      </c>
      <c r="AT177">
        <v>1</v>
      </c>
      <c r="AU177">
        <v>1</v>
      </c>
      <c r="AV177">
        <v>0</v>
      </c>
      <c r="AW177">
        <v>1</v>
      </c>
      <c r="AX177">
        <v>1</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row>
    <row r="178" spans="1:110">
      <c r="A178" t="s">
        <v>56</v>
      </c>
      <c r="B178" t="s">
        <v>55</v>
      </c>
      <c r="C178" t="s">
        <v>76</v>
      </c>
      <c r="D178" t="s">
        <v>75</v>
      </c>
      <c r="E178" s="106" t="s">
        <v>74</v>
      </c>
      <c r="F178" t="s">
        <v>429</v>
      </c>
      <c r="G178" t="s">
        <v>1193</v>
      </c>
      <c r="H178" t="s">
        <v>1193</v>
      </c>
      <c r="I178" t="s">
        <v>1193</v>
      </c>
      <c r="J178" t="s">
        <v>1193</v>
      </c>
      <c r="K178" t="s">
        <v>1193</v>
      </c>
      <c r="L178" t="s">
        <v>1193</v>
      </c>
      <c r="M178" t="s">
        <v>421</v>
      </c>
      <c r="N178" t="s">
        <v>421</v>
      </c>
      <c r="O178" t="s">
        <v>424</v>
      </c>
      <c r="P178" t="s">
        <v>428</v>
      </c>
      <c r="Q178" t="s">
        <v>428</v>
      </c>
      <c r="R178" t="s">
        <v>425</v>
      </c>
      <c r="S178" t="s">
        <v>1612</v>
      </c>
      <c r="T178" t="s">
        <v>1612</v>
      </c>
      <c r="U178" t="s">
        <v>1612</v>
      </c>
      <c r="V178" t="s">
        <v>1612</v>
      </c>
      <c r="W178" t="s">
        <v>1612</v>
      </c>
      <c r="X178" t="s">
        <v>1612</v>
      </c>
      <c r="Z178">
        <v>1</v>
      </c>
      <c r="AA178">
        <v>0</v>
      </c>
      <c r="AB178">
        <v>0</v>
      </c>
      <c r="AC178">
        <v>0</v>
      </c>
      <c r="AD178">
        <v>0</v>
      </c>
      <c r="AE178">
        <v>0</v>
      </c>
      <c r="AF178">
        <v>1</v>
      </c>
      <c r="AG178">
        <v>1</v>
      </c>
      <c r="AH178">
        <v>0</v>
      </c>
      <c r="AI178">
        <v>1</v>
      </c>
      <c r="AJ178">
        <v>1</v>
      </c>
      <c r="AK178">
        <v>0</v>
      </c>
      <c r="AL178">
        <v>1</v>
      </c>
      <c r="AM178">
        <v>1</v>
      </c>
      <c r="AN178">
        <v>0</v>
      </c>
      <c r="AO178">
        <v>1</v>
      </c>
      <c r="AP178">
        <v>1</v>
      </c>
      <c r="AQ178">
        <v>0</v>
      </c>
      <c r="AR178">
        <v>1</v>
      </c>
      <c r="AS178">
        <v>1</v>
      </c>
      <c r="AT178">
        <v>0</v>
      </c>
      <c r="AU178">
        <v>1</v>
      </c>
      <c r="AV178">
        <v>1</v>
      </c>
      <c r="AW178">
        <v>0</v>
      </c>
      <c r="AX178">
        <v>1</v>
      </c>
      <c r="AY178">
        <v>0</v>
      </c>
      <c r="AZ178">
        <v>1</v>
      </c>
      <c r="BA178">
        <v>0</v>
      </c>
      <c r="BB178">
        <v>0</v>
      </c>
      <c r="BC178">
        <v>0</v>
      </c>
      <c r="BD178">
        <v>0</v>
      </c>
      <c r="BE178">
        <v>0</v>
      </c>
      <c r="BF178">
        <v>0</v>
      </c>
      <c r="BG178">
        <v>0</v>
      </c>
      <c r="BH178">
        <v>1</v>
      </c>
      <c r="BI178">
        <v>0</v>
      </c>
      <c r="BJ178">
        <v>1</v>
      </c>
      <c r="BK178">
        <v>0</v>
      </c>
      <c r="BL178">
        <v>0</v>
      </c>
      <c r="BM178">
        <v>0</v>
      </c>
      <c r="BN178">
        <v>0</v>
      </c>
      <c r="BO178">
        <v>0</v>
      </c>
      <c r="BP178">
        <v>0</v>
      </c>
      <c r="BQ178">
        <v>0</v>
      </c>
      <c r="BR178">
        <v>1</v>
      </c>
      <c r="BS178">
        <v>0</v>
      </c>
      <c r="BT178">
        <v>0</v>
      </c>
      <c r="BU178">
        <v>0</v>
      </c>
      <c r="BV178">
        <v>0</v>
      </c>
      <c r="BW178">
        <v>1</v>
      </c>
      <c r="BX178">
        <v>0</v>
      </c>
      <c r="BY178">
        <v>0</v>
      </c>
      <c r="BZ178">
        <v>0</v>
      </c>
      <c r="CA178">
        <v>0</v>
      </c>
      <c r="CB178">
        <v>1</v>
      </c>
      <c r="CC178">
        <v>0</v>
      </c>
      <c r="CD178">
        <v>0</v>
      </c>
      <c r="CE178">
        <v>0</v>
      </c>
      <c r="CF178">
        <v>0</v>
      </c>
      <c r="CG178">
        <v>0</v>
      </c>
      <c r="CH178">
        <v>0</v>
      </c>
      <c r="CI178">
        <v>0</v>
      </c>
      <c r="CJ178">
        <v>0</v>
      </c>
      <c r="CK178">
        <v>1</v>
      </c>
      <c r="CL178">
        <v>1</v>
      </c>
      <c r="CM178">
        <v>0</v>
      </c>
      <c r="CN178">
        <v>0</v>
      </c>
      <c r="CO178">
        <v>0</v>
      </c>
      <c r="CP178">
        <v>0</v>
      </c>
      <c r="CQ178">
        <v>0</v>
      </c>
      <c r="CR178">
        <v>0</v>
      </c>
      <c r="CS178">
        <v>0</v>
      </c>
      <c r="CT178">
        <v>0</v>
      </c>
      <c r="CU178">
        <v>1</v>
      </c>
      <c r="CV178">
        <v>1</v>
      </c>
      <c r="CW178">
        <v>0</v>
      </c>
      <c r="CX178">
        <v>0</v>
      </c>
      <c r="CY178">
        <v>0</v>
      </c>
      <c r="CZ178">
        <v>0</v>
      </c>
      <c r="DA178">
        <v>0</v>
      </c>
      <c r="DB178">
        <v>1</v>
      </c>
      <c r="DC178">
        <v>0</v>
      </c>
      <c r="DD178">
        <v>0</v>
      </c>
      <c r="DE178">
        <v>0</v>
      </c>
      <c r="DF178">
        <v>1</v>
      </c>
    </row>
    <row r="179" spans="1:110">
      <c r="A179" t="s">
        <v>73</v>
      </c>
      <c r="B179" t="s">
        <v>72</v>
      </c>
      <c r="C179" t="s">
        <v>71</v>
      </c>
      <c r="D179" t="s">
        <v>70</v>
      </c>
      <c r="E179" s="106" t="s">
        <v>69</v>
      </c>
      <c r="F179" t="s">
        <v>417</v>
      </c>
      <c r="G179" t="s">
        <v>1194</v>
      </c>
      <c r="H179" t="s">
        <v>1194</v>
      </c>
      <c r="I179" t="s">
        <v>1194</v>
      </c>
      <c r="J179" t="s">
        <v>1194</v>
      </c>
      <c r="K179" t="s">
        <v>1194</v>
      </c>
      <c r="L179" t="s">
        <v>1194</v>
      </c>
      <c r="M179" t="s">
        <v>1612</v>
      </c>
      <c r="N179" t="s">
        <v>1612</v>
      </c>
      <c r="O179" t="s">
        <v>1612</v>
      </c>
      <c r="P179" t="s">
        <v>1612</v>
      </c>
      <c r="Q179" t="s">
        <v>1612</v>
      </c>
      <c r="R179" t="s">
        <v>1612</v>
      </c>
      <c r="S179" t="s">
        <v>1612</v>
      </c>
      <c r="T179" t="s">
        <v>1612</v>
      </c>
      <c r="U179" t="s">
        <v>1612</v>
      </c>
      <c r="V179" t="s">
        <v>1612</v>
      </c>
      <c r="W179" t="s">
        <v>1612</v>
      </c>
      <c r="X179" t="s">
        <v>1612</v>
      </c>
      <c r="Z179">
        <v>0</v>
      </c>
      <c r="AA179">
        <v>0</v>
      </c>
      <c r="AB179">
        <v>0</v>
      </c>
      <c r="AC179">
        <v>1</v>
      </c>
      <c r="AD179">
        <v>0</v>
      </c>
      <c r="AE179">
        <v>0</v>
      </c>
      <c r="AF179">
        <v>1</v>
      </c>
      <c r="AG179">
        <v>0</v>
      </c>
      <c r="AH179">
        <v>1</v>
      </c>
      <c r="AI179">
        <v>1</v>
      </c>
      <c r="AJ179">
        <v>0</v>
      </c>
      <c r="AK179">
        <v>1</v>
      </c>
      <c r="AL179">
        <v>1</v>
      </c>
      <c r="AM179">
        <v>0</v>
      </c>
      <c r="AN179">
        <v>1</v>
      </c>
      <c r="AO179">
        <v>1</v>
      </c>
      <c r="AP179">
        <v>0</v>
      </c>
      <c r="AQ179">
        <v>1</v>
      </c>
      <c r="AR179">
        <v>1</v>
      </c>
      <c r="AS179">
        <v>0</v>
      </c>
      <c r="AT179">
        <v>1</v>
      </c>
      <c r="AU179">
        <v>1</v>
      </c>
      <c r="AV179">
        <v>0</v>
      </c>
      <c r="AW179">
        <v>1</v>
      </c>
      <c r="AX179">
        <v>1</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row>
    <row r="180" spans="1:110">
      <c r="A180" t="s">
        <v>44</v>
      </c>
      <c r="B180" t="s">
        <v>60</v>
      </c>
      <c r="C180" t="s">
        <v>68</v>
      </c>
      <c r="D180" t="s">
        <v>67</v>
      </c>
      <c r="E180" s="106" t="s">
        <v>66</v>
      </c>
      <c r="F180" t="s">
        <v>418</v>
      </c>
      <c r="G180" t="s">
        <v>1193</v>
      </c>
      <c r="H180" t="s">
        <v>1193</v>
      </c>
      <c r="I180" t="s">
        <v>1193</v>
      </c>
      <c r="J180" t="s">
        <v>1193</v>
      </c>
      <c r="K180" t="s">
        <v>1193</v>
      </c>
      <c r="L180" t="s">
        <v>1193</v>
      </c>
      <c r="M180" t="s">
        <v>423</v>
      </c>
      <c r="N180" t="s">
        <v>423</v>
      </c>
      <c r="O180" t="s">
        <v>423</v>
      </c>
      <c r="P180" t="s">
        <v>423</v>
      </c>
      <c r="Q180" t="s">
        <v>423</v>
      </c>
      <c r="R180" t="s">
        <v>423</v>
      </c>
      <c r="S180" t="s">
        <v>1612</v>
      </c>
      <c r="T180" t="s">
        <v>1612</v>
      </c>
      <c r="U180" t="s">
        <v>1612</v>
      </c>
      <c r="V180" t="s">
        <v>1612</v>
      </c>
      <c r="W180" t="s">
        <v>1612</v>
      </c>
      <c r="X180" t="s">
        <v>1612</v>
      </c>
      <c r="Z180">
        <v>0</v>
      </c>
      <c r="AA180">
        <v>0</v>
      </c>
      <c r="AB180">
        <v>0</v>
      </c>
      <c r="AC180">
        <v>0</v>
      </c>
      <c r="AD180">
        <v>1</v>
      </c>
      <c r="AE180">
        <v>0</v>
      </c>
      <c r="AF180">
        <v>1</v>
      </c>
      <c r="AG180">
        <v>1</v>
      </c>
      <c r="AH180">
        <v>0</v>
      </c>
      <c r="AI180">
        <v>1</v>
      </c>
      <c r="AJ180">
        <v>1</v>
      </c>
      <c r="AK180">
        <v>0</v>
      </c>
      <c r="AL180">
        <v>1</v>
      </c>
      <c r="AM180">
        <v>1</v>
      </c>
      <c r="AN180">
        <v>0</v>
      </c>
      <c r="AO180">
        <v>1</v>
      </c>
      <c r="AP180">
        <v>1</v>
      </c>
      <c r="AQ180">
        <v>0</v>
      </c>
      <c r="AR180">
        <v>1</v>
      </c>
      <c r="AS180">
        <v>1</v>
      </c>
      <c r="AT180">
        <v>0</v>
      </c>
      <c r="AU180">
        <v>1</v>
      </c>
      <c r="AV180">
        <v>1</v>
      </c>
      <c r="AW180">
        <v>0</v>
      </c>
      <c r="AX180">
        <v>1</v>
      </c>
      <c r="AY180">
        <v>0</v>
      </c>
      <c r="AZ180">
        <v>0</v>
      </c>
      <c r="BA180">
        <v>0</v>
      </c>
      <c r="BB180">
        <v>1</v>
      </c>
      <c r="BC180">
        <v>0</v>
      </c>
      <c r="BD180">
        <v>0</v>
      </c>
      <c r="BE180">
        <v>0</v>
      </c>
      <c r="BF180">
        <v>0</v>
      </c>
      <c r="BG180">
        <v>0</v>
      </c>
      <c r="BH180">
        <v>1</v>
      </c>
      <c r="BI180">
        <v>0</v>
      </c>
      <c r="BJ180">
        <v>0</v>
      </c>
      <c r="BK180">
        <v>0</v>
      </c>
      <c r="BL180">
        <v>1</v>
      </c>
      <c r="BM180">
        <v>0</v>
      </c>
      <c r="BN180">
        <v>0</v>
      </c>
      <c r="BO180">
        <v>0</v>
      </c>
      <c r="BP180">
        <v>0</v>
      </c>
      <c r="BQ180">
        <v>0</v>
      </c>
      <c r="BR180">
        <v>1</v>
      </c>
      <c r="BS180">
        <v>0</v>
      </c>
      <c r="BT180">
        <v>0</v>
      </c>
      <c r="BU180">
        <v>0</v>
      </c>
      <c r="BV180">
        <v>1</v>
      </c>
      <c r="BW180">
        <v>0</v>
      </c>
      <c r="BX180">
        <v>0</v>
      </c>
      <c r="BY180">
        <v>0</v>
      </c>
      <c r="BZ180">
        <v>0</v>
      </c>
      <c r="CA180">
        <v>0</v>
      </c>
      <c r="CB180">
        <v>1</v>
      </c>
      <c r="CC180">
        <v>0</v>
      </c>
      <c r="CD180">
        <v>0</v>
      </c>
      <c r="CE180">
        <v>0</v>
      </c>
      <c r="CF180">
        <v>1</v>
      </c>
      <c r="CG180">
        <v>0</v>
      </c>
      <c r="CH180">
        <v>0</v>
      </c>
      <c r="CI180">
        <v>0</v>
      </c>
      <c r="CJ180">
        <v>0</v>
      </c>
      <c r="CK180">
        <v>0</v>
      </c>
      <c r="CL180">
        <v>1</v>
      </c>
      <c r="CM180">
        <v>0</v>
      </c>
      <c r="CN180">
        <v>0</v>
      </c>
      <c r="CO180">
        <v>0</v>
      </c>
      <c r="CP180">
        <v>1</v>
      </c>
      <c r="CQ180">
        <v>0</v>
      </c>
      <c r="CR180">
        <v>0</v>
      </c>
      <c r="CS180">
        <v>0</v>
      </c>
      <c r="CT180">
        <v>0</v>
      </c>
      <c r="CU180">
        <v>0</v>
      </c>
      <c r="CV180">
        <v>1</v>
      </c>
      <c r="CW180">
        <v>0</v>
      </c>
      <c r="CX180">
        <v>0</v>
      </c>
      <c r="CY180">
        <v>0</v>
      </c>
      <c r="CZ180">
        <v>1</v>
      </c>
      <c r="DA180">
        <v>0</v>
      </c>
      <c r="DB180">
        <v>0</v>
      </c>
      <c r="DC180">
        <v>0</v>
      </c>
      <c r="DD180">
        <v>0</v>
      </c>
      <c r="DE180">
        <v>0</v>
      </c>
      <c r="DF180">
        <v>1</v>
      </c>
    </row>
    <row r="181" spans="1:110">
      <c r="A181" t="s">
        <v>56</v>
      </c>
      <c r="B181" t="s">
        <v>65</v>
      </c>
      <c r="C181" t="s">
        <v>54</v>
      </c>
      <c r="D181" t="s">
        <v>64</v>
      </c>
      <c r="E181" s="106" t="s">
        <v>63</v>
      </c>
      <c r="F181" t="s">
        <v>416</v>
      </c>
      <c r="G181" t="s">
        <v>1194</v>
      </c>
      <c r="H181" t="s">
        <v>1194</v>
      </c>
      <c r="I181" t="s">
        <v>1193</v>
      </c>
      <c r="J181" t="s">
        <v>1193</v>
      </c>
      <c r="K181" t="s">
        <v>1194</v>
      </c>
      <c r="L181" t="s">
        <v>1194</v>
      </c>
      <c r="M181" t="s">
        <v>1612</v>
      </c>
      <c r="N181" t="s">
        <v>1612</v>
      </c>
      <c r="O181" t="s">
        <v>422</v>
      </c>
      <c r="P181" t="s">
        <v>421</v>
      </c>
      <c r="Q181" t="s">
        <v>1612</v>
      </c>
      <c r="R181" t="s">
        <v>1612</v>
      </c>
      <c r="S181" t="s">
        <v>1612</v>
      </c>
      <c r="T181" t="s">
        <v>1612</v>
      </c>
      <c r="U181" t="s">
        <v>3420</v>
      </c>
      <c r="V181" t="s">
        <v>3421</v>
      </c>
      <c r="W181" t="s">
        <v>1612</v>
      </c>
      <c r="X181" t="s">
        <v>1612</v>
      </c>
      <c r="Z181">
        <v>0</v>
      </c>
      <c r="AA181">
        <v>0</v>
      </c>
      <c r="AB181">
        <v>1</v>
      </c>
      <c r="AC181">
        <v>0</v>
      </c>
      <c r="AD181">
        <v>0</v>
      </c>
      <c r="AE181">
        <v>0</v>
      </c>
      <c r="AF181">
        <v>1</v>
      </c>
      <c r="AG181">
        <v>0</v>
      </c>
      <c r="AH181">
        <v>1</v>
      </c>
      <c r="AI181">
        <v>1</v>
      </c>
      <c r="AJ181">
        <v>0</v>
      </c>
      <c r="AK181">
        <v>1</v>
      </c>
      <c r="AL181">
        <v>1</v>
      </c>
      <c r="AM181">
        <v>1</v>
      </c>
      <c r="AN181">
        <v>0</v>
      </c>
      <c r="AO181">
        <v>1</v>
      </c>
      <c r="AP181">
        <v>1</v>
      </c>
      <c r="AQ181">
        <v>0</v>
      </c>
      <c r="AR181">
        <v>1</v>
      </c>
      <c r="AS181">
        <v>0</v>
      </c>
      <c r="AT181">
        <v>1</v>
      </c>
      <c r="AU181">
        <v>1</v>
      </c>
      <c r="AV181">
        <v>0</v>
      </c>
      <c r="AW181">
        <v>1</v>
      </c>
      <c r="AX181">
        <v>1</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1</v>
      </c>
      <c r="BV181">
        <v>0</v>
      </c>
      <c r="BW181">
        <v>0</v>
      </c>
      <c r="BX181">
        <v>0</v>
      </c>
      <c r="BY181">
        <v>0</v>
      </c>
      <c r="BZ181">
        <v>0</v>
      </c>
      <c r="CA181">
        <v>0</v>
      </c>
      <c r="CB181">
        <v>1</v>
      </c>
      <c r="CC181">
        <v>0</v>
      </c>
      <c r="CD181">
        <v>1</v>
      </c>
      <c r="CE181">
        <v>0</v>
      </c>
      <c r="CF181">
        <v>0</v>
      </c>
      <c r="CG181">
        <v>0</v>
      </c>
      <c r="CH181">
        <v>0</v>
      </c>
      <c r="CI181">
        <v>0</v>
      </c>
      <c r="CJ181">
        <v>0</v>
      </c>
      <c r="CK181">
        <v>0</v>
      </c>
      <c r="CL181">
        <v>1</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row>
    <row r="182" spans="1:110">
      <c r="A182" t="s">
        <v>56</v>
      </c>
      <c r="B182" t="s">
        <v>55</v>
      </c>
      <c r="C182" t="s">
        <v>54</v>
      </c>
      <c r="D182" t="s">
        <v>62</v>
      </c>
      <c r="E182" s="106" t="s">
        <v>61</v>
      </c>
      <c r="F182" t="s">
        <v>419</v>
      </c>
      <c r="G182" t="s">
        <v>1194</v>
      </c>
      <c r="H182" t="s">
        <v>1194</v>
      </c>
      <c r="I182" t="s">
        <v>1194</v>
      </c>
      <c r="J182" t="s">
        <v>1194</v>
      </c>
      <c r="K182" t="s">
        <v>1194</v>
      </c>
      <c r="L182" t="s">
        <v>1193</v>
      </c>
      <c r="M182" t="s">
        <v>1612</v>
      </c>
      <c r="N182" t="s">
        <v>1612</v>
      </c>
      <c r="O182" t="s">
        <v>1612</v>
      </c>
      <c r="P182" t="s">
        <v>1612</v>
      </c>
      <c r="Q182" t="s">
        <v>1612</v>
      </c>
      <c r="R182" t="s">
        <v>424</v>
      </c>
      <c r="S182" t="s">
        <v>1612</v>
      </c>
      <c r="T182" t="s">
        <v>1612</v>
      </c>
      <c r="U182" t="s">
        <v>1612</v>
      </c>
      <c r="V182" t="s">
        <v>1612</v>
      </c>
      <c r="W182" t="s">
        <v>1612</v>
      </c>
      <c r="X182" t="s">
        <v>3437</v>
      </c>
      <c r="Z182">
        <v>0</v>
      </c>
      <c r="AA182">
        <v>0</v>
      </c>
      <c r="AB182">
        <v>0</v>
      </c>
      <c r="AC182">
        <v>0</v>
      </c>
      <c r="AD182">
        <v>0</v>
      </c>
      <c r="AE182">
        <v>1</v>
      </c>
      <c r="AF182">
        <v>1</v>
      </c>
      <c r="AG182">
        <v>0</v>
      </c>
      <c r="AH182">
        <v>1</v>
      </c>
      <c r="AI182">
        <v>1</v>
      </c>
      <c r="AJ182">
        <v>0</v>
      </c>
      <c r="AK182">
        <v>1</v>
      </c>
      <c r="AL182">
        <v>1</v>
      </c>
      <c r="AM182">
        <v>0</v>
      </c>
      <c r="AN182">
        <v>1</v>
      </c>
      <c r="AO182">
        <v>1</v>
      </c>
      <c r="AP182">
        <v>0</v>
      </c>
      <c r="AQ182">
        <v>1</v>
      </c>
      <c r="AR182">
        <v>1</v>
      </c>
      <c r="AS182">
        <v>0</v>
      </c>
      <c r="AT182">
        <v>1</v>
      </c>
      <c r="AU182">
        <v>1</v>
      </c>
      <c r="AV182">
        <v>1</v>
      </c>
      <c r="AW182">
        <v>0</v>
      </c>
      <c r="AX182">
        <v>1</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1</v>
      </c>
      <c r="DB182">
        <v>0</v>
      </c>
      <c r="DC182">
        <v>0</v>
      </c>
      <c r="DD182">
        <v>0</v>
      </c>
      <c r="DE182">
        <v>0</v>
      </c>
      <c r="DF182">
        <v>1</v>
      </c>
    </row>
    <row r="183" spans="1:110">
      <c r="A183" t="s">
        <v>44</v>
      </c>
      <c r="B183" t="s">
        <v>60</v>
      </c>
      <c r="C183" t="s">
        <v>59</v>
      </c>
      <c r="D183" t="s">
        <v>58</v>
      </c>
      <c r="E183" s="106" t="s">
        <v>57</v>
      </c>
      <c r="F183" t="s">
        <v>416</v>
      </c>
      <c r="G183" t="s">
        <v>1194</v>
      </c>
      <c r="H183" t="s">
        <v>1194</v>
      </c>
      <c r="I183" t="s">
        <v>1193</v>
      </c>
      <c r="J183" t="s">
        <v>1193</v>
      </c>
      <c r="K183" t="s">
        <v>1193</v>
      </c>
      <c r="L183" t="s">
        <v>1194</v>
      </c>
      <c r="M183" t="s">
        <v>1612</v>
      </c>
      <c r="N183" t="s">
        <v>1612</v>
      </c>
      <c r="O183" t="s">
        <v>421</v>
      </c>
      <c r="P183" t="s">
        <v>425</v>
      </c>
      <c r="Q183" t="s">
        <v>421</v>
      </c>
      <c r="R183" t="s">
        <v>1612</v>
      </c>
      <c r="S183" t="s">
        <v>1612</v>
      </c>
      <c r="T183" t="s">
        <v>1612</v>
      </c>
      <c r="U183" t="s">
        <v>1612</v>
      </c>
      <c r="V183" t="s">
        <v>1612</v>
      </c>
      <c r="W183" t="s">
        <v>1612</v>
      </c>
      <c r="X183" t="s">
        <v>1612</v>
      </c>
      <c r="Z183">
        <v>0</v>
      </c>
      <c r="AA183">
        <v>0</v>
      </c>
      <c r="AB183">
        <v>1</v>
      </c>
      <c r="AC183">
        <v>0</v>
      </c>
      <c r="AD183">
        <v>0</v>
      </c>
      <c r="AE183">
        <v>0</v>
      </c>
      <c r="AF183">
        <v>1</v>
      </c>
      <c r="AG183">
        <v>0</v>
      </c>
      <c r="AH183">
        <v>1</v>
      </c>
      <c r="AI183">
        <v>1</v>
      </c>
      <c r="AJ183">
        <v>0</v>
      </c>
      <c r="AK183">
        <v>1</v>
      </c>
      <c r="AL183">
        <v>1</v>
      </c>
      <c r="AM183">
        <v>1</v>
      </c>
      <c r="AN183">
        <v>0</v>
      </c>
      <c r="AO183">
        <v>1</v>
      </c>
      <c r="AP183">
        <v>1</v>
      </c>
      <c r="AQ183">
        <v>0</v>
      </c>
      <c r="AR183">
        <v>1</v>
      </c>
      <c r="AS183">
        <v>1</v>
      </c>
      <c r="AT183">
        <v>0</v>
      </c>
      <c r="AU183">
        <v>1</v>
      </c>
      <c r="AV183">
        <v>0</v>
      </c>
      <c r="AW183">
        <v>1</v>
      </c>
      <c r="AX183">
        <v>1</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1</v>
      </c>
      <c r="BU183">
        <v>0</v>
      </c>
      <c r="BV183">
        <v>0</v>
      </c>
      <c r="BW183">
        <v>0</v>
      </c>
      <c r="BX183">
        <v>0</v>
      </c>
      <c r="BY183">
        <v>0</v>
      </c>
      <c r="BZ183">
        <v>0</v>
      </c>
      <c r="CA183">
        <v>0</v>
      </c>
      <c r="CB183">
        <v>1</v>
      </c>
      <c r="CC183">
        <v>0</v>
      </c>
      <c r="CD183">
        <v>0</v>
      </c>
      <c r="CE183">
        <v>0</v>
      </c>
      <c r="CF183">
        <v>0</v>
      </c>
      <c r="CG183">
        <v>0</v>
      </c>
      <c r="CH183">
        <v>1</v>
      </c>
      <c r="CI183">
        <v>0</v>
      </c>
      <c r="CJ183">
        <v>0</v>
      </c>
      <c r="CK183">
        <v>0</v>
      </c>
      <c r="CL183">
        <v>1</v>
      </c>
      <c r="CM183">
        <v>0</v>
      </c>
      <c r="CN183">
        <v>1</v>
      </c>
      <c r="CO183">
        <v>0</v>
      </c>
      <c r="CP183">
        <v>0</v>
      </c>
      <c r="CQ183">
        <v>0</v>
      </c>
      <c r="CR183">
        <v>0</v>
      </c>
      <c r="CS183">
        <v>0</v>
      </c>
      <c r="CT183">
        <v>0</v>
      </c>
      <c r="CU183">
        <v>0</v>
      </c>
      <c r="CV183">
        <v>1</v>
      </c>
      <c r="CW183">
        <v>0</v>
      </c>
      <c r="CX183">
        <v>0</v>
      </c>
      <c r="CY183">
        <v>0</v>
      </c>
      <c r="CZ183">
        <v>0</v>
      </c>
      <c r="DA183">
        <v>0</v>
      </c>
      <c r="DB183">
        <v>0</v>
      </c>
      <c r="DC183">
        <v>0</v>
      </c>
      <c r="DD183">
        <v>0</v>
      </c>
      <c r="DE183">
        <v>0</v>
      </c>
      <c r="DF183">
        <v>0</v>
      </c>
    </row>
    <row r="184" spans="1:110">
      <c r="A184" t="s">
        <v>56</v>
      </c>
      <c r="B184" t="s">
        <v>55</v>
      </c>
      <c r="C184" t="s">
        <v>54</v>
      </c>
      <c r="D184" t="s">
        <v>53</v>
      </c>
      <c r="E184" s="106" t="s">
        <v>52</v>
      </c>
      <c r="F184" t="s">
        <v>418</v>
      </c>
      <c r="G184" t="s">
        <v>1194</v>
      </c>
      <c r="H184" t="s">
        <v>1194</v>
      </c>
      <c r="I184" t="s">
        <v>1193</v>
      </c>
      <c r="J184" t="s">
        <v>1194</v>
      </c>
      <c r="K184" t="s">
        <v>1193</v>
      </c>
      <c r="L184" t="s">
        <v>1194</v>
      </c>
      <c r="M184" t="s">
        <v>1612</v>
      </c>
      <c r="N184" t="s">
        <v>1612</v>
      </c>
      <c r="O184" t="s">
        <v>421</v>
      </c>
      <c r="P184" t="s">
        <v>1612</v>
      </c>
      <c r="Q184" t="s">
        <v>421</v>
      </c>
      <c r="R184" t="s">
        <v>1612</v>
      </c>
      <c r="S184" t="s">
        <v>1612</v>
      </c>
      <c r="T184" t="s">
        <v>1612</v>
      </c>
      <c r="U184" t="s">
        <v>1612</v>
      </c>
      <c r="V184" t="s">
        <v>1612</v>
      </c>
      <c r="W184" t="s">
        <v>1612</v>
      </c>
      <c r="X184" t="s">
        <v>1612</v>
      </c>
      <c r="Z184">
        <v>0</v>
      </c>
      <c r="AA184">
        <v>0</v>
      </c>
      <c r="AB184">
        <v>0</v>
      </c>
      <c r="AC184">
        <v>0</v>
      </c>
      <c r="AD184">
        <v>1</v>
      </c>
      <c r="AE184">
        <v>0</v>
      </c>
      <c r="AF184">
        <v>1</v>
      </c>
      <c r="AG184">
        <v>0</v>
      </c>
      <c r="AH184">
        <v>1</v>
      </c>
      <c r="AI184">
        <v>1</v>
      </c>
      <c r="AJ184">
        <v>0</v>
      </c>
      <c r="AK184">
        <v>1</v>
      </c>
      <c r="AL184">
        <v>1</v>
      </c>
      <c r="AM184">
        <v>1</v>
      </c>
      <c r="AN184">
        <v>0</v>
      </c>
      <c r="AO184">
        <v>1</v>
      </c>
      <c r="AP184">
        <v>0</v>
      </c>
      <c r="AQ184">
        <v>1</v>
      </c>
      <c r="AR184">
        <v>1</v>
      </c>
      <c r="AS184">
        <v>1</v>
      </c>
      <c r="AT184">
        <v>0</v>
      </c>
      <c r="AU184">
        <v>1</v>
      </c>
      <c r="AV184">
        <v>0</v>
      </c>
      <c r="AW184">
        <v>1</v>
      </c>
      <c r="AX184">
        <v>1</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1</v>
      </c>
      <c r="BU184">
        <v>0</v>
      </c>
      <c r="BV184">
        <v>0</v>
      </c>
      <c r="BW184">
        <v>0</v>
      </c>
      <c r="BX184">
        <v>0</v>
      </c>
      <c r="BY184">
        <v>0</v>
      </c>
      <c r="BZ184">
        <v>0</v>
      </c>
      <c r="CA184">
        <v>0</v>
      </c>
      <c r="CB184">
        <v>1</v>
      </c>
      <c r="CC184">
        <v>0</v>
      </c>
      <c r="CD184">
        <v>0</v>
      </c>
      <c r="CE184">
        <v>0</v>
      </c>
      <c r="CF184">
        <v>0</v>
      </c>
      <c r="CG184">
        <v>0</v>
      </c>
      <c r="CH184">
        <v>0</v>
      </c>
      <c r="CI184">
        <v>0</v>
      </c>
      <c r="CJ184">
        <v>0</v>
      </c>
      <c r="CK184">
        <v>0</v>
      </c>
      <c r="CL184">
        <v>0</v>
      </c>
      <c r="CM184">
        <v>0</v>
      </c>
      <c r="CN184">
        <v>1</v>
      </c>
      <c r="CO184">
        <v>0</v>
      </c>
      <c r="CP184">
        <v>0</v>
      </c>
      <c r="CQ184">
        <v>0</v>
      </c>
      <c r="CR184">
        <v>0</v>
      </c>
      <c r="CS184">
        <v>0</v>
      </c>
      <c r="CT184">
        <v>0</v>
      </c>
      <c r="CU184">
        <v>0</v>
      </c>
      <c r="CV184">
        <v>1</v>
      </c>
      <c r="CW184">
        <v>0</v>
      </c>
      <c r="CX184">
        <v>0</v>
      </c>
      <c r="CY184">
        <v>0</v>
      </c>
      <c r="CZ184">
        <v>0</v>
      </c>
      <c r="DA184">
        <v>0</v>
      </c>
      <c r="DB184">
        <v>0</v>
      </c>
      <c r="DC184">
        <v>0</v>
      </c>
      <c r="DD184">
        <v>0</v>
      </c>
      <c r="DE184">
        <v>0</v>
      </c>
      <c r="DF184">
        <v>0</v>
      </c>
    </row>
    <row r="185" spans="1:110">
      <c r="A185" t="s">
        <v>49</v>
      </c>
      <c r="B185" t="s">
        <v>48</v>
      </c>
      <c r="C185" t="s">
        <v>47</v>
      </c>
      <c r="D185" t="s">
        <v>51</v>
      </c>
      <c r="E185" s="106" t="s">
        <v>50</v>
      </c>
      <c r="F185" t="s">
        <v>419</v>
      </c>
      <c r="G185" t="s">
        <v>1194</v>
      </c>
      <c r="H185" t="s">
        <v>1194</v>
      </c>
      <c r="I185" t="s">
        <v>1193</v>
      </c>
      <c r="J185" t="s">
        <v>1194</v>
      </c>
      <c r="K185" t="s">
        <v>1194</v>
      </c>
      <c r="L185" t="s">
        <v>1193</v>
      </c>
      <c r="M185" t="s">
        <v>1612</v>
      </c>
      <c r="N185" t="s">
        <v>1612</v>
      </c>
      <c r="O185" t="s">
        <v>425</v>
      </c>
      <c r="P185" t="s">
        <v>1612</v>
      </c>
      <c r="Q185" t="s">
        <v>1612</v>
      </c>
      <c r="R185" t="s">
        <v>422</v>
      </c>
      <c r="S185" t="s">
        <v>1612</v>
      </c>
      <c r="T185" t="s">
        <v>1612</v>
      </c>
      <c r="U185" t="s">
        <v>1612</v>
      </c>
      <c r="V185" t="s">
        <v>1612</v>
      </c>
      <c r="W185" t="s">
        <v>1612</v>
      </c>
      <c r="X185" t="s">
        <v>1612</v>
      </c>
      <c r="Z185">
        <v>0</v>
      </c>
      <c r="AA185">
        <v>0</v>
      </c>
      <c r="AB185">
        <v>0</v>
      </c>
      <c r="AC185">
        <v>0</v>
      </c>
      <c r="AD185">
        <v>0</v>
      </c>
      <c r="AE185">
        <v>1</v>
      </c>
      <c r="AF185">
        <v>1</v>
      </c>
      <c r="AG185">
        <v>0</v>
      </c>
      <c r="AH185">
        <v>1</v>
      </c>
      <c r="AI185">
        <v>1</v>
      </c>
      <c r="AJ185">
        <v>0</v>
      </c>
      <c r="AK185">
        <v>1</v>
      </c>
      <c r="AL185">
        <v>1</v>
      </c>
      <c r="AM185">
        <v>1</v>
      </c>
      <c r="AN185">
        <v>0</v>
      </c>
      <c r="AO185">
        <v>1</v>
      </c>
      <c r="AP185">
        <v>0</v>
      </c>
      <c r="AQ185">
        <v>1</v>
      </c>
      <c r="AR185">
        <v>1</v>
      </c>
      <c r="AS185">
        <v>0</v>
      </c>
      <c r="AT185">
        <v>1</v>
      </c>
      <c r="AU185">
        <v>1</v>
      </c>
      <c r="AV185">
        <v>1</v>
      </c>
      <c r="AW185">
        <v>0</v>
      </c>
      <c r="AX185">
        <v>1</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1</v>
      </c>
      <c r="BY185">
        <v>0</v>
      </c>
      <c r="BZ185">
        <v>0</v>
      </c>
      <c r="CA185">
        <v>0</v>
      </c>
      <c r="CB185">
        <v>1</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1</v>
      </c>
      <c r="CZ185">
        <v>0</v>
      </c>
      <c r="DA185">
        <v>0</v>
      </c>
      <c r="DB185">
        <v>0</v>
      </c>
      <c r="DC185">
        <v>0</v>
      </c>
      <c r="DD185">
        <v>0</v>
      </c>
      <c r="DE185">
        <v>0</v>
      </c>
      <c r="DF185">
        <v>1</v>
      </c>
    </row>
    <row r="186" spans="1:110">
      <c r="A186" t="s">
        <v>49</v>
      </c>
      <c r="B186" t="s">
        <v>48</v>
      </c>
      <c r="C186" t="s">
        <v>47</v>
      </c>
      <c r="D186" t="s">
        <v>46</v>
      </c>
      <c r="E186" s="106" t="s">
        <v>45</v>
      </c>
      <c r="F186" t="s">
        <v>416</v>
      </c>
      <c r="G186" t="s">
        <v>1193</v>
      </c>
      <c r="H186" t="s">
        <v>1193</v>
      </c>
      <c r="I186" t="s">
        <v>1193</v>
      </c>
      <c r="J186" t="s">
        <v>1193</v>
      </c>
      <c r="K186" t="s">
        <v>1193</v>
      </c>
      <c r="L186" t="s">
        <v>1193</v>
      </c>
      <c r="M186" t="s">
        <v>422</v>
      </c>
      <c r="N186" t="s">
        <v>422</v>
      </c>
      <c r="O186" t="s">
        <v>422</v>
      </c>
      <c r="P186" t="s">
        <v>422</v>
      </c>
      <c r="Q186" t="s">
        <v>422</v>
      </c>
      <c r="R186" t="s">
        <v>422</v>
      </c>
      <c r="S186" t="s">
        <v>3487</v>
      </c>
      <c r="T186" t="s">
        <v>3083</v>
      </c>
      <c r="U186" t="s">
        <v>3083</v>
      </c>
      <c r="V186" t="s">
        <v>3083</v>
      </c>
      <c r="W186" t="s">
        <v>3083</v>
      </c>
      <c r="X186" t="s">
        <v>3083</v>
      </c>
      <c r="Z186">
        <v>0</v>
      </c>
      <c r="AA186">
        <v>0</v>
      </c>
      <c r="AB186">
        <v>1</v>
      </c>
      <c r="AC186">
        <v>0</v>
      </c>
      <c r="AD186">
        <v>0</v>
      </c>
      <c r="AE186">
        <v>0</v>
      </c>
      <c r="AF186">
        <v>1</v>
      </c>
      <c r="AG186">
        <v>1</v>
      </c>
      <c r="AH186">
        <v>0</v>
      </c>
      <c r="AI186">
        <v>1</v>
      </c>
      <c r="AJ186">
        <v>1</v>
      </c>
      <c r="AK186">
        <v>0</v>
      </c>
      <c r="AL186">
        <v>1</v>
      </c>
      <c r="AM186">
        <v>1</v>
      </c>
      <c r="AN186">
        <v>0</v>
      </c>
      <c r="AO186">
        <v>1</v>
      </c>
      <c r="AP186">
        <v>1</v>
      </c>
      <c r="AQ186">
        <v>0</v>
      </c>
      <c r="AR186">
        <v>1</v>
      </c>
      <c r="AS186">
        <v>1</v>
      </c>
      <c r="AT186">
        <v>0</v>
      </c>
      <c r="AU186">
        <v>1</v>
      </c>
      <c r="AV186">
        <v>1</v>
      </c>
      <c r="AW186">
        <v>0</v>
      </c>
      <c r="AX186">
        <v>1</v>
      </c>
      <c r="AY186">
        <v>0</v>
      </c>
      <c r="AZ186">
        <v>0</v>
      </c>
      <c r="BA186">
        <v>1</v>
      </c>
      <c r="BB186">
        <v>0</v>
      </c>
      <c r="BC186">
        <v>0</v>
      </c>
      <c r="BD186">
        <v>0</v>
      </c>
      <c r="BE186">
        <v>0</v>
      </c>
      <c r="BF186">
        <v>0</v>
      </c>
      <c r="BG186">
        <v>0</v>
      </c>
      <c r="BH186">
        <v>1</v>
      </c>
      <c r="BI186">
        <v>0</v>
      </c>
      <c r="BJ186">
        <v>0</v>
      </c>
      <c r="BK186">
        <v>1</v>
      </c>
      <c r="BL186">
        <v>0</v>
      </c>
      <c r="BM186">
        <v>0</v>
      </c>
      <c r="BN186">
        <v>0</v>
      </c>
      <c r="BO186">
        <v>0</v>
      </c>
      <c r="BP186">
        <v>0</v>
      </c>
      <c r="BQ186">
        <v>0</v>
      </c>
      <c r="BR186">
        <v>1</v>
      </c>
      <c r="BS186">
        <v>0</v>
      </c>
      <c r="BT186">
        <v>0</v>
      </c>
      <c r="BU186">
        <v>1</v>
      </c>
      <c r="BV186">
        <v>0</v>
      </c>
      <c r="BW186">
        <v>0</v>
      </c>
      <c r="BX186">
        <v>0</v>
      </c>
      <c r="BY186">
        <v>0</v>
      </c>
      <c r="BZ186">
        <v>0</v>
      </c>
      <c r="CA186">
        <v>0</v>
      </c>
      <c r="CB186">
        <v>1</v>
      </c>
      <c r="CC186">
        <v>0</v>
      </c>
      <c r="CD186">
        <v>0</v>
      </c>
      <c r="CE186">
        <v>1</v>
      </c>
      <c r="CF186">
        <v>0</v>
      </c>
      <c r="CG186">
        <v>0</v>
      </c>
      <c r="CH186">
        <v>0</v>
      </c>
      <c r="CI186">
        <v>0</v>
      </c>
      <c r="CJ186">
        <v>0</v>
      </c>
      <c r="CK186">
        <v>0</v>
      </c>
      <c r="CL186">
        <v>1</v>
      </c>
      <c r="CM186">
        <v>0</v>
      </c>
      <c r="CN186">
        <v>0</v>
      </c>
      <c r="CO186">
        <v>1</v>
      </c>
      <c r="CP186">
        <v>0</v>
      </c>
      <c r="CQ186">
        <v>0</v>
      </c>
      <c r="CR186">
        <v>0</v>
      </c>
      <c r="CS186">
        <v>0</v>
      </c>
      <c r="CT186">
        <v>0</v>
      </c>
      <c r="CU186">
        <v>0</v>
      </c>
      <c r="CV186">
        <v>1</v>
      </c>
      <c r="CW186">
        <v>0</v>
      </c>
      <c r="CX186">
        <v>0</v>
      </c>
      <c r="CY186">
        <v>1</v>
      </c>
      <c r="CZ186">
        <v>0</v>
      </c>
      <c r="DA186">
        <v>0</v>
      </c>
      <c r="DB186">
        <v>0</v>
      </c>
      <c r="DC186">
        <v>0</v>
      </c>
      <c r="DD186">
        <v>0</v>
      </c>
      <c r="DE186">
        <v>0</v>
      </c>
      <c r="DF186">
        <v>1</v>
      </c>
    </row>
    <row r="187" spans="1:110">
      <c r="A187" t="s">
        <v>44</v>
      </c>
      <c r="B187" t="s">
        <v>43</v>
      </c>
      <c r="C187" t="s">
        <v>42</v>
      </c>
      <c r="D187" t="s">
        <v>41</v>
      </c>
      <c r="E187" s="106" t="s">
        <v>40</v>
      </c>
      <c r="F187" t="s">
        <v>418</v>
      </c>
      <c r="G187" t="s">
        <v>1193</v>
      </c>
      <c r="H187" t="s">
        <v>1194</v>
      </c>
      <c r="I187" t="s">
        <v>1193</v>
      </c>
      <c r="J187" t="s">
        <v>1193</v>
      </c>
      <c r="K187" t="s">
        <v>1193</v>
      </c>
      <c r="L187" t="s">
        <v>1193</v>
      </c>
      <c r="M187" t="s">
        <v>425</v>
      </c>
      <c r="N187" t="s">
        <v>1612</v>
      </c>
      <c r="O187" t="s">
        <v>425</v>
      </c>
      <c r="P187" t="s">
        <v>424</v>
      </c>
      <c r="Q187" t="s">
        <v>424</v>
      </c>
      <c r="R187" t="s">
        <v>425</v>
      </c>
      <c r="S187" t="s">
        <v>3498</v>
      </c>
      <c r="T187" t="s">
        <v>1612</v>
      </c>
      <c r="U187" t="s">
        <v>3499</v>
      </c>
      <c r="V187" t="s">
        <v>3500</v>
      </c>
      <c r="W187" t="s">
        <v>3501</v>
      </c>
      <c r="X187" t="s">
        <v>3083</v>
      </c>
      <c r="Z187">
        <v>0</v>
      </c>
      <c r="AA187">
        <v>0</v>
      </c>
      <c r="AB187">
        <v>0</v>
      </c>
      <c r="AC187">
        <v>0</v>
      </c>
      <c r="AD187">
        <v>1</v>
      </c>
      <c r="AE187">
        <v>0</v>
      </c>
      <c r="AF187">
        <v>1</v>
      </c>
      <c r="AG187">
        <v>1</v>
      </c>
      <c r="AH187">
        <v>0</v>
      </c>
      <c r="AI187">
        <v>1</v>
      </c>
      <c r="AJ187">
        <v>0</v>
      </c>
      <c r="AK187">
        <v>1</v>
      </c>
      <c r="AL187">
        <v>1</v>
      </c>
      <c r="AM187">
        <v>1</v>
      </c>
      <c r="AN187">
        <v>0</v>
      </c>
      <c r="AO187">
        <v>1</v>
      </c>
      <c r="AP187">
        <v>1</v>
      </c>
      <c r="AQ187">
        <v>0</v>
      </c>
      <c r="AR187">
        <v>1</v>
      </c>
      <c r="AS187">
        <v>1</v>
      </c>
      <c r="AT187">
        <v>0</v>
      </c>
      <c r="AU187">
        <v>1</v>
      </c>
      <c r="AV187">
        <v>1</v>
      </c>
      <c r="AW187">
        <v>0</v>
      </c>
      <c r="AX187">
        <v>1</v>
      </c>
      <c r="AY187">
        <v>0</v>
      </c>
      <c r="AZ187">
        <v>0</v>
      </c>
      <c r="BA187">
        <v>0</v>
      </c>
      <c r="BB187">
        <v>0</v>
      </c>
      <c r="BC187">
        <v>0</v>
      </c>
      <c r="BD187">
        <v>1</v>
      </c>
      <c r="BE187">
        <v>0</v>
      </c>
      <c r="BF187">
        <v>0</v>
      </c>
      <c r="BG187">
        <v>0</v>
      </c>
      <c r="BH187">
        <v>1</v>
      </c>
      <c r="BI187">
        <v>0</v>
      </c>
      <c r="BJ187">
        <v>0</v>
      </c>
      <c r="BK187">
        <v>0</v>
      </c>
      <c r="BL187">
        <v>0</v>
      </c>
      <c r="BM187">
        <v>0</v>
      </c>
      <c r="BN187">
        <v>0</v>
      </c>
      <c r="BO187">
        <v>0</v>
      </c>
      <c r="BP187">
        <v>0</v>
      </c>
      <c r="BQ187">
        <v>0</v>
      </c>
      <c r="BR187">
        <v>0</v>
      </c>
      <c r="BS187">
        <v>0</v>
      </c>
      <c r="BT187">
        <v>0</v>
      </c>
      <c r="BU187">
        <v>0</v>
      </c>
      <c r="BV187">
        <v>0</v>
      </c>
      <c r="BW187">
        <v>0</v>
      </c>
      <c r="BX187">
        <v>1</v>
      </c>
      <c r="BY187">
        <v>0</v>
      </c>
      <c r="BZ187">
        <v>0</v>
      </c>
      <c r="CA187">
        <v>0</v>
      </c>
      <c r="CB187">
        <v>1</v>
      </c>
      <c r="CC187">
        <v>0</v>
      </c>
      <c r="CD187">
        <v>0</v>
      </c>
      <c r="CE187">
        <v>0</v>
      </c>
      <c r="CF187">
        <v>0</v>
      </c>
      <c r="CG187">
        <v>1</v>
      </c>
      <c r="CH187">
        <v>0</v>
      </c>
      <c r="CI187">
        <v>0</v>
      </c>
      <c r="CJ187">
        <v>0</v>
      </c>
      <c r="CK187">
        <v>0</v>
      </c>
      <c r="CL187">
        <v>1</v>
      </c>
      <c r="CM187">
        <v>0</v>
      </c>
      <c r="CN187">
        <v>0</v>
      </c>
      <c r="CO187">
        <v>0</v>
      </c>
      <c r="CP187">
        <v>0</v>
      </c>
      <c r="CQ187">
        <v>1</v>
      </c>
      <c r="CR187">
        <v>0</v>
      </c>
      <c r="CS187">
        <v>0</v>
      </c>
      <c r="CT187">
        <v>0</v>
      </c>
      <c r="CU187">
        <v>0</v>
      </c>
      <c r="CV187">
        <v>1</v>
      </c>
      <c r="CW187">
        <v>0</v>
      </c>
      <c r="CX187">
        <v>0</v>
      </c>
      <c r="CY187">
        <v>0</v>
      </c>
      <c r="CZ187">
        <v>0</v>
      </c>
      <c r="DA187">
        <v>0</v>
      </c>
      <c r="DB187">
        <v>1</v>
      </c>
      <c r="DC187">
        <v>0</v>
      </c>
      <c r="DD187">
        <v>0</v>
      </c>
      <c r="DE187">
        <v>0</v>
      </c>
      <c r="DF187">
        <v>1</v>
      </c>
    </row>
  </sheetData>
  <conditionalFormatting sqref="Z8:AO9 Z10:AL10 AO10 BH9:BH10 BR9:BR10 CB9:CB10 CL9:CL10 CV9:CV10 AY8:DE8">
    <cfRule type="expression" dxfId="4" priority="5">
      <formula>Z$8="Total"</formula>
    </cfRule>
  </conditionalFormatting>
  <conditionalFormatting sqref="AP8:AR9 AR10">
    <cfRule type="expression" dxfId="3" priority="4">
      <formula>AP$8="Total"</formula>
    </cfRule>
  </conditionalFormatting>
  <conditionalFormatting sqref="AS8:AU9 AU10">
    <cfRule type="expression" dxfId="2" priority="3">
      <formula>AS$8="Total"</formula>
    </cfRule>
  </conditionalFormatting>
  <conditionalFormatting sqref="AV8:AX9 AX10">
    <cfRule type="expression" dxfId="1" priority="2">
      <formula>AV$8="Total"</formula>
    </cfRule>
  </conditionalFormatting>
  <conditionalFormatting sqref="DF8:DF10">
    <cfRule type="expression" dxfId="0" priority="1">
      <formula>DF$8="Total"</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74D70"/>
  </sheetPr>
  <dimension ref="A1:W46"/>
  <sheetViews>
    <sheetView showGridLines="0" zoomScale="80" zoomScaleNormal="80" workbookViewId="0">
      <selection activeCell="C8" sqref="C8"/>
    </sheetView>
  </sheetViews>
  <sheetFormatPr defaultRowHeight="15"/>
  <cols>
    <col min="1" max="1" width="11.7109375" bestFit="1" customWidth="1"/>
    <col min="2" max="2" width="12.140625" style="425" customWidth="1"/>
    <col min="3" max="3" width="11.5703125" style="425" bestFit="1" customWidth="1"/>
    <col min="4" max="4" width="27.85546875" style="425" bestFit="1" customWidth="1"/>
    <col min="5" max="5" width="19.5703125" style="74" customWidth="1"/>
    <col min="6" max="6" width="37.140625" style="74" bestFit="1" customWidth="1"/>
    <col min="7" max="7" width="9.85546875" bestFit="1" customWidth="1"/>
    <col min="8" max="16379" width="9.140625" customWidth="1"/>
  </cols>
  <sheetData>
    <row r="1" spans="1:18" ht="15" customHeight="1">
      <c r="A1" s="672" t="s">
        <v>1430</v>
      </c>
      <c r="B1" s="672"/>
      <c r="C1" s="672"/>
      <c r="D1" s="672"/>
      <c r="E1" s="672"/>
      <c r="F1" s="672"/>
      <c r="G1" s="672"/>
      <c r="H1" s="672"/>
    </row>
    <row r="2" spans="1:18" ht="15" customHeight="1">
      <c r="A2" s="672"/>
      <c r="B2" s="672"/>
      <c r="C2" s="672"/>
      <c r="D2" s="672"/>
      <c r="E2" s="672"/>
      <c r="F2" s="672"/>
      <c r="G2" s="672"/>
      <c r="H2" s="672"/>
    </row>
    <row r="3" spans="1:18" ht="15" customHeight="1">
      <c r="A3" s="672"/>
      <c r="B3" s="672"/>
      <c r="C3" s="672"/>
      <c r="D3" s="672"/>
      <c r="E3" s="672"/>
      <c r="F3" s="672"/>
      <c r="G3" s="672"/>
      <c r="H3" s="672"/>
    </row>
    <row r="4" spans="1:18" ht="15.75" thickBot="1"/>
    <row r="5" spans="1:18" ht="15.75" thickBot="1">
      <c r="B5" s="421" t="s">
        <v>1433</v>
      </c>
      <c r="C5" s="421" t="s">
        <v>1195</v>
      </c>
      <c r="D5" s="421" t="s">
        <v>1426</v>
      </c>
      <c r="E5" s="421" t="s">
        <v>1427</v>
      </c>
      <c r="F5" s="421" t="s">
        <v>1428</v>
      </c>
      <c r="G5" s="90" t="s">
        <v>1429</v>
      </c>
    </row>
    <row r="6" spans="1:18" s="422" customFormat="1">
      <c r="B6" s="436" t="s">
        <v>3540</v>
      </c>
      <c r="C6" s="439">
        <v>42423</v>
      </c>
      <c r="D6" s="436" t="s">
        <v>264</v>
      </c>
      <c r="E6" s="436" t="s">
        <v>265</v>
      </c>
      <c r="F6" s="436" t="s">
        <v>3541</v>
      </c>
      <c r="G6" s="436" t="s">
        <v>1193</v>
      </c>
      <c r="H6"/>
      <c r="I6"/>
      <c r="J6"/>
      <c r="K6"/>
      <c r="L6"/>
      <c r="M6"/>
      <c r="N6"/>
      <c r="O6"/>
      <c r="P6"/>
      <c r="Q6"/>
      <c r="R6"/>
    </row>
    <row r="7" spans="1:18">
      <c r="B7" s="437" t="s">
        <v>3542</v>
      </c>
      <c r="C7" s="440">
        <v>42437</v>
      </c>
      <c r="D7" s="437" t="s">
        <v>266</v>
      </c>
      <c r="E7" s="437" t="s">
        <v>267</v>
      </c>
      <c r="F7" s="437" t="s">
        <v>3543</v>
      </c>
      <c r="G7" s="437" t="s">
        <v>1193</v>
      </c>
    </row>
    <row r="8" spans="1:18">
      <c r="B8" s="437" t="s">
        <v>3544</v>
      </c>
      <c r="C8" s="440">
        <v>42433</v>
      </c>
      <c r="D8" s="437" t="s">
        <v>242</v>
      </c>
      <c r="E8" s="437" t="s">
        <v>243</v>
      </c>
      <c r="F8" s="437" t="s">
        <v>3545</v>
      </c>
      <c r="G8" s="437" t="s">
        <v>1193</v>
      </c>
    </row>
    <row r="9" spans="1:18">
      <c r="B9" s="437"/>
      <c r="C9" s="440"/>
      <c r="D9" s="437"/>
      <c r="E9" s="437"/>
      <c r="F9" s="437"/>
      <c r="G9" s="437"/>
    </row>
    <row r="10" spans="1:18">
      <c r="B10" s="437"/>
      <c r="C10" s="440"/>
      <c r="D10" s="437"/>
      <c r="E10" s="437"/>
      <c r="F10" s="437"/>
      <c r="G10" s="437"/>
    </row>
    <row r="11" spans="1:18">
      <c r="B11" s="437"/>
      <c r="C11" s="440"/>
      <c r="D11" s="437"/>
      <c r="E11" s="437"/>
      <c r="F11" s="437"/>
      <c r="G11" s="437"/>
    </row>
    <row r="12" spans="1:18">
      <c r="B12" s="437"/>
      <c r="C12" s="440"/>
      <c r="D12" s="437"/>
      <c r="E12" s="437"/>
      <c r="F12" s="437"/>
      <c r="G12" s="437"/>
    </row>
    <row r="13" spans="1:18">
      <c r="B13" s="437"/>
      <c r="C13" s="440"/>
      <c r="D13" s="437"/>
      <c r="E13" s="437"/>
      <c r="F13" s="437"/>
      <c r="G13" s="437"/>
    </row>
    <row r="14" spans="1:18">
      <c r="B14" s="437"/>
      <c r="C14" s="440"/>
      <c r="D14" s="437"/>
      <c r="E14" s="437"/>
      <c r="F14" s="437"/>
      <c r="G14" s="437"/>
    </row>
    <row r="15" spans="1:18">
      <c r="B15" s="437"/>
      <c r="C15" s="440"/>
      <c r="D15" s="437"/>
      <c r="E15" s="437"/>
      <c r="F15" s="437"/>
      <c r="G15" s="437"/>
    </row>
    <row r="16" spans="1:18">
      <c r="B16" s="437"/>
      <c r="C16" s="440"/>
      <c r="D16" s="437"/>
      <c r="E16" s="437"/>
      <c r="F16" s="437"/>
      <c r="G16" s="437"/>
    </row>
    <row r="17" spans="2:7">
      <c r="B17" s="437"/>
      <c r="C17" s="440"/>
      <c r="D17" s="437"/>
      <c r="E17" s="437"/>
      <c r="F17" s="437"/>
      <c r="G17" s="437"/>
    </row>
    <row r="18" spans="2:7">
      <c r="B18" s="437"/>
      <c r="C18" s="440"/>
      <c r="D18" s="437"/>
      <c r="E18" s="437"/>
      <c r="F18" s="437"/>
      <c r="G18" s="437"/>
    </row>
    <row r="19" spans="2:7">
      <c r="B19" s="437"/>
      <c r="C19" s="440"/>
      <c r="D19" s="437"/>
      <c r="E19" s="437"/>
      <c r="F19" s="437"/>
      <c r="G19" s="437"/>
    </row>
    <row r="20" spans="2:7">
      <c r="B20" s="437"/>
      <c r="C20" s="440"/>
      <c r="D20" s="437"/>
      <c r="E20" s="437"/>
      <c r="F20" s="437"/>
      <c r="G20" s="437"/>
    </row>
    <row r="21" spans="2:7">
      <c r="B21" s="437"/>
      <c r="C21" s="440"/>
      <c r="D21" s="437"/>
      <c r="E21" s="437"/>
      <c r="F21" s="437"/>
      <c r="G21" s="437"/>
    </row>
    <row r="22" spans="2:7">
      <c r="B22" s="437"/>
      <c r="C22" s="440"/>
      <c r="D22" s="437"/>
      <c r="E22" s="437"/>
      <c r="F22" s="437"/>
      <c r="G22" s="437"/>
    </row>
    <row r="23" spans="2:7">
      <c r="B23" s="437"/>
      <c r="C23" s="440"/>
      <c r="D23" s="437"/>
      <c r="E23" s="437"/>
      <c r="F23" s="437"/>
      <c r="G23" s="437"/>
    </row>
    <row r="24" spans="2:7">
      <c r="B24" s="437"/>
      <c r="C24" s="440"/>
      <c r="D24" s="437"/>
      <c r="E24" s="437"/>
      <c r="F24" s="437"/>
      <c r="G24" s="437"/>
    </row>
    <row r="25" spans="2:7">
      <c r="B25" s="437"/>
      <c r="C25" s="440"/>
      <c r="D25" s="437"/>
      <c r="E25" s="437"/>
      <c r="F25" s="437"/>
      <c r="G25" s="437"/>
    </row>
    <row r="26" spans="2:7">
      <c r="B26" s="437"/>
      <c r="C26" s="440"/>
      <c r="D26" s="437"/>
      <c r="E26" s="437"/>
      <c r="F26" s="437"/>
      <c r="G26" s="437"/>
    </row>
    <row r="27" spans="2:7">
      <c r="B27" s="437"/>
      <c r="C27" s="440"/>
      <c r="D27" s="437"/>
      <c r="E27" s="437"/>
      <c r="F27" s="437"/>
      <c r="G27" s="437"/>
    </row>
    <row r="28" spans="2:7">
      <c r="B28" s="437"/>
      <c r="C28" s="440"/>
      <c r="D28" s="437"/>
      <c r="E28" s="437"/>
      <c r="F28" s="437"/>
      <c r="G28" s="437"/>
    </row>
    <row r="29" spans="2:7">
      <c r="B29" s="437"/>
      <c r="C29" s="440"/>
      <c r="D29" s="437"/>
      <c r="E29" s="437"/>
      <c r="F29" s="437"/>
      <c r="G29" s="437"/>
    </row>
    <row r="30" spans="2:7">
      <c r="B30" s="437"/>
      <c r="C30" s="440"/>
      <c r="D30" s="437"/>
      <c r="E30" s="437"/>
      <c r="F30" s="437"/>
      <c r="G30" s="437"/>
    </row>
    <row r="31" spans="2:7">
      <c r="B31" s="437"/>
      <c r="C31" s="440"/>
      <c r="D31" s="437"/>
      <c r="E31" s="437"/>
      <c r="F31" s="437"/>
      <c r="G31" s="437"/>
    </row>
    <row r="32" spans="2:7">
      <c r="B32" s="437"/>
      <c r="C32" s="440"/>
      <c r="D32" s="437"/>
      <c r="E32" s="437"/>
      <c r="F32" s="437"/>
      <c r="G32" s="437"/>
    </row>
    <row r="33" spans="1:23">
      <c r="B33" s="437"/>
      <c r="C33" s="440"/>
      <c r="D33" s="437"/>
      <c r="E33" s="437"/>
      <c r="F33" s="437"/>
      <c r="G33" s="437"/>
    </row>
    <row r="34" spans="1:23">
      <c r="B34" s="437"/>
      <c r="C34" s="440"/>
      <c r="D34" s="437"/>
      <c r="E34" s="437"/>
      <c r="F34" s="437"/>
      <c r="G34" s="437"/>
    </row>
    <row r="35" spans="1:23" ht="15.75" thickBot="1">
      <c r="B35" s="438"/>
      <c r="C35" s="441"/>
      <c r="D35" s="438"/>
      <c r="E35" s="438"/>
      <c r="F35" s="438"/>
      <c r="G35" s="438"/>
    </row>
    <row r="36" spans="1:23">
      <c r="B36"/>
      <c r="C36"/>
      <c r="D36"/>
      <c r="E36"/>
      <c r="F36"/>
    </row>
    <row r="37" spans="1:23" s="4" customFormat="1" ht="15" customHeight="1">
      <c r="A37" s="420"/>
      <c r="B37" s="5" t="s">
        <v>20</v>
      </c>
      <c r="C37" s="420"/>
      <c r="D37" s="420"/>
      <c r="E37" s="420"/>
      <c r="F37" s="420"/>
      <c r="G37" s="420"/>
      <c r="H37" s="420"/>
      <c r="I37"/>
      <c r="J37"/>
      <c r="K37"/>
      <c r="L37"/>
      <c r="M37"/>
      <c r="N37"/>
      <c r="O37"/>
      <c r="P37"/>
      <c r="Q37"/>
      <c r="R37"/>
      <c r="U37" s="16"/>
      <c r="V37"/>
      <c r="W37"/>
    </row>
    <row r="38" spans="1:23">
      <c r="B38"/>
      <c r="C38"/>
      <c r="D38"/>
      <c r="E38"/>
      <c r="F38"/>
    </row>
    <row r="39" spans="1:23" ht="30" customHeight="1">
      <c r="B39" s="680" t="s">
        <v>3531</v>
      </c>
      <c r="C39" s="680"/>
      <c r="D39" s="680"/>
      <c r="E39" s="680"/>
      <c r="F39" s="680"/>
      <c r="G39" s="680"/>
      <c r="H39" s="680"/>
    </row>
    <row r="40" spans="1:23">
      <c r="B40" s="680" t="s">
        <v>3557</v>
      </c>
      <c r="C40" s="680"/>
      <c r="D40" s="680"/>
      <c r="E40" s="680"/>
      <c r="F40" s="680"/>
      <c r="G40" s="680"/>
      <c r="H40" s="680"/>
    </row>
    <row r="41" spans="1:23">
      <c r="B41" s="107"/>
      <c r="C41" s="107"/>
      <c r="D41" s="107"/>
      <c r="E41"/>
      <c r="F41"/>
    </row>
    <row r="42" spans="1:23">
      <c r="B42" s="107"/>
      <c r="C42" s="107"/>
      <c r="D42" s="107"/>
      <c r="E42"/>
      <c r="F42"/>
    </row>
    <row r="43" spans="1:23">
      <c r="B43" s="107"/>
      <c r="C43" s="107"/>
      <c r="D43" s="107"/>
      <c r="E43"/>
      <c r="F43"/>
    </row>
    <row r="44" spans="1:23">
      <c r="B44" s="107"/>
      <c r="C44" s="107"/>
      <c r="D44" s="107"/>
      <c r="E44"/>
      <c r="F44"/>
    </row>
    <row r="45" spans="1:23">
      <c r="B45" s="107"/>
      <c r="C45" s="107"/>
      <c r="D45" s="107"/>
      <c r="E45"/>
      <c r="F45"/>
    </row>
    <row r="46" spans="1:23">
      <c r="B46" s="107"/>
      <c r="C46" s="107"/>
      <c r="D46" s="107"/>
      <c r="E46"/>
      <c r="F46"/>
    </row>
  </sheetData>
  <mergeCells count="3">
    <mergeCell ref="A1:H3"/>
    <mergeCell ref="B40:H40"/>
    <mergeCell ref="B39:H39"/>
  </mergeCells>
  <pageMargins left="0.7" right="0.7" top="0.75" bottom="0.75" header="0.3" footer="0.3"/>
  <pageSetup paperSize="9"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2"/>
  </sheetPr>
  <dimension ref="A1:H873"/>
  <sheetViews>
    <sheetView showGridLines="0" zoomScale="80" zoomScaleNormal="80" workbookViewId="0">
      <selection sqref="A1:H3"/>
    </sheetView>
  </sheetViews>
  <sheetFormatPr defaultRowHeight="15"/>
  <cols>
    <col min="1" max="1" width="2.7109375" customWidth="1"/>
    <col min="3" max="3" width="30.85546875" bestFit="1" customWidth="1"/>
    <col min="4" max="4" width="9.7109375" bestFit="1" customWidth="1"/>
    <col min="5" max="5" width="51.42578125" bestFit="1" customWidth="1"/>
    <col min="6" max="7" width="14.42578125" bestFit="1" customWidth="1"/>
    <col min="8" max="8" width="3.7109375" customWidth="1"/>
  </cols>
  <sheetData>
    <row r="1" spans="1:8" ht="9.75" customHeight="1">
      <c r="A1" s="672" t="s">
        <v>1132</v>
      </c>
      <c r="B1" s="672"/>
      <c r="C1" s="672"/>
      <c r="D1" s="672"/>
      <c r="E1" s="672"/>
      <c r="F1" s="672"/>
      <c r="G1" s="672"/>
      <c r="H1" s="672"/>
    </row>
    <row r="2" spans="1:8" ht="9.75" customHeight="1">
      <c r="A2" s="672"/>
      <c r="B2" s="672"/>
      <c r="C2" s="672"/>
      <c r="D2" s="672"/>
      <c r="E2" s="672"/>
      <c r="F2" s="672"/>
      <c r="G2" s="672"/>
      <c r="H2" s="672"/>
    </row>
    <row r="3" spans="1:8" ht="9.75" customHeight="1">
      <c r="A3" s="672"/>
      <c r="B3" s="672"/>
      <c r="C3" s="672"/>
      <c r="D3" s="672"/>
      <c r="E3" s="672"/>
      <c r="F3" s="672"/>
      <c r="G3" s="672"/>
      <c r="H3" s="672"/>
    </row>
    <row r="4" spans="1:8" ht="15.75">
      <c r="B4" s="274"/>
    </row>
    <row r="5" spans="1:8">
      <c r="B5" t="s">
        <v>839</v>
      </c>
    </row>
    <row r="6" spans="1:8">
      <c r="B6" t="s">
        <v>840</v>
      </c>
    </row>
    <row r="7" spans="1:8" ht="15.75" thickBot="1"/>
    <row r="8" spans="1:8" ht="15.75" thickBot="1">
      <c r="B8" s="260" t="s">
        <v>842</v>
      </c>
      <c r="C8" s="261" t="s">
        <v>843</v>
      </c>
      <c r="D8" s="261" t="s">
        <v>3514</v>
      </c>
      <c r="E8" s="261" t="s">
        <v>841</v>
      </c>
      <c r="F8" s="572" t="s">
        <v>844</v>
      </c>
      <c r="G8" s="262" t="s">
        <v>845</v>
      </c>
    </row>
    <row r="9" spans="1:8">
      <c r="B9" s="573" t="s">
        <v>365</v>
      </c>
      <c r="C9" s="574" t="s">
        <v>364</v>
      </c>
      <c r="D9" s="574" t="s">
        <v>501</v>
      </c>
      <c r="E9" s="574" t="s">
        <v>502</v>
      </c>
      <c r="F9" s="575">
        <v>0.89943416883859273</v>
      </c>
      <c r="G9" s="576">
        <v>0.89228454987600681</v>
      </c>
    </row>
    <row r="10" spans="1:8">
      <c r="B10" s="577" t="s">
        <v>365</v>
      </c>
      <c r="C10" s="578" t="s">
        <v>364</v>
      </c>
      <c r="D10" s="578" t="s">
        <v>898</v>
      </c>
      <c r="E10" s="578" t="s">
        <v>899</v>
      </c>
      <c r="F10" s="579">
        <v>6.1617840303006877E-2</v>
      </c>
      <c r="G10" s="580">
        <v>7.662104231146312E-2</v>
      </c>
    </row>
    <row r="11" spans="1:8">
      <c r="B11" s="577" t="s">
        <v>365</v>
      </c>
      <c r="C11" s="578" t="s">
        <v>364</v>
      </c>
      <c r="D11" s="578" t="s">
        <v>950</v>
      </c>
      <c r="E11" s="578" t="s">
        <v>951</v>
      </c>
      <c r="F11" s="579">
        <v>1.655447928637881E-3</v>
      </c>
      <c r="G11" s="580">
        <v>2.9075914569676466E-3</v>
      </c>
    </row>
    <row r="12" spans="1:8">
      <c r="B12" s="577" t="s">
        <v>365</v>
      </c>
      <c r="C12" s="578" t="s">
        <v>364</v>
      </c>
      <c r="D12" s="578" t="s">
        <v>992</v>
      </c>
      <c r="E12" s="578" t="s">
        <v>993</v>
      </c>
      <c r="F12" s="579">
        <v>1.9996590521650186E-2</v>
      </c>
      <c r="G12" s="580">
        <v>2.8186816355562392E-2</v>
      </c>
    </row>
    <row r="13" spans="1:8">
      <c r="B13" s="577" t="s">
        <v>363</v>
      </c>
      <c r="C13" s="578" t="s">
        <v>362</v>
      </c>
      <c r="D13" s="578" t="s">
        <v>504</v>
      </c>
      <c r="E13" s="578" t="s">
        <v>505</v>
      </c>
      <c r="F13" s="579">
        <v>0.9124546397096942</v>
      </c>
      <c r="G13" s="580">
        <v>0.92801537443551929</v>
      </c>
    </row>
    <row r="14" spans="1:8">
      <c r="B14" s="577" t="s">
        <v>363</v>
      </c>
      <c r="C14" s="578" t="s">
        <v>362</v>
      </c>
      <c r="D14" s="578" t="s">
        <v>572</v>
      </c>
      <c r="E14" s="578" t="s">
        <v>573</v>
      </c>
      <c r="F14" s="579">
        <v>1.9352685083368862E-2</v>
      </c>
      <c r="G14" s="580">
        <v>1.8187282347079461E-2</v>
      </c>
    </row>
    <row r="15" spans="1:8">
      <c r="B15" s="577" t="s">
        <v>363</v>
      </c>
      <c r="C15" s="578" t="s">
        <v>362</v>
      </c>
      <c r="D15" s="578" t="s">
        <v>553</v>
      </c>
      <c r="E15" s="578" t="s">
        <v>554</v>
      </c>
      <c r="F15" s="579">
        <v>7.1040209381669772E-3</v>
      </c>
      <c r="G15" s="580">
        <v>4.8084654299279514E-3</v>
      </c>
    </row>
    <row r="16" spans="1:8">
      <c r="B16" s="577" t="s">
        <v>363</v>
      </c>
      <c r="C16" s="578" t="s">
        <v>362</v>
      </c>
      <c r="D16" s="578" t="s">
        <v>872</v>
      </c>
      <c r="E16" s="578" t="s">
        <v>873</v>
      </c>
      <c r="F16" s="579">
        <v>3.0616778380884311E-2</v>
      </c>
      <c r="G16" s="580">
        <v>2.5070452981696724E-2</v>
      </c>
    </row>
    <row r="17" spans="2:7">
      <c r="B17" s="577" t="s">
        <v>363</v>
      </c>
      <c r="C17" s="578" t="s">
        <v>362</v>
      </c>
      <c r="D17" s="578" t="s">
        <v>890</v>
      </c>
      <c r="E17" s="578" t="s">
        <v>891</v>
      </c>
      <c r="F17" s="579">
        <v>2.1069295581703368E-2</v>
      </c>
      <c r="G17" s="580">
        <v>1.5893770875567776E-2</v>
      </c>
    </row>
    <row r="18" spans="2:7">
      <c r="B18" s="577" t="s">
        <v>363</v>
      </c>
      <c r="C18" s="578" t="s">
        <v>362</v>
      </c>
      <c r="D18" s="578" t="s">
        <v>892</v>
      </c>
      <c r="E18" s="578" t="s">
        <v>893</v>
      </c>
      <c r="F18" s="579">
        <v>1.208243363393878E-2</v>
      </c>
      <c r="G18" s="580">
        <v>8.0246539302087101E-3</v>
      </c>
    </row>
    <row r="19" spans="2:7">
      <c r="B19" s="577" t="s">
        <v>363</v>
      </c>
      <c r="C19" s="578" t="s">
        <v>362</v>
      </c>
      <c r="D19" s="578" t="s">
        <v>914</v>
      </c>
      <c r="E19" s="578" t="s">
        <v>915</v>
      </c>
      <c r="F19" s="579">
        <v>1.4492121000480162E-3</v>
      </c>
      <c r="G19" s="580">
        <v>0</v>
      </c>
    </row>
    <row r="20" spans="2:7">
      <c r="B20" s="577" t="s">
        <v>363</v>
      </c>
      <c r="C20" s="578" t="s">
        <v>362</v>
      </c>
      <c r="D20" s="578" t="s">
        <v>594</v>
      </c>
      <c r="E20" s="578" t="s">
        <v>595</v>
      </c>
      <c r="F20" s="579">
        <v>1.4603556395498668E-3</v>
      </c>
      <c r="G20" s="580">
        <v>0</v>
      </c>
    </row>
    <row r="21" spans="2:7">
      <c r="B21" s="577" t="s">
        <v>361</v>
      </c>
      <c r="C21" s="578" t="s">
        <v>360</v>
      </c>
      <c r="D21" s="578" t="s">
        <v>507</v>
      </c>
      <c r="E21" s="578" t="s">
        <v>508</v>
      </c>
      <c r="F21" s="579">
        <v>0.94400167536619006</v>
      </c>
      <c r="G21" s="580">
        <v>0.98306333145422453</v>
      </c>
    </row>
    <row r="22" spans="2:7">
      <c r="B22" s="577" t="s">
        <v>361</v>
      </c>
      <c r="C22" s="578" t="s">
        <v>360</v>
      </c>
      <c r="D22" s="578" t="s">
        <v>860</v>
      </c>
      <c r="E22" s="578" t="s">
        <v>861</v>
      </c>
      <c r="F22" s="579">
        <v>2.3306655880115184E-3</v>
      </c>
      <c r="G22" s="580">
        <v>2.9873715656542794E-3</v>
      </c>
    </row>
    <row r="23" spans="2:7">
      <c r="B23" s="577" t="s">
        <v>361</v>
      </c>
      <c r="C23" s="578" t="s">
        <v>360</v>
      </c>
      <c r="D23" s="578" t="s">
        <v>880</v>
      </c>
      <c r="E23" s="578" t="s">
        <v>881</v>
      </c>
      <c r="F23" s="579">
        <v>1.7430330431038412E-3</v>
      </c>
      <c r="G23" s="580">
        <v>1.7323463211300987E-3</v>
      </c>
    </row>
    <row r="24" spans="2:7">
      <c r="B24" s="577" t="s">
        <v>361</v>
      </c>
      <c r="C24" s="578" t="s">
        <v>360</v>
      </c>
      <c r="D24" s="578" t="s">
        <v>998</v>
      </c>
      <c r="E24" s="578" t="s">
        <v>999</v>
      </c>
      <c r="F24" s="579">
        <v>2.9941627383613064E-3</v>
      </c>
      <c r="G24" s="580">
        <v>3.1807688984170223E-3</v>
      </c>
    </row>
    <row r="25" spans="2:7">
      <c r="B25" s="577" t="s">
        <v>361</v>
      </c>
      <c r="C25" s="578" t="s">
        <v>360</v>
      </c>
      <c r="D25" s="578" t="s">
        <v>1008</v>
      </c>
      <c r="E25" s="578" t="s">
        <v>1009</v>
      </c>
      <c r="F25" s="579">
        <v>1.5784679717635369E-3</v>
      </c>
      <c r="G25" s="580">
        <v>3.7650757335725427E-3</v>
      </c>
    </row>
    <row r="26" spans="2:7">
      <c r="B26" s="577" t="s">
        <v>361</v>
      </c>
      <c r="C26" s="578" t="s">
        <v>360</v>
      </c>
      <c r="D26" s="578" t="s">
        <v>1088</v>
      </c>
      <c r="E26" s="578" t="s">
        <v>1089</v>
      </c>
      <c r="F26" s="579">
        <v>3.5649681351404001E-3</v>
      </c>
      <c r="G26" s="580">
        <v>5.2711060270015592E-3</v>
      </c>
    </row>
    <row r="27" spans="2:7">
      <c r="B27" s="577" t="s">
        <v>359</v>
      </c>
      <c r="C27" s="578" t="s">
        <v>358</v>
      </c>
      <c r="D27" s="578" t="s">
        <v>510</v>
      </c>
      <c r="E27" s="578" t="s">
        <v>511</v>
      </c>
      <c r="F27" s="579">
        <v>0.94110082561921438</v>
      </c>
      <c r="G27" s="580">
        <v>0.98443363883320334</v>
      </c>
    </row>
    <row r="28" spans="2:7">
      <c r="B28" s="577" t="s">
        <v>359</v>
      </c>
      <c r="C28" s="578" t="s">
        <v>358</v>
      </c>
      <c r="D28" s="578" t="s">
        <v>535</v>
      </c>
      <c r="E28" s="578" t="s">
        <v>536</v>
      </c>
      <c r="F28" s="579">
        <v>2.9354066443938059E-3</v>
      </c>
      <c r="G28" s="580">
        <v>7.4638974525393477E-3</v>
      </c>
    </row>
    <row r="29" spans="2:7">
      <c r="B29" s="577" t="s">
        <v>359</v>
      </c>
      <c r="C29" s="578" t="s">
        <v>358</v>
      </c>
      <c r="D29" s="578" t="s">
        <v>1014</v>
      </c>
      <c r="E29" s="578" t="s">
        <v>1015</v>
      </c>
      <c r="F29" s="579">
        <v>1.8296375979678728E-3</v>
      </c>
      <c r="G29" s="580">
        <v>5.2969594824472796E-3</v>
      </c>
    </row>
    <row r="30" spans="2:7">
      <c r="B30" s="577" t="s">
        <v>359</v>
      </c>
      <c r="C30" s="578" t="s">
        <v>358</v>
      </c>
      <c r="D30" s="578" t="s">
        <v>1118</v>
      </c>
      <c r="E30" s="578" t="s">
        <v>1119</v>
      </c>
      <c r="F30" s="579">
        <v>1.1181598760010764E-3</v>
      </c>
      <c r="G30" s="580">
        <v>2.8055042318100212E-3</v>
      </c>
    </row>
    <row r="31" spans="2:7">
      <c r="B31" s="577" t="s">
        <v>357</v>
      </c>
      <c r="C31" s="578" t="s">
        <v>356</v>
      </c>
      <c r="D31" s="578" t="s">
        <v>946</v>
      </c>
      <c r="E31" s="578" t="s">
        <v>947</v>
      </c>
      <c r="F31" s="579">
        <v>1.8517602542383364E-3</v>
      </c>
      <c r="G31" s="580">
        <v>6.9094390550563474E-3</v>
      </c>
    </row>
    <row r="32" spans="2:7">
      <c r="B32" s="577" t="s">
        <v>357</v>
      </c>
      <c r="C32" s="578" t="s">
        <v>356</v>
      </c>
      <c r="D32" s="578" t="s">
        <v>513</v>
      </c>
      <c r="E32" s="578" t="s">
        <v>514</v>
      </c>
      <c r="F32" s="579">
        <v>0.37320792096721411</v>
      </c>
      <c r="G32" s="580">
        <v>0.97349266953502578</v>
      </c>
    </row>
    <row r="33" spans="2:7">
      <c r="B33" s="577" t="s">
        <v>357</v>
      </c>
      <c r="C33" s="578" t="s">
        <v>356</v>
      </c>
      <c r="D33" s="578" t="s">
        <v>602</v>
      </c>
      <c r="E33" s="578" t="s">
        <v>603</v>
      </c>
      <c r="F33" s="579">
        <v>3.7823259189504778E-3</v>
      </c>
      <c r="G33" s="580">
        <v>1.9597891409917752E-2</v>
      </c>
    </row>
    <row r="34" spans="2:7">
      <c r="B34" s="577" t="s">
        <v>355</v>
      </c>
      <c r="C34" s="578" t="s">
        <v>354</v>
      </c>
      <c r="D34" s="578" t="s">
        <v>515</v>
      </c>
      <c r="E34" s="578" t="s">
        <v>516</v>
      </c>
      <c r="F34" s="579">
        <v>0.93728069402077119</v>
      </c>
      <c r="G34" s="580">
        <v>0.89517225700247971</v>
      </c>
    </row>
    <row r="35" spans="2:7">
      <c r="B35" s="577" t="s">
        <v>355</v>
      </c>
      <c r="C35" s="578" t="s">
        <v>354</v>
      </c>
      <c r="D35" s="578" t="s">
        <v>884</v>
      </c>
      <c r="E35" s="578" t="s">
        <v>885</v>
      </c>
      <c r="F35" s="579">
        <v>8.1745291958522051E-2</v>
      </c>
      <c r="G35" s="580">
        <v>8.8980856590730142E-2</v>
      </c>
    </row>
    <row r="36" spans="2:7">
      <c r="B36" s="577" t="s">
        <v>355</v>
      </c>
      <c r="C36" s="578" t="s">
        <v>354</v>
      </c>
      <c r="D36" s="578" t="s">
        <v>608</v>
      </c>
      <c r="E36" s="578" t="s">
        <v>609</v>
      </c>
      <c r="F36" s="579">
        <v>1.4785484770636435E-2</v>
      </c>
      <c r="G36" s="580">
        <v>1.5846886406790078E-2</v>
      </c>
    </row>
    <row r="37" spans="2:7">
      <c r="B37" s="577" t="s">
        <v>353</v>
      </c>
      <c r="C37" s="578" t="s">
        <v>352</v>
      </c>
      <c r="D37" s="578" t="s">
        <v>846</v>
      </c>
      <c r="E37" s="578" t="s">
        <v>847</v>
      </c>
      <c r="F37" s="579">
        <v>0.96953000451496141</v>
      </c>
      <c r="G37" s="580">
        <v>0.20405961343101831</v>
      </c>
    </row>
    <row r="38" spans="2:7">
      <c r="B38" s="577" t="s">
        <v>353</v>
      </c>
      <c r="C38" s="578" t="s">
        <v>352</v>
      </c>
      <c r="D38" s="578" t="s">
        <v>650</v>
      </c>
      <c r="E38" s="578" t="s">
        <v>651</v>
      </c>
      <c r="F38" s="579">
        <v>1.8265626195394387E-3</v>
      </c>
      <c r="G38" s="580">
        <v>0</v>
      </c>
    </row>
    <row r="39" spans="2:7">
      <c r="B39" s="577" t="s">
        <v>353</v>
      </c>
      <c r="C39" s="578" t="s">
        <v>352</v>
      </c>
      <c r="D39" s="578" t="s">
        <v>994</v>
      </c>
      <c r="E39" s="578" t="s">
        <v>995</v>
      </c>
      <c r="F39" s="579">
        <v>2.771769699570318E-2</v>
      </c>
      <c r="G39" s="580">
        <v>4.0197522890723283E-3</v>
      </c>
    </row>
    <row r="40" spans="2:7">
      <c r="B40" s="577" t="s">
        <v>353</v>
      </c>
      <c r="C40" s="578" t="s">
        <v>352</v>
      </c>
      <c r="D40" s="578" t="s">
        <v>1004</v>
      </c>
      <c r="E40" s="578" t="s">
        <v>1005</v>
      </c>
      <c r="F40" s="579">
        <v>0.39898720487544659</v>
      </c>
      <c r="G40" s="580">
        <v>0.1836673596114127</v>
      </c>
    </row>
    <row r="41" spans="2:7">
      <c r="B41" s="577" t="s">
        <v>353</v>
      </c>
      <c r="C41" s="578" t="s">
        <v>352</v>
      </c>
      <c r="D41" s="578" t="s">
        <v>1012</v>
      </c>
      <c r="E41" s="578" t="s">
        <v>1013</v>
      </c>
      <c r="F41" s="579">
        <v>0.14868166399600441</v>
      </c>
      <c r="G41" s="580">
        <v>3.0041341218102671E-2</v>
      </c>
    </row>
    <row r="42" spans="2:7">
      <c r="B42" s="577" t="s">
        <v>353</v>
      </c>
      <c r="C42" s="578" t="s">
        <v>352</v>
      </c>
      <c r="D42" s="578" t="s">
        <v>1090</v>
      </c>
      <c r="E42" s="578" t="s">
        <v>1091</v>
      </c>
      <c r="F42" s="579">
        <v>6.4390421560593649E-3</v>
      </c>
      <c r="G42" s="580">
        <v>1.486803775539723E-3</v>
      </c>
    </row>
    <row r="43" spans="2:7">
      <c r="B43" s="577" t="s">
        <v>353</v>
      </c>
      <c r="C43" s="578" t="s">
        <v>352</v>
      </c>
      <c r="D43" s="578" t="s">
        <v>517</v>
      </c>
      <c r="E43" s="578" t="s">
        <v>518</v>
      </c>
      <c r="F43" s="579">
        <v>0.92077050419502393</v>
      </c>
      <c r="G43" s="580">
        <v>0.57672512967485412</v>
      </c>
    </row>
    <row r="44" spans="2:7">
      <c r="B44" s="577" t="s">
        <v>351</v>
      </c>
      <c r="C44" s="578" t="s">
        <v>350</v>
      </c>
      <c r="D44" s="578" t="s">
        <v>519</v>
      </c>
      <c r="E44" s="578" t="s">
        <v>520</v>
      </c>
      <c r="F44" s="579">
        <v>0.89176766305951216</v>
      </c>
      <c r="G44" s="580">
        <v>0.95784190079030584</v>
      </c>
    </row>
    <row r="45" spans="2:7">
      <c r="B45" s="577" t="s">
        <v>351</v>
      </c>
      <c r="C45" s="578" t="s">
        <v>350</v>
      </c>
      <c r="D45" s="578" t="s">
        <v>523</v>
      </c>
      <c r="E45" s="578" t="s">
        <v>524</v>
      </c>
      <c r="F45" s="579">
        <v>1.2343734817440718E-2</v>
      </c>
      <c r="G45" s="580">
        <v>2.3347931071634544E-2</v>
      </c>
    </row>
    <row r="46" spans="2:7">
      <c r="B46" s="577" t="s">
        <v>351</v>
      </c>
      <c r="C46" s="578" t="s">
        <v>350</v>
      </c>
      <c r="D46" s="578" t="s">
        <v>606</v>
      </c>
      <c r="E46" s="578" t="s">
        <v>607</v>
      </c>
      <c r="F46" s="579">
        <v>1.8144864952534452E-3</v>
      </c>
      <c r="G46" s="580">
        <v>2.2688814667875049E-3</v>
      </c>
    </row>
    <row r="47" spans="2:7">
      <c r="B47" s="577" t="s">
        <v>351</v>
      </c>
      <c r="C47" s="578" t="s">
        <v>350</v>
      </c>
      <c r="D47" s="578" t="s">
        <v>864</v>
      </c>
      <c r="E47" s="578" t="s">
        <v>865</v>
      </c>
      <c r="F47" s="579">
        <v>7.0132257076371612E-3</v>
      </c>
      <c r="G47" s="580">
        <v>1.654128667127203E-2</v>
      </c>
    </row>
    <row r="48" spans="2:7">
      <c r="B48" s="577" t="s">
        <v>349</v>
      </c>
      <c r="C48" s="578" t="s">
        <v>348</v>
      </c>
      <c r="D48" s="578" t="s">
        <v>521</v>
      </c>
      <c r="E48" s="578" t="s">
        <v>522</v>
      </c>
      <c r="F48" s="579">
        <v>0.8732617198902447</v>
      </c>
      <c r="G48" s="580">
        <v>0.97412002214190352</v>
      </c>
    </row>
    <row r="49" spans="2:7">
      <c r="B49" s="577" t="s">
        <v>349</v>
      </c>
      <c r="C49" s="578" t="s">
        <v>348</v>
      </c>
      <c r="D49" s="578" t="s">
        <v>876</v>
      </c>
      <c r="E49" s="578" t="s">
        <v>877</v>
      </c>
      <c r="F49" s="579">
        <v>2.6412159961717651E-2</v>
      </c>
      <c r="G49" s="580">
        <v>2.5879977858096447E-2</v>
      </c>
    </row>
    <row r="50" spans="2:7">
      <c r="B50" s="577" t="s">
        <v>347</v>
      </c>
      <c r="C50" s="578" t="s">
        <v>346</v>
      </c>
      <c r="D50" s="578" t="s">
        <v>523</v>
      </c>
      <c r="E50" s="578" t="s">
        <v>524</v>
      </c>
      <c r="F50" s="579">
        <v>0.97368412235174284</v>
      </c>
      <c r="G50" s="580">
        <v>0.97600271375889203</v>
      </c>
    </row>
    <row r="51" spans="2:7">
      <c r="B51" s="577" t="s">
        <v>347</v>
      </c>
      <c r="C51" s="578" t="s">
        <v>346</v>
      </c>
      <c r="D51" s="578" t="s">
        <v>606</v>
      </c>
      <c r="E51" s="578" t="s">
        <v>607</v>
      </c>
      <c r="F51" s="579">
        <v>1.2716610660868419E-2</v>
      </c>
      <c r="G51" s="580">
        <v>8.426758737430394E-3</v>
      </c>
    </row>
    <row r="52" spans="2:7">
      <c r="B52" s="577" t="s">
        <v>347</v>
      </c>
      <c r="C52" s="578" t="s">
        <v>346</v>
      </c>
      <c r="D52" s="578" t="s">
        <v>854</v>
      </c>
      <c r="E52" s="578" t="s">
        <v>855</v>
      </c>
      <c r="F52" s="579">
        <v>2.2610459746014834E-3</v>
      </c>
      <c r="G52" s="580">
        <v>1.3400863835132432E-3</v>
      </c>
    </row>
    <row r="53" spans="2:7">
      <c r="B53" s="577" t="s">
        <v>347</v>
      </c>
      <c r="C53" s="578" t="s">
        <v>346</v>
      </c>
      <c r="D53" s="578" t="s">
        <v>1002</v>
      </c>
      <c r="E53" s="578" t="s">
        <v>1003</v>
      </c>
      <c r="F53" s="579">
        <v>5.9883533600006301E-3</v>
      </c>
      <c r="G53" s="580">
        <v>5.1185254347723879E-3</v>
      </c>
    </row>
    <row r="54" spans="2:7">
      <c r="B54" s="577" t="s">
        <v>347</v>
      </c>
      <c r="C54" s="578" t="s">
        <v>346</v>
      </c>
      <c r="D54" s="578" t="s">
        <v>1116</v>
      </c>
      <c r="E54" s="578" t="s">
        <v>1117</v>
      </c>
      <c r="F54" s="579">
        <v>8.435525595741504E-3</v>
      </c>
      <c r="G54" s="580">
        <v>9.1119156853920521E-3</v>
      </c>
    </row>
    <row r="55" spans="2:7">
      <c r="B55" s="577" t="s">
        <v>345</v>
      </c>
      <c r="C55" s="578" t="s">
        <v>344</v>
      </c>
      <c r="D55" s="578" t="s">
        <v>525</v>
      </c>
      <c r="E55" s="578" t="s">
        <v>526</v>
      </c>
      <c r="F55" s="579">
        <v>0.25483829535821623</v>
      </c>
      <c r="G55" s="580">
        <v>0.56005080798814477</v>
      </c>
    </row>
    <row r="56" spans="2:7">
      <c r="B56" s="577" t="s">
        <v>345</v>
      </c>
      <c r="C56" s="578" t="s">
        <v>344</v>
      </c>
      <c r="D56" s="578" t="s">
        <v>525</v>
      </c>
      <c r="E56" s="578" t="s">
        <v>526</v>
      </c>
      <c r="F56" s="579">
        <v>0.20018880526085953</v>
      </c>
      <c r="G56" s="580">
        <v>0.43994919201185517</v>
      </c>
    </row>
    <row r="57" spans="2:7">
      <c r="B57" s="577" t="s">
        <v>343</v>
      </c>
      <c r="C57" s="578" t="s">
        <v>342</v>
      </c>
      <c r="D57" s="578" t="s">
        <v>1064</v>
      </c>
      <c r="E57" s="578" t="s">
        <v>1065</v>
      </c>
      <c r="F57" s="579">
        <v>1.2230053747867788E-3</v>
      </c>
      <c r="G57" s="580">
        <v>9.5462196132943674E-4</v>
      </c>
    </row>
    <row r="58" spans="2:7">
      <c r="B58" s="577" t="s">
        <v>343</v>
      </c>
      <c r="C58" s="578" t="s">
        <v>342</v>
      </c>
      <c r="D58" s="578" t="s">
        <v>527</v>
      </c>
      <c r="E58" s="578" t="s">
        <v>528</v>
      </c>
      <c r="F58" s="579">
        <v>0.82085503472222221</v>
      </c>
      <c r="G58" s="580">
        <v>0.95022567598120911</v>
      </c>
    </row>
    <row r="59" spans="2:7">
      <c r="B59" s="577" t="s">
        <v>343</v>
      </c>
      <c r="C59" s="578" t="s">
        <v>342</v>
      </c>
      <c r="D59" s="578" t="s">
        <v>1120</v>
      </c>
      <c r="E59" s="578" t="s">
        <v>1121</v>
      </c>
      <c r="F59" s="579">
        <v>1.6623849630906309E-2</v>
      </c>
      <c r="G59" s="580">
        <v>2.1403629238228424E-2</v>
      </c>
    </row>
    <row r="60" spans="2:7">
      <c r="B60" s="577" t="s">
        <v>343</v>
      </c>
      <c r="C60" s="578" t="s">
        <v>342</v>
      </c>
      <c r="D60" s="578" t="s">
        <v>1124</v>
      </c>
      <c r="E60" s="578" t="s">
        <v>1125</v>
      </c>
      <c r="F60" s="579">
        <v>1.2840785688429959E-2</v>
      </c>
      <c r="G60" s="580">
        <v>1.693197899831685E-2</v>
      </c>
    </row>
    <row r="61" spans="2:7">
      <c r="B61" s="577" t="s">
        <v>343</v>
      </c>
      <c r="C61" s="578" t="s">
        <v>342</v>
      </c>
      <c r="D61" s="578" t="s">
        <v>958</v>
      </c>
      <c r="E61" s="578" t="s">
        <v>959</v>
      </c>
      <c r="F61" s="579">
        <v>5.6839075502449253E-3</v>
      </c>
      <c r="G61" s="580">
        <v>1.0484093820916271E-2</v>
      </c>
    </row>
    <row r="62" spans="2:7">
      <c r="B62" s="577" t="s">
        <v>341</v>
      </c>
      <c r="C62" s="578" t="s">
        <v>340</v>
      </c>
      <c r="D62" s="578" t="s">
        <v>529</v>
      </c>
      <c r="E62" s="578" t="s">
        <v>530</v>
      </c>
      <c r="F62" s="579">
        <v>0.67380040406100428</v>
      </c>
      <c r="G62" s="580">
        <v>0.18822448641690895</v>
      </c>
    </row>
    <row r="63" spans="2:7">
      <c r="B63" s="577" t="s">
        <v>341</v>
      </c>
      <c r="C63" s="578" t="s">
        <v>340</v>
      </c>
      <c r="D63" s="578" t="s">
        <v>543</v>
      </c>
      <c r="E63" s="578" t="s">
        <v>544</v>
      </c>
      <c r="F63" s="579">
        <v>0.97755163925653754</v>
      </c>
      <c r="G63" s="580">
        <v>0.58541262010607265</v>
      </c>
    </row>
    <row r="64" spans="2:7">
      <c r="B64" s="577" t="s">
        <v>341</v>
      </c>
      <c r="C64" s="578" t="s">
        <v>340</v>
      </c>
      <c r="D64" s="578" t="s">
        <v>848</v>
      </c>
      <c r="E64" s="578" t="s">
        <v>849</v>
      </c>
      <c r="F64" s="579">
        <v>1.3782641272073041E-3</v>
      </c>
      <c r="G64" s="580">
        <v>0</v>
      </c>
    </row>
    <row r="65" spans="2:7">
      <c r="B65" s="577" t="s">
        <v>341</v>
      </c>
      <c r="C65" s="578" t="s">
        <v>340</v>
      </c>
      <c r="D65" s="578" t="s">
        <v>920</v>
      </c>
      <c r="E65" s="578" t="s">
        <v>921</v>
      </c>
      <c r="F65" s="579">
        <v>6.1133260843300712E-3</v>
      </c>
      <c r="G65" s="580">
        <v>2.2521279493529361E-3</v>
      </c>
    </row>
    <row r="66" spans="2:7">
      <c r="B66" s="577" t="s">
        <v>341</v>
      </c>
      <c r="C66" s="578" t="s">
        <v>340</v>
      </c>
      <c r="D66" s="578" t="s">
        <v>596</v>
      </c>
      <c r="E66" s="578" t="s">
        <v>597</v>
      </c>
      <c r="F66" s="579">
        <v>0.99464863519455737</v>
      </c>
      <c r="G66" s="580">
        <v>0.21343585708156262</v>
      </c>
    </row>
    <row r="67" spans="2:7">
      <c r="B67" s="577" t="s">
        <v>341</v>
      </c>
      <c r="C67" s="578" t="s">
        <v>340</v>
      </c>
      <c r="D67" s="578" t="s">
        <v>924</v>
      </c>
      <c r="E67" s="578" t="s">
        <v>925</v>
      </c>
      <c r="F67" s="579">
        <v>1.6586215958285504E-2</v>
      </c>
      <c r="G67" s="580">
        <v>1.0674908446102929E-2</v>
      </c>
    </row>
    <row r="68" spans="2:7">
      <c r="B68" s="577" t="s">
        <v>341</v>
      </c>
      <c r="C68" s="578" t="s">
        <v>340</v>
      </c>
      <c r="D68" s="578" t="s">
        <v>964</v>
      </c>
      <c r="E68" s="578" t="s">
        <v>965</v>
      </c>
      <c r="F68" s="579">
        <v>1.0776376907763771E-3</v>
      </c>
      <c r="G68" s="580">
        <v>0</v>
      </c>
    </row>
    <row r="69" spans="2:7">
      <c r="B69" s="577" t="s">
        <v>339</v>
      </c>
      <c r="C69" s="578" t="s">
        <v>338</v>
      </c>
      <c r="D69" s="578" t="s">
        <v>504</v>
      </c>
      <c r="E69" s="578" t="s">
        <v>505</v>
      </c>
      <c r="F69" s="579">
        <v>1.8229652669777087E-2</v>
      </c>
      <c r="G69" s="580">
        <v>1.9259153780221649E-2</v>
      </c>
    </row>
    <row r="70" spans="2:7">
      <c r="B70" s="577" t="s">
        <v>339</v>
      </c>
      <c r="C70" s="578" t="s">
        <v>338</v>
      </c>
      <c r="D70" s="578" t="s">
        <v>572</v>
      </c>
      <c r="E70" s="578" t="s">
        <v>573</v>
      </c>
      <c r="F70" s="579">
        <v>0.89483516976728505</v>
      </c>
      <c r="G70" s="580">
        <v>0.8735435145148791</v>
      </c>
    </row>
    <row r="71" spans="2:7">
      <c r="B71" s="577" t="s">
        <v>339</v>
      </c>
      <c r="C71" s="578" t="s">
        <v>338</v>
      </c>
      <c r="D71" s="578" t="s">
        <v>553</v>
      </c>
      <c r="E71" s="578" t="s">
        <v>554</v>
      </c>
      <c r="F71" s="579">
        <v>3.8156849304397958E-2</v>
      </c>
      <c r="G71" s="580">
        <v>2.68280861061896E-2</v>
      </c>
    </row>
    <row r="72" spans="2:7">
      <c r="B72" s="577" t="s">
        <v>339</v>
      </c>
      <c r="C72" s="578" t="s">
        <v>338</v>
      </c>
      <c r="D72" s="578" t="s">
        <v>586</v>
      </c>
      <c r="E72" s="578" t="s">
        <v>587</v>
      </c>
      <c r="F72" s="579">
        <v>5.5698569031111282E-3</v>
      </c>
      <c r="G72" s="580">
        <v>6.2983156113336821E-3</v>
      </c>
    </row>
    <row r="73" spans="2:7">
      <c r="B73" s="577" t="s">
        <v>339</v>
      </c>
      <c r="C73" s="578" t="s">
        <v>338</v>
      </c>
      <c r="D73" s="578" t="s">
        <v>628</v>
      </c>
      <c r="E73" s="578" t="s">
        <v>629</v>
      </c>
      <c r="F73" s="579">
        <v>1.7386293639597033E-3</v>
      </c>
      <c r="G73" s="580">
        <v>9.5843933215947338E-4</v>
      </c>
    </row>
    <row r="74" spans="2:7">
      <c r="B74" s="577" t="s">
        <v>339</v>
      </c>
      <c r="C74" s="578" t="s">
        <v>338</v>
      </c>
      <c r="D74" s="578" t="s">
        <v>892</v>
      </c>
      <c r="E74" s="578" t="s">
        <v>893</v>
      </c>
      <c r="F74" s="579">
        <v>5.5831639781531821E-2</v>
      </c>
      <c r="G74" s="580">
        <v>3.8518307560443298E-2</v>
      </c>
    </row>
    <row r="75" spans="2:7">
      <c r="B75" s="577" t="s">
        <v>339</v>
      </c>
      <c r="C75" s="578" t="s">
        <v>338</v>
      </c>
      <c r="D75" s="578" t="s">
        <v>1110</v>
      </c>
      <c r="E75" s="578" t="s">
        <v>1111</v>
      </c>
      <c r="F75" s="579">
        <v>4.2762406638302192E-2</v>
      </c>
      <c r="G75" s="580">
        <v>2.7687943107041244E-2</v>
      </c>
    </row>
    <row r="76" spans="2:7">
      <c r="B76" s="577" t="s">
        <v>339</v>
      </c>
      <c r="C76" s="578" t="s">
        <v>338</v>
      </c>
      <c r="D76" s="578" t="s">
        <v>594</v>
      </c>
      <c r="E76" s="578" t="s">
        <v>595</v>
      </c>
      <c r="F76" s="579">
        <v>1.2744003193580499E-2</v>
      </c>
      <c r="G76" s="580">
        <v>6.9062399877319767E-3</v>
      </c>
    </row>
    <row r="77" spans="2:7">
      <c r="B77" s="577" t="s">
        <v>337</v>
      </c>
      <c r="C77" s="578" t="s">
        <v>336</v>
      </c>
      <c r="D77" s="578" t="s">
        <v>532</v>
      </c>
      <c r="E77" s="578" t="s">
        <v>533</v>
      </c>
      <c r="F77" s="579">
        <v>0.97761289371529658</v>
      </c>
      <c r="G77" s="580">
        <v>0.99662039186088835</v>
      </c>
    </row>
    <row r="78" spans="2:7">
      <c r="B78" s="577" t="s">
        <v>337</v>
      </c>
      <c r="C78" s="578" t="s">
        <v>336</v>
      </c>
      <c r="D78" s="578" t="s">
        <v>856</v>
      </c>
      <c r="E78" s="578" t="s">
        <v>857</v>
      </c>
      <c r="F78" s="579">
        <v>9.1457027284008317E-4</v>
      </c>
      <c r="G78" s="580">
        <v>1.5161483153722079E-3</v>
      </c>
    </row>
    <row r="79" spans="2:7">
      <c r="B79" s="577" t="s">
        <v>337</v>
      </c>
      <c r="C79" s="578" t="s">
        <v>336</v>
      </c>
      <c r="D79" s="578" t="s">
        <v>902</v>
      </c>
      <c r="E79" s="578" t="s">
        <v>903</v>
      </c>
      <c r="F79" s="579">
        <v>3.3340702544767957E-3</v>
      </c>
      <c r="G79" s="580">
        <v>1.8634598237394096E-3</v>
      </c>
    </row>
    <row r="80" spans="2:7">
      <c r="B80" s="577" t="s">
        <v>335</v>
      </c>
      <c r="C80" s="578" t="s">
        <v>334</v>
      </c>
      <c r="D80" s="578" t="s">
        <v>535</v>
      </c>
      <c r="E80" s="578" t="s">
        <v>536</v>
      </c>
      <c r="F80" s="579">
        <v>0.94847805546806963</v>
      </c>
      <c r="G80" s="580">
        <v>0.97824466944508737</v>
      </c>
    </row>
    <row r="81" spans="2:7">
      <c r="B81" s="577" t="s">
        <v>335</v>
      </c>
      <c r="C81" s="578" t="s">
        <v>334</v>
      </c>
      <c r="D81" s="578" t="s">
        <v>1022</v>
      </c>
      <c r="E81" s="578" t="s">
        <v>1023</v>
      </c>
      <c r="F81" s="579">
        <v>3.9144901459672768E-2</v>
      </c>
      <c r="G81" s="580">
        <v>2.175533055491273E-2</v>
      </c>
    </row>
    <row r="82" spans="2:7">
      <c r="B82" s="577" t="s">
        <v>333</v>
      </c>
      <c r="C82" s="578" t="s">
        <v>332</v>
      </c>
      <c r="D82" s="578" t="s">
        <v>515</v>
      </c>
      <c r="E82" s="578" t="s">
        <v>516</v>
      </c>
      <c r="F82" s="579">
        <v>1.7015499091918959E-3</v>
      </c>
      <c r="G82" s="580">
        <v>1.1880615206571888E-3</v>
      </c>
    </row>
    <row r="83" spans="2:7">
      <c r="B83" s="577" t="s">
        <v>333</v>
      </c>
      <c r="C83" s="578" t="s">
        <v>332</v>
      </c>
      <c r="D83" s="578" t="s">
        <v>562</v>
      </c>
      <c r="E83" s="578" t="s">
        <v>563</v>
      </c>
      <c r="F83" s="579">
        <v>0.94790053544211406</v>
      </c>
      <c r="G83" s="580">
        <v>0.9551768395716822</v>
      </c>
    </row>
    <row r="84" spans="2:7">
      <c r="B84" s="577" t="s">
        <v>333</v>
      </c>
      <c r="C84" s="578" t="s">
        <v>332</v>
      </c>
      <c r="D84" s="578" t="s">
        <v>610</v>
      </c>
      <c r="E84" s="578" t="s">
        <v>611</v>
      </c>
      <c r="F84" s="579">
        <v>9.6568865335089592E-3</v>
      </c>
      <c r="G84" s="580">
        <v>1.1575905127439603E-2</v>
      </c>
    </row>
    <row r="85" spans="2:7">
      <c r="B85" s="577" t="s">
        <v>333</v>
      </c>
      <c r="C85" s="578" t="s">
        <v>332</v>
      </c>
      <c r="D85" s="578" t="s">
        <v>884</v>
      </c>
      <c r="E85" s="578" t="s">
        <v>885</v>
      </c>
      <c r="F85" s="579">
        <v>1.5180992237388172E-2</v>
      </c>
      <c r="G85" s="580">
        <v>1.2080677379739549E-2</v>
      </c>
    </row>
    <row r="86" spans="2:7">
      <c r="B86" s="577" t="s">
        <v>333</v>
      </c>
      <c r="C86" s="578" t="s">
        <v>332</v>
      </c>
      <c r="D86" s="578" t="s">
        <v>928</v>
      </c>
      <c r="E86" s="578" t="s">
        <v>929</v>
      </c>
      <c r="F86" s="579">
        <v>1.9310987636898293E-2</v>
      </c>
      <c r="G86" s="580">
        <v>1.811024349105414E-2</v>
      </c>
    </row>
    <row r="87" spans="2:7">
      <c r="B87" s="577" t="s">
        <v>333</v>
      </c>
      <c r="C87" s="578" t="s">
        <v>332</v>
      </c>
      <c r="D87" s="578" t="s">
        <v>1104</v>
      </c>
      <c r="E87" s="578" t="s">
        <v>1105</v>
      </c>
      <c r="F87" s="579">
        <v>1.2848654701401075E-3</v>
      </c>
      <c r="G87" s="580">
        <v>1.8682729094272371E-3</v>
      </c>
    </row>
    <row r="88" spans="2:7">
      <c r="B88" s="577" t="s">
        <v>331</v>
      </c>
      <c r="C88" s="578" t="s">
        <v>330</v>
      </c>
      <c r="D88" s="578" t="s">
        <v>944</v>
      </c>
      <c r="E88" s="578" t="s">
        <v>945</v>
      </c>
      <c r="F88" s="579">
        <v>1.2196092331508019E-2</v>
      </c>
      <c r="G88" s="580">
        <v>6.3351187646894166E-3</v>
      </c>
    </row>
    <row r="89" spans="2:7">
      <c r="B89" s="577" t="s">
        <v>331</v>
      </c>
      <c r="C89" s="578" t="s">
        <v>330</v>
      </c>
      <c r="D89" s="578" t="s">
        <v>946</v>
      </c>
      <c r="E89" s="578" t="s">
        <v>947</v>
      </c>
      <c r="F89" s="579">
        <v>1.2396592019191532E-3</v>
      </c>
      <c r="G89" s="580">
        <v>1.5067512601663439E-3</v>
      </c>
    </row>
    <row r="90" spans="2:7">
      <c r="B90" s="577" t="s">
        <v>331</v>
      </c>
      <c r="C90" s="578" t="s">
        <v>330</v>
      </c>
      <c r="D90" s="578" t="s">
        <v>513</v>
      </c>
      <c r="E90" s="578" t="s">
        <v>514</v>
      </c>
      <c r="F90" s="579">
        <v>6.2905180114445408E-3</v>
      </c>
      <c r="G90" s="580">
        <v>5.3450216149292379E-3</v>
      </c>
    </row>
    <row r="91" spans="2:7">
      <c r="B91" s="577" t="s">
        <v>331</v>
      </c>
      <c r="C91" s="578" t="s">
        <v>330</v>
      </c>
      <c r="D91" s="578" t="s">
        <v>900</v>
      </c>
      <c r="E91" s="578" t="s">
        <v>901</v>
      </c>
      <c r="F91" s="579">
        <v>1.2053984701086515E-2</v>
      </c>
      <c r="G91" s="580">
        <v>1.3944024754307489E-2</v>
      </c>
    </row>
    <row r="92" spans="2:7">
      <c r="B92" s="577" t="s">
        <v>331</v>
      </c>
      <c r="C92" s="578" t="s">
        <v>330</v>
      </c>
      <c r="D92" s="578" t="s">
        <v>904</v>
      </c>
      <c r="E92" s="578" t="s">
        <v>905</v>
      </c>
      <c r="F92" s="579">
        <v>8.7319949249944021E-3</v>
      </c>
      <c r="G92" s="580">
        <v>4.8358824734017073E-3</v>
      </c>
    </row>
    <row r="93" spans="2:7">
      <c r="B93" s="577" t="s">
        <v>331</v>
      </c>
      <c r="C93" s="578" t="s">
        <v>330</v>
      </c>
      <c r="D93" s="578" t="s">
        <v>584</v>
      </c>
      <c r="E93" s="578" t="s">
        <v>585</v>
      </c>
      <c r="F93" s="579">
        <v>0.96445207828190116</v>
      </c>
      <c r="G93" s="580">
        <v>0.59708870105641676</v>
      </c>
    </row>
    <row r="94" spans="2:7">
      <c r="B94" s="577" t="s">
        <v>331</v>
      </c>
      <c r="C94" s="578" t="s">
        <v>330</v>
      </c>
      <c r="D94" s="578" t="s">
        <v>988</v>
      </c>
      <c r="E94" s="578" t="s">
        <v>989</v>
      </c>
      <c r="F94" s="579">
        <v>5.6658353546416972E-3</v>
      </c>
      <c r="G94" s="580">
        <v>7.4736365498026388E-3</v>
      </c>
    </row>
    <row r="95" spans="2:7">
      <c r="B95" s="577" t="s">
        <v>331</v>
      </c>
      <c r="C95" s="578" t="s">
        <v>330</v>
      </c>
      <c r="D95" s="578" t="s">
        <v>1010</v>
      </c>
      <c r="E95" s="578" t="s">
        <v>1011</v>
      </c>
      <c r="F95" s="579">
        <v>2.8323851557913064E-2</v>
      </c>
      <c r="G95" s="580">
        <v>7.8850810959079122E-3</v>
      </c>
    </row>
    <row r="96" spans="2:7">
      <c r="B96" s="577" t="s">
        <v>331</v>
      </c>
      <c r="C96" s="578" t="s">
        <v>330</v>
      </c>
      <c r="D96" s="578" t="s">
        <v>539</v>
      </c>
      <c r="E96" s="578" t="s">
        <v>540</v>
      </c>
      <c r="F96" s="579">
        <v>0.91120035039542513</v>
      </c>
      <c r="G96" s="580">
        <v>0.34785851568092196</v>
      </c>
    </row>
    <row r="97" spans="2:7">
      <c r="B97" s="577" t="s">
        <v>331</v>
      </c>
      <c r="C97" s="578" t="s">
        <v>330</v>
      </c>
      <c r="D97" s="578" t="s">
        <v>1120</v>
      </c>
      <c r="E97" s="578" t="s">
        <v>1121</v>
      </c>
      <c r="F97" s="579">
        <v>2.6750349582127408E-2</v>
      </c>
      <c r="G97" s="580">
        <v>7.7272667494565749E-3</v>
      </c>
    </row>
    <row r="98" spans="2:7">
      <c r="B98" s="577" t="s">
        <v>329</v>
      </c>
      <c r="C98" s="578" t="s">
        <v>328</v>
      </c>
      <c r="D98" s="578" t="s">
        <v>523</v>
      </c>
      <c r="E98" s="578" t="s">
        <v>524</v>
      </c>
      <c r="F98" s="579">
        <v>7.8739893650884053E-3</v>
      </c>
      <c r="G98" s="580">
        <v>1.1884052107775711E-2</v>
      </c>
    </row>
    <row r="99" spans="2:7">
      <c r="B99" s="577" t="s">
        <v>329</v>
      </c>
      <c r="C99" s="578" t="s">
        <v>328</v>
      </c>
      <c r="D99" s="578" t="s">
        <v>606</v>
      </c>
      <c r="E99" s="578" t="s">
        <v>607</v>
      </c>
      <c r="F99" s="579">
        <v>0.94542855839554785</v>
      </c>
      <c r="G99" s="580">
        <v>0.94331054292418492</v>
      </c>
    </row>
    <row r="100" spans="2:7">
      <c r="B100" s="577" t="s">
        <v>329</v>
      </c>
      <c r="C100" s="578" t="s">
        <v>328</v>
      </c>
      <c r="D100" s="578" t="s">
        <v>864</v>
      </c>
      <c r="E100" s="578" t="s">
        <v>865</v>
      </c>
      <c r="F100" s="579">
        <v>1.0130214911031456E-3</v>
      </c>
      <c r="G100" s="580">
        <v>1.9065053806942311E-3</v>
      </c>
    </row>
    <row r="101" spans="2:7">
      <c r="B101" s="577" t="s">
        <v>329</v>
      </c>
      <c r="C101" s="578" t="s">
        <v>328</v>
      </c>
      <c r="D101" s="578" t="s">
        <v>620</v>
      </c>
      <c r="E101" s="578" t="s">
        <v>621</v>
      </c>
      <c r="F101" s="579">
        <v>3.9215162602711674E-3</v>
      </c>
      <c r="G101" s="580">
        <v>4.4552552795533622E-3</v>
      </c>
    </row>
    <row r="102" spans="2:7">
      <c r="B102" s="577" t="s">
        <v>329</v>
      </c>
      <c r="C102" s="578" t="s">
        <v>328</v>
      </c>
      <c r="D102" s="578" t="s">
        <v>1002</v>
      </c>
      <c r="E102" s="578" t="s">
        <v>1003</v>
      </c>
      <c r="F102" s="579">
        <v>1.4365761078846654E-2</v>
      </c>
      <c r="G102" s="580">
        <v>1.8488550853628934E-2</v>
      </c>
    </row>
    <row r="103" spans="2:7">
      <c r="B103" s="577" t="s">
        <v>329</v>
      </c>
      <c r="C103" s="578" t="s">
        <v>328</v>
      </c>
      <c r="D103" s="578" t="s">
        <v>968</v>
      </c>
      <c r="E103" s="578" t="s">
        <v>969</v>
      </c>
      <c r="F103" s="579">
        <v>2.0096458928562339E-2</v>
      </c>
      <c r="G103" s="580">
        <v>1.9955093454162961E-2</v>
      </c>
    </row>
    <row r="104" spans="2:7">
      <c r="B104" s="577" t="s">
        <v>327</v>
      </c>
      <c r="C104" s="578" t="s">
        <v>326</v>
      </c>
      <c r="D104" s="578" t="s">
        <v>620</v>
      </c>
      <c r="E104" s="578" t="s">
        <v>621</v>
      </c>
      <c r="F104" s="579">
        <v>1.2329852486891186E-3</v>
      </c>
      <c r="G104" s="580">
        <v>1.2830727043652264E-3</v>
      </c>
    </row>
    <row r="105" spans="2:7">
      <c r="B105" s="577" t="s">
        <v>327</v>
      </c>
      <c r="C105" s="578" t="s">
        <v>326</v>
      </c>
      <c r="D105" s="578" t="s">
        <v>543</v>
      </c>
      <c r="E105" s="578" t="s">
        <v>544</v>
      </c>
      <c r="F105" s="579">
        <v>4.4712401745686326E-3</v>
      </c>
      <c r="G105" s="580">
        <v>6.966575261246573E-3</v>
      </c>
    </row>
    <row r="106" spans="2:7">
      <c r="B106" s="577" t="s">
        <v>327</v>
      </c>
      <c r="C106" s="578" t="s">
        <v>326</v>
      </c>
      <c r="D106" s="578" t="s">
        <v>848</v>
      </c>
      <c r="E106" s="578" t="s">
        <v>849</v>
      </c>
      <c r="F106" s="579">
        <v>0.9859999814998105</v>
      </c>
      <c r="G106" s="580">
        <v>0.98748888312458305</v>
      </c>
    </row>
    <row r="107" spans="2:7">
      <c r="B107" s="577" t="s">
        <v>327</v>
      </c>
      <c r="C107" s="578" t="s">
        <v>326</v>
      </c>
      <c r="D107" s="578" t="s">
        <v>880</v>
      </c>
      <c r="E107" s="578" t="s">
        <v>881</v>
      </c>
      <c r="F107" s="579">
        <v>3.8090033245974674E-3</v>
      </c>
      <c r="G107" s="580">
        <v>4.2614689098050846E-3</v>
      </c>
    </row>
    <row r="108" spans="2:7">
      <c r="B108" s="577" t="s">
        <v>325</v>
      </c>
      <c r="C108" s="578" t="s">
        <v>324</v>
      </c>
      <c r="D108" s="578" t="s">
        <v>513</v>
      </c>
      <c r="E108" s="578" t="s">
        <v>514</v>
      </c>
      <c r="F108" s="579">
        <v>1.1296399479954361E-2</v>
      </c>
      <c r="G108" s="580">
        <v>7.6005522264604528E-3</v>
      </c>
    </row>
    <row r="109" spans="2:7">
      <c r="B109" s="577" t="s">
        <v>325</v>
      </c>
      <c r="C109" s="578" t="s">
        <v>324</v>
      </c>
      <c r="D109" s="578" t="s">
        <v>602</v>
      </c>
      <c r="E109" s="578" t="s">
        <v>603</v>
      </c>
      <c r="F109" s="579">
        <v>0.72262126985081088</v>
      </c>
      <c r="G109" s="580">
        <v>0.96579379578332236</v>
      </c>
    </row>
    <row r="110" spans="2:7">
      <c r="B110" s="577" t="s">
        <v>325</v>
      </c>
      <c r="C110" s="578" t="s">
        <v>324</v>
      </c>
      <c r="D110" s="578" t="s">
        <v>862</v>
      </c>
      <c r="E110" s="578" t="s">
        <v>863</v>
      </c>
      <c r="F110" s="579">
        <v>8.5989722123078101E-3</v>
      </c>
      <c r="G110" s="580">
        <v>7.3833510863032352E-3</v>
      </c>
    </row>
    <row r="111" spans="2:7">
      <c r="B111" s="577" t="s">
        <v>325</v>
      </c>
      <c r="C111" s="578" t="s">
        <v>324</v>
      </c>
      <c r="D111" s="578" t="s">
        <v>1100</v>
      </c>
      <c r="E111" s="578" t="s">
        <v>1101</v>
      </c>
      <c r="F111" s="579">
        <v>2.4837174771369756E-3</v>
      </c>
      <c r="G111" s="580">
        <v>1.0949317750391257E-3</v>
      </c>
    </row>
    <row r="112" spans="2:7">
      <c r="B112" s="577" t="s">
        <v>325</v>
      </c>
      <c r="C112" s="578" t="s">
        <v>324</v>
      </c>
      <c r="D112" s="578" t="s">
        <v>1112</v>
      </c>
      <c r="E112" s="578" t="s">
        <v>1113</v>
      </c>
      <c r="F112" s="579">
        <v>1.4203821278462479E-2</v>
      </c>
      <c r="G112" s="580">
        <v>3.5644789850458494E-3</v>
      </c>
    </row>
    <row r="113" spans="2:7">
      <c r="B113" s="577" t="s">
        <v>325</v>
      </c>
      <c r="C113" s="578" t="s">
        <v>324</v>
      </c>
      <c r="D113" s="578" t="s">
        <v>1114</v>
      </c>
      <c r="E113" s="578" t="s">
        <v>1115</v>
      </c>
      <c r="F113" s="579">
        <v>4.0495426734676147E-2</v>
      </c>
      <c r="G113" s="580">
        <v>1.4562890143828807E-2</v>
      </c>
    </row>
    <row r="114" spans="2:7">
      <c r="B114" s="577" t="s">
        <v>325</v>
      </c>
      <c r="C114" s="578" t="s">
        <v>324</v>
      </c>
      <c r="D114" s="578" t="s">
        <v>1026</v>
      </c>
      <c r="E114" s="578" t="s">
        <v>1027</v>
      </c>
      <c r="F114" s="579">
        <v>3.4866810028713843E-3</v>
      </c>
      <c r="G114" s="580">
        <v>0</v>
      </c>
    </row>
    <row r="115" spans="2:7">
      <c r="B115" s="577" t="s">
        <v>323</v>
      </c>
      <c r="C115" s="578" t="s">
        <v>322</v>
      </c>
      <c r="D115" s="578" t="s">
        <v>504</v>
      </c>
      <c r="E115" s="578" t="s">
        <v>505</v>
      </c>
      <c r="F115" s="579">
        <v>1.1638154484188699E-3</v>
      </c>
      <c r="G115" s="580">
        <v>1.8369643039787254E-3</v>
      </c>
    </row>
    <row r="116" spans="2:7">
      <c r="B116" s="577" t="s">
        <v>323</v>
      </c>
      <c r="C116" s="578" t="s">
        <v>322</v>
      </c>
      <c r="D116" s="578" t="s">
        <v>572</v>
      </c>
      <c r="E116" s="578" t="s">
        <v>573</v>
      </c>
      <c r="F116" s="579">
        <v>1.548158703799286E-2</v>
      </c>
      <c r="G116" s="580">
        <v>2.2579523371177249E-2</v>
      </c>
    </row>
    <row r="117" spans="2:7">
      <c r="B117" s="577" t="s">
        <v>323</v>
      </c>
      <c r="C117" s="578" t="s">
        <v>322</v>
      </c>
      <c r="D117" s="578" t="s">
        <v>553</v>
      </c>
      <c r="E117" s="578" t="s">
        <v>554</v>
      </c>
      <c r="F117" s="579">
        <v>0.84332985402483307</v>
      </c>
      <c r="G117" s="580">
        <v>0.88587501278510783</v>
      </c>
    </row>
    <row r="118" spans="2:7">
      <c r="B118" s="577" t="s">
        <v>323</v>
      </c>
      <c r="C118" s="578" t="s">
        <v>322</v>
      </c>
      <c r="D118" s="578" t="s">
        <v>890</v>
      </c>
      <c r="E118" s="578" t="s">
        <v>891</v>
      </c>
      <c r="F118" s="579">
        <v>5.5704855128935419E-3</v>
      </c>
      <c r="G118" s="580">
        <v>6.5214278408509763E-3</v>
      </c>
    </row>
    <row r="119" spans="2:7">
      <c r="B119" s="577" t="s">
        <v>323</v>
      </c>
      <c r="C119" s="578" t="s">
        <v>322</v>
      </c>
      <c r="D119" s="578" t="s">
        <v>914</v>
      </c>
      <c r="E119" s="578" t="s">
        <v>915</v>
      </c>
      <c r="F119" s="579">
        <v>3.2345366449866866E-2</v>
      </c>
      <c r="G119" s="580">
        <v>3.0316047867443997E-2</v>
      </c>
    </row>
    <row r="120" spans="2:7">
      <c r="B120" s="577" t="s">
        <v>323</v>
      </c>
      <c r="C120" s="578" t="s">
        <v>322</v>
      </c>
      <c r="D120" s="578" t="s">
        <v>1110</v>
      </c>
      <c r="E120" s="578" t="s">
        <v>1111</v>
      </c>
      <c r="F120" s="579">
        <v>2.1738578787545569E-3</v>
      </c>
      <c r="G120" s="580">
        <v>2.1028945484299886E-3</v>
      </c>
    </row>
    <row r="121" spans="2:7">
      <c r="B121" s="577" t="s">
        <v>323</v>
      </c>
      <c r="C121" s="578" t="s">
        <v>322</v>
      </c>
      <c r="D121" s="578" t="s">
        <v>594</v>
      </c>
      <c r="E121" s="578" t="s">
        <v>595</v>
      </c>
      <c r="F121" s="579">
        <v>6.2704336094028715E-2</v>
      </c>
      <c r="G121" s="580">
        <v>5.0768129283011144E-2</v>
      </c>
    </row>
    <row r="122" spans="2:7">
      <c r="B122" s="577" t="s">
        <v>321</v>
      </c>
      <c r="C122" s="578" t="s">
        <v>320</v>
      </c>
      <c r="D122" s="578" t="s">
        <v>944</v>
      </c>
      <c r="E122" s="578" t="s">
        <v>945</v>
      </c>
      <c r="F122" s="579">
        <v>9.0421799610824582E-4</v>
      </c>
      <c r="G122" s="580">
        <v>9.2218594957487225E-4</v>
      </c>
    </row>
    <row r="123" spans="2:7">
      <c r="B123" s="577" t="s">
        <v>321</v>
      </c>
      <c r="C123" s="578" t="s">
        <v>320</v>
      </c>
      <c r="D123" s="578" t="s">
        <v>513</v>
      </c>
      <c r="E123" s="578" t="s">
        <v>514</v>
      </c>
      <c r="F123" s="579">
        <v>0.56971751262525749</v>
      </c>
      <c r="G123" s="580">
        <v>0.95046017078883782</v>
      </c>
    </row>
    <row r="124" spans="2:7">
      <c r="B124" s="577" t="s">
        <v>321</v>
      </c>
      <c r="C124" s="578" t="s">
        <v>320</v>
      </c>
      <c r="D124" s="578" t="s">
        <v>862</v>
      </c>
      <c r="E124" s="578" t="s">
        <v>863</v>
      </c>
      <c r="F124" s="579">
        <v>2.3476944081557696E-3</v>
      </c>
      <c r="G124" s="580">
        <v>4.998247846695808E-3</v>
      </c>
    </row>
    <row r="125" spans="2:7">
      <c r="B125" s="577" t="s">
        <v>321</v>
      </c>
      <c r="C125" s="578" t="s">
        <v>320</v>
      </c>
      <c r="D125" s="578" t="s">
        <v>900</v>
      </c>
      <c r="E125" s="578" t="s">
        <v>901</v>
      </c>
      <c r="F125" s="579">
        <v>3.618469134198431E-3</v>
      </c>
      <c r="G125" s="580">
        <v>8.2185211826112624E-3</v>
      </c>
    </row>
    <row r="126" spans="2:7">
      <c r="B126" s="577" t="s">
        <v>321</v>
      </c>
      <c r="C126" s="578" t="s">
        <v>320</v>
      </c>
      <c r="D126" s="578" t="s">
        <v>934</v>
      </c>
      <c r="E126" s="578" t="s">
        <v>935</v>
      </c>
      <c r="F126" s="579">
        <v>2.4469090366539017E-2</v>
      </c>
      <c r="G126" s="580">
        <v>1.9963481436396834E-2</v>
      </c>
    </row>
    <row r="127" spans="2:7">
      <c r="B127" s="577" t="s">
        <v>321</v>
      </c>
      <c r="C127" s="578" t="s">
        <v>320</v>
      </c>
      <c r="D127" s="578" t="s">
        <v>539</v>
      </c>
      <c r="E127" s="578" t="s">
        <v>540</v>
      </c>
      <c r="F127" s="579">
        <v>2.0595573797115144E-2</v>
      </c>
      <c r="G127" s="580">
        <v>1.5437392795883362E-2</v>
      </c>
    </row>
    <row r="128" spans="2:7">
      <c r="B128" s="577" t="s">
        <v>319</v>
      </c>
      <c r="C128" s="578" t="s">
        <v>318</v>
      </c>
      <c r="D128" s="578" t="s">
        <v>549</v>
      </c>
      <c r="E128" s="578" t="s">
        <v>550</v>
      </c>
      <c r="F128" s="579">
        <v>0.96280983676892185</v>
      </c>
      <c r="G128" s="580">
        <v>0.50830486966772814</v>
      </c>
    </row>
    <row r="129" spans="2:7">
      <c r="B129" s="577" t="s">
        <v>319</v>
      </c>
      <c r="C129" s="578" t="s">
        <v>318</v>
      </c>
      <c r="D129" s="578" t="s">
        <v>1016</v>
      </c>
      <c r="E129" s="578" t="s">
        <v>1017</v>
      </c>
      <c r="F129" s="579">
        <v>0.98632197441285308</v>
      </c>
      <c r="G129" s="580">
        <v>0.45065597273665609</v>
      </c>
    </row>
    <row r="130" spans="2:7">
      <c r="B130" s="577" t="s">
        <v>319</v>
      </c>
      <c r="C130" s="578" t="s">
        <v>318</v>
      </c>
      <c r="D130" s="578" t="s">
        <v>1056</v>
      </c>
      <c r="E130" s="578" t="s">
        <v>1057</v>
      </c>
      <c r="F130" s="579">
        <v>1.6356924012519709E-2</v>
      </c>
      <c r="G130" s="580">
        <v>1.2738509216050164E-2</v>
      </c>
    </row>
    <row r="131" spans="2:7">
      <c r="B131" s="577" t="s">
        <v>319</v>
      </c>
      <c r="C131" s="578" t="s">
        <v>318</v>
      </c>
      <c r="D131" s="578" t="s">
        <v>1082</v>
      </c>
      <c r="E131" s="578" t="s">
        <v>1083</v>
      </c>
      <c r="F131" s="579">
        <v>1.6686401004555051E-3</v>
      </c>
      <c r="G131" s="580">
        <v>1.0192866537797262E-3</v>
      </c>
    </row>
    <row r="132" spans="2:7">
      <c r="B132" s="577" t="s">
        <v>319</v>
      </c>
      <c r="C132" s="578" t="s">
        <v>318</v>
      </c>
      <c r="D132" s="578" t="s">
        <v>1086</v>
      </c>
      <c r="E132" s="578" t="s">
        <v>1087</v>
      </c>
      <c r="F132" s="579">
        <v>6.4936331194789497E-3</v>
      </c>
      <c r="G132" s="580">
        <v>1.7142548268113578E-3</v>
      </c>
    </row>
    <row r="133" spans="2:7">
      <c r="B133" s="577" t="s">
        <v>319</v>
      </c>
      <c r="C133" s="578" t="s">
        <v>318</v>
      </c>
      <c r="D133" s="578" t="s">
        <v>1096</v>
      </c>
      <c r="E133" s="578" t="s">
        <v>1097</v>
      </c>
      <c r="F133" s="579">
        <v>7.3525943952384995E-3</v>
      </c>
      <c r="G133" s="580">
        <v>4.0127977102085693E-3</v>
      </c>
    </row>
    <row r="134" spans="2:7">
      <c r="B134" s="577" t="s">
        <v>319</v>
      </c>
      <c r="C134" s="578" t="s">
        <v>318</v>
      </c>
      <c r="D134" s="578" t="s">
        <v>648</v>
      </c>
      <c r="E134" s="578" t="s">
        <v>649</v>
      </c>
      <c r="F134" s="579">
        <v>2.010674096753462E-2</v>
      </c>
      <c r="G134" s="580">
        <v>1.2965017361334548E-2</v>
      </c>
    </row>
    <row r="135" spans="2:7">
      <c r="B135" s="577" t="s">
        <v>319</v>
      </c>
      <c r="C135" s="578" t="s">
        <v>318</v>
      </c>
      <c r="D135" s="578" t="s">
        <v>952</v>
      </c>
      <c r="E135" s="578" t="s">
        <v>953</v>
      </c>
      <c r="F135" s="579">
        <v>3.5571717896610852E-3</v>
      </c>
      <c r="G135" s="580">
        <v>2.6537488385022672E-3</v>
      </c>
    </row>
    <row r="136" spans="2:7">
      <c r="B136" s="577" t="s">
        <v>319</v>
      </c>
      <c r="C136" s="578" t="s">
        <v>318</v>
      </c>
      <c r="D136" s="578" t="s">
        <v>638</v>
      </c>
      <c r="E136" s="578" t="s">
        <v>639</v>
      </c>
      <c r="F136" s="579">
        <v>1.0774140194644701E-2</v>
      </c>
      <c r="G136" s="580">
        <v>5.9355429889294152E-3</v>
      </c>
    </row>
    <row r="137" spans="2:7">
      <c r="B137" s="577" t="s">
        <v>319</v>
      </c>
      <c r="C137" s="578" t="s">
        <v>318</v>
      </c>
      <c r="D137" s="578" t="s">
        <v>640</v>
      </c>
      <c r="E137" s="578" t="s">
        <v>641</v>
      </c>
      <c r="F137" s="579">
        <v>1.090047393364929E-3</v>
      </c>
      <c r="G137" s="580">
        <v>0</v>
      </c>
    </row>
    <row r="138" spans="2:7">
      <c r="B138" s="577" t="s">
        <v>317</v>
      </c>
      <c r="C138" s="578" t="s">
        <v>316</v>
      </c>
      <c r="D138" s="578" t="s">
        <v>549</v>
      </c>
      <c r="E138" s="578" t="s">
        <v>550</v>
      </c>
      <c r="F138" s="579">
        <v>1.1130721376055542E-2</v>
      </c>
      <c r="G138" s="580">
        <v>6.5390740464924433E-3</v>
      </c>
    </row>
    <row r="139" spans="2:7">
      <c r="B139" s="577" t="s">
        <v>317</v>
      </c>
      <c r="C139" s="578" t="s">
        <v>316</v>
      </c>
      <c r="D139" s="578" t="s">
        <v>582</v>
      </c>
      <c r="E139" s="578" t="s">
        <v>583</v>
      </c>
      <c r="F139" s="579">
        <v>2.1285982986694323E-3</v>
      </c>
      <c r="G139" s="580">
        <v>0</v>
      </c>
    </row>
    <row r="140" spans="2:7">
      <c r="B140" s="577" t="s">
        <v>317</v>
      </c>
      <c r="C140" s="578" t="s">
        <v>316</v>
      </c>
      <c r="D140" s="578" t="s">
        <v>1016</v>
      </c>
      <c r="E140" s="578" t="s">
        <v>1017</v>
      </c>
      <c r="F140" s="579">
        <v>4.625065488899279E-3</v>
      </c>
      <c r="G140" s="580">
        <v>2.3515461200921137E-3</v>
      </c>
    </row>
    <row r="141" spans="2:7">
      <c r="B141" s="577" t="s">
        <v>317</v>
      </c>
      <c r="C141" s="578" t="s">
        <v>316</v>
      </c>
      <c r="D141" s="578" t="s">
        <v>1086</v>
      </c>
      <c r="E141" s="578" t="s">
        <v>1087</v>
      </c>
      <c r="F141" s="579">
        <v>0.99350636688052107</v>
      </c>
      <c r="G141" s="580">
        <v>0.29185522954068943</v>
      </c>
    </row>
    <row r="142" spans="2:7">
      <c r="B142" s="577" t="s">
        <v>317</v>
      </c>
      <c r="C142" s="578" t="s">
        <v>316</v>
      </c>
      <c r="D142" s="578" t="s">
        <v>1096</v>
      </c>
      <c r="E142" s="578" t="s">
        <v>1097</v>
      </c>
      <c r="F142" s="579">
        <v>4.0795344142920478E-3</v>
      </c>
      <c r="G142" s="580">
        <v>2.4775729523504003E-3</v>
      </c>
    </row>
    <row r="143" spans="2:7">
      <c r="B143" s="577" t="s">
        <v>317</v>
      </c>
      <c r="C143" s="578" t="s">
        <v>316</v>
      </c>
      <c r="D143" s="578" t="s">
        <v>648</v>
      </c>
      <c r="E143" s="578" t="s">
        <v>649</v>
      </c>
      <c r="F143" s="579">
        <v>0.96802960325412257</v>
      </c>
      <c r="G143" s="580">
        <v>0.69459115749916933</v>
      </c>
    </row>
    <row r="144" spans="2:7">
      <c r="B144" s="577" t="s">
        <v>317</v>
      </c>
      <c r="C144" s="578" t="s">
        <v>316</v>
      </c>
      <c r="D144" s="578" t="s">
        <v>1122</v>
      </c>
      <c r="E144" s="578" t="s">
        <v>1123</v>
      </c>
      <c r="F144" s="579">
        <v>2.2932953421758951E-3</v>
      </c>
      <c r="G144" s="580">
        <v>2.1854198412061912E-3</v>
      </c>
    </row>
    <row r="145" spans="2:7">
      <c r="B145" s="577" t="s">
        <v>315</v>
      </c>
      <c r="C145" s="578" t="s">
        <v>314</v>
      </c>
      <c r="D145" s="578" t="s">
        <v>553</v>
      </c>
      <c r="E145" s="578" t="s">
        <v>554</v>
      </c>
      <c r="F145" s="579">
        <v>1.8149527177553791E-3</v>
      </c>
      <c r="G145" s="580">
        <v>6.42315644383184E-2</v>
      </c>
    </row>
    <row r="146" spans="2:7">
      <c r="B146" s="577" t="s">
        <v>315</v>
      </c>
      <c r="C146" s="578" t="s">
        <v>314</v>
      </c>
      <c r="D146" s="578" t="s">
        <v>644</v>
      </c>
      <c r="E146" s="578" t="s">
        <v>645</v>
      </c>
      <c r="F146" s="579">
        <v>1.9010798189050094E-2</v>
      </c>
      <c r="G146" s="580">
        <v>0.75299793246037217</v>
      </c>
    </row>
    <row r="147" spans="2:7">
      <c r="B147" s="577" t="s">
        <v>315</v>
      </c>
      <c r="C147" s="578" t="s">
        <v>314</v>
      </c>
      <c r="D147" s="578" t="s">
        <v>914</v>
      </c>
      <c r="E147" s="578" t="s">
        <v>915</v>
      </c>
      <c r="F147" s="579">
        <v>9.1230520756034757E-4</v>
      </c>
      <c r="G147" s="580">
        <v>2.8807718814610615E-2</v>
      </c>
    </row>
    <row r="148" spans="2:7">
      <c r="B148" s="577" t="s">
        <v>315</v>
      </c>
      <c r="C148" s="578" t="s">
        <v>314</v>
      </c>
      <c r="D148" s="578" t="s">
        <v>1080</v>
      </c>
      <c r="E148" s="578" t="s">
        <v>1081</v>
      </c>
      <c r="F148" s="579">
        <v>3.6931540512992363E-3</v>
      </c>
      <c r="G148" s="580">
        <v>0.14583046175051689</v>
      </c>
    </row>
    <row r="149" spans="2:7">
      <c r="B149" s="577" t="s">
        <v>315</v>
      </c>
      <c r="C149" s="578" t="s">
        <v>314</v>
      </c>
      <c r="D149" s="578" t="s">
        <v>594</v>
      </c>
      <c r="E149" s="578" t="s">
        <v>595</v>
      </c>
      <c r="F149" s="579">
        <v>0</v>
      </c>
      <c r="G149" s="580">
        <v>8.1323225361819435E-3</v>
      </c>
    </row>
    <row r="150" spans="2:7">
      <c r="B150" s="577" t="s">
        <v>313</v>
      </c>
      <c r="C150" s="578" t="s">
        <v>312</v>
      </c>
      <c r="D150" s="578" t="s">
        <v>556</v>
      </c>
      <c r="E150" s="578" t="s">
        <v>557</v>
      </c>
      <c r="F150" s="579">
        <v>0.99310224488633125</v>
      </c>
      <c r="G150" s="580">
        <v>0.99458092678812482</v>
      </c>
    </row>
    <row r="151" spans="2:7">
      <c r="B151" s="577" t="s">
        <v>313</v>
      </c>
      <c r="C151" s="578" t="s">
        <v>312</v>
      </c>
      <c r="D151" s="578" t="s">
        <v>556</v>
      </c>
      <c r="E151" s="578" t="s">
        <v>557</v>
      </c>
      <c r="F151" s="579">
        <v>4.1628682126374564E-3</v>
      </c>
      <c r="G151" s="580">
        <v>1</v>
      </c>
    </row>
    <row r="152" spans="2:7">
      <c r="B152" s="577" t="s">
        <v>313</v>
      </c>
      <c r="C152" s="578" t="s">
        <v>312</v>
      </c>
      <c r="D152" s="578" t="s">
        <v>622</v>
      </c>
      <c r="E152" s="578" t="s">
        <v>623</v>
      </c>
      <c r="F152" s="579">
        <v>3.3523287598700101E-3</v>
      </c>
      <c r="G152" s="580">
        <v>5.4190732118752421E-3</v>
      </c>
    </row>
    <row r="153" spans="2:7">
      <c r="B153" s="577" t="s">
        <v>311</v>
      </c>
      <c r="C153" s="578" t="s">
        <v>310</v>
      </c>
      <c r="D153" s="578" t="s">
        <v>558</v>
      </c>
      <c r="E153" s="578" t="s">
        <v>559</v>
      </c>
      <c r="F153" s="579">
        <v>0.97533437855537353</v>
      </c>
      <c r="G153" s="580">
        <v>0.52996377508132697</v>
      </c>
    </row>
    <row r="154" spans="2:7">
      <c r="B154" s="577" t="s">
        <v>311</v>
      </c>
      <c r="C154" s="578" t="s">
        <v>310</v>
      </c>
      <c r="D154" s="578" t="s">
        <v>954</v>
      </c>
      <c r="E154" s="578" t="s">
        <v>955</v>
      </c>
      <c r="F154" s="579">
        <v>0.96633449288313011</v>
      </c>
      <c r="G154" s="580">
        <v>0.45654894510473565</v>
      </c>
    </row>
    <row r="155" spans="2:7">
      <c r="B155" s="577" t="s">
        <v>311</v>
      </c>
      <c r="C155" s="578" t="s">
        <v>310</v>
      </c>
      <c r="D155" s="578" t="s">
        <v>894</v>
      </c>
      <c r="E155" s="578" t="s">
        <v>895</v>
      </c>
      <c r="F155" s="579">
        <v>1.0619126187733697E-3</v>
      </c>
      <c r="G155" s="580">
        <v>0</v>
      </c>
    </row>
    <row r="156" spans="2:7">
      <c r="B156" s="577" t="s">
        <v>311</v>
      </c>
      <c r="C156" s="578" t="s">
        <v>310</v>
      </c>
      <c r="D156" s="578" t="s">
        <v>1060</v>
      </c>
      <c r="E156" s="578" t="s">
        <v>1061</v>
      </c>
      <c r="F156" s="579">
        <v>1.2057710551466568E-2</v>
      </c>
      <c r="G156" s="580">
        <v>6.4439644611307759E-3</v>
      </c>
    </row>
    <row r="157" spans="2:7">
      <c r="B157" s="577" t="s">
        <v>311</v>
      </c>
      <c r="C157" s="578" t="s">
        <v>310</v>
      </c>
      <c r="D157" s="578" t="s">
        <v>3515</v>
      </c>
      <c r="E157" s="578" t="s">
        <v>3516</v>
      </c>
      <c r="F157" s="579">
        <v>7.4715941466847657E-3</v>
      </c>
      <c r="G157" s="580">
        <v>7.0433153528065831E-3</v>
      </c>
    </row>
    <row r="158" spans="2:7">
      <c r="B158" s="577" t="s">
        <v>309</v>
      </c>
      <c r="C158" s="578" t="s">
        <v>308</v>
      </c>
      <c r="D158" s="578" t="s">
        <v>560</v>
      </c>
      <c r="E158" s="578" t="s">
        <v>561</v>
      </c>
      <c r="F158" s="579">
        <v>0.73949489702570104</v>
      </c>
      <c r="G158" s="580">
        <v>0.99877579771974578</v>
      </c>
    </row>
    <row r="159" spans="2:7">
      <c r="B159" s="577" t="s">
        <v>309</v>
      </c>
      <c r="C159" s="578" t="s">
        <v>308</v>
      </c>
      <c r="D159" s="578" t="s">
        <v>1098</v>
      </c>
      <c r="E159" s="578" t="s">
        <v>1099</v>
      </c>
      <c r="F159" s="579">
        <v>2.346561552323967E-3</v>
      </c>
      <c r="G159" s="580">
        <v>1.2242022802542705E-3</v>
      </c>
    </row>
    <row r="160" spans="2:7">
      <c r="B160" s="577" t="s">
        <v>307</v>
      </c>
      <c r="C160" s="578" t="s">
        <v>306</v>
      </c>
      <c r="D160" s="578" t="s">
        <v>562</v>
      </c>
      <c r="E160" s="578" t="s">
        <v>563</v>
      </c>
      <c r="F160" s="579">
        <v>1.5070572675652811E-2</v>
      </c>
      <c r="G160" s="580">
        <v>1.2441656096890595E-2</v>
      </c>
    </row>
    <row r="161" spans="2:7">
      <c r="B161" s="577" t="s">
        <v>307</v>
      </c>
      <c r="C161" s="578" t="s">
        <v>306</v>
      </c>
      <c r="D161" s="578" t="s">
        <v>610</v>
      </c>
      <c r="E161" s="578" t="s">
        <v>611</v>
      </c>
      <c r="F161" s="579">
        <v>0.95715639226319305</v>
      </c>
      <c r="G161" s="580">
        <v>0.94000065562030499</v>
      </c>
    </row>
    <row r="162" spans="2:7">
      <c r="B162" s="577" t="s">
        <v>307</v>
      </c>
      <c r="C162" s="578" t="s">
        <v>306</v>
      </c>
      <c r="D162" s="578" t="s">
        <v>916</v>
      </c>
      <c r="E162" s="578" t="s">
        <v>917</v>
      </c>
      <c r="F162" s="579">
        <v>2.5828112337345895E-2</v>
      </c>
      <c r="G162" s="580">
        <v>2.418986764034687E-2</v>
      </c>
    </row>
    <row r="163" spans="2:7">
      <c r="B163" s="577" t="s">
        <v>307</v>
      </c>
      <c r="C163" s="578" t="s">
        <v>306</v>
      </c>
      <c r="D163" s="578" t="s">
        <v>940</v>
      </c>
      <c r="E163" s="578" t="s">
        <v>941</v>
      </c>
      <c r="F163" s="579">
        <v>6.9910215176381329E-3</v>
      </c>
      <c r="G163" s="580">
        <v>3.7874680700303348E-3</v>
      </c>
    </row>
    <row r="164" spans="2:7">
      <c r="B164" s="577" t="s">
        <v>307</v>
      </c>
      <c r="C164" s="578" t="s">
        <v>306</v>
      </c>
      <c r="D164" s="578" t="s">
        <v>1066</v>
      </c>
      <c r="E164" s="578" t="s">
        <v>1067</v>
      </c>
      <c r="F164" s="579">
        <v>7.5977271024837067E-3</v>
      </c>
      <c r="G164" s="580">
        <v>3.5806955122790114E-3</v>
      </c>
    </row>
    <row r="165" spans="2:7">
      <c r="B165" s="577" t="s">
        <v>307</v>
      </c>
      <c r="C165" s="578" t="s">
        <v>306</v>
      </c>
      <c r="D165" s="578" t="s">
        <v>1094</v>
      </c>
      <c r="E165" s="578" t="s">
        <v>1095</v>
      </c>
      <c r="F165" s="579">
        <v>2.9849042139344457E-3</v>
      </c>
      <c r="G165" s="580">
        <v>2.7687349806213763E-3</v>
      </c>
    </row>
    <row r="166" spans="2:7">
      <c r="B166" s="577" t="s">
        <v>307</v>
      </c>
      <c r="C166" s="578" t="s">
        <v>306</v>
      </c>
      <c r="D166" s="578" t="s">
        <v>868</v>
      </c>
      <c r="E166" s="578" t="s">
        <v>869</v>
      </c>
      <c r="F166" s="579">
        <v>2.9689356645730771E-2</v>
      </c>
      <c r="G166" s="580">
        <v>1.3230922079526742E-2</v>
      </c>
    </row>
    <row r="167" spans="2:7">
      <c r="B167" s="577" t="s">
        <v>305</v>
      </c>
      <c r="C167" s="578" t="s">
        <v>304</v>
      </c>
      <c r="D167" s="578" t="s">
        <v>564</v>
      </c>
      <c r="E167" s="578" t="s">
        <v>565</v>
      </c>
      <c r="F167" s="579">
        <v>0.97359875650220062</v>
      </c>
      <c r="G167" s="580">
        <v>0.99999999999999989</v>
      </c>
    </row>
    <row r="168" spans="2:7">
      <c r="B168" s="577" t="s">
        <v>305</v>
      </c>
      <c r="C168" s="578" t="s">
        <v>304</v>
      </c>
      <c r="D168" s="578" t="s">
        <v>918</v>
      </c>
      <c r="E168" s="578" t="s">
        <v>919</v>
      </c>
      <c r="F168" s="579">
        <v>2.0679283118185238E-3</v>
      </c>
      <c r="G168" s="580">
        <v>0</v>
      </c>
    </row>
    <row r="169" spans="2:7">
      <c r="B169" s="577" t="s">
        <v>303</v>
      </c>
      <c r="C169" s="578" t="s">
        <v>302</v>
      </c>
      <c r="D169" s="578" t="s">
        <v>566</v>
      </c>
      <c r="E169" s="578" t="s">
        <v>567</v>
      </c>
      <c r="F169" s="579">
        <v>0.98209086981837301</v>
      </c>
      <c r="G169" s="580">
        <v>0.96511466937381751</v>
      </c>
    </row>
    <row r="170" spans="2:7">
      <c r="B170" s="577" t="s">
        <v>303</v>
      </c>
      <c r="C170" s="578" t="s">
        <v>302</v>
      </c>
      <c r="D170" s="578" t="s">
        <v>558</v>
      </c>
      <c r="E170" s="578" t="s">
        <v>559</v>
      </c>
      <c r="F170" s="579">
        <v>1.1380664317229512E-2</v>
      </c>
      <c r="G170" s="580">
        <v>3.0280097826588526E-2</v>
      </c>
    </row>
    <row r="171" spans="2:7">
      <c r="B171" s="577" t="s">
        <v>303</v>
      </c>
      <c r="C171" s="578" t="s">
        <v>302</v>
      </c>
      <c r="D171" s="578" t="s">
        <v>894</v>
      </c>
      <c r="E171" s="578" t="s">
        <v>895</v>
      </c>
      <c r="F171" s="579">
        <v>1.7260403803515032E-3</v>
      </c>
      <c r="G171" s="580">
        <v>4.6052327995939274E-3</v>
      </c>
    </row>
    <row r="172" spans="2:7">
      <c r="B172" s="577" t="s">
        <v>301</v>
      </c>
      <c r="C172" s="578" t="s">
        <v>300</v>
      </c>
      <c r="D172" s="578" t="s">
        <v>568</v>
      </c>
      <c r="E172" s="578" t="s">
        <v>569</v>
      </c>
      <c r="F172" s="579">
        <v>0.5000651075576853</v>
      </c>
      <c r="G172" s="580">
        <v>1</v>
      </c>
    </row>
    <row r="173" spans="2:7">
      <c r="B173" s="577" t="s">
        <v>299</v>
      </c>
      <c r="C173" s="578" t="s">
        <v>298</v>
      </c>
      <c r="D173" s="578" t="s">
        <v>549</v>
      </c>
      <c r="E173" s="578" t="s">
        <v>550</v>
      </c>
      <c r="F173" s="579">
        <v>3.3445794410749464E-3</v>
      </c>
      <c r="G173" s="580">
        <v>0</v>
      </c>
    </row>
    <row r="174" spans="2:7">
      <c r="B174" s="577" t="s">
        <v>299</v>
      </c>
      <c r="C174" s="578" t="s">
        <v>298</v>
      </c>
      <c r="D174" s="578" t="s">
        <v>1056</v>
      </c>
      <c r="E174" s="578" t="s">
        <v>1057</v>
      </c>
      <c r="F174" s="579">
        <v>1.123732908518226E-3</v>
      </c>
      <c r="G174" s="580">
        <v>0</v>
      </c>
    </row>
    <row r="175" spans="2:7">
      <c r="B175" s="577" t="s">
        <v>299</v>
      </c>
      <c r="C175" s="578" t="s">
        <v>298</v>
      </c>
      <c r="D175" s="578" t="s">
        <v>1072</v>
      </c>
      <c r="E175" s="578" t="s">
        <v>1073</v>
      </c>
      <c r="F175" s="579">
        <v>0.14167034836429399</v>
      </c>
      <c r="G175" s="580">
        <v>4.3473468146571381E-2</v>
      </c>
    </row>
    <row r="176" spans="2:7">
      <c r="B176" s="577" t="s">
        <v>299</v>
      </c>
      <c r="C176" s="578" t="s">
        <v>298</v>
      </c>
      <c r="D176" s="578" t="s">
        <v>570</v>
      </c>
      <c r="E176" s="578" t="s">
        <v>571</v>
      </c>
      <c r="F176" s="579">
        <v>1.3521276125668328E-3</v>
      </c>
      <c r="G176" s="580">
        <v>0</v>
      </c>
    </row>
    <row r="177" spans="2:7">
      <c r="B177" s="577" t="s">
        <v>299</v>
      </c>
      <c r="C177" s="578" t="s">
        <v>298</v>
      </c>
      <c r="D177" s="578" t="s">
        <v>1008</v>
      </c>
      <c r="E177" s="578" t="s">
        <v>1009</v>
      </c>
      <c r="F177" s="579">
        <v>5.7325126449947906E-3</v>
      </c>
      <c r="G177" s="580">
        <v>4.2103796056966198E-3</v>
      </c>
    </row>
    <row r="178" spans="2:7">
      <c r="B178" s="577" t="s">
        <v>299</v>
      </c>
      <c r="C178" s="578" t="s">
        <v>298</v>
      </c>
      <c r="D178" s="578" t="s">
        <v>874</v>
      </c>
      <c r="E178" s="578" t="s">
        <v>875</v>
      </c>
      <c r="F178" s="579">
        <v>0.91816020012147292</v>
      </c>
      <c r="G178" s="580">
        <v>0.11300871724697177</v>
      </c>
    </row>
    <row r="179" spans="2:7">
      <c r="B179" s="577" t="s">
        <v>299</v>
      </c>
      <c r="C179" s="578" t="s">
        <v>298</v>
      </c>
      <c r="D179" s="578" t="s">
        <v>888</v>
      </c>
      <c r="E179" s="578" t="s">
        <v>889</v>
      </c>
      <c r="F179" s="579">
        <v>0.94587555686101721</v>
      </c>
      <c r="G179" s="580">
        <v>0.12240509857584511</v>
      </c>
    </row>
    <row r="180" spans="2:7">
      <c r="B180" s="577" t="s">
        <v>299</v>
      </c>
      <c r="C180" s="578" t="s">
        <v>298</v>
      </c>
      <c r="D180" s="578" t="s">
        <v>936</v>
      </c>
      <c r="E180" s="578" t="s">
        <v>937</v>
      </c>
      <c r="F180" s="579">
        <v>1.874923104080967E-2</v>
      </c>
      <c r="G180" s="580">
        <v>4.4409811971010084E-3</v>
      </c>
    </row>
    <row r="181" spans="2:7">
      <c r="B181" s="577" t="s">
        <v>299</v>
      </c>
      <c r="C181" s="578" t="s">
        <v>298</v>
      </c>
      <c r="D181" s="578" t="s">
        <v>952</v>
      </c>
      <c r="E181" s="578" t="s">
        <v>953</v>
      </c>
      <c r="F181" s="579">
        <v>0.98302149138998818</v>
      </c>
      <c r="G181" s="580">
        <v>0.36100045613501597</v>
      </c>
    </row>
    <row r="182" spans="2:7">
      <c r="B182" s="577" t="s">
        <v>299</v>
      </c>
      <c r="C182" s="578" t="s">
        <v>298</v>
      </c>
      <c r="D182" s="578" t="s">
        <v>982</v>
      </c>
      <c r="E182" s="578" t="s">
        <v>983</v>
      </c>
      <c r="F182" s="579">
        <v>1.9368466516847865E-3</v>
      </c>
      <c r="G182" s="580">
        <v>0</v>
      </c>
    </row>
    <row r="183" spans="2:7">
      <c r="B183" s="577" t="s">
        <v>299</v>
      </c>
      <c r="C183" s="578" t="s">
        <v>298</v>
      </c>
      <c r="D183" s="578" t="s">
        <v>984</v>
      </c>
      <c r="E183" s="578" t="s">
        <v>985</v>
      </c>
      <c r="F183" s="579">
        <v>4.9826446017811839E-2</v>
      </c>
      <c r="G183" s="580">
        <v>5.9474937914956155E-3</v>
      </c>
    </row>
    <row r="184" spans="2:7">
      <c r="B184" s="577" t="s">
        <v>299</v>
      </c>
      <c r="C184" s="578" t="s">
        <v>298</v>
      </c>
      <c r="D184" s="578" t="s">
        <v>568</v>
      </c>
      <c r="E184" s="578" t="s">
        <v>569</v>
      </c>
      <c r="F184" s="579">
        <v>0.48267022836010803</v>
      </c>
      <c r="G184" s="580">
        <v>0.32875931275657594</v>
      </c>
    </row>
    <row r="185" spans="2:7">
      <c r="B185" s="577" t="s">
        <v>299</v>
      </c>
      <c r="C185" s="578" t="s">
        <v>298</v>
      </c>
      <c r="D185" s="578" t="s">
        <v>1108</v>
      </c>
      <c r="E185" s="578" t="s">
        <v>1109</v>
      </c>
      <c r="F185" s="579">
        <v>5.1872238408032945E-3</v>
      </c>
      <c r="G185" s="580">
        <v>2.4453905022553341E-3</v>
      </c>
    </row>
    <row r="186" spans="2:7">
      <c r="B186" s="577" t="s">
        <v>299</v>
      </c>
      <c r="C186" s="578" t="s">
        <v>298</v>
      </c>
      <c r="D186" s="578" t="s">
        <v>866</v>
      </c>
      <c r="E186" s="578" t="s">
        <v>867</v>
      </c>
      <c r="F186" s="579">
        <v>8.2663563031607309E-2</v>
      </c>
      <c r="G186" s="580">
        <v>1.4308702042471238E-2</v>
      </c>
    </row>
    <row r="187" spans="2:7">
      <c r="B187" s="577" t="s">
        <v>297</v>
      </c>
      <c r="C187" s="578" t="s">
        <v>296</v>
      </c>
      <c r="D187" s="578" t="s">
        <v>525</v>
      </c>
      <c r="E187" s="578" t="s">
        <v>526</v>
      </c>
      <c r="F187" s="579">
        <v>3.2212489403786381E-3</v>
      </c>
      <c r="G187" s="580">
        <v>3.1889368811739557E-3</v>
      </c>
    </row>
    <row r="188" spans="2:7">
      <c r="B188" s="577" t="s">
        <v>297</v>
      </c>
      <c r="C188" s="578" t="s">
        <v>296</v>
      </c>
      <c r="D188" s="578" t="s">
        <v>556</v>
      </c>
      <c r="E188" s="578" t="s">
        <v>557</v>
      </c>
      <c r="F188" s="579">
        <v>2.7348869010312801E-3</v>
      </c>
      <c r="G188" s="580">
        <v>1.9530331138290257E-3</v>
      </c>
    </row>
    <row r="189" spans="2:7">
      <c r="B189" s="577" t="s">
        <v>297</v>
      </c>
      <c r="C189" s="578" t="s">
        <v>296</v>
      </c>
      <c r="D189" s="578" t="s">
        <v>1014</v>
      </c>
      <c r="E189" s="578" t="s">
        <v>1015</v>
      </c>
      <c r="F189" s="579">
        <v>4.1492275566563912E-3</v>
      </c>
      <c r="G189" s="580">
        <v>2.9181061173421965E-3</v>
      </c>
    </row>
    <row r="190" spans="2:7">
      <c r="B190" s="577" t="s">
        <v>297</v>
      </c>
      <c r="C190" s="578" t="s">
        <v>296</v>
      </c>
      <c r="D190" s="578" t="s">
        <v>622</v>
      </c>
      <c r="E190" s="578" t="s">
        <v>623</v>
      </c>
      <c r="F190" s="579">
        <v>0.69837424740826048</v>
      </c>
      <c r="G190" s="580">
        <v>0.80499040648773179</v>
      </c>
    </row>
    <row r="191" spans="2:7">
      <c r="B191" s="577" t="s">
        <v>297</v>
      </c>
      <c r="C191" s="578" t="s">
        <v>296</v>
      </c>
      <c r="D191" s="578" t="s">
        <v>642</v>
      </c>
      <c r="E191" s="578" t="s">
        <v>643</v>
      </c>
      <c r="F191" s="579">
        <v>0.51012407016764738</v>
      </c>
      <c r="G191" s="580">
        <v>0.18694951739992294</v>
      </c>
    </row>
    <row r="192" spans="2:7">
      <c r="B192" s="577" t="s">
        <v>295</v>
      </c>
      <c r="C192" s="578" t="s">
        <v>294</v>
      </c>
      <c r="D192" s="578" t="s">
        <v>507</v>
      </c>
      <c r="E192" s="578" t="s">
        <v>508</v>
      </c>
      <c r="F192" s="579">
        <v>4.0106053840895531E-3</v>
      </c>
      <c r="G192" s="580">
        <v>3.2953903495386459E-3</v>
      </c>
    </row>
    <row r="193" spans="2:7">
      <c r="B193" s="577" t="s">
        <v>295</v>
      </c>
      <c r="C193" s="578" t="s">
        <v>294</v>
      </c>
      <c r="D193" s="578" t="s">
        <v>570</v>
      </c>
      <c r="E193" s="578" t="s">
        <v>571</v>
      </c>
      <c r="F193" s="579">
        <v>1.1241217798594846E-2</v>
      </c>
      <c r="G193" s="580">
        <v>4.1297896794218296E-3</v>
      </c>
    </row>
    <row r="194" spans="2:7">
      <c r="B194" s="577" t="s">
        <v>295</v>
      </c>
      <c r="C194" s="578" t="s">
        <v>294</v>
      </c>
      <c r="D194" s="578" t="s">
        <v>860</v>
      </c>
      <c r="E194" s="578" t="s">
        <v>861</v>
      </c>
      <c r="F194" s="579">
        <v>0.96696297580409563</v>
      </c>
      <c r="G194" s="580">
        <v>0.97792900138309002</v>
      </c>
    </row>
    <row r="195" spans="2:7">
      <c r="B195" s="577" t="s">
        <v>295</v>
      </c>
      <c r="C195" s="578" t="s">
        <v>294</v>
      </c>
      <c r="D195" s="578" t="s">
        <v>998</v>
      </c>
      <c r="E195" s="578" t="s">
        <v>999</v>
      </c>
      <c r="F195" s="579">
        <v>1.5768740631136972E-2</v>
      </c>
      <c r="G195" s="580">
        <v>1.3217274988149584E-2</v>
      </c>
    </row>
    <row r="196" spans="2:7">
      <c r="B196" s="577" t="s">
        <v>295</v>
      </c>
      <c r="C196" s="578" t="s">
        <v>294</v>
      </c>
      <c r="D196" s="578" t="s">
        <v>1088</v>
      </c>
      <c r="E196" s="578" t="s">
        <v>1089</v>
      </c>
      <c r="F196" s="579">
        <v>1.2245011549272256E-3</v>
      </c>
      <c r="G196" s="580">
        <v>1.4285435998000042E-3</v>
      </c>
    </row>
    <row r="197" spans="2:7">
      <c r="B197" s="577" t="s">
        <v>293</v>
      </c>
      <c r="C197" s="578" t="s">
        <v>292</v>
      </c>
      <c r="D197" s="578" t="s">
        <v>1102</v>
      </c>
      <c r="E197" s="578" t="s">
        <v>1103</v>
      </c>
      <c r="F197" s="579">
        <v>1.9855157708991985E-2</v>
      </c>
      <c r="G197" s="580">
        <v>2.5187883140534027E-2</v>
      </c>
    </row>
    <row r="198" spans="2:7">
      <c r="B198" s="577" t="s">
        <v>293</v>
      </c>
      <c r="C198" s="578" t="s">
        <v>292</v>
      </c>
      <c r="D198" s="578" t="s">
        <v>525</v>
      </c>
      <c r="E198" s="578" t="s">
        <v>526</v>
      </c>
      <c r="F198" s="579">
        <v>0.52804592976958054</v>
      </c>
      <c r="G198" s="580">
        <v>0.95865521607435589</v>
      </c>
    </row>
    <row r="199" spans="2:7">
      <c r="B199" s="577" t="s">
        <v>293</v>
      </c>
      <c r="C199" s="578" t="s">
        <v>292</v>
      </c>
      <c r="D199" s="578" t="s">
        <v>1014</v>
      </c>
      <c r="E199" s="578" t="s">
        <v>1015</v>
      </c>
      <c r="F199" s="579">
        <v>5.7745676757997881E-3</v>
      </c>
      <c r="G199" s="580">
        <v>7.4477040132258539E-3</v>
      </c>
    </row>
    <row r="200" spans="2:7">
      <c r="B200" s="577" t="s">
        <v>293</v>
      </c>
      <c r="C200" s="578" t="s">
        <v>292</v>
      </c>
      <c r="D200" s="578" t="s">
        <v>1118</v>
      </c>
      <c r="E200" s="578" t="s">
        <v>1119</v>
      </c>
      <c r="F200" s="579">
        <v>7.7916551060895909E-3</v>
      </c>
      <c r="G200" s="580">
        <v>8.7091967718843366E-3</v>
      </c>
    </row>
    <row r="201" spans="2:7">
      <c r="B201" s="577" t="s">
        <v>291</v>
      </c>
      <c r="C201" s="578" t="s">
        <v>290</v>
      </c>
      <c r="D201" s="578" t="s">
        <v>650</v>
      </c>
      <c r="E201" s="578" t="s">
        <v>651</v>
      </c>
      <c r="F201" s="579">
        <v>0.9307468186570782</v>
      </c>
      <c r="G201" s="580">
        <v>0.91003983269023381</v>
      </c>
    </row>
    <row r="202" spans="2:7">
      <c r="B202" s="577" t="s">
        <v>291</v>
      </c>
      <c r="C202" s="578" t="s">
        <v>290</v>
      </c>
      <c r="D202" s="578" t="s">
        <v>1004</v>
      </c>
      <c r="E202" s="578" t="s">
        <v>1005</v>
      </c>
      <c r="F202" s="579">
        <v>4.0109902154929877E-2</v>
      </c>
      <c r="G202" s="580">
        <v>6.8432437149749725E-2</v>
      </c>
    </row>
    <row r="203" spans="2:7">
      <c r="B203" s="577" t="s">
        <v>291</v>
      </c>
      <c r="C203" s="578" t="s">
        <v>290</v>
      </c>
      <c r="D203" s="578" t="s">
        <v>1126</v>
      </c>
      <c r="E203" s="578" t="s">
        <v>1127</v>
      </c>
      <c r="F203" s="579">
        <v>1.7728432815667657E-2</v>
      </c>
      <c r="G203" s="580">
        <v>1.4527399779330636E-2</v>
      </c>
    </row>
    <row r="204" spans="2:7">
      <c r="B204" s="577" t="s">
        <v>291</v>
      </c>
      <c r="C204" s="578" t="s">
        <v>290</v>
      </c>
      <c r="D204" s="578" t="s">
        <v>1128</v>
      </c>
      <c r="E204" s="578" t="s">
        <v>1129</v>
      </c>
      <c r="F204" s="579">
        <v>5.5420084238528046E-3</v>
      </c>
      <c r="G204" s="580">
        <v>1.9479993267714326E-3</v>
      </c>
    </row>
    <row r="205" spans="2:7">
      <c r="B205" s="577" t="s">
        <v>291</v>
      </c>
      <c r="C205" s="578" t="s">
        <v>290</v>
      </c>
      <c r="D205" s="578" t="s">
        <v>517</v>
      </c>
      <c r="E205" s="578" t="s">
        <v>518</v>
      </c>
      <c r="F205" s="579">
        <v>2.176391057597162E-3</v>
      </c>
      <c r="G205" s="580">
        <v>5.0523310539143879E-3</v>
      </c>
    </row>
    <row r="206" spans="2:7">
      <c r="B206" s="577" t="s">
        <v>289</v>
      </c>
      <c r="C206" s="578" t="s">
        <v>288</v>
      </c>
      <c r="D206" s="578" t="s">
        <v>572</v>
      </c>
      <c r="E206" s="578" t="s">
        <v>573</v>
      </c>
      <c r="F206" s="579">
        <v>1.6309104373779762E-2</v>
      </c>
      <c r="G206" s="580">
        <v>1.476732697158039E-2</v>
      </c>
    </row>
    <row r="207" spans="2:7">
      <c r="B207" s="577" t="s">
        <v>289</v>
      </c>
      <c r="C207" s="578" t="s">
        <v>288</v>
      </c>
      <c r="D207" s="578" t="s">
        <v>586</v>
      </c>
      <c r="E207" s="578" t="s">
        <v>587</v>
      </c>
      <c r="F207" s="579">
        <v>0.86564294311238754</v>
      </c>
      <c r="G207" s="580">
        <v>0.90792391296065345</v>
      </c>
    </row>
    <row r="208" spans="2:7">
      <c r="B208" s="577" t="s">
        <v>289</v>
      </c>
      <c r="C208" s="578" t="s">
        <v>288</v>
      </c>
      <c r="D208" s="578" t="s">
        <v>908</v>
      </c>
      <c r="E208" s="578" t="s">
        <v>909</v>
      </c>
      <c r="F208" s="579">
        <v>5.0997895249761428E-2</v>
      </c>
      <c r="G208" s="580">
        <v>3.8279735945766773E-2</v>
      </c>
    </row>
    <row r="209" spans="2:7">
      <c r="B209" s="577" t="s">
        <v>289</v>
      </c>
      <c r="C209" s="578" t="s">
        <v>288</v>
      </c>
      <c r="D209" s="578" t="s">
        <v>628</v>
      </c>
      <c r="E209" s="578" t="s">
        <v>629</v>
      </c>
      <c r="F209" s="579">
        <v>5.4667474715361528E-2</v>
      </c>
      <c r="G209" s="580">
        <v>2.7952258913354348E-2</v>
      </c>
    </row>
    <row r="210" spans="2:7">
      <c r="B210" s="577" t="s">
        <v>289</v>
      </c>
      <c r="C210" s="578" t="s">
        <v>288</v>
      </c>
      <c r="D210" s="578" t="s">
        <v>892</v>
      </c>
      <c r="E210" s="578" t="s">
        <v>893</v>
      </c>
      <c r="F210" s="579">
        <v>3.4254731360345487E-3</v>
      </c>
      <c r="G210" s="580">
        <v>2.1919854104702229E-3</v>
      </c>
    </row>
    <row r="211" spans="2:7">
      <c r="B211" s="577" t="s">
        <v>289</v>
      </c>
      <c r="C211" s="578" t="s">
        <v>288</v>
      </c>
      <c r="D211" s="578" t="s">
        <v>904</v>
      </c>
      <c r="E211" s="578" t="s">
        <v>905</v>
      </c>
      <c r="F211" s="579">
        <v>6.374288447577499E-3</v>
      </c>
      <c r="G211" s="580">
        <v>4.7725846886136139E-3</v>
      </c>
    </row>
    <row r="212" spans="2:7">
      <c r="B212" s="577" t="s">
        <v>289</v>
      </c>
      <c r="C212" s="578" t="s">
        <v>288</v>
      </c>
      <c r="D212" s="578" t="s">
        <v>1110</v>
      </c>
      <c r="E212" s="578" t="s">
        <v>1111</v>
      </c>
      <c r="F212" s="579">
        <v>5.1935748543007702E-3</v>
      </c>
      <c r="G212" s="580">
        <v>3.1190707810630747E-3</v>
      </c>
    </row>
    <row r="213" spans="2:7">
      <c r="B213" s="577" t="s">
        <v>289</v>
      </c>
      <c r="C213" s="578" t="s">
        <v>288</v>
      </c>
      <c r="D213" s="578" t="s">
        <v>594</v>
      </c>
      <c r="E213" s="578" t="s">
        <v>595</v>
      </c>
      <c r="F213" s="579">
        <v>1.9757752770380552E-3</v>
      </c>
      <c r="G213" s="580">
        <v>9.9312432849809631E-4</v>
      </c>
    </row>
    <row r="214" spans="2:7">
      <c r="B214" s="577" t="s">
        <v>287</v>
      </c>
      <c r="C214" s="578" t="s">
        <v>286</v>
      </c>
      <c r="D214" s="578" t="s">
        <v>574</v>
      </c>
      <c r="E214" s="578" t="s">
        <v>575</v>
      </c>
      <c r="F214" s="579">
        <v>0.97340761263146702</v>
      </c>
      <c r="G214" s="580">
        <v>0.85368632043864112</v>
      </c>
    </row>
    <row r="215" spans="2:7">
      <c r="B215" s="577" t="s">
        <v>287</v>
      </c>
      <c r="C215" s="578" t="s">
        <v>286</v>
      </c>
      <c r="D215" s="578" t="s">
        <v>910</v>
      </c>
      <c r="E215" s="578" t="s">
        <v>911</v>
      </c>
      <c r="F215" s="579">
        <v>9.3952083571460732E-2</v>
      </c>
      <c r="G215" s="580">
        <v>7.9025876786640345E-2</v>
      </c>
    </row>
    <row r="216" spans="2:7">
      <c r="B216" s="577" t="s">
        <v>287</v>
      </c>
      <c r="C216" s="578" t="s">
        <v>286</v>
      </c>
      <c r="D216" s="578" t="s">
        <v>1006</v>
      </c>
      <c r="E216" s="578" t="s">
        <v>1007</v>
      </c>
      <c r="F216" s="579">
        <v>6.6593895700589783E-3</v>
      </c>
      <c r="G216" s="580">
        <v>2.2928429504547815E-3</v>
      </c>
    </row>
    <row r="217" spans="2:7">
      <c r="B217" s="577" t="s">
        <v>287</v>
      </c>
      <c r="C217" s="578" t="s">
        <v>286</v>
      </c>
      <c r="D217" s="578" t="s">
        <v>1084</v>
      </c>
      <c r="E217" s="578" t="s">
        <v>1085</v>
      </c>
      <c r="F217" s="579">
        <v>6.4298107573740063E-2</v>
      </c>
      <c r="G217" s="580">
        <v>6.499495982426394E-2</v>
      </c>
    </row>
    <row r="218" spans="2:7">
      <c r="B218" s="577" t="s">
        <v>285</v>
      </c>
      <c r="C218" s="578" t="s">
        <v>284</v>
      </c>
      <c r="D218" s="578" t="s">
        <v>532</v>
      </c>
      <c r="E218" s="578" t="s">
        <v>533</v>
      </c>
      <c r="F218" s="579">
        <v>1.0033904967814849E-2</v>
      </c>
      <c r="G218" s="580">
        <v>5.5699213337261199E-3</v>
      </c>
    </row>
    <row r="219" spans="2:7">
      <c r="B219" s="577" t="s">
        <v>285</v>
      </c>
      <c r="C219" s="578" t="s">
        <v>284</v>
      </c>
      <c r="D219" s="578" t="s">
        <v>870</v>
      </c>
      <c r="E219" s="578" t="s">
        <v>871</v>
      </c>
      <c r="F219" s="579">
        <v>1</v>
      </c>
      <c r="G219" s="580">
        <v>0.34332573220007345</v>
      </c>
    </row>
    <row r="220" spans="2:7">
      <c r="B220" s="577" t="s">
        <v>285</v>
      </c>
      <c r="C220" s="578" t="s">
        <v>284</v>
      </c>
      <c r="D220" s="578" t="s">
        <v>896</v>
      </c>
      <c r="E220" s="578" t="s">
        <v>897</v>
      </c>
      <c r="F220" s="579">
        <v>0.9968622034184037</v>
      </c>
      <c r="G220" s="580">
        <v>0.33334060714506525</v>
      </c>
    </row>
    <row r="221" spans="2:7">
      <c r="B221" s="577" t="s">
        <v>285</v>
      </c>
      <c r="C221" s="578" t="s">
        <v>284</v>
      </c>
      <c r="D221" s="578" t="s">
        <v>906</v>
      </c>
      <c r="E221" s="578" t="s">
        <v>907</v>
      </c>
      <c r="F221" s="579">
        <v>2.9331906117014337E-2</v>
      </c>
      <c r="G221" s="580">
        <v>1.2258191221236621E-2</v>
      </c>
    </row>
    <row r="222" spans="2:7">
      <c r="B222" s="577" t="s">
        <v>285</v>
      </c>
      <c r="C222" s="578" t="s">
        <v>284</v>
      </c>
      <c r="D222" s="578" t="s">
        <v>1104</v>
      </c>
      <c r="E222" s="578" t="s">
        <v>1105</v>
      </c>
      <c r="F222" s="579">
        <v>8.0076541573970792E-3</v>
      </c>
      <c r="G222" s="580">
        <v>6.8792074454736883E-3</v>
      </c>
    </row>
    <row r="223" spans="2:7">
      <c r="B223" s="577" t="s">
        <v>285</v>
      </c>
      <c r="C223" s="578" t="s">
        <v>284</v>
      </c>
      <c r="D223" s="578" t="s">
        <v>902</v>
      </c>
      <c r="E223" s="578" t="s">
        <v>903</v>
      </c>
      <c r="F223" s="579">
        <v>0.98122046091430004</v>
      </c>
      <c r="G223" s="580">
        <v>0.29862634065442484</v>
      </c>
    </row>
    <row r="224" spans="2:7">
      <c r="B224" s="577" t="s">
        <v>283</v>
      </c>
      <c r="C224" s="578" t="s">
        <v>282</v>
      </c>
      <c r="D224" s="578" t="s">
        <v>862</v>
      </c>
      <c r="E224" s="578" t="s">
        <v>863</v>
      </c>
      <c r="F224" s="579">
        <v>3.2382589290355225E-3</v>
      </c>
      <c r="G224" s="580">
        <v>5.7173272642176056E-3</v>
      </c>
    </row>
    <row r="225" spans="2:7">
      <c r="B225" s="577" t="s">
        <v>283</v>
      </c>
      <c r="C225" s="578" t="s">
        <v>282</v>
      </c>
      <c r="D225" s="578" t="s">
        <v>900</v>
      </c>
      <c r="E225" s="578" t="s">
        <v>901</v>
      </c>
      <c r="F225" s="579">
        <v>1.1855845906484986E-3</v>
      </c>
      <c r="G225" s="580">
        <v>2.2330919758581339E-3</v>
      </c>
    </row>
    <row r="226" spans="2:7">
      <c r="B226" s="577" t="s">
        <v>283</v>
      </c>
      <c r="C226" s="578" t="s">
        <v>282</v>
      </c>
      <c r="D226" s="578" t="s">
        <v>504</v>
      </c>
      <c r="E226" s="578" t="s">
        <v>505</v>
      </c>
      <c r="F226" s="579">
        <v>1.1565578019699327E-2</v>
      </c>
      <c r="G226" s="580">
        <v>1.3649392323669855E-2</v>
      </c>
    </row>
    <row r="227" spans="2:7">
      <c r="B227" s="577" t="s">
        <v>283</v>
      </c>
      <c r="C227" s="578" t="s">
        <v>282</v>
      </c>
      <c r="D227" s="578" t="s">
        <v>644</v>
      </c>
      <c r="E227" s="578" t="s">
        <v>645</v>
      </c>
      <c r="F227" s="579">
        <v>1.1100942014107594E-3</v>
      </c>
      <c r="G227" s="580">
        <v>9.7583060314896546E-4</v>
      </c>
    </row>
    <row r="228" spans="2:7">
      <c r="B228" s="577" t="s">
        <v>283</v>
      </c>
      <c r="C228" s="578" t="s">
        <v>282</v>
      </c>
      <c r="D228" s="578" t="s">
        <v>872</v>
      </c>
      <c r="E228" s="578" t="s">
        <v>873</v>
      </c>
      <c r="F228" s="579">
        <v>0.95415853760616065</v>
      </c>
      <c r="G228" s="580">
        <v>0.9066200470478829</v>
      </c>
    </row>
    <row r="229" spans="2:7">
      <c r="B229" s="577" t="s">
        <v>283</v>
      </c>
      <c r="C229" s="578" t="s">
        <v>282</v>
      </c>
      <c r="D229" s="578" t="s">
        <v>890</v>
      </c>
      <c r="E229" s="578" t="s">
        <v>891</v>
      </c>
      <c r="F229" s="579">
        <v>7.9531436199768657E-2</v>
      </c>
      <c r="G229" s="580">
        <v>6.9617407104903301E-2</v>
      </c>
    </row>
    <row r="230" spans="2:7">
      <c r="B230" s="577" t="s">
        <v>283</v>
      </c>
      <c r="C230" s="578" t="s">
        <v>282</v>
      </c>
      <c r="D230" s="578" t="s">
        <v>914</v>
      </c>
      <c r="E230" s="578" t="s">
        <v>915</v>
      </c>
      <c r="F230" s="579">
        <v>1.6936575145139467E-3</v>
      </c>
      <c r="G230" s="580">
        <v>1.1869036803191179E-3</v>
      </c>
    </row>
    <row r="231" spans="2:7">
      <c r="B231" s="577" t="s">
        <v>281</v>
      </c>
      <c r="C231" s="578" t="s">
        <v>280</v>
      </c>
      <c r="D231" s="578" t="s">
        <v>602</v>
      </c>
      <c r="E231" s="578" t="s">
        <v>603</v>
      </c>
      <c r="F231" s="579">
        <v>1.3245932441292138E-3</v>
      </c>
      <c r="G231" s="580">
        <v>0</v>
      </c>
    </row>
    <row r="232" spans="2:7">
      <c r="B232" s="577" t="s">
        <v>281</v>
      </c>
      <c r="C232" s="578" t="s">
        <v>280</v>
      </c>
      <c r="D232" s="578" t="s">
        <v>862</v>
      </c>
      <c r="E232" s="578" t="s">
        <v>863</v>
      </c>
      <c r="F232" s="579">
        <v>1.9483264663993818E-2</v>
      </c>
      <c r="G232" s="580">
        <v>7.6374814581374999E-3</v>
      </c>
    </row>
    <row r="233" spans="2:7">
      <c r="B233" s="577" t="s">
        <v>281</v>
      </c>
      <c r="C233" s="578" t="s">
        <v>280</v>
      </c>
      <c r="D233" s="578" t="s">
        <v>912</v>
      </c>
      <c r="E233" s="578" t="s">
        <v>913</v>
      </c>
      <c r="F233" s="579">
        <v>2.5701342800205614E-3</v>
      </c>
      <c r="G233" s="580">
        <v>0</v>
      </c>
    </row>
    <row r="234" spans="2:7">
      <c r="B234" s="577" t="s">
        <v>281</v>
      </c>
      <c r="C234" s="578" t="s">
        <v>280</v>
      </c>
      <c r="D234" s="578" t="s">
        <v>942</v>
      </c>
      <c r="E234" s="578" t="s">
        <v>943</v>
      </c>
      <c r="F234" s="579">
        <v>1</v>
      </c>
      <c r="G234" s="580">
        <v>0.25696644262482132</v>
      </c>
    </row>
    <row r="235" spans="2:7">
      <c r="B235" s="577" t="s">
        <v>281</v>
      </c>
      <c r="C235" s="578" t="s">
        <v>280</v>
      </c>
      <c r="D235" s="578" t="s">
        <v>956</v>
      </c>
      <c r="E235" s="578" t="s">
        <v>957</v>
      </c>
      <c r="F235" s="579">
        <v>0.98684877601274679</v>
      </c>
      <c r="G235" s="580">
        <v>0.22210706193661262</v>
      </c>
    </row>
    <row r="236" spans="2:7">
      <c r="B236" s="577" t="s">
        <v>281</v>
      </c>
      <c r="C236" s="578" t="s">
        <v>280</v>
      </c>
      <c r="D236" s="578" t="s">
        <v>1078</v>
      </c>
      <c r="E236" s="578" t="s">
        <v>1079</v>
      </c>
      <c r="F236" s="579">
        <v>1.4591066938091249E-2</v>
      </c>
      <c r="G236" s="580">
        <v>1.6551838429062773E-3</v>
      </c>
    </row>
    <row r="237" spans="2:7">
      <c r="B237" s="577" t="s">
        <v>281</v>
      </c>
      <c r="C237" s="578" t="s">
        <v>280</v>
      </c>
      <c r="D237" s="578" t="s">
        <v>1100</v>
      </c>
      <c r="E237" s="578" t="s">
        <v>1101</v>
      </c>
      <c r="F237" s="579">
        <v>0.97277697161947829</v>
      </c>
      <c r="G237" s="580">
        <v>0.19578508826741572</v>
      </c>
    </row>
    <row r="238" spans="2:7">
      <c r="B238" s="577" t="s">
        <v>281</v>
      </c>
      <c r="C238" s="578" t="s">
        <v>280</v>
      </c>
      <c r="D238" s="578" t="s">
        <v>1114</v>
      </c>
      <c r="E238" s="578" t="s">
        <v>1115</v>
      </c>
      <c r="F238" s="579">
        <v>2.3513740480120466E-2</v>
      </c>
      <c r="G238" s="580">
        <v>3.8605108588753712E-3</v>
      </c>
    </row>
    <row r="239" spans="2:7">
      <c r="B239" s="577" t="s">
        <v>281</v>
      </c>
      <c r="C239" s="578" t="s">
        <v>280</v>
      </c>
      <c r="D239" s="578" t="s">
        <v>898</v>
      </c>
      <c r="E239" s="578" t="s">
        <v>899</v>
      </c>
      <c r="F239" s="579">
        <v>1.3449795161165649E-3</v>
      </c>
      <c r="G239" s="580">
        <v>0</v>
      </c>
    </row>
    <row r="240" spans="2:7">
      <c r="B240" s="577" t="s">
        <v>281</v>
      </c>
      <c r="C240" s="578" t="s">
        <v>280</v>
      </c>
      <c r="D240" s="578" t="s">
        <v>992</v>
      </c>
      <c r="E240" s="578" t="s">
        <v>993</v>
      </c>
      <c r="F240" s="579">
        <v>3.1963859529491982E-2</v>
      </c>
      <c r="G240" s="580">
        <v>6.3673978363751943E-3</v>
      </c>
    </row>
    <row r="241" spans="2:7">
      <c r="B241" s="577" t="s">
        <v>281</v>
      </c>
      <c r="C241" s="578" t="s">
        <v>280</v>
      </c>
      <c r="D241" s="578" t="s">
        <v>1092</v>
      </c>
      <c r="E241" s="578" t="s">
        <v>1093</v>
      </c>
      <c r="F241" s="579">
        <v>4.7531696243070408E-3</v>
      </c>
      <c r="G241" s="580">
        <v>9.5561906728318911E-4</v>
      </c>
    </row>
    <row r="242" spans="2:7">
      <c r="B242" s="577" t="s">
        <v>281</v>
      </c>
      <c r="C242" s="578" t="s">
        <v>280</v>
      </c>
      <c r="D242" s="578" t="s">
        <v>576</v>
      </c>
      <c r="E242" s="578" t="s">
        <v>577</v>
      </c>
      <c r="F242" s="579">
        <v>0.99848048594728134</v>
      </c>
      <c r="G242" s="580">
        <v>0.18253614644403751</v>
      </c>
    </row>
    <row r="243" spans="2:7">
      <c r="B243" s="577" t="s">
        <v>281</v>
      </c>
      <c r="C243" s="578" t="s">
        <v>280</v>
      </c>
      <c r="D243" s="578" t="s">
        <v>634</v>
      </c>
      <c r="E243" s="578" t="s">
        <v>635</v>
      </c>
      <c r="F243" s="579">
        <v>0.95696181562163496</v>
      </c>
      <c r="G243" s="580">
        <v>0.11770415066044347</v>
      </c>
    </row>
    <row r="244" spans="2:7">
      <c r="B244" s="577" t="s">
        <v>281</v>
      </c>
      <c r="C244" s="578" t="s">
        <v>280</v>
      </c>
      <c r="D244" s="578" t="s">
        <v>1046</v>
      </c>
      <c r="E244" s="578" t="s">
        <v>1047</v>
      </c>
      <c r="F244" s="579">
        <v>3.5286025325779659E-2</v>
      </c>
      <c r="G244" s="580">
        <v>4.4249170030916688E-3</v>
      </c>
    </row>
    <row r="245" spans="2:7">
      <c r="B245" s="577" t="s">
        <v>279</v>
      </c>
      <c r="C245" s="578" t="s">
        <v>278</v>
      </c>
      <c r="D245" s="578" t="s">
        <v>954</v>
      </c>
      <c r="E245" s="578" t="s">
        <v>955</v>
      </c>
      <c r="F245" s="579">
        <v>8.2857279632348249E-3</v>
      </c>
      <c r="G245" s="580">
        <v>1.0224123418017496E-2</v>
      </c>
    </row>
    <row r="246" spans="2:7">
      <c r="B246" s="577" t="s">
        <v>279</v>
      </c>
      <c r="C246" s="578" t="s">
        <v>278</v>
      </c>
      <c r="D246" s="578" t="s">
        <v>978</v>
      </c>
      <c r="E246" s="578" t="s">
        <v>979</v>
      </c>
      <c r="F246" s="579">
        <v>4.524196986150481E-3</v>
      </c>
      <c r="G246" s="580">
        <v>7.157378646989618E-3</v>
      </c>
    </row>
    <row r="247" spans="2:7">
      <c r="B247" s="577" t="s">
        <v>279</v>
      </c>
      <c r="C247" s="578" t="s">
        <v>278</v>
      </c>
      <c r="D247" s="578" t="s">
        <v>1038</v>
      </c>
      <c r="E247" s="578" t="s">
        <v>1039</v>
      </c>
      <c r="F247" s="579">
        <v>3.2817597467618463E-3</v>
      </c>
      <c r="G247" s="580">
        <v>2.500652237050018E-3</v>
      </c>
    </row>
    <row r="248" spans="2:7">
      <c r="B248" s="577" t="s">
        <v>279</v>
      </c>
      <c r="C248" s="578" t="s">
        <v>278</v>
      </c>
      <c r="D248" s="578" t="s">
        <v>3515</v>
      </c>
      <c r="E248" s="578" t="s">
        <v>3516</v>
      </c>
      <c r="F248" s="579">
        <v>0.39808781572333701</v>
      </c>
      <c r="G248" s="580">
        <v>0.9801178456979428</v>
      </c>
    </row>
    <row r="249" spans="2:7">
      <c r="B249" s="577" t="s">
        <v>277</v>
      </c>
      <c r="C249" s="578" t="s">
        <v>276</v>
      </c>
      <c r="D249" s="578" t="s">
        <v>630</v>
      </c>
      <c r="E249" s="578" t="s">
        <v>631</v>
      </c>
      <c r="F249" s="579">
        <v>4.7438014696917627E-3</v>
      </c>
      <c r="G249" s="580">
        <v>1.381253358333589E-3</v>
      </c>
    </row>
    <row r="250" spans="2:7">
      <c r="B250" s="577" t="s">
        <v>277</v>
      </c>
      <c r="C250" s="578" t="s">
        <v>276</v>
      </c>
      <c r="D250" s="578" t="s">
        <v>1040</v>
      </c>
      <c r="E250" s="578" t="s">
        <v>1041</v>
      </c>
      <c r="F250" s="579">
        <v>5.5972131153546063E-3</v>
      </c>
      <c r="G250" s="580">
        <v>2.4656017891749107E-3</v>
      </c>
    </row>
    <row r="251" spans="2:7">
      <c r="B251" s="577" t="s">
        <v>277</v>
      </c>
      <c r="C251" s="578" t="s">
        <v>276</v>
      </c>
      <c r="D251" s="578" t="s">
        <v>1044</v>
      </c>
      <c r="E251" s="578" t="s">
        <v>1045</v>
      </c>
      <c r="F251" s="579">
        <v>1.1464098203811449E-2</v>
      </c>
      <c r="G251" s="580">
        <v>5.4717641800341122E-3</v>
      </c>
    </row>
    <row r="252" spans="2:7">
      <c r="B252" s="577" t="s">
        <v>277</v>
      </c>
      <c r="C252" s="578" t="s">
        <v>276</v>
      </c>
      <c r="D252" s="578" t="s">
        <v>988</v>
      </c>
      <c r="E252" s="578" t="s">
        <v>989</v>
      </c>
      <c r="F252" s="579">
        <v>1.5453573051247465E-3</v>
      </c>
      <c r="G252" s="580">
        <v>1.7507709039625513E-3</v>
      </c>
    </row>
    <row r="253" spans="2:7">
      <c r="B253" s="577" t="s">
        <v>277</v>
      </c>
      <c r="C253" s="578" t="s">
        <v>276</v>
      </c>
      <c r="D253" s="578" t="s">
        <v>580</v>
      </c>
      <c r="E253" s="578" t="s">
        <v>581</v>
      </c>
      <c r="F253" s="579">
        <v>0.97540337381700948</v>
      </c>
      <c r="G253" s="580">
        <v>0.98620521616776424</v>
      </c>
    </row>
    <row r="254" spans="2:7">
      <c r="B254" s="577" t="s">
        <v>277</v>
      </c>
      <c r="C254" s="578" t="s">
        <v>276</v>
      </c>
      <c r="D254" s="578" t="s">
        <v>1022</v>
      </c>
      <c r="E254" s="578" t="s">
        <v>1023</v>
      </c>
      <c r="F254" s="579">
        <v>2.7734164594244584E-3</v>
      </c>
      <c r="G254" s="580">
        <v>1.1714835726053569E-3</v>
      </c>
    </row>
    <row r="255" spans="2:7">
      <c r="B255" s="577" t="s">
        <v>277</v>
      </c>
      <c r="C255" s="578" t="s">
        <v>276</v>
      </c>
      <c r="D255" s="578" t="s">
        <v>1118</v>
      </c>
      <c r="E255" s="578" t="s">
        <v>1119</v>
      </c>
      <c r="F255" s="579">
        <v>2.0089327622929789E-3</v>
      </c>
      <c r="G255" s="580">
        <v>1.5539100281252874E-3</v>
      </c>
    </row>
    <row r="256" spans="2:7">
      <c r="B256" s="577" t="s">
        <v>275</v>
      </c>
      <c r="C256" s="578" t="s">
        <v>274</v>
      </c>
      <c r="D256" s="578" t="s">
        <v>515</v>
      </c>
      <c r="E256" s="578" t="s">
        <v>516</v>
      </c>
      <c r="F256" s="579">
        <v>5.0037028547246662E-2</v>
      </c>
      <c r="G256" s="580">
        <v>4.4812121499238057E-2</v>
      </c>
    </row>
    <row r="257" spans="2:7">
      <c r="B257" s="577" t="s">
        <v>275</v>
      </c>
      <c r="C257" s="578" t="s">
        <v>274</v>
      </c>
      <c r="D257" s="578" t="s">
        <v>562</v>
      </c>
      <c r="E257" s="578" t="s">
        <v>563</v>
      </c>
      <c r="F257" s="579">
        <v>1.0760767640114481E-2</v>
      </c>
      <c r="G257" s="580">
        <v>1.3908299184372804E-2</v>
      </c>
    </row>
    <row r="258" spans="2:7">
      <c r="B258" s="577" t="s">
        <v>275</v>
      </c>
      <c r="C258" s="578" t="s">
        <v>274</v>
      </c>
      <c r="D258" s="578" t="s">
        <v>884</v>
      </c>
      <c r="E258" s="578" t="s">
        <v>885</v>
      </c>
      <c r="F258" s="579">
        <v>0.87881120260532897</v>
      </c>
      <c r="G258" s="580">
        <v>0.89700831418622828</v>
      </c>
    </row>
    <row r="259" spans="2:7">
      <c r="B259" s="577" t="s">
        <v>275</v>
      </c>
      <c r="C259" s="578" t="s">
        <v>274</v>
      </c>
      <c r="D259" s="578" t="s">
        <v>928</v>
      </c>
      <c r="E259" s="578" t="s">
        <v>929</v>
      </c>
      <c r="F259" s="579">
        <v>3.6803775554075033E-2</v>
      </c>
      <c r="G259" s="580">
        <v>4.4271265130160831E-2</v>
      </c>
    </row>
    <row r="260" spans="2:7">
      <c r="B260" s="577" t="s">
        <v>273</v>
      </c>
      <c r="C260" s="578" t="s">
        <v>272</v>
      </c>
      <c r="D260" s="578" t="s">
        <v>553</v>
      </c>
      <c r="E260" s="578" t="s">
        <v>554</v>
      </c>
      <c r="F260" s="579">
        <v>8.7670784713891805E-3</v>
      </c>
      <c r="G260" s="580">
        <v>8.1442004681739396E-3</v>
      </c>
    </row>
    <row r="261" spans="2:7">
      <c r="B261" s="577" t="s">
        <v>273</v>
      </c>
      <c r="C261" s="578" t="s">
        <v>272</v>
      </c>
      <c r="D261" s="578" t="s">
        <v>644</v>
      </c>
      <c r="E261" s="578" t="s">
        <v>645</v>
      </c>
      <c r="F261" s="579">
        <v>0.90993273316328149</v>
      </c>
      <c r="G261" s="580">
        <v>0.94604783768040424</v>
      </c>
    </row>
    <row r="262" spans="2:7">
      <c r="B262" s="577" t="s">
        <v>273</v>
      </c>
      <c r="C262" s="578" t="s">
        <v>272</v>
      </c>
      <c r="D262" s="578" t="s">
        <v>890</v>
      </c>
      <c r="E262" s="578" t="s">
        <v>891</v>
      </c>
      <c r="F262" s="579">
        <v>6.9543702450803949E-3</v>
      </c>
      <c r="G262" s="580">
        <v>7.1998929061155665E-3</v>
      </c>
    </row>
    <row r="263" spans="2:7">
      <c r="B263" s="577" t="s">
        <v>273</v>
      </c>
      <c r="C263" s="578" t="s">
        <v>272</v>
      </c>
      <c r="D263" s="578" t="s">
        <v>914</v>
      </c>
      <c r="E263" s="578" t="s">
        <v>915</v>
      </c>
      <c r="F263" s="579">
        <v>3.9333886245580346E-2</v>
      </c>
      <c r="G263" s="580">
        <v>3.2602128129149435E-2</v>
      </c>
    </row>
    <row r="264" spans="2:7">
      <c r="B264" s="577" t="s">
        <v>273</v>
      </c>
      <c r="C264" s="578" t="s">
        <v>272</v>
      </c>
      <c r="D264" s="578" t="s">
        <v>1080</v>
      </c>
      <c r="E264" s="578" t="s">
        <v>1081</v>
      </c>
      <c r="F264" s="579">
        <v>4.8520643963194127E-3</v>
      </c>
      <c r="G264" s="580">
        <v>5.0290709243721787E-3</v>
      </c>
    </row>
    <row r="265" spans="2:7">
      <c r="B265" s="577" t="s">
        <v>273</v>
      </c>
      <c r="C265" s="578" t="s">
        <v>272</v>
      </c>
      <c r="D265" s="578" t="s">
        <v>594</v>
      </c>
      <c r="E265" s="578" t="s">
        <v>595</v>
      </c>
      <c r="F265" s="579">
        <v>1.3643460992334396E-3</v>
      </c>
      <c r="G265" s="580">
        <v>9.7686989178452405E-4</v>
      </c>
    </row>
    <row r="266" spans="2:7">
      <c r="B266" s="577" t="s">
        <v>271</v>
      </c>
      <c r="C266" s="578" t="s">
        <v>270</v>
      </c>
      <c r="D266" s="578" t="s">
        <v>582</v>
      </c>
      <c r="E266" s="578" t="s">
        <v>583</v>
      </c>
      <c r="F266" s="579">
        <v>0.98254549395091062</v>
      </c>
      <c r="G266" s="580">
        <v>0.96675628127308588</v>
      </c>
    </row>
    <row r="267" spans="2:7">
      <c r="B267" s="577" t="s">
        <v>271</v>
      </c>
      <c r="C267" s="578" t="s">
        <v>270</v>
      </c>
      <c r="D267" s="578" t="s">
        <v>604</v>
      </c>
      <c r="E267" s="578" t="s">
        <v>605</v>
      </c>
      <c r="F267" s="579">
        <v>1.2060851346898684E-3</v>
      </c>
      <c r="G267" s="580">
        <v>1.4774986100850702E-3</v>
      </c>
    </row>
    <row r="268" spans="2:7">
      <c r="B268" s="577" t="s">
        <v>271</v>
      </c>
      <c r="C268" s="578" t="s">
        <v>270</v>
      </c>
      <c r="D268" s="578" t="s">
        <v>1096</v>
      </c>
      <c r="E268" s="578" t="s">
        <v>1097</v>
      </c>
      <c r="F268" s="579">
        <v>5.5085505154833653E-3</v>
      </c>
      <c r="G268" s="580">
        <v>8.8954555493781558E-3</v>
      </c>
    </row>
    <row r="269" spans="2:7">
      <c r="B269" s="577" t="s">
        <v>271</v>
      </c>
      <c r="C269" s="578" t="s">
        <v>270</v>
      </c>
      <c r="D269" s="578" t="s">
        <v>648</v>
      </c>
      <c r="E269" s="578" t="s">
        <v>649</v>
      </c>
      <c r="F269" s="579">
        <v>6.5305992104202184E-3</v>
      </c>
      <c r="G269" s="580">
        <v>1.2459730546902964E-2</v>
      </c>
    </row>
    <row r="270" spans="2:7">
      <c r="B270" s="577" t="s">
        <v>271</v>
      </c>
      <c r="C270" s="578" t="s">
        <v>270</v>
      </c>
      <c r="D270" s="578" t="s">
        <v>932</v>
      </c>
      <c r="E270" s="578" t="s">
        <v>933</v>
      </c>
      <c r="F270" s="579">
        <v>2.7423367035788798E-3</v>
      </c>
      <c r="G270" s="580">
        <v>1.0411034020547893E-2</v>
      </c>
    </row>
    <row r="271" spans="2:7">
      <c r="B271" s="577" t="s">
        <v>269</v>
      </c>
      <c r="C271" s="578" t="s">
        <v>268</v>
      </c>
      <c r="D271" s="578" t="s">
        <v>572</v>
      </c>
      <c r="E271" s="578" t="s">
        <v>573</v>
      </c>
      <c r="F271" s="579">
        <v>3.1642018805682092E-3</v>
      </c>
      <c r="G271" s="580">
        <v>5.4079191496910111E-3</v>
      </c>
    </row>
    <row r="272" spans="2:7">
      <c r="B272" s="577" t="s">
        <v>269</v>
      </c>
      <c r="C272" s="578" t="s">
        <v>268</v>
      </c>
      <c r="D272" s="578" t="s">
        <v>553</v>
      </c>
      <c r="E272" s="578" t="s">
        <v>554</v>
      </c>
      <c r="F272" s="579">
        <v>0</v>
      </c>
      <c r="G272" s="580">
        <v>9.0131985828183518E-4</v>
      </c>
    </row>
    <row r="273" spans="2:7">
      <c r="B273" s="577" t="s">
        <v>269</v>
      </c>
      <c r="C273" s="578" t="s">
        <v>268</v>
      </c>
      <c r="D273" s="578" t="s">
        <v>586</v>
      </c>
      <c r="E273" s="578" t="s">
        <v>587</v>
      </c>
      <c r="F273" s="579">
        <v>6.1776978086245599E-3</v>
      </c>
      <c r="G273" s="580">
        <v>1.2230143396154051E-2</v>
      </c>
    </row>
    <row r="274" spans="2:7">
      <c r="B274" s="577" t="s">
        <v>269</v>
      </c>
      <c r="C274" s="578" t="s">
        <v>268</v>
      </c>
      <c r="D274" s="578" t="s">
        <v>908</v>
      </c>
      <c r="E274" s="578" t="s">
        <v>909</v>
      </c>
      <c r="F274" s="579">
        <v>5.4141485236293731E-3</v>
      </c>
      <c r="G274" s="580">
        <v>7.6708073045262566E-3</v>
      </c>
    </row>
    <row r="275" spans="2:7">
      <c r="B275" s="577" t="s">
        <v>269</v>
      </c>
      <c r="C275" s="578" t="s">
        <v>268</v>
      </c>
      <c r="D275" s="578" t="s">
        <v>628</v>
      </c>
      <c r="E275" s="578" t="s">
        <v>629</v>
      </c>
      <c r="F275" s="579">
        <v>0.91387326882190467</v>
      </c>
      <c r="G275" s="580">
        <v>0.8819990123835596</v>
      </c>
    </row>
    <row r="276" spans="2:7">
      <c r="B276" s="577" t="s">
        <v>269</v>
      </c>
      <c r="C276" s="578" t="s">
        <v>268</v>
      </c>
      <c r="D276" s="578" t="s">
        <v>1110</v>
      </c>
      <c r="E276" s="578" t="s">
        <v>1111</v>
      </c>
      <c r="F276" s="579">
        <v>5.957385618703636E-2</v>
      </c>
      <c r="G276" s="580">
        <v>6.7531869807223033E-2</v>
      </c>
    </row>
    <row r="277" spans="2:7">
      <c r="B277" s="577" t="s">
        <v>269</v>
      </c>
      <c r="C277" s="578" t="s">
        <v>268</v>
      </c>
      <c r="D277" s="578" t="s">
        <v>594</v>
      </c>
      <c r="E277" s="578" t="s">
        <v>595</v>
      </c>
      <c r="F277" s="579">
        <v>2.556885652637483E-2</v>
      </c>
      <c r="G277" s="580">
        <v>2.4258928100564289E-2</v>
      </c>
    </row>
    <row r="278" spans="2:7">
      <c r="B278" s="577" t="s">
        <v>267</v>
      </c>
      <c r="C278" s="578" t="s">
        <v>266</v>
      </c>
      <c r="D278" s="578" t="s">
        <v>856</v>
      </c>
      <c r="E278" s="578" t="s">
        <v>857</v>
      </c>
      <c r="F278" s="579">
        <v>2.2380783549016134E-3</v>
      </c>
      <c r="G278" s="580">
        <v>0</v>
      </c>
    </row>
    <row r="279" spans="2:7">
      <c r="B279" s="577" t="s">
        <v>267</v>
      </c>
      <c r="C279" s="578" t="s">
        <v>266</v>
      </c>
      <c r="D279" s="578" t="s">
        <v>886</v>
      </c>
      <c r="E279" s="578" t="s">
        <v>887</v>
      </c>
      <c r="F279" s="579">
        <v>2.9428880584122137E-2</v>
      </c>
      <c r="G279" s="580">
        <v>4.7675128578488673E-3</v>
      </c>
    </row>
    <row r="280" spans="2:7">
      <c r="B280" s="577" t="s">
        <v>267</v>
      </c>
      <c r="C280" s="578" t="s">
        <v>266</v>
      </c>
      <c r="D280" s="578" t="s">
        <v>1064</v>
      </c>
      <c r="E280" s="578" t="s">
        <v>1065</v>
      </c>
      <c r="F280" s="579">
        <v>6.6085202707776803E-3</v>
      </c>
      <c r="G280" s="580">
        <v>0</v>
      </c>
    </row>
    <row r="281" spans="2:7">
      <c r="B281" s="577" t="s">
        <v>267</v>
      </c>
      <c r="C281" s="578" t="s">
        <v>266</v>
      </c>
      <c r="D281" s="578" t="s">
        <v>527</v>
      </c>
      <c r="E281" s="578" t="s">
        <v>528</v>
      </c>
      <c r="F281" s="579">
        <v>6.2138310185185178E-3</v>
      </c>
      <c r="G281" s="580">
        <v>0</v>
      </c>
    </row>
    <row r="282" spans="2:7">
      <c r="B282" s="577" t="s">
        <v>267</v>
      </c>
      <c r="C282" s="578" t="s">
        <v>266</v>
      </c>
      <c r="D282" s="578" t="s">
        <v>962</v>
      </c>
      <c r="E282" s="578" t="s">
        <v>963</v>
      </c>
      <c r="F282" s="579">
        <v>0.9914324330515657</v>
      </c>
      <c r="G282" s="580">
        <v>0.15937987716270752</v>
      </c>
    </row>
    <row r="283" spans="2:7">
      <c r="B283" s="577" t="s">
        <v>267</v>
      </c>
      <c r="C283" s="578" t="s">
        <v>266</v>
      </c>
      <c r="D283" s="578" t="s">
        <v>624</v>
      </c>
      <c r="E283" s="578" t="s">
        <v>625</v>
      </c>
      <c r="F283" s="579">
        <v>0.98667779819689572</v>
      </c>
      <c r="G283" s="580">
        <v>0.14275434530109427</v>
      </c>
    </row>
    <row r="284" spans="2:7">
      <c r="B284" s="577" t="s">
        <v>267</v>
      </c>
      <c r="C284" s="578" t="s">
        <v>266</v>
      </c>
      <c r="D284" s="578" t="s">
        <v>646</v>
      </c>
      <c r="E284" s="578" t="s">
        <v>647</v>
      </c>
      <c r="F284" s="579">
        <v>6.0032221657433826E-2</v>
      </c>
      <c r="G284" s="580">
        <v>5.13209170299566E-3</v>
      </c>
    </row>
    <row r="285" spans="2:7">
      <c r="B285" s="577" t="s">
        <v>267</v>
      </c>
      <c r="C285" s="578" t="s">
        <v>266</v>
      </c>
      <c r="D285" s="578" t="s">
        <v>626</v>
      </c>
      <c r="E285" s="578" t="s">
        <v>627</v>
      </c>
      <c r="F285" s="579">
        <v>9.7018826053864686E-3</v>
      </c>
      <c r="G285" s="580">
        <v>0</v>
      </c>
    </row>
    <row r="286" spans="2:7">
      <c r="B286" s="577" t="s">
        <v>267</v>
      </c>
      <c r="C286" s="578" t="s">
        <v>266</v>
      </c>
      <c r="D286" s="578" t="s">
        <v>990</v>
      </c>
      <c r="E286" s="578" t="s">
        <v>991</v>
      </c>
      <c r="F286" s="579">
        <v>4.6129598183711568E-2</v>
      </c>
      <c r="G286" s="580">
        <v>7.2429663902496156E-3</v>
      </c>
    </row>
    <row r="287" spans="2:7">
      <c r="B287" s="577" t="s">
        <v>267</v>
      </c>
      <c r="C287" s="578" t="s">
        <v>266</v>
      </c>
      <c r="D287" s="578" t="s">
        <v>1020</v>
      </c>
      <c r="E287" s="578" t="s">
        <v>1021</v>
      </c>
      <c r="F287" s="579">
        <v>0.95341951186791496</v>
      </c>
      <c r="G287" s="580">
        <v>0.14656216879484965</v>
      </c>
    </row>
    <row r="288" spans="2:7">
      <c r="B288" s="577" t="s">
        <v>267</v>
      </c>
      <c r="C288" s="578" t="s">
        <v>266</v>
      </c>
      <c r="D288" s="578" t="s">
        <v>632</v>
      </c>
      <c r="E288" s="578" t="s">
        <v>633</v>
      </c>
      <c r="F288" s="579">
        <v>5.7157993214531265E-2</v>
      </c>
      <c r="G288" s="580">
        <v>1.1204723174178097E-2</v>
      </c>
    </row>
    <row r="289" spans="2:7">
      <c r="B289" s="577" t="s">
        <v>267</v>
      </c>
      <c r="C289" s="578" t="s">
        <v>266</v>
      </c>
      <c r="D289" s="578" t="s">
        <v>1102</v>
      </c>
      <c r="E289" s="578" t="s">
        <v>1103</v>
      </c>
      <c r="F289" s="579">
        <v>0.97679950003676197</v>
      </c>
      <c r="G289" s="580">
        <v>0.39140153682872381</v>
      </c>
    </row>
    <row r="290" spans="2:7">
      <c r="B290" s="577" t="s">
        <v>267</v>
      </c>
      <c r="C290" s="578" t="s">
        <v>266</v>
      </c>
      <c r="D290" s="578" t="s">
        <v>1124</v>
      </c>
      <c r="E290" s="578" t="s">
        <v>1125</v>
      </c>
      <c r="F290" s="579">
        <v>5.9123498891831307E-3</v>
      </c>
      <c r="G290" s="580">
        <v>0</v>
      </c>
    </row>
    <row r="291" spans="2:7">
      <c r="B291" s="577" t="s">
        <v>267</v>
      </c>
      <c r="C291" s="578" t="s">
        <v>266</v>
      </c>
      <c r="D291" s="578" t="s">
        <v>525</v>
      </c>
      <c r="E291" s="578" t="s">
        <v>526</v>
      </c>
      <c r="F291" s="579">
        <v>5.3469136119602351E-3</v>
      </c>
      <c r="G291" s="580">
        <v>3.0661449138305015E-3</v>
      </c>
    </row>
    <row r="292" spans="2:7">
      <c r="B292" s="577" t="s">
        <v>267</v>
      </c>
      <c r="C292" s="578" t="s">
        <v>266</v>
      </c>
      <c r="D292" s="578" t="s">
        <v>958</v>
      </c>
      <c r="E292" s="578" t="s">
        <v>959</v>
      </c>
      <c r="F292" s="579">
        <v>0.76365477071425647</v>
      </c>
      <c r="G292" s="580">
        <v>0.12389125681007507</v>
      </c>
    </row>
    <row r="293" spans="2:7">
      <c r="B293" s="577" t="s">
        <v>267</v>
      </c>
      <c r="C293" s="578" t="s">
        <v>266</v>
      </c>
      <c r="D293" s="578" t="s">
        <v>1118</v>
      </c>
      <c r="E293" s="578" t="s">
        <v>1119</v>
      </c>
      <c r="F293" s="579">
        <v>1.3021555869400596E-2</v>
      </c>
      <c r="G293" s="580">
        <v>4.5973760634470309E-3</v>
      </c>
    </row>
    <row r="294" spans="2:7">
      <c r="B294" s="577" t="s">
        <v>265</v>
      </c>
      <c r="C294" s="578" t="s">
        <v>264</v>
      </c>
      <c r="D294" s="578" t="s">
        <v>504</v>
      </c>
      <c r="E294" s="578" t="s">
        <v>505</v>
      </c>
      <c r="F294" s="579">
        <v>1.1415241057542769E-2</v>
      </c>
      <c r="G294" s="580">
        <v>1.6146299256478317E-2</v>
      </c>
    </row>
    <row r="295" spans="2:7">
      <c r="B295" s="577" t="s">
        <v>265</v>
      </c>
      <c r="C295" s="578" t="s">
        <v>264</v>
      </c>
      <c r="D295" s="578" t="s">
        <v>553</v>
      </c>
      <c r="E295" s="578" t="s">
        <v>554</v>
      </c>
      <c r="F295" s="579">
        <v>4.3854866098552714E-3</v>
      </c>
      <c r="G295" s="580">
        <v>4.128231826247635E-3</v>
      </c>
    </row>
    <row r="296" spans="2:7">
      <c r="B296" s="577" t="s">
        <v>265</v>
      </c>
      <c r="C296" s="578" t="s">
        <v>264</v>
      </c>
      <c r="D296" s="578" t="s">
        <v>644</v>
      </c>
      <c r="E296" s="578" t="s">
        <v>645</v>
      </c>
      <c r="F296" s="579">
        <v>2.7964630101996436E-2</v>
      </c>
      <c r="G296" s="580">
        <v>2.9462229978442271E-2</v>
      </c>
    </row>
    <row r="297" spans="2:7">
      <c r="B297" s="577" t="s">
        <v>265</v>
      </c>
      <c r="C297" s="578" t="s">
        <v>264</v>
      </c>
      <c r="D297" s="578" t="s">
        <v>872</v>
      </c>
      <c r="E297" s="578" t="s">
        <v>873</v>
      </c>
      <c r="F297" s="579">
        <v>1.2829428164860567E-2</v>
      </c>
      <c r="G297" s="580">
        <v>1.4610127733212101E-2</v>
      </c>
    </row>
    <row r="298" spans="2:7">
      <c r="B298" s="577" t="s">
        <v>265</v>
      </c>
      <c r="C298" s="578" t="s">
        <v>264</v>
      </c>
      <c r="D298" s="578" t="s">
        <v>890</v>
      </c>
      <c r="E298" s="578" t="s">
        <v>891</v>
      </c>
      <c r="F298" s="579">
        <v>0.87346890278209766</v>
      </c>
      <c r="G298" s="580">
        <v>0.9163648095733915</v>
      </c>
    </row>
    <row r="299" spans="2:7">
      <c r="B299" s="577" t="s">
        <v>265</v>
      </c>
      <c r="C299" s="578" t="s">
        <v>264</v>
      </c>
      <c r="D299" s="578" t="s">
        <v>914</v>
      </c>
      <c r="E299" s="578" t="s">
        <v>915</v>
      </c>
      <c r="F299" s="579">
        <v>2.2964773669736788E-2</v>
      </c>
      <c r="G299" s="580">
        <v>1.9288301632228073E-2</v>
      </c>
    </row>
    <row r="300" spans="2:7">
      <c r="B300" s="577" t="s">
        <v>263</v>
      </c>
      <c r="C300" s="578" t="s">
        <v>262</v>
      </c>
      <c r="D300" s="578" t="s">
        <v>900</v>
      </c>
      <c r="E300" s="578" t="s">
        <v>901</v>
      </c>
      <c r="F300" s="579">
        <v>1.8823185487145341E-3</v>
      </c>
      <c r="G300" s="580">
        <v>4.3180692008777709E-3</v>
      </c>
    </row>
    <row r="301" spans="2:7">
      <c r="B301" s="577" t="s">
        <v>263</v>
      </c>
      <c r="C301" s="578" t="s">
        <v>262</v>
      </c>
      <c r="D301" s="578" t="s">
        <v>504</v>
      </c>
      <c r="E301" s="578" t="s">
        <v>505</v>
      </c>
      <c r="F301" s="579">
        <v>4.3802488335925351E-2</v>
      </c>
      <c r="G301" s="580">
        <v>6.2960354983290306E-2</v>
      </c>
    </row>
    <row r="302" spans="2:7">
      <c r="B302" s="577" t="s">
        <v>263</v>
      </c>
      <c r="C302" s="578" t="s">
        <v>262</v>
      </c>
      <c r="D302" s="578" t="s">
        <v>572</v>
      </c>
      <c r="E302" s="578" t="s">
        <v>573</v>
      </c>
      <c r="F302" s="579">
        <v>3.7535625322591498E-2</v>
      </c>
      <c r="G302" s="580">
        <v>4.9853394285543973E-2</v>
      </c>
    </row>
    <row r="303" spans="2:7">
      <c r="B303" s="577" t="s">
        <v>263</v>
      </c>
      <c r="C303" s="578" t="s">
        <v>262</v>
      </c>
      <c r="D303" s="578" t="s">
        <v>586</v>
      </c>
      <c r="E303" s="578" t="s">
        <v>587</v>
      </c>
      <c r="F303" s="579">
        <v>1.2788875784926029E-2</v>
      </c>
      <c r="G303" s="580">
        <v>1.9675343787606138E-2</v>
      </c>
    </row>
    <row r="304" spans="2:7">
      <c r="B304" s="577" t="s">
        <v>263</v>
      </c>
      <c r="C304" s="578" t="s">
        <v>262</v>
      </c>
      <c r="D304" s="578" t="s">
        <v>892</v>
      </c>
      <c r="E304" s="578" t="s">
        <v>893</v>
      </c>
      <c r="F304" s="579">
        <v>0.89924425250857365</v>
      </c>
      <c r="G304" s="580">
        <v>0.84406144400108796</v>
      </c>
    </row>
    <row r="305" spans="2:7">
      <c r="B305" s="577" t="s">
        <v>263</v>
      </c>
      <c r="C305" s="578" t="s">
        <v>262</v>
      </c>
      <c r="D305" s="578" t="s">
        <v>904</v>
      </c>
      <c r="E305" s="578" t="s">
        <v>905</v>
      </c>
      <c r="F305" s="579">
        <v>1.7419888865519137E-2</v>
      </c>
      <c r="G305" s="580">
        <v>1.9131393741593925E-2</v>
      </c>
    </row>
    <row r="306" spans="2:7">
      <c r="B306" s="577" t="s">
        <v>263</v>
      </c>
      <c r="C306" s="578" t="s">
        <v>262</v>
      </c>
      <c r="D306" s="578" t="s">
        <v>1110</v>
      </c>
      <c r="E306" s="578" t="s">
        <v>1111</v>
      </c>
      <c r="F306" s="579">
        <v>9.8542584776227971E-4</v>
      </c>
      <c r="G306" s="580">
        <v>0</v>
      </c>
    </row>
    <row r="307" spans="2:7">
      <c r="B307" s="577" t="s">
        <v>261</v>
      </c>
      <c r="C307" s="578" t="s">
        <v>260</v>
      </c>
      <c r="D307" s="578" t="s">
        <v>558</v>
      </c>
      <c r="E307" s="578" t="s">
        <v>559</v>
      </c>
      <c r="F307" s="579">
        <v>1.1273135943613505E-3</v>
      </c>
      <c r="G307" s="580">
        <v>3.5114256388093573E-3</v>
      </c>
    </row>
    <row r="308" spans="2:7">
      <c r="B308" s="577" t="s">
        <v>261</v>
      </c>
      <c r="C308" s="578" t="s">
        <v>260</v>
      </c>
      <c r="D308" s="578" t="s">
        <v>894</v>
      </c>
      <c r="E308" s="578" t="s">
        <v>895</v>
      </c>
      <c r="F308" s="579">
        <v>0.31902345547057948</v>
      </c>
      <c r="G308" s="580">
        <v>0.99648857436119076</v>
      </c>
    </row>
    <row r="309" spans="2:7">
      <c r="B309" s="577" t="s">
        <v>259</v>
      </c>
      <c r="C309" s="578" t="s">
        <v>258</v>
      </c>
      <c r="D309" s="578" t="s">
        <v>1078</v>
      </c>
      <c r="E309" s="578" t="s">
        <v>1079</v>
      </c>
      <c r="F309" s="579">
        <v>1.2872709855107174E-3</v>
      </c>
      <c r="G309" s="580">
        <v>0</v>
      </c>
    </row>
    <row r="310" spans="2:7">
      <c r="B310" s="577" t="s">
        <v>259</v>
      </c>
      <c r="C310" s="578" t="s">
        <v>258</v>
      </c>
      <c r="D310" s="578" t="s">
        <v>501</v>
      </c>
      <c r="E310" s="578" t="s">
        <v>502</v>
      </c>
      <c r="F310" s="579">
        <v>3.8338936741238817E-2</v>
      </c>
      <c r="G310" s="580">
        <v>3.1798073793710295E-2</v>
      </c>
    </row>
    <row r="311" spans="2:7">
      <c r="B311" s="577" t="s">
        <v>259</v>
      </c>
      <c r="C311" s="578" t="s">
        <v>258</v>
      </c>
      <c r="D311" s="578" t="s">
        <v>898</v>
      </c>
      <c r="E311" s="578" t="s">
        <v>899</v>
      </c>
      <c r="F311" s="579">
        <v>0.92655948055963511</v>
      </c>
      <c r="G311" s="580">
        <v>0.96325582703519319</v>
      </c>
    </row>
    <row r="312" spans="2:7">
      <c r="B312" s="577" t="s">
        <v>259</v>
      </c>
      <c r="C312" s="578" t="s">
        <v>258</v>
      </c>
      <c r="D312" s="578" t="s">
        <v>992</v>
      </c>
      <c r="E312" s="578" t="s">
        <v>993</v>
      </c>
      <c r="F312" s="579">
        <v>4.1970678486191607E-3</v>
      </c>
      <c r="G312" s="580">
        <v>4.9460991710964589E-3</v>
      </c>
    </row>
    <row r="313" spans="2:7">
      <c r="B313" s="577" t="s">
        <v>257</v>
      </c>
      <c r="C313" s="578" t="s">
        <v>256</v>
      </c>
      <c r="D313" s="578" t="s">
        <v>630</v>
      </c>
      <c r="E313" s="578" t="s">
        <v>631</v>
      </c>
      <c r="F313" s="579">
        <v>0.980814204803653</v>
      </c>
      <c r="G313" s="580">
        <v>0.97323633084228289</v>
      </c>
    </row>
    <row r="314" spans="2:7">
      <c r="B314" s="577" t="s">
        <v>257</v>
      </c>
      <c r="C314" s="578" t="s">
        <v>256</v>
      </c>
      <c r="D314" s="578" t="s">
        <v>640</v>
      </c>
      <c r="E314" s="578" t="s">
        <v>641</v>
      </c>
      <c r="F314" s="579">
        <v>2.7928232904536224E-3</v>
      </c>
      <c r="G314" s="580">
        <v>4.5366811290562048E-3</v>
      </c>
    </row>
    <row r="315" spans="2:7">
      <c r="B315" s="577" t="s">
        <v>257</v>
      </c>
      <c r="C315" s="578" t="s">
        <v>256</v>
      </c>
      <c r="D315" s="578" t="s">
        <v>1044</v>
      </c>
      <c r="E315" s="578" t="s">
        <v>1045</v>
      </c>
      <c r="F315" s="579">
        <v>7.6404783074650179E-3</v>
      </c>
      <c r="G315" s="580">
        <v>1.2427756789899424E-2</v>
      </c>
    </row>
    <row r="316" spans="2:7">
      <c r="B316" s="577" t="s">
        <v>257</v>
      </c>
      <c r="C316" s="578" t="s">
        <v>256</v>
      </c>
      <c r="D316" s="578" t="s">
        <v>580</v>
      </c>
      <c r="E316" s="578" t="s">
        <v>581</v>
      </c>
      <c r="F316" s="579">
        <v>2.8439649531591627E-3</v>
      </c>
      <c r="G316" s="580">
        <v>9.7992312387614033E-3</v>
      </c>
    </row>
    <row r="317" spans="2:7">
      <c r="B317" s="577" t="s">
        <v>255</v>
      </c>
      <c r="C317" s="578" t="s">
        <v>254</v>
      </c>
      <c r="D317" s="578" t="s">
        <v>513</v>
      </c>
      <c r="E317" s="578" t="s">
        <v>514</v>
      </c>
      <c r="F317" s="579">
        <v>9.5076370647492183E-4</v>
      </c>
      <c r="G317" s="580">
        <v>0</v>
      </c>
    </row>
    <row r="318" spans="2:7">
      <c r="B318" s="577" t="s">
        <v>255</v>
      </c>
      <c r="C318" s="578" t="s">
        <v>254</v>
      </c>
      <c r="D318" s="578" t="s">
        <v>602</v>
      </c>
      <c r="E318" s="578" t="s">
        <v>603</v>
      </c>
      <c r="F318" s="579">
        <v>2.1293671227051982E-2</v>
      </c>
      <c r="G318" s="580">
        <v>1.6054920753481854E-2</v>
      </c>
    </row>
    <row r="319" spans="2:7">
      <c r="B319" s="577" t="s">
        <v>255</v>
      </c>
      <c r="C319" s="578" t="s">
        <v>254</v>
      </c>
      <c r="D319" s="578" t="s">
        <v>862</v>
      </c>
      <c r="E319" s="578" t="s">
        <v>863</v>
      </c>
      <c r="F319" s="579">
        <v>0.96633180978650712</v>
      </c>
      <c r="G319" s="580">
        <v>0.46807689241188882</v>
      </c>
    </row>
    <row r="320" spans="2:7">
      <c r="B320" s="577" t="s">
        <v>255</v>
      </c>
      <c r="C320" s="578" t="s">
        <v>254</v>
      </c>
      <c r="D320" s="578" t="s">
        <v>900</v>
      </c>
      <c r="E320" s="578" t="s">
        <v>901</v>
      </c>
      <c r="F320" s="579">
        <v>0.98125964302535207</v>
      </c>
      <c r="G320" s="580">
        <v>0.50706945242900969</v>
      </c>
    </row>
    <row r="321" spans="2:7">
      <c r="B321" s="577" t="s">
        <v>255</v>
      </c>
      <c r="C321" s="578" t="s">
        <v>254</v>
      </c>
      <c r="D321" s="578" t="s">
        <v>934</v>
      </c>
      <c r="E321" s="578" t="s">
        <v>935</v>
      </c>
      <c r="F321" s="579">
        <v>3.9425437545495233E-3</v>
      </c>
      <c r="G321" s="580">
        <v>0</v>
      </c>
    </row>
    <row r="322" spans="2:7">
      <c r="B322" s="577" t="s">
        <v>255</v>
      </c>
      <c r="C322" s="578" t="s">
        <v>254</v>
      </c>
      <c r="D322" s="578" t="s">
        <v>1100</v>
      </c>
      <c r="E322" s="578" t="s">
        <v>1101</v>
      </c>
      <c r="F322" s="579">
        <v>7.4106570377619552E-3</v>
      </c>
      <c r="G322" s="580">
        <v>1.8430008350573E-3</v>
      </c>
    </row>
    <row r="323" spans="2:7">
      <c r="B323" s="577" t="s">
        <v>255</v>
      </c>
      <c r="C323" s="578" t="s">
        <v>254</v>
      </c>
      <c r="D323" s="578" t="s">
        <v>504</v>
      </c>
      <c r="E323" s="578" t="s">
        <v>505</v>
      </c>
      <c r="F323" s="579">
        <v>1.3685847589424572E-3</v>
      </c>
      <c r="G323" s="580">
        <v>0</v>
      </c>
    </row>
    <row r="324" spans="2:7">
      <c r="B324" s="577" t="s">
        <v>255</v>
      </c>
      <c r="C324" s="578" t="s">
        <v>254</v>
      </c>
      <c r="D324" s="578" t="s">
        <v>872</v>
      </c>
      <c r="E324" s="578" t="s">
        <v>873</v>
      </c>
      <c r="F324" s="579">
        <v>2.3952558480944196E-3</v>
      </c>
      <c r="G324" s="580">
        <v>0</v>
      </c>
    </row>
    <row r="325" spans="2:7">
      <c r="B325" s="577" t="s">
        <v>255</v>
      </c>
      <c r="C325" s="578" t="s">
        <v>254</v>
      </c>
      <c r="D325" s="578" t="s">
        <v>892</v>
      </c>
      <c r="E325" s="578" t="s">
        <v>893</v>
      </c>
      <c r="F325" s="579">
        <v>5.3862885812269792E-3</v>
      </c>
      <c r="G325" s="580">
        <v>1.1388670916087232E-3</v>
      </c>
    </row>
    <row r="326" spans="2:7">
      <c r="B326" s="577" t="s">
        <v>255</v>
      </c>
      <c r="C326" s="578" t="s">
        <v>254</v>
      </c>
      <c r="D326" s="578" t="s">
        <v>904</v>
      </c>
      <c r="E326" s="578" t="s">
        <v>905</v>
      </c>
      <c r="F326" s="579">
        <v>2.3512609489174902E-2</v>
      </c>
      <c r="G326" s="580">
        <v>5.8168664789536185E-3</v>
      </c>
    </row>
    <row r="327" spans="2:7">
      <c r="B327" s="577" t="s">
        <v>255</v>
      </c>
      <c r="C327" s="578" t="s">
        <v>254</v>
      </c>
      <c r="D327" s="578" t="s">
        <v>584</v>
      </c>
      <c r="E327" s="578" t="s">
        <v>585</v>
      </c>
      <c r="F327" s="579">
        <v>9.0432650435320937E-4</v>
      </c>
      <c r="G327" s="580">
        <v>0</v>
      </c>
    </row>
    <row r="328" spans="2:7">
      <c r="B328" s="577" t="s">
        <v>255</v>
      </c>
      <c r="C328" s="578" t="s">
        <v>254</v>
      </c>
      <c r="D328" s="578" t="s">
        <v>539</v>
      </c>
      <c r="E328" s="578" t="s">
        <v>540</v>
      </c>
      <c r="F328" s="579">
        <v>3.976397521641346E-3</v>
      </c>
      <c r="G328" s="580">
        <v>0</v>
      </c>
    </row>
    <row r="329" spans="2:7">
      <c r="B329" s="577" t="s">
        <v>253</v>
      </c>
      <c r="C329" s="578" t="s">
        <v>252</v>
      </c>
      <c r="D329" s="578" t="s">
        <v>586</v>
      </c>
      <c r="E329" s="578" t="s">
        <v>587</v>
      </c>
      <c r="F329" s="579">
        <v>5.1213623385649616E-2</v>
      </c>
      <c r="G329" s="580">
        <v>6.8454529269911135E-2</v>
      </c>
    </row>
    <row r="330" spans="2:7">
      <c r="B330" s="577" t="s">
        <v>253</v>
      </c>
      <c r="C330" s="578" t="s">
        <v>252</v>
      </c>
      <c r="D330" s="578" t="s">
        <v>908</v>
      </c>
      <c r="E330" s="578" t="s">
        <v>909</v>
      </c>
      <c r="F330" s="579">
        <v>9.0856179912155426E-3</v>
      </c>
      <c r="G330" s="580">
        <v>8.6911486234968523E-3</v>
      </c>
    </row>
    <row r="331" spans="2:7">
      <c r="B331" s="577" t="s">
        <v>253</v>
      </c>
      <c r="C331" s="578" t="s">
        <v>252</v>
      </c>
      <c r="D331" s="578" t="s">
        <v>628</v>
      </c>
      <c r="E331" s="578" t="s">
        <v>629</v>
      </c>
      <c r="F331" s="579">
        <v>4.7141693325650248E-3</v>
      </c>
      <c r="G331" s="580">
        <v>3.0718435916940456E-3</v>
      </c>
    </row>
    <row r="332" spans="2:7">
      <c r="B332" s="577" t="s">
        <v>253</v>
      </c>
      <c r="C332" s="578" t="s">
        <v>252</v>
      </c>
      <c r="D332" s="578" t="s">
        <v>892</v>
      </c>
      <c r="E332" s="578" t="s">
        <v>893</v>
      </c>
      <c r="F332" s="579">
        <v>2.4029912358694273E-2</v>
      </c>
      <c r="G332" s="580">
        <v>1.9596355220353797E-2</v>
      </c>
    </row>
    <row r="333" spans="2:7">
      <c r="B333" s="577" t="s">
        <v>253</v>
      </c>
      <c r="C333" s="578" t="s">
        <v>252</v>
      </c>
      <c r="D333" s="578" t="s">
        <v>904</v>
      </c>
      <c r="E333" s="578" t="s">
        <v>905</v>
      </c>
      <c r="F333" s="579">
        <v>0.94228877324630744</v>
      </c>
      <c r="G333" s="580">
        <v>0.89910822664961876</v>
      </c>
    </row>
    <row r="334" spans="2:7">
      <c r="B334" s="577" t="s">
        <v>253</v>
      </c>
      <c r="C334" s="578" t="s">
        <v>252</v>
      </c>
      <c r="D334" s="578" t="s">
        <v>584</v>
      </c>
      <c r="E334" s="578" t="s">
        <v>585</v>
      </c>
      <c r="F334" s="579">
        <v>1.010539348824224E-3</v>
      </c>
      <c r="G334" s="580">
        <v>1.0778966449253079E-3</v>
      </c>
    </row>
    <row r="335" spans="2:7">
      <c r="B335" s="577" t="s">
        <v>251</v>
      </c>
      <c r="C335" s="578" t="s">
        <v>250</v>
      </c>
      <c r="D335" s="578" t="s">
        <v>586</v>
      </c>
      <c r="E335" s="578" t="s">
        <v>587</v>
      </c>
      <c r="F335" s="579">
        <v>5.8607003005301042E-2</v>
      </c>
      <c r="G335" s="580">
        <v>8.1246579895323828E-2</v>
      </c>
    </row>
    <row r="336" spans="2:7">
      <c r="B336" s="577" t="s">
        <v>251</v>
      </c>
      <c r="C336" s="578" t="s">
        <v>250</v>
      </c>
      <c r="D336" s="578" t="s">
        <v>908</v>
      </c>
      <c r="E336" s="578" t="s">
        <v>909</v>
      </c>
      <c r="F336" s="579">
        <v>0.87847266870148399</v>
      </c>
      <c r="G336" s="580">
        <v>0.87154506480993454</v>
      </c>
    </row>
    <row r="337" spans="2:7">
      <c r="B337" s="577" t="s">
        <v>251</v>
      </c>
      <c r="C337" s="578" t="s">
        <v>250</v>
      </c>
      <c r="D337" s="578" t="s">
        <v>628</v>
      </c>
      <c r="E337" s="578" t="s">
        <v>629</v>
      </c>
      <c r="F337" s="579">
        <v>9.0607427424642829E-3</v>
      </c>
      <c r="G337" s="580">
        <v>6.1234561269811428E-3</v>
      </c>
    </row>
    <row r="338" spans="2:7">
      <c r="B338" s="577" t="s">
        <v>251</v>
      </c>
      <c r="C338" s="578" t="s">
        <v>250</v>
      </c>
      <c r="D338" s="578" t="s">
        <v>904</v>
      </c>
      <c r="E338" s="578" t="s">
        <v>905</v>
      </c>
      <c r="F338" s="579">
        <v>1.6724450264266669E-3</v>
      </c>
      <c r="G338" s="580">
        <v>1.6550788764263726E-3</v>
      </c>
    </row>
    <row r="339" spans="2:7">
      <c r="B339" s="577" t="s">
        <v>251</v>
      </c>
      <c r="C339" s="578" t="s">
        <v>250</v>
      </c>
      <c r="D339" s="578" t="s">
        <v>996</v>
      </c>
      <c r="E339" s="578" t="s">
        <v>997</v>
      </c>
      <c r="F339" s="579">
        <v>5.0092249575262503E-2</v>
      </c>
      <c r="G339" s="580">
        <v>3.4545155453199541E-2</v>
      </c>
    </row>
    <row r="340" spans="2:7">
      <c r="B340" s="577" t="s">
        <v>251</v>
      </c>
      <c r="C340" s="578" t="s">
        <v>250</v>
      </c>
      <c r="D340" s="578" t="s">
        <v>1110</v>
      </c>
      <c r="E340" s="578" t="s">
        <v>1111</v>
      </c>
      <c r="F340" s="579">
        <v>1.1419097806687362E-3</v>
      </c>
      <c r="G340" s="580">
        <v>9.0643265037549823E-4</v>
      </c>
    </row>
    <row r="341" spans="2:7">
      <c r="B341" s="577" t="s">
        <v>251</v>
      </c>
      <c r="C341" s="578" t="s">
        <v>250</v>
      </c>
      <c r="D341" s="578" t="s">
        <v>976</v>
      </c>
      <c r="E341" s="578" t="s">
        <v>977</v>
      </c>
      <c r="F341" s="579">
        <v>3.2991906542420351E-3</v>
      </c>
      <c r="G341" s="580">
        <v>3.9782321877591311E-3</v>
      </c>
    </row>
    <row r="342" spans="2:7">
      <c r="B342" s="577" t="s">
        <v>249</v>
      </c>
      <c r="C342" s="578" t="s">
        <v>248</v>
      </c>
      <c r="D342" s="578" t="s">
        <v>588</v>
      </c>
      <c r="E342" s="578" t="s">
        <v>589</v>
      </c>
      <c r="F342" s="579">
        <v>1</v>
      </c>
      <c r="G342" s="580">
        <v>0.99999999999999989</v>
      </c>
    </row>
    <row r="343" spans="2:7">
      <c r="B343" s="577" t="s">
        <v>247</v>
      </c>
      <c r="C343" s="578" t="s">
        <v>246</v>
      </c>
      <c r="D343" s="578" t="s">
        <v>553</v>
      </c>
      <c r="E343" s="578" t="s">
        <v>554</v>
      </c>
      <c r="F343" s="579">
        <v>4.608655688669399E-2</v>
      </c>
      <c r="G343" s="580">
        <v>5.1005409599344811E-2</v>
      </c>
    </row>
    <row r="344" spans="2:7">
      <c r="B344" s="577" t="s">
        <v>247</v>
      </c>
      <c r="C344" s="578" t="s">
        <v>246</v>
      </c>
      <c r="D344" s="578" t="s">
        <v>644</v>
      </c>
      <c r="E344" s="578" t="s">
        <v>645</v>
      </c>
      <c r="F344" s="579">
        <v>3.1660304214530061E-2</v>
      </c>
      <c r="G344" s="580">
        <v>3.9216362421603916E-2</v>
      </c>
    </row>
    <row r="345" spans="2:7">
      <c r="B345" s="577" t="s">
        <v>247</v>
      </c>
      <c r="C345" s="578" t="s">
        <v>246</v>
      </c>
      <c r="D345" s="578" t="s">
        <v>890</v>
      </c>
      <c r="E345" s="578" t="s">
        <v>891</v>
      </c>
      <c r="F345" s="579">
        <v>1.340550967845648E-2</v>
      </c>
      <c r="G345" s="580">
        <v>1.6534839112911915E-2</v>
      </c>
    </row>
    <row r="346" spans="2:7">
      <c r="B346" s="577" t="s">
        <v>247</v>
      </c>
      <c r="C346" s="578" t="s">
        <v>246</v>
      </c>
      <c r="D346" s="578" t="s">
        <v>914</v>
      </c>
      <c r="E346" s="578" t="s">
        <v>915</v>
      </c>
      <c r="F346" s="579">
        <v>0.90130079881269376</v>
      </c>
      <c r="G346" s="580">
        <v>0.89001487101015098</v>
      </c>
    </row>
    <row r="347" spans="2:7">
      <c r="B347" s="577" t="s">
        <v>247</v>
      </c>
      <c r="C347" s="578" t="s">
        <v>246</v>
      </c>
      <c r="D347" s="578" t="s">
        <v>594</v>
      </c>
      <c r="E347" s="578" t="s">
        <v>595</v>
      </c>
      <c r="F347" s="579">
        <v>3.784797141947579E-3</v>
      </c>
      <c r="G347" s="580">
        <v>3.2285178559882752E-3</v>
      </c>
    </row>
    <row r="348" spans="2:7">
      <c r="B348" s="577" t="s">
        <v>245</v>
      </c>
      <c r="C348" s="578" t="s">
        <v>244</v>
      </c>
      <c r="D348" s="578" t="s">
        <v>572</v>
      </c>
      <c r="E348" s="578" t="s">
        <v>573</v>
      </c>
      <c r="F348" s="579">
        <v>0</v>
      </c>
      <c r="G348" s="580">
        <v>1.190988395657569E-3</v>
      </c>
    </row>
    <row r="349" spans="2:7">
      <c r="B349" s="577" t="s">
        <v>245</v>
      </c>
      <c r="C349" s="578" t="s">
        <v>244</v>
      </c>
      <c r="D349" s="578" t="s">
        <v>553</v>
      </c>
      <c r="E349" s="578" t="s">
        <v>554</v>
      </c>
      <c r="F349" s="579">
        <v>2.5471654021717123E-3</v>
      </c>
      <c r="G349" s="580">
        <v>4.0780440353929328E-3</v>
      </c>
    </row>
    <row r="350" spans="2:7">
      <c r="B350" s="577" t="s">
        <v>245</v>
      </c>
      <c r="C350" s="578" t="s">
        <v>244</v>
      </c>
      <c r="D350" s="578" t="s">
        <v>628</v>
      </c>
      <c r="E350" s="578" t="s">
        <v>629</v>
      </c>
      <c r="F350" s="579">
        <v>9.4780137898146117E-3</v>
      </c>
      <c r="G350" s="580">
        <v>1.1897412873898647E-2</v>
      </c>
    </row>
    <row r="351" spans="2:7">
      <c r="B351" s="577" t="s">
        <v>245</v>
      </c>
      <c r="C351" s="578" t="s">
        <v>244</v>
      </c>
      <c r="D351" s="578" t="s">
        <v>1110</v>
      </c>
      <c r="E351" s="578" t="s">
        <v>1111</v>
      </c>
      <c r="F351" s="579">
        <v>0.63242347089821771</v>
      </c>
      <c r="G351" s="580">
        <v>0.9324254385144447</v>
      </c>
    </row>
    <row r="352" spans="2:7">
      <c r="B352" s="577" t="s">
        <v>245</v>
      </c>
      <c r="C352" s="578" t="s">
        <v>244</v>
      </c>
      <c r="D352" s="578" t="s">
        <v>594</v>
      </c>
      <c r="E352" s="578" t="s">
        <v>595</v>
      </c>
      <c r="F352" s="579">
        <v>4.0849532837789353E-2</v>
      </c>
      <c r="G352" s="580">
        <v>5.040811618060622E-2</v>
      </c>
    </row>
    <row r="353" spans="2:7">
      <c r="B353" s="577" t="s">
        <v>243</v>
      </c>
      <c r="C353" s="578" t="s">
        <v>242</v>
      </c>
      <c r="D353" s="578" t="s">
        <v>515</v>
      </c>
      <c r="E353" s="578" t="s">
        <v>516</v>
      </c>
      <c r="F353" s="579">
        <v>1.0980727522790189E-2</v>
      </c>
      <c r="G353" s="580">
        <v>1.6238623673970679E-3</v>
      </c>
    </row>
    <row r="354" spans="2:7">
      <c r="B354" s="577" t="s">
        <v>243</v>
      </c>
      <c r="C354" s="578" t="s">
        <v>242</v>
      </c>
      <c r="D354" s="578" t="s">
        <v>562</v>
      </c>
      <c r="E354" s="578" t="s">
        <v>563</v>
      </c>
      <c r="F354" s="579">
        <v>8.5340859456372008E-3</v>
      </c>
      <c r="G354" s="580">
        <v>1.821385569854439E-3</v>
      </c>
    </row>
    <row r="355" spans="2:7">
      <c r="B355" s="577" t="s">
        <v>243</v>
      </c>
      <c r="C355" s="578" t="s">
        <v>242</v>
      </c>
      <c r="D355" s="578" t="s">
        <v>884</v>
      </c>
      <c r="E355" s="578" t="s">
        <v>885</v>
      </c>
      <c r="F355" s="579">
        <v>9.3600003094214976E-4</v>
      </c>
      <c r="G355" s="580">
        <v>0</v>
      </c>
    </row>
    <row r="356" spans="2:7">
      <c r="B356" s="577" t="s">
        <v>243</v>
      </c>
      <c r="C356" s="578" t="s">
        <v>242</v>
      </c>
      <c r="D356" s="578" t="s">
        <v>590</v>
      </c>
      <c r="E356" s="578" t="s">
        <v>591</v>
      </c>
      <c r="F356" s="579">
        <v>0.99999999999999989</v>
      </c>
      <c r="G356" s="580">
        <v>8.2517762420656629E-2</v>
      </c>
    </row>
    <row r="357" spans="2:7">
      <c r="B357" s="577" t="s">
        <v>243</v>
      </c>
      <c r="C357" s="578" t="s">
        <v>242</v>
      </c>
      <c r="D357" s="578" t="s">
        <v>852</v>
      </c>
      <c r="E357" s="578" t="s">
        <v>853</v>
      </c>
      <c r="F357" s="579">
        <v>0.99999999999999989</v>
      </c>
      <c r="G357" s="580">
        <v>0.14061174826287143</v>
      </c>
    </row>
    <row r="358" spans="2:7">
      <c r="B358" s="577" t="s">
        <v>243</v>
      </c>
      <c r="C358" s="578" t="s">
        <v>242</v>
      </c>
      <c r="D358" s="578" t="s">
        <v>608</v>
      </c>
      <c r="E358" s="578" t="s">
        <v>609</v>
      </c>
      <c r="F358" s="579">
        <v>0.98374146613558333</v>
      </c>
      <c r="G358" s="580">
        <v>0.16325651223568233</v>
      </c>
    </row>
    <row r="359" spans="2:7">
      <c r="B359" s="577" t="s">
        <v>243</v>
      </c>
      <c r="C359" s="578" t="s">
        <v>242</v>
      </c>
      <c r="D359" s="578" t="s">
        <v>868</v>
      </c>
      <c r="E359" s="578" t="s">
        <v>869</v>
      </c>
      <c r="F359" s="579">
        <v>1.4032705256606119E-3</v>
      </c>
      <c r="G359" s="580">
        <v>0</v>
      </c>
    </row>
    <row r="360" spans="2:7">
      <c r="B360" s="577" t="s">
        <v>243</v>
      </c>
      <c r="C360" s="578" t="s">
        <v>242</v>
      </c>
      <c r="D360" s="578" t="s">
        <v>896</v>
      </c>
      <c r="E360" s="578" t="s">
        <v>897</v>
      </c>
      <c r="F360" s="579">
        <v>3.1377965815963063E-3</v>
      </c>
      <c r="G360" s="580">
        <v>0</v>
      </c>
    </row>
    <row r="361" spans="2:7">
      <c r="B361" s="577" t="s">
        <v>243</v>
      </c>
      <c r="C361" s="578" t="s">
        <v>242</v>
      </c>
      <c r="D361" s="578" t="s">
        <v>938</v>
      </c>
      <c r="E361" s="578" t="s">
        <v>939</v>
      </c>
      <c r="F361" s="579">
        <v>5.9151743766891841E-2</v>
      </c>
      <c r="G361" s="580">
        <v>1.1285550102118843E-2</v>
      </c>
    </row>
    <row r="362" spans="2:7">
      <c r="B362" s="577" t="s">
        <v>243</v>
      </c>
      <c r="C362" s="578" t="s">
        <v>242</v>
      </c>
      <c r="D362" s="578" t="s">
        <v>1024</v>
      </c>
      <c r="E362" s="578" t="s">
        <v>1025</v>
      </c>
      <c r="F362" s="579">
        <v>0.99999999999999989</v>
      </c>
      <c r="G362" s="580">
        <v>0.13165149605898838</v>
      </c>
    </row>
    <row r="363" spans="2:7">
      <c r="B363" s="577" t="s">
        <v>243</v>
      </c>
      <c r="C363" s="578" t="s">
        <v>242</v>
      </c>
      <c r="D363" s="578" t="s">
        <v>1068</v>
      </c>
      <c r="E363" s="578" t="s">
        <v>1069</v>
      </c>
      <c r="F363" s="579">
        <v>0.99797383564939035</v>
      </c>
      <c r="G363" s="580">
        <v>7.0317608183066843E-2</v>
      </c>
    </row>
    <row r="364" spans="2:7">
      <c r="B364" s="577" t="s">
        <v>243</v>
      </c>
      <c r="C364" s="578" t="s">
        <v>242</v>
      </c>
      <c r="D364" s="578" t="s">
        <v>1076</v>
      </c>
      <c r="E364" s="578" t="s">
        <v>1077</v>
      </c>
      <c r="F364" s="579">
        <v>1</v>
      </c>
      <c r="G364" s="580">
        <v>9.3101225100179458E-2</v>
      </c>
    </row>
    <row r="365" spans="2:7">
      <c r="B365" s="577" t="s">
        <v>243</v>
      </c>
      <c r="C365" s="578" t="s">
        <v>242</v>
      </c>
      <c r="D365" s="578" t="s">
        <v>1104</v>
      </c>
      <c r="E365" s="578" t="s">
        <v>1105</v>
      </c>
      <c r="F365" s="579">
        <v>0.98650573744292713</v>
      </c>
      <c r="G365" s="580">
        <v>0.30381284969918454</v>
      </c>
    </row>
    <row r="366" spans="2:7">
      <c r="B366" s="577" t="s">
        <v>243</v>
      </c>
      <c r="C366" s="578" t="s">
        <v>242</v>
      </c>
      <c r="D366" s="578" t="s">
        <v>902</v>
      </c>
      <c r="E366" s="578" t="s">
        <v>903</v>
      </c>
      <c r="F366" s="579">
        <v>6.0049114798372393E-3</v>
      </c>
      <c r="G366" s="580">
        <v>0</v>
      </c>
    </row>
    <row r="367" spans="2:7">
      <c r="B367" s="577" t="s">
        <v>241</v>
      </c>
      <c r="C367" s="578" t="s">
        <v>240</v>
      </c>
      <c r="D367" s="578" t="s">
        <v>574</v>
      </c>
      <c r="E367" s="578" t="s">
        <v>575</v>
      </c>
      <c r="F367" s="579">
        <v>1.3141721977503604E-2</v>
      </c>
      <c r="G367" s="580">
        <v>1.4897831604793214E-2</v>
      </c>
    </row>
    <row r="368" spans="2:7">
      <c r="B368" s="577" t="s">
        <v>241</v>
      </c>
      <c r="C368" s="578" t="s">
        <v>240</v>
      </c>
      <c r="D368" s="578" t="s">
        <v>910</v>
      </c>
      <c r="E368" s="578" t="s">
        <v>911</v>
      </c>
      <c r="F368" s="579">
        <v>0.90604791642853921</v>
      </c>
      <c r="G368" s="580">
        <v>0.9851021683952067</v>
      </c>
    </row>
    <row r="369" spans="2:7">
      <c r="B369" s="577" t="s">
        <v>239</v>
      </c>
      <c r="C369" s="578" t="s">
        <v>238</v>
      </c>
      <c r="D369" s="578" t="s">
        <v>592</v>
      </c>
      <c r="E369" s="578" t="s">
        <v>593</v>
      </c>
      <c r="F369" s="579">
        <v>0.87295670365280886</v>
      </c>
      <c r="G369" s="580">
        <v>0.95869066992516361</v>
      </c>
    </row>
    <row r="370" spans="2:7">
      <c r="B370" s="577" t="s">
        <v>239</v>
      </c>
      <c r="C370" s="578" t="s">
        <v>238</v>
      </c>
      <c r="D370" s="578" t="s">
        <v>996</v>
      </c>
      <c r="E370" s="578" t="s">
        <v>997</v>
      </c>
      <c r="F370" s="579">
        <v>7.6915213147633384E-3</v>
      </c>
      <c r="G370" s="580">
        <v>8.8970476442532392E-3</v>
      </c>
    </row>
    <row r="371" spans="2:7">
      <c r="B371" s="577" t="s">
        <v>239</v>
      </c>
      <c r="C371" s="578" t="s">
        <v>238</v>
      </c>
      <c r="D371" s="578" t="s">
        <v>940</v>
      </c>
      <c r="E371" s="578" t="s">
        <v>941</v>
      </c>
      <c r="F371" s="579">
        <v>8.8481570606059184E-3</v>
      </c>
      <c r="G371" s="580">
        <v>1.070461238716798E-2</v>
      </c>
    </row>
    <row r="372" spans="2:7">
      <c r="B372" s="577" t="s">
        <v>239</v>
      </c>
      <c r="C372" s="578" t="s">
        <v>238</v>
      </c>
      <c r="D372" s="578" t="s">
        <v>1066</v>
      </c>
      <c r="E372" s="578" t="s">
        <v>1067</v>
      </c>
      <c r="F372" s="579">
        <v>1.0808034328885273E-3</v>
      </c>
      <c r="G372" s="580">
        <v>1.1374706481893382E-3</v>
      </c>
    </row>
    <row r="373" spans="2:7">
      <c r="B373" s="577" t="s">
        <v>239</v>
      </c>
      <c r="C373" s="578" t="s">
        <v>238</v>
      </c>
      <c r="D373" s="578" t="s">
        <v>1094</v>
      </c>
      <c r="E373" s="578" t="s">
        <v>1095</v>
      </c>
      <c r="F373" s="579">
        <v>2.4303318463182099E-3</v>
      </c>
      <c r="G373" s="580">
        <v>5.0341522746597447E-3</v>
      </c>
    </row>
    <row r="374" spans="2:7">
      <c r="B374" s="577" t="s">
        <v>239</v>
      </c>
      <c r="C374" s="578" t="s">
        <v>238</v>
      </c>
      <c r="D374" s="578" t="s">
        <v>1062</v>
      </c>
      <c r="E374" s="578" t="s">
        <v>1063</v>
      </c>
      <c r="F374" s="579">
        <v>9.2394143570921471E-3</v>
      </c>
      <c r="G374" s="580">
        <v>1.5536047120566257E-2</v>
      </c>
    </row>
    <row r="375" spans="2:7">
      <c r="B375" s="577" t="s">
        <v>237</v>
      </c>
      <c r="C375" s="578" t="s">
        <v>236</v>
      </c>
      <c r="D375" s="578" t="s">
        <v>507</v>
      </c>
      <c r="E375" s="578" t="s">
        <v>508</v>
      </c>
      <c r="F375" s="579">
        <v>1.3236973435172418E-3</v>
      </c>
      <c r="G375" s="580">
        <v>0</v>
      </c>
    </row>
    <row r="376" spans="2:7">
      <c r="B376" s="577" t="s">
        <v>237</v>
      </c>
      <c r="C376" s="578" t="s">
        <v>236</v>
      </c>
      <c r="D376" s="578" t="s">
        <v>543</v>
      </c>
      <c r="E376" s="578" t="s">
        <v>544</v>
      </c>
      <c r="F376" s="579">
        <v>1.0339742903689962E-2</v>
      </c>
      <c r="G376" s="580">
        <v>7.9249522064771313E-3</v>
      </c>
    </row>
    <row r="377" spans="2:7">
      <c r="B377" s="577" t="s">
        <v>237</v>
      </c>
      <c r="C377" s="578" t="s">
        <v>236</v>
      </c>
      <c r="D377" s="578" t="s">
        <v>848</v>
      </c>
      <c r="E377" s="578" t="s">
        <v>849</v>
      </c>
      <c r="F377" s="579">
        <v>1.2621754372982324E-2</v>
      </c>
      <c r="G377" s="580">
        <v>6.2182848106601754E-3</v>
      </c>
    </row>
    <row r="378" spans="2:7">
      <c r="B378" s="577" t="s">
        <v>237</v>
      </c>
      <c r="C378" s="578" t="s">
        <v>236</v>
      </c>
      <c r="D378" s="578" t="s">
        <v>880</v>
      </c>
      <c r="E378" s="578" t="s">
        <v>881</v>
      </c>
      <c r="F378" s="579">
        <v>0.99444796363229881</v>
      </c>
      <c r="G378" s="580">
        <v>0.54730020712425398</v>
      </c>
    </row>
    <row r="379" spans="2:7">
      <c r="B379" s="577" t="s">
        <v>237</v>
      </c>
      <c r="C379" s="578" t="s">
        <v>236</v>
      </c>
      <c r="D379" s="578" t="s">
        <v>924</v>
      </c>
      <c r="E379" s="578" t="s">
        <v>925</v>
      </c>
      <c r="F379" s="579">
        <v>2.5117218295735884E-3</v>
      </c>
      <c r="G379" s="580">
        <v>2.0689639457967899E-3</v>
      </c>
    </row>
    <row r="380" spans="2:7">
      <c r="B380" s="577" t="s">
        <v>237</v>
      </c>
      <c r="C380" s="578" t="s">
        <v>236</v>
      </c>
      <c r="D380" s="578" t="s">
        <v>964</v>
      </c>
      <c r="E380" s="578" t="s">
        <v>965</v>
      </c>
      <c r="F380" s="579">
        <v>0.98987657597876588</v>
      </c>
      <c r="G380" s="580">
        <v>0.4248849879348412</v>
      </c>
    </row>
    <row r="381" spans="2:7">
      <c r="B381" s="577" t="s">
        <v>237</v>
      </c>
      <c r="C381" s="578" t="s">
        <v>236</v>
      </c>
      <c r="D381" s="578" t="s">
        <v>1088</v>
      </c>
      <c r="E381" s="578" t="s">
        <v>1089</v>
      </c>
      <c r="F381" s="579">
        <v>1.4170817911112348E-2</v>
      </c>
      <c r="G381" s="580">
        <v>1.1602603977970544E-2</v>
      </c>
    </row>
    <row r="382" spans="2:7">
      <c r="B382" s="577" t="s">
        <v>235</v>
      </c>
      <c r="C382" s="578" t="s">
        <v>234</v>
      </c>
      <c r="D382" s="578" t="s">
        <v>582</v>
      </c>
      <c r="E382" s="578" t="s">
        <v>583</v>
      </c>
      <c r="F382" s="579">
        <v>1.0666212565696283E-2</v>
      </c>
      <c r="G382" s="580">
        <v>8.6724482988659105E-3</v>
      </c>
    </row>
    <row r="383" spans="2:7">
      <c r="B383" s="577" t="s">
        <v>235</v>
      </c>
      <c r="C383" s="578" t="s">
        <v>234</v>
      </c>
      <c r="D383" s="578" t="s">
        <v>604</v>
      </c>
      <c r="E383" s="578" t="s">
        <v>605</v>
      </c>
      <c r="F383" s="579">
        <v>0.86987957799454163</v>
      </c>
      <c r="G383" s="580">
        <v>0.88059335154253782</v>
      </c>
    </row>
    <row r="384" spans="2:7">
      <c r="B384" s="577" t="s">
        <v>235</v>
      </c>
      <c r="C384" s="578" t="s">
        <v>234</v>
      </c>
      <c r="D384" s="578" t="s">
        <v>1034</v>
      </c>
      <c r="E384" s="578" t="s">
        <v>1035</v>
      </c>
      <c r="F384" s="579">
        <v>1.3443987693580494E-3</v>
      </c>
      <c r="G384" s="580">
        <v>1.3090487998288168E-3</v>
      </c>
    </row>
    <row r="385" spans="2:7">
      <c r="B385" s="577" t="s">
        <v>235</v>
      </c>
      <c r="C385" s="578" t="s">
        <v>234</v>
      </c>
      <c r="D385" s="578" t="s">
        <v>1052</v>
      </c>
      <c r="E385" s="578" t="s">
        <v>1053</v>
      </c>
      <c r="F385" s="579">
        <v>2.3819817594136664E-2</v>
      </c>
      <c r="G385" s="580">
        <v>2.9126335796191175E-2</v>
      </c>
    </row>
    <row r="386" spans="2:7">
      <c r="B386" s="577" t="s">
        <v>235</v>
      </c>
      <c r="C386" s="578" t="s">
        <v>234</v>
      </c>
      <c r="D386" s="578" t="s">
        <v>932</v>
      </c>
      <c r="E386" s="578" t="s">
        <v>933</v>
      </c>
      <c r="F386" s="579">
        <v>2.5595811266249401E-2</v>
      </c>
      <c r="G386" s="580">
        <v>8.0298815562576301E-2</v>
      </c>
    </row>
    <row r="387" spans="2:7">
      <c r="B387" s="577" t="s">
        <v>233</v>
      </c>
      <c r="C387" s="578" t="s">
        <v>232</v>
      </c>
      <c r="D387" s="578" t="s">
        <v>610</v>
      </c>
      <c r="E387" s="578" t="s">
        <v>611</v>
      </c>
      <c r="F387" s="579">
        <v>6.786267244898744E-3</v>
      </c>
      <c r="G387" s="580">
        <v>7.57923353101091E-3</v>
      </c>
    </row>
    <row r="388" spans="2:7">
      <c r="B388" s="577" t="s">
        <v>233</v>
      </c>
      <c r="C388" s="578" t="s">
        <v>232</v>
      </c>
      <c r="D388" s="578" t="s">
        <v>916</v>
      </c>
      <c r="E388" s="578" t="s">
        <v>917</v>
      </c>
      <c r="F388" s="579">
        <v>0.87185023841127363</v>
      </c>
      <c r="G388" s="580">
        <v>0.92860665986074653</v>
      </c>
    </row>
    <row r="389" spans="2:7">
      <c r="B389" s="577" t="s">
        <v>233</v>
      </c>
      <c r="C389" s="578" t="s">
        <v>232</v>
      </c>
      <c r="D389" s="578" t="s">
        <v>1050</v>
      </c>
      <c r="E389" s="578" t="s">
        <v>1051</v>
      </c>
      <c r="F389" s="579">
        <v>1.7411201557013794E-2</v>
      </c>
      <c r="G389" s="580">
        <v>1.5187143692861815E-2</v>
      </c>
    </row>
    <row r="390" spans="2:7">
      <c r="B390" s="577" t="s">
        <v>233</v>
      </c>
      <c r="C390" s="578" t="s">
        <v>232</v>
      </c>
      <c r="D390" s="578" t="s">
        <v>940</v>
      </c>
      <c r="E390" s="578" t="s">
        <v>941</v>
      </c>
      <c r="F390" s="579">
        <v>1.2771879523567934E-2</v>
      </c>
      <c r="G390" s="580">
        <v>7.8688675024948685E-3</v>
      </c>
    </row>
    <row r="391" spans="2:7">
      <c r="B391" s="577" t="s">
        <v>233</v>
      </c>
      <c r="C391" s="578" t="s">
        <v>232</v>
      </c>
      <c r="D391" s="578" t="s">
        <v>1094</v>
      </c>
      <c r="E391" s="578" t="s">
        <v>1095</v>
      </c>
      <c r="F391" s="579">
        <v>3.5231656295619689E-2</v>
      </c>
      <c r="G391" s="580">
        <v>3.7164913568634654E-2</v>
      </c>
    </row>
    <row r="392" spans="2:7">
      <c r="B392" s="577" t="s">
        <v>233</v>
      </c>
      <c r="C392" s="578" t="s">
        <v>232</v>
      </c>
      <c r="D392" s="578" t="s">
        <v>594</v>
      </c>
      <c r="E392" s="578" t="s">
        <v>595</v>
      </c>
      <c r="F392" s="579">
        <v>6.3315765271833328E-3</v>
      </c>
      <c r="G392" s="580">
        <v>3.5931818442514829E-3</v>
      </c>
    </row>
    <row r="393" spans="2:7">
      <c r="B393" s="577" t="s">
        <v>231</v>
      </c>
      <c r="C393" s="578" t="s">
        <v>230</v>
      </c>
      <c r="D393" s="578" t="s">
        <v>519</v>
      </c>
      <c r="E393" s="578" t="s">
        <v>520</v>
      </c>
      <c r="F393" s="579">
        <v>0.10823233694048785</v>
      </c>
      <c r="G393" s="580">
        <v>1.495721094453935E-2</v>
      </c>
    </row>
    <row r="394" spans="2:7">
      <c r="B394" s="577" t="s">
        <v>231</v>
      </c>
      <c r="C394" s="578" t="s">
        <v>230</v>
      </c>
      <c r="D394" s="578" t="s">
        <v>521</v>
      </c>
      <c r="E394" s="578" t="s">
        <v>522</v>
      </c>
      <c r="F394" s="579">
        <v>0.12673828010975538</v>
      </c>
      <c r="G394" s="580">
        <v>1.7701907670228684E-2</v>
      </c>
    </row>
    <row r="395" spans="2:7">
      <c r="B395" s="577" t="s">
        <v>231</v>
      </c>
      <c r="C395" s="578" t="s">
        <v>230</v>
      </c>
      <c r="D395" s="578" t="s">
        <v>523</v>
      </c>
      <c r="E395" s="578" t="s">
        <v>524</v>
      </c>
      <c r="F395" s="579">
        <v>2.5364297656901803E-3</v>
      </c>
      <c r="G395" s="580">
        <v>0</v>
      </c>
    </row>
    <row r="396" spans="2:7">
      <c r="B396" s="577" t="s">
        <v>231</v>
      </c>
      <c r="C396" s="578" t="s">
        <v>230</v>
      </c>
      <c r="D396" s="578" t="s">
        <v>606</v>
      </c>
      <c r="E396" s="578" t="s">
        <v>607</v>
      </c>
      <c r="F396" s="579">
        <v>1.3811384635658206E-2</v>
      </c>
      <c r="G396" s="580">
        <v>2.2220138376421376E-3</v>
      </c>
    </row>
    <row r="397" spans="2:7">
      <c r="B397" s="577" t="s">
        <v>231</v>
      </c>
      <c r="C397" s="578" t="s">
        <v>230</v>
      </c>
      <c r="D397" s="578" t="s">
        <v>854</v>
      </c>
      <c r="E397" s="578" t="s">
        <v>855</v>
      </c>
      <c r="F397" s="579">
        <v>0.99773895402539847</v>
      </c>
      <c r="G397" s="580">
        <v>0.14356900270311043</v>
      </c>
    </row>
    <row r="398" spans="2:7">
      <c r="B398" s="577" t="s">
        <v>231</v>
      </c>
      <c r="C398" s="578" t="s">
        <v>230</v>
      </c>
      <c r="D398" s="578" t="s">
        <v>864</v>
      </c>
      <c r="E398" s="578" t="s">
        <v>865</v>
      </c>
      <c r="F398" s="579">
        <v>0.98906098013188093</v>
      </c>
      <c r="G398" s="580">
        <v>0.30014147500947924</v>
      </c>
    </row>
    <row r="399" spans="2:7">
      <c r="B399" s="577" t="s">
        <v>231</v>
      </c>
      <c r="C399" s="578" t="s">
        <v>230</v>
      </c>
      <c r="D399" s="578" t="s">
        <v>620</v>
      </c>
      <c r="E399" s="578" t="s">
        <v>621</v>
      </c>
      <c r="F399" s="579">
        <v>9.4988827462186964E-3</v>
      </c>
      <c r="G399" s="580">
        <v>1.7401018456984667E-3</v>
      </c>
    </row>
    <row r="400" spans="2:7">
      <c r="B400" s="577" t="s">
        <v>231</v>
      </c>
      <c r="C400" s="578" t="s">
        <v>230</v>
      </c>
      <c r="D400" s="578" t="s">
        <v>882</v>
      </c>
      <c r="E400" s="578" t="s">
        <v>883</v>
      </c>
      <c r="F400" s="579">
        <v>0.99999999999999989</v>
      </c>
      <c r="G400" s="580">
        <v>0.17091893522727736</v>
      </c>
    </row>
    <row r="401" spans="2:7">
      <c r="B401" s="577" t="s">
        <v>231</v>
      </c>
      <c r="C401" s="578" t="s">
        <v>230</v>
      </c>
      <c r="D401" s="578" t="s">
        <v>564</v>
      </c>
      <c r="E401" s="578" t="s">
        <v>565</v>
      </c>
      <c r="F401" s="579">
        <v>1.3968189233278954E-2</v>
      </c>
      <c r="G401" s="580">
        <v>5.9207495321539679E-3</v>
      </c>
    </row>
    <row r="402" spans="2:7">
      <c r="B402" s="577" t="s">
        <v>231</v>
      </c>
      <c r="C402" s="578" t="s">
        <v>230</v>
      </c>
      <c r="D402" s="578" t="s">
        <v>918</v>
      </c>
      <c r="E402" s="578" t="s">
        <v>919</v>
      </c>
      <c r="F402" s="579">
        <v>0.99793207168818143</v>
      </c>
      <c r="G402" s="580">
        <v>0.12985530408972859</v>
      </c>
    </row>
    <row r="403" spans="2:7">
      <c r="B403" s="577" t="s">
        <v>231</v>
      </c>
      <c r="C403" s="578" t="s">
        <v>230</v>
      </c>
      <c r="D403" s="578" t="s">
        <v>1034</v>
      </c>
      <c r="E403" s="578" t="s">
        <v>1035</v>
      </c>
      <c r="F403" s="579">
        <v>4.951007006385893E-3</v>
      </c>
      <c r="G403" s="580">
        <v>0</v>
      </c>
    </row>
    <row r="404" spans="2:7">
      <c r="B404" s="577" t="s">
        <v>231</v>
      </c>
      <c r="C404" s="578" t="s">
        <v>230</v>
      </c>
      <c r="D404" s="578" t="s">
        <v>1048</v>
      </c>
      <c r="E404" s="578" t="s">
        <v>1049</v>
      </c>
      <c r="F404" s="579">
        <v>3.0035494267879728E-2</v>
      </c>
      <c r="G404" s="580">
        <v>3.0015533711415443E-3</v>
      </c>
    </row>
    <row r="405" spans="2:7">
      <c r="B405" s="577" t="s">
        <v>231</v>
      </c>
      <c r="C405" s="578" t="s">
        <v>230</v>
      </c>
      <c r="D405" s="578" t="s">
        <v>1052</v>
      </c>
      <c r="E405" s="578" t="s">
        <v>1053</v>
      </c>
      <c r="F405" s="579">
        <v>5.0336606756840232E-3</v>
      </c>
      <c r="G405" s="580">
        <v>0</v>
      </c>
    </row>
    <row r="406" spans="2:7">
      <c r="B406" s="577" t="s">
        <v>231</v>
      </c>
      <c r="C406" s="578" t="s">
        <v>230</v>
      </c>
      <c r="D406" s="578" t="s">
        <v>1106</v>
      </c>
      <c r="E406" s="578" t="s">
        <v>1107</v>
      </c>
      <c r="F406" s="579">
        <v>0.97158145278190378</v>
      </c>
      <c r="G406" s="580">
        <v>8.8539708814260029E-2</v>
      </c>
    </row>
    <row r="407" spans="2:7">
      <c r="B407" s="577" t="s">
        <v>231</v>
      </c>
      <c r="C407" s="578" t="s">
        <v>230</v>
      </c>
      <c r="D407" s="578" t="s">
        <v>1116</v>
      </c>
      <c r="E407" s="578" t="s">
        <v>1117</v>
      </c>
      <c r="F407" s="579">
        <v>7.5649221431769564E-3</v>
      </c>
      <c r="G407" s="580">
        <v>1.9839118043975491E-3</v>
      </c>
    </row>
    <row r="408" spans="2:7">
      <c r="B408" s="577" t="s">
        <v>231</v>
      </c>
      <c r="C408" s="578" t="s">
        <v>230</v>
      </c>
      <c r="D408" s="578" t="s">
        <v>876</v>
      </c>
      <c r="E408" s="578" t="s">
        <v>877</v>
      </c>
      <c r="F408" s="579">
        <v>0.97358784003828225</v>
      </c>
      <c r="G408" s="580">
        <v>0.11944812515034268</v>
      </c>
    </row>
    <row r="409" spans="2:7">
      <c r="B409" s="577" t="s">
        <v>231</v>
      </c>
      <c r="C409" s="578" t="s">
        <v>230</v>
      </c>
      <c r="D409" s="578" t="s">
        <v>529</v>
      </c>
      <c r="E409" s="578" t="s">
        <v>530</v>
      </c>
      <c r="F409" s="579">
        <v>1.6379129038220093E-3</v>
      </c>
      <c r="G409" s="580">
        <v>0</v>
      </c>
    </row>
    <row r="410" spans="2:7">
      <c r="B410" s="577" t="s">
        <v>229</v>
      </c>
      <c r="C410" s="578" t="s">
        <v>228</v>
      </c>
      <c r="D410" s="578" t="s">
        <v>543</v>
      </c>
      <c r="E410" s="578" t="s">
        <v>544</v>
      </c>
      <c r="F410" s="579">
        <v>7.6373776652040011E-3</v>
      </c>
      <c r="G410" s="580">
        <v>3.105094579077778E-3</v>
      </c>
    </row>
    <row r="411" spans="2:7">
      <c r="B411" s="577" t="s">
        <v>229</v>
      </c>
      <c r="C411" s="578" t="s">
        <v>228</v>
      </c>
      <c r="D411" s="578" t="s">
        <v>920</v>
      </c>
      <c r="E411" s="578" t="s">
        <v>921</v>
      </c>
      <c r="F411" s="579">
        <v>0.96407877250211427</v>
      </c>
      <c r="G411" s="580">
        <v>0.24112165347192843</v>
      </c>
    </row>
    <row r="412" spans="2:7">
      <c r="B412" s="577" t="s">
        <v>229</v>
      </c>
      <c r="C412" s="578" t="s">
        <v>228</v>
      </c>
      <c r="D412" s="578" t="s">
        <v>596</v>
      </c>
      <c r="E412" s="578" t="s">
        <v>597</v>
      </c>
      <c r="F412" s="579">
        <v>5.3513648054426283E-3</v>
      </c>
      <c r="G412" s="580">
        <v>0</v>
      </c>
    </row>
    <row r="413" spans="2:7">
      <c r="B413" s="577" t="s">
        <v>229</v>
      </c>
      <c r="C413" s="578" t="s">
        <v>228</v>
      </c>
      <c r="D413" s="578" t="s">
        <v>924</v>
      </c>
      <c r="E413" s="578" t="s">
        <v>925</v>
      </c>
      <c r="F413" s="579">
        <v>0.97935851509660998</v>
      </c>
      <c r="G413" s="580">
        <v>0.42792409500211515</v>
      </c>
    </row>
    <row r="414" spans="2:7">
      <c r="B414" s="577" t="s">
        <v>229</v>
      </c>
      <c r="C414" s="578" t="s">
        <v>228</v>
      </c>
      <c r="D414" s="578" t="s">
        <v>922</v>
      </c>
      <c r="E414" s="578" t="s">
        <v>923</v>
      </c>
      <c r="F414" s="579">
        <v>0.98497270308494322</v>
      </c>
      <c r="G414" s="580">
        <v>0.31903305735178578</v>
      </c>
    </row>
    <row r="415" spans="2:7">
      <c r="B415" s="577" t="s">
        <v>229</v>
      </c>
      <c r="C415" s="578" t="s">
        <v>228</v>
      </c>
      <c r="D415" s="578" t="s">
        <v>964</v>
      </c>
      <c r="E415" s="578" t="s">
        <v>965</v>
      </c>
      <c r="F415" s="579">
        <v>2.8453881884538818E-3</v>
      </c>
      <c r="G415" s="580">
        <v>0</v>
      </c>
    </row>
    <row r="416" spans="2:7">
      <c r="B416" s="577" t="s">
        <v>229</v>
      </c>
      <c r="C416" s="578" t="s">
        <v>228</v>
      </c>
      <c r="D416" s="578" t="s">
        <v>1084</v>
      </c>
      <c r="E416" s="578" t="s">
        <v>1085</v>
      </c>
      <c r="F416" s="579">
        <v>5.686501691827924E-3</v>
      </c>
      <c r="G416" s="580">
        <v>2.3847223061582157E-3</v>
      </c>
    </row>
    <row r="417" spans="2:7">
      <c r="B417" s="577" t="s">
        <v>229</v>
      </c>
      <c r="C417" s="578" t="s">
        <v>228</v>
      </c>
      <c r="D417" s="578" t="s">
        <v>1088</v>
      </c>
      <c r="E417" s="578" t="s">
        <v>1089</v>
      </c>
      <c r="F417" s="579">
        <v>1.4808115103108562E-2</v>
      </c>
      <c r="G417" s="580">
        <v>6.4313772889345493E-3</v>
      </c>
    </row>
    <row r="418" spans="2:7">
      <c r="B418" s="577" t="s">
        <v>227</v>
      </c>
      <c r="C418" s="578" t="s">
        <v>226</v>
      </c>
      <c r="D418" s="578" t="s">
        <v>598</v>
      </c>
      <c r="E418" s="578" t="s">
        <v>599</v>
      </c>
      <c r="F418" s="579">
        <v>2.6591709058345049E-2</v>
      </c>
      <c r="G418" s="580">
        <v>2.3249934072626134E-2</v>
      </c>
    </row>
    <row r="419" spans="2:7">
      <c r="B419" s="577" t="s">
        <v>227</v>
      </c>
      <c r="C419" s="578" t="s">
        <v>226</v>
      </c>
      <c r="D419" s="578" t="s">
        <v>926</v>
      </c>
      <c r="E419" s="578" t="s">
        <v>927</v>
      </c>
      <c r="F419" s="579">
        <v>0.92504314406411792</v>
      </c>
      <c r="G419" s="580">
        <v>0.95012900016040047</v>
      </c>
    </row>
    <row r="420" spans="2:7">
      <c r="B420" s="577" t="s">
        <v>227</v>
      </c>
      <c r="C420" s="578" t="s">
        <v>226</v>
      </c>
      <c r="D420" s="578" t="s">
        <v>1108</v>
      </c>
      <c r="E420" s="578" t="s">
        <v>1109</v>
      </c>
      <c r="F420" s="579">
        <v>2.6317769870023763E-2</v>
      </c>
      <c r="G420" s="580">
        <v>2.6621065766973234E-2</v>
      </c>
    </row>
    <row r="421" spans="2:7">
      <c r="B421" s="577" t="s">
        <v>225</v>
      </c>
      <c r="C421" s="578" t="s">
        <v>224</v>
      </c>
      <c r="D421" s="578" t="s">
        <v>600</v>
      </c>
      <c r="E421" s="578" t="s">
        <v>601</v>
      </c>
      <c r="F421" s="579">
        <v>6.8784892135915644E-3</v>
      </c>
      <c r="G421" s="580">
        <v>0</v>
      </c>
    </row>
    <row r="422" spans="2:7">
      <c r="B422" s="577" t="s">
        <v>225</v>
      </c>
      <c r="C422" s="578" t="s">
        <v>224</v>
      </c>
      <c r="D422" s="578" t="s">
        <v>598</v>
      </c>
      <c r="E422" s="578" t="s">
        <v>599</v>
      </c>
      <c r="F422" s="579">
        <v>0.85320767154637389</v>
      </c>
      <c r="G422" s="580">
        <v>0.40287627185834463</v>
      </c>
    </row>
    <row r="423" spans="2:7">
      <c r="B423" s="577" t="s">
        <v>225</v>
      </c>
      <c r="C423" s="578" t="s">
        <v>224</v>
      </c>
      <c r="D423" s="578" t="s">
        <v>926</v>
      </c>
      <c r="E423" s="578" t="s">
        <v>927</v>
      </c>
      <c r="F423" s="579">
        <v>7.4956855935882097E-2</v>
      </c>
      <c r="G423" s="580">
        <v>4.1578939640869776E-2</v>
      </c>
    </row>
    <row r="424" spans="2:7">
      <c r="B424" s="577" t="s">
        <v>225</v>
      </c>
      <c r="C424" s="578" t="s">
        <v>224</v>
      </c>
      <c r="D424" s="578" t="s">
        <v>1000</v>
      </c>
      <c r="E424" s="578" t="s">
        <v>1001</v>
      </c>
      <c r="F424" s="579">
        <v>5.43739837398374E-2</v>
      </c>
      <c r="G424" s="580">
        <v>9.8195539502855707E-3</v>
      </c>
    </row>
    <row r="425" spans="2:7">
      <c r="B425" s="577" t="s">
        <v>225</v>
      </c>
      <c r="C425" s="578" t="s">
        <v>224</v>
      </c>
      <c r="D425" s="578" t="s">
        <v>1042</v>
      </c>
      <c r="E425" s="578" t="s">
        <v>1043</v>
      </c>
      <c r="F425" s="579">
        <v>5.7482769686874415E-2</v>
      </c>
      <c r="G425" s="580">
        <v>1.1045529959329897E-2</v>
      </c>
    </row>
    <row r="426" spans="2:7">
      <c r="B426" s="577" t="s">
        <v>225</v>
      </c>
      <c r="C426" s="578" t="s">
        <v>224</v>
      </c>
      <c r="D426" s="578" t="s">
        <v>568</v>
      </c>
      <c r="E426" s="578" t="s">
        <v>569</v>
      </c>
      <c r="F426" s="579">
        <v>6.1796373323015335E-3</v>
      </c>
      <c r="G426" s="580">
        <v>4.8774758108326354E-3</v>
      </c>
    </row>
    <row r="427" spans="2:7">
      <c r="B427" s="577" t="s">
        <v>225</v>
      </c>
      <c r="C427" s="578" t="s">
        <v>224</v>
      </c>
      <c r="D427" s="578" t="s">
        <v>1108</v>
      </c>
      <c r="E427" s="578" t="s">
        <v>1109</v>
      </c>
      <c r="F427" s="579">
        <v>0.96206069858197973</v>
      </c>
      <c r="G427" s="580">
        <v>0.52555756214303539</v>
      </c>
    </row>
    <row r="428" spans="2:7">
      <c r="B428" s="577" t="s">
        <v>225</v>
      </c>
      <c r="C428" s="578" t="s">
        <v>224</v>
      </c>
      <c r="D428" s="578" t="s">
        <v>1098</v>
      </c>
      <c r="E428" s="578" t="s">
        <v>1099</v>
      </c>
      <c r="F428" s="579">
        <v>1.5739929113152178E-2</v>
      </c>
      <c r="G428" s="580">
        <v>4.2446666373019718E-3</v>
      </c>
    </row>
    <row r="429" spans="2:7">
      <c r="B429" s="577" t="s">
        <v>223</v>
      </c>
      <c r="C429" s="578" t="s">
        <v>222</v>
      </c>
      <c r="D429" s="578" t="s">
        <v>562</v>
      </c>
      <c r="E429" s="578" t="s">
        <v>563</v>
      </c>
      <c r="F429" s="579">
        <v>1.376022089659828E-2</v>
      </c>
      <c r="G429" s="580">
        <v>1.4840607591934354E-2</v>
      </c>
    </row>
    <row r="430" spans="2:7">
      <c r="B430" s="577" t="s">
        <v>223</v>
      </c>
      <c r="C430" s="578" t="s">
        <v>222</v>
      </c>
      <c r="D430" s="578" t="s">
        <v>884</v>
      </c>
      <c r="E430" s="578" t="s">
        <v>885</v>
      </c>
      <c r="F430" s="579">
        <v>2.3326513167818617E-2</v>
      </c>
      <c r="G430" s="580">
        <v>1.9867636933841526E-2</v>
      </c>
    </row>
    <row r="431" spans="2:7">
      <c r="B431" s="577" t="s">
        <v>223</v>
      </c>
      <c r="C431" s="578" t="s">
        <v>222</v>
      </c>
      <c r="D431" s="578" t="s">
        <v>916</v>
      </c>
      <c r="E431" s="578" t="s">
        <v>917</v>
      </c>
      <c r="F431" s="579">
        <v>2.0112165032833713E-3</v>
      </c>
      <c r="G431" s="580">
        <v>2.460806630671468E-3</v>
      </c>
    </row>
    <row r="432" spans="2:7">
      <c r="B432" s="577" t="s">
        <v>223</v>
      </c>
      <c r="C432" s="578" t="s">
        <v>222</v>
      </c>
      <c r="D432" s="578" t="s">
        <v>928</v>
      </c>
      <c r="E432" s="578" t="s">
        <v>929</v>
      </c>
      <c r="F432" s="579">
        <v>0.9239473969221883</v>
      </c>
      <c r="G432" s="580">
        <v>0.92741114577396822</v>
      </c>
    </row>
    <row r="433" spans="2:7">
      <c r="B433" s="577" t="s">
        <v>223</v>
      </c>
      <c r="C433" s="578" t="s">
        <v>222</v>
      </c>
      <c r="D433" s="578" t="s">
        <v>1050</v>
      </c>
      <c r="E433" s="578" t="s">
        <v>1051</v>
      </c>
      <c r="F433" s="579">
        <v>3.5348421287955491E-2</v>
      </c>
      <c r="G433" s="580">
        <v>3.5419803069584498E-2</v>
      </c>
    </row>
    <row r="434" spans="2:7">
      <c r="B434" s="577" t="s">
        <v>223</v>
      </c>
      <c r="C434" s="578" t="s">
        <v>222</v>
      </c>
      <c r="D434" s="578" t="s">
        <v>594</v>
      </c>
      <c r="E434" s="578" t="s">
        <v>595</v>
      </c>
      <c r="F434" s="579">
        <v>1.2076989545066372E-3</v>
      </c>
      <c r="G434" s="580">
        <v>0</v>
      </c>
    </row>
    <row r="435" spans="2:7">
      <c r="B435" s="577" t="s">
        <v>221</v>
      </c>
      <c r="C435" s="578" t="s">
        <v>220</v>
      </c>
      <c r="D435" s="578" t="s">
        <v>960</v>
      </c>
      <c r="E435" s="578" t="s">
        <v>961</v>
      </c>
      <c r="F435" s="579">
        <v>2.6350468954054376E-2</v>
      </c>
      <c r="G435" s="580">
        <v>5.9220145789086083E-3</v>
      </c>
    </row>
    <row r="436" spans="2:7">
      <c r="B436" s="577" t="s">
        <v>221</v>
      </c>
      <c r="C436" s="578" t="s">
        <v>220</v>
      </c>
      <c r="D436" s="578" t="s">
        <v>966</v>
      </c>
      <c r="E436" s="578" t="s">
        <v>967</v>
      </c>
      <c r="F436" s="579">
        <v>2.6550753260799285E-2</v>
      </c>
      <c r="G436" s="580">
        <v>6.0260734068326612E-3</v>
      </c>
    </row>
    <row r="437" spans="2:7">
      <c r="B437" s="577" t="s">
        <v>221</v>
      </c>
      <c r="C437" s="578" t="s">
        <v>220</v>
      </c>
      <c r="D437" s="578" t="s">
        <v>616</v>
      </c>
      <c r="E437" s="578" t="s">
        <v>617</v>
      </c>
      <c r="F437" s="579">
        <v>0.99194057765345711</v>
      </c>
      <c r="G437" s="580">
        <v>0.32264773685390136</v>
      </c>
    </row>
    <row r="438" spans="2:7">
      <c r="B438" s="577" t="s">
        <v>221</v>
      </c>
      <c r="C438" s="578" t="s">
        <v>220</v>
      </c>
      <c r="D438" s="578" t="s">
        <v>598</v>
      </c>
      <c r="E438" s="578" t="s">
        <v>599</v>
      </c>
      <c r="F438" s="579">
        <v>1.8967425778286342E-3</v>
      </c>
      <c r="G438" s="580">
        <v>0</v>
      </c>
    </row>
    <row r="439" spans="2:7">
      <c r="B439" s="577" t="s">
        <v>221</v>
      </c>
      <c r="C439" s="578" t="s">
        <v>220</v>
      </c>
      <c r="D439" s="578" t="s">
        <v>930</v>
      </c>
      <c r="E439" s="578" t="s">
        <v>931</v>
      </c>
      <c r="F439" s="579">
        <v>0.98540327217604928</v>
      </c>
      <c r="G439" s="580">
        <v>0.3017986168180411</v>
      </c>
    </row>
    <row r="440" spans="2:7">
      <c r="B440" s="577" t="s">
        <v>221</v>
      </c>
      <c r="C440" s="578" t="s">
        <v>220</v>
      </c>
      <c r="D440" s="578" t="s">
        <v>948</v>
      </c>
      <c r="E440" s="578" t="s">
        <v>949</v>
      </c>
      <c r="F440" s="579">
        <v>2.4054241466985128E-2</v>
      </c>
      <c r="G440" s="580">
        <v>4.1650212920370973E-3</v>
      </c>
    </row>
    <row r="441" spans="2:7">
      <c r="B441" s="577" t="s">
        <v>221</v>
      </c>
      <c r="C441" s="578" t="s">
        <v>220</v>
      </c>
      <c r="D441" s="578" t="s">
        <v>1042</v>
      </c>
      <c r="E441" s="578" t="s">
        <v>1043</v>
      </c>
      <c r="F441" s="579">
        <v>0.93130033467304452</v>
      </c>
      <c r="G441" s="580">
        <v>0.16260259133163277</v>
      </c>
    </row>
    <row r="442" spans="2:7">
      <c r="B442" s="577" t="s">
        <v>221</v>
      </c>
      <c r="C442" s="578" t="s">
        <v>220</v>
      </c>
      <c r="D442" s="578" t="s">
        <v>602</v>
      </c>
      <c r="E442" s="578" t="s">
        <v>603</v>
      </c>
      <c r="F442" s="579">
        <v>1.9768719340953643E-3</v>
      </c>
      <c r="G442" s="580">
        <v>2.3693394665784385E-3</v>
      </c>
    </row>
    <row r="443" spans="2:7">
      <c r="B443" s="577" t="s">
        <v>221</v>
      </c>
      <c r="C443" s="578" t="s">
        <v>220</v>
      </c>
      <c r="D443" s="578" t="s">
        <v>1026</v>
      </c>
      <c r="E443" s="578" t="s">
        <v>1027</v>
      </c>
      <c r="F443" s="579">
        <v>0.90597148504021185</v>
      </c>
      <c r="G443" s="580">
        <v>0.1944686062520678</v>
      </c>
    </row>
    <row r="444" spans="2:7">
      <c r="B444" s="577" t="s">
        <v>219</v>
      </c>
      <c r="C444" s="578" t="s">
        <v>218</v>
      </c>
      <c r="D444" s="578" t="s">
        <v>604</v>
      </c>
      <c r="E444" s="578" t="s">
        <v>605</v>
      </c>
      <c r="F444" s="579">
        <v>8.5128472934579216E-2</v>
      </c>
      <c r="G444" s="580">
        <v>2.8031050534909334E-2</v>
      </c>
    </row>
    <row r="445" spans="2:7">
      <c r="B445" s="577" t="s">
        <v>219</v>
      </c>
      <c r="C445" s="578" t="s">
        <v>218</v>
      </c>
      <c r="D445" s="578" t="s">
        <v>1034</v>
      </c>
      <c r="E445" s="578" t="s">
        <v>1035</v>
      </c>
      <c r="F445" s="579">
        <v>3.245301067762868E-2</v>
      </c>
      <c r="G445" s="580">
        <v>1.0278529521345196E-2</v>
      </c>
    </row>
    <row r="446" spans="2:7">
      <c r="B446" s="577" t="s">
        <v>219</v>
      </c>
      <c r="C446" s="578" t="s">
        <v>218</v>
      </c>
      <c r="D446" s="578" t="s">
        <v>932</v>
      </c>
      <c r="E446" s="578" t="s">
        <v>933</v>
      </c>
      <c r="F446" s="579">
        <v>0.94242497191462049</v>
      </c>
      <c r="G446" s="580">
        <v>0.9616904199437456</v>
      </c>
    </row>
    <row r="447" spans="2:7">
      <c r="B447" s="577" t="s">
        <v>217</v>
      </c>
      <c r="C447" s="578" t="s">
        <v>216</v>
      </c>
      <c r="D447" s="578" t="s">
        <v>513</v>
      </c>
      <c r="E447" s="578" t="s">
        <v>514</v>
      </c>
      <c r="F447" s="579">
        <v>2.2628176214103141E-2</v>
      </c>
      <c r="G447" s="580">
        <v>4.5458785485525947E-2</v>
      </c>
    </row>
    <row r="448" spans="2:7">
      <c r="B448" s="577" t="s">
        <v>217</v>
      </c>
      <c r="C448" s="578" t="s">
        <v>216</v>
      </c>
      <c r="D448" s="578" t="s">
        <v>934</v>
      </c>
      <c r="E448" s="578" t="s">
        <v>935</v>
      </c>
      <c r="F448" s="579">
        <v>0.9715883658789114</v>
      </c>
      <c r="G448" s="580">
        <v>0.95454121451447405</v>
      </c>
    </row>
    <row r="449" spans="2:7">
      <c r="B449" s="577" t="s">
        <v>215</v>
      </c>
      <c r="C449" s="578" t="s">
        <v>214</v>
      </c>
      <c r="D449" s="578" t="s">
        <v>606</v>
      </c>
      <c r="E449" s="578" t="s">
        <v>607</v>
      </c>
      <c r="F449" s="579">
        <v>2.6406353743772203E-3</v>
      </c>
      <c r="G449" s="580">
        <v>9.415157862018241E-4</v>
      </c>
    </row>
    <row r="450" spans="2:7">
      <c r="B450" s="577" t="s">
        <v>215</v>
      </c>
      <c r="C450" s="578" t="s">
        <v>214</v>
      </c>
      <c r="D450" s="578" t="s">
        <v>636</v>
      </c>
      <c r="E450" s="578" t="s">
        <v>637</v>
      </c>
      <c r="F450" s="579">
        <v>0.93663621619373705</v>
      </c>
      <c r="G450" s="580">
        <v>0.3663128904534636</v>
      </c>
    </row>
    <row r="451" spans="2:7">
      <c r="B451" s="577" t="s">
        <v>215</v>
      </c>
      <c r="C451" s="578" t="s">
        <v>214</v>
      </c>
      <c r="D451" s="578" t="s">
        <v>986</v>
      </c>
      <c r="E451" s="578" t="s">
        <v>987</v>
      </c>
      <c r="F451" s="579">
        <v>8.5047054722899949E-3</v>
      </c>
      <c r="G451" s="580">
        <v>3.7479918245347083E-3</v>
      </c>
    </row>
    <row r="452" spans="2:7">
      <c r="B452" s="577" t="s">
        <v>215</v>
      </c>
      <c r="C452" s="578" t="s">
        <v>214</v>
      </c>
      <c r="D452" s="578" t="s">
        <v>620</v>
      </c>
      <c r="E452" s="578" t="s">
        <v>621</v>
      </c>
      <c r="F452" s="579">
        <v>5.0654773032787611E-3</v>
      </c>
      <c r="G452" s="580">
        <v>2.0565162470204909E-3</v>
      </c>
    </row>
    <row r="453" spans="2:7">
      <c r="B453" s="577" t="s">
        <v>215</v>
      </c>
      <c r="C453" s="578" t="s">
        <v>214</v>
      </c>
      <c r="D453" s="578" t="s">
        <v>1002</v>
      </c>
      <c r="E453" s="578" t="s">
        <v>1003</v>
      </c>
      <c r="F453" s="579">
        <v>2.4365996840789963E-2</v>
      </c>
      <c r="G453" s="580">
        <v>1.1206025701031689E-2</v>
      </c>
    </row>
    <row r="454" spans="2:7">
      <c r="B454" s="577" t="s">
        <v>215</v>
      </c>
      <c r="C454" s="578" t="s">
        <v>214</v>
      </c>
      <c r="D454" s="578" t="s">
        <v>968</v>
      </c>
      <c r="E454" s="578" t="s">
        <v>969</v>
      </c>
      <c r="F454" s="579">
        <v>0.84835984171364853</v>
      </c>
      <c r="G454" s="580">
        <v>0.30102843883671293</v>
      </c>
    </row>
    <row r="455" spans="2:7">
      <c r="B455" s="577" t="s">
        <v>215</v>
      </c>
      <c r="C455" s="578" t="s">
        <v>214</v>
      </c>
      <c r="D455" s="578" t="s">
        <v>1028</v>
      </c>
      <c r="E455" s="578" t="s">
        <v>1029</v>
      </c>
      <c r="F455" s="579">
        <v>0.94036029855336478</v>
      </c>
      <c r="G455" s="580">
        <v>0.28733037807009137</v>
      </c>
    </row>
    <row r="456" spans="2:7">
      <c r="B456" s="577" t="s">
        <v>215</v>
      </c>
      <c r="C456" s="578" t="s">
        <v>214</v>
      </c>
      <c r="D456" s="578" t="s">
        <v>1056</v>
      </c>
      <c r="E456" s="578" t="s">
        <v>1057</v>
      </c>
      <c r="F456" s="579">
        <v>1.2126400121627561E-2</v>
      </c>
      <c r="G456" s="580">
        <v>6.6303674080124613E-3</v>
      </c>
    </row>
    <row r="457" spans="2:7">
      <c r="B457" s="577" t="s">
        <v>215</v>
      </c>
      <c r="C457" s="578" t="s">
        <v>214</v>
      </c>
      <c r="D457" s="578" t="s">
        <v>1072</v>
      </c>
      <c r="E457" s="578" t="s">
        <v>1073</v>
      </c>
      <c r="F457" s="579">
        <v>4.2363608586682292E-3</v>
      </c>
      <c r="G457" s="580">
        <v>1.8541174599675076E-3</v>
      </c>
    </row>
    <row r="458" spans="2:7">
      <c r="B458" s="577" t="s">
        <v>215</v>
      </c>
      <c r="C458" s="578" t="s">
        <v>214</v>
      </c>
      <c r="D458" s="578" t="s">
        <v>1082</v>
      </c>
      <c r="E458" s="578" t="s">
        <v>1083</v>
      </c>
      <c r="F458" s="579">
        <v>4.4050413156974368E-2</v>
      </c>
      <c r="G458" s="580">
        <v>1.8891758212963277E-2</v>
      </c>
    </row>
    <row r="459" spans="2:7">
      <c r="B459" s="577" t="s">
        <v>213</v>
      </c>
      <c r="C459" s="578" t="s">
        <v>212</v>
      </c>
      <c r="D459" s="578" t="s">
        <v>608</v>
      </c>
      <c r="E459" s="578" t="s">
        <v>609</v>
      </c>
      <c r="F459" s="579">
        <v>1.4730490937801975E-3</v>
      </c>
      <c r="G459" s="580">
        <v>1.355557242471235E-3</v>
      </c>
    </row>
    <row r="460" spans="2:7">
      <c r="B460" s="577" t="s">
        <v>213</v>
      </c>
      <c r="C460" s="578" t="s">
        <v>212</v>
      </c>
      <c r="D460" s="578" t="s">
        <v>938</v>
      </c>
      <c r="E460" s="578" t="s">
        <v>939</v>
      </c>
      <c r="F460" s="579">
        <v>0.9408482562331083</v>
      </c>
      <c r="G460" s="580">
        <v>0.99537303127903143</v>
      </c>
    </row>
    <row r="461" spans="2:7">
      <c r="B461" s="577" t="s">
        <v>213</v>
      </c>
      <c r="C461" s="578" t="s">
        <v>212</v>
      </c>
      <c r="D461" s="578" t="s">
        <v>1068</v>
      </c>
      <c r="E461" s="578" t="s">
        <v>1069</v>
      </c>
      <c r="F461" s="579">
        <v>2.0261643506096997E-3</v>
      </c>
      <c r="G461" s="580">
        <v>0</v>
      </c>
    </row>
    <row r="462" spans="2:7">
      <c r="B462" s="577" t="s">
        <v>213</v>
      </c>
      <c r="C462" s="578" t="s">
        <v>212</v>
      </c>
      <c r="D462" s="578" t="s">
        <v>1104</v>
      </c>
      <c r="E462" s="578" t="s">
        <v>1105</v>
      </c>
      <c r="F462" s="579">
        <v>1.9156560963373924E-3</v>
      </c>
      <c r="G462" s="580">
        <v>3.2714114784972471E-3</v>
      </c>
    </row>
    <row r="463" spans="2:7">
      <c r="B463" s="577" t="s">
        <v>211</v>
      </c>
      <c r="C463" s="578" t="s">
        <v>210</v>
      </c>
      <c r="D463" s="578" t="s">
        <v>610</v>
      </c>
      <c r="E463" s="578" t="s">
        <v>611</v>
      </c>
      <c r="F463" s="579">
        <v>4.7424273936163379E-3</v>
      </c>
      <c r="G463" s="580">
        <v>8.034067578383269E-3</v>
      </c>
    </row>
    <row r="464" spans="2:7">
      <c r="B464" s="577" t="s">
        <v>211</v>
      </c>
      <c r="C464" s="578" t="s">
        <v>210</v>
      </c>
      <c r="D464" s="578" t="s">
        <v>592</v>
      </c>
      <c r="E464" s="578" t="s">
        <v>593</v>
      </c>
      <c r="F464" s="579">
        <v>3.5948684291486357E-2</v>
      </c>
      <c r="G464" s="580">
        <v>3.0496398371437517E-2</v>
      </c>
    </row>
    <row r="465" spans="2:7">
      <c r="B465" s="577" t="s">
        <v>211</v>
      </c>
      <c r="C465" s="578" t="s">
        <v>210</v>
      </c>
      <c r="D465" s="578" t="s">
        <v>916</v>
      </c>
      <c r="E465" s="578" t="s">
        <v>917</v>
      </c>
      <c r="F465" s="579">
        <v>8.0529431878454683E-3</v>
      </c>
      <c r="G465" s="580">
        <v>1.3010230713018059E-2</v>
      </c>
    </row>
    <row r="466" spans="2:7">
      <c r="B466" s="577" t="s">
        <v>211</v>
      </c>
      <c r="C466" s="578" t="s">
        <v>210</v>
      </c>
      <c r="D466" s="578" t="s">
        <v>940</v>
      </c>
      <c r="E466" s="578" t="s">
        <v>941</v>
      </c>
      <c r="F466" s="579">
        <v>0.87767108686646778</v>
      </c>
      <c r="G466" s="580">
        <v>0.82021870758951865</v>
      </c>
    </row>
    <row r="467" spans="2:7">
      <c r="B467" s="577" t="s">
        <v>211</v>
      </c>
      <c r="C467" s="578" t="s">
        <v>210</v>
      </c>
      <c r="D467" s="578" t="s">
        <v>1066</v>
      </c>
      <c r="E467" s="578" t="s">
        <v>1067</v>
      </c>
      <c r="F467" s="579">
        <v>3.3991803015548584E-2</v>
      </c>
      <c r="G467" s="580">
        <v>2.7634234610432538E-2</v>
      </c>
    </row>
    <row r="468" spans="2:7">
      <c r="B468" s="577" t="s">
        <v>211</v>
      </c>
      <c r="C468" s="578" t="s">
        <v>210</v>
      </c>
      <c r="D468" s="578" t="s">
        <v>1094</v>
      </c>
      <c r="E468" s="578" t="s">
        <v>1095</v>
      </c>
      <c r="F468" s="579">
        <v>6.2876001424489805E-2</v>
      </c>
      <c r="G468" s="580">
        <v>0.10060636113720986</v>
      </c>
    </row>
    <row r="469" spans="2:7">
      <c r="B469" s="577" t="s">
        <v>209</v>
      </c>
      <c r="C469" s="578" t="s">
        <v>208</v>
      </c>
      <c r="D469" s="578" t="s">
        <v>894</v>
      </c>
      <c r="E469" s="578" t="s">
        <v>895</v>
      </c>
      <c r="F469" s="579">
        <v>1.1241745964213196E-3</v>
      </c>
      <c r="G469" s="580">
        <v>2.1454552656073617E-3</v>
      </c>
    </row>
    <row r="470" spans="2:7">
      <c r="B470" s="577" t="s">
        <v>209</v>
      </c>
      <c r="C470" s="578" t="s">
        <v>208</v>
      </c>
      <c r="D470" s="578" t="s">
        <v>1036</v>
      </c>
      <c r="E470" s="578" t="s">
        <v>1037</v>
      </c>
      <c r="F470" s="579">
        <v>0.51803820177652338</v>
      </c>
      <c r="G470" s="580">
        <v>0.99598634830310995</v>
      </c>
    </row>
    <row r="471" spans="2:7">
      <c r="B471" s="577" t="s">
        <v>209</v>
      </c>
      <c r="C471" s="578" t="s">
        <v>208</v>
      </c>
      <c r="D471" s="578" t="s">
        <v>612</v>
      </c>
      <c r="E471" s="578" t="s">
        <v>613</v>
      </c>
      <c r="F471" s="579">
        <v>1.990252684731316E-3</v>
      </c>
      <c r="G471" s="580">
        <v>1.8681964312827182E-3</v>
      </c>
    </row>
    <row r="472" spans="2:7">
      <c r="B472" s="577" t="s">
        <v>207</v>
      </c>
      <c r="C472" s="578" t="s">
        <v>206</v>
      </c>
      <c r="D472" s="578" t="s">
        <v>944</v>
      </c>
      <c r="E472" s="578" t="s">
        <v>945</v>
      </c>
      <c r="F472" s="579">
        <v>0.95429358873272041</v>
      </c>
      <c r="G472" s="580">
        <v>0.96152374427393295</v>
      </c>
    </row>
    <row r="473" spans="2:7">
      <c r="B473" s="577" t="s">
        <v>207</v>
      </c>
      <c r="C473" s="578" t="s">
        <v>206</v>
      </c>
      <c r="D473" s="578" t="s">
        <v>946</v>
      </c>
      <c r="E473" s="578" t="s">
        <v>947</v>
      </c>
      <c r="F473" s="579">
        <v>5.8458741915938129E-3</v>
      </c>
      <c r="G473" s="580">
        <v>1.37826481488905E-2</v>
      </c>
    </row>
    <row r="474" spans="2:7">
      <c r="B474" s="577" t="s">
        <v>207</v>
      </c>
      <c r="C474" s="578" t="s">
        <v>206</v>
      </c>
      <c r="D474" s="578" t="s">
        <v>513</v>
      </c>
      <c r="E474" s="578" t="s">
        <v>514</v>
      </c>
      <c r="F474" s="579">
        <v>1.4982267151335047E-2</v>
      </c>
      <c r="G474" s="580">
        <v>2.4693607577176636E-2</v>
      </c>
    </row>
    <row r="475" spans="2:7">
      <c r="B475" s="577" t="s">
        <v>205</v>
      </c>
      <c r="C475" s="578" t="s">
        <v>204</v>
      </c>
      <c r="D475" s="578" t="s">
        <v>978</v>
      </c>
      <c r="E475" s="578" t="s">
        <v>979</v>
      </c>
      <c r="F475" s="579">
        <v>8.273617459542042E-3</v>
      </c>
      <c r="G475" s="580">
        <v>8.7256999593085059E-3</v>
      </c>
    </row>
    <row r="476" spans="2:7">
      <c r="B476" s="577" t="s">
        <v>205</v>
      </c>
      <c r="C476" s="578" t="s">
        <v>204</v>
      </c>
      <c r="D476" s="578" t="s">
        <v>3515</v>
      </c>
      <c r="E476" s="578" t="s">
        <v>3516</v>
      </c>
      <c r="F476" s="579">
        <v>0.57800988081837645</v>
      </c>
      <c r="G476" s="580">
        <v>0.94869590328550979</v>
      </c>
    </row>
    <row r="477" spans="2:7">
      <c r="B477" s="577" t="s">
        <v>205</v>
      </c>
      <c r="C477" s="578" t="s">
        <v>204</v>
      </c>
      <c r="D477" s="578" t="s">
        <v>974</v>
      </c>
      <c r="E477" s="578" t="s">
        <v>975</v>
      </c>
      <c r="F477" s="579">
        <v>6.0108125136082949E-2</v>
      </c>
      <c r="G477" s="580">
        <v>4.2578396755181602E-2</v>
      </c>
    </row>
    <row r="478" spans="2:7">
      <c r="B478" s="577" t="s">
        <v>203</v>
      </c>
      <c r="C478" s="578" t="s">
        <v>202</v>
      </c>
      <c r="D478" s="578" t="s">
        <v>501</v>
      </c>
      <c r="E478" s="578" t="s">
        <v>502</v>
      </c>
      <c r="F478" s="579">
        <v>5.2174671304415221E-3</v>
      </c>
      <c r="G478" s="580">
        <v>2.9743986301748178E-3</v>
      </c>
    </row>
    <row r="479" spans="2:7">
      <c r="B479" s="577" t="s">
        <v>203</v>
      </c>
      <c r="C479" s="578" t="s">
        <v>202</v>
      </c>
      <c r="D479" s="578" t="s">
        <v>950</v>
      </c>
      <c r="E479" s="578" t="s">
        <v>951</v>
      </c>
      <c r="F479" s="579">
        <v>0.97076834674109347</v>
      </c>
      <c r="G479" s="580">
        <v>0.97980336380457878</v>
      </c>
    </row>
    <row r="480" spans="2:7">
      <c r="B480" s="577" t="s">
        <v>203</v>
      </c>
      <c r="C480" s="578" t="s">
        <v>202</v>
      </c>
      <c r="D480" s="578" t="s">
        <v>992</v>
      </c>
      <c r="E480" s="578" t="s">
        <v>993</v>
      </c>
      <c r="F480" s="579">
        <v>2.0661438799863619E-3</v>
      </c>
      <c r="G480" s="580">
        <v>1.6736170565329058E-3</v>
      </c>
    </row>
    <row r="481" spans="2:7">
      <c r="B481" s="577" t="s">
        <v>203</v>
      </c>
      <c r="C481" s="578" t="s">
        <v>202</v>
      </c>
      <c r="D481" s="578" t="s">
        <v>1080</v>
      </c>
      <c r="E481" s="578" t="s">
        <v>1081</v>
      </c>
      <c r="F481" s="579">
        <v>1.4800541755679358E-3</v>
      </c>
      <c r="G481" s="580">
        <v>1.1709795907094919E-3</v>
      </c>
    </row>
    <row r="482" spans="2:7">
      <c r="B482" s="577" t="s">
        <v>203</v>
      </c>
      <c r="C482" s="578" t="s">
        <v>202</v>
      </c>
      <c r="D482" s="578" t="s">
        <v>1092</v>
      </c>
      <c r="E482" s="578" t="s">
        <v>1093</v>
      </c>
      <c r="F482" s="579">
        <v>1.7587065432937071E-2</v>
      </c>
      <c r="G482" s="580">
        <v>1.4377640918003809E-2</v>
      </c>
    </row>
    <row r="483" spans="2:7">
      <c r="B483" s="577" t="s">
        <v>201</v>
      </c>
      <c r="C483" s="578" t="s">
        <v>200</v>
      </c>
      <c r="D483" s="578" t="s">
        <v>602</v>
      </c>
      <c r="E483" s="578" t="s">
        <v>603</v>
      </c>
      <c r="F483" s="579">
        <v>7.3030724997745983E-3</v>
      </c>
      <c r="G483" s="580">
        <v>7.3032350849149951E-3</v>
      </c>
    </row>
    <row r="484" spans="2:7">
      <c r="B484" s="577" t="s">
        <v>201</v>
      </c>
      <c r="C484" s="578" t="s">
        <v>200</v>
      </c>
      <c r="D484" s="578" t="s">
        <v>912</v>
      </c>
      <c r="E484" s="578" t="s">
        <v>913</v>
      </c>
      <c r="F484" s="579">
        <v>1.3344441040106757E-3</v>
      </c>
      <c r="G484" s="580">
        <v>0</v>
      </c>
    </row>
    <row r="485" spans="2:7">
      <c r="B485" s="577" t="s">
        <v>201</v>
      </c>
      <c r="C485" s="578" t="s">
        <v>200</v>
      </c>
      <c r="D485" s="578" t="s">
        <v>878</v>
      </c>
      <c r="E485" s="578" t="s">
        <v>879</v>
      </c>
      <c r="F485" s="579">
        <v>0.47229046412564674</v>
      </c>
      <c r="G485" s="580">
        <v>0.12304632060990528</v>
      </c>
    </row>
    <row r="486" spans="2:7">
      <c r="B486" s="577" t="s">
        <v>201</v>
      </c>
      <c r="C486" s="578" t="s">
        <v>200</v>
      </c>
      <c r="D486" s="578" t="s">
        <v>970</v>
      </c>
      <c r="E486" s="578" t="s">
        <v>971</v>
      </c>
      <c r="F486" s="579">
        <v>1</v>
      </c>
      <c r="G486" s="580">
        <v>0.18839363335110629</v>
      </c>
    </row>
    <row r="487" spans="2:7">
      <c r="B487" s="577" t="s">
        <v>201</v>
      </c>
      <c r="C487" s="578" t="s">
        <v>200</v>
      </c>
      <c r="D487" s="578" t="s">
        <v>980</v>
      </c>
      <c r="E487" s="578" t="s">
        <v>981</v>
      </c>
      <c r="F487" s="579">
        <v>1</v>
      </c>
      <c r="G487" s="580">
        <v>0.23721878203722521</v>
      </c>
    </row>
    <row r="488" spans="2:7">
      <c r="B488" s="577" t="s">
        <v>201</v>
      </c>
      <c r="C488" s="578" t="s">
        <v>200</v>
      </c>
      <c r="D488" s="578" t="s">
        <v>1030</v>
      </c>
      <c r="E488" s="578" t="s">
        <v>1031</v>
      </c>
      <c r="F488" s="579">
        <v>0.98728404920558033</v>
      </c>
      <c r="G488" s="580">
        <v>0.25184194913226077</v>
      </c>
    </row>
    <row r="489" spans="2:7">
      <c r="B489" s="577" t="s">
        <v>201</v>
      </c>
      <c r="C489" s="578" t="s">
        <v>200</v>
      </c>
      <c r="D489" s="578" t="s">
        <v>1112</v>
      </c>
      <c r="E489" s="578" t="s">
        <v>1113</v>
      </c>
      <c r="F489" s="579">
        <v>0.98579617872153757</v>
      </c>
      <c r="G489" s="580">
        <v>0.18510322595726256</v>
      </c>
    </row>
    <row r="490" spans="2:7">
      <c r="B490" s="577" t="s">
        <v>201</v>
      </c>
      <c r="C490" s="578" t="s">
        <v>200</v>
      </c>
      <c r="D490" s="578" t="s">
        <v>1114</v>
      </c>
      <c r="E490" s="578" t="s">
        <v>1115</v>
      </c>
      <c r="F490" s="579">
        <v>2.6359879370043561E-2</v>
      </c>
      <c r="G490" s="580">
        <v>7.0928538273248515E-3</v>
      </c>
    </row>
    <row r="491" spans="2:7">
      <c r="B491" s="577" t="s">
        <v>201</v>
      </c>
      <c r="C491" s="578" t="s">
        <v>200</v>
      </c>
      <c r="D491" s="578" t="s">
        <v>1026</v>
      </c>
      <c r="E491" s="578" t="s">
        <v>1027</v>
      </c>
      <c r="F491" s="579">
        <v>2.0323434722619299E-3</v>
      </c>
      <c r="G491" s="580">
        <v>0</v>
      </c>
    </row>
    <row r="492" spans="2:7">
      <c r="B492" s="577" t="s">
        <v>199</v>
      </c>
      <c r="C492" s="578" t="s">
        <v>198</v>
      </c>
      <c r="D492" s="578" t="s">
        <v>960</v>
      </c>
      <c r="E492" s="578" t="s">
        <v>961</v>
      </c>
      <c r="F492" s="579">
        <v>0.95977086548735613</v>
      </c>
      <c r="G492" s="580">
        <v>0.98670824662366274</v>
      </c>
    </row>
    <row r="493" spans="2:7">
      <c r="B493" s="577" t="s">
        <v>199</v>
      </c>
      <c r="C493" s="578" t="s">
        <v>198</v>
      </c>
      <c r="D493" s="578" t="s">
        <v>966</v>
      </c>
      <c r="E493" s="578" t="s">
        <v>967</v>
      </c>
      <c r="F493" s="579">
        <v>1.252005854449911E-3</v>
      </c>
      <c r="G493" s="580">
        <v>1.2998822172451041E-3</v>
      </c>
    </row>
    <row r="494" spans="2:7">
      <c r="B494" s="577" t="s">
        <v>199</v>
      </c>
      <c r="C494" s="578" t="s">
        <v>198</v>
      </c>
      <c r="D494" s="578" t="s">
        <v>616</v>
      </c>
      <c r="E494" s="578" t="s">
        <v>617</v>
      </c>
      <c r="F494" s="579">
        <v>8.059422346542857E-3</v>
      </c>
      <c r="G494" s="580">
        <v>1.1991871159092159E-2</v>
      </c>
    </row>
    <row r="495" spans="2:7">
      <c r="B495" s="577" t="s">
        <v>197</v>
      </c>
      <c r="C495" s="578" t="s">
        <v>196</v>
      </c>
      <c r="D495" s="578" t="s">
        <v>570</v>
      </c>
      <c r="E495" s="578" t="s">
        <v>571</v>
      </c>
      <c r="F495" s="579">
        <v>2.1386593610534222E-3</v>
      </c>
      <c r="G495" s="580">
        <v>1.4178330589455308E-3</v>
      </c>
    </row>
    <row r="496" spans="2:7">
      <c r="B496" s="577" t="s">
        <v>197</v>
      </c>
      <c r="C496" s="578" t="s">
        <v>196</v>
      </c>
      <c r="D496" s="578" t="s">
        <v>860</v>
      </c>
      <c r="E496" s="578" t="s">
        <v>861</v>
      </c>
      <c r="F496" s="579">
        <v>0</v>
      </c>
      <c r="G496" s="580">
        <v>9.1397502973348263E-4</v>
      </c>
    </row>
    <row r="497" spans="2:7">
      <c r="B497" s="577" t="s">
        <v>197</v>
      </c>
      <c r="C497" s="578" t="s">
        <v>196</v>
      </c>
      <c r="D497" s="578" t="s">
        <v>574</v>
      </c>
      <c r="E497" s="578" t="s">
        <v>575</v>
      </c>
      <c r="F497" s="579">
        <v>0</v>
      </c>
      <c r="G497" s="580">
        <v>1.1776216729258333E-3</v>
      </c>
    </row>
    <row r="498" spans="2:7">
      <c r="B498" s="577" t="s">
        <v>197</v>
      </c>
      <c r="C498" s="578" t="s">
        <v>196</v>
      </c>
      <c r="D498" s="578" t="s">
        <v>960</v>
      </c>
      <c r="E498" s="578" t="s">
        <v>961</v>
      </c>
      <c r="F498" s="579">
        <v>1.3878665558589577E-2</v>
      </c>
      <c r="G498" s="580">
        <v>1.3697907817415913E-2</v>
      </c>
    </row>
    <row r="499" spans="2:7">
      <c r="B499" s="577" t="s">
        <v>197</v>
      </c>
      <c r="C499" s="578" t="s">
        <v>196</v>
      </c>
      <c r="D499" s="578" t="s">
        <v>966</v>
      </c>
      <c r="E499" s="578" t="s">
        <v>967</v>
      </c>
      <c r="F499" s="579">
        <v>0.97219724088475079</v>
      </c>
      <c r="G499" s="580">
        <v>0.96903030764633868</v>
      </c>
    </row>
    <row r="500" spans="2:7">
      <c r="B500" s="577" t="s">
        <v>197</v>
      </c>
      <c r="C500" s="578" t="s">
        <v>196</v>
      </c>
      <c r="D500" s="578" t="s">
        <v>930</v>
      </c>
      <c r="E500" s="578" t="s">
        <v>931</v>
      </c>
      <c r="F500" s="579">
        <v>1.0232084052062098E-2</v>
      </c>
      <c r="G500" s="580">
        <v>1.376235477464071E-2</v>
      </c>
    </row>
    <row r="501" spans="2:7">
      <c r="B501" s="577" t="s">
        <v>195</v>
      </c>
      <c r="C501" s="578" t="s">
        <v>194</v>
      </c>
      <c r="D501" s="578" t="s">
        <v>510</v>
      </c>
      <c r="E501" s="578" t="s">
        <v>511</v>
      </c>
      <c r="F501" s="579">
        <v>1.6887665749311984E-2</v>
      </c>
      <c r="G501" s="580">
        <v>1.5579631535943944E-2</v>
      </c>
    </row>
    <row r="502" spans="2:7">
      <c r="B502" s="577" t="s">
        <v>195</v>
      </c>
      <c r="C502" s="578" t="s">
        <v>194</v>
      </c>
      <c r="D502" s="578" t="s">
        <v>535</v>
      </c>
      <c r="E502" s="578" t="s">
        <v>536</v>
      </c>
      <c r="F502" s="579">
        <v>2.496948288674394E-3</v>
      </c>
      <c r="G502" s="580">
        <v>5.599434978696298E-3</v>
      </c>
    </row>
    <row r="503" spans="2:7">
      <c r="B503" s="577" t="s">
        <v>195</v>
      </c>
      <c r="C503" s="578" t="s">
        <v>194</v>
      </c>
      <c r="D503" s="578" t="s">
        <v>972</v>
      </c>
      <c r="E503" s="578" t="s">
        <v>973</v>
      </c>
      <c r="F503" s="579">
        <v>0.99120345866140824</v>
      </c>
      <c r="G503" s="580">
        <v>0.97685443777148961</v>
      </c>
    </row>
    <row r="504" spans="2:7">
      <c r="B504" s="577" t="s">
        <v>195</v>
      </c>
      <c r="C504" s="578" t="s">
        <v>194</v>
      </c>
      <c r="D504" s="578" t="s">
        <v>1014</v>
      </c>
      <c r="E504" s="578" t="s">
        <v>1015</v>
      </c>
      <c r="F504" s="579">
        <v>0</v>
      </c>
      <c r="G504" s="580">
        <v>1.9664957138702576E-3</v>
      </c>
    </row>
    <row r="505" spans="2:7">
      <c r="B505" s="577" t="s">
        <v>193</v>
      </c>
      <c r="C505" s="578" t="s">
        <v>192</v>
      </c>
      <c r="D505" s="578" t="s">
        <v>978</v>
      </c>
      <c r="E505" s="578" t="s">
        <v>979</v>
      </c>
      <c r="F505" s="579">
        <v>7.6917571869078325E-3</v>
      </c>
      <c r="G505" s="580">
        <v>1.1866929096058758E-2</v>
      </c>
    </row>
    <row r="506" spans="2:7">
      <c r="B506" s="577" t="s">
        <v>193</v>
      </c>
      <c r="C506" s="578" t="s">
        <v>192</v>
      </c>
      <c r="D506" s="578" t="s">
        <v>3515</v>
      </c>
      <c r="E506" s="578" t="s">
        <v>3516</v>
      </c>
      <c r="F506" s="579">
        <v>9.7608570040446964E-3</v>
      </c>
      <c r="G506" s="580">
        <v>2.3436224857184003E-2</v>
      </c>
    </row>
    <row r="507" spans="2:7">
      <c r="B507" s="577" t="s">
        <v>193</v>
      </c>
      <c r="C507" s="578" t="s">
        <v>192</v>
      </c>
      <c r="D507" s="578" t="s">
        <v>974</v>
      </c>
      <c r="E507" s="578" t="s">
        <v>975</v>
      </c>
      <c r="F507" s="579">
        <v>0.93095093601901235</v>
      </c>
      <c r="G507" s="580">
        <v>0.96469684604675721</v>
      </c>
    </row>
    <row r="508" spans="2:7">
      <c r="B508" s="577" t="s">
        <v>191</v>
      </c>
      <c r="C508" s="578" t="s">
        <v>190</v>
      </c>
      <c r="D508" s="578" t="s">
        <v>566</v>
      </c>
      <c r="E508" s="578" t="s">
        <v>567</v>
      </c>
      <c r="F508" s="579">
        <v>1.3504629890497923E-2</v>
      </c>
      <c r="G508" s="580">
        <v>2.3576244064951075E-3</v>
      </c>
    </row>
    <row r="509" spans="2:7">
      <c r="B509" s="577" t="s">
        <v>191</v>
      </c>
      <c r="C509" s="578" t="s">
        <v>190</v>
      </c>
      <c r="D509" s="578" t="s">
        <v>558</v>
      </c>
      <c r="E509" s="578" t="s">
        <v>559</v>
      </c>
      <c r="F509" s="579">
        <v>2.3344063046313508E-3</v>
      </c>
      <c r="G509" s="580">
        <v>1.1033944545001441E-3</v>
      </c>
    </row>
    <row r="510" spans="2:7">
      <c r="B510" s="577" t="s">
        <v>191</v>
      </c>
      <c r="C510" s="578" t="s">
        <v>190</v>
      </c>
      <c r="D510" s="578" t="s">
        <v>894</v>
      </c>
      <c r="E510" s="578" t="s">
        <v>895</v>
      </c>
      <c r="F510" s="579">
        <v>1.5530904424405309E-3</v>
      </c>
      <c r="G510" s="580">
        <v>0</v>
      </c>
    </row>
    <row r="511" spans="2:7">
      <c r="B511" s="577" t="s">
        <v>191</v>
      </c>
      <c r="C511" s="578" t="s">
        <v>190</v>
      </c>
      <c r="D511" s="578" t="s">
        <v>864</v>
      </c>
      <c r="E511" s="578" t="s">
        <v>865</v>
      </c>
      <c r="F511" s="579">
        <v>1.2011156671700425E-3</v>
      </c>
      <c r="G511" s="580">
        <v>0</v>
      </c>
    </row>
    <row r="512" spans="2:7">
      <c r="B512" s="577" t="s">
        <v>191</v>
      </c>
      <c r="C512" s="578" t="s">
        <v>190</v>
      </c>
      <c r="D512" s="578" t="s">
        <v>564</v>
      </c>
      <c r="E512" s="578" t="s">
        <v>565</v>
      </c>
      <c r="F512" s="579">
        <v>1.2433054264520297E-2</v>
      </c>
      <c r="G512" s="580">
        <v>1.0596193699011042E-2</v>
      </c>
    </row>
    <row r="513" spans="2:7">
      <c r="B513" s="577" t="s">
        <v>191</v>
      </c>
      <c r="C513" s="578" t="s">
        <v>190</v>
      </c>
      <c r="D513" s="578" t="s">
        <v>529</v>
      </c>
      <c r="E513" s="578" t="s">
        <v>530</v>
      </c>
      <c r="F513" s="579">
        <v>0.32456168303517369</v>
      </c>
      <c r="G513" s="580">
        <v>8.349400592849085E-2</v>
      </c>
    </row>
    <row r="514" spans="2:7">
      <c r="B514" s="577" t="s">
        <v>191</v>
      </c>
      <c r="C514" s="578" t="s">
        <v>190</v>
      </c>
      <c r="D514" s="578" t="s">
        <v>920</v>
      </c>
      <c r="E514" s="578" t="s">
        <v>921</v>
      </c>
      <c r="F514" s="579">
        <v>2.9807901413555635E-2</v>
      </c>
      <c r="G514" s="580">
        <v>1.0112536397261351E-2</v>
      </c>
    </row>
    <row r="515" spans="2:7">
      <c r="B515" s="577" t="s">
        <v>191</v>
      </c>
      <c r="C515" s="578" t="s">
        <v>190</v>
      </c>
      <c r="D515" s="578" t="s">
        <v>860</v>
      </c>
      <c r="E515" s="578" t="s">
        <v>861</v>
      </c>
      <c r="F515" s="579">
        <v>2.0834737832224177E-3</v>
      </c>
      <c r="G515" s="580">
        <v>1.0640460638493218E-3</v>
      </c>
    </row>
    <row r="516" spans="2:7">
      <c r="B516" s="577" t="s">
        <v>191</v>
      </c>
      <c r="C516" s="578" t="s">
        <v>190</v>
      </c>
      <c r="D516" s="578" t="s">
        <v>574</v>
      </c>
      <c r="E516" s="578" t="s">
        <v>575</v>
      </c>
      <c r="F516" s="579">
        <v>1.3450665391029347E-2</v>
      </c>
      <c r="G516" s="580">
        <v>6.6384014060491591E-3</v>
      </c>
    </row>
    <row r="517" spans="2:7">
      <c r="B517" s="577" t="s">
        <v>191</v>
      </c>
      <c r="C517" s="578" t="s">
        <v>190</v>
      </c>
      <c r="D517" s="578" t="s">
        <v>612</v>
      </c>
      <c r="E517" s="578" t="s">
        <v>613</v>
      </c>
      <c r="F517" s="579">
        <v>0.98698248155675739</v>
      </c>
      <c r="G517" s="580">
        <v>0.2300929933632381</v>
      </c>
    </row>
    <row r="518" spans="2:7">
      <c r="B518" s="577" t="s">
        <v>191</v>
      </c>
      <c r="C518" s="578" t="s">
        <v>190</v>
      </c>
      <c r="D518" s="578" t="s">
        <v>652</v>
      </c>
      <c r="E518" s="578" t="s">
        <v>653</v>
      </c>
      <c r="F518" s="579">
        <v>0.99889957537286989</v>
      </c>
      <c r="G518" s="580">
        <v>0.26342108024448463</v>
      </c>
    </row>
    <row r="519" spans="2:7">
      <c r="B519" s="577" t="s">
        <v>191</v>
      </c>
      <c r="C519" s="578" t="s">
        <v>190</v>
      </c>
      <c r="D519" s="578" t="s">
        <v>922</v>
      </c>
      <c r="E519" s="578" t="s">
        <v>923</v>
      </c>
      <c r="F519" s="579">
        <v>5.1981685132043935E-3</v>
      </c>
      <c r="G519" s="580">
        <v>2.2838461740248154E-3</v>
      </c>
    </row>
    <row r="520" spans="2:7">
      <c r="B520" s="577" t="s">
        <v>191</v>
      </c>
      <c r="C520" s="578" t="s">
        <v>190</v>
      </c>
      <c r="D520" s="578" t="s">
        <v>1006</v>
      </c>
      <c r="E520" s="578" t="s">
        <v>1007</v>
      </c>
      <c r="F520" s="579">
        <v>0.99334061042994104</v>
      </c>
      <c r="G520" s="580">
        <v>0.19246609480338919</v>
      </c>
    </row>
    <row r="521" spans="2:7">
      <c r="B521" s="577" t="s">
        <v>191</v>
      </c>
      <c r="C521" s="578" t="s">
        <v>190</v>
      </c>
      <c r="D521" s="578" t="s">
        <v>1084</v>
      </c>
      <c r="E521" s="578" t="s">
        <v>1085</v>
      </c>
      <c r="F521" s="579">
        <v>0.32419688611432951</v>
      </c>
      <c r="G521" s="580">
        <v>0.18441934891529602</v>
      </c>
    </row>
    <row r="522" spans="2:7">
      <c r="B522" s="577" t="s">
        <v>191</v>
      </c>
      <c r="C522" s="578" t="s">
        <v>190</v>
      </c>
      <c r="D522" s="578" t="s">
        <v>1088</v>
      </c>
      <c r="E522" s="578" t="s">
        <v>1089</v>
      </c>
      <c r="F522" s="579">
        <v>2.0284974814237609E-2</v>
      </c>
      <c r="G522" s="580">
        <v>1.195043414391018E-2</v>
      </c>
    </row>
    <row r="523" spans="2:7">
      <c r="B523" s="577" t="s">
        <v>189</v>
      </c>
      <c r="C523" s="578" t="s">
        <v>188</v>
      </c>
      <c r="D523" s="578" t="s">
        <v>600</v>
      </c>
      <c r="E523" s="578" t="s">
        <v>601</v>
      </c>
      <c r="F523" s="579">
        <v>0.99011647942656278</v>
      </c>
      <c r="G523" s="580">
        <v>9.5535776038646325E-2</v>
      </c>
    </row>
    <row r="524" spans="2:7">
      <c r="B524" s="577" t="s">
        <v>189</v>
      </c>
      <c r="C524" s="578" t="s">
        <v>188</v>
      </c>
      <c r="D524" s="578" t="s">
        <v>598</v>
      </c>
      <c r="E524" s="578" t="s">
        <v>599</v>
      </c>
      <c r="F524" s="579">
        <v>1.863782788771284E-2</v>
      </c>
      <c r="G524" s="580">
        <v>7.9723985294821824E-3</v>
      </c>
    </row>
    <row r="525" spans="2:7">
      <c r="B525" s="577" t="s">
        <v>189</v>
      </c>
      <c r="C525" s="578" t="s">
        <v>188</v>
      </c>
      <c r="D525" s="578" t="s">
        <v>944</v>
      </c>
      <c r="E525" s="578" t="s">
        <v>945</v>
      </c>
      <c r="F525" s="579">
        <v>3.2606100939663346E-2</v>
      </c>
      <c r="G525" s="580">
        <v>1.1990519309856834E-2</v>
      </c>
    </row>
    <row r="526" spans="2:7">
      <c r="B526" s="577" t="s">
        <v>189</v>
      </c>
      <c r="C526" s="578" t="s">
        <v>188</v>
      </c>
      <c r="D526" s="578" t="s">
        <v>946</v>
      </c>
      <c r="E526" s="578" t="s">
        <v>947</v>
      </c>
      <c r="F526" s="579">
        <v>0.98800683821983715</v>
      </c>
      <c r="G526" s="580">
        <v>0.85016705593181574</v>
      </c>
    </row>
    <row r="527" spans="2:7">
      <c r="B527" s="577" t="s">
        <v>189</v>
      </c>
      <c r="C527" s="578" t="s">
        <v>188</v>
      </c>
      <c r="D527" s="578" t="s">
        <v>560</v>
      </c>
      <c r="E527" s="578" t="s">
        <v>561</v>
      </c>
      <c r="F527" s="579">
        <v>3.2617816351809751E-3</v>
      </c>
      <c r="G527" s="580">
        <v>2.0629279478189626E-3</v>
      </c>
    </row>
    <row r="528" spans="2:7">
      <c r="B528" s="577" t="s">
        <v>189</v>
      </c>
      <c r="C528" s="578" t="s">
        <v>188</v>
      </c>
      <c r="D528" s="578" t="s">
        <v>513</v>
      </c>
      <c r="E528" s="578" t="s">
        <v>514</v>
      </c>
      <c r="F528" s="579">
        <v>9.2644184421626099E-4</v>
      </c>
      <c r="G528" s="580">
        <v>0</v>
      </c>
    </row>
    <row r="529" spans="2:7">
      <c r="B529" s="577" t="s">
        <v>189</v>
      </c>
      <c r="C529" s="578" t="s">
        <v>188</v>
      </c>
      <c r="D529" s="578" t="s">
        <v>602</v>
      </c>
      <c r="E529" s="578" t="s">
        <v>603</v>
      </c>
      <c r="F529" s="579">
        <v>1.6116626539283099E-2</v>
      </c>
      <c r="G529" s="580">
        <v>1.9257984369097848E-2</v>
      </c>
    </row>
    <row r="530" spans="2:7">
      <c r="B530" s="577" t="s">
        <v>189</v>
      </c>
      <c r="C530" s="578" t="s">
        <v>188</v>
      </c>
      <c r="D530" s="578" t="s">
        <v>988</v>
      </c>
      <c r="E530" s="578" t="s">
        <v>989</v>
      </c>
      <c r="F530" s="579">
        <v>1.1874326131635957E-2</v>
      </c>
      <c r="G530" s="580">
        <v>1.10887364932087E-2</v>
      </c>
    </row>
    <row r="531" spans="2:7">
      <c r="B531" s="577" t="s">
        <v>189</v>
      </c>
      <c r="C531" s="578" t="s">
        <v>188</v>
      </c>
      <c r="D531" s="578" t="s">
        <v>539</v>
      </c>
      <c r="E531" s="578" t="s">
        <v>540</v>
      </c>
      <c r="F531" s="579">
        <v>1.5108342068612542E-3</v>
      </c>
      <c r="G531" s="580">
        <v>0</v>
      </c>
    </row>
    <row r="532" spans="2:7">
      <c r="B532" s="577" t="s">
        <v>189</v>
      </c>
      <c r="C532" s="578" t="s">
        <v>188</v>
      </c>
      <c r="D532" s="578" t="s">
        <v>1026</v>
      </c>
      <c r="E532" s="578" t="s">
        <v>1027</v>
      </c>
      <c r="F532" s="579">
        <v>8.9932752427003444E-3</v>
      </c>
      <c r="G532" s="580">
        <v>1.9246013800735262E-3</v>
      </c>
    </row>
    <row r="533" spans="2:7">
      <c r="B533" s="577" t="s">
        <v>187</v>
      </c>
      <c r="C533" s="578" t="s">
        <v>186</v>
      </c>
      <c r="D533" s="578" t="s">
        <v>954</v>
      </c>
      <c r="E533" s="578" t="s">
        <v>955</v>
      </c>
      <c r="F533" s="579">
        <v>2.0544775643071425E-3</v>
      </c>
      <c r="G533" s="580">
        <v>1.6161527405557056E-3</v>
      </c>
    </row>
    <row r="534" spans="2:7">
      <c r="B534" s="577" t="s">
        <v>187</v>
      </c>
      <c r="C534" s="578" t="s">
        <v>186</v>
      </c>
      <c r="D534" s="578" t="s">
        <v>978</v>
      </c>
      <c r="E534" s="578" t="s">
        <v>979</v>
      </c>
      <c r="F534" s="579">
        <v>0.97951042836739965</v>
      </c>
      <c r="G534" s="580">
        <v>0.98788669984748534</v>
      </c>
    </row>
    <row r="535" spans="2:7">
      <c r="B535" s="577" t="s">
        <v>187</v>
      </c>
      <c r="C535" s="578" t="s">
        <v>186</v>
      </c>
      <c r="D535" s="578" t="s">
        <v>564</v>
      </c>
      <c r="E535" s="578" t="s">
        <v>565</v>
      </c>
      <c r="F535" s="579">
        <v>0</v>
      </c>
      <c r="G535" s="580">
        <v>1.214468175912734E-3</v>
      </c>
    </row>
    <row r="536" spans="2:7">
      <c r="B536" s="577" t="s">
        <v>187</v>
      </c>
      <c r="C536" s="578" t="s">
        <v>186</v>
      </c>
      <c r="D536" s="578" t="s">
        <v>3515</v>
      </c>
      <c r="E536" s="578" t="s">
        <v>3516</v>
      </c>
      <c r="F536" s="579">
        <v>2.0553381811056837E-3</v>
      </c>
      <c r="G536" s="580">
        <v>3.2260291597888645E-3</v>
      </c>
    </row>
    <row r="537" spans="2:7">
      <c r="B537" s="577" t="s">
        <v>187</v>
      </c>
      <c r="C537" s="578" t="s">
        <v>186</v>
      </c>
      <c r="D537" s="578" t="s">
        <v>974</v>
      </c>
      <c r="E537" s="578" t="s">
        <v>975</v>
      </c>
      <c r="F537" s="579">
        <v>8.9409388449048239E-3</v>
      </c>
      <c r="G537" s="580">
        <v>6.0566500762573037E-3</v>
      </c>
    </row>
    <row r="538" spans="2:7">
      <c r="B538" s="577" t="s">
        <v>185</v>
      </c>
      <c r="C538" s="578" t="s">
        <v>184</v>
      </c>
      <c r="D538" s="578" t="s">
        <v>618</v>
      </c>
      <c r="E538" s="578" t="s">
        <v>619</v>
      </c>
      <c r="F538" s="579">
        <v>0.89689050546583127</v>
      </c>
      <c r="G538" s="580">
        <v>0.9496154858154332</v>
      </c>
    </row>
    <row r="539" spans="2:7">
      <c r="B539" s="577" t="s">
        <v>185</v>
      </c>
      <c r="C539" s="578" t="s">
        <v>184</v>
      </c>
      <c r="D539" s="578" t="s">
        <v>982</v>
      </c>
      <c r="E539" s="578" t="s">
        <v>983</v>
      </c>
      <c r="F539" s="579">
        <v>4.5249326827688133E-2</v>
      </c>
      <c r="G539" s="580">
        <v>2.0047959623020618E-2</v>
      </c>
    </row>
    <row r="540" spans="2:7">
      <c r="B540" s="577" t="s">
        <v>185</v>
      </c>
      <c r="C540" s="578" t="s">
        <v>184</v>
      </c>
      <c r="D540" s="578" t="s">
        <v>984</v>
      </c>
      <c r="E540" s="578" t="s">
        <v>985</v>
      </c>
      <c r="F540" s="579">
        <v>5.7702718481641491E-2</v>
      </c>
      <c r="G540" s="580">
        <v>1.6253647801750946E-2</v>
      </c>
    </row>
    <row r="541" spans="2:7">
      <c r="B541" s="577" t="s">
        <v>185</v>
      </c>
      <c r="C541" s="578" t="s">
        <v>184</v>
      </c>
      <c r="D541" s="578" t="s">
        <v>1000</v>
      </c>
      <c r="E541" s="578" t="s">
        <v>1001</v>
      </c>
      <c r="F541" s="579">
        <v>3.8292682926829268E-2</v>
      </c>
      <c r="G541" s="580">
        <v>1.4082906759795245E-2</v>
      </c>
    </row>
    <row r="542" spans="2:7">
      <c r="B542" s="577" t="s">
        <v>183</v>
      </c>
      <c r="C542" s="578" t="s">
        <v>182</v>
      </c>
      <c r="D542" s="578" t="s">
        <v>570</v>
      </c>
      <c r="E542" s="578" t="s">
        <v>571</v>
      </c>
      <c r="F542" s="579">
        <v>0.97595333834121323</v>
      </c>
      <c r="G542" s="580">
        <v>0.13492060583180923</v>
      </c>
    </row>
    <row r="543" spans="2:7">
      <c r="B543" s="577" t="s">
        <v>183</v>
      </c>
      <c r="C543" s="578" t="s">
        <v>182</v>
      </c>
      <c r="D543" s="578" t="s">
        <v>860</v>
      </c>
      <c r="E543" s="578" t="s">
        <v>861</v>
      </c>
      <c r="F543" s="579">
        <v>1.7367631998818613E-2</v>
      </c>
      <c r="G543" s="580">
        <v>6.609562974718727E-3</v>
      </c>
    </row>
    <row r="544" spans="2:7">
      <c r="B544" s="577" t="s">
        <v>183</v>
      </c>
      <c r="C544" s="578" t="s">
        <v>182</v>
      </c>
      <c r="D544" s="578" t="s">
        <v>598</v>
      </c>
      <c r="E544" s="578" t="s">
        <v>599</v>
      </c>
      <c r="F544" s="579">
        <v>2.5435007027275781E-3</v>
      </c>
      <c r="G544" s="580">
        <v>9.9937569562290546E-4</v>
      </c>
    </row>
    <row r="545" spans="2:7">
      <c r="B545" s="577" t="s">
        <v>183</v>
      </c>
      <c r="C545" s="578" t="s">
        <v>182</v>
      </c>
      <c r="D545" s="578" t="s">
        <v>874</v>
      </c>
      <c r="E545" s="578" t="s">
        <v>875</v>
      </c>
      <c r="F545" s="579">
        <v>8.1839799878527089E-2</v>
      </c>
      <c r="G545" s="580">
        <v>9.7127589000025657E-3</v>
      </c>
    </row>
    <row r="546" spans="2:7">
      <c r="B546" s="577" t="s">
        <v>183</v>
      </c>
      <c r="C546" s="578" t="s">
        <v>182</v>
      </c>
      <c r="D546" s="578" t="s">
        <v>888</v>
      </c>
      <c r="E546" s="578" t="s">
        <v>889</v>
      </c>
      <c r="F546" s="579">
        <v>5.0491995887795557E-2</v>
      </c>
      <c r="G546" s="580">
        <v>6.3004651128695886E-3</v>
      </c>
    </row>
    <row r="547" spans="2:7">
      <c r="B547" s="577" t="s">
        <v>183</v>
      </c>
      <c r="C547" s="578" t="s">
        <v>182</v>
      </c>
      <c r="D547" s="578" t="s">
        <v>930</v>
      </c>
      <c r="E547" s="578" t="s">
        <v>931</v>
      </c>
      <c r="F547" s="579">
        <v>4.3646437718885571E-3</v>
      </c>
      <c r="G547" s="580">
        <v>1.2241741406040969E-3</v>
      </c>
    </row>
    <row r="548" spans="2:7">
      <c r="B548" s="577" t="s">
        <v>183</v>
      </c>
      <c r="C548" s="578" t="s">
        <v>182</v>
      </c>
      <c r="D548" s="578" t="s">
        <v>936</v>
      </c>
      <c r="E548" s="578" t="s">
        <v>937</v>
      </c>
      <c r="F548" s="579">
        <v>0.98125076895919039</v>
      </c>
      <c r="G548" s="580">
        <v>0.22410938887809692</v>
      </c>
    </row>
    <row r="549" spans="2:7">
      <c r="B549" s="577" t="s">
        <v>183</v>
      </c>
      <c r="C549" s="578" t="s">
        <v>182</v>
      </c>
      <c r="D549" s="578" t="s">
        <v>948</v>
      </c>
      <c r="E549" s="578" t="s">
        <v>949</v>
      </c>
      <c r="F549" s="579">
        <v>0.9759457585330148</v>
      </c>
      <c r="G549" s="580">
        <v>0.15475418167868238</v>
      </c>
    </row>
    <row r="550" spans="2:7">
      <c r="B550" s="577" t="s">
        <v>183</v>
      </c>
      <c r="C550" s="578" t="s">
        <v>182</v>
      </c>
      <c r="D550" s="578" t="s">
        <v>618</v>
      </c>
      <c r="E550" s="578" t="s">
        <v>619</v>
      </c>
      <c r="F550" s="579">
        <v>0.10310949453416887</v>
      </c>
      <c r="G550" s="580">
        <v>4.4607830560615555E-2</v>
      </c>
    </row>
    <row r="551" spans="2:7">
      <c r="B551" s="577" t="s">
        <v>183</v>
      </c>
      <c r="C551" s="578" t="s">
        <v>182</v>
      </c>
      <c r="D551" s="578" t="s">
        <v>982</v>
      </c>
      <c r="E551" s="578" t="s">
        <v>983</v>
      </c>
      <c r="F551" s="579">
        <v>0.95281382652062696</v>
      </c>
      <c r="G551" s="580">
        <v>0.17249248941064932</v>
      </c>
    </row>
    <row r="552" spans="2:7">
      <c r="B552" s="577" t="s">
        <v>183</v>
      </c>
      <c r="C552" s="578" t="s">
        <v>182</v>
      </c>
      <c r="D552" s="578" t="s">
        <v>984</v>
      </c>
      <c r="E552" s="578" t="s">
        <v>985</v>
      </c>
      <c r="F552" s="579">
        <v>0.89247083550054673</v>
      </c>
      <c r="G552" s="580">
        <v>0.10271945031893279</v>
      </c>
    </row>
    <row r="553" spans="2:7">
      <c r="B553" s="577" t="s">
        <v>183</v>
      </c>
      <c r="C553" s="578" t="s">
        <v>182</v>
      </c>
      <c r="D553" s="578" t="s">
        <v>1000</v>
      </c>
      <c r="E553" s="578" t="s">
        <v>1001</v>
      </c>
      <c r="F553" s="579">
        <v>0.90733333333333333</v>
      </c>
      <c r="G553" s="580">
        <v>0.13634758726516807</v>
      </c>
    </row>
    <row r="554" spans="2:7">
      <c r="B554" s="577" t="s">
        <v>183</v>
      </c>
      <c r="C554" s="578" t="s">
        <v>182</v>
      </c>
      <c r="D554" s="578" t="s">
        <v>1042</v>
      </c>
      <c r="E554" s="578" t="s">
        <v>1043</v>
      </c>
      <c r="F554" s="579">
        <v>6.9074071244097394E-3</v>
      </c>
      <c r="G554" s="580">
        <v>1.1044445340380276E-3</v>
      </c>
    </row>
    <row r="555" spans="2:7">
      <c r="B555" s="577" t="s">
        <v>183</v>
      </c>
      <c r="C555" s="578" t="s">
        <v>182</v>
      </c>
      <c r="D555" s="578" t="s">
        <v>568</v>
      </c>
      <c r="E555" s="578" t="s">
        <v>569</v>
      </c>
      <c r="F555" s="579">
        <v>6.239164242185233E-3</v>
      </c>
      <c r="G555" s="580">
        <v>4.0976846981897611E-3</v>
      </c>
    </row>
    <row r="556" spans="2:7">
      <c r="B556" s="577" t="s">
        <v>183</v>
      </c>
      <c r="C556" s="578" t="s">
        <v>182</v>
      </c>
      <c r="D556" s="578" t="s">
        <v>1108</v>
      </c>
      <c r="E556" s="578" t="s">
        <v>1109</v>
      </c>
      <c r="F556" s="579">
        <v>9.7831579173699433E-4</v>
      </c>
      <c r="G556" s="580">
        <v>0</v>
      </c>
    </row>
    <row r="557" spans="2:7">
      <c r="B557" s="577" t="s">
        <v>181</v>
      </c>
      <c r="C557" s="578" t="s">
        <v>180</v>
      </c>
      <c r="D557" s="578" t="s">
        <v>986</v>
      </c>
      <c r="E557" s="578" t="s">
        <v>987</v>
      </c>
      <c r="F557" s="579">
        <v>0.94653599327496762</v>
      </c>
      <c r="G557" s="580">
        <v>0.96335264264966114</v>
      </c>
    </row>
    <row r="558" spans="2:7">
      <c r="B558" s="577" t="s">
        <v>181</v>
      </c>
      <c r="C558" s="578" t="s">
        <v>180</v>
      </c>
      <c r="D558" s="578" t="s">
        <v>620</v>
      </c>
      <c r="E558" s="578" t="s">
        <v>621</v>
      </c>
      <c r="F558" s="579">
        <v>1.4074726918249071E-2</v>
      </c>
      <c r="G558" s="580">
        <v>1.3196554372141164E-2</v>
      </c>
    </row>
    <row r="559" spans="2:7">
      <c r="B559" s="577" t="s">
        <v>181</v>
      </c>
      <c r="C559" s="578" t="s">
        <v>180</v>
      </c>
      <c r="D559" s="578" t="s">
        <v>968</v>
      </c>
      <c r="E559" s="578" t="s">
        <v>969</v>
      </c>
      <c r="F559" s="579">
        <v>2.6600051947258258E-2</v>
      </c>
      <c r="G559" s="580">
        <v>2.1798103569162966E-2</v>
      </c>
    </row>
    <row r="560" spans="2:7">
      <c r="B560" s="577" t="s">
        <v>181</v>
      </c>
      <c r="C560" s="578" t="s">
        <v>180</v>
      </c>
      <c r="D560" s="578" t="s">
        <v>1072</v>
      </c>
      <c r="E560" s="578" t="s">
        <v>1073</v>
      </c>
      <c r="F560" s="579">
        <v>1.6350866472052818E-3</v>
      </c>
      <c r="G560" s="580">
        <v>1.6526994090347569E-3</v>
      </c>
    </row>
    <row r="561" spans="2:7">
      <c r="B561" s="577" t="s">
        <v>179</v>
      </c>
      <c r="C561" s="578" t="s">
        <v>178</v>
      </c>
      <c r="D561" s="578" t="s">
        <v>946</v>
      </c>
      <c r="E561" s="578" t="s">
        <v>947</v>
      </c>
      <c r="F561" s="579">
        <v>9.9698277461079043E-4</v>
      </c>
      <c r="G561" s="580">
        <v>9.1164273781154856E-4</v>
      </c>
    </row>
    <row r="562" spans="2:7">
      <c r="B562" s="577" t="s">
        <v>179</v>
      </c>
      <c r="C562" s="578" t="s">
        <v>178</v>
      </c>
      <c r="D562" s="578" t="s">
        <v>1040</v>
      </c>
      <c r="E562" s="578" t="s">
        <v>1041</v>
      </c>
      <c r="F562" s="579">
        <v>6.8206877099412809E-3</v>
      </c>
      <c r="G562" s="580">
        <v>2.6317500431086872E-3</v>
      </c>
    </row>
    <row r="563" spans="2:7">
      <c r="B563" s="577" t="s">
        <v>179</v>
      </c>
      <c r="C563" s="578" t="s">
        <v>178</v>
      </c>
      <c r="D563" s="578" t="s">
        <v>646</v>
      </c>
      <c r="E563" s="578" t="s">
        <v>647</v>
      </c>
      <c r="F563" s="579">
        <v>1.1975428832352614E-3</v>
      </c>
      <c r="G563" s="580">
        <v>0</v>
      </c>
    </row>
    <row r="564" spans="2:7">
      <c r="B564" s="577" t="s">
        <v>179</v>
      </c>
      <c r="C564" s="578" t="s">
        <v>178</v>
      </c>
      <c r="D564" s="578" t="s">
        <v>626</v>
      </c>
      <c r="E564" s="578" t="s">
        <v>627</v>
      </c>
      <c r="F564" s="579">
        <v>2.0119026877332621E-2</v>
      </c>
      <c r="G564" s="580">
        <v>3.1009987081527714E-3</v>
      </c>
    </row>
    <row r="565" spans="2:7">
      <c r="B565" s="577" t="s">
        <v>179</v>
      </c>
      <c r="C565" s="578" t="s">
        <v>178</v>
      </c>
      <c r="D565" s="578" t="s">
        <v>988</v>
      </c>
      <c r="E565" s="578" t="s">
        <v>989</v>
      </c>
      <c r="F565" s="579">
        <v>0.97314069303221884</v>
      </c>
      <c r="G565" s="580">
        <v>0.96569820526519612</v>
      </c>
    </row>
    <row r="566" spans="2:7">
      <c r="B566" s="577" t="s">
        <v>179</v>
      </c>
      <c r="C566" s="578" t="s">
        <v>178</v>
      </c>
      <c r="D566" s="578" t="s">
        <v>539</v>
      </c>
      <c r="E566" s="578" t="s">
        <v>540</v>
      </c>
      <c r="F566" s="579">
        <v>6.2716844078957071E-2</v>
      </c>
      <c r="G566" s="580">
        <v>1.8012364419643993E-2</v>
      </c>
    </row>
    <row r="567" spans="2:7">
      <c r="B567" s="577" t="s">
        <v>179</v>
      </c>
      <c r="C567" s="578" t="s">
        <v>178</v>
      </c>
      <c r="D567" s="578" t="s">
        <v>580</v>
      </c>
      <c r="E567" s="578" t="s">
        <v>581</v>
      </c>
      <c r="F567" s="579">
        <v>1.8959766354394419E-3</v>
      </c>
      <c r="G567" s="580">
        <v>1.6791187170854568E-3</v>
      </c>
    </row>
    <row r="568" spans="2:7">
      <c r="B568" s="577" t="s">
        <v>179</v>
      </c>
      <c r="C568" s="578" t="s">
        <v>178</v>
      </c>
      <c r="D568" s="578" t="s">
        <v>1070</v>
      </c>
      <c r="E568" s="578" t="s">
        <v>1071</v>
      </c>
      <c r="F568" s="579">
        <v>2.4793133938351496E-2</v>
      </c>
      <c r="G568" s="580">
        <v>7.9659201090013752E-3</v>
      </c>
    </row>
    <row r="569" spans="2:7">
      <c r="B569" s="577" t="s">
        <v>177</v>
      </c>
      <c r="C569" s="578" t="s">
        <v>176</v>
      </c>
      <c r="D569" s="578" t="s">
        <v>602</v>
      </c>
      <c r="E569" s="578" t="s">
        <v>603</v>
      </c>
      <c r="F569" s="579">
        <v>0.2239308361967923</v>
      </c>
      <c r="G569" s="580">
        <v>0.96013916927967013</v>
      </c>
    </row>
    <row r="570" spans="2:7">
      <c r="B570" s="577" t="s">
        <v>177</v>
      </c>
      <c r="C570" s="578" t="s">
        <v>176</v>
      </c>
      <c r="D570" s="578" t="s">
        <v>1026</v>
      </c>
      <c r="E570" s="578" t="s">
        <v>1027</v>
      </c>
      <c r="F570" s="579">
        <v>5.1908662630983607E-2</v>
      </c>
      <c r="G570" s="580">
        <v>3.9860830720329886E-2</v>
      </c>
    </row>
    <row r="571" spans="2:7">
      <c r="B571" s="577" t="s">
        <v>175</v>
      </c>
      <c r="C571" s="578" t="s">
        <v>174</v>
      </c>
      <c r="D571" s="578" t="s">
        <v>622</v>
      </c>
      <c r="E571" s="578" t="s">
        <v>623</v>
      </c>
      <c r="F571" s="579">
        <v>0.29550243013499766</v>
      </c>
      <c r="G571" s="580">
        <v>0.99999999999999989</v>
      </c>
    </row>
    <row r="572" spans="2:7">
      <c r="B572" s="577" t="s">
        <v>173</v>
      </c>
      <c r="C572" s="578" t="s">
        <v>172</v>
      </c>
      <c r="D572" s="578" t="s">
        <v>624</v>
      </c>
      <c r="E572" s="578" t="s">
        <v>625</v>
      </c>
      <c r="F572" s="579">
        <v>1.3322201803104271E-2</v>
      </c>
      <c r="G572" s="580">
        <v>1.267269390383861E-2</v>
      </c>
    </row>
    <row r="573" spans="2:7">
      <c r="B573" s="577" t="s">
        <v>173</v>
      </c>
      <c r="C573" s="578" t="s">
        <v>172</v>
      </c>
      <c r="D573" s="578" t="s">
        <v>990</v>
      </c>
      <c r="E573" s="578" t="s">
        <v>991</v>
      </c>
      <c r="F573" s="579">
        <v>0.95387040181628835</v>
      </c>
      <c r="G573" s="580">
        <v>0.9847026977293748</v>
      </c>
    </row>
    <row r="574" spans="2:7">
      <c r="B574" s="577" t="s">
        <v>173</v>
      </c>
      <c r="C574" s="578" t="s">
        <v>172</v>
      </c>
      <c r="D574" s="578" t="s">
        <v>1020</v>
      </c>
      <c r="E574" s="578" t="s">
        <v>1021</v>
      </c>
      <c r="F574" s="579">
        <v>2.5968550264955873E-3</v>
      </c>
      <c r="G574" s="580">
        <v>2.6246083667865981E-3</v>
      </c>
    </row>
    <row r="575" spans="2:7">
      <c r="B575" s="577" t="s">
        <v>171</v>
      </c>
      <c r="C575" s="578" t="s">
        <v>170</v>
      </c>
      <c r="D575" s="578" t="s">
        <v>626</v>
      </c>
      <c r="E575" s="578" t="s">
        <v>627</v>
      </c>
      <c r="F575" s="579">
        <v>0.61342857928858963</v>
      </c>
      <c r="G575" s="580">
        <v>0.37279039700407923</v>
      </c>
    </row>
    <row r="576" spans="2:7">
      <c r="B576" s="577" t="s">
        <v>171</v>
      </c>
      <c r="C576" s="578" t="s">
        <v>170</v>
      </c>
      <c r="D576" s="578" t="s">
        <v>988</v>
      </c>
      <c r="E576" s="578" t="s">
        <v>989</v>
      </c>
      <c r="F576" s="579">
        <v>1.5581759371488229E-3</v>
      </c>
      <c r="G576" s="580">
        <v>6.0966095272062589E-3</v>
      </c>
    </row>
    <row r="577" spans="2:7">
      <c r="B577" s="577" t="s">
        <v>171</v>
      </c>
      <c r="C577" s="578" t="s">
        <v>170</v>
      </c>
      <c r="D577" s="578" t="s">
        <v>1032</v>
      </c>
      <c r="E577" s="578" t="s">
        <v>1033</v>
      </c>
      <c r="F577" s="579">
        <v>0.80045981847688874</v>
      </c>
      <c r="G577" s="580">
        <v>0.59371168721160916</v>
      </c>
    </row>
    <row r="578" spans="2:7">
      <c r="B578" s="577" t="s">
        <v>171</v>
      </c>
      <c r="C578" s="578" t="s">
        <v>170</v>
      </c>
      <c r="D578" s="578" t="s">
        <v>1124</v>
      </c>
      <c r="E578" s="578" t="s">
        <v>1125</v>
      </c>
      <c r="F578" s="579">
        <v>3.1225590123644956E-2</v>
      </c>
      <c r="G578" s="580">
        <v>2.7401306257105278E-2</v>
      </c>
    </row>
    <row r="579" spans="2:7">
      <c r="B579" s="577" t="s">
        <v>169</v>
      </c>
      <c r="C579" s="578" t="s">
        <v>168</v>
      </c>
      <c r="D579" s="578" t="s">
        <v>1100</v>
      </c>
      <c r="E579" s="578" t="s">
        <v>1101</v>
      </c>
      <c r="F579" s="579">
        <v>1.7328653865622785E-2</v>
      </c>
      <c r="G579" s="580">
        <v>1.6732543248817969E-2</v>
      </c>
    </row>
    <row r="580" spans="2:7">
      <c r="B580" s="577" t="s">
        <v>169</v>
      </c>
      <c r="C580" s="578" t="s">
        <v>168</v>
      </c>
      <c r="D580" s="578" t="s">
        <v>501</v>
      </c>
      <c r="E580" s="578" t="s">
        <v>502</v>
      </c>
      <c r="F580" s="579">
        <v>5.5774093846586117E-2</v>
      </c>
      <c r="G580" s="580">
        <v>3.7515437278216414E-2</v>
      </c>
    </row>
    <row r="581" spans="2:7">
      <c r="B581" s="577" t="s">
        <v>169</v>
      </c>
      <c r="C581" s="578" t="s">
        <v>168</v>
      </c>
      <c r="D581" s="578" t="s">
        <v>898</v>
      </c>
      <c r="E581" s="578" t="s">
        <v>899</v>
      </c>
      <c r="F581" s="579">
        <v>9.4303161474839602E-3</v>
      </c>
      <c r="G581" s="580">
        <v>7.95080925552402E-3</v>
      </c>
    </row>
    <row r="582" spans="2:7">
      <c r="B582" s="577" t="s">
        <v>169</v>
      </c>
      <c r="C582" s="578" t="s">
        <v>168</v>
      </c>
      <c r="D582" s="578" t="s">
        <v>950</v>
      </c>
      <c r="E582" s="578" t="s">
        <v>951</v>
      </c>
      <c r="F582" s="579">
        <v>1.5728123460843867E-2</v>
      </c>
      <c r="G582" s="580">
        <v>1.8730021147849208E-2</v>
      </c>
    </row>
    <row r="583" spans="2:7">
      <c r="B583" s="577" t="s">
        <v>169</v>
      </c>
      <c r="C583" s="578" t="s">
        <v>168</v>
      </c>
      <c r="D583" s="578" t="s">
        <v>992</v>
      </c>
      <c r="E583" s="578" t="s">
        <v>993</v>
      </c>
      <c r="F583" s="579">
        <v>0.92780429594272062</v>
      </c>
      <c r="G583" s="580">
        <v>0.88672703633584993</v>
      </c>
    </row>
    <row r="584" spans="2:7">
      <c r="B584" s="577" t="s">
        <v>169</v>
      </c>
      <c r="C584" s="578" t="s">
        <v>168</v>
      </c>
      <c r="D584" s="578" t="s">
        <v>1092</v>
      </c>
      <c r="E584" s="578" t="s">
        <v>1093</v>
      </c>
      <c r="F584" s="579">
        <v>3.3532311080932263E-2</v>
      </c>
      <c r="G584" s="580">
        <v>3.2344152733742387E-2</v>
      </c>
    </row>
    <row r="585" spans="2:7">
      <c r="B585" s="577" t="s">
        <v>167</v>
      </c>
      <c r="C585" s="578" t="s">
        <v>166</v>
      </c>
      <c r="D585" s="578" t="s">
        <v>1036</v>
      </c>
      <c r="E585" s="578" t="s">
        <v>1037</v>
      </c>
      <c r="F585" s="579">
        <v>0.4791703148230172</v>
      </c>
      <c r="G585" s="580">
        <v>0.99036987623481332</v>
      </c>
    </row>
    <row r="586" spans="2:7">
      <c r="B586" s="577" t="s">
        <v>167</v>
      </c>
      <c r="C586" s="578" t="s">
        <v>166</v>
      </c>
      <c r="D586" s="578" t="s">
        <v>612</v>
      </c>
      <c r="E586" s="578" t="s">
        <v>613</v>
      </c>
      <c r="F586" s="579">
        <v>9.5433671137116448E-3</v>
      </c>
      <c r="G586" s="580">
        <v>9.6301237651867846E-3</v>
      </c>
    </row>
    <row r="587" spans="2:7">
      <c r="B587" s="577" t="s">
        <v>165</v>
      </c>
      <c r="C587" s="578" t="s">
        <v>164</v>
      </c>
      <c r="D587" s="578" t="s">
        <v>908</v>
      </c>
      <c r="E587" s="578" t="s">
        <v>909</v>
      </c>
      <c r="F587" s="579">
        <v>5.0791480837298064E-2</v>
      </c>
      <c r="G587" s="580">
        <v>7.1424152879092873E-2</v>
      </c>
    </row>
    <row r="588" spans="2:7">
      <c r="B588" s="577" t="s">
        <v>165</v>
      </c>
      <c r="C588" s="578" t="s">
        <v>164</v>
      </c>
      <c r="D588" s="578" t="s">
        <v>628</v>
      </c>
      <c r="E588" s="578" t="s">
        <v>629</v>
      </c>
      <c r="F588" s="579">
        <v>4.0236850994495995E-3</v>
      </c>
      <c r="G588" s="580">
        <v>3.8543346990050111E-3</v>
      </c>
    </row>
    <row r="589" spans="2:7">
      <c r="B589" s="577" t="s">
        <v>165</v>
      </c>
      <c r="C589" s="578" t="s">
        <v>164</v>
      </c>
      <c r="D589" s="578" t="s">
        <v>592</v>
      </c>
      <c r="E589" s="578" t="s">
        <v>593</v>
      </c>
      <c r="F589" s="579">
        <v>1.4280000820395022E-2</v>
      </c>
      <c r="G589" s="580">
        <v>1.325224955151723E-2</v>
      </c>
    </row>
    <row r="590" spans="2:7">
      <c r="B590" s="577" t="s">
        <v>165</v>
      </c>
      <c r="C590" s="578" t="s">
        <v>164</v>
      </c>
      <c r="D590" s="578" t="s">
        <v>996</v>
      </c>
      <c r="E590" s="578" t="s">
        <v>997</v>
      </c>
      <c r="F590" s="579">
        <v>0.92534843078361007</v>
      </c>
      <c r="G590" s="580">
        <v>0.90451242666057596</v>
      </c>
    </row>
    <row r="591" spans="2:7">
      <c r="B591" s="577" t="s">
        <v>165</v>
      </c>
      <c r="C591" s="578" t="s">
        <v>164</v>
      </c>
      <c r="D591" s="578" t="s">
        <v>1094</v>
      </c>
      <c r="E591" s="578" t="s">
        <v>1095</v>
      </c>
      <c r="F591" s="579">
        <v>3.4035519816447415E-3</v>
      </c>
      <c r="G591" s="580">
        <v>5.9575642508077455E-3</v>
      </c>
    </row>
    <row r="592" spans="2:7">
      <c r="B592" s="577" t="s">
        <v>165</v>
      </c>
      <c r="C592" s="578" t="s">
        <v>164</v>
      </c>
      <c r="D592" s="578" t="s">
        <v>1062</v>
      </c>
      <c r="E592" s="578" t="s">
        <v>1063</v>
      </c>
      <c r="F592" s="579">
        <v>0</v>
      </c>
      <c r="G592" s="580">
        <v>9.9927195900129931E-4</v>
      </c>
    </row>
    <row r="593" spans="2:7">
      <c r="B593" s="577" t="s">
        <v>163</v>
      </c>
      <c r="C593" s="578" t="s">
        <v>162</v>
      </c>
      <c r="D593" s="578" t="s">
        <v>606</v>
      </c>
      <c r="E593" s="578" t="s">
        <v>607</v>
      </c>
      <c r="F593" s="579">
        <v>5.914820502683717E-3</v>
      </c>
      <c r="G593" s="580">
        <v>5.1924129369835962E-3</v>
      </c>
    </row>
    <row r="594" spans="2:7">
      <c r="B594" s="577" t="s">
        <v>163</v>
      </c>
      <c r="C594" s="578" t="s">
        <v>162</v>
      </c>
      <c r="D594" s="578" t="s">
        <v>986</v>
      </c>
      <c r="E594" s="578" t="s">
        <v>987</v>
      </c>
      <c r="F594" s="579">
        <v>8.3775859594447753E-3</v>
      </c>
      <c r="G594" s="580">
        <v>9.0900596660304089E-3</v>
      </c>
    </row>
    <row r="595" spans="2:7">
      <c r="B595" s="577" t="s">
        <v>163</v>
      </c>
      <c r="C595" s="578" t="s">
        <v>162</v>
      </c>
      <c r="D595" s="578" t="s">
        <v>864</v>
      </c>
      <c r="E595" s="578" t="s">
        <v>865</v>
      </c>
      <c r="F595" s="579">
        <v>1.7116570022087632E-3</v>
      </c>
      <c r="G595" s="580">
        <v>2.8342476785420314E-3</v>
      </c>
    </row>
    <row r="596" spans="2:7">
      <c r="B596" s="577" t="s">
        <v>163</v>
      </c>
      <c r="C596" s="578" t="s">
        <v>162</v>
      </c>
      <c r="D596" s="578" t="s">
        <v>620</v>
      </c>
      <c r="E596" s="578" t="s">
        <v>621</v>
      </c>
      <c r="F596" s="579">
        <v>0.96620641152329312</v>
      </c>
      <c r="G596" s="580">
        <v>0.96580660375259741</v>
      </c>
    </row>
    <row r="597" spans="2:7">
      <c r="B597" s="577" t="s">
        <v>163</v>
      </c>
      <c r="C597" s="578" t="s">
        <v>162</v>
      </c>
      <c r="D597" s="578" t="s">
        <v>968</v>
      </c>
      <c r="E597" s="578" t="s">
        <v>969</v>
      </c>
      <c r="F597" s="579">
        <v>1.9546429135281866E-2</v>
      </c>
      <c r="G597" s="580">
        <v>1.7076675965846652E-2</v>
      </c>
    </row>
    <row r="598" spans="2:7">
      <c r="B598" s="577" t="s">
        <v>161</v>
      </c>
      <c r="C598" s="578" t="s">
        <v>160</v>
      </c>
      <c r="D598" s="578" t="s">
        <v>507</v>
      </c>
      <c r="E598" s="578" t="s">
        <v>508</v>
      </c>
      <c r="F598" s="579">
        <v>3.4392422919325587E-2</v>
      </c>
      <c r="G598" s="580">
        <v>3.2258662288422987E-2</v>
      </c>
    </row>
    <row r="599" spans="2:7">
      <c r="B599" s="577" t="s">
        <v>161</v>
      </c>
      <c r="C599" s="578" t="s">
        <v>160</v>
      </c>
      <c r="D599" s="578" t="s">
        <v>570</v>
      </c>
      <c r="E599" s="578" t="s">
        <v>571</v>
      </c>
      <c r="F599" s="579">
        <v>9.3146568865715151E-3</v>
      </c>
      <c r="G599" s="580">
        <v>3.9063223864887206E-3</v>
      </c>
    </row>
    <row r="600" spans="2:7">
      <c r="B600" s="577" t="s">
        <v>161</v>
      </c>
      <c r="C600" s="578" t="s">
        <v>160</v>
      </c>
      <c r="D600" s="578" t="s">
        <v>860</v>
      </c>
      <c r="E600" s="578" t="s">
        <v>861</v>
      </c>
      <c r="F600" s="579">
        <v>1.1255252825851767E-2</v>
      </c>
      <c r="G600" s="580">
        <v>1.2993895907997585E-2</v>
      </c>
    </row>
    <row r="601" spans="2:7">
      <c r="B601" s="577" t="s">
        <v>161</v>
      </c>
      <c r="C601" s="578" t="s">
        <v>160</v>
      </c>
      <c r="D601" s="578" t="s">
        <v>998</v>
      </c>
      <c r="E601" s="578" t="s">
        <v>999</v>
      </c>
      <c r="F601" s="579">
        <v>0.97859928961261822</v>
      </c>
      <c r="G601" s="580">
        <v>0.93634621727899081</v>
      </c>
    </row>
    <row r="602" spans="2:7">
      <c r="B602" s="577" t="s">
        <v>161</v>
      </c>
      <c r="C602" s="578" t="s">
        <v>160</v>
      </c>
      <c r="D602" s="578" t="s">
        <v>1008</v>
      </c>
      <c r="E602" s="578" t="s">
        <v>1009</v>
      </c>
      <c r="F602" s="579">
        <v>6.7468723907838177E-3</v>
      </c>
      <c r="G602" s="580">
        <v>1.4494902138099987E-2</v>
      </c>
    </row>
    <row r="603" spans="2:7">
      <c r="B603" s="577" t="s">
        <v>157</v>
      </c>
      <c r="C603" s="578" t="s">
        <v>156</v>
      </c>
      <c r="D603" s="578" t="s">
        <v>600</v>
      </c>
      <c r="E603" s="578" t="s">
        <v>601</v>
      </c>
      <c r="F603" s="579">
        <v>3.005031359845613E-3</v>
      </c>
      <c r="G603" s="580">
        <v>5.9597036551026555E-3</v>
      </c>
    </row>
    <row r="604" spans="2:7">
      <c r="B604" s="577" t="s">
        <v>157</v>
      </c>
      <c r="C604" s="578" t="s">
        <v>156</v>
      </c>
      <c r="D604" s="578" t="s">
        <v>598</v>
      </c>
      <c r="E604" s="578" t="s">
        <v>599</v>
      </c>
      <c r="F604" s="579">
        <v>9.712254822701212E-2</v>
      </c>
      <c r="G604" s="580">
        <v>0.85390524617950203</v>
      </c>
    </row>
    <row r="605" spans="2:7">
      <c r="B605" s="577" t="s">
        <v>157</v>
      </c>
      <c r="C605" s="578" t="s">
        <v>156</v>
      </c>
      <c r="D605" s="578" t="s">
        <v>1042</v>
      </c>
      <c r="E605" s="578" t="s">
        <v>1043</v>
      </c>
      <c r="F605" s="579">
        <v>4.3094885156715629E-3</v>
      </c>
      <c r="G605" s="580">
        <v>1.5418682850816044E-2</v>
      </c>
    </row>
    <row r="606" spans="2:7">
      <c r="B606" s="577" t="s">
        <v>157</v>
      </c>
      <c r="C606" s="578" t="s">
        <v>156</v>
      </c>
      <c r="D606" s="578" t="s">
        <v>602</v>
      </c>
      <c r="E606" s="578" t="s">
        <v>603</v>
      </c>
      <c r="F606" s="579">
        <v>0</v>
      </c>
      <c r="G606" s="580">
        <v>3.2805708193225625E-3</v>
      </c>
    </row>
    <row r="607" spans="2:7">
      <c r="B607" s="577" t="s">
        <v>157</v>
      </c>
      <c r="C607" s="578" t="s">
        <v>156</v>
      </c>
      <c r="D607" s="578" t="s">
        <v>1026</v>
      </c>
      <c r="E607" s="578" t="s">
        <v>1027</v>
      </c>
      <c r="F607" s="579">
        <v>2.7607552610970927E-2</v>
      </c>
      <c r="G607" s="580">
        <v>0.12143579649525686</v>
      </c>
    </row>
    <row r="608" spans="2:7">
      <c r="B608" s="577" t="s">
        <v>155</v>
      </c>
      <c r="C608" s="578" t="s">
        <v>154</v>
      </c>
      <c r="D608" s="578" t="s">
        <v>523</v>
      </c>
      <c r="E608" s="578" t="s">
        <v>524</v>
      </c>
      <c r="F608" s="579">
        <v>2.3655474432989002E-3</v>
      </c>
      <c r="G608" s="580">
        <v>2.8135336548041289E-3</v>
      </c>
    </row>
    <row r="609" spans="2:7">
      <c r="B609" s="577" t="s">
        <v>155</v>
      </c>
      <c r="C609" s="578" t="s">
        <v>154</v>
      </c>
      <c r="D609" s="578" t="s">
        <v>606</v>
      </c>
      <c r="E609" s="578" t="s">
        <v>607</v>
      </c>
      <c r="F609" s="579">
        <v>1.7673503935611068E-2</v>
      </c>
      <c r="G609" s="580">
        <v>1.389630574263739E-2</v>
      </c>
    </row>
    <row r="610" spans="2:7">
      <c r="B610" s="577" t="s">
        <v>155</v>
      </c>
      <c r="C610" s="578" t="s">
        <v>154</v>
      </c>
      <c r="D610" s="578" t="s">
        <v>636</v>
      </c>
      <c r="E610" s="578" t="s">
        <v>637</v>
      </c>
      <c r="F610" s="579">
        <v>2.2780095833506609E-3</v>
      </c>
      <c r="G610" s="580">
        <v>1.9646913481847529E-3</v>
      </c>
    </row>
    <row r="611" spans="2:7">
      <c r="B611" s="577" t="s">
        <v>155</v>
      </c>
      <c r="C611" s="578" t="s">
        <v>154</v>
      </c>
      <c r="D611" s="578" t="s">
        <v>1002</v>
      </c>
      <c r="E611" s="578" t="s">
        <v>1003</v>
      </c>
      <c r="F611" s="579">
        <v>0.93877655268886506</v>
      </c>
      <c r="G611" s="580">
        <v>0.95211015024110313</v>
      </c>
    </row>
    <row r="612" spans="2:7">
      <c r="B612" s="577" t="s">
        <v>155</v>
      </c>
      <c r="C612" s="578" t="s">
        <v>154</v>
      </c>
      <c r="D612" s="578" t="s">
        <v>968</v>
      </c>
      <c r="E612" s="578" t="s">
        <v>969</v>
      </c>
      <c r="F612" s="579">
        <v>2.0193223429232049E-2</v>
      </c>
      <c r="G612" s="580">
        <v>1.5801219463595428E-2</v>
      </c>
    </row>
    <row r="613" spans="2:7">
      <c r="B613" s="577" t="s">
        <v>155</v>
      </c>
      <c r="C613" s="578" t="s">
        <v>154</v>
      </c>
      <c r="D613" s="578" t="s">
        <v>1082</v>
      </c>
      <c r="E613" s="578" t="s">
        <v>1083</v>
      </c>
      <c r="F613" s="579">
        <v>1.4663806943396862E-3</v>
      </c>
      <c r="G613" s="580">
        <v>1.3868409516598255E-3</v>
      </c>
    </row>
    <row r="614" spans="2:7">
      <c r="B614" s="577" t="s">
        <v>155</v>
      </c>
      <c r="C614" s="578" t="s">
        <v>154</v>
      </c>
      <c r="D614" s="578" t="s">
        <v>1116</v>
      </c>
      <c r="E614" s="578" t="s">
        <v>1117</v>
      </c>
      <c r="F614" s="579">
        <v>9.3838614994278882E-3</v>
      </c>
      <c r="G614" s="580">
        <v>1.2027258598015383E-2</v>
      </c>
    </row>
    <row r="615" spans="2:7">
      <c r="B615" s="577" t="s">
        <v>153</v>
      </c>
      <c r="C615" s="578" t="s">
        <v>152</v>
      </c>
      <c r="D615" s="578" t="s">
        <v>846</v>
      </c>
      <c r="E615" s="578" t="s">
        <v>847</v>
      </c>
      <c r="F615" s="579">
        <v>2.377346880880937E-3</v>
      </c>
      <c r="G615" s="580">
        <v>1.7799822300933669E-3</v>
      </c>
    </row>
    <row r="616" spans="2:7">
      <c r="B616" s="577" t="s">
        <v>153</v>
      </c>
      <c r="C616" s="578" t="s">
        <v>152</v>
      </c>
      <c r="D616" s="578" t="s">
        <v>650</v>
      </c>
      <c r="E616" s="578" t="s">
        <v>651</v>
      </c>
      <c r="F616" s="579">
        <v>3.0276948971004518E-2</v>
      </c>
      <c r="G616" s="580">
        <v>2.8413901212482016E-2</v>
      </c>
    </row>
    <row r="617" spans="2:7">
      <c r="B617" s="577" t="s">
        <v>153</v>
      </c>
      <c r="C617" s="578" t="s">
        <v>152</v>
      </c>
      <c r="D617" s="578" t="s">
        <v>1004</v>
      </c>
      <c r="E617" s="578" t="s">
        <v>1005</v>
      </c>
      <c r="F617" s="579">
        <v>0.54575298321507637</v>
      </c>
      <c r="G617" s="580">
        <v>0.89370963254585334</v>
      </c>
    </row>
    <row r="618" spans="2:7">
      <c r="B618" s="577" t="s">
        <v>153</v>
      </c>
      <c r="C618" s="578" t="s">
        <v>152</v>
      </c>
      <c r="D618" s="578" t="s">
        <v>1090</v>
      </c>
      <c r="E618" s="578" t="s">
        <v>1091</v>
      </c>
      <c r="F618" s="579">
        <v>1.6053901484111809E-2</v>
      </c>
      <c r="G618" s="580">
        <v>1.3186826336557248E-2</v>
      </c>
    </row>
    <row r="619" spans="2:7">
      <c r="B619" s="577" t="s">
        <v>153</v>
      </c>
      <c r="C619" s="578" t="s">
        <v>152</v>
      </c>
      <c r="D619" s="578" t="s">
        <v>1126</v>
      </c>
      <c r="E619" s="578" t="s">
        <v>1127</v>
      </c>
      <c r="F619" s="579">
        <v>3.1607654301265445E-3</v>
      </c>
      <c r="G619" s="580">
        <v>2.4859919885841819E-3</v>
      </c>
    </row>
    <row r="620" spans="2:7">
      <c r="B620" s="577" t="s">
        <v>153</v>
      </c>
      <c r="C620" s="578" t="s">
        <v>152</v>
      </c>
      <c r="D620" s="578" t="s">
        <v>517</v>
      </c>
      <c r="E620" s="578" t="s">
        <v>518</v>
      </c>
      <c r="F620" s="579">
        <v>2.7118289069307511E-2</v>
      </c>
      <c r="G620" s="580">
        <v>6.0423665686429963E-2</v>
      </c>
    </row>
    <row r="621" spans="2:7">
      <c r="B621" s="577" t="s">
        <v>151</v>
      </c>
      <c r="C621" s="578" t="s">
        <v>150</v>
      </c>
      <c r="D621" s="578" t="s">
        <v>604</v>
      </c>
      <c r="E621" s="578" t="s">
        <v>605</v>
      </c>
      <c r="F621" s="579">
        <v>1.7537969922474837E-2</v>
      </c>
      <c r="G621" s="580">
        <v>9.8881839531704575E-3</v>
      </c>
    </row>
    <row r="622" spans="2:7">
      <c r="B622" s="577" t="s">
        <v>151</v>
      </c>
      <c r="C622" s="578" t="s">
        <v>150</v>
      </c>
      <c r="D622" s="578" t="s">
        <v>1034</v>
      </c>
      <c r="E622" s="578" t="s">
        <v>1035</v>
      </c>
      <c r="F622" s="579">
        <v>0.96125158354662732</v>
      </c>
      <c r="G622" s="580">
        <v>0.52129762697605941</v>
      </c>
    </row>
    <row r="623" spans="2:7">
      <c r="B623" s="577" t="s">
        <v>151</v>
      </c>
      <c r="C623" s="578" t="s">
        <v>150</v>
      </c>
      <c r="D623" s="578" t="s">
        <v>1048</v>
      </c>
      <c r="E623" s="578" t="s">
        <v>1049</v>
      </c>
      <c r="F623" s="579">
        <v>0.96996450573212023</v>
      </c>
      <c r="G623" s="580">
        <v>0.41667776648322752</v>
      </c>
    </row>
    <row r="624" spans="2:7">
      <c r="B624" s="577" t="s">
        <v>151</v>
      </c>
      <c r="C624" s="578" t="s">
        <v>150</v>
      </c>
      <c r="D624" s="578" t="s">
        <v>1106</v>
      </c>
      <c r="E624" s="578" t="s">
        <v>1107</v>
      </c>
      <c r="F624" s="579">
        <v>2.6843715886111061E-3</v>
      </c>
      <c r="G624" s="580">
        <v>1.0515615689298608E-3</v>
      </c>
    </row>
    <row r="625" spans="2:7">
      <c r="B625" s="577" t="s">
        <v>151</v>
      </c>
      <c r="C625" s="578" t="s">
        <v>150</v>
      </c>
      <c r="D625" s="578" t="s">
        <v>932</v>
      </c>
      <c r="E625" s="578" t="s">
        <v>933</v>
      </c>
      <c r="F625" s="579">
        <v>2.9236880115551277E-2</v>
      </c>
      <c r="G625" s="580">
        <v>5.1084861018612635E-2</v>
      </c>
    </row>
    <row r="626" spans="2:7">
      <c r="B626" s="577" t="s">
        <v>149</v>
      </c>
      <c r="C626" s="578" t="s">
        <v>148</v>
      </c>
      <c r="D626" s="578" t="s">
        <v>507</v>
      </c>
      <c r="E626" s="578" t="s">
        <v>508</v>
      </c>
      <c r="F626" s="579">
        <v>8.0962861399009791E-3</v>
      </c>
      <c r="G626" s="580">
        <v>3.5566618411322997E-3</v>
      </c>
    </row>
    <row r="627" spans="2:7">
      <c r="B627" s="577" t="s">
        <v>149</v>
      </c>
      <c r="C627" s="578" t="s">
        <v>148</v>
      </c>
      <c r="D627" s="578" t="s">
        <v>998</v>
      </c>
      <c r="E627" s="578" t="s">
        <v>999</v>
      </c>
      <c r="F627" s="579">
        <v>2.6378070178836345E-3</v>
      </c>
      <c r="G627" s="580">
        <v>1.1820823395856984E-3</v>
      </c>
    </row>
    <row r="628" spans="2:7">
      <c r="B628" s="577" t="s">
        <v>149</v>
      </c>
      <c r="C628" s="578" t="s">
        <v>148</v>
      </c>
      <c r="D628" s="578" t="s">
        <v>1008</v>
      </c>
      <c r="E628" s="578" t="s">
        <v>1009</v>
      </c>
      <c r="F628" s="579">
        <v>0.98594214699245797</v>
      </c>
      <c r="G628" s="580">
        <v>0.99205869793890666</v>
      </c>
    </row>
    <row r="629" spans="2:7">
      <c r="B629" s="577" t="s">
        <v>149</v>
      </c>
      <c r="C629" s="578" t="s">
        <v>148</v>
      </c>
      <c r="D629" s="578" t="s">
        <v>888</v>
      </c>
      <c r="E629" s="578" t="s">
        <v>889</v>
      </c>
      <c r="F629" s="579">
        <v>3.632447251187154E-3</v>
      </c>
      <c r="G629" s="580">
        <v>0</v>
      </c>
    </row>
    <row r="630" spans="2:7">
      <c r="B630" s="577" t="s">
        <v>149</v>
      </c>
      <c r="C630" s="578" t="s">
        <v>148</v>
      </c>
      <c r="D630" s="578" t="s">
        <v>952</v>
      </c>
      <c r="E630" s="578" t="s">
        <v>953</v>
      </c>
      <c r="F630" s="579">
        <v>6.3656468980840958E-3</v>
      </c>
      <c r="G630" s="580">
        <v>3.2025578803753503E-3</v>
      </c>
    </row>
    <row r="631" spans="2:7">
      <c r="B631" s="577" t="s">
        <v>147</v>
      </c>
      <c r="C631" s="578" t="s">
        <v>146</v>
      </c>
      <c r="D631" s="578" t="s">
        <v>1016</v>
      </c>
      <c r="E631" s="578" t="s">
        <v>1017</v>
      </c>
      <c r="F631" s="579">
        <v>4.6363323963022002E-3</v>
      </c>
      <c r="G631" s="580">
        <v>2.7572851964272555E-3</v>
      </c>
    </row>
    <row r="632" spans="2:7">
      <c r="B632" s="577" t="s">
        <v>147</v>
      </c>
      <c r="C632" s="578" t="s">
        <v>146</v>
      </c>
      <c r="D632" s="578" t="s">
        <v>648</v>
      </c>
      <c r="E632" s="578" t="s">
        <v>649</v>
      </c>
      <c r="F632" s="579">
        <v>1.5847480969051508E-3</v>
      </c>
      <c r="G632" s="580">
        <v>1.3300634544126614E-3</v>
      </c>
    </row>
    <row r="633" spans="2:7">
      <c r="B633" s="577" t="s">
        <v>147</v>
      </c>
      <c r="C633" s="578" t="s">
        <v>146</v>
      </c>
      <c r="D633" s="578" t="s">
        <v>630</v>
      </c>
      <c r="E633" s="578" t="s">
        <v>631</v>
      </c>
      <c r="F633" s="579">
        <v>4.5387539762588242E-3</v>
      </c>
      <c r="G633" s="580">
        <v>2.7438840533097471E-3</v>
      </c>
    </row>
    <row r="634" spans="2:7">
      <c r="B634" s="577" t="s">
        <v>147</v>
      </c>
      <c r="C634" s="578" t="s">
        <v>146</v>
      </c>
      <c r="D634" s="578" t="s">
        <v>638</v>
      </c>
      <c r="E634" s="578" t="s">
        <v>639</v>
      </c>
      <c r="F634" s="579">
        <v>3.9947484242936777E-3</v>
      </c>
      <c r="G634" s="580">
        <v>2.8644943413673185E-3</v>
      </c>
    </row>
    <row r="635" spans="2:7">
      <c r="B635" s="577" t="s">
        <v>147</v>
      </c>
      <c r="C635" s="578" t="s">
        <v>146</v>
      </c>
      <c r="D635" s="578" t="s">
        <v>640</v>
      </c>
      <c r="E635" s="578" t="s">
        <v>641</v>
      </c>
      <c r="F635" s="579">
        <v>0.96423493568043328</v>
      </c>
      <c r="G635" s="580">
        <v>0.95427864996884237</v>
      </c>
    </row>
    <row r="636" spans="2:7">
      <c r="B636" s="577" t="s">
        <v>147</v>
      </c>
      <c r="C636" s="578" t="s">
        <v>146</v>
      </c>
      <c r="D636" s="578" t="s">
        <v>1018</v>
      </c>
      <c r="E636" s="578" t="s">
        <v>1019</v>
      </c>
      <c r="F636" s="579">
        <v>1.2553500368806052E-2</v>
      </c>
      <c r="G636" s="580">
        <v>8.9519636024952918E-3</v>
      </c>
    </row>
    <row r="637" spans="2:7">
      <c r="B637" s="577" t="s">
        <v>147</v>
      </c>
      <c r="C637" s="578" t="s">
        <v>146</v>
      </c>
      <c r="D637" s="578" t="s">
        <v>1044</v>
      </c>
      <c r="E637" s="578" t="s">
        <v>1045</v>
      </c>
      <c r="F637" s="579">
        <v>1.0625674035558651E-2</v>
      </c>
      <c r="G637" s="580">
        <v>1.0529948204581851E-2</v>
      </c>
    </row>
    <row r="638" spans="2:7">
      <c r="B638" s="577" t="s">
        <v>147</v>
      </c>
      <c r="C638" s="578" t="s">
        <v>146</v>
      </c>
      <c r="D638" s="578" t="s">
        <v>1074</v>
      </c>
      <c r="E638" s="578" t="s">
        <v>1075</v>
      </c>
      <c r="F638" s="579">
        <v>2.3539916623537643E-2</v>
      </c>
      <c r="G638" s="580">
        <v>1.3866832840841323E-2</v>
      </c>
    </row>
    <row r="639" spans="2:7">
      <c r="B639" s="577" t="s">
        <v>147</v>
      </c>
      <c r="C639" s="578" t="s">
        <v>146</v>
      </c>
      <c r="D639" s="578" t="s">
        <v>1128</v>
      </c>
      <c r="E639" s="578" t="s">
        <v>1129</v>
      </c>
      <c r="F639" s="579">
        <v>7.0849035690534251E-3</v>
      </c>
      <c r="G639" s="580">
        <v>2.6768783377222076E-3</v>
      </c>
    </row>
    <row r="640" spans="2:7">
      <c r="B640" s="577" t="s">
        <v>145</v>
      </c>
      <c r="C640" s="578" t="s">
        <v>144</v>
      </c>
      <c r="D640" s="578" t="s">
        <v>584</v>
      </c>
      <c r="E640" s="578" t="s">
        <v>585</v>
      </c>
      <c r="F640" s="579">
        <v>2.8510562108719471E-2</v>
      </c>
      <c r="G640" s="580">
        <v>6.0910776571880543E-2</v>
      </c>
    </row>
    <row r="641" spans="2:7">
      <c r="B641" s="577" t="s">
        <v>145</v>
      </c>
      <c r="C641" s="578" t="s">
        <v>144</v>
      </c>
      <c r="D641" s="578" t="s">
        <v>1010</v>
      </c>
      <c r="E641" s="578" t="s">
        <v>1011</v>
      </c>
      <c r="F641" s="579">
        <v>0.966196289622686</v>
      </c>
      <c r="G641" s="580">
        <v>0.92821669843492682</v>
      </c>
    </row>
    <row r="642" spans="2:7">
      <c r="B642" s="577" t="s">
        <v>145</v>
      </c>
      <c r="C642" s="578" t="s">
        <v>144</v>
      </c>
      <c r="D642" s="578" t="s">
        <v>1120</v>
      </c>
      <c r="E642" s="578" t="s">
        <v>1121</v>
      </c>
      <c r="F642" s="579">
        <v>1.0906962375207309E-2</v>
      </c>
      <c r="G642" s="580">
        <v>1.0872524993192516E-2</v>
      </c>
    </row>
    <row r="643" spans="2:7">
      <c r="B643" s="577" t="s">
        <v>143</v>
      </c>
      <c r="C643" s="578" t="s">
        <v>142</v>
      </c>
      <c r="D643" s="578" t="s">
        <v>846</v>
      </c>
      <c r="E643" s="578" t="s">
        <v>847</v>
      </c>
      <c r="F643" s="579">
        <v>3.0765665517282718E-3</v>
      </c>
      <c r="G643" s="580">
        <v>3.5001272773555405E-3</v>
      </c>
    </row>
    <row r="644" spans="2:7">
      <c r="B644" s="577" t="s">
        <v>143</v>
      </c>
      <c r="C644" s="578" t="s">
        <v>142</v>
      </c>
      <c r="D644" s="578" t="s">
        <v>1098</v>
      </c>
      <c r="E644" s="578" t="s">
        <v>1099</v>
      </c>
      <c r="F644" s="579">
        <v>2.1451165930757381E-3</v>
      </c>
      <c r="G644" s="580">
        <v>1.7909742172442637E-3</v>
      </c>
    </row>
    <row r="645" spans="2:7">
      <c r="B645" s="577" t="s">
        <v>143</v>
      </c>
      <c r="C645" s="578" t="s">
        <v>142</v>
      </c>
      <c r="D645" s="578" t="s">
        <v>994</v>
      </c>
      <c r="E645" s="578" t="s">
        <v>995</v>
      </c>
      <c r="F645" s="579">
        <v>4.6969319176819188E-3</v>
      </c>
      <c r="G645" s="580">
        <v>3.6819520709843998E-3</v>
      </c>
    </row>
    <row r="646" spans="2:7">
      <c r="B646" s="577" t="s">
        <v>143</v>
      </c>
      <c r="C646" s="578" t="s">
        <v>142</v>
      </c>
      <c r="D646" s="578" t="s">
        <v>1012</v>
      </c>
      <c r="E646" s="578" t="s">
        <v>1013</v>
      </c>
      <c r="F646" s="579">
        <v>0.84012652695981527</v>
      </c>
      <c r="G646" s="580">
        <v>0.91754700170915304</v>
      </c>
    </row>
    <row r="647" spans="2:7">
      <c r="B647" s="577" t="s">
        <v>143</v>
      </c>
      <c r="C647" s="578" t="s">
        <v>142</v>
      </c>
      <c r="D647" s="578" t="s">
        <v>1040</v>
      </c>
      <c r="E647" s="578" t="s">
        <v>1041</v>
      </c>
      <c r="F647" s="579">
        <v>3.8425893704234172E-3</v>
      </c>
      <c r="G647" s="580">
        <v>4.7683552129168336E-3</v>
      </c>
    </row>
    <row r="648" spans="2:7">
      <c r="B648" s="577" t="s">
        <v>143</v>
      </c>
      <c r="C648" s="578" t="s">
        <v>142</v>
      </c>
      <c r="D648" s="578" t="s">
        <v>517</v>
      </c>
      <c r="E648" s="578" t="s">
        <v>518</v>
      </c>
      <c r="F648" s="579">
        <v>2.0295081571029428E-2</v>
      </c>
      <c r="G648" s="580">
        <v>6.8711589512345905E-2</v>
      </c>
    </row>
    <row r="649" spans="2:7">
      <c r="B649" s="577" t="s">
        <v>141</v>
      </c>
      <c r="C649" s="578" t="s">
        <v>140</v>
      </c>
      <c r="D649" s="578" t="s">
        <v>510</v>
      </c>
      <c r="E649" s="578" t="s">
        <v>511</v>
      </c>
      <c r="F649" s="579">
        <v>3.0768076057042782E-2</v>
      </c>
      <c r="G649" s="580">
        <v>1.0989757310270749E-2</v>
      </c>
    </row>
    <row r="650" spans="2:7">
      <c r="B650" s="577" t="s">
        <v>141</v>
      </c>
      <c r="C650" s="578" t="s">
        <v>140</v>
      </c>
      <c r="D650" s="578" t="s">
        <v>525</v>
      </c>
      <c r="E650" s="578" t="s">
        <v>526</v>
      </c>
      <c r="F650" s="579">
        <v>5.4548023324513858E-3</v>
      </c>
      <c r="G650" s="580">
        <v>7.5904210923271867E-3</v>
      </c>
    </row>
    <row r="651" spans="2:7">
      <c r="B651" s="577" t="s">
        <v>141</v>
      </c>
      <c r="C651" s="578" t="s">
        <v>140</v>
      </c>
      <c r="D651" s="578" t="s">
        <v>972</v>
      </c>
      <c r="E651" s="578" t="s">
        <v>973</v>
      </c>
      <c r="F651" s="579">
        <v>8.7965413385918973E-3</v>
      </c>
      <c r="G651" s="580">
        <v>3.3564423855404891E-3</v>
      </c>
    </row>
    <row r="652" spans="2:7">
      <c r="B652" s="577" t="s">
        <v>141</v>
      </c>
      <c r="C652" s="578" t="s">
        <v>140</v>
      </c>
      <c r="D652" s="578" t="s">
        <v>1014</v>
      </c>
      <c r="E652" s="578" t="s">
        <v>1015</v>
      </c>
      <c r="F652" s="579">
        <v>0.9848494436057601</v>
      </c>
      <c r="G652" s="580">
        <v>0.97357382475367316</v>
      </c>
    </row>
    <row r="653" spans="2:7">
      <c r="B653" s="577" t="s">
        <v>141</v>
      </c>
      <c r="C653" s="578" t="s">
        <v>140</v>
      </c>
      <c r="D653" s="578" t="s">
        <v>622</v>
      </c>
      <c r="E653" s="578" t="s">
        <v>623</v>
      </c>
      <c r="F653" s="579">
        <v>2.7709936968718218E-3</v>
      </c>
      <c r="G653" s="580">
        <v>4.4895544581883429E-3</v>
      </c>
    </row>
    <row r="654" spans="2:7">
      <c r="B654" s="577" t="s">
        <v>139</v>
      </c>
      <c r="C654" s="578" t="s">
        <v>138</v>
      </c>
      <c r="D654" s="578" t="s">
        <v>510</v>
      </c>
      <c r="E654" s="578" t="s">
        <v>511</v>
      </c>
      <c r="F654" s="579">
        <v>4.9487115336502374E-3</v>
      </c>
      <c r="G654" s="580">
        <v>3.5658143324824409E-3</v>
      </c>
    </row>
    <row r="655" spans="2:7">
      <c r="B655" s="577" t="s">
        <v>139</v>
      </c>
      <c r="C655" s="578" t="s">
        <v>138</v>
      </c>
      <c r="D655" s="578" t="s">
        <v>535</v>
      </c>
      <c r="E655" s="578" t="s">
        <v>536</v>
      </c>
      <c r="F655" s="579">
        <v>4.6089589598862064E-2</v>
      </c>
      <c r="G655" s="580">
        <v>8.0726575231832007E-2</v>
      </c>
    </row>
    <row r="656" spans="2:7">
      <c r="B656" s="577" t="s">
        <v>139</v>
      </c>
      <c r="C656" s="578" t="s">
        <v>138</v>
      </c>
      <c r="D656" s="578" t="s">
        <v>580</v>
      </c>
      <c r="E656" s="578" t="s">
        <v>581</v>
      </c>
      <c r="F656" s="579">
        <v>8.2701607111508313E-3</v>
      </c>
      <c r="G656" s="580">
        <v>1.8683569131369069E-2</v>
      </c>
    </row>
    <row r="657" spans="2:7">
      <c r="B657" s="577" t="s">
        <v>139</v>
      </c>
      <c r="C657" s="578" t="s">
        <v>138</v>
      </c>
      <c r="D657" s="578" t="s">
        <v>1022</v>
      </c>
      <c r="E657" s="578" t="s">
        <v>1023</v>
      </c>
      <c r="F657" s="579">
        <v>0.94901268666124206</v>
      </c>
      <c r="G657" s="580">
        <v>0.89568641024531648</v>
      </c>
    </row>
    <row r="658" spans="2:7">
      <c r="B658" s="577" t="s">
        <v>139</v>
      </c>
      <c r="C658" s="578" t="s">
        <v>138</v>
      </c>
      <c r="D658" s="578" t="s">
        <v>1118</v>
      </c>
      <c r="E658" s="578" t="s">
        <v>1119</v>
      </c>
      <c r="F658" s="579">
        <v>0</v>
      </c>
      <c r="G658" s="580">
        <v>1.3376310589999854E-3</v>
      </c>
    </row>
    <row r="659" spans="2:7">
      <c r="B659" s="577" t="s">
        <v>137</v>
      </c>
      <c r="C659" s="578" t="s">
        <v>136</v>
      </c>
      <c r="D659" s="578" t="s">
        <v>1038</v>
      </c>
      <c r="E659" s="578" t="s">
        <v>1039</v>
      </c>
      <c r="F659" s="579">
        <v>0.99245453664524053</v>
      </c>
      <c r="G659" s="580">
        <v>0.99228145870741868</v>
      </c>
    </row>
    <row r="660" spans="2:7">
      <c r="B660" s="577" t="s">
        <v>137</v>
      </c>
      <c r="C660" s="578" t="s">
        <v>136</v>
      </c>
      <c r="D660" s="578" t="s">
        <v>1060</v>
      </c>
      <c r="E660" s="578" t="s">
        <v>1061</v>
      </c>
      <c r="F660" s="579">
        <v>3.4984641319259538E-3</v>
      </c>
      <c r="G660" s="580">
        <v>6.4073581273979144E-3</v>
      </c>
    </row>
    <row r="661" spans="2:7">
      <c r="B661" s="577" t="s">
        <v>134</v>
      </c>
      <c r="C661" s="578" t="s">
        <v>133</v>
      </c>
      <c r="D661" s="578" t="s">
        <v>632</v>
      </c>
      <c r="E661" s="578" t="s">
        <v>633</v>
      </c>
      <c r="F661" s="579">
        <v>0.94284200678546859</v>
      </c>
      <c r="G661" s="580">
        <v>0.99555273441374248</v>
      </c>
    </row>
    <row r="662" spans="2:7">
      <c r="B662" s="577" t="s">
        <v>134</v>
      </c>
      <c r="C662" s="578" t="s">
        <v>133</v>
      </c>
      <c r="D662" s="578" t="s">
        <v>1102</v>
      </c>
      <c r="E662" s="578" t="s">
        <v>1103</v>
      </c>
      <c r="F662" s="579">
        <v>2.0605102565987793E-3</v>
      </c>
      <c r="G662" s="580">
        <v>4.4472655862575136E-3</v>
      </c>
    </row>
    <row r="663" spans="2:7">
      <c r="B663" s="577" t="s">
        <v>132</v>
      </c>
      <c r="C663" s="578" t="s">
        <v>131</v>
      </c>
      <c r="D663" s="578" t="s">
        <v>634</v>
      </c>
      <c r="E663" s="578" t="s">
        <v>635</v>
      </c>
      <c r="F663" s="579">
        <v>4.3038184378364944E-2</v>
      </c>
      <c r="G663" s="580">
        <v>4.192283487437673E-2</v>
      </c>
    </row>
    <row r="664" spans="2:7">
      <c r="B664" s="577" t="s">
        <v>132</v>
      </c>
      <c r="C664" s="578" t="s">
        <v>131</v>
      </c>
      <c r="D664" s="578" t="s">
        <v>1046</v>
      </c>
      <c r="E664" s="578" t="s">
        <v>1047</v>
      </c>
      <c r="F664" s="579">
        <v>0.96471397467422049</v>
      </c>
      <c r="G664" s="580">
        <v>0.95807716512562335</v>
      </c>
    </row>
    <row r="665" spans="2:7">
      <c r="B665" s="577" t="s">
        <v>130</v>
      </c>
      <c r="C665" s="578" t="s">
        <v>129</v>
      </c>
      <c r="D665" s="578" t="s">
        <v>553</v>
      </c>
      <c r="E665" s="578" t="s">
        <v>554</v>
      </c>
      <c r="F665" s="579">
        <v>4.8840143949897968E-3</v>
      </c>
      <c r="G665" s="580">
        <v>3.8794823644424095E-3</v>
      </c>
    </row>
    <row r="666" spans="2:7">
      <c r="B666" s="577" t="s">
        <v>130</v>
      </c>
      <c r="C666" s="578" t="s">
        <v>129</v>
      </c>
      <c r="D666" s="578" t="s">
        <v>916</v>
      </c>
      <c r="E666" s="578" t="s">
        <v>917</v>
      </c>
      <c r="F666" s="579">
        <v>6.6238217421388898E-2</v>
      </c>
      <c r="G666" s="580">
        <v>7.6110865334937924E-2</v>
      </c>
    </row>
    <row r="667" spans="2:7">
      <c r="B667" s="577" t="s">
        <v>130</v>
      </c>
      <c r="C667" s="578" t="s">
        <v>129</v>
      </c>
      <c r="D667" s="578" t="s">
        <v>928</v>
      </c>
      <c r="E667" s="578" t="s">
        <v>929</v>
      </c>
      <c r="F667" s="579">
        <v>1.99378398868384E-2</v>
      </c>
      <c r="G667" s="580">
        <v>1.8794143033482966E-2</v>
      </c>
    </row>
    <row r="668" spans="2:7">
      <c r="B668" s="577" t="s">
        <v>130</v>
      </c>
      <c r="C668" s="578" t="s">
        <v>129</v>
      </c>
      <c r="D668" s="578" t="s">
        <v>1050</v>
      </c>
      <c r="E668" s="578" t="s">
        <v>1051</v>
      </c>
      <c r="F668" s="579">
        <v>0.94724037715503062</v>
      </c>
      <c r="G668" s="580">
        <v>0.89136521273732439</v>
      </c>
    </row>
    <row r="669" spans="2:7">
      <c r="B669" s="577" t="s">
        <v>130</v>
      </c>
      <c r="C669" s="578" t="s">
        <v>129</v>
      </c>
      <c r="D669" s="578" t="s">
        <v>594</v>
      </c>
      <c r="E669" s="578" t="s">
        <v>595</v>
      </c>
      <c r="F669" s="579">
        <v>1.6089177703552858E-2</v>
      </c>
      <c r="G669" s="580">
        <v>9.8502965298123048E-3</v>
      </c>
    </row>
    <row r="670" spans="2:7">
      <c r="B670" s="577" t="s">
        <v>128</v>
      </c>
      <c r="C670" s="578" t="s">
        <v>127</v>
      </c>
      <c r="D670" s="578" t="s">
        <v>582</v>
      </c>
      <c r="E670" s="578" t="s">
        <v>583</v>
      </c>
      <c r="F670" s="579">
        <v>1.6796575665864249E-3</v>
      </c>
      <c r="G670" s="580">
        <v>1.183715995439693E-3</v>
      </c>
    </row>
    <row r="671" spans="2:7">
      <c r="B671" s="577" t="s">
        <v>128</v>
      </c>
      <c r="C671" s="578" t="s">
        <v>127</v>
      </c>
      <c r="D671" s="578" t="s">
        <v>604</v>
      </c>
      <c r="E671" s="578" t="s">
        <v>605</v>
      </c>
      <c r="F671" s="579">
        <v>2.6247894013714558E-2</v>
      </c>
      <c r="G671" s="580">
        <v>2.3030640243070895E-2</v>
      </c>
    </row>
    <row r="672" spans="2:7">
      <c r="B672" s="577" t="s">
        <v>128</v>
      </c>
      <c r="C672" s="578" t="s">
        <v>127</v>
      </c>
      <c r="D672" s="578" t="s">
        <v>1052</v>
      </c>
      <c r="E672" s="578" t="s">
        <v>1053</v>
      </c>
      <c r="F672" s="579">
        <v>0.91018158236057078</v>
      </c>
      <c r="G672" s="580">
        <v>0.9646521675094506</v>
      </c>
    </row>
    <row r="673" spans="2:7">
      <c r="B673" s="577" t="s">
        <v>128</v>
      </c>
      <c r="C673" s="578" t="s">
        <v>127</v>
      </c>
      <c r="D673" s="578" t="s">
        <v>1116</v>
      </c>
      <c r="E673" s="578" t="s">
        <v>1117</v>
      </c>
      <c r="F673" s="579">
        <v>6.3460773095865885E-3</v>
      </c>
      <c r="G673" s="580">
        <v>1.1133476252038772E-2</v>
      </c>
    </row>
    <row r="674" spans="2:7">
      <c r="B674" s="577" t="s">
        <v>126</v>
      </c>
      <c r="C674" s="578" t="s">
        <v>125</v>
      </c>
      <c r="D674" s="578" t="s">
        <v>549</v>
      </c>
      <c r="E674" s="578" t="s">
        <v>550</v>
      </c>
      <c r="F674" s="579">
        <v>6.016342609747061E-3</v>
      </c>
      <c r="G674" s="580">
        <v>1.4189257559171734E-3</v>
      </c>
    </row>
    <row r="675" spans="2:7">
      <c r="B675" s="577" t="s">
        <v>126</v>
      </c>
      <c r="C675" s="578" t="s">
        <v>125</v>
      </c>
      <c r="D675" s="578" t="s">
        <v>1016</v>
      </c>
      <c r="E675" s="578" t="s">
        <v>1017</v>
      </c>
      <c r="F675" s="579">
        <v>4.4166277019452313E-3</v>
      </c>
      <c r="G675" s="580">
        <v>9.0148929711431427E-4</v>
      </c>
    </row>
    <row r="676" spans="2:7">
      <c r="B676" s="577" t="s">
        <v>126</v>
      </c>
      <c r="C676" s="578" t="s">
        <v>125</v>
      </c>
      <c r="D676" s="578" t="s">
        <v>952</v>
      </c>
      <c r="E676" s="578" t="s">
        <v>953</v>
      </c>
      <c r="F676" s="579">
        <v>7.0556899222666532E-3</v>
      </c>
      <c r="G676" s="580">
        <v>2.351461240559659E-3</v>
      </c>
    </row>
    <row r="677" spans="2:7">
      <c r="B677" s="577" t="s">
        <v>126</v>
      </c>
      <c r="C677" s="578" t="s">
        <v>125</v>
      </c>
      <c r="D677" s="578" t="s">
        <v>568</v>
      </c>
      <c r="E677" s="578" t="s">
        <v>569</v>
      </c>
      <c r="F677" s="579">
        <v>4.8458625077198959E-3</v>
      </c>
      <c r="G677" s="580">
        <v>2.995382167069884E-3</v>
      </c>
    </row>
    <row r="678" spans="2:7">
      <c r="B678" s="577" t="s">
        <v>126</v>
      </c>
      <c r="C678" s="578" t="s">
        <v>125</v>
      </c>
      <c r="D678" s="578" t="s">
        <v>850</v>
      </c>
      <c r="E678" s="578" t="s">
        <v>851</v>
      </c>
      <c r="F678" s="579">
        <v>0.99319411407175062</v>
      </c>
      <c r="G678" s="580">
        <v>0.15219531041588091</v>
      </c>
    </row>
    <row r="679" spans="2:7">
      <c r="B679" s="577" t="s">
        <v>126</v>
      </c>
      <c r="C679" s="578" t="s">
        <v>125</v>
      </c>
      <c r="D679" s="578" t="s">
        <v>650</v>
      </c>
      <c r="E679" s="578" t="s">
        <v>651</v>
      </c>
      <c r="F679" s="579">
        <v>1.4574248336011019E-2</v>
      </c>
      <c r="G679" s="580">
        <v>5.2571544214370476E-3</v>
      </c>
    </row>
    <row r="680" spans="2:7">
      <c r="B680" s="577" t="s">
        <v>126</v>
      </c>
      <c r="C680" s="578" t="s">
        <v>125</v>
      </c>
      <c r="D680" s="578" t="s">
        <v>866</v>
      </c>
      <c r="E680" s="578" t="s">
        <v>867</v>
      </c>
      <c r="F680" s="579">
        <v>0.91733643696839273</v>
      </c>
      <c r="G680" s="580">
        <v>0.14410145434140689</v>
      </c>
    </row>
    <row r="681" spans="2:7">
      <c r="B681" s="577" t="s">
        <v>126</v>
      </c>
      <c r="C681" s="578" t="s">
        <v>125</v>
      </c>
      <c r="D681" s="578" t="s">
        <v>638</v>
      </c>
      <c r="E681" s="578" t="s">
        <v>639</v>
      </c>
      <c r="F681" s="579">
        <v>0.95193219673785578</v>
      </c>
      <c r="G681" s="580">
        <v>0.23427568094637979</v>
      </c>
    </row>
    <row r="682" spans="2:7">
      <c r="B682" s="577" t="s">
        <v>126</v>
      </c>
      <c r="C682" s="578" t="s">
        <v>125</v>
      </c>
      <c r="D682" s="578" t="s">
        <v>1098</v>
      </c>
      <c r="E682" s="578" t="s">
        <v>1099</v>
      </c>
      <c r="F682" s="579">
        <v>1.1574918469236087E-2</v>
      </c>
      <c r="G682" s="580">
        <v>2.4445998031441736E-3</v>
      </c>
    </row>
    <row r="683" spans="2:7">
      <c r="B683" s="577" t="s">
        <v>126</v>
      </c>
      <c r="C683" s="578" t="s">
        <v>125</v>
      </c>
      <c r="D683" s="578" t="s">
        <v>640</v>
      </c>
      <c r="E683" s="578" t="s">
        <v>641</v>
      </c>
      <c r="F683" s="579">
        <v>1.1401489505754909E-2</v>
      </c>
      <c r="G683" s="580">
        <v>3.8727244294400648E-3</v>
      </c>
    </row>
    <row r="684" spans="2:7">
      <c r="B684" s="577" t="s">
        <v>126</v>
      </c>
      <c r="C684" s="578" t="s">
        <v>125</v>
      </c>
      <c r="D684" s="578" t="s">
        <v>1018</v>
      </c>
      <c r="E684" s="578" t="s">
        <v>1019</v>
      </c>
      <c r="F684" s="579">
        <v>0.96192606025868099</v>
      </c>
      <c r="G684" s="580">
        <v>0.23542783946131415</v>
      </c>
    </row>
    <row r="685" spans="2:7">
      <c r="B685" s="577" t="s">
        <v>126</v>
      </c>
      <c r="C685" s="578" t="s">
        <v>125</v>
      </c>
      <c r="D685" s="578" t="s">
        <v>1054</v>
      </c>
      <c r="E685" s="578" t="s">
        <v>1055</v>
      </c>
      <c r="F685" s="579">
        <v>0.99486939011943853</v>
      </c>
      <c r="G685" s="580">
        <v>0.16588782897460191</v>
      </c>
    </row>
    <row r="686" spans="2:7">
      <c r="B686" s="577" t="s">
        <v>126</v>
      </c>
      <c r="C686" s="578" t="s">
        <v>125</v>
      </c>
      <c r="D686" s="578" t="s">
        <v>1058</v>
      </c>
      <c r="E686" s="578" t="s">
        <v>1059</v>
      </c>
      <c r="F686" s="579">
        <v>8.8742702488238956E-2</v>
      </c>
      <c r="G686" s="580">
        <v>2.8805112732156489E-2</v>
      </c>
    </row>
    <row r="687" spans="2:7">
      <c r="B687" s="577" t="s">
        <v>126</v>
      </c>
      <c r="C687" s="578" t="s">
        <v>125</v>
      </c>
      <c r="D687" s="578" t="s">
        <v>1074</v>
      </c>
      <c r="E687" s="578" t="s">
        <v>1075</v>
      </c>
      <c r="F687" s="579">
        <v>9.9130405109509809E-3</v>
      </c>
      <c r="G687" s="580">
        <v>2.004203883763074E-3</v>
      </c>
    </row>
    <row r="688" spans="2:7">
      <c r="B688" s="577" t="s">
        <v>126</v>
      </c>
      <c r="C688" s="578" t="s">
        <v>125</v>
      </c>
      <c r="D688" s="578" t="s">
        <v>1090</v>
      </c>
      <c r="E688" s="578" t="s">
        <v>1091</v>
      </c>
      <c r="F688" s="579">
        <v>1.5485750705635983E-2</v>
      </c>
      <c r="G688" s="580">
        <v>4.8891996062883471E-3</v>
      </c>
    </row>
    <row r="689" spans="2:7">
      <c r="B689" s="577" t="s">
        <v>126</v>
      </c>
      <c r="C689" s="578" t="s">
        <v>125</v>
      </c>
      <c r="D689" s="578" t="s">
        <v>1126</v>
      </c>
      <c r="E689" s="578" t="s">
        <v>1127</v>
      </c>
      <c r="F689" s="579">
        <v>2.9207602572733735E-2</v>
      </c>
      <c r="G689" s="580">
        <v>8.8297657047714546E-3</v>
      </c>
    </row>
    <row r="690" spans="2:7">
      <c r="B690" s="577" t="s">
        <v>126</v>
      </c>
      <c r="C690" s="578" t="s">
        <v>125</v>
      </c>
      <c r="D690" s="578" t="s">
        <v>1128</v>
      </c>
      <c r="E690" s="578" t="s">
        <v>1129</v>
      </c>
      <c r="F690" s="579">
        <v>1.8177787630237199E-3</v>
      </c>
      <c r="G690" s="580">
        <v>0</v>
      </c>
    </row>
    <row r="691" spans="2:7">
      <c r="B691" s="577" t="s">
        <v>126</v>
      </c>
      <c r="C691" s="578" t="s">
        <v>125</v>
      </c>
      <c r="D691" s="578" t="s">
        <v>517</v>
      </c>
      <c r="E691" s="578" t="s">
        <v>518</v>
      </c>
      <c r="F691" s="579">
        <v>5.0697425252849374E-3</v>
      </c>
      <c r="G691" s="580">
        <v>4.3418668187546576E-3</v>
      </c>
    </row>
    <row r="692" spans="2:7">
      <c r="B692" s="577" t="s">
        <v>124</v>
      </c>
      <c r="C692" s="578" t="s">
        <v>123</v>
      </c>
      <c r="D692" s="578" t="s">
        <v>636</v>
      </c>
      <c r="E692" s="578" t="s">
        <v>637</v>
      </c>
      <c r="F692" s="579">
        <v>8.4605183511461662E-3</v>
      </c>
      <c r="G692" s="580">
        <v>6.1087293776168946E-3</v>
      </c>
    </row>
    <row r="693" spans="2:7">
      <c r="B693" s="577" t="s">
        <v>124</v>
      </c>
      <c r="C693" s="578" t="s">
        <v>123</v>
      </c>
      <c r="D693" s="578" t="s">
        <v>549</v>
      </c>
      <c r="E693" s="578" t="s">
        <v>550</v>
      </c>
      <c r="F693" s="579">
        <v>1.6698519804200715E-2</v>
      </c>
      <c r="G693" s="580">
        <v>1.1426760304936027E-2</v>
      </c>
    </row>
    <row r="694" spans="2:7">
      <c r="B694" s="577" t="s">
        <v>124</v>
      </c>
      <c r="C694" s="578" t="s">
        <v>123</v>
      </c>
      <c r="D694" s="578" t="s">
        <v>1028</v>
      </c>
      <c r="E694" s="578" t="s">
        <v>1029</v>
      </c>
      <c r="F694" s="579">
        <v>2.9464993316852182E-2</v>
      </c>
      <c r="G694" s="580">
        <v>1.6621348858158039E-2</v>
      </c>
    </row>
    <row r="695" spans="2:7">
      <c r="B695" s="577" t="s">
        <v>124</v>
      </c>
      <c r="C695" s="578" t="s">
        <v>123</v>
      </c>
      <c r="D695" s="578" t="s">
        <v>1056</v>
      </c>
      <c r="E695" s="578" t="s">
        <v>1057</v>
      </c>
      <c r="F695" s="579">
        <v>0.95504076836890173</v>
      </c>
      <c r="G695" s="580">
        <v>0.96405157889469029</v>
      </c>
    </row>
    <row r="696" spans="2:7">
      <c r="B696" s="577" t="s">
        <v>124</v>
      </c>
      <c r="C696" s="578" t="s">
        <v>123</v>
      </c>
      <c r="D696" s="578" t="s">
        <v>1072</v>
      </c>
      <c r="E696" s="578" t="s">
        <v>1073</v>
      </c>
      <c r="F696" s="579">
        <v>2.2172765897707988E-3</v>
      </c>
      <c r="G696" s="580">
        <v>1.791582564598729E-3</v>
      </c>
    </row>
    <row r="697" spans="2:7">
      <c r="B697" s="577" t="s">
        <v>122</v>
      </c>
      <c r="C697" s="578" t="s">
        <v>121</v>
      </c>
      <c r="D697" s="578" t="s">
        <v>566</v>
      </c>
      <c r="E697" s="578" t="s">
        <v>567</v>
      </c>
      <c r="F697" s="579">
        <v>4.4045002911290172E-3</v>
      </c>
      <c r="G697" s="580">
        <v>2.371753378105025E-3</v>
      </c>
    </row>
    <row r="698" spans="2:7">
      <c r="B698" s="577" t="s">
        <v>122</v>
      </c>
      <c r="C698" s="578" t="s">
        <v>121</v>
      </c>
      <c r="D698" s="578" t="s">
        <v>558</v>
      </c>
      <c r="E698" s="578" t="s">
        <v>559</v>
      </c>
      <c r="F698" s="579">
        <v>3.3299109248827586E-3</v>
      </c>
      <c r="G698" s="580">
        <v>4.854761712112631E-3</v>
      </c>
    </row>
    <row r="699" spans="2:7">
      <c r="B699" s="577" t="s">
        <v>122</v>
      </c>
      <c r="C699" s="578" t="s">
        <v>121</v>
      </c>
      <c r="D699" s="578" t="s">
        <v>894</v>
      </c>
      <c r="E699" s="578" t="s">
        <v>895</v>
      </c>
      <c r="F699" s="579">
        <v>0.67551132649143375</v>
      </c>
      <c r="G699" s="580">
        <v>0.98759507241686229</v>
      </c>
    </row>
    <row r="700" spans="2:7">
      <c r="B700" s="577" t="s">
        <v>122</v>
      </c>
      <c r="C700" s="578" t="s">
        <v>121</v>
      </c>
      <c r="D700" s="578" t="s">
        <v>1036</v>
      </c>
      <c r="E700" s="578" t="s">
        <v>1037</v>
      </c>
      <c r="F700" s="579">
        <v>2.7914834004594104E-3</v>
      </c>
      <c r="G700" s="580">
        <v>4.1113763249453839E-3</v>
      </c>
    </row>
    <row r="701" spans="2:7">
      <c r="B701" s="577" t="s">
        <v>122</v>
      </c>
      <c r="C701" s="578" t="s">
        <v>121</v>
      </c>
      <c r="D701" s="578" t="s">
        <v>612</v>
      </c>
      <c r="E701" s="578" t="s">
        <v>613</v>
      </c>
      <c r="F701" s="579">
        <v>1.4838986447996737E-3</v>
      </c>
      <c r="G701" s="580">
        <v>1.0670361679747554E-3</v>
      </c>
    </row>
    <row r="702" spans="2:7">
      <c r="B702" s="577" t="s">
        <v>120</v>
      </c>
      <c r="C702" s="578" t="s">
        <v>119</v>
      </c>
      <c r="D702" s="578" t="s">
        <v>638</v>
      </c>
      <c r="E702" s="578" t="s">
        <v>639</v>
      </c>
      <c r="F702" s="579">
        <v>3.329891464320589E-2</v>
      </c>
      <c r="G702" s="580">
        <v>2.6883383375831738E-2</v>
      </c>
    </row>
    <row r="703" spans="2:7">
      <c r="B703" s="577" t="s">
        <v>120</v>
      </c>
      <c r="C703" s="578" t="s">
        <v>119</v>
      </c>
      <c r="D703" s="578" t="s">
        <v>1054</v>
      </c>
      <c r="E703" s="578" t="s">
        <v>1055</v>
      </c>
      <c r="F703" s="579">
        <v>5.1306098805616093E-3</v>
      </c>
      <c r="G703" s="580">
        <v>2.8064034280368758E-3</v>
      </c>
    </row>
    <row r="704" spans="2:7">
      <c r="B704" s="577" t="s">
        <v>120</v>
      </c>
      <c r="C704" s="578" t="s">
        <v>119</v>
      </c>
      <c r="D704" s="578" t="s">
        <v>1058</v>
      </c>
      <c r="E704" s="578" t="s">
        <v>1059</v>
      </c>
      <c r="F704" s="579">
        <v>0.91125729751176088</v>
      </c>
      <c r="G704" s="580">
        <v>0.97031021319613142</v>
      </c>
    </row>
    <row r="705" spans="2:7">
      <c r="B705" s="577" t="s">
        <v>118</v>
      </c>
      <c r="C705" s="578" t="s">
        <v>117</v>
      </c>
      <c r="D705" s="578" t="s">
        <v>602</v>
      </c>
      <c r="E705" s="578" t="s">
        <v>603</v>
      </c>
      <c r="F705" s="579">
        <v>1.6507325891122891E-3</v>
      </c>
      <c r="G705" s="580">
        <v>1.9891835628785882E-3</v>
      </c>
    </row>
    <row r="706" spans="2:7">
      <c r="B706" s="577" t="s">
        <v>118</v>
      </c>
      <c r="C706" s="578" t="s">
        <v>117</v>
      </c>
      <c r="D706" s="578" t="s">
        <v>912</v>
      </c>
      <c r="E706" s="578" t="s">
        <v>913</v>
      </c>
      <c r="F706" s="579">
        <v>0.99609542161596887</v>
      </c>
      <c r="G706" s="580">
        <v>0.52764871259717883</v>
      </c>
    </row>
    <row r="707" spans="2:7">
      <c r="B707" s="577" t="s">
        <v>118</v>
      </c>
      <c r="C707" s="578" t="s">
        <v>117</v>
      </c>
      <c r="D707" s="578" t="s">
        <v>878</v>
      </c>
      <c r="E707" s="578" t="s">
        <v>879</v>
      </c>
      <c r="F707" s="579">
        <v>0.52770953587435321</v>
      </c>
      <c r="G707" s="580">
        <v>0.16566961579113973</v>
      </c>
    </row>
    <row r="708" spans="2:7">
      <c r="B708" s="577" t="s">
        <v>118</v>
      </c>
      <c r="C708" s="578" t="s">
        <v>117</v>
      </c>
      <c r="D708" s="578" t="s">
        <v>956</v>
      </c>
      <c r="E708" s="578" t="s">
        <v>957</v>
      </c>
      <c r="F708" s="579">
        <v>1.3151223987253149E-2</v>
      </c>
      <c r="G708" s="580">
        <v>5.8454902002865053E-3</v>
      </c>
    </row>
    <row r="709" spans="2:7">
      <c r="B709" s="577" t="s">
        <v>118</v>
      </c>
      <c r="C709" s="578" t="s">
        <v>117</v>
      </c>
      <c r="D709" s="578" t="s">
        <v>1030</v>
      </c>
      <c r="E709" s="578" t="s">
        <v>1031</v>
      </c>
      <c r="F709" s="579">
        <v>1.2715950794419643E-2</v>
      </c>
      <c r="G709" s="580">
        <v>3.908618275271886E-3</v>
      </c>
    </row>
    <row r="710" spans="2:7">
      <c r="B710" s="577" t="s">
        <v>118</v>
      </c>
      <c r="C710" s="578" t="s">
        <v>117</v>
      </c>
      <c r="D710" s="578" t="s">
        <v>1114</v>
      </c>
      <c r="E710" s="578" t="s">
        <v>1115</v>
      </c>
      <c r="F710" s="579">
        <v>0.90963095341515987</v>
      </c>
      <c r="G710" s="580">
        <v>0.29493837957324431</v>
      </c>
    </row>
    <row r="711" spans="2:7">
      <c r="B711" s="577" t="s">
        <v>114</v>
      </c>
      <c r="C711" s="578" t="s">
        <v>113</v>
      </c>
      <c r="D711" s="578" t="s">
        <v>558</v>
      </c>
      <c r="E711" s="578" t="s">
        <v>559</v>
      </c>
      <c r="F711" s="579">
        <v>6.4933263035213797E-3</v>
      </c>
      <c r="G711" s="580">
        <v>6.4589809853396307E-3</v>
      </c>
    </row>
    <row r="712" spans="2:7">
      <c r="B712" s="577" t="s">
        <v>114</v>
      </c>
      <c r="C712" s="578" t="s">
        <v>113</v>
      </c>
      <c r="D712" s="578" t="s">
        <v>954</v>
      </c>
      <c r="E712" s="578" t="s">
        <v>955</v>
      </c>
      <c r="F712" s="579">
        <v>2.3325301589327888E-2</v>
      </c>
      <c r="G712" s="580">
        <v>2.0173964648120095E-2</v>
      </c>
    </row>
    <row r="713" spans="2:7">
      <c r="B713" s="577" t="s">
        <v>114</v>
      </c>
      <c r="C713" s="578" t="s">
        <v>113</v>
      </c>
      <c r="D713" s="578" t="s">
        <v>1038</v>
      </c>
      <c r="E713" s="578" t="s">
        <v>1039</v>
      </c>
      <c r="F713" s="579">
        <v>4.2637036079976745E-3</v>
      </c>
      <c r="G713" s="580">
        <v>2.2772048345748698E-3</v>
      </c>
    </row>
    <row r="714" spans="2:7">
      <c r="B714" s="577" t="s">
        <v>114</v>
      </c>
      <c r="C714" s="578" t="s">
        <v>113</v>
      </c>
      <c r="D714" s="578" t="s">
        <v>1060</v>
      </c>
      <c r="E714" s="578" t="s">
        <v>1061</v>
      </c>
      <c r="F714" s="579">
        <v>0.98444382531660757</v>
      </c>
      <c r="G714" s="580">
        <v>0.96312653323166408</v>
      </c>
    </row>
    <row r="715" spans="2:7">
      <c r="B715" s="577" t="s">
        <v>114</v>
      </c>
      <c r="C715" s="578" t="s">
        <v>113</v>
      </c>
      <c r="D715" s="578" t="s">
        <v>3515</v>
      </c>
      <c r="E715" s="578" t="s">
        <v>3516</v>
      </c>
      <c r="F715" s="579">
        <v>4.6145141264512819E-3</v>
      </c>
      <c r="G715" s="580">
        <v>7.9633163003012108E-3</v>
      </c>
    </row>
    <row r="716" spans="2:7">
      <c r="B716" s="577" t="s">
        <v>112</v>
      </c>
      <c r="C716" s="578" t="s">
        <v>111</v>
      </c>
      <c r="D716" s="578" t="s">
        <v>562</v>
      </c>
      <c r="E716" s="578" t="s">
        <v>563</v>
      </c>
      <c r="F716" s="579">
        <v>3.9738173998833219E-3</v>
      </c>
      <c r="G716" s="580">
        <v>1.0728392720195932E-3</v>
      </c>
    </row>
    <row r="717" spans="2:7">
      <c r="B717" s="577" t="s">
        <v>112</v>
      </c>
      <c r="C717" s="578" t="s">
        <v>111</v>
      </c>
      <c r="D717" s="578" t="s">
        <v>610</v>
      </c>
      <c r="E717" s="578" t="s">
        <v>611</v>
      </c>
      <c r="F717" s="579">
        <v>1.1726402764832602E-2</v>
      </c>
      <c r="G717" s="580">
        <v>3.7660699118474113E-3</v>
      </c>
    </row>
    <row r="718" spans="2:7">
      <c r="B718" s="577" t="s">
        <v>112</v>
      </c>
      <c r="C718" s="578" t="s">
        <v>111</v>
      </c>
      <c r="D718" s="578" t="s">
        <v>908</v>
      </c>
      <c r="E718" s="578" t="s">
        <v>909</v>
      </c>
      <c r="F718" s="579">
        <v>5.2381886966114191E-3</v>
      </c>
      <c r="G718" s="580">
        <v>1.2765220546397619E-3</v>
      </c>
    </row>
    <row r="719" spans="2:7">
      <c r="B719" s="577" t="s">
        <v>112</v>
      </c>
      <c r="C719" s="578" t="s">
        <v>111</v>
      </c>
      <c r="D719" s="578" t="s">
        <v>592</v>
      </c>
      <c r="E719" s="578" t="s">
        <v>593</v>
      </c>
      <c r="F719" s="579">
        <v>4.3491191008470584E-2</v>
      </c>
      <c r="G719" s="580">
        <v>6.9944832477095995E-3</v>
      </c>
    </row>
    <row r="720" spans="2:7">
      <c r="B720" s="577" t="s">
        <v>112</v>
      </c>
      <c r="C720" s="578" t="s">
        <v>111</v>
      </c>
      <c r="D720" s="578" t="s">
        <v>996</v>
      </c>
      <c r="E720" s="578" t="s">
        <v>997</v>
      </c>
      <c r="F720" s="579">
        <v>4.0112744071930323E-3</v>
      </c>
      <c r="G720" s="580">
        <v>0</v>
      </c>
    </row>
    <row r="721" spans="2:7">
      <c r="B721" s="577" t="s">
        <v>112</v>
      </c>
      <c r="C721" s="578" t="s">
        <v>111</v>
      </c>
      <c r="D721" s="578" t="s">
        <v>940</v>
      </c>
      <c r="E721" s="578" t="s">
        <v>941</v>
      </c>
      <c r="F721" s="579">
        <v>2.2062211713451897E-3</v>
      </c>
      <c r="G721" s="580">
        <v>0</v>
      </c>
    </row>
    <row r="722" spans="2:7">
      <c r="B722" s="577" t="s">
        <v>112</v>
      </c>
      <c r="C722" s="578" t="s">
        <v>111</v>
      </c>
      <c r="D722" s="578" t="s">
        <v>1066</v>
      </c>
      <c r="E722" s="578" t="s">
        <v>1067</v>
      </c>
      <c r="F722" s="579">
        <v>1.1701569840233709E-2</v>
      </c>
      <c r="G722" s="580">
        <v>1.8034584841712916E-3</v>
      </c>
    </row>
    <row r="723" spans="2:7">
      <c r="B723" s="577" t="s">
        <v>112</v>
      </c>
      <c r="C723" s="578" t="s">
        <v>111</v>
      </c>
      <c r="D723" s="578" t="s">
        <v>856</v>
      </c>
      <c r="E723" s="578" t="s">
        <v>857</v>
      </c>
      <c r="F723" s="579">
        <v>1.6840985640843823E-3</v>
      </c>
      <c r="G723" s="580">
        <v>0</v>
      </c>
    </row>
    <row r="724" spans="2:7">
      <c r="B724" s="577" t="s">
        <v>112</v>
      </c>
      <c r="C724" s="578" t="s">
        <v>111</v>
      </c>
      <c r="D724" s="578" t="s">
        <v>858</v>
      </c>
      <c r="E724" s="578" t="s">
        <v>859</v>
      </c>
      <c r="F724" s="579">
        <v>6.5852557516889274E-2</v>
      </c>
      <c r="G724" s="580">
        <v>6.9771660880536338E-3</v>
      </c>
    </row>
    <row r="725" spans="2:7">
      <c r="B725" s="577" t="s">
        <v>112</v>
      </c>
      <c r="C725" s="578" t="s">
        <v>111</v>
      </c>
      <c r="D725" s="578" t="s">
        <v>868</v>
      </c>
      <c r="E725" s="578" t="s">
        <v>869</v>
      </c>
      <c r="F725" s="579">
        <v>0.96569343065693414</v>
      </c>
      <c r="G725" s="580">
        <v>0.14073655652403375</v>
      </c>
    </row>
    <row r="726" spans="2:7">
      <c r="B726" s="577" t="s">
        <v>112</v>
      </c>
      <c r="C726" s="578" t="s">
        <v>111</v>
      </c>
      <c r="D726" s="578" t="s">
        <v>886</v>
      </c>
      <c r="E726" s="578" t="s">
        <v>887</v>
      </c>
      <c r="F726" s="579">
        <v>0.93916455258826848</v>
      </c>
      <c r="G726" s="580">
        <v>0.17034560102913407</v>
      </c>
    </row>
    <row r="727" spans="2:7">
      <c r="B727" s="577" t="s">
        <v>112</v>
      </c>
      <c r="C727" s="578" t="s">
        <v>111</v>
      </c>
      <c r="D727" s="578" t="s">
        <v>906</v>
      </c>
      <c r="E727" s="578" t="s">
        <v>907</v>
      </c>
      <c r="F727" s="579">
        <v>1.6051832319487598E-2</v>
      </c>
      <c r="G727" s="580">
        <v>3.0420477128979854E-3</v>
      </c>
    </row>
    <row r="728" spans="2:7">
      <c r="B728" s="577" t="s">
        <v>112</v>
      </c>
      <c r="C728" s="578" t="s">
        <v>111</v>
      </c>
      <c r="D728" s="578" t="s">
        <v>976</v>
      </c>
      <c r="E728" s="578" t="s">
        <v>977</v>
      </c>
      <c r="F728" s="579">
        <v>0.99482152353005038</v>
      </c>
      <c r="G728" s="580">
        <v>0.29465477005285856</v>
      </c>
    </row>
    <row r="729" spans="2:7">
      <c r="B729" s="577" t="s">
        <v>112</v>
      </c>
      <c r="C729" s="578" t="s">
        <v>111</v>
      </c>
      <c r="D729" s="578" t="s">
        <v>1064</v>
      </c>
      <c r="E729" s="578" t="s">
        <v>1065</v>
      </c>
      <c r="F729" s="579">
        <v>0.99216847435443556</v>
      </c>
      <c r="G729" s="580">
        <v>7.6263946498222934E-2</v>
      </c>
    </row>
    <row r="730" spans="2:7">
      <c r="B730" s="577" t="s">
        <v>112</v>
      </c>
      <c r="C730" s="578" t="s">
        <v>111</v>
      </c>
      <c r="D730" s="578" t="s">
        <v>527</v>
      </c>
      <c r="E730" s="578" t="s">
        <v>528</v>
      </c>
      <c r="F730" s="579">
        <v>1.7708333333333333E-2</v>
      </c>
      <c r="G730" s="580">
        <v>2.0186860398954377E-3</v>
      </c>
    </row>
    <row r="731" spans="2:7">
      <c r="B731" s="577" t="s">
        <v>112</v>
      </c>
      <c r="C731" s="578" t="s">
        <v>111</v>
      </c>
      <c r="D731" s="578" t="s">
        <v>962</v>
      </c>
      <c r="E731" s="578" t="s">
        <v>963</v>
      </c>
      <c r="F731" s="579">
        <v>1.2828442489634161E-3</v>
      </c>
      <c r="G731" s="580">
        <v>0</v>
      </c>
    </row>
    <row r="732" spans="2:7">
      <c r="B732" s="577" t="s">
        <v>112</v>
      </c>
      <c r="C732" s="578" t="s">
        <v>111</v>
      </c>
      <c r="D732" s="578" t="s">
        <v>1020</v>
      </c>
      <c r="E732" s="578" t="s">
        <v>1021</v>
      </c>
      <c r="F732" s="579">
        <v>1.034909014249164E-3</v>
      </c>
      <c r="G732" s="580">
        <v>0</v>
      </c>
    </row>
    <row r="733" spans="2:7">
      <c r="B733" s="577" t="s">
        <v>112</v>
      </c>
      <c r="C733" s="578" t="s">
        <v>111</v>
      </c>
      <c r="D733" s="578" t="s">
        <v>1120</v>
      </c>
      <c r="E733" s="578" t="s">
        <v>1121</v>
      </c>
      <c r="F733" s="579">
        <v>7.7968196156222552E-2</v>
      </c>
      <c r="G733" s="580">
        <v>9.8856242836055982E-3</v>
      </c>
    </row>
    <row r="734" spans="2:7">
      <c r="B734" s="577" t="s">
        <v>112</v>
      </c>
      <c r="C734" s="578" t="s">
        <v>111</v>
      </c>
      <c r="D734" s="578" t="s">
        <v>1062</v>
      </c>
      <c r="E734" s="578" t="s">
        <v>1063</v>
      </c>
      <c r="F734" s="579">
        <v>0.97165887506195336</v>
      </c>
      <c r="G734" s="580">
        <v>0.23926459795327668</v>
      </c>
    </row>
    <row r="735" spans="2:7">
      <c r="B735" s="577" t="s">
        <v>112</v>
      </c>
      <c r="C735" s="578" t="s">
        <v>111</v>
      </c>
      <c r="D735" s="578" t="s">
        <v>1104</v>
      </c>
      <c r="E735" s="578" t="s">
        <v>1105</v>
      </c>
      <c r="F735" s="579">
        <v>2.2860868331982141E-3</v>
      </c>
      <c r="G735" s="580">
        <v>0</v>
      </c>
    </row>
    <row r="736" spans="2:7">
      <c r="B736" s="577" t="s">
        <v>112</v>
      </c>
      <c r="C736" s="578" t="s">
        <v>111</v>
      </c>
      <c r="D736" s="578" t="s">
        <v>958</v>
      </c>
      <c r="E736" s="578" t="s">
        <v>959</v>
      </c>
      <c r="F736" s="579">
        <v>0.2306613217354985</v>
      </c>
      <c r="G736" s="580">
        <v>4.1897630847633732E-2</v>
      </c>
    </row>
    <row r="737" spans="2:7">
      <c r="B737" s="577" t="s">
        <v>110</v>
      </c>
      <c r="C737" s="578" t="s">
        <v>109</v>
      </c>
      <c r="D737" s="578" t="s">
        <v>610</v>
      </c>
      <c r="E737" s="578" t="s">
        <v>611</v>
      </c>
      <c r="F737" s="579">
        <v>9.9316237999501865E-3</v>
      </c>
      <c r="G737" s="580">
        <v>1.8863139825218474E-2</v>
      </c>
    </row>
    <row r="738" spans="2:7">
      <c r="B738" s="577" t="s">
        <v>110</v>
      </c>
      <c r="C738" s="578" t="s">
        <v>109</v>
      </c>
      <c r="D738" s="578" t="s">
        <v>592</v>
      </c>
      <c r="E738" s="578" t="s">
        <v>593</v>
      </c>
      <c r="F738" s="579">
        <v>3.3323420226839227E-2</v>
      </c>
      <c r="G738" s="580">
        <v>3.1693781210986267E-2</v>
      </c>
    </row>
    <row r="739" spans="2:7">
      <c r="B739" s="577" t="s">
        <v>110</v>
      </c>
      <c r="C739" s="578" t="s">
        <v>109</v>
      </c>
      <c r="D739" s="578" t="s">
        <v>916</v>
      </c>
      <c r="E739" s="578" t="s">
        <v>917</v>
      </c>
      <c r="F739" s="579">
        <v>0</v>
      </c>
      <c r="G739" s="580">
        <v>1.4971519975031211E-3</v>
      </c>
    </row>
    <row r="740" spans="2:7">
      <c r="B740" s="577" t="s">
        <v>110</v>
      </c>
      <c r="C740" s="578" t="s">
        <v>109</v>
      </c>
      <c r="D740" s="578" t="s">
        <v>940</v>
      </c>
      <c r="E740" s="578" t="s">
        <v>941</v>
      </c>
      <c r="F740" s="579">
        <v>6.0959659664784706E-2</v>
      </c>
      <c r="G740" s="580">
        <v>6.387035736579276E-2</v>
      </c>
    </row>
    <row r="741" spans="2:7">
      <c r="B741" s="577" t="s">
        <v>110</v>
      </c>
      <c r="C741" s="578" t="s">
        <v>109</v>
      </c>
      <c r="D741" s="578" t="s">
        <v>1066</v>
      </c>
      <c r="E741" s="578" t="s">
        <v>1067</v>
      </c>
      <c r="F741" s="579">
        <v>0.94562809660884539</v>
      </c>
      <c r="G741" s="580">
        <v>0.86189138576779023</v>
      </c>
    </row>
    <row r="742" spans="2:7">
      <c r="B742" s="577" t="s">
        <v>110</v>
      </c>
      <c r="C742" s="578" t="s">
        <v>109</v>
      </c>
      <c r="D742" s="578" t="s">
        <v>1094</v>
      </c>
      <c r="E742" s="578" t="s">
        <v>1095</v>
      </c>
      <c r="F742" s="579">
        <v>1.035745451283264E-3</v>
      </c>
      <c r="G742" s="580">
        <v>1.8580290262172284E-3</v>
      </c>
    </row>
    <row r="743" spans="2:7">
      <c r="B743" s="577" t="s">
        <v>110</v>
      </c>
      <c r="C743" s="578" t="s">
        <v>109</v>
      </c>
      <c r="D743" s="578" t="s">
        <v>1062</v>
      </c>
      <c r="E743" s="578" t="s">
        <v>1063</v>
      </c>
      <c r="F743" s="579">
        <v>1.3957911939238879E-2</v>
      </c>
      <c r="G743" s="580">
        <v>2.0326154806491883E-2</v>
      </c>
    </row>
    <row r="744" spans="2:7">
      <c r="B744" s="577" t="s">
        <v>108</v>
      </c>
      <c r="C744" s="578" t="s">
        <v>107</v>
      </c>
      <c r="D744" s="578" t="s">
        <v>580</v>
      </c>
      <c r="E744" s="578" t="s">
        <v>581</v>
      </c>
      <c r="F744" s="579">
        <v>0</v>
      </c>
      <c r="G744" s="580">
        <v>1.9981631235859412E-3</v>
      </c>
    </row>
    <row r="745" spans="2:7">
      <c r="B745" s="577" t="s">
        <v>108</v>
      </c>
      <c r="C745" s="578" t="s">
        <v>107</v>
      </c>
      <c r="D745" s="578" t="s">
        <v>1070</v>
      </c>
      <c r="E745" s="578" t="s">
        <v>1071</v>
      </c>
      <c r="F745" s="579">
        <v>0.96634714786579334</v>
      </c>
      <c r="G745" s="580">
        <v>0.98416702134808809</v>
      </c>
    </row>
    <row r="746" spans="2:7">
      <c r="B746" s="577" t="s">
        <v>108</v>
      </c>
      <c r="C746" s="578" t="s">
        <v>107</v>
      </c>
      <c r="D746" s="578" t="s">
        <v>1118</v>
      </c>
      <c r="E746" s="578" t="s">
        <v>1119</v>
      </c>
      <c r="F746" s="579">
        <v>6.4419360020360533E-3</v>
      </c>
      <c r="G746" s="580">
        <v>1.3834815528325977E-2</v>
      </c>
    </row>
    <row r="747" spans="2:7">
      <c r="B747" s="577" t="s">
        <v>106</v>
      </c>
      <c r="C747" s="578" t="s">
        <v>105</v>
      </c>
      <c r="D747" s="578" t="s">
        <v>636</v>
      </c>
      <c r="E747" s="578" t="s">
        <v>637</v>
      </c>
      <c r="F747" s="579">
        <v>5.9191283494365041E-3</v>
      </c>
      <c r="G747" s="580">
        <v>5.4844606946983544E-3</v>
      </c>
    </row>
    <row r="748" spans="2:7">
      <c r="B748" s="577" t="s">
        <v>106</v>
      </c>
      <c r="C748" s="578" t="s">
        <v>105</v>
      </c>
      <c r="D748" s="578" t="s">
        <v>986</v>
      </c>
      <c r="E748" s="578" t="s">
        <v>987</v>
      </c>
      <c r="F748" s="579">
        <v>3.6581715293297519E-2</v>
      </c>
      <c r="G748" s="580">
        <v>3.8194280919128826E-2</v>
      </c>
    </row>
    <row r="749" spans="2:7">
      <c r="B749" s="577" t="s">
        <v>106</v>
      </c>
      <c r="C749" s="578" t="s">
        <v>105</v>
      </c>
      <c r="D749" s="578" t="s">
        <v>968</v>
      </c>
      <c r="E749" s="578" t="s">
        <v>969</v>
      </c>
      <c r="F749" s="579">
        <v>6.5203994846017133E-2</v>
      </c>
      <c r="G749" s="580">
        <v>5.481463721641143E-2</v>
      </c>
    </row>
    <row r="750" spans="2:7">
      <c r="B750" s="577" t="s">
        <v>106</v>
      </c>
      <c r="C750" s="578" t="s">
        <v>105</v>
      </c>
      <c r="D750" s="578" t="s">
        <v>1056</v>
      </c>
      <c r="E750" s="578" t="s">
        <v>1057</v>
      </c>
      <c r="F750" s="579">
        <v>1.5352174588432823E-2</v>
      </c>
      <c r="G750" s="580">
        <v>1.9887056929643918E-2</v>
      </c>
    </row>
    <row r="751" spans="2:7">
      <c r="B751" s="577" t="s">
        <v>106</v>
      </c>
      <c r="C751" s="578" t="s">
        <v>105</v>
      </c>
      <c r="D751" s="578" t="s">
        <v>1072</v>
      </c>
      <c r="E751" s="578" t="s">
        <v>1073</v>
      </c>
      <c r="F751" s="579">
        <v>0.85024092754006164</v>
      </c>
      <c r="G751" s="580">
        <v>0.88161956424011745</v>
      </c>
    </row>
    <row r="752" spans="2:7">
      <c r="B752" s="577" t="s">
        <v>103</v>
      </c>
      <c r="C752" s="578" t="s">
        <v>102</v>
      </c>
      <c r="D752" s="578" t="s">
        <v>640</v>
      </c>
      <c r="E752" s="578" t="s">
        <v>641</v>
      </c>
      <c r="F752" s="579">
        <v>1.7948544346648613E-2</v>
      </c>
      <c r="G752" s="580">
        <v>3.0254095601116124E-2</v>
      </c>
    </row>
    <row r="753" spans="2:7">
      <c r="B753" s="577" t="s">
        <v>103</v>
      </c>
      <c r="C753" s="578" t="s">
        <v>102</v>
      </c>
      <c r="D753" s="578" t="s">
        <v>1074</v>
      </c>
      <c r="E753" s="578" t="s">
        <v>1075</v>
      </c>
      <c r="F753" s="579">
        <v>0.96654704286551152</v>
      </c>
      <c r="G753" s="580">
        <v>0.96974590439888375</v>
      </c>
    </row>
    <row r="754" spans="2:7">
      <c r="B754" s="577" t="s">
        <v>99</v>
      </c>
      <c r="C754" s="578" t="s">
        <v>98</v>
      </c>
      <c r="D754" s="578" t="s">
        <v>1078</v>
      </c>
      <c r="E754" s="578" t="s">
        <v>1079</v>
      </c>
      <c r="F754" s="579">
        <v>0.98412166207639817</v>
      </c>
      <c r="G754" s="580">
        <v>0.99434372031965534</v>
      </c>
    </row>
    <row r="755" spans="2:7">
      <c r="B755" s="577" t="s">
        <v>99</v>
      </c>
      <c r="C755" s="578" t="s">
        <v>98</v>
      </c>
      <c r="D755" s="578" t="s">
        <v>501</v>
      </c>
      <c r="E755" s="578" t="s">
        <v>502</v>
      </c>
      <c r="F755" s="579">
        <v>1.2353334431407504E-3</v>
      </c>
      <c r="G755" s="580">
        <v>1.5426217310030668E-3</v>
      </c>
    </row>
    <row r="756" spans="2:7">
      <c r="B756" s="577" t="s">
        <v>99</v>
      </c>
      <c r="C756" s="578" t="s">
        <v>98</v>
      </c>
      <c r="D756" s="578" t="s">
        <v>898</v>
      </c>
      <c r="E756" s="578" t="s">
        <v>899</v>
      </c>
      <c r="F756" s="579">
        <v>1.0473834737574398E-3</v>
      </c>
      <c r="G756" s="580">
        <v>1.6394136827522789E-3</v>
      </c>
    </row>
    <row r="757" spans="2:7">
      <c r="B757" s="577" t="s">
        <v>99</v>
      </c>
      <c r="C757" s="578" t="s">
        <v>98</v>
      </c>
      <c r="D757" s="578" t="s">
        <v>576</v>
      </c>
      <c r="E757" s="578" t="s">
        <v>577</v>
      </c>
      <c r="F757" s="579">
        <v>1.5195140527185928E-3</v>
      </c>
      <c r="G757" s="580">
        <v>2.4742442665892325E-3</v>
      </c>
    </row>
    <row r="758" spans="2:7">
      <c r="B758" s="577" t="s">
        <v>96</v>
      </c>
      <c r="C758" s="578" t="s">
        <v>95</v>
      </c>
      <c r="D758" s="578" t="s">
        <v>642</v>
      </c>
      <c r="E758" s="578" t="s">
        <v>643</v>
      </c>
      <c r="F758" s="579">
        <v>0.48987592983235262</v>
      </c>
      <c r="G758" s="580">
        <v>1</v>
      </c>
    </row>
    <row r="759" spans="2:7">
      <c r="B759" s="577" t="s">
        <v>94</v>
      </c>
      <c r="C759" s="578" t="s">
        <v>93</v>
      </c>
      <c r="D759" s="578" t="s">
        <v>553</v>
      </c>
      <c r="E759" s="578" t="s">
        <v>554</v>
      </c>
      <c r="F759" s="579">
        <v>1.1298664880275439E-2</v>
      </c>
      <c r="G759" s="580">
        <v>1.0000517089818502E-2</v>
      </c>
    </row>
    <row r="760" spans="2:7">
      <c r="B760" s="577" t="s">
        <v>94</v>
      </c>
      <c r="C760" s="578" t="s">
        <v>93</v>
      </c>
      <c r="D760" s="578" t="s">
        <v>644</v>
      </c>
      <c r="E760" s="578" t="s">
        <v>645</v>
      </c>
      <c r="F760" s="579">
        <v>7.8994164175624562E-3</v>
      </c>
      <c r="G760" s="580">
        <v>7.8252925866556348E-3</v>
      </c>
    </row>
    <row r="761" spans="2:7">
      <c r="B761" s="577" t="s">
        <v>94</v>
      </c>
      <c r="C761" s="578" t="s">
        <v>93</v>
      </c>
      <c r="D761" s="578" t="s">
        <v>950</v>
      </c>
      <c r="E761" s="578" t="s">
        <v>951</v>
      </c>
      <c r="F761" s="579">
        <v>2.1096700049252999E-3</v>
      </c>
      <c r="G761" s="580">
        <v>2.6578416670975744E-3</v>
      </c>
    </row>
    <row r="762" spans="2:7">
      <c r="B762" s="577" t="s">
        <v>94</v>
      </c>
      <c r="C762" s="578" t="s">
        <v>93</v>
      </c>
      <c r="D762" s="578" t="s">
        <v>1080</v>
      </c>
      <c r="E762" s="578" t="s">
        <v>1081</v>
      </c>
      <c r="F762" s="579">
        <v>0.98997472737681336</v>
      </c>
      <c r="G762" s="580">
        <v>0.9776582725752796</v>
      </c>
    </row>
    <row r="763" spans="2:7">
      <c r="B763" s="577" t="s">
        <v>94</v>
      </c>
      <c r="C763" s="578" t="s">
        <v>93</v>
      </c>
      <c r="D763" s="578" t="s">
        <v>594</v>
      </c>
      <c r="E763" s="578" t="s">
        <v>595</v>
      </c>
      <c r="F763" s="579">
        <v>2.7236390647660145E-3</v>
      </c>
      <c r="G763" s="580">
        <v>1.8580760811486288E-3</v>
      </c>
    </row>
    <row r="764" spans="2:7">
      <c r="B764" s="577" t="s">
        <v>92</v>
      </c>
      <c r="C764" s="578" t="s">
        <v>91</v>
      </c>
      <c r="D764" s="578" t="s">
        <v>636</v>
      </c>
      <c r="E764" s="578" t="s">
        <v>637</v>
      </c>
      <c r="F764" s="579">
        <v>4.6706127522329575E-2</v>
      </c>
      <c r="G764" s="580">
        <v>4.1796228911677134E-2</v>
      </c>
    </row>
    <row r="765" spans="2:7">
      <c r="B765" s="577" t="s">
        <v>92</v>
      </c>
      <c r="C765" s="578" t="s">
        <v>91</v>
      </c>
      <c r="D765" s="578" t="s">
        <v>1002</v>
      </c>
      <c r="E765" s="578" t="s">
        <v>1003</v>
      </c>
      <c r="F765" s="579">
        <v>0</v>
      </c>
      <c r="G765" s="580">
        <v>9.3450215018193832E-4</v>
      </c>
    </row>
    <row r="766" spans="2:7">
      <c r="B766" s="577" t="s">
        <v>92</v>
      </c>
      <c r="C766" s="578" t="s">
        <v>91</v>
      </c>
      <c r="D766" s="578" t="s">
        <v>1028</v>
      </c>
      <c r="E766" s="578" t="s">
        <v>1029</v>
      </c>
      <c r="F766" s="579">
        <v>3.0174708129783186E-2</v>
      </c>
      <c r="G766" s="580">
        <v>2.1096592788620572E-2</v>
      </c>
    </row>
    <row r="767" spans="2:7">
      <c r="B767" s="577" t="s">
        <v>92</v>
      </c>
      <c r="C767" s="578" t="s">
        <v>91</v>
      </c>
      <c r="D767" s="578" t="s">
        <v>1082</v>
      </c>
      <c r="E767" s="578" t="s">
        <v>1083</v>
      </c>
      <c r="F767" s="579">
        <v>0.95281456604823045</v>
      </c>
      <c r="G767" s="580">
        <v>0.93500248097915961</v>
      </c>
    </row>
    <row r="768" spans="2:7">
      <c r="B768" s="577" t="s">
        <v>92</v>
      </c>
      <c r="C768" s="578" t="s">
        <v>91</v>
      </c>
      <c r="D768" s="578" t="s">
        <v>1096</v>
      </c>
      <c r="E768" s="578" t="s">
        <v>1097</v>
      </c>
      <c r="F768" s="579">
        <v>1.3346916060631786E-3</v>
      </c>
      <c r="G768" s="580">
        <v>1.1701951703605687E-3</v>
      </c>
    </row>
    <row r="769" spans="2:7">
      <c r="B769" s="577" t="s">
        <v>90</v>
      </c>
      <c r="C769" s="578" t="s">
        <v>89</v>
      </c>
      <c r="D769" s="578" t="s">
        <v>507</v>
      </c>
      <c r="E769" s="578" t="s">
        <v>508</v>
      </c>
      <c r="F769" s="579">
        <v>8.1753128469766369E-3</v>
      </c>
      <c r="G769" s="580">
        <v>5.9739674766700534E-3</v>
      </c>
    </row>
    <row r="770" spans="2:7">
      <c r="B770" s="577" t="s">
        <v>90</v>
      </c>
      <c r="C770" s="578" t="s">
        <v>89</v>
      </c>
      <c r="D770" s="578" t="s">
        <v>924</v>
      </c>
      <c r="E770" s="578" t="s">
        <v>925</v>
      </c>
      <c r="F770" s="579">
        <v>1.5435471155309055E-3</v>
      </c>
      <c r="G770" s="580">
        <v>1.6111521759216484E-3</v>
      </c>
    </row>
    <row r="771" spans="2:7">
      <c r="B771" s="577" t="s">
        <v>90</v>
      </c>
      <c r="C771" s="578" t="s">
        <v>89</v>
      </c>
      <c r="D771" s="578" t="s">
        <v>922</v>
      </c>
      <c r="E771" s="578" t="s">
        <v>923</v>
      </c>
      <c r="F771" s="579">
        <v>9.8291284018523842E-3</v>
      </c>
      <c r="G771" s="580">
        <v>7.6053312390279952E-3</v>
      </c>
    </row>
    <row r="772" spans="2:7">
      <c r="B772" s="577" t="s">
        <v>90</v>
      </c>
      <c r="C772" s="578" t="s">
        <v>89</v>
      </c>
      <c r="D772" s="578" t="s">
        <v>964</v>
      </c>
      <c r="E772" s="578" t="s">
        <v>965</v>
      </c>
      <c r="F772" s="579">
        <v>6.2003981420039817E-3</v>
      </c>
      <c r="G772" s="580">
        <v>3.3724475653700448E-3</v>
      </c>
    </row>
    <row r="773" spans="2:7">
      <c r="B773" s="577" t="s">
        <v>90</v>
      </c>
      <c r="C773" s="578" t="s">
        <v>89</v>
      </c>
      <c r="D773" s="578" t="s">
        <v>1088</v>
      </c>
      <c r="E773" s="578" t="s">
        <v>1089</v>
      </c>
      <c r="F773" s="579">
        <v>0.9459466228814738</v>
      </c>
      <c r="G773" s="580">
        <v>0.98143710154301012</v>
      </c>
    </row>
    <row r="774" spans="2:7">
      <c r="B774" s="577" t="s">
        <v>88</v>
      </c>
      <c r="C774" s="578" t="s">
        <v>87</v>
      </c>
      <c r="D774" s="578" t="s">
        <v>850</v>
      </c>
      <c r="E774" s="578" t="s">
        <v>851</v>
      </c>
      <c r="F774" s="579">
        <v>6.8058859282493032E-3</v>
      </c>
      <c r="G774" s="580">
        <v>3.2533914902469997E-3</v>
      </c>
    </row>
    <row r="775" spans="2:7">
      <c r="B775" s="577" t="s">
        <v>88</v>
      </c>
      <c r="C775" s="578" t="s">
        <v>87</v>
      </c>
      <c r="D775" s="578" t="s">
        <v>1004</v>
      </c>
      <c r="E775" s="578" t="s">
        <v>1005</v>
      </c>
      <c r="F775" s="579">
        <v>1.4141499024472228E-2</v>
      </c>
      <c r="G775" s="580">
        <v>2.77668175589879E-2</v>
      </c>
    </row>
    <row r="776" spans="2:7">
      <c r="B776" s="577" t="s">
        <v>88</v>
      </c>
      <c r="C776" s="578" t="s">
        <v>87</v>
      </c>
      <c r="D776" s="578" t="s">
        <v>1090</v>
      </c>
      <c r="E776" s="578" t="s">
        <v>1091</v>
      </c>
      <c r="F776" s="579">
        <v>0.92272056815077852</v>
      </c>
      <c r="G776" s="580">
        <v>0.90878308092945848</v>
      </c>
    </row>
    <row r="777" spans="2:7">
      <c r="B777" s="577" t="s">
        <v>88</v>
      </c>
      <c r="C777" s="578" t="s">
        <v>87</v>
      </c>
      <c r="D777" s="578" t="s">
        <v>1126</v>
      </c>
      <c r="E777" s="578" t="s">
        <v>1127</v>
      </c>
      <c r="F777" s="579">
        <v>1.2749561638729456E-2</v>
      </c>
      <c r="G777" s="580">
        <v>1.2023559289203907E-2</v>
      </c>
    </row>
    <row r="778" spans="2:7">
      <c r="B778" s="577" t="s">
        <v>88</v>
      </c>
      <c r="C778" s="578" t="s">
        <v>87</v>
      </c>
      <c r="D778" s="578" t="s">
        <v>517</v>
      </c>
      <c r="E778" s="578" t="s">
        <v>518</v>
      </c>
      <c r="F778" s="579">
        <v>1.8031420051529846E-2</v>
      </c>
      <c r="G778" s="580">
        <v>4.8173150732102765E-2</v>
      </c>
    </row>
    <row r="779" spans="2:7">
      <c r="B779" s="577" t="s">
        <v>86</v>
      </c>
      <c r="C779" s="578" t="s">
        <v>85</v>
      </c>
      <c r="D779" s="578" t="s">
        <v>644</v>
      </c>
      <c r="E779" s="578" t="s">
        <v>645</v>
      </c>
      <c r="F779" s="579">
        <v>2.4220237121689299E-3</v>
      </c>
      <c r="G779" s="580">
        <v>2.4181192174465914E-3</v>
      </c>
    </row>
    <row r="780" spans="2:7">
      <c r="B780" s="577" t="s">
        <v>86</v>
      </c>
      <c r="C780" s="578" t="s">
        <v>85</v>
      </c>
      <c r="D780" s="578" t="s">
        <v>950</v>
      </c>
      <c r="E780" s="578" t="s">
        <v>951</v>
      </c>
      <c r="F780" s="579">
        <v>9.7384118644995368E-3</v>
      </c>
      <c r="G780" s="580">
        <v>1.2365066515650027E-2</v>
      </c>
    </row>
    <row r="781" spans="2:7">
      <c r="B781" s="577" t="s">
        <v>86</v>
      </c>
      <c r="C781" s="578" t="s">
        <v>85</v>
      </c>
      <c r="D781" s="578" t="s">
        <v>992</v>
      </c>
      <c r="E781" s="578" t="s">
        <v>993</v>
      </c>
      <c r="F781" s="579">
        <v>1.3972042277531536E-2</v>
      </c>
      <c r="G781" s="580">
        <v>1.4237719185482948E-2</v>
      </c>
    </row>
    <row r="782" spans="2:7">
      <c r="B782" s="577" t="s">
        <v>86</v>
      </c>
      <c r="C782" s="578" t="s">
        <v>85</v>
      </c>
      <c r="D782" s="578" t="s">
        <v>1092</v>
      </c>
      <c r="E782" s="578" t="s">
        <v>1093</v>
      </c>
      <c r="F782" s="579">
        <v>0.94412745386182373</v>
      </c>
      <c r="G782" s="580">
        <v>0.97097909508142055</v>
      </c>
    </row>
    <row r="783" spans="2:7">
      <c r="B783" s="577" t="s">
        <v>84</v>
      </c>
      <c r="C783" s="578" t="s">
        <v>83</v>
      </c>
      <c r="D783" s="578" t="s">
        <v>628</v>
      </c>
      <c r="E783" s="578" t="s">
        <v>629</v>
      </c>
      <c r="F783" s="579">
        <v>2.4440161344804973E-3</v>
      </c>
      <c r="G783" s="580">
        <v>1.4063973930194668E-3</v>
      </c>
    </row>
    <row r="784" spans="2:7">
      <c r="B784" s="577" t="s">
        <v>84</v>
      </c>
      <c r="C784" s="578" t="s">
        <v>83</v>
      </c>
      <c r="D784" s="578" t="s">
        <v>916</v>
      </c>
      <c r="E784" s="578" t="s">
        <v>917</v>
      </c>
      <c r="F784" s="579">
        <v>2.6019272138862789E-2</v>
      </c>
      <c r="G784" s="580">
        <v>2.7624846353943348E-2</v>
      </c>
    </row>
    <row r="785" spans="2:7">
      <c r="B785" s="577" t="s">
        <v>84</v>
      </c>
      <c r="C785" s="578" t="s">
        <v>83</v>
      </c>
      <c r="D785" s="578" t="s">
        <v>996</v>
      </c>
      <c r="E785" s="578" t="s">
        <v>997</v>
      </c>
      <c r="F785" s="579">
        <v>1.2856523919170871E-2</v>
      </c>
      <c r="G785" s="580">
        <v>7.5493811279764471E-3</v>
      </c>
    </row>
    <row r="786" spans="2:7">
      <c r="B786" s="577" t="s">
        <v>84</v>
      </c>
      <c r="C786" s="578" t="s">
        <v>83</v>
      </c>
      <c r="D786" s="578" t="s">
        <v>940</v>
      </c>
      <c r="E786" s="578" t="s">
        <v>941</v>
      </c>
      <c r="F786" s="579">
        <v>3.0551974195590349E-2</v>
      </c>
      <c r="G786" s="580">
        <v>1.8763399365406056E-2</v>
      </c>
    </row>
    <row r="787" spans="2:7">
      <c r="B787" s="577" t="s">
        <v>84</v>
      </c>
      <c r="C787" s="578" t="s">
        <v>83</v>
      </c>
      <c r="D787" s="578" t="s">
        <v>1094</v>
      </c>
      <c r="E787" s="578" t="s">
        <v>1095</v>
      </c>
      <c r="F787" s="579">
        <v>0.8920378087867098</v>
      </c>
      <c r="G787" s="580">
        <v>0.9379898807992455</v>
      </c>
    </row>
    <row r="788" spans="2:7">
      <c r="B788" s="577" t="s">
        <v>84</v>
      </c>
      <c r="C788" s="578" t="s">
        <v>83</v>
      </c>
      <c r="D788" s="578" t="s">
        <v>1110</v>
      </c>
      <c r="E788" s="578" t="s">
        <v>1111</v>
      </c>
      <c r="F788" s="579">
        <v>4.2546712568620323E-3</v>
      </c>
      <c r="G788" s="580">
        <v>2.8756824743446821E-3</v>
      </c>
    </row>
    <row r="789" spans="2:7">
      <c r="B789" s="577" t="s">
        <v>84</v>
      </c>
      <c r="C789" s="578" t="s">
        <v>83</v>
      </c>
      <c r="D789" s="578" t="s">
        <v>594</v>
      </c>
      <c r="E789" s="578" t="s">
        <v>595</v>
      </c>
      <c r="F789" s="579">
        <v>6.700455287346448E-3</v>
      </c>
      <c r="G789" s="580">
        <v>3.7904124860646607E-3</v>
      </c>
    </row>
    <row r="790" spans="2:7">
      <c r="B790" s="577" t="s">
        <v>82</v>
      </c>
      <c r="C790" s="578" t="s">
        <v>81</v>
      </c>
      <c r="D790" s="578" t="s">
        <v>582</v>
      </c>
      <c r="E790" s="578" t="s">
        <v>583</v>
      </c>
      <c r="F790" s="579">
        <v>2.9800376181372051E-3</v>
      </c>
      <c r="G790" s="580">
        <v>1.7995699728895953E-3</v>
      </c>
    </row>
    <row r="791" spans="2:7">
      <c r="B791" s="577" t="s">
        <v>82</v>
      </c>
      <c r="C791" s="578" t="s">
        <v>81</v>
      </c>
      <c r="D791" s="578" t="s">
        <v>1002</v>
      </c>
      <c r="E791" s="578" t="s">
        <v>1003</v>
      </c>
      <c r="F791" s="579">
        <v>4.9588595408929098E-3</v>
      </c>
      <c r="G791" s="580">
        <v>5.8988501449004395E-3</v>
      </c>
    </row>
    <row r="792" spans="2:7">
      <c r="B792" s="577" t="s">
        <v>82</v>
      </c>
      <c r="C792" s="578" t="s">
        <v>81</v>
      </c>
      <c r="D792" s="578" t="s">
        <v>1052</v>
      </c>
      <c r="E792" s="578" t="s">
        <v>1053</v>
      </c>
      <c r="F792" s="579">
        <v>2.2409569102176112E-2</v>
      </c>
      <c r="G792" s="580">
        <v>2.0351500420678695E-2</v>
      </c>
    </row>
    <row r="793" spans="2:7">
      <c r="B793" s="577" t="s">
        <v>82</v>
      </c>
      <c r="C793" s="578" t="s">
        <v>81</v>
      </c>
      <c r="D793" s="578" t="s">
        <v>1096</v>
      </c>
      <c r="E793" s="578" t="s">
        <v>1097</v>
      </c>
      <c r="F793" s="579">
        <v>0.97833837969382265</v>
      </c>
      <c r="G793" s="580">
        <v>0.96962232401607917</v>
      </c>
    </row>
    <row r="794" spans="2:7">
      <c r="B794" s="577" t="s">
        <v>82</v>
      </c>
      <c r="C794" s="578" t="s">
        <v>81</v>
      </c>
      <c r="D794" s="578" t="s">
        <v>1116</v>
      </c>
      <c r="E794" s="578" t="s">
        <v>1117</v>
      </c>
      <c r="F794" s="579">
        <v>1.5484304263469479E-3</v>
      </c>
      <c r="G794" s="580">
        <v>2.3277554454519955E-3</v>
      </c>
    </row>
    <row r="795" spans="2:7">
      <c r="B795" s="577" t="s">
        <v>80</v>
      </c>
      <c r="C795" s="578" t="s">
        <v>79</v>
      </c>
      <c r="D795" s="578" t="s">
        <v>946</v>
      </c>
      <c r="E795" s="578" t="s">
        <v>947</v>
      </c>
      <c r="F795" s="579">
        <v>2.0588853578008878E-3</v>
      </c>
      <c r="G795" s="580">
        <v>2.3183441592347378E-3</v>
      </c>
    </row>
    <row r="796" spans="2:7">
      <c r="B796" s="577" t="s">
        <v>80</v>
      </c>
      <c r="C796" s="578" t="s">
        <v>79</v>
      </c>
      <c r="D796" s="578" t="s">
        <v>1108</v>
      </c>
      <c r="E796" s="578" t="s">
        <v>1109</v>
      </c>
      <c r="F796" s="579">
        <v>5.4559919154563152E-3</v>
      </c>
      <c r="G796" s="580">
        <v>3.5332121946295178E-3</v>
      </c>
    </row>
    <row r="797" spans="2:7">
      <c r="B797" s="577" t="s">
        <v>80</v>
      </c>
      <c r="C797" s="578" t="s">
        <v>79</v>
      </c>
      <c r="D797" s="578" t="s">
        <v>560</v>
      </c>
      <c r="E797" s="578" t="s">
        <v>561</v>
      </c>
      <c r="F797" s="579">
        <v>0.25724332133911804</v>
      </c>
      <c r="G797" s="580">
        <v>0.21289953145777205</v>
      </c>
    </row>
    <row r="798" spans="2:7">
      <c r="B798" s="577" t="s">
        <v>80</v>
      </c>
      <c r="C798" s="578" t="s">
        <v>79</v>
      </c>
      <c r="D798" s="578" t="s">
        <v>1098</v>
      </c>
      <c r="E798" s="578" t="s">
        <v>1099</v>
      </c>
      <c r="F798" s="579">
        <v>0.96819347427221203</v>
      </c>
      <c r="G798" s="580">
        <v>0.3095146097453999</v>
      </c>
    </row>
    <row r="799" spans="2:7">
      <c r="B799" s="577" t="s">
        <v>80</v>
      </c>
      <c r="C799" s="578" t="s">
        <v>79</v>
      </c>
      <c r="D799" s="578" t="s">
        <v>994</v>
      </c>
      <c r="E799" s="578" t="s">
        <v>995</v>
      </c>
      <c r="F799" s="579">
        <v>7.9789855786794091E-3</v>
      </c>
      <c r="G799" s="580">
        <v>2.3949260984286783E-3</v>
      </c>
    </row>
    <row r="800" spans="2:7">
      <c r="B800" s="577" t="s">
        <v>80</v>
      </c>
      <c r="C800" s="578" t="s">
        <v>79</v>
      </c>
      <c r="D800" s="578" t="s">
        <v>1012</v>
      </c>
      <c r="E800" s="578" t="s">
        <v>1013</v>
      </c>
      <c r="F800" s="579">
        <v>6.2888893513412276E-3</v>
      </c>
      <c r="G800" s="580">
        <v>2.6298934118646313E-3</v>
      </c>
    </row>
    <row r="801" spans="2:7">
      <c r="B801" s="577" t="s">
        <v>80</v>
      </c>
      <c r="C801" s="578" t="s">
        <v>79</v>
      </c>
      <c r="D801" s="578" t="s">
        <v>1018</v>
      </c>
      <c r="E801" s="578" t="s">
        <v>1019</v>
      </c>
      <c r="F801" s="579">
        <v>8.2546781990988916E-3</v>
      </c>
      <c r="G801" s="580">
        <v>3.0580560719034792E-3</v>
      </c>
    </row>
    <row r="802" spans="2:7">
      <c r="B802" s="577" t="s">
        <v>80</v>
      </c>
      <c r="C802" s="578" t="s">
        <v>79</v>
      </c>
      <c r="D802" s="578" t="s">
        <v>1040</v>
      </c>
      <c r="E802" s="578" t="s">
        <v>1041</v>
      </c>
      <c r="F802" s="579">
        <v>0.96062902711791143</v>
      </c>
      <c r="G802" s="580">
        <v>0.45643706008897433</v>
      </c>
    </row>
    <row r="803" spans="2:7">
      <c r="B803" s="577" t="s">
        <v>80</v>
      </c>
      <c r="C803" s="578" t="s">
        <v>79</v>
      </c>
      <c r="D803" s="578" t="s">
        <v>988</v>
      </c>
      <c r="E803" s="578" t="s">
        <v>989</v>
      </c>
      <c r="F803" s="579">
        <v>2.6520325365366618E-3</v>
      </c>
      <c r="G803" s="580">
        <v>3.2408084267981094E-3</v>
      </c>
    </row>
    <row r="804" spans="2:7">
      <c r="B804" s="577" t="s">
        <v>80</v>
      </c>
      <c r="C804" s="578" t="s">
        <v>79</v>
      </c>
      <c r="D804" s="578" t="s">
        <v>580</v>
      </c>
      <c r="E804" s="578" t="s">
        <v>581</v>
      </c>
      <c r="F804" s="579">
        <v>1.9677939322363907E-3</v>
      </c>
      <c r="G804" s="580">
        <v>2.146034796048372E-3</v>
      </c>
    </row>
    <row r="805" spans="2:7">
      <c r="B805" s="577" t="s">
        <v>80</v>
      </c>
      <c r="C805" s="578" t="s">
        <v>79</v>
      </c>
      <c r="D805" s="578" t="s">
        <v>517</v>
      </c>
      <c r="E805" s="578" t="s">
        <v>518</v>
      </c>
      <c r="F805" s="579">
        <v>1.4097536153467119E-3</v>
      </c>
      <c r="G805" s="580">
        <v>1.8275235489463024E-3</v>
      </c>
    </row>
    <row r="806" spans="2:7">
      <c r="B806" s="577" t="s">
        <v>78</v>
      </c>
      <c r="C806" s="578" t="s">
        <v>77</v>
      </c>
      <c r="D806" s="578" t="s">
        <v>962</v>
      </c>
      <c r="E806" s="578" t="s">
        <v>963</v>
      </c>
      <c r="F806" s="579">
        <v>7.2847226994708263E-3</v>
      </c>
      <c r="G806" s="580">
        <v>9.7375157698761684E-3</v>
      </c>
    </row>
    <row r="807" spans="2:7">
      <c r="B807" s="577" t="s">
        <v>78</v>
      </c>
      <c r="C807" s="578" t="s">
        <v>77</v>
      </c>
      <c r="D807" s="578" t="s">
        <v>646</v>
      </c>
      <c r="E807" s="578" t="s">
        <v>647</v>
      </c>
      <c r="F807" s="579">
        <v>0.92974127904472281</v>
      </c>
      <c r="G807" s="580">
        <v>0.66090173070563307</v>
      </c>
    </row>
    <row r="808" spans="2:7">
      <c r="B808" s="577" t="s">
        <v>78</v>
      </c>
      <c r="C808" s="578" t="s">
        <v>77</v>
      </c>
      <c r="D808" s="578" t="s">
        <v>626</v>
      </c>
      <c r="E808" s="578" t="s">
        <v>627</v>
      </c>
      <c r="F808" s="579">
        <v>0.35532915791693792</v>
      </c>
      <c r="G808" s="580">
        <v>0.23730754626851047</v>
      </c>
    </row>
    <row r="809" spans="2:7">
      <c r="B809" s="577" t="s">
        <v>78</v>
      </c>
      <c r="C809" s="578" t="s">
        <v>77</v>
      </c>
      <c r="D809" s="578" t="s">
        <v>988</v>
      </c>
      <c r="E809" s="578" t="s">
        <v>989</v>
      </c>
      <c r="F809" s="579">
        <v>2.4184485752090502E-3</v>
      </c>
      <c r="G809" s="580">
        <v>1.0398931935377191E-2</v>
      </c>
    </row>
    <row r="810" spans="2:7">
      <c r="B810" s="577" t="s">
        <v>78</v>
      </c>
      <c r="C810" s="578" t="s">
        <v>77</v>
      </c>
      <c r="D810" s="578" t="s">
        <v>1032</v>
      </c>
      <c r="E810" s="578" t="s">
        <v>1033</v>
      </c>
      <c r="F810" s="579">
        <v>9.3601610867343865E-2</v>
      </c>
      <c r="G810" s="580">
        <v>7.6295579535293909E-2</v>
      </c>
    </row>
    <row r="811" spans="2:7">
      <c r="B811" s="577" t="s">
        <v>78</v>
      </c>
      <c r="C811" s="578" t="s">
        <v>77</v>
      </c>
      <c r="D811" s="578" t="s">
        <v>1124</v>
      </c>
      <c r="E811" s="578" t="s">
        <v>1125</v>
      </c>
      <c r="F811" s="579">
        <v>1.4161697371512763E-3</v>
      </c>
      <c r="G811" s="580">
        <v>1.3657018972845192E-3</v>
      </c>
    </row>
    <row r="812" spans="2:7">
      <c r="B812" s="577" t="s">
        <v>78</v>
      </c>
      <c r="C812" s="578" t="s">
        <v>77</v>
      </c>
      <c r="D812" s="578" t="s">
        <v>1118</v>
      </c>
      <c r="E812" s="578" t="s">
        <v>1119</v>
      </c>
      <c r="F812" s="579">
        <v>1.3601496999117572E-3</v>
      </c>
      <c r="G812" s="580">
        <v>3.9929938880246931E-3</v>
      </c>
    </row>
    <row r="813" spans="2:7">
      <c r="B813" s="577" t="s">
        <v>75</v>
      </c>
      <c r="C813" s="578" t="s">
        <v>74</v>
      </c>
      <c r="D813" s="578" t="s">
        <v>532</v>
      </c>
      <c r="E813" s="578" t="s">
        <v>533</v>
      </c>
      <c r="F813" s="579">
        <v>1.2353201316888605E-2</v>
      </c>
      <c r="G813" s="580">
        <v>4.4044630958318199E-3</v>
      </c>
    </row>
    <row r="814" spans="2:7">
      <c r="B814" s="577" t="s">
        <v>75</v>
      </c>
      <c r="C814" s="578" t="s">
        <v>74</v>
      </c>
      <c r="D814" s="578" t="s">
        <v>856</v>
      </c>
      <c r="E814" s="578" t="s">
        <v>857</v>
      </c>
      <c r="F814" s="579">
        <v>0.99516325280817397</v>
      </c>
      <c r="G814" s="580">
        <v>0.57699167345070002</v>
      </c>
    </row>
    <row r="815" spans="2:7">
      <c r="B815" s="577" t="s">
        <v>75</v>
      </c>
      <c r="C815" s="578" t="s">
        <v>74</v>
      </c>
      <c r="D815" s="578" t="s">
        <v>858</v>
      </c>
      <c r="E815" s="578" t="s">
        <v>859</v>
      </c>
      <c r="F815" s="579">
        <v>0.93414744248311077</v>
      </c>
      <c r="G815" s="580">
        <v>0.14018479823681318</v>
      </c>
    </row>
    <row r="816" spans="2:7">
      <c r="B816" s="577" t="s">
        <v>75</v>
      </c>
      <c r="C816" s="578" t="s">
        <v>74</v>
      </c>
      <c r="D816" s="578" t="s">
        <v>868</v>
      </c>
      <c r="E816" s="578" t="s">
        <v>869</v>
      </c>
      <c r="F816" s="579">
        <v>3.213942171674305E-3</v>
      </c>
      <c r="G816" s="580">
        <v>0</v>
      </c>
    </row>
    <row r="817" spans="2:7">
      <c r="B817" s="577" t="s">
        <v>75</v>
      </c>
      <c r="C817" s="578" t="s">
        <v>74</v>
      </c>
      <c r="D817" s="578" t="s">
        <v>886</v>
      </c>
      <c r="E817" s="578" t="s">
        <v>887</v>
      </c>
      <c r="F817" s="579">
        <v>3.1406566827609408E-2</v>
      </c>
      <c r="G817" s="580">
        <v>8.0684251036876719E-3</v>
      </c>
    </row>
    <row r="818" spans="2:7">
      <c r="B818" s="577" t="s">
        <v>75</v>
      </c>
      <c r="C818" s="578" t="s">
        <v>74</v>
      </c>
      <c r="D818" s="578" t="s">
        <v>906</v>
      </c>
      <c r="E818" s="578" t="s">
        <v>907</v>
      </c>
      <c r="F818" s="579">
        <v>0.9546162615634981</v>
      </c>
      <c r="G818" s="580">
        <v>0.25624140802661127</v>
      </c>
    </row>
    <row r="819" spans="2:7">
      <c r="B819" s="577" t="s">
        <v>75</v>
      </c>
      <c r="C819" s="578" t="s">
        <v>74</v>
      </c>
      <c r="D819" s="578" t="s">
        <v>1020</v>
      </c>
      <c r="E819" s="578" t="s">
        <v>1021</v>
      </c>
      <c r="F819" s="579">
        <v>4.2948724091340304E-2</v>
      </c>
      <c r="G819" s="580">
        <v>1.0469797717060841E-2</v>
      </c>
    </row>
    <row r="820" spans="2:7">
      <c r="B820" s="577" t="s">
        <v>75</v>
      </c>
      <c r="C820" s="578" t="s">
        <v>74</v>
      </c>
      <c r="D820" s="578" t="s">
        <v>1062</v>
      </c>
      <c r="E820" s="578" t="s">
        <v>1063</v>
      </c>
      <c r="F820" s="579">
        <v>5.1437986417156717E-3</v>
      </c>
      <c r="G820" s="580">
        <v>1.7940215632982429E-3</v>
      </c>
    </row>
    <row r="821" spans="2:7">
      <c r="B821" s="577" t="s">
        <v>75</v>
      </c>
      <c r="C821" s="578" t="s">
        <v>74</v>
      </c>
      <c r="D821" s="578" t="s">
        <v>902</v>
      </c>
      <c r="E821" s="578" t="s">
        <v>903</v>
      </c>
      <c r="F821" s="579">
        <v>9.4405573513859087E-3</v>
      </c>
      <c r="G821" s="580">
        <v>1.8454128059968906E-3</v>
      </c>
    </row>
    <row r="822" spans="2:7">
      <c r="B822" s="577" t="s">
        <v>70</v>
      </c>
      <c r="C822" s="578" t="s">
        <v>69</v>
      </c>
      <c r="D822" s="578" t="s">
        <v>572</v>
      </c>
      <c r="E822" s="578" t="s">
        <v>573</v>
      </c>
      <c r="F822" s="579">
        <v>1.3321626534413497E-2</v>
      </c>
      <c r="G822" s="580">
        <v>2.030224654254751E-2</v>
      </c>
    </row>
    <row r="823" spans="2:7">
      <c r="B823" s="577" t="s">
        <v>70</v>
      </c>
      <c r="C823" s="578" t="s">
        <v>69</v>
      </c>
      <c r="D823" s="578" t="s">
        <v>553</v>
      </c>
      <c r="E823" s="578" t="s">
        <v>554</v>
      </c>
      <c r="F823" s="579">
        <v>3.1625356369471412E-2</v>
      </c>
      <c r="G823" s="580">
        <v>3.4713464292584914E-2</v>
      </c>
    </row>
    <row r="824" spans="2:7">
      <c r="B824" s="577" t="s">
        <v>70</v>
      </c>
      <c r="C824" s="578" t="s">
        <v>69</v>
      </c>
      <c r="D824" s="578" t="s">
        <v>1110</v>
      </c>
      <c r="E824" s="578" t="s">
        <v>1111</v>
      </c>
      <c r="F824" s="579">
        <v>0.2514908266580953</v>
      </c>
      <c r="G824" s="580">
        <v>0.25421200008550116</v>
      </c>
    </row>
    <row r="825" spans="2:7">
      <c r="B825" s="577" t="s">
        <v>70</v>
      </c>
      <c r="C825" s="578" t="s">
        <v>69</v>
      </c>
      <c r="D825" s="578" t="s">
        <v>594</v>
      </c>
      <c r="E825" s="578" t="s">
        <v>595</v>
      </c>
      <c r="F825" s="579">
        <v>0.81649544965310239</v>
      </c>
      <c r="G825" s="580">
        <v>0.6907722890793665</v>
      </c>
    </row>
    <row r="826" spans="2:7">
      <c r="B826" s="577" t="s">
        <v>67</v>
      </c>
      <c r="C826" s="578" t="s">
        <v>66</v>
      </c>
      <c r="D826" s="578" t="s">
        <v>523</v>
      </c>
      <c r="E826" s="578" t="s">
        <v>524</v>
      </c>
      <c r="F826" s="579">
        <v>1.1961762567389623E-3</v>
      </c>
      <c r="G826" s="580">
        <v>1.0974721251302672E-3</v>
      </c>
    </row>
    <row r="827" spans="2:7">
      <c r="B827" s="577" t="s">
        <v>67</v>
      </c>
      <c r="C827" s="578" t="s">
        <v>66</v>
      </c>
      <c r="D827" s="578" t="s">
        <v>1002</v>
      </c>
      <c r="E827" s="578" t="s">
        <v>1003</v>
      </c>
      <c r="F827" s="579">
        <v>1.1544476490604888E-2</v>
      </c>
      <c r="G827" s="580">
        <v>9.0318574331448888E-3</v>
      </c>
    </row>
    <row r="828" spans="2:7">
      <c r="B828" s="577" t="s">
        <v>67</v>
      </c>
      <c r="C828" s="578" t="s">
        <v>66</v>
      </c>
      <c r="D828" s="578" t="s">
        <v>1052</v>
      </c>
      <c r="E828" s="578" t="s">
        <v>1053</v>
      </c>
      <c r="F828" s="579">
        <v>3.8555370267432526E-2</v>
      </c>
      <c r="G828" s="580">
        <v>2.3028469718069555E-2</v>
      </c>
    </row>
    <row r="829" spans="2:7">
      <c r="B829" s="577" t="s">
        <v>67</v>
      </c>
      <c r="C829" s="578" t="s">
        <v>66</v>
      </c>
      <c r="D829" s="578" t="s">
        <v>1096</v>
      </c>
      <c r="E829" s="578" t="s">
        <v>1097</v>
      </c>
      <c r="F829" s="579">
        <v>3.38624937510022E-3</v>
      </c>
      <c r="G829" s="580">
        <v>2.2072408567045711E-3</v>
      </c>
    </row>
    <row r="830" spans="2:7">
      <c r="B830" s="577" t="s">
        <v>67</v>
      </c>
      <c r="C830" s="578" t="s">
        <v>66</v>
      </c>
      <c r="D830" s="578" t="s">
        <v>1106</v>
      </c>
      <c r="E830" s="578" t="s">
        <v>1107</v>
      </c>
      <c r="F830" s="579">
        <v>2.5734175629485136E-2</v>
      </c>
      <c r="G830" s="580">
        <v>8.8412600332623201E-3</v>
      </c>
    </row>
    <row r="831" spans="2:7">
      <c r="B831" s="577" t="s">
        <v>67</v>
      </c>
      <c r="C831" s="578" t="s">
        <v>66</v>
      </c>
      <c r="D831" s="578" t="s">
        <v>1116</v>
      </c>
      <c r="E831" s="578" t="s">
        <v>1117</v>
      </c>
      <c r="F831" s="579">
        <v>0.96672118302572019</v>
      </c>
      <c r="G831" s="580">
        <v>0.95579369983368845</v>
      </c>
    </row>
    <row r="832" spans="2:7">
      <c r="B832" s="577" t="s">
        <v>64</v>
      </c>
      <c r="C832" s="578" t="s">
        <v>63</v>
      </c>
      <c r="D832" s="578" t="s">
        <v>646</v>
      </c>
      <c r="E832" s="578" t="s">
        <v>647</v>
      </c>
      <c r="F832" s="579">
        <v>9.028956414608302E-3</v>
      </c>
      <c r="G832" s="580">
        <v>2.1910018397725372E-3</v>
      </c>
    </row>
    <row r="833" spans="2:7">
      <c r="B833" s="577" t="s">
        <v>64</v>
      </c>
      <c r="C833" s="578" t="s">
        <v>63</v>
      </c>
      <c r="D833" s="578" t="s">
        <v>1102</v>
      </c>
      <c r="E833" s="578" t="s">
        <v>1103</v>
      </c>
      <c r="F833" s="579">
        <v>1.2848319976472317E-3</v>
      </c>
      <c r="G833" s="580">
        <v>1.4613647767185147E-3</v>
      </c>
    </row>
    <row r="834" spans="2:7">
      <c r="B834" s="577" t="s">
        <v>64</v>
      </c>
      <c r="C834" s="578" t="s">
        <v>63</v>
      </c>
      <c r="D834" s="578" t="s">
        <v>510</v>
      </c>
      <c r="E834" s="578" t="s">
        <v>511</v>
      </c>
      <c r="F834" s="579">
        <v>6.2947210407805852E-3</v>
      </c>
      <c r="G834" s="580">
        <v>2.6300384679712324E-3</v>
      </c>
    </row>
    <row r="835" spans="2:7">
      <c r="B835" s="577" t="s">
        <v>64</v>
      </c>
      <c r="C835" s="578" t="s">
        <v>63</v>
      </c>
      <c r="D835" s="578" t="s">
        <v>525</v>
      </c>
      <c r="E835" s="578" t="s">
        <v>526</v>
      </c>
      <c r="F835" s="579">
        <v>2.9040047265534693E-3</v>
      </c>
      <c r="G835" s="580">
        <v>4.7269610302726212E-3</v>
      </c>
    </row>
    <row r="836" spans="2:7">
      <c r="B836" s="577" t="s">
        <v>64</v>
      </c>
      <c r="C836" s="578" t="s">
        <v>63</v>
      </c>
      <c r="D836" s="578" t="s">
        <v>580</v>
      </c>
      <c r="E836" s="578" t="s">
        <v>581</v>
      </c>
      <c r="F836" s="579">
        <v>4.219665171802933E-3</v>
      </c>
      <c r="G836" s="580">
        <v>5.5276802140826224E-3</v>
      </c>
    </row>
    <row r="837" spans="2:7">
      <c r="B837" s="577" t="s">
        <v>64</v>
      </c>
      <c r="C837" s="578" t="s">
        <v>63</v>
      </c>
      <c r="D837" s="578" t="s">
        <v>1014</v>
      </c>
      <c r="E837" s="578" t="s">
        <v>1015</v>
      </c>
      <c r="F837" s="579">
        <v>3.3971235638158427E-3</v>
      </c>
      <c r="G837" s="580">
        <v>3.9283324970730889E-3</v>
      </c>
    </row>
    <row r="838" spans="2:7">
      <c r="B838" s="577" t="s">
        <v>64</v>
      </c>
      <c r="C838" s="578" t="s">
        <v>63</v>
      </c>
      <c r="D838" s="578" t="s">
        <v>1022</v>
      </c>
      <c r="E838" s="578" t="s">
        <v>1023</v>
      </c>
      <c r="F838" s="579">
        <v>9.0689954196606949E-3</v>
      </c>
      <c r="G838" s="580">
        <v>4.9632045492557283E-3</v>
      </c>
    </row>
    <row r="839" spans="2:7">
      <c r="B839" s="577" t="s">
        <v>64</v>
      </c>
      <c r="C839" s="578" t="s">
        <v>63</v>
      </c>
      <c r="D839" s="578" t="s">
        <v>1070</v>
      </c>
      <c r="E839" s="578" t="s">
        <v>1071</v>
      </c>
      <c r="F839" s="579">
        <v>8.8597181958552009E-3</v>
      </c>
      <c r="G839" s="580">
        <v>4.2105703294865364E-3</v>
      </c>
    </row>
    <row r="840" spans="2:7">
      <c r="B840" s="577" t="s">
        <v>64</v>
      </c>
      <c r="C840" s="578" t="s">
        <v>63</v>
      </c>
      <c r="D840" s="578" t="s">
        <v>1118</v>
      </c>
      <c r="E840" s="578" t="s">
        <v>1119</v>
      </c>
      <c r="F840" s="579">
        <v>0.96825761068426797</v>
      </c>
      <c r="G840" s="580">
        <v>0.97036084629536701</v>
      </c>
    </row>
    <row r="841" spans="2:7">
      <c r="B841" s="577" t="s">
        <v>62</v>
      </c>
      <c r="C841" s="578" t="s">
        <v>61</v>
      </c>
      <c r="D841" s="578" t="s">
        <v>976</v>
      </c>
      <c r="E841" s="578" t="s">
        <v>977</v>
      </c>
      <c r="F841" s="579">
        <v>1.8792858157074884E-3</v>
      </c>
      <c r="G841" s="580">
        <v>4.3328390687284559E-3</v>
      </c>
    </row>
    <row r="842" spans="2:7">
      <c r="B842" s="577" t="s">
        <v>62</v>
      </c>
      <c r="C842" s="578" t="s">
        <v>61</v>
      </c>
      <c r="D842" s="578" t="s">
        <v>527</v>
      </c>
      <c r="E842" s="578" t="s">
        <v>528</v>
      </c>
      <c r="F842" s="579">
        <v>0.12254050925925924</v>
      </c>
      <c r="G842" s="580">
        <v>0.10873821307297786</v>
      </c>
    </row>
    <row r="843" spans="2:7">
      <c r="B843" s="577" t="s">
        <v>62</v>
      </c>
      <c r="C843" s="578" t="s">
        <v>61</v>
      </c>
      <c r="D843" s="578" t="s">
        <v>584</v>
      </c>
      <c r="E843" s="578" t="s">
        <v>585</v>
      </c>
      <c r="F843" s="579">
        <v>5.122493756202072E-3</v>
      </c>
      <c r="G843" s="580">
        <v>1.0835307182242421E-2</v>
      </c>
    </row>
    <row r="844" spans="2:7">
      <c r="B844" s="577" t="s">
        <v>62</v>
      </c>
      <c r="C844" s="578" t="s">
        <v>61</v>
      </c>
      <c r="D844" s="578" t="s">
        <v>988</v>
      </c>
      <c r="E844" s="578" t="s">
        <v>989</v>
      </c>
      <c r="F844" s="579">
        <v>0</v>
      </c>
      <c r="G844" s="580">
        <v>1.6111742314827298E-3</v>
      </c>
    </row>
    <row r="845" spans="2:7">
      <c r="B845" s="577" t="s">
        <v>62</v>
      </c>
      <c r="C845" s="578" t="s">
        <v>61</v>
      </c>
      <c r="D845" s="578" t="s">
        <v>1010</v>
      </c>
      <c r="E845" s="578" t="s">
        <v>1011</v>
      </c>
      <c r="F845" s="579">
        <v>5.4798588194008594E-3</v>
      </c>
      <c r="G845" s="580">
        <v>5.2122449241592686E-3</v>
      </c>
    </row>
    <row r="846" spans="2:7">
      <c r="B846" s="577" t="s">
        <v>62</v>
      </c>
      <c r="C846" s="578" t="s">
        <v>61</v>
      </c>
      <c r="D846" s="578" t="s">
        <v>1120</v>
      </c>
      <c r="E846" s="578" t="s">
        <v>1121</v>
      </c>
      <c r="F846" s="579">
        <v>0.86775064225553633</v>
      </c>
      <c r="G846" s="580">
        <v>0.85643217983528797</v>
      </c>
    </row>
    <row r="847" spans="2:7">
      <c r="B847" s="577" t="s">
        <v>62</v>
      </c>
      <c r="C847" s="578" t="s">
        <v>61</v>
      </c>
      <c r="D847" s="578" t="s">
        <v>1124</v>
      </c>
      <c r="E847" s="578" t="s">
        <v>1125</v>
      </c>
      <c r="F847" s="579">
        <v>1.27010738757962E-2</v>
      </c>
      <c r="G847" s="580">
        <v>1.2838041685121353E-2</v>
      </c>
    </row>
    <row r="848" spans="2:7">
      <c r="B848" s="577" t="s">
        <v>58</v>
      </c>
      <c r="C848" s="578" t="s">
        <v>57</v>
      </c>
      <c r="D848" s="578" t="s">
        <v>648</v>
      </c>
      <c r="E848" s="578" t="s">
        <v>649</v>
      </c>
      <c r="F848" s="579">
        <v>3.7483084710174725E-3</v>
      </c>
      <c r="G848" s="580">
        <v>2.8207939678868074E-3</v>
      </c>
    </row>
    <row r="849" spans="2:7">
      <c r="B849" s="577" t="s">
        <v>58</v>
      </c>
      <c r="C849" s="578" t="s">
        <v>57</v>
      </c>
      <c r="D849" s="578" t="s">
        <v>1122</v>
      </c>
      <c r="E849" s="578" t="s">
        <v>1123</v>
      </c>
      <c r="F849" s="579">
        <v>0.99770670465782407</v>
      </c>
      <c r="G849" s="580">
        <v>0.99717920603211307</v>
      </c>
    </row>
    <row r="850" spans="2:7">
      <c r="B850" s="577" t="s">
        <v>53</v>
      </c>
      <c r="C850" s="578" t="s">
        <v>52</v>
      </c>
      <c r="D850" s="578" t="s">
        <v>527</v>
      </c>
      <c r="E850" s="578" t="s">
        <v>528</v>
      </c>
      <c r="F850" s="579">
        <v>3.2682291666666662E-2</v>
      </c>
      <c r="G850" s="580">
        <v>2.7061832513731572E-2</v>
      </c>
    </row>
    <row r="851" spans="2:7">
      <c r="B851" s="577" t="s">
        <v>53</v>
      </c>
      <c r="C851" s="578" t="s">
        <v>52</v>
      </c>
      <c r="D851" s="578" t="s">
        <v>626</v>
      </c>
      <c r="E851" s="578" t="s">
        <v>627</v>
      </c>
      <c r="F851" s="579">
        <v>1.4213533117532163E-3</v>
      </c>
      <c r="G851" s="580">
        <v>9.2841612209570469E-4</v>
      </c>
    </row>
    <row r="852" spans="2:7">
      <c r="B852" s="577" t="s">
        <v>53</v>
      </c>
      <c r="C852" s="578" t="s">
        <v>52</v>
      </c>
      <c r="D852" s="578" t="s">
        <v>988</v>
      </c>
      <c r="E852" s="578" t="s">
        <v>989</v>
      </c>
      <c r="F852" s="579">
        <v>1.1451311274841439E-3</v>
      </c>
      <c r="G852" s="580">
        <v>4.8157842720319135E-3</v>
      </c>
    </row>
    <row r="853" spans="2:7">
      <c r="B853" s="577" t="s">
        <v>53</v>
      </c>
      <c r="C853" s="578" t="s">
        <v>52</v>
      </c>
      <c r="D853" s="578" t="s">
        <v>1032</v>
      </c>
      <c r="E853" s="578" t="s">
        <v>1033</v>
      </c>
      <c r="F853" s="579">
        <v>0.10593857065576726</v>
      </c>
      <c r="G853" s="580">
        <v>8.4455918203544755E-2</v>
      </c>
    </row>
    <row r="854" spans="2:7">
      <c r="B854" s="577" t="s">
        <v>53</v>
      </c>
      <c r="C854" s="578" t="s">
        <v>52</v>
      </c>
      <c r="D854" s="578" t="s">
        <v>1124</v>
      </c>
      <c r="E854" s="578" t="s">
        <v>1125</v>
      </c>
      <c r="F854" s="579">
        <v>0.93590403068579453</v>
      </c>
      <c r="G854" s="580">
        <v>0.88273804888859608</v>
      </c>
    </row>
    <row r="855" spans="2:7">
      <c r="B855" s="577" t="s">
        <v>51</v>
      </c>
      <c r="C855" s="578" t="s">
        <v>50</v>
      </c>
      <c r="D855" s="578" t="s">
        <v>650</v>
      </c>
      <c r="E855" s="578" t="s">
        <v>651</v>
      </c>
      <c r="F855" s="579">
        <v>1.4574248336011019E-2</v>
      </c>
      <c r="G855" s="580">
        <v>1.7189391603816856E-2</v>
      </c>
    </row>
    <row r="856" spans="2:7">
      <c r="B856" s="577" t="s">
        <v>51</v>
      </c>
      <c r="C856" s="578" t="s">
        <v>50</v>
      </c>
      <c r="D856" s="578" t="s">
        <v>1004</v>
      </c>
      <c r="E856" s="578" t="s">
        <v>1005</v>
      </c>
      <c r="F856" s="579">
        <v>1.0084107300747539E-3</v>
      </c>
      <c r="G856" s="580">
        <v>2.0753596162088588E-3</v>
      </c>
    </row>
    <row r="857" spans="2:7">
      <c r="B857" s="577" t="s">
        <v>51</v>
      </c>
      <c r="C857" s="578" t="s">
        <v>50</v>
      </c>
      <c r="D857" s="578" t="s">
        <v>1018</v>
      </c>
      <c r="E857" s="578" t="s">
        <v>1019</v>
      </c>
      <c r="F857" s="579">
        <v>1.7265761173414013E-2</v>
      </c>
      <c r="G857" s="580">
        <v>1.3816932227477459E-2</v>
      </c>
    </row>
    <row r="858" spans="2:7">
      <c r="B858" s="577" t="s">
        <v>51</v>
      </c>
      <c r="C858" s="578" t="s">
        <v>50</v>
      </c>
      <c r="D858" s="578" t="s">
        <v>1090</v>
      </c>
      <c r="E858" s="578" t="s">
        <v>1091</v>
      </c>
      <c r="F858" s="579">
        <v>3.9300737503414368E-2</v>
      </c>
      <c r="G858" s="580">
        <v>4.0571024671213402E-2</v>
      </c>
    </row>
    <row r="859" spans="2:7">
      <c r="B859" s="577" t="s">
        <v>51</v>
      </c>
      <c r="C859" s="578" t="s">
        <v>50</v>
      </c>
      <c r="D859" s="578" t="s">
        <v>1126</v>
      </c>
      <c r="E859" s="578" t="s">
        <v>1127</v>
      </c>
      <c r="F859" s="579">
        <v>0.9371536375427425</v>
      </c>
      <c r="G859" s="580">
        <v>0.92634729188128329</v>
      </c>
    </row>
    <row r="860" spans="2:7">
      <c r="B860" s="577" t="s">
        <v>46</v>
      </c>
      <c r="C860" s="578" t="s">
        <v>45</v>
      </c>
      <c r="D860" s="578" t="s">
        <v>846</v>
      </c>
      <c r="E860" s="578" t="s">
        <v>847</v>
      </c>
      <c r="F860" s="579">
        <v>2.501608205242949E-2</v>
      </c>
      <c r="G860" s="580">
        <v>1.0618559498531277E-2</v>
      </c>
    </row>
    <row r="861" spans="2:7">
      <c r="B861" s="577" t="s">
        <v>46</v>
      </c>
      <c r="C861" s="578" t="s">
        <v>45</v>
      </c>
      <c r="D861" s="578" t="s">
        <v>650</v>
      </c>
      <c r="E861" s="578" t="s">
        <v>651</v>
      </c>
      <c r="F861" s="579">
        <v>8.0011730803560051E-3</v>
      </c>
      <c r="G861" s="580">
        <v>4.256921313099106E-3</v>
      </c>
    </row>
    <row r="862" spans="2:7">
      <c r="B862" s="577" t="s">
        <v>46</v>
      </c>
      <c r="C862" s="578" t="s">
        <v>45</v>
      </c>
      <c r="D862" s="578" t="s">
        <v>630</v>
      </c>
      <c r="E862" s="578" t="s">
        <v>631</v>
      </c>
      <c r="F862" s="579">
        <v>9.9032397503962394E-3</v>
      </c>
      <c r="G862" s="580">
        <v>3.0307244567761367E-3</v>
      </c>
    </row>
    <row r="863" spans="2:7">
      <c r="B863" s="577" t="s">
        <v>46</v>
      </c>
      <c r="C863" s="578" t="s">
        <v>45</v>
      </c>
      <c r="D863" s="578" t="s">
        <v>994</v>
      </c>
      <c r="E863" s="578" t="s">
        <v>995</v>
      </c>
      <c r="F863" s="579">
        <v>0.95960638550793553</v>
      </c>
      <c r="G863" s="580">
        <v>0.2806634013310087</v>
      </c>
    </row>
    <row r="864" spans="2:7">
      <c r="B864" s="577" t="s">
        <v>46</v>
      </c>
      <c r="C864" s="578" t="s">
        <v>45</v>
      </c>
      <c r="D864" s="578" t="s">
        <v>640</v>
      </c>
      <c r="E864" s="578" t="s">
        <v>641</v>
      </c>
      <c r="F864" s="579">
        <v>2.5321597833446179E-3</v>
      </c>
      <c r="G864" s="580">
        <v>1.2685964709952715E-3</v>
      </c>
    </row>
    <row r="865" spans="2:7">
      <c r="B865" s="577" t="s">
        <v>46</v>
      </c>
      <c r="C865" s="578" t="s">
        <v>45</v>
      </c>
      <c r="D865" s="578" t="s">
        <v>1012</v>
      </c>
      <c r="E865" s="578" t="s">
        <v>1013</v>
      </c>
      <c r="F865" s="579">
        <v>4.9029196928391571E-3</v>
      </c>
      <c r="G865" s="580">
        <v>1.9978698433588634E-3</v>
      </c>
    </row>
    <row r="866" spans="2:7">
      <c r="B866" s="577" t="s">
        <v>46</v>
      </c>
      <c r="C866" s="578" t="s">
        <v>45</v>
      </c>
      <c r="D866" s="578" t="s">
        <v>1040</v>
      </c>
      <c r="E866" s="578" t="s">
        <v>1041</v>
      </c>
      <c r="F866" s="579">
        <v>2.3110482686369248E-2</v>
      </c>
      <c r="G866" s="580">
        <v>1.0699966758702096E-2</v>
      </c>
    </row>
    <row r="867" spans="2:7">
      <c r="B867" s="577" t="s">
        <v>46</v>
      </c>
      <c r="C867" s="578" t="s">
        <v>45</v>
      </c>
      <c r="D867" s="578" t="s">
        <v>1044</v>
      </c>
      <c r="E867" s="578" t="s">
        <v>1045</v>
      </c>
      <c r="F867" s="579">
        <v>0.9702697494531648</v>
      </c>
      <c r="G867" s="580">
        <v>0.48674588045343842</v>
      </c>
    </row>
    <row r="868" spans="2:7">
      <c r="B868" s="577" t="s">
        <v>46</v>
      </c>
      <c r="C868" s="578" t="s">
        <v>45</v>
      </c>
      <c r="D868" s="578" t="s">
        <v>1128</v>
      </c>
      <c r="E868" s="578" t="s">
        <v>1129</v>
      </c>
      <c r="F868" s="579">
        <v>0.98555530924407009</v>
      </c>
      <c r="G868" s="580">
        <v>0.18850190289470647</v>
      </c>
    </row>
    <row r="869" spans="2:7">
      <c r="B869" s="577" t="s">
        <v>46</v>
      </c>
      <c r="C869" s="578" t="s">
        <v>45</v>
      </c>
      <c r="D869" s="578" t="s">
        <v>580</v>
      </c>
      <c r="E869" s="578" t="s">
        <v>581</v>
      </c>
      <c r="F869" s="579">
        <v>5.3990647792017104E-3</v>
      </c>
      <c r="G869" s="580">
        <v>5.737515857455887E-3</v>
      </c>
    </row>
    <row r="870" spans="2:7">
      <c r="B870" s="577" t="s">
        <v>46</v>
      </c>
      <c r="C870" s="578" t="s">
        <v>45</v>
      </c>
      <c r="D870" s="578" t="s">
        <v>517</v>
      </c>
      <c r="E870" s="578" t="s">
        <v>518</v>
      </c>
      <c r="F870" s="579">
        <v>5.1288179148804187E-3</v>
      </c>
      <c r="G870" s="580">
        <v>6.4786611219277233E-3</v>
      </c>
    </row>
    <row r="871" spans="2:7">
      <c r="B871" s="577" t="s">
        <v>41</v>
      </c>
      <c r="C871" s="578" t="s">
        <v>40</v>
      </c>
      <c r="D871" s="578" t="s">
        <v>652</v>
      </c>
      <c r="E871" s="578" t="s">
        <v>653</v>
      </c>
      <c r="F871" s="579">
        <v>1.10042462713013E-3</v>
      </c>
      <c r="G871" s="580">
        <v>0</v>
      </c>
    </row>
    <row r="872" spans="2:7" ht="15.75" thickBot="1">
      <c r="B872" s="581" t="s">
        <v>41</v>
      </c>
      <c r="C872" s="582" t="s">
        <v>40</v>
      </c>
      <c r="D872" s="582" t="s">
        <v>1084</v>
      </c>
      <c r="E872" s="582" t="s">
        <v>1085</v>
      </c>
      <c r="F872" s="583">
        <v>0.60581850462010245</v>
      </c>
      <c r="G872" s="584">
        <v>1</v>
      </c>
    </row>
    <row r="873" spans="2:7" ht="30" customHeight="1">
      <c r="B873" s="757" t="s">
        <v>3517</v>
      </c>
      <c r="C873" s="757"/>
      <c r="D873" s="757"/>
      <c r="E873" s="757"/>
      <c r="F873" s="757"/>
      <c r="G873" s="757"/>
    </row>
  </sheetData>
  <mergeCells count="2">
    <mergeCell ref="A1:H3"/>
    <mergeCell ref="B873:G873"/>
  </mergeCells>
  <pageMargins left="0.23622047244094491" right="0.23622047244094491" top="0.35433070866141736" bottom="0.35433070866141736" header="0.31496062992125984" footer="0.31496062992125984"/>
  <pageSetup paperSize="9" scale="61" orientation="portrait" r:id="rId1"/>
  <rowBreaks count="1" manualBreakCount="1">
    <brk id="808"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7"/>
  <sheetViews>
    <sheetView zoomScale="80" zoomScaleNormal="80" workbookViewId="0">
      <selection activeCell="D1" sqref="D1"/>
    </sheetView>
  </sheetViews>
  <sheetFormatPr defaultRowHeight="12.75"/>
  <cols>
    <col min="1" max="1" width="7.5703125" style="405" customWidth="1"/>
    <col min="2" max="2" width="10.7109375" style="405" bestFit="1" customWidth="1"/>
    <col min="3" max="3" width="5" style="405" customWidth="1"/>
    <col min="4" max="4" width="22.7109375" style="405" bestFit="1" customWidth="1"/>
    <col min="5" max="5" width="50.140625" style="405" bestFit="1" customWidth="1"/>
    <col min="6" max="6" width="10.85546875" style="405" bestFit="1" customWidth="1"/>
    <col min="7" max="259" width="9.140625" style="405"/>
    <col min="260" max="260" width="13.85546875" style="405" customWidth="1"/>
    <col min="261" max="261" width="23.7109375" style="405" customWidth="1"/>
    <col min="262" max="262" width="10.85546875" style="405" bestFit="1" customWidth="1"/>
    <col min="263" max="515" width="9.140625" style="405"/>
    <col min="516" max="516" width="13.85546875" style="405" customWidth="1"/>
    <col min="517" max="517" width="23.7109375" style="405" customWidth="1"/>
    <col min="518" max="518" width="10.85546875" style="405" bestFit="1" customWidth="1"/>
    <col min="519" max="771" width="9.140625" style="405"/>
    <col min="772" max="772" width="13.85546875" style="405" customWidth="1"/>
    <col min="773" max="773" width="23.7109375" style="405" customWidth="1"/>
    <col min="774" max="774" width="10.85546875" style="405" bestFit="1" customWidth="1"/>
    <col min="775" max="1027" width="9.140625" style="405"/>
    <col min="1028" max="1028" width="13.85546875" style="405" customWidth="1"/>
    <col min="1029" max="1029" width="23.7109375" style="405" customWidth="1"/>
    <col min="1030" max="1030" width="10.85546875" style="405" bestFit="1" customWidth="1"/>
    <col min="1031" max="1283" width="9.140625" style="405"/>
    <col min="1284" max="1284" width="13.85546875" style="405" customWidth="1"/>
    <col min="1285" max="1285" width="23.7109375" style="405" customWidth="1"/>
    <col min="1286" max="1286" width="10.85546875" style="405" bestFit="1" customWidth="1"/>
    <col min="1287" max="1539" width="9.140625" style="405"/>
    <col min="1540" max="1540" width="13.85546875" style="405" customWidth="1"/>
    <col min="1541" max="1541" width="23.7109375" style="405" customWidth="1"/>
    <col min="1542" max="1542" width="10.85546875" style="405" bestFit="1" customWidth="1"/>
    <col min="1543" max="1795" width="9.140625" style="405"/>
    <col min="1796" max="1796" width="13.85546875" style="405" customWidth="1"/>
    <col min="1797" max="1797" width="23.7109375" style="405" customWidth="1"/>
    <col min="1798" max="1798" width="10.85546875" style="405" bestFit="1" customWidth="1"/>
    <col min="1799" max="2051" width="9.140625" style="405"/>
    <col min="2052" max="2052" width="13.85546875" style="405" customWidth="1"/>
    <col min="2053" max="2053" width="23.7109375" style="405" customWidth="1"/>
    <col min="2054" max="2054" width="10.85546875" style="405" bestFit="1" customWidth="1"/>
    <col min="2055" max="2307" width="9.140625" style="405"/>
    <col min="2308" max="2308" width="13.85546875" style="405" customWidth="1"/>
    <col min="2309" max="2309" width="23.7109375" style="405" customWidth="1"/>
    <col min="2310" max="2310" width="10.85546875" style="405" bestFit="1" customWidth="1"/>
    <col min="2311" max="2563" width="9.140625" style="405"/>
    <col min="2564" max="2564" width="13.85546875" style="405" customWidth="1"/>
    <col min="2565" max="2565" width="23.7109375" style="405" customWidth="1"/>
    <col min="2566" max="2566" width="10.85546875" style="405" bestFit="1" customWidth="1"/>
    <col min="2567" max="2819" width="9.140625" style="405"/>
    <col min="2820" max="2820" width="13.85546875" style="405" customWidth="1"/>
    <col min="2821" max="2821" width="23.7109375" style="405" customWidth="1"/>
    <col min="2822" max="2822" width="10.85546875" style="405" bestFit="1" customWidth="1"/>
    <col min="2823" max="3075" width="9.140625" style="405"/>
    <col min="3076" max="3076" width="13.85546875" style="405" customWidth="1"/>
    <col min="3077" max="3077" width="23.7109375" style="405" customWidth="1"/>
    <col min="3078" max="3078" width="10.85546875" style="405" bestFit="1" customWidth="1"/>
    <col min="3079" max="3331" width="9.140625" style="405"/>
    <col min="3332" max="3332" width="13.85546875" style="405" customWidth="1"/>
    <col min="3333" max="3333" width="23.7109375" style="405" customWidth="1"/>
    <col min="3334" max="3334" width="10.85546875" style="405" bestFit="1" customWidth="1"/>
    <col min="3335" max="3587" width="9.140625" style="405"/>
    <col min="3588" max="3588" width="13.85546875" style="405" customWidth="1"/>
    <col min="3589" max="3589" width="23.7109375" style="405" customWidth="1"/>
    <col min="3590" max="3590" width="10.85546875" style="405" bestFit="1" customWidth="1"/>
    <col min="3591" max="3843" width="9.140625" style="405"/>
    <col min="3844" max="3844" width="13.85546875" style="405" customWidth="1"/>
    <col min="3845" max="3845" width="23.7109375" style="405" customWidth="1"/>
    <col min="3846" max="3846" width="10.85546875" style="405" bestFit="1" customWidth="1"/>
    <col min="3847" max="4099" width="9.140625" style="405"/>
    <col min="4100" max="4100" width="13.85546875" style="405" customWidth="1"/>
    <col min="4101" max="4101" width="23.7109375" style="405" customWidth="1"/>
    <col min="4102" max="4102" width="10.85546875" style="405" bestFit="1" customWidth="1"/>
    <col min="4103" max="4355" width="9.140625" style="405"/>
    <col min="4356" max="4356" width="13.85546875" style="405" customWidth="1"/>
    <col min="4357" max="4357" width="23.7109375" style="405" customWidth="1"/>
    <col min="4358" max="4358" width="10.85546875" style="405" bestFit="1" customWidth="1"/>
    <col min="4359" max="4611" width="9.140625" style="405"/>
    <col min="4612" max="4612" width="13.85546875" style="405" customWidth="1"/>
    <col min="4613" max="4613" width="23.7109375" style="405" customWidth="1"/>
    <col min="4614" max="4614" width="10.85546875" style="405" bestFit="1" customWidth="1"/>
    <col min="4615" max="4867" width="9.140625" style="405"/>
    <col min="4868" max="4868" width="13.85546875" style="405" customWidth="1"/>
    <col min="4869" max="4869" width="23.7109375" style="405" customWidth="1"/>
    <col min="4870" max="4870" width="10.85546875" style="405" bestFit="1" customWidth="1"/>
    <col min="4871" max="5123" width="9.140625" style="405"/>
    <col min="5124" max="5124" width="13.85546875" style="405" customWidth="1"/>
    <col min="5125" max="5125" width="23.7109375" style="405" customWidth="1"/>
    <col min="5126" max="5126" width="10.85546875" style="405" bestFit="1" customWidth="1"/>
    <col min="5127" max="5379" width="9.140625" style="405"/>
    <col min="5380" max="5380" width="13.85546875" style="405" customWidth="1"/>
    <col min="5381" max="5381" width="23.7109375" style="405" customWidth="1"/>
    <col min="5382" max="5382" width="10.85546875" style="405" bestFit="1" customWidth="1"/>
    <col min="5383" max="5635" width="9.140625" style="405"/>
    <col min="5636" max="5636" width="13.85546875" style="405" customWidth="1"/>
    <col min="5637" max="5637" width="23.7109375" style="405" customWidth="1"/>
    <col min="5638" max="5638" width="10.85546875" style="405" bestFit="1" customWidth="1"/>
    <col min="5639" max="5891" width="9.140625" style="405"/>
    <col min="5892" max="5892" width="13.85546875" style="405" customWidth="1"/>
    <col min="5893" max="5893" width="23.7109375" style="405" customWidth="1"/>
    <col min="5894" max="5894" width="10.85546875" style="405" bestFit="1" customWidth="1"/>
    <col min="5895" max="6147" width="9.140625" style="405"/>
    <col min="6148" max="6148" width="13.85546875" style="405" customWidth="1"/>
    <col min="6149" max="6149" width="23.7109375" style="405" customWidth="1"/>
    <col min="6150" max="6150" width="10.85546875" style="405" bestFit="1" customWidth="1"/>
    <col min="6151" max="6403" width="9.140625" style="405"/>
    <col min="6404" max="6404" width="13.85546875" style="405" customWidth="1"/>
    <col min="6405" max="6405" width="23.7109375" style="405" customWidth="1"/>
    <col min="6406" max="6406" width="10.85546875" style="405" bestFit="1" customWidth="1"/>
    <col min="6407" max="6659" width="9.140625" style="405"/>
    <col min="6660" max="6660" width="13.85546875" style="405" customWidth="1"/>
    <col min="6661" max="6661" width="23.7109375" style="405" customWidth="1"/>
    <col min="6662" max="6662" width="10.85546875" style="405" bestFit="1" customWidth="1"/>
    <col min="6663" max="6915" width="9.140625" style="405"/>
    <col min="6916" max="6916" width="13.85546875" style="405" customWidth="1"/>
    <col min="6917" max="6917" width="23.7109375" style="405" customWidth="1"/>
    <col min="6918" max="6918" width="10.85546875" style="405" bestFit="1" customWidth="1"/>
    <col min="6919" max="7171" width="9.140625" style="405"/>
    <col min="7172" max="7172" width="13.85546875" style="405" customWidth="1"/>
    <col min="7173" max="7173" width="23.7109375" style="405" customWidth="1"/>
    <col min="7174" max="7174" width="10.85546875" style="405" bestFit="1" customWidth="1"/>
    <col min="7175" max="7427" width="9.140625" style="405"/>
    <col min="7428" max="7428" width="13.85546875" style="405" customWidth="1"/>
    <col min="7429" max="7429" width="23.7109375" style="405" customWidth="1"/>
    <col min="7430" max="7430" width="10.85546875" style="405" bestFit="1" customWidth="1"/>
    <col min="7431" max="7683" width="9.140625" style="405"/>
    <col min="7684" max="7684" width="13.85546875" style="405" customWidth="1"/>
    <col min="7685" max="7685" width="23.7109375" style="405" customWidth="1"/>
    <col min="7686" max="7686" width="10.85546875" style="405" bestFit="1" customWidth="1"/>
    <col min="7687" max="7939" width="9.140625" style="405"/>
    <col min="7940" max="7940" width="13.85546875" style="405" customWidth="1"/>
    <col min="7941" max="7941" width="23.7109375" style="405" customWidth="1"/>
    <col min="7942" max="7942" width="10.85546875" style="405" bestFit="1" customWidth="1"/>
    <col min="7943" max="8195" width="9.140625" style="405"/>
    <col min="8196" max="8196" width="13.85546875" style="405" customWidth="1"/>
    <col min="8197" max="8197" width="23.7109375" style="405" customWidth="1"/>
    <col min="8198" max="8198" width="10.85546875" style="405" bestFit="1" customWidth="1"/>
    <col min="8199" max="8451" width="9.140625" style="405"/>
    <col min="8452" max="8452" width="13.85546875" style="405" customWidth="1"/>
    <col min="8453" max="8453" width="23.7109375" style="405" customWidth="1"/>
    <col min="8454" max="8454" width="10.85546875" style="405" bestFit="1" customWidth="1"/>
    <col min="8455" max="8707" width="9.140625" style="405"/>
    <col min="8708" max="8708" width="13.85546875" style="405" customWidth="1"/>
    <col min="8709" max="8709" width="23.7109375" style="405" customWidth="1"/>
    <col min="8710" max="8710" width="10.85546875" style="405" bestFit="1" customWidth="1"/>
    <col min="8711" max="8963" width="9.140625" style="405"/>
    <col min="8964" max="8964" width="13.85546875" style="405" customWidth="1"/>
    <col min="8965" max="8965" width="23.7109375" style="405" customWidth="1"/>
    <col min="8966" max="8966" width="10.85546875" style="405" bestFit="1" customWidth="1"/>
    <col min="8967" max="9219" width="9.140625" style="405"/>
    <col min="9220" max="9220" width="13.85546875" style="405" customWidth="1"/>
    <col min="9221" max="9221" width="23.7109375" style="405" customWidth="1"/>
    <col min="9222" max="9222" width="10.85546875" style="405" bestFit="1" customWidth="1"/>
    <col min="9223" max="9475" width="9.140625" style="405"/>
    <col min="9476" max="9476" width="13.85546875" style="405" customWidth="1"/>
    <col min="9477" max="9477" width="23.7109375" style="405" customWidth="1"/>
    <col min="9478" max="9478" width="10.85546875" style="405" bestFit="1" customWidth="1"/>
    <col min="9479" max="9731" width="9.140625" style="405"/>
    <col min="9732" max="9732" width="13.85546875" style="405" customWidth="1"/>
    <col min="9733" max="9733" width="23.7109375" style="405" customWidth="1"/>
    <col min="9734" max="9734" width="10.85546875" style="405" bestFit="1" customWidth="1"/>
    <col min="9735" max="9987" width="9.140625" style="405"/>
    <col min="9988" max="9988" width="13.85546875" style="405" customWidth="1"/>
    <col min="9989" max="9989" width="23.7109375" style="405" customWidth="1"/>
    <col min="9990" max="9990" width="10.85546875" style="405" bestFit="1" customWidth="1"/>
    <col min="9991" max="10243" width="9.140625" style="405"/>
    <col min="10244" max="10244" width="13.85546875" style="405" customWidth="1"/>
    <col min="10245" max="10245" width="23.7109375" style="405" customWidth="1"/>
    <col min="10246" max="10246" width="10.85546875" style="405" bestFit="1" customWidth="1"/>
    <col min="10247" max="10499" width="9.140625" style="405"/>
    <col min="10500" max="10500" width="13.85546875" style="405" customWidth="1"/>
    <col min="10501" max="10501" width="23.7109375" style="405" customWidth="1"/>
    <col min="10502" max="10502" width="10.85546875" style="405" bestFit="1" customWidth="1"/>
    <col min="10503" max="10755" width="9.140625" style="405"/>
    <col min="10756" max="10756" width="13.85546875" style="405" customWidth="1"/>
    <col min="10757" max="10757" width="23.7109375" style="405" customWidth="1"/>
    <col min="10758" max="10758" width="10.85546875" style="405" bestFit="1" customWidth="1"/>
    <col min="10759" max="11011" width="9.140625" style="405"/>
    <col min="11012" max="11012" width="13.85546875" style="405" customWidth="1"/>
    <col min="11013" max="11013" width="23.7109375" style="405" customWidth="1"/>
    <col min="11014" max="11014" width="10.85546875" style="405" bestFit="1" customWidth="1"/>
    <col min="11015" max="11267" width="9.140625" style="405"/>
    <col min="11268" max="11268" width="13.85546875" style="405" customWidth="1"/>
    <col min="11269" max="11269" width="23.7109375" style="405" customWidth="1"/>
    <col min="11270" max="11270" width="10.85546875" style="405" bestFit="1" customWidth="1"/>
    <col min="11271" max="11523" width="9.140625" style="405"/>
    <col min="11524" max="11524" width="13.85546875" style="405" customWidth="1"/>
    <col min="11525" max="11525" width="23.7109375" style="405" customWidth="1"/>
    <col min="11526" max="11526" width="10.85546875" style="405" bestFit="1" customWidth="1"/>
    <col min="11527" max="11779" width="9.140625" style="405"/>
    <col min="11780" max="11780" width="13.85546875" style="405" customWidth="1"/>
    <col min="11781" max="11781" width="23.7109375" style="405" customWidth="1"/>
    <col min="11782" max="11782" width="10.85546875" style="405" bestFit="1" customWidth="1"/>
    <col min="11783" max="12035" width="9.140625" style="405"/>
    <col min="12036" max="12036" width="13.85546875" style="405" customWidth="1"/>
    <col min="12037" max="12037" width="23.7109375" style="405" customWidth="1"/>
    <col min="12038" max="12038" width="10.85546875" style="405" bestFit="1" customWidth="1"/>
    <col min="12039" max="12291" width="9.140625" style="405"/>
    <col min="12292" max="12292" width="13.85546875" style="405" customWidth="1"/>
    <col min="12293" max="12293" width="23.7109375" style="405" customWidth="1"/>
    <col min="12294" max="12294" width="10.85546875" style="405" bestFit="1" customWidth="1"/>
    <col min="12295" max="12547" width="9.140625" style="405"/>
    <col min="12548" max="12548" width="13.85546875" style="405" customWidth="1"/>
    <col min="12549" max="12549" width="23.7109375" style="405" customWidth="1"/>
    <col min="12550" max="12550" width="10.85546875" style="405" bestFit="1" customWidth="1"/>
    <col min="12551" max="12803" width="9.140625" style="405"/>
    <col min="12804" max="12804" width="13.85546875" style="405" customWidth="1"/>
    <col min="12805" max="12805" width="23.7109375" style="405" customWidth="1"/>
    <col min="12806" max="12806" width="10.85546875" style="405" bestFit="1" customWidth="1"/>
    <col min="12807" max="13059" width="9.140625" style="405"/>
    <col min="13060" max="13060" width="13.85546875" style="405" customWidth="1"/>
    <col min="13061" max="13061" width="23.7109375" style="405" customWidth="1"/>
    <col min="13062" max="13062" width="10.85546875" style="405" bestFit="1" customWidth="1"/>
    <col min="13063" max="13315" width="9.140625" style="405"/>
    <col min="13316" max="13316" width="13.85546875" style="405" customWidth="1"/>
    <col min="13317" max="13317" width="23.7109375" style="405" customWidth="1"/>
    <col min="13318" max="13318" width="10.85546875" style="405" bestFit="1" customWidth="1"/>
    <col min="13319" max="13571" width="9.140625" style="405"/>
    <col min="13572" max="13572" width="13.85546875" style="405" customWidth="1"/>
    <col min="13573" max="13573" width="23.7109375" style="405" customWidth="1"/>
    <col min="13574" max="13574" width="10.85546875" style="405" bestFit="1" customWidth="1"/>
    <col min="13575" max="13827" width="9.140625" style="405"/>
    <col min="13828" max="13828" width="13.85546875" style="405" customWidth="1"/>
    <col min="13829" max="13829" width="23.7109375" style="405" customWidth="1"/>
    <col min="13830" max="13830" width="10.85546875" style="405" bestFit="1" customWidth="1"/>
    <col min="13831" max="14083" width="9.140625" style="405"/>
    <col min="14084" max="14084" width="13.85546875" style="405" customWidth="1"/>
    <col min="14085" max="14085" width="23.7109375" style="405" customWidth="1"/>
    <col min="14086" max="14086" width="10.85546875" style="405" bestFit="1" customWidth="1"/>
    <col min="14087" max="14339" width="9.140625" style="405"/>
    <col min="14340" max="14340" width="13.85546875" style="405" customWidth="1"/>
    <col min="14341" max="14341" width="23.7109375" style="405" customWidth="1"/>
    <col min="14342" max="14342" width="10.85546875" style="405" bestFit="1" customWidth="1"/>
    <col min="14343" max="14595" width="9.140625" style="405"/>
    <col min="14596" max="14596" width="13.85546875" style="405" customWidth="1"/>
    <col min="14597" max="14597" width="23.7109375" style="405" customWidth="1"/>
    <col min="14598" max="14598" width="10.85546875" style="405" bestFit="1" customWidth="1"/>
    <col min="14599" max="14851" width="9.140625" style="405"/>
    <col min="14852" max="14852" width="13.85546875" style="405" customWidth="1"/>
    <col min="14853" max="14853" width="23.7109375" style="405" customWidth="1"/>
    <col min="14854" max="14854" width="10.85546875" style="405" bestFit="1" customWidth="1"/>
    <col min="14855" max="15107" width="9.140625" style="405"/>
    <col min="15108" max="15108" width="13.85546875" style="405" customWidth="1"/>
    <col min="15109" max="15109" width="23.7109375" style="405" customWidth="1"/>
    <col min="15110" max="15110" width="10.85546875" style="405" bestFit="1" customWidth="1"/>
    <col min="15111" max="15363" width="9.140625" style="405"/>
    <col min="15364" max="15364" width="13.85546875" style="405" customWidth="1"/>
    <col min="15365" max="15365" width="23.7109375" style="405" customWidth="1"/>
    <col min="15366" max="15366" width="10.85546875" style="405" bestFit="1" customWidth="1"/>
    <col min="15367" max="15619" width="9.140625" style="405"/>
    <col min="15620" max="15620" width="13.85546875" style="405" customWidth="1"/>
    <col min="15621" max="15621" width="23.7109375" style="405" customWidth="1"/>
    <col min="15622" max="15622" width="10.85546875" style="405" bestFit="1" customWidth="1"/>
    <col min="15623" max="15875" width="9.140625" style="405"/>
    <col min="15876" max="15876" width="13.85546875" style="405" customWidth="1"/>
    <col min="15877" max="15877" width="23.7109375" style="405" customWidth="1"/>
    <col min="15878" max="15878" width="10.85546875" style="405" bestFit="1" customWidth="1"/>
    <col min="15879" max="16131" width="9.140625" style="405"/>
    <col min="16132" max="16132" width="13.85546875" style="405" customWidth="1"/>
    <col min="16133" max="16133" width="23.7109375" style="405" customWidth="1"/>
    <col min="16134" max="16134" width="10.85546875" style="405" bestFit="1" customWidth="1"/>
    <col min="16135" max="16384" width="9.140625" style="405"/>
  </cols>
  <sheetData>
    <row r="1" spans="1:6">
      <c r="A1" s="405" t="s">
        <v>1415</v>
      </c>
    </row>
    <row r="8" spans="1:6">
      <c r="F8" s="406"/>
    </row>
    <row r="9" spans="1:6">
      <c r="E9" s="405">
        <v>2</v>
      </c>
      <c r="F9" s="405">
        <v>6</v>
      </c>
    </row>
    <row r="10" spans="1:6">
      <c r="A10" s="407" t="s">
        <v>1249</v>
      </c>
      <c r="B10" s="407" t="s">
        <v>1250</v>
      </c>
      <c r="C10" s="407" t="s">
        <v>1251</v>
      </c>
      <c r="D10" s="407" t="s">
        <v>1252</v>
      </c>
      <c r="E10" s="407" t="s">
        <v>1253</v>
      </c>
      <c r="F10" s="407">
        <v>2015</v>
      </c>
    </row>
    <row r="11" spans="1:6">
      <c r="D11" s="405" t="s">
        <v>432</v>
      </c>
      <c r="E11" s="405" t="s">
        <v>1258</v>
      </c>
      <c r="F11" s="406">
        <v>54613417.002000004</v>
      </c>
    </row>
    <row r="12" spans="1:6">
      <c r="D12" s="405" t="s">
        <v>44</v>
      </c>
      <c r="E12" s="405" t="s">
        <v>503</v>
      </c>
      <c r="F12" s="406">
        <v>15172856.697000004</v>
      </c>
    </row>
    <row r="13" spans="1:6">
      <c r="D13" s="405" t="s">
        <v>49</v>
      </c>
      <c r="E13" s="405" t="s">
        <v>506</v>
      </c>
      <c r="F13" s="406">
        <v>16697378.218999999</v>
      </c>
    </row>
    <row r="14" spans="1:6">
      <c r="D14" s="405" t="s">
        <v>73</v>
      </c>
      <c r="E14" s="405" t="s">
        <v>509</v>
      </c>
      <c r="F14" s="406">
        <v>8641415.0810000002</v>
      </c>
    </row>
    <row r="15" spans="1:6">
      <c r="D15" s="405" t="s">
        <v>56</v>
      </c>
      <c r="E15" s="405" t="s">
        <v>512</v>
      </c>
      <c r="F15" s="406">
        <v>14101767.004999999</v>
      </c>
    </row>
    <row r="16" spans="1:6">
      <c r="D16" s="405" t="s">
        <v>116</v>
      </c>
      <c r="E16" s="405" t="s">
        <v>1173</v>
      </c>
      <c r="F16" s="406">
        <v>2623196.7230000002</v>
      </c>
    </row>
    <row r="17" spans="4:6">
      <c r="D17" s="405" t="s">
        <v>60</v>
      </c>
      <c r="E17" s="405" t="s">
        <v>1174</v>
      </c>
      <c r="F17" s="406">
        <v>7154091.9749999996</v>
      </c>
    </row>
    <row r="18" spans="4:6">
      <c r="D18" s="405" t="s">
        <v>43</v>
      </c>
      <c r="E18" s="405" t="s">
        <v>1175</v>
      </c>
      <c r="F18" s="406">
        <v>5395567.9989999998</v>
      </c>
    </row>
    <row r="19" spans="4:6">
      <c r="D19" s="405" t="s">
        <v>159</v>
      </c>
      <c r="E19" s="405" t="s">
        <v>1176</v>
      </c>
      <c r="F19" s="406">
        <v>4652078.3129999992</v>
      </c>
    </row>
    <row r="20" spans="4:6">
      <c r="D20" s="405" t="s">
        <v>48</v>
      </c>
      <c r="E20" s="405" t="s">
        <v>1177</v>
      </c>
      <c r="F20" s="406">
        <v>5731212.0569999991</v>
      </c>
    </row>
    <row r="21" spans="4:6">
      <c r="D21" s="405" t="s">
        <v>101</v>
      </c>
      <c r="E21" s="405" t="s">
        <v>1178</v>
      </c>
      <c r="F21" s="406">
        <v>6051036.7259999998</v>
      </c>
    </row>
    <row r="22" spans="4:6">
      <c r="D22" s="405" t="s">
        <v>72</v>
      </c>
      <c r="E22" s="405" t="s">
        <v>1179</v>
      </c>
      <c r="F22" s="406">
        <v>8641415.0810000002</v>
      </c>
    </row>
    <row r="23" spans="4:6">
      <c r="D23" s="405" t="s">
        <v>55</v>
      </c>
      <c r="E23" s="405" t="s">
        <v>1180</v>
      </c>
      <c r="F23" s="406">
        <v>8919625.4250000007</v>
      </c>
    </row>
    <row r="24" spans="4:6">
      <c r="D24" s="405" t="s">
        <v>65</v>
      </c>
      <c r="E24" s="405" t="s">
        <v>1181</v>
      </c>
      <c r="F24" s="406">
        <v>5445192.7029999997</v>
      </c>
    </row>
    <row r="25" spans="4:6">
      <c r="D25" s="405" t="s">
        <v>42</v>
      </c>
      <c r="E25" s="405" t="s">
        <v>531</v>
      </c>
      <c r="F25" s="406">
        <v>5395567.9989999998</v>
      </c>
    </row>
    <row r="26" spans="4:6">
      <c r="D26" s="405" t="s">
        <v>68</v>
      </c>
      <c r="E26" s="405" t="s">
        <v>534</v>
      </c>
      <c r="F26" s="406">
        <v>4223080.949</v>
      </c>
    </row>
    <row r="27" spans="4:6">
      <c r="D27" s="405" t="s">
        <v>115</v>
      </c>
      <c r="E27" s="405" t="s">
        <v>537</v>
      </c>
      <c r="F27" s="406">
        <v>3121054.12</v>
      </c>
    </row>
    <row r="28" spans="4:6">
      <c r="D28" s="405" t="s">
        <v>59</v>
      </c>
      <c r="E28" s="405" t="s">
        <v>538</v>
      </c>
      <c r="F28" s="406">
        <v>2433153.6289999997</v>
      </c>
    </row>
    <row r="29" spans="4:6">
      <c r="D29" s="405" t="s">
        <v>104</v>
      </c>
      <c r="E29" s="405" t="s">
        <v>541</v>
      </c>
      <c r="F29" s="406">
        <v>3750159.0360000003</v>
      </c>
    </row>
    <row r="30" spans="4:6">
      <c r="D30" s="405" t="s">
        <v>47</v>
      </c>
      <c r="E30" s="405" t="s">
        <v>542</v>
      </c>
      <c r="F30" s="406">
        <v>4137442.7980000004</v>
      </c>
    </row>
    <row r="31" spans="4:6">
      <c r="D31" s="405" t="s">
        <v>158</v>
      </c>
      <c r="E31" s="405" t="s">
        <v>545</v>
      </c>
      <c r="F31" s="406">
        <v>4568428.1999999993</v>
      </c>
    </row>
    <row r="32" spans="4:6">
      <c r="D32" s="405" t="s">
        <v>100</v>
      </c>
      <c r="E32" s="405" t="s">
        <v>546</v>
      </c>
      <c r="F32" s="406">
        <v>4241348.1849999996</v>
      </c>
    </row>
    <row r="33" spans="1:6">
      <c r="D33" s="405" t="s">
        <v>97</v>
      </c>
      <c r="E33" s="405" t="s">
        <v>547</v>
      </c>
      <c r="F33" s="406">
        <v>3184468.3930000006</v>
      </c>
    </row>
    <row r="34" spans="1:6">
      <c r="D34" s="405" t="s">
        <v>76</v>
      </c>
      <c r="E34" s="405" t="s">
        <v>548</v>
      </c>
      <c r="F34" s="406">
        <v>4617272.7819999997</v>
      </c>
    </row>
    <row r="35" spans="1:6">
      <c r="D35" s="405" t="s">
        <v>54</v>
      </c>
      <c r="E35" s="405" t="s">
        <v>551</v>
      </c>
      <c r="F35" s="406">
        <v>3586432.8</v>
      </c>
    </row>
    <row r="36" spans="1:6">
      <c r="D36" s="405" t="s">
        <v>135</v>
      </c>
      <c r="E36" s="405" t="s">
        <v>552</v>
      </c>
      <c r="F36" s="406">
        <v>2713593.03</v>
      </c>
    </row>
    <row r="37" spans="1:6">
      <c r="D37" s="405" t="s">
        <v>71</v>
      </c>
      <c r="E37" s="405" t="s">
        <v>555</v>
      </c>
      <c r="F37" s="406">
        <v>8641415.0810000002</v>
      </c>
    </row>
    <row r="38" spans="1:6">
      <c r="A38" s="405" t="s">
        <v>73</v>
      </c>
      <c r="B38" s="405" t="s">
        <v>72</v>
      </c>
      <c r="C38" s="405" t="s">
        <v>71</v>
      </c>
      <c r="D38" s="405" t="s">
        <v>365</v>
      </c>
      <c r="E38" s="405" t="s">
        <v>364</v>
      </c>
      <c r="F38" s="406">
        <v>202357.84599999999</v>
      </c>
    </row>
    <row r="39" spans="1:6">
      <c r="A39" s="405" t="s">
        <v>73</v>
      </c>
      <c r="B39" s="405" t="s">
        <v>72</v>
      </c>
      <c r="C39" s="405" t="s">
        <v>71</v>
      </c>
      <c r="D39" s="405" t="s">
        <v>363</v>
      </c>
      <c r="E39" s="405" t="s">
        <v>362</v>
      </c>
      <c r="F39" s="406">
        <v>381776.03499999997</v>
      </c>
    </row>
    <row r="40" spans="1:6">
      <c r="A40" s="405" t="s">
        <v>44</v>
      </c>
      <c r="B40" s="405" t="s">
        <v>43</v>
      </c>
      <c r="C40" s="405" t="s">
        <v>42</v>
      </c>
      <c r="D40" s="405" t="s">
        <v>361</v>
      </c>
      <c r="E40" s="405" t="s">
        <v>360</v>
      </c>
      <c r="F40" s="406">
        <v>237865.864</v>
      </c>
    </row>
    <row r="41" spans="1:6">
      <c r="A41" s="405" t="s">
        <v>56</v>
      </c>
      <c r="B41" s="405" t="s">
        <v>65</v>
      </c>
      <c r="C41" s="405" t="s">
        <v>54</v>
      </c>
      <c r="D41" s="405" t="s">
        <v>359</v>
      </c>
      <c r="E41" s="405" t="s">
        <v>358</v>
      </c>
      <c r="F41" s="406">
        <v>180374.992</v>
      </c>
    </row>
    <row r="42" spans="1:6">
      <c r="A42" s="405" t="s">
        <v>49</v>
      </c>
      <c r="B42" s="405" t="s">
        <v>101</v>
      </c>
      <c r="C42" s="405" t="s">
        <v>158</v>
      </c>
      <c r="D42" s="405" t="s">
        <v>357</v>
      </c>
      <c r="E42" s="405" t="s">
        <v>356</v>
      </c>
      <c r="F42" s="406">
        <v>164397.052</v>
      </c>
    </row>
    <row r="43" spans="1:6">
      <c r="A43" s="405" t="s">
        <v>73</v>
      </c>
      <c r="B43" s="405" t="s">
        <v>72</v>
      </c>
      <c r="C43" s="405" t="s">
        <v>71</v>
      </c>
      <c r="D43" s="405" t="s">
        <v>355</v>
      </c>
      <c r="E43" s="405" t="s">
        <v>354</v>
      </c>
      <c r="F43" s="406">
        <v>240685.473</v>
      </c>
    </row>
    <row r="44" spans="1:6">
      <c r="A44" s="405" t="s">
        <v>49</v>
      </c>
      <c r="B44" s="405" t="s">
        <v>48</v>
      </c>
      <c r="C44" s="405" t="s">
        <v>47</v>
      </c>
      <c r="D44" s="405" t="s">
        <v>353</v>
      </c>
      <c r="E44" s="405" t="s">
        <v>352</v>
      </c>
      <c r="F44" s="406">
        <v>1109761.4210000001</v>
      </c>
    </row>
    <row r="45" spans="1:6">
      <c r="A45" s="405" t="s">
        <v>44</v>
      </c>
      <c r="B45" s="405" t="s">
        <v>60</v>
      </c>
      <c r="C45" s="405" t="s">
        <v>68</v>
      </c>
      <c r="D45" s="405" t="s">
        <v>351</v>
      </c>
      <c r="E45" s="405" t="s">
        <v>350</v>
      </c>
      <c r="F45" s="406">
        <v>148328.427</v>
      </c>
    </row>
    <row r="46" spans="1:6">
      <c r="A46" s="405" t="s">
        <v>44</v>
      </c>
      <c r="B46" s="405" t="s">
        <v>60</v>
      </c>
      <c r="C46" s="405" t="s">
        <v>68</v>
      </c>
      <c r="D46" s="405" t="s">
        <v>349</v>
      </c>
      <c r="E46" s="405" t="s">
        <v>348</v>
      </c>
      <c r="F46" s="406">
        <v>141482.99900000001</v>
      </c>
    </row>
    <row r="47" spans="1:6">
      <c r="A47" s="405" t="s">
        <v>44</v>
      </c>
      <c r="B47" s="405" t="s">
        <v>60</v>
      </c>
      <c r="C47" s="405" t="s">
        <v>68</v>
      </c>
      <c r="D47" s="405" t="s">
        <v>347</v>
      </c>
      <c r="E47" s="405" t="s">
        <v>346</v>
      </c>
      <c r="F47" s="406">
        <v>283846.23599999998</v>
      </c>
    </row>
    <row r="48" spans="1:6">
      <c r="A48" s="405" t="s">
        <v>56</v>
      </c>
      <c r="B48" s="405" t="s">
        <v>65</v>
      </c>
      <c r="C48" s="405" t="s">
        <v>135</v>
      </c>
      <c r="D48" s="405" t="s">
        <v>345</v>
      </c>
      <c r="E48" s="405" t="s">
        <v>344</v>
      </c>
      <c r="F48" s="406">
        <v>344329.13500000001</v>
      </c>
    </row>
    <row r="49" spans="1:6">
      <c r="A49" s="405" t="s">
        <v>56</v>
      </c>
      <c r="B49" s="405" t="s">
        <v>55</v>
      </c>
      <c r="C49" s="405" t="s">
        <v>54</v>
      </c>
      <c r="D49" s="405" t="s">
        <v>343</v>
      </c>
      <c r="E49" s="405" t="s">
        <v>342</v>
      </c>
      <c r="F49" s="406">
        <v>118495.546</v>
      </c>
    </row>
    <row r="50" spans="1:6">
      <c r="A50" s="405" t="s">
        <v>44</v>
      </c>
      <c r="B50" s="405" t="s">
        <v>43</v>
      </c>
      <c r="C50" s="405" t="s">
        <v>42</v>
      </c>
      <c r="D50" s="405" t="s">
        <v>341</v>
      </c>
      <c r="E50" s="405" t="s">
        <v>340</v>
      </c>
      <c r="F50" s="406">
        <v>534645.34100000001</v>
      </c>
    </row>
    <row r="51" spans="1:6">
      <c r="A51" s="405" t="s">
        <v>73</v>
      </c>
      <c r="B51" s="405" t="s">
        <v>72</v>
      </c>
      <c r="C51" s="405" t="s">
        <v>71</v>
      </c>
      <c r="D51" s="405" t="s">
        <v>339</v>
      </c>
      <c r="E51" s="405" t="s">
        <v>338</v>
      </c>
      <c r="F51" s="406">
        <v>322418.19199999998</v>
      </c>
    </row>
    <row r="52" spans="1:6">
      <c r="A52" s="405" t="s">
        <v>56</v>
      </c>
      <c r="B52" s="405" t="s">
        <v>55</v>
      </c>
      <c r="C52" s="405" t="s">
        <v>76</v>
      </c>
      <c r="D52" s="405" t="s">
        <v>337</v>
      </c>
      <c r="E52" s="405" t="s">
        <v>336</v>
      </c>
      <c r="F52" s="406">
        <v>281599.54200000002</v>
      </c>
    </row>
    <row r="53" spans="1:6">
      <c r="A53" s="405" t="s">
        <v>56</v>
      </c>
      <c r="B53" s="405" t="s">
        <v>65</v>
      </c>
      <c r="C53" s="405" t="s">
        <v>97</v>
      </c>
      <c r="D53" s="405" t="s">
        <v>335</v>
      </c>
      <c r="E53" s="405" t="s">
        <v>334</v>
      </c>
      <c r="F53" s="406">
        <v>445810.34700000001</v>
      </c>
    </row>
    <row r="54" spans="1:6">
      <c r="A54" s="405" t="s">
        <v>73</v>
      </c>
      <c r="B54" s="405" t="s">
        <v>72</v>
      </c>
      <c r="C54" s="405" t="s">
        <v>71</v>
      </c>
      <c r="D54" s="405" t="s">
        <v>333</v>
      </c>
      <c r="E54" s="405" t="s">
        <v>332</v>
      </c>
      <c r="F54" s="406">
        <v>323944.03700000001</v>
      </c>
    </row>
    <row r="55" spans="1:6">
      <c r="A55" s="405" t="s">
        <v>56</v>
      </c>
      <c r="B55" s="405" t="s">
        <v>55</v>
      </c>
      <c r="C55" s="405" t="s">
        <v>54</v>
      </c>
      <c r="D55" s="405" t="s">
        <v>331</v>
      </c>
      <c r="E55" s="405" t="s">
        <v>330</v>
      </c>
      <c r="F55" s="406">
        <v>522287.36800000002</v>
      </c>
    </row>
    <row r="56" spans="1:6">
      <c r="A56" s="405" t="s">
        <v>44</v>
      </c>
      <c r="B56" s="405" t="s">
        <v>60</v>
      </c>
      <c r="C56" s="405" t="s">
        <v>68</v>
      </c>
      <c r="D56" s="405" t="s">
        <v>329</v>
      </c>
      <c r="E56" s="405" t="s">
        <v>328</v>
      </c>
      <c r="F56" s="406">
        <v>188909.90400000001</v>
      </c>
    </row>
    <row r="57" spans="1:6">
      <c r="A57" s="405" t="s">
        <v>44</v>
      </c>
      <c r="B57" s="405" t="s">
        <v>43</v>
      </c>
      <c r="C57" s="405" t="s">
        <v>42</v>
      </c>
      <c r="D57" s="405" t="s">
        <v>327</v>
      </c>
      <c r="E57" s="405" t="s">
        <v>326</v>
      </c>
      <c r="F57" s="406">
        <v>209112.87100000001</v>
      </c>
    </row>
    <row r="58" spans="1:6">
      <c r="A58" s="405" t="s">
        <v>49</v>
      </c>
      <c r="B58" s="405" t="s">
        <v>101</v>
      </c>
      <c r="C58" s="405" t="s">
        <v>100</v>
      </c>
      <c r="D58" s="405" t="s">
        <v>325</v>
      </c>
      <c r="E58" s="405" t="s">
        <v>324</v>
      </c>
      <c r="F58" s="406">
        <v>643842.897</v>
      </c>
    </row>
    <row r="59" spans="1:6">
      <c r="A59" s="405" t="s">
        <v>73</v>
      </c>
      <c r="B59" s="405" t="s">
        <v>72</v>
      </c>
      <c r="C59" s="405" t="s">
        <v>71</v>
      </c>
      <c r="D59" s="405" t="s">
        <v>323</v>
      </c>
      <c r="E59" s="405" t="s">
        <v>322</v>
      </c>
      <c r="F59" s="406">
        <v>234537.592</v>
      </c>
    </row>
    <row r="60" spans="1:6">
      <c r="A60" s="405" t="s">
        <v>49</v>
      </c>
      <c r="B60" s="405" t="s">
        <v>101</v>
      </c>
      <c r="C60" s="405" t="s">
        <v>158</v>
      </c>
      <c r="D60" s="405" t="s">
        <v>321</v>
      </c>
      <c r="E60" s="405" t="s">
        <v>320</v>
      </c>
      <c r="F60" s="406">
        <v>269599.60499999998</v>
      </c>
    </row>
    <row r="61" spans="1:6">
      <c r="A61" s="405" t="s">
        <v>44</v>
      </c>
      <c r="B61" s="405" t="s">
        <v>60</v>
      </c>
      <c r="C61" s="405" t="s">
        <v>59</v>
      </c>
      <c r="D61" s="405" t="s">
        <v>319</v>
      </c>
      <c r="E61" s="405" t="s">
        <v>318</v>
      </c>
      <c r="F61" s="406">
        <v>376148.50400000002</v>
      </c>
    </row>
    <row r="62" spans="1:6">
      <c r="A62" s="405" t="s">
        <v>44</v>
      </c>
      <c r="B62" s="405" t="s">
        <v>60</v>
      </c>
      <c r="C62" s="405" t="s">
        <v>59</v>
      </c>
      <c r="D62" s="405" t="s">
        <v>317</v>
      </c>
      <c r="E62" s="405" t="s">
        <v>316</v>
      </c>
      <c r="F62" s="406">
        <v>332383.886</v>
      </c>
    </row>
    <row r="63" spans="1:6">
      <c r="A63" s="405" t="s">
        <v>73</v>
      </c>
      <c r="B63" s="405" t="s">
        <v>72</v>
      </c>
      <c r="C63" s="405" t="s">
        <v>71</v>
      </c>
      <c r="D63" s="405" t="s">
        <v>315</v>
      </c>
      <c r="E63" s="405" t="s">
        <v>314</v>
      </c>
      <c r="F63" s="406">
        <v>8297.0789999999997</v>
      </c>
    </row>
    <row r="64" spans="1:6">
      <c r="A64" s="405" t="s">
        <v>56</v>
      </c>
      <c r="B64" s="405" t="s">
        <v>65</v>
      </c>
      <c r="C64" s="405" t="s">
        <v>97</v>
      </c>
      <c r="D64" s="405" t="s">
        <v>313</v>
      </c>
      <c r="E64" s="405" t="s">
        <v>312</v>
      </c>
      <c r="F64" s="406">
        <v>553233.78</v>
      </c>
    </row>
    <row r="65" spans="1:6">
      <c r="A65" s="405" t="s">
        <v>44</v>
      </c>
      <c r="B65" s="405" t="s">
        <v>116</v>
      </c>
      <c r="C65" s="405" t="s">
        <v>115</v>
      </c>
      <c r="D65" s="405" t="s">
        <v>311</v>
      </c>
      <c r="E65" s="405" t="s">
        <v>310</v>
      </c>
      <c r="F65" s="406">
        <v>520058.63099999999</v>
      </c>
    </row>
    <row r="66" spans="1:6">
      <c r="A66" s="405" t="s">
        <v>49</v>
      </c>
      <c r="B66" s="405" t="s">
        <v>48</v>
      </c>
      <c r="C66" s="405" t="s">
        <v>47</v>
      </c>
      <c r="D66" s="405" t="s">
        <v>309</v>
      </c>
      <c r="E66" s="405" t="s">
        <v>308</v>
      </c>
      <c r="F66" s="406">
        <v>336893.97600000002</v>
      </c>
    </row>
    <row r="67" spans="1:6">
      <c r="A67" s="405" t="s">
        <v>73</v>
      </c>
      <c r="B67" s="405" t="s">
        <v>72</v>
      </c>
      <c r="C67" s="405" t="s">
        <v>71</v>
      </c>
      <c r="D67" s="405" t="s">
        <v>307</v>
      </c>
      <c r="E67" s="405" t="s">
        <v>306</v>
      </c>
      <c r="F67" s="406">
        <v>380843.88799999998</v>
      </c>
    </row>
    <row r="68" spans="1:6">
      <c r="A68" s="405" t="s">
        <v>44</v>
      </c>
      <c r="B68" s="405" t="s">
        <v>60</v>
      </c>
      <c r="C68" s="405" t="s">
        <v>115</v>
      </c>
      <c r="D68" s="405" t="s">
        <v>305</v>
      </c>
      <c r="E68" s="405" t="s">
        <v>304</v>
      </c>
      <c r="F68" s="406">
        <v>497857.39699999994</v>
      </c>
    </row>
    <row r="69" spans="1:6">
      <c r="A69" s="405" t="s">
        <v>44</v>
      </c>
      <c r="B69" s="405" t="s">
        <v>116</v>
      </c>
      <c r="C69" s="405" t="s">
        <v>115</v>
      </c>
      <c r="D69" s="405" t="s">
        <v>303</v>
      </c>
      <c r="E69" s="405" t="s">
        <v>302</v>
      </c>
      <c r="F69" s="406">
        <v>105571.302</v>
      </c>
    </row>
    <row r="70" spans="1:6">
      <c r="A70" s="405" t="s">
        <v>49</v>
      </c>
      <c r="B70" s="405" t="s">
        <v>159</v>
      </c>
      <c r="C70" s="405" t="s">
        <v>104</v>
      </c>
      <c r="D70" s="405" t="s">
        <v>301</v>
      </c>
      <c r="E70" s="405" t="s">
        <v>300</v>
      </c>
      <c r="F70" s="406">
        <v>256130.79300000001</v>
      </c>
    </row>
    <row r="71" spans="1:6">
      <c r="A71" s="405" t="s">
        <v>49</v>
      </c>
      <c r="B71" s="405" t="s">
        <v>159</v>
      </c>
      <c r="C71" s="405" t="s">
        <v>104</v>
      </c>
      <c r="D71" s="405" t="s">
        <v>299</v>
      </c>
      <c r="E71" s="405" t="s">
        <v>298</v>
      </c>
      <c r="F71" s="406">
        <v>783691.32799999998</v>
      </c>
    </row>
    <row r="72" spans="1:6">
      <c r="A72" s="405" t="s">
        <v>56</v>
      </c>
      <c r="B72" s="405" t="s">
        <v>65</v>
      </c>
      <c r="C72" s="405" t="s">
        <v>97</v>
      </c>
      <c r="D72" s="405" t="s">
        <v>297</v>
      </c>
      <c r="E72" s="405" t="s">
        <v>296</v>
      </c>
      <c r="F72" s="406">
        <v>764130.41900000011</v>
      </c>
    </row>
    <row r="73" spans="1:6">
      <c r="A73" s="405" t="s">
        <v>44</v>
      </c>
      <c r="B73" s="405" t="s">
        <v>43</v>
      </c>
      <c r="C73" s="405" t="s">
        <v>42</v>
      </c>
      <c r="D73" s="405" t="s">
        <v>295</v>
      </c>
      <c r="E73" s="405" t="s">
        <v>294</v>
      </c>
      <c r="F73" s="406">
        <v>304186.98300000001</v>
      </c>
    </row>
    <row r="74" spans="1:6">
      <c r="A74" s="405" t="s">
        <v>56</v>
      </c>
      <c r="B74" s="405" t="s">
        <v>65</v>
      </c>
      <c r="C74" s="405" t="s">
        <v>135</v>
      </c>
      <c r="D74" s="405" t="s">
        <v>293</v>
      </c>
      <c r="E74" s="405" t="s">
        <v>292</v>
      </c>
      <c r="F74" s="406">
        <v>418055.34099999996</v>
      </c>
    </row>
    <row r="75" spans="1:6">
      <c r="A75" s="405" t="s">
        <v>49</v>
      </c>
      <c r="B75" s="405" t="s">
        <v>48</v>
      </c>
      <c r="C75" s="405" t="s">
        <v>47</v>
      </c>
      <c r="D75" s="405" t="s">
        <v>291</v>
      </c>
      <c r="E75" s="405" t="s">
        <v>290</v>
      </c>
      <c r="F75" s="406">
        <v>315521.91499999998</v>
      </c>
    </row>
    <row r="76" spans="1:6">
      <c r="A76" s="405" t="s">
        <v>73</v>
      </c>
      <c r="B76" s="405" t="s">
        <v>72</v>
      </c>
      <c r="C76" s="405" t="s">
        <v>71</v>
      </c>
      <c r="D76" s="405" t="s">
        <v>289</v>
      </c>
      <c r="E76" s="405" t="s">
        <v>288</v>
      </c>
      <c r="F76" s="406">
        <v>351142.16499999998</v>
      </c>
    </row>
    <row r="77" spans="1:6">
      <c r="A77" s="405" t="s">
        <v>44</v>
      </c>
      <c r="B77" s="405" t="s">
        <v>43</v>
      </c>
      <c r="C77" s="405" t="s">
        <v>42</v>
      </c>
      <c r="D77" s="405" t="s">
        <v>287</v>
      </c>
      <c r="E77" s="405" t="s">
        <v>286</v>
      </c>
      <c r="F77" s="406">
        <v>340237.527</v>
      </c>
    </row>
    <row r="78" spans="1:6">
      <c r="A78" s="405" t="s">
        <v>56</v>
      </c>
      <c r="B78" s="405" t="s">
        <v>55</v>
      </c>
      <c r="C78" s="405" t="s">
        <v>76</v>
      </c>
      <c r="D78" s="405" t="s">
        <v>285</v>
      </c>
      <c r="E78" s="405" t="s">
        <v>284</v>
      </c>
      <c r="F78" s="406">
        <v>540621.07899999991</v>
      </c>
    </row>
    <row r="79" spans="1:6">
      <c r="A79" s="405" t="s">
        <v>73</v>
      </c>
      <c r="B79" s="405" t="s">
        <v>72</v>
      </c>
      <c r="C79" s="405" t="s">
        <v>71</v>
      </c>
      <c r="D79" s="405" t="s">
        <v>283</v>
      </c>
      <c r="E79" s="405" t="s">
        <v>282</v>
      </c>
      <c r="F79" s="406">
        <v>331469.217</v>
      </c>
    </row>
    <row r="80" spans="1:6">
      <c r="A80" s="405" t="s">
        <v>49</v>
      </c>
      <c r="B80" s="405" t="s">
        <v>101</v>
      </c>
      <c r="C80" s="405" t="s">
        <v>100</v>
      </c>
      <c r="D80" s="405" t="s">
        <v>281</v>
      </c>
      <c r="E80" s="405" t="s">
        <v>280</v>
      </c>
      <c r="F80" s="406">
        <v>1436652.858</v>
      </c>
    </row>
    <row r="81" spans="1:6">
      <c r="A81" s="405" t="s">
        <v>44</v>
      </c>
      <c r="B81" s="405" t="s">
        <v>116</v>
      </c>
      <c r="C81" s="405" t="s">
        <v>115</v>
      </c>
      <c r="D81" s="405" t="s">
        <v>279</v>
      </c>
      <c r="E81" s="405" t="s">
        <v>278</v>
      </c>
      <c r="F81" s="406">
        <v>201572.402</v>
      </c>
    </row>
    <row r="82" spans="1:6">
      <c r="A82" s="405" t="s">
        <v>56</v>
      </c>
      <c r="B82" s="405" t="s">
        <v>65</v>
      </c>
      <c r="C82" s="405" t="s">
        <v>54</v>
      </c>
      <c r="D82" s="405" t="s">
        <v>277</v>
      </c>
      <c r="E82" s="405" t="s">
        <v>276</v>
      </c>
      <c r="F82" s="406">
        <v>613908.34899999993</v>
      </c>
    </row>
    <row r="83" spans="1:6">
      <c r="A83" s="405" t="s">
        <v>73</v>
      </c>
      <c r="B83" s="405" t="s">
        <v>72</v>
      </c>
      <c r="C83" s="405" t="s">
        <v>71</v>
      </c>
      <c r="D83" s="405" t="s">
        <v>275</v>
      </c>
      <c r="E83" s="405" t="s">
        <v>274</v>
      </c>
      <c r="F83" s="406">
        <v>269006.65700000001</v>
      </c>
    </row>
    <row r="84" spans="1:6">
      <c r="A84" s="405" t="s">
        <v>73</v>
      </c>
      <c r="B84" s="405" t="s">
        <v>72</v>
      </c>
      <c r="C84" s="405" t="s">
        <v>71</v>
      </c>
      <c r="D84" s="405" t="s">
        <v>273</v>
      </c>
      <c r="E84" s="405" t="s">
        <v>272</v>
      </c>
      <c r="F84" s="406">
        <v>262802.26699999999</v>
      </c>
    </row>
    <row r="85" spans="1:6">
      <c r="A85" s="405" t="s">
        <v>44</v>
      </c>
      <c r="B85" s="405" t="s">
        <v>60</v>
      </c>
      <c r="C85" s="405" t="s">
        <v>59</v>
      </c>
      <c r="D85" s="405" t="s">
        <v>271</v>
      </c>
      <c r="E85" s="405" t="s">
        <v>270</v>
      </c>
      <c r="F85" s="406">
        <v>126380.03</v>
      </c>
    </row>
    <row r="86" spans="1:6">
      <c r="A86" s="405" t="s">
        <v>73</v>
      </c>
      <c r="B86" s="405" t="s">
        <v>72</v>
      </c>
      <c r="C86" s="405" t="s">
        <v>71</v>
      </c>
      <c r="D86" s="405" t="s">
        <v>269</v>
      </c>
      <c r="E86" s="405" t="s">
        <v>268</v>
      </c>
      <c r="F86" s="406">
        <v>180048.592</v>
      </c>
    </row>
    <row r="87" spans="1:6">
      <c r="A87" s="405" t="s">
        <v>56</v>
      </c>
      <c r="B87" s="405" t="s">
        <v>55</v>
      </c>
      <c r="C87" s="405" t="s">
        <v>135</v>
      </c>
      <c r="D87" s="405" t="s">
        <v>267</v>
      </c>
      <c r="E87" s="405" t="s">
        <v>266</v>
      </c>
      <c r="F87" s="406">
        <v>1354638.8</v>
      </c>
    </row>
    <row r="88" spans="1:6">
      <c r="A88" s="405" t="s">
        <v>73</v>
      </c>
      <c r="B88" s="405" t="s">
        <v>72</v>
      </c>
      <c r="C88" s="405" t="s">
        <v>71</v>
      </c>
      <c r="D88" s="405" t="s">
        <v>265</v>
      </c>
      <c r="E88" s="405" t="s">
        <v>264</v>
      </c>
      <c r="F88" s="406">
        <v>269575.065</v>
      </c>
    </row>
    <row r="89" spans="1:6">
      <c r="A89" s="405" t="s">
        <v>73</v>
      </c>
      <c r="B89" s="405" t="s">
        <v>72</v>
      </c>
      <c r="C89" s="405" t="s">
        <v>71</v>
      </c>
      <c r="D89" s="405" t="s">
        <v>263</v>
      </c>
      <c r="E89" s="405" t="s">
        <v>262</v>
      </c>
      <c r="F89" s="406">
        <v>250791.302</v>
      </c>
    </row>
    <row r="90" spans="1:6">
      <c r="A90" s="405" t="s">
        <v>44</v>
      </c>
      <c r="B90" s="405" t="s">
        <v>116</v>
      </c>
      <c r="C90" s="405" t="s">
        <v>115</v>
      </c>
      <c r="D90" s="405" t="s">
        <v>261</v>
      </c>
      <c r="E90" s="405" t="s">
        <v>260</v>
      </c>
      <c r="F90" s="406">
        <v>92900.89</v>
      </c>
    </row>
    <row r="91" spans="1:6">
      <c r="A91" s="405" t="s">
        <v>73</v>
      </c>
      <c r="B91" s="405" t="s">
        <v>72</v>
      </c>
      <c r="C91" s="405" t="s">
        <v>71</v>
      </c>
      <c r="D91" s="405" t="s">
        <v>259</v>
      </c>
      <c r="E91" s="405" t="s">
        <v>258</v>
      </c>
      <c r="F91" s="406">
        <v>246998.39</v>
      </c>
    </row>
    <row r="92" spans="1:6">
      <c r="A92" s="405" t="s">
        <v>49</v>
      </c>
      <c r="B92" s="405" t="s">
        <v>48</v>
      </c>
      <c r="C92" s="405" t="s">
        <v>47</v>
      </c>
      <c r="D92" s="405" t="s">
        <v>257</v>
      </c>
      <c r="E92" s="405" t="s">
        <v>256</v>
      </c>
      <c r="F92" s="406">
        <v>187667.20600000001</v>
      </c>
    </row>
    <row r="93" spans="1:6">
      <c r="A93" s="405" t="s">
        <v>49</v>
      </c>
      <c r="B93" s="405" t="s">
        <v>101</v>
      </c>
      <c r="C93" s="405" t="s">
        <v>158</v>
      </c>
      <c r="D93" s="405" t="s">
        <v>255</v>
      </c>
      <c r="E93" s="405" t="s">
        <v>254</v>
      </c>
      <c r="F93" s="406">
        <v>1161995.9669999999</v>
      </c>
    </row>
    <row r="94" spans="1:6">
      <c r="A94" s="405" t="s">
        <v>73</v>
      </c>
      <c r="B94" s="405" t="s">
        <v>72</v>
      </c>
      <c r="C94" s="405" t="s">
        <v>71</v>
      </c>
      <c r="D94" s="405" t="s">
        <v>253</v>
      </c>
      <c r="E94" s="405" t="s">
        <v>252</v>
      </c>
      <c r="F94" s="406">
        <v>295704.09899999999</v>
      </c>
    </row>
    <row r="95" spans="1:6">
      <c r="A95" s="405" t="s">
        <v>73</v>
      </c>
      <c r="B95" s="405" t="s">
        <v>72</v>
      </c>
      <c r="C95" s="405" t="s">
        <v>71</v>
      </c>
      <c r="D95" s="405" t="s">
        <v>251</v>
      </c>
      <c r="E95" s="405" t="s">
        <v>250</v>
      </c>
      <c r="F95" s="406">
        <v>272048.71299999999</v>
      </c>
    </row>
    <row r="96" spans="1:6">
      <c r="A96" s="405" t="s">
        <v>56</v>
      </c>
      <c r="B96" s="405" t="s">
        <v>55</v>
      </c>
      <c r="C96" s="405" t="s">
        <v>135</v>
      </c>
      <c r="D96" s="405" t="s">
        <v>249</v>
      </c>
      <c r="E96" s="405" t="s">
        <v>248</v>
      </c>
      <c r="F96" s="406">
        <v>139957.22700000001</v>
      </c>
    </row>
    <row r="97" spans="1:6">
      <c r="A97" s="405" t="s">
        <v>73</v>
      </c>
      <c r="B97" s="405" t="s">
        <v>72</v>
      </c>
      <c r="C97" s="405" t="s">
        <v>71</v>
      </c>
      <c r="D97" s="405" t="s">
        <v>247</v>
      </c>
      <c r="E97" s="405" t="s">
        <v>246</v>
      </c>
      <c r="F97" s="406">
        <v>223619.92499999999</v>
      </c>
    </row>
    <row r="98" spans="1:6">
      <c r="A98" s="405" t="s">
        <v>73</v>
      </c>
      <c r="B98" s="405" t="s">
        <v>72</v>
      </c>
      <c r="C98" s="405" t="s">
        <v>71</v>
      </c>
      <c r="D98" s="405" t="s">
        <v>245</v>
      </c>
      <c r="E98" s="405" t="s">
        <v>244</v>
      </c>
      <c r="F98" s="406">
        <v>155586.06599999999</v>
      </c>
    </row>
    <row r="99" spans="1:6">
      <c r="A99" s="405" t="s">
        <v>56</v>
      </c>
      <c r="B99" s="405" t="s">
        <v>55</v>
      </c>
      <c r="C99" s="405" t="s">
        <v>76</v>
      </c>
      <c r="D99" s="405" t="s">
        <v>243</v>
      </c>
      <c r="E99" s="405" t="s">
        <v>242</v>
      </c>
      <c r="F99" s="406">
        <v>1515197.3910000001</v>
      </c>
    </row>
    <row r="100" spans="1:6">
      <c r="A100" s="405" t="s">
        <v>44</v>
      </c>
      <c r="B100" s="405" t="s">
        <v>43</v>
      </c>
      <c r="C100" s="405" t="s">
        <v>42</v>
      </c>
      <c r="D100" s="405" t="s">
        <v>241</v>
      </c>
      <c r="E100" s="405" t="s">
        <v>240</v>
      </c>
      <c r="F100" s="406">
        <v>258628.742</v>
      </c>
    </row>
    <row r="101" spans="1:6">
      <c r="A101" s="405" t="s">
        <v>73</v>
      </c>
      <c r="B101" s="405" t="s">
        <v>72</v>
      </c>
      <c r="C101" s="405" t="s">
        <v>71</v>
      </c>
      <c r="D101" s="405" t="s">
        <v>239</v>
      </c>
      <c r="E101" s="405" t="s">
        <v>238</v>
      </c>
      <c r="F101" s="406">
        <v>172516.65599999999</v>
      </c>
    </row>
    <row r="102" spans="1:6">
      <c r="A102" s="405" t="s">
        <v>44</v>
      </c>
      <c r="B102" s="405" t="s">
        <v>43</v>
      </c>
      <c r="C102" s="405" t="s">
        <v>42</v>
      </c>
      <c r="D102" s="405" t="s">
        <v>237</v>
      </c>
      <c r="E102" s="405" t="s">
        <v>236</v>
      </c>
      <c r="F102" s="406">
        <v>433836.16499999998</v>
      </c>
    </row>
    <row r="103" spans="1:6">
      <c r="A103" s="405" t="s">
        <v>44</v>
      </c>
      <c r="B103" s="405" t="s">
        <v>60</v>
      </c>
      <c r="C103" s="405" t="s">
        <v>59</v>
      </c>
      <c r="D103" s="405" t="s">
        <v>235</v>
      </c>
      <c r="E103" s="405" t="s">
        <v>234</v>
      </c>
      <c r="F103" s="406">
        <v>146038.89300000001</v>
      </c>
    </row>
    <row r="104" spans="1:6">
      <c r="A104" s="405" t="s">
        <v>73</v>
      </c>
      <c r="B104" s="405" t="s">
        <v>72</v>
      </c>
      <c r="C104" s="405" t="s">
        <v>71</v>
      </c>
      <c r="D104" s="405" t="s">
        <v>233</v>
      </c>
      <c r="E104" s="405" t="s">
        <v>232</v>
      </c>
      <c r="F104" s="406">
        <v>321327.46899999998</v>
      </c>
    </row>
    <row r="105" spans="1:6">
      <c r="A105" s="405" t="s">
        <v>44</v>
      </c>
      <c r="B105" s="405" t="s">
        <v>60</v>
      </c>
      <c r="C105" s="405" t="s">
        <v>68</v>
      </c>
      <c r="D105" s="405" t="s">
        <v>231</v>
      </c>
      <c r="E105" s="405" t="s">
        <v>230</v>
      </c>
      <c r="F105" s="406">
        <v>1184155.3449999997</v>
      </c>
    </row>
    <row r="106" spans="1:6">
      <c r="A106" s="405" t="s">
        <v>44</v>
      </c>
      <c r="B106" s="405" t="s">
        <v>43</v>
      </c>
      <c r="C106" s="405" t="s">
        <v>42</v>
      </c>
      <c r="D106" s="405" t="s">
        <v>229</v>
      </c>
      <c r="E106" s="405" t="s">
        <v>228</v>
      </c>
      <c r="F106" s="406">
        <v>775666.22100000002</v>
      </c>
    </row>
    <row r="107" spans="1:6">
      <c r="A107" s="405" t="s">
        <v>49</v>
      </c>
      <c r="B107" s="405" t="s">
        <v>159</v>
      </c>
      <c r="C107" s="405" t="s">
        <v>158</v>
      </c>
      <c r="D107" s="405" t="s">
        <v>227</v>
      </c>
      <c r="E107" s="405" t="s">
        <v>226</v>
      </c>
      <c r="F107" s="406">
        <v>337739.62800000003</v>
      </c>
    </row>
    <row r="108" spans="1:6">
      <c r="A108" s="405" t="s">
        <v>49</v>
      </c>
      <c r="B108" s="405" t="s">
        <v>159</v>
      </c>
      <c r="C108" s="405" t="s">
        <v>158</v>
      </c>
      <c r="D108" s="405" t="s">
        <v>225</v>
      </c>
      <c r="E108" s="405" t="s">
        <v>224</v>
      </c>
      <c r="F108" s="406">
        <v>669461.58600000001</v>
      </c>
    </row>
    <row r="109" spans="1:6">
      <c r="A109" s="405" t="s">
        <v>73</v>
      </c>
      <c r="B109" s="405" t="s">
        <v>72</v>
      </c>
      <c r="C109" s="405" t="s">
        <v>71</v>
      </c>
      <c r="D109" s="405" t="s">
        <v>223</v>
      </c>
      <c r="E109" s="405" t="s">
        <v>222</v>
      </c>
      <c r="F109" s="406">
        <v>293946.98499999999</v>
      </c>
    </row>
    <row r="110" spans="1:6">
      <c r="A110" s="405" t="s">
        <v>49</v>
      </c>
      <c r="B110" s="405" t="s">
        <v>159</v>
      </c>
      <c r="C110" s="405" t="s">
        <v>158</v>
      </c>
      <c r="D110" s="405" t="s">
        <v>221</v>
      </c>
      <c r="E110" s="405" t="s">
        <v>220</v>
      </c>
      <c r="F110" s="406">
        <v>733219.51599999995</v>
      </c>
    </row>
    <row r="111" spans="1:6">
      <c r="A111" s="405" t="s">
        <v>44</v>
      </c>
      <c r="B111" s="405" t="s">
        <v>60</v>
      </c>
      <c r="C111" s="405" t="s">
        <v>59</v>
      </c>
      <c r="D111" s="405" t="s">
        <v>219</v>
      </c>
      <c r="E111" s="405" t="s">
        <v>218</v>
      </c>
      <c r="F111" s="406">
        <v>470978.12800000003</v>
      </c>
    </row>
    <row r="112" spans="1:6">
      <c r="A112" s="405" t="s">
        <v>49</v>
      </c>
      <c r="B112" s="405" t="s">
        <v>101</v>
      </c>
      <c r="C112" s="405" t="s">
        <v>158</v>
      </c>
      <c r="D112" s="405" t="s">
        <v>217</v>
      </c>
      <c r="E112" s="405" t="s">
        <v>216</v>
      </c>
      <c r="F112" s="406">
        <v>213695.91699999999</v>
      </c>
    </row>
    <row r="113" spans="1:6">
      <c r="A113" s="405" t="s">
        <v>44</v>
      </c>
      <c r="B113" s="405" t="s">
        <v>60</v>
      </c>
      <c r="C113" s="405" t="s">
        <v>68</v>
      </c>
      <c r="D113" s="405" t="s">
        <v>215</v>
      </c>
      <c r="E113" s="405" t="s">
        <v>214</v>
      </c>
      <c r="F113" s="406">
        <v>522148.13</v>
      </c>
    </row>
    <row r="114" spans="1:6">
      <c r="A114" s="405" t="s">
        <v>56</v>
      </c>
      <c r="B114" s="405" t="s">
        <v>55</v>
      </c>
      <c r="C114" s="405" t="s">
        <v>76</v>
      </c>
      <c r="D114" s="405" t="s">
        <v>213</v>
      </c>
      <c r="E114" s="405" t="s">
        <v>212</v>
      </c>
      <c r="F114" s="406">
        <v>275315.87699999998</v>
      </c>
    </row>
    <row r="115" spans="1:6">
      <c r="A115" s="405" t="s">
        <v>73</v>
      </c>
      <c r="B115" s="405" t="s">
        <v>72</v>
      </c>
      <c r="C115" s="405" t="s">
        <v>71</v>
      </c>
      <c r="D115" s="405" t="s">
        <v>211</v>
      </c>
      <c r="E115" s="405" t="s">
        <v>210</v>
      </c>
      <c r="F115" s="406">
        <v>210322.15</v>
      </c>
    </row>
    <row r="116" spans="1:6">
      <c r="A116" s="405" t="s">
        <v>44</v>
      </c>
      <c r="B116" s="405" t="s">
        <v>116</v>
      </c>
      <c r="C116" s="405" t="s">
        <v>115</v>
      </c>
      <c r="D116" s="405" t="s">
        <v>209</v>
      </c>
      <c r="E116" s="405" t="s">
        <v>208</v>
      </c>
      <c r="F116" s="406">
        <v>139937.432</v>
      </c>
    </row>
    <row r="117" spans="1:6">
      <c r="A117" s="405" t="s">
        <v>49</v>
      </c>
      <c r="B117" s="405" t="s">
        <v>55</v>
      </c>
      <c r="C117" s="405" t="s">
        <v>158</v>
      </c>
      <c r="D117" s="405" t="s">
        <v>207</v>
      </c>
      <c r="E117" s="405" t="s">
        <v>206</v>
      </c>
      <c r="F117" s="406">
        <v>263051.12300000002</v>
      </c>
    </row>
    <row r="118" spans="1:6">
      <c r="A118" s="405" t="s">
        <v>44</v>
      </c>
      <c r="B118" s="405" t="s">
        <v>116</v>
      </c>
      <c r="C118" s="405" t="s">
        <v>115</v>
      </c>
      <c r="D118" s="405" t="s">
        <v>205</v>
      </c>
      <c r="E118" s="405" t="s">
        <v>204</v>
      </c>
      <c r="F118" s="406">
        <v>285146.93800000002</v>
      </c>
    </row>
    <row r="119" spans="1:6">
      <c r="A119" s="405" t="s">
        <v>73</v>
      </c>
      <c r="B119" s="405" t="s">
        <v>72</v>
      </c>
      <c r="C119" s="405" t="s">
        <v>71</v>
      </c>
      <c r="D119" s="405" t="s">
        <v>203</v>
      </c>
      <c r="E119" s="405" t="s">
        <v>202</v>
      </c>
      <c r="F119" s="406">
        <v>330328.06199999998</v>
      </c>
    </row>
    <row r="120" spans="1:6">
      <c r="A120" s="405" t="s">
        <v>49</v>
      </c>
      <c r="B120" s="405" t="s">
        <v>101</v>
      </c>
      <c r="C120" s="405" t="s">
        <v>100</v>
      </c>
      <c r="D120" s="405" t="s">
        <v>201</v>
      </c>
      <c r="E120" s="405" t="s">
        <v>200</v>
      </c>
      <c r="F120" s="406">
        <v>882569.1590000001</v>
      </c>
    </row>
    <row r="121" spans="1:6">
      <c r="A121" s="405" t="s">
        <v>44</v>
      </c>
      <c r="B121" s="405" t="s">
        <v>43</v>
      </c>
      <c r="C121" s="405" t="s">
        <v>42</v>
      </c>
      <c r="D121" s="405" t="s">
        <v>199</v>
      </c>
      <c r="E121" s="405" t="s">
        <v>198</v>
      </c>
      <c r="F121" s="406">
        <v>159998.84599999999</v>
      </c>
    </row>
    <row r="122" spans="1:6">
      <c r="A122" s="405" t="s">
        <v>44</v>
      </c>
      <c r="B122" s="405" t="s">
        <v>43</v>
      </c>
      <c r="C122" s="405" t="s">
        <v>42</v>
      </c>
      <c r="D122" s="405" t="s">
        <v>197</v>
      </c>
      <c r="E122" s="405" t="s">
        <v>196</v>
      </c>
      <c r="F122" s="406">
        <v>170606.93400000001</v>
      </c>
    </row>
    <row r="123" spans="1:6">
      <c r="A123" s="405" t="s">
        <v>56</v>
      </c>
      <c r="B123" s="405" t="s">
        <v>65</v>
      </c>
      <c r="C123" s="405" t="s">
        <v>97</v>
      </c>
      <c r="D123" s="405" t="s">
        <v>195</v>
      </c>
      <c r="E123" s="405" t="s">
        <v>194</v>
      </c>
      <c r="F123" s="406">
        <v>210427.02900000001</v>
      </c>
    </row>
    <row r="124" spans="1:6">
      <c r="A124" s="405" t="s">
        <v>44</v>
      </c>
      <c r="B124" s="405" t="s">
        <v>116</v>
      </c>
      <c r="C124" s="405" t="s">
        <v>115</v>
      </c>
      <c r="D124" s="405" t="s">
        <v>193</v>
      </c>
      <c r="E124" s="405" t="s">
        <v>192</v>
      </c>
      <c r="F124" s="406">
        <v>204881.728</v>
      </c>
    </row>
    <row r="125" spans="1:6">
      <c r="A125" s="405" t="s">
        <v>44</v>
      </c>
      <c r="B125" s="405" t="s">
        <v>43</v>
      </c>
      <c r="C125" s="405" t="s">
        <v>42</v>
      </c>
      <c r="D125" s="405" t="s">
        <v>191</v>
      </c>
      <c r="E125" s="405" t="s">
        <v>190</v>
      </c>
      <c r="F125" s="406">
        <v>606636.17200000002</v>
      </c>
    </row>
    <row r="126" spans="1:6">
      <c r="A126" s="405" t="s">
        <v>49</v>
      </c>
      <c r="B126" s="405" t="s">
        <v>159</v>
      </c>
      <c r="C126" s="405" t="s">
        <v>158</v>
      </c>
      <c r="D126" s="405" t="s">
        <v>189</v>
      </c>
      <c r="E126" s="405" t="s">
        <v>188</v>
      </c>
      <c r="F126" s="406">
        <v>718282.46200000006</v>
      </c>
    </row>
    <row r="127" spans="1:6">
      <c r="A127" s="405" t="s">
        <v>44</v>
      </c>
      <c r="B127" s="405" t="s">
        <v>116</v>
      </c>
      <c r="C127" s="405" t="s">
        <v>115</v>
      </c>
      <c r="D127" s="405" t="s">
        <v>187</v>
      </c>
      <c r="E127" s="405" t="s">
        <v>186</v>
      </c>
      <c r="F127" s="406">
        <v>317222.58</v>
      </c>
    </row>
    <row r="128" spans="1:6">
      <c r="A128" s="405" t="s">
        <v>49</v>
      </c>
      <c r="B128" s="405" t="s">
        <v>159</v>
      </c>
      <c r="C128" s="405" t="s">
        <v>104</v>
      </c>
      <c r="D128" s="405" t="s">
        <v>185</v>
      </c>
      <c r="E128" s="405" t="s">
        <v>184</v>
      </c>
      <c r="F128" s="406">
        <v>313809.21799999999</v>
      </c>
    </row>
    <row r="129" spans="1:6">
      <c r="A129" s="405" t="s">
        <v>49</v>
      </c>
      <c r="B129" s="405" t="s">
        <v>159</v>
      </c>
      <c r="C129" s="405" t="s">
        <v>104</v>
      </c>
      <c r="D129" s="405" t="s">
        <v>183</v>
      </c>
      <c r="E129" s="405" t="s">
        <v>182</v>
      </c>
      <c r="F129" s="406">
        <v>802758.43799999997</v>
      </c>
    </row>
    <row r="130" spans="1:6">
      <c r="A130" s="405" t="s">
        <v>44</v>
      </c>
      <c r="B130" s="405" t="s">
        <v>60</v>
      </c>
      <c r="C130" s="405" t="s">
        <v>68</v>
      </c>
      <c r="D130" s="405" t="s">
        <v>181</v>
      </c>
      <c r="E130" s="405" t="s">
        <v>180</v>
      </c>
      <c r="F130" s="406">
        <v>228452.005</v>
      </c>
    </row>
    <row r="131" spans="1:6">
      <c r="A131" s="405" t="s">
        <v>56</v>
      </c>
      <c r="B131" s="405" t="s">
        <v>55</v>
      </c>
      <c r="C131" s="405" t="s">
        <v>54</v>
      </c>
      <c r="D131" s="405" t="s">
        <v>179</v>
      </c>
      <c r="E131" s="405" t="s">
        <v>178</v>
      </c>
      <c r="F131" s="406">
        <v>672255.38899999997</v>
      </c>
    </row>
    <row r="132" spans="1:6">
      <c r="A132" s="405" t="s">
        <v>49</v>
      </c>
      <c r="B132" s="405" t="s">
        <v>101</v>
      </c>
      <c r="C132" s="405" t="s">
        <v>100</v>
      </c>
      <c r="D132" s="405" t="s">
        <v>177</v>
      </c>
      <c r="E132" s="405" t="s">
        <v>176</v>
      </c>
      <c r="F132" s="406">
        <v>192953.24900000001</v>
      </c>
    </row>
    <row r="133" spans="1:6">
      <c r="A133" s="405" t="s">
        <v>56</v>
      </c>
      <c r="B133" s="405" t="s">
        <v>65</v>
      </c>
      <c r="C133" s="405" t="s">
        <v>97</v>
      </c>
      <c r="D133" s="405" t="s">
        <v>175</v>
      </c>
      <c r="E133" s="405" t="s">
        <v>174</v>
      </c>
      <c r="F133" s="406">
        <v>261315.05499999999</v>
      </c>
    </row>
    <row r="134" spans="1:6">
      <c r="A134" s="405" t="s">
        <v>56</v>
      </c>
      <c r="B134" s="405" t="s">
        <v>55</v>
      </c>
      <c r="C134" s="405" t="s">
        <v>135</v>
      </c>
      <c r="D134" s="405" t="s">
        <v>173</v>
      </c>
      <c r="E134" s="405" t="s">
        <v>172</v>
      </c>
      <c r="F134" s="406">
        <v>211516.71799999999</v>
      </c>
    </row>
    <row r="135" spans="1:6">
      <c r="A135" s="405" t="s">
        <v>56</v>
      </c>
      <c r="B135" s="405" t="s">
        <v>55</v>
      </c>
      <c r="C135" s="405" t="s">
        <v>54</v>
      </c>
      <c r="D135" s="405" t="s">
        <v>171</v>
      </c>
      <c r="E135" s="405" t="s">
        <v>170</v>
      </c>
      <c r="F135" s="406">
        <v>159764.003</v>
      </c>
    </row>
    <row r="136" spans="1:6">
      <c r="A136" s="405" t="s">
        <v>73</v>
      </c>
      <c r="B136" s="405" t="s">
        <v>72</v>
      </c>
      <c r="C136" s="405" t="s">
        <v>71</v>
      </c>
      <c r="D136" s="405" t="s">
        <v>169</v>
      </c>
      <c r="E136" s="405" t="s">
        <v>168</v>
      </c>
      <c r="F136" s="406">
        <v>300473.022</v>
      </c>
    </row>
    <row r="137" spans="1:6">
      <c r="A137" s="405" t="s">
        <v>44</v>
      </c>
      <c r="B137" s="405" t="s">
        <v>116</v>
      </c>
      <c r="C137" s="405" t="s">
        <v>115</v>
      </c>
      <c r="D137" s="405" t="s">
        <v>167</v>
      </c>
      <c r="E137" s="405" t="s">
        <v>166</v>
      </c>
      <c r="F137" s="406">
        <v>134740.378</v>
      </c>
    </row>
    <row r="138" spans="1:6">
      <c r="A138" s="405" t="s">
        <v>73</v>
      </c>
      <c r="B138" s="405" t="s">
        <v>72</v>
      </c>
      <c r="C138" s="405" t="s">
        <v>71</v>
      </c>
      <c r="D138" s="405" t="s">
        <v>165</v>
      </c>
      <c r="E138" s="405" t="s">
        <v>164</v>
      </c>
      <c r="F138" s="406">
        <v>196510.10399999999</v>
      </c>
    </row>
    <row r="139" spans="1:6">
      <c r="A139" s="405" t="s">
        <v>44</v>
      </c>
      <c r="B139" s="405" t="s">
        <v>60</v>
      </c>
      <c r="C139" s="405" t="s">
        <v>68</v>
      </c>
      <c r="D139" s="405" t="s">
        <v>163</v>
      </c>
      <c r="E139" s="405" t="s">
        <v>162</v>
      </c>
      <c r="F139" s="406">
        <v>213193.95699999999</v>
      </c>
    </row>
    <row r="140" spans="1:6">
      <c r="A140" s="405" t="s">
        <v>44</v>
      </c>
      <c r="B140" s="405" t="s">
        <v>43</v>
      </c>
      <c r="C140" s="405" t="s">
        <v>42</v>
      </c>
      <c r="D140" s="405" t="s">
        <v>161</v>
      </c>
      <c r="E140" s="405" t="s">
        <v>160</v>
      </c>
      <c r="F140" s="406">
        <v>260781.595</v>
      </c>
    </row>
    <row r="141" spans="1:6">
      <c r="A141" s="405" t="s">
        <v>49</v>
      </c>
      <c r="B141" s="405" t="s">
        <v>159</v>
      </c>
      <c r="C141" s="405" t="s">
        <v>158</v>
      </c>
      <c r="D141" s="405" t="s">
        <v>157</v>
      </c>
      <c r="E141" s="405" t="s">
        <v>156</v>
      </c>
      <c r="F141" s="406">
        <v>36985.343999999997</v>
      </c>
    </row>
    <row r="142" spans="1:6">
      <c r="A142" s="405" t="s">
        <v>44</v>
      </c>
      <c r="B142" s="405" t="s">
        <v>60</v>
      </c>
      <c r="C142" s="405" t="s">
        <v>68</v>
      </c>
      <c r="D142" s="405" t="s">
        <v>155</v>
      </c>
      <c r="E142" s="405" t="s">
        <v>154</v>
      </c>
      <c r="F142" s="406">
        <v>244716.47399999999</v>
      </c>
    </row>
    <row r="143" spans="1:6">
      <c r="A143" s="405" t="s">
        <v>49</v>
      </c>
      <c r="B143" s="405" t="s">
        <v>48</v>
      </c>
      <c r="C143" s="405" t="s">
        <v>47</v>
      </c>
      <c r="D143" s="405" t="s">
        <v>153</v>
      </c>
      <c r="E143" s="405" t="s">
        <v>152</v>
      </c>
      <c r="F143" s="406">
        <v>319570.96500000003</v>
      </c>
    </row>
    <row r="144" spans="1:6">
      <c r="A144" s="405" t="s">
        <v>44</v>
      </c>
      <c r="B144" s="405" t="s">
        <v>60</v>
      </c>
      <c r="C144" s="405" t="s">
        <v>59</v>
      </c>
      <c r="D144" s="405" t="s">
        <v>151</v>
      </c>
      <c r="E144" s="405" t="s">
        <v>150</v>
      </c>
      <c r="F144" s="406">
        <v>273795.98200000002</v>
      </c>
    </row>
    <row r="145" spans="1:6">
      <c r="A145" s="405" t="s">
        <v>44</v>
      </c>
      <c r="B145" s="405" t="s">
        <v>43</v>
      </c>
      <c r="C145" s="405" t="s">
        <v>42</v>
      </c>
      <c r="D145" s="405" t="s">
        <v>149</v>
      </c>
      <c r="E145" s="405" t="s">
        <v>148</v>
      </c>
      <c r="F145" s="406">
        <v>566870.70499999996</v>
      </c>
    </row>
    <row r="146" spans="1:6">
      <c r="A146" s="405" t="s">
        <v>49</v>
      </c>
      <c r="B146" s="405" t="s">
        <v>48</v>
      </c>
      <c r="C146" s="405" t="s">
        <v>104</v>
      </c>
      <c r="D146" s="405" t="s">
        <v>147</v>
      </c>
      <c r="E146" s="405" t="s">
        <v>146</v>
      </c>
      <c r="F146" s="406">
        <v>311518.18099999998</v>
      </c>
    </row>
    <row r="147" spans="1:6">
      <c r="A147" s="405" t="s">
        <v>56</v>
      </c>
      <c r="B147" s="405" t="s">
        <v>55</v>
      </c>
      <c r="C147" s="405" t="s">
        <v>54</v>
      </c>
      <c r="D147" s="405" t="s">
        <v>145</v>
      </c>
      <c r="E147" s="405" t="s">
        <v>144</v>
      </c>
      <c r="F147" s="406">
        <v>147441.00099999999</v>
      </c>
    </row>
    <row r="148" spans="1:6">
      <c r="A148" s="405" t="s">
        <v>49</v>
      </c>
      <c r="B148" s="405" t="s">
        <v>48</v>
      </c>
      <c r="C148" s="405" t="s">
        <v>47</v>
      </c>
      <c r="D148" s="405" t="s">
        <v>143</v>
      </c>
      <c r="E148" s="405" t="s">
        <v>142</v>
      </c>
      <c r="F148" s="406">
        <v>210271.77299999999</v>
      </c>
    </row>
    <row r="149" spans="1:6">
      <c r="A149" s="405" t="s">
        <v>56</v>
      </c>
      <c r="B149" s="405" t="s">
        <v>65</v>
      </c>
      <c r="C149" s="405" t="s">
        <v>97</v>
      </c>
      <c r="D149" s="405" t="s">
        <v>141</v>
      </c>
      <c r="E149" s="405" t="s">
        <v>140</v>
      </c>
      <c r="F149" s="406">
        <v>543602.34800000011</v>
      </c>
    </row>
    <row r="150" spans="1:6">
      <c r="A150" s="405" t="s">
        <v>56</v>
      </c>
      <c r="B150" s="405" t="s">
        <v>65</v>
      </c>
      <c r="C150" s="405" t="s">
        <v>97</v>
      </c>
      <c r="D150" s="405" t="s">
        <v>139</v>
      </c>
      <c r="E150" s="405" t="s">
        <v>138</v>
      </c>
      <c r="F150" s="406">
        <v>273285.97499999998</v>
      </c>
    </row>
    <row r="151" spans="1:6">
      <c r="A151" s="405" t="s">
        <v>44</v>
      </c>
      <c r="B151" s="405" t="s">
        <v>116</v>
      </c>
      <c r="C151" s="405" t="s">
        <v>115</v>
      </c>
      <c r="D151" s="405" t="s">
        <v>137</v>
      </c>
      <c r="E151" s="405" t="s">
        <v>136</v>
      </c>
      <c r="F151" s="406">
        <v>149366.63500000001</v>
      </c>
    </row>
    <row r="152" spans="1:6">
      <c r="A152" s="405" t="s">
        <v>56</v>
      </c>
      <c r="B152" s="405" t="s">
        <v>55</v>
      </c>
      <c r="C152" s="405" t="s">
        <v>135</v>
      </c>
      <c r="D152" s="405" t="s">
        <v>134</v>
      </c>
      <c r="E152" s="405" t="s">
        <v>133</v>
      </c>
      <c r="F152" s="406">
        <v>245095.80900000001</v>
      </c>
    </row>
    <row r="153" spans="1:6">
      <c r="A153" s="405" t="s">
        <v>49</v>
      </c>
      <c r="B153" s="405" t="s">
        <v>101</v>
      </c>
      <c r="C153" s="405" t="s">
        <v>100</v>
      </c>
      <c r="D153" s="405" t="s">
        <v>132</v>
      </c>
      <c r="E153" s="405" t="s">
        <v>131</v>
      </c>
      <c r="F153" s="406">
        <v>178329.53899999999</v>
      </c>
    </row>
    <row r="154" spans="1:6">
      <c r="A154" s="405" t="s">
        <v>73</v>
      </c>
      <c r="B154" s="405" t="s">
        <v>72</v>
      </c>
      <c r="C154" s="405" t="s">
        <v>71</v>
      </c>
      <c r="D154" s="405" t="s">
        <v>130</v>
      </c>
      <c r="E154" s="405" t="s">
        <v>129</v>
      </c>
      <c r="F154" s="406">
        <v>306486.57699999999</v>
      </c>
    </row>
    <row r="155" spans="1:6">
      <c r="A155" s="405" t="s">
        <v>44</v>
      </c>
      <c r="B155" s="405" t="s">
        <v>60</v>
      </c>
      <c r="C155" s="405" t="s">
        <v>59</v>
      </c>
      <c r="D155" s="405" t="s">
        <v>128</v>
      </c>
      <c r="E155" s="405" t="s">
        <v>127</v>
      </c>
      <c r="F155" s="406">
        <v>178018.55499999999</v>
      </c>
    </row>
    <row r="156" spans="1:6">
      <c r="A156" s="405" t="s">
        <v>49</v>
      </c>
      <c r="B156" s="405" t="s">
        <v>48</v>
      </c>
      <c r="C156" s="405" t="s">
        <v>104</v>
      </c>
      <c r="D156" s="405" t="s">
        <v>126</v>
      </c>
      <c r="E156" s="405" t="s">
        <v>125</v>
      </c>
      <c r="F156" s="406">
        <v>860592.25499999989</v>
      </c>
    </row>
    <row r="157" spans="1:6">
      <c r="A157" s="405" t="s">
        <v>44</v>
      </c>
      <c r="B157" s="405" t="s">
        <v>60</v>
      </c>
      <c r="C157" s="405" t="s">
        <v>68</v>
      </c>
      <c r="D157" s="405" t="s">
        <v>124</v>
      </c>
      <c r="E157" s="405" t="s">
        <v>123</v>
      </c>
      <c r="F157" s="406">
        <v>287357.27899999998</v>
      </c>
    </row>
    <row r="158" spans="1:6">
      <c r="A158" s="405" t="s">
        <v>44</v>
      </c>
      <c r="B158" s="405" t="s">
        <v>116</v>
      </c>
      <c r="C158" s="405" t="s">
        <v>115</v>
      </c>
      <c r="D158" s="405" t="s">
        <v>122</v>
      </c>
      <c r="E158" s="405" t="s">
        <v>121</v>
      </c>
      <c r="F158" s="406">
        <v>195665.19</v>
      </c>
    </row>
    <row r="159" spans="1:6">
      <c r="A159" s="405" t="s">
        <v>49</v>
      </c>
      <c r="B159" s="405" t="s">
        <v>48</v>
      </c>
      <c r="C159" s="405" t="s">
        <v>104</v>
      </c>
      <c r="D159" s="405" t="s">
        <v>120</v>
      </c>
      <c r="E159" s="405" t="s">
        <v>119</v>
      </c>
      <c r="F159" s="406">
        <v>252014.46100000001</v>
      </c>
    </row>
    <row r="160" spans="1:6">
      <c r="A160" s="405" t="s">
        <v>49</v>
      </c>
      <c r="B160" s="405" t="s">
        <v>101</v>
      </c>
      <c r="C160" s="405" t="s">
        <v>100</v>
      </c>
      <c r="D160" s="405" t="s">
        <v>118</v>
      </c>
      <c r="E160" s="405" t="s">
        <v>117</v>
      </c>
      <c r="F160" s="406">
        <v>742735.01799999992</v>
      </c>
    </row>
    <row r="161" spans="1:6">
      <c r="A161" s="405" t="s">
        <v>44</v>
      </c>
      <c r="B161" s="405" t="s">
        <v>116</v>
      </c>
      <c r="C161" s="405" t="s">
        <v>115</v>
      </c>
      <c r="D161" s="405" t="s">
        <v>114</v>
      </c>
      <c r="E161" s="405" t="s">
        <v>113</v>
      </c>
      <c r="F161" s="406">
        <v>276132.61700000003</v>
      </c>
    </row>
    <row r="162" spans="1:6">
      <c r="A162" s="405" t="s">
        <v>56</v>
      </c>
      <c r="B162" s="405" t="s">
        <v>55</v>
      </c>
      <c r="C162" s="405" t="s">
        <v>76</v>
      </c>
      <c r="D162" s="405" t="s">
        <v>112</v>
      </c>
      <c r="E162" s="405" t="s">
        <v>111</v>
      </c>
      <c r="F162" s="406">
        <v>1171223.551</v>
      </c>
    </row>
    <row r="163" spans="1:6">
      <c r="A163" s="405" t="s">
        <v>73</v>
      </c>
      <c r="B163" s="405" t="s">
        <v>72</v>
      </c>
      <c r="C163" s="405" t="s">
        <v>71</v>
      </c>
      <c r="D163" s="405" t="s">
        <v>110</v>
      </c>
      <c r="E163" s="405" t="s">
        <v>109</v>
      </c>
      <c r="F163" s="406">
        <v>201532.06299999999</v>
      </c>
    </row>
    <row r="164" spans="1:6">
      <c r="A164" s="405" t="s">
        <v>56</v>
      </c>
      <c r="B164" s="405" t="s">
        <v>65</v>
      </c>
      <c r="C164" s="405" t="s">
        <v>54</v>
      </c>
      <c r="D164" s="405" t="s">
        <v>108</v>
      </c>
      <c r="E164" s="405" t="s">
        <v>107</v>
      </c>
      <c r="F164" s="406">
        <v>219655.73199999999</v>
      </c>
    </row>
    <row r="165" spans="1:6">
      <c r="A165" s="405" t="s">
        <v>44</v>
      </c>
      <c r="B165" s="405" t="s">
        <v>60</v>
      </c>
      <c r="C165" s="405" t="s">
        <v>68</v>
      </c>
      <c r="D165" s="405" t="s">
        <v>106</v>
      </c>
      <c r="E165" s="405" t="s">
        <v>105</v>
      </c>
      <c r="F165" s="406">
        <v>223973.21</v>
      </c>
    </row>
    <row r="166" spans="1:6">
      <c r="A166" s="405" t="s">
        <v>49</v>
      </c>
      <c r="B166" s="405" t="s">
        <v>48</v>
      </c>
      <c r="C166" s="405" t="s">
        <v>104</v>
      </c>
      <c r="D166" s="405" t="s">
        <v>103</v>
      </c>
      <c r="E166" s="405" t="s">
        <v>102</v>
      </c>
      <c r="F166" s="406">
        <v>169644.36199999999</v>
      </c>
    </row>
    <row r="167" spans="1:6">
      <c r="A167" s="405" t="s">
        <v>49</v>
      </c>
      <c r="B167" s="405" t="s">
        <v>101</v>
      </c>
      <c r="C167" s="405" t="s">
        <v>100</v>
      </c>
      <c r="D167" s="405" t="s">
        <v>99</v>
      </c>
      <c r="E167" s="405" t="s">
        <v>98</v>
      </c>
      <c r="F167" s="406">
        <v>164265.465</v>
      </c>
    </row>
    <row r="168" spans="1:6">
      <c r="A168" s="405" t="s">
        <v>56</v>
      </c>
      <c r="B168" s="405" t="s">
        <v>65</v>
      </c>
      <c r="C168" s="405" t="s">
        <v>97</v>
      </c>
      <c r="D168" s="405" t="s">
        <v>96</v>
      </c>
      <c r="E168" s="405" t="s">
        <v>95</v>
      </c>
      <c r="F168" s="406">
        <v>132663.44</v>
      </c>
    </row>
    <row r="169" spans="1:6">
      <c r="A169" s="405" t="s">
        <v>73</v>
      </c>
      <c r="B169" s="405" t="s">
        <v>72</v>
      </c>
      <c r="C169" s="405" t="s">
        <v>71</v>
      </c>
      <c r="D169" s="405" t="s">
        <v>94</v>
      </c>
      <c r="E169" s="405" t="s">
        <v>93</v>
      </c>
      <c r="F169" s="406">
        <v>282713.56199999998</v>
      </c>
    </row>
    <row r="170" spans="1:6">
      <c r="A170" s="405" t="s">
        <v>44</v>
      </c>
      <c r="B170" s="405" t="s">
        <v>60</v>
      </c>
      <c r="C170" s="405" t="s">
        <v>68</v>
      </c>
      <c r="D170" s="405" t="s">
        <v>92</v>
      </c>
      <c r="E170" s="405" t="s">
        <v>91</v>
      </c>
      <c r="F170" s="406">
        <v>232920.14300000001</v>
      </c>
    </row>
    <row r="171" spans="1:6">
      <c r="A171" s="405" t="s">
        <v>44</v>
      </c>
      <c r="B171" s="405" t="s">
        <v>43</v>
      </c>
      <c r="C171" s="405" t="s">
        <v>42</v>
      </c>
      <c r="D171" s="405" t="s">
        <v>90</v>
      </c>
      <c r="E171" s="405" t="s">
        <v>89</v>
      </c>
      <c r="F171" s="406">
        <v>332239.93699999998</v>
      </c>
    </row>
    <row r="172" spans="1:6">
      <c r="A172" s="405" t="s">
        <v>49</v>
      </c>
      <c r="B172" s="405" t="s">
        <v>48</v>
      </c>
      <c r="C172" s="405" t="s">
        <v>47</v>
      </c>
      <c r="D172" s="405" t="s">
        <v>88</v>
      </c>
      <c r="E172" s="405" t="s">
        <v>87</v>
      </c>
      <c r="F172" s="406">
        <v>274754.40000000002</v>
      </c>
    </row>
    <row r="173" spans="1:6">
      <c r="A173" s="405" t="s">
        <v>73</v>
      </c>
      <c r="B173" s="405" t="s">
        <v>72</v>
      </c>
      <c r="C173" s="405" t="s">
        <v>71</v>
      </c>
      <c r="D173" s="405" t="s">
        <v>86</v>
      </c>
      <c r="E173" s="405" t="s">
        <v>85</v>
      </c>
      <c r="F173" s="406">
        <v>271973.14199999999</v>
      </c>
    </row>
    <row r="174" spans="1:6">
      <c r="A174" s="405" t="s">
        <v>73</v>
      </c>
      <c r="B174" s="405" t="s">
        <v>72</v>
      </c>
      <c r="C174" s="405" t="s">
        <v>71</v>
      </c>
      <c r="D174" s="405" t="s">
        <v>84</v>
      </c>
      <c r="E174" s="405" t="s">
        <v>83</v>
      </c>
      <c r="F174" s="406">
        <v>317002.38099999999</v>
      </c>
    </row>
    <row r="175" spans="1:6">
      <c r="A175" s="405" t="s">
        <v>44</v>
      </c>
      <c r="B175" s="405" t="s">
        <v>60</v>
      </c>
      <c r="C175" s="405" t="s">
        <v>59</v>
      </c>
      <c r="D175" s="405" t="s">
        <v>82</v>
      </c>
      <c r="E175" s="405" t="s">
        <v>81</v>
      </c>
      <c r="F175" s="406">
        <v>208141.073</v>
      </c>
    </row>
    <row r="176" spans="1:6">
      <c r="A176" s="405" t="s">
        <v>49</v>
      </c>
      <c r="B176" s="405" t="s">
        <v>48</v>
      </c>
      <c r="C176" s="405" t="s">
        <v>47</v>
      </c>
      <c r="D176" s="405" t="s">
        <v>80</v>
      </c>
      <c r="E176" s="405" t="s">
        <v>79</v>
      </c>
      <c r="F176" s="406">
        <v>555744.10499999998</v>
      </c>
    </row>
    <row r="177" spans="1:6">
      <c r="A177" s="405" t="s">
        <v>56</v>
      </c>
      <c r="B177" s="405" t="s">
        <v>55</v>
      </c>
      <c r="C177" s="405" t="s">
        <v>54</v>
      </c>
      <c r="D177" s="405" t="s">
        <v>78</v>
      </c>
      <c r="E177" s="405" t="s">
        <v>77</v>
      </c>
      <c r="F177" s="406">
        <v>157230.783</v>
      </c>
    </row>
    <row r="178" spans="1:6">
      <c r="A178" s="405" t="s">
        <v>56</v>
      </c>
      <c r="B178" s="405" t="s">
        <v>55</v>
      </c>
      <c r="C178" s="405" t="s">
        <v>76</v>
      </c>
      <c r="D178" s="405" t="s">
        <v>75</v>
      </c>
      <c r="E178" s="405" t="s">
        <v>74</v>
      </c>
      <c r="F178" s="406">
        <v>833315.34199999995</v>
      </c>
    </row>
    <row r="179" spans="1:6">
      <c r="A179" s="405" t="s">
        <v>73</v>
      </c>
      <c r="B179" s="405" t="s">
        <v>72</v>
      </c>
      <c r="C179" s="405" t="s">
        <v>71</v>
      </c>
      <c r="D179" s="405" t="s">
        <v>70</v>
      </c>
      <c r="E179" s="405" t="s">
        <v>69</v>
      </c>
      <c r="F179" s="406">
        <v>232630.30799999999</v>
      </c>
    </row>
    <row r="180" spans="1:6">
      <c r="A180" s="405" t="s">
        <v>44</v>
      </c>
      <c r="B180" s="405" t="s">
        <v>60</v>
      </c>
      <c r="C180" s="405" t="s">
        <v>68</v>
      </c>
      <c r="D180" s="405" t="s">
        <v>67</v>
      </c>
      <c r="E180" s="405" t="s">
        <v>66</v>
      </c>
      <c r="F180" s="406">
        <v>323596.84000000003</v>
      </c>
    </row>
    <row r="181" spans="1:6">
      <c r="A181" s="405" t="s">
        <v>56</v>
      </c>
      <c r="B181" s="405" t="s">
        <v>65</v>
      </c>
      <c r="C181" s="405" t="s">
        <v>54</v>
      </c>
      <c r="D181" s="405" t="s">
        <v>64</v>
      </c>
      <c r="E181" s="405" t="s">
        <v>63</v>
      </c>
      <c r="F181" s="406">
        <v>484400.761</v>
      </c>
    </row>
    <row r="182" spans="1:6">
      <c r="A182" s="405" t="s">
        <v>56</v>
      </c>
      <c r="B182" s="405" t="s">
        <v>55</v>
      </c>
      <c r="C182" s="405" t="s">
        <v>54</v>
      </c>
      <c r="D182" s="405" t="s">
        <v>62</v>
      </c>
      <c r="E182" s="405" t="s">
        <v>61</v>
      </c>
      <c r="F182" s="406">
        <v>149243.67300000001</v>
      </c>
    </row>
    <row r="183" spans="1:6">
      <c r="A183" s="405" t="s">
        <v>44</v>
      </c>
      <c r="B183" s="405" t="s">
        <v>60</v>
      </c>
      <c r="C183" s="405" t="s">
        <v>59</v>
      </c>
      <c r="D183" s="405" t="s">
        <v>58</v>
      </c>
      <c r="E183" s="405" t="s">
        <v>57</v>
      </c>
      <c r="F183" s="406">
        <v>321268.57799999998</v>
      </c>
    </row>
    <row r="184" spans="1:6">
      <c r="A184" s="405" t="s">
        <v>56</v>
      </c>
      <c r="B184" s="405" t="s">
        <v>55</v>
      </c>
      <c r="C184" s="405" t="s">
        <v>54</v>
      </c>
      <c r="D184" s="405" t="s">
        <v>53</v>
      </c>
      <c r="E184" s="405" t="s">
        <v>52</v>
      </c>
      <c r="F184" s="406">
        <v>161375.20300000001</v>
      </c>
    </row>
    <row r="185" spans="1:6">
      <c r="A185" s="405" t="s">
        <v>49</v>
      </c>
      <c r="B185" s="405" t="s">
        <v>48</v>
      </c>
      <c r="C185" s="405" t="s">
        <v>47</v>
      </c>
      <c r="D185" s="405" t="s">
        <v>51</v>
      </c>
      <c r="E185" s="405" t="s">
        <v>50</v>
      </c>
      <c r="F185" s="406">
        <v>252899.97</v>
      </c>
    </row>
    <row r="186" spans="1:6">
      <c r="A186" s="405" t="s">
        <v>49</v>
      </c>
      <c r="B186" s="405" t="s">
        <v>48</v>
      </c>
      <c r="C186" s="405" t="s">
        <v>47</v>
      </c>
      <c r="D186" s="405" t="s">
        <v>46</v>
      </c>
      <c r="E186" s="405" t="s">
        <v>45</v>
      </c>
      <c r="F186" s="406">
        <v>574357.06700000004</v>
      </c>
    </row>
    <row r="187" spans="1:6">
      <c r="A187" s="405" t="s">
        <v>44</v>
      </c>
      <c r="B187" s="405" t="s">
        <v>43</v>
      </c>
      <c r="C187" s="405" t="s">
        <v>42</v>
      </c>
      <c r="D187" s="405" t="s">
        <v>41</v>
      </c>
      <c r="E187" s="405" t="s">
        <v>40</v>
      </c>
      <c r="F187" s="406">
        <v>204254.09599999999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80"/>
  <sheetViews>
    <sheetView workbookViewId="0">
      <selection activeCell="I14" sqref="I14"/>
    </sheetView>
  </sheetViews>
  <sheetFormatPr defaultRowHeight="12.75"/>
  <cols>
    <col min="1" max="1" width="16.28515625" style="148" customWidth="1"/>
    <col min="2" max="2" width="20.85546875" style="148" bestFit="1" customWidth="1"/>
    <col min="3" max="3" width="30.5703125" style="148" bestFit="1" customWidth="1"/>
    <col min="4" max="4" width="20.85546875" style="148" bestFit="1" customWidth="1"/>
    <col min="5" max="5" width="30.5703125" style="148" bestFit="1" customWidth="1"/>
    <col min="6" max="16384" width="9.140625" style="148"/>
  </cols>
  <sheetData>
    <row r="1" spans="1:5">
      <c r="B1" s="148">
        <v>2</v>
      </c>
      <c r="C1" s="148">
        <v>3</v>
      </c>
      <c r="D1" s="148">
        <v>4</v>
      </c>
      <c r="E1" s="148">
        <v>5</v>
      </c>
    </row>
    <row r="2" spans="1:5">
      <c r="A2" s="225"/>
      <c r="B2" s="225" t="s">
        <v>810</v>
      </c>
      <c r="C2" s="225" t="s">
        <v>811</v>
      </c>
      <c r="D2" s="225" t="s">
        <v>810</v>
      </c>
      <c r="E2" s="225" t="s">
        <v>811</v>
      </c>
    </row>
    <row r="3" spans="1:5">
      <c r="A3" s="225" t="s">
        <v>432</v>
      </c>
      <c r="B3" s="226">
        <v>5341252288.2491245</v>
      </c>
      <c r="C3" s="226">
        <v>5343098399.4264822</v>
      </c>
      <c r="D3" s="226">
        <v>5341252.2882491248</v>
      </c>
      <c r="E3" s="226">
        <v>5343098.3994264826</v>
      </c>
    </row>
    <row r="4" spans="1:5">
      <c r="A4" s="225" t="s">
        <v>44</v>
      </c>
      <c r="B4" s="226">
        <v>1666426463</v>
      </c>
      <c r="C4" s="226">
        <v>1666430773.2673576</v>
      </c>
      <c r="D4" s="226">
        <v>1666426.463</v>
      </c>
      <c r="E4" s="226">
        <v>1666430.7732673576</v>
      </c>
    </row>
    <row r="5" spans="1:5">
      <c r="A5" s="225" t="s">
        <v>49</v>
      </c>
      <c r="B5" s="226">
        <v>1753034693.249125</v>
      </c>
      <c r="C5" s="226">
        <v>1753020704.0191252</v>
      </c>
      <c r="D5" s="226">
        <v>1753034.693249125</v>
      </c>
      <c r="E5" s="226">
        <v>1753020.7040191253</v>
      </c>
    </row>
    <row r="6" spans="1:5">
      <c r="A6" s="225" t="s">
        <v>73</v>
      </c>
      <c r="B6" s="226">
        <v>843720000</v>
      </c>
      <c r="C6" s="226">
        <v>843716671</v>
      </c>
      <c r="D6" s="226">
        <v>843720</v>
      </c>
      <c r="E6" s="226">
        <v>843716.67099999997</v>
      </c>
    </row>
    <row r="7" spans="1:5">
      <c r="A7" s="225" t="s">
        <v>56</v>
      </c>
      <c r="B7" s="226">
        <v>1078071132</v>
      </c>
      <c r="C7" s="226">
        <v>1079930251.1399999</v>
      </c>
      <c r="D7" s="226">
        <v>1078071.132</v>
      </c>
      <c r="E7" s="226">
        <v>1079930.2511399998</v>
      </c>
    </row>
    <row r="8" spans="1:5">
      <c r="A8" s="225" t="s">
        <v>116</v>
      </c>
      <c r="B8" s="226">
        <v>358598000</v>
      </c>
      <c r="C8" s="226">
        <v>358598297.60000002</v>
      </c>
      <c r="D8" s="226">
        <v>358598</v>
      </c>
      <c r="E8" s="226">
        <v>358598.29760000005</v>
      </c>
    </row>
    <row r="9" spans="1:5">
      <c r="A9" s="225" t="s">
        <v>60</v>
      </c>
      <c r="B9" s="226">
        <v>681301463</v>
      </c>
      <c r="C9" s="226">
        <v>681306246.05862045</v>
      </c>
      <c r="D9" s="226">
        <v>681301.46299999999</v>
      </c>
      <c r="E9" s="226">
        <v>681306.2460586204</v>
      </c>
    </row>
    <row r="10" spans="1:5">
      <c r="A10" s="225" t="s">
        <v>43</v>
      </c>
      <c r="B10" s="226">
        <v>626527000</v>
      </c>
      <c r="C10" s="226">
        <v>626526229.60873699</v>
      </c>
      <c r="D10" s="226">
        <v>626527</v>
      </c>
      <c r="E10" s="226">
        <v>626526.22960873693</v>
      </c>
    </row>
    <row r="11" spans="1:5">
      <c r="A11" s="225" t="s">
        <v>159</v>
      </c>
      <c r="B11" s="226">
        <v>485558900</v>
      </c>
      <c r="C11" s="226">
        <v>485558900</v>
      </c>
      <c r="D11" s="226">
        <v>485558.9</v>
      </c>
      <c r="E11" s="226">
        <v>485558.9</v>
      </c>
    </row>
    <row r="12" spans="1:5">
      <c r="A12" s="225" t="s">
        <v>48</v>
      </c>
      <c r="B12" s="226">
        <v>684876793.249125</v>
      </c>
      <c r="C12" s="226">
        <v>684876413.249125</v>
      </c>
      <c r="D12" s="226">
        <v>684876.79324912501</v>
      </c>
      <c r="E12" s="226">
        <v>684876.41324912501</v>
      </c>
    </row>
    <row r="13" spans="1:5">
      <c r="A13" s="225" t="s">
        <v>101</v>
      </c>
      <c r="B13" s="226">
        <v>568161000</v>
      </c>
      <c r="C13" s="226">
        <v>568161390.7700001</v>
      </c>
      <c r="D13" s="226">
        <v>568161</v>
      </c>
      <c r="E13" s="226">
        <v>568161.39077000006</v>
      </c>
    </row>
    <row r="14" spans="1:5">
      <c r="A14" s="225" t="s">
        <v>72</v>
      </c>
      <c r="B14" s="226">
        <v>843720000</v>
      </c>
      <c r="C14" s="226">
        <v>843716671</v>
      </c>
      <c r="D14" s="226">
        <v>843720</v>
      </c>
      <c r="E14" s="226">
        <v>843716.67099999997</v>
      </c>
    </row>
    <row r="15" spans="1:5">
      <c r="A15" s="225" t="s">
        <v>55</v>
      </c>
      <c r="B15" s="226">
        <v>697189132</v>
      </c>
      <c r="C15" s="226">
        <v>697174285</v>
      </c>
      <c r="D15" s="226">
        <v>697189.13199999998</v>
      </c>
      <c r="E15" s="226">
        <v>697174.28500000003</v>
      </c>
    </row>
    <row r="16" spans="1:5">
      <c r="A16" s="225" t="s">
        <v>65</v>
      </c>
      <c r="B16" s="226">
        <v>395320000</v>
      </c>
      <c r="C16" s="226">
        <v>397179966.14000005</v>
      </c>
      <c r="D16" s="226">
        <v>395320</v>
      </c>
      <c r="E16" s="226">
        <v>397179.96614000003</v>
      </c>
    </row>
    <row r="17" spans="1:5">
      <c r="A17" s="225" t="s">
        <v>42</v>
      </c>
      <c r="B17" s="226">
        <v>626527000</v>
      </c>
      <c r="C17" s="226">
        <v>626526229.60873699</v>
      </c>
      <c r="D17" s="226">
        <v>626527</v>
      </c>
      <c r="E17" s="226">
        <v>626526.22960873693</v>
      </c>
    </row>
    <row r="18" spans="1:5">
      <c r="A18" s="225" t="s">
        <v>68</v>
      </c>
      <c r="B18" s="226">
        <v>410830500</v>
      </c>
      <c r="C18" s="226">
        <v>410830095.05862045</v>
      </c>
      <c r="D18" s="226">
        <v>410830.5</v>
      </c>
      <c r="E18" s="226">
        <v>410830.09505862044</v>
      </c>
    </row>
    <row r="19" spans="1:5">
      <c r="A19" s="225" t="s">
        <v>115</v>
      </c>
      <c r="B19" s="226">
        <v>398798000</v>
      </c>
      <c r="C19" s="226">
        <v>398798297.60000002</v>
      </c>
      <c r="D19" s="226">
        <v>398798</v>
      </c>
      <c r="E19" s="226">
        <v>398798.29760000005</v>
      </c>
    </row>
    <row r="20" spans="1:5">
      <c r="A20" s="225" t="s">
        <v>59</v>
      </c>
      <c r="B20" s="226">
        <v>230270963</v>
      </c>
      <c r="C20" s="226">
        <v>230276150.99999997</v>
      </c>
      <c r="D20" s="226">
        <v>230270.96299999999</v>
      </c>
      <c r="E20" s="226">
        <v>230276.15099999998</v>
      </c>
    </row>
    <row r="21" spans="1:5">
      <c r="A21" s="225" t="s">
        <v>104</v>
      </c>
      <c r="B21" s="226">
        <v>378799793.249125</v>
      </c>
      <c r="C21" s="226">
        <v>378799573.24912506</v>
      </c>
      <c r="D21" s="226">
        <v>378799.79324912501</v>
      </c>
      <c r="E21" s="226">
        <v>378799.57324912504</v>
      </c>
    </row>
    <row r="22" spans="1:5">
      <c r="A22" s="225" t="s">
        <v>47</v>
      </c>
      <c r="B22" s="226">
        <v>470117000</v>
      </c>
      <c r="C22" s="226">
        <v>470116840</v>
      </c>
      <c r="D22" s="226">
        <v>470117</v>
      </c>
      <c r="E22" s="226">
        <v>470116.84</v>
      </c>
    </row>
    <row r="23" spans="1:5">
      <c r="A23" s="225" t="s">
        <v>158</v>
      </c>
      <c r="B23" s="226">
        <v>608421900</v>
      </c>
      <c r="C23" s="226">
        <v>608407510.7700001</v>
      </c>
      <c r="D23" s="226">
        <v>608421.9</v>
      </c>
      <c r="E23" s="226">
        <v>608407.51077000005</v>
      </c>
    </row>
    <row r="24" spans="1:5">
      <c r="A24" s="225" t="s">
        <v>100</v>
      </c>
      <c r="B24" s="226">
        <v>295696000</v>
      </c>
      <c r="C24" s="226">
        <v>295696780</v>
      </c>
      <c r="D24" s="226">
        <v>295696</v>
      </c>
      <c r="E24" s="226">
        <v>295696.78000000003</v>
      </c>
    </row>
    <row r="25" spans="1:5">
      <c r="A25" s="225" t="s">
        <v>97</v>
      </c>
      <c r="B25" s="226">
        <v>236672000</v>
      </c>
      <c r="C25" s="226">
        <v>238531584.13999999</v>
      </c>
      <c r="D25" s="226">
        <v>236672</v>
      </c>
      <c r="E25" s="226">
        <v>238531.58413999999</v>
      </c>
    </row>
    <row r="26" spans="1:5">
      <c r="A26" s="225" t="s">
        <v>76</v>
      </c>
      <c r="B26" s="226">
        <v>310941000</v>
      </c>
      <c r="C26" s="226">
        <v>310940873</v>
      </c>
      <c r="D26" s="226">
        <v>310941</v>
      </c>
      <c r="E26" s="226">
        <v>310940.87300000002</v>
      </c>
    </row>
    <row r="27" spans="1:5">
      <c r="A27" s="225" t="s">
        <v>54</v>
      </c>
      <c r="B27" s="226">
        <v>219667000</v>
      </c>
      <c r="C27" s="226">
        <v>219666662</v>
      </c>
      <c r="D27" s="226">
        <v>219667</v>
      </c>
      <c r="E27" s="226">
        <v>219666.66200000001</v>
      </c>
    </row>
    <row r="28" spans="1:5">
      <c r="A28" s="225" t="s">
        <v>135</v>
      </c>
      <c r="B28" s="226">
        <v>310791132</v>
      </c>
      <c r="C28" s="226">
        <v>310791132</v>
      </c>
      <c r="D28" s="226">
        <v>310791.13199999998</v>
      </c>
      <c r="E28" s="226">
        <v>310791.13199999998</v>
      </c>
    </row>
    <row r="29" spans="1:5">
      <c r="A29" s="225" t="s">
        <v>71</v>
      </c>
      <c r="B29" s="226">
        <v>843720000</v>
      </c>
      <c r="C29" s="226">
        <v>843716671</v>
      </c>
      <c r="D29" s="226">
        <v>843720</v>
      </c>
      <c r="E29" s="226">
        <v>843716.67099999997</v>
      </c>
    </row>
    <row r="30" spans="1:5">
      <c r="A30" s="226" t="s">
        <v>365</v>
      </c>
      <c r="B30" s="226">
        <v>21610000</v>
      </c>
      <c r="C30" s="226">
        <v>21610000</v>
      </c>
      <c r="D30" s="226">
        <v>21610</v>
      </c>
      <c r="E30" s="226">
        <v>21610</v>
      </c>
    </row>
    <row r="31" spans="1:5">
      <c r="A31" s="226" t="s">
        <v>363</v>
      </c>
      <c r="B31" s="226">
        <v>23412000</v>
      </c>
      <c r="C31" s="226">
        <v>23412000</v>
      </c>
      <c r="D31" s="226">
        <v>23412</v>
      </c>
      <c r="E31" s="226">
        <v>23412</v>
      </c>
    </row>
    <row r="32" spans="1:5">
      <c r="A32" s="226" t="s">
        <v>361</v>
      </c>
      <c r="B32" s="226">
        <v>20374000</v>
      </c>
      <c r="C32" s="226">
        <v>20374000</v>
      </c>
      <c r="D32" s="226">
        <v>20374</v>
      </c>
      <c r="E32" s="226">
        <v>20374</v>
      </c>
    </row>
    <row r="33" spans="1:5">
      <c r="A33" s="226" t="s">
        <v>359</v>
      </c>
      <c r="B33" s="226">
        <v>12049000</v>
      </c>
      <c r="C33" s="226">
        <v>12049382</v>
      </c>
      <c r="D33" s="226">
        <v>12049</v>
      </c>
      <c r="E33" s="226">
        <v>12049.382</v>
      </c>
    </row>
    <row r="34" spans="1:5">
      <c r="A34" s="226" t="s">
        <v>357</v>
      </c>
      <c r="B34" s="226">
        <v>10269000</v>
      </c>
      <c r="C34" s="226">
        <v>10269000</v>
      </c>
      <c r="D34" s="226">
        <v>10269</v>
      </c>
      <c r="E34" s="226">
        <v>10269</v>
      </c>
    </row>
    <row r="35" spans="1:5">
      <c r="A35" s="226" t="s">
        <v>355</v>
      </c>
      <c r="B35" s="226">
        <v>17521000</v>
      </c>
      <c r="C35" s="226">
        <v>17521000</v>
      </c>
      <c r="D35" s="226">
        <v>17521</v>
      </c>
      <c r="E35" s="226">
        <v>17521</v>
      </c>
    </row>
    <row r="36" spans="1:5">
      <c r="A36" s="226" t="s">
        <v>353</v>
      </c>
      <c r="B36" s="226">
        <v>87524000</v>
      </c>
      <c r="C36" s="226">
        <v>87524000</v>
      </c>
      <c r="D36" s="226">
        <v>87524</v>
      </c>
      <c r="E36" s="226">
        <v>87524</v>
      </c>
    </row>
    <row r="37" spans="1:5">
      <c r="A37" s="226" t="s">
        <v>351</v>
      </c>
      <c r="B37" s="226">
        <v>12038000</v>
      </c>
      <c r="C37" s="226">
        <v>12038000</v>
      </c>
      <c r="D37" s="226">
        <v>12038</v>
      </c>
      <c r="E37" s="226">
        <v>12038</v>
      </c>
    </row>
    <row r="38" spans="1:5">
      <c r="A38" s="226" t="s">
        <v>349</v>
      </c>
      <c r="B38" s="226">
        <v>15230000</v>
      </c>
      <c r="C38" s="226">
        <v>15230000</v>
      </c>
      <c r="D38" s="226">
        <v>15230</v>
      </c>
      <c r="E38" s="226">
        <v>15230</v>
      </c>
    </row>
    <row r="39" spans="1:5">
      <c r="A39" s="226" t="s">
        <v>347</v>
      </c>
      <c r="B39" s="226">
        <v>21697000</v>
      </c>
      <c r="C39" s="226">
        <v>21697000</v>
      </c>
      <c r="D39" s="226">
        <v>21697</v>
      </c>
      <c r="E39" s="226">
        <v>21697</v>
      </c>
    </row>
    <row r="40" spans="1:5">
      <c r="A40" s="226" t="s">
        <v>345</v>
      </c>
      <c r="B40" s="226">
        <v>26880000</v>
      </c>
      <c r="C40" s="226">
        <v>26880000</v>
      </c>
      <c r="D40" s="226">
        <v>26880</v>
      </c>
      <c r="E40" s="226">
        <v>26880</v>
      </c>
    </row>
    <row r="41" spans="1:5">
      <c r="A41" s="226" t="s">
        <v>343</v>
      </c>
      <c r="B41" s="226">
        <v>8383000</v>
      </c>
      <c r="C41" s="226">
        <v>8383000</v>
      </c>
      <c r="D41" s="226">
        <v>8383</v>
      </c>
      <c r="E41" s="226">
        <v>8383</v>
      </c>
    </row>
    <row r="42" spans="1:5">
      <c r="A42" s="226" t="s">
        <v>341</v>
      </c>
      <c r="B42" s="226">
        <v>37345000</v>
      </c>
      <c r="C42" s="226">
        <v>37345000</v>
      </c>
      <c r="D42" s="226">
        <v>37345</v>
      </c>
      <c r="E42" s="226">
        <v>37345</v>
      </c>
    </row>
    <row r="43" spans="1:5">
      <c r="A43" s="226" t="s">
        <v>339</v>
      </c>
      <c r="B43" s="226">
        <v>22432000</v>
      </c>
      <c r="C43" s="226">
        <v>22432000</v>
      </c>
      <c r="D43" s="226">
        <v>22432</v>
      </c>
      <c r="E43" s="226">
        <v>22432</v>
      </c>
    </row>
    <row r="44" spans="1:5">
      <c r="A44" s="226" t="s">
        <v>337</v>
      </c>
      <c r="B44" s="226">
        <v>19660000</v>
      </c>
      <c r="C44" s="226">
        <v>19660000</v>
      </c>
      <c r="D44" s="226">
        <v>19660</v>
      </c>
      <c r="E44" s="226">
        <v>19660</v>
      </c>
    </row>
    <row r="45" spans="1:5">
      <c r="A45" s="226" t="s">
        <v>335</v>
      </c>
      <c r="B45" s="226">
        <v>30392000</v>
      </c>
      <c r="C45" s="226">
        <v>30392000</v>
      </c>
      <c r="D45" s="226">
        <v>30392</v>
      </c>
      <c r="E45" s="226">
        <v>30392</v>
      </c>
    </row>
    <row r="46" spans="1:5">
      <c r="A46" s="226" t="s">
        <v>333</v>
      </c>
      <c r="B46" s="226">
        <v>20837000</v>
      </c>
      <c r="C46" s="226">
        <v>20837000</v>
      </c>
      <c r="D46" s="226">
        <v>20837</v>
      </c>
      <c r="E46" s="226">
        <v>20837</v>
      </c>
    </row>
    <row r="47" spans="1:5">
      <c r="A47" s="226" t="s">
        <v>331</v>
      </c>
      <c r="B47" s="226">
        <v>28817000</v>
      </c>
      <c r="C47" s="226">
        <v>28817000</v>
      </c>
      <c r="D47" s="226">
        <v>28817</v>
      </c>
      <c r="E47" s="226">
        <v>28817</v>
      </c>
    </row>
    <row r="48" spans="1:5">
      <c r="A48" s="226" t="s">
        <v>329</v>
      </c>
      <c r="B48" s="226">
        <v>13084500</v>
      </c>
      <c r="C48" s="226">
        <v>13084500</v>
      </c>
      <c r="D48" s="226">
        <v>13084.5</v>
      </c>
      <c r="E48" s="226">
        <v>13084.5</v>
      </c>
    </row>
    <row r="49" spans="1:5">
      <c r="A49" s="226" t="s">
        <v>327</v>
      </c>
      <c r="B49" s="226">
        <v>15449000</v>
      </c>
      <c r="C49" s="226">
        <v>15449000</v>
      </c>
      <c r="D49" s="226">
        <v>15449</v>
      </c>
      <c r="E49" s="226">
        <v>15449</v>
      </c>
    </row>
    <row r="50" spans="1:5">
      <c r="A50" s="226" t="s">
        <v>325</v>
      </c>
      <c r="B50" s="226">
        <v>37669000</v>
      </c>
      <c r="C50" s="226">
        <v>37669000</v>
      </c>
      <c r="D50" s="226">
        <v>37669</v>
      </c>
      <c r="E50" s="226">
        <v>37669</v>
      </c>
    </row>
    <row r="51" spans="1:5">
      <c r="A51" s="226" t="s">
        <v>323</v>
      </c>
      <c r="B51" s="226">
        <v>19314000</v>
      </c>
      <c r="C51" s="226">
        <v>19314000</v>
      </c>
      <c r="D51" s="226">
        <v>19314</v>
      </c>
      <c r="E51" s="226">
        <v>19314</v>
      </c>
    </row>
    <row r="52" spans="1:5">
      <c r="A52" s="226" t="s">
        <v>321</v>
      </c>
      <c r="B52" s="226">
        <v>18707000</v>
      </c>
      <c r="C52" s="226">
        <v>18707000</v>
      </c>
      <c r="D52" s="226">
        <v>18707</v>
      </c>
      <c r="E52" s="226">
        <v>18707</v>
      </c>
    </row>
    <row r="53" spans="1:5">
      <c r="A53" s="226" t="s">
        <v>319</v>
      </c>
      <c r="B53" s="226">
        <v>23891000</v>
      </c>
      <c r="C53" s="226">
        <v>23891000</v>
      </c>
      <c r="D53" s="226">
        <v>23891</v>
      </c>
      <c r="E53" s="226">
        <v>23891</v>
      </c>
    </row>
    <row r="54" spans="1:5">
      <c r="A54" s="226" t="s">
        <v>317</v>
      </c>
      <c r="B54" s="226">
        <v>24309000</v>
      </c>
      <c r="C54" s="226">
        <v>24309000</v>
      </c>
      <c r="D54" s="226">
        <v>24309</v>
      </c>
      <c r="E54" s="226">
        <v>24309</v>
      </c>
    </row>
    <row r="55" spans="1:5">
      <c r="A55" s="226" t="s">
        <v>315</v>
      </c>
      <c r="B55" s="226">
        <v>776000</v>
      </c>
      <c r="C55" s="226">
        <v>777000</v>
      </c>
      <c r="D55" s="226">
        <v>776</v>
      </c>
      <c r="E55" s="226">
        <v>777</v>
      </c>
    </row>
    <row r="56" spans="1:5">
      <c r="A56" s="226" t="s">
        <v>313</v>
      </c>
      <c r="B56" s="226">
        <v>44512000</v>
      </c>
      <c r="C56" s="226">
        <v>44512000</v>
      </c>
      <c r="D56" s="226">
        <v>44512</v>
      </c>
      <c r="E56" s="226">
        <v>44512</v>
      </c>
    </row>
    <row r="57" spans="1:5">
      <c r="A57" s="226" t="s">
        <v>311</v>
      </c>
      <c r="B57" s="226">
        <v>43735000</v>
      </c>
      <c r="C57" s="226">
        <v>43735000</v>
      </c>
      <c r="D57" s="226">
        <v>43735</v>
      </c>
      <c r="E57" s="226">
        <v>43735</v>
      </c>
    </row>
    <row r="58" spans="1:5">
      <c r="A58" s="226" t="s">
        <v>309</v>
      </c>
      <c r="B58" s="226">
        <v>51979000</v>
      </c>
      <c r="C58" s="226">
        <v>51979000</v>
      </c>
      <c r="D58" s="226">
        <v>51979</v>
      </c>
      <c r="E58" s="226">
        <v>51979</v>
      </c>
    </row>
    <row r="59" spans="1:5">
      <c r="A59" s="226" t="s">
        <v>307</v>
      </c>
      <c r="B59" s="226">
        <v>23388000</v>
      </c>
      <c r="C59" s="226">
        <v>23388000</v>
      </c>
      <c r="D59" s="226">
        <v>23388</v>
      </c>
      <c r="E59" s="226">
        <v>23388</v>
      </c>
    </row>
    <row r="60" spans="1:5">
      <c r="A60" s="226" t="s">
        <v>305</v>
      </c>
      <c r="B60" s="226">
        <v>40200000</v>
      </c>
      <c r="C60" s="226">
        <v>40200000</v>
      </c>
      <c r="D60" s="226">
        <v>40200</v>
      </c>
      <c r="E60" s="226">
        <v>40200</v>
      </c>
    </row>
    <row r="61" spans="1:5">
      <c r="A61" s="226" t="s">
        <v>303</v>
      </c>
      <c r="B61" s="226">
        <v>9522000</v>
      </c>
      <c r="C61" s="226">
        <v>9522418</v>
      </c>
      <c r="D61" s="226">
        <v>9522</v>
      </c>
      <c r="E61" s="226">
        <v>9522.4179999999997</v>
      </c>
    </row>
    <row r="62" spans="1:5">
      <c r="A62" s="226" t="s">
        <v>301</v>
      </c>
      <c r="B62" s="226">
        <v>17403000</v>
      </c>
      <c r="C62" s="226">
        <v>17403000</v>
      </c>
      <c r="D62" s="226">
        <v>17403</v>
      </c>
      <c r="E62" s="226">
        <v>17403</v>
      </c>
    </row>
    <row r="63" spans="1:5">
      <c r="A63" s="226" t="s">
        <v>299</v>
      </c>
      <c r="B63" s="226">
        <v>61489000</v>
      </c>
      <c r="C63" s="226">
        <v>61489000</v>
      </c>
      <c r="D63" s="226">
        <v>61489</v>
      </c>
      <c r="E63" s="226">
        <v>61489</v>
      </c>
    </row>
    <row r="64" spans="1:5">
      <c r="A64" s="226" t="s">
        <v>297</v>
      </c>
      <c r="B64" s="226">
        <v>59687000</v>
      </c>
      <c r="C64" s="226">
        <v>59686584.140000008</v>
      </c>
      <c r="D64" s="226">
        <v>59687</v>
      </c>
      <c r="E64" s="226">
        <v>59686.584140000006</v>
      </c>
    </row>
    <row r="65" spans="1:5">
      <c r="A65" s="226" t="s">
        <v>295</v>
      </c>
      <c r="B65" s="226">
        <v>24163000</v>
      </c>
      <c r="C65" s="226">
        <v>24163000</v>
      </c>
      <c r="D65" s="226">
        <v>24163</v>
      </c>
      <c r="E65" s="226">
        <v>24163</v>
      </c>
    </row>
    <row r="66" spans="1:5">
      <c r="A66" s="226" t="s">
        <v>293</v>
      </c>
      <c r="B66" s="226">
        <v>33412000</v>
      </c>
      <c r="C66" s="226">
        <v>33412000</v>
      </c>
      <c r="D66" s="226">
        <v>33412</v>
      </c>
      <c r="E66" s="226">
        <v>33412</v>
      </c>
    </row>
    <row r="67" spans="1:5">
      <c r="A67" s="226" t="s">
        <v>291</v>
      </c>
      <c r="B67" s="226">
        <v>69548000</v>
      </c>
      <c r="C67" s="226">
        <v>69548000</v>
      </c>
      <c r="D67" s="226">
        <v>69548</v>
      </c>
      <c r="E67" s="226">
        <v>69548</v>
      </c>
    </row>
    <row r="68" spans="1:5">
      <c r="A68" s="226" t="s">
        <v>289</v>
      </c>
      <c r="B68" s="226">
        <v>29216000</v>
      </c>
      <c r="C68" s="226">
        <v>29215000</v>
      </c>
      <c r="D68" s="226">
        <v>29216</v>
      </c>
      <c r="E68" s="226">
        <v>29215</v>
      </c>
    </row>
    <row r="69" spans="1:5">
      <c r="A69" s="226" t="s">
        <v>287</v>
      </c>
      <c r="B69" s="226">
        <v>22478000</v>
      </c>
      <c r="C69" s="226">
        <v>22477724.608736988</v>
      </c>
      <c r="D69" s="226">
        <v>22478</v>
      </c>
      <c r="E69" s="226">
        <v>22477.724608736989</v>
      </c>
    </row>
    <row r="70" spans="1:5">
      <c r="A70" s="226" t="s">
        <v>285</v>
      </c>
      <c r="B70" s="226">
        <v>42214000</v>
      </c>
      <c r="C70" s="226">
        <v>42214000</v>
      </c>
      <c r="D70" s="226">
        <v>42214</v>
      </c>
      <c r="E70" s="226">
        <v>42214</v>
      </c>
    </row>
    <row r="71" spans="1:5">
      <c r="A71" s="226" t="s">
        <v>283</v>
      </c>
      <c r="B71" s="226">
        <v>20586000</v>
      </c>
      <c r="C71" s="226">
        <v>20586000</v>
      </c>
      <c r="D71" s="226">
        <v>20586</v>
      </c>
      <c r="E71" s="226">
        <v>20586</v>
      </c>
    </row>
    <row r="72" spans="1:5">
      <c r="A72" s="226" t="s">
        <v>281</v>
      </c>
      <c r="B72" s="226">
        <v>102734000</v>
      </c>
      <c r="C72" s="226">
        <v>102734000</v>
      </c>
      <c r="D72" s="226">
        <v>102734</v>
      </c>
      <c r="E72" s="226">
        <v>102734</v>
      </c>
    </row>
    <row r="73" spans="1:5">
      <c r="A73" s="226" t="s">
        <v>279</v>
      </c>
      <c r="B73" s="226">
        <v>17214000</v>
      </c>
      <c r="C73" s="226">
        <v>17214000</v>
      </c>
      <c r="D73" s="226">
        <v>17214</v>
      </c>
      <c r="E73" s="226">
        <v>17214</v>
      </c>
    </row>
    <row r="74" spans="1:5">
      <c r="A74" s="226" t="s">
        <v>277</v>
      </c>
      <c r="B74" s="226">
        <v>39948000</v>
      </c>
      <c r="C74" s="226">
        <v>39948000</v>
      </c>
      <c r="D74" s="226">
        <v>39948</v>
      </c>
      <c r="E74" s="226">
        <v>39948</v>
      </c>
    </row>
    <row r="75" spans="1:5">
      <c r="A75" s="226" t="s">
        <v>275</v>
      </c>
      <c r="B75" s="226">
        <v>19771000</v>
      </c>
      <c r="C75" s="226">
        <v>19771000</v>
      </c>
      <c r="D75" s="226">
        <v>19771</v>
      </c>
      <c r="E75" s="226">
        <v>19771</v>
      </c>
    </row>
    <row r="76" spans="1:5">
      <c r="A76" s="226" t="s">
        <v>273</v>
      </c>
      <c r="B76" s="226">
        <v>21096000</v>
      </c>
      <c r="C76" s="226">
        <v>21096000</v>
      </c>
      <c r="D76" s="226">
        <v>21096</v>
      </c>
      <c r="E76" s="226">
        <v>21096</v>
      </c>
    </row>
    <row r="77" spans="1:5">
      <c r="A77" s="226" t="s">
        <v>271</v>
      </c>
      <c r="B77" s="226">
        <v>10594000</v>
      </c>
      <c r="C77" s="226">
        <v>10594000</v>
      </c>
      <c r="D77" s="226">
        <v>10594</v>
      </c>
      <c r="E77" s="226">
        <v>10594</v>
      </c>
    </row>
    <row r="78" spans="1:5">
      <c r="A78" s="226" t="s">
        <v>269</v>
      </c>
      <c r="B78" s="226">
        <v>80155000</v>
      </c>
      <c r="C78" s="226">
        <v>80155000</v>
      </c>
      <c r="D78" s="226">
        <v>80155</v>
      </c>
      <c r="E78" s="226">
        <v>80155</v>
      </c>
    </row>
    <row r="79" spans="1:5">
      <c r="A79" s="226" t="s">
        <v>267</v>
      </c>
      <c r="B79" s="226">
        <v>80765000</v>
      </c>
      <c r="C79" s="226">
        <v>80765000</v>
      </c>
      <c r="D79" s="226">
        <v>80765</v>
      </c>
      <c r="E79" s="226">
        <v>80765</v>
      </c>
    </row>
    <row r="80" spans="1:5">
      <c r="A80" s="226" t="s">
        <v>265</v>
      </c>
      <c r="B80" s="226">
        <v>22074000</v>
      </c>
      <c r="C80" s="226">
        <v>22074000</v>
      </c>
      <c r="D80" s="226">
        <v>22074</v>
      </c>
      <c r="E80" s="226">
        <v>22074</v>
      </c>
    </row>
    <row r="81" spans="1:5">
      <c r="A81" s="226" t="s">
        <v>263</v>
      </c>
      <c r="B81" s="226">
        <v>14373000</v>
      </c>
      <c r="C81" s="226">
        <v>14373000</v>
      </c>
      <c r="D81" s="226">
        <v>14373</v>
      </c>
      <c r="E81" s="226">
        <v>14373</v>
      </c>
    </row>
    <row r="82" spans="1:5">
      <c r="A82" s="226" t="s">
        <v>261</v>
      </c>
      <c r="B82" s="226">
        <v>7476000</v>
      </c>
      <c r="C82" s="226">
        <v>7476000</v>
      </c>
      <c r="D82" s="226">
        <v>7476</v>
      </c>
      <c r="E82" s="226">
        <v>7476</v>
      </c>
    </row>
    <row r="83" spans="1:5">
      <c r="A83" s="226" t="s">
        <v>259</v>
      </c>
      <c r="B83" s="226">
        <v>18914000</v>
      </c>
      <c r="C83" s="226">
        <v>18914000</v>
      </c>
      <c r="D83" s="226">
        <v>18914</v>
      </c>
      <c r="E83" s="226">
        <v>18914</v>
      </c>
    </row>
    <row r="84" spans="1:5">
      <c r="A84" s="226" t="s">
        <v>257</v>
      </c>
      <c r="B84" s="226">
        <v>47590000</v>
      </c>
      <c r="C84" s="226">
        <v>47590000</v>
      </c>
      <c r="D84" s="226">
        <v>47590</v>
      </c>
      <c r="E84" s="226">
        <v>47590</v>
      </c>
    </row>
    <row r="85" spans="1:5">
      <c r="A85" s="226" t="s">
        <v>255</v>
      </c>
      <c r="B85" s="226">
        <v>230468000</v>
      </c>
      <c r="C85" s="226">
        <v>230467610.77000001</v>
      </c>
      <c r="D85" s="226">
        <v>230468</v>
      </c>
      <c r="E85" s="226">
        <v>230467.61077</v>
      </c>
    </row>
    <row r="86" spans="1:5">
      <c r="A86" s="226" t="s">
        <v>253</v>
      </c>
      <c r="B86" s="226">
        <v>17991000</v>
      </c>
      <c r="C86" s="226">
        <v>17991000</v>
      </c>
      <c r="D86" s="226">
        <v>17991</v>
      </c>
      <c r="E86" s="226">
        <v>17991</v>
      </c>
    </row>
    <row r="87" spans="1:5">
      <c r="A87" s="226" t="s">
        <v>251</v>
      </c>
      <c r="B87" s="226">
        <v>16898000</v>
      </c>
      <c r="C87" s="226">
        <v>16898000</v>
      </c>
      <c r="D87" s="226">
        <v>16898</v>
      </c>
      <c r="E87" s="226">
        <v>16898</v>
      </c>
    </row>
    <row r="88" spans="1:5">
      <c r="A88" s="226" t="s">
        <v>249</v>
      </c>
      <c r="B88" s="226">
        <v>20607131.999999996</v>
      </c>
      <c r="C88" s="226">
        <v>20607131.999999996</v>
      </c>
      <c r="D88" s="226">
        <v>20607.131999999998</v>
      </c>
      <c r="E88" s="226">
        <v>20607.131999999998</v>
      </c>
    </row>
    <row r="89" spans="1:5">
      <c r="A89" s="226" t="s">
        <v>247</v>
      </c>
      <c r="B89" s="226">
        <v>18390000</v>
      </c>
      <c r="C89" s="226">
        <v>18388000</v>
      </c>
      <c r="D89" s="226">
        <v>18390</v>
      </c>
      <c r="E89" s="226">
        <v>18388</v>
      </c>
    </row>
    <row r="90" spans="1:5">
      <c r="A90" s="226" t="s">
        <v>245</v>
      </c>
      <c r="B90" s="226">
        <v>49090000</v>
      </c>
      <c r="C90" s="226">
        <v>49110220</v>
      </c>
      <c r="D90" s="226">
        <v>49090</v>
      </c>
      <c r="E90" s="226">
        <v>49110.22</v>
      </c>
    </row>
    <row r="91" spans="1:5">
      <c r="A91" s="226" t="s">
        <v>243</v>
      </c>
      <c r="B91" s="226">
        <v>101404000</v>
      </c>
      <c r="C91" s="226">
        <v>101404000</v>
      </c>
      <c r="D91" s="226">
        <v>101404</v>
      </c>
      <c r="E91" s="226">
        <v>101404</v>
      </c>
    </row>
    <row r="92" spans="1:5">
      <c r="A92" s="226" t="s">
        <v>241</v>
      </c>
      <c r="B92" s="226">
        <v>30826000</v>
      </c>
      <c r="C92" s="226">
        <v>30826000</v>
      </c>
      <c r="D92" s="226">
        <v>30826</v>
      </c>
      <c r="E92" s="226">
        <v>30826</v>
      </c>
    </row>
    <row r="93" spans="1:5">
      <c r="A93" s="226" t="s">
        <v>239</v>
      </c>
      <c r="B93" s="226">
        <v>10741000</v>
      </c>
      <c r="C93" s="226">
        <v>10741000</v>
      </c>
      <c r="D93" s="226">
        <v>10741</v>
      </c>
      <c r="E93" s="226">
        <v>10741</v>
      </c>
    </row>
    <row r="94" spans="1:5">
      <c r="A94" s="226" t="s">
        <v>237</v>
      </c>
      <c r="B94" s="226">
        <v>28953000</v>
      </c>
      <c r="C94" s="226">
        <v>28953000</v>
      </c>
      <c r="D94" s="226">
        <v>28953</v>
      </c>
      <c r="E94" s="226">
        <v>28953</v>
      </c>
    </row>
    <row r="95" spans="1:5">
      <c r="A95" s="226" t="s">
        <v>235</v>
      </c>
      <c r="B95" s="226">
        <v>15170000</v>
      </c>
      <c r="C95" s="226">
        <v>15175000</v>
      </c>
      <c r="D95" s="226">
        <v>15170</v>
      </c>
      <c r="E95" s="226">
        <v>15175</v>
      </c>
    </row>
    <row r="96" spans="1:5">
      <c r="A96" s="226" t="s">
        <v>233</v>
      </c>
      <c r="B96" s="226">
        <v>23462000</v>
      </c>
      <c r="C96" s="226">
        <v>23462000</v>
      </c>
      <c r="D96" s="226">
        <v>23462</v>
      </c>
      <c r="E96" s="226">
        <v>23462</v>
      </c>
    </row>
    <row r="97" spans="1:5">
      <c r="A97" s="226" t="s">
        <v>231</v>
      </c>
      <c r="B97" s="226">
        <v>89219000</v>
      </c>
      <c r="C97" s="226">
        <v>89218615.07936509</v>
      </c>
      <c r="D97" s="226">
        <v>89219</v>
      </c>
      <c r="E97" s="226">
        <v>89218.615079365089</v>
      </c>
    </row>
    <row r="98" spans="1:5">
      <c r="A98" s="226" t="s">
        <v>229</v>
      </c>
      <c r="B98" s="226">
        <v>54923000</v>
      </c>
      <c r="C98" s="226">
        <v>54923000</v>
      </c>
      <c r="D98" s="226">
        <v>54923</v>
      </c>
      <c r="E98" s="226">
        <v>54923</v>
      </c>
    </row>
    <row r="99" spans="1:5">
      <c r="A99" s="226" t="s">
        <v>227</v>
      </c>
      <c r="B99" s="226">
        <v>23261000</v>
      </c>
      <c r="C99" s="226">
        <v>23261000</v>
      </c>
      <c r="D99" s="226">
        <v>23261</v>
      </c>
      <c r="E99" s="226">
        <v>23261</v>
      </c>
    </row>
    <row r="100" spans="1:5">
      <c r="A100" s="226" t="s">
        <v>225</v>
      </c>
      <c r="B100" s="226">
        <v>38865900</v>
      </c>
      <c r="C100" s="226">
        <v>38865900</v>
      </c>
      <c r="D100" s="226">
        <v>38865.9</v>
      </c>
      <c r="E100" s="226">
        <v>38865.9</v>
      </c>
    </row>
    <row r="101" spans="1:5">
      <c r="A101" s="226" t="s">
        <v>223</v>
      </c>
      <c r="B101" s="226">
        <v>21842000</v>
      </c>
      <c r="C101" s="226">
        <v>21842306</v>
      </c>
      <c r="D101" s="226">
        <v>21842</v>
      </c>
      <c r="E101" s="226">
        <v>21842.306</v>
      </c>
    </row>
    <row r="102" spans="1:5">
      <c r="A102" s="226" t="s">
        <v>221</v>
      </c>
      <c r="B102" s="226">
        <v>197299000</v>
      </c>
      <c r="C102" s="226">
        <v>197299000</v>
      </c>
      <c r="D102" s="226">
        <v>197299</v>
      </c>
      <c r="E102" s="226">
        <v>197299</v>
      </c>
    </row>
    <row r="103" spans="1:5">
      <c r="A103" s="226" t="s">
        <v>219</v>
      </c>
      <c r="B103" s="226">
        <v>55676963</v>
      </c>
      <c r="C103" s="226">
        <v>55676963</v>
      </c>
      <c r="D103" s="226">
        <v>55676.963000000003</v>
      </c>
      <c r="E103" s="226">
        <v>55676.963000000003</v>
      </c>
    </row>
    <row r="104" spans="1:5">
      <c r="A104" s="226" t="s">
        <v>217</v>
      </c>
      <c r="B104" s="226">
        <v>13021000</v>
      </c>
      <c r="C104" s="226">
        <v>13021000</v>
      </c>
      <c r="D104" s="226">
        <v>13021</v>
      </c>
      <c r="E104" s="226">
        <v>13021</v>
      </c>
    </row>
    <row r="105" spans="1:5">
      <c r="A105" s="226" t="s">
        <v>215</v>
      </c>
      <c r="B105" s="226">
        <v>42890000</v>
      </c>
      <c r="C105" s="226">
        <v>42890000</v>
      </c>
      <c r="D105" s="226">
        <v>42890</v>
      </c>
      <c r="E105" s="226">
        <v>42890</v>
      </c>
    </row>
    <row r="106" spans="1:5">
      <c r="A106" s="226" t="s">
        <v>213</v>
      </c>
      <c r="B106" s="226">
        <v>17632000</v>
      </c>
      <c r="C106" s="226">
        <v>17632000</v>
      </c>
      <c r="D106" s="226">
        <v>17632</v>
      </c>
      <c r="E106" s="226">
        <v>17632</v>
      </c>
    </row>
    <row r="107" spans="1:5">
      <c r="A107" s="226" t="s">
        <v>211</v>
      </c>
      <c r="B107" s="226">
        <v>12198000</v>
      </c>
      <c r="C107" s="226">
        <v>12198000</v>
      </c>
      <c r="D107" s="226">
        <v>12198</v>
      </c>
      <c r="E107" s="226">
        <v>12198</v>
      </c>
    </row>
    <row r="108" spans="1:5">
      <c r="A108" s="226" t="s">
        <v>209</v>
      </c>
      <c r="B108" s="226">
        <v>12035000</v>
      </c>
      <c r="C108" s="226">
        <v>12035000.483297434</v>
      </c>
      <c r="D108" s="226">
        <v>12035</v>
      </c>
      <c r="E108" s="226">
        <v>12035.000483297434</v>
      </c>
    </row>
    <row r="109" spans="1:5">
      <c r="A109" s="226" t="s">
        <v>207</v>
      </c>
      <c r="B109" s="226">
        <v>14438000</v>
      </c>
      <c r="C109" s="226">
        <v>14424000</v>
      </c>
      <c r="D109" s="226">
        <v>14438</v>
      </c>
      <c r="E109" s="226">
        <v>14424</v>
      </c>
    </row>
    <row r="110" spans="1:5">
      <c r="A110" s="226" t="s">
        <v>205</v>
      </c>
      <c r="B110" s="226">
        <v>21792000</v>
      </c>
      <c r="C110" s="226">
        <v>21792000</v>
      </c>
      <c r="D110" s="226">
        <v>21792</v>
      </c>
      <c r="E110" s="226">
        <v>21792</v>
      </c>
    </row>
    <row r="111" spans="1:5">
      <c r="A111" s="226" t="s">
        <v>203</v>
      </c>
      <c r="B111" s="226">
        <v>107357000</v>
      </c>
      <c r="C111" s="226">
        <v>107357000</v>
      </c>
      <c r="D111" s="226">
        <v>107357</v>
      </c>
      <c r="E111" s="226">
        <v>107357</v>
      </c>
    </row>
    <row r="112" spans="1:5">
      <c r="A112" s="226" t="s">
        <v>201</v>
      </c>
      <c r="B112" s="226">
        <v>62461000</v>
      </c>
      <c r="C112" s="226">
        <v>62461780</v>
      </c>
      <c r="D112" s="226">
        <v>62461</v>
      </c>
      <c r="E112" s="226">
        <v>62461.78</v>
      </c>
    </row>
    <row r="113" spans="1:5">
      <c r="A113" s="226" t="s">
        <v>199</v>
      </c>
      <c r="B113" s="226">
        <v>12828000</v>
      </c>
      <c r="C113" s="226">
        <v>12828000</v>
      </c>
      <c r="D113" s="226">
        <v>12828</v>
      </c>
      <c r="E113" s="226">
        <v>12828</v>
      </c>
    </row>
    <row r="114" spans="1:5">
      <c r="A114" s="226" t="s">
        <v>197</v>
      </c>
      <c r="B114" s="226">
        <v>12370000</v>
      </c>
      <c r="C114" s="226">
        <v>12370000</v>
      </c>
      <c r="D114" s="226">
        <v>12370</v>
      </c>
      <c r="E114" s="226">
        <v>12370</v>
      </c>
    </row>
    <row r="115" spans="1:5">
      <c r="A115" s="226" t="s">
        <v>195</v>
      </c>
      <c r="B115" s="226">
        <v>14674000</v>
      </c>
      <c r="C115" s="226">
        <v>14674000</v>
      </c>
      <c r="D115" s="226">
        <v>14674</v>
      </c>
      <c r="E115" s="226">
        <v>14674</v>
      </c>
    </row>
    <row r="116" spans="1:5">
      <c r="A116" s="226" t="s">
        <v>193</v>
      </c>
      <c r="B116" s="226">
        <v>16597000</v>
      </c>
      <c r="C116" s="226">
        <v>16596879.099999998</v>
      </c>
      <c r="D116" s="226">
        <v>16597</v>
      </c>
      <c r="E116" s="226">
        <v>16596.879099999998</v>
      </c>
    </row>
    <row r="117" spans="1:5">
      <c r="A117" s="226" t="s">
        <v>191</v>
      </c>
      <c r="B117" s="226">
        <v>46727000</v>
      </c>
      <c r="C117" s="226">
        <v>46726505.000000007</v>
      </c>
      <c r="D117" s="226">
        <v>46727</v>
      </c>
      <c r="E117" s="226">
        <v>46726.505000000005</v>
      </c>
    </row>
    <row r="118" spans="1:5">
      <c r="A118" s="226" t="s">
        <v>189</v>
      </c>
      <c r="B118" s="226">
        <v>59867000</v>
      </c>
      <c r="C118" s="226">
        <v>59867000</v>
      </c>
      <c r="D118" s="226">
        <v>59867</v>
      </c>
      <c r="E118" s="226">
        <v>59867</v>
      </c>
    </row>
    <row r="119" spans="1:5">
      <c r="A119" s="226" t="s">
        <v>187</v>
      </c>
      <c r="B119" s="226">
        <v>24523000</v>
      </c>
      <c r="C119" s="226">
        <v>24523000</v>
      </c>
      <c r="D119" s="226">
        <v>24523</v>
      </c>
      <c r="E119" s="226">
        <v>24523</v>
      </c>
    </row>
    <row r="120" spans="1:5">
      <c r="A120" s="226" t="s">
        <v>185</v>
      </c>
      <c r="B120" s="226">
        <v>25845000</v>
      </c>
      <c r="C120" s="226">
        <v>25845000</v>
      </c>
      <c r="D120" s="226">
        <v>25845</v>
      </c>
      <c r="E120" s="226">
        <v>25845</v>
      </c>
    </row>
    <row r="121" spans="1:5">
      <c r="A121" s="226" t="s">
        <v>183</v>
      </c>
      <c r="B121" s="226">
        <v>59303000</v>
      </c>
      <c r="C121" s="226">
        <v>59303000</v>
      </c>
      <c r="D121" s="226">
        <v>59303</v>
      </c>
      <c r="E121" s="226">
        <v>59303</v>
      </c>
    </row>
    <row r="122" spans="1:5">
      <c r="A122" s="226" t="s">
        <v>181</v>
      </c>
      <c r="B122" s="226">
        <v>17585000</v>
      </c>
      <c r="C122" s="226">
        <v>17584980</v>
      </c>
      <c r="D122" s="226">
        <v>17585</v>
      </c>
      <c r="E122" s="226">
        <v>17584.98</v>
      </c>
    </row>
    <row r="123" spans="1:5">
      <c r="A123" s="226" t="s">
        <v>179</v>
      </c>
      <c r="B123" s="226">
        <v>37574000</v>
      </c>
      <c r="C123" s="226">
        <v>37574000</v>
      </c>
      <c r="D123" s="226">
        <v>37574</v>
      </c>
      <c r="E123" s="226">
        <v>37574</v>
      </c>
    </row>
    <row r="124" spans="1:5">
      <c r="A124" s="226" t="s">
        <v>177</v>
      </c>
      <c r="B124" s="226">
        <v>11999000</v>
      </c>
      <c r="C124" s="226">
        <v>11999000</v>
      </c>
      <c r="D124" s="226">
        <v>11999</v>
      </c>
      <c r="E124" s="226">
        <v>11999</v>
      </c>
    </row>
    <row r="125" spans="1:5">
      <c r="A125" s="226" t="s">
        <v>175</v>
      </c>
      <c r="B125" s="226">
        <v>17750000</v>
      </c>
      <c r="C125" s="226">
        <v>19610000</v>
      </c>
      <c r="D125" s="226">
        <v>17750</v>
      </c>
      <c r="E125" s="226">
        <v>19610</v>
      </c>
    </row>
    <row r="126" spans="1:5">
      <c r="A126" s="226" t="s">
        <v>173</v>
      </c>
      <c r="B126" s="226">
        <v>16409000</v>
      </c>
      <c r="C126" s="226">
        <v>16409000</v>
      </c>
      <c r="D126" s="226">
        <v>16409</v>
      </c>
      <c r="E126" s="226">
        <v>16409</v>
      </c>
    </row>
    <row r="127" spans="1:5">
      <c r="A127" s="226" t="s">
        <v>171</v>
      </c>
      <c r="B127" s="226">
        <v>10196000</v>
      </c>
      <c r="C127" s="226">
        <v>10195279.999999998</v>
      </c>
      <c r="D127" s="226">
        <v>10196</v>
      </c>
      <c r="E127" s="226">
        <v>10195.279999999999</v>
      </c>
    </row>
    <row r="128" spans="1:5">
      <c r="A128" s="226" t="s">
        <v>169</v>
      </c>
      <c r="B128" s="226">
        <v>17549000</v>
      </c>
      <c r="C128" s="226">
        <v>17549000</v>
      </c>
      <c r="D128" s="226">
        <v>17549</v>
      </c>
      <c r="E128" s="226">
        <v>17549</v>
      </c>
    </row>
    <row r="129" spans="1:5">
      <c r="A129" s="226" t="s">
        <v>167</v>
      </c>
      <c r="B129" s="226">
        <v>11603000</v>
      </c>
      <c r="C129" s="226">
        <v>11603000.016702566</v>
      </c>
      <c r="D129" s="226">
        <v>11603</v>
      </c>
      <c r="E129" s="226">
        <v>11603.000016702566</v>
      </c>
    </row>
    <row r="130" spans="1:5">
      <c r="A130" s="226" t="s">
        <v>165</v>
      </c>
      <c r="B130" s="226">
        <v>11740000</v>
      </c>
      <c r="C130" s="226">
        <v>11740000</v>
      </c>
      <c r="D130" s="226">
        <v>11740</v>
      </c>
      <c r="E130" s="226">
        <v>11740</v>
      </c>
    </row>
    <row r="131" spans="1:5">
      <c r="A131" s="226" t="s">
        <v>163</v>
      </c>
      <c r="B131" s="226">
        <v>18506000</v>
      </c>
      <c r="C131" s="226">
        <v>18506000</v>
      </c>
      <c r="D131" s="226">
        <v>18506</v>
      </c>
      <c r="E131" s="226">
        <v>18506</v>
      </c>
    </row>
    <row r="132" spans="1:5">
      <c r="A132" s="226" t="s">
        <v>161</v>
      </c>
      <c r="B132" s="226">
        <v>23316000</v>
      </c>
      <c r="C132" s="226">
        <v>23316000</v>
      </c>
      <c r="D132" s="226">
        <v>23316</v>
      </c>
      <c r="E132" s="226">
        <v>23316</v>
      </c>
    </row>
    <row r="133" spans="1:5">
      <c r="A133" s="226" t="s">
        <v>157</v>
      </c>
      <c r="B133" s="226">
        <v>2226000</v>
      </c>
      <c r="C133" s="226">
        <v>2226000</v>
      </c>
      <c r="D133" s="226">
        <v>2226</v>
      </c>
      <c r="E133" s="226">
        <v>2226</v>
      </c>
    </row>
    <row r="134" spans="1:5">
      <c r="A134" s="226" t="s">
        <v>155</v>
      </c>
      <c r="B134" s="226">
        <v>102831000</v>
      </c>
      <c r="C134" s="226">
        <v>102830999.97925535</v>
      </c>
      <c r="D134" s="226">
        <v>102831</v>
      </c>
      <c r="E134" s="226">
        <v>102830.99997925534</v>
      </c>
    </row>
    <row r="135" spans="1:5">
      <c r="A135" s="226" t="s">
        <v>153</v>
      </c>
      <c r="B135" s="226">
        <v>25943000</v>
      </c>
      <c r="C135" s="226">
        <v>25943000</v>
      </c>
      <c r="D135" s="226">
        <v>25943</v>
      </c>
      <c r="E135" s="226">
        <v>25943</v>
      </c>
    </row>
    <row r="136" spans="1:5">
      <c r="A136" s="226" t="s">
        <v>151</v>
      </c>
      <c r="B136" s="226">
        <v>24231000</v>
      </c>
      <c r="C136" s="226">
        <v>24231000</v>
      </c>
      <c r="D136" s="226">
        <v>24231</v>
      </c>
      <c r="E136" s="226">
        <v>24231</v>
      </c>
    </row>
    <row r="137" spans="1:5">
      <c r="A137" s="226" t="s">
        <v>149</v>
      </c>
      <c r="B137" s="226">
        <v>242955000</v>
      </c>
      <c r="C137" s="226">
        <v>242955000</v>
      </c>
      <c r="D137" s="226">
        <v>242955</v>
      </c>
      <c r="E137" s="226">
        <v>242955</v>
      </c>
    </row>
    <row r="138" spans="1:5">
      <c r="A138" s="226" t="s">
        <v>147</v>
      </c>
      <c r="B138" s="226">
        <v>21750000</v>
      </c>
      <c r="C138" s="226">
        <v>21750000</v>
      </c>
      <c r="D138" s="226">
        <v>21750</v>
      </c>
      <c r="E138" s="226">
        <v>21750</v>
      </c>
    </row>
    <row r="139" spans="1:5">
      <c r="A139" s="226" t="s">
        <v>145</v>
      </c>
      <c r="B139" s="226">
        <v>8762000</v>
      </c>
      <c r="C139" s="226">
        <v>8762000</v>
      </c>
      <c r="D139" s="226">
        <v>8762</v>
      </c>
      <c r="E139" s="226">
        <v>8762</v>
      </c>
    </row>
    <row r="140" spans="1:5">
      <c r="A140" s="226" t="s">
        <v>143</v>
      </c>
      <c r="B140" s="226">
        <v>15114000</v>
      </c>
      <c r="C140" s="226">
        <v>15114000</v>
      </c>
      <c r="D140" s="226">
        <v>15114</v>
      </c>
      <c r="E140" s="226">
        <v>15114</v>
      </c>
    </row>
    <row r="141" spans="1:5">
      <c r="A141" s="226" t="s">
        <v>141</v>
      </c>
      <c r="B141" s="226">
        <v>41343000</v>
      </c>
      <c r="C141" s="226">
        <v>41343000</v>
      </c>
      <c r="D141" s="226">
        <v>41343</v>
      </c>
      <c r="E141" s="226">
        <v>41343</v>
      </c>
    </row>
    <row r="142" spans="1:5">
      <c r="A142" s="226" t="s">
        <v>139</v>
      </c>
      <c r="B142" s="226">
        <v>16300000</v>
      </c>
      <c r="C142" s="226">
        <v>16300000</v>
      </c>
      <c r="D142" s="226">
        <v>16300</v>
      </c>
      <c r="E142" s="226">
        <v>16300</v>
      </c>
    </row>
    <row r="143" spans="1:5">
      <c r="A143" s="226" t="s">
        <v>137</v>
      </c>
      <c r="B143" s="226">
        <v>21367000</v>
      </c>
      <c r="C143" s="226">
        <v>21367000</v>
      </c>
      <c r="D143" s="226">
        <v>21367</v>
      </c>
      <c r="E143" s="226">
        <v>21367</v>
      </c>
    </row>
    <row r="144" spans="1:5">
      <c r="A144" s="226" t="s">
        <v>134</v>
      </c>
      <c r="B144" s="226">
        <v>132718000</v>
      </c>
      <c r="C144" s="226">
        <v>132718000</v>
      </c>
      <c r="D144" s="226">
        <v>132718</v>
      </c>
      <c r="E144" s="226">
        <v>132718</v>
      </c>
    </row>
    <row r="145" spans="1:5">
      <c r="A145" s="226" t="s">
        <v>132</v>
      </c>
      <c r="B145" s="226">
        <v>12772000</v>
      </c>
      <c r="C145" s="226">
        <v>12772000</v>
      </c>
      <c r="D145" s="226">
        <v>12772</v>
      </c>
      <c r="E145" s="226">
        <v>12772</v>
      </c>
    </row>
    <row r="146" spans="1:5">
      <c r="A146" s="226" t="s">
        <v>130</v>
      </c>
      <c r="B146" s="226">
        <v>21967000</v>
      </c>
      <c r="C146" s="226">
        <v>21967000</v>
      </c>
      <c r="D146" s="226">
        <v>21967</v>
      </c>
      <c r="E146" s="226">
        <v>21967</v>
      </c>
    </row>
    <row r="147" spans="1:5">
      <c r="A147" s="226" t="s">
        <v>128</v>
      </c>
      <c r="B147" s="226">
        <v>15982000</v>
      </c>
      <c r="C147" s="226">
        <v>15982000.000000004</v>
      </c>
      <c r="D147" s="226">
        <v>15982</v>
      </c>
      <c r="E147" s="226">
        <v>15982.000000000004</v>
      </c>
    </row>
    <row r="148" spans="1:5">
      <c r="A148" s="226" t="s">
        <v>126</v>
      </c>
      <c r="B148" s="226">
        <v>104737793.24912503</v>
      </c>
      <c r="C148" s="226">
        <v>104737573.24912503</v>
      </c>
      <c r="D148" s="226">
        <v>104737.79324912504</v>
      </c>
      <c r="E148" s="226">
        <v>104737.57324912504</v>
      </c>
    </row>
    <row r="149" spans="1:5">
      <c r="A149" s="226" t="s">
        <v>124</v>
      </c>
      <c r="B149" s="226">
        <v>20321000</v>
      </c>
      <c r="C149" s="226">
        <v>20321000</v>
      </c>
      <c r="D149" s="226">
        <v>20321</v>
      </c>
      <c r="E149" s="226">
        <v>20321</v>
      </c>
    </row>
    <row r="150" spans="1:5">
      <c r="A150" s="226" t="s">
        <v>122</v>
      </c>
      <c r="B150" s="226">
        <v>14265000</v>
      </c>
      <c r="C150" s="226">
        <v>14265000</v>
      </c>
      <c r="D150" s="226">
        <v>14265</v>
      </c>
      <c r="E150" s="226">
        <v>14265</v>
      </c>
    </row>
    <row r="151" spans="1:5">
      <c r="A151" s="226" t="s">
        <v>120</v>
      </c>
      <c r="B151" s="226">
        <v>76204000</v>
      </c>
      <c r="C151" s="226">
        <v>76204000</v>
      </c>
      <c r="D151" s="226">
        <v>76204</v>
      </c>
      <c r="E151" s="226">
        <v>76204</v>
      </c>
    </row>
    <row r="152" spans="1:5">
      <c r="A152" s="226" t="s">
        <v>118</v>
      </c>
      <c r="B152" s="226">
        <v>50042000</v>
      </c>
      <c r="C152" s="226">
        <v>50042000</v>
      </c>
      <c r="D152" s="226">
        <v>50042</v>
      </c>
      <c r="E152" s="226">
        <v>50042</v>
      </c>
    </row>
    <row r="153" spans="1:5">
      <c r="A153" s="226" t="s">
        <v>114</v>
      </c>
      <c r="B153" s="226">
        <v>158469000</v>
      </c>
      <c r="C153" s="226">
        <v>158469000</v>
      </c>
      <c r="D153" s="226">
        <v>158469</v>
      </c>
      <c r="E153" s="226">
        <v>158469</v>
      </c>
    </row>
    <row r="154" spans="1:5">
      <c r="A154" s="226" t="s">
        <v>112</v>
      </c>
      <c r="B154" s="226">
        <v>71422000</v>
      </c>
      <c r="C154" s="226">
        <v>71421872.999999985</v>
      </c>
      <c r="D154" s="226">
        <v>71422</v>
      </c>
      <c r="E154" s="226">
        <v>71421.872999999992</v>
      </c>
    </row>
    <row r="155" spans="1:5">
      <c r="A155" s="226" t="s">
        <v>110</v>
      </c>
      <c r="B155" s="226">
        <v>14657000</v>
      </c>
      <c r="C155" s="226">
        <v>14657000</v>
      </c>
      <c r="D155" s="226">
        <v>14657</v>
      </c>
      <c r="E155" s="226">
        <v>14657</v>
      </c>
    </row>
    <row r="156" spans="1:5">
      <c r="A156" s="226" t="s">
        <v>108</v>
      </c>
      <c r="B156" s="226">
        <v>14444000</v>
      </c>
      <c r="C156" s="226">
        <v>14444000</v>
      </c>
      <c r="D156" s="226">
        <v>14444</v>
      </c>
      <c r="E156" s="226">
        <v>14444</v>
      </c>
    </row>
    <row r="157" spans="1:5">
      <c r="A157" s="226" t="s">
        <v>106</v>
      </c>
      <c r="B157" s="226">
        <v>16941000</v>
      </c>
      <c r="C157" s="226">
        <v>16941000</v>
      </c>
      <c r="D157" s="226">
        <v>16941</v>
      </c>
      <c r="E157" s="226">
        <v>16941</v>
      </c>
    </row>
    <row r="158" spans="1:5">
      <c r="A158" s="226" t="s">
        <v>103</v>
      </c>
      <c r="B158" s="226">
        <v>12068000</v>
      </c>
      <c r="C158" s="226">
        <v>12068000</v>
      </c>
      <c r="D158" s="226">
        <v>12068</v>
      </c>
      <c r="E158" s="226">
        <v>12068</v>
      </c>
    </row>
    <row r="159" spans="1:5">
      <c r="A159" s="226" t="s">
        <v>99</v>
      </c>
      <c r="B159" s="226">
        <v>18019000</v>
      </c>
      <c r="C159" s="226">
        <v>18019000</v>
      </c>
      <c r="D159" s="226">
        <v>18019</v>
      </c>
      <c r="E159" s="226">
        <v>18019</v>
      </c>
    </row>
    <row r="160" spans="1:5">
      <c r="A160" s="226" t="s">
        <v>96</v>
      </c>
      <c r="B160" s="226">
        <v>12014000</v>
      </c>
      <c r="C160" s="226">
        <v>12014000</v>
      </c>
      <c r="D160" s="226">
        <v>12014</v>
      </c>
      <c r="E160" s="226">
        <v>12014</v>
      </c>
    </row>
    <row r="161" spans="1:5">
      <c r="A161" s="226" t="s">
        <v>94</v>
      </c>
      <c r="B161" s="226">
        <v>20550000</v>
      </c>
      <c r="C161" s="226">
        <v>20550145</v>
      </c>
      <c r="D161" s="226">
        <v>20550</v>
      </c>
      <c r="E161" s="226">
        <v>20550.145</v>
      </c>
    </row>
    <row r="162" spans="1:5">
      <c r="A162" s="226" t="s">
        <v>92</v>
      </c>
      <c r="B162" s="226">
        <v>15544000</v>
      </c>
      <c r="C162" s="226">
        <v>15544000</v>
      </c>
      <c r="D162" s="226">
        <v>15544</v>
      </c>
      <c r="E162" s="226">
        <v>15544</v>
      </c>
    </row>
    <row r="163" spans="1:5">
      <c r="A163" s="226" t="s">
        <v>90</v>
      </c>
      <c r="B163" s="226">
        <v>41693000</v>
      </c>
      <c r="C163" s="226">
        <v>41693000</v>
      </c>
      <c r="D163" s="226">
        <v>41693</v>
      </c>
      <c r="E163" s="226">
        <v>41693</v>
      </c>
    </row>
    <row r="164" spans="1:5">
      <c r="A164" s="226" t="s">
        <v>88</v>
      </c>
      <c r="B164" s="226">
        <v>23977000</v>
      </c>
      <c r="C164" s="226">
        <v>23976840</v>
      </c>
      <c r="D164" s="226">
        <v>23977</v>
      </c>
      <c r="E164" s="226">
        <v>23976.84</v>
      </c>
    </row>
    <row r="165" spans="1:5">
      <c r="A165" s="226" t="s">
        <v>86</v>
      </c>
      <c r="B165" s="226">
        <v>18597000</v>
      </c>
      <c r="C165" s="226">
        <v>18596000</v>
      </c>
      <c r="D165" s="226">
        <v>18597</v>
      </c>
      <c r="E165" s="226">
        <v>18596</v>
      </c>
    </row>
    <row r="166" spans="1:5">
      <c r="A166" s="226" t="s">
        <v>84</v>
      </c>
      <c r="B166" s="226">
        <v>21369000</v>
      </c>
      <c r="C166" s="226">
        <v>21369000</v>
      </c>
      <c r="D166" s="226">
        <v>21369</v>
      </c>
      <c r="E166" s="226">
        <v>21369</v>
      </c>
    </row>
    <row r="167" spans="1:5">
      <c r="A167" s="226" t="s">
        <v>82</v>
      </c>
      <c r="B167" s="226">
        <v>27049000</v>
      </c>
      <c r="C167" s="226">
        <v>27049000</v>
      </c>
      <c r="D167" s="226">
        <v>27049</v>
      </c>
      <c r="E167" s="226">
        <v>27049</v>
      </c>
    </row>
    <row r="168" spans="1:5">
      <c r="A168" s="226" t="s">
        <v>80</v>
      </c>
      <c r="B168" s="226">
        <v>36137000</v>
      </c>
      <c r="C168" s="226">
        <v>36137000</v>
      </c>
      <c r="D168" s="226">
        <v>36137</v>
      </c>
      <c r="E168" s="226">
        <v>36137</v>
      </c>
    </row>
    <row r="169" spans="1:5">
      <c r="A169" s="226" t="s">
        <v>78</v>
      </c>
      <c r="B169" s="226">
        <v>9533000</v>
      </c>
      <c r="C169" s="226">
        <v>9533000</v>
      </c>
      <c r="D169" s="226">
        <v>9533</v>
      </c>
      <c r="E169" s="226">
        <v>9533</v>
      </c>
    </row>
    <row r="170" spans="1:5">
      <c r="A170" s="226" t="s">
        <v>75</v>
      </c>
      <c r="B170" s="226">
        <v>58609000</v>
      </c>
      <c r="C170" s="226">
        <v>58609000</v>
      </c>
      <c r="D170" s="226">
        <v>58609</v>
      </c>
      <c r="E170" s="226">
        <v>58609</v>
      </c>
    </row>
    <row r="171" spans="1:5">
      <c r="A171" s="226" t="s">
        <v>70</v>
      </c>
      <c r="B171" s="226">
        <v>63847000</v>
      </c>
      <c r="C171" s="226">
        <v>63826000</v>
      </c>
      <c r="D171" s="226">
        <v>63847</v>
      </c>
      <c r="E171" s="226">
        <v>63826</v>
      </c>
    </row>
    <row r="172" spans="1:5">
      <c r="A172" s="226" t="s">
        <v>67</v>
      </c>
      <c r="B172" s="226">
        <v>24944000</v>
      </c>
      <c r="C172" s="226">
        <v>24944000</v>
      </c>
      <c r="D172" s="226">
        <v>24944</v>
      </c>
      <c r="E172" s="226">
        <v>24944</v>
      </c>
    </row>
    <row r="173" spans="1:5">
      <c r="A173" s="226" t="s">
        <v>64</v>
      </c>
      <c r="B173" s="226">
        <v>31915000</v>
      </c>
      <c r="C173" s="226">
        <v>31915000</v>
      </c>
      <c r="D173" s="226">
        <v>31915</v>
      </c>
      <c r="E173" s="226">
        <v>31915</v>
      </c>
    </row>
    <row r="174" spans="1:5">
      <c r="A174" s="226" t="s">
        <v>62</v>
      </c>
      <c r="B174" s="226">
        <v>8485000</v>
      </c>
      <c r="C174" s="226">
        <v>8485000</v>
      </c>
      <c r="D174" s="226">
        <v>8485</v>
      </c>
      <c r="E174" s="226">
        <v>8485</v>
      </c>
    </row>
    <row r="175" spans="1:5">
      <c r="A175" s="226" t="s">
        <v>58</v>
      </c>
      <c r="B175" s="226">
        <v>33368000</v>
      </c>
      <c r="C175" s="226">
        <v>33368188.000000004</v>
      </c>
      <c r="D175" s="226">
        <v>33368</v>
      </c>
      <c r="E175" s="226">
        <v>33368.188000000002</v>
      </c>
    </row>
    <row r="176" spans="1:5">
      <c r="A176" s="226" t="s">
        <v>53</v>
      </c>
      <c r="B176" s="226">
        <v>9561000</v>
      </c>
      <c r="C176" s="226">
        <v>9561000</v>
      </c>
      <c r="D176" s="226">
        <v>9561</v>
      </c>
      <c r="E176" s="226">
        <v>9561</v>
      </c>
    </row>
    <row r="177" spans="1:5">
      <c r="A177" s="226" t="s">
        <v>51</v>
      </c>
      <c r="B177" s="226">
        <v>75112000</v>
      </c>
      <c r="C177" s="226">
        <v>75112000</v>
      </c>
      <c r="D177" s="226">
        <v>75112</v>
      </c>
      <c r="E177" s="226">
        <v>75112</v>
      </c>
    </row>
    <row r="178" spans="1:5">
      <c r="A178" s="226" t="s">
        <v>46</v>
      </c>
      <c r="B178" s="226">
        <v>37193000</v>
      </c>
      <c r="C178" s="226">
        <v>37193000</v>
      </c>
      <c r="D178" s="226">
        <v>37193</v>
      </c>
      <c r="E178" s="226">
        <v>37193</v>
      </c>
    </row>
    <row r="179" spans="1:5">
      <c r="A179" s="226" t="s">
        <v>41</v>
      </c>
      <c r="B179" s="226">
        <v>12127000</v>
      </c>
      <c r="C179" s="226">
        <v>12127000</v>
      </c>
      <c r="D179" s="226">
        <v>12127</v>
      </c>
      <c r="E179" s="226">
        <v>12127</v>
      </c>
    </row>
    <row r="180" spans="1:5">
      <c r="A180" s="226"/>
      <c r="B180" s="148">
        <f>SUM(B30:B179)</f>
        <v>5341252288.2491245</v>
      </c>
      <c r="C180" s="148">
        <f>SUM(C30:C179)</f>
        <v>5343098399.4264822</v>
      </c>
      <c r="D180" s="148">
        <f>SUM(D30:D179)</f>
        <v>5341252.2882491248</v>
      </c>
      <c r="E180" s="148">
        <f>SUM(E30:E179)</f>
        <v>5343098.3994264808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3:AG637"/>
  <sheetViews>
    <sheetView topLeftCell="A60" zoomScale="80" zoomScaleNormal="80" workbookViewId="0">
      <selection activeCell="N104" sqref="N104"/>
    </sheetView>
  </sheetViews>
  <sheetFormatPr defaultRowHeight="15"/>
  <cols>
    <col min="3" max="3" width="12.5703125" customWidth="1"/>
    <col min="10" max="10" width="10.28515625" customWidth="1"/>
  </cols>
  <sheetData>
    <row r="3" spans="1:33">
      <c r="J3" t="s">
        <v>496</v>
      </c>
    </row>
    <row r="5" spans="1:33">
      <c r="A5" s="99"/>
      <c r="B5" s="99"/>
      <c r="C5" s="99" t="s">
        <v>497</v>
      </c>
      <c r="D5" s="99">
        <v>1</v>
      </c>
      <c r="I5" s="99" t="s">
        <v>497</v>
      </c>
      <c r="J5" s="99">
        <v>5</v>
      </c>
      <c r="K5">
        <v>36</v>
      </c>
      <c r="Q5" s="99" t="s">
        <v>497</v>
      </c>
      <c r="R5" s="99">
        <v>1</v>
      </c>
      <c r="S5">
        <v>36</v>
      </c>
      <c r="X5" s="99" t="s">
        <v>497</v>
      </c>
      <c r="Y5" s="99">
        <v>1</v>
      </c>
      <c r="Z5">
        <v>36</v>
      </c>
      <c r="AD5" s="99"/>
      <c r="AE5" s="99"/>
      <c r="AF5" s="99" t="s">
        <v>497</v>
      </c>
      <c r="AG5" s="99">
        <v>1</v>
      </c>
    </row>
    <row r="6" spans="1:33">
      <c r="A6" s="99"/>
      <c r="B6" s="99"/>
      <c r="C6" s="99" t="s">
        <v>498</v>
      </c>
      <c r="D6" s="99" t="str">
        <f ca="1">OFFSET(D10, D5, 0)</f>
        <v>Barking and Dagenham</v>
      </c>
      <c r="I6" s="99" t="s">
        <v>498</v>
      </c>
      <c r="J6" s="99" t="str">
        <f ca="1">OFFSET(K9, J5, 0)</f>
        <v>South of England Commissioning Region</v>
      </c>
      <c r="Q6" s="99" t="s">
        <v>498</v>
      </c>
      <c r="R6" s="99" t="str">
        <f ca="1">OFFSET(S10, R5, 0)</f>
        <v>NHS England North (Yorkshire And Humber)</v>
      </c>
      <c r="X6" s="99" t="s">
        <v>498</v>
      </c>
      <c r="Y6" s="99" t="str">
        <f ca="1">OFFSET(Z10, Y5, 0)</f>
        <v>North East GOR</v>
      </c>
      <c r="AD6" s="99"/>
      <c r="AE6" s="99"/>
      <c r="AF6" s="99" t="s">
        <v>498</v>
      </c>
      <c r="AG6" s="99" t="str">
        <f ca="1">OFFSET(AG10, AG5, 0)</f>
        <v>Barking and Dagenham</v>
      </c>
    </row>
    <row r="7" spans="1:33">
      <c r="A7" s="99"/>
      <c r="B7" s="99"/>
      <c r="C7" s="99" t="s">
        <v>499</v>
      </c>
      <c r="D7" s="99" t="str">
        <f ca="1">OFFSET(D10, D5, -1)</f>
        <v>E09000002</v>
      </c>
      <c r="I7" s="99" t="s">
        <v>499</v>
      </c>
      <c r="J7" s="99" t="str">
        <f ca="1">OFFSET(K9, J5, -1)</f>
        <v>Y57</v>
      </c>
      <c r="Q7" s="99" t="s">
        <v>499</v>
      </c>
      <c r="R7" s="99" t="str">
        <f ca="1">OFFSET(S10, R5, -1)</f>
        <v>Q72</v>
      </c>
      <c r="X7" s="99" t="s">
        <v>499</v>
      </c>
      <c r="Y7" s="99" t="str">
        <f ca="1">OFFSET(Z10, Y5, -1)</f>
        <v>E12000001</v>
      </c>
      <c r="AD7" s="99"/>
      <c r="AE7" s="99"/>
      <c r="AF7" s="99" t="s">
        <v>499</v>
      </c>
      <c r="AG7" s="99" t="str">
        <f ca="1">OFFSET(AG10, AG5, -1)</f>
        <v>E09000002</v>
      </c>
    </row>
    <row r="8" spans="1:33">
      <c r="C8" s="99"/>
      <c r="D8" s="99"/>
      <c r="AF8" s="99"/>
      <c r="AG8" s="99"/>
    </row>
    <row r="9" spans="1:33">
      <c r="L9" s="100"/>
    </row>
    <row r="10" spans="1:33">
      <c r="I10" s="101" t="s">
        <v>432</v>
      </c>
      <c r="J10" s="101" t="s">
        <v>432</v>
      </c>
      <c r="K10" t="s">
        <v>500</v>
      </c>
      <c r="L10" s="102"/>
      <c r="Q10" s="101" t="s">
        <v>432</v>
      </c>
      <c r="R10" s="101" t="s">
        <v>432</v>
      </c>
      <c r="S10" t="s">
        <v>500</v>
      </c>
      <c r="X10" s="101" t="s">
        <v>432</v>
      </c>
      <c r="Y10" s="101" t="s">
        <v>432</v>
      </c>
      <c r="Z10" s="9" t="s">
        <v>500</v>
      </c>
      <c r="AA10" s="9"/>
      <c r="AB10" s="9"/>
    </row>
    <row r="11" spans="1:33">
      <c r="A11" t="s">
        <v>501</v>
      </c>
      <c r="B11" t="s">
        <v>502</v>
      </c>
      <c r="C11" t="s">
        <v>365</v>
      </c>
      <c r="D11" t="s">
        <v>364</v>
      </c>
      <c r="I11" t="s">
        <v>44</v>
      </c>
      <c r="J11" t="s">
        <v>44</v>
      </c>
      <c r="K11" s="98" t="s">
        <v>503</v>
      </c>
      <c r="L11" s="103"/>
      <c r="Q11" s="529" t="s">
        <v>42</v>
      </c>
      <c r="R11" s="529" t="s">
        <v>42</v>
      </c>
      <c r="S11" s="9" t="s">
        <v>531</v>
      </c>
      <c r="T11" s="9" t="s">
        <v>44</v>
      </c>
      <c r="X11" s="9" t="s">
        <v>116</v>
      </c>
      <c r="Y11" s="9" t="s">
        <v>116</v>
      </c>
      <c r="Z11" s="105" t="s">
        <v>1173</v>
      </c>
      <c r="AA11" s="105" t="s">
        <v>44</v>
      </c>
      <c r="AB11" s="105"/>
      <c r="AD11" t="s">
        <v>501</v>
      </c>
      <c r="AE11" t="s">
        <v>502</v>
      </c>
      <c r="AF11" t="s">
        <v>365</v>
      </c>
      <c r="AG11" t="s">
        <v>364</v>
      </c>
    </row>
    <row r="12" spans="1:33">
      <c r="A12" t="s">
        <v>504</v>
      </c>
      <c r="B12" t="s">
        <v>505</v>
      </c>
      <c r="C12" t="s">
        <v>363</v>
      </c>
      <c r="D12" t="s">
        <v>362</v>
      </c>
      <c r="I12" t="s">
        <v>49</v>
      </c>
      <c r="J12" t="s">
        <v>49</v>
      </c>
      <c r="K12" s="98" t="s">
        <v>506</v>
      </c>
      <c r="Q12" s="529" t="s">
        <v>68</v>
      </c>
      <c r="R12" s="529" t="s">
        <v>68</v>
      </c>
      <c r="S12" s="9" t="s">
        <v>534</v>
      </c>
      <c r="T12" s="9" t="s">
        <v>44</v>
      </c>
      <c r="X12" s="9" t="s">
        <v>60</v>
      </c>
      <c r="Y12" s="9" t="s">
        <v>60</v>
      </c>
      <c r="Z12" s="105" t="s">
        <v>1174</v>
      </c>
      <c r="AA12" s="105" t="s">
        <v>44</v>
      </c>
      <c r="AB12" s="105"/>
      <c r="AD12" t="s">
        <v>504</v>
      </c>
      <c r="AE12" t="s">
        <v>505</v>
      </c>
      <c r="AF12" t="s">
        <v>363</v>
      </c>
      <c r="AG12" t="s">
        <v>362</v>
      </c>
    </row>
    <row r="13" spans="1:33">
      <c r="A13" t="s">
        <v>507</v>
      </c>
      <c r="B13" t="s">
        <v>508</v>
      </c>
      <c r="C13" t="s">
        <v>361</v>
      </c>
      <c r="D13" t="s">
        <v>360</v>
      </c>
      <c r="I13" t="s">
        <v>73</v>
      </c>
      <c r="J13" t="s">
        <v>73</v>
      </c>
      <c r="K13" s="98" t="s">
        <v>509</v>
      </c>
      <c r="Q13" s="529" t="s">
        <v>115</v>
      </c>
      <c r="R13" s="529" t="s">
        <v>115</v>
      </c>
      <c r="S13" s="9" t="s">
        <v>537</v>
      </c>
      <c r="T13" s="9" t="s">
        <v>44</v>
      </c>
      <c r="X13" s="9" t="s">
        <v>43</v>
      </c>
      <c r="Y13" s="9" t="s">
        <v>43</v>
      </c>
      <c r="Z13" s="105" t="s">
        <v>1175</v>
      </c>
      <c r="AA13" s="105" t="s">
        <v>44</v>
      </c>
      <c r="AB13" s="105"/>
      <c r="AD13" t="s">
        <v>507</v>
      </c>
      <c r="AE13" t="s">
        <v>508</v>
      </c>
      <c r="AF13" t="s">
        <v>361</v>
      </c>
      <c r="AG13" t="s">
        <v>360</v>
      </c>
    </row>
    <row r="14" spans="1:33">
      <c r="A14" t="s">
        <v>510</v>
      </c>
      <c r="B14" t="s">
        <v>511</v>
      </c>
      <c r="C14" t="s">
        <v>359</v>
      </c>
      <c r="D14" t="s">
        <v>358</v>
      </c>
      <c r="I14" t="s">
        <v>56</v>
      </c>
      <c r="J14" t="s">
        <v>56</v>
      </c>
      <c r="K14" s="98" t="s">
        <v>512</v>
      </c>
      <c r="Q14" s="529" t="s">
        <v>59</v>
      </c>
      <c r="R14" s="529" t="s">
        <v>59</v>
      </c>
      <c r="S14" s="9" t="s">
        <v>538</v>
      </c>
      <c r="T14" s="9" t="s">
        <v>44</v>
      </c>
      <c r="X14" s="9" t="s">
        <v>159</v>
      </c>
      <c r="Y14" s="9" t="s">
        <v>159</v>
      </c>
      <c r="Z14" s="105" t="s">
        <v>1176</v>
      </c>
      <c r="AA14" s="105" t="s">
        <v>49</v>
      </c>
      <c r="AB14" s="105"/>
      <c r="AD14" t="s">
        <v>510</v>
      </c>
      <c r="AE14" t="s">
        <v>511</v>
      </c>
      <c r="AF14" t="s">
        <v>359</v>
      </c>
      <c r="AG14" t="s">
        <v>358</v>
      </c>
    </row>
    <row r="15" spans="1:33">
      <c r="A15" t="s">
        <v>513</v>
      </c>
      <c r="B15" t="s">
        <v>514</v>
      </c>
      <c r="C15" t="s">
        <v>357</v>
      </c>
      <c r="D15" t="s">
        <v>356</v>
      </c>
      <c r="I15" t="s">
        <v>116</v>
      </c>
      <c r="J15" t="s">
        <v>116</v>
      </c>
      <c r="K15" s="98" t="s">
        <v>1173</v>
      </c>
      <c r="Q15" s="529" t="s">
        <v>104</v>
      </c>
      <c r="R15" s="529" t="s">
        <v>104</v>
      </c>
      <c r="S15" s="9" t="s">
        <v>541</v>
      </c>
      <c r="T15" s="9" t="s">
        <v>49</v>
      </c>
      <c r="X15" s="9" t="s">
        <v>48</v>
      </c>
      <c r="Y15" s="9" t="s">
        <v>48</v>
      </c>
      <c r="Z15" s="105" t="s">
        <v>1177</v>
      </c>
      <c r="AA15" s="105" t="s">
        <v>49</v>
      </c>
      <c r="AB15" s="105"/>
      <c r="AD15" t="s">
        <v>513</v>
      </c>
      <c r="AE15" t="s">
        <v>514</v>
      </c>
      <c r="AF15" t="s">
        <v>357</v>
      </c>
      <c r="AG15" t="s">
        <v>356</v>
      </c>
    </row>
    <row r="16" spans="1:33">
      <c r="A16" t="s">
        <v>515</v>
      </c>
      <c r="B16" t="s">
        <v>516</v>
      </c>
      <c r="C16" t="s">
        <v>355</v>
      </c>
      <c r="D16" t="s">
        <v>354</v>
      </c>
      <c r="I16" t="s">
        <v>60</v>
      </c>
      <c r="J16" t="s">
        <v>60</v>
      </c>
      <c r="K16" s="98" t="s">
        <v>1174</v>
      </c>
      <c r="Q16" s="529" t="s">
        <v>47</v>
      </c>
      <c r="R16" s="529" t="s">
        <v>47</v>
      </c>
      <c r="S16" s="9" t="s">
        <v>542</v>
      </c>
      <c r="T16" s="9" t="s">
        <v>49</v>
      </c>
      <c r="X16" s="9" t="s">
        <v>101</v>
      </c>
      <c r="Y16" s="9" t="s">
        <v>101</v>
      </c>
      <c r="Z16" s="105" t="s">
        <v>1178</v>
      </c>
      <c r="AA16" s="105" t="s">
        <v>49</v>
      </c>
      <c r="AB16" s="105"/>
      <c r="AD16" t="s">
        <v>515</v>
      </c>
      <c r="AE16" t="s">
        <v>516</v>
      </c>
      <c r="AF16" t="s">
        <v>355</v>
      </c>
      <c r="AG16" t="s">
        <v>354</v>
      </c>
    </row>
    <row r="17" spans="1:33">
      <c r="A17" t="s">
        <v>517</v>
      </c>
      <c r="B17" t="s">
        <v>518</v>
      </c>
      <c r="C17" t="s">
        <v>353</v>
      </c>
      <c r="D17" t="s">
        <v>352</v>
      </c>
      <c r="I17" t="s">
        <v>43</v>
      </c>
      <c r="J17" t="s">
        <v>43</v>
      </c>
      <c r="K17" s="98" t="s">
        <v>1175</v>
      </c>
      <c r="Q17" s="529" t="s">
        <v>158</v>
      </c>
      <c r="R17" s="529" t="s">
        <v>158</v>
      </c>
      <c r="S17" s="9" t="s">
        <v>545</v>
      </c>
      <c r="T17" s="9" t="s">
        <v>49</v>
      </c>
      <c r="X17" s="9" t="s">
        <v>72</v>
      </c>
      <c r="Y17" s="9" t="s">
        <v>72</v>
      </c>
      <c r="Z17" s="105" t="s">
        <v>1179</v>
      </c>
      <c r="AA17" s="105" t="s">
        <v>73</v>
      </c>
      <c r="AB17" s="105"/>
      <c r="AD17" t="s">
        <v>517</v>
      </c>
      <c r="AE17" t="s">
        <v>518</v>
      </c>
      <c r="AF17" t="s">
        <v>353</v>
      </c>
      <c r="AG17" t="s">
        <v>352</v>
      </c>
    </row>
    <row r="18" spans="1:33">
      <c r="A18" t="s">
        <v>519</v>
      </c>
      <c r="B18" t="s">
        <v>520</v>
      </c>
      <c r="C18" t="s">
        <v>351</v>
      </c>
      <c r="D18" t="s">
        <v>350</v>
      </c>
      <c r="I18" t="s">
        <v>159</v>
      </c>
      <c r="J18" t="s">
        <v>159</v>
      </c>
      <c r="K18" s="98" t="s">
        <v>1176</v>
      </c>
      <c r="Q18" s="529" t="s">
        <v>100</v>
      </c>
      <c r="R18" s="529" t="s">
        <v>100</v>
      </c>
      <c r="S18" s="9" t="s">
        <v>546</v>
      </c>
      <c r="T18" s="9" t="s">
        <v>49</v>
      </c>
      <c r="X18" s="9" t="s">
        <v>55</v>
      </c>
      <c r="Y18" s="9" t="s">
        <v>55</v>
      </c>
      <c r="Z18" s="105" t="s">
        <v>1180</v>
      </c>
      <c r="AA18" s="105" t="s">
        <v>56</v>
      </c>
      <c r="AB18" s="105"/>
      <c r="AD18" t="s">
        <v>519</v>
      </c>
      <c r="AE18" t="s">
        <v>520</v>
      </c>
      <c r="AF18" t="s">
        <v>351</v>
      </c>
      <c r="AG18" t="s">
        <v>350</v>
      </c>
    </row>
    <row r="19" spans="1:33">
      <c r="A19" t="s">
        <v>521</v>
      </c>
      <c r="B19" t="s">
        <v>522</v>
      </c>
      <c r="C19" t="s">
        <v>349</v>
      </c>
      <c r="D19" t="s">
        <v>348</v>
      </c>
      <c r="I19" t="s">
        <v>48</v>
      </c>
      <c r="J19" t="s">
        <v>48</v>
      </c>
      <c r="K19" s="98" t="s">
        <v>1177</v>
      </c>
      <c r="Q19" s="529" t="s">
        <v>97</v>
      </c>
      <c r="R19" s="529" t="s">
        <v>97</v>
      </c>
      <c r="S19" s="9" t="s">
        <v>547</v>
      </c>
      <c r="T19" s="9" t="s">
        <v>56</v>
      </c>
      <c r="X19" s="9" t="s">
        <v>65</v>
      </c>
      <c r="Y19" s="9" t="s">
        <v>65</v>
      </c>
      <c r="Z19" s="105" t="s">
        <v>1181</v>
      </c>
      <c r="AA19" s="105" t="s">
        <v>56</v>
      </c>
      <c r="AB19" s="105"/>
      <c r="AD19" t="s">
        <v>521</v>
      </c>
      <c r="AE19" t="s">
        <v>522</v>
      </c>
      <c r="AF19" t="s">
        <v>349</v>
      </c>
      <c r="AG19" t="s">
        <v>348</v>
      </c>
    </row>
    <row r="20" spans="1:33">
      <c r="A20" t="s">
        <v>523</v>
      </c>
      <c r="B20" t="s">
        <v>524</v>
      </c>
      <c r="C20" t="s">
        <v>347</v>
      </c>
      <c r="D20" t="s">
        <v>346</v>
      </c>
      <c r="I20" t="s">
        <v>101</v>
      </c>
      <c r="J20" t="s">
        <v>101</v>
      </c>
      <c r="K20" s="98" t="s">
        <v>1178</v>
      </c>
      <c r="Q20" s="529" t="s">
        <v>76</v>
      </c>
      <c r="R20" s="529" t="s">
        <v>76</v>
      </c>
      <c r="S20" s="9" t="s">
        <v>548</v>
      </c>
      <c r="T20" s="9" t="s">
        <v>56</v>
      </c>
      <c r="AD20" t="s">
        <v>523</v>
      </c>
      <c r="AE20" t="s">
        <v>524</v>
      </c>
      <c r="AF20" t="s">
        <v>347</v>
      </c>
      <c r="AG20" t="s">
        <v>346</v>
      </c>
    </row>
    <row r="21" spans="1:33">
      <c r="A21" t="s">
        <v>525</v>
      </c>
      <c r="B21" t="s">
        <v>526</v>
      </c>
      <c r="C21" t="s">
        <v>345</v>
      </c>
      <c r="D21" t="s">
        <v>344</v>
      </c>
      <c r="I21" t="s">
        <v>72</v>
      </c>
      <c r="J21" t="s">
        <v>72</v>
      </c>
      <c r="K21" s="98" t="s">
        <v>1179</v>
      </c>
      <c r="Q21" s="529" t="s">
        <v>54</v>
      </c>
      <c r="R21" s="529" t="s">
        <v>54</v>
      </c>
      <c r="S21" s="9" t="s">
        <v>551</v>
      </c>
      <c r="T21" s="9" t="s">
        <v>56</v>
      </c>
      <c r="AD21" t="s">
        <v>525</v>
      </c>
      <c r="AE21" t="s">
        <v>526</v>
      </c>
      <c r="AF21" t="s">
        <v>345</v>
      </c>
      <c r="AG21" t="s">
        <v>344</v>
      </c>
    </row>
    <row r="22" spans="1:33">
      <c r="A22" t="s">
        <v>527</v>
      </c>
      <c r="B22" t="s">
        <v>528</v>
      </c>
      <c r="C22" t="s">
        <v>343</v>
      </c>
      <c r="D22" t="s">
        <v>342</v>
      </c>
      <c r="I22" t="s">
        <v>55</v>
      </c>
      <c r="J22" t="s">
        <v>55</v>
      </c>
      <c r="K22" s="98" t="s">
        <v>1180</v>
      </c>
      <c r="Q22" s="529" t="s">
        <v>135</v>
      </c>
      <c r="R22" s="529" t="s">
        <v>135</v>
      </c>
      <c r="S22" s="9" t="s">
        <v>552</v>
      </c>
      <c r="T22" s="9" t="s">
        <v>56</v>
      </c>
      <c r="AD22" t="s">
        <v>527</v>
      </c>
      <c r="AE22" t="s">
        <v>528</v>
      </c>
      <c r="AF22" t="s">
        <v>343</v>
      </c>
      <c r="AG22" t="s">
        <v>342</v>
      </c>
    </row>
    <row r="23" spans="1:33">
      <c r="A23" t="s">
        <v>529</v>
      </c>
      <c r="B23" t="s">
        <v>530</v>
      </c>
      <c r="C23" t="s">
        <v>341</v>
      </c>
      <c r="D23" t="s">
        <v>340</v>
      </c>
      <c r="I23" t="s">
        <v>65</v>
      </c>
      <c r="J23" t="s">
        <v>65</v>
      </c>
      <c r="K23" s="98" t="s">
        <v>1181</v>
      </c>
      <c r="Q23" s="529" t="s">
        <v>71</v>
      </c>
      <c r="R23" s="529" t="s">
        <v>71</v>
      </c>
      <c r="S23" s="9" t="s">
        <v>555</v>
      </c>
      <c r="T23" s="9" t="s">
        <v>73</v>
      </c>
      <c r="AD23" t="s">
        <v>529</v>
      </c>
      <c r="AE23" t="s">
        <v>530</v>
      </c>
      <c r="AF23" t="s">
        <v>341</v>
      </c>
      <c r="AG23" t="s">
        <v>340</v>
      </c>
    </row>
    <row r="24" spans="1:33">
      <c r="A24" t="s">
        <v>504</v>
      </c>
      <c r="B24" t="s">
        <v>505</v>
      </c>
      <c r="C24" t="s">
        <v>339</v>
      </c>
      <c r="D24" t="s">
        <v>338</v>
      </c>
      <c r="I24" s="104" t="s">
        <v>42</v>
      </c>
      <c r="J24" s="104" t="s">
        <v>42</v>
      </c>
      <c r="K24" t="s">
        <v>531</v>
      </c>
      <c r="AD24" t="s">
        <v>504</v>
      </c>
      <c r="AE24" t="s">
        <v>505</v>
      </c>
      <c r="AF24" t="s">
        <v>339</v>
      </c>
      <c r="AG24" t="s">
        <v>338</v>
      </c>
    </row>
    <row r="25" spans="1:33">
      <c r="A25" t="s">
        <v>532</v>
      </c>
      <c r="B25" t="s">
        <v>533</v>
      </c>
      <c r="C25" t="s">
        <v>337</v>
      </c>
      <c r="D25" t="s">
        <v>336</v>
      </c>
      <c r="I25" s="104" t="s">
        <v>68</v>
      </c>
      <c r="J25" s="104" t="s">
        <v>68</v>
      </c>
      <c r="K25" t="s">
        <v>534</v>
      </c>
      <c r="AD25" t="s">
        <v>532</v>
      </c>
      <c r="AE25" t="s">
        <v>533</v>
      </c>
      <c r="AF25" t="s">
        <v>337</v>
      </c>
      <c r="AG25" t="s">
        <v>336</v>
      </c>
    </row>
    <row r="26" spans="1:33">
      <c r="A26" t="s">
        <v>535</v>
      </c>
      <c r="B26" t="s">
        <v>536</v>
      </c>
      <c r="C26" t="s">
        <v>335</v>
      </c>
      <c r="D26" t="s">
        <v>334</v>
      </c>
      <c r="I26" s="104" t="s">
        <v>115</v>
      </c>
      <c r="J26" s="104" t="s">
        <v>115</v>
      </c>
      <c r="K26" t="s">
        <v>537</v>
      </c>
      <c r="AD26" t="s">
        <v>535</v>
      </c>
      <c r="AE26" t="s">
        <v>536</v>
      </c>
      <c r="AF26" t="s">
        <v>335</v>
      </c>
      <c r="AG26" t="s">
        <v>334</v>
      </c>
    </row>
    <row r="27" spans="1:33">
      <c r="A27" t="s">
        <v>515</v>
      </c>
      <c r="B27" t="s">
        <v>516</v>
      </c>
      <c r="C27" t="s">
        <v>333</v>
      </c>
      <c r="D27" t="s">
        <v>332</v>
      </c>
      <c r="I27" s="104" t="s">
        <v>59</v>
      </c>
      <c r="J27" s="104" t="s">
        <v>59</v>
      </c>
      <c r="K27" t="s">
        <v>538</v>
      </c>
      <c r="AD27" t="s">
        <v>515</v>
      </c>
      <c r="AE27" t="s">
        <v>516</v>
      </c>
      <c r="AF27" t="s">
        <v>333</v>
      </c>
      <c r="AG27" t="s">
        <v>332</v>
      </c>
    </row>
    <row r="28" spans="1:33">
      <c r="A28" t="s">
        <v>539</v>
      </c>
      <c r="B28" t="s">
        <v>540</v>
      </c>
      <c r="C28" t="s">
        <v>331</v>
      </c>
      <c r="D28" t="s">
        <v>330</v>
      </c>
      <c r="I28" s="104" t="s">
        <v>104</v>
      </c>
      <c r="J28" s="104" t="s">
        <v>104</v>
      </c>
      <c r="K28" t="s">
        <v>541</v>
      </c>
      <c r="AD28" t="s">
        <v>539</v>
      </c>
      <c r="AE28" t="s">
        <v>540</v>
      </c>
      <c r="AF28" t="s">
        <v>331</v>
      </c>
      <c r="AG28" t="s">
        <v>330</v>
      </c>
    </row>
    <row r="29" spans="1:33">
      <c r="A29" t="s">
        <v>523</v>
      </c>
      <c r="B29" t="s">
        <v>524</v>
      </c>
      <c r="C29" t="s">
        <v>329</v>
      </c>
      <c r="D29" t="s">
        <v>328</v>
      </c>
      <c r="I29" s="104" t="s">
        <v>47</v>
      </c>
      <c r="J29" s="104" t="s">
        <v>47</v>
      </c>
      <c r="K29" t="s">
        <v>542</v>
      </c>
      <c r="AD29" t="s">
        <v>523</v>
      </c>
      <c r="AE29" t="s">
        <v>524</v>
      </c>
      <c r="AF29" t="s">
        <v>329</v>
      </c>
      <c r="AG29" t="s">
        <v>328</v>
      </c>
    </row>
    <row r="30" spans="1:33">
      <c r="A30" t="s">
        <v>543</v>
      </c>
      <c r="B30" t="s">
        <v>544</v>
      </c>
      <c r="C30" t="s">
        <v>327</v>
      </c>
      <c r="D30" t="s">
        <v>326</v>
      </c>
      <c r="I30" s="104" t="s">
        <v>158</v>
      </c>
      <c r="J30" s="104" t="s">
        <v>158</v>
      </c>
      <c r="K30" t="s">
        <v>545</v>
      </c>
      <c r="AD30" t="s">
        <v>543</v>
      </c>
      <c r="AE30" t="s">
        <v>544</v>
      </c>
      <c r="AF30" t="s">
        <v>327</v>
      </c>
      <c r="AG30" t="s">
        <v>326</v>
      </c>
    </row>
    <row r="31" spans="1:33">
      <c r="A31" t="s">
        <v>513</v>
      </c>
      <c r="B31" t="s">
        <v>514</v>
      </c>
      <c r="C31" t="s">
        <v>325</v>
      </c>
      <c r="D31" t="s">
        <v>324</v>
      </c>
      <c r="I31" s="104" t="s">
        <v>100</v>
      </c>
      <c r="J31" s="104" t="s">
        <v>100</v>
      </c>
      <c r="K31" t="s">
        <v>546</v>
      </c>
      <c r="AD31" t="s">
        <v>513</v>
      </c>
      <c r="AE31" t="s">
        <v>514</v>
      </c>
      <c r="AF31" t="s">
        <v>325</v>
      </c>
      <c r="AG31" t="s">
        <v>324</v>
      </c>
    </row>
    <row r="32" spans="1:33">
      <c r="A32" t="s">
        <v>504</v>
      </c>
      <c r="B32" t="s">
        <v>505</v>
      </c>
      <c r="C32" t="s">
        <v>323</v>
      </c>
      <c r="D32" t="s">
        <v>322</v>
      </c>
      <c r="I32" s="104" t="s">
        <v>97</v>
      </c>
      <c r="J32" s="104" t="s">
        <v>97</v>
      </c>
      <c r="K32" t="s">
        <v>547</v>
      </c>
      <c r="O32" s="9"/>
      <c r="AD32" t="s">
        <v>504</v>
      </c>
      <c r="AE32" t="s">
        <v>505</v>
      </c>
      <c r="AF32" t="s">
        <v>323</v>
      </c>
      <c r="AG32" t="s">
        <v>322</v>
      </c>
    </row>
    <row r="33" spans="1:33">
      <c r="A33" t="s">
        <v>539</v>
      </c>
      <c r="B33" t="s">
        <v>540</v>
      </c>
      <c r="C33" t="s">
        <v>321</v>
      </c>
      <c r="D33" t="s">
        <v>320</v>
      </c>
      <c r="I33" s="104" t="s">
        <v>76</v>
      </c>
      <c r="J33" s="104" t="s">
        <v>76</v>
      </c>
      <c r="K33" t="s">
        <v>548</v>
      </c>
      <c r="O33" s="105"/>
      <c r="AD33" t="s">
        <v>539</v>
      </c>
      <c r="AE33" t="s">
        <v>540</v>
      </c>
      <c r="AF33" t="s">
        <v>321</v>
      </c>
      <c r="AG33" t="s">
        <v>320</v>
      </c>
    </row>
    <row r="34" spans="1:33">
      <c r="A34" t="s">
        <v>549</v>
      </c>
      <c r="B34" t="s">
        <v>550</v>
      </c>
      <c r="C34" t="s">
        <v>319</v>
      </c>
      <c r="D34" t="s">
        <v>318</v>
      </c>
      <c r="I34" s="104" t="s">
        <v>54</v>
      </c>
      <c r="J34" s="104" t="s">
        <v>54</v>
      </c>
      <c r="K34" t="s">
        <v>551</v>
      </c>
      <c r="O34" s="105"/>
      <c r="AD34" t="s">
        <v>549</v>
      </c>
      <c r="AE34" t="s">
        <v>550</v>
      </c>
      <c r="AF34" t="s">
        <v>319</v>
      </c>
      <c r="AG34" t="s">
        <v>318</v>
      </c>
    </row>
    <row r="35" spans="1:33">
      <c r="A35" t="s">
        <v>549</v>
      </c>
      <c r="B35" t="s">
        <v>550</v>
      </c>
      <c r="C35" t="s">
        <v>317</v>
      </c>
      <c r="D35" t="s">
        <v>316</v>
      </c>
      <c r="I35" s="104" t="s">
        <v>135</v>
      </c>
      <c r="J35" s="104" t="s">
        <v>135</v>
      </c>
      <c r="K35" t="s">
        <v>552</v>
      </c>
      <c r="O35" s="9"/>
      <c r="AD35" t="s">
        <v>549</v>
      </c>
      <c r="AE35" t="s">
        <v>550</v>
      </c>
      <c r="AF35" t="s">
        <v>317</v>
      </c>
      <c r="AG35" t="s">
        <v>316</v>
      </c>
    </row>
    <row r="36" spans="1:33">
      <c r="A36" t="s">
        <v>553</v>
      </c>
      <c r="B36" t="s">
        <v>554</v>
      </c>
      <c r="C36" t="s">
        <v>315</v>
      </c>
      <c r="D36" t="s">
        <v>314</v>
      </c>
      <c r="I36" s="104" t="s">
        <v>71</v>
      </c>
      <c r="J36" s="104" t="s">
        <v>71</v>
      </c>
      <c r="K36" t="s">
        <v>555</v>
      </c>
      <c r="AD36" t="s">
        <v>553</v>
      </c>
      <c r="AE36" t="s">
        <v>554</v>
      </c>
      <c r="AF36" t="s">
        <v>315</v>
      </c>
      <c r="AG36" t="s">
        <v>314</v>
      </c>
    </row>
    <row r="37" spans="1:33">
      <c r="A37" t="s">
        <v>556</v>
      </c>
      <c r="B37" t="s">
        <v>557</v>
      </c>
      <c r="C37" t="s">
        <v>313</v>
      </c>
      <c r="D37" t="s">
        <v>312</v>
      </c>
      <c r="I37" t="s">
        <v>432</v>
      </c>
      <c r="J37" t="s">
        <v>365</v>
      </c>
      <c r="K37" t="s">
        <v>364</v>
      </c>
      <c r="AD37" t="s">
        <v>556</v>
      </c>
      <c r="AE37" t="s">
        <v>557</v>
      </c>
      <c r="AF37" t="s">
        <v>313</v>
      </c>
      <c r="AG37" t="s">
        <v>312</v>
      </c>
    </row>
    <row r="38" spans="1:33">
      <c r="A38" t="s">
        <v>558</v>
      </c>
      <c r="B38" t="s">
        <v>559</v>
      </c>
      <c r="C38" t="s">
        <v>311</v>
      </c>
      <c r="D38" t="s">
        <v>310</v>
      </c>
      <c r="I38" t="s">
        <v>432</v>
      </c>
      <c r="J38" t="s">
        <v>363</v>
      </c>
      <c r="K38" t="s">
        <v>362</v>
      </c>
      <c r="AD38" t="s">
        <v>558</v>
      </c>
      <c r="AE38" t="s">
        <v>559</v>
      </c>
      <c r="AF38" t="s">
        <v>311</v>
      </c>
      <c r="AG38" t="s">
        <v>310</v>
      </c>
    </row>
    <row r="39" spans="1:33">
      <c r="A39" t="s">
        <v>560</v>
      </c>
      <c r="B39" t="s">
        <v>561</v>
      </c>
      <c r="C39" t="s">
        <v>309</v>
      </c>
      <c r="D39" t="s">
        <v>308</v>
      </c>
      <c r="I39" t="s">
        <v>432</v>
      </c>
      <c r="J39" t="s">
        <v>361</v>
      </c>
      <c r="K39" t="s">
        <v>360</v>
      </c>
      <c r="AD39" t="s">
        <v>560</v>
      </c>
      <c r="AE39" t="s">
        <v>561</v>
      </c>
      <c r="AF39" t="s">
        <v>309</v>
      </c>
      <c r="AG39" t="s">
        <v>308</v>
      </c>
    </row>
    <row r="40" spans="1:33">
      <c r="A40" t="s">
        <v>562</v>
      </c>
      <c r="B40" t="s">
        <v>563</v>
      </c>
      <c r="C40" t="s">
        <v>307</v>
      </c>
      <c r="D40" t="s">
        <v>306</v>
      </c>
      <c r="I40" t="s">
        <v>432</v>
      </c>
      <c r="J40" t="s">
        <v>359</v>
      </c>
      <c r="K40" t="s">
        <v>358</v>
      </c>
      <c r="AD40" t="s">
        <v>562</v>
      </c>
      <c r="AE40" t="s">
        <v>563</v>
      </c>
      <c r="AF40" t="s">
        <v>307</v>
      </c>
      <c r="AG40" t="s">
        <v>306</v>
      </c>
    </row>
    <row r="41" spans="1:33">
      <c r="A41" t="s">
        <v>564</v>
      </c>
      <c r="B41" t="s">
        <v>565</v>
      </c>
      <c r="C41" t="s">
        <v>305</v>
      </c>
      <c r="D41" t="s">
        <v>304</v>
      </c>
      <c r="I41" t="s">
        <v>432</v>
      </c>
      <c r="J41" t="s">
        <v>357</v>
      </c>
      <c r="K41" t="s">
        <v>356</v>
      </c>
      <c r="AD41" t="s">
        <v>564</v>
      </c>
      <c r="AE41" t="s">
        <v>565</v>
      </c>
      <c r="AF41" t="s">
        <v>305</v>
      </c>
      <c r="AG41" t="s">
        <v>304</v>
      </c>
    </row>
    <row r="42" spans="1:33">
      <c r="A42" t="s">
        <v>566</v>
      </c>
      <c r="B42" t="s">
        <v>567</v>
      </c>
      <c r="C42" t="s">
        <v>303</v>
      </c>
      <c r="D42" t="s">
        <v>302</v>
      </c>
      <c r="I42" t="s">
        <v>432</v>
      </c>
      <c r="J42" t="s">
        <v>355</v>
      </c>
      <c r="K42" t="s">
        <v>354</v>
      </c>
      <c r="AD42" t="s">
        <v>566</v>
      </c>
      <c r="AE42" t="s">
        <v>567</v>
      </c>
      <c r="AF42" t="s">
        <v>303</v>
      </c>
      <c r="AG42" t="s">
        <v>302</v>
      </c>
    </row>
    <row r="43" spans="1:33">
      <c r="A43" t="s">
        <v>568</v>
      </c>
      <c r="B43" t="s">
        <v>569</v>
      </c>
      <c r="C43" t="s">
        <v>301</v>
      </c>
      <c r="D43" t="s">
        <v>300</v>
      </c>
      <c r="I43" t="s">
        <v>432</v>
      </c>
      <c r="J43" t="s">
        <v>353</v>
      </c>
      <c r="K43" t="s">
        <v>352</v>
      </c>
      <c r="AD43" t="s">
        <v>568</v>
      </c>
      <c r="AE43" t="s">
        <v>569</v>
      </c>
      <c r="AF43" t="s">
        <v>301</v>
      </c>
      <c r="AG43" t="s">
        <v>300</v>
      </c>
    </row>
    <row r="44" spans="1:33">
      <c r="A44" t="s">
        <v>570</v>
      </c>
      <c r="B44" t="s">
        <v>571</v>
      </c>
      <c r="C44" t="s">
        <v>299</v>
      </c>
      <c r="D44" t="s">
        <v>298</v>
      </c>
      <c r="I44" t="s">
        <v>432</v>
      </c>
      <c r="J44" t="s">
        <v>351</v>
      </c>
      <c r="K44" t="s">
        <v>350</v>
      </c>
      <c r="AD44" t="s">
        <v>570</v>
      </c>
      <c r="AE44" t="s">
        <v>571</v>
      </c>
      <c r="AF44" t="s">
        <v>299</v>
      </c>
      <c r="AG44" t="s">
        <v>298</v>
      </c>
    </row>
    <row r="45" spans="1:33">
      <c r="A45" t="s">
        <v>525</v>
      </c>
      <c r="B45" t="s">
        <v>526</v>
      </c>
      <c r="C45" t="s">
        <v>297</v>
      </c>
      <c r="D45" t="s">
        <v>296</v>
      </c>
      <c r="I45" t="s">
        <v>432</v>
      </c>
      <c r="J45" t="s">
        <v>349</v>
      </c>
      <c r="K45" t="s">
        <v>348</v>
      </c>
      <c r="AD45" t="s">
        <v>525</v>
      </c>
      <c r="AE45" t="s">
        <v>526</v>
      </c>
      <c r="AF45" t="s">
        <v>297</v>
      </c>
      <c r="AG45" t="s">
        <v>296</v>
      </c>
    </row>
    <row r="46" spans="1:33">
      <c r="A46" t="s">
        <v>507</v>
      </c>
      <c r="B46" t="s">
        <v>508</v>
      </c>
      <c r="C46" t="s">
        <v>295</v>
      </c>
      <c r="D46" t="s">
        <v>294</v>
      </c>
      <c r="I46" t="s">
        <v>432</v>
      </c>
      <c r="J46" t="s">
        <v>347</v>
      </c>
      <c r="K46" t="s">
        <v>346</v>
      </c>
      <c r="AD46" t="s">
        <v>507</v>
      </c>
      <c r="AE46" t="s">
        <v>508</v>
      </c>
      <c r="AF46" t="s">
        <v>295</v>
      </c>
      <c r="AG46" t="s">
        <v>294</v>
      </c>
    </row>
    <row r="47" spans="1:33">
      <c r="A47" t="s">
        <v>525</v>
      </c>
      <c r="B47" t="s">
        <v>526</v>
      </c>
      <c r="C47" t="s">
        <v>293</v>
      </c>
      <c r="D47" t="s">
        <v>292</v>
      </c>
      <c r="I47" t="s">
        <v>432</v>
      </c>
      <c r="J47" t="s">
        <v>345</v>
      </c>
      <c r="K47" t="s">
        <v>344</v>
      </c>
      <c r="AD47" t="s">
        <v>525</v>
      </c>
      <c r="AE47" t="s">
        <v>526</v>
      </c>
      <c r="AF47" t="s">
        <v>293</v>
      </c>
      <c r="AG47" t="s">
        <v>292</v>
      </c>
    </row>
    <row r="48" spans="1:33">
      <c r="A48" t="s">
        <v>517</v>
      </c>
      <c r="B48" t="s">
        <v>518</v>
      </c>
      <c r="C48" t="s">
        <v>291</v>
      </c>
      <c r="D48" t="s">
        <v>290</v>
      </c>
      <c r="I48" t="s">
        <v>432</v>
      </c>
      <c r="J48" t="s">
        <v>343</v>
      </c>
      <c r="K48" t="s">
        <v>342</v>
      </c>
      <c r="AD48" t="s">
        <v>517</v>
      </c>
      <c r="AE48" t="s">
        <v>518</v>
      </c>
      <c r="AF48" t="s">
        <v>291</v>
      </c>
      <c r="AG48" t="s">
        <v>290</v>
      </c>
    </row>
    <row r="49" spans="1:33">
      <c r="A49" t="s">
        <v>572</v>
      </c>
      <c r="B49" t="s">
        <v>573</v>
      </c>
      <c r="C49" t="s">
        <v>289</v>
      </c>
      <c r="D49" t="s">
        <v>288</v>
      </c>
      <c r="I49" t="s">
        <v>432</v>
      </c>
      <c r="J49" t="s">
        <v>341</v>
      </c>
      <c r="K49" t="s">
        <v>340</v>
      </c>
      <c r="AD49" t="s">
        <v>572</v>
      </c>
      <c r="AE49" t="s">
        <v>573</v>
      </c>
      <c r="AF49" t="s">
        <v>289</v>
      </c>
      <c r="AG49" t="s">
        <v>288</v>
      </c>
    </row>
    <row r="50" spans="1:33">
      <c r="A50" t="s">
        <v>574</v>
      </c>
      <c r="B50" t="s">
        <v>575</v>
      </c>
      <c r="C50" t="s">
        <v>287</v>
      </c>
      <c r="D50" t="s">
        <v>286</v>
      </c>
      <c r="I50" t="s">
        <v>432</v>
      </c>
      <c r="J50" t="s">
        <v>339</v>
      </c>
      <c r="K50" t="s">
        <v>338</v>
      </c>
      <c r="AD50" t="s">
        <v>574</v>
      </c>
      <c r="AE50" t="s">
        <v>575</v>
      </c>
      <c r="AF50" t="s">
        <v>287</v>
      </c>
      <c r="AG50" t="s">
        <v>286</v>
      </c>
    </row>
    <row r="51" spans="1:33">
      <c r="A51" t="s">
        <v>532</v>
      </c>
      <c r="B51" t="s">
        <v>533</v>
      </c>
      <c r="C51" t="s">
        <v>285</v>
      </c>
      <c r="D51" t="s">
        <v>284</v>
      </c>
      <c r="I51" t="s">
        <v>432</v>
      </c>
      <c r="J51" t="s">
        <v>337</v>
      </c>
      <c r="K51" t="s">
        <v>336</v>
      </c>
      <c r="AD51" t="s">
        <v>532</v>
      </c>
      <c r="AE51" t="s">
        <v>533</v>
      </c>
      <c r="AF51" t="s">
        <v>285</v>
      </c>
      <c r="AG51" t="s">
        <v>284</v>
      </c>
    </row>
    <row r="52" spans="1:33">
      <c r="A52" t="s">
        <v>504</v>
      </c>
      <c r="B52" t="s">
        <v>505</v>
      </c>
      <c r="C52" t="s">
        <v>283</v>
      </c>
      <c r="D52" t="s">
        <v>282</v>
      </c>
      <c r="I52" t="s">
        <v>432</v>
      </c>
      <c r="J52" t="s">
        <v>335</v>
      </c>
      <c r="K52" t="s">
        <v>334</v>
      </c>
      <c r="AD52" t="s">
        <v>504</v>
      </c>
      <c r="AE52" t="s">
        <v>505</v>
      </c>
      <c r="AF52" t="s">
        <v>283</v>
      </c>
      <c r="AG52" t="s">
        <v>282</v>
      </c>
    </row>
    <row r="53" spans="1:33">
      <c r="A53" t="s">
        <v>576</v>
      </c>
      <c r="B53" t="s">
        <v>577</v>
      </c>
      <c r="C53" t="s">
        <v>281</v>
      </c>
      <c r="D53" t="s">
        <v>280</v>
      </c>
      <c r="I53" t="s">
        <v>432</v>
      </c>
      <c r="J53" t="s">
        <v>333</v>
      </c>
      <c r="K53" t="s">
        <v>332</v>
      </c>
      <c r="AD53" t="s">
        <v>576</v>
      </c>
      <c r="AE53" t="s">
        <v>577</v>
      </c>
      <c r="AF53" t="s">
        <v>281</v>
      </c>
      <c r="AG53" t="s">
        <v>280</v>
      </c>
    </row>
    <row r="54" spans="1:33">
      <c r="A54" t="s">
        <v>578</v>
      </c>
      <c r="B54" t="s">
        <v>579</v>
      </c>
      <c r="C54" t="s">
        <v>279</v>
      </c>
      <c r="D54" t="s">
        <v>278</v>
      </c>
      <c r="I54" t="s">
        <v>432</v>
      </c>
      <c r="J54" t="s">
        <v>331</v>
      </c>
      <c r="K54" t="s">
        <v>330</v>
      </c>
      <c r="AD54" t="s">
        <v>578</v>
      </c>
      <c r="AE54" t="s">
        <v>579</v>
      </c>
      <c r="AF54" t="s">
        <v>279</v>
      </c>
      <c r="AG54" t="s">
        <v>278</v>
      </c>
    </row>
    <row r="55" spans="1:33">
      <c r="A55" t="s">
        <v>580</v>
      </c>
      <c r="B55" t="s">
        <v>581</v>
      </c>
      <c r="C55" t="s">
        <v>277</v>
      </c>
      <c r="D55" t="s">
        <v>276</v>
      </c>
      <c r="I55" t="s">
        <v>432</v>
      </c>
      <c r="J55" t="s">
        <v>329</v>
      </c>
      <c r="K55" t="s">
        <v>328</v>
      </c>
      <c r="AD55" t="s">
        <v>580</v>
      </c>
      <c r="AE55" t="s">
        <v>581</v>
      </c>
      <c r="AF55" t="s">
        <v>277</v>
      </c>
      <c r="AG55" t="s">
        <v>276</v>
      </c>
    </row>
    <row r="56" spans="1:33">
      <c r="A56" t="s">
        <v>515</v>
      </c>
      <c r="B56" t="s">
        <v>516</v>
      </c>
      <c r="C56" t="s">
        <v>275</v>
      </c>
      <c r="D56" t="s">
        <v>274</v>
      </c>
      <c r="I56" t="s">
        <v>432</v>
      </c>
      <c r="J56" t="s">
        <v>327</v>
      </c>
      <c r="K56" t="s">
        <v>326</v>
      </c>
      <c r="AD56" t="s">
        <v>515</v>
      </c>
      <c r="AE56" t="s">
        <v>516</v>
      </c>
      <c r="AF56" t="s">
        <v>275</v>
      </c>
      <c r="AG56" t="s">
        <v>274</v>
      </c>
    </row>
    <row r="57" spans="1:33">
      <c r="A57" t="s">
        <v>553</v>
      </c>
      <c r="B57" t="s">
        <v>554</v>
      </c>
      <c r="C57" t="s">
        <v>273</v>
      </c>
      <c r="D57" t="s">
        <v>272</v>
      </c>
      <c r="I57" t="s">
        <v>432</v>
      </c>
      <c r="J57" t="s">
        <v>325</v>
      </c>
      <c r="K57" t="s">
        <v>324</v>
      </c>
      <c r="AD57" t="s">
        <v>553</v>
      </c>
      <c r="AE57" t="s">
        <v>554</v>
      </c>
      <c r="AF57" t="s">
        <v>273</v>
      </c>
      <c r="AG57" t="s">
        <v>272</v>
      </c>
    </row>
    <row r="58" spans="1:33">
      <c r="A58" t="s">
        <v>582</v>
      </c>
      <c r="B58" t="s">
        <v>583</v>
      </c>
      <c r="C58" t="s">
        <v>271</v>
      </c>
      <c r="D58" t="s">
        <v>270</v>
      </c>
      <c r="I58" t="s">
        <v>432</v>
      </c>
      <c r="J58" t="s">
        <v>323</v>
      </c>
      <c r="K58" t="s">
        <v>322</v>
      </c>
      <c r="AD58" t="s">
        <v>582</v>
      </c>
      <c r="AE58" t="s">
        <v>583</v>
      </c>
      <c r="AF58" t="s">
        <v>271</v>
      </c>
      <c r="AG58" t="s">
        <v>270</v>
      </c>
    </row>
    <row r="59" spans="1:33">
      <c r="A59" t="s">
        <v>572</v>
      </c>
      <c r="B59" t="s">
        <v>573</v>
      </c>
      <c r="C59" t="s">
        <v>269</v>
      </c>
      <c r="D59" t="s">
        <v>268</v>
      </c>
      <c r="I59" t="s">
        <v>432</v>
      </c>
      <c r="J59" t="s">
        <v>321</v>
      </c>
      <c r="K59" t="s">
        <v>320</v>
      </c>
      <c r="AD59" t="s">
        <v>572</v>
      </c>
      <c r="AE59" t="s">
        <v>573</v>
      </c>
      <c r="AF59" t="s">
        <v>269</v>
      </c>
      <c r="AG59" t="s">
        <v>268</v>
      </c>
    </row>
    <row r="60" spans="1:33">
      <c r="A60" t="s">
        <v>527</v>
      </c>
      <c r="B60" t="s">
        <v>528</v>
      </c>
      <c r="C60" t="s">
        <v>267</v>
      </c>
      <c r="D60" t="s">
        <v>266</v>
      </c>
      <c r="I60" t="s">
        <v>432</v>
      </c>
      <c r="J60" t="s">
        <v>319</v>
      </c>
      <c r="K60" t="s">
        <v>318</v>
      </c>
      <c r="AD60" t="s">
        <v>527</v>
      </c>
      <c r="AE60" t="s">
        <v>528</v>
      </c>
      <c r="AF60" t="s">
        <v>267</v>
      </c>
      <c r="AG60" t="s">
        <v>266</v>
      </c>
    </row>
    <row r="61" spans="1:33">
      <c r="A61" t="s">
        <v>504</v>
      </c>
      <c r="B61" t="s">
        <v>505</v>
      </c>
      <c r="C61" t="s">
        <v>265</v>
      </c>
      <c r="D61" t="s">
        <v>264</v>
      </c>
      <c r="I61" t="s">
        <v>432</v>
      </c>
      <c r="J61" t="s">
        <v>317</v>
      </c>
      <c r="K61" t="s">
        <v>316</v>
      </c>
      <c r="AD61" t="s">
        <v>504</v>
      </c>
      <c r="AE61" t="s">
        <v>505</v>
      </c>
      <c r="AF61" t="s">
        <v>265</v>
      </c>
      <c r="AG61" t="s">
        <v>264</v>
      </c>
    </row>
    <row r="62" spans="1:33">
      <c r="A62" t="s">
        <v>504</v>
      </c>
      <c r="B62" t="s">
        <v>505</v>
      </c>
      <c r="C62" t="s">
        <v>263</v>
      </c>
      <c r="D62" t="s">
        <v>262</v>
      </c>
      <c r="I62" t="s">
        <v>432</v>
      </c>
      <c r="J62" t="s">
        <v>315</v>
      </c>
      <c r="K62" t="s">
        <v>314</v>
      </c>
      <c r="AD62" t="s">
        <v>504</v>
      </c>
      <c r="AE62" t="s">
        <v>505</v>
      </c>
      <c r="AF62" t="s">
        <v>263</v>
      </c>
      <c r="AG62" t="s">
        <v>262</v>
      </c>
    </row>
    <row r="63" spans="1:33">
      <c r="A63" t="s">
        <v>558</v>
      </c>
      <c r="B63" t="s">
        <v>559</v>
      </c>
      <c r="C63" t="s">
        <v>261</v>
      </c>
      <c r="D63" t="s">
        <v>260</v>
      </c>
      <c r="I63" t="s">
        <v>432</v>
      </c>
      <c r="J63" t="s">
        <v>313</v>
      </c>
      <c r="K63" t="s">
        <v>312</v>
      </c>
      <c r="AD63" t="s">
        <v>558</v>
      </c>
      <c r="AE63" t="s">
        <v>559</v>
      </c>
      <c r="AF63" t="s">
        <v>261</v>
      </c>
      <c r="AG63" t="s">
        <v>260</v>
      </c>
    </row>
    <row r="64" spans="1:33">
      <c r="A64" t="s">
        <v>501</v>
      </c>
      <c r="B64" t="s">
        <v>502</v>
      </c>
      <c r="C64" t="s">
        <v>259</v>
      </c>
      <c r="D64" t="s">
        <v>258</v>
      </c>
      <c r="I64" t="s">
        <v>432</v>
      </c>
      <c r="J64" t="s">
        <v>311</v>
      </c>
      <c r="K64" t="s">
        <v>310</v>
      </c>
      <c r="AD64" t="s">
        <v>501</v>
      </c>
      <c r="AE64" t="s">
        <v>502</v>
      </c>
      <c r="AF64" t="s">
        <v>259</v>
      </c>
      <c r="AG64" t="s">
        <v>258</v>
      </c>
    </row>
    <row r="65" spans="1:33">
      <c r="A65" t="s">
        <v>580</v>
      </c>
      <c r="B65" t="s">
        <v>581</v>
      </c>
      <c r="C65" t="s">
        <v>257</v>
      </c>
      <c r="D65" t="s">
        <v>256</v>
      </c>
      <c r="I65" t="s">
        <v>432</v>
      </c>
      <c r="J65" t="s">
        <v>309</v>
      </c>
      <c r="K65" t="s">
        <v>308</v>
      </c>
      <c r="AD65" t="s">
        <v>580</v>
      </c>
      <c r="AE65" t="s">
        <v>581</v>
      </c>
      <c r="AF65" t="s">
        <v>257</v>
      </c>
      <c r="AG65" t="s">
        <v>256</v>
      </c>
    </row>
    <row r="66" spans="1:33">
      <c r="A66" t="s">
        <v>539</v>
      </c>
      <c r="B66" t="s">
        <v>540</v>
      </c>
      <c r="C66" t="s">
        <v>255</v>
      </c>
      <c r="D66" t="s">
        <v>254</v>
      </c>
      <c r="I66" t="s">
        <v>432</v>
      </c>
      <c r="J66" t="s">
        <v>307</v>
      </c>
      <c r="K66" t="s">
        <v>306</v>
      </c>
      <c r="AD66" t="s">
        <v>539</v>
      </c>
      <c r="AE66" t="s">
        <v>540</v>
      </c>
      <c r="AF66" t="s">
        <v>255</v>
      </c>
      <c r="AG66" t="s">
        <v>254</v>
      </c>
    </row>
    <row r="67" spans="1:33">
      <c r="A67" t="s">
        <v>584</v>
      </c>
      <c r="B67" t="s">
        <v>585</v>
      </c>
      <c r="C67" t="s">
        <v>253</v>
      </c>
      <c r="D67" t="s">
        <v>252</v>
      </c>
      <c r="I67" t="s">
        <v>432</v>
      </c>
      <c r="J67" t="s">
        <v>305</v>
      </c>
      <c r="K67" t="s">
        <v>304</v>
      </c>
      <c r="AD67" t="s">
        <v>584</v>
      </c>
      <c r="AE67" t="s">
        <v>585</v>
      </c>
      <c r="AF67" t="s">
        <v>253</v>
      </c>
      <c r="AG67" t="s">
        <v>252</v>
      </c>
    </row>
    <row r="68" spans="1:33">
      <c r="A68" t="s">
        <v>586</v>
      </c>
      <c r="B68" t="s">
        <v>587</v>
      </c>
      <c r="C68" t="s">
        <v>251</v>
      </c>
      <c r="D68" t="s">
        <v>250</v>
      </c>
      <c r="I68" t="s">
        <v>432</v>
      </c>
      <c r="J68" t="s">
        <v>303</v>
      </c>
      <c r="K68" t="s">
        <v>302</v>
      </c>
      <c r="AD68" t="s">
        <v>586</v>
      </c>
      <c r="AE68" t="s">
        <v>587</v>
      </c>
      <c r="AF68" t="s">
        <v>251</v>
      </c>
      <c r="AG68" t="s">
        <v>250</v>
      </c>
    </row>
    <row r="69" spans="1:33">
      <c r="A69" t="s">
        <v>588</v>
      </c>
      <c r="B69" t="s">
        <v>589</v>
      </c>
      <c r="C69" t="s">
        <v>249</v>
      </c>
      <c r="D69" t="s">
        <v>248</v>
      </c>
      <c r="I69" t="s">
        <v>432</v>
      </c>
      <c r="J69" t="s">
        <v>301</v>
      </c>
      <c r="K69" t="s">
        <v>300</v>
      </c>
      <c r="AD69" t="s">
        <v>588</v>
      </c>
      <c r="AE69" t="s">
        <v>589</v>
      </c>
      <c r="AF69" t="s">
        <v>249</v>
      </c>
      <c r="AG69" t="s">
        <v>248</v>
      </c>
    </row>
    <row r="70" spans="1:33">
      <c r="A70" t="s">
        <v>553</v>
      </c>
      <c r="B70" t="s">
        <v>554</v>
      </c>
      <c r="C70" t="s">
        <v>247</v>
      </c>
      <c r="D70" t="s">
        <v>246</v>
      </c>
      <c r="I70" t="s">
        <v>432</v>
      </c>
      <c r="J70" t="s">
        <v>299</v>
      </c>
      <c r="K70" t="s">
        <v>298</v>
      </c>
      <c r="AD70" t="s">
        <v>553</v>
      </c>
      <c r="AE70" t="s">
        <v>554</v>
      </c>
      <c r="AF70" t="s">
        <v>247</v>
      </c>
      <c r="AG70" t="s">
        <v>246</v>
      </c>
    </row>
    <row r="71" spans="1:33">
      <c r="A71" t="s">
        <v>572</v>
      </c>
      <c r="B71" t="s">
        <v>573</v>
      </c>
      <c r="C71" t="s">
        <v>245</v>
      </c>
      <c r="D71" t="s">
        <v>244</v>
      </c>
      <c r="I71" t="s">
        <v>432</v>
      </c>
      <c r="J71" t="s">
        <v>297</v>
      </c>
      <c r="K71" t="s">
        <v>296</v>
      </c>
      <c r="AD71" t="s">
        <v>572</v>
      </c>
      <c r="AE71" t="s">
        <v>573</v>
      </c>
      <c r="AF71" t="s">
        <v>245</v>
      </c>
      <c r="AG71" t="s">
        <v>244</v>
      </c>
    </row>
    <row r="72" spans="1:33">
      <c r="A72" t="s">
        <v>590</v>
      </c>
      <c r="B72" t="s">
        <v>591</v>
      </c>
      <c r="C72" t="s">
        <v>243</v>
      </c>
      <c r="D72" t="s">
        <v>242</v>
      </c>
      <c r="I72" t="s">
        <v>432</v>
      </c>
      <c r="J72" t="s">
        <v>295</v>
      </c>
      <c r="K72" t="s">
        <v>294</v>
      </c>
      <c r="AD72" t="s">
        <v>590</v>
      </c>
      <c r="AE72" t="s">
        <v>591</v>
      </c>
      <c r="AF72" t="s">
        <v>243</v>
      </c>
      <c r="AG72" t="s">
        <v>242</v>
      </c>
    </row>
    <row r="73" spans="1:33">
      <c r="A73" t="s">
        <v>574</v>
      </c>
      <c r="B73" t="s">
        <v>575</v>
      </c>
      <c r="C73" t="s">
        <v>241</v>
      </c>
      <c r="D73" t="s">
        <v>240</v>
      </c>
      <c r="I73" t="s">
        <v>432</v>
      </c>
      <c r="J73" t="s">
        <v>293</v>
      </c>
      <c r="K73" t="s">
        <v>292</v>
      </c>
      <c r="AD73" t="s">
        <v>574</v>
      </c>
      <c r="AE73" t="s">
        <v>575</v>
      </c>
      <c r="AF73" t="s">
        <v>241</v>
      </c>
      <c r="AG73" t="s">
        <v>240</v>
      </c>
    </row>
    <row r="74" spans="1:33">
      <c r="A74" t="s">
        <v>592</v>
      </c>
      <c r="B74" t="s">
        <v>593</v>
      </c>
      <c r="C74" t="s">
        <v>239</v>
      </c>
      <c r="D74" t="s">
        <v>238</v>
      </c>
      <c r="I74" t="s">
        <v>432</v>
      </c>
      <c r="J74" t="s">
        <v>291</v>
      </c>
      <c r="K74" t="s">
        <v>290</v>
      </c>
      <c r="AD74" t="s">
        <v>592</v>
      </c>
      <c r="AE74" t="s">
        <v>593</v>
      </c>
      <c r="AF74" t="s">
        <v>239</v>
      </c>
      <c r="AG74" t="s">
        <v>238</v>
      </c>
    </row>
    <row r="75" spans="1:33">
      <c r="A75" t="s">
        <v>507</v>
      </c>
      <c r="B75" t="s">
        <v>508</v>
      </c>
      <c r="C75" t="s">
        <v>237</v>
      </c>
      <c r="D75" t="s">
        <v>236</v>
      </c>
      <c r="I75" t="s">
        <v>432</v>
      </c>
      <c r="J75" t="s">
        <v>289</v>
      </c>
      <c r="K75" t="s">
        <v>288</v>
      </c>
      <c r="AD75" t="s">
        <v>507</v>
      </c>
      <c r="AE75" t="s">
        <v>508</v>
      </c>
      <c r="AF75" t="s">
        <v>237</v>
      </c>
      <c r="AG75" t="s">
        <v>236</v>
      </c>
    </row>
    <row r="76" spans="1:33">
      <c r="A76" t="s">
        <v>582</v>
      </c>
      <c r="B76" t="s">
        <v>583</v>
      </c>
      <c r="C76" t="s">
        <v>235</v>
      </c>
      <c r="D76" t="s">
        <v>234</v>
      </c>
      <c r="I76" t="s">
        <v>432</v>
      </c>
      <c r="J76" t="s">
        <v>287</v>
      </c>
      <c r="K76" t="s">
        <v>286</v>
      </c>
      <c r="AD76" t="s">
        <v>582</v>
      </c>
      <c r="AE76" t="s">
        <v>583</v>
      </c>
      <c r="AF76" t="s">
        <v>235</v>
      </c>
      <c r="AG76" t="s">
        <v>234</v>
      </c>
    </row>
    <row r="77" spans="1:33">
      <c r="A77" t="s">
        <v>594</v>
      </c>
      <c r="B77" t="s">
        <v>595</v>
      </c>
      <c r="C77" t="s">
        <v>233</v>
      </c>
      <c r="D77" t="s">
        <v>232</v>
      </c>
      <c r="I77" t="s">
        <v>432</v>
      </c>
      <c r="J77" t="s">
        <v>285</v>
      </c>
      <c r="K77" t="s">
        <v>284</v>
      </c>
      <c r="AD77" t="s">
        <v>594</v>
      </c>
      <c r="AE77" t="s">
        <v>595</v>
      </c>
      <c r="AF77" t="s">
        <v>233</v>
      </c>
      <c r="AG77" t="s">
        <v>232</v>
      </c>
    </row>
    <row r="78" spans="1:33">
      <c r="A78" t="s">
        <v>529</v>
      </c>
      <c r="B78" t="s">
        <v>530</v>
      </c>
      <c r="C78" t="s">
        <v>231</v>
      </c>
      <c r="D78" t="s">
        <v>230</v>
      </c>
      <c r="I78" t="s">
        <v>432</v>
      </c>
      <c r="J78" t="s">
        <v>283</v>
      </c>
      <c r="K78" t="s">
        <v>282</v>
      </c>
      <c r="AD78" t="s">
        <v>529</v>
      </c>
      <c r="AE78" t="s">
        <v>530</v>
      </c>
      <c r="AF78" t="s">
        <v>231</v>
      </c>
      <c r="AG78" t="s">
        <v>230</v>
      </c>
    </row>
    <row r="79" spans="1:33">
      <c r="A79" t="s">
        <v>596</v>
      </c>
      <c r="B79" t="s">
        <v>597</v>
      </c>
      <c r="C79" t="s">
        <v>229</v>
      </c>
      <c r="D79" t="s">
        <v>228</v>
      </c>
      <c r="I79" t="s">
        <v>432</v>
      </c>
      <c r="J79" t="s">
        <v>281</v>
      </c>
      <c r="K79" t="s">
        <v>280</v>
      </c>
      <c r="AD79" t="s">
        <v>596</v>
      </c>
      <c r="AE79" t="s">
        <v>597</v>
      </c>
      <c r="AF79" t="s">
        <v>229</v>
      </c>
      <c r="AG79" t="s">
        <v>228</v>
      </c>
    </row>
    <row r="80" spans="1:33">
      <c r="A80" t="s">
        <v>598</v>
      </c>
      <c r="B80" t="s">
        <v>599</v>
      </c>
      <c r="C80" t="s">
        <v>227</v>
      </c>
      <c r="D80" t="s">
        <v>226</v>
      </c>
      <c r="I80" t="s">
        <v>432</v>
      </c>
      <c r="J80" t="s">
        <v>279</v>
      </c>
      <c r="K80" t="s">
        <v>278</v>
      </c>
      <c r="AD80" t="s">
        <v>598</v>
      </c>
      <c r="AE80" t="s">
        <v>599</v>
      </c>
      <c r="AF80" t="s">
        <v>227</v>
      </c>
      <c r="AG80" t="s">
        <v>226</v>
      </c>
    </row>
    <row r="81" spans="1:33">
      <c r="A81" t="s">
        <v>600</v>
      </c>
      <c r="B81" t="s">
        <v>601</v>
      </c>
      <c r="C81" t="s">
        <v>225</v>
      </c>
      <c r="D81" t="s">
        <v>224</v>
      </c>
      <c r="I81" t="s">
        <v>432</v>
      </c>
      <c r="J81" t="s">
        <v>277</v>
      </c>
      <c r="K81" t="s">
        <v>276</v>
      </c>
      <c r="AD81" t="s">
        <v>600</v>
      </c>
      <c r="AE81" t="s">
        <v>601</v>
      </c>
      <c r="AF81" t="s">
        <v>225</v>
      </c>
      <c r="AG81" t="s">
        <v>224</v>
      </c>
    </row>
    <row r="82" spans="1:33">
      <c r="A82" t="s">
        <v>562</v>
      </c>
      <c r="B82" t="s">
        <v>563</v>
      </c>
      <c r="C82" t="s">
        <v>223</v>
      </c>
      <c r="D82" t="s">
        <v>222</v>
      </c>
      <c r="I82" t="s">
        <v>432</v>
      </c>
      <c r="J82" t="s">
        <v>275</v>
      </c>
      <c r="K82" t="s">
        <v>274</v>
      </c>
      <c r="AD82" t="s">
        <v>562</v>
      </c>
      <c r="AE82" t="s">
        <v>563</v>
      </c>
      <c r="AF82" t="s">
        <v>223</v>
      </c>
      <c r="AG82" t="s">
        <v>222</v>
      </c>
    </row>
    <row r="83" spans="1:33">
      <c r="A83" t="s">
        <v>602</v>
      </c>
      <c r="B83" t="s">
        <v>603</v>
      </c>
      <c r="C83" t="s">
        <v>221</v>
      </c>
      <c r="D83" t="s">
        <v>220</v>
      </c>
      <c r="I83" t="s">
        <v>432</v>
      </c>
      <c r="J83" t="s">
        <v>273</v>
      </c>
      <c r="K83" t="s">
        <v>272</v>
      </c>
      <c r="AD83" t="s">
        <v>602</v>
      </c>
      <c r="AE83" t="s">
        <v>603</v>
      </c>
      <c r="AF83" t="s">
        <v>221</v>
      </c>
      <c r="AG83" t="s">
        <v>220</v>
      </c>
    </row>
    <row r="84" spans="1:33">
      <c r="A84" t="s">
        <v>604</v>
      </c>
      <c r="B84" t="s">
        <v>605</v>
      </c>
      <c r="C84" t="s">
        <v>219</v>
      </c>
      <c r="D84" t="s">
        <v>218</v>
      </c>
      <c r="I84" t="s">
        <v>432</v>
      </c>
      <c r="J84" t="s">
        <v>271</v>
      </c>
      <c r="K84" t="s">
        <v>270</v>
      </c>
      <c r="AD84" t="s">
        <v>604</v>
      </c>
      <c r="AE84" t="s">
        <v>605</v>
      </c>
      <c r="AF84" t="s">
        <v>219</v>
      </c>
      <c r="AG84" t="s">
        <v>218</v>
      </c>
    </row>
    <row r="85" spans="1:33">
      <c r="A85" t="s">
        <v>513</v>
      </c>
      <c r="B85" t="s">
        <v>514</v>
      </c>
      <c r="C85" t="s">
        <v>217</v>
      </c>
      <c r="D85" t="s">
        <v>216</v>
      </c>
      <c r="I85" t="s">
        <v>432</v>
      </c>
      <c r="J85" t="s">
        <v>269</v>
      </c>
      <c r="K85" t="s">
        <v>268</v>
      </c>
      <c r="AD85" t="s">
        <v>513</v>
      </c>
      <c r="AE85" t="s">
        <v>514</v>
      </c>
      <c r="AF85" t="s">
        <v>217</v>
      </c>
      <c r="AG85" t="s">
        <v>216</v>
      </c>
    </row>
    <row r="86" spans="1:33">
      <c r="A86" t="s">
        <v>606</v>
      </c>
      <c r="B86" t="s">
        <v>607</v>
      </c>
      <c r="C86" t="s">
        <v>215</v>
      </c>
      <c r="D86" t="s">
        <v>214</v>
      </c>
      <c r="I86" t="s">
        <v>432</v>
      </c>
      <c r="J86" t="s">
        <v>267</v>
      </c>
      <c r="K86" t="s">
        <v>266</v>
      </c>
      <c r="AD86" t="s">
        <v>606</v>
      </c>
      <c r="AE86" t="s">
        <v>607</v>
      </c>
      <c r="AF86" t="s">
        <v>215</v>
      </c>
      <c r="AG86" t="s">
        <v>214</v>
      </c>
    </row>
    <row r="87" spans="1:33">
      <c r="A87" t="s">
        <v>608</v>
      </c>
      <c r="B87" t="s">
        <v>609</v>
      </c>
      <c r="C87" t="s">
        <v>213</v>
      </c>
      <c r="D87" t="s">
        <v>212</v>
      </c>
      <c r="I87" t="s">
        <v>432</v>
      </c>
      <c r="J87" t="s">
        <v>265</v>
      </c>
      <c r="K87" t="s">
        <v>264</v>
      </c>
      <c r="AD87" t="s">
        <v>608</v>
      </c>
      <c r="AE87" t="s">
        <v>609</v>
      </c>
      <c r="AF87" t="s">
        <v>213</v>
      </c>
      <c r="AG87" t="s">
        <v>212</v>
      </c>
    </row>
    <row r="88" spans="1:33">
      <c r="A88" t="s">
        <v>610</v>
      </c>
      <c r="B88" t="s">
        <v>611</v>
      </c>
      <c r="C88" t="s">
        <v>211</v>
      </c>
      <c r="D88" t="s">
        <v>210</v>
      </c>
      <c r="I88" t="s">
        <v>432</v>
      </c>
      <c r="J88" t="s">
        <v>263</v>
      </c>
      <c r="K88" t="s">
        <v>262</v>
      </c>
      <c r="AD88" t="s">
        <v>610</v>
      </c>
      <c r="AE88" t="s">
        <v>611</v>
      </c>
      <c r="AF88" t="s">
        <v>211</v>
      </c>
      <c r="AG88" t="s">
        <v>210</v>
      </c>
    </row>
    <row r="89" spans="1:33">
      <c r="A89" t="s">
        <v>612</v>
      </c>
      <c r="B89" t="s">
        <v>613</v>
      </c>
      <c r="C89" t="s">
        <v>209</v>
      </c>
      <c r="D89" t="s">
        <v>208</v>
      </c>
      <c r="I89" t="s">
        <v>432</v>
      </c>
      <c r="J89" t="s">
        <v>261</v>
      </c>
      <c r="K89" t="s">
        <v>260</v>
      </c>
      <c r="AD89" t="s">
        <v>612</v>
      </c>
      <c r="AE89" t="s">
        <v>613</v>
      </c>
      <c r="AF89" t="s">
        <v>209</v>
      </c>
      <c r="AG89" t="s">
        <v>208</v>
      </c>
    </row>
    <row r="90" spans="1:33">
      <c r="A90" t="s">
        <v>513</v>
      </c>
      <c r="B90" t="s">
        <v>514</v>
      </c>
      <c r="C90" t="s">
        <v>207</v>
      </c>
      <c r="D90" t="s">
        <v>206</v>
      </c>
      <c r="I90" t="s">
        <v>432</v>
      </c>
      <c r="J90" t="s">
        <v>259</v>
      </c>
      <c r="K90" t="s">
        <v>258</v>
      </c>
      <c r="AD90" t="s">
        <v>513</v>
      </c>
      <c r="AE90" t="s">
        <v>514</v>
      </c>
      <c r="AF90" t="s">
        <v>207</v>
      </c>
      <c r="AG90" t="s">
        <v>206</v>
      </c>
    </row>
    <row r="91" spans="1:33">
      <c r="A91" t="s">
        <v>614</v>
      </c>
      <c r="B91" t="s">
        <v>615</v>
      </c>
      <c r="C91" t="s">
        <v>205</v>
      </c>
      <c r="D91" t="s">
        <v>204</v>
      </c>
      <c r="I91" t="s">
        <v>432</v>
      </c>
      <c r="J91" t="s">
        <v>257</v>
      </c>
      <c r="K91" t="s">
        <v>256</v>
      </c>
      <c r="AD91" t="s">
        <v>614</v>
      </c>
      <c r="AE91" t="s">
        <v>615</v>
      </c>
      <c r="AF91" t="s">
        <v>205</v>
      </c>
      <c r="AG91" t="s">
        <v>204</v>
      </c>
    </row>
    <row r="92" spans="1:33">
      <c r="A92" t="s">
        <v>501</v>
      </c>
      <c r="B92" t="s">
        <v>502</v>
      </c>
      <c r="C92" t="s">
        <v>203</v>
      </c>
      <c r="D92" t="s">
        <v>202</v>
      </c>
      <c r="I92" t="s">
        <v>432</v>
      </c>
      <c r="J92" t="s">
        <v>255</v>
      </c>
      <c r="K92" t="s">
        <v>254</v>
      </c>
      <c r="AD92" t="s">
        <v>501</v>
      </c>
      <c r="AE92" t="s">
        <v>502</v>
      </c>
      <c r="AF92" t="s">
        <v>203</v>
      </c>
      <c r="AG92" t="s">
        <v>202</v>
      </c>
    </row>
    <row r="93" spans="1:33">
      <c r="A93" t="s">
        <v>602</v>
      </c>
      <c r="B93" t="s">
        <v>603</v>
      </c>
      <c r="C93" t="s">
        <v>201</v>
      </c>
      <c r="D93" t="s">
        <v>200</v>
      </c>
      <c r="I93" t="s">
        <v>432</v>
      </c>
      <c r="J93" t="s">
        <v>253</v>
      </c>
      <c r="K93" t="s">
        <v>252</v>
      </c>
      <c r="AD93" t="s">
        <v>602</v>
      </c>
      <c r="AE93" t="s">
        <v>603</v>
      </c>
      <c r="AF93" t="s">
        <v>201</v>
      </c>
      <c r="AG93" t="s">
        <v>200</v>
      </c>
    </row>
    <row r="94" spans="1:33">
      <c r="A94" t="s">
        <v>616</v>
      </c>
      <c r="B94" t="s">
        <v>617</v>
      </c>
      <c r="C94" t="s">
        <v>199</v>
      </c>
      <c r="D94" t="s">
        <v>198</v>
      </c>
      <c r="I94" t="s">
        <v>432</v>
      </c>
      <c r="J94" t="s">
        <v>251</v>
      </c>
      <c r="K94" t="s">
        <v>250</v>
      </c>
      <c r="AD94" t="s">
        <v>616</v>
      </c>
      <c r="AE94" t="s">
        <v>617</v>
      </c>
      <c r="AF94" t="s">
        <v>199</v>
      </c>
      <c r="AG94" t="s">
        <v>198</v>
      </c>
    </row>
    <row r="95" spans="1:33">
      <c r="A95" t="s">
        <v>570</v>
      </c>
      <c r="B95" t="s">
        <v>571</v>
      </c>
      <c r="C95" t="s">
        <v>197</v>
      </c>
      <c r="D95" t="s">
        <v>196</v>
      </c>
      <c r="I95" t="s">
        <v>432</v>
      </c>
      <c r="J95" t="s">
        <v>249</v>
      </c>
      <c r="K95" t="s">
        <v>248</v>
      </c>
      <c r="AD95" t="s">
        <v>570</v>
      </c>
      <c r="AE95" t="s">
        <v>571</v>
      </c>
      <c r="AF95" t="s">
        <v>197</v>
      </c>
      <c r="AG95" t="s">
        <v>196</v>
      </c>
    </row>
    <row r="96" spans="1:33">
      <c r="A96" t="s">
        <v>510</v>
      </c>
      <c r="B96" t="s">
        <v>511</v>
      </c>
      <c r="C96" t="s">
        <v>195</v>
      </c>
      <c r="D96" t="s">
        <v>194</v>
      </c>
      <c r="I96" t="s">
        <v>432</v>
      </c>
      <c r="J96" t="s">
        <v>247</v>
      </c>
      <c r="K96" t="s">
        <v>246</v>
      </c>
      <c r="AD96" t="s">
        <v>510</v>
      </c>
      <c r="AE96" t="s">
        <v>511</v>
      </c>
      <c r="AF96" t="s">
        <v>195</v>
      </c>
      <c r="AG96" t="s">
        <v>194</v>
      </c>
    </row>
    <row r="97" spans="1:33">
      <c r="A97" t="s">
        <v>614</v>
      </c>
      <c r="B97" t="s">
        <v>615</v>
      </c>
      <c r="C97" t="s">
        <v>193</v>
      </c>
      <c r="D97" t="s">
        <v>192</v>
      </c>
      <c r="I97" t="s">
        <v>432</v>
      </c>
      <c r="J97" t="s">
        <v>245</v>
      </c>
      <c r="K97" t="s">
        <v>244</v>
      </c>
      <c r="AD97" t="s">
        <v>614</v>
      </c>
      <c r="AE97" t="s">
        <v>615</v>
      </c>
      <c r="AF97" t="s">
        <v>193</v>
      </c>
      <c r="AG97" t="s">
        <v>192</v>
      </c>
    </row>
    <row r="98" spans="1:33">
      <c r="A98" t="s">
        <v>529</v>
      </c>
      <c r="B98" t="s">
        <v>530</v>
      </c>
      <c r="C98" t="s">
        <v>191</v>
      </c>
      <c r="D98" t="s">
        <v>190</v>
      </c>
      <c r="I98" t="s">
        <v>432</v>
      </c>
      <c r="J98" t="s">
        <v>243</v>
      </c>
      <c r="K98" t="s">
        <v>242</v>
      </c>
      <c r="AD98" t="s">
        <v>529</v>
      </c>
      <c r="AE98" t="s">
        <v>530</v>
      </c>
      <c r="AF98" t="s">
        <v>191</v>
      </c>
      <c r="AG98" t="s">
        <v>190</v>
      </c>
    </row>
    <row r="99" spans="1:33">
      <c r="A99" t="s">
        <v>539</v>
      </c>
      <c r="B99" t="s">
        <v>540</v>
      </c>
      <c r="C99" t="s">
        <v>189</v>
      </c>
      <c r="D99" t="s">
        <v>188</v>
      </c>
      <c r="I99" t="s">
        <v>432</v>
      </c>
      <c r="J99" t="s">
        <v>241</v>
      </c>
      <c r="K99" t="s">
        <v>240</v>
      </c>
      <c r="AD99" t="s">
        <v>539</v>
      </c>
      <c r="AE99" t="s">
        <v>540</v>
      </c>
      <c r="AF99" t="s">
        <v>189</v>
      </c>
      <c r="AG99" t="s">
        <v>188</v>
      </c>
    </row>
    <row r="100" spans="1:33">
      <c r="A100" t="s">
        <v>564</v>
      </c>
      <c r="B100" t="s">
        <v>565</v>
      </c>
      <c r="C100" t="s">
        <v>187</v>
      </c>
      <c r="D100" t="s">
        <v>186</v>
      </c>
      <c r="I100" t="s">
        <v>432</v>
      </c>
      <c r="J100" t="s">
        <v>239</v>
      </c>
      <c r="K100" t="s">
        <v>238</v>
      </c>
      <c r="AD100" t="s">
        <v>564</v>
      </c>
      <c r="AE100" t="s">
        <v>565</v>
      </c>
      <c r="AF100" t="s">
        <v>187</v>
      </c>
      <c r="AG100" t="s">
        <v>186</v>
      </c>
    </row>
    <row r="101" spans="1:33">
      <c r="A101" t="s">
        <v>618</v>
      </c>
      <c r="B101" t="s">
        <v>619</v>
      </c>
      <c r="C101" t="s">
        <v>185</v>
      </c>
      <c r="D101" t="s">
        <v>184</v>
      </c>
      <c r="I101" t="s">
        <v>432</v>
      </c>
      <c r="J101" t="s">
        <v>237</v>
      </c>
      <c r="K101" t="s">
        <v>236</v>
      </c>
      <c r="AD101" t="s">
        <v>618</v>
      </c>
      <c r="AE101" t="s">
        <v>619</v>
      </c>
      <c r="AF101" t="s">
        <v>185</v>
      </c>
      <c r="AG101" t="s">
        <v>184</v>
      </c>
    </row>
    <row r="102" spans="1:33">
      <c r="A102" t="s">
        <v>570</v>
      </c>
      <c r="B102" t="s">
        <v>571</v>
      </c>
      <c r="C102" t="s">
        <v>183</v>
      </c>
      <c r="D102" t="s">
        <v>182</v>
      </c>
      <c r="I102" t="s">
        <v>432</v>
      </c>
      <c r="J102" t="s">
        <v>235</v>
      </c>
      <c r="K102" t="s">
        <v>234</v>
      </c>
      <c r="AD102" t="s">
        <v>570</v>
      </c>
      <c r="AE102" t="s">
        <v>571</v>
      </c>
      <c r="AF102" t="s">
        <v>183</v>
      </c>
      <c r="AG102" t="s">
        <v>182</v>
      </c>
    </row>
    <row r="103" spans="1:33">
      <c r="A103" t="s">
        <v>620</v>
      </c>
      <c r="B103" t="s">
        <v>621</v>
      </c>
      <c r="C103" t="s">
        <v>181</v>
      </c>
      <c r="D103" t="s">
        <v>180</v>
      </c>
      <c r="I103" t="s">
        <v>432</v>
      </c>
      <c r="J103" t="s">
        <v>233</v>
      </c>
      <c r="K103" t="s">
        <v>232</v>
      </c>
      <c r="AD103" t="s">
        <v>620</v>
      </c>
      <c r="AE103" t="s">
        <v>621</v>
      </c>
      <c r="AF103" t="s">
        <v>181</v>
      </c>
      <c r="AG103" t="s">
        <v>180</v>
      </c>
    </row>
    <row r="104" spans="1:33">
      <c r="A104" t="s">
        <v>539</v>
      </c>
      <c r="B104" t="s">
        <v>540</v>
      </c>
      <c r="C104" t="s">
        <v>179</v>
      </c>
      <c r="D104" t="s">
        <v>178</v>
      </c>
      <c r="I104" t="s">
        <v>432</v>
      </c>
      <c r="J104" t="s">
        <v>231</v>
      </c>
      <c r="K104" t="s">
        <v>230</v>
      </c>
      <c r="AD104" t="s">
        <v>539</v>
      </c>
      <c r="AE104" t="s">
        <v>540</v>
      </c>
      <c r="AF104" t="s">
        <v>179</v>
      </c>
      <c r="AG104" t="s">
        <v>178</v>
      </c>
    </row>
    <row r="105" spans="1:33">
      <c r="A105" t="s">
        <v>602</v>
      </c>
      <c r="B105" t="s">
        <v>603</v>
      </c>
      <c r="C105" t="s">
        <v>177</v>
      </c>
      <c r="D105" t="s">
        <v>176</v>
      </c>
      <c r="I105" t="s">
        <v>432</v>
      </c>
      <c r="J105" t="s">
        <v>229</v>
      </c>
      <c r="K105" t="s">
        <v>228</v>
      </c>
      <c r="AD105" t="s">
        <v>602</v>
      </c>
      <c r="AE105" t="s">
        <v>603</v>
      </c>
      <c r="AF105" t="s">
        <v>177</v>
      </c>
      <c r="AG105" t="s">
        <v>176</v>
      </c>
    </row>
    <row r="106" spans="1:33">
      <c r="A106" t="s">
        <v>622</v>
      </c>
      <c r="B106" t="s">
        <v>623</v>
      </c>
      <c r="C106" t="s">
        <v>175</v>
      </c>
      <c r="D106" t="s">
        <v>174</v>
      </c>
      <c r="I106" t="s">
        <v>432</v>
      </c>
      <c r="J106" t="s">
        <v>227</v>
      </c>
      <c r="K106" t="s">
        <v>226</v>
      </c>
      <c r="AD106" t="s">
        <v>622</v>
      </c>
      <c r="AE106" t="s">
        <v>623</v>
      </c>
      <c r="AF106" t="s">
        <v>175</v>
      </c>
      <c r="AG106" t="s">
        <v>174</v>
      </c>
    </row>
    <row r="107" spans="1:33">
      <c r="A107" t="s">
        <v>624</v>
      </c>
      <c r="B107" t="s">
        <v>625</v>
      </c>
      <c r="C107" t="s">
        <v>173</v>
      </c>
      <c r="D107" t="s">
        <v>172</v>
      </c>
      <c r="I107" t="s">
        <v>432</v>
      </c>
      <c r="J107" t="s">
        <v>225</v>
      </c>
      <c r="K107" t="s">
        <v>224</v>
      </c>
      <c r="AD107" t="s">
        <v>624</v>
      </c>
      <c r="AE107" t="s">
        <v>625</v>
      </c>
      <c r="AF107" t="s">
        <v>173</v>
      </c>
      <c r="AG107" t="s">
        <v>172</v>
      </c>
    </row>
    <row r="108" spans="1:33">
      <c r="A108" t="s">
        <v>626</v>
      </c>
      <c r="B108" t="s">
        <v>627</v>
      </c>
      <c r="C108" t="s">
        <v>171</v>
      </c>
      <c r="D108" t="s">
        <v>170</v>
      </c>
      <c r="I108" t="s">
        <v>432</v>
      </c>
      <c r="J108" t="s">
        <v>223</v>
      </c>
      <c r="K108" t="s">
        <v>222</v>
      </c>
      <c r="AD108" t="s">
        <v>626</v>
      </c>
      <c r="AE108" t="s">
        <v>627</v>
      </c>
      <c r="AF108" t="s">
        <v>171</v>
      </c>
      <c r="AG108" t="s">
        <v>170</v>
      </c>
    </row>
    <row r="109" spans="1:33">
      <c r="A109" t="s">
        <v>501</v>
      </c>
      <c r="B109" t="s">
        <v>502</v>
      </c>
      <c r="C109" t="s">
        <v>169</v>
      </c>
      <c r="D109" t="s">
        <v>168</v>
      </c>
      <c r="I109" t="s">
        <v>432</v>
      </c>
      <c r="J109" t="s">
        <v>221</v>
      </c>
      <c r="K109" t="s">
        <v>220</v>
      </c>
      <c r="AD109" t="s">
        <v>501</v>
      </c>
      <c r="AE109" t="s">
        <v>502</v>
      </c>
      <c r="AF109" t="s">
        <v>169</v>
      </c>
      <c r="AG109" t="s">
        <v>168</v>
      </c>
    </row>
    <row r="110" spans="1:33">
      <c r="A110" t="s">
        <v>612</v>
      </c>
      <c r="B110" t="s">
        <v>613</v>
      </c>
      <c r="C110" t="s">
        <v>167</v>
      </c>
      <c r="D110" t="s">
        <v>166</v>
      </c>
      <c r="I110" t="s">
        <v>432</v>
      </c>
      <c r="J110" t="s">
        <v>219</v>
      </c>
      <c r="K110" t="s">
        <v>218</v>
      </c>
      <c r="AD110" t="s">
        <v>612</v>
      </c>
      <c r="AE110" t="s">
        <v>613</v>
      </c>
      <c r="AF110" t="s">
        <v>167</v>
      </c>
      <c r="AG110" t="s">
        <v>166</v>
      </c>
    </row>
    <row r="111" spans="1:33">
      <c r="A111" t="s">
        <v>628</v>
      </c>
      <c r="B111" t="s">
        <v>629</v>
      </c>
      <c r="C111" t="s">
        <v>165</v>
      </c>
      <c r="D111" t="s">
        <v>164</v>
      </c>
      <c r="I111" t="s">
        <v>432</v>
      </c>
      <c r="J111" t="s">
        <v>217</v>
      </c>
      <c r="K111" t="s">
        <v>216</v>
      </c>
      <c r="AD111" t="s">
        <v>628</v>
      </c>
      <c r="AE111" t="s">
        <v>629</v>
      </c>
      <c r="AF111" t="s">
        <v>165</v>
      </c>
      <c r="AG111" t="s">
        <v>164</v>
      </c>
    </row>
    <row r="112" spans="1:33">
      <c r="A112" t="s">
        <v>606</v>
      </c>
      <c r="B112" t="s">
        <v>607</v>
      </c>
      <c r="C112" t="s">
        <v>163</v>
      </c>
      <c r="D112" t="s">
        <v>162</v>
      </c>
      <c r="I112" t="s">
        <v>432</v>
      </c>
      <c r="J112" t="s">
        <v>215</v>
      </c>
      <c r="K112" t="s">
        <v>214</v>
      </c>
      <c r="AD112" t="s">
        <v>606</v>
      </c>
      <c r="AE112" t="s">
        <v>607</v>
      </c>
      <c r="AF112" t="s">
        <v>163</v>
      </c>
      <c r="AG112" t="s">
        <v>162</v>
      </c>
    </row>
    <row r="113" spans="1:33">
      <c r="A113" t="s">
        <v>507</v>
      </c>
      <c r="B113" t="s">
        <v>508</v>
      </c>
      <c r="C113" t="s">
        <v>161</v>
      </c>
      <c r="D113" t="s">
        <v>160</v>
      </c>
      <c r="I113" t="s">
        <v>432</v>
      </c>
      <c r="J113" t="s">
        <v>213</v>
      </c>
      <c r="K113" t="s">
        <v>212</v>
      </c>
      <c r="AD113" t="s">
        <v>507</v>
      </c>
      <c r="AE113" t="s">
        <v>508</v>
      </c>
      <c r="AF113" t="s">
        <v>161</v>
      </c>
      <c r="AG113" t="s">
        <v>160</v>
      </c>
    </row>
    <row r="114" spans="1:33">
      <c r="A114" t="s">
        <v>602</v>
      </c>
      <c r="B114" t="s">
        <v>603</v>
      </c>
      <c r="C114" t="s">
        <v>157</v>
      </c>
      <c r="D114" t="s">
        <v>156</v>
      </c>
      <c r="I114" t="s">
        <v>432</v>
      </c>
      <c r="J114" t="s">
        <v>211</v>
      </c>
      <c r="K114" t="s">
        <v>210</v>
      </c>
      <c r="AD114" t="s">
        <v>602</v>
      </c>
      <c r="AE114" t="s">
        <v>603</v>
      </c>
      <c r="AF114" t="s">
        <v>157</v>
      </c>
      <c r="AG114" t="s">
        <v>156</v>
      </c>
    </row>
    <row r="115" spans="1:33">
      <c r="A115" t="s">
        <v>523</v>
      </c>
      <c r="B115" t="s">
        <v>524</v>
      </c>
      <c r="C115" t="s">
        <v>155</v>
      </c>
      <c r="D115" t="s">
        <v>154</v>
      </c>
      <c r="I115" t="s">
        <v>432</v>
      </c>
      <c r="J115" t="s">
        <v>209</v>
      </c>
      <c r="K115" t="s">
        <v>208</v>
      </c>
      <c r="AD115" t="s">
        <v>523</v>
      </c>
      <c r="AE115" t="s">
        <v>524</v>
      </c>
      <c r="AF115" t="s">
        <v>155</v>
      </c>
      <c r="AG115" t="s">
        <v>154</v>
      </c>
    </row>
    <row r="116" spans="1:33">
      <c r="A116" t="s">
        <v>517</v>
      </c>
      <c r="B116" t="s">
        <v>518</v>
      </c>
      <c r="C116" t="s">
        <v>153</v>
      </c>
      <c r="D116" t="s">
        <v>152</v>
      </c>
      <c r="I116" t="s">
        <v>432</v>
      </c>
      <c r="J116" t="s">
        <v>207</v>
      </c>
      <c r="K116" t="s">
        <v>206</v>
      </c>
      <c r="AD116" t="s">
        <v>517</v>
      </c>
      <c r="AE116" t="s">
        <v>518</v>
      </c>
      <c r="AF116" t="s">
        <v>153</v>
      </c>
      <c r="AG116" t="s">
        <v>152</v>
      </c>
    </row>
    <row r="117" spans="1:33">
      <c r="A117" t="s">
        <v>604</v>
      </c>
      <c r="B117" t="s">
        <v>605</v>
      </c>
      <c r="C117" t="s">
        <v>151</v>
      </c>
      <c r="D117" t="s">
        <v>150</v>
      </c>
      <c r="I117" t="s">
        <v>432</v>
      </c>
      <c r="J117" t="s">
        <v>205</v>
      </c>
      <c r="K117" t="s">
        <v>204</v>
      </c>
      <c r="AD117" t="s">
        <v>604</v>
      </c>
      <c r="AE117" t="s">
        <v>605</v>
      </c>
      <c r="AF117" t="s">
        <v>151</v>
      </c>
      <c r="AG117" t="s">
        <v>150</v>
      </c>
    </row>
    <row r="118" spans="1:33">
      <c r="A118" t="s">
        <v>507</v>
      </c>
      <c r="B118" t="s">
        <v>508</v>
      </c>
      <c r="C118" t="s">
        <v>149</v>
      </c>
      <c r="D118" t="s">
        <v>148</v>
      </c>
      <c r="I118" t="s">
        <v>432</v>
      </c>
      <c r="J118" t="s">
        <v>203</v>
      </c>
      <c r="K118" t="s">
        <v>202</v>
      </c>
      <c r="AD118" t="s">
        <v>507</v>
      </c>
      <c r="AE118" t="s">
        <v>508</v>
      </c>
      <c r="AF118" t="s">
        <v>149</v>
      </c>
      <c r="AG118" t="s">
        <v>148</v>
      </c>
    </row>
    <row r="119" spans="1:33">
      <c r="A119" t="s">
        <v>630</v>
      </c>
      <c r="B119" t="s">
        <v>631</v>
      </c>
      <c r="C119" t="s">
        <v>147</v>
      </c>
      <c r="D119" t="s">
        <v>146</v>
      </c>
      <c r="I119" t="s">
        <v>432</v>
      </c>
      <c r="J119" t="s">
        <v>201</v>
      </c>
      <c r="K119" t="s">
        <v>200</v>
      </c>
      <c r="AD119" t="s">
        <v>630</v>
      </c>
      <c r="AE119" t="s">
        <v>631</v>
      </c>
      <c r="AF119" t="s">
        <v>147</v>
      </c>
      <c r="AG119" t="s">
        <v>146</v>
      </c>
    </row>
    <row r="120" spans="1:33">
      <c r="A120" t="s">
        <v>584</v>
      </c>
      <c r="B120" t="s">
        <v>585</v>
      </c>
      <c r="C120" t="s">
        <v>145</v>
      </c>
      <c r="D120" t="s">
        <v>144</v>
      </c>
      <c r="I120" t="s">
        <v>432</v>
      </c>
      <c r="J120" t="s">
        <v>199</v>
      </c>
      <c r="K120" t="s">
        <v>198</v>
      </c>
      <c r="AD120" t="s">
        <v>584</v>
      </c>
      <c r="AE120" t="s">
        <v>585</v>
      </c>
      <c r="AF120" t="s">
        <v>145</v>
      </c>
      <c r="AG120" t="s">
        <v>144</v>
      </c>
    </row>
    <row r="121" spans="1:33">
      <c r="A121" t="s">
        <v>517</v>
      </c>
      <c r="B121" t="s">
        <v>518</v>
      </c>
      <c r="C121" t="s">
        <v>143</v>
      </c>
      <c r="D121" t="s">
        <v>142</v>
      </c>
      <c r="I121" t="s">
        <v>432</v>
      </c>
      <c r="J121" t="s">
        <v>197</v>
      </c>
      <c r="K121" t="s">
        <v>196</v>
      </c>
      <c r="AD121" t="s">
        <v>517</v>
      </c>
      <c r="AE121" t="s">
        <v>518</v>
      </c>
      <c r="AF121" t="s">
        <v>143</v>
      </c>
      <c r="AG121" t="s">
        <v>142</v>
      </c>
    </row>
    <row r="122" spans="1:33">
      <c r="A122" t="s">
        <v>510</v>
      </c>
      <c r="B122" t="s">
        <v>511</v>
      </c>
      <c r="C122" t="s">
        <v>141</v>
      </c>
      <c r="D122" t="s">
        <v>140</v>
      </c>
      <c r="I122" t="s">
        <v>432</v>
      </c>
      <c r="J122" t="s">
        <v>195</v>
      </c>
      <c r="K122" t="s">
        <v>194</v>
      </c>
      <c r="AD122" t="s">
        <v>510</v>
      </c>
      <c r="AE122" t="s">
        <v>511</v>
      </c>
      <c r="AF122" t="s">
        <v>141</v>
      </c>
      <c r="AG122" t="s">
        <v>140</v>
      </c>
    </row>
    <row r="123" spans="1:33">
      <c r="A123" t="s">
        <v>510</v>
      </c>
      <c r="B123" t="s">
        <v>511</v>
      </c>
      <c r="C123" t="s">
        <v>139</v>
      </c>
      <c r="D123" t="s">
        <v>138</v>
      </c>
      <c r="I123" t="s">
        <v>432</v>
      </c>
      <c r="J123" t="s">
        <v>193</v>
      </c>
      <c r="K123" t="s">
        <v>192</v>
      </c>
      <c r="AD123" t="s">
        <v>510</v>
      </c>
      <c r="AE123" t="s">
        <v>511</v>
      </c>
      <c r="AF123" t="s">
        <v>139</v>
      </c>
      <c r="AG123" t="s">
        <v>138</v>
      </c>
    </row>
    <row r="124" spans="1:33">
      <c r="A124" t="s">
        <v>578</v>
      </c>
      <c r="B124" t="s">
        <v>579</v>
      </c>
      <c r="C124" t="s">
        <v>137</v>
      </c>
      <c r="D124" t="s">
        <v>136</v>
      </c>
      <c r="I124" t="s">
        <v>432</v>
      </c>
      <c r="J124" t="s">
        <v>191</v>
      </c>
      <c r="K124" t="s">
        <v>190</v>
      </c>
      <c r="AD124" t="s">
        <v>578</v>
      </c>
      <c r="AE124" t="s">
        <v>579</v>
      </c>
      <c r="AF124" t="s">
        <v>137</v>
      </c>
      <c r="AG124" t="s">
        <v>136</v>
      </c>
    </row>
    <row r="125" spans="1:33">
      <c r="A125" t="s">
        <v>632</v>
      </c>
      <c r="B125" t="s">
        <v>633</v>
      </c>
      <c r="C125" t="s">
        <v>134</v>
      </c>
      <c r="D125" t="s">
        <v>133</v>
      </c>
      <c r="I125" t="s">
        <v>432</v>
      </c>
      <c r="J125" t="s">
        <v>189</v>
      </c>
      <c r="K125" t="s">
        <v>188</v>
      </c>
      <c r="AD125" t="s">
        <v>632</v>
      </c>
      <c r="AE125" t="s">
        <v>633</v>
      </c>
      <c r="AF125" t="s">
        <v>134</v>
      </c>
      <c r="AG125" t="s">
        <v>133</v>
      </c>
    </row>
    <row r="126" spans="1:33">
      <c r="A126" t="s">
        <v>634</v>
      </c>
      <c r="B126" t="s">
        <v>635</v>
      </c>
      <c r="C126" t="s">
        <v>132</v>
      </c>
      <c r="D126" t="s">
        <v>131</v>
      </c>
      <c r="I126" t="s">
        <v>432</v>
      </c>
      <c r="J126" t="s">
        <v>187</v>
      </c>
      <c r="K126" t="s">
        <v>186</v>
      </c>
      <c r="AD126" t="s">
        <v>634</v>
      </c>
      <c r="AE126" t="s">
        <v>635</v>
      </c>
      <c r="AF126" t="s">
        <v>132</v>
      </c>
      <c r="AG126" t="s">
        <v>131</v>
      </c>
    </row>
    <row r="127" spans="1:33">
      <c r="A127" t="s">
        <v>553</v>
      </c>
      <c r="B127" t="s">
        <v>554</v>
      </c>
      <c r="C127" t="s">
        <v>130</v>
      </c>
      <c r="D127" t="s">
        <v>129</v>
      </c>
      <c r="I127" t="s">
        <v>432</v>
      </c>
      <c r="J127" t="s">
        <v>185</v>
      </c>
      <c r="K127" t="s">
        <v>184</v>
      </c>
      <c r="AD127" t="s">
        <v>553</v>
      </c>
      <c r="AE127" t="s">
        <v>554</v>
      </c>
      <c r="AF127" t="s">
        <v>130</v>
      </c>
      <c r="AG127" t="s">
        <v>129</v>
      </c>
    </row>
    <row r="128" spans="1:33">
      <c r="A128" t="s">
        <v>582</v>
      </c>
      <c r="B128" t="s">
        <v>583</v>
      </c>
      <c r="C128" t="s">
        <v>128</v>
      </c>
      <c r="D128" t="s">
        <v>127</v>
      </c>
      <c r="I128" t="s">
        <v>432</v>
      </c>
      <c r="J128" t="s">
        <v>183</v>
      </c>
      <c r="K128" t="s">
        <v>182</v>
      </c>
      <c r="AD128" t="s">
        <v>582</v>
      </c>
      <c r="AE128" t="s">
        <v>583</v>
      </c>
      <c r="AF128" t="s">
        <v>128</v>
      </c>
      <c r="AG128" t="s">
        <v>127</v>
      </c>
    </row>
    <row r="129" spans="1:33">
      <c r="A129" t="s">
        <v>517</v>
      </c>
      <c r="B129" t="s">
        <v>518</v>
      </c>
      <c r="C129" t="s">
        <v>126</v>
      </c>
      <c r="D129" t="s">
        <v>125</v>
      </c>
      <c r="I129" t="s">
        <v>432</v>
      </c>
      <c r="J129" t="s">
        <v>181</v>
      </c>
      <c r="K129" t="s">
        <v>180</v>
      </c>
      <c r="AD129" t="s">
        <v>517</v>
      </c>
      <c r="AE129" t="s">
        <v>518</v>
      </c>
      <c r="AF129" t="s">
        <v>126</v>
      </c>
      <c r="AG129" t="s">
        <v>125</v>
      </c>
    </row>
    <row r="130" spans="1:33">
      <c r="A130" t="s">
        <v>636</v>
      </c>
      <c r="B130" t="s">
        <v>637</v>
      </c>
      <c r="C130" t="s">
        <v>124</v>
      </c>
      <c r="D130" t="s">
        <v>123</v>
      </c>
      <c r="I130" t="s">
        <v>432</v>
      </c>
      <c r="J130" t="s">
        <v>179</v>
      </c>
      <c r="K130" t="s">
        <v>178</v>
      </c>
      <c r="AD130" t="s">
        <v>636</v>
      </c>
      <c r="AE130" t="s">
        <v>637</v>
      </c>
      <c r="AF130" t="s">
        <v>124</v>
      </c>
      <c r="AG130" t="s">
        <v>123</v>
      </c>
    </row>
    <row r="131" spans="1:33">
      <c r="A131" t="s">
        <v>566</v>
      </c>
      <c r="B131" t="s">
        <v>567</v>
      </c>
      <c r="C131" t="s">
        <v>122</v>
      </c>
      <c r="D131" t="s">
        <v>121</v>
      </c>
      <c r="I131" t="s">
        <v>432</v>
      </c>
      <c r="J131" t="s">
        <v>177</v>
      </c>
      <c r="K131" t="s">
        <v>176</v>
      </c>
      <c r="AD131" t="s">
        <v>566</v>
      </c>
      <c r="AE131" t="s">
        <v>567</v>
      </c>
      <c r="AF131" t="s">
        <v>122</v>
      </c>
      <c r="AG131" t="s">
        <v>121</v>
      </c>
    </row>
    <row r="132" spans="1:33">
      <c r="A132" t="s">
        <v>638</v>
      </c>
      <c r="B132" t="s">
        <v>639</v>
      </c>
      <c r="C132" t="s">
        <v>120</v>
      </c>
      <c r="D132" t="s">
        <v>119</v>
      </c>
      <c r="I132" t="s">
        <v>432</v>
      </c>
      <c r="J132" t="s">
        <v>175</v>
      </c>
      <c r="K132" t="s">
        <v>174</v>
      </c>
      <c r="AD132" t="s">
        <v>638</v>
      </c>
      <c r="AE132" t="s">
        <v>639</v>
      </c>
      <c r="AF132" t="s">
        <v>120</v>
      </c>
      <c r="AG132" t="s">
        <v>119</v>
      </c>
    </row>
    <row r="133" spans="1:33">
      <c r="A133" t="s">
        <v>602</v>
      </c>
      <c r="B133" t="s">
        <v>603</v>
      </c>
      <c r="C133" t="s">
        <v>118</v>
      </c>
      <c r="D133" t="s">
        <v>117</v>
      </c>
      <c r="I133" t="s">
        <v>432</v>
      </c>
      <c r="J133" t="s">
        <v>173</v>
      </c>
      <c r="K133" t="s">
        <v>172</v>
      </c>
      <c r="AD133" t="s">
        <v>602</v>
      </c>
      <c r="AE133" t="s">
        <v>603</v>
      </c>
      <c r="AF133" t="s">
        <v>118</v>
      </c>
      <c r="AG133" t="s">
        <v>117</v>
      </c>
    </row>
    <row r="134" spans="1:33">
      <c r="A134" t="s">
        <v>558</v>
      </c>
      <c r="B134" t="s">
        <v>559</v>
      </c>
      <c r="C134" t="s">
        <v>114</v>
      </c>
      <c r="D134" t="s">
        <v>113</v>
      </c>
      <c r="I134" t="s">
        <v>432</v>
      </c>
      <c r="J134" t="s">
        <v>171</v>
      </c>
      <c r="K134" t="s">
        <v>170</v>
      </c>
      <c r="AD134" t="s">
        <v>558</v>
      </c>
      <c r="AE134" t="s">
        <v>559</v>
      </c>
      <c r="AF134" t="s">
        <v>114</v>
      </c>
      <c r="AG134" t="s">
        <v>113</v>
      </c>
    </row>
    <row r="135" spans="1:33">
      <c r="A135" t="s">
        <v>527</v>
      </c>
      <c r="B135" t="s">
        <v>528</v>
      </c>
      <c r="C135" t="s">
        <v>112</v>
      </c>
      <c r="D135" t="s">
        <v>111</v>
      </c>
      <c r="I135" t="s">
        <v>432</v>
      </c>
      <c r="J135" t="s">
        <v>169</v>
      </c>
      <c r="K135" t="s">
        <v>168</v>
      </c>
      <c r="AD135" t="s">
        <v>527</v>
      </c>
      <c r="AE135" t="s">
        <v>528</v>
      </c>
      <c r="AF135" t="s">
        <v>112</v>
      </c>
      <c r="AG135" t="s">
        <v>111</v>
      </c>
    </row>
    <row r="136" spans="1:33">
      <c r="A136" t="s">
        <v>610</v>
      </c>
      <c r="B136" t="s">
        <v>611</v>
      </c>
      <c r="C136" t="s">
        <v>110</v>
      </c>
      <c r="D136" t="s">
        <v>109</v>
      </c>
      <c r="I136" t="s">
        <v>432</v>
      </c>
      <c r="J136" t="s">
        <v>167</v>
      </c>
      <c r="K136" t="s">
        <v>166</v>
      </c>
      <c r="AD136" t="s">
        <v>610</v>
      </c>
      <c r="AE136" t="s">
        <v>611</v>
      </c>
      <c r="AF136" t="s">
        <v>110</v>
      </c>
      <c r="AG136" t="s">
        <v>109</v>
      </c>
    </row>
    <row r="137" spans="1:33">
      <c r="A137" t="s">
        <v>580</v>
      </c>
      <c r="B137" t="s">
        <v>581</v>
      </c>
      <c r="C137" t="s">
        <v>108</v>
      </c>
      <c r="D137" t="s">
        <v>107</v>
      </c>
      <c r="I137" t="s">
        <v>432</v>
      </c>
      <c r="J137" t="s">
        <v>165</v>
      </c>
      <c r="K137" t="s">
        <v>164</v>
      </c>
      <c r="AD137" t="s">
        <v>580</v>
      </c>
      <c r="AE137" t="s">
        <v>581</v>
      </c>
      <c r="AF137" t="s">
        <v>108</v>
      </c>
      <c r="AG137" t="s">
        <v>107</v>
      </c>
    </row>
    <row r="138" spans="1:33">
      <c r="A138" t="s">
        <v>636</v>
      </c>
      <c r="B138" t="s">
        <v>637</v>
      </c>
      <c r="C138" t="s">
        <v>106</v>
      </c>
      <c r="D138" t="s">
        <v>105</v>
      </c>
      <c r="I138" t="s">
        <v>432</v>
      </c>
      <c r="J138" t="s">
        <v>163</v>
      </c>
      <c r="K138" t="s">
        <v>162</v>
      </c>
      <c r="AD138" t="s">
        <v>636</v>
      </c>
      <c r="AE138" t="s">
        <v>637</v>
      </c>
      <c r="AF138" t="s">
        <v>106</v>
      </c>
      <c r="AG138" t="s">
        <v>105</v>
      </c>
    </row>
    <row r="139" spans="1:33">
      <c r="A139" t="s">
        <v>640</v>
      </c>
      <c r="B139" t="s">
        <v>641</v>
      </c>
      <c r="C139" t="s">
        <v>103</v>
      </c>
      <c r="D139" t="s">
        <v>102</v>
      </c>
      <c r="I139" t="s">
        <v>432</v>
      </c>
      <c r="J139" t="s">
        <v>161</v>
      </c>
      <c r="K139" t="s">
        <v>160</v>
      </c>
      <c r="AD139" t="s">
        <v>640</v>
      </c>
      <c r="AE139" t="s">
        <v>641</v>
      </c>
      <c r="AF139" t="s">
        <v>103</v>
      </c>
      <c r="AG139" t="s">
        <v>102</v>
      </c>
    </row>
    <row r="140" spans="1:33">
      <c r="A140" t="s">
        <v>501</v>
      </c>
      <c r="B140" t="s">
        <v>502</v>
      </c>
      <c r="C140" t="s">
        <v>99</v>
      </c>
      <c r="D140" t="s">
        <v>98</v>
      </c>
      <c r="I140" t="s">
        <v>432</v>
      </c>
      <c r="J140" t="s">
        <v>157</v>
      </c>
      <c r="K140" t="s">
        <v>156</v>
      </c>
      <c r="AD140" t="s">
        <v>501</v>
      </c>
      <c r="AE140" t="s">
        <v>502</v>
      </c>
      <c r="AF140" t="s">
        <v>99</v>
      </c>
      <c r="AG140" t="s">
        <v>98</v>
      </c>
    </row>
    <row r="141" spans="1:33">
      <c r="A141" t="s">
        <v>642</v>
      </c>
      <c r="B141" t="s">
        <v>643</v>
      </c>
      <c r="C141" t="s">
        <v>96</v>
      </c>
      <c r="D141" t="s">
        <v>95</v>
      </c>
      <c r="I141" t="s">
        <v>432</v>
      </c>
      <c r="J141" t="s">
        <v>155</v>
      </c>
      <c r="K141" t="s">
        <v>154</v>
      </c>
      <c r="AD141" t="s">
        <v>642</v>
      </c>
      <c r="AE141" t="s">
        <v>643</v>
      </c>
      <c r="AF141" t="s">
        <v>96</v>
      </c>
      <c r="AG141" t="s">
        <v>95</v>
      </c>
    </row>
    <row r="142" spans="1:33">
      <c r="A142" t="s">
        <v>553</v>
      </c>
      <c r="B142" t="s">
        <v>554</v>
      </c>
      <c r="C142" t="s">
        <v>94</v>
      </c>
      <c r="D142" t="s">
        <v>93</v>
      </c>
      <c r="I142" t="s">
        <v>432</v>
      </c>
      <c r="J142" t="s">
        <v>153</v>
      </c>
      <c r="K142" t="s">
        <v>152</v>
      </c>
      <c r="AD142" t="s">
        <v>553</v>
      </c>
      <c r="AE142" t="s">
        <v>554</v>
      </c>
      <c r="AF142" t="s">
        <v>94</v>
      </c>
      <c r="AG142" t="s">
        <v>93</v>
      </c>
    </row>
    <row r="143" spans="1:33">
      <c r="A143" t="s">
        <v>636</v>
      </c>
      <c r="B143" t="s">
        <v>637</v>
      </c>
      <c r="C143" t="s">
        <v>92</v>
      </c>
      <c r="D143" t="s">
        <v>91</v>
      </c>
      <c r="I143" t="s">
        <v>432</v>
      </c>
      <c r="J143" t="s">
        <v>151</v>
      </c>
      <c r="K143" t="s">
        <v>150</v>
      </c>
      <c r="AD143" t="s">
        <v>636</v>
      </c>
      <c r="AE143" t="s">
        <v>637</v>
      </c>
      <c r="AF143" t="s">
        <v>92</v>
      </c>
      <c r="AG143" t="s">
        <v>91</v>
      </c>
    </row>
    <row r="144" spans="1:33">
      <c r="A144" t="s">
        <v>507</v>
      </c>
      <c r="B144" t="s">
        <v>508</v>
      </c>
      <c r="C144" t="s">
        <v>90</v>
      </c>
      <c r="D144" t="s">
        <v>89</v>
      </c>
      <c r="I144" t="s">
        <v>432</v>
      </c>
      <c r="J144" t="s">
        <v>149</v>
      </c>
      <c r="K144" t="s">
        <v>148</v>
      </c>
      <c r="AD144" t="s">
        <v>507</v>
      </c>
      <c r="AE144" t="s">
        <v>508</v>
      </c>
      <c r="AF144" t="s">
        <v>90</v>
      </c>
      <c r="AG144" t="s">
        <v>89</v>
      </c>
    </row>
    <row r="145" spans="1:33">
      <c r="A145" t="s">
        <v>517</v>
      </c>
      <c r="B145" t="s">
        <v>518</v>
      </c>
      <c r="C145" t="s">
        <v>88</v>
      </c>
      <c r="D145" t="s">
        <v>87</v>
      </c>
      <c r="I145" t="s">
        <v>432</v>
      </c>
      <c r="J145" t="s">
        <v>147</v>
      </c>
      <c r="K145" t="s">
        <v>146</v>
      </c>
      <c r="AD145" t="s">
        <v>517</v>
      </c>
      <c r="AE145" t="s">
        <v>518</v>
      </c>
      <c r="AF145" t="s">
        <v>88</v>
      </c>
      <c r="AG145" t="s">
        <v>87</v>
      </c>
    </row>
    <row r="146" spans="1:33">
      <c r="A146" t="s">
        <v>644</v>
      </c>
      <c r="B146" t="s">
        <v>645</v>
      </c>
      <c r="C146" t="s">
        <v>86</v>
      </c>
      <c r="D146" t="s">
        <v>85</v>
      </c>
      <c r="I146" t="s">
        <v>432</v>
      </c>
      <c r="J146" t="s">
        <v>145</v>
      </c>
      <c r="K146" t="s">
        <v>144</v>
      </c>
      <c r="AD146" t="s">
        <v>644</v>
      </c>
      <c r="AE146" t="s">
        <v>645</v>
      </c>
      <c r="AF146" t="s">
        <v>86</v>
      </c>
      <c r="AG146" t="s">
        <v>85</v>
      </c>
    </row>
    <row r="147" spans="1:33">
      <c r="A147" t="s">
        <v>594</v>
      </c>
      <c r="B147" t="s">
        <v>595</v>
      </c>
      <c r="C147" t="s">
        <v>84</v>
      </c>
      <c r="D147" t="s">
        <v>83</v>
      </c>
      <c r="I147" t="s">
        <v>432</v>
      </c>
      <c r="J147" t="s">
        <v>143</v>
      </c>
      <c r="K147" t="s">
        <v>142</v>
      </c>
      <c r="AD147" t="s">
        <v>594</v>
      </c>
      <c r="AE147" t="s">
        <v>595</v>
      </c>
      <c r="AF147" t="s">
        <v>84</v>
      </c>
      <c r="AG147" t="s">
        <v>83</v>
      </c>
    </row>
    <row r="148" spans="1:33">
      <c r="A148" t="s">
        <v>582</v>
      </c>
      <c r="B148" t="s">
        <v>583</v>
      </c>
      <c r="C148" t="s">
        <v>82</v>
      </c>
      <c r="D148" t="s">
        <v>81</v>
      </c>
      <c r="I148" t="s">
        <v>432</v>
      </c>
      <c r="J148" t="s">
        <v>141</v>
      </c>
      <c r="K148" t="s">
        <v>140</v>
      </c>
      <c r="AD148" t="s">
        <v>582</v>
      </c>
      <c r="AE148" t="s">
        <v>583</v>
      </c>
      <c r="AF148" t="s">
        <v>82</v>
      </c>
      <c r="AG148" t="s">
        <v>81</v>
      </c>
    </row>
    <row r="149" spans="1:33">
      <c r="A149" t="s">
        <v>517</v>
      </c>
      <c r="B149" t="s">
        <v>518</v>
      </c>
      <c r="C149" t="s">
        <v>80</v>
      </c>
      <c r="D149" t="s">
        <v>79</v>
      </c>
      <c r="I149" t="s">
        <v>432</v>
      </c>
      <c r="J149" t="s">
        <v>139</v>
      </c>
      <c r="K149" t="s">
        <v>138</v>
      </c>
      <c r="AD149" t="s">
        <v>517</v>
      </c>
      <c r="AE149" t="s">
        <v>518</v>
      </c>
      <c r="AF149" t="s">
        <v>80</v>
      </c>
      <c r="AG149" t="s">
        <v>79</v>
      </c>
    </row>
    <row r="150" spans="1:33">
      <c r="A150" t="s">
        <v>646</v>
      </c>
      <c r="B150" t="s">
        <v>647</v>
      </c>
      <c r="C150" t="s">
        <v>78</v>
      </c>
      <c r="D150" t="s">
        <v>77</v>
      </c>
      <c r="I150" t="s">
        <v>432</v>
      </c>
      <c r="J150" t="s">
        <v>137</v>
      </c>
      <c r="K150" t="s">
        <v>136</v>
      </c>
      <c r="AD150" t="s">
        <v>646</v>
      </c>
      <c r="AE150" t="s">
        <v>647</v>
      </c>
      <c r="AF150" t="s">
        <v>78</v>
      </c>
      <c r="AG150" t="s">
        <v>77</v>
      </c>
    </row>
    <row r="151" spans="1:33">
      <c r="A151" t="s">
        <v>532</v>
      </c>
      <c r="B151" t="s">
        <v>533</v>
      </c>
      <c r="C151" t="s">
        <v>75</v>
      </c>
      <c r="D151" t="s">
        <v>74</v>
      </c>
      <c r="I151" t="s">
        <v>432</v>
      </c>
      <c r="J151" t="s">
        <v>134</v>
      </c>
      <c r="K151" t="s">
        <v>133</v>
      </c>
      <c r="AD151" t="s">
        <v>532</v>
      </c>
      <c r="AE151" t="s">
        <v>533</v>
      </c>
      <c r="AF151" t="s">
        <v>75</v>
      </c>
      <c r="AG151" t="s">
        <v>74</v>
      </c>
    </row>
    <row r="152" spans="1:33">
      <c r="A152" t="s">
        <v>572</v>
      </c>
      <c r="B152" t="s">
        <v>573</v>
      </c>
      <c r="C152" t="s">
        <v>70</v>
      </c>
      <c r="D152" t="s">
        <v>69</v>
      </c>
      <c r="I152" t="s">
        <v>432</v>
      </c>
      <c r="J152" t="s">
        <v>132</v>
      </c>
      <c r="K152" t="s">
        <v>131</v>
      </c>
      <c r="AD152" t="s">
        <v>572</v>
      </c>
      <c r="AE152" t="s">
        <v>573</v>
      </c>
      <c r="AF152" t="s">
        <v>70</v>
      </c>
      <c r="AG152" t="s">
        <v>69</v>
      </c>
    </row>
    <row r="153" spans="1:33">
      <c r="A153" t="s">
        <v>523</v>
      </c>
      <c r="B153" t="s">
        <v>524</v>
      </c>
      <c r="C153" t="s">
        <v>67</v>
      </c>
      <c r="D153" t="s">
        <v>66</v>
      </c>
      <c r="I153" t="s">
        <v>432</v>
      </c>
      <c r="J153" t="s">
        <v>130</v>
      </c>
      <c r="K153" t="s">
        <v>129</v>
      </c>
      <c r="AD153" t="s">
        <v>523</v>
      </c>
      <c r="AE153" t="s">
        <v>524</v>
      </c>
      <c r="AF153" t="s">
        <v>67</v>
      </c>
      <c r="AG153" t="s">
        <v>66</v>
      </c>
    </row>
    <row r="154" spans="1:33">
      <c r="A154" t="s">
        <v>510</v>
      </c>
      <c r="B154" t="s">
        <v>511</v>
      </c>
      <c r="C154" t="s">
        <v>64</v>
      </c>
      <c r="D154" t="s">
        <v>63</v>
      </c>
      <c r="I154" t="s">
        <v>432</v>
      </c>
      <c r="J154" t="s">
        <v>128</v>
      </c>
      <c r="K154" t="s">
        <v>127</v>
      </c>
      <c r="AD154" t="s">
        <v>510</v>
      </c>
      <c r="AE154" t="s">
        <v>511</v>
      </c>
      <c r="AF154" t="s">
        <v>64</v>
      </c>
      <c r="AG154" t="s">
        <v>63</v>
      </c>
    </row>
    <row r="155" spans="1:33">
      <c r="A155" t="s">
        <v>527</v>
      </c>
      <c r="B155" t="s">
        <v>528</v>
      </c>
      <c r="C155" t="s">
        <v>62</v>
      </c>
      <c r="D155" t="s">
        <v>61</v>
      </c>
      <c r="I155" t="s">
        <v>432</v>
      </c>
      <c r="J155" t="s">
        <v>126</v>
      </c>
      <c r="K155" t="s">
        <v>125</v>
      </c>
      <c r="AD155" t="s">
        <v>527</v>
      </c>
      <c r="AE155" t="s">
        <v>528</v>
      </c>
      <c r="AF155" t="s">
        <v>62</v>
      </c>
      <c r="AG155" t="s">
        <v>61</v>
      </c>
    </row>
    <row r="156" spans="1:33">
      <c r="A156" t="s">
        <v>648</v>
      </c>
      <c r="B156" t="s">
        <v>649</v>
      </c>
      <c r="C156" t="s">
        <v>58</v>
      </c>
      <c r="D156" t="s">
        <v>57</v>
      </c>
      <c r="I156" t="s">
        <v>432</v>
      </c>
      <c r="J156" t="s">
        <v>124</v>
      </c>
      <c r="K156" t="s">
        <v>123</v>
      </c>
      <c r="AD156" t="s">
        <v>648</v>
      </c>
      <c r="AE156" t="s">
        <v>649</v>
      </c>
      <c r="AF156" t="s">
        <v>58</v>
      </c>
      <c r="AG156" t="s">
        <v>57</v>
      </c>
    </row>
    <row r="157" spans="1:33">
      <c r="A157" t="s">
        <v>527</v>
      </c>
      <c r="B157" t="s">
        <v>528</v>
      </c>
      <c r="C157" t="s">
        <v>53</v>
      </c>
      <c r="D157" t="s">
        <v>52</v>
      </c>
      <c r="I157" t="s">
        <v>432</v>
      </c>
      <c r="J157" t="s">
        <v>122</v>
      </c>
      <c r="K157" t="s">
        <v>121</v>
      </c>
      <c r="AD157" t="s">
        <v>527</v>
      </c>
      <c r="AE157" t="s">
        <v>528</v>
      </c>
      <c r="AF157" t="s">
        <v>53</v>
      </c>
      <c r="AG157" t="s">
        <v>52</v>
      </c>
    </row>
    <row r="158" spans="1:33">
      <c r="A158" t="s">
        <v>650</v>
      </c>
      <c r="B158" t="s">
        <v>651</v>
      </c>
      <c r="C158" t="s">
        <v>51</v>
      </c>
      <c r="D158" t="s">
        <v>50</v>
      </c>
      <c r="I158" t="s">
        <v>432</v>
      </c>
      <c r="J158" t="s">
        <v>120</v>
      </c>
      <c r="K158" t="s">
        <v>119</v>
      </c>
      <c r="AD158" t="s">
        <v>650</v>
      </c>
      <c r="AE158" t="s">
        <v>651</v>
      </c>
      <c r="AF158" t="s">
        <v>51</v>
      </c>
      <c r="AG158" t="s">
        <v>50</v>
      </c>
    </row>
    <row r="159" spans="1:33">
      <c r="A159" t="s">
        <v>517</v>
      </c>
      <c r="B159" t="s">
        <v>518</v>
      </c>
      <c r="C159" t="s">
        <v>46</v>
      </c>
      <c r="D159" t="s">
        <v>45</v>
      </c>
      <c r="I159" t="s">
        <v>432</v>
      </c>
      <c r="J159" t="s">
        <v>118</v>
      </c>
      <c r="K159" t="s">
        <v>117</v>
      </c>
      <c r="AD159" t="s">
        <v>517</v>
      </c>
      <c r="AE159" t="s">
        <v>518</v>
      </c>
      <c r="AF159" t="s">
        <v>46</v>
      </c>
      <c r="AG159" t="s">
        <v>45</v>
      </c>
    </row>
    <row r="160" spans="1:33">
      <c r="A160" t="s">
        <v>652</v>
      </c>
      <c r="B160" t="s">
        <v>653</v>
      </c>
      <c r="C160" t="s">
        <v>41</v>
      </c>
      <c r="D160" t="s">
        <v>40</v>
      </c>
      <c r="I160" t="s">
        <v>432</v>
      </c>
      <c r="J160" t="s">
        <v>114</v>
      </c>
      <c r="K160" t="s">
        <v>113</v>
      </c>
      <c r="AD160" t="s">
        <v>652</v>
      </c>
      <c r="AE160" t="s">
        <v>653</v>
      </c>
      <c r="AF160" t="s">
        <v>41</v>
      </c>
      <c r="AG160" t="s">
        <v>40</v>
      </c>
    </row>
    <row r="161" spans="9:11">
      <c r="I161" t="s">
        <v>432</v>
      </c>
      <c r="J161" t="s">
        <v>112</v>
      </c>
      <c r="K161" t="s">
        <v>111</v>
      </c>
    </row>
    <row r="162" spans="9:11">
      <c r="I162" t="s">
        <v>432</v>
      </c>
      <c r="J162" t="s">
        <v>110</v>
      </c>
      <c r="K162" t="s">
        <v>109</v>
      </c>
    </row>
    <row r="163" spans="9:11">
      <c r="I163" t="s">
        <v>432</v>
      </c>
      <c r="J163" t="s">
        <v>108</v>
      </c>
      <c r="K163" t="s">
        <v>107</v>
      </c>
    </row>
    <row r="164" spans="9:11">
      <c r="I164" t="s">
        <v>432</v>
      </c>
      <c r="J164" t="s">
        <v>106</v>
      </c>
      <c r="K164" t="s">
        <v>105</v>
      </c>
    </row>
    <row r="165" spans="9:11">
      <c r="I165" t="s">
        <v>432</v>
      </c>
      <c r="J165" t="s">
        <v>103</v>
      </c>
      <c r="K165" t="s">
        <v>102</v>
      </c>
    </row>
    <row r="166" spans="9:11">
      <c r="I166" t="s">
        <v>432</v>
      </c>
      <c r="J166" t="s">
        <v>99</v>
      </c>
      <c r="K166" t="s">
        <v>98</v>
      </c>
    </row>
    <row r="167" spans="9:11">
      <c r="I167" t="s">
        <v>432</v>
      </c>
      <c r="J167" t="s">
        <v>96</v>
      </c>
      <c r="K167" t="s">
        <v>95</v>
      </c>
    </row>
    <row r="168" spans="9:11">
      <c r="I168" t="s">
        <v>432</v>
      </c>
      <c r="J168" t="s">
        <v>94</v>
      </c>
      <c r="K168" t="s">
        <v>93</v>
      </c>
    </row>
    <row r="169" spans="9:11">
      <c r="I169" t="s">
        <v>432</v>
      </c>
      <c r="J169" t="s">
        <v>92</v>
      </c>
      <c r="K169" t="s">
        <v>91</v>
      </c>
    </row>
    <row r="170" spans="9:11">
      <c r="I170" t="s">
        <v>432</v>
      </c>
      <c r="J170" t="s">
        <v>90</v>
      </c>
      <c r="K170" t="s">
        <v>89</v>
      </c>
    </row>
    <row r="171" spans="9:11">
      <c r="I171" t="s">
        <v>432</v>
      </c>
      <c r="J171" t="s">
        <v>88</v>
      </c>
      <c r="K171" t="s">
        <v>87</v>
      </c>
    </row>
    <row r="172" spans="9:11">
      <c r="I172" t="s">
        <v>432</v>
      </c>
      <c r="J172" t="s">
        <v>86</v>
      </c>
      <c r="K172" t="s">
        <v>85</v>
      </c>
    </row>
    <row r="173" spans="9:11">
      <c r="I173" t="s">
        <v>432</v>
      </c>
      <c r="J173" t="s">
        <v>84</v>
      </c>
      <c r="K173" t="s">
        <v>83</v>
      </c>
    </row>
    <row r="174" spans="9:11">
      <c r="I174" t="s">
        <v>432</v>
      </c>
      <c r="J174" t="s">
        <v>82</v>
      </c>
      <c r="K174" t="s">
        <v>81</v>
      </c>
    </row>
    <row r="175" spans="9:11">
      <c r="I175" t="s">
        <v>432</v>
      </c>
      <c r="J175" t="s">
        <v>80</v>
      </c>
      <c r="K175" t="s">
        <v>79</v>
      </c>
    </row>
    <row r="176" spans="9:11">
      <c r="I176" t="s">
        <v>432</v>
      </c>
      <c r="J176" t="s">
        <v>78</v>
      </c>
      <c r="K176" t="s">
        <v>77</v>
      </c>
    </row>
    <row r="177" spans="9:12">
      <c r="I177" t="s">
        <v>432</v>
      </c>
      <c r="J177" t="s">
        <v>75</v>
      </c>
      <c r="K177" t="s">
        <v>74</v>
      </c>
    </row>
    <row r="178" spans="9:12">
      <c r="I178" t="s">
        <v>432</v>
      </c>
      <c r="J178" t="s">
        <v>70</v>
      </c>
      <c r="K178" t="s">
        <v>69</v>
      </c>
    </row>
    <row r="179" spans="9:12">
      <c r="I179" t="s">
        <v>432</v>
      </c>
      <c r="J179" t="s">
        <v>67</v>
      </c>
      <c r="K179" t="s">
        <v>66</v>
      </c>
    </row>
    <row r="180" spans="9:12">
      <c r="I180" t="s">
        <v>432</v>
      </c>
      <c r="J180" t="s">
        <v>64</v>
      </c>
      <c r="K180" t="s">
        <v>63</v>
      </c>
    </row>
    <row r="181" spans="9:12">
      <c r="I181" t="s">
        <v>432</v>
      </c>
      <c r="J181" t="s">
        <v>62</v>
      </c>
      <c r="K181" t="s">
        <v>61</v>
      </c>
    </row>
    <row r="182" spans="9:12">
      <c r="I182" t="s">
        <v>432</v>
      </c>
      <c r="J182" t="s">
        <v>58</v>
      </c>
      <c r="K182" t="s">
        <v>57</v>
      </c>
    </row>
    <row r="183" spans="9:12">
      <c r="I183" t="s">
        <v>432</v>
      </c>
      <c r="J183" t="s">
        <v>53</v>
      </c>
      <c r="K183" t="s">
        <v>52</v>
      </c>
    </row>
    <row r="184" spans="9:12">
      <c r="I184" t="s">
        <v>432</v>
      </c>
      <c r="J184" t="s">
        <v>51</v>
      </c>
      <c r="K184" t="s">
        <v>50</v>
      </c>
    </row>
    <row r="185" spans="9:12">
      <c r="I185" t="s">
        <v>432</v>
      </c>
      <c r="J185" t="s">
        <v>46</v>
      </c>
      <c r="K185" t="s">
        <v>45</v>
      </c>
    </row>
    <row r="186" spans="9:12">
      <c r="I186" t="s">
        <v>432</v>
      </c>
      <c r="J186" t="s">
        <v>41</v>
      </c>
      <c r="K186" t="s">
        <v>40</v>
      </c>
    </row>
    <row r="187" spans="9:12">
      <c r="I187" t="s">
        <v>73</v>
      </c>
      <c r="J187" s="98" t="s">
        <v>365</v>
      </c>
      <c r="K187" t="s">
        <v>364</v>
      </c>
      <c r="L187" t="s">
        <v>73</v>
      </c>
    </row>
    <row r="188" spans="9:12">
      <c r="I188" t="s">
        <v>73</v>
      </c>
      <c r="J188" s="98" t="s">
        <v>363</v>
      </c>
      <c r="K188" t="s">
        <v>362</v>
      </c>
      <c r="L188" t="s">
        <v>73</v>
      </c>
    </row>
    <row r="189" spans="9:12">
      <c r="I189" t="s">
        <v>73</v>
      </c>
      <c r="J189" s="98" t="s">
        <v>355</v>
      </c>
      <c r="K189" t="s">
        <v>354</v>
      </c>
      <c r="L189" t="s">
        <v>73</v>
      </c>
    </row>
    <row r="190" spans="9:12">
      <c r="I190" t="s">
        <v>73</v>
      </c>
      <c r="J190" s="98" t="s">
        <v>339</v>
      </c>
      <c r="K190" t="s">
        <v>338</v>
      </c>
      <c r="L190" t="s">
        <v>73</v>
      </c>
    </row>
    <row r="191" spans="9:12">
      <c r="I191" t="s">
        <v>73</v>
      </c>
      <c r="J191" s="98" t="s">
        <v>333</v>
      </c>
      <c r="K191" t="s">
        <v>332</v>
      </c>
      <c r="L191" t="s">
        <v>73</v>
      </c>
    </row>
    <row r="192" spans="9:12">
      <c r="I192" t="s">
        <v>73</v>
      </c>
      <c r="J192" s="98" t="s">
        <v>323</v>
      </c>
      <c r="K192" t="s">
        <v>322</v>
      </c>
      <c r="L192" t="s">
        <v>73</v>
      </c>
    </row>
    <row r="193" spans="9:12">
      <c r="I193" t="s">
        <v>73</v>
      </c>
      <c r="J193" s="98" t="s">
        <v>315</v>
      </c>
      <c r="K193" t="s">
        <v>314</v>
      </c>
      <c r="L193" t="s">
        <v>73</v>
      </c>
    </row>
    <row r="194" spans="9:12">
      <c r="I194" t="s">
        <v>73</v>
      </c>
      <c r="J194" s="98" t="s">
        <v>307</v>
      </c>
      <c r="K194" t="s">
        <v>306</v>
      </c>
      <c r="L194" t="s">
        <v>73</v>
      </c>
    </row>
    <row r="195" spans="9:12">
      <c r="I195" t="s">
        <v>73</v>
      </c>
      <c r="J195" s="98" t="s">
        <v>289</v>
      </c>
      <c r="K195" t="s">
        <v>288</v>
      </c>
      <c r="L195" t="s">
        <v>73</v>
      </c>
    </row>
    <row r="196" spans="9:12">
      <c r="I196" t="s">
        <v>73</v>
      </c>
      <c r="J196" s="98" t="s">
        <v>283</v>
      </c>
      <c r="K196" t="s">
        <v>282</v>
      </c>
      <c r="L196" t="s">
        <v>73</v>
      </c>
    </row>
    <row r="197" spans="9:12">
      <c r="I197" t="s">
        <v>73</v>
      </c>
      <c r="J197" s="98" t="s">
        <v>275</v>
      </c>
      <c r="K197" t="s">
        <v>274</v>
      </c>
      <c r="L197" t="s">
        <v>73</v>
      </c>
    </row>
    <row r="198" spans="9:12">
      <c r="I198" t="s">
        <v>73</v>
      </c>
      <c r="J198" s="98" t="s">
        <v>273</v>
      </c>
      <c r="K198" t="s">
        <v>272</v>
      </c>
      <c r="L198" t="s">
        <v>73</v>
      </c>
    </row>
    <row r="199" spans="9:12">
      <c r="I199" t="s">
        <v>73</v>
      </c>
      <c r="J199" s="98" t="s">
        <v>269</v>
      </c>
      <c r="K199" t="s">
        <v>268</v>
      </c>
      <c r="L199" t="s">
        <v>73</v>
      </c>
    </row>
    <row r="200" spans="9:12">
      <c r="I200" t="s">
        <v>73</v>
      </c>
      <c r="J200" s="98" t="s">
        <v>265</v>
      </c>
      <c r="K200" t="s">
        <v>264</v>
      </c>
      <c r="L200" t="s">
        <v>73</v>
      </c>
    </row>
    <row r="201" spans="9:12">
      <c r="I201" t="s">
        <v>73</v>
      </c>
      <c r="J201" s="98" t="s">
        <v>263</v>
      </c>
      <c r="K201" t="s">
        <v>262</v>
      </c>
      <c r="L201" t="s">
        <v>73</v>
      </c>
    </row>
    <row r="202" spans="9:12">
      <c r="I202" t="s">
        <v>73</v>
      </c>
      <c r="J202" s="98" t="s">
        <v>259</v>
      </c>
      <c r="K202" t="s">
        <v>258</v>
      </c>
      <c r="L202" t="s">
        <v>73</v>
      </c>
    </row>
    <row r="203" spans="9:12">
      <c r="I203" t="s">
        <v>73</v>
      </c>
      <c r="J203" s="98" t="s">
        <v>253</v>
      </c>
      <c r="K203" t="s">
        <v>252</v>
      </c>
      <c r="L203" t="s">
        <v>73</v>
      </c>
    </row>
    <row r="204" spans="9:12">
      <c r="I204" t="s">
        <v>73</v>
      </c>
      <c r="J204" s="98" t="s">
        <v>251</v>
      </c>
      <c r="K204" t="s">
        <v>250</v>
      </c>
      <c r="L204" t="s">
        <v>73</v>
      </c>
    </row>
    <row r="205" spans="9:12">
      <c r="I205" t="s">
        <v>73</v>
      </c>
      <c r="J205" s="98" t="s">
        <v>247</v>
      </c>
      <c r="K205" t="s">
        <v>246</v>
      </c>
      <c r="L205" t="s">
        <v>73</v>
      </c>
    </row>
    <row r="206" spans="9:12">
      <c r="I206" t="s">
        <v>73</v>
      </c>
      <c r="J206" s="98" t="s">
        <v>245</v>
      </c>
      <c r="K206" t="s">
        <v>244</v>
      </c>
      <c r="L206" t="s">
        <v>73</v>
      </c>
    </row>
    <row r="207" spans="9:12">
      <c r="I207" t="s">
        <v>73</v>
      </c>
      <c r="J207" s="98" t="s">
        <v>239</v>
      </c>
      <c r="K207" t="s">
        <v>238</v>
      </c>
      <c r="L207" t="s">
        <v>73</v>
      </c>
    </row>
    <row r="208" spans="9:12">
      <c r="I208" t="s">
        <v>73</v>
      </c>
      <c r="J208" s="98" t="s">
        <v>233</v>
      </c>
      <c r="K208" t="s">
        <v>232</v>
      </c>
      <c r="L208" t="s">
        <v>73</v>
      </c>
    </row>
    <row r="209" spans="9:12">
      <c r="I209" t="s">
        <v>73</v>
      </c>
      <c r="J209" s="98" t="s">
        <v>223</v>
      </c>
      <c r="K209" t="s">
        <v>222</v>
      </c>
      <c r="L209" t="s">
        <v>73</v>
      </c>
    </row>
    <row r="210" spans="9:12">
      <c r="I210" t="s">
        <v>73</v>
      </c>
      <c r="J210" s="98" t="s">
        <v>211</v>
      </c>
      <c r="K210" t="s">
        <v>210</v>
      </c>
      <c r="L210" t="s">
        <v>73</v>
      </c>
    </row>
    <row r="211" spans="9:12">
      <c r="I211" t="s">
        <v>73</v>
      </c>
      <c r="J211" s="98" t="s">
        <v>203</v>
      </c>
      <c r="K211" t="s">
        <v>202</v>
      </c>
      <c r="L211" t="s">
        <v>73</v>
      </c>
    </row>
    <row r="212" spans="9:12">
      <c r="I212" t="s">
        <v>73</v>
      </c>
      <c r="J212" s="98" t="s">
        <v>169</v>
      </c>
      <c r="K212" t="s">
        <v>168</v>
      </c>
      <c r="L212" t="s">
        <v>73</v>
      </c>
    </row>
    <row r="213" spans="9:12">
      <c r="I213" t="s">
        <v>73</v>
      </c>
      <c r="J213" s="98" t="s">
        <v>165</v>
      </c>
      <c r="K213" t="s">
        <v>164</v>
      </c>
      <c r="L213" t="s">
        <v>73</v>
      </c>
    </row>
    <row r="214" spans="9:12">
      <c r="I214" t="s">
        <v>73</v>
      </c>
      <c r="J214" s="98" t="s">
        <v>130</v>
      </c>
      <c r="K214" t="s">
        <v>129</v>
      </c>
      <c r="L214" t="s">
        <v>73</v>
      </c>
    </row>
    <row r="215" spans="9:12">
      <c r="I215" t="s">
        <v>73</v>
      </c>
      <c r="J215" s="98" t="s">
        <v>110</v>
      </c>
      <c r="K215" t="s">
        <v>109</v>
      </c>
      <c r="L215" t="s">
        <v>73</v>
      </c>
    </row>
    <row r="216" spans="9:12">
      <c r="I216" t="s">
        <v>73</v>
      </c>
      <c r="J216" s="98" t="s">
        <v>94</v>
      </c>
      <c r="K216" t="s">
        <v>93</v>
      </c>
      <c r="L216" t="s">
        <v>73</v>
      </c>
    </row>
    <row r="217" spans="9:12">
      <c r="I217" t="s">
        <v>73</v>
      </c>
      <c r="J217" s="98" t="s">
        <v>86</v>
      </c>
      <c r="K217" t="s">
        <v>85</v>
      </c>
      <c r="L217" t="s">
        <v>73</v>
      </c>
    </row>
    <row r="218" spans="9:12">
      <c r="I218" t="s">
        <v>73</v>
      </c>
      <c r="J218" s="98" t="s">
        <v>84</v>
      </c>
      <c r="K218" t="s">
        <v>83</v>
      </c>
      <c r="L218" t="s">
        <v>73</v>
      </c>
    </row>
    <row r="219" spans="9:12">
      <c r="I219" t="s">
        <v>73</v>
      </c>
      <c r="J219" s="98" t="s">
        <v>70</v>
      </c>
      <c r="K219" t="s">
        <v>69</v>
      </c>
      <c r="L219" t="s">
        <v>73</v>
      </c>
    </row>
    <row r="220" spans="9:12">
      <c r="I220" t="s">
        <v>49</v>
      </c>
      <c r="J220" s="98" t="s">
        <v>357</v>
      </c>
      <c r="K220" t="s">
        <v>356</v>
      </c>
      <c r="L220" t="s">
        <v>49</v>
      </c>
    </row>
    <row r="221" spans="9:12">
      <c r="I221" t="s">
        <v>49</v>
      </c>
      <c r="J221" s="98" t="s">
        <v>353</v>
      </c>
      <c r="K221" t="s">
        <v>352</v>
      </c>
      <c r="L221" t="s">
        <v>49</v>
      </c>
    </row>
    <row r="222" spans="9:12">
      <c r="I222" t="s">
        <v>49</v>
      </c>
      <c r="J222" s="98" t="s">
        <v>325</v>
      </c>
      <c r="K222" t="s">
        <v>324</v>
      </c>
      <c r="L222" t="s">
        <v>49</v>
      </c>
    </row>
    <row r="223" spans="9:12">
      <c r="I223" t="s">
        <v>49</v>
      </c>
      <c r="J223" s="98" t="s">
        <v>321</v>
      </c>
      <c r="K223" t="s">
        <v>320</v>
      </c>
      <c r="L223" t="s">
        <v>49</v>
      </c>
    </row>
    <row r="224" spans="9:12">
      <c r="I224" t="s">
        <v>49</v>
      </c>
      <c r="J224" s="98" t="s">
        <v>309</v>
      </c>
      <c r="K224" t="s">
        <v>308</v>
      </c>
      <c r="L224" t="s">
        <v>49</v>
      </c>
    </row>
    <row r="225" spans="9:12">
      <c r="I225" t="s">
        <v>49</v>
      </c>
      <c r="J225" s="98" t="s">
        <v>301</v>
      </c>
      <c r="K225" t="s">
        <v>300</v>
      </c>
      <c r="L225" t="s">
        <v>49</v>
      </c>
    </row>
    <row r="226" spans="9:12">
      <c r="I226" t="s">
        <v>49</v>
      </c>
      <c r="J226" s="98" t="s">
        <v>299</v>
      </c>
      <c r="K226" t="s">
        <v>298</v>
      </c>
      <c r="L226" t="s">
        <v>49</v>
      </c>
    </row>
    <row r="227" spans="9:12">
      <c r="I227" t="s">
        <v>49</v>
      </c>
      <c r="J227" s="98" t="s">
        <v>291</v>
      </c>
      <c r="K227" t="s">
        <v>290</v>
      </c>
      <c r="L227" t="s">
        <v>49</v>
      </c>
    </row>
    <row r="228" spans="9:12">
      <c r="I228" t="s">
        <v>49</v>
      </c>
      <c r="J228" s="98" t="s">
        <v>281</v>
      </c>
      <c r="K228" t="s">
        <v>280</v>
      </c>
      <c r="L228" t="s">
        <v>49</v>
      </c>
    </row>
    <row r="229" spans="9:12">
      <c r="I229" t="s">
        <v>49</v>
      </c>
      <c r="J229" s="98" t="s">
        <v>257</v>
      </c>
      <c r="K229" t="s">
        <v>256</v>
      </c>
      <c r="L229" t="s">
        <v>49</v>
      </c>
    </row>
    <row r="230" spans="9:12">
      <c r="I230" t="s">
        <v>49</v>
      </c>
      <c r="J230" s="98" t="s">
        <v>255</v>
      </c>
      <c r="K230" t="s">
        <v>254</v>
      </c>
      <c r="L230" t="s">
        <v>49</v>
      </c>
    </row>
    <row r="231" spans="9:12">
      <c r="I231" t="s">
        <v>49</v>
      </c>
      <c r="J231" s="98" t="s">
        <v>227</v>
      </c>
      <c r="K231" t="s">
        <v>226</v>
      </c>
      <c r="L231" t="s">
        <v>49</v>
      </c>
    </row>
    <row r="232" spans="9:12">
      <c r="I232" t="s">
        <v>49</v>
      </c>
      <c r="J232" s="98" t="s">
        <v>225</v>
      </c>
      <c r="K232" t="s">
        <v>224</v>
      </c>
      <c r="L232" t="s">
        <v>49</v>
      </c>
    </row>
    <row r="233" spans="9:12">
      <c r="I233" t="s">
        <v>49</v>
      </c>
      <c r="J233" s="98" t="s">
        <v>221</v>
      </c>
      <c r="K233" t="s">
        <v>220</v>
      </c>
      <c r="L233" t="s">
        <v>49</v>
      </c>
    </row>
    <row r="234" spans="9:12">
      <c r="I234" t="s">
        <v>49</v>
      </c>
      <c r="J234" s="98" t="s">
        <v>217</v>
      </c>
      <c r="K234" t="s">
        <v>216</v>
      </c>
      <c r="L234" t="s">
        <v>49</v>
      </c>
    </row>
    <row r="235" spans="9:12">
      <c r="I235" t="s">
        <v>49</v>
      </c>
      <c r="J235" s="98" t="s">
        <v>207</v>
      </c>
      <c r="K235" t="s">
        <v>206</v>
      </c>
      <c r="L235" t="s">
        <v>49</v>
      </c>
    </row>
    <row r="236" spans="9:12">
      <c r="I236" t="s">
        <v>49</v>
      </c>
      <c r="J236" s="98" t="s">
        <v>201</v>
      </c>
      <c r="K236" t="s">
        <v>200</v>
      </c>
      <c r="L236" t="s">
        <v>49</v>
      </c>
    </row>
    <row r="237" spans="9:12">
      <c r="I237" t="s">
        <v>49</v>
      </c>
      <c r="J237" s="98" t="s">
        <v>189</v>
      </c>
      <c r="K237" t="s">
        <v>188</v>
      </c>
      <c r="L237" t="s">
        <v>49</v>
      </c>
    </row>
    <row r="238" spans="9:12">
      <c r="I238" t="s">
        <v>49</v>
      </c>
      <c r="J238" s="98" t="s">
        <v>185</v>
      </c>
      <c r="K238" t="s">
        <v>184</v>
      </c>
      <c r="L238" t="s">
        <v>49</v>
      </c>
    </row>
    <row r="239" spans="9:12">
      <c r="I239" t="s">
        <v>49</v>
      </c>
      <c r="J239" s="98" t="s">
        <v>183</v>
      </c>
      <c r="K239" t="s">
        <v>182</v>
      </c>
      <c r="L239" t="s">
        <v>49</v>
      </c>
    </row>
    <row r="240" spans="9:12">
      <c r="I240" t="s">
        <v>49</v>
      </c>
      <c r="J240" s="98" t="s">
        <v>177</v>
      </c>
      <c r="K240" t="s">
        <v>176</v>
      </c>
      <c r="L240" t="s">
        <v>49</v>
      </c>
    </row>
    <row r="241" spans="9:12">
      <c r="I241" t="s">
        <v>49</v>
      </c>
      <c r="J241" s="98" t="s">
        <v>157</v>
      </c>
      <c r="K241" t="s">
        <v>156</v>
      </c>
      <c r="L241" t="s">
        <v>49</v>
      </c>
    </row>
    <row r="242" spans="9:12">
      <c r="I242" t="s">
        <v>49</v>
      </c>
      <c r="J242" s="98" t="s">
        <v>153</v>
      </c>
      <c r="K242" t="s">
        <v>152</v>
      </c>
      <c r="L242" t="s">
        <v>49</v>
      </c>
    </row>
    <row r="243" spans="9:12">
      <c r="I243" t="s">
        <v>49</v>
      </c>
      <c r="J243" s="98" t="s">
        <v>147</v>
      </c>
      <c r="K243" t="s">
        <v>146</v>
      </c>
      <c r="L243" t="s">
        <v>49</v>
      </c>
    </row>
    <row r="244" spans="9:12">
      <c r="I244" t="s">
        <v>49</v>
      </c>
      <c r="J244" s="98" t="s">
        <v>143</v>
      </c>
      <c r="K244" t="s">
        <v>142</v>
      </c>
      <c r="L244" t="s">
        <v>49</v>
      </c>
    </row>
    <row r="245" spans="9:12">
      <c r="I245" t="s">
        <v>49</v>
      </c>
      <c r="J245" s="98" t="s">
        <v>132</v>
      </c>
      <c r="K245" t="s">
        <v>131</v>
      </c>
      <c r="L245" t="s">
        <v>49</v>
      </c>
    </row>
    <row r="246" spans="9:12">
      <c r="I246" t="s">
        <v>49</v>
      </c>
      <c r="J246" s="98" t="s">
        <v>126</v>
      </c>
      <c r="K246" t="s">
        <v>125</v>
      </c>
      <c r="L246" t="s">
        <v>49</v>
      </c>
    </row>
    <row r="247" spans="9:12">
      <c r="I247" t="s">
        <v>49</v>
      </c>
      <c r="J247" s="98" t="s">
        <v>120</v>
      </c>
      <c r="K247" t="s">
        <v>119</v>
      </c>
      <c r="L247" t="s">
        <v>49</v>
      </c>
    </row>
    <row r="248" spans="9:12">
      <c r="I248" t="s">
        <v>49</v>
      </c>
      <c r="J248" s="98" t="s">
        <v>118</v>
      </c>
      <c r="K248" t="s">
        <v>117</v>
      </c>
      <c r="L248" t="s">
        <v>49</v>
      </c>
    </row>
    <row r="249" spans="9:12">
      <c r="I249" t="s">
        <v>49</v>
      </c>
      <c r="J249" s="98" t="s">
        <v>103</v>
      </c>
      <c r="K249" t="s">
        <v>102</v>
      </c>
      <c r="L249" t="s">
        <v>49</v>
      </c>
    </row>
    <row r="250" spans="9:12">
      <c r="I250" t="s">
        <v>49</v>
      </c>
      <c r="J250" s="98" t="s">
        <v>99</v>
      </c>
      <c r="K250" t="s">
        <v>98</v>
      </c>
      <c r="L250" t="s">
        <v>49</v>
      </c>
    </row>
    <row r="251" spans="9:12">
      <c r="I251" t="s">
        <v>49</v>
      </c>
      <c r="J251" s="98" t="s">
        <v>88</v>
      </c>
      <c r="K251" t="s">
        <v>87</v>
      </c>
      <c r="L251" t="s">
        <v>49</v>
      </c>
    </row>
    <row r="252" spans="9:12">
      <c r="I252" t="s">
        <v>49</v>
      </c>
      <c r="J252" s="98" t="s">
        <v>80</v>
      </c>
      <c r="K252" t="s">
        <v>79</v>
      </c>
      <c r="L252" t="s">
        <v>49</v>
      </c>
    </row>
    <row r="253" spans="9:12">
      <c r="I253" t="s">
        <v>49</v>
      </c>
      <c r="J253" s="98" t="s">
        <v>51</v>
      </c>
      <c r="K253" t="s">
        <v>50</v>
      </c>
      <c r="L253" t="s">
        <v>49</v>
      </c>
    </row>
    <row r="254" spans="9:12">
      <c r="I254" t="s">
        <v>49</v>
      </c>
      <c r="J254" s="98" t="s">
        <v>46</v>
      </c>
      <c r="K254" t="s">
        <v>45</v>
      </c>
      <c r="L254" t="s">
        <v>49</v>
      </c>
    </row>
    <row r="255" spans="9:12">
      <c r="I255" t="s">
        <v>44</v>
      </c>
      <c r="J255" s="98" t="s">
        <v>361</v>
      </c>
      <c r="K255" t="s">
        <v>360</v>
      </c>
      <c r="L255" t="s">
        <v>44</v>
      </c>
    </row>
    <row r="256" spans="9:12">
      <c r="I256" t="s">
        <v>44</v>
      </c>
      <c r="J256" s="98" t="s">
        <v>351</v>
      </c>
      <c r="K256" t="s">
        <v>350</v>
      </c>
      <c r="L256" t="s">
        <v>44</v>
      </c>
    </row>
    <row r="257" spans="9:12">
      <c r="I257" t="s">
        <v>44</v>
      </c>
      <c r="J257" s="98" t="s">
        <v>349</v>
      </c>
      <c r="K257" t="s">
        <v>348</v>
      </c>
      <c r="L257" t="s">
        <v>44</v>
      </c>
    </row>
    <row r="258" spans="9:12">
      <c r="I258" t="s">
        <v>44</v>
      </c>
      <c r="J258" s="98" t="s">
        <v>347</v>
      </c>
      <c r="K258" t="s">
        <v>346</v>
      </c>
      <c r="L258" t="s">
        <v>44</v>
      </c>
    </row>
    <row r="259" spans="9:12">
      <c r="I259" t="s">
        <v>44</v>
      </c>
      <c r="J259" s="98" t="s">
        <v>341</v>
      </c>
      <c r="K259" t="s">
        <v>340</v>
      </c>
      <c r="L259" t="s">
        <v>44</v>
      </c>
    </row>
    <row r="260" spans="9:12">
      <c r="I260" t="s">
        <v>44</v>
      </c>
      <c r="J260" s="98" t="s">
        <v>329</v>
      </c>
      <c r="K260" t="s">
        <v>328</v>
      </c>
      <c r="L260" t="s">
        <v>44</v>
      </c>
    </row>
    <row r="261" spans="9:12">
      <c r="I261" t="s">
        <v>44</v>
      </c>
      <c r="J261" s="98" t="s">
        <v>327</v>
      </c>
      <c r="K261" t="s">
        <v>326</v>
      </c>
      <c r="L261" t="s">
        <v>44</v>
      </c>
    </row>
    <row r="262" spans="9:12">
      <c r="I262" t="s">
        <v>44</v>
      </c>
      <c r="J262" s="98" t="s">
        <v>319</v>
      </c>
      <c r="K262" t="s">
        <v>318</v>
      </c>
      <c r="L262" t="s">
        <v>44</v>
      </c>
    </row>
    <row r="263" spans="9:12">
      <c r="I263" t="s">
        <v>44</v>
      </c>
      <c r="J263" s="98" t="s">
        <v>317</v>
      </c>
      <c r="K263" t="s">
        <v>316</v>
      </c>
      <c r="L263" t="s">
        <v>44</v>
      </c>
    </row>
    <row r="264" spans="9:12">
      <c r="I264" t="s">
        <v>44</v>
      </c>
      <c r="J264" s="98" t="s">
        <v>311</v>
      </c>
      <c r="K264" t="s">
        <v>310</v>
      </c>
      <c r="L264" t="s">
        <v>44</v>
      </c>
    </row>
    <row r="265" spans="9:12">
      <c r="I265" t="s">
        <v>44</v>
      </c>
      <c r="J265" s="98" t="s">
        <v>305</v>
      </c>
      <c r="K265" t="s">
        <v>304</v>
      </c>
      <c r="L265" t="s">
        <v>44</v>
      </c>
    </row>
    <row r="266" spans="9:12">
      <c r="I266" t="s">
        <v>44</v>
      </c>
      <c r="J266" s="98" t="s">
        <v>303</v>
      </c>
      <c r="K266" t="s">
        <v>302</v>
      </c>
      <c r="L266" t="s">
        <v>44</v>
      </c>
    </row>
    <row r="267" spans="9:12">
      <c r="I267" t="s">
        <v>44</v>
      </c>
      <c r="J267" s="98" t="s">
        <v>295</v>
      </c>
      <c r="K267" t="s">
        <v>294</v>
      </c>
      <c r="L267" t="s">
        <v>44</v>
      </c>
    </row>
    <row r="268" spans="9:12">
      <c r="I268" t="s">
        <v>44</v>
      </c>
      <c r="J268" s="98" t="s">
        <v>287</v>
      </c>
      <c r="K268" t="s">
        <v>286</v>
      </c>
      <c r="L268" t="s">
        <v>44</v>
      </c>
    </row>
    <row r="269" spans="9:12">
      <c r="I269" t="s">
        <v>44</v>
      </c>
      <c r="J269" s="98" t="s">
        <v>279</v>
      </c>
      <c r="K269" t="s">
        <v>278</v>
      </c>
      <c r="L269" t="s">
        <v>44</v>
      </c>
    </row>
    <row r="270" spans="9:12">
      <c r="I270" t="s">
        <v>44</v>
      </c>
      <c r="J270" s="98" t="s">
        <v>271</v>
      </c>
      <c r="K270" t="s">
        <v>270</v>
      </c>
      <c r="L270" t="s">
        <v>44</v>
      </c>
    </row>
    <row r="271" spans="9:12">
      <c r="I271" t="s">
        <v>44</v>
      </c>
      <c r="J271" s="98" t="s">
        <v>261</v>
      </c>
      <c r="K271" t="s">
        <v>260</v>
      </c>
      <c r="L271" t="s">
        <v>44</v>
      </c>
    </row>
    <row r="272" spans="9:12">
      <c r="I272" t="s">
        <v>44</v>
      </c>
      <c r="J272" s="98" t="s">
        <v>241</v>
      </c>
      <c r="K272" t="s">
        <v>240</v>
      </c>
      <c r="L272" t="s">
        <v>44</v>
      </c>
    </row>
    <row r="273" spans="9:12">
      <c r="I273" t="s">
        <v>44</v>
      </c>
      <c r="J273" s="98" t="s">
        <v>237</v>
      </c>
      <c r="K273" t="s">
        <v>236</v>
      </c>
      <c r="L273" t="s">
        <v>44</v>
      </c>
    </row>
    <row r="274" spans="9:12">
      <c r="I274" t="s">
        <v>44</v>
      </c>
      <c r="J274" s="98" t="s">
        <v>235</v>
      </c>
      <c r="K274" t="s">
        <v>234</v>
      </c>
      <c r="L274" t="s">
        <v>44</v>
      </c>
    </row>
    <row r="275" spans="9:12">
      <c r="I275" t="s">
        <v>44</v>
      </c>
      <c r="J275" s="98" t="s">
        <v>231</v>
      </c>
      <c r="K275" t="s">
        <v>230</v>
      </c>
      <c r="L275" t="s">
        <v>44</v>
      </c>
    </row>
    <row r="276" spans="9:12">
      <c r="I276" t="s">
        <v>44</v>
      </c>
      <c r="J276" s="98" t="s">
        <v>229</v>
      </c>
      <c r="K276" t="s">
        <v>228</v>
      </c>
      <c r="L276" t="s">
        <v>44</v>
      </c>
    </row>
    <row r="277" spans="9:12">
      <c r="I277" t="s">
        <v>44</v>
      </c>
      <c r="J277" s="98" t="s">
        <v>219</v>
      </c>
      <c r="K277" t="s">
        <v>218</v>
      </c>
      <c r="L277" t="s">
        <v>44</v>
      </c>
    </row>
    <row r="278" spans="9:12">
      <c r="I278" t="s">
        <v>44</v>
      </c>
      <c r="J278" s="98" t="s">
        <v>215</v>
      </c>
      <c r="K278" t="s">
        <v>214</v>
      </c>
      <c r="L278" t="s">
        <v>44</v>
      </c>
    </row>
    <row r="279" spans="9:12">
      <c r="I279" t="s">
        <v>44</v>
      </c>
      <c r="J279" s="98" t="s">
        <v>209</v>
      </c>
      <c r="K279" t="s">
        <v>208</v>
      </c>
      <c r="L279" t="s">
        <v>44</v>
      </c>
    </row>
    <row r="280" spans="9:12">
      <c r="I280" t="s">
        <v>44</v>
      </c>
      <c r="J280" s="98" t="s">
        <v>205</v>
      </c>
      <c r="K280" t="s">
        <v>204</v>
      </c>
      <c r="L280" t="s">
        <v>44</v>
      </c>
    </row>
    <row r="281" spans="9:12">
      <c r="I281" t="s">
        <v>44</v>
      </c>
      <c r="J281" s="98" t="s">
        <v>199</v>
      </c>
      <c r="K281" t="s">
        <v>198</v>
      </c>
      <c r="L281" t="s">
        <v>44</v>
      </c>
    </row>
    <row r="282" spans="9:12">
      <c r="I282" t="s">
        <v>44</v>
      </c>
      <c r="J282" s="98" t="s">
        <v>197</v>
      </c>
      <c r="K282" t="s">
        <v>196</v>
      </c>
      <c r="L282" t="s">
        <v>44</v>
      </c>
    </row>
    <row r="283" spans="9:12">
      <c r="I283" t="s">
        <v>44</v>
      </c>
      <c r="J283" s="98" t="s">
        <v>193</v>
      </c>
      <c r="K283" t="s">
        <v>192</v>
      </c>
      <c r="L283" t="s">
        <v>44</v>
      </c>
    </row>
    <row r="284" spans="9:12">
      <c r="I284" t="s">
        <v>44</v>
      </c>
      <c r="J284" s="98" t="s">
        <v>191</v>
      </c>
      <c r="K284" t="s">
        <v>190</v>
      </c>
      <c r="L284" t="s">
        <v>44</v>
      </c>
    </row>
    <row r="285" spans="9:12">
      <c r="I285" t="s">
        <v>44</v>
      </c>
      <c r="J285" s="98" t="s">
        <v>187</v>
      </c>
      <c r="K285" t="s">
        <v>186</v>
      </c>
      <c r="L285" t="s">
        <v>44</v>
      </c>
    </row>
    <row r="286" spans="9:12">
      <c r="I286" t="s">
        <v>44</v>
      </c>
      <c r="J286" s="98" t="s">
        <v>181</v>
      </c>
      <c r="K286" t="s">
        <v>180</v>
      </c>
      <c r="L286" t="s">
        <v>44</v>
      </c>
    </row>
    <row r="287" spans="9:12">
      <c r="I287" t="s">
        <v>44</v>
      </c>
      <c r="J287" s="98" t="s">
        <v>167</v>
      </c>
      <c r="K287" t="s">
        <v>166</v>
      </c>
      <c r="L287" t="s">
        <v>44</v>
      </c>
    </row>
    <row r="288" spans="9:12">
      <c r="I288" t="s">
        <v>44</v>
      </c>
      <c r="J288" s="98" t="s">
        <v>163</v>
      </c>
      <c r="K288" t="s">
        <v>162</v>
      </c>
      <c r="L288" t="s">
        <v>44</v>
      </c>
    </row>
    <row r="289" spans="9:12">
      <c r="I289" t="s">
        <v>44</v>
      </c>
      <c r="J289" s="98" t="s">
        <v>161</v>
      </c>
      <c r="K289" t="s">
        <v>160</v>
      </c>
      <c r="L289" t="s">
        <v>44</v>
      </c>
    </row>
    <row r="290" spans="9:12">
      <c r="I290" t="s">
        <v>44</v>
      </c>
      <c r="J290" s="98" t="s">
        <v>155</v>
      </c>
      <c r="K290" t="s">
        <v>154</v>
      </c>
      <c r="L290" t="s">
        <v>44</v>
      </c>
    </row>
    <row r="291" spans="9:12">
      <c r="I291" t="s">
        <v>44</v>
      </c>
      <c r="J291" s="98" t="s">
        <v>151</v>
      </c>
      <c r="K291" t="s">
        <v>150</v>
      </c>
      <c r="L291" t="s">
        <v>44</v>
      </c>
    </row>
    <row r="292" spans="9:12">
      <c r="I292" t="s">
        <v>44</v>
      </c>
      <c r="J292" s="98" t="s">
        <v>149</v>
      </c>
      <c r="K292" t="s">
        <v>148</v>
      </c>
      <c r="L292" t="s">
        <v>44</v>
      </c>
    </row>
    <row r="293" spans="9:12">
      <c r="I293" t="s">
        <v>44</v>
      </c>
      <c r="J293" s="98" t="s">
        <v>137</v>
      </c>
      <c r="K293" t="s">
        <v>136</v>
      </c>
      <c r="L293" t="s">
        <v>44</v>
      </c>
    </row>
    <row r="294" spans="9:12">
      <c r="I294" t="s">
        <v>44</v>
      </c>
      <c r="J294" s="98" t="s">
        <v>128</v>
      </c>
      <c r="K294" t="s">
        <v>127</v>
      </c>
      <c r="L294" t="s">
        <v>44</v>
      </c>
    </row>
    <row r="295" spans="9:12">
      <c r="I295" t="s">
        <v>44</v>
      </c>
      <c r="J295" s="98" t="s">
        <v>124</v>
      </c>
      <c r="K295" t="s">
        <v>123</v>
      </c>
      <c r="L295" t="s">
        <v>44</v>
      </c>
    </row>
    <row r="296" spans="9:12">
      <c r="I296" t="s">
        <v>44</v>
      </c>
      <c r="J296" s="98" t="s">
        <v>122</v>
      </c>
      <c r="K296" t="s">
        <v>121</v>
      </c>
      <c r="L296" t="s">
        <v>44</v>
      </c>
    </row>
    <row r="297" spans="9:12">
      <c r="I297" t="s">
        <v>44</v>
      </c>
      <c r="J297" s="98" t="s">
        <v>114</v>
      </c>
      <c r="K297" t="s">
        <v>113</v>
      </c>
      <c r="L297" t="s">
        <v>44</v>
      </c>
    </row>
    <row r="298" spans="9:12">
      <c r="I298" t="s">
        <v>44</v>
      </c>
      <c r="J298" s="98" t="s">
        <v>106</v>
      </c>
      <c r="K298" t="s">
        <v>105</v>
      </c>
      <c r="L298" t="s">
        <v>44</v>
      </c>
    </row>
    <row r="299" spans="9:12">
      <c r="I299" t="s">
        <v>44</v>
      </c>
      <c r="J299" s="98" t="s">
        <v>92</v>
      </c>
      <c r="K299" t="s">
        <v>91</v>
      </c>
      <c r="L299" t="s">
        <v>44</v>
      </c>
    </row>
    <row r="300" spans="9:12">
      <c r="I300" t="s">
        <v>44</v>
      </c>
      <c r="J300" s="98" t="s">
        <v>90</v>
      </c>
      <c r="K300" t="s">
        <v>89</v>
      </c>
      <c r="L300" t="s">
        <v>44</v>
      </c>
    </row>
    <row r="301" spans="9:12">
      <c r="I301" t="s">
        <v>44</v>
      </c>
      <c r="J301" s="98" t="s">
        <v>82</v>
      </c>
      <c r="K301" t="s">
        <v>81</v>
      </c>
      <c r="L301" t="s">
        <v>44</v>
      </c>
    </row>
    <row r="302" spans="9:12">
      <c r="I302" t="s">
        <v>44</v>
      </c>
      <c r="J302" s="98" t="s">
        <v>67</v>
      </c>
      <c r="K302" t="s">
        <v>66</v>
      </c>
      <c r="L302" t="s">
        <v>44</v>
      </c>
    </row>
    <row r="303" spans="9:12">
      <c r="I303" t="s">
        <v>44</v>
      </c>
      <c r="J303" s="98" t="s">
        <v>58</v>
      </c>
      <c r="K303" t="s">
        <v>57</v>
      </c>
      <c r="L303" t="s">
        <v>44</v>
      </c>
    </row>
    <row r="304" spans="9:12">
      <c r="I304" t="s">
        <v>44</v>
      </c>
      <c r="J304" s="98" t="s">
        <v>41</v>
      </c>
      <c r="K304" t="s">
        <v>40</v>
      </c>
      <c r="L304" t="s">
        <v>44</v>
      </c>
    </row>
    <row r="305" spans="9:12">
      <c r="I305" t="s">
        <v>56</v>
      </c>
      <c r="J305" s="98" t="s">
        <v>359</v>
      </c>
      <c r="K305" t="s">
        <v>358</v>
      </c>
      <c r="L305" t="s">
        <v>56</v>
      </c>
    </row>
    <row r="306" spans="9:12">
      <c r="I306" t="s">
        <v>56</v>
      </c>
      <c r="J306" s="98" t="s">
        <v>345</v>
      </c>
      <c r="K306" t="s">
        <v>344</v>
      </c>
      <c r="L306" t="s">
        <v>56</v>
      </c>
    </row>
    <row r="307" spans="9:12">
      <c r="I307" t="s">
        <v>56</v>
      </c>
      <c r="J307" s="98" t="s">
        <v>343</v>
      </c>
      <c r="K307" t="s">
        <v>342</v>
      </c>
      <c r="L307" t="s">
        <v>56</v>
      </c>
    </row>
    <row r="308" spans="9:12">
      <c r="I308" t="s">
        <v>56</v>
      </c>
      <c r="J308" s="98" t="s">
        <v>337</v>
      </c>
      <c r="K308" t="s">
        <v>336</v>
      </c>
      <c r="L308" t="s">
        <v>56</v>
      </c>
    </row>
    <row r="309" spans="9:12">
      <c r="I309" t="s">
        <v>56</v>
      </c>
      <c r="J309" s="98" t="s">
        <v>335</v>
      </c>
      <c r="K309" t="s">
        <v>334</v>
      </c>
      <c r="L309" t="s">
        <v>56</v>
      </c>
    </row>
    <row r="310" spans="9:12">
      <c r="I310" t="s">
        <v>56</v>
      </c>
      <c r="J310" s="98" t="s">
        <v>331</v>
      </c>
      <c r="K310" t="s">
        <v>330</v>
      </c>
      <c r="L310" t="s">
        <v>56</v>
      </c>
    </row>
    <row r="311" spans="9:12">
      <c r="I311" t="s">
        <v>56</v>
      </c>
      <c r="J311" s="98" t="s">
        <v>313</v>
      </c>
      <c r="K311" t="s">
        <v>312</v>
      </c>
      <c r="L311" t="s">
        <v>56</v>
      </c>
    </row>
    <row r="312" spans="9:12">
      <c r="I312" t="s">
        <v>56</v>
      </c>
      <c r="J312" s="98" t="s">
        <v>297</v>
      </c>
      <c r="K312" t="s">
        <v>296</v>
      </c>
      <c r="L312" t="s">
        <v>56</v>
      </c>
    </row>
    <row r="313" spans="9:12">
      <c r="I313" t="s">
        <v>56</v>
      </c>
      <c r="J313" s="98" t="s">
        <v>293</v>
      </c>
      <c r="K313" t="s">
        <v>292</v>
      </c>
      <c r="L313" t="s">
        <v>56</v>
      </c>
    </row>
    <row r="314" spans="9:12">
      <c r="I314" t="s">
        <v>56</v>
      </c>
      <c r="J314" s="98" t="s">
        <v>285</v>
      </c>
      <c r="K314" t="s">
        <v>284</v>
      </c>
      <c r="L314" t="s">
        <v>56</v>
      </c>
    </row>
    <row r="315" spans="9:12">
      <c r="I315" t="s">
        <v>56</v>
      </c>
      <c r="J315" s="98" t="s">
        <v>277</v>
      </c>
      <c r="K315" t="s">
        <v>276</v>
      </c>
      <c r="L315" t="s">
        <v>56</v>
      </c>
    </row>
    <row r="316" spans="9:12">
      <c r="I316" t="s">
        <v>56</v>
      </c>
      <c r="J316" s="98" t="s">
        <v>267</v>
      </c>
      <c r="K316" t="s">
        <v>266</v>
      </c>
      <c r="L316" t="s">
        <v>56</v>
      </c>
    </row>
    <row r="317" spans="9:12">
      <c r="I317" t="s">
        <v>56</v>
      </c>
      <c r="J317" s="98" t="s">
        <v>249</v>
      </c>
      <c r="K317" t="s">
        <v>248</v>
      </c>
      <c r="L317" t="s">
        <v>56</v>
      </c>
    </row>
    <row r="318" spans="9:12">
      <c r="I318" t="s">
        <v>56</v>
      </c>
      <c r="J318" s="98" t="s">
        <v>243</v>
      </c>
      <c r="K318" t="s">
        <v>242</v>
      </c>
      <c r="L318" t="s">
        <v>56</v>
      </c>
    </row>
    <row r="319" spans="9:12">
      <c r="I319" t="s">
        <v>56</v>
      </c>
      <c r="J319" s="98" t="s">
        <v>213</v>
      </c>
      <c r="K319" t="s">
        <v>212</v>
      </c>
      <c r="L319" t="s">
        <v>56</v>
      </c>
    </row>
    <row r="320" spans="9:12">
      <c r="I320" t="s">
        <v>56</v>
      </c>
      <c r="J320" s="98" t="s">
        <v>195</v>
      </c>
      <c r="K320" t="s">
        <v>194</v>
      </c>
      <c r="L320" t="s">
        <v>56</v>
      </c>
    </row>
    <row r="321" spans="9:12">
      <c r="I321" t="s">
        <v>56</v>
      </c>
      <c r="J321" s="98" t="s">
        <v>179</v>
      </c>
      <c r="K321" t="s">
        <v>178</v>
      </c>
      <c r="L321" t="s">
        <v>56</v>
      </c>
    </row>
    <row r="322" spans="9:12">
      <c r="I322" t="s">
        <v>56</v>
      </c>
      <c r="J322" s="98" t="s">
        <v>175</v>
      </c>
      <c r="K322" t="s">
        <v>174</v>
      </c>
      <c r="L322" t="s">
        <v>56</v>
      </c>
    </row>
    <row r="323" spans="9:12">
      <c r="I323" t="s">
        <v>56</v>
      </c>
      <c r="J323" s="98" t="s">
        <v>173</v>
      </c>
      <c r="K323" t="s">
        <v>172</v>
      </c>
      <c r="L323" t="s">
        <v>56</v>
      </c>
    </row>
    <row r="324" spans="9:12">
      <c r="I324" t="s">
        <v>56</v>
      </c>
      <c r="J324" s="98" t="s">
        <v>171</v>
      </c>
      <c r="K324" t="s">
        <v>170</v>
      </c>
      <c r="L324" t="s">
        <v>56</v>
      </c>
    </row>
    <row r="325" spans="9:12">
      <c r="I325" t="s">
        <v>56</v>
      </c>
      <c r="J325" s="98" t="s">
        <v>145</v>
      </c>
      <c r="K325" t="s">
        <v>144</v>
      </c>
      <c r="L325" t="s">
        <v>56</v>
      </c>
    </row>
    <row r="326" spans="9:12">
      <c r="I326" t="s">
        <v>56</v>
      </c>
      <c r="J326" s="98" t="s">
        <v>141</v>
      </c>
      <c r="K326" t="s">
        <v>140</v>
      </c>
      <c r="L326" t="s">
        <v>56</v>
      </c>
    </row>
    <row r="327" spans="9:12">
      <c r="I327" t="s">
        <v>56</v>
      </c>
      <c r="J327" s="98" t="s">
        <v>139</v>
      </c>
      <c r="K327" t="s">
        <v>138</v>
      </c>
      <c r="L327" t="s">
        <v>56</v>
      </c>
    </row>
    <row r="328" spans="9:12">
      <c r="I328" t="s">
        <v>56</v>
      </c>
      <c r="J328" s="98" t="s">
        <v>134</v>
      </c>
      <c r="K328" t="s">
        <v>133</v>
      </c>
      <c r="L328" t="s">
        <v>56</v>
      </c>
    </row>
    <row r="329" spans="9:12">
      <c r="I329" t="s">
        <v>56</v>
      </c>
      <c r="J329" s="98" t="s">
        <v>112</v>
      </c>
      <c r="K329" t="s">
        <v>111</v>
      </c>
      <c r="L329" t="s">
        <v>56</v>
      </c>
    </row>
    <row r="330" spans="9:12">
      <c r="I330" t="s">
        <v>56</v>
      </c>
      <c r="J330" s="98" t="s">
        <v>108</v>
      </c>
      <c r="K330" t="s">
        <v>107</v>
      </c>
      <c r="L330" t="s">
        <v>56</v>
      </c>
    </row>
    <row r="331" spans="9:12">
      <c r="I331" t="s">
        <v>56</v>
      </c>
      <c r="J331" s="98" t="s">
        <v>96</v>
      </c>
      <c r="K331" t="s">
        <v>95</v>
      </c>
      <c r="L331" t="s">
        <v>56</v>
      </c>
    </row>
    <row r="332" spans="9:12">
      <c r="I332" t="s">
        <v>56</v>
      </c>
      <c r="J332" s="98" t="s">
        <v>78</v>
      </c>
      <c r="K332" t="s">
        <v>77</v>
      </c>
      <c r="L332" t="s">
        <v>56</v>
      </c>
    </row>
    <row r="333" spans="9:12">
      <c r="I333" t="s">
        <v>56</v>
      </c>
      <c r="J333" s="98" t="s">
        <v>75</v>
      </c>
      <c r="K333" t="s">
        <v>74</v>
      </c>
      <c r="L333" t="s">
        <v>56</v>
      </c>
    </row>
    <row r="334" spans="9:12">
      <c r="I334" t="s">
        <v>56</v>
      </c>
      <c r="J334" s="98" t="s">
        <v>64</v>
      </c>
      <c r="K334" t="s">
        <v>63</v>
      </c>
      <c r="L334" t="s">
        <v>56</v>
      </c>
    </row>
    <row r="335" spans="9:12">
      <c r="I335" t="s">
        <v>56</v>
      </c>
      <c r="J335" s="98" t="s">
        <v>62</v>
      </c>
      <c r="K335" t="s">
        <v>61</v>
      </c>
      <c r="L335" t="s">
        <v>56</v>
      </c>
    </row>
    <row r="336" spans="9:12">
      <c r="I336" t="s">
        <v>56</v>
      </c>
      <c r="J336" s="98" t="s">
        <v>53</v>
      </c>
      <c r="K336" t="s">
        <v>52</v>
      </c>
      <c r="L336" t="s">
        <v>56</v>
      </c>
    </row>
    <row r="337" spans="9:12">
      <c r="I337" t="s">
        <v>73</v>
      </c>
      <c r="J337" s="98" t="s">
        <v>365</v>
      </c>
      <c r="K337" t="s">
        <v>364</v>
      </c>
      <c r="L337" t="s">
        <v>73</v>
      </c>
    </row>
    <row r="338" spans="9:12">
      <c r="I338" t="s">
        <v>73</v>
      </c>
      <c r="J338" s="98" t="s">
        <v>363</v>
      </c>
      <c r="K338" t="s">
        <v>362</v>
      </c>
      <c r="L338" t="s">
        <v>73</v>
      </c>
    </row>
    <row r="339" spans="9:12">
      <c r="I339" t="s">
        <v>73</v>
      </c>
      <c r="J339" s="98" t="s">
        <v>355</v>
      </c>
      <c r="K339" t="s">
        <v>354</v>
      </c>
      <c r="L339" t="s">
        <v>73</v>
      </c>
    </row>
    <row r="340" spans="9:12">
      <c r="I340" t="s">
        <v>73</v>
      </c>
      <c r="J340" s="98" t="s">
        <v>339</v>
      </c>
      <c r="K340" t="s">
        <v>338</v>
      </c>
      <c r="L340" t="s">
        <v>73</v>
      </c>
    </row>
    <row r="341" spans="9:12">
      <c r="I341" t="s">
        <v>73</v>
      </c>
      <c r="J341" s="98" t="s">
        <v>333</v>
      </c>
      <c r="K341" t="s">
        <v>332</v>
      </c>
      <c r="L341" t="s">
        <v>73</v>
      </c>
    </row>
    <row r="342" spans="9:12">
      <c r="I342" t="s">
        <v>73</v>
      </c>
      <c r="J342" s="98" t="s">
        <v>323</v>
      </c>
      <c r="K342" t="s">
        <v>322</v>
      </c>
      <c r="L342" t="s">
        <v>73</v>
      </c>
    </row>
    <row r="343" spans="9:12">
      <c r="I343" t="s">
        <v>73</v>
      </c>
      <c r="J343" s="98" t="s">
        <v>315</v>
      </c>
      <c r="K343" t="s">
        <v>314</v>
      </c>
      <c r="L343" t="s">
        <v>73</v>
      </c>
    </row>
    <row r="344" spans="9:12">
      <c r="I344" t="s">
        <v>73</v>
      </c>
      <c r="J344" s="98" t="s">
        <v>307</v>
      </c>
      <c r="K344" t="s">
        <v>306</v>
      </c>
      <c r="L344" t="s">
        <v>73</v>
      </c>
    </row>
    <row r="345" spans="9:12">
      <c r="I345" t="s">
        <v>73</v>
      </c>
      <c r="J345" s="98" t="s">
        <v>289</v>
      </c>
      <c r="K345" t="s">
        <v>288</v>
      </c>
      <c r="L345" t="s">
        <v>73</v>
      </c>
    </row>
    <row r="346" spans="9:12">
      <c r="I346" t="s">
        <v>73</v>
      </c>
      <c r="J346" s="98" t="s">
        <v>283</v>
      </c>
      <c r="K346" t="s">
        <v>282</v>
      </c>
      <c r="L346" t="s">
        <v>73</v>
      </c>
    </row>
    <row r="347" spans="9:12">
      <c r="I347" t="s">
        <v>73</v>
      </c>
      <c r="J347" s="98" t="s">
        <v>275</v>
      </c>
      <c r="K347" t="s">
        <v>274</v>
      </c>
      <c r="L347" t="s">
        <v>73</v>
      </c>
    </row>
    <row r="348" spans="9:12">
      <c r="I348" t="s">
        <v>73</v>
      </c>
      <c r="J348" s="98" t="s">
        <v>273</v>
      </c>
      <c r="K348" t="s">
        <v>272</v>
      </c>
      <c r="L348" t="s">
        <v>73</v>
      </c>
    </row>
    <row r="349" spans="9:12">
      <c r="I349" t="s">
        <v>73</v>
      </c>
      <c r="J349" s="98" t="s">
        <v>269</v>
      </c>
      <c r="K349" t="s">
        <v>268</v>
      </c>
      <c r="L349" t="s">
        <v>73</v>
      </c>
    </row>
    <row r="350" spans="9:12">
      <c r="I350" t="s">
        <v>73</v>
      </c>
      <c r="J350" s="98" t="s">
        <v>265</v>
      </c>
      <c r="K350" t="s">
        <v>264</v>
      </c>
      <c r="L350" t="s">
        <v>73</v>
      </c>
    </row>
    <row r="351" spans="9:12">
      <c r="I351" t="s">
        <v>73</v>
      </c>
      <c r="J351" s="98" t="s">
        <v>263</v>
      </c>
      <c r="K351" t="s">
        <v>262</v>
      </c>
      <c r="L351" t="s">
        <v>73</v>
      </c>
    </row>
    <row r="352" spans="9:12">
      <c r="I352" t="s">
        <v>73</v>
      </c>
      <c r="J352" s="98" t="s">
        <v>259</v>
      </c>
      <c r="K352" t="s">
        <v>258</v>
      </c>
      <c r="L352" t="s">
        <v>73</v>
      </c>
    </row>
    <row r="353" spans="9:12">
      <c r="I353" t="s">
        <v>73</v>
      </c>
      <c r="J353" s="98" t="s">
        <v>253</v>
      </c>
      <c r="K353" t="s">
        <v>252</v>
      </c>
      <c r="L353" t="s">
        <v>73</v>
      </c>
    </row>
    <row r="354" spans="9:12">
      <c r="I354" t="s">
        <v>73</v>
      </c>
      <c r="J354" s="98" t="s">
        <v>251</v>
      </c>
      <c r="K354" t="s">
        <v>250</v>
      </c>
      <c r="L354" t="s">
        <v>73</v>
      </c>
    </row>
    <row r="355" spans="9:12">
      <c r="I355" t="s">
        <v>73</v>
      </c>
      <c r="J355" s="98" t="s">
        <v>247</v>
      </c>
      <c r="K355" t="s">
        <v>246</v>
      </c>
      <c r="L355" t="s">
        <v>73</v>
      </c>
    </row>
    <row r="356" spans="9:12">
      <c r="I356" t="s">
        <v>73</v>
      </c>
      <c r="J356" s="98" t="s">
        <v>245</v>
      </c>
      <c r="K356" t="s">
        <v>244</v>
      </c>
      <c r="L356" t="s">
        <v>73</v>
      </c>
    </row>
    <row r="357" spans="9:12">
      <c r="I357" t="s">
        <v>73</v>
      </c>
      <c r="J357" s="98" t="s">
        <v>239</v>
      </c>
      <c r="K357" t="s">
        <v>238</v>
      </c>
      <c r="L357" t="s">
        <v>73</v>
      </c>
    </row>
    <row r="358" spans="9:12">
      <c r="I358" t="s">
        <v>73</v>
      </c>
      <c r="J358" s="98" t="s">
        <v>233</v>
      </c>
      <c r="K358" t="s">
        <v>232</v>
      </c>
      <c r="L358" t="s">
        <v>73</v>
      </c>
    </row>
    <row r="359" spans="9:12">
      <c r="I359" t="s">
        <v>73</v>
      </c>
      <c r="J359" s="98" t="s">
        <v>223</v>
      </c>
      <c r="K359" t="s">
        <v>222</v>
      </c>
      <c r="L359" t="s">
        <v>73</v>
      </c>
    </row>
    <row r="360" spans="9:12">
      <c r="I360" t="s">
        <v>73</v>
      </c>
      <c r="J360" s="98" t="s">
        <v>211</v>
      </c>
      <c r="K360" t="s">
        <v>210</v>
      </c>
      <c r="L360" t="s">
        <v>73</v>
      </c>
    </row>
    <row r="361" spans="9:12">
      <c r="I361" t="s">
        <v>73</v>
      </c>
      <c r="J361" s="98" t="s">
        <v>203</v>
      </c>
      <c r="K361" t="s">
        <v>202</v>
      </c>
      <c r="L361" t="s">
        <v>73</v>
      </c>
    </row>
    <row r="362" spans="9:12">
      <c r="I362" t="s">
        <v>73</v>
      </c>
      <c r="J362" s="98" t="s">
        <v>169</v>
      </c>
      <c r="K362" t="s">
        <v>168</v>
      </c>
      <c r="L362" t="s">
        <v>73</v>
      </c>
    </row>
    <row r="363" spans="9:12">
      <c r="I363" t="s">
        <v>73</v>
      </c>
      <c r="J363" s="98" t="s">
        <v>165</v>
      </c>
      <c r="K363" t="s">
        <v>164</v>
      </c>
      <c r="L363" t="s">
        <v>73</v>
      </c>
    </row>
    <row r="364" spans="9:12">
      <c r="I364" t="s">
        <v>73</v>
      </c>
      <c r="J364" s="98" t="s">
        <v>130</v>
      </c>
      <c r="K364" t="s">
        <v>129</v>
      </c>
      <c r="L364" t="s">
        <v>73</v>
      </c>
    </row>
    <row r="365" spans="9:12">
      <c r="I365" t="s">
        <v>73</v>
      </c>
      <c r="J365" s="98" t="s">
        <v>110</v>
      </c>
      <c r="K365" t="s">
        <v>109</v>
      </c>
      <c r="L365" t="s">
        <v>73</v>
      </c>
    </row>
    <row r="366" spans="9:12">
      <c r="I366" t="s">
        <v>73</v>
      </c>
      <c r="J366" s="98" t="s">
        <v>94</v>
      </c>
      <c r="K366" t="s">
        <v>93</v>
      </c>
      <c r="L366" t="s">
        <v>73</v>
      </c>
    </row>
    <row r="367" spans="9:12">
      <c r="I367" t="s">
        <v>73</v>
      </c>
      <c r="J367" s="98" t="s">
        <v>86</v>
      </c>
      <c r="K367" t="s">
        <v>85</v>
      </c>
      <c r="L367" t="s">
        <v>73</v>
      </c>
    </row>
    <row r="368" spans="9:12">
      <c r="I368" t="s">
        <v>73</v>
      </c>
      <c r="J368" s="98" t="s">
        <v>84</v>
      </c>
      <c r="K368" t="s">
        <v>83</v>
      </c>
      <c r="L368" t="s">
        <v>73</v>
      </c>
    </row>
    <row r="369" spans="9:12">
      <c r="I369" t="s">
        <v>73</v>
      </c>
      <c r="J369" s="98" t="s">
        <v>70</v>
      </c>
      <c r="K369" t="s">
        <v>69</v>
      </c>
      <c r="L369" t="s">
        <v>73</v>
      </c>
    </row>
    <row r="370" spans="9:12">
      <c r="I370" t="s">
        <v>49</v>
      </c>
      <c r="J370" s="98" t="s">
        <v>357</v>
      </c>
      <c r="K370" t="s">
        <v>356</v>
      </c>
      <c r="L370" t="s">
        <v>49</v>
      </c>
    </row>
    <row r="371" spans="9:12">
      <c r="I371" t="s">
        <v>49</v>
      </c>
      <c r="J371" s="98" t="s">
        <v>353</v>
      </c>
      <c r="K371" t="s">
        <v>352</v>
      </c>
      <c r="L371" t="s">
        <v>49</v>
      </c>
    </row>
    <row r="372" spans="9:12">
      <c r="I372" t="s">
        <v>49</v>
      </c>
      <c r="J372" s="98" t="s">
        <v>325</v>
      </c>
      <c r="K372" t="s">
        <v>324</v>
      </c>
      <c r="L372" t="s">
        <v>49</v>
      </c>
    </row>
    <row r="373" spans="9:12">
      <c r="I373" t="s">
        <v>49</v>
      </c>
      <c r="J373" s="98" t="s">
        <v>321</v>
      </c>
      <c r="K373" t="s">
        <v>320</v>
      </c>
      <c r="L373" t="s">
        <v>49</v>
      </c>
    </row>
    <row r="374" spans="9:12">
      <c r="I374" t="s">
        <v>49</v>
      </c>
      <c r="J374" s="98" t="s">
        <v>309</v>
      </c>
      <c r="K374" t="s">
        <v>308</v>
      </c>
      <c r="L374" t="s">
        <v>49</v>
      </c>
    </row>
    <row r="375" spans="9:12">
      <c r="I375" t="s">
        <v>49</v>
      </c>
      <c r="J375" s="98" t="s">
        <v>301</v>
      </c>
      <c r="K375" t="s">
        <v>300</v>
      </c>
      <c r="L375" t="s">
        <v>49</v>
      </c>
    </row>
    <row r="376" spans="9:12">
      <c r="I376" t="s">
        <v>49</v>
      </c>
      <c r="J376" s="98" t="s">
        <v>299</v>
      </c>
      <c r="K376" t="s">
        <v>298</v>
      </c>
      <c r="L376" t="s">
        <v>49</v>
      </c>
    </row>
    <row r="377" spans="9:12">
      <c r="I377" t="s">
        <v>49</v>
      </c>
      <c r="J377" s="98" t="s">
        <v>291</v>
      </c>
      <c r="K377" t="s">
        <v>290</v>
      </c>
      <c r="L377" t="s">
        <v>49</v>
      </c>
    </row>
    <row r="378" spans="9:12">
      <c r="I378" t="s">
        <v>49</v>
      </c>
      <c r="J378" s="98" t="s">
        <v>281</v>
      </c>
      <c r="K378" t="s">
        <v>280</v>
      </c>
      <c r="L378" t="s">
        <v>49</v>
      </c>
    </row>
    <row r="379" spans="9:12">
      <c r="I379" t="s">
        <v>49</v>
      </c>
      <c r="J379" s="98" t="s">
        <v>257</v>
      </c>
      <c r="K379" t="s">
        <v>256</v>
      </c>
      <c r="L379" t="s">
        <v>49</v>
      </c>
    </row>
    <row r="380" spans="9:12">
      <c r="I380" t="s">
        <v>49</v>
      </c>
      <c r="J380" s="98" t="s">
        <v>255</v>
      </c>
      <c r="K380" t="s">
        <v>254</v>
      </c>
      <c r="L380" t="s">
        <v>49</v>
      </c>
    </row>
    <row r="381" spans="9:12">
      <c r="I381" t="s">
        <v>49</v>
      </c>
      <c r="J381" s="98" t="s">
        <v>227</v>
      </c>
      <c r="K381" t="s">
        <v>226</v>
      </c>
      <c r="L381" t="s">
        <v>49</v>
      </c>
    </row>
    <row r="382" spans="9:12">
      <c r="I382" t="s">
        <v>49</v>
      </c>
      <c r="J382" s="98" t="s">
        <v>225</v>
      </c>
      <c r="K382" t="s">
        <v>224</v>
      </c>
      <c r="L382" t="s">
        <v>49</v>
      </c>
    </row>
    <row r="383" spans="9:12">
      <c r="I383" t="s">
        <v>49</v>
      </c>
      <c r="J383" s="98" t="s">
        <v>221</v>
      </c>
      <c r="K383" t="s">
        <v>220</v>
      </c>
      <c r="L383" t="s">
        <v>49</v>
      </c>
    </row>
    <row r="384" spans="9:12">
      <c r="I384" t="s">
        <v>49</v>
      </c>
      <c r="J384" s="98" t="s">
        <v>217</v>
      </c>
      <c r="K384" t="s">
        <v>216</v>
      </c>
      <c r="L384" t="s">
        <v>49</v>
      </c>
    </row>
    <row r="385" spans="9:12">
      <c r="I385" t="s">
        <v>49</v>
      </c>
      <c r="J385" s="98" t="s">
        <v>207</v>
      </c>
      <c r="K385" t="s">
        <v>206</v>
      </c>
      <c r="L385" t="s">
        <v>49</v>
      </c>
    </row>
    <row r="386" spans="9:12">
      <c r="I386" t="s">
        <v>49</v>
      </c>
      <c r="J386" s="98" t="s">
        <v>201</v>
      </c>
      <c r="K386" t="s">
        <v>200</v>
      </c>
      <c r="L386" t="s">
        <v>49</v>
      </c>
    </row>
    <row r="387" spans="9:12">
      <c r="I387" t="s">
        <v>49</v>
      </c>
      <c r="J387" s="98" t="s">
        <v>189</v>
      </c>
      <c r="K387" t="s">
        <v>188</v>
      </c>
      <c r="L387" t="s">
        <v>49</v>
      </c>
    </row>
    <row r="388" spans="9:12">
      <c r="I388" t="s">
        <v>49</v>
      </c>
      <c r="J388" s="98" t="s">
        <v>185</v>
      </c>
      <c r="K388" t="s">
        <v>184</v>
      </c>
      <c r="L388" t="s">
        <v>49</v>
      </c>
    </row>
    <row r="389" spans="9:12">
      <c r="I389" t="s">
        <v>49</v>
      </c>
      <c r="J389" s="98" t="s">
        <v>183</v>
      </c>
      <c r="K389" t="s">
        <v>182</v>
      </c>
      <c r="L389" t="s">
        <v>49</v>
      </c>
    </row>
    <row r="390" spans="9:12">
      <c r="I390" t="s">
        <v>49</v>
      </c>
      <c r="J390" s="98" t="s">
        <v>177</v>
      </c>
      <c r="K390" t="s">
        <v>176</v>
      </c>
      <c r="L390" t="s">
        <v>49</v>
      </c>
    </row>
    <row r="391" spans="9:12">
      <c r="I391" t="s">
        <v>49</v>
      </c>
      <c r="J391" s="98" t="s">
        <v>157</v>
      </c>
      <c r="K391" t="s">
        <v>156</v>
      </c>
      <c r="L391" t="s">
        <v>49</v>
      </c>
    </row>
    <row r="392" spans="9:12">
      <c r="I392" t="s">
        <v>49</v>
      </c>
      <c r="J392" s="98" t="s">
        <v>153</v>
      </c>
      <c r="K392" t="s">
        <v>152</v>
      </c>
      <c r="L392" t="s">
        <v>49</v>
      </c>
    </row>
    <row r="393" spans="9:12">
      <c r="I393" t="s">
        <v>49</v>
      </c>
      <c r="J393" s="98" t="s">
        <v>147</v>
      </c>
      <c r="K393" t="s">
        <v>146</v>
      </c>
      <c r="L393" t="s">
        <v>49</v>
      </c>
    </row>
    <row r="394" spans="9:12">
      <c r="I394" t="s">
        <v>49</v>
      </c>
      <c r="J394" s="98" t="s">
        <v>143</v>
      </c>
      <c r="K394" t="s">
        <v>142</v>
      </c>
      <c r="L394" t="s">
        <v>49</v>
      </c>
    </row>
    <row r="395" spans="9:12">
      <c r="I395" t="s">
        <v>49</v>
      </c>
      <c r="J395" s="98" t="s">
        <v>132</v>
      </c>
      <c r="K395" t="s">
        <v>131</v>
      </c>
      <c r="L395" t="s">
        <v>49</v>
      </c>
    </row>
    <row r="396" spans="9:12">
      <c r="I396" t="s">
        <v>49</v>
      </c>
      <c r="J396" s="98" t="s">
        <v>126</v>
      </c>
      <c r="K396" t="s">
        <v>125</v>
      </c>
      <c r="L396" t="s">
        <v>49</v>
      </c>
    </row>
    <row r="397" spans="9:12">
      <c r="I397" t="s">
        <v>49</v>
      </c>
      <c r="J397" s="98" t="s">
        <v>120</v>
      </c>
      <c r="K397" t="s">
        <v>119</v>
      </c>
      <c r="L397" t="s">
        <v>49</v>
      </c>
    </row>
    <row r="398" spans="9:12">
      <c r="I398" t="s">
        <v>49</v>
      </c>
      <c r="J398" s="98" t="s">
        <v>118</v>
      </c>
      <c r="K398" t="s">
        <v>117</v>
      </c>
      <c r="L398" t="s">
        <v>49</v>
      </c>
    </row>
    <row r="399" spans="9:12">
      <c r="I399" t="s">
        <v>49</v>
      </c>
      <c r="J399" s="98" t="s">
        <v>103</v>
      </c>
      <c r="K399" t="s">
        <v>102</v>
      </c>
      <c r="L399" t="s">
        <v>49</v>
      </c>
    </row>
    <row r="400" spans="9:12">
      <c r="I400" t="s">
        <v>49</v>
      </c>
      <c r="J400" s="98" t="s">
        <v>99</v>
      </c>
      <c r="K400" t="s">
        <v>98</v>
      </c>
      <c r="L400" t="s">
        <v>49</v>
      </c>
    </row>
    <row r="401" spans="9:12">
      <c r="I401" t="s">
        <v>49</v>
      </c>
      <c r="J401" s="98" t="s">
        <v>88</v>
      </c>
      <c r="K401" t="s">
        <v>87</v>
      </c>
      <c r="L401" t="s">
        <v>49</v>
      </c>
    </row>
    <row r="402" spans="9:12">
      <c r="I402" t="s">
        <v>49</v>
      </c>
      <c r="J402" s="98" t="s">
        <v>80</v>
      </c>
      <c r="K402" t="s">
        <v>79</v>
      </c>
      <c r="L402" t="s">
        <v>49</v>
      </c>
    </row>
    <row r="403" spans="9:12">
      <c r="I403" t="s">
        <v>49</v>
      </c>
      <c r="J403" s="98" t="s">
        <v>51</v>
      </c>
      <c r="K403" t="s">
        <v>50</v>
      </c>
      <c r="L403" t="s">
        <v>49</v>
      </c>
    </row>
    <row r="404" spans="9:12">
      <c r="I404" t="s">
        <v>49</v>
      </c>
      <c r="J404" s="98" t="s">
        <v>46</v>
      </c>
      <c r="K404" t="s">
        <v>45</v>
      </c>
      <c r="L404" t="s">
        <v>49</v>
      </c>
    </row>
    <row r="405" spans="9:12">
      <c r="I405" t="s">
        <v>44</v>
      </c>
      <c r="J405" s="98" t="s">
        <v>361</v>
      </c>
      <c r="K405" t="s">
        <v>360</v>
      </c>
      <c r="L405" t="s">
        <v>44</v>
      </c>
    </row>
    <row r="406" spans="9:12">
      <c r="I406" t="s">
        <v>44</v>
      </c>
      <c r="J406" s="98" t="s">
        <v>351</v>
      </c>
      <c r="K406" t="s">
        <v>350</v>
      </c>
      <c r="L406" t="s">
        <v>44</v>
      </c>
    </row>
    <row r="407" spans="9:12">
      <c r="I407" t="s">
        <v>44</v>
      </c>
      <c r="J407" s="98" t="s">
        <v>349</v>
      </c>
      <c r="K407" t="s">
        <v>348</v>
      </c>
      <c r="L407" t="s">
        <v>44</v>
      </c>
    </row>
    <row r="408" spans="9:12">
      <c r="I408" t="s">
        <v>44</v>
      </c>
      <c r="J408" s="98" t="s">
        <v>347</v>
      </c>
      <c r="K408" t="s">
        <v>346</v>
      </c>
      <c r="L408" t="s">
        <v>44</v>
      </c>
    </row>
    <row r="409" spans="9:12">
      <c r="I409" t="s">
        <v>44</v>
      </c>
      <c r="J409" s="98" t="s">
        <v>341</v>
      </c>
      <c r="K409" t="s">
        <v>340</v>
      </c>
      <c r="L409" t="s">
        <v>44</v>
      </c>
    </row>
    <row r="410" spans="9:12">
      <c r="I410" t="s">
        <v>44</v>
      </c>
      <c r="J410" s="98" t="s">
        <v>329</v>
      </c>
      <c r="K410" t="s">
        <v>328</v>
      </c>
      <c r="L410" t="s">
        <v>44</v>
      </c>
    </row>
    <row r="411" spans="9:12">
      <c r="I411" t="s">
        <v>44</v>
      </c>
      <c r="J411" s="98" t="s">
        <v>327</v>
      </c>
      <c r="K411" t="s">
        <v>326</v>
      </c>
      <c r="L411" t="s">
        <v>44</v>
      </c>
    </row>
    <row r="412" spans="9:12">
      <c r="I412" t="s">
        <v>44</v>
      </c>
      <c r="J412" s="98" t="s">
        <v>319</v>
      </c>
      <c r="K412" t="s">
        <v>318</v>
      </c>
      <c r="L412" t="s">
        <v>44</v>
      </c>
    </row>
    <row r="413" spans="9:12">
      <c r="I413" t="s">
        <v>44</v>
      </c>
      <c r="J413" s="98" t="s">
        <v>317</v>
      </c>
      <c r="K413" t="s">
        <v>316</v>
      </c>
      <c r="L413" t="s">
        <v>44</v>
      </c>
    </row>
    <row r="414" spans="9:12">
      <c r="I414" t="s">
        <v>44</v>
      </c>
      <c r="J414" s="98" t="s">
        <v>311</v>
      </c>
      <c r="K414" t="s">
        <v>310</v>
      </c>
      <c r="L414" t="s">
        <v>44</v>
      </c>
    </row>
    <row r="415" spans="9:12">
      <c r="I415" t="s">
        <v>44</v>
      </c>
      <c r="J415" s="98" t="s">
        <v>305</v>
      </c>
      <c r="K415" t="s">
        <v>304</v>
      </c>
      <c r="L415" t="s">
        <v>44</v>
      </c>
    </row>
    <row r="416" spans="9:12">
      <c r="I416" t="s">
        <v>44</v>
      </c>
      <c r="J416" s="98" t="s">
        <v>303</v>
      </c>
      <c r="K416" t="s">
        <v>302</v>
      </c>
      <c r="L416" t="s">
        <v>44</v>
      </c>
    </row>
    <row r="417" spans="9:12">
      <c r="I417" t="s">
        <v>44</v>
      </c>
      <c r="J417" s="98" t="s">
        <v>295</v>
      </c>
      <c r="K417" t="s">
        <v>294</v>
      </c>
      <c r="L417" t="s">
        <v>44</v>
      </c>
    </row>
    <row r="418" spans="9:12">
      <c r="I418" t="s">
        <v>44</v>
      </c>
      <c r="J418" s="98" t="s">
        <v>287</v>
      </c>
      <c r="K418" t="s">
        <v>286</v>
      </c>
      <c r="L418" t="s">
        <v>44</v>
      </c>
    </row>
    <row r="419" spans="9:12">
      <c r="I419" t="s">
        <v>44</v>
      </c>
      <c r="J419" s="98" t="s">
        <v>279</v>
      </c>
      <c r="K419" t="s">
        <v>278</v>
      </c>
      <c r="L419" t="s">
        <v>44</v>
      </c>
    </row>
    <row r="420" spans="9:12">
      <c r="I420" t="s">
        <v>44</v>
      </c>
      <c r="J420" s="98" t="s">
        <v>271</v>
      </c>
      <c r="K420" t="s">
        <v>270</v>
      </c>
      <c r="L420" t="s">
        <v>44</v>
      </c>
    </row>
    <row r="421" spans="9:12">
      <c r="I421" t="s">
        <v>44</v>
      </c>
      <c r="J421" s="98" t="s">
        <v>261</v>
      </c>
      <c r="K421" t="s">
        <v>260</v>
      </c>
      <c r="L421" t="s">
        <v>44</v>
      </c>
    </row>
    <row r="422" spans="9:12">
      <c r="I422" t="s">
        <v>44</v>
      </c>
      <c r="J422" s="98" t="s">
        <v>241</v>
      </c>
      <c r="K422" t="s">
        <v>240</v>
      </c>
      <c r="L422" t="s">
        <v>44</v>
      </c>
    </row>
    <row r="423" spans="9:12">
      <c r="I423" t="s">
        <v>44</v>
      </c>
      <c r="J423" s="98" t="s">
        <v>237</v>
      </c>
      <c r="K423" t="s">
        <v>236</v>
      </c>
      <c r="L423" t="s">
        <v>44</v>
      </c>
    </row>
    <row r="424" spans="9:12">
      <c r="I424" t="s">
        <v>44</v>
      </c>
      <c r="J424" s="98" t="s">
        <v>235</v>
      </c>
      <c r="K424" t="s">
        <v>234</v>
      </c>
      <c r="L424" t="s">
        <v>44</v>
      </c>
    </row>
    <row r="425" spans="9:12">
      <c r="I425" t="s">
        <v>44</v>
      </c>
      <c r="J425" s="98" t="s">
        <v>231</v>
      </c>
      <c r="K425" t="s">
        <v>230</v>
      </c>
      <c r="L425" t="s">
        <v>44</v>
      </c>
    </row>
    <row r="426" spans="9:12">
      <c r="I426" t="s">
        <v>44</v>
      </c>
      <c r="J426" s="98" t="s">
        <v>229</v>
      </c>
      <c r="K426" t="s">
        <v>228</v>
      </c>
      <c r="L426" t="s">
        <v>44</v>
      </c>
    </row>
    <row r="427" spans="9:12">
      <c r="I427" t="s">
        <v>44</v>
      </c>
      <c r="J427" s="98" t="s">
        <v>219</v>
      </c>
      <c r="K427" t="s">
        <v>218</v>
      </c>
      <c r="L427" t="s">
        <v>44</v>
      </c>
    </row>
    <row r="428" spans="9:12">
      <c r="I428" t="s">
        <v>44</v>
      </c>
      <c r="J428" s="98" t="s">
        <v>215</v>
      </c>
      <c r="K428" t="s">
        <v>214</v>
      </c>
      <c r="L428" t="s">
        <v>44</v>
      </c>
    </row>
    <row r="429" spans="9:12">
      <c r="I429" t="s">
        <v>44</v>
      </c>
      <c r="J429" s="98" t="s">
        <v>209</v>
      </c>
      <c r="K429" t="s">
        <v>208</v>
      </c>
      <c r="L429" t="s">
        <v>44</v>
      </c>
    </row>
    <row r="430" spans="9:12">
      <c r="I430" t="s">
        <v>44</v>
      </c>
      <c r="J430" s="98" t="s">
        <v>205</v>
      </c>
      <c r="K430" t="s">
        <v>204</v>
      </c>
      <c r="L430" t="s">
        <v>44</v>
      </c>
    </row>
    <row r="431" spans="9:12">
      <c r="I431" t="s">
        <v>44</v>
      </c>
      <c r="J431" s="98" t="s">
        <v>199</v>
      </c>
      <c r="K431" t="s">
        <v>198</v>
      </c>
      <c r="L431" t="s">
        <v>44</v>
      </c>
    </row>
    <row r="432" spans="9:12">
      <c r="I432" t="s">
        <v>44</v>
      </c>
      <c r="J432" s="98" t="s">
        <v>197</v>
      </c>
      <c r="K432" t="s">
        <v>196</v>
      </c>
      <c r="L432" t="s">
        <v>44</v>
      </c>
    </row>
    <row r="433" spans="9:12">
      <c r="I433" t="s">
        <v>44</v>
      </c>
      <c r="J433" s="98" t="s">
        <v>193</v>
      </c>
      <c r="K433" t="s">
        <v>192</v>
      </c>
      <c r="L433" t="s">
        <v>44</v>
      </c>
    </row>
    <row r="434" spans="9:12">
      <c r="I434" t="s">
        <v>44</v>
      </c>
      <c r="J434" s="98" t="s">
        <v>191</v>
      </c>
      <c r="K434" t="s">
        <v>190</v>
      </c>
      <c r="L434" t="s">
        <v>44</v>
      </c>
    </row>
    <row r="435" spans="9:12">
      <c r="I435" t="s">
        <v>44</v>
      </c>
      <c r="J435" s="98" t="s">
        <v>187</v>
      </c>
      <c r="K435" t="s">
        <v>186</v>
      </c>
      <c r="L435" t="s">
        <v>44</v>
      </c>
    </row>
    <row r="436" spans="9:12">
      <c r="I436" t="s">
        <v>44</v>
      </c>
      <c r="J436" s="98" t="s">
        <v>181</v>
      </c>
      <c r="K436" t="s">
        <v>180</v>
      </c>
      <c r="L436" t="s">
        <v>44</v>
      </c>
    </row>
    <row r="437" spans="9:12">
      <c r="I437" t="s">
        <v>44</v>
      </c>
      <c r="J437" s="98" t="s">
        <v>167</v>
      </c>
      <c r="K437" t="s">
        <v>166</v>
      </c>
      <c r="L437" t="s">
        <v>44</v>
      </c>
    </row>
    <row r="438" spans="9:12">
      <c r="I438" t="s">
        <v>44</v>
      </c>
      <c r="J438" s="98" t="s">
        <v>163</v>
      </c>
      <c r="K438" t="s">
        <v>162</v>
      </c>
      <c r="L438" t="s">
        <v>44</v>
      </c>
    </row>
    <row r="439" spans="9:12">
      <c r="I439" t="s">
        <v>44</v>
      </c>
      <c r="J439" s="98" t="s">
        <v>161</v>
      </c>
      <c r="K439" t="s">
        <v>160</v>
      </c>
      <c r="L439" t="s">
        <v>44</v>
      </c>
    </row>
    <row r="440" spans="9:12">
      <c r="I440" t="s">
        <v>44</v>
      </c>
      <c r="J440" s="98" t="s">
        <v>155</v>
      </c>
      <c r="K440" t="s">
        <v>154</v>
      </c>
      <c r="L440" t="s">
        <v>44</v>
      </c>
    </row>
    <row r="441" spans="9:12">
      <c r="I441" t="s">
        <v>44</v>
      </c>
      <c r="J441" s="98" t="s">
        <v>151</v>
      </c>
      <c r="K441" t="s">
        <v>150</v>
      </c>
      <c r="L441" t="s">
        <v>44</v>
      </c>
    </row>
    <row r="442" spans="9:12">
      <c r="I442" t="s">
        <v>44</v>
      </c>
      <c r="J442" s="98" t="s">
        <v>149</v>
      </c>
      <c r="K442" t="s">
        <v>148</v>
      </c>
      <c r="L442" t="s">
        <v>44</v>
      </c>
    </row>
    <row r="443" spans="9:12">
      <c r="I443" t="s">
        <v>44</v>
      </c>
      <c r="J443" s="98" t="s">
        <v>137</v>
      </c>
      <c r="K443" t="s">
        <v>136</v>
      </c>
      <c r="L443" t="s">
        <v>44</v>
      </c>
    </row>
    <row r="444" spans="9:12">
      <c r="I444" t="s">
        <v>44</v>
      </c>
      <c r="J444" s="98" t="s">
        <v>128</v>
      </c>
      <c r="K444" t="s">
        <v>127</v>
      </c>
      <c r="L444" t="s">
        <v>44</v>
      </c>
    </row>
    <row r="445" spans="9:12">
      <c r="I445" t="s">
        <v>44</v>
      </c>
      <c r="J445" s="98" t="s">
        <v>124</v>
      </c>
      <c r="K445" t="s">
        <v>123</v>
      </c>
      <c r="L445" t="s">
        <v>44</v>
      </c>
    </row>
    <row r="446" spans="9:12">
      <c r="I446" t="s">
        <v>44</v>
      </c>
      <c r="J446" s="98" t="s">
        <v>122</v>
      </c>
      <c r="K446" t="s">
        <v>121</v>
      </c>
      <c r="L446" t="s">
        <v>44</v>
      </c>
    </row>
    <row r="447" spans="9:12">
      <c r="I447" t="s">
        <v>44</v>
      </c>
      <c r="J447" s="98" t="s">
        <v>114</v>
      </c>
      <c r="K447" t="s">
        <v>113</v>
      </c>
      <c r="L447" t="s">
        <v>44</v>
      </c>
    </row>
    <row r="448" spans="9:12">
      <c r="I448" t="s">
        <v>44</v>
      </c>
      <c r="J448" s="98" t="s">
        <v>106</v>
      </c>
      <c r="K448" t="s">
        <v>105</v>
      </c>
      <c r="L448" t="s">
        <v>44</v>
      </c>
    </row>
    <row r="449" spans="9:12">
      <c r="I449" t="s">
        <v>44</v>
      </c>
      <c r="J449" s="98" t="s">
        <v>92</v>
      </c>
      <c r="K449" t="s">
        <v>91</v>
      </c>
      <c r="L449" t="s">
        <v>44</v>
      </c>
    </row>
    <row r="450" spans="9:12">
      <c r="I450" t="s">
        <v>44</v>
      </c>
      <c r="J450" s="98" t="s">
        <v>90</v>
      </c>
      <c r="K450" t="s">
        <v>89</v>
      </c>
      <c r="L450" t="s">
        <v>44</v>
      </c>
    </row>
    <row r="451" spans="9:12">
      <c r="I451" t="s">
        <v>44</v>
      </c>
      <c r="J451" s="98" t="s">
        <v>82</v>
      </c>
      <c r="K451" t="s">
        <v>81</v>
      </c>
      <c r="L451" t="s">
        <v>44</v>
      </c>
    </row>
    <row r="452" spans="9:12">
      <c r="I452" t="s">
        <v>44</v>
      </c>
      <c r="J452" s="98" t="s">
        <v>67</v>
      </c>
      <c r="K452" t="s">
        <v>66</v>
      </c>
      <c r="L452" t="s">
        <v>44</v>
      </c>
    </row>
    <row r="453" spans="9:12">
      <c r="I453" t="s">
        <v>44</v>
      </c>
      <c r="J453" s="98" t="s">
        <v>58</v>
      </c>
      <c r="K453" t="s">
        <v>57</v>
      </c>
      <c r="L453" t="s">
        <v>44</v>
      </c>
    </row>
    <row r="454" spans="9:12">
      <c r="I454" t="s">
        <v>44</v>
      </c>
      <c r="J454" s="98" t="s">
        <v>41</v>
      </c>
      <c r="K454" t="s">
        <v>40</v>
      </c>
      <c r="L454" t="s">
        <v>44</v>
      </c>
    </row>
    <row r="455" spans="9:12">
      <c r="I455" t="s">
        <v>56</v>
      </c>
      <c r="J455" s="98" t="s">
        <v>359</v>
      </c>
      <c r="K455" t="s">
        <v>358</v>
      </c>
      <c r="L455" t="s">
        <v>56</v>
      </c>
    </row>
    <row r="456" spans="9:12">
      <c r="I456" t="s">
        <v>56</v>
      </c>
      <c r="J456" s="98" t="s">
        <v>345</v>
      </c>
      <c r="K456" t="s">
        <v>344</v>
      </c>
      <c r="L456" t="s">
        <v>56</v>
      </c>
    </row>
    <row r="457" spans="9:12">
      <c r="I457" t="s">
        <v>56</v>
      </c>
      <c r="J457" s="98" t="s">
        <v>343</v>
      </c>
      <c r="K457" t="s">
        <v>342</v>
      </c>
      <c r="L457" t="s">
        <v>56</v>
      </c>
    </row>
    <row r="458" spans="9:12">
      <c r="I458" t="s">
        <v>56</v>
      </c>
      <c r="J458" s="98" t="s">
        <v>337</v>
      </c>
      <c r="K458" t="s">
        <v>336</v>
      </c>
      <c r="L458" t="s">
        <v>56</v>
      </c>
    </row>
    <row r="459" spans="9:12">
      <c r="I459" t="s">
        <v>56</v>
      </c>
      <c r="J459" s="98" t="s">
        <v>335</v>
      </c>
      <c r="K459" t="s">
        <v>334</v>
      </c>
      <c r="L459" t="s">
        <v>56</v>
      </c>
    </row>
    <row r="460" spans="9:12">
      <c r="I460" t="s">
        <v>56</v>
      </c>
      <c r="J460" s="98" t="s">
        <v>331</v>
      </c>
      <c r="K460" t="s">
        <v>330</v>
      </c>
      <c r="L460" t="s">
        <v>56</v>
      </c>
    </row>
    <row r="461" spans="9:12">
      <c r="I461" t="s">
        <v>56</v>
      </c>
      <c r="J461" s="98" t="s">
        <v>313</v>
      </c>
      <c r="K461" t="s">
        <v>312</v>
      </c>
      <c r="L461" t="s">
        <v>56</v>
      </c>
    </row>
    <row r="462" spans="9:12">
      <c r="I462" t="s">
        <v>56</v>
      </c>
      <c r="J462" s="98" t="s">
        <v>297</v>
      </c>
      <c r="K462" t="s">
        <v>296</v>
      </c>
      <c r="L462" t="s">
        <v>56</v>
      </c>
    </row>
    <row r="463" spans="9:12">
      <c r="I463" t="s">
        <v>56</v>
      </c>
      <c r="J463" s="98" t="s">
        <v>293</v>
      </c>
      <c r="K463" t="s">
        <v>292</v>
      </c>
      <c r="L463" t="s">
        <v>56</v>
      </c>
    </row>
    <row r="464" spans="9:12">
      <c r="I464" t="s">
        <v>56</v>
      </c>
      <c r="J464" s="98" t="s">
        <v>285</v>
      </c>
      <c r="K464" t="s">
        <v>284</v>
      </c>
      <c r="L464" t="s">
        <v>56</v>
      </c>
    </row>
    <row r="465" spans="9:12">
      <c r="I465" t="s">
        <v>56</v>
      </c>
      <c r="J465" s="98" t="s">
        <v>277</v>
      </c>
      <c r="K465" t="s">
        <v>276</v>
      </c>
      <c r="L465" t="s">
        <v>56</v>
      </c>
    </row>
    <row r="466" spans="9:12">
      <c r="I466" t="s">
        <v>56</v>
      </c>
      <c r="J466" s="98" t="s">
        <v>267</v>
      </c>
      <c r="K466" t="s">
        <v>266</v>
      </c>
      <c r="L466" t="s">
        <v>56</v>
      </c>
    </row>
    <row r="467" spans="9:12">
      <c r="I467" t="s">
        <v>56</v>
      </c>
      <c r="J467" s="98" t="s">
        <v>249</v>
      </c>
      <c r="K467" t="s">
        <v>248</v>
      </c>
      <c r="L467" t="s">
        <v>56</v>
      </c>
    </row>
    <row r="468" spans="9:12">
      <c r="I468" t="s">
        <v>56</v>
      </c>
      <c r="J468" s="98" t="s">
        <v>243</v>
      </c>
      <c r="K468" t="s">
        <v>242</v>
      </c>
      <c r="L468" t="s">
        <v>56</v>
      </c>
    </row>
    <row r="469" spans="9:12">
      <c r="I469" t="s">
        <v>56</v>
      </c>
      <c r="J469" s="98" t="s">
        <v>213</v>
      </c>
      <c r="K469" t="s">
        <v>212</v>
      </c>
      <c r="L469" t="s">
        <v>56</v>
      </c>
    </row>
    <row r="470" spans="9:12">
      <c r="I470" t="s">
        <v>56</v>
      </c>
      <c r="J470" s="98" t="s">
        <v>195</v>
      </c>
      <c r="K470" t="s">
        <v>194</v>
      </c>
      <c r="L470" t="s">
        <v>56</v>
      </c>
    </row>
    <row r="471" spans="9:12">
      <c r="I471" t="s">
        <v>56</v>
      </c>
      <c r="J471" s="98" t="s">
        <v>179</v>
      </c>
      <c r="K471" t="s">
        <v>178</v>
      </c>
      <c r="L471" t="s">
        <v>56</v>
      </c>
    </row>
    <row r="472" spans="9:12">
      <c r="I472" t="s">
        <v>56</v>
      </c>
      <c r="J472" s="98" t="s">
        <v>175</v>
      </c>
      <c r="K472" t="s">
        <v>174</v>
      </c>
      <c r="L472" t="s">
        <v>56</v>
      </c>
    </row>
    <row r="473" spans="9:12">
      <c r="I473" t="s">
        <v>56</v>
      </c>
      <c r="J473" s="98" t="s">
        <v>173</v>
      </c>
      <c r="K473" t="s">
        <v>172</v>
      </c>
      <c r="L473" t="s">
        <v>56</v>
      </c>
    </row>
    <row r="474" spans="9:12">
      <c r="I474" t="s">
        <v>56</v>
      </c>
      <c r="J474" s="98" t="s">
        <v>171</v>
      </c>
      <c r="K474" t="s">
        <v>170</v>
      </c>
      <c r="L474" t="s">
        <v>56</v>
      </c>
    </row>
    <row r="475" spans="9:12">
      <c r="I475" t="s">
        <v>56</v>
      </c>
      <c r="J475" s="98" t="s">
        <v>145</v>
      </c>
      <c r="K475" t="s">
        <v>144</v>
      </c>
      <c r="L475" t="s">
        <v>56</v>
      </c>
    </row>
    <row r="476" spans="9:12">
      <c r="I476" t="s">
        <v>56</v>
      </c>
      <c r="J476" s="98" t="s">
        <v>141</v>
      </c>
      <c r="K476" t="s">
        <v>140</v>
      </c>
      <c r="L476" t="s">
        <v>56</v>
      </c>
    </row>
    <row r="477" spans="9:12">
      <c r="I477" t="s">
        <v>56</v>
      </c>
      <c r="J477" s="98" t="s">
        <v>139</v>
      </c>
      <c r="K477" t="s">
        <v>138</v>
      </c>
      <c r="L477" t="s">
        <v>56</v>
      </c>
    </row>
    <row r="478" spans="9:12">
      <c r="I478" t="s">
        <v>56</v>
      </c>
      <c r="J478" s="98" t="s">
        <v>134</v>
      </c>
      <c r="K478" t="s">
        <v>133</v>
      </c>
      <c r="L478" t="s">
        <v>56</v>
      </c>
    </row>
    <row r="479" spans="9:12">
      <c r="I479" t="s">
        <v>56</v>
      </c>
      <c r="J479" s="98" t="s">
        <v>112</v>
      </c>
      <c r="K479" t="s">
        <v>111</v>
      </c>
      <c r="L479" t="s">
        <v>56</v>
      </c>
    </row>
    <row r="480" spans="9:12">
      <c r="I480" t="s">
        <v>56</v>
      </c>
      <c r="J480" s="98" t="s">
        <v>108</v>
      </c>
      <c r="K480" t="s">
        <v>107</v>
      </c>
      <c r="L480" t="s">
        <v>56</v>
      </c>
    </row>
    <row r="481" spans="9:12">
      <c r="I481" t="s">
        <v>56</v>
      </c>
      <c r="J481" s="98" t="s">
        <v>96</v>
      </c>
      <c r="K481" t="s">
        <v>95</v>
      </c>
      <c r="L481" t="s">
        <v>56</v>
      </c>
    </row>
    <row r="482" spans="9:12">
      <c r="I482" t="s">
        <v>56</v>
      </c>
      <c r="J482" s="98" t="s">
        <v>78</v>
      </c>
      <c r="K482" t="s">
        <v>77</v>
      </c>
      <c r="L482" t="s">
        <v>56</v>
      </c>
    </row>
    <row r="483" spans="9:12">
      <c r="I483" t="s">
        <v>56</v>
      </c>
      <c r="J483" s="98" t="s">
        <v>75</v>
      </c>
      <c r="K483" t="s">
        <v>74</v>
      </c>
      <c r="L483" t="s">
        <v>56</v>
      </c>
    </row>
    <row r="484" spans="9:12">
      <c r="I484" t="s">
        <v>56</v>
      </c>
      <c r="J484" s="98" t="s">
        <v>64</v>
      </c>
      <c r="K484" t="s">
        <v>63</v>
      </c>
      <c r="L484" t="s">
        <v>56</v>
      </c>
    </row>
    <row r="485" spans="9:12">
      <c r="I485" t="s">
        <v>56</v>
      </c>
      <c r="J485" s="98" t="s">
        <v>62</v>
      </c>
      <c r="K485" t="s">
        <v>61</v>
      </c>
      <c r="L485" t="s">
        <v>56</v>
      </c>
    </row>
    <row r="486" spans="9:12">
      <c r="I486" t="s">
        <v>56</v>
      </c>
      <c r="J486" s="98" t="s">
        <v>53</v>
      </c>
      <c r="K486" t="s">
        <v>52</v>
      </c>
      <c r="L486" t="s">
        <v>56</v>
      </c>
    </row>
    <row r="487" spans="9:12">
      <c r="I487" t="s">
        <v>59</v>
      </c>
      <c r="J487" t="s">
        <v>319</v>
      </c>
      <c r="K487" t="s">
        <v>318</v>
      </c>
      <c r="L487" t="s">
        <v>59</v>
      </c>
    </row>
    <row r="488" spans="9:12">
      <c r="I488" t="s">
        <v>59</v>
      </c>
      <c r="J488" t="s">
        <v>317</v>
      </c>
      <c r="K488" t="s">
        <v>316</v>
      </c>
      <c r="L488" t="s">
        <v>59</v>
      </c>
    </row>
    <row r="489" spans="9:12">
      <c r="I489" t="s">
        <v>59</v>
      </c>
      <c r="J489" t="s">
        <v>82</v>
      </c>
      <c r="K489" t="s">
        <v>81</v>
      </c>
      <c r="L489" t="s">
        <v>59</v>
      </c>
    </row>
    <row r="490" spans="9:12">
      <c r="I490" t="s">
        <v>59</v>
      </c>
      <c r="J490" t="s">
        <v>58</v>
      </c>
      <c r="K490" t="s">
        <v>57</v>
      </c>
      <c r="L490" t="s">
        <v>59</v>
      </c>
    </row>
    <row r="491" spans="9:12">
      <c r="I491" t="s">
        <v>115</v>
      </c>
      <c r="J491" t="s">
        <v>311</v>
      </c>
      <c r="K491" t="s">
        <v>310</v>
      </c>
      <c r="L491" t="s">
        <v>115</v>
      </c>
    </row>
    <row r="492" spans="9:12">
      <c r="I492" t="s">
        <v>115</v>
      </c>
      <c r="J492" t="s">
        <v>303</v>
      </c>
      <c r="K492" t="s">
        <v>302</v>
      </c>
      <c r="L492" t="s">
        <v>115</v>
      </c>
    </row>
    <row r="493" spans="9:12">
      <c r="I493" t="s">
        <v>115</v>
      </c>
      <c r="J493" t="s">
        <v>261</v>
      </c>
      <c r="K493" t="s">
        <v>260</v>
      </c>
      <c r="L493" t="s">
        <v>115</v>
      </c>
    </row>
    <row r="494" spans="9:12">
      <c r="I494" t="s">
        <v>115</v>
      </c>
      <c r="J494" t="s">
        <v>209</v>
      </c>
      <c r="K494" t="s">
        <v>208</v>
      </c>
      <c r="L494" t="s">
        <v>115</v>
      </c>
    </row>
    <row r="495" spans="9:12">
      <c r="I495" t="s">
        <v>115</v>
      </c>
      <c r="J495" t="s">
        <v>167</v>
      </c>
      <c r="K495" t="s">
        <v>166</v>
      </c>
      <c r="L495" t="s">
        <v>115</v>
      </c>
    </row>
    <row r="496" spans="9:12">
      <c r="I496" t="s">
        <v>115</v>
      </c>
      <c r="J496" t="s">
        <v>122</v>
      </c>
      <c r="K496" t="s">
        <v>121</v>
      </c>
      <c r="L496" t="s">
        <v>115</v>
      </c>
    </row>
    <row r="497" spans="9:12">
      <c r="I497" t="s">
        <v>68</v>
      </c>
      <c r="J497" t="s">
        <v>347</v>
      </c>
      <c r="K497" t="s">
        <v>346</v>
      </c>
      <c r="L497" t="s">
        <v>68</v>
      </c>
    </row>
    <row r="498" spans="9:12">
      <c r="I498" t="s">
        <v>68</v>
      </c>
      <c r="J498" t="s">
        <v>329</v>
      </c>
      <c r="K498" t="s">
        <v>328</v>
      </c>
      <c r="L498" t="s">
        <v>68</v>
      </c>
    </row>
    <row r="499" spans="9:12">
      <c r="I499" t="s">
        <v>68</v>
      </c>
      <c r="J499" t="s">
        <v>215</v>
      </c>
      <c r="K499" t="s">
        <v>214</v>
      </c>
      <c r="L499" t="s">
        <v>68</v>
      </c>
    </row>
    <row r="500" spans="9:12">
      <c r="I500" t="s">
        <v>68</v>
      </c>
      <c r="J500" t="s">
        <v>181</v>
      </c>
      <c r="K500" t="s">
        <v>180</v>
      </c>
      <c r="L500" t="s">
        <v>68</v>
      </c>
    </row>
    <row r="501" spans="9:12">
      <c r="I501" t="s">
        <v>68</v>
      </c>
      <c r="J501" t="s">
        <v>163</v>
      </c>
      <c r="K501" t="s">
        <v>162</v>
      </c>
      <c r="L501" t="s">
        <v>68</v>
      </c>
    </row>
    <row r="502" spans="9:12">
      <c r="I502" t="s">
        <v>68</v>
      </c>
      <c r="J502" t="s">
        <v>155</v>
      </c>
      <c r="K502" t="s">
        <v>154</v>
      </c>
      <c r="L502" t="s">
        <v>68</v>
      </c>
    </row>
    <row r="503" spans="9:12">
      <c r="I503" t="s">
        <v>68</v>
      </c>
      <c r="J503" t="s">
        <v>124</v>
      </c>
      <c r="K503" t="s">
        <v>123</v>
      </c>
      <c r="L503" t="s">
        <v>68</v>
      </c>
    </row>
    <row r="504" spans="9:12">
      <c r="I504" t="s">
        <v>68</v>
      </c>
      <c r="J504" t="s">
        <v>106</v>
      </c>
      <c r="K504" t="s">
        <v>105</v>
      </c>
      <c r="L504" t="s">
        <v>68</v>
      </c>
    </row>
    <row r="505" spans="9:12">
      <c r="I505" t="s">
        <v>68</v>
      </c>
      <c r="J505" t="s">
        <v>92</v>
      </c>
      <c r="K505" t="s">
        <v>91</v>
      </c>
      <c r="L505" t="s">
        <v>68</v>
      </c>
    </row>
    <row r="506" spans="9:12">
      <c r="I506" t="s">
        <v>68</v>
      </c>
      <c r="J506" t="s">
        <v>67</v>
      </c>
      <c r="K506" t="s">
        <v>66</v>
      </c>
      <c r="L506" t="s">
        <v>68</v>
      </c>
    </row>
    <row r="507" spans="9:12">
      <c r="I507" t="s">
        <v>68</v>
      </c>
      <c r="J507" t="s">
        <v>351</v>
      </c>
      <c r="K507" t="s">
        <v>350</v>
      </c>
      <c r="L507" t="s">
        <v>68</v>
      </c>
    </row>
    <row r="508" spans="9:12">
      <c r="I508" t="s">
        <v>68</v>
      </c>
      <c r="J508" t="s">
        <v>349</v>
      </c>
      <c r="K508" t="s">
        <v>348</v>
      </c>
      <c r="L508" t="s">
        <v>68</v>
      </c>
    </row>
    <row r="509" spans="9:12">
      <c r="I509" t="s">
        <v>68</v>
      </c>
      <c r="J509" t="s">
        <v>231</v>
      </c>
      <c r="K509" t="s">
        <v>230</v>
      </c>
      <c r="L509" t="s">
        <v>68</v>
      </c>
    </row>
    <row r="510" spans="9:12">
      <c r="I510" t="s">
        <v>59</v>
      </c>
      <c r="J510" t="s">
        <v>271</v>
      </c>
      <c r="K510" t="s">
        <v>270</v>
      </c>
      <c r="L510" t="s">
        <v>59</v>
      </c>
    </row>
    <row r="511" spans="9:12">
      <c r="I511" t="s">
        <v>59</v>
      </c>
      <c r="J511" t="s">
        <v>235</v>
      </c>
      <c r="K511" t="s">
        <v>234</v>
      </c>
      <c r="L511" t="s">
        <v>59</v>
      </c>
    </row>
    <row r="512" spans="9:12">
      <c r="I512" t="s">
        <v>59</v>
      </c>
      <c r="J512" t="s">
        <v>219</v>
      </c>
      <c r="K512" t="s">
        <v>218</v>
      </c>
      <c r="L512" t="s">
        <v>59</v>
      </c>
    </row>
    <row r="513" spans="9:12">
      <c r="I513" t="s">
        <v>59</v>
      </c>
      <c r="J513" t="s">
        <v>151</v>
      </c>
      <c r="K513" t="s">
        <v>150</v>
      </c>
      <c r="L513" t="s">
        <v>59</v>
      </c>
    </row>
    <row r="514" spans="9:12">
      <c r="I514" t="s">
        <v>59</v>
      </c>
      <c r="J514" t="s">
        <v>128</v>
      </c>
      <c r="K514" t="s">
        <v>127</v>
      </c>
      <c r="L514" t="s">
        <v>59</v>
      </c>
    </row>
    <row r="515" spans="9:12">
      <c r="I515" t="s">
        <v>115</v>
      </c>
      <c r="J515" t="s">
        <v>305</v>
      </c>
      <c r="K515" t="s">
        <v>304</v>
      </c>
      <c r="L515" t="s">
        <v>115</v>
      </c>
    </row>
    <row r="516" spans="9:12">
      <c r="I516" t="s">
        <v>115</v>
      </c>
      <c r="J516" t="s">
        <v>279</v>
      </c>
      <c r="K516" t="s">
        <v>278</v>
      </c>
      <c r="L516" t="s">
        <v>115</v>
      </c>
    </row>
    <row r="517" spans="9:12">
      <c r="I517" t="s">
        <v>115</v>
      </c>
      <c r="J517" t="s">
        <v>205</v>
      </c>
      <c r="K517" t="s">
        <v>204</v>
      </c>
      <c r="L517" t="s">
        <v>115</v>
      </c>
    </row>
    <row r="518" spans="9:12">
      <c r="I518" t="s">
        <v>115</v>
      </c>
      <c r="J518" t="s">
        <v>193</v>
      </c>
      <c r="K518" t="s">
        <v>192</v>
      </c>
      <c r="L518" t="s">
        <v>115</v>
      </c>
    </row>
    <row r="519" spans="9:12">
      <c r="I519" t="s">
        <v>115</v>
      </c>
      <c r="J519" t="s">
        <v>187</v>
      </c>
      <c r="K519" t="s">
        <v>186</v>
      </c>
      <c r="L519" t="s">
        <v>115</v>
      </c>
    </row>
    <row r="520" spans="9:12">
      <c r="I520" t="s">
        <v>115</v>
      </c>
      <c r="J520" t="s">
        <v>137</v>
      </c>
      <c r="K520" t="s">
        <v>136</v>
      </c>
      <c r="L520" t="s">
        <v>115</v>
      </c>
    </row>
    <row r="521" spans="9:12">
      <c r="I521" t="s">
        <v>115</v>
      </c>
      <c r="J521" t="s">
        <v>114</v>
      </c>
      <c r="K521" t="s">
        <v>113</v>
      </c>
      <c r="L521" t="s">
        <v>115</v>
      </c>
    </row>
    <row r="522" spans="9:12">
      <c r="I522" t="s">
        <v>42</v>
      </c>
      <c r="J522" t="s">
        <v>287</v>
      </c>
      <c r="K522" t="s">
        <v>286</v>
      </c>
      <c r="L522" t="s">
        <v>42</v>
      </c>
    </row>
    <row r="523" spans="9:12">
      <c r="I523" t="s">
        <v>42</v>
      </c>
      <c r="J523" t="s">
        <v>241</v>
      </c>
      <c r="K523" t="s">
        <v>240</v>
      </c>
      <c r="L523" t="s">
        <v>42</v>
      </c>
    </row>
    <row r="524" spans="9:12">
      <c r="I524" t="s">
        <v>42</v>
      </c>
      <c r="J524" t="s">
        <v>199</v>
      </c>
      <c r="K524" t="s">
        <v>198</v>
      </c>
      <c r="L524" t="s">
        <v>42</v>
      </c>
    </row>
    <row r="525" spans="9:12">
      <c r="I525" t="s">
        <v>42</v>
      </c>
      <c r="J525" t="s">
        <v>197</v>
      </c>
      <c r="K525" t="s">
        <v>196</v>
      </c>
      <c r="L525" t="s">
        <v>42</v>
      </c>
    </row>
    <row r="526" spans="9:12">
      <c r="I526" t="s">
        <v>42</v>
      </c>
      <c r="J526" t="s">
        <v>191</v>
      </c>
      <c r="K526" t="s">
        <v>190</v>
      </c>
      <c r="L526" t="s">
        <v>42</v>
      </c>
    </row>
    <row r="527" spans="9:12">
      <c r="I527" t="s">
        <v>42</v>
      </c>
      <c r="J527" t="s">
        <v>41</v>
      </c>
      <c r="K527" t="s">
        <v>40</v>
      </c>
      <c r="L527" t="s">
        <v>42</v>
      </c>
    </row>
    <row r="528" spans="9:12">
      <c r="I528" t="s">
        <v>42</v>
      </c>
      <c r="J528" t="s">
        <v>361</v>
      </c>
      <c r="K528" t="s">
        <v>360</v>
      </c>
      <c r="L528" t="s">
        <v>42</v>
      </c>
    </row>
    <row r="529" spans="9:12">
      <c r="I529" t="s">
        <v>42</v>
      </c>
      <c r="J529" t="s">
        <v>295</v>
      </c>
      <c r="K529" t="s">
        <v>294</v>
      </c>
      <c r="L529" t="s">
        <v>42</v>
      </c>
    </row>
    <row r="530" spans="9:12">
      <c r="I530" t="s">
        <v>42</v>
      </c>
      <c r="J530" t="s">
        <v>161</v>
      </c>
      <c r="K530" t="s">
        <v>160</v>
      </c>
      <c r="L530" t="s">
        <v>42</v>
      </c>
    </row>
    <row r="531" spans="9:12">
      <c r="I531" t="s">
        <v>42</v>
      </c>
      <c r="J531" t="s">
        <v>149</v>
      </c>
      <c r="K531" t="s">
        <v>148</v>
      </c>
      <c r="L531" t="s">
        <v>42</v>
      </c>
    </row>
    <row r="532" spans="9:12">
      <c r="I532" t="s">
        <v>42</v>
      </c>
      <c r="J532" t="s">
        <v>341</v>
      </c>
      <c r="K532" t="s">
        <v>340</v>
      </c>
      <c r="L532" t="s">
        <v>42</v>
      </c>
    </row>
    <row r="533" spans="9:12">
      <c r="I533" t="s">
        <v>42</v>
      </c>
      <c r="J533" t="s">
        <v>327</v>
      </c>
      <c r="K533" t="s">
        <v>326</v>
      </c>
      <c r="L533" t="s">
        <v>42</v>
      </c>
    </row>
    <row r="534" spans="9:12">
      <c r="I534" t="s">
        <v>42</v>
      </c>
      <c r="J534" t="s">
        <v>237</v>
      </c>
      <c r="K534" t="s">
        <v>236</v>
      </c>
      <c r="L534" t="s">
        <v>42</v>
      </c>
    </row>
    <row r="535" spans="9:12">
      <c r="I535" t="s">
        <v>42</v>
      </c>
      <c r="J535" t="s">
        <v>229</v>
      </c>
      <c r="K535" t="s">
        <v>228</v>
      </c>
      <c r="L535" t="s">
        <v>42</v>
      </c>
    </row>
    <row r="536" spans="9:12">
      <c r="I536" t="s">
        <v>42</v>
      </c>
      <c r="J536" t="s">
        <v>90</v>
      </c>
      <c r="K536" t="s">
        <v>89</v>
      </c>
      <c r="L536" t="s">
        <v>42</v>
      </c>
    </row>
    <row r="537" spans="9:12">
      <c r="I537" t="s">
        <v>47</v>
      </c>
      <c r="J537" t="s">
        <v>309</v>
      </c>
      <c r="K537" t="s">
        <v>308</v>
      </c>
      <c r="L537" t="s">
        <v>47</v>
      </c>
    </row>
    <row r="538" spans="9:12">
      <c r="I538" t="s">
        <v>47</v>
      </c>
      <c r="J538" t="s">
        <v>257</v>
      </c>
      <c r="K538" t="s">
        <v>256</v>
      </c>
      <c r="L538" t="s">
        <v>47</v>
      </c>
    </row>
    <row r="539" spans="9:12">
      <c r="I539" t="s">
        <v>47</v>
      </c>
      <c r="J539" t="s">
        <v>80</v>
      </c>
      <c r="K539" t="s">
        <v>79</v>
      </c>
      <c r="L539" t="s">
        <v>47</v>
      </c>
    </row>
    <row r="540" spans="9:12">
      <c r="I540" t="s">
        <v>47</v>
      </c>
      <c r="J540" t="s">
        <v>46</v>
      </c>
      <c r="K540" t="s">
        <v>45</v>
      </c>
      <c r="L540" t="s">
        <v>47</v>
      </c>
    </row>
    <row r="541" spans="9:12">
      <c r="I541" t="s">
        <v>47</v>
      </c>
      <c r="J541" t="s">
        <v>353</v>
      </c>
      <c r="K541" t="s">
        <v>352</v>
      </c>
      <c r="L541" t="s">
        <v>47</v>
      </c>
    </row>
    <row r="542" spans="9:12">
      <c r="I542" t="s">
        <v>47</v>
      </c>
      <c r="J542" t="s">
        <v>291</v>
      </c>
      <c r="K542" t="s">
        <v>290</v>
      </c>
      <c r="L542" t="s">
        <v>47</v>
      </c>
    </row>
    <row r="543" spans="9:12">
      <c r="I543" t="s">
        <v>47</v>
      </c>
      <c r="J543" t="s">
        <v>153</v>
      </c>
      <c r="K543" t="s">
        <v>152</v>
      </c>
      <c r="L543" t="s">
        <v>47</v>
      </c>
    </row>
    <row r="544" spans="9:12">
      <c r="I544" t="s">
        <v>47</v>
      </c>
      <c r="J544" t="s">
        <v>143</v>
      </c>
      <c r="K544" t="s">
        <v>142</v>
      </c>
      <c r="L544" t="s">
        <v>47</v>
      </c>
    </row>
    <row r="545" spans="9:12">
      <c r="I545" t="s">
        <v>47</v>
      </c>
      <c r="J545" t="s">
        <v>88</v>
      </c>
      <c r="K545" t="s">
        <v>87</v>
      </c>
      <c r="L545" t="s">
        <v>47</v>
      </c>
    </row>
    <row r="546" spans="9:12">
      <c r="I546" t="s">
        <v>47</v>
      </c>
      <c r="J546" t="s">
        <v>51</v>
      </c>
      <c r="K546" t="s">
        <v>50</v>
      </c>
      <c r="L546" t="s">
        <v>47</v>
      </c>
    </row>
    <row r="547" spans="9:12">
      <c r="I547" t="s">
        <v>104</v>
      </c>
      <c r="J547" t="s">
        <v>301</v>
      </c>
      <c r="K547" t="s">
        <v>300</v>
      </c>
      <c r="L547" t="s">
        <v>104</v>
      </c>
    </row>
    <row r="548" spans="9:12">
      <c r="I548" t="s">
        <v>104</v>
      </c>
      <c r="J548" t="s">
        <v>299</v>
      </c>
      <c r="K548" t="s">
        <v>298</v>
      </c>
      <c r="L548" t="s">
        <v>104</v>
      </c>
    </row>
    <row r="549" spans="9:12">
      <c r="I549" t="s">
        <v>104</v>
      </c>
      <c r="J549" t="s">
        <v>185</v>
      </c>
      <c r="K549" t="s">
        <v>184</v>
      </c>
      <c r="L549" t="s">
        <v>104</v>
      </c>
    </row>
    <row r="550" spans="9:12">
      <c r="I550" t="s">
        <v>104</v>
      </c>
      <c r="J550" t="s">
        <v>183</v>
      </c>
      <c r="K550" t="s">
        <v>182</v>
      </c>
      <c r="L550" t="s">
        <v>104</v>
      </c>
    </row>
    <row r="551" spans="9:12">
      <c r="I551" t="s">
        <v>100</v>
      </c>
      <c r="J551" t="s">
        <v>325</v>
      </c>
      <c r="K551" t="s">
        <v>324</v>
      </c>
      <c r="L551" t="s">
        <v>100</v>
      </c>
    </row>
    <row r="552" spans="9:12">
      <c r="I552" t="s">
        <v>100</v>
      </c>
      <c r="J552" t="s">
        <v>201</v>
      </c>
      <c r="K552" t="s">
        <v>200</v>
      </c>
      <c r="L552" t="s">
        <v>100</v>
      </c>
    </row>
    <row r="553" spans="9:12">
      <c r="I553" t="s">
        <v>100</v>
      </c>
      <c r="J553" t="s">
        <v>177</v>
      </c>
      <c r="K553" t="s">
        <v>176</v>
      </c>
      <c r="L553" t="s">
        <v>100</v>
      </c>
    </row>
    <row r="554" spans="9:12">
      <c r="I554" t="s">
        <v>100</v>
      </c>
      <c r="J554" t="s">
        <v>118</v>
      </c>
      <c r="K554" t="s">
        <v>117</v>
      </c>
      <c r="L554" t="s">
        <v>100</v>
      </c>
    </row>
    <row r="555" spans="9:12">
      <c r="I555" t="s">
        <v>100</v>
      </c>
      <c r="J555" t="s">
        <v>281</v>
      </c>
      <c r="K555" t="s">
        <v>280</v>
      </c>
      <c r="L555" t="s">
        <v>100</v>
      </c>
    </row>
    <row r="556" spans="9:12">
      <c r="I556" t="s">
        <v>100</v>
      </c>
      <c r="J556" t="s">
        <v>132</v>
      </c>
      <c r="K556" t="s">
        <v>131</v>
      </c>
      <c r="L556" t="s">
        <v>100</v>
      </c>
    </row>
    <row r="557" spans="9:12">
      <c r="I557" t="s">
        <v>100</v>
      </c>
      <c r="J557" t="s">
        <v>99</v>
      </c>
      <c r="K557" t="s">
        <v>98</v>
      </c>
      <c r="L557" t="s">
        <v>100</v>
      </c>
    </row>
    <row r="558" spans="9:12">
      <c r="I558" t="s">
        <v>158</v>
      </c>
      <c r="J558" t="s">
        <v>357</v>
      </c>
      <c r="K558" t="s">
        <v>356</v>
      </c>
      <c r="L558" t="s">
        <v>158</v>
      </c>
    </row>
    <row r="559" spans="9:12">
      <c r="I559" t="s">
        <v>158</v>
      </c>
      <c r="J559" t="s">
        <v>321</v>
      </c>
      <c r="K559" t="s">
        <v>320</v>
      </c>
      <c r="L559" t="s">
        <v>158</v>
      </c>
    </row>
    <row r="560" spans="9:12">
      <c r="I560" t="s">
        <v>158</v>
      </c>
      <c r="J560" t="s">
        <v>255</v>
      </c>
      <c r="K560" t="s">
        <v>254</v>
      </c>
      <c r="L560" t="s">
        <v>158</v>
      </c>
    </row>
    <row r="561" spans="9:12">
      <c r="I561" t="s">
        <v>158</v>
      </c>
      <c r="J561" t="s">
        <v>217</v>
      </c>
      <c r="K561" t="s">
        <v>216</v>
      </c>
      <c r="L561" t="s">
        <v>158</v>
      </c>
    </row>
    <row r="562" spans="9:12">
      <c r="I562" t="s">
        <v>158</v>
      </c>
      <c r="J562" t="s">
        <v>207</v>
      </c>
      <c r="K562" t="s">
        <v>206</v>
      </c>
      <c r="L562" t="s">
        <v>158</v>
      </c>
    </row>
    <row r="563" spans="9:12">
      <c r="I563" t="s">
        <v>158</v>
      </c>
      <c r="J563" t="s">
        <v>189</v>
      </c>
      <c r="K563" t="s">
        <v>188</v>
      </c>
      <c r="L563" t="s">
        <v>158</v>
      </c>
    </row>
    <row r="564" spans="9:12">
      <c r="I564" t="s">
        <v>158</v>
      </c>
      <c r="J564" t="s">
        <v>227</v>
      </c>
      <c r="K564" t="s">
        <v>226</v>
      </c>
      <c r="L564" t="s">
        <v>158</v>
      </c>
    </row>
    <row r="565" spans="9:12">
      <c r="I565" t="s">
        <v>158</v>
      </c>
      <c r="J565" t="s">
        <v>225</v>
      </c>
      <c r="K565" t="s">
        <v>224</v>
      </c>
      <c r="L565" t="s">
        <v>158</v>
      </c>
    </row>
    <row r="566" spans="9:12">
      <c r="I566" t="s">
        <v>158</v>
      </c>
      <c r="J566" t="s">
        <v>221</v>
      </c>
      <c r="K566" t="s">
        <v>220</v>
      </c>
      <c r="L566" t="s">
        <v>158</v>
      </c>
    </row>
    <row r="567" spans="9:12">
      <c r="I567" t="s">
        <v>158</v>
      </c>
      <c r="J567" t="s">
        <v>157</v>
      </c>
      <c r="K567" t="s">
        <v>156</v>
      </c>
      <c r="L567" t="s">
        <v>158</v>
      </c>
    </row>
    <row r="568" spans="9:12">
      <c r="I568" t="s">
        <v>104</v>
      </c>
      <c r="J568" t="s">
        <v>147</v>
      </c>
      <c r="K568" t="s">
        <v>146</v>
      </c>
      <c r="L568" t="s">
        <v>104</v>
      </c>
    </row>
    <row r="569" spans="9:12">
      <c r="I569" t="s">
        <v>104</v>
      </c>
      <c r="J569" t="s">
        <v>126</v>
      </c>
      <c r="K569" t="s">
        <v>125</v>
      </c>
      <c r="L569" t="s">
        <v>104</v>
      </c>
    </row>
    <row r="570" spans="9:12">
      <c r="I570" t="s">
        <v>104</v>
      </c>
      <c r="J570" t="s">
        <v>120</v>
      </c>
      <c r="K570" t="s">
        <v>119</v>
      </c>
      <c r="L570" t="s">
        <v>104</v>
      </c>
    </row>
    <row r="571" spans="9:12">
      <c r="I571" t="s">
        <v>104</v>
      </c>
      <c r="J571" t="s">
        <v>103</v>
      </c>
      <c r="K571" t="s">
        <v>102</v>
      </c>
      <c r="L571" t="s">
        <v>104</v>
      </c>
    </row>
    <row r="572" spans="9:12">
      <c r="I572" t="s">
        <v>54</v>
      </c>
      <c r="J572" t="s">
        <v>359</v>
      </c>
      <c r="K572" t="s">
        <v>358</v>
      </c>
      <c r="L572" t="s">
        <v>54</v>
      </c>
    </row>
    <row r="573" spans="9:12">
      <c r="I573" t="s">
        <v>54</v>
      </c>
      <c r="J573" t="s">
        <v>277</v>
      </c>
      <c r="K573" t="s">
        <v>276</v>
      </c>
      <c r="L573" t="s">
        <v>54</v>
      </c>
    </row>
    <row r="574" spans="9:12">
      <c r="I574" t="s">
        <v>54</v>
      </c>
      <c r="J574" t="s">
        <v>108</v>
      </c>
      <c r="K574" t="s">
        <v>107</v>
      </c>
      <c r="L574" t="s">
        <v>54</v>
      </c>
    </row>
    <row r="575" spans="9:12">
      <c r="I575" t="s">
        <v>54</v>
      </c>
      <c r="J575" t="s">
        <v>64</v>
      </c>
      <c r="K575" t="s">
        <v>63</v>
      </c>
      <c r="L575" t="s">
        <v>54</v>
      </c>
    </row>
    <row r="576" spans="9:12">
      <c r="I576" t="s">
        <v>97</v>
      </c>
      <c r="J576" t="s">
        <v>335</v>
      </c>
      <c r="K576" t="s">
        <v>334</v>
      </c>
      <c r="L576" t="s">
        <v>97</v>
      </c>
    </row>
    <row r="577" spans="9:12">
      <c r="I577" t="s">
        <v>97</v>
      </c>
      <c r="J577" t="s">
        <v>195</v>
      </c>
      <c r="K577" t="s">
        <v>194</v>
      </c>
      <c r="L577" t="s">
        <v>97</v>
      </c>
    </row>
    <row r="578" spans="9:12">
      <c r="I578" t="s">
        <v>97</v>
      </c>
      <c r="J578" t="s">
        <v>141</v>
      </c>
      <c r="K578" t="s">
        <v>140</v>
      </c>
      <c r="L578" t="s">
        <v>97</v>
      </c>
    </row>
    <row r="579" spans="9:12">
      <c r="I579" t="s">
        <v>97</v>
      </c>
      <c r="J579" t="s">
        <v>139</v>
      </c>
      <c r="K579" t="s">
        <v>138</v>
      </c>
      <c r="L579" t="s">
        <v>97</v>
      </c>
    </row>
    <row r="580" spans="9:12">
      <c r="I580" t="s">
        <v>97</v>
      </c>
      <c r="J580" t="s">
        <v>313</v>
      </c>
      <c r="K580" t="s">
        <v>312</v>
      </c>
      <c r="L580" t="s">
        <v>97</v>
      </c>
    </row>
    <row r="581" spans="9:12">
      <c r="I581" t="s">
        <v>97</v>
      </c>
      <c r="J581" t="s">
        <v>297</v>
      </c>
      <c r="K581" t="s">
        <v>296</v>
      </c>
      <c r="L581" t="s">
        <v>97</v>
      </c>
    </row>
    <row r="582" spans="9:12">
      <c r="I582" t="s">
        <v>97</v>
      </c>
      <c r="J582" t="s">
        <v>175</v>
      </c>
      <c r="K582" t="s">
        <v>174</v>
      </c>
      <c r="L582" t="s">
        <v>97</v>
      </c>
    </row>
    <row r="583" spans="9:12">
      <c r="I583" t="s">
        <v>97</v>
      </c>
      <c r="J583" t="s">
        <v>96</v>
      </c>
      <c r="K583" t="s">
        <v>95</v>
      </c>
      <c r="L583" t="s">
        <v>97</v>
      </c>
    </row>
    <row r="584" spans="9:12">
      <c r="I584" t="s">
        <v>76</v>
      </c>
      <c r="J584" t="s">
        <v>243</v>
      </c>
      <c r="K584" t="s">
        <v>242</v>
      </c>
      <c r="L584" t="s">
        <v>76</v>
      </c>
    </row>
    <row r="585" spans="9:12">
      <c r="I585" t="s">
        <v>76</v>
      </c>
      <c r="J585" t="s">
        <v>213</v>
      </c>
      <c r="K585" t="s">
        <v>212</v>
      </c>
      <c r="L585" t="s">
        <v>76</v>
      </c>
    </row>
    <row r="586" spans="9:12">
      <c r="I586" t="s">
        <v>76</v>
      </c>
      <c r="J586" t="s">
        <v>337</v>
      </c>
      <c r="K586" t="s">
        <v>336</v>
      </c>
      <c r="L586" t="s">
        <v>76</v>
      </c>
    </row>
    <row r="587" spans="9:12">
      <c r="I587" t="s">
        <v>76</v>
      </c>
      <c r="J587" t="s">
        <v>285</v>
      </c>
      <c r="K587" t="s">
        <v>284</v>
      </c>
      <c r="L587" t="s">
        <v>76</v>
      </c>
    </row>
    <row r="588" spans="9:12">
      <c r="I588" t="s">
        <v>76</v>
      </c>
      <c r="J588" t="s">
        <v>112</v>
      </c>
      <c r="K588" t="s">
        <v>111</v>
      </c>
      <c r="L588" t="s">
        <v>76</v>
      </c>
    </row>
    <row r="589" spans="9:12">
      <c r="I589" t="s">
        <v>76</v>
      </c>
      <c r="J589" t="s">
        <v>75</v>
      </c>
      <c r="K589" t="s">
        <v>74</v>
      </c>
      <c r="L589" t="s">
        <v>76</v>
      </c>
    </row>
    <row r="590" spans="9:12">
      <c r="I590" t="s">
        <v>54</v>
      </c>
      <c r="J590" t="s">
        <v>343</v>
      </c>
      <c r="K590" t="s">
        <v>342</v>
      </c>
      <c r="L590" t="s">
        <v>54</v>
      </c>
    </row>
    <row r="591" spans="9:12">
      <c r="I591" t="s">
        <v>54</v>
      </c>
      <c r="J591" t="s">
        <v>331</v>
      </c>
      <c r="K591" t="s">
        <v>330</v>
      </c>
      <c r="L591" t="s">
        <v>54</v>
      </c>
    </row>
    <row r="592" spans="9:12">
      <c r="I592" t="s">
        <v>54</v>
      </c>
      <c r="J592" t="s">
        <v>179</v>
      </c>
      <c r="K592" t="s">
        <v>178</v>
      </c>
      <c r="L592" t="s">
        <v>54</v>
      </c>
    </row>
    <row r="593" spans="9:12">
      <c r="I593" t="s">
        <v>54</v>
      </c>
      <c r="J593" t="s">
        <v>171</v>
      </c>
      <c r="K593" t="s">
        <v>170</v>
      </c>
      <c r="L593" t="s">
        <v>54</v>
      </c>
    </row>
    <row r="594" spans="9:12">
      <c r="I594" t="s">
        <v>54</v>
      </c>
      <c r="J594" t="s">
        <v>145</v>
      </c>
      <c r="K594" t="s">
        <v>144</v>
      </c>
      <c r="L594" t="s">
        <v>54</v>
      </c>
    </row>
    <row r="595" spans="9:12">
      <c r="I595" t="s">
        <v>54</v>
      </c>
      <c r="J595" t="s">
        <v>78</v>
      </c>
      <c r="K595" t="s">
        <v>77</v>
      </c>
      <c r="L595" t="s">
        <v>54</v>
      </c>
    </row>
    <row r="596" spans="9:12">
      <c r="I596" t="s">
        <v>54</v>
      </c>
      <c r="J596" t="s">
        <v>62</v>
      </c>
      <c r="K596" t="s">
        <v>61</v>
      </c>
      <c r="L596" t="s">
        <v>54</v>
      </c>
    </row>
    <row r="597" spans="9:12">
      <c r="I597" t="s">
        <v>54</v>
      </c>
      <c r="J597" t="s">
        <v>53</v>
      </c>
      <c r="K597" t="s">
        <v>52</v>
      </c>
      <c r="L597" t="s">
        <v>54</v>
      </c>
    </row>
    <row r="598" spans="9:12">
      <c r="I598" t="s">
        <v>135</v>
      </c>
      <c r="J598" t="s">
        <v>345</v>
      </c>
      <c r="K598" t="s">
        <v>344</v>
      </c>
      <c r="L598" t="s">
        <v>135</v>
      </c>
    </row>
    <row r="599" spans="9:12">
      <c r="I599" t="s">
        <v>135</v>
      </c>
      <c r="J599" t="s">
        <v>293</v>
      </c>
      <c r="K599" t="s">
        <v>292</v>
      </c>
      <c r="L599" t="s">
        <v>135</v>
      </c>
    </row>
    <row r="600" spans="9:12">
      <c r="I600" t="s">
        <v>135</v>
      </c>
      <c r="J600" t="s">
        <v>267</v>
      </c>
      <c r="K600" t="s">
        <v>266</v>
      </c>
      <c r="L600" t="s">
        <v>135</v>
      </c>
    </row>
    <row r="601" spans="9:12">
      <c r="I601" t="s">
        <v>135</v>
      </c>
      <c r="J601" t="s">
        <v>249</v>
      </c>
      <c r="K601" t="s">
        <v>248</v>
      </c>
      <c r="L601" t="s">
        <v>135</v>
      </c>
    </row>
    <row r="602" spans="9:12">
      <c r="I602" t="s">
        <v>135</v>
      </c>
      <c r="J602" t="s">
        <v>173</v>
      </c>
      <c r="K602" t="s">
        <v>172</v>
      </c>
      <c r="L602" t="s">
        <v>135</v>
      </c>
    </row>
    <row r="603" spans="9:12">
      <c r="I603" t="s">
        <v>135</v>
      </c>
      <c r="J603" t="s">
        <v>134</v>
      </c>
      <c r="K603" t="s">
        <v>133</v>
      </c>
      <c r="L603" t="s">
        <v>135</v>
      </c>
    </row>
    <row r="604" spans="9:12">
      <c r="I604" t="s">
        <v>71</v>
      </c>
      <c r="J604" t="s">
        <v>365</v>
      </c>
      <c r="K604" t="s">
        <v>364</v>
      </c>
      <c r="L604" t="s">
        <v>71</v>
      </c>
    </row>
    <row r="605" spans="9:12">
      <c r="I605" t="s">
        <v>71</v>
      </c>
      <c r="J605" t="s">
        <v>363</v>
      </c>
      <c r="K605" t="s">
        <v>362</v>
      </c>
      <c r="L605" t="s">
        <v>71</v>
      </c>
    </row>
    <row r="606" spans="9:12">
      <c r="I606" t="s">
        <v>71</v>
      </c>
      <c r="J606" t="s">
        <v>355</v>
      </c>
      <c r="K606" t="s">
        <v>354</v>
      </c>
      <c r="L606" t="s">
        <v>71</v>
      </c>
    </row>
    <row r="607" spans="9:12">
      <c r="I607" t="s">
        <v>71</v>
      </c>
      <c r="J607" t="s">
        <v>339</v>
      </c>
      <c r="K607" t="s">
        <v>338</v>
      </c>
      <c r="L607" t="s">
        <v>71</v>
      </c>
    </row>
    <row r="608" spans="9:12">
      <c r="I608" t="s">
        <v>71</v>
      </c>
      <c r="J608" t="s">
        <v>333</v>
      </c>
      <c r="K608" t="s">
        <v>332</v>
      </c>
      <c r="L608" t="s">
        <v>71</v>
      </c>
    </row>
    <row r="609" spans="9:12">
      <c r="I609" t="s">
        <v>71</v>
      </c>
      <c r="J609" t="s">
        <v>323</v>
      </c>
      <c r="K609" t="s">
        <v>322</v>
      </c>
      <c r="L609" t="s">
        <v>71</v>
      </c>
    </row>
    <row r="610" spans="9:12">
      <c r="I610" t="s">
        <v>71</v>
      </c>
      <c r="J610" t="s">
        <v>315</v>
      </c>
      <c r="K610" t="s">
        <v>314</v>
      </c>
      <c r="L610" t="s">
        <v>71</v>
      </c>
    </row>
    <row r="611" spans="9:12">
      <c r="I611" t="s">
        <v>71</v>
      </c>
      <c r="J611" t="s">
        <v>307</v>
      </c>
      <c r="K611" t="s">
        <v>306</v>
      </c>
      <c r="L611" t="s">
        <v>71</v>
      </c>
    </row>
    <row r="612" spans="9:12">
      <c r="I612" t="s">
        <v>71</v>
      </c>
      <c r="J612" t="s">
        <v>289</v>
      </c>
      <c r="K612" t="s">
        <v>288</v>
      </c>
      <c r="L612" t="s">
        <v>71</v>
      </c>
    </row>
    <row r="613" spans="9:12">
      <c r="I613" t="s">
        <v>71</v>
      </c>
      <c r="J613" t="s">
        <v>283</v>
      </c>
      <c r="K613" t="s">
        <v>282</v>
      </c>
      <c r="L613" t="s">
        <v>71</v>
      </c>
    </row>
    <row r="614" spans="9:12">
      <c r="I614" t="s">
        <v>71</v>
      </c>
      <c r="J614" t="s">
        <v>275</v>
      </c>
      <c r="K614" t="s">
        <v>274</v>
      </c>
      <c r="L614" t="s">
        <v>71</v>
      </c>
    </row>
    <row r="615" spans="9:12">
      <c r="I615" t="s">
        <v>71</v>
      </c>
      <c r="J615" t="s">
        <v>273</v>
      </c>
      <c r="K615" t="s">
        <v>272</v>
      </c>
      <c r="L615" t="s">
        <v>71</v>
      </c>
    </row>
    <row r="616" spans="9:12">
      <c r="I616" t="s">
        <v>71</v>
      </c>
      <c r="J616" t="s">
        <v>269</v>
      </c>
      <c r="K616" t="s">
        <v>268</v>
      </c>
      <c r="L616" t="s">
        <v>71</v>
      </c>
    </row>
    <row r="617" spans="9:12">
      <c r="I617" t="s">
        <v>71</v>
      </c>
      <c r="J617" t="s">
        <v>265</v>
      </c>
      <c r="K617" t="s">
        <v>264</v>
      </c>
      <c r="L617" t="s">
        <v>71</v>
      </c>
    </row>
    <row r="618" spans="9:12">
      <c r="I618" t="s">
        <v>71</v>
      </c>
      <c r="J618" t="s">
        <v>263</v>
      </c>
      <c r="K618" t="s">
        <v>262</v>
      </c>
      <c r="L618" t="s">
        <v>71</v>
      </c>
    </row>
    <row r="619" spans="9:12">
      <c r="I619" t="s">
        <v>71</v>
      </c>
      <c r="J619" t="s">
        <v>259</v>
      </c>
      <c r="K619" t="s">
        <v>258</v>
      </c>
      <c r="L619" t="s">
        <v>71</v>
      </c>
    </row>
    <row r="620" spans="9:12">
      <c r="I620" t="s">
        <v>71</v>
      </c>
      <c r="J620" t="s">
        <v>253</v>
      </c>
      <c r="K620" t="s">
        <v>252</v>
      </c>
      <c r="L620" t="s">
        <v>71</v>
      </c>
    </row>
    <row r="621" spans="9:12">
      <c r="I621" t="s">
        <v>71</v>
      </c>
      <c r="J621" t="s">
        <v>251</v>
      </c>
      <c r="K621" t="s">
        <v>250</v>
      </c>
      <c r="L621" t="s">
        <v>71</v>
      </c>
    </row>
    <row r="622" spans="9:12">
      <c r="I622" t="s">
        <v>71</v>
      </c>
      <c r="J622" t="s">
        <v>247</v>
      </c>
      <c r="K622" t="s">
        <v>246</v>
      </c>
      <c r="L622" t="s">
        <v>71</v>
      </c>
    </row>
    <row r="623" spans="9:12">
      <c r="I623" t="s">
        <v>71</v>
      </c>
      <c r="J623" t="s">
        <v>245</v>
      </c>
      <c r="K623" t="s">
        <v>244</v>
      </c>
      <c r="L623" t="s">
        <v>71</v>
      </c>
    </row>
    <row r="624" spans="9:12">
      <c r="I624" t="s">
        <v>71</v>
      </c>
      <c r="J624" t="s">
        <v>239</v>
      </c>
      <c r="K624" t="s">
        <v>238</v>
      </c>
      <c r="L624" t="s">
        <v>71</v>
      </c>
    </row>
    <row r="625" spans="9:12">
      <c r="I625" t="s">
        <v>71</v>
      </c>
      <c r="J625" t="s">
        <v>233</v>
      </c>
      <c r="K625" t="s">
        <v>232</v>
      </c>
      <c r="L625" t="s">
        <v>71</v>
      </c>
    </row>
    <row r="626" spans="9:12">
      <c r="I626" t="s">
        <v>71</v>
      </c>
      <c r="J626" t="s">
        <v>223</v>
      </c>
      <c r="K626" t="s">
        <v>222</v>
      </c>
      <c r="L626" t="s">
        <v>71</v>
      </c>
    </row>
    <row r="627" spans="9:12">
      <c r="I627" t="s">
        <v>71</v>
      </c>
      <c r="J627" t="s">
        <v>211</v>
      </c>
      <c r="K627" t="s">
        <v>210</v>
      </c>
      <c r="L627" t="s">
        <v>71</v>
      </c>
    </row>
    <row r="628" spans="9:12">
      <c r="I628" t="s">
        <v>71</v>
      </c>
      <c r="J628" t="s">
        <v>203</v>
      </c>
      <c r="K628" t="s">
        <v>202</v>
      </c>
      <c r="L628" t="s">
        <v>71</v>
      </c>
    </row>
    <row r="629" spans="9:12">
      <c r="I629" t="s">
        <v>71</v>
      </c>
      <c r="J629" t="s">
        <v>169</v>
      </c>
      <c r="K629" t="s">
        <v>168</v>
      </c>
      <c r="L629" t="s">
        <v>71</v>
      </c>
    </row>
    <row r="630" spans="9:12">
      <c r="I630" t="s">
        <v>71</v>
      </c>
      <c r="J630" t="s">
        <v>165</v>
      </c>
      <c r="K630" t="s">
        <v>164</v>
      </c>
      <c r="L630" t="s">
        <v>71</v>
      </c>
    </row>
    <row r="631" spans="9:12">
      <c r="I631" t="s">
        <v>71</v>
      </c>
      <c r="J631" t="s">
        <v>130</v>
      </c>
      <c r="K631" t="s">
        <v>129</v>
      </c>
      <c r="L631" t="s">
        <v>71</v>
      </c>
    </row>
    <row r="632" spans="9:12">
      <c r="I632" t="s">
        <v>71</v>
      </c>
      <c r="J632" t="s">
        <v>110</v>
      </c>
      <c r="K632" t="s">
        <v>109</v>
      </c>
      <c r="L632" t="s">
        <v>71</v>
      </c>
    </row>
    <row r="633" spans="9:12">
      <c r="I633" t="s">
        <v>71</v>
      </c>
      <c r="J633" t="s">
        <v>94</v>
      </c>
      <c r="K633" t="s">
        <v>93</v>
      </c>
      <c r="L633" t="s">
        <v>71</v>
      </c>
    </row>
    <row r="634" spans="9:12">
      <c r="I634" t="s">
        <v>71</v>
      </c>
      <c r="J634" t="s">
        <v>86</v>
      </c>
      <c r="K634" t="s">
        <v>85</v>
      </c>
      <c r="L634" t="s">
        <v>71</v>
      </c>
    </row>
    <row r="635" spans="9:12">
      <c r="I635" t="s">
        <v>71</v>
      </c>
      <c r="J635" t="s">
        <v>84</v>
      </c>
      <c r="K635" t="s">
        <v>83</v>
      </c>
      <c r="L635" t="s">
        <v>71</v>
      </c>
    </row>
    <row r="636" spans="9:12">
      <c r="I636" t="s">
        <v>71</v>
      </c>
      <c r="J636" t="s">
        <v>70</v>
      </c>
      <c r="K636" t="s">
        <v>69</v>
      </c>
      <c r="L636" t="s">
        <v>71</v>
      </c>
    </row>
    <row r="637" spans="9:12">
      <c r="I637" t="s">
        <v>71</v>
      </c>
      <c r="J637" t="s">
        <v>70</v>
      </c>
      <c r="K637" t="s">
        <v>69</v>
      </c>
      <c r="L637" t="s">
        <v>71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4:AK934"/>
  <sheetViews>
    <sheetView zoomScale="85" zoomScaleNormal="85" workbookViewId="0">
      <selection activeCell="S38" sqref="S38"/>
    </sheetView>
  </sheetViews>
  <sheetFormatPr defaultRowHeight="15"/>
  <cols>
    <col min="4" max="4" width="10.140625" customWidth="1"/>
    <col min="27" max="27" width="13.28515625" customWidth="1"/>
    <col min="29" max="29" width="17.28515625" customWidth="1"/>
    <col min="30" max="30" width="10.28515625" bestFit="1" customWidth="1"/>
  </cols>
  <sheetData>
    <row r="4" spans="2:32">
      <c r="B4" t="s">
        <v>432</v>
      </c>
      <c r="C4" t="s">
        <v>432</v>
      </c>
      <c r="D4" t="s">
        <v>432</v>
      </c>
      <c r="E4" t="s">
        <v>500</v>
      </c>
      <c r="AC4" t="s">
        <v>432</v>
      </c>
      <c r="AD4" t="s">
        <v>432</v>
      </c>
      <c r="AE4" t="s">
        <v>365</v>
      </c>
      <c r="AF4" t="s">
        <v>364</v>
      </c>
    </row>
    <row r="5" spans="2:32">
      <c r="C5" t="s">
        <v>432</v>
      </c>
      <c r="D5" t="s">
        <v>44</v>
      </c>
      <c r="E5" t="s">
        <v>503</v>
      </c>
      <c r="AD5" t="s">
        <v>432</v>
      </c>
      <c r="AE5" t="s">
        <v>363</v>
      </c>
      <c r="AF5" t="s">
        <v>362</v>
      </c>
    </row>
    <row r="6" spans="2:32">
      <c r="C6" t="s">
        <v>432</v>
      </c>
      <c r="D6" t="s">
        <v>49</v>
      </c>
      <c r="E6" t="s">
        <v>506</v>
      </c>
      <c r="AD6" t="s">
        <v>432</v>
      </c>
      <c r="AE6" t="s">
        <v>361</v>
      </c>
      <c r="AF6" t="s">
        <v>360</v>
      </c>
    </row>
    <row r="7" spans="2:32">
      <c r="C7" t="s">
        <v>432</v>
      </c>
      <c r="D7" t="s">
        <v>73</v>
      </c>
      <c r="E7" t="s">
        <v>509</v>
      </c>
      <c r="AD7" t="s">
        <v>432</v>
      </c>
      <c r="AE7" t="s">
        <v>359</v>
      </c>
      <c r="AF7" t="s">
        <v>358</v>
      </c>
    </row>
    <row r="8" spans="2:32">
      <c r="C8" t="s">
        <v>432</v>
      </c>
      <c r="D8" t="s">
        <v>56</v>
      </c>
      <c r="E8" t="s">
        <v>512</v>
      </c>
      <c r="AD8" t="s">
        <v>432</v>
      </c>
      <c r="AE8" t="s">
        <v>357</v>
      </c>
      <c r="AF8" t="s">
        <v>356</v>
      </c>
    </row>
    <row r="9" spans="2:32">
      <c r="C9" t="s">
        <v>432</v>
      </c>
      <c r="D9" t="s">
        <v>116</v>
      </c>
      <c r="E9" t="s">
        <v>1173</v>
      </c>
      <c r="AD9" t="s">
        <v>432</v>
      </c>
      <c r="AE9" t="s">
        <v>355</v>
      </c>
      <c r="AF9" t="s">
        <v>354</v>
      </c>
    </row>
    <row r="10" spans="2:32">
      <c r="C10" t="s">
        <v>432</v>
      </c>
      <c r="D10" t="s">
        <v>60</v>
      </c>
      <c r="E10" t="s">
        <v>1174</v>
      </c>
      <c r="AD10" t="s">
        <v>432</v>
      </c>
      <c r="AE10" t="s">
        <v>353</v>
      </c>
      <c r="AF10" t="s">
        <v>352</v>
      </c>
    </row>
    <row r="11" spans="2:32">
      <c r="C11" t="s">
        <v>432</v>
      </c>
      <c r="D11" t="s">
        <v>43</v>
      </c>
      <c r="E11" t="s">
        <v>1175</v>
      </c>
      <c r="AD11" t="s">
        <v>432</v>
      </c>
      <c r="AE11" t="s">
        <v>351</v>
      </c>
      <c r="AF11" t="s">
        <v>350</v>
      </c>
    </row>
    <row r="12" spans="2:32">
      <c r="C12" t="s">
        <v>432</v>
      </c>
      <c r="D12" t="s">
        <v>159</v>
      </c>
      <c r="E12" t="s">
        <v>1176</v>
      </c>
      <c r="AD12" t="s">
        <v>432</v>
      </c>
      <c r="AE12" t="s">
        <v>349</v>
      </c>
      <c r="AF12" t="s">
        <v>348</v>
      </c>
    </row>
    <row r="13" spans="2:32">
      <c r="C13" t="s">
        <v>432</v>
      </c>
      <c r="D13" t="s">
        <v>48</v>
      </c>
      <c r="E13" t="s">
        <v>1177</v>
      </c>
      <c r="AD13" t="s">
        <v>432</v>
      </c>
      <c r="AE13" t="s">
        <v>347</v>
      </c>
      <c r="AF13" t="s">
        <v>346</v>
      </c>
    </row>
    <row r="14" spans="2:32">
      <c r="C14" t="s">
        <v>432</v>
      </c>
      <c r="D14" t="s">
        <v>101</v>
      </c>
      <c r="E14" t="s">
        <v>1178</v>
      </c>
      <c r="AD14" t="s">
        <v>432</v>
      </c>
      <c r="AE14" t="s">
        <v>345</v>
      </c>
      <c r="AF14" t="s">
        <v>344</v>
      </c>
    </row>
    <row r="15" spans="2:32">
      <c r="C15" t="s">
        <v>432</v>
      </c>
      <c r="D15" t="s">
        <v>72</v>
      </c>
      <c r="E15" t="s">
        <v>1179</v>
      </c>
      <c r="AD15" t="s">
        <v>432</v>
      </c>
      <c r="AE15" t="s">
        <v>343</v>
      </c>
      <c r="AF15" t="s">
        <v>342</v>
      </c>
    </row>
    <row r="16" spans="2:32">
      <c r="C16" t="s">
        <v>432</v>
      </c>
      <c r="D16" t="s">
        <v>55</v>
      </c>
      <c r="E16" t="s">
        <v>1180</v>
      </c>
      <c r="AD16" t="s">
        <v>432</v>
      </c>
      <c r="AE16" t="s">
        <v>341</v>
      </c>
      <c r="AF16" t="s">
        <v>340</v>
      </c>
    </row>
    <row r="17" spans="3:32">
      <c r="C17" t="s">
        <v>432</v>
      </c>
      <c r="D17" t="s">
        <v>65</v>
      </c>
      <c r="E17" t="s">
        <v>1181</v>
      </c>
      <c r="AD17" t="s">
        <v>432</v>
      </c>
      <c r="AE17" t="s">
        <v>339</v>
      </c>
      <c r="AF17" t="s">
        <v>338</v>
      </c>
    </row>
    <row r="18" spans="3:32">
      <c r="C18" t="s">
        <v>432</v>
      </c>
      <c r="D18" t="s">
        <v>42</v>
      </c>
      <c r="E18" t="s">
        <v>531</v>
      </c>
      <c r="AD18" t="s">
        <v>432</v>
      </c>
      <c r="AE18" t="s">
        <v>337</v>
      </c>
      <c r="AF18" t="s">
        <v>336</v>
      </c>
    </row>
    <row r="19" spans="3:32">
      <c r="C19" t="s">
        <v>432</v>
      </c>
      <c r="D19" t="s">
        <v>68</v>
      </c>
      <c r="E19" t="s">
        <v>534</v>
      </c>
      <c r="AD19" t="s">
        <v>432</v>
      </c>
      <c r="AE19" t="s">
        <v>335</v>
      </c>
      <c r="AF19" t="s">
        <v>334</v>
      </c>
    </row>
    <row r="20" spans="3:32">
      <c r="C20" t="s">
        <v>432</v>
      </c>
      <c r="D20" t="s">
        <v>115</v>
      </c>
      <c r="E20" t="s">
        <v>537</v>
      </c>
      <c r="AD20" t="s">
        <v>432</v>
      </c>
      <c r="AE20" t="s">
        <v>333</v>
      </c>
      <c r="AF20" t="s">
        <v>332</v>
      </c>
    </row>
    <row r="21" spans="3:32">
      <c r="C21" t="s">
        <v>432</v>
      </c>
      <c r="D21" t="s">
        <v>59</v>
      </c>
      <c r="E21" t="s">
        <v>538</v>
      </c>
      <c r="AD21" t="s">
        <v>432</v>
      </c>
      <c r="AE21" t="s">
        <v>331</v>
      </c>
      <c r="AF21" t="s">
        <v>330</v>
      </c>
    </row>
    <row r="22" spans="3:32">
      <c r="C22" t="s">
        <v>432</v>
      </c>
      <c r="D22" t="s">
        <v>104</v>
      </c>
      <c r="E22" t="s">
        <v>541</v>
      </c>
      <c r="AD22" t="s">
        <v>432</v>
      </c>
      <c r="AE22" t="s">
        <v>329</v>
      </c>
      <c r="AF22" t="s">
        <v>328</v>
      </c>
    </row>
    <row r="23" spans="3:32">
      <c r="C23" t="s">
        <v>432</v>
      </c>
      <c r="D23" t="s">
        <v>47</v>
      </c>
      <c r="E23" t="s">
        <v>542</v>
      </c>
      <c r="AD23" t="s">
        <v>432</v>
      </c>
      <c r="AE23" t="s">
        <v>327</v>
      </c>
      <c r="AF23" t="s">
        <v>326</v>
      </c>
    </row>
    <row r="24" spans="3:32">
      <c r="C24" t="s">
        <v>432</v>
      </c>
      <c r="D24" t="s">
        <v>158</v>
      </c>
      <c r="E24" t="s">
        <v>545</v>
      </c>
      <c r="AD24" t="s">
        <v>432</v>
      </c>
      <c r="AE24" t="s">
        <v>325</v>
      </c>
      <c r="AF24" t="s">
        <v>324</v>
      </c>
    </row>
    <row r="25" spans="3:32">
      <c r="C25" t="s">
        <v>432</v>
      </c>
      <c r="D25" t="s">
        <v>100</v>
      </c>
      <c r="E25" t="s">
        <v>546</v>
      </c>
      <c r="AD25" t="s">
        <v>432</v>
      </c>
      <c r="AE25" t="s">
        <v>323</v>
      </c>
      <c r="AF25" t="s">
        <v>322</v>
      </c>
    </row>
    <row r="26" spans="3:32">
      <c r="C26" t="s">
        <v>432</v>
      </c>
      <c r="D26" t="s">
        <v>97</v>
      </c>
      <c r="E26" t="s">
        <v>547</v>
      </c>
      <c r="AD26" t="s">
        <v>432</v>
      </c>
      <c r="AE26" t="s">
        <v>321</v>
      </c>
      <c r="AF26" t="s">
        <v>320</v>
      </c>
    </row>
    <row r="27" spans="3:32">
      <c r="C27" t="s">
        <v>432</v>
      </c>
      <c r="D27" t="s">
        <v>76</v>
      </c>
      <c r="E27" t="s">
        <v>548</v>
      </c>
      <c r="AD27" t="s">
        <v>432</v>
      </c>
      <c r="AE27" t="s">
        <v>319</v>
      </c>
      <c r="AF27" t="s">
        <v>318</v>
      </c>
    </row>
    <row r="28" spans="3:32">
      <c r="C28" t="s">
        <v>432</v>
      </c>
      <c r="D28" t="s">
        <v>54</v>
      </c>
      <c r="E28" t="s">
        <v>551</v>
      </c>
      <c r="AD28" t="s">
        <v>432</v>
      </c>
      <c r="AE28" t="s">
        <v>317</v>
      </c>
      <c r="AF28" t="s">
        <v>316</v>
      </c>
    </row>
    <row r="29" spans="3:32">
      <c r="C29" t="s">
        <v>432</v>
      </c>
      <c r="D29" t="s">
        <v>135</v>
      </c>
      <c r="E29" t="s">
        <v>552</v>
      </c>
      <c r="AD29" t="s">
        <v>432</v>
      </c>
      <c r="AE29" t="s">
        <v>315</v>
      </c>
      <c r="AF29" t="s">
        <v>314</v>
      </c>
    </row>
    <row r="30" spans="3:32">
      <c r="C30" t="s">
        <v>432</v>
      </c>
      <c r="D30" t="s">
        <v>71</v>
      </c>
      <c r="E30" t="s">
        <v>555</v>
      </c>
      <c r="AD30" t="s">
        <v>432</v>
      </c>
      <c r="AE30" t="s">
        <v>313</v>
      </c>
      <c r="AF30" t="s">
        <v>312</v>
      </c>
    </row>
    <row r="31" spans="3:32">
      <c r="C31" t="s">
        <v>432</v>
      </c>
      <c r="D31" t="s">
        <v>365</v>
      </c>
      <c r="E31" t="s">
        <v>364</v>
      </c>
      <c r="AD31" t="s">
        <v>432</v>
      </c>
      <c r="AE31" t="s">
        <v>311</v>
      </c>
      <c r="AF31" t="s">
        <v>310</v>
      </c>
    </row>
    <row r="32" spans="3:32">
      <c r="C32" t="s">
        <v>432</v>
      </c>
      <c r="D32" t="s">
        <v>363</v>
      </c>
      <c r="E32" t="s">
        <v>362</v>
      </c>
      <c r="AD32" t="s">
        <v>432</v>
      </c>
      <c r="AE32" t="s">
        <v>309</v>
      </c>
      <c r="AF32" t="s">
        <v>308</v>
      </c>
    </row>
    <row r="33" spans="3:32">
      <c r="C33" t="s">
        <v>432</v>
      </c>
      <c r="D33" t="s">
        <v>361</v>
      </c>
      <c r="E33" t="s">
        <v>360</v>
      </c>
      <c r="AD33" t="s">
        <v>432</v>
      </c>
      <c r="AE33" t="s">
        <v>307</v>
      </c>
      <c r="AF33" t="s">
        <v>306</v>
      </c>
    </row>
    <row r="34" spans="3:32">
      <c r="C34" t="s">
        <v>432</v>
      </c>
      <c r="D34" t="s">
        <v>359</v>
      </c>
      <c r="E34" t="s">
        <v>358</v>
      </c>
      <c r="AD34" t="s">
        <v>432</v>
      </c>
      <c r="AE34" t="s">
        <v>305</v>
      </c>
      <c r="AF34" t="s">
        <v>304</v>
      </c>
    </row>
    <row r="35" spans="3:32">
      <c r="C35" t="s">
        <v>432</v>
      </c>
      <c r="D35" t="s">
        <v>357</v>
      </c>
      <c r="E35" t="s">
        <v>356</v>
      </c>
      <c r="AD35" t="s">
        <v>432</v>
      </c>
      <c r="AE35" t="s">
        <v>303</v>
      </c>
      <c r="AF35" t="s">
        <v>302</v>
      </c>
    </row>
    <row r="36" spans="3:32">
      <c r="C36" t="s">
        <v>432</v>
      </c>
      <c r="D36" t="s">
        <v>355</v>
      </c>
      <c r="E36" t="s">
        <v>354</v>
      </c>
      <c r="AD36" t="s">
        <v>432</v>
      </c>
      <c r="AE36" t="s">
        <v>301</v>
      </c>
      <c r="AF36" t="s">
        <v>300</v>
      </c>
    </row>
    <row r="37" spans="3:32">
      <c r="C37" t="s">
        <v>432</v>
      </c>
      <c r="D37" t="s">
        <v>353</v>
      </c>
      <c r="E37" t="s">
        <v>352</v>
      </c>
      <c r="AD37" t="s">
        <v>432</v>
      </c>
      <c r="AE37" t="s">
        <v>299</v>
      </c>
      <c r="AF37" t="s">
        <v>298</v>
      </c>
    </row>
    <row r="38" spans="3:32">
      <c r="C38" t="s">
        <v>432</v>
      </c>
      <c r="D38" t="s">
        <v>351</v>
      </c>
      <c r="E38" t="s">
        <v>350</v>
      </c>
      <c r="AD38" t="s">
        <v>432</v>
      </c>
      <c r="AE38" t="s">
        <v>297</v>
      </c>
      <c r="AF38" t="s">
        <v>296</v>
      </c>
    </row>
    <row r="39" spans="3:32">
      <c r="C39" t="s">
        <v>432</v>
      </c>
      <c r="D39" t="s">
        <v>349</v>
      </c>
      <c r="E39" t="s">
        <v>348</v>
      </c>
      <c r="AD39" t="s">
        <v>432</v>
      </c>
      <c r="AE39" t="s">
        <v>295</v>
      </c>
      <c r="AF39" t="s">
        <v>294</v>
      </c>
    </row>
    <row r="40" spans="3:32">
      <c r="C40" t="s">
        <v>432</v>
      </c>
      <c r="D40" t="s">
        <v>347</v>
      </c>
      <c r="E40" t="s">
        <v>346</v>
      </c>
      <c r="AD40" t="s">
        <v>432</v>
      </c>
      <c r="AE40" t="s">
        <v>293</v>
      </c>
      <c r="AF40" t="s">
        <v>292</v>
      </c>
    </row>
    <row r="41" spans="3:32">
      <c r="C41" t="s">
        <v>432</v>
      </c>
      <c r="D41" t="s">
        <v>345</v>
      </c>
      <c r="E41" t="s">
        <v>344</v>
      </c>
      <c r="AD41" t="s">
        <v>432</v>
      </c>
      <c r="AE41" t="s">
        <v>291</v>
      </c>
      <c r="AF41" t="s">
        <v>290</v>
      </c>
    </row>
    <row r="42" spans="3:32">
      <c r="C42" t="s">
        <v>432</v>
      </c>
      <c r="D42" t="s">
        <v>343</v>
      </c>
      <c r="E42" t="s">
        <v>342</v>
      </c>
      <c r="AD42" t="s">
        <v>432</v>
      </c>
      <c r="AE42" t="s">
        <v>289</v>
      </c>
      <c r="AF42" t="s">
        <v>288</v>
      </c>
    </row>
    <row r="43" spans="3:32">
      <c r="C43" t="s">
        <v>432</v>
      </c>
      <c r="D43" t="s">
        <v>341</v>
      </c>
      <c r="E43" t="s">
        <v>340</v>
      </c>
      <c r="AD43" t="s">
        <v>432</v>
      </c>
      <c r="AE43" t="s">
        <v>287</v>
      </c>
      <c r="AF43" t="s">
        <v>286</v>
      </c>
    </row>
    <row r="44" spans="3:32">
      <c r="C44" t="s">
        <v>432</v>
      </c>
      <c r="D44" t="s">
        <v>339</v>
      </c>
      <c r="E44" t="s">
        <v>338</v>
      </c>
      <c r="AD44" t="s">
        <v>432</v>
      </c>
      <c r="AE44" t="s">
        <v>285</v>
      </c>
      <c r="AF44" t="s">
        <v>284</v>
      </c>
    </row>
    <row r="45" spans="3:32">
      <c r="C45" t="s">
        <v>432</v>
      </c>
      <c r="D45" t="s">
        <v>337</v>
      </c>
      <c r="E45" t="s">
        <v>336</v>
      </c>
      <c r="AD45" t="s">
        <v>432</v>
      </c>
      <c r="AE45" t="s">
        <v>283</v>
      </c>
      <c r="AF45" t="s">
        <v>282</v>
      </c>
    </row>
    <row r="46" spans="3:32">
      <c r="C46" t="s">
        <v>432</v>
      </c>
      <c r="D46" t="s">
        <v>335</v>
      </c>
      <c r="E46" t="s">
        <v>334</v>
      </c>
      <c r="AD46" t="s">
        <v>432</v>
      </c>
      <c r="AE46" t="s">
        <v>281</v>
      </c>
      <c r="AF46" t="s">
        <v>280</v>
      </c>
    </row>
    <row r="47" spans="3:32">
      <c r="C47" t="s">
        <v>432</v>
      </c>
      <c r="D47" t="s">
        <v>333</v>
      </c>
      <c r="E47" t="s">
        <v>332</v>
      </c>
      <c r="AD47" t="s">
        <v>432</v>
      </c>
      <c r="AE47" t="s">
        <v>279</v>
      </c>
      <c r="AF47" t="s">
        <v>278</v>
      </c>
    </row>
    <row r="48" spans="3:32">
      <c r="C48" t="s">
        <v>432</v>
      </c>
      <c r="D48" t="s">
        <v>331</v>
      </c>
      <c r="E48" t="s">
        <v>330</v>
      </c>
      <c r="AD48" t="s">
        <v>432</v>
      </c>
      <c r="AE48" t="s">
        <v>277</v>
      </c>
      <c r="AF48" t="s">
        <v>276</v>
      </c>
    </row>
    <row r="49" spans="3:32">
      <c r="C49" t="s">
        <v>432</v>
      </c>
      <c r="D49" t="s">
        <v>329</v>
      </c>
      <c r="E49" t="s">
        <v>328</v>
      </c>
      <c r="AD49" t="s">
        <v>432</v>
      </c>
      <c r="AE49" t="s">
        <v>275</v>
      </c>
      <c r="AF49" t="s">
        <v>274</v>
      </c>
    </row>
    <row r="50" spans="3:32">
      <c r="C50" t="s">
        <v>432</v>
      </c>
      <c r="D50" t="s">
        <v>327</v>
      </c>
      <c r="E50" t="s">
        <v>326</v>
      </c>
      <c r="AD50" t="s">
        <v>432</v>
      </c>
      <c r="AE50" t="s">
        <v>273</v>
      </c>
      <c r="AF50" t="s">
        <v>272</v>
      </c>
    </row>
    <row r="51" spans="3:32">
      <c r="C51" t="s">
        <v>432</v>
      </c>
      <c r="D51" t="s">
        <v>325</v>
      </c>
      <c r="E51" t="s">
        <v>324</v>
      </c>
      <c r="AD51" t="s">
        <v>432</v>
      </c>
      <c r="AE51" t="s">
        <v>271</v>
      </c>
      <c r="AF51" t="s">
        <v>270</v>
      </c>
    </row>
    <row r="52" spans="3:32">
      <c r="C52" t="s">
        <v>432</v>
      </c>
      <c r="D52" t="s">
        <v>323</v>
      </c>
      <c r="E52" t="s">
        <v>322</v>
      </c>
      <c r="AD52" t="s">
        <v>432</v>
      </c>
      <c r="AE52" t="s">
        <v>269</v>
      </c>
      <c r="AF52" t="s">
        <v>268</v>
      </c>
    </row>
    <row r="53" spans="3:32">
      <c r="C53" t="s">
        <v>432</v>
      </c>
      <c r="D53" t="s">
        <v>321</v>
      </c>
      <c r="E53" t="s">
        <v>320</v>
      </c>
      <c r="AD53" t="s">
        <v>432</v>
      </c>
      <c r="AE53" t="s">
        <v>267</v>
      </c>
      <c r="AF53" t="s">
        <v>266</v>
      </c>
    </row>
    <row r="54" spans="3:32">
      <c r="C54" t="s">
        <v>432</v>
      </c>
      <c r="D54" t="s">
        <v>319</v>
      </c>
      <c r="E54" t="s">
        <v>318</v>
      </c>
      <c r="AD54" t="s">
        <v>432</v>
      </c>
      <c r="AE54" t="s">
        <v>265</v>
      </c>
      <c r="AF54" t="s">
        <v>264</v>
      </c>
    </row>
    <row r="55" spans="3:32">
      <c r="C55" t="s">
        <v>432</v>
      </c>
      <c r="D55" t="s">
        <v>317</v>
      </c>
      <c r="E55" t="s">
        <v>316</v>
      </c>
      <c r="AD55" t="s">
        <v>432</v>
      </c>
      <c r="AE55" t="s">
        <v>263</v>
      </c>
      <c r="AF55" t="s">
        <v>262</v>
      </c>
    </row>
    <row r="56" spans="3:32">
      <c r="C56" t="s">
        <v>432</v>
      </c>
      <c r="D56" t="s">
        <v>315</v>
      </c>
      <c r="E56" t="s">
        <v>314</v>
      </c>
      <c r="AD56" t="s">
        <v>432</v>
      </c>
      <c r="AE56" t="s">
        <v>261</v>
      </c>
      <c r="AF56" t="s">
        <v>260</v>
      </c>
    </row>
    <row r="57" spans="3:32">
      <c r="C57" t="s">
        <v>432</v>
      </c>
      <c r="D57" t="s">
        <v>313</v>
      </c>
      <c r="E57" t="s">
        <v>312</v>
      </c>
      <c r="AD57" t="s">
        <v>432</v>
      </c>
      <c r="AE57" t="s">
        <v>259</v>
      </c>
      <c r="AF57" t="s">
        <v>258</v>
      </c>
    </row>
    <row r="58" spans="3:32">
      <c r="C58" t="s">
        <v>432</v>
      </c>
      <c r="D58" t="s">
        <v>311</v>
      </c>
      <c r="E58" t="s">
        <v>310</v>
      </c>
      <c r="AD58" t="s">
        <v>432</v>
      </c>
      <c r="AE58" t="s">
        <v>257</v>
      </c>
      <c r="AF58" t="s">
        <v>256</v>
      </c>
    </row>
    <row r="59" spans="3:32">
      <c r="C59" t="s">
        <v>432</v>
      </c>
      <c r="D59" t="s">
        <v>309</v>
      </c>
      <c r="E59" t="s">
        <v>308</v>
      </c>
      <c r="AD59" t="s">
        <v>432</v>
      </c>
      <c r="AE59" t="s">
        <v>255</v>
      </c>
      <c r="AF59" t="s">
        <v>254</v>
      </c>
    </row>
    <row r="60" spans="3:32">
      <c r="C60" t="s">
        <v>432</v>
      </c>
      <c r="D60" t="s">
        <v>307</v>
      </c>
      <c r="E60" t="s">
        <v>306</v>
      </c>
      <c r="AD60" t="s">
        <v>432</v>
      </c>
      <c r="AE60" t="s">
        <v>253</v>
      </c>
      <c r="AF60" t="s">
        <v>252</v>
      </c>
    </row>
    <row r="61" spans="3:32">
      <c r="C61" t="s">
        <v>432</v>
      </c>
      <c r="D61" t="s">
        <v>305</v>
      </c>
      <c r="E61" t="s">
        <v>304</v>
      </c>
      <c r="AD61" t="s">
        <v>432</v>
      </c>
      <c r="AE61" t="s">
        <v>251</v>
      </c>
      <c r="AF61" t="s">
        <v>250</v>
      </c>
    </row>
    <row r="62" spans="3:32">
      <c r="C62" t="s">
        <v>432</v>
      </c>
      <c r="D62" t="s">
        <v>303</v>
      </c>
      <c r="E62" t="s">
        <v>302</v>
      </c>
      <c r="AD62" t="s">
        <v>432</v>
      </c>
      <c r="AE62" t="s">
        <v>249</v>
      </c>
      <c r="AF62" t="s">
        <v>248</v>
      </c>
    </row>
    <row r="63" spans="3:32">
      <c r="C63" t="s">
        <v>432</v>
      </c>
      <c r="D63" t="s">
        <v>301</v>
      </c>
      <c r="E63" t="s">
        <v>300</v>
      </c>
      <c r="AD63" t="s">
        <v>432</v>
      </c>
      <c r="AE63" t="s">
        <v>247</v>
      </c>
      <c r="AF63" t="s">
        <v>246</v>
      </c>
    </row>
    <row r="64" spans="3:32">
      <c r="C64" t="s">
        <v>432</v>
      </c>
      <c r="D64" t="s">
        <v>299</v>
      </c>
      <c r="E64" t="s">
        <v>298</v>
      </c>
      <c r="AD64" t="s">
        <v>432</v>
      </c>
      <c r="AE64" t="s">
        <v>245</v>
      </c>
      <c r="AF64" t="s">
        <v>244</v>
      </c>
    </row>
    <row r="65" spans="3:32">
      <c r="C65" t="s">
        <v>432</v>
      </c>
      <c r="D65" t="s">
        <v>297</v>
      </c>
      <c r="E65" t="s">
        <v>296</v>
      </c>
      <c r="AD65" t="s">
        <v>432</v>
      </c>
      <c r="AE65" t="s">
        <v>243</v>
      </c>
      <c r="AF65" t="s">
        <v>242</v>
      </c>
    </row>
    <row r="66" spans="3:32">
      <c r="C66" t="s">
        <v>432</v>
      </c>
      <c r="D66" t="s">
        <v>295</v>
      </c>
      <c r="E66" t="s">
        <v>294</v>
      </c>
      <c r="AD66" t="s">
        <v>432</v>
      </c>
      <c r="AE66" t="s">
        <v>241</v>
      </c>
      <c r="AF66" t="s">
        <v>240</v>
      </c>
    </row>
    <row r="67" spans="3:32">
      <c r="C67" t="s">
        <v>432</v>
      </c>
      <c r="D67" t="s">
        <v>293</v>
      </c>
      <c r="E67" t="s">
        <v>292</v>
      </c>
      <c r="AD67" t="s">
        <v>432</v>
      </c>
      <c r="AE67" t="s">
        <v>239</v>
      </c>
      <c r="AF67" t="s">
        <v>238</v>
      </c>
    </row>
    <row r="68" spans="3:32">
      <c r="C68" t="s">
        <v>432</v>
      </c>
      <c r="D68" t="s">
        <v>291</v>
      </c>
      <c r="E68" t="s">
        <v>290</v>
      </c>
      <c r="AD68" t="s">
        <v>432</v>
      </c>
      <c r="AE68" t="s">
        <v>237</v>
      </c>
      <c r="AF68" t="s">
        <v>236</v>
      </c>
    </row>
    <row r="69" spans="3:32">
      <c r="C69" t="s">
        <v>432</v>
      </c>
      <c r="D69" t="s">
        <v>289</v>
      </c>
      <c r="E69" t="s">
        <v>288</v>
      </c>
      <c r="AD69" t="s">
        <v>432</v>
      </c>
      <c r="AE69" t="s">
        <v>235</v>
      </c>
      <c r="AF69" t="s">
        <v>234</v>
      </c>
    </row>
    <row r="70" spans="3:32">
      <c r="C70" t="s">
        <v>432</v>
      </c>
      <c r="D70" t="s">
        <v>287</v>
      </c>
      <c r="E70" t="s">
        <v>286</v>
      </c>
      <c r="AD70" t="s">
        <v>432</v>
      </c>
      <c r="AE70" t="s">
        <v>233</v>
      </c>
      <c r="AF70" t="s">
        <v>232</v>
      </c>
    </row>
    <row r="71" spans="3:32">
      <c r="C71" t="s">
        <v>432</v>
      </c>
      <c r="D71" t="s">
        <v>285</v>
      </c>
      <c r="E71" t="s">
        <v>284</v>
      </c>
      <c r="AD71" t="s">
        <v>432</v>
      </c>
      <c r="AE71" t="s">
        <v>231</v>
      </c>
      <c r="AF71" t="s">
        <v>230</v>
      </c>
    </row>
    <row r="72" spans="3:32">
      <c r="C72" t="s">
        <v>432</v>
      </c>
      <c r="D72" t="s">
        <v>283</v>
      </c>
      <c r="E72" t="s">
        <v>282</v>
      </c>
      <c r="AD72" t="s">
        <v>432</v>
      </c>
      <c r="AE72" t="s">
        <v>229</v>
      </c>
      <c r="AF72" t="s">
        <v>228</v>
      </c>
    </row>
    <row r="73" spans="3:32">
      <c r="C73" t="s">
        <v>432</v>
      </c>
      <c r="D73" t="s">
        <v>281</v>
      </c>
      <c r="E73" t="s">
        <v>280</v>
      </c>
      <c r="AD73" t="s">
        <v>432</v>
      </c>
      <c r="AE73" t="s">
        <v>227</v>
      </c>
      <c r="AF73" t="s">
        <v>226</v>
      </c>
    </row>
    <row r="74" spans="3:32">
      <c r="C74" t="s">
        <v>432</v>
      </c>
      <c r="D74" t="s">
        <v>279</v>
      </c>
      <c r="E74" t="s">
        <v>278</v>
      </c>
      <c r="AD74" t="s">
        <v>432</v>
      </c>
      <c r="AE74" t="s">
        <v>225</v>
      </c>
      <c r="AF74" t="s">
        <v>224</v>
      </c>
    </row>
    <row r="75" spans="3:32">
      <c r="C75" t="s">
        <v>432</v>
      </c>
      <c r="D75" t="s">
        <v>277</v>
      </c>
      <c r="E75" t="s">
        <v>276</v>
      </c>
      <c r="AD75" t="s">
        <v>432</v>
      </c>
      <c r="AE75" t="s">
        <v>223</v>
      </c>
      <c r="AF75" t="s">
        <v>222</v>
      </c>
    </row>
    <row r="76" spans="3:32">
      <c r="C76" t="s">
        <v>432</v>
      </c>
      <c r="D76" t="s">
        <v>275</v>
      </c>
      <c r="E76" t="s">
        <v>274</v>
      </c>
      <c r="AD76" t="s">
        <v>432</v>
      </c>
      <c r="AE76" t="s">
        <v>221</v>
      </c>
      <c r="AF76" t="s">
        <v>220</v>
      </c>
    </row>
    <row r="77" spans="3:32">
      <c r="C77" t="s">
        <v>432</v>
      </c>
      <c r="D77" t="s">
        <v>273</v>
      </c>
      <c r="E77" t="s">
        <v>272</v>
      </c>
      <c r="AD77" t="s">
        <v>432</v>
      </c>
      <c r="AE77" t="s">
        <v>219</v>
      </c>
      <c r="AF77" t="s">
        <v>218</v>
      </c>
    </row>
    <row r="78" spans="3:32">
      <c r="C78" t="s">
        <v>432</v>
      </c>
      <c r="D78" t="s">
        <v>271</v>
      </c>
      <c r="E78" t="s">
        <v>270</v>
      </c>
      <c r="AD78" t="s">
        <v>432</v>
      </c>
      <c r="AE78" t="s">
        <v>217</v>
      </c>
      <c r="AF78" t="s">
        <v>216</v>
      </c>
    </row>
    <row r="79" spans="3:32">
      <c r="C79" t="s">
        <v>432</v>
      </c>
      <c r="D79" t="s">
        <v>269</v>
      </c>
      <c r="E79" t="s">
        <v>268</v>
      </c>
      <c r="AD79" t="s">
        <v>432</v>
      </c>
      <c r="AE79" t="s">
        <v>215</v>
      </c>
      <c r="AF79" t="s">
        <v>214</v>
      </c>
    </row>
    <row r="80" spans="3:32">
      <c r="C80" t="s">
        <v>432</v>
      </c>
      <c r="D80" t="s">
        <v>267</v>
      </c>
      <c r="E80" t="s">
        <v>266</v>
      </c>
      <c r="AD80" t="s">
        <v>432</v>
      </c>
      <c r="AE80" t="s">
        <v>213</v>
      </c>
      <c r="AF80" t="s">
        <v>212</v>
      </c>
    </row>
    <row r="81" spans="3:32">
      <c r="C81" t="s">
        <v>432</v>
      </c>
      <c r="D81" t="s">
        <v>265</v>
      </c>
      <c r="E81" t="s">
        <v>264</v>
      </c>
      <c r="AD81" t="s">
        <v>432</v>
      </c>
      <c r="AE81" t="s">
        <v>211</v>
      </c>
      <c r="AF81" t="s">
        <v>210</v>
      </c>
    </row>
    <row r="82" spans="3:32">
      <c r="C82" t="s">
        <v>432</v>
      </c>
      <c r="D82" t="s">
        <v>263</v>
      </c>
      <c r="E82" t="s">
        <v>262</v>
      </c>
      <c r="AD82" t="s">
        <v>432</v>
      </c>
      <c r="AE82" t="s">
        <v>209</v>
      </c>
      <c r="AF82" t="s">
        <v>208</v>
      </c>
    </row>
    <row r="83" spans="3:32">
      <c r="C83" t="s">
        <v>432</v>
      </c>
      <c r="D83" t="s">
        <v>261</v>
      </c>
      <c r="E83" t="s">
        <v>260</v>
      </c>
      <c r="AD83" t="s">
        <v>432</v>
      </c>
      <c r="AE83" t="s">
        <v>207</v>
      </c>
      <c r="AF83" t="s">
        <v>206</v>
      </c>
    </row>
    <row r="84" spans="3:32">
      <c r="C84" t="s">
        <v>432</v>
      </c>
      <c r="D84" t="s">
        <v>259</v>
      </c>
      <c r="E84" t="s">
        <v>258</v>
      </c>
      <c r="AD84" t="s">
        <v>432</v>
      </c>
      <c r="AE84" t="s">
        <v>205</v>
      </c>
      <c r="AF84" t="s">
        <v>204</v>
      </c>
    </row>
    <row r="85" spans="3:32">
      <c r="C85" t="s">
        <v>432</v>
      </c>
      <c r="D85" t="s">
        <v>257</v>
      </c>
      <c r="E85" t="s">
        <v>256</v>
      </c>
      <c r="AD85" t="s">
        <v>432</v>
      </c>
      <c r="AE85" t="s">
        <v>203</v>
      </c>
      <c r="AF85" t="s">
        <v>202</v>
      </c>
    </row>
    <row r="86" spans="3:32">
      <c r="C86" t="s">
        <v>432</v>
      </c>
      <c r="D86" t="s">
        <v>255</v>
      </c>
      <c r="E86" t="s">
        <v>254</v>
      </c>
      <c r="AD86" t="s">
        <v>432</v>
      </c>
      <c r="AE86" t="s">
        <v>201</v>
      </c>
      <c r="AF86" t="s">
        <v>200</v>
      </c>
    </row>
    <row r="87" spans="3:32">
      <c r="C87" t="s">
        <v>432</v>
      </c>
      <c r="D87" t="s">
        <v>253</v>
      </c>
      <c r="E87" t="s">
        <v>252</v>
      </c>
      <c r="AD87" t="s">
        <v>432</v>
      </c>
      <c r="AE87" t="s">
        <v>199</v>
      </c>
      <c r="AF87" t="s">
        <v>198</v>
      </c>
    </row>
    <row r="88" spans="3:32">
      <c r="C88" t="s">
        <v>432</v>
      </c>
      <c r="D88" t="s">
        <v>251</v>
      </c>
      <c r="E88" t="s">
        <v>250</v>
      </c>
      <c r="AD88" t="s">
        <v>432</v>
      </c>
      <c r="AE88" t="s">
        <v>197</v>
      </c>
      <c r="AF88" t="s">
        <v>196</v>
      </c>
    </row>
    <row r="89" spans="3:32">
      <c r="C89" t="s">
        <v>432</v>
      </c>
      <c r="D89" t="s">
        <v>249</v>
      </c>
      <c r="E89" t="s">
        <v>248</v>
      </c>
      <c r="AD89" t="s">
        <v>432</v>
      </c>
      <c r="AE89" t="s">
        <v>195</v>
      </c>
      <c r="AF89" t="s">
        <v>194</v>
      </c>
    </row>
    <row r="90" spans="3:32">
      <c r="C90" t="s">
        <v>432</v>
      </c>
      <c r="D90" t="s">
        <v>247</v>
      </c>
      <c r="E90" t="s">
        <v>246</v>
      </c>
      <c r="AD90" t="s">
        <v>432</v>
      </c>
      <c r="AE90" t="s">
        <v>193</v>
      </c>
      <c r="AF90" t="s">
        <v>192</v>
      </c>
    </row>
    <row r="91" spans="3:32">
      <c r="C91" t="s">
        <v>432</v>
      </c>
      <c r="D91" t="s">
        <v>245</v>
      </c>
      <c r="E91" t="s">
        <v>244</v>
      </c>
      <c r="AD91" t="s">
        <v>432</v>
      </c>
      <c r="AE91" t="s">
        <v>191</v>
      </c>
      <c r="AF91" t="s">
        <v>190</v>
      </c>
    </row>
    <row r="92" spans="3:32">
      <c r="C92" t="s">
        <v>432</v>
      </c>
      <c r="D92" t="s">
        <v>243</v>
      </c>
      <c r="E92" t="s">
        <v>242</v>
      </c>
      <c r="AD92" t="s">
        <v>432</v>
      </c>
      <c r="AE92" t="s">
        <v>189</v>
      </c>
      <c r="AF92" t="s">
        <v>188</v>
      </c>
    </row>
    <row r="93" spans="3:32">
      <c r="C93" t="s">
        <v>432</v>
      </c>
      <c r="D93" t="s">
        <v>241</v>
      </c>
      <c r="E93" t="s">
        <v>240</v>
      </c>
      <c r="AD93" t="s">
        <v>432</v>
      </c>
      <c r="AE93" t="s">
        <v>187</v>
      </c>
      <c r="AF93" t="s">
        <v>186</v>
      </c>
    </row>
    <row r="94" spans="3:32">
      <c r="C94" t="s">
        <v>432</v>
      </c>
      <c r="D94" t="s">
        <v>239</v>
      </c>
      <c r="E94" t="s">
        <v>238</v>
      </c>
      <c r="AD94" t="s">
        <v>432</v>
      </c>
      <c r="AE94" t="s">
        <v>185</v>
      </c>
      <c r="AF94" t="s">
        <v>184</v>
      </c>
    </row>
    <row r="95" spans="3:32">
      <c r="C95" t="s">
        <v>432</v>
      </c>
      <c r="D95" t="s">
        <v>237</v>
      </c>
      <c r="E95" t="s">
        <v>236</v>
      </c>
      <c r="AD95" t="s">
        <v>432</v>
      </c>
      <c r="AE95" t="s">
        <v>183</v>
      </c>
      <c r="AF95" t="s">
        <v>182</v>
      </c>
    </row>
    <row r="96" spans="3:32">
      <c r="C96" t="s">
        <v>432</v>
      </c>
      <c r="D96" t="s">
        <v>235</v>
      </c>
      <c r="E96" t="s">
        <v>234</v>
      </c>
      <c r="AD96" t="s">
        <v>432</v>
      </c>
      <c r="AE96" t="s">
        <v>181</v>
      </c>
      <c r="AF96" t="s">
        <v>180</v>
      </c>
    </row>
    <row r="97" spans="3:32">
      <c r="C97" t="s">
        <v>432</v>
      </c>
      <c r="D97" t="s">
        <v>233</v>
      </c>
      <c r="E97" t="s">
        <v>232</v>
      </c>
      <c r="AD97" t="s">
        <v>432</v>
      </c>
      <c r="AE97" t="s">
        <v>179</v>
      </c>
      <c r="AF97" t="s">
        <v>178</v>
      </c>
    </row>
    <row r="98" spans="3:32">
      <c r="C98" t="s">
        <v>432</v>
      </c>
      <c r="D98" t="s">
        <v>231</v>
      </c>
      <c r="E98" t="s">
        <v>230</v>
      </c>
      <c r="AD98" t="s">
        <v>432</v>
      </c>
      <c r="AE98" t="s">
        <v>177</v>
      </c>
      <c r="AF98" t="s">
        <v>176</v>
      </c>
    </row>
    <row r="99" spans="3:32">
      <c r="C99" t="s">
        <v>432</v>
      </c>
      <c r="D99" t="s">
        <v>229</v>
      </c>
      <c r="E99" t="s">
        <v>228</v>
      </c>
      <c r="AD99" t="s">
        <v>432</v>
      </c>
      <c r="AE99" t="s">
        <v>175</v>
      </c>
      <c r="AF99" t="s">
        <v>174</v>
      </c>
    </row>
    <row r="100" spans="3:32">
      <c r="C100" t="s">
        <v>432</v>
      </c>
      <c r="D100" t="s">
        <v>227</v>
      </c>
      <c r="E100" t="s">
        <v>226</v>
      </c>
      <c r="AD100" t="s">
        <v>432</v>
      </c>
      <c r="AE100" t="s">
        <v>173</v>
      </c>
      <c r="AF100" t="s">
        <v>172</v>
      </c>
    </row>
    <row r="101" spans="3:32">
      <c r="C101" t="s">
        <v>432</v>
      </c>
      <c r="D101" t="s">
        <v>225</v>
      </c>
      <c r="E101" t="s">
        <v>224</v>
      </c>
      <c r="AD101" t="s">
        <v>432</v>
      </c>
      <c r="AE101" t="s">
        <v>171</v>
      </c>
      <c r="AF101" t="s">
        <v>170</v>
      </c>
    </row>
    <row r="102" spans="3:32">
      <c r="C102" t="s">
        <v>432</v>
      </c>
      <c r="D102" t="s">
        <v>223</v>
      </c>
      <c r="E102" t="s">
        <v>222</v>
      </c>
      <c r="AD102" t="s">
        <v>432</v>
      </c>
      <c r="AE102" t="s">
        <v>169</v>
      </c>
      <c r="AF102" t="s">
        <v>168</v>
      </c>
    </row>
    <row r="103" spans="3:32">
      <c r="C103" t="s">
        <v>432</v>
      </c>
      <c r="D103" t="s">
        <v>221</v>
      </c>
      <c r="E103" t="s">
        <v>220</v>
      </c>
      <c r="AD103" t="s">
        <v>432</v>
      </c>
      <c r="AE103" t="s">
        <v>167</v>
      </c>
      <c r="AF103" t="s">
        <v>166</v>
      </c>
    </row>
    <row r="104" spans="3:32">
      <c r="C104" t="s">
        <v>432</v>
      </c>
      <c r="D104" t="s">
        <v>219</v>
      </c>
      <c r="E104" t="s">
        <v>218</v>
      </c>
      <c r="AD104" t="s">
        <v>432</v>
      </c>
      <c r="AE104" t="s">
        <v>165</v>
      </c>
      <c r="AF104" t="s">
        <v>164</v>
      </c>
    </row>
    <row r="105" spans="3:32">
      <c r="C105" t="s">
        <v>432</v>
      </c>
      <c r="D105" t="s">
        <v>217</v>
      </c>
      <c r="E105" t="s">
        <v>216</v>
      </c>
      <c r="AD105" t="s">
        <v>432</v>
      </c>
      <c r="AE105" t="s">
        <v>163</v>
      </c>
      <c r="AF105" t="s">
        <v>162</v>
      </c>
    </row>
    <row r="106" spans="3:32">
      <c r="C106" t="s">
        <v>432</v>
      </c>
      <c r="D106" t="s">
        <v>215</v>
      </c>
      <c r="E106" t="s">
        <v>214</v>
      </c>
      <c r="AD106" t="s">
        <v>432</v>
      </c>
      <c r="AE106" t="s">
        <v>161</v>
      </c>
      <c r="AF106" t="s">
        <v>160</v>
      </c>
    </row>
    <row r="107" spans="3:32">
      <c r="C107" t="s">
        <v>432</v>
      </c>
      <c r="D107" t="s">
        <v>213</v>
      </c>
      <c r="E107" t="s">
        <v>212</v>
      </c>
      <c r="AD107" t="s">
        <v>432</v>
      </c>
      <c r="AE107" t="s">
        <v>157</v>
      </c>
      <c r="AF107" t="s">
        <v>156</v>
      </c>
    </row>
    <row r="108" spans="3:32">
      <c r="C108" t="s">
        <v>432</v>
      </c>
      <c r="D108" t="s">
        <v>211</v>
      </c>
      <c r="E108" t="s">
        <v>210</v>
      </c>
      <c r="AD108" t="s">
        <v>432</v>
      </c>
      <c r="AE108" t="s">
        <v>155</v>
      </c>
      <c r="AF108" t="s">
        <v>154</v>
      </c>
    </row>
    <row r="109" spans="3:32">
      <c r="C109" t="s">
        <v>432</v>
      </c>
      <c r="D109" t="s">
        <v>209</v>
      </c>
      <c r="E109" t="s">
        <v>208</v>
      </c>
      <c r="AD109" t="s">
        <v>432</v>
      </c>
      <c r="AE109" t="s">
        <v>153</v>
      </c>
      <c r="AF109" t="s">
        <v>152</v>
      </c>
    </row>
    <row r="110" spans="3:32">
      <c r="C110" t="s">
        <v>432</v>
      </c>
      <c r="D110" t="s">
        <v>207</v>
      </c>
      <c r="E110" t="s">
        <v>206</v>
      </c>
      <c r="AD110" t="s">
        <v>432</v>
      </c>
      <c r="AE110" t="s">
        <v>151</v>
      </c>
      <c r="AF110" t="s">
        <v>150</v>
      </c>
    </row>
    <row r="111" spans="3:32">
      <c r="C111" t="s">
        <v>432</v>
      </c>
      <c r="D111" t="s">
        <v>205</v>
      </c>
      <c r="E111" t="s">
        <v>204</v>
      </c>
      <c r="AD111" t="s">
        <v>432</v>
      </c>
      <c r="AE111" t="s">
        <v>149</v>
      </c>
      <c r="AF111" t="s">
        <v>148</v>
      </c>
    </row>
    <row r="112" spans="3:32">
      <c r="C112" t="s">
        <v>432</v>
      </c>
      <c r="D112" t="s">
        <v>203</v>
      </c>
      <c r="E112" t="s">
        <v>202</v>
      </c>
      <c r="AD112" t="s">
        <v>432</v>
      </c>
      <c r="AE112" t="s">
        <v>147</v>
      </c>
      <c r="AF112" t="s">
        <v>146</v>
      </c>
    </row>
    <row r="113" spans="3:32">
      <c r="C113" t="s">
        <v>432</v>
      </c>
      <c r="D113" t="s">
        <v>201</v>
      </c>
      <c r="E113" t="s">
        <v>200</v>
      </c>
      <c r="AD113" t="s">
        <v>432</v>
      </c>
      <c r="AE113" t="s">
        <v>145</v>
      </c>
      <c r="AF113" t="s">
        <v>144</v>
      </c>
    </row>
    <row r="114" spans="3:32">
      <c r="C114" t="s">
        <v>432</v>
      </c>
      <c r="D114" t="s">
        <v>199</v>
      </c>
      <c r="E114" t="s">
        <v>198</v>
      </c>
      <c r="AD114" t="s">
        <v>432</v>
      </c>
      <c r="AE114" t="s">
        <v>143</v>
      </c>
      <c r="AF114" t="s">
        <v>142</v>
      </c>
    </row>
    <row r="115" spans="3:32">
      <c r="C115" t="s">
        <v>432</v>
      </c>
      <c r="D115" t="s">
        <v>197</v>
      </c>
      <c r="E115" t="s">
        <v>196</v>
      </c>
      <c r="AD115" t="s">
        <v>432</v>
      </c>
      <c r="AE115" t="s">
        <v>141</v>
      </c>
      <c r="AF115" t="s">
        <v>140</v>
      </c>
    </row>
    <row r="116" spans="3:32">
      <c r="C116" t="s">
        <v>432</v>
      </c>
      <c r="D116" t="s">
        <v>195</v>
      </c>
      <c r="E116" t="s">
        <v>194</v>
      </c>
      <c r="AD116" t="s">
        <v>432</v>
      </c>
      <c r="AE116" t="s">
        <v>139</v>
      </c>
      <c r="AF116" t="s">
        <v>138</v>
      </c>
    </row>
    <row r="117" spans="3:32">
      <c r="C117" t="s">
        <v>432</v>
      </c>
      <c r="D117" t="s">
        <v>193</v>
      </c>
      <c r="E117" t="s">
        <v>192</v>
      </c>
      <c r="AD117" t="s">
        <v>432</v>
      </c>
      <c r="AE117" t="s">
        <v>137</v>
      </c>
      <c r="AF117" t="s">
        <v>136</v>
      </c>
    </row>
    <row r="118" spans="3:32">
      <c r="C118" t="s">
        <v>432</v>
      </c>
      <c r="D118" t="s">
        <v>191</v>
      </c>
      <c r="E118" t="s">
        <v>190</v>
      </c>
      <c r="AD118" t="s">
        <v>432</v>
      </c>
      <c r="AE118" t="s">
        <v>134</v>
      </c>
      <c r="AF118" t="s">
        <v>133</v>
      </c>
    </row>
    <row r="119" spans="3:32">
      <c r="C119" t="s">
        <v>432</v>
      </c>
      <c r="D119" t="s">
        <v>189</v>
      </c>
      <c r="E119" t="s">
        <v>188</v>
      </c>
      <c r="AD119" t="s">
        <v>432</v>
      </c>
      <c r="AE119" t="s">
        <v>132</v>
      </c>
      <c r="AF119" t="s">
        <v>131</v>
      </c>
    </row>
    <row r="120" spans="3:32">
      <c r="C120" t="s">
        <v>432</v>
      </c>
      <c r="D120" t="s">
        <v>187</v>
      </c>
      <c r="E120" t="s">
        <v>186</v>
      </c>
      <c r="AD120" t="s">
        <v>432</v>
      </c>
      <c r="AE120" t="s">
        <v>130</v>
      </c>
      <c r="AF120" t="s">
        <v>129</v>
      </c>
    </row>
    <row r="121" spans="3:32">
      <c r="C121" t="s">
        <v>432</v>
      </c>
      <c r="D121" t="s">
        <v>185</v>
      </c>
      <c r="E121" t="s">
        <v>184</v>
      </c>
      <c r="AD121" t="s">
        <v>432</v>
      </c>
      <c r="AE121" t="s">
        <v>128</v>
      </c>
      <c r="AF121" t="s">
        <v>127</v>
      </c>
    </row>
    <row r="122" spans="3:32">
      <c r="C122" t="s">
        <v>432</v>
      </c>
      <c r="D122" t="s">
        <v>183</v>
      </c>
      <c r="E122" t="s">
        <v>182</v>
      </c>
      <c r="AD122" t="s">
        <v>432</v>
      </c>
      <c r="AE122" t="s">
        <v>126</v>
      </c>
      <c r="AF122" t="s">
        <v>125</v>
      </c>
    </row>
    <row r="123" spans="3:32">
      <c r="C123" t="s">
        <v>432</v>
      </c>
      <c r="D123" t="s">
        <v>181</v>
      </c>
      <c r="E123" t="s">
        <v>180</v>
      </c>
      <c r="AD123" t="s">
        <v>432</v>
      </c>
      <c r="AE123" t="s">
        <v>124</v>
      </c>
      <c r="AF123" t="s">
        <v>123</v>
      </c>
    </row>
    <row r="124" spans="3:32">
      <c r="C124" t="s">
        <v>432</v>
      </c>
      <c r="D124" t="s">
        <v>179</v>
      </c>
      <c r="E124" t="s">
        <v>178</v>
      </c>
      <c r="AD124" t="s">
        <v>432</v>
      </c>
      <c r="AE124" t="s">
        <v>122</v>
      </c>
      <c r="AF124" t="s">
        <v>121</v>
      </c>
    </row>
    <row r="125" spans="3:32">
      <c r="C125" t="s">
        <v>432</v>
      </c>
      <c r="D125" t="s">
        <v>177</v>
      </c>
      <c r="E125" t="s">
        <v>176</v>
      </c>
      <c r="AD125" t="s">
        <v>432</v>
      </c>
      <c r="AE125" t="s">
        <v>120</v>
      </c>
      <c r="AF125" t="s">
        <v>119</v>
      </c>
    </row>
    <row r="126" spans="3:32">
      <c r="C126" t="s">
        <v>432</v>
      </c>
      <c r="D126" t="s">
        <v>175</v>
      </c>
      <c r="E126" t="s">
        <v>174</v>
      </c>
      <c r="AD126" t="s">
        <v>432</v>
      </c>
      <c r="AE126" t="s">
        <v>118</v>
      </c>
      <c r="AF126" t="s">
        <v>117</v>
      </c>
    </row>
    <row r="127" spans="3:32">
      <c r="C127" t="s">
        <v>432</v>
      </c>
      <c r="D127" t="s">
        <v>173</v>
      </c>
      <c r="E127" t="s">
        <v>172</v>
      </c>
      <c r="AD127" t="s">
        <v>432</v>
      </c>
      <c r="AE127" t="s">
        <v>114</v>
      </c>
      <c r="AF127" t="s">
        <v>113</v>
      </c>
    </row>
    <row r="128" spans="3:32">
      <c r="C128" t="s">
        <v>432</v>
      </c>
      <c r="D128" t="s">
        <v>171</v>
      </c>
      <c r="E128" t="s">
        <v>170</v>
      </c>
      <c r="AD128" t="s">
        <v>432</v>
      </c>
      <c r="AE128" t="s">
        <v>112</v>
      </c>
      <c r="AF128" t="s">
        <v>111</v>
      </c>
    </row>
    <row r="129" spans="3:32">
      <c r="C129" t="s">
        <v>432</v>
      </c>
      <c r="D129" t="s">
        <v>169</v>
      </c>
      <c r="E129" t="s">
        <v>168</v>
      </c>
      <c r="AD129" t="s">
        <v>432</v>
      </c>
      <c r="AE129" t="s">
        <v>110</v>
      </c>
      <c r="AF129" t="s">
        <v>109</v>
      </c>
    </row>
    <row r="130" spans="3:32">
      <c r="C130" t="s">
        <v>432</v>
      </c>
      <c r="D130" t="s">
        <v>167</v>
      </c>
      <c r="E130" t="s">
        <v>166</v>
      </c>
      <c r="AD130" t="s">
        <v>432</v>
      </c>
      <c r="AE130" t="s">
        <v>108</v>
      </c>
      <c r="AF130" t="s">
        <v>107</v>
      </c>
    </row>
    <row r="131" spans="3:32">
      <c r="C131" t="s">
        <v>432</v>
      </c>
      <c r="D131" t="s">
        <v>165</v>
      </c>
      <c r="E131" t="s">
        <v>164</v>
      </c>
      <c r="AD131" t="s">
        <v>432</v>
      </c>
      <c r="AE131" t="s">
        <v>106</v>
      </c>
      <c r="AF131" t="s">
        <v>105</v>
      </c>
    </row>
    <row r="132" spans="3:32">
      <c r="C132" t="s">
        <v>432</v>
      </c>
      <c r="D132" t="s">
        <v>163</v>
      </c>
      <c r="E132" t="s">
        <v>162</v>
      </c>
      <c r="AD132" t="s">
        <v>432</v>
      </c>
      <c r="AE132" t="s">
        <v>103</v>
      </c>
      <c r="AF132" t="s">
        <v>102</v>
      </c>
    </row>
    <row r="133" spans="3:32">
      <c r="C133" t="s">
        <v>432</v>
      </c>
      <c r="D133" t="s">
        <v>161</v>
      </c>
      <c r="E133" t="s">
        <v>160</v>
      </c>
      <c r="AD133" t="s">
        <v>432</v>
      </c>
      <c r="AE133" t="s">
        <v>99</v>
      </c>
      <c r="AF133" t="s">
        <v>98</v>
      </c>
    </row>
    <row r="134" spans="3:32">
      <c r="C134" t="s">
        <v>432</v>
      </c>
      <c r="D134" t="s">
        <v>157</v>
      </c>
      <c r="E134" t="s">
        <v>156</v>
      </c>
      <c r="AD134" t="s">
        <v>432</v>
      </c>
      <c r="AE134" t="s">
        <v>96</v>
      </c>
      <c r="AF134" t="s">
        <v>95</v>
      </c>
    </row>
    <row r="135" spans="3:32">
      <c r="C135" t="s">
        <v>432</v>
      </c>
      <c r="D135" t="s">
        <v>155</v>
      </c>
      <c r="E135" t="s">
        <v>154</v>
      </c>
      <c r="AD135" t="s">
        <v>432</v>
      </c>
      <c r="AE135" t="s">
        <v>94</v>
      </c>
      <c r="AF135" t="s">
        <v>93</v>
      </c>
    </row>
    <row r="136" spans="3:32">
      <c r="C136" t="s">
        <v>432</v>
      </c>
      <c r="D136" t="s">
        <v>153</v>
      </c>
      <c r="E136" t="s">
        <v>152</v>
      </c>
      <c r="AD136" t="s">
        <v>432</v>
      </c>
      <c r="AE136" t="s">
        <v>92</v>
      </c>
      <c r="AF136" t="s">
        <v>91</v>
      </c>
    </row>
    <row r="137" spans="3:32">
      <c r="C137" t="s">
        <v>432</v>
      </c>
      <c r="D137" t="s">
        <v>151</v>
      </c>
      <c r="E137" t="s">
        <v>150</v>
      </c>
      <c r="AD137" t="s">
        <v>432</v>
      </c>
      <c r="AE137" t="s">
        <v>90</v>
      </c>
      <c r="AF137" t="s">
        <v>89</v>
      </c>
    </row>
    <row r="138" spans="3:32">
      <c r="C138" t="s">
        <v>432</v>
      </c>
      <c r="D138" t="s">
        <v>149</v>
      </c>
      <c r="E138" t="s">
        <v>148</v>
      </c>
      <c r="AD138" t="s">
        <v>432</v>
      </c>
      <c r="AE138" t="s">
        <v>88</v>
      </c>
      <c r="AF138" t="s">
        <v>87</v>
      </c>
    </row>
    <row r="139" spans="3:32">
      <c r="C139" t="s">
        <v>432</v>
      </c>
      <c r="D139" t="s">
        <v>147</v>
      </c>
      <c r="E139" t="s">
        <v>146</v>
      </c>
      <c r="AD139" t="s">
        <v>432</v>
      </c>
      <c r="AE139" t="s">
        <v>86</v>
      </c>
      <c r="AF139" t="s">
        <v>85</v>
      </c>
    </row>
    <row r="140" spans="3:32">
      <c r="C140" t="s">
        <v>432</v>
      </c>
      <c r="D140" t="s">
        <v>145</v>
      </c>
      <c r="E140" t="s">
        <v>144</v>
      </c>
      <c r="AD140" t="s">
        <v>432</v>
      </c>
      <c r="AE140" t="s">
        <v>84</v>
      </c>
      <c r="AF140" t="s">
        <v>83</v>
      </c>
    </row>
    <row r="141" spans="3:32">
      <c r="C141" t="s">
        <v>432</v>
      </c>
      <c r="D141" t="s">
        <v>143</v>
      </c>
      <c r="E141" t="s">
        <v>142</v>
      </c>
      <c r="AD141" t="s">
        <v>432</v>
      </c>
      <c r="AE141" t="s">
        <v>82</v>
      </c>
      <c r="AF141" t="s">
        <v>81</v>
      </c>
    </row>
    <row r="142" spans="3:32">
      <c r="C142" t="s">
        <v>432</v>
      </c>
      <c r="D142" t="s">
        <v>141</v>
      </c>
      <c r="E142" t="s">
        <v>140</v>
      </c>
      <c r="AD142" t="s">
        <v>432</v>
      </c>
      <c r="AE142" t="s">
        <v>80</v>
      </c>
      <c r="AF142" t="s">
        <v>79</v>
      </c>
    </row>
    <row r="143" spans="3:32">
      <c r="C143" t="s">
        <v>432</v>
      </c>
      <c r="D143" t="s">
        <v>139</v>
      </c>
      <c r="E143" t="s">
        <v>138</v>
      </c>
      <c r="AD143" t="s">
        <v>432</v>
      </c>
      <c r="AE143" t="s">
        <v>78</v>
      </c>
      <c r="AF143" t="s">
        <v>77</v>
      </c>
    </row>
    <row r="144" spans="3:32">
      <c r="C144" t="s">
        <v>432</v>
      </c>
      <c r="D144" t="s">
        <v>137</v>
      </c>
      <c r="E144" t="s">
        <v>136</v>
      </c>
      <c r="AD144" t="s">
        <v>432</v>
      </c>
      <c r="AE144" t="s">
        <v>75</v>
      </c>
      <c r="AF144" t="s">
        <v>74</v>
      </c>
    </row>
    <row r="145" spans="3:32">
      <c r="C145" t="s">
        <v>432</v>
      </c>
      <c r="D145" t="s">
        <v>134</v>
      </c>
      <c r="E145" t="s">
        <v>133</v>
      </c>
      <c r="AD145" t="s">
        <v>432</v>
      </c>
      <c r="AE145" t="s">
        <v>70</v>
      </c>
      <c r="AF145" t="s">
        <v>69</v>
      </c>
    </row>
    <row r="146" spans="3:32">
      <c r="C146" t="s">
        <v>432</v>
      </c>
      <c r="D146" t="s">
        <v>132</v>
      </c>
      <c r="E146" t="s">
        <v>131</v>
      </c>
      <c r="AD146" t="s">
        <v>432</v>
      </c>
      <c r="AE146" t="s">
        <v>67</v>
      </c>
      <c r="AF146" t="s">
        <v>66</v>
      </c>
    </row>
    <row r="147" spans="3:32">
      <c r="C147" t="s">
        <v>432</v>
      </c>
      <c r="D147" t="s">
        <v>130</v>
      </c>
      <c r="E147" t="s">
        <v>129</v>
      </c>
      <c r="AD147" t="s">
        <v>432</v>
      </c>
      <c r="AE147" t="s">
        <v>64</v>
      </c>
      <c r="AF147" t="s">
        <v>63</v>
      </c>
    </row>
    <row r="148" spans="3:32">
      <c r="C148" t="s">
        <v>432</v>
      </c>
      <c r="D148" t="s">
        <v>128</v>
      </c>
      <c r="E148" t="s">
        <v>127</v>
      </c>
      <c r="AD148" t="s">
        <v>432</v>
      </c>
      <c r="AE148" t="s">
        <v>62</v>
      </c>
      <c r="AF148" t="s">
        <v>61</v>
      </c>
    </row>
    <row r="149" spans="3:32">
      <c r="C149" t="s">
        <v>432</v>
      </c>
      <c r="D149" t="s">
        <v>126</v>
      </c>
      <c r="E149" t="s">
        <v>125</v>
      </c>
      <c r="AD149" t="s">
        <v>432</v>
      </c>
      <c r="AE149" t="s">
        <v>58</v>
      </c>
      <c r="AF149" t="s">
        <v>57</v>
      </c>
    </row>
    <row r="150" spans="3:32">
      <c r="C150" t="s">
        <v>432</v>
      </c>
      <c r="D150" t="s">
        <v>124</v>
      </c>
      <c r="E150" t="s">
        <v>123</v>
      </c>
      <c r="AD150" t="s">
        <v>432</v>
      </c>
      <c r="AE150" t="s">
        <v>53</v>
      </c>
      <c r="AF150" t="s">
        <v>52</v>
      </c>
    </row>
    <row r="151" spans="3:32">
      <c r="C151" t="s">
        <v>432</v>
      </c>
      <c r="D151" t="s">
        <v>122</v>
      </c>
      <c r="E151" t="s">
        <v>121</v>
      </c>
      <c r="AD151" t="s">
        <v>432</v>
      </c>
      <c r="AE151" t="s">
        <v>51</v>
      </c>
      <c r="AF151" t="s">
        <v>50</v>
      </c>
    </row>
    <row r="152" spans="3:32">
      <c r="C152" t="s">
        <v>432</v>
      </c>
      <c r="D152" t="s">
        <v>120</v>
      </c>
      <c r="E152" t="s">
        <v>119</v>
      </c>
      <c r="AD152" t="s">
        <v>432</v>
      </c>
      <c r="AE152" t="s">
        <v>46</v>
      </c>
      <c r="AF152" t="s">
        <v>45</v>
      </c>
    </row>
    <row r="153" spans="3:32">
      <c r="C153" t="s">
        <v>432</v>
      </c>
      <c r="D153" t="s">
        <v>118</v>
      </c>
      <c r="E153" t="s">
        <v>117</v>
      </c>
      <c r="AD153" t="s">
        <v>432</v>
      </c>
      <c r="AE153" t="s">
        <v>41</v>
      </c>
      <c r="AF153" t="s">
        <v>40</v>
      </c>
    </row>
    <row r="154" spans="3:32">
      <c r="C154" t="s">
        <v>432</v>
      </c>
      <c r="D154" t="s">
        <v>114</v>
      </c>
      <c r="E154" t="s">
        <v>113</v>
      </c>
      <c r="Y154" t="s">
        <v>341</v>
      </c>
      <c r="Z154" t="s">
        <v>341</v>
      </c>
      <c r="AA154" t="s">
        <v>340</v>
      </c>
      <c r="AC154" t="s">
        <v>73</v>
      </c>
      <c r="AD154" t="s">
        <v>73</v>
      </c>
      <c r="AE154" s="98" t="s">
        <v>365</v>
      </c>
      <c r="AF154" s="98" t="s">
        <v>364</v>
      </c>
    </row>
    <row r="155" spans="3:32">
      <c r="C155" t="s">
        <v>432</v>
      </c>
      <c r="D155" t="s">
        <v>112</v>
      </c>
      <c r="E155" t="s">
        <v>111</v>
      </c>
      <c r="Y155" t="s">
        <v>231</v>
      </c>
      <c r="Z155" t="s">
        <v>231</v>
      </c>
      <c r="AA155" t="s">
        <v>230</v>
      </c>
      <c r="AC155" s="98"/>
      <c r="AD155" t="s">
        <v>73</v>
      </c>
      <c r="AE155" s="98" t="s">
        <v>363</v>
      </c>
      <c r="AF155" s="98" t="s">
        <v>362</v>
      </c>
    </row>
    <row r="156" spans="3:32">
      <c r="C156" t="s">
        <v>432</v>
      </c>
      <c r="D156" t="s">
        <v>110</v>
      </c>
      <c r="E156" t="s">
        <v>109</v>
      </c>
      <c r="Y156" t="s">
        <v>191</v>
      </c>
      <c r="Z156" t="s">
        <v>191</v>
      </c>
      <c r="AA156" t="s">
        <v>190</v>
      </c>
      <c r="AC156" s="98"/>
      <c r="AD156" t="s">
        <v>73</v>
      </c>
      <c r="AE156" s="98" t="s">
        <v>355</v>
      </c>
      <c r="AF156" s="98" t="s">
        <v>354</v>
      </c>
    </row>
    <row r="157" spans="3:32">
      <c r="C157" t="s">
        <v>432</v>
      </c>
      <c r="D157" t="s">
        <v>108</v>
      </c>
      <c r="E157" t="s">
        <v>107</v>
      </c>
      <c r="Y157" t="s">
        <v>243</v>
      </c>
      <c r="Z157" t="s">
        <v>243</v>
      </c>
      <c r="AA157" t="s">
        <v>242</v>
      </c>
      <c r="AC157" s="98"/>
      <c r="AD157" t="s">
        <v>73</v>
      </c>
      <c r="AE157" s="98" t="s">
        <v>339</v>
      </c>
      <c r="AF157" s="98" t="s">
        <v>338</v>
      </c>
    </row>
    <row r="158" spans="3:32">
      <c r="C158" t="s">
        <v>432</v>
      </c>
      <c r="D158" t="s">
        <v>106</v>
      </c>
      <c r="E158" t="s">
        <v>105</v>
      </c>
      <c r="Y158" t="s">
        <v>331</v>
      </c>
      <c r="Z158" t="s">
        <v>331</v>
      </c>
      <c r="AA158" t="s">
        <v>330</v>
      </c>
      <c r="AC158" s="98"/>
      <c r="AD158" t="s">
        <v>73</v>
      </c>
      <c r="AE158" s="98" t="s">
        <v>333</v>
      </c>
      <c r="AF158" s="98" t="s">
        <v>332</v>
      </c>
    </row>
    <row r="159" spans="3:32">
      <c r="C159" t="s">
        <v>432</v>
      </c>
      <c r="D159" t="s">
        <v>103</v>
      </c>
      <c r="E159" t="s">
        <v>102</v>
      </c>
      <c r="Y159" t="s">
        <v>321</v>
      </c>
      <c r="Z159" t="s">
        <v>321</v>
      </c>
      <c r="AA159" t="s">
        <v>320</v>
      </c>
      <c r="AC159" s="98"/>
      <c r="AD159" t="s">
        <v>73</v>
      </c>
      <c r="AE159" s="98" t="s">
        <v>323</v>
      </c>
      <c r="AF159" s="98" t="s">
        <v>322</v>
      </c>
    </row>
    <row r="160" spans="3:32">
      <c r="C160" t="s">
        <v>432</v>
      </c>
      <c r="D160" t="s">
        <v>99</v>
      </c>
      <c r="E160" t="s">
        <v>98</v>
      </c>
      <c r="Y160" t="s">
        <v>255</v>
      </c>
      <c r="Z160" t="s">
        <v>255</v>
      </c>
      <c r="AA160" t="s">
        <v>254</v>
      </c>
      <c r="AC160" s="98"/>
      <c r="AD160" t="s">
        <v>73</v>
      </c>
      <c r="AE160" s="98" t="s">
        <v>315</v>
      </c>
      <c r="AF160" s="98" t="s">
        <v>314</v>
      </c>
    </row>
    <row r="161" spans="3:32">
      <c r="C161" t="s">
        <v>432</v>
      </c>
      <c r="D161" t="s">
        <v>96</v>
      </c>
      <c r="E161" t="s">
        <v>95</v>
      </c>
      <c r="Y161" t="s">
        <v>189</v>
      </c>
      <c r="Z161" t="s">
        <v>189</v>
      </c>
      <c r="AA161" t="s">
        <v>188</v>
      </c>
      <c r="AC161" s="98"/>
      <c r="AD161" t="s">
        <v>73</v>
      </c>
      <c r="AE161" s="98" t="s">
        <v>307</v>
      </c>
      <c r="AF161" s="98" t="s">
        <v>306</v>
      </c>
    </row>
    <row r="162" spans="3:32">
      <c r="C162" t="s">
        <v>432</v>
      </c>
      <c r="D162" t="s">
        <v>94</v>
      </c>
      <c r="E162" t="s">
        <v>93</v>
      </c>
      <c r="Y162" t="s">
        <v>179</v>
      </c>
      <c r="Z162" t="s">
        <v>179</v>
      </c>
      <c r="AA162" t="s">
        <v>178</v>
      </c>
      <c r="AC162" s="98"/>
      <c r="AD162" t="s">
        <v>73</v>
      </c>
      <c r="AE162" s="98" t="s">
        <v>289</v>
      </c>
      <c r="AF162" s="98" t="s">
        <v>288</v>
      </c>
    </row>
    <row r="163" spans="3:32">
      <c r="C163" t="s">
        <v>432</v>
      </c>
      <c r="D163" t="s">
        <v>92</v>
      </c>
      <c r="E163" t="s">
        <v>91</v>
      </c>
      <c r="Y163" t="s">
        <v>365</v>
      </c>
      <c r="Z163" t="s">
        <v>365</v>
      </c>
      <c r="AA163" t="s">
        <v>364</v>
      </c>
      <c r="AC163" s="98"/>
      <c r="AD163" t="s">
        <v>73</v>
      </c>
      <c r="AE163" s="98" t="s">
        <v>283</v>
      </c>
      <c r="AF163" s="98" t="s">
        <v>282</v>
      </c>
    </row>
    <row r="164" spans="3:32">
      <c r="C164" t="s">
        <v>432</v>
      </c>
      <c r="D164" t="s">
        <v>90</v>
      </c>
      <c r="E164" t="s">
        <v>89</v>
      </c>
      <c r="Y164" t="s">
        <v>259</v>
      </c>
      <c r="Z164" t="s">
        <v>259</v>
      </c>
      <c r="AA164" t="s">
        <v>258</v>
      </c>
      <c r="AC164" s="98"/>
      <c r="AD164" t="s">
        <v>73</v>
      </c>
      <c r="AE164" s="98" t="s">
        <v>275</v>
      </c>
      <c r="AF164" s="98" t="s">
        <v>274</v>
      </c>
    </row>
    <row r="165" spans="3:32">
      <c r="C165" t="s">
        <v>432</v>
      </c>
      <c r="D165" t="s">
        <v>88</v>
      </c>
      <c r="E165" t="s">
        <v>87</v>
      </c>
      <c r="Y165" t="s">
        <v>203</v>
      </c>
      <c r="Z165" t="s">
        <v>203</v>
      </c>
      <c r="AA165" t="s">
        <v>202</v>
      </c>
      <c r="AC165" s="98"/>
      <c r="AD165" t="s">
        <v>73</v>
      </c>
      <c r="AE165" s="98" t="s">
        <v>273</v>
      </c>
      <c r="AF165" s="98" t="s">
        <v>272</v>
      </c>
    </row>
    <row r="166" spans="3:32">
      <c r="C166" t="s">
        <v>432</v>
      </c>
      <c r="D166" t="s">
        <v>86</v>
      </c>
      <c r="E166" t="s">
        <v>85</v>
      </c>
      <c r="Y166" t="s">
        <v>169</v>
      </c>
      <c r="Z166" t="s">
        <v>169</v>
      </c>
      <c r="AA166" t="s">
        <v>168</v>
      </c>
      <c r="AC166" s="98"/>
      <c r="AD166" t="s">
        <v>73</v>
      </c>
      <c r="AE166" s="98" t="s">
        <v>269</v>
      </c>
      <c r="AF166" s="98" t="s">
        <v>268</v>
      </c>
    </row>
    <row r="167" spans="3:32">
      <c r="C167" t="s">
        <v>432</v>
      </c>
      <c r="D167" t="s">
        <v>84</v>
      </c>
      <c r="E167" t="s">
        <v>83</v>
      </c>
      <c r="Y167" t="s">
        <v>99</v>
      </c>
      <c r="Z167" t="s">
        <v>99</v>
      </c>
      <c r="AA167" t="s">
        <v>98</v>
      </c>
      <c r="AC167" s="98"/>
      <c r="AD167" t="s">
        <v>73</v>
      </c>
      <c r="AE167" s="98" t="s">
        <v>265</v>
      </c>
      <c r="AF167" s="98" t="s">
        <v>264</v>
      </c>
    </row>
    <row r="168" spans="3:32">
      <c r="C168" t="s">
        <v>432</v>
      </c>
      <c r="D168" t="s">
        <v>82</v>
      </c>
      <c r="E168" t="s">
        <v>81</v>
      </c>
      <c r="Y168" t="s">
        <v>363</v>
      </c>
      <c r="Z168" t="s">
        <v>363</v>
      </c>
      <c r="AA168" t="s">
        <v>362</v>
      </c>
      <c r="AC168" s="98"/>
      <c r="AD168" t="s">
        <v>73</v>
      </c>
      <c r="AE168" s="98" t="s">
        <v>263</v>
      </c>
      <c r="AF168" s="98" t="s">
        <v>262</v>
      </c>
    </row>
    <row r="169" spans="3:32">
      <c r="C169" t="s">
        <v>432</v>
      </c>
      <c r="D169" t="s">
        <v>80</v>
      </c>
      <c r="E169" t="s">
        <v>79</v>
      </c>
      <c r="Y169" t="s">
        <v>339</v>
      </c>
      <c r="Z169" t="s">
        <v>339</v>
      </c>
      <c r="AA169" t="s">
        <v>338</v>
      </c>
      <c r="AC169" s="98"/>
      <c r="AD169" t="s">
        <v>73</v>
      </c>
      <c r="AE169" s="98" t="s">
        <v>259</v>
      </c>
      <c r="AF169" s="98" t="s">
        <v>258</v>
      </c>
    </row>
    <row r="170" spans="3:32">
      <c r="C170" t="s">
        <v>432</v>
      </c>
      <c r="D170" t="s">
        <v>78</v>
      </c>
      <c r="E170" t="s">
        <v>77</v>
      </c>
      <c r="Y170" t="s">
        <v>323</v>
      </c>
      <c r="Z170" t="s">
        <v>323</v>
      </c>
      <c r="AA170" t="s">
        <v>322</v>
      </c>
      <c r="AC170" s="98"/>
      <c r="AD170" t="s">
        <v>73</v>
      </c>
      <c r="AE170" s="98" t="s">
        <v>253</v>
      </c>
      <c r="AF170" s="98" t="s">
        <v>252</v>
      </c>
    </row>
    <row r="171" spans="3:32">
      <c r="C171" t="s">
        <v>432</v>
      </c>
      <c r="D171" t="s">
        <v>75</v>
      </c>
      <c r="E171" t="s">
        <v>74</v>
      </c>
      <c r="Y171" t="s">
        <v>283</v>
      </c>
      <c r="Z171" t="s">
        <v>283</v>
      </c>
      <c r="AA171" t="s">
        <v>282</v>
      </c>
      <c r="AC171" s="98"/>
      <c r="AD171" t="s">
        <v>73</v>
      </c>
      <c r="AE171" s="98" t="s">
        <v>251</v>
      </c>
      <c r="AF171" s="98" t="s">
        <v>250</v>
      </c>
    </row>
    <row r="172" spans="3:32">
      <c r="C172" t="s">
        <v>432</v>
      </c>
      <c r="D172" t="s">
        <v>70</v>
      </c>
      <c r="E172" t="s">
        <v>69</v>
      </c>
      <c r="Y172" t="s">
        <v>265</v>
      </c>
      <c r="Z172" t="s">
        <v>265</v>
      </c>
      <c r="AA172" t="s">
        <v>264</v>
      </c>
      <c r="AC172" s="98"/>
      <c r="AD172" t="s">
        <v>73</v>
      </c>
      <c r="AE172" s="98" t="s">
        <v>247</v>
      </c>
      <c r="AF172" s="98" t="s">
        <v>246</v>
      </c>
    </row>
    <row r="173" spans="3:32">
      <c r="C173" t="s">
        <v>432</v>
      </c>
      <c r="D173" t="s">
        <v>67</v>
      </c>
      <c r="E173" t="s">
        <v>66</v>
      </c>
      <c r="Y173" t="s">
        <v>263</v>
      </c>
      <c r="Z173" t="s">
        <v>263</v>
      </c>
      <c r="AA173" t="s">
        <v>262</v>
      </c>
      <c r="AC173" s="98"/>
      <c r="AD173" t="s">
        <v>73</v>
      </c>
      <c r="AE173" s="98" t="s">
        <v>245</v>
      </c>
      <c r="AF173" s="98" t="s">
        <v>244</v>
      </c>
    </row>
    <row r="174" spans="3:32">
      <c r="C174" t="s">
        <v>432</v>
      </c>
      <c r="D174" t="s">
        <v>64</v>
      </c>
      <c r="E174" t="s">
        <v>63</v>
      </c>
      <c r="Y174" t="s">
        <v>361</v>
      </c>
      <c r="Z174" t="s">
        <v>361</v>
      </c>
      <c r="AA174" t="s">
        <v>360</v>
      </c>
      <c r="AC174" s="98"/>
      <c r="AD174" t="s">
        <v>73</v>
      </c>
      <c r="AE174" s="98" t="s">
        <v>239</v>
      </c>
      <c r="AF174" s="98" t="s">
        <v>238</v>
      </c>
    </row>
    <row r="175" spans="3:32">
      <c r="C175" t="s">
        <v>432</v>
      </c>
      <c r="D175" t="s">
        <v>62</v>
      </c>
      <c r="E175" t="s">
        <v>61</v>
      </c>
      <c r="Y175" t="s">
        <v>295</v>
      </c>
      <c r="Z175" t="s">
        <v>295</v>
      </c>
      <c r="AA175" t="s">
        <v>294</v>
      </c>
      <c r="AC175" s="98"/>
      <c r="AD175" t="s">
        <v>73</v>
      </c>
      <c r="AE175" s="98" t="s">
        <v>233</v>
      </c>
      <c r="AF175" s="98" t="s">
        <v>232</v>
      </c>
    </row>
    <row r="176" spans="3:32">
      <c r="C176" t="s">
        <v>432</v>
      </c>
      <c r="D176" t="s">
        <v>58</v>
      </c>
      <c r="E176" t="s">
        <v>57</v>
      </c>
      <c r="Y176" t="s">
        <v>237</v>
      </c>
      <c r="Z176" t="s">
        <v>237</v>
      </c>
      <c r="AA176" t="s">
        <v>236</v>
      </c>
      <c r="AC176" s="98"/>
      <c r="AD176" t="s">
        <v>73</v>
      </c>
      <c r="AE176" s="98" t="s">
        <v>223</v>
      </c>
      <c r="AF176" s="98" t="s">
        <v>222</v>
      </c>
    </row>
    <row r="177" spans="2:32">
      <c r="C177" t="s">
        <v>432</v>
      </c>
      <c r="D177" t="s">
        <v>53</v>
      </c>
      <c r="E177" t="s">
        <v>52</v>
      </c>
      <c r="Y177" t="s">
        <v>161</v>
      </c>
      <c r="Z177" t="s">
        <v>161</v>
      </c>
      <c r="AA177" t="s">
        <v>160</v>
      </c>
      <c r="AC177" s="98"/>
      <c r="AD177" t="s">
        <v>73</v>
      </c>
      <c r="AE177" s="98" t="s">
        <v>211</v>
      </c>
      <c r="AF177" s="98" t="s">
        <v>210</v>
      </c>
    </row>
    <row r="178" spans="2:32">
      <c r="C178" t="s">
        <v>432</v>
      </c>
      <c r="D178" t="s">
        <v>51</v>
      </c>
      <c r="E178" t="s">
        <v>50</v>
      </c>
      <c r="Y178" t="s">
        <v>149</v>
      </c>
      <c r="Z178" t="s">
        <v>149</v>
      </c>
      <c r="AA178" t="s">
        <v>148</v>
      </c>
      <c r="AC178" s="98"/>
      <c r="AD178" t="s">
        <v>73</v>
      </c>
      <c r="AE178" s="98" t="s">
        <v>203</v>
      </c>
      <c r="AF178" s="98" t="s">
        <v>202</v>
      </c>
    </row>
    <row r="179" spans="2:32">
      <c r="C179" t="s">
        <v>432</v>
      </c>
      <c r="D179" t="s">
        <v>46</v>
      </c>
      <c r="E179" t="s">
        <v>45</v>
      </c>
      <c r="Y179" t="s">
        <v>90</v>
      </c>
      <c r="Z179" t="s">
        <v>90</v>
      </c>
      <c r="AA179" t="s">
        <v>89</v>
      </c>
      <c r="AC179" s="98"/>
      <c r="AD179" t="s">
        <v>73</v>
      </c>
      <c r="AE179" s="98" t="s">
        <v>169</v>
      </c>
      <c r="AF179" s="98" t="s">
        <v>168</v>
      </c>
    </row>
    <row r="180" spans="2:32">
      <c r="C180" t="s">
        <v>432</v>
      </c>
      <c r="D180" t="s">
        <v>41</v>
      </c>
      <c r="E180" t="s">
        <v>40</v>
      </c>
      <c r="Y180" t="s">
        <v>281</v>
      </c>
      <c r="Z180" t="s">
        <v>281</v>
      </c>
      <c r="AA180" t="s">
        <v>280</v>
      </c>
      <c r="AC180" s="98"/>
      <c r="AD180" t="s">
        <v>73</v>
      </c>
      <c r="AE180" s="98" t="s">
        <v>165</v>
      </c>
      <c r="AF180" s="98" t="s">
        <v>164</v>
      </c>
    </row>
    <row r="181" spans="2:32">
      <c r="B181" t="s">
        <v>159</v>
      </c>
      <c r="C181" t="s">
        <v>159</v>
      </c>
      <c r="D181" t="s">
        <v>159</v>
      </c>
      <c r="E181" t="s">
        <v>1176</v>
      </c>
      <c r="Y181" t="s">
        <v>299</v>
      </c>
      <c r="Z181" t="s">
        <v>299</v>
      </c>
      <c r="AA181" t="s">
        <v>298</v>
      </c>
      <c r="AC181" s="98"/>
      <c r="AD181" t="s">
        <v>73</v>
      </c>
      <c r="AE181" s="98" t="s">
        <v>130</v>
      </c>
      <c r="AF181" s="98" t="s">
        <v>129</v>
      </c>
    </row>
    <row r="182" spans="2:32">
      <c r="C182" t="s">
        <v>159</v>
      </c>
      <c r="D182" s="98" t="s">
        <v>301</v>
      </c>
      <c r="E182" s="98" t="s">
        <v>300</v>
      </c>
      <c r="Y182" t="s">
        <v>197</v>
      </c>
      <c r="Z182" t="s">
        <v>197</v>
      </c>
      <c r="AA182" t="s">
        <v>196</v>
      </c>
      <c r="AC182" s="98"/>
      <c r="AD182" t="s">
        <v>73</v>
      </c>
      <c r="AE182" s="98" t="s">
        <v>110</v>
      </c>
      <c r="AF182" s="98" t="s">
        <v>109</v>
      </c>
    </row>
    <row r="183" spans="2:32">
      <c r="C183" t="s">
        <v>159</v>
      </c>
      <c r="D183" s="98" t="s">
        <v>299</v>
      </c>
      <c r="E183" s="98" t="s">
        <v>298</v>
      </c>
      <c r="Y183" t="s">
        <v>183</v>
      </c>
      <c r="Z183" t="s">
        <v>183</v>
      </c>
      <c r="AA183" t="s">
        <v>182</v>
      </c>
      <c r="AC183" s="98"/>
      <c r="AD183" t="s">
        <v>73</v>
      </c>
      <c r="AE183" s="98" t="s">
        <v>94</v>
      </c>
      <c r="AF183" s="98" t="s">
        <v>93</v>
      </c>
    </row>
    <row r="184" spans="2:32">
      <c r="C184" t="s">
        <v>159</v>
      </c>
      <c r="D184" s="98" t="s">
        <v>227</v>
      </c>
      <c r="E184" s="98" t="s">
        <v>226</v>
      </c>
      <c r="Y184" t="s">
        <v>359</v>
      </c>
      <c r="Z184" t="s">
        <v>359</v>
      </c>
      <c r="AA184" t="s">
        <v>358</v>
      </c>
      <c r="AC184" s="98"/>
      <c r="AD184" t="s">
        <v>73</v>
      </c>
      <c r="AE184" s="98" t="s">
        <v>86</v>
      </c>
      <c r="AF184" s="98" t="s">
        <v>85</v>
      </c>
    </row>
    <row r="185" spans="2:32">
      <c r="C185" t="s">
        <v>159</v>
      </c>
      <c r="D185" s="98" t="s">
        <v>225</v>
      </c>
      <c r="E185" s="98" t="s">
        <v>224</v>
      </c>
      <c r="Y185" t="s">
        <v>195</v>
      </c>
      <c r="Z185" t="s">
        <v>195</v>
      </c>
      <c r="AA185" t="s">
        <v>194</v>
      </c>
      <c r="AC185" s="98"/>
      <c r="AD185" t="s">
        <v>73</v>
      </c>
      <c r="AE185" s="98" t="s">
        <v>84</v>
      </c>
      <c r="AF185" s="98" t="s">
        <v>83</v>
      </c>
    </row>
    <row r="186" spans="2:32">
      <c r="C186" t="s">
        <v>159</v>
      </c>
      <c r="D186" s="98" t="s">
        <v>221</v>
      </c>
      <c r="E186" s="98" t="s">
        <v>220</v>
      </c>
      <c r="Y186" t="s">
        <v>141</v>
      </c>
      <c r="Z186" t="s">
        <v>141</v>
      </c>
      <c r="AA186" t="s">
        <v>140</v>
      </c>
      <c r="AC186" s="98"/>
      <c r="AD186" t="s">
        <v>73</v>
      </c>
      <c r="AE186" s="98" t="s">
        <v>70</v>
      </c>
      <c r="AF186" s="98" t="s">
        <v>69</v>
      </c>
    </row>
    <row r="187" spans="2:32">
      <c r="C187" t="s">
        <v>159</v>
      </c>
      <c r="D187" s="98" t="s">
        <v>189</v>
      </c>
      <c r="E187" s="98" t="s">
        <v>188</v>
      </c>
      <c r="Y187" t="s">
        <v>139</v>
      </c>
      <c r="Z187" t="s">
        <v>139</v>
      </c>
      <c r="AA187" t="s">
        <v>138</v>
      </c>
      <c r="AC187" t="s">
        <v>49</v>
      </c>
      <c r="AD187" t="s">
        <v>49</v>
      </c>
      <c r="AE187" s="98" t="s">
        <v>357</v>
      </c>
      <c r="AF187" s="98" t="s">
        <v>356</v>
      </c>
    </row>
    <row r="188" spans="2:32">
      <c r="C188" t="s">
        <v>159</v>
      </c>
      <c r="D188" s="98" t="s">
        <v>185</v>
      </c>
      <c r="E188" s="98" t="s">
        <v>184</v>
      </c>
      <c r="Y188" t="s">
        <v>64</v>
      </c>
      <c r="Z188" t="s">
        <v>64</v>
      </c>
      <c r="AA188" t="s">
        <v>63</v>
      </c>
      <c r="AD188" t="s">
        <v>49</v>
      </c>
      <c r="AE188" s="98" t="s">
        <v>353</v>
      </c>
      <c r="AF188" s="98" t="s">
        <v>352</v>
      </c>
    </row>
    <row r="189" spans="2:32">
      <c r="C189" t="s">
        <v>159</v>
      </c>
      <c r="D189" s="98" t="s">
        <v>183</v>
      </c>
      <c r="E189" s="98" t="s">
        <v>182</v>
      </c>
      <c r="Y189" t="s">
        <v>357</v>
      </c>
      <c r="Z189" t="s">
        <v>357</v>
      </c>
      <c r="AA189" t="s">
        <v>356</v>
      </c>
      <c r="AD189" t="s">
        <v>49</v>
      </c>
      <c r="AE189" s="98" t="s">
        <v>325</v>
      </c>
      <c r="AF189" s="98" t="s">
        <v>324</v>
      </c>
    </row>
    <row r="190" spans="2:32">
      <c r="C190" t="s">
        <v>159</v>
      </c>
      <c r="D190" s="98" t="s">
        <v>157</v>
      </c>
      <c r="E190" s="98" t="s">
        <v>156</v>
      </c>
      <c r="Y190" t="s">
        <v>325</v>
      </c>
      <c r="Z190" t="s">
        <v>325</v>
      </c>
      <c r="AA190" t="s">
        <v>324</v>
      </c>
      <c r="AD190" t="s">
        <v>49</v>
      </c>
      <c r="AE190" s="98" t="s">
        <v>321</v>
      </c>
      <c r="AF190" s="98" t="s">
        <v>320</v>
      </c>
    </row>
    <row r="191" spans="2:32">
      <c r="B191" t="s">
        <v>101</v>
      </c>
      <c r="C191" t="s">
        <v>101</v>
      </c>
      <c r="D191" t="s">
        <v>101</v>
      </c>
      <c r="E191" t="s">
        <v>1178</v>
      </c>
      <c r="Y191" t="s">
        <v>217</v>
      </c>
      <c r="Z191" t="s">
        <v>217</v>
      </c>
      <c r="AA191" t="s">
        <v>216</v>
      </c>
      <c r="AD191" t="s">
        <v>49</v>
      </c>
      <c r="AE191" s="98" t="s">
        <v>309</v>
      </c>
      <c r="AF191" s="98" t="s">
        <v>308</v>
      </c>
    </row>
    <row r="192" spans="2:32">
      <c r="C192" t="s">
        <v>101</v>
      </c>
      <c r="D192" s="98" t="s">
        <v>357</v>
      </c>
      <c r="E192" s="98" t="s">
        <v>356</v>
      </c>
      <c r="Y192" t="s">
        <v>207</v>
      </c>
      <c r="Z192" t="s">
        <v>207</v>
      </c>
      <c r="AA192" t="s">
        <v>206</v>
      </c>
      <c r="AD192" t="s">
        <v>49</v>
      </c>
      <c r="AE192" s="98" t="s">
        <v>301</v>
      </c>
      <c r="AF192" s="98" t="s">
        <v>300</v>
      </c>
    </row>
    <row r="193" spans="2:32">
      <c r="C193" t="s">
        <v>101</v>
      </c>
      <c r="D193" s="98" t="s">
        <v>325</v>
      </c>
      <c r="E193" s="98" t="s">
        <v>324</v>
      </c>
      <c r="Y193" t="s">
        <v>355</v>
      </c>
      <c r="Z193" t="s">
        <v>355</v>
      </c>
      <c r="AA193" t="s">
        <v>354</v>
      </c>
      <c r="AD193" t="s">
        <v>49</v>
      </c>
      <c r="AE193" s="98" t="s">
        <v>299</v>
      </c>
      <c r="AF193" s="98" t="s">
        <v>298</v>
      </c>
    </row>
    <row r="194" spans="2:32">
      <c r="C194" t="s">
        <v>101</v>
      </c>
      <c r="D194" s="98" t="s">
        <v>321</v>
      </c>
      <c r="E194" s="98" t="s">
        <v>320</v>
      </c>
      <c r="Y194" t="s">
        <v>333</v>
      </c>
      <c r="Z194" t="s">
        <v>333</v>
      </c>
      <c r="AA194" t="s">
        <v>332</v>
      </c>
      <c r="AD194" t="s">
        <v>49</v>
      </c>
      <c r="AE194" s="98" t="s">
        <v>291</v>
      </c>
      <c r="AF194" s="98" t="s">
        <v>290</v>
      </c>
    </row>
    <row r="195" spans="2:32">
      <c r="C195" t="s">
        <v>101</v>
      </c>
      <c r="D195" s="98" t="s">
        <v>281</v>
      </c>
      <c r="E195" s="98" t="s">
        <v>280</v>
      </c>
      <c r="Y195" t="s">
        <v>275</v>
      </c>
      <c r="Z195" t="s">
        <v>275</v>
      </c>
      <c r="AA195" t="s">
        <v>274</v>
      </c>
      <c r="AD195" t="s">
        <v>49</v>
      </c>
      <c r="AE195" s="98" t="s">
        <v>281</v>
      </c>
      <c r="AF195" s="98" t="s">
        <v>280</v>
      </c>
    </row>
    <row r="196" spans="2:32">
      <c r="C196" t="s">
        <v>101</v>
      </c>
      <c r="D196" s="98" t="s">
        <v>255</v>
      </c>
      <c r="E196" s="98" t="s">
        <v>254</v>
      </c>
      <c r="Y196" t="s">
        <v>353</v>
      </c>
      <c r="Z196" t="s">
        <v>353</v>
      </c>
      <c r="AA196" t="s">
        <v>352</v>
      </c>
      <c r="AD196" t="s">
        <v>49</v>
      </c>
      <c r="AE196" s="98" t="s">
        <v>257</v>
      </c>
      <c r="AF196" s="98" t="s">
        <v>256</v>
      </c>
    </row>
    <row r="197" spans="2:32">
      <c r="C197" t="s">
        <v>101</v>
      </c>
      <c r="D197" s="98" t="s">
        <v>217</v>
      </c>
      <c r="E197" s="98" t="s">
        <v>216</v>
      </c>
      <c r="Y197" t="s">
        <v>291</v>
      </c>
      <c r="Z197" t="s">
        <v>291</v>
      </c>
      <c r="AA197" t="s">
        <v>290</v>
      </c>
      <c r="AD197" t="s">
        <v>49</v>
      </c>
      <c r="AE197" s="98" t="s">
        <v>255</v>
      </c>
      <c r="AF197" s="98" t="s">
        <v>254</v>
      </c>
    </row>
    <row r="198" spans="2:32">
      <c r="C198" t="s">
        <v>101</v>
      </c>
      <c r="D198" s="98" t="s">
        <v>201</v>
      </c>
      <c r="E198" s="98" t="s">
        <v>200</v>
      </c>
      <c r="Y198" t="s">
        <v>153</v>
      </c>
      <c r="Z198" t="s">
        <v>153</v>
      </c>
      <c r="AA198" t="s">
        <v>152</v>
      </c>
      <c r="AD198" t="s">
        <v>49</v>
      </c>
      <c r="AE198" s="98" t="s">
        <v>227</v>
      </c>
      <c r="AF198" s="98" t="s">
        <v>226</v>
      </c>
    </row>
    <row r="199" spans="2:32">
      <c r="C199" t="s">
        <v>101</v>
      </c>
      <c r="D199" s="98" t="s">
        <v>177</v>
      </c>
      <c r="E199" s="98" t="s">
        <v>176</v>
      </c>
      <c r="Y199" t="s">
        <v>143</v>
      </c>
      <c r="Z199" t="s">
        <v>143</v>
      </c>
      <c r="AA199" t="s">
        <v>142</v>
      </c>
      <c r="AD199" t="s">
        <v>49</v>
      </c>
      <c r="AE199" s="98" t="s">
        <v>225</v>
      </c>
      <c r="AF199" s="98" t="s">
        <v>224</v>
      </c>
    </row>
    <row r="200" spans="2:32">
      <c r="C200" t="s">
        <v>101</v>
      </c>
      <c r="D200" s="98" t="s">
        <v>132</v>
      </c>
      <c r="E200" s="98" t="s">
        <v>131</v>
      </c>
      <c r="Y200" t="s">
        <v>126</v>
      </c>
      <c r="Z200" t="s">
        <v>126</v>
      </c>
      <c r="AA200" t="s">
        <v>125</v>
      </c>
      <c r="AD200" t="s">
        <v>49</v>
      </c>
      <c r="AE200" s="98" t="s">
        <v>221</v>
      </c>
      <c r="AF200" s="98" t="s">
        <v>220</v>
      </c>
    </row>
    <row r="201" spans="2:32">
      <c r="C201" t="s">
        <v>101</v>
      </c>
      <c r="D201" s="98" t="s">
        <v>118</v>
      </c>
      <c r="E201" s="98" t="s">
        <v>117</v>
      </c>
      <c r="Y201" t="s">
        <v>88</v>
      </c>
      <c r="Z201" t="s">
        <v>88</v>
      </c>
      <c r="AA201" t="s">
        <v>87</v>
      </c>
      <c r="AD201" t="s">
        <v>49</v>
      </c>
      <c r="AE201" s="98" t="s">
        <v>217</v>
      </c>
      <c r="AF201" s="98" t="s">
        <v>216</v>
      </c>
    </row>
    <row r="202" spans="2:32">
      <c r="C202" t="s">
        <v>101</v>
      </c>
      <c r="D202" s="98" t="s">
        <v>99</v>
      </c>
      <c r="E202" s="98" t="s">
        <v>98</v>
      </c>
      <c r="Y202" t="s">
        <v>80</v>
      </c>
      <c r="Z202" t="s">
        <v>80</v>
      </c>
      <c r="AA202" t="s">
        <v>79</v>
      </c>
      <c r="AD202" t="s">
        <v>49</v>
      </c>
      <c r="AE202" s="98" t="s">
        <v>207</v>
      </c>
      <c r="AF202" s="98" t="s">
        <v>206</v>
      </c>
    </row>
    <row r="203" spans="2:32">
      <c r="B203" t="s">
        <v>72</v>
      </c>
      <c r="C203" t="s">
        <v>72</v>
      </c>
      <c r="D203" t="s">
        <v>72</v>
      </c>
      <c r="E203" t="s">
        <v>1179</v>
      </c>
      <c r="Y203" t="s">
        <v>46</v>
      </c>
      <c r="Z203" t="s">
        <v>46</v>
      </c>
      <c r="AA203" t="s">
        <v>45</v>
      </c>
      <c r="AD203" t="s">
        <v>49</v>
      </c>
      <c r="AE203" s="98" t="s">
        <v>201</v>
      </c>
      <c r="AF203" s="98" t="s">
        <v>200</v>
      </c>
    </row>
    <row r="204" spans="2:32">
      <c r="C204" t="s">
        <v>72</v>
      </c>
      <c r="D204" s="98" t="s">
        <v>365</v>
      </c>
      <c r="E204" s="98" t="s">
        <v>364</v>
      </c>
      <c r="Y204" t="s">
        <v>351</v>
      </c>
      <c r="Z204" t="s">
        <v>351</v>
      </c>
      <c r="AA204" t="s">
        <v>350</v>
      </c>
      <c r="AD204" t="s">
        <v>49</v>
      </c>
      <c r="AE204" s="98" t="s">
        <v>189</v>
      </c>
      <c r="AF204" s="98" t="s">
        <v>188</v>
      </c>
    </row>
    <row r="205" spans="2:32">
      <c r="C205" t="s">
        <v>72</v>
      </c>
      <c r="D205" s="98" t="s">
        <v>363</v>
      </c>
      <c r="E205" s="98" t="s">
        <v>362</v>
      </c>
      <c r="Y205" t="s">
        <v>349</v>
      </c>
      <c r="Z205" t="s">
        <v>349</v>
      </c>
      <c r="AA205" t="s">
        <v>348</v>
      </c>
      <c r="AD205" t="s">
        <v>49</v>
      </c>
      <c r="AE205" s="98" t="s">
        <v>185</v>
      </c>
      <c r="AF205" s="98" t="s">
        <v>184</v>
      </c>
    </row>
    <row r="206" spans="2:32">
      <c r="C206" t="s">
        <v>72</v>
      </c>
      <c r="D206" s="98" t="s">
        <v>355</v>
      </c>
      <c r="E206" s="98" t="s">
        <v>354</v>
      </c>
      <c r="Y206" t="s">
        <v>347</v>
      </c>
      <c r="Z206" t="s">
        <v>347</v>
      </c>
      <c r="AA206" t="s">
        <v>346</v>
      </c>
      <c r="AD206" t="s">
        <v>49</v>
      </c>
      <c r="AE206" s="98" t="s">
        <v>183</v>
      </c>
      <c r="AF206" s="98" t="s">
        <v>182</v>
      </c>
    </row>
    <row r="207" spans="2:32">
      <c r="C207" t="s">
        <v>72</v>
      </c>
      <c r="D207" s="98" t="s">
        <v>339</v>
      </c>
      <c r="E207" s="98" t="s">
        <v>338</v>
      </c>
      <c r="Y207" t="s">
        <v>329</v>
      </c>
      <c r="Z207" t="s">
        <v>329</v>
      </c>
      <c r="AA207" t="s">
        <v>328</v>
      </c>
      <c r="AD207" t="s">
        <v>49</v>
      </c>
      <c r="AE207" s="98" t="s">
        <v>177</v>
      </c>
      <c r="AF207" s="98" t="s">
        <v>176</v>
      </c>
    </row>
    <row r="208" spans="2:32">
      <c r="C208" t="s">
        <v>72</v>
      </c>
      <c r="D208" s="98" t="s">
        <v>333</v>
      </c>
      <c r="E208" s="98" t="s">
        <v>332</v>
      </c>
      <c r="Y208" t="s">
        <v>155</v>
      </c>
      <c r="Z208" t="s">
        <v>155</v>
      </c>
      <c r="AA208" t="s">
        <v>154</v>
      </c>
      <c r="AD208" t="s">
        <v>49</v>
      </c>
      <c r="AE208" s="98" t="s">
        <v>157</v>
      </c>
      <c r="AF208" s="98" t="s">
        <v>156</v>
      </c>
    </row>
    <row r="209" spans="3:32">
      <c r="C209" t="s">
        <v>72</v>
      </c>
      <c r="D209" s="98" t="s">
        <v>323</v>
      </c>
      <c r="E209" s="98" t="s">
        <v>322</v>
      </c>
      <c r="Y209" t="s">
        <v>67</v>
      </c>
      <c r="Z209" t="s">
        <v>67</v>
      </c>
      <c r="AA209" t="s">
        <v>66</v>
      </c>
      <c r="AD209" t="s">
        <v>49</v>
      </c>
      <c r="AE209" s="98" t="s">
        <v>153</v>
      </c>
      <c r="AF209" s="98" t="s">
        <v>152</v>
      </c>
    </row>
    <row r="210" spans="3:32">
      <c r="C210" t="s">
        <v>72</v>
      </c>
      <c r="D210" s="98" t="s">
        <v>315</v>
      </c>
      <c r="E210" s="98" t="s">
        <v>314</v>
      </c>
      <c r="Y210" t="s">
        <v>343</v>
      </c>
      <c r="Z210" t="s">
        <v>343</v>
      </c>
      <c r="AA210" t="s">
        <v>342</v>
      </c>
      <c r="AD210" t="s">
        <v>49</v>
      </c>
      <c r="AE210" s="98" t="s">
        <v>147</v>
      </c>
      <c r="AF210" s="98" t="s">
        <v>146</v>
      </c>
    </row>
    <row r="211" spans="3:32">
      <c r="C211" t="s">
        <v>72</v>
      </c>
      <c r="D211" s="98" t="s">
        <v>307</v>
      </c>
      <c r="E211" s="98" t="s">
        <v>306</v>
      </c>
      <c r="Y211" t="s">
        <v>267</v>
      </c>
      <c r="Z211" t="s">
        <v>267</v>
      </c>
      <c r="AA211" t="s">
        <v>266</v>
      </c>
      <c r="AD211" t="s">
        <v>49</v>
      </c>
      <c r="AE211" s="98" t="s">
        <v>143</v>
      </c>
      <c r="AF211" s="98" t="s">
        <v>142</v>
      </c>
    </row>
    <row r="212" spans="3:32">
      <c r="C212" t="s">
        <v>72</v>
      </c>
      <c r="D212" s="98" t="s">
        <v>289</v>
      </c>
      <c r="E212" s="98" t="s">
        <v>288</v>
      </c>
      <c r="Y212" t="s">
        <v>112</v>
      </c>
      <c r="Z212" t="s">
        <v>112</v>
      </c>
      <c r="AA212" t="s">
        <v>111</v>
      </c>
      <c r="AD212" t="s">
        <v>49</v>
      </c>
      <c r="AE212" s="98" t="s">
        <v>132</v>
      </c>
      <c r="AF212" s="98" t="s">
        <v>131</v>
      </c>
    </row>
    <row r="213" spans="3:32">
      <c r="C213" t="s">
        <v>72</v>
      </c>
      <c r="D213" s="98" t="s">
        <v>283</v>
      </c>
      <c r="E213" s="98" t="s">
        <v>282</v>
      </c>
      <c r="Y213" t="s">
        <v>62</v>
      </c>
      <c r="Z213" t="s">
        <v>62</v>
      </c>
      <c r="AA213" t="s">
        <v>61</v>
      </c>
      <c r="AD213" t="s">
        <v>49</v>
      </c>
      <c r="AE213" s="98" t="s">
        <v>126</v>
      </c>
      <c r="AF213" s="98" t="s">
        <v>125</v>
      </c>
    </row>
    <row r="214" spans="3:32">
      <c r="C214" t="s">
        <v>72</v>
      </c>
      <c r="D214" s="98" t="s">
        <v>275</v>
      </c>
      <c r="E214" s="98" t="s">
        <v>274</v>
      </c>
      <c r="Y214" t="s">
        <v>53</v>
      </c>
      <c r="Z214" t="s">
        <v>53</v>
      </c>
      <c r="AA214" t="s">
        <v>52</v>
      </c>
      <c r="AD214" t="s">
        <v>49</v>
      </c>
      <c r="AE214" s="98" t="s">
        <v>120</v>
      </c>
      <c r="AF214" s="98" t="s">
        <v>119</v>
      </c>
    </row>
    <row r="215" spans="3:32">
      <c r="C215" t="s">
        <v>72</v>
      </c>
      <c r="D215" s="98" t="s">
        <v>273</v>
      </c>
      <c r="E215" s="98" t="s">
        <v>272</v>
      </c>
      <c r="Y215" t="s">
        <v>229</v>
      </c>
      <c r="Z215" t="s">
        <v>229</v>
      </c>
      <c r="AA215" t="s">
        <v>228</v>
      </c>
      <c r="AD215" t="s">
        <v>49</v>
      </c>
      <c r="AE215" s="98" t="s">
        <v>118</v>
      </c>
      <c r="AF215" s="98" t="s">
        <v>117</v>
      </c>
    </row>
    <row r="216" spans="3:32">
      <c r="C216" t="s">
        <v>72</v>
      </c>
      <c r="D216" s="98" t="s">
        <v>269</v>
      </c>
      <c r="E216" s="98" t="s">
        <v>268</v>
      </c>
      <c r="Y216" t="s">
        <v>327</v>
      </c>
      <c r="Z216" t="s">
        <v>327</v>
      </c>
      <c r="AA216" t="s">
        <v>326</v>
      </c>
      <c r="AD216" t="s">
        <v>49</v>
      </c>
      <c r="AE216" s="98" t="s">
        <v>103</v>
      </c>
      <c r="AF216" s="98" t="s">
        <v>102</v>
      </c>
    </row>
    <row r="217" spans="3:32">
      <c r="C217" t="s">
        <v>72</v>
      </c>
      <c r="D217" s="98" t="s">
        <v>265</v>
      </c>
      <c r="E217" s="98" t="s">
        <v>264</v>
      </c>
      <c r="Y217" t="s">
        <v>289</v>
      </c>
      <c r="Z217" t="s">
        <v>289</v>
      </c>
      <c r="AA217" t="s">
        <v>288</v>
      </c>
      <c r="AD217" t="s">
        <v>49</v>
      </c>
      <c r="AE217" s="98" t="s">
        <v>99</v>
      </c>
      <c r="AF217" s="98" t="s">
        <v>98</v>
      </c>
    </row>
    <row r="218" spans="3:32">
      <c r="C218" t="s">
        <v>72</v>
      </c>
      <c r="D218" s="98" t="s">
        <v>263</v>
      </c>
      <c r="E218" s="98" t="s">
        <v>262</v>
      </c>
      <c r="Y218" t="s">
        <v>269</v>
      </c>
      <c r="Z218" t="s">
        <v>269</v>
      </c>
      <c r="AA218" t="s">
        <v>268</v>
      </c>
      <c r="AD218" t="s">
        <v>49</v>
      </c>
      <c r="AE218" s="98" t="s">
        <v>88</v>
      </c>
      <c r="AF218" s="98" t="s">
        <v>87</v>
      </c>
    </row>
    <row r="219" spans="3:32">
      <c r="C219" t="s">
        <v>72</v>
      </c>
      <c r="D219" s="98" t="s">
        <v>259</v>
      </c>
      <c r="E219" s="98" t="s">
        <v>258</v>
      </c>
      <c r="Y219" t="s">
        <v>245</v>
      </c>
      <c r="Z219" t="s">
        <v>245</v>
      </c>
      <c r="AA219" t="s">
        <v>244</v>
      </c>
      <c r="AD219" t="s">
        <v>49</v>
      </c>
      <c r="AE219" s="98" t="s">
        <v>80</v>
      </c>
      <c r="AF219" s="98" t="s">
        <v>79</v>
      </c>
    </row>
    <row r="220" spans="3:32">
      <c r="C220" t="s">
        <v>72</v>
      </c>
      <c r="D220" s="98" t="s">
        <v>253</v>
      </c>
      <c r="E220" s="98" t="s">
        <v>252</v>
      </c>
      <c r="Y220" t="s">
        <v>70</v>
      </c>
      <c r="Z220" t="s">
        <v>70</v>
      </c>
      <c r="AA220" t="s">
        <v>69</v>
      </c>
      <c r="AD220" t="s">
        <v>49</v>
      </c>
      <c r="AE220" s="98" t="s">
        <v>51</v>
      </c>
      <c r="AF220" s="98" t="s">
        <v>50</v>
      </c>
    </row>
    <row r="221" spans="3:32">
      <c r="C221" t="s">
        <v>72</v>
      </c>
      <c r="D221" s="98" t="s">
        <v>251</v>
      </c>
      <c r="E221" s="98" t="s">
        <v>250</v>
      </c>
      <c r="Y221" t="s">
        <v>337</v>
      </c>
      <c r="Z221" t="s">
        <v>337</v>
      </c>
      <c r="AA221" t="s">
        <v>336</v>
      </c>
      <c r="AD221" t="s">
        <v>49</v>
      </c>
      <c r="AE221" s="98" t="s">
        <v>46</v>
      </c>
      <c r="AF221" s="98" t="s">
        <v>45</v>
      </c>
    </row>
    <row r="222" spans="3:32">
      <c r="C222" t="s">
        <v>72</v>
      </c>
      <c r="D222" s="98" t="s">
        <v>247</v>
      </c>
      <c r="E222" s="98" t="s">
        <v>246</v>
      </c>
      <c r="Y222" t="s">
        <v>285</v>
      </c>
      <c r="Z222" t="s">
        <v>285</v>
      </c>
      <c r="AA222" t="s">
        <v>284</v>
      </c>
      <c r="AC222" t="s">
        <v>44</v>
      </c>
      <c r="AD222" t="s">
        <v>44</v>
      </c>
      <c r="AE222" s="98" t="s">
        <v>361</v>
      </c>
      <c r="AF222" s="98" t="s">
        <v>360</v>
      </c>
    </row>
    <row r="223" spans="3:32">
      <c r="C223" t="s">
        <v>72</v>
      </c>
      <c r="D223" s="98" t="s">
        <v>245</v>
      </c>
      <c r="E223" s="98" t="s">
        <v>244</v>
      </c>
      <c r="Y223" t="s">
        <v>75</v>
      </c>
      <c r="Z223" t="s">
        <v>75</v>
      </c>
      <c r="AA223" t="s">
        <v>74</v>
      </c>
      <c r="AD223" t="s">
        <v>44</v>
      </c>
      <c r="AE223" s="98" t="s">
        <v>351</v>
      </c>
      <c r="AF223" s="98" t="s">
        <v>350</v>
      </c>
    </row>
    <row r="224" spans="3:32">
      <c r="C224" t="s">
        <v>72</v>
      </c>
      <c r="D224" s="98" t="s">
        <v>239</v>
      </c>
      <c r="E224" s="98" t="s">
        <v>238</v>
      </c>
      <c r="Y224" t="s">
        <v>335</v>
      </c>
      <c r="Z224" t="s">
        <v>335</v>
      </c>
      <c r="AA224" t="s">
        <v>334</v>
      </c>
      <c r="AD224" t="s">
        <v>44</v>
      </c>
      <c r="AE224" s="98" t="s">
        <v>349</v>
      </c>
      <c r="AF224" s="98" t="s">
        <v>348</v>
      </c>
    </row>
    <row r="225" spans="2:32">
      <c r="C225" t="s">
        <v>72</v>
      </c>
      <c r="D225" s="98" t="s">
        <v>233</v>
      </c>
      <c r="E225" s="98" t="s">
        <v>232</v>
      </c>
      <c r="Y225" t="s">
        <v>307</v>
      </c>
      <c r="Z225" t="s">
        <v>307</v>
      </c>
      <c r="AA225" t="s">
        <v>306</v>
      </c>
      <c r="AD225" t="s">
        <v>44</v>
      </c>
      <c r="AE225" s="98" t="s">
        <v>347</v>
      </c>
      <c r="AF225" s="98" t="s">
        <v>346</v>
      </c>
    </row>
    <row r="226" spans="2:32">
      <c r="C226" t="s">
        <v>72</v>
      </c>
      <c r="D226" s="98" t="s">
        <v>223</v>
      </c>
      <c r="E226" s="98" t="s">
        <v>222</v>
      </c>
      <c r="Y226" t="s">
        <v>223</v>
      </c>
      <c r="Z226" t="s">
        <v>223</v>
      </c>
      <c r="AA226" t="s">
        <v>222</v>
      </c>
      <c r="AD226" t="s">
        <v>44</v>
      </c>
      <c r="AE226" s="98" t="s">
        <v>341</v>
      </c>
      <c r="AF226" s="98" t="s">
        <v>340</v>
      </c>
    </row>
    <row r="227" spans="2:32">
      <c r="C227" t="s">
        <v>72</v>
      </c>
      <c r="D227" s="98" t="s">
        <v>211</v>
      </c>
      <c r="E227" s="98" t="s">
        <v>210</v>
      </c>
      <c r="Y227" t="s">
        <v>215</v>
      </c>
      <c r="Z227" t="s">
        <v>215</v>
      </c>
      <c r="AA227" t="s">
        <v>214</v>
      </c>
      <c r="AD227" t="s">
        <v>44</v>
      </c>
      <c r="AE227" s="98" t="s">
        <v>329</v>
      </c>
      <c r="AF227" s="98" t="s">
        <v>328</v>
      </c>
    </row>
    <row r="228" spans="2:32">
      <c r="C228" t="s">
        <v>72</v>
      </c>
      <c r="D228" s="98" t="s">
        <v>203</v>
      </c>
      <c r="E228" s="98" t="s">
        <v>202</v>
      </c>
      <c r="Y228" t="s">
        <v>163</v>
      </c>
      <c r="Z228" t="s">
        <v>163</v>
      </c>
      <c r="AA228" t="s">
        <v>162</v>
      </c>
      <c r="AD228" t="s">
        <v>44</v>
      </c>
      <c r="AE228" s="98" t="s">
        <v>327</v>
      </c>
      <c r="AF228" s="98" t="s">
        <v>326</v>
      </c>
    </row>
    <row r="229" spans="2:32">
      <c r="C229" t="s">
        <v>72</v>
      </c>
      <c r="D229" s="98" t="s">
        <v>169</v>
      </c>
      <c r="E229" s="98" t="s">
        <v>168</v>
      </c>
      <c r="Y229" t="s">
        <v>221</v>
      </c>
      <c r="Z229" t="s">
        <v>221</v>
      </c>
      <c r="AA229" t="s">
        <v>220</v>
      </c>
      <c r="AD229" t="s">
        <v>44</v>
      </c>
      <c r="AE229" s="98" t="s">
        <v>319</v>
      </c>
      <c r="AF229" s="98" t="s">
        <v>318</v>
      </c>
    </row>
    <row r="230" spans="2:32">
      <c r="C230" t="s">
        <v>72</v>
      </c>
      <c r="D230" s="98" t="s">
        <v>165</v>
      </c>
      <c r="E230" s="98" t="s">
        <v>164</v>
      </c>
      <c r="Y230" t="s">
        <v>201</v>
      </c>
      <c r="Z230" t="s">
        <v>201</v>
      </c>
      <c r="AA230" t="s">
        <v>200</v>
      </c>
      <c r="AD230" t="s">
        <v>44</v>
      </c>
      <c r="AE230" s="98" t="s">
        <v>317</v>
      </c>
      <c r="AF230" s="98" t="s">
        <v>316</v>
      </c>
    </row>
    <row r="231" spans="2:32">
      <c r="C231" t="s">
        <v>72</v>
      </c>
      <c r="D231" s="98" t="s">
        <v>130</v>
      </c>
      <c r="E231" s="98" t="s">
        <v>129</v>
      </c>
      <c r="Y231" t="s">
        <v>177</v>
      </c>
      <c r="Z231" t="s">
        <v>177</v>
      </c>
      <c r="AA231" t="s">
        <v>176</v>
      </c>
      <c r="AD231" t="s">
        <v>44</v>
      </c>
      <c r="AE231" s="98" t="s">
        <v>311</v>
      </c>
      <c r="AF231" s="98" t="s">
        <v>310</v>
      </c>
    </row>
    <row r="232" spans="2:32">
      <c r="C232" t="s">
        <v>72</v>
      </c>
      <c r="D232" s="98" t="s">
        <v>110</v>
      </c>
      <c r="E232" s="98" t="s">
        <v>109</v>
      </c>
      <c r="Y232" t="s">
        <v>157</v>
      </c>
      <c r="Z232" t="s">
        <v>157</v>
      </c>
      <c r="AA232" t="s">
        <v>156</v>
      </c>
      <c r="AD232" t="s">
        <v>44</v>
      </c>
      <c r="AE232" s="98" t="s">
        <v>305</v>
      </c>
      <c r="AF232" s="98" t="s">
        <v>304</v>
      </c>
    </row>
    <row r="233" spans="2:32">
      <c r="C233" t="s">
        <v>72</v>
      </c>
      <c r="D233" s="98" t="s">
        <v>94</v>
      </c>
      <c r="E233" s="98" t="s">
        <v>93</v>
      </c>
      <c r="Y233" t="s">
        <v>118</v>
      </c>
      <c r="Z233" t="s">
        <v>118</v>
      </c>
      <c r="AA233" t="s">
        <v>117</v>
      </c>
      <c r="AD233" t="s">
        <v>44</v>
      </c>
      <c r="AE233" s="98" t="s">
        <v>303</v>
      </c>
      <c r="AF233" s="98" t="s">
        <v>302</v>
      </c>
    </row>
    <row r="234" spans="2:32">
      <c r="C234" t="s">
        <v>72</v>
      </c>
      <c r="D234" s="98" t="s">
        <v>86</v>
      </c>
      <c r="E234" s="98" t="s">
        <v>85</v>
      </c>
      <c r="Y234" t="s">
        <v>315</v>
      </c>
      <c r="Z234" t="s">
        <v>315</v>
      </c>
      <c r="AA234" t="s">
        <v>314</v>
      </c>
      <c r="AD234" t="s">
        <v>44</v>
      </c>
      <c r="AE234" s="98" t="s">
        <v>295</v>
      </c>
      <c r="AF234" s="98" t="s">
        <v>294</v>
      </c>
    </row>
    <row r="235" spans="2:32">
      <c r="C235" t="s">
        <v>72</v>
      </c>
      <c r="D235" s="98" t="s">
        <v>84</v>
      </c>
      <c r="E235" s="98" t="s">
        <v>83</v>
      </c>
      <c r="Y235" t="s">
        <v>273</v>
      </c>
      <c r="Z235" t="s">
        <v>273</v>
      </c>
      <c r="AA235" t="s">
        <v>272</v>
      </c>
      <c r="AD235" t="s">
        <v>44</v>
      </c>
      <c r="AE235" s="98" t="s">
        <v>287</v>
      </c>
      <c r="AF235" s="98" t="s">
        <v>286</v>
      </c>
    </row>
    <row r="236" spans="2:32">
      <c r="C236" t="s">
        <v>72</v>
      </c>
      <c r="D236" s="98" t="s">
        <v>70</v>
      </c>
      <c r="E236" s="98" t="s">
        <v>69</v>
      </c>
      <c r="Y236" t="s">
        <v>247</v>
      </c>
      <c r="Z236" t="s">
        <v>247</v>
      </c>
      <c r="AA236" t="s">
        <v>246</v>
      </c>
      <c r="AD236" t="s">
        <v>44</v>
      </c>
      <c r="AE236" s="98" t="s">
        <v>279</v>
      </c>
      <c r="AF236" s="98" t="s">
        <v>278</v>
      </c>
    </row>
    <row r="237" spans="2:32">
      <c r="B237" t="s">
        <v>116</v>
      </c>
      <c r="C237" t="s">
        <v>116</v>
      </c>
      <c r="D237" t="s">
        <v>116</v>
      </c>
      <c r="E237" t="s">
        <v>1173</v>
      </c>
      <c r="Y237" t="s">
        <v>130</v>
      </c>
      <c r="Z237" t="s">
        <v>130</v>
      </c>
      <c r="AA237" t="s">
        <v>129</v>
      </c>
      <c r="AD237" t="s">
        <v>44</v>
      </c>
      <c r="AE237" s="98" t="s">
        <v>271</v>
      </c>
      <c r="AF237" s="98" t="s">
        <v>270</v>
      </c>
    </row>
    <row r="238" spans="2:32">
      <c r="C238" t="s">
        <v>116</v>
      </c>
      <c r="D238" s="98" t="s">
        <v>311</v>
      </c>
      <c r="E238" s="98" t="s">
        <v>310</v>
      </c>
      <c r="Y238" t="s">
        <v>94</v>
      </c>
      <c r="Z238" t="s">
        <v>94</v>
      </c>
      <c r="AA238" t="s">
        <v>93</v>
      </c>
      <c r="AD238" t="s">
        <v>44</v>
      </c>
      <c r="AE238" s="98" t="s">
        <v>261</v>
      </c>
      <c r="AF238" s="98" t="s">
        <v>260</v>
      </c>
    </row>
    <row r="239" spans="2:32">
      <c r="C239" t="s">
        <v>116</v>
      </c>
      <c r="D239" s="98" t="s">
        <v>303</v>
      </c>
      <c r="E239" s="98" t="s">
        <v>302</v>
      </c>
      <c r="Y239" t="s">
        <v>132</v>
      </c>
      <c r="Z239" t="s">
        <v>132</v>
      </c>
      <c r="AA239" t="s">
        <v>131</v>
      </c>
      <c r="AD239" t="s">
        <v>44</v>
      </c>
      <c r="AE239" s="98" t="s">
        <v>241</v>
      </c>
      <c r="AF239" s="98" t="s">
        <v>240</v>
      </c>
    </row>
    <row r="240" spans="2:32">
      <c r="C240" t="s">
        <v>116</v>
      </c>
      <c r="D240" s="98" t="s">
        <v>279</v>
      </c>
      <c r="E240" t="s">
        <v>278</v>
      </c>
      <c r="Y240" t="s">
        <v>233</v>
      </c>
      <c r="Z240" t="s">
        <v>233</v>
      </c>
      <c r="AA240" t="s">
        <v>232</v>
      </c>
      <c r="AD240" t="s">
        <v>44</v>
      </c>
      <c r="AE240" s="98" t="s">
        <v>237</v>
      </c>
      <c r="AF240" s="98" t="s">
        <v>236</v>
      </c>
    </row>
    <row r="241" spans="2:32">
      <c r="C241" t="s">
        <v>116</v>
      </c>
      <c r="D241" s="98" t="s">
        <v>261</v>
      </c>
      <c r="E241" s="98" t="s">
        <v>260</v>
      </c>
      <c r="Y241" t="s">
        <v>84</v>
      </c>
      <c r="Z241" t="s">
        <v>84</v>
      </c>
      <c r="AA241" t="s">
        <v>83</v>
      </c>
      <c r="AD241" t="s">
        <v>44</v>
      </c>
      <c r="AE241" s="98" t="s">
        <v>235</v>
      </c>
      <c r="AF241" s="98" t="s">
        <v>234</v>
      </c>
    </row>
    <row r="242" spans="2:32">
      <c r="C242" t="s">
        <v>116</v>
      </c>
      <c r="D242" s="98" t="s">
        <v>209</v>
      </c>
      <c r="E242" s="98" t="s">
        <v>208</v>
      </c>
      <c r="Y242" t="s">
        <v>124</v>
      </c>
      <c r="Z242" t="s">
        <v>124</v>
      </c>
      <c r="AA242" t="s">
        <v>123</v>
      </c>
      <c r="AD242" t="s">
        <v>44</v>
      </c>
      <c r="AE242" s="98" t="s">
        <v>231</v>
      </c>
      <c r="AF242" s="98" t="s">
        <v>230</v>
      </c>
    </row>
    <row r="243" spans="2:32">
      <c r="C243" t="s">
        <v>116</v>
      </c>
      <c r="D243" s="98" t="s">
        <v>205</v>
      </c>
      <c r="E243" s="98" t="s">
        <v>204</v>
      </c>
      <c r="Y243" t="s">
        <v>106</v>
      </c>
      <c r="Z243" t="s">
        <v>106</v>
      </c>
      <c r="AA243" t="s">
        <v>105</v>
      </c>
      <c r="AD243" t="s">
        <v>44</v>
      </c>
      <c r="AE243" s="98" t="s">
        <v>229</v>
      </c>
      <c r="AF243" s="98" t="s">
        <v>228</v>
      </c>
    </row>
    <row r="244" spans="2:32">
      <c r="C244" t="s">
        <v>116</v>
      </c>
      <c r="D244" s="98" t="s">
        <v>193</v>
      </c>
      <c r="E244" s="98" t="s">
        <v>192</v>
      </c>
      <c r="Y244" t="s">
        <v>92</v>
      </c>
      <c r="Z244" t="s">
        <v>92</v>
      </c>
      <c r="AA244" t="s">
        <v>91</v>
      </c>
      <c r="AD244" t="s">
        <v>44</v>
      </c>
      <c r="AE244" s="98" t="s">
        <v>219</v>
      </c>
      <c r="AF244" s="98" t="s">
        <v>218</v>
      </c>
    </row>
    <row r="245" spans="2:32">
      <c r="C245" t="s">
        <v>116</v>
      </c>
      <c r="D245" s="98" t="s">
        <v>187</v>
      </c>
      <c r="E245" t="s">
        <v>186</v>
      </c>
      <c r="Y245" t="s">
        <v>253</v>
      </c>
      <c r="Z245" t="s">
        <v>253</v>
      </c>
      <c r="AA245" t="s">
        <v>252</v>
      </c>
      <c r="AD245" t="s">
        <v>44</v>
      </c>
      <c r="AE245" s="98" t="s">
        <v>215</v>
      </c>
      <c r="AF245" s="98" t="s">
        <v>214</v>
      </c>
    </row>
    <row r="246" spans="2:32">
      <c r="C246" t="s">
        <v>116</v>
      </c>
      <c r="D246" s="98" t="s">
        <v>167</v>
      </c>
      <c r="E246" s="98" t="s">
        <v>166</v>
      </c>
      <c r="Y246" t="s">
        <v>145</v>
      </c>
      <c r="Z246" t="s">
        <v>145</v>
      </c>
      <c r="AA246" t="s">
        <v>144</v>
      </c>
      <c r="AD246" t="s">
        <v>44</v>
      </c>
      <c r="AE246" s="98" t="s">
        <v>209</v>
      </c>
      <c r="AF246" s="98" t="s">
        <v>208</v>
      </c>
    </row>
    <row r="247" spans="2:32">
      <c r="C247" t="s">
        <v>116</v>
      </c>
      <c r="D247" s="98" t="s">
        <v>137</v>
      </c>
      <c r="E247" s="98" t="s">
        <v>136</v>
      </c>
      <c r="Y247" t="s">
        <v>86</v>
      </c>
      <c r="Z247" t="s">
        <v>86</v>
      </c>
      <c r="AA247" t="s">
        <v>85</v>
      </c>
      <c r="AD247" t="s">
        <v>44</v>
      </c>
      <c r="AE247" s="98" t="s">
        <v>205</v>
      </c>
      <c r="AF247" s="98" t="s">
        <v>204</v>
      </c>
    </row>
    <row r="248" spans="2:32">
      <c r="C248" t="s">
        <v>116</v>
      </c>
      <c r="D248" s="98" t="s">
        <v>122</v>
      </c>
      <c r="E248" s="98" t="s">
        <v>121</v>
      </c>
      <c r="Y248" t="s">
        <v>225</v>
      </c>
      <c r="Z248" t="s">
        <v>225</v>
      </c>
      <c r="AA248" t="s">
        <v>224</v>
      </c>
      <c r="AD248" t="s">
        <v>44</v>
      </c>
      <c r="AE248" s="98" t="s">
        <v>199</v>
      </c>
      <c r="AF248" s="98" t="s">
        <v>198</v>
      </c>
    </row>
    <row r="249" spans="2:32">
      <c r="C249" t="s">
        <v>116</v>
      </c>
      <c r="D249" s="98" t="s">
        <v>114</v>
      </c>
      <c r="E249" s="98" t="s">
        <v>113</v>
      </c>
      <c r="Y249" t="s">
        <v>309</v>
      </c>
      <c r="Z249" t="s">
        <v>309</v>
      </c>
      <c r="AA249" t="s">
        <v>308</v>
      </c>
      <c r="AD249" t="s">
        <v>44</v>
      </c>
      <c r="AE249" s="98" t="s">
        <v>197</v>
      </c>
      <c r="AF249" s="98" t="s">
        <v>196</v>
      </c>
    </row>
    <row r="250" spans="2:32">
      <c r="B250" t="s">
        <v>60</v>
      </c>
      <c r="C250" t="s">
        <v>60</v>
      </c>
      <c r="D250" t="s">
        <v>60</v>
      </c>
      <c r="E250" t="s">
        <v>1174</v>
      </c>
      <c r="Y250" t="s">
        <v>211</v>
      </c>
      <c r="Z250" t="s">
        <v>211</v>
      </c>
      <c r="AA250" t="s">
        <v>210</v>
      </c>
      <c r="AD250" t="s">
        <v>44</v>
      </c>
      <c r="AE250" s="98" t="s">
        <v>193</v>
      </c>
      <c r="AF250" s="98" t="s">
        <v>192</v>
      </c>
    </row>
    <row r="251" spans="2:32">
      <c r="C251" t="s">
        <v>60</v>
      </c>
      <c r="D251" s="98" t="s">
        <v>351</v>
      </c>
      <c r="E251" s="98" t="s">
        <v>350</v>
      </c>
      <c r="Y251" t="s">
        <v>110</v>
      </c>
      <c r="Z251" t="s">
        <v>110</v>
      </c>
      <c r="AA251" t="s">
        <v>109</v>
      </c>
      <c r="AD251" t="s">
        <v>44</v>
      </c>
      <c r="AE251" s="98" t="s">
        <v>191</v>
      </c>
      <c r="AF251" s="98" t="s">
        <v>190</v>
      </c>
    </row>
    <row r="252" spans="2:32">
      <c r="C252" t="s">
        <v>60</v>
      </c>
      <c r="D252" s="98" t="s">
        <v>349</v>
      </c>
      <c r="E252" s="98" t="s">
        <v>348</v>
      </c>
      <c r="Y252" t="s">
        <v>305</v>
      </c>
      <c r="Z252" t="s">
        <v>305</v>
      </c>
      <c r="AA252" t="s">
        <v>304</v>
      </c>
      <c r="AD252" t="s">
        <v>44</v>
      </c>
      <c r="AE252" s="98" t="s">
        <v>187</v>
      </c>
      <c r="AF252" s="98" t="s">
        <v>186</v>
      </c>
    </row>
    <row r="253" spans="2:32">
      <c r="C253" t="s">
        <v>60</v>
      </c>
      <c r="D253" s="98" t="s">
        <v>347</v>
      </c>
      <c r="E253" s="98" t="s">
        <v>346</v>
      </c>
      <c r="Y253" t="s">
        <v>433</v>
      </c>
      <c r="Z253" t="s">
        <v>433</v>
      </c>
      <c r="AA253" t="s">
        <v>186</v>
      </c>
      <c r="AD253" t="s">
        <v>44</v>
      </c>
      <c r="AE253" s="98" t="s">
        <v>181</v>
      </c>
      <c r="AF253" s="98" t="s">
        <v>180</v>
      </c>
    </row>
    <row r="254" spans="2:32">
      <c r="C254" t="s">
        <v>60</v>
      </c>
      <c r="D254" s="98" t="s">
        <v>329</v>
      </c>
      <c r="E254" s="98" t="s">
        <v>328</v>
      </c>
      <c r="Y254" t="s">
        <v>303</v>
      </c>
      <c r="Z254" t="s">
        <v>303</v>
      </c>
      <c r="AA254" t="s">
        <v>302</v>
      </c>
      <c r="AD254" t="s">
        <v>44</v>
      </c>
      <c r="AE254" s="98" t="s">
        <v>167</v>
      </c>
      <c r="AF254" s="98" t="s">
        <v>166</v>
      </c>
    </row>
    <row r="255" spans="2:32">
      <c r="C255" t="s">
        <v>60</v>
      </c>
      <c r="D255" s="98" t="s">
        <v>319</v>
      </c>
      <c r="E255" s="98" t="s">
        <v>318</v>
      </c>
      <c r="Y255" t="s">
        <v>122</v>
      </c>
      <c r="Z255" t="s">
        <v>122</v>
      </c>
      <c r="AA255" t="s">
        <v>121</v>
      </c>
      <c r="AD255" t="s">
        <v>44</v>
      </c>
      <c r="AE255" s="98" t="s">
        <v>163</v>
      </c>
      <c r="AF255" s="98" t="s">
        <v>162</v>
      </c>
    </row>
    <row r="256" spans="2:32">
      <c r="C256" t="s">
        <v>60</v>
      </c>
      <c r="D256" s="98" t="s">
        <v>317</v>
      </c>
      <c r="E256" s="98" t="s">
        <v>316</v>
      </c>
      <c r="Y256" t="s">
        <v>213</v>
      </c>
      <c r="Z256" t="s">
        <v>213</v>
      </c>
      <c r="AA256" t="s">
        <v>212</v>
      </c>
      <c r="AD256" t="s">
        <v>44</v>
      </c>
      <c r="AE256" s="98" t="s">
        <v>161</v>
      </c>
      <c r="AF256" s="98" t="s">
        <v>160</v>
      </c>
    </row>
    <row r="257" spans="3:32">
      <c r="C257" t="s">
        <v>60</v>
      </c>
      <c r="D257" s="98" t="s">
        <v>305</v>
      </c>
      <c r="E257" s="98" t="s">
        <v>304</v>
      </c>
      <c r="Y257" t="s">
        <v>345</v>
      </c>
      <c r="Z257" t="s">
        <v>345</v>
      </c>
      <c r="AA257" t="s">
        <v>344</v>
      </c>
      <c r="AD257" t="s">
        <v>44</v>
      </c>
      <c r="AE257" s="98" t="s">
        <v>155</v>
      </c>
      <c r="AF257" s="98" t="s">
        <v>154</v>
      </c>
    </row>
    <row r="258" spans="3:32">
      <c r="C258" t="s">
        <v>60</v>
      </c>
      <c r="D258" s="98" t="s">
        <v>271</v>
      </c>
      <c r="E258" s="98" t="s">
        <v>270</v>
      </c>
      <c r="Y258" t="s">
        <v>297</v>
      </c>
      <c r="Z258" t="s">
        <v>297</v>
      </c>
      <c r="AA258" t="s">
        <v>296</v>
      </c>
      <c r="AD258" t="s">
        <v>44</v>
      </c>
      <c r="AE258" s="98" t="s">
        <v>151</v>
      </c>
      <c r="AF258" s="98" t="s">
        <v>150</v>
      </c>
    </row>
    <row r="259" spans="3:32">
      <c r="C259" t="s">
        <v>60</v>
      </c>
      <c r="D259" s="98" t="s">
        <v>235</v>
      </c>
      <c r="E259" s="98" t="s">
        <v>234</v>
      </c>
      <c r="Y259" t="s">
        <v>293</v>
      </c>
      <c r="Z259" t="s">
        <v>293</v>
      </c>
      <c r="AA259" t="s">
        <v>292</v>
      </c>
      <c r="AD259" t="s">
        <v>44</v>
      </c>
      <c r="AE259" s="98" t="s">
        <v>149</v>
      </c>
      <c r="AF259" s="98" t="s">
        <v>148</v>
      </c>
    </row>
    <row r="260" spans="3:32">
      <c r="C260" t="s">
        <v>60</v>
      </c>
      <c r="D260" s="98" t="s">
        <v>231</v>
      </c>
      <c r="E260" s="98" t="s">
        <v>230</v>
      </c>
      <c r="Y260" t="s">
        <v>51</v>
      </c>
      <c r="Z260" t="s">
        <v>51</v>
      </c>
      <c r="AA260" t="s">
        <v>50</v>
      </c>
      <c r="AD260" t="s">
        <v>44</v>
      </c>
      <c r="AE260" s="98" t="s">
        <v>137</v>
      </c>
      <c r="AF260" s="98" t="s">
        <v>136</v>
      </c>
    </row>
    <row r="261" spans="3:32">
      <c r="C261" t="s">
        <v>60</v>
      </c>
      <c r="D261" s="98" t="s">
        <v>219</v>
      </c>
      <c r="E261" s="98" t="s">
        <v>218</v>
      </c>
      <c r="Y261" t="s">
        <v>311</v>
      </c>
      <c r="Z261" t="s">
        <v>311</v>
      </c>
      <c r="AA261" t="s">
        <v>310</v>
      </c>
      <c r="AD261" t="s">
        <v>44</v>
      </c>
      <c r="AE261" s="98" t="s">
        <v>128</v>
      </c>
      <c r="AF261" s="98" t="s">
        <v>127</v>
      </c>
    </row>
    <row r="262" spans="3:32">
      <c r="C262" t="s">
        <v>60</v>
      </c>
      <c r="D262" s="98" t="s">
        <v>215</v>
      </c>
      <c r="E262" s="98" t="s">
        <v>214</v>
      </c>
      <c r="Y262" t="s">
        <v>261</v>
      </c>
      <c r="Z262" t="s">
        <v>261</v>
      </c>
      <c r="AA262" t="s">
        <v>260</v>
      </c>
      <c r="AD262" t="s">
        <v>44</v>
      </c>
      <c r="AE262" s="98" t="s">
        <v>124</v>
      </c>
      <c r="AF262" s="98" t="s">
        <v>123</v>
      </c>
    </row>
    <row r="263" spans="3:32">
      <c r="C263" t="s">
        <v>60</v>
      </c>
      <c r="D263" s="98" t="s">
        <v>181</v>
      </c>
      <c r="E263" s="98" t="s">
        <v>180</v>
      </c>
      <c r="Y263" t="s">
        <v>114</v>
      </c>
      <c r="Z263" t="s">
        <v>114</v>
      </c>
      <c r="AA263" t="s">
        <v>113</v>
      </c>
      <c r="AD263" t="s">
        <v>44</v>
      </c>
      <c r="AE263" s="98" t="s">
        <v>122</v>
      </c>
      <c r="AF263" s="98" t="s">
        <v>121</v>
      </c>
    </row>
    <row r="264" spans="3:32">
      <c r="C264" t="s">
        <v>60</v>
      </c>
      <c r="D264" s="98" t="s">
        <v>163</v>
      </c>
      <c r="E264" s="98" t="s">
        <v>162</v>
      </c>
      <c r="Y264" t="s">
        <v>251</v>
      </c>
      <c r="Z264" t="s">
        <v>251</v>
      </c>
      <c r="AA264" t="s">
        <v>250</v>
      </c>
      <c r="AD264" t="s">
        <v>44</v>
      </c>
      <c r="AE264" s="98" t="s">
        <v>114</v>
      </c>
      <c r="AF264" s="98" t="s">
        <v>113</v>
      </c>
    </row>
    <row r="265" spans="3:32">
      <c r="C265" t="s">
        <v>60</v>
      </c>
      <c r="D265" s="98" t="s">
        <v>155</v>
      </c>
      <c r="E265" s="98" t="s">
        <v>154</v>
      </c>
      <c r="Y265" t="s">
        <v>227</v>
      </c>
      <c r="Z265" t="s">
        <v>227</v>
      </c>
      <c r="AA265" t="s">
        <v>226</v>
      </c>
      <c r="AD265" t="s">
        <v>44</v>
      </c>
      <c r="AE265" s="98" t="s">
        <v>106</v>
      </c>
      <c r="AF265" s="98" t="s">
        <v>105</v>
      </c>
    </row>
    <row r="266" spans="3:32">
      <c r="C266" t="s">
        <v>60</v>
      </c>
      <c r="D266" s="98" t="s">
        <v>151</v>
      </c>
      <c r="E266" s="98" t="s">
        <v>150</v>
      </c>
      <c r="Y266" t="s">
        <v>287</v>
      </c>
      <c r="Z266" t="s">
        <v>287</v>
      </c>
      <c r="AA266" t="s">
        <v>286</v>
      </c>
      <c r="AD266" t="s">
        <v>44</v>
      </c>
      <c r="AE266" s="98" t="s">
        <v>92</v>
      </c>
      <c r="AF266" s="98" t="s">
        <v>91</v>
      </c>
    </row>
    <row r="267" spans="3:32">
      <c r="C267" t="s">
        <v>60</v>
      </c>
      <c r="D267" s="98" t="s">
        <v>128</v>
      </c>
      <c r="E267" s="98" t="s">
        <v>127</v>
      </c>
      <c r="Y267" t="s">
        <v>241</v>
      </c>
      <c r="Z267" t="s">
        <v>241</v>
      </c>
      <c r="AA267" t="s">
        <v>240</v>
      </c>
      <c r="AD267" t="s">
        <v>44</v>
      </c>
      <c r="AE267" s="98" t="s">
        <v>90</v>
      </c>
      <c r="AF267" s="98" t="s">
        <v>89</v>
      </c>
    </row>
    <row r="268" spans="3:32">
      <c r="C268" t="s">
        <v>60</v>
      </c>
      <c r="D268" s="98" t="s">
        <v>124</v>
      </c>
      <c r="E268" s="98" t="s">
        <v>123</v>
      </c>
      <c r="Y268" t="s">
        <v>319</v>
      </c>
      <c r="Z268" t="s">
        <v>319</v>
      </c>
      <c r="AA268" t="s">
        <v>318</v>
      </c>
      <c r="AD268" t="s">
        <v>44</v>
      </c>
      <c r="AE268" s="98" t="s">
        <v>82</v>
      </c>
      <c r="AF268" s="98" t="s">
        <v>81</v>
      </c>
    </row>
    <row r="269" spans="3:32">
      <c r="C269" t="s">
        <v>60</v>
      </c>
      <c r="D269" s="98" t="s">
        <v>106</v>
      </c>
      <c r="E269" s="98" t="s">
        <v>105</v>
      </c>
      <c r="Y269" t="s">
        <v>317</v>
      </c>
      <c r="Z269" t="s">
        <v>317</v>
      </c>
      <c r="AA269" t="s">
        <v>316</v>
      </c>
      <c r="AD269" t="s">
        <v>44</v>
      </c>
      <c r="AE269" s="98" t="s">
        <v>67</v>
      </c>
      <c r="AF269" s="98" t="s">
        <v>66</v>
      </c>
    </row>
    <row r="270" spans="3:32">
      <c r="C270" t="s">
        <v>60</v>
      </c>
      <c r="D270" s="98" t="s">
        <v>92</v>
      </c>
      <c r="E270" s="98" t="s">
        <v>91</v>
      </c>
      <c r="Y270" t="s">
        <v>173</v>
      </c>
      <c r="Z270" t="s">
        <v>173</v>
      </c>
      <c r="AA270" t="s">
        <v>172</v>
      </c>
      <c r="AD270" t="s">
        <v>44</v>
      </c>
      <c r="AE270" s="98" t="s">
        <v>58</v>
      </c>
      <c r="AF270" s="98" t="s">
        <v>57</v>
      </c>
    </row>
    <row r="271" spans="3:32">
      <c r="C271" t="s">
        <v>60</v>
      </c>
      <c r="D271" s="98" t="s">
        <v>82</v>
      </c>
      <c r="E271" s="98" t="s">
        <v>81</v>
      </c>
      <c r="Y271" t="s">
        <v>279</v>
      </c>
      <c r="Z271" t="s">
        <v>279</v>
      </c>
      <c r="AA271" t="s">
        <v>278</v>
      </c>
      <c r="AD271" t="s">
        <v>44</v>
      </c>
      <c r="AE271" s="98" t="s">
        <v>41</v>
      </c>
      <c r="AF271" s="98" t="s">
        <v>40</v>
      </c>
    </row>
    <row r="272" spans="3:32">
      <c r="C272" t="s">
        <v>60</v>
      </c>
      <c r="D272" s="98" t="s">
        <v>67</v>
      </c>
      <c r="E272" s="98" t="s">
        <v>66</v>
      </c>
      <c r="Y272" t="s">
        <v>137</v>
      </c>
      <c r="Z272" t="s">
        <v>137</v>
      </c>
      <c r="AA272" t="s">
        <v>136</v>
      </c>
      <c r="AC272" t="s">
        <v>56</v>
      </c>
      <c r="AD272" t="s">
        <v>56</v>
      </c>
      <c r="AE272" s="98" t="s">
        <v>359</v>
      </c>
      <c r="AF272" s="98" t="s">
        <v>358</v>
      </c>
    </row>
    <row r="273" spans="2:32">
      <c r="C273" t="s">
        <v>60</v>
      </c>
      <c r="D273" s="98" t="s">
        <v>58</v>
      </c>
      <c r="E273" s="98" t="s">
        <v>57</v>
      </c>
      <c r="Y273" t="s">
        <v>277</v>
      </c>
      <c r="Z273" t="s">
        <v>277</v>
      </c>
      <c r="AA273" t="s">
        <v>276</v>
      </c>
      <c r="AD273" t="s">
        <v>56</v>
      </c>
      <c r="AE273" s="98" t="s">
        <v>345</v>
      </c>
      <c r="AF273" s="98" t="s">
        <v>344</v>
      </c>
    </row>
    <row r="274" spans="2:32">
      <c r="B274" t="s">
        <v>55</v>
      </c>
      <c r="C274" t="s">
        <v>55</v>
      </c>
      <c r="D274" t="s">
        <v>55</v>
      </c>
      <c r="E274" t="s">
        <v>1180</v>
      </c>
      <c r="Y274" t="s">
        <v>257</v>
      </c>
      <c r="Z274" t="s">
        <v>257</v>
      </c>
      <c r="AA274" t="s">
        <v>256</v>
      </c>
      <c r="AD274" t="s">
        <v>56</v>
      </c>
      <c r="AE274" s="98" t="s">
        <v>343</v>
      </c>
      <c r="AF274" s="98" t="s">
        <v>342</v>
      </c>
    </row>
    <row r="275" spans="2:32">
      <c r="C275" t="s">
        <v>55</v>
      </c>
      <c r="D275" s="98" t="s">
        <v>343</v>
      </c>
      <c r="E275" s="98" t="s">
        <v>342</v>
      </c>
      <c r="Y275" t="s">
        <v>108</v>
      </c>
      <c r="Z275" t="s">
        <v>108</v>
      </c>
      <c r="AA275" t="s">
        <v>107</v>
      </c>
      <c r="AD275" t="s">
        <v>56</v>
      </c>
      <c r="AE275" s="98" t="s">
        <v>337</v>
      </c>
      <c r="AF275" s="98" t="s">
        <v>336</v>
      </c>
    </row>
    <row r="276" spans="2:32">
      <c r="C276" t="s">
        <v>55</v>
      </c>
      <c r="D276" s="98" t="s">
        <v>337</v>
      </c>
      <c r="E276" s="98" t="s">
        <v>336</v>
      </c>
      <c r="Y276" t="s">
        <v>271</v>
      </c>
      <c r="Z276" t="s">
        <v>271</v>
      </c>
      <c r="AA276" t="s">
        <v>270</v>
      </c>
      <c r="AD276" t="s">
        <v>56</v>
      </c>
      <c r="AE276" s="98" t="s">
        <v>335</v>
      </c>
      <c r="AF276" s="98" t="s">
        <v>334</v>
      </c>
    </row>
    <row r="277" spans="2:32">
      <c r="C277" t="s">
        <v>55</v>
      </c>
      <c r="D277" s="98" t="s">
        <v>331</v>
      </c>
      <c r="E277" s="98" t="s">
        <v>330</v>
      </c>
      <c r="Y277" t="s">
        <v>235</v>
      </c>
      <c r="Z277" t="s">
        <v>235</v>
      </c>
      <c r="AA277" t="s">
        <v>234</v>
      </c>
      <c r="AD277" t="s">
        <v>56</v>
      </c>
      <c r="AE277" s="98" t="s">
        <v>331</v>
      </c>
      <c r="AF277" s="98" t="s">
        <v>330</v>
      </c>
    </row>
    <row r="278" spans="2:32">
      <c r="C278" t="s">
        <v>55</v>
      </c>
      <c r="D278" s="98" t="s">
        <v>285</v>
      </c>
      <c r="E278" s="98" t="s">
        <v>284</v>
      </c>
      <c r="Y278" t="s">
        <v>128</v>
      </c>
      <c r="Z278" t="s">
        <v>128</v>
      </c>
      <c r="AA278" t="s">
        <v>127</v>
      </c>
      <c r="AD278" t="s">
        <v>56</v>
      </c>
      <c r="AE278" s="98" t="s">
        <v>313</v>
      </c>
      <c r="AF278" s="98" t="s">
        <v>312</v>
      </c>
    </row>
    <row r="279" spans="2:32">
      <c r="C279" t="s">
        <v>55</v>
      </c>
      <c r="D279" s="98" t="s">
        <v>267</v>
      </c>
      <c r="E279" s="98" t="s">
        <v>266</v>
      </c>
      <c r="Y279" t="s">
        <v>82</v>
      </c>
      <c r="Z279" t="s">
        <v>82</v>
      </c>
      <c r="AA279" t="s">
        <v>81</v>
      </c>
      <c r="AD279" t="s">
        <v>56</v>
      </c>
      <c r="AE279" s="98" t="s">
        <v>297</v>
      </c>
      <c r="AF279" s="98" t="s">
        <v>296</v>
      </c>
    </row>
    <row r="280" spans="2:32">
      <c r="C280" t="s">
        <v>55</v>
      </c>
      <c r="D280" s="98" t="s">
        <v>249</v>
      </c>
      <c r="E280" s="98" t="s">
        <v>248</v>
      </c>
      <c r="Y280" t="s">
        <v>209</v>
      </c>
      <c r="Z280" t="s">
        <v>209</v>
      </c>
      <c r="AA280" t="s">
        <v>208</v>
      </c>
      <c r="AD280" t="s">
        <v>56</v>
      </c>
      <c r="AE280" s="98" t="s">
        <v>293</v>
      </c>
      <c r="AF280" s="98" t="s">
        <v>292</v>
      </c>
    </row>
    <row r="281" spans="2:32">
      <c r="C281" t="s">
        <v>55</v>
      </c>
      <c r="D281" s="98" t="s">
        <v>243</v>
      </c>
      <c r="E281" s="98" t="s">
        <v>242</v>
      </c>
      <c r="Y281" t="s">
        <v>167</v>
      </c>
      <c r="Z281" t="s">
        <v>167</v>
      </c>
      <c r="AA281" t="s">
        <v>166</v>
      </c>
      <c r="AD281" t="s">
        <v>56</v>
      </c>
      <c r="AE281" s="98" t="s">
        <v>285</v>
      </c>
      <c r="AF281" s="98" t="s">
        <v>284</v>
      </c>
    </row>
    <row r="282" spans="2:32">
      <c r="C282" t="s">
        <v>55</v>
      </c>
      <c r="D282" s="98" t="s">
        <v>213</v>
      </c>
      <c r="E282" s="98" t="s">
        <v>212</v>
      </c>
      <c r="Y282" t="s">
        <v>165</v>
      </c>
      <c r="Z282" t="s">
        <v>165</v>
      </c>
      <c r="AA282" t="s">
        <v>164</v>
      </c>
      <c r="AD282" t="s">
        <v>56</v>
      </c>
      <c r="AE282" s="98" t="s">
        <v>277</v>
      </c>
      <c r="AF282" s="98" t="s">
        <v>276</v>
      </c>
    </row>
    <row r="283" spans="2:32">
      <c r="C283" t="s">
        <v>55</v>
      </c>
      <c r="D283" s="98" t="s">
        <v>207</v>
      </c>
      <c r="E283" s="98" t="s">
        <v>206</v>
      </c>
      <c r="Y283" t="s">
        <v>41</v>
      </c>
      <c r="Z283" t="s">
        <v>41</v>
      </c>
      <c r="AA283" t="s">
        <v>40</v>
      </c>
      <c r="AD283" t="s">
        <v>56</v>
      </c>
      <c r="AE283" s="98" t="s">
        <v>267</v>
      </c>
      <c r="AF283" s="98" t="s">
        <v>266</v>
      </c>
    </row>
    <row r="284" spans="2:32">
      <c r="C284" t="s">
        <v>55</v>
      </c>
      <c r="D284" s="98" t="s">
        <v>179</v>
      </c>
      <c r="E284" s="98" t="s">
        <v>178</v>
      </c>
      <c r="Y284" t="s">
        <v>147</v>
      </c>
      <c r="Z284" t="s">
        <v>147</v>
      </c>
      <c r="AA284" t="s">
        <v>146</v>
      </c>
      <c r="AD284" t="s">
        <v>56</v>
      </c>
      <c r="AE284" s="98" t="s">
        <v>249</v>
      </c>
      <c r="AF284" s="98" t="s">
        <v>248</v>
      </c>
    </row>
    <row r="285" spans="2:32">
      <c r="C285" t="s">
        <v>55</v>
      </c>
      <c r="D285" s="98" t="s">
        <v>173</v>
      </c>
      <c r="E285" s="98" t="s">
        <v>172</v>
      </c>
      <c r="Y285" t="s">
        <v>181</v>
      </c>
      <c r="Z285" t="s">
        <v>181</v>
      </c>
      <c r="AA285" t="s">
        <v>180</v>
      </c>
      <c r="AD285" t="s">
        <v>56</v>
      </c>
      <c r="AE285" s="98" t="s">
        <v>243</v>
      </c>
      <c r="AF285" s="98" t="s">
        <v>242</v>
      </c>
    </row>
    <row r="286" spans="2:32">
      <c r="C286" t="s">
        <v>55</v>
      </c>
      <c r="D286" s="98" t="s">
        <v>171</v>
      </c>
      <c r="E286" s="98" t="s">
        <v>170</v>
      </c>
      <c r="Y286" t="s">
        <v>249</v>
      </c>
      <c r="Z286" t="s">
        <v>249</v>
      </c>
      <c r="AA286" t="s">
        <v>248</v>
      </c>
      <c r="AD286" t="s">
        <v>56</v>
      </c>
      <c r="AE286" s="98" t="s">
        <v>213</v>
      </c>
      <c r="AF286" s="98" t="s">
        <v>212</v>
      </c>
    </row>
    <row r="287" spans="2:32">
      <c r="C287" t="s">
        <v>55</v>
      </c>
      <c r="D287" s="98" t="s">
        <v>145</v>
      </c>
      <c r="E287" s="98" t="s">
        <v>144</v>
      </c>
      <c r="Y287" t="s">
        <v>313</v>
      </c>
      <c r="Z287" t="s">
        <v>313</v>
      </c>
      <c r="AA287" t="s">
        <v>312</v>
      </c>
      <c r="AD287" t="s">
        <v>56</v>
      </c>
      <c r="AE287" s="98" t="s">
        <v>195</v>
      </c>
      <c r="AF287" s="98" t="s">
        <v>194</v>
      </c>
    </row>
    <row r="288" spans="2:32">
      <c r="C288" t="s">
        <v>55</v>
      </c>
      <c r="D288" s="98" t="s">
        <v>134</v>
      </c>
      <c r="E288" s="98" t="s">
        <v>133</v>
      </c>
      <c r="Y288" t="s">
        <v>434</v>
      </c>
      <c r="Z288" t="s">
        <v>434</v>
      </c>
      <c r="AA288" t="s">
        <v>435</v>
      </c>
      <c r="AD288" t="s">
        <v>56</v>
      </c>
      <c r="AE288" s="98" t="s">
        <v>179</v>
      </c>
      <c r="AF288" s="98" t="s">
        <v>178</v>
      </c>
    </row>
    <row r="289" spans="2:32">
      <c r="C289" t="s">
        <v>55</v>
      </c>
      <c r="D289" s="98" t="s">
        <v>112</v>
      </c>
      <c r="E289" s="98" t="s">
        <v>111</v>
      </c>
      <c r="Y289" t="s">
        <v>239</v>
      </c>
      <c r="Z289" t="s">
        <v>239</v>
      </c>
      <c r="AA289" t="s">
        <v>238</v>
      </c>
      <c r="AD289" t="s">
        <v>56</v>
      </c>
      <c r="AE289" s="98" t="s">
        <v>175</v>
      </c>
      <c r="AF289" s="98" t="s">
        <v>174</v>
      </c>
    </row>
    <row r="290" spans="2:32">
      <c r="C290" t="s">
        <v>55</v>
      </c>
      <c r="D290" s="98" t="s">
        <v>78</v>
      </c>
      <c r="E290" s="98" t="s">
        <v>77</v>
      </c>
      <c r="Y290" t="s">
        <v>219</v>
      </c>
      <c r="Z290" t="s">
        <v>219</v>
      </c>
      <c r="AA290" t="s">
        <v>218</v>
      </c>
      <c r="AD290" t="s">
        <v>56</v>
      </c>
      <c r="AE290" s="98" t="s">
        <v>173</v>
      </c>
      <c r="AF290" s="98" t="s">
        <v>172</v>
      </c>
    </row>
    <row r="291" spans="2:32">
      <c r="C291" t="s">
        <v>55</v>
      </c>
      <c r="D291" s="98" t="s">
        <v>75</v>
      </c>
      <c r="E291" s="98" t="s">
        <v>74</v>
      </c>
      <c r="Y291" t="s">
        <v>151</v>
      </c>
      <c r="Z291" t="s">
        <v>151</v>
      </c>
      <c r="AA291" t="s">
        <v>150</v>
      </c>
      <c r="AD291" t="s">
        <v>56</v>
      </c>
      <c r="AE291" s="98" t="s">
        <v>171</v>
      </c>
      <c r="AF291" s="98" t="s">
        <v>170</v>
      </c>
    </row>
    <row r="292" spans="2:32">
      <c r="C292" t="s">
        <v>55</v>
      </c>
      <c r="D292" s="98" t="s">
        <v>62</v>
      </c>
      <c r="E292" s="98" t="s">
        <v>61</v>
      </c>
      <c r="Y292" t="s">
        <v>199</v>
      </c>
      <c r="Z292" t="s">
        <v>199</v>
      </c>
      <c r="AA292" t="s">
        <v>198</v>
      </c>
      <c r="AD292" t="s">
        <v>56</v>
      </c>
      <c r="AE292" s="98" t="s">
        <v>145</v>
      </c>
      <c r="AF292" s="98" t="s">
        <v>144</v>
      </c>
    </row>
    <row r="293" spans="2:32">
      <c r="C293" t="s">
        <v>55</v>
      </c>
      <c r="D293" s="98" t="s">
        <v>53</v>
      </c>
      <c r="E293" s="98" t="s">
        <v>52</v>
      </c>
      <c r="Y293" t="s">
        <v>78</v>
      </c>
      <c r="Z293" t="s">
        <v>78</v>
      </c>
      <c r="AA293" t="s">
        <v>77</v>
      </c>
      <c r="AD293" t="s">
        <v>56</v>
      </c>
      <c r="AE293" s="98" t="s">
        <v>141</v>
      </c>
      <c r="AF293" s="98" t="s">
        <v>140</v>
      </c>
    </row>
    <row r="294" spans="2:32">
      <c r="B294" t="s">
        <v>65</v>
      </c>
      <c r="C294" t="s">
        <v>65</v>
      </c>
      <c r="D294" t="s">
        <v>65</v>
      </c>
      <c r="E294" t="s">
        <v>1181</v>
      </c>
      <c r="Y294" t="s">
        <v>205</v>
      </c>
      <c r="Z294" t="s">
        <v>205</v>
      </c>
      <c r="AA294" t="s">
        <v>204</v>
      </c>
      <c r="AD294" t="s">
        <v>56</v>
      </c>
      <c r="AE294" s="98" t="s">
        <v>139</v>
      </c>
      <c r="AF294" s="98" t="s">
        <v>138</v>
      </c>
    </row>
    <row r="295" spans="2:32">
      <c r="C295" t="s">
        <v>65</v>
      </c>
      <c r="D295" s="98" t="s">
        <v>359</v>
      </c>
      <c r="E295" s="98" t="s">
        <v>358</v>
      </c>
      <c r="Y295" t="s">
        <v>193</v>
      </c>
      <c r="Z295" t="s">
        <v>193</v>
      </c>
      <c r="AA295" t="s">
        <v>192</v>
      </c>
      <c r="AD295" t="s">
        <v>56</v>
      </c>
      <c r="AE295" s="98" t="s">
        <v>134</v>
      </c>
      <c r="AF295" s="98" t="s">
        <v>133</v>
      </c>
    </row>
    <row r="296" spans="2:32">
      <c r="C296" t="s">
        <v>65</v>
      </c>
      <c r="D296" s="98" t="s">
        <v>345</v>
      </c>
      <c r="E296" s="98" t="s">
        <v>344</v>
      </c>
      <c r="Y296" t="s">
        <v>171</v>
      </c>
      <c r="Z296" t="s">
        <v>171</v>
      </c>
      <c r="AA296" t="s">
        <v>170</v>
      </c>
      <c r="AD296" t="s">
        <v>56</v>
      </c>
      <c r="AE296" s="98" t="s">
        <v>112</v>
      </c>
      <c r="AF296" s="98" t="s">
        <v>111</v>
      </c>
    </row>
    <row r="297" spans="2:32">
      <c r="C297" t="s">
        <v>65</v>
      </c>
      <c r="D297" s="98" t="s">
        <v>335</v>
      </c>
      <c r="E297" s="98" t="s">
        <v>334</v>
      </c>
      <c r="Y297" t="s">
        <v>120</v>
      </c>
      <c r="Z297" t="s">
        <v>120</v>
      </c>
      <c r="AA297" t="s">
        <v>119</v>
      </c>
      <c r="AD297" t="s">
        <v>56</v>
      </c>
      <c r="AE297" s="98" t="s">
        <v>108</v>
      </c>
      <c r="AF297" s="98" t="s">
        <v>107</v>
      </c>
    </row>
    <row r="298" spans="2:32">
      <c r="C298" t="s">
        <v>65</v>
      </c>
      <c r="D298" s="98" t="s">
        <v>313</v>
      </c>
      <c r="E298" s="98" t="s">
        <v>312</v>
      </c>
      <c r="Y298" t="s">
        <v>175</v>
      </c>
      <c r="Z298" t="s">
        <v>175</v>
      </c>
      <c r="AA298" t="s">
        <v>174</v>
      </c>
      <c r="AD298" t="s">
        <v>56</v>
      </c>
      <c r="AE298" s="98" t="s">
        <v>96</v>
      </c>
      <c r="AF298" s="98" t="s">
        <v>95</v>
      </c>
    </row>
    <row r="299" spans="2:32">
      <c r="C299" t="s">
        <v>65</v>
      </c>
      <c r="D299" s="98" t="s">
        <v>297</v>
      </c>
      <c r="E299" s="98" t="s">
        <v>296</v>
      </c>
      <c r="Y299" t="s">
        <v>185</v>
      </c>
      <c r="Z299" t="s">
        <v>185</v>
      </c>
      <c r="AA299" t="s">
        <v>184</v>
      </c>
      <c r="AD299" t="s">
        <v>56</v>
      </c>
      <c r="AE299" s="98" t="s">
        <v>78</v>
      </c>
      <c r="AF299" s="98" t="s">
        <v>77</v>
      </c>
    </row>
    <row r="300" spans="2:32">
      <c r="C300" t="s">
        <v>65</v>
      </c>
      <c r="D300" s="98" t="s">
        <v>293</v>
      </c>
      <c r="E300" s="98" t="s">
        <v>292</v>
      </c>
      <c r="Y300" t="s">
        <v>103</v>
      </c>
      <c r="Z300" t="s">
        <v>103</v>
      </c>
      <c r="AA300" t="s">
        <v>102</v>
      </c>
      <c r="AD300" t="s">
        <v>56</v>
      </c>
      <c r="AE300" s="98" t="s">
        <v>75</v>
      </c>
      <c r="AF300" s="98" t="s">
        <v>74</v>
      </c>
    </row>
    <row r="301" spans="2:32">
      <c r="C301" t="s">
        <v>65</v>
      </c>
      <c r="D301" s="98" t="s">
        <v>277</v>
      </c>
      <c r="E301" s="98" t="s">
        <v>276</v>
      </c>
      <c r="Y301" t="s">
        <v>96</v>
      </c>
      <c r="Z301" t="s">
        <v>96</v>
      </c>
      <c r="AA301" t="s">
        <v>95</v>
      </c>
      <c r="AD301" t="s">
        <v>56</v>
      </c>
      <c r="AE301" s="98" t="s">
        <v>64</v>
      </c>
      <c r="AF301" s="98" t="s">
        <v>63</v>
      </c>
    </row>
    <row r="302" spans="2:32">
      <c r="C302" t="s">
        <v>65</v>
      </c>
      <c r="D302" s="98" t="s">
        <v>195</v>
      </c>
      <c r="E302" s="98" t="s">
        <v>194</v>
      </c>
      <c r="Y302" t="s">
        <v>134</v>
      </c>
      <c r="Z302" t="s">
        <v>134</v>
      </c>
      <c r="AA302" t="s">
        <v>133</v>
      </c>
      <c r="AD302" t="s">
        <v>56</v>
      </c>
      <c r="AE302" s="98" t="s">
        <v>62</v>
      </c>
      <c r="AF302" s="98" t="s">
        <v>61</v>
      </c>
    </row>
    <row r="303" spans="2:32">
      <c r="C303" t="s">
        <v>65</v>
      </c>
      <c r="D303" s="98" t="s">
        <v>175</v>
      </c>
      <c r="E303" s="98" t="s">
        <v>174</v>
      </c>
      <c r="Y303" t="s">
        <v>301</v>
      </c>
      <c r="Z303" t="s">
        <v>301</v>
      </c>
      <c r="AA303" t="s">
        <v>300</v>
      </c>
      <c r="AD303" t="s">
        <v>56</v>
      </c>
      <c r="AE303" s="98" t="s">
        <v>53</v>
      </c>
      <c r="AF303" s="98" t="s">
        <v>52</v>
      </c>
    </row>
    <row r="304" spans="2:32">
      <c r="C304" t="s">
        <v>65</v>
      </c>
      <c r="D304" s="98" t="s">
        <v>141</v>
      </c>
      <c r="E304" s="98" t="s">
        <v>140</v>
      </c>
      <c r="Y304" t="s">
        <v>73</v>
      </c>
      <c r="Z304" s="98" t="s">
        <v>436</v>
      </c>
      <c r="AA304" t="s">
        <v>44</v>
      </c>
      <c r="AC304" t="s">
        <v>159</v>
      </c>
      <c r="AD304" t="s">
        <v>159</v>
      </c>
      <c r="AE304" s="98" t="s">
        <v>301</v>
      </c>
      <c r="AF304" s="98" t="s">
        <v>300</v>
      </c>
    </row>
    <row r="305" spans="2:32">
      <c r="C305" t="s">
        <v>65</v>
      </c>
      <c r="D305" s="98" t="s">
        <v>139</v>
      </c>
      <c r="E305" s="98" t="s">
        <v>138</v>
      </c>
      <c r="Y305" s="98"/>
      <c r="Z305" s="98" t="s">
        <v>436</v>
      </c>
      <c r="AA305" t="s">
        <v>49</v>
      </c>
      <c r="AD305" t="s">
        <v>159</v>
      </c>
      <c r="AE305" s="98" t="s">
        <v>299</v>
      </c>
      <c r="AF305" s="98" t="s">
        <v>298</v>
      </c>
    </row>
    <row r="306" spans="2:32">
      <c r="C306" t="s">
        <v>65</v>
      </c>
      <c r="D306" s="98" t="s">
        <v>108</v>
      </c>
      <c r="E306" s="98" t="s">
        <v>107</v>
      </c>
      <c r="Y306" s="98"/>
      <c r="Z306" s="98" t="s">
        <v>436</v>
      </c>
      <c r="AA306" t="s">
        <v>73</v>
      </c>
      <c r="AD306" t="s">
        <v>159</v>
      </c>
      <c r="AE306" s="98" t="s">
        <v>227</v>
      </c>
      <c r="AF306" s="98" t="s">
        <v>226</v>
      </c>
    </row>
    <row r="307" spans="2:32">
      <c r="C307" t="s">
        <v>65</v>
      </c>
      <c r="D307" s="98" t="s">
        <v>96</v>
      </c>
      <c r="E307" s="98" t="s">
        <v>95</v>
      </c>
      <c r="Y307" s="98"/>
      <c r="Z307" s="98" t="s">
        <v>436</v>
      </c>
      <c r="AA307" t="s">
        <v>56</v>
      </c>
      <c r="AD307" t="s">
        <v>159</v>
      </c>
      <c r="AE307" s="98" t="s">
        <v>225</v>
      </c>
      <c r="AF307" s="98" t="s">
        <v>224</v>
      </c>
    </row>
    <row r="308" spans="2:32">
      <c r="C308" t="s">
        <v>65</v>
      </c>
      <c r="D308" s="98" t="s">
        <v>64</v>
      </c>
      <c r="E308" s="98" t="s">
        <v>63</v>
      </c>
      <c r="Y308" s="98"/>
      <c r="Z308" s="98" t="s">
        <v>436</v>
      </c>
      <c r="AD308" t="s">
        <v>159</v>
      </c>
      <c r="AE308" s="98" t="s">
        <v>221</v>
      </c>
      <c r="AF308" s="98" t="s">
        <v>220</v>
      </c>
    </row>
    <row r="309" spans="2:32">
      <c r="B309" t="s">
        <v>48</v>
      </c>
      <c r="C309" t="s">
        <v>48</v>
      </c>
      <c r="D309" t="s">
        <v>48</v>
      </c>
      <c r="E309" t="s">
        <v>1177</v>
      </c>
      <c r="Y309" s="98"/>
      <c r="Z309" s="98" t="s">
        <v>436</v>
      </c>
      <c r="AD309" t="s">
        <v>159</v>
      </c>
      <c r="AE309" s="98" t="s">
        <v>189</v>
      </c>
      <c r="AF309" s="98" t="s">
        <v>188</v>
      </c>
    </row>
    <row r="310" spans="2:32">
      <c r="C310" t="s">
        <v>48</v>
      </c>
      <c r="D310" s="98" t="s">
        <v>353</v>
      </c>
      <c r="E310" s="98" t="s">
        <v>352</v>
      </c>
      <c r="Y310" s="98"/>
      <c r="Z310" s="98" t="s">
        <v>436</v>
      </c>
      <c r="AD310" t="s">
        <v>159</v>
      </c>
      <c r="AE310" s="98" t="s">
        <v>185</v>
      </c>
      <c r="AF310" s="98" t="s">
        <v>184</v>
      </c>
    </row>
    <row r="311" spans="2:32">
      <c r="C311" t="s">
        <v>48</v>
      </c>
      <c r="D311" s="98" t="s">
        <v>309</v>
      </c>
      <c r="E311" s="98" t="s">
        <v>308</v>
      </c>
      <c r="Y311" s="98"/>
      <c r="Z311" s="98" t="s">
        <v>436</v>
      </c>
      <c r="AD311" t="s">
        <v>159</v>
      </c>
      <c r="AE311" s="98" t="s">
        <v>183</v>
      </c>
      <c r="AF311" s="98" t="s">
        <v>182</v>
      </c>
    </row>
    <row r="312" spans="2:32">
      <c r="C312" t="s">
        <v>48</v>
      </c>
      <c r="D312" s="98" t="s">
        <v>291</v>
      </c>
      <c r="E312" s="98" t="s">
        <v>290</v>
      </c>
      <c r="Y312" s="98"/>
      <c r="Z312" s="98" t="s">
        <v>436</v>
      </c>
      <c r="AD312" t="s">
        <v>159</v>
      </c>
      <c r="AE312" s="98" t="s">
        <v>157</v>
      </c>
      <c r="AF312" s="98" t="s">
        <v>156</v>
      </c>
    </row>
    <row r="313" spans="2:32">
      <c r="C313" t="s">
        <v>48</v>
      </c>
      <c r="D313" s="98" t="s">
        <v>257</v>
      </c>
      <c r="E313" s="98" t="s">
        <v>256</v>
      </c>
      <c r="Y313" s="98"/>
      <c r="Z313" s="98" t="s">
        <v>436</v>
      </c>
      <c r="AC313" t="s">
        <v>101</v>
      </c>
      <c r="AD313" t="s">
        <v>101</v>
      </c>
      <c r="AE313" s="98" t="s">
        <v>357</v>
      </c>
      <c r="AF313" s="98" t="s">
        <v>356</v>
      </c>
    </row>
    <row r="314" spans="2:32">
      <c r="C314" t="s">
        <v>48</v>
      </c>
      <c r="D314" s="98" t="s">
        <v>153</v>
      </c>
      <c r="E314" s="98" t="s">
        <v>152</v>
      </c>
      <c r="Y314" s="98"/>
      <c r="Z314" s="98" t="s">
        <v>436</v>
      </c>
      <c r="AD314" t="s">
        <v>101</v>
      </c>
      <c r="AE314" s="98" t="s">
        <v>325</v>
      </c>
      <c r="AF314" s="98" t="s">
        <v>324</v>
      </c>
    </row>
    <row r="315" spans="2:32">
      <c r="C315" t="s">
        <v>48</v>
      </c>
      <c r="D315" s="98" t="s">
        <v>147</v>
      </c>
      <c r="E315" s="98" t="s">
        <v>146</v>
      </c>
      <c r="Y315" s="98"/>
      <c r="Z315" s="98" t="s">
        <v>436</v>
      </c>
      <c r="AD315" t="s">
        <v>101</v>
      </c>
      <c r="AE315" s="98" t="s">
        <v>321</v>
      </c>
      <c r="AF315" s="98" t="s">
        <v>320</v>
      </c>
    </row>
    <row r="316" spans="2:32">
      <c r="C316" t="s">
        <v>48</v>
      </c>
      <c r="D316" s="98" t="s">
        <v>143</v>
      </c>
      <c r="E316" s="98" t="s">
        <v>142</v>
      </c>
      <c r="Y316" s="98"/>
      <c r="Z316" s="98" t="s">
        <v>436</v>
      </c>
      <c r="AD316" t="s">
        <v>101</v>
      </c>
      <c r="AE316" s="98" t="s">
        <v>281</v>
      </c>
      <c r="AF316" s="98" t="s">
        <v>280</v>
      </c>
    </row>
    <row r="317" spans="2:32">
      <c r="C317" t="s">
        <v>48</v>
      </c>
      <c r="D317" s="98" t="s">
        <v>126</v>
      </c>
      <c r="E317" s="98" t="s">
        <v>125</v>
      </c>
      <c r="Y317" s="98"/>
      <c r="Z317" s="98" t="s">
        <v>436</v>
      </c>
      <c r="AD317" t="s">
        <v>101</v>
      </c>
      <c r="AE317" s="98" t="s">
        <v>255</v>
      </c>
      <c r="AF317" s="98" t="s">
        <v>254</v>
      </c>
    </row>
    <row r="318" spans="2:32">
      <c r="C318" t="s">
        <v>48</v>
      </c>
      <c r="D318" s="98" t="s">
        <v>120</v>
      </c>
      <c r="E318" s="98" t="s">
        <v>119</v>
      </c>
      <c r="Y318" s="98"/>
      <c r="Z318" s="98" t="s">
        <v>436</v>
      </c>
      <c r="AD318" t="s">
        <v>101</v>
      </c>
      <c r="AE318" s="98" t="s">
        <v>217</v>
      </c>
      <c r="AF318" s="98" t="s">
        <v>216</v>
      </c>
    </row>
    <row r="319" spans="2:32">
      <c r="C319" t="s">
        <v>48</v>
      </c>
      <c r="D319" s="98" t="s">
        <v>103</v>
      </c>
      <c r="E319" s="98" t="s">
        <v>102</v>
      </c>
      <c r="Y319" s="98"/>
      <c r="Z319" s="98" t="s">
        <v>436</v>
      </c>
      <c r="AD319" t="s">
        <v>101</v>
      </c>
      <c r="AE319" s="98" t="s">
        <v>201</v>
      </c>
      <c r="AF319" s="98" t="s">
        <v>200</v>
      </c>
    </row>
    <row r="320" spans="2:32">
      <c r="C320" t="s">
        <v>48</v>
      </c>
      <c r="D320" s="98" t="s">
        <v>88</v>
      </c>
      <c r="E320" s="98" t="s">
        <v>87</v>
      </c>
      <c r="Y320" s="98"/>
      <c r="Z320" s="98" t="s">
        <v>436</v>
      </c>
      <c r="AD320" t="s">
        <v>101</v>
      </c>
      <c r="AE320" s="98" t="s">
        <v>177</v>
      </c>
      <c r="AF320" s="98" t="s">
        <v>176</v>
      </c>
    </row>
    <row r="321" spans="2:32">
      <c r="C321" t="s">
        <v>48</v>
      </c>
      <c r="D321" s="98" t="s">
        <v>80</v>
      </c>
      <c r="E321" s="98" t="s">
        <v>79</v>
      </c>
      <c r="Y321" s="98"/>
      <c r="Z321" s="98" t="s">
        <v>436</v>
      </c>
      <c r="AD321" t="s">
        <v>101</v>
      </c>
      <c r="AE321" s="98" t="s">
        <v>132</v>
      </c>
      <c r="AF321" s="98" t="s">
        <v>131</v>
      </c>
    </row>
    <row r="322" spans="2:32">
      <c r="C322" t="s">
        <v>48</v>
      </c>
      <c r="D322" s="98" t="s">
        <v>51</v>
      </c>
      <c r="E322" s="98" t="s">
        <v>50</v>
      </c>
      <c r="Y322" s="98"/>
      <c r="Z322" s="98" t="s">
        <v>436</v>
      </c>
      <c r="AD322" t="s">
        <v>101</v>
      </c>
      <c r="AE322" s="98" t="s">
        <v>118</v>
      </c>
      <c r="AF322" s="98" t="s">
        <v>117</v>
      </c>
    </row>
    <row r="323" spans="2:32">
      <c r="C323" t="s">
        <v>48</v>
      </c>
      <c r="D323" s="98" t="s">
        <v>46</v>
      </c>
      <c r="E323" s="98" t="s">
        <v>45</v>
      </c>
      <c r="Y323" s="98"/>
      <c r="Z323" s="98" t="s">
        <v>436</v>
      </c>
      <c r="AD323" t="s">
        <v>101</v>
      </c>
      <c r="AE323" s="98" t="s">
        <v>99</v>
      </c>
      <c r="AF323" s="98" t="s">
        <v>98</v>
      </c>
    </row>
    <row r="324" spans="2:32">
      <c r="B324" t="s">
        <v>43</v>
      </c>
      <c r="C324" t="s">
        <v>43</v>
      </c>
      <c r="D324" t="s">
        <v>43</v>
      </c>
      <c r="E324" t="s">
        <v>1175</v>
      </c>
      <c r="Y324" s="98"/>
      <c r="Z324" s="98" t="s">
        <v>436</v>
      </c>
      <c r="AC324" t="s">
        <v>72</v>
      </c>
      <c r="AD324" t="s">
        <v>72</v>
      </c>
      <c r="AE324" s="98" t="s">
        <v>365</v>
      </c>
      <c r="AF324" s="98" t="s">
        <v>364</v>
      </c>
    </row>
    <row r="325" spans="2:32">
      <c r="C325" t="s">
        <v>43</v>
      </c>
      <c r="D325" s="98" t="s">
        <v>361</v>
      </c>
      <c r="E325" s="98" t="s">
        <v>360</v>
      </c>
      <c r="Y325" s="98"/>
      <c r="Z325" s="98" t="s">
        <v>436</v>
      </c>
      <c r="AD325" t="s">
        <v>72</v>
      </c>
      <c r="AE325" s="98" t="s">
        <v>363</v>
      </c>
      <c r="AF325" s="98" t="s">
        <v>362</v>
      </c>
    </row>
    <row r="326" spans="2:32">
      <c r="C326" t="s">
        <v>43</v>
      </c>
      <c r="D326" s="98" t="s">
        <v>341</v>
      </c>
      <c r="E326" s="98" t="s">
        <v>340</v>
      </c>
      <c r="Y326" s="98"/>
      <c r="Z326" s="98" t="s">
        <v>436</v>
      </c>
      <c r="AD326" t="s">
        <v>72</v>
      </c>
      <c r="AE326" s="98" t="s">
        <v>355</v>
      </c>
      <c r="AF326" s="98" t="s">
        <v>354</v>
      </c>
    </row>
    <row r="327" spans="2:32">
      <c r="C327" t="s">
        <v>43</v>
      </c>
      <c r="D327" s="98" t="s">
        <v>327</v>
      </c>
      <c r="E327" s="98" t="s">
        <v>326</v>
      </c>
      <c r="Y327" s="98"/>
      <c r="Z327" s="98" t="s">
        <v>436</v>
      </c>
      <c r="AD327" t="s">
        <v>72</v>
      </c>
      <c r="AE327" s="98" t="s">
        <v>339</v>
      </c>
      <c r="AF327" s="98" t="s">
        <v>338</v>
      </c>
    </row>
    <row r="328" spans="2:32">
      <c r="C328" t="s">
        <v>43</v>
      </c>
      <c r="D328" s="98" t="s">
        <v>295</v>
      </c>
      <c r="E328" s="98" t="s">
        <v>294</v>
      </c>
      <c r="Y328" s="98"/>
      <c r="Z328" s="98" t="s">
        <v>436</v>
      </c>
      <c r="AD328" t="s">
        <v>72</v>
      </c>
      <c r="AE328" s="98" t="s">
        <v>333</v>
      </c>
      <c r="AF328" s="98" t="s">
        <v>332</v>
      </c>
    </row>
    <row r="329" spans="2:32">
      <c r="C329" t="s">
        <v>43</v>
      </c>
      <c r="D329" s="98" t="s">
        <v>287</v>
      </c>
      <c r="E329" s="98" t="s">
        <v>286</v>
      </c>
      <c r="Y329" s="98"/>
      <c r="Z329" s="98" t="s">
        <v>436</v>
      </c>
      <c r="AD329" t="s">
        <v>72</v>
      </c>
      <c r="AE329" s="98" t="s">
        <v>323</v>
      </c>
      <c r="AF329" s="98" t="s">
        <v>322</v>
      </c>
    </row>
    <row r="330" spans="2:32">
      <c r="C330" t="s">
        <v>43</v>
      </c>
      <c r="D330" s="98" t="s">
        <v>241</v>
      </c>
      <c r="E330" s="98" t="s">
        <v>240</v>
      </c>
      <c r="Y330" s="98"/>
      <c r="Z330" s="98" t="s">
        <v>436</v>
      </c>
      <c r="AD330" t="s">
        <v>72</v>
      </c>
      <c r="AE330" s="98" t="s">
        <v>315</v>
      </c>
      <c r="AF330" s="98" t="s">
        <v>314</v>
      </c>
    </row>
    <row r="331" spans="2:32">
      <c r="C331" t="s">
        <v>43</v>
      </c>
      <c r="D331" s="98" t="s">
        <v>237</v>
      </c>
      <c r="E331" s="98" t="s">
        <v>236</v>
      </c>
      <c r="Y331" s="98"/>
      <c r="Z331" s="98" t="s">
        <v>436</v>
      </c>
      <c r="AD331" t="s">
        <v>72</v>
      </c>
      <c r="AE331" s="98" t="s">
        <v>307</v>
      </c>
      <c r="AF331" s="98" t="s">
        <v>306</v>
      </c>
    </row>
    <row r="332" spans="2:32">
      <c r="C332" t="s">
        <v>43</v>
      </c>
      <c r="D332" s="98" t="s">
        <v>229</v>
      </c>
      <c r="E332" s="98" t="s">
        <v>228</v>
      </c>
      <c r="Y332" s="98"/>
      <c r="Z332" s="98" t="s">
        <v>436</v>
      </c>
      <c r="AD332" t="s">
        <v>72</v>
      </c>
      <c r="AE332" s="98" t="s">
        <v>289</v>
      </c>
      <c r="AF332" s="98" t="s">
        <v>288</v>
      </c>
    </row>
    <row r="333" spans="2:32">
      <c r="C333" t="s">
        <v>43</v>
      </c>
      <c r="D333" s="98" t="s">
        <v>199</v>
      </c>
      <c r="E333" s="98" t="s">
        <v>198</v>
      </c>
      <c r="Y333" s="98"/>
      <c r="Z333" s="98" t="s">
        <v>436</v>
      </c>
      <c r="AD333" t="s">
        <v>72</v>
      </c>
      <c r="AE333" s="98" t="s">
        <v>283</v>
      </c>
      <c r="AF333" s="98" t="s">
        <v>282</v>
      </c>
    </row>
    <row r="334" spans="2:32">
      <c r="C334" t="s">
        <v>43</v>
      </c>
      <c r="D334" s="98" t="s">
        <v>197</v>
      </c>
      <c r="E334" s="98" t="s">
        <v>196</v>
      </c>
      <c r="Y334" s="98"/>
      <c r="Z334" s="98" t="s">
        <v>436</v>
      </c>
      <c r="AD334" t="s">
        <v>72</v>
      </c>
      <c r="AE334" s="98" t="s">
        <v>275</v>
      </c>
      <c r="AF334" s="98" t="s">
        <v>274</v>
      </c>
    </row>
    <row r="335" spans="2:32">
      <c r="C335" t="s">
        <v>43</v>
      </c>
      <c r="D335" s="98" t="s">
        <v>191</v>
      </c>
      <c r="E335" s="98" t="s">
        <v>190</v>
      </c>
      <c r="Y335" s="98"/>
      <c r="Z335" s="98" t="s">
        <v>436</v>
      </c>
      <c r="AD335" t="s">
        <v>72</v>
      </c>
      <c r="AE335" s="98" t="s">
        <v>273</v>
      </c>
      <c r="AF335" s="98" t="s">
        <v>272</v>
      </c>
    </row>
    <row r="336" spans="2:32">
      <c r="C336" t="s">
        <v>43</v>
      </c>
      <c r="D336" s="98" t="s">
        <v>161</v>
      </c>
      <c r="E336" s="98" t="s">
        <v>160</v>
      </c>
      <c r="Y336" s="98"/>
      <c r="Z336" s="98" t="s">
        <v>436</v>
      </c>
      <c r="AD336" t="s">
        <v>72</v>
      </c>
      <c r="AE336" s="98" t="s">
        <v>269</v>
      </c>
      <c r="AF336" s="98" t="s">
        <v>268</v>
      </c>
    </row>
    <row r="337" spans="2:32">
      <c r="C337" t="s">
        <v>43</v>
      </c>
      <c r="D337" s="98" t="s">
        <v>149</v>
      </c>
      <c r="E337" s="98" t="s">
        <v>148</v>
      </c>
      <c r="Y337" t="s">
        <v>49</v>
      </c>
      <c r="Z337" s="98" t="s">
        <v>437</v>
      </c>
      <c r="AD337" t="s">
        <v>72</v>
      </c>
      <c r="AE337" s="98" t="s">
        <v>265</v>
      </c>
      <c r="AF337" s="98" t="s">
        <v>264</v>
      </c>
    </row>
    <row r="338" spans="2:32">
      <c r="C338" t="s">
        <v>43</v>
      </c>
      <c r="D338" s="98" t="s">
        <v>90</v>
      </c>
      <c r="E338" s="98" t="s">
        <v>89</v>
      </c>
      <c r="Z338" s="98" t="s">
        <v>437</v>
      </c>
      <c r="AD338" t="s">
        <v>72</v>
      </c>
      <c r="AE338" s="98" t="s">
        <v>263</v>
      </c>
      <c r="AF338" s="98" t="s">
        <v>262</v>
      </c>
    </row>
    <row r="339" spans="2:32">
      <c r="C339" t="s">
        <v>43</v>
      </c>
      <c r="D339" s="98" t="s">
        <v>41</v>
      </c>
      <c r="E339" s="98" t="s">
        <v>40</v>
      </c>
      <c r="Z339" s="98" t="s">
        <v>437</v>
      </c>
      <c r="AD339" t="s">
        <v>72</v>
      </c>
      <c r="AE339" s="98" t="s">
        <v>259</v>
      </c>
      <c r="AF339" s="98" t="s">
        <v>258</v>
      </c>
    </row>
    <row r="340" spans="2:32">
      <c r="B340" t="s">
        <v>73</v>
      </c>
      <c r="C340" t="s">
        <v>73</v>
      </c>
      <c r="D340" s="98" t="s">
        <v>73</v>
      </c>
      <c r="E340" s="98" t="s">
        <v>509</v>
      </c>
      <c r="Z340" s="98" t="s">
        <v>437</v>
      </c>
      <c r="AD340" t="s">
        <v>72</v>
      </c>
      <c r="AE340" s="98" t="s">
        <v>253</v>
      </c>
      <c r="AF340" s="98" t="s">
        <v>252</v>
      </c>
    </row>
    <row r="341" spans="2:32">
      <c r="C341" t="s">
        <v>73</v>
      </c>
      <c r="D341" s="98" t="s">
        <v>71</v>
      </c>
      <c r="E341" t="s">
        <v>555</v>
      </c>
      <c r="Z341" s="98" t="s">
        <v>437</v>
      </c>
      <c r="AD341" t="s">
        <v>72</v>
      </c>
      <c r="AE341" s="98" t="s">
        <v>251</v>
      </c>
      <c r="AF341" s="98" t="s">
        <v>250</v>
      </c>
    </row>
    <row r="342" spans="2:32">
      <c r="C342" t="s">
        <v>73</v>
      </c>
      <c r="D342" s="98" t="s">
        <v>365</v>
      </c>
      <c r="E342" s="98" t="s">
        <v>364</v>
      </c>
      <c r="Z342" s="98" t="s">
        <v>437</v>
      </c>
      <c r="AD342" t="s">
        <v>72</v>
      </c>
      <c r="AE342" s="98" t="s">
        <v>247</v>
      </c>
      <c r="AF342" s="98" t="s">
        <v>246</v>
      </c>
    </row>
    <row r="343" spans="2:32">
      <c r="C343" t="s">
        <v>73</v>
      </c>
      <c r="D343" s="98" t="s">
        <v>363</v>
      </c>
      <c r="E343" s="98" t="s">
        <v>362</v>
      </c>
      <c r="Z343" s="98" t="s">
        <v>437</v>
      </c>
      <c r="AD343" t="s">
        <v>72</v>
      </c>
      <c r="AE343" s="98" t="s">
        <v>245</v>
      </c>
      <c r="AF343" s="98" t="s">
        <v>244</v>
      </c>
    </row>
    <row r="344" spans="2:32">
      <c r="C344" t="s">
        <v>73</v>
      </c>
      <c r="D344" s="98" t="s">
        <v>355</v>
      </c>
      <c r="E344" s="98" t="s">
        <v>354</v>
      </c>
      <c r="Z344" s="98" t="s">
        <v>437</v>
      </c>
      <c r="AD344" t="s">
        <v>72</v>
      </c>
      <c r="AE344" s="98" t="s">
        <v>239</v>
      </c>
      <c r="AF344" s="98" t="s">
        <v>238</v>
      </c>
    </row>
    <row r="345" spans="2:32">
      <c r="C345" t="s">
        <v>73</v>
      </c>
      <c r="D345" s="98" t="s">
        <v>339</v>
      </c>
      <c r="E345" s="98" t="s">
        <v>338</v>
      </c>
      <c r="Z345" s="98" t="s">
        <v>437</v>
      </c>
      <c r="AD345" t="s">
        <v>72</v>
      </c>
      <c r="AE345" s="98" t="s">
        <v>233</v>
      </c>
      <c r="AF345" s="98" t="s">
        <v>232</v>
      </c>
    </row>
    <row r="346" spans="2:32">
      <c r="C346" t="s">
        <v>73</v>
      </c>
      <c r="D346" s="98" t="s">
        <v>333</v>
      </c>
      <c r="E346" s="98" t="s">
        <v>332</v>
      </c>
      <c r="Z346" s="98" t="s">
        <v>437</v>
      </c>
      <c r="AD346" t="s">
        <v>72</v>
      </c>
      <c r="AE346" s="98" t="s">
        <v>223</v>
      </c>
      <c r="AF346" s="98" t="s">
        <v>222</v>
      </c>
    </row>
    <row r="347" spans="2:32">
      <c r="C347" t="s">
        <v>73</v>
      </c>
      <c r="D347" s="98" t="s">
        <v>323</v>
      </c>
      <c r="E347" s="98" t="s">
        <v>322</v>
      </c>
      <c r="Z347" s="98" t="s">
        <v>437</v>
      </c>
      <c r="AD347" t="s">
        <v>72</v>
      </c>
      <c r="AE347" s="98" t="s">
        <v>211</v>
      </c>
      <c r="AF347" s="98" t="s">
        <v>210</v>
      </c>
    </row>
    <row r="348" spans="2:32">
      <c r="C348" t="s">
        <v>73</v>
      </c>
      <c r="D348" s="98" t="s">
        <v>315</v>
      </c>
      <c r="E348" s="98" t="s">
        <v>314</v>
      </c>
      <c r="Z348" s="98" t="s">
        <v>437</v>
      </c>
      <c r="AD348" t="s">
        <v>72</v>
      </c>
      <c r="AE348" s="98" t="s">
        <v>203</v>
      </c>
      <c r="AF348" s="98" t="s">
        <v>202</v>
      </c>
    </row>
    <row r="349" spans="2:32">
      <c r="C349" t="s">
        <v>73</v>
      </c>
      <c r="D349" s="98" t="s">
        <v>307</v>
      </c>
      <c r="E349" s="98" t="s">
        <v>306</v>
      </c>
      <c r="Z349" s="98" t="s">
        <v>437</v>
      </c>
      <c r="AD349" t="s">
        <v>72</v>
      </c>
      <c r="AE349" s="98" t="s">
        <v>169</v>
      </c>
      <c r="AF349" s="98" t="s">
        <v>168</v>
      </c>
    </row>
    <row r="350" spans="2:32">
      <c r="C350" t="s">
        <v>73</v>
      </c>
      <c r="D350" s="98" t="s">
        <v>289</v>
      </c>
      <c r="E350" s="98" t="s">
        <v>288</v>
      </c>
      <c r="Z350" s="98" t="s">
        <v>437</v>
      </c>
      <c r="AD350" t="s">
        <v>72</v>
      </c>
      <c r="AE350" s="98" t="s">
        <v>165</v>
      </c>
      <c r="AF350" s="98" t="s">
        <v>164</v>
      </c>
    </row>
    <row r="351" spans="2:32">
      <c r="C351" t="s">
        <v>73</v>
      </c>
      <c r="D351" s="98" t="s">
        <v>283</v>
      </c>
      <c r="E351" s="98" t="s">
        <v>282</v>
      </c>
      <c r="Z351" s="98" t="s">
        <v>437</v>
      </c>
      <c r="AD351" t="s">
        <v>72</v>
      </c>
      <c r="AE351" s="98" t="s">
        <v>130</v>
      </c>
      <c r="AF351" s="98" t="s">
        <v>129</v>
      </c>
    </row>
    <row r="352" spans="2:32">
      <c r="C352" t="s">
        <v>73</v>
      </c>
      <c r="D352" s="98" t="s">
        <v>275</v>
      </c>
      <c r="E352" s="98" t="s">
        <v>274</v>
      </c>
      <c r="Z352" s="98" t="s">
        <v>437</v>
      </c>
      <c r="AD352" t="s">
        <v>72</v>
      </c>
      <c r="AE352" s="98" t="s">
        <v>110</v>
      </c>
      <c r="AF352" s="98" t="s">
        <v>109</v>
      </c>
    </row>
    <row r="353" spans="3:32">
      <c r="C353" t="s">
        <v>73</v>
      </c>
      <c r="D353" s="98" t="s">
        <v>273</v>
      </c>
      <c r="E353" s="98" t="s">
        <v>272</v>
      </c>
      <c r="Z353" s="98" t="s">
        <v>437</v>
      </c>
      <c r="AD353" t="s">
        <v>72</v>
      </c>
      <c r="AE353" s="98" t="s">
        <v>94</v>
      </c>
      <c r="AF353" s="98" t="s">
        <v>93</v>
      </c>
    </row>
    <row r="354" spans="3:32">
      <c r="C354" t="s">
        <v>73</v>
      </c>
      <c r="D354" s="98" t="s">
        <v>269</v>
      </c>
      <c r="E354" s="98" t="s">
        <v>268</v>
      </c>
      <c r="Z354" s="98" t="s">
        <v>437</v>
      </c>
      <c r="AD354" t="s">
        <v>72</v>
      </c>
      <c r="AE354" s="98" t="s">
        <v>86</v>
      </c>
      <c r="AF354" s="98" t="s">
        <v>85</v>
      </c>
    </row>
    <row r="355" spans="3:32">
      <c r="C355" t="s">
        <v>73</v>
      </c>
      <c r="D355" s="98" t="s">
        <v>265</v>
      </c>
      <c r="E355" s="98" t="s">
        <v>264</v>
      </c>
      <c r="Z355" s="98" t="s">
        <v>437</v>
      </c>
      <c r="AD355" t="s">
        <v>72</v>
      </c>
      <c r="AE355" s="98" t="s">
        <v>84</v>
      </c>
      <c r="AF355" s="98" t="s">
        <v>83</v>
      </c>
    </row>
    <row r="356" spans="3:32">
      <c r="C356" t="s">
        <v>73</v>
      </c>
      <c r="D356" s="98" t="s">
        <v>263</v>
      </c>
      <c r="E356" s="98" t="s">
        <v>262</v>
      </c>
      <c r="Z356" s="98" t="s">
        <v>437</v>
      </c>
      <c r="AD356" t="s">
        <v>72</v>
      </c>
      <c r="AE356" s="98" t="s">
        <v>70</v>
      </c>
      <c r="AF356" s="98" t="s">
        <v>69</v>
      </c>
    </row>
    <row r="357" spans="3:32">
      <c r="C357" t="s">
        <v>73</v>
      </c>
      <c r="D357" s="98" t="s">
        <v>259</v>
      </c>
      <c r="E357" s="98" t="s">
        <v>258</v>
      </c>
      <c r="Z357" s="98" t="s">
        <v>437</v>
      </c>
      <c r="AC357" t="s">
        <v>116</v>
      </c>
      <c r="AD357" t="s">
        <v>116</v>
      </c>
      <c r="AE357" s="98" t="s">
        <v>311</v>
      </c>
      <c r="AF357" s="98" t="s">
        <v>310</v>
      </c>
    </row>
    <row r="358" spans="3:32">
      <c r="C358" t="s">
        <v>73</v>
      </c>
      <c r="D358" s="98" t="s">
        <v>253</v>
      </c>
      <c r="E358" s="98" t="s">
        <v>252</v>
      </c>
      <c r="Z358" s="98" t="s">
        <v>437</v>
      </c>
      <c r="AD358" t="s">
        <v>116</v>
      </c>
      <c r="AE358" s="98" t="s">
        <v>303</v>
      </c>
      <c r="AF358" s="98" t="s">
        <v>302</v>
      </c>
    </row>
    <row r="359" spans="3:32">
      <c r="C359" t="s">
        <v>73</v>
      </c>
      <c r="D359" s="98" t="s">
        <v>251</v>
      </c>
      <c r="E359" s="98" t="s">
        <v>250</v>
      </c>
      <c r="Z359" s="98" t="s">
        <v>437</v>
      </c>
      <c r="AD359" t="s">
        <v>116</v>
      </c>
      <c r="AE359" s="98" t="s">
        <v>279</v>
      </c>
      <c r="AF359" t="s">
        <v>278</v>
      </c>
    </row>
    <row r="360" spans="3:32">
      <c r="C360" t="s">
        <v>73</v>
      </c>
      <c r="D360" s="98" t="s">
        <v>247</v>
      </c>
      <c r="E360" s="98" t="s">
        <v>246</v>
      </c>
      <c r="Z360" s="98" t="s">
        <v>437</v>
      </c>
      <c r="AD360" t="s">
        <v>116</v>
      </c>
      <c r="AE360" s="98" t="s">
        <v>261</v>
      </c>
      <c r="AF360" s="98" t="s">
        <v>260</v>
      </c>
    </row>
    <row r="361" spans="3:32">
      <c r="C361" t="s">
        <v>73</v>
      </c>
      <c r="D361" s="98" t="s">
        <v>245</v>
      </c>
      <c r="E361" s="98" t="s">
        <v>244</v>
      </c>
      <c r="Z361" s="98" t="s">
        <v>437</v>
      </c>
      <c r="AD361" t="s">
        <v>116</v>
      </c>
      <c r="AE361" s="98" t="s">
        <v>209</v>
      </c>
      <c r="AF361" s="98" t="s">
        <v>208</v>
      </c>
    </row>
    <row r="362" spans="3:32">
      <c r="C362" t="s">
        <v>73</v>
      </c>
      <c r="D362" s="98" t="s">
        <v>239</v>
      </c>
      <c r="E362" s="98" t="s">
        <v>238</v>
      </c>
      <c r="Z362" s="98" t="s">
        <v>437</v>
      </c>
      <c r="AD362" t="s">
        <v>116</v>
      </c>
      <c r="AE362" s="98" t="s">
        <v>205</v>
      </c>
      <c r="AF362" s="98" t="s">
        <v>204</v>
      </c>
    </row>
    <row r="363" spans="3:32">
      <c r="C363" t="s">
        <v>73</v>
      </c>
      <c r="D363" s="98" t="s">
        <v>233</v>
      </c>
      <c r="E363" s="98" t="s">
        <v>232</v>
      </c>
      <c r="Z363" s="98" t="s">
        <v>437</v>
      </c>
      <c r="AD363" t="s">
        <v>116</v>
      </c>
      <c r="AE363" s="98" t="s">
        <v>193</v>
      </c>
      <c r="AF363" s="98" t="s">
        <v>192</v>
      </c>
    </row>
    <row r="364" spans="3:32">
      <c r="C364" t="s">
        <v>73</v>
      </c>
      <c r="D364" s="98" t="s">
        <v>223</v>
      </c>
      <c r="E364" s="98" t="s">
        <v>222</v>
      </c>
      <c r="Z364" s="98" t="s">
        <v>437</v>
      </c>
      <c r="AD364" t="s">
        <v>116</v>
      </c>
      <c r="AE364" s="98" t="s">
        <v>187</v>
      </c>
      <c r="AF364" t="s">
        <v>186</v>
      </c>
    </row>
    <row r="365" spans="3:32">
      <c r="C365" t="s">
        <v>73</v>
      </c>
      <c r="D365" s="98" t="s">
        <v>211</v>
      </c>
      <c r="E365" s="98" t="s">
        <v>210</v>
      </c>
      <c r="Z365" s="98" t="s">
        <v>437</v>
      </c>
      <c r="AD365" t="s">
        <v>116</v>
      </c>
      <c r="AE365" s="98" t="s">
        <v>167</v>
      </c>
      <c r="AF365" s="98" t="s">
        <v>166</v>
      </c>
    </row>
    <row r="366" spans="3:32">
      <c r="C366" t="s">
        <v>73</v>
      </c>
      <c r="D366" s="98" t="s">
        <v>203</v>
      </c>
      <c r="E366" s="98" t="s">
        <v>202</v>
      </c>
      <c r="Z366" s="98" t="s">
        <v>437</v>
      </c>
      <c r="AD366" t="s">
        <v>116</v>
      </c>
      <c r="AE366" s="98" t="s">
        <v>137</v>
      </c>
      <c r="AF366" s="98" t="s">
        <v>136</v>
      </c>
    </row>
    <row r="367" spans="3:32">
      <c r="C367" t="s">
        <v>73</v>
      </c>
      <c r="D367" s="98" t="s">
        <v>169</v>
      </c>
      <c r="E367" s="98" t="s">
        <v>168</v>
      </c>
      <c r="Z367" s="98" t="s">
        <v>437</v>
      </c>
      <c r="AD367" t="s">
        <v>116</v>
      </c>
      <c r="AE367" s="98" t="s">
        <v>122</v>
      </c>
      <c r="AF367" s="98" t="s">
        <v>121</v>
      </c>
    </row>
    <row r="368" spans="3:32">
      <c r="C368" t="s">
        <v>73</v>
      </c>
      <c r="D368" s="98" t="s">
        <v>165</v>
      </c>
      <c r="E368" s="98" t="s">
        <v>164</v>
      </c>
      <c r="Z368" s="98" t="s">
        <v>437</v>
      </c>
      <c r="AD368" t="s">
        <v>116</v>
      </c>
      <c r="AE368" s="98" t="s">
        <v>114</v>
      </c>
      <c r="AF368" s="98" t="s">
        <v>113</v>
      </c>
    </row>
    <row r="369" spans="2:32">
      <c r="C369" t="s">
        <v>73</v>
      </c>
      <c r="D369" s="98" t="s">
        <v>130</v>
      </c>
      <c r="E369" s="98" t="s">
        <v>129</v>
      </c>
      <c r="Z369" s="98" t="s">
        <v>437</v>
      </c>
      <c r="AC369" t="s">
        <v>60</v>
      </c>
      <c r="AD369" t="s">
        <v>60</v>
      </c>
      <c r="AE369" s="98" t="s">
        <v>351</v>
      </c>
      <c r="AF369" s="98" t="s">
        <v>350</v>
      </c>
    </row>
    <row r="370" spans="2:32">
      <c r="C370" t="s">
        <v>73</v>
      </c>
      <c r="D370" s="98" t="s">
        <v>110</v>
      </c>
      <c r="E370" s="98" t="s">
        <v>109</v>
      </c>
      <c r="Z370" s="98" t="s">
        <v>437</v>
      </c>
      <c r="AD370" t="s">
        <v>60</v>
      </c>
      <c r="AE370" s="98" t="s">
        <v>349</v>
      </c>
      <c r="AF370" s="98" t="s">
        <v>348</v>
      </c>
    </row>
    <row r="371" spans="2:32">
      <c r="C371" t="s">
        <v>73</v>
      </c>
      <c r="D371" s="98" t="s">
        <v>94</v>
      </c>
      <c r="E371" s="98" t="s">
        <v>93</v>
      </c>
      <c r="Z371" s="98" t="s">
        <v>437</v>
      </c>
      <c r="AD371" t="s">
        <v>60</v>
      </c>
      <c r="AE371" s="98" t="s">
        <v>347</v>
      </c>
      <c r="AF371" s="98" t="s">
        <v>346</v>
      </c>
    </row>
    <row r="372" spans="2:32">
      <c r="C372" t="s">
        <v>73</v>
      </c>
      <c r="D372" s="98" t="s">
        <v>86</v>
      </c>
      <c r="E372" s="98" t="s">
        <v>85</v>
      </c>
      <c r="Y372" t="s">
        <v>44</v>
      </c>
      <c r="Z372" s="98" t="s">
        <v>438</v>
      </c>
      <c r="AD372" t="s">
        <v>60</v>
      </c>
      <c r="AE372" s="98" t="s">
        <v>329</v>
      </c>
      <c r="AF372" s="98" t="s">
        <v>328</v>
      </c>
    </row>
    <row r="373" spans="2:32">
      <c r="C373" t="s">
        <v>73</v>
      </c>
      <c r="D373" s="98" t="s">
        <v>84</v>
      </c>
      <c r="E373" s="98" t="s">
        <v>83</v>
      </c>
      <c r="Z373" s="98" t="s">
        <v>438</v>
      </c>
      <c r="AD373" t="s">
        <v>60</v>
      </c>
      <c r="AE373" s="98" t="s">
        <v>319</v>
      </c>
      <c r="AF373" s="98" t="s">
        <v>318</v>
      </c>
    </row>
    <row r="374" spans="2:32">
      <c r="C374" t="s">
        <v>73</v>
      </c>
      <c r="D374" s="98" t="s">
        <v>70</v>
      </c>
      <c r="E374" s="98" t="s">
        <v>69</v>
      </c>
      <c r="Z374" s="98" t="s">
        <v>438</v>
      </c>
      <c r="AD374" t="s">
        <v>60</v>
      </c>
      <c r="AE374" s="98" t="s">
        <v>317</v>
      </c>
      <c r="AF374" s="98" t="s">
        <v>316</v>
      </c>
    </row>
    <row r="375" spans="2:32">
      <c r="B375" t="s">
        <v>49</v>
      </c>
      <c r="C375" t="s">
        <v>49</v>
      </c>
      <c r="D375" t="s">
        <v>49</v>
      </c>
      <c r="E375" s="98" t="s">
        <v>506</v>
      </c>
      <c r="Z375" s="98" t="s">
        <v>438</v>
      </c>
      <c r="AD375" t="s">
        <v>60</v>
      </c>
      <c r="AE375" s="98" t="s">
        <v>305</v>
      </c>
      <c r="AF375" s="98" t="s">
        <v>304</v>
      </c>
    </row>
    <row r="376" spans="2:32">
      <c r="C376" t="s">
        <v>49</v>
      </c>
      <c r="D376" t="s">
        <v>104</v>
      </c>
      <c r="E376" t="s">
        <v>541</v>
      </c>
      <c r="Z376" s="98" t="s">
        <v>438</v>
      </c>
      <c r="AD376" t="s">
        <v>60</v>
      </c>
      <c r="AE376" s="98" t="s">
        <v>271</v>
      </c>
      <c r="AF376" s="98" t="s">
        <v>270</v>
      </c>
    </row>
    <row r="377" spans="2:32">
      <c r="C377" t="s">
        <v>49</v>
      </c>
      <c r="D377" t="s">
        <v>47</v>
      </c>
      <c r="E377" t="s">
        <v>542</v>
      </c>
      <c r="Z377" s="98" t="s">
        <v>438</v>
      </c>
      <c r="AD377" t="s">
        <v>60</v>
      </c>
      <c r="AE377" s="98" t="s">
        <v>235</v>
      </c>
      <c r="AF377" s="98" t="s">
        <v>234</v>
      </c>
    </row>
    <row r="378" spans="2:32">
      <c r="C378" t="s">
        <v>49</v>
      </c>
      <c r="D378" t="s">
        <v>158</v>
      </c>
      <c r="E378" t="s">
        <v>545</v>
      </c>
      <c r="Z378" s="98" t="s">
        <v>438</v>
      </c>
      <c r="AD378" t="s">
        <v>60</v>
      </c>
      <c r="AE378" s="98" t="s">
        <v>231</v>
      </c>
      <c r="AF378" s="98" t="s">
        <v>230</v>
      </c>
    </row>
    <row r="379" spans="2:32">
      <c r="C379" t="s">
        <v>49</v>
      </c>
      <c r="D379" t="s">
        <v>100</v>
      </c>
      <c r="E379" t="s">
        <v>546</v>
      </c>
      <c r="Z379" s="98" t="s">
        <v>438</v>
      </c>
      <c r="AD379" t="s">
        <v>60</v>
      </c>
      <c r="AE379" s="98" t="s">
        <v>219</v>
      </c>
      <c r="AF379" s="98" t="s">
        <v>218</v>
      </c>
    </row>
    <row r="380" spans="2:32">
      <c r="C380" t="s">
        <v>49</v>
      </c>
      <c r="D380" s="98" t="s">
        <v>357</v>
      </c>
      <c r="E380" s="98" t="s">
        <v>356</v>
      </c>
      <c r="Z380" s="98" t="s">
        <v>438</v>
      </c>
      <c r="AD380" t="s">
        <v>60</v>
      </c>
      <c r="AE380" s="98" t="s">
        <v>215</v>
      </c>
      <c r="AF380" s="98" t="s">
        <v>214</v>
      </c>
    </row>
    <row r="381" spans="2:32">
      <c r="C381" t="s">
        <v>49</v>
      </c>
      <c r="D381" s="98" t="s">
        <v>353</v>
      </c>
      <c r="E381" s="98" t="s">
        <v>352</v>
      </c>
      <c r="Z381" s="98" t="s">
        <v>438</v>
      </c>
      <c r="AD381" t="s">
        <v>60</v>
      </c>
      <c r="AE381" s="98" t="s">
        <v>181</v>
      </c>
      <c r="AF381" s="98" t="s">
        <v>180</v>
      </c>
    </row>
    <row r="382" spans="2:32">
      <c r="C382" t="s">
        <v>49</v>
      </c>
      <c r="D382" s="98" t="s">
        <v>325</v>
      </c>
      <c r="E382" s="98" t="s">
        <v>324</v>
      </c>
      <c r="Z382" s="98" t="s">
        <v>438</v>
      </c>
      <c r="AD382" t="s">
        <v>60</v>
      </c>
      <c r="AE382" s="98" t="s">
        <v>163</v>
      </c>
      <c r="AF382" s="98" t="s">
        <v>162</v>
      </c>
    </row>
    <row r="383" spans="2:32">
      <c r="C383" t="s">
        <v>49</v>
      </c>
      <c r="D383" s="98" t="s">
        <v>321</v>
      </c>
      <c r="E383" s="98" t="s">
        <v>320</v>
      </c>
      <c r="Z383" s="98" t="s">
        <v>438</v>
      </c>
      <c r="AD383" t="s">
        <v>60</v>
      </c>
      <c r="AE383" s="98" t="s">
        <v>155</v>
      </c>
      <c r="AF383" s="98" t="s">
        <v>154</v>
      </c>
    </row>
    <row r="384" spans="2:32">
      <c r="C384" t="s">
        <v>49</v>
      </c>
      <c r="D384" s="98" t="s">
        <v>309</v>
      </c>
      <c r="E384" s="98" t="s">
        <v>308</v>
      </c>
      <c r="Z384" s="98" t="s">
        <v>438</v>
      </c>
      <c r="AD384" t="s">
        <v>60</v>
      </c>
      <c r="AE384" s="98" t="s">
        <v>151</v>
      </c>
      <c r="AF384" s="98" t="s">
        <v>150</v>
      </c>
    </row>
    <row r="385" spans="3:32">
      <c r="C385" t="s">
        <v>49</v>
      </c>
      <c r="D385" s="98" t="s">
        <v>301</v>
      </c>
      <c r="E385" s="98" t="s">
        <v>300</v>
      </c>
      <c r="Z385" s="98" t="s">
        <v>438</v>
      </c>
      <c r="AD385" t="s">
        <v>60</v>
      </c>
      <c r="AE385" s="98" t="s">
        <v>128</v>
      </c>
      <c r="AF385" s="98" t="s">
        <v>127</v>
      </c>
    </row>
    <row r="386" spans="3:32">
      <c r="C386" t="s">
        <v>49</v>
      </c>
      <c r="D386" s="98" t="s">
        <v>299</v>
      </c>
      <c r="E386" s="98" t="s">
        <v>298</v>
      </c>
      <c r="Z386" s="98" t="s">
        <v>438</v>
      </c>
      <c r="AD386" t="s">
        <v>60</v>
      </c>
      <c r="AE386" s="98" t="s">
        <v>124</v>
      </c>
      <c r="AF386" s="98" t="s">
        <v>123</v>
      </c>
    </row>
    <row r="387" spans="3:32">
      <c r="C387" t="s">
        <v>49</v>
      </c>
      <c r="D387" s="98" t="s">
        <v>291</v>
      </c>
      <c r="E387" s="98" t="s">
        <v>290</v>
      </c>
      <c r="Z387" s="98" t="s">
        <v>438</v>
      </c>
      <c r="AD387" t="s">
        <v>60</v>
      </c>
      <c r="AE387" s="98" t="s">
        <v>106</v>
      </c>
      <c r="AF387" s="98" t="s">
        <v>105</v>
      </c>
    </row>
    <row r="388" spans="3:32">
      <c r="C388" t="s">
        <v>49</v>
      </c>
      <c r="D388" s="98" t="s">
        <v>281</v>
      </c>
      <c r="E388" s="98" t="s">
        <v>280</v>
      </c>
      <c r="Z388" s="98" t="s">
        <v>438</v>
      </c>
      <c r="AD388" t="s">
        <v>60</v>
      </c>
      <c r="AE388" s="98" t="s">
        <v>92</v>
      </c>
      <c r="AF388" s="98" t="s">
        <v>91</v>
      </c>
    </row>
    <row r="389" spans="3:32">
      <c r="C389" t="s">
        <v>49</v>
      </c>
      <c r="D389" s="98" t="s">
        <v>257</v>
      </c>
      <c r="E389" s="98" t="s">
        <v>256</v>
      </c>
      <c r="Z389" s="98" t="s">
        <v>438</v>
      </c>
      <c r="AD389" t="s">
        <v>60</v>
      </c>
      <c r="AE389" s="98" t="s">
        <v>82</v>
      </c>
      <c r="AF389" s="98" t="s">
        <v>81</v>
      </c>
    </row>
    <row r="390" spans="3:32">
      <c r="C390" t="s">
        <v>49</v>
      </c>
      <c r="D390" s="98" t="s">
        <v>255</v>
      </c>
      <c r="E390" s="98" t="s">
        <v>254</v>
      </c>
      <c r="Z390" s="98" t="s">
        <v>438</v>
      </c>
      <c r="AD390" t="s">
        <v>60</v>
      </c>
      <c r="AE390" s="98" t="s">
        <v>67</v>
      </c>
      <c r="AF390" s="98" t="s">
        <v>66</v>
      </c>
    </row>
    <row r="391" spans="3:32">
      <c r="C391" t="s">
        <v>49</v>
      </c>
      <c r="D391" s="98" t="s">
        <v>227</v>
      </c>
      <c r="E391" s="98" t="s">
        <v>226</v>
      </c>
      <c r="Z391" s="98" t="s">
        <v>438</v>
      </c>
      <c r="AD391" t="s">
        <v>60</v>
      </c>
      <c r="AE391" s="98" t="s">
        <v>58</v>
      </c>
      <c r="AF391" s="98" t="s">
        <v>57</v>
      </c>
    </row>
    <row r="392" spans="3:32">
      <c r="C392" t="s">
        <v>49</v>
      </c>
      <c r="D392" s="98" t="s">
        <v>225</v>
      </c>
      <c r="E392" s="98" t="s">
        <v>224</v>
      </c>
      <c r="Z392" s="98" t="s">
        <v>438</v>
      </c>
      <c r="AC392" t="s">
        <v>55</v>
      </c>
      <c r="AD392" t="s">
        <v>55</v>
      </c>
      <c r="AE392" s="98" t="s">
        <v>343</v>
      </c>
      <c r="AF392" s="98" t="s">
        <v>342</v>
      </c>
    </row>
    <row r="393" spans="3:32">
      <c r="C393" t="s">
        <v>49</v>
      </c>
      <c r="D393" s="98" t="s">
        <v>221</v>
      </c>
      <c r="E393" s="98" t="s">
        <v>220</v>
      </c>
      <c r="Z393" s="98" t="s">
        <v>438</v>
      </c>
      <c r="AD393" t="s">
        <v>55</v>
      </c>
      <c r="AE393" s="98" t="s">
        <v>337</v>
      </c>
      <c r="AF393" s="98" t="s">
        <v>336</v>
      </c>
    </row>
    <row r="394" spans="3:32">
      <c r="C394" t="s">
        <v>49</v>
      </c>
      <c r="D394" s="98" t="s">
        <v>217</v>
      </c>
      <c r="E394" s="98" t="s">
        <v>216</v>
      </c>
      <c r="Z394" s="98" t="s">
        <v>438</v>
      </c>
      <c r="AD394" t="s">
        <v>55</v>
      </c>
      <c r="AE394" s="98" t="s">
        <v>331</v>
      </c>
      <c r="AF394" s="98" t="s">
        <v>330</v>
      </c>
    </row>
    <row r="395" spans="3:32">
      <c r="C395" t="s">
        <v>49</v>
      </c>
      <c r="D395" s="98" t="s">
        <v>207</v>
      </c>
      <c r="E395" s="98" t="s">
        <v>206</v>
      </c>
      <c r="Z395" s="98" t="s">
        <v>438</v>
      </c>
      <c r="AD395" t="s">
        <v>55</v>
      </c>
      <c r="AE395" s="98" t="s">
        <v>285</v>
      </c>
      <c r="AF395" s="98" t="s">
        <v>284</v>
      </c>
    </row>
    <row r="396" spans="3:32">
      <c r="C396" t="s">
        <v>49</v>
      </c>
      <c r="D396" s="98" t="s">
        <v>201</v>
      </c>
      <c r="E396" s="98" t="s">
        <v>200</v>
      </c>
      <c r="Z396" s="98" t="s">
        <v>438</v>
      </c>
      <c r="AD396" t="s">
        <v>55</v>
      </c>
      <c r="AE396" s="98" t="s">
        <v>267</v>
      </c>
      <c r="AF396" s="98" t="s">
        <v>266</v>
      </c>
    </row>
    <row r="397" spans="3:32">
      <c r="C397" t="s">
        <v>49</v>
      </c>
      <c r="D397" s="98" t="s">
        <v>189</v>
      </c>
      <c r="E397" s="98" t="s">
        <v>188</v>
      </c>
      <c r="Z397" s="98" t="s">
        <v>438</v>
      </c>
      <c r="AD397" t="s">
        <v>55</v>
      </c>
      <c r="AE397" s="98" t="s">
        <v>249</v>
      </c>
      <c r="AF397" s="98" t="s">
        <v>248</v>
      </c>
    </row>
    <row r="398" spans="3:32">
      <c r="C398" t="s">
        <v>49</v>
      </c>
      <c r="D398" s="98" t="s">
        <v>185</v>
      </c>
      <c r="E398" s="98" t="s">
        <v>184</v>
      </c>
      <c r="Z398" s="98" t="s">
        <v>438</v>
      </c>
      <c r="AD398" t="s">
        <v>55</v>
      </c>
      <c r="AE398" s="98" t="s">
        <v>243</v>
      </c>
      <c r="AF398" s="98" t="s">
        <v>242</v>
      </c>
    </row>
    <row r="399" spans="3:32">
      <c r="C399" t="s">
        <v>49</v>
      </c>
      <c r="D399" s="98" t="s">
        <v>183</v>
      </c>
      <c r="E399" s="98" t="s">
        <v>182</v>
      </c>
      <c r="Z399" s="98" t="s">
        <v>438</v>
      </c>
      <c r="AD399" t="s">
        <v>55</v>
      </c>
      <c r="AE399" s="98" t="s">
        <v>213</v>
      </c>
      <c r="AF399" s="98" t="s">
        <v>212</v>
      </c>
    </row>
    <row r="400" spans="3:32">
      <c r="C400" t="s">
        <v>49</v>
      </c>
      <c r="D400" s="98" t="s">
        <v>177</v>
      </c>
      <c r="E400" s="98" t="s">
        <v>176</v>
      </c>
      <c r="Z400" s="98" t="s">
        <v>438</v>
      </c>
      <c r="AD400" t="s">
        <v>55</v>
      </c>
      <c r="AE400" s="98" t="s">
        <v>207</v>
      </c>
      <c r="AF400" s="98" t="s">
        <v>206</v>
      </c>
    </row>
    <row r="401" spans="2:32">
      <c r="C401" t="s">
        <v>49</v>
      </c>
      <c r="D401" s="98" t="s">
        <v>157</v>
      </c>
      <c r="E401" s="98" t="s">
        <v>156</v>
      </c>
      <c r="Z401" s="98" t="s">
        <v>438</v>
      </c>
      <c r="AD401" t="s">
        <v>55</v>
      </c>
      <c r="AE401" s="98" t="s">
        <v>179</v>
      </c>
      <c r="AF401" s="98" t="s">
        <v>178</v>
      </c>
    </row>
    <row r="402" spans="2:32">
      <c r="C402" t="s">
        <v>49</v>
      </c>
      <c r="D402" s="98" t="s">
        <v>153</v>
      </c>
      <c r="E402" s="98" t="s">
        <v>152</v>
      </c>
      <c r="Z402" s="98" t="s">
        <v>438</v>
      </c>
      <c r="AD402" t="s">
        <v>55</v>
      </c>
      <c r="AE402" s="98" t="s">
        <v>173</v>
      </c>
      <c r="AF402" s="98" t="s">
        <v>172</v>
      </c>
    </row>
    <row r="403" spans="2:32">
      <c r="C403" t="s">
        <v>49</v>
      </c>
      <c r="D403" s="98" t="s">
        <v>147</v>
      </c>
      <c r="E403" s="98" t="s">
        <v>146</v>
      </c>
      <c r="Z403" s="98" t="s">
        <v>438</v>
      </c>
      <c r="AD403" t="s">
        <v>55</v>
      </c>
      <c r="AE403" s="98" t="s">
        <v>171</v>
      </c>
      <c r="AF403" s="98" t="s">
        <v>170</v>
      </c>
    </row>
    <row r="404" spans="2:32">
      <c r="C404" t="s">
        <v>49</v>
      </c>
      <c r="D404" s="98" t="s">
        <v>143</v>
      </c>
      <c r="E404" s="98" t="s">
        <v>142</v>
      </c>
      <c r="Z404" s="98" t="s">
        <v>438</v>
      </c>
      <c r="AD404" t="s">
        <v>55</v>
      </c>
      <c r="AE404" s="98" t="s">
        <v>145</v>
      </c>
      <c r="AF404" s="98" t="s">
        <v>144</v>
      </c>
    </row>
    <row r="405" spans="2:32">
      <c r="C405" t="s">
        <v>49</v>
      </c>
      <c r="D405" s="98" t="s">
        <v>132</v>
      </c>
      <c r="E405" s="98" t="s">
        <v>131</v>
      </c>
      <c r="Z405" s="98" t="s">
        <v>438</v>
      </c>
      <c r="AD405" t="s">
        <v>55</v>
      </c>
      <c r="AE405" s="98" t="s">
        <v>134</v>
      </c>
      <c r="AF405" s="98" t="s">
        <v>133</v>
      </c>
    </row>
    <row r="406" spans="2:32">
      <c r="C406" t="s">
        <v>49</v>
      </c>
      <c r="D406" s="98" t="s">
        <v>126</v>
      </c>
      <c r="E406" s="98" t="s">
        <v>125</v>
      </c>
      <c r="Z406" s="98" t="s">
        <v>438</v>
      </c>
      <c r="AD406" t="s">
        <v>55</v>
      </c>
      <c r="AE406" s="98" t="s">
        <v>112</v>
      </c>
      <c r="AF406" s="98" t="s">
        <v>111</v>
      </c>
    </row>
    <row r="407" spans="2:32">
      <c r="C407" t="s">
        <v>49</v>
      </c>
      <c r="D407" s="98" t="s">
        <v>120</v>
      </c>
      <c r="E407" s="98" t="s">
        <v>119</v>
      </c>
      <c r="Z407" s="98" t="s">
        <v>438</v>
      </c>
      <c r="AD407" t="s">
        <v>55</v>
      </c>
      <c r="AE407" s="98" t="s">
        <v>78</v>
      </c>
      <c r="AF407" s="98" t="s">
        <v>77</v>
      </c>
    </row>
    <row r="408" spans="2:32">
      <c r="C408" t="s">
        <v>49</v>
      </c>
      <c r="D408" s="98" t="s">
        <v>118</v>
      </c>
      <c r="E408" s="98" t="s">
        <v>117</v>
      </c>
      <c r="Z408" s="98" t="s">
        <v>438</v>
      </c>
      <c r="AD408" t="s">
        <v>55</v>
      </c>
      <c r="AE408" s="98" t="s">
        <v>75</v>
      </c>
      <c r="AF408" s="98" t="s">
        <v>74</v>
      </c>
    </row>
    <row r="409" spans="2:32">
      <c r="C409" t="s">
        <v>49</v>
      </c>
      <c r="D409" s="98" t="s">
        <v>103</v>
      </c>
      <c r="E409" s="98" t="s">
        <v>102</v>
      </c>
      <c r="Z409" s="98" t="s">
        <v>438</v>
      </c>
      <c r="AD409" t="s">
        <v>55</v>
      </c>
      <c r="AE409" s="98" t="s">
        <v>62</v>
      </c>
      <c r="AF409" s="98" t="s">
        <v>61</v>
      </c>
    </row>
    <row r="410" spans="2:32">
      <c r="C410" t="s">
        <v>49</v>
      </c>
      <c r="D410" s="98" t="s">
        <v>99</v>
      </c>
      <c r="E410" s="98" t="s">
        <v>98</v>
      </c>
      <c r="Z410" s="98" t="s">
        <v>438</v>
      </c>
      <c r="AD410" t="s">
        <v>55</v>
      </c>
      <c r="AE410" s="98" t="s">
        <v>53</v>
      </c>
      <c r="AF410" s="98" t="s">
        <v>52</v>
      </c>
    </row>
    <row r="411" spans="2:32">
      <c r="C411" t="s">
        <v>49</v>
      </c>
      <c r="D411" s="98" t="s">
        <v>88</v>
      </c>
      <c r="E411" s="98" t="s">
        <v>87</v>
      </c>
      <c r="Z411" s="98" t="s">
        <v>438</v>
      </c>
      <c r="AC411" t="s">
        <v>65</v>
      </c>
      <c r="AD411" t="s">
        <v>65</v>
      </c>
      <c r="AE411" s="98" t="s">
        <v>359</v>
      </c>
      <c r="AF411" s="98" t="s">
        <v>358</v>
      </c>
    </row>
    <row r="412" spans="2:32">
      <c r="C412" t="s">
        <v>49</v>
      </c>
      <c r="D412" s="98" t="s">
        <v>80</v>
      </c>
      <c r="E412" s="98" t="s">
        <v>79</v>
      </c>
      <c r="Z412" s="98" t="s">
        <v>438</v>
      </c>
      <c r="AD412" t="s">
        <v>65</v>
      </c>
      <c r="AE412" s="98" t="s">
        <v>345</v>
      </c>
      <c r="AF412" s="98" t="s">
        <v>344</v>
      </c>
    </row>
    <row r="413" spans="2:32">
      <c r="C413" t="s">
        <v>49</v>
      </c>
      <c r="D413" s="98" t="s">
        <v>51</v>
      </c>
      <c r="E413" s="98" t="s">
        <v>50</v>
      </c>
      <c r="Z413" s="98" t="s">
        <v>438</v>
      </c>
      <c r="AD413" t="s">
        <v>65</v>
      </c>
      <c r="AE413" s="98" t="s">
        <v>335</v>
      </c>
      <c r="AF413" s="98" t="s">
        <v>334</v>
      </c>
    </row>
    <row r="414" spans="2:32">
      <c r="C414" t="s">
        <v>49</v>
      </c>
      <c r="D414" s="98" t="s">
        <v>46</v>
      </c>
      <c r="E414" s="98" t="s">
        <v>45</v>
      </c>
      <c r="Z414" s="98" t="s">
        <v>438</v>
      </c>
      <c r="AD414" t="s">
        <v>65</v>
      </c>
      <c r="AE414" s="98" t="s">
        <v>313</v>
      </c>
      <c r="AF414" s="98" t="s">
        <v>312</v>
      </c>
    </row>
    <row r="415" spans="2:32">
      <c r="B415" t="s">
        <v>44</v>
      </c>
      <c r="C415" t="s">
        <v>44</v>
      </c>
      <c r="D415" t="s">
        <v>44</v>
      </c>
      <c r="E415" s="98" t="s">
        <v>503</v>
      </c>
      <c r="Z415" s="98" t="s">
        <v>438</v>
      </c>
      <c r="AD415" t="s">
        <v>65</v>
      </c>
      <c r="AE415" s="98" t="s">
        <v>297</v>
      </c>
      <c r="AF415" s="98" t="s">
        <v>296</v>
      </c>
    </row>
    <row r="416" spans="2:32">
      <c r="C416" t="s">
        <v>44</v>
      </c>
      <c r="D416" t="s">
        <v>42</v>
      </c>
      <c r="E416" t="s">
        <v>531</v>
      </c>
      <c r="Z416" s="98" t="s">
        <v>438</v>
      </c>
      <c r="AD416" t="s">
        <v>65</v>
      </c>
      <c r="AE416" s="98" t="s">
        <v>293</v>
      </c>
      <c r="AF416" s="98" t="s">
        <v>292</v>
      </c>
    </row>
    <row r="417" spans="3:32">
      <c r="C417" t="s">
        <v>44</v>
      </c>
      <c r="D417" t="s">
        <v>68</v>
      </c>
      <c r="E417" t="s">
        <v>534</v>
      </c>
      <c r="Z417" s="98" t="s">
        <v>438</v>
      </c>
      <c r="AD417" t="s">
        <v>65</v>
      </c>
      <c r="AE417" s="98" t="s">
        <v>277</v>
      </c>
      <c r="AF417" s="98" t="s">
        <v>276</v>
      </c>
    </row>
    <row r="418" spans="3:32">
      <c r="C418" t="s">
        <v>44</v>
      </c>
      <c r="D418" t="s">
        <v>115</v>
      </c>
      <c r="E418" t="s">
        <v>537</v>
      </c>
      <c r="Z418" s="98" t="s">
        <v>438</v>
      </c>
      <c r="AD418" t="s">
        <v>65</v>
      </c>
      <c r="AE418" s="98" t="s">
        <v>195</v>
      </c>
      <c r="AF418" s="98" t="s">
        <v>194</v>
      </c>
    </row>
    <row r="419" spans="3:32">
      <c r="C419" t="s">
        <v>44</v>
      </c>
      <c r="D419" t="s">
        <v>59</v>
      </c>
      <c r="E419" t="s">
        <v>538</v>
      </c>
      <c r="Z419" s="98" t="s">
        <v>438</v>
      </c>
      <c r="AD419" t="s">
        <v>65</v>
      </c>
      <c r="AE419" s="98" t="s">
        <v>175</v>
      </c>
      <c r="AF419" s="98" t="s">
        <v>174</v>
      </c>
    </row>
    <row r="420" spans="3:32">
      <c r="C420" t="s">
        <v>44</v>
      </c>
      <c r="D420" s="98" t="s">
        <v>361</v>
      </c>
      <c r="E420" s="98" t="s">
        <v>360</v>
      </c>
      <c r="Z420" s="98" t="s">
        <v>438</v>
      </c>
      <c r="AD420" t="s">
        <v>65</v>
      </c>
      <c r="AE420" s="98" t="s">
        <v>141</v>
      </c>
      <c r="AF420" s="98" t="s">
        <v>140</v>
      </c>
    </row>
    <row r="421" spans="3:32">
      <c r="C421" t="s">
        <v>44</v>
      </c>
      <c r="D421" s="98" t="s">
        <v>351</v>
      </c>
      <c r="E421" s="98" t="s">
        <v>350</v>
      </c>
      <c r="Z421" s="98" t="s">
        <v>438</v>
      </c>
      <c r="AD421" t="s">
        <v>65</v>
      </c>
      <c r="AE421" s="98" t="s">
        <v>139</v>
      </c>
      <c r="AF421" s="98" t="s">
        <v>138</v>
      </c>
    </row>
    <row r="422" spans="3:32">
      <c r="C422" t="s">
        <v>44</v>
      </c>
      <c r="D422" s="98" t="s">
        <v>349</v>
      </c>
      <c r="E422" s="98" t="s">
        <v>348</v>
      </c>
      <c r="Y422" t="s">
        <v>56</v>
      </c>
      <c r="Z422" s="98" t="s">
        <v>439</v>
      </c>
      <c r="AD422" t="s">
        <v>65</v>
      </c>
      <c r="AE422" s="98" t="s">
        <v>108</v>
      </c>
      <c r="AF422" s="98" t="s">
        <v>107</v>
      </c>
    </row>
    <row r="423" spans="3:32">
      <c r="C423" t="s">
        <v>44</v>
      </c>
      <c r="D423" s="98" t="s">
        <v>347</v>
      </c>
      <c r="E423" s="98" t="s">
        <v>346</v>
      </c>
      <c r="Z423" s="98" t="s">
        <v>439</v>
      </c>
      <c r="AD423" t="s">
        <v>65</v>
      </c>
      <c r="AE423" s="98" t="s">
        <v>96</v>
      </c>
      <c r="AF423" s="98" t="s">
        <v>95</v>
      </c>
    </row>
    <row r="424" spans="3:32">
      <c r="C424" t="s">
        <v>44</v>
      </c>
      <c r="D424" s="98" t="s">
        <v>341</v>
      </c>
      <c r="E424" s="98" t="s">
        <v>340</v>
      </c>
      <c r="Z424" s="98" t="s">
        <v>439</v>
      </c>
      <c r="AD424" t="s">
        <v>65</v>
      </c>
      <c r="AE424" s="98" t="s">
        <v>64</v>
      </c>
      <c r="AF424" s="98" t="s">
        <v>63</v>
      </c>
    </row>
    <row r="425" spans="3:32">
      <c r="C425" t="s">
        <v>44</v>
      </c>
      <c r="D425" s="98" t="s">
        <v>329</v>
      </c>
      <c r="E425" s="98" t="s">
        <v>328</v>
      </c>
      <c r="Z425" s="98" t="s">
        <v>439</v>
      </c>
      <c r="AC425" t="s">
        <v>48</v>
      </c>
      <c r="AD425" t="s">
        <v>48</v>
      </c>
      <c r="AE425" s="98" t="s">
        <v>353</v>
      </c>
      <c r="AF425" s="98" t="s">
        <v>352</v>
      </c>
    </row>
    <row r="426" spans="3:32">
      <c r="C426" t="s">
        <v>44</v>
      </c>
      <c r="D426" s="98" t="s">
        <v>327</v>
      </c>
      <c r="E426" s="98" t="s">
        <v>326</v>
      </c>
      <c r="Z426" s="98" t="s">
        <v>439</v>
      </c>
      <c r="AD426" t="s">
        <v>48</v>
      </c>
      <c r="AE426" s="98" t="s">
        <v>309</v>
      </c>
      <c r="AF426" s="98" t="s">
        <v>308</v>
      </c>
    </row>
    <row r="427" spans="3:32">
      <c r="C427" t="s">
        <v>44</v>
      </c>
      <c r="D427" s="98" t="s">
        <v>319</v>
      </c>
      <c r="E427" s="98" t="s">
        <v>318</v>
      </c>
      <c r="Z427" s="98" t="s">
        <v>439</v>
      </c>
      <c r="AD427" t="s">
        <v>48</v>
      </c>
      <c r="AE427" s="98" t="s">
        <v>291</v>
      </c>
      <c r="AF427" s="98" t="s">
        <v>290</v>
      </c>
    </row>
    <row r="428" spans="3:32">
      <c r="C428" t="s">
        <v>44</v>
      </c>
      <c r="D428" s="98" t="s">
        <v>317</v>
      </c>
      <c r="E428" s="98" t="s">
        <v>316</v>
      </c>
      <c r="Z428" s="98" t="s">
        <v>439</v>
      </c>
      <c r="AD428" t="s">
        <v>48</v>
      </c>
      <c r="AE428" s="98" t="s">
        <v>257</v>
      </c>
      <c r="AF428" s="98" t="s">
        <v>256</v>
      </c>
    </row>
    <row r="429" spans="3:32">
      <c r="C429" t="s">
        <v>44</v>
      </c>
      <c r="D429" s="98" t="s">
        <v>311</v>
      </c>
      <c r="E429" s="98" t="s">
        <v>310</v>
      </c>
      <c r="Z429" s="98" t="s">
        <v>439</v>
      </c>
      <c r="AD429" t="s">
        <v>48</v>
      </c>
      <c r="AE429" s="98" t="s">
        <v>153</v>
      </c>
      <c r="AF429" s="98" t="s">
        <v>152</v>
      </c>
    </row>
    <row r="430" spans="3:32">
      <c r="C430" t="s">
        <v>44</v>
      </c>
      <c r="D430" s="98" t="s">
        <v>305</v>
      </c>
      <c r="E430" s="98" t="s">
        <v>304</v>
      </c>
      <c r="Z430" s="98" t="s">
        <v>439</v>
      </c>
      <c r="AD430" t="s">
        <v>48</v>
      </c>
      <c r="AE430" s="98" t="s">
        <v>147</v>
      </c>
      <c r="AF430" s="98" t="s">
        <v>146</v>
      </c>
    </row>
    <row r="431" spans="3:32">
      <c r="C431" t="s">
        <v>44</v>
      </c>
      <c r="D431" s="98" t="s">
        <v>303</v>
      </c>
      <c r="E431" s="98" t="s">
        <v>302</v>
      </c>
      <c r="Z431" s="98" t="s">
        <v>439</v>
      </c>
      <c r="AD431" t="s">
        <v>48</v>
      </c>
      <c r="AE431" s="98" t="s">
        <v>143</v>
      </c>
      <c r="AF431" s="98" t="s">
        <v>142</v>
      </c>
    </row>
    <row r="432" spans="3:32">
      <c r="C432" t="s">
        <v>44</v>
      </c>
      <c r="D432" s="98" t="s">
        <v>295</v>
      </c>
      <c r="E432" s="98" t="s">
        <v>294</v>
      </c>
      <c r="Z432" s="98" t="s">
        <v>439</v>
      </c>
      <c r="AD432" t="s">
        <v>48</v>
      </c>
      <c r="AE432" s="98" t="s">
        <v>126</v>
      </c>
      <c r="AF432" s="98" t="s">
        <v>125</v>
      </c>
    </row>
    <row r="433" spans="3:32">
      <c r="C433" t="s">
        <v>44</v>
      </c>
      <c r="D433" s="98" t="s">
        <v>287</v>
      </c>
      <c r="E433" s="98" t="s">
        <v>286</v>
      </c>
      <c r="Z433" s="98" t="s">
        <v>439</v>
      </c>
      <c r="AD433" t="s">
        <v>48</v>
      </c>
      <c r="AE433" s="98" t="s">
        <v>120</v>
      </c>
      <c r="AF433" s="98" t="s">
        <v>119</v>
      </c>
    </row>
    <row r="434" spans="3:32">
      <c r="C434" t="s">
        <v>44</v>
      </c>
      <c r="D434" s="98" t="s">
        <v>279</v>
      </c>
      <c r="E434" s="98" t="s">
        <v>278</v>
      </c>
      <c r="Z434" s="98" t="s">
        <v>439</v>
      </c>
      <c r="AD434" t="s">
        <v>48</v>
      </c>
      <c r="AE434" s="98" t="s">
        <v>103</v>
      </c>
      <c r="AF434" s="98" t="s">
        <v>102</v>
      </c>
    </row>
    <row r="435" spans="3:32">
      <c r="C435" t="s">
        <v>44</v>
      </c>
      <c r="D435" s="98" t="s">
        <v>271</v>
      </c>
      <c r="E435" s="98" t="s">
        <v>270</v>
      </c>
      <c r="Z435" s="98" t="s">
        <v>439</v>
      </c>
      <c r="AD435" t="s">
        <v>48</v>
      </c>
      <c r="AE435" s="98" t="s">
        <v>88</v>
      </c>
      <c r="AF435" s="98" t="s">
        <v>87</v>
      </c>
    </row>
    <row r="436" spans="3:32">
      <c r="C436" t="s">
        <v>44</v>
      </c>
      <c r="D436" s="98" t="s">
        <v>261</v>
      </c>
      <c r="E436" s="98" t="s">
        <v>260</v>
      </c>
      <c r="Z436" s="98" t="s">
        <v>439</v>
      </c>
      <c r="AD436" t="s">
        <v>48</v>
      </c>
      <c r="AE436" s="98" t="s">
        <v>80</v>
      </c>
      <c r="AF436" s="98" t="s">
        <v>79</v>
      </c>
    </row>
    <row r="437" spans="3:32">
      <c r="C437" t="s">
        <v>44</v>
      </c>
      <c r="D437" s="98" t="s">
        <v>241</v>
      </c>
      <c r="E437" s="98" t="s">
        <v>240</v>
      </c>
      <c r="Z437" s="98" t="s">
        <v>439</v>
      </c>
      <c r="AD437" t="s">
        <v>48</v>
      </c>
      <c r="AE437" s="98" t="s">
        <v>51</v>
      </c>
      <c r="AF437" s="98" t="s">
        <v>50</v>
      </c>
    </row>
    <row r="438" spans="3:32">
      <c r="C438" t="s">
        <v>44</v>
      </c>
      <c r="D438" s="98" t="s">
        <v>237</v>
      </c>
      <c r="E438" s="98" t="s">
        <v>236</v>
      </c>
      <c r="Z438" s="98" t="s">
        <v>439</v>
      </c>
      <c r="AD438" t="s">
        <v>48</v>
      </c>
      <c r="AE438" s="98" t="s">
        <v>46</v>
      </c>
      <c r="AF438" s="98" t="s">
        <v>45</v>
      </c>
    </row>
    <row r="439" spans="3:32">
      <c r="C439" t="s">
        <v>44</v>
      </c>
      <c r="D439" s="98" t="s">
        <v>235</v>
      </c>
      <c r="E439" s="98" t="s">
        <v>234</v>
      </c>
      <c r="Z439" s="98" t="s">
        <v>439</v>
      </c>
      <c r="AC439" t="s">
        <v>43</v>
      </c>
      <c r="AD439" t="s">
        <v>43</v>
      </c>
      <c r="AE439" s="98" t="s">
        <v>361</v>
      </c>
      <c r="AF439" s="98" t="s">
        <v>360</v>
      </c>
    </row>
    <row r="440" spans="3:32">
      <c r="C440" t="s">
        <v>44</v>
      </c>
      <c r="D440" s="98" t="s">
        <v>231</v>
      </c>
      <c r="E440" s="98" t="s">
        <v>230</v>
      </c>
      <c r="Z440" s="98" t="s">
        <v>439</v>
      </c>
      <c r="AD440" t="s">
        <v>43</v>
      </c>
      <c r="AE440" s="98" t="s">
        <v>341</v>
      </c>
      <c r="AF440" s="98" t="s">
        <v>340</v>
      </c>
    </row>
    <row r="441" spans="3:32">
      <c r="C441" t="s">
        <v>44</v>
      </c>
      <c r="D441" s="98" t="s">
        <v>229</v>
      </c>
      <c r="E441" s="98" t="s">
        <v>228</v>
      </c>
      <c r="Z441" s="98" t="s">
        <v>439</v>
      </c>
      <c r="AD441" t="s">
        <v>43</v>
      </c>
      <c r="AE441" s="98" t="s">
        <v>327</v>
      </c>
      <c r="AF441" s="98" t="s">
        <v>326</v>
      </c>
    </row>
    <row r="442" spans="3:32">
      <c r="C442" t="s">
        <v>44</v>
      </c>
      <c r="D442" s="98" t="s">
        <v>219</v>
      </c>
      <c r="E442" s="98" t="s">
        <v>218</v>
      </c>
      <c r="Z442" s="98" t="s">
        <v>439</v>
      </c>
      <c r="AD442" t="s">
        <v>43</v>
      </c>
      <c r="AE442" s="98" t="s">
        <v>295</v>
      </c>
      <c r="AF442" s="98" t="s">
        <v>294</v>
      </c>
    </row>
    <row r="443" spans="3:32">
      <c r="C443" t="s">
        <v>44</v>
      </c>
      <c r="D443" s="98" t="s">
        <v>215</v>
      </c>
      <c r="E443" s="98" t="s">
        <v>214</v>
      </c>
      <c r="Z443" s="98" t="s">
        <v>439</v>
      </c>
      <c r="AD443" t="s">
        <v>43</v>
      </c>
      <c r="AE443" s="98" t="s">
        <v>287</v>
      </c>
      <c r="AF443" s="98" t="s">
        <v>286</v>
      </c>
    </row>
    <row r="444" spans="3:32">
      <c r="C444" t="s">
        <v>44</v>
      </c>
      <c r="D444" s="98" t="s">
        <v>209</v>
      </c>
      <c r="E444" s="98" t="s">
        <v>208</v>
      </c>
      <c r="Z444" s="98" t="s">
        <v>439</v>
      </c>
      <c r="AD444" t="s">
        <v>43</v>
      </c>
      <c r="AE444" s="98" t="s">
        <v>241</v>
      </c>
      <c r="AF444" s="98" t="s">
        <v>240</v>
      </c>
    </row>
    <row r="445" spans="3:32">
      <c r="C445" t="s">
        <v>44</v>
      </c>
      <c r="D445" s="98" t="s">
        <v>205</v>
      </c>
      <c r="E445" s="98" t="s">
        <v>204</v>
      </c>
      <c r="Z445" s="98" t="s">
        <v>439</v>
      </c>
      <c r="AD445" t="s">
        <v>43</v>
      </c>
      <c r="AE445" s="98" t="s">
        <v>237</v>
      </c>
      <c r="AF445" s="98" t="s">
        <v>236</v>
      </c>
    </row>
    <row r="446" spans="3:32">
      <c r="C446" t="s">
        <v>44</v>
      </c>
      <c r="D446" s="98" t="s">
        <v>199</v>
      </c>
      <c r="E446" s="98" t="s">
        <v>198</v>
      </c>
      <c r="Z446" s="98" t="s">
        <v>439</v>
      </c>
      <c r="AD446" t="s">
        <v>43</v>
      </c>
      <c r="AE446" s="98" t="s">
        <v>229</v>
      </c>
      <c r="AF446" s="98" t="s">
        <v>228</v>
      </c>
    </row>
    <row r="447" spans="3:32">
      <c r="C447" t="s">
        <v>44</v>
      </c>
      <c r="D447" s="98" t="s">
        <v>197</v>
      </c>
      <c r="E447" s="98" t="s">
        <v>196</v>
      </c>
      <c r="Z447" s="98" t="s">
        <v>439</v>
      </c>
      <c r="AD447" t="s">
        <v>43</v>
      </c>
      <c r="AE447" s="98" t="s">
        <v>199</v>
      </c>
      <c r="AF447" s="98" t="s">
        <v>198</v>
      </c>
    </row>
    <row r="448" spans="3:32">
      <c r="C448" t="s">
        <v>44</v>
      </c>
      <c r="D448" s="98" t="s">
        <v>193</v>
      </c>
      <c r="E448" s="98" t="s">
        <v>192</v>
      </c>
      <c r="Z448" s="98" t="s">
        <v>439</v>
      </c>
      <c r="AD448" t="s">
        <v>43</v>
      </c>
      <c r="AE448" s="98" t="s">
        <v>197</v>
      </c>
      <c r="AF448" s="98" t="s">
        <v>196</v>
      </c>
    </row>
    <row r="449" spans="3:32">
      <c r="C449" t="s">
        <v>44</v>
      </c>
      <c r="D449" s="98" t="s">
        <v>191</v>
      </c>
      <c r="E449" s="98" t="s">
        <v>190</v>
      </c>
      <c r="Z449" s="98" t="s">
        <v>439</v>
      </c>
      <c r="AD449" t="s">
        <v>43</v>
      </c>
      <c r="AE449" s="98" t="s">
        <v>191</v>
      </c>
      <c r="AF449" s="98" t="s">
        <v>190</v>
      </c>
    </row>
    <row r="450" spans="3:32">
      <c r="C450" t="s">
        <v>44</v>
      </c>
      <c r="D450" s="98" t="s">
        <v>187</v>
      </c>
      <c r="E450" s="98" t="s">
        <v>186</v>
      </c>
      <c r="Z450" s="98" t="s">
        <v>439</v>
      </c>
      <c r="AD450" t="s">
        <v>43</v>
      </c>
      <c r="AE450" s="98" t="s">
        <v>161</v>
      </c>
      <c r="AF450" s="98" t="s">
        <v>160</v>
      </c>
    </row>
    <row r="451" spans="3:32">
      <c r="C451" t="s">
        <v>44</v>
      </c>
      <c r="D451" s="98" t="s">
        <v>181</v>
      </c>
      <c r="E451" s="98" t="s">
        <v>180</v>
      </c>
      <c r="Z451" s="98" t="s">
        <v>439</v>
      </c>
      <c r="AD451" t="s">
        <v>43</v>
      </c>
      <c r="AE451" s="98" t="s">
        <v>149</v>
      </c>
      <c r="AF451" s="98" t="s">
        <v>148</v>
      </c>
    </row>
    <row r="452" spans="3:32">
      <c r="C452" t="s">
        <v>44</v>
      </c>
      <c r="D452" s="98" t="s">
        <v>167</v>
      </c>
      <c r="E452" s="98" t="s">
        <v>166</v>
      </c>
      <c r="Z452" s="98" t="s">
        <v>439</v>
      </c>
      <c r="AD452" t="s">
        <v>43</v>
      </c>
      <c r="AE452" s="98" t="s">
        <v>90</v>
      </c>
      <c r="AF452" s="98" t="s">
        <v>89</v>
      </c>
    </row>
    <row r="453" spans="3:32">
      <c r="C453" t="s">
        <v>44</v>
      </c>
      <c r="D453" s="98" t="s">
        <v>163</v>
      </c>
      <c r="E453" s="98" t="s">
        <v>162</v>
      </c>
      <c r="Z453" s="98" t="s">
        <v>439</v>
      </c>
      <c r="AD453" t="s">
        <v>43</v>
      </c>
      <c r="AE453" s="98" t="s">
        <v>41</v>
      </c>
      <c r="AF453" s="98" t="s">
        <v>40</v>
      </c>
    </row>
    <row r="454" spans="3:32">
      <c r="C454" t="s">
        <v>44</v>
      </c>
      <c r="D454" s="98" t="s">
        <v>161</v>
      </c>
      <c r="E454" s="98" t="s">
        <v>160</v>
      </c>
      <c r="Y454" t="s">
        <v>159</v>
      </c>
      <c r="Z454" t="s">
        <v>440</v>
      </c>
      <c r="AC454" t="s">
        <v>135</v>
      </c>
      <c r="AD454" t="s">
        <v>135</v>
      </c>
      <c r="AE454" t="s">
        <v>345</v>
      </c>
      <c r="AF454" s="98" t="s">
        <v>344</v>
      </c>
    </row>
    <row r="455" spans="3:32">
      <c r="C455" t="s">
        <v>44</v>
      </c>
      <c r="D455" s="98" t="s">
        <v>155</v>
      </c>
      <c r="E455" s="98" t="s">
        <v>154</v>
      </c>
      <c r="Z455" t="s">
        <v>440</v>
      </c>
      <c r="AD455" t="s">
        <v>135</v>
      </c>
      <c r="AE455" t="s">
        <v>293</v>
      </c>
      <c r="AF455" s="98" t="s">
        <v>292</v>
      </c>
    </row>
    <row r="456" spans="3:32">
      <c r="C456" t="s">
        <v>44</v>
      </c>
      <c r="D456" s="98" t="s">
        <v>151</v>
      </c>
      <c r="E456" s="98" t="s">
        <v>150</v>
      </c>
      <c r="Z456" t="s">
        <v>440</v>
      </c>
      <c r="AD456" t="s">
        <v>135</v>
      </c>
      <c r="AE456" t="s">
        <v>267</v>
      </c>
      <c r="AF456" s="98" t="s">
        <v>266</v>
      </c>
    </row>
    <row r="457" spans="3:32">
      <c r="C457" t="s">
        <v>44</v>
      </c>
      <c r="D457" s="98" t="s">
        <v>149</v>
      </c>
      <c r="E457" s="98" t="s">
        <v>148</v>
      </c>
      <c r="Z457" t="s">
        <v>440</v>
      </c>
      <c r="AD457" t="s">
        <v>135</v>
      </c>
      <c r="AE457" t="s">
        <v>249</v>
      </c>
      <c r="AF457" s="98" t="s">
        <v>248</v>
      </c>
    </row>
    <row r="458" spans="3:32">
      <c r="C458" t="s">
        <v>44</v>
      </c>
      <c r="D458" s="98" t="s">
        <v>137</v>
      </c>
      <c r="E458" s="98" t="s">
        <v>136</v>
      </c>
      <c r="Z458" t="s">
        <v>440</v>
      </c>
      <c r="AD458" t="s">
        <v>135</v>
      </c>
      <c r="AE458" t="s">
        <v>173</v>
      </c>
      <c r="AF458" s="98" t="s">
        <v>172</v>
      </c>
    </row>
    <row r="459" spans="3:32">
      <c r="C459" t="s">
        <v>44</v>
      </c>
      <c r="D459" s="98" t="s">
        <v>128</v>
      </c>
      <c r="E459" s="98" t="s">
        <v>127</v>
      </c>
      <c r="Z459" t="s">
        <v>440</v>
      </c>
      <c r="AD459" t="s">
        <v>135</v>
      </c>
      <c r="AE459" t="s">
        <v>134</v>
      </c>
      <c r="AF459" s="98" t="s">
        <v>133</v>
      </c>
    </row>
    <row r="460" spans="3:32">
      <c r="C460" t="s">
        <v>44</v>
      </c>
      <c r="D460" s="98" t="s">
        <v>124</v>
      </c>
      <c r="E460" s="98" t="s">
        <v>123</v>
      </c>
      <c r="Z460" t="s">
        <v>440</v>
      </c>
      <c r="AC460" t="s">
        <v>71</v>
      </c>
      <c r="AD460" t="s">
        <v>71</v>
      </c>
      <c r="AE460" t="s">
        <v>365</v>
      </c>
      <c r="AF460" s="98" t="s">
        <v>364</v>
      </c>
    </row>
    <row r="461" spans="3:32">
      <c r="C461" t="s">
        <v>44</v>
      </c>
      <c r="D461" s="98" t="s">
        <v>122</v>
      </c>
      <c r="E461" s="98" t="s">
        <v>121</v>
      </c>
      <c r="Z461" t="s">
        <v>440</v>
      </c>
      <c r="AD461" t="s">
        <v>71</v>
      </c>
      <c r="AE461" t="s">
        <v>363</v>
      </c>
      <c r="AF461" s="98" t="s">
        <v>362</v>
      </c>
    </row>
    <row r="462" spans="3:32">
      <c r="C462" t="s">
        <v>44</v>
      </c>
      <c r="D462" s="98" t="s">
        <v>114</v>
      </c>
      <c r="E462" s="98" t="s">
        <v>113</v>
      </c>
      <c r="Z462" t="s">
        <v>440</v>
      </c>
      <c r="AD462" t="s">
        <v>71</v>
      </c>
      <c r="AE462" t="s">
        <v>355</v>
      </c>
      <c r="AF462" s="98" t="s">
        <v>354</v>
      </c>
    </row>
    <row r="463" spans="3:32">
      <c r="C463" t="s">
        <v>44</v>
      </c>
      <c r="D463" s="98" t="s">
        <v>106</v>
      </c>
      <c r="E463" s="98" t="s">
        <v>105</v>
      </c>
      <c r="Y463" t="s">
        <v>101</v>
      </c>
      <c r="Z463" t="s">
        <v>441</v>
      </c>
      <c r="AD463" t="s">
        <v>71</v>
      </c>
      <c r="AE463" t="s">
        <v>339</v>
      </c>
      <c r="AF463" s="98" t="s">
        <v>338</v>
      </c>
    </row>
    <row r="464" spans="3:32">
      <c r="C464" t="s">
        <v>44</v>
      </c>
      <c r="D464" s="98" t="s">
        <v>92</v>
      </c>
      <c r="E464" s="98" t="s">
        <v>91</v>
      </c>
      <c r="Z464" t="s">
        <v>441</v>
      </c>
      <c r="AD464" t="s">
        <v>71</v>
      </c>
      <c r="AE464" t="s">
        <v>333</v>
      </c>
      <c r="AF464" s="98" t="s">
        <v>332</v>
      </c>
    </row>
    <row r="465" spans="2:32">
      <c r="C465" t="s">
        <v>44</v>
      </c>
      <c r="D465" s="98" t="s">
        <v>90</v>
      </c>
      <c r="E465" s="98" t="s">
        <v>89</v>
      </c>
      <c r="Z465" t="s">
        <v>441</v>
      </c>
      <c r="AD465" t="s">
        <v>71</v>
      </c>
      <c r="AE465" t="s">
        <v>323</v>
      </c>
      <c r="AF465" s="98" t="s">
        <v>322</v>
      </c>
    </row>
    <row r="466" spans="2:32">
      <c r="C466" t="s">
        <v>44</v>
      </c>
      <c r="D466" s="98" t="s">
        <v>82</v>
      </c>
      <c r="E466" s="98" t="s">
        <v>81</v>
      </c>
      <c r="Z466" t="s">
        <v>441</v>
      </c>
      <c r="AD466" t="s">
        <v>71</v>
      </c>
      <c r="AE466" t="s">
        <v>315</v>
      </c>
      <c r="AF466" s="98" t="s">
        <v>314</v>
      </c>
    </row>
    <row r="467" spans="2:32">
      <c r="C467" t="s">
        <v>44</v>
      </c>
      <c r="D467" s="98" t="s">
        <v>67</v>
      </c>
      <c r="E467" s="98" t="s">
        <v>66</v>
      </c>
      <c r="Z467" t="s">
        <v>441</v>
      </c>
      <c r="AD467" t="s">
        <v>71</v>
      </c>
      <c r="AE467" t="s">
        <v>307</v>
      </c>
      <c r="AF467" s="98" t="s">
        <v>306</v>
      </c>
    </row>
    <row r="468" spans="2:32">
      <c r="C468" t="s">
        <v>44</v>
      </c>
      <c r="D468" s="98" t="s">
        <v>58</v>
      </c>
      <c r="E468" s="98" t="s">
        <v>57</v>
      </c>
      <c r="Z468" t="s">
        <v>441</v>
      </c>
      <c r="AD468" t="s">
        <v>71</v>
      </c>
      <c r="AE468" t="s">
        <v>289</v>
      </c>
      <c r="AF468" s="98" t="s">
        <v>288</v>
      </c>
    </row>
    <row r="469" spans="2:32">
      <c r="C469" t="s">
        <v>44</v>
      </c>
      <c r="D469" s="98" t="s">
        <v>41</v>
      </c>
      <c r="E469" s="98" t="s">
        <v>40</v>
      </c>
      <c r="Z469" t="s">
        <v>441</v>
      </c>
      <c r="AD469" t="s">
        <v>71</v>
      </c>
      <c r="AE469" t="s">
        <v>283</v>
      </c>
      <c r="AF469" s="98" t="s">
        <v>282</v>
      </c>
    </row>
    <row r="470" spans="2:32">
      <c r="B470" t="s">
        <v>56</v>
      </c>
      <c r="C470" t="s">
        <v>56</v>
      </c>
      <c r="D470" t="s">
        <v>56</v>
      </c>
      <c r="E470" s="98" t="s">
        <v>512</v>
      </c>
      <c r="Z470" t="s">
        <v>441</v>
      </c>
      <c r="AD470" t="s">
        <v>71</v>
      </c>
      <c r="AE470" t="s">
        <v>275</v>
      </c>
      <c r="AF470" s="98" t="s">
        <v>274</v>
      </c>
    </row>
    <row r="471" spans="2:32">
      <c r="C471" t="s">
        <v>56</v>
      </c>
      <c r="D471" t="s">
        <v>97</v>
      </c>
      <c r="E471" t="s">
        <v>547</v>
      </c>
      <c r="Z471" t="s">
        <v>441</v>
      </c>
      <c r="AD471" t="s">
        <v>71</v>
      </c>
      <c r="AE471" t="s">
        <v>273</v>
      </c>
      <c r="AF471" s="98" t="s">
        <v>272</v>
      </c>
    </row>
    <row r="472" spans="2:32">
      <c r="C472" t="s">
        <v>56</v>
      </c>
      <c r="D472" t="s">
        <v>76</v>
      </c>
      <c r="E472" t="s">
        <v>548</v>
      </c>
      <c r="Z472" t="s">
        <v>441</v>
      </c>
      <c r="AA472" t="s">
        <v>440</v>
      </c>
      <c r="AD472" t="s">
        <v>71</v>
      </c>
      <c r="AE472" t="s">
        <v>269</v>
      </c>
      <c r="AF472" s="98" t="s">
        <v>268</v>
      </c>
    </row>
    <row r="473" spans="2:32">
      <c r="C473" t="s">
        <v>56</v>
      </c>
      <c r="D473" t="s">
        <v>54</v>
      </c>
      <c r="E473" t="s">
        <v>551</v>
      </c>
      <c r="Z473" t="s">
        <v>441</v>
      </c>
      <c r="AA473" t="s">
        <v>441</v>
      </c>
      <c r="AD473" t="s">
        <v>71</v>
      </c>
      <c r="AE473" t="s">
        <v>265</v>
      </c>
      <c r="AF473" s="98" t="s">
        <v>264</v>
      </c>
    </row>
    <row r="474" spans="2:32">
      <c r="C474" t="s">
        <v>56</v>
      </c>
      <c r="D474" t="s">
        <v>135</v>
      </c>
      <c r="E474" t="s">
        <v>552</v>
      </c>
      <c r="Y474" t="s">
        <v>72</v>
      </c>
      <c r="Z474" t="s">
        <v>436</v>
      </c>
      <c r="AA474" t="s">
        <v>436</v>
      </c>
      <c r="AD474" t="s">
        <v>71</v>
      </c>
      <c r="AE474" t="s">
        <v>263</v>
      </c>
      <c r="AF474" s="98" t="s">
        <v>262</v>
      </c>
    </row>
    <row r="475" spans="2:32">
      <c r="C475" t="s">
        <v>56</v>
      </c>
      <c r="D475" s="98" t="s">
        <v>359</v>
      </c>
      <c r="E475" s="98" t="s">
        <v>358</v>
      </c>
      <c r="Z475" t="s">
        <v>436</v>
      </c>
      <c r="AA475" t="s">
        <v>442</v>
      </c>
      <c r="AD475" t="s">
        <v>71</v>
      </c>
      <c r="AE475" t="s">
        <v>259</v>
      </c>
      <c r="AF475" s="98" t="s">
        <v>258</v>
      </c>
    </row>
    <row r="476" spans="2:32">
      <c r="C476" t="s">
        <v>56</v>
      </c>
      <c r="D476" s="98" t="s">
        <v>345</v>
      </c>
      <c r="E476" s="98" t="s">
        <v>344</v>
      </c>
      <c r="Z476" t="s">
        <v>436</v>
      </c>
      <c r="AA476" t="s">
        <v>443</v>
      </c>
      <c r="AD476" t="s">
        <v>71</v>
      </c>
      <c r="AE476" t="s">
        <v>253</v>
      </c>
      <c r="AF476" s="98" t="s">
        <v>252</v>
      </c>
    </row>
    <row r="477" spans="2:32">
      <c r="C477" t="s">
        <v>56</v>
      </c>
      <c r="D477" s="98" t="s">
        <v>343</v>
      </c>
      <c r="E477" s="98" t="s">
        <v>342</v>
      </c>
      <c r="Z477" t="s">
        <v>436</v>
      </c>
      <c r="AA477" t="s">
        <v>444</v>
      </c>
      <c r="AD477" t="s">
        <v>71</v>
      </c>
      <c r="AE477" t="s">
        <v>251</v>
      </c>
      <c r="AF477" s="98" t="s">
        <v>250</v>
      </c>
    </row>
    <row r="478" spans="2:32">
      <c r="C478" t="s">
        <v>56</v>
      </c>
      <c r="D478" s="98" t="s">
        <v>337</v>
      </c>
      <c r="E478" s="98" t="s">
        <v>336</v>
      </c>
      <c r="Z478" t="s">
        <v>436</v>
      </c>
      <c r="AA478" t="s">
        <v>445</v>
      </c>
      <c r="AD478" t="s">
        <v>71</v>
      </c>
      <c r="AE478" t="s">
        <v>247</v>
      </c>
      <c r="AF478" s="98" t="s">
        <v>246</v>
      </c>
    </row>
    <row r="479" spans="2:32">
      <c r="C479" t="s">
        <v>56</v>
      </c>
      <c r="D479" s="98" t="s">
        <v>335</v>
      </c>
      <c r="E479" s="98" t="s">
        <v>334</v>
      </c>
      <c r="Z479" t="s">
        <v>436</v>
      </c>
      <c r="AA479" t="s">
        <v>446</v>
      </c>
      <c r="AD479" t="s">
        <v>71</v>
      </c>
      <c r="AE479" t="s">
        <v>245</v>
      </c>
      <c r="AF479" s="98" t="s">
        <v>244</v>
      </c>
    </row>
    <row r="480" spans="2:32">
      <c r="C480" t="s">
        <v>56</v>
      </c>
      <c r="D480" s="98" t="s">
        <v>331</v>
      </c>
      <c r="E480" s="98" t="s">
        <v>330</v>
      </c>
      <c r="F480" s="98"/>
      <c r="Z480" t="s">
        <v>436</v>
      </c>
      <c r="AA480" t="s">
        <v>447</v>
      </c>
      <c r="AD480" t="s">
        <v>71</v>
      </c>
      <c r="AE480" t="s">
        <v>239</v>
      </c>
      <c r="AF480" s="98" t="s">
        <v>238</v>
      </c>
    </row>
    <row r="481" spans="3:37">
      <c r="C481" t="s">
        <v>56</v>
      </c>
      <c r="D481" s="98" t="s">
        <v>313</v>
      </c>
      <c r="E481" s="98" t="s">
        <v>312</v>
      </c>
      <c r="F481" s="98"/>
      <c r="Z481" t="s">
        <v>436</v>
      </c>
      <c r="AD481" t="s">
        <v>71</v>
      </c>
      <c r="AE481" t="s">
        <v>233</v>
      </c>
      <c r="AF481" s="98" t="s">
        <v>232</v>
      </c>
    </row>
    <row r="482" spans="3:37">
      <c r="C482" t="s">
        <v>56</v>
      </c>
      <c r="D482" s="98" t="s">
        <v>297</v>
      </c>
      <c r="E482" s="98" t="s">
        <v>296</v>
      </c>
      <c r="F482" s="98"/>
      <c r="Z482" t="s">
        <v>436</v>
      </c>
      <c r="AD482" t="s">
        <v>71</v>
      </c>
      <c r="AE482" t="s">
        <v>223</v>
      </c>
      <c r="AF482" s="98" t="s">
        <v>222</v>
      </c>
    </row>
    <row r="483" spans="3:37">
      <c r="C483" t="s">
        <v>56</v>
      </c>
      <c r="D483" s="98" t="s">
        <v>293</v>
      </c>
      <c r="E483" s="98" t="s">
        <v>292</v>
      </c>
      <c r="F483" s="98"/>
      <c r="Z483" t="s">
        <v>436</v>
      </c>
      <c r="AD483" t="s">
        <v>71</v>
      </c>
      <c r="AE483" t="s">
        <v>211</v>
      </c>
      <c r="AF483" s="98" t="s">
        <v>210</v>
      </c>
    </row>
    <row r="484" spans="3:37">
      <c r="C484" t="s">
        <v>56</v>
      </c>
      <c r="D484" s="98" t="s">
        <v>285</v>
      </c>
      <c r="E484" s="98" t="s">
        <v>284</v>
      </c>
      <c r="F484" s="98"/>
      <c r="Z484" t="s">
        <v>436</v>
      </c>
      <c r="AD484" t="s">
        <v>71</v>
      </c>
      <c r="AE484" t="s">
        <v>203</v>
      </c>
      <c r="AF484" s="98" t="s">
        <v>202</v>
      </c>
    </row>
    <row r="485" spans="3:37">
      <c r="C485" t="s">
        <v>56</v>
      </c>
      <c r="D485" s="98" t="s">
        <v>277</v>
      </c>
      <c r="E485" s="98" t="s">
        <v>276</v>
      </c>
      <c r="F485" s="98"/>
      <c r="Z485" t="s">
        <v>436</v>
      </c>
      <c r="AD485" t="s">
        <v>71</v>
      </c>
      <c r="AE485" t="s">
        <v>169</v>
      </c>
      <c r="AF485" s="98" t="s">
        <v>168</v>
      </c>
      <c r="AI485" t="s">
        <v>73</v>
      </c>
      <c r="AJ485" s="98" t="s">
        <v>436</v>
      </c>
      <c r="AK485" t="s">
        <v>44</v>
      </c>
    </row>
    <row r="486" spans="3:37">
      <c r="C486" t="s">
        <v>56</v>
      </c>
      <c r="D486" s="98" t="s">
        <v>267</v>
      </c>
      <c r="E486" s="98" t="s">
        <v>266</v>
      </c>
      <c r="F486" s="98"/>
      <c r="Z486" t="s">
        <v>436</v>
      </c>
      <c r="AD486" t="s">
        <v>71</v>
      </c>
      <c r="AE486" t="s">
        <v>165</v>
      </c>
      <c r="AF486" s="98" t="s">
        <v>164</v>
      </c>
      <c r="AI486" s="98"/>
      <c r="AJ486" s="98" t="s">
        <v>436</v>
      </c>
      <c r="AK486" t="s">
        <v>49</v>
      </c>
    </row>
    <row r="487" spans="3:37">
      <c r="C487" t="s">
        <v>56</v>
      </c>
      <c r="D487" s="98" t="s">
        <v>249</v>
      </c>
      <c r="E487" s="98" t="s">
        <v>248</v>
      </c>
      <c r="F487" s="98"/>
      <c r="Z487" t="s">
        <v>436</v>
      </c>
      <c r="AD487" t="s">
        <v>71</v>
      </c>
      <c r="AE487" t="s">
        <v>130</v>
      </c>
      <c r="AF487" s="98" t="s">
        <v>129</v>
      </c>
      <c r="AI487" s="98"/>
      <c r="AJ487" s="98" t="s">
        <v>436</v>
      </c>
      <c r="AK487" t="s">
        <v>73</v>
      </c>
    </row>
    <row r="488" spans="3:37">
      <c r="C488" t="s">
        <v>56</v>
      </c>
      <c r="D488" s="98" t="s">
        <v>243</v>
      </c>
      <c r="E488" s="98" t="s">
        <v>242</v>
      </c>
      <c r="F488" s="98"/>
      <c r="Z488" t="s">
        <v>436</v>
      </c>
      <c r="AD488" t="s">
        <v>71</v>
      </c>
      <c r="AE488" t="s">
        <v>110</v>
      </c>
      <c r="AF488" s="98" t="s">
        <v>109</v>
      </c>
      <c r="AI488" s="98"/>
      <c r="AJ488" s="98" t="s">
        <v>436</v>
      </c>
      <c r="AK488" t="s">
        <v>56</v>
      </c>
    </row>
    <row r="489" spans="3:37">
      <c r="C489" t="s">
        <v>56</v>
      </c>
      <c r="D489" s="98" t="s">
        <v>213</v>
      </c>
      <c r="E489" s="98" t="s">
        <v>212</v>
      </c>
      <c r="F489" s="98"/>
      <c r="Z489" t="s">
        <v>436</v>
      </c>
      <c r="AD489" t="s">
        <v>71</v>
      </c>
      <c r="AE489" t="s">
        <v>94</v>
      </c>
      <c r="AF489" s="98" t="s">
        <v>93</v>
      </c>
      <c r="AI489" s="98"/>
      <c r="AJ489" s="98" t="s">
        <v>436</v>
      </c>
    </row>
    <row r="490" spans="3:37">
      <c r="C490" t="s">
        <v>56</v>
      </c>
      <c r="D490" s="98" t="s">
        <v>195</v>
      </c>
      <c r="E490" s="98" t="s">
        <v>194</v>
      </c>
      <c r="F490" s="98"/>
      <c r="Z490" t="s">
        <v>436</v>
      </c>
      <c r="AD490" t="s">
        <v>71</v>
      </c>
      <c r="AE490" t="s">
        <v>86</v>
      </c>
      <c r="AF490" s="98" t="s">
        <v>85</v>
      </c>
      <c r="AI490" s="98"/>
      <c r="AJ490" s="98" t="s">
        <v>436</v>
      </c>
    </row>
    <row r="491" spans="3:37">
      <c r="C491" t="s">
        <v>56</v>
      </c>
      <c r="D491" s="98" t="s">
        <v>179</v>
      </c>
      <c r="E491" s="98" t="s">
        <v>178</v>
      </c>
      <c r="F491" s="98"/>
      <c r="Z491" t="s">
        <v>436</v>
      </c>
      <c r="AD491" t="s">
        <v>71</v>
      </c>
      <c r="AE491" t="s">
        <v>84</v>
      </c>
      <c r="AF491" s="98" t="s">
        <v>83</v>
      </c>
      <c r="AI491" s="98"/>
      <c r="AJ491" s="98" t="s">
        <v>436</v>
      </c>
    </row>
    <row r="492" spans="3:37">
      <c r="C492" t="s">
        <v>56</v>
      </c>
      <c r="D492" s="98" t="s">
        <v>175</v>
      </c>
      <c r="E492" s="98" t="s">
        <v>174</v>
      </c>
      <c r="F492" s="98"/>
      <c r="Z492" t="s">
        <v>436</v>
      </c>
      <c r="AD492" t="s">
        <v>71</v>
      </c>
      <c r="AE492" t="s">
        <v>70</v>
      </c>
      <c r="AF492" s="98" t="s">
        <v>69</v>
      </c>
      <c r="AI492" s="98"/>
      <c r="AJ492" s="98" t="s">
        <v>436</v>
      </c>
    </row>
    <row r="493" spans="3:37">
      <c r="C493" t="s">
        <v>56</v>
      </c>
      <c r="D493" s="98" t="s">
        <v>173</v>
      </c>
      <c r="E493" s="98" t="s">
        <v>172</v>
      </c>
      <c r="F493" s="98"/>
      <c r="Z493" t="s">
        <v>436</v>
      </c>
      <c r="AC493" t="s">
        <v>42</v>
      </c>
      <c r="AD493" t="s">
        <v>42</v>
      </c>
      <c r="AE493" t="s">
        <v>361</v>
      </c>
      <c r="AF493" s="98" t="s">
        <v>360</v>
      </c>
      <c r="AI493" s="98"/>
      <c r="AJ493" s="98" t="s">
        <v>436</v>
      </c>
    </row>
    <row r="494" spans="3:37">
      <c r="C494" t="s">
        <v>56</v>
      </c>
      <c r="D494" s="98" t="s">
        <v>171</v>
      </c>
      <c r="E494" s="98" t="s">
        <v>170</v>
      </c>
      <c r="F494" s="98"/>
      <c r="Z494" t="s">
        <v>436</v>
      </c>
      <c r="AD494" t="s">
        <v>42</v>
      </c>
      <c r="AE494" t="s">
        <v>341</v>
      </c>
      <c r="AF494" s="98" t="s">
        <v>340</v>
      </c>
      <c r="AI494" s="98"/>
      <c r="AJ494" s="98" t="s">
        <v>436</v>
      </c>
    </row>
    <row r="495" spans="3:37">
      <c r="C495" t="s">
        <v>56</v>
      </c>
      <c r="D495" s="98" t="s">
        <v>145</v>
      </c>
      <c r="E495" s="98" t="s">
        <v>144</v>
      </c>
      <c r="F495" s="98"/>
      <c r="Z495" t="s">
        <v>436</v>
      </c>
      <c r="AD495" t="s">
        <v>42</v>
      </c>
      <c r="AE495" t="s">
        <v>327</v>
      </c>
      <c r="AF495" s="98" t="s">
        <v>326</v>
      </c>
      <c r="AI495" s="98"/>
      <c r="AJ495" s="98" t="s">
        <v>436</v>
      </c>
    </row>
    <row r="496" spans="3:37">
      <c r="C496" t="s">
        <v>56</v>
      </c>
      <c r="D496" s="98" t="s">
        <v>141</v>
      </c>
      <c r="E496" s="98" t="s">
        <v>140</v>
      </c>
      <c r="F496" s="98"/>
      <c r="Z496" t="s">
        <v>436</v>
      </c>
      <c r="AD496" t="s">
        <v>42</v>
      </c>
      <c r="AE496" t="s">
        <v>295</v>
      </c>
      <c r="AF496" s="98" t="s">
        <v>294</v>
      </c>
      <c r="AI496" s="98"/>
      <c r="AJ496" s="98" t="s">
        <v>436</v>
      </c>
    </row>
    <row r="497" spans="2:36">
      <c r="C497" t="s">
        <v>56</v>
      </c>
      <c r="D497" s="98" t="s">
        <v>139</v>
      </c>
      <c r="E497" s="98" t="s">
        <v>138</v>
      </c>
      <c r="F497" s="98"/>
      <c r="Z497" t="s">
        <v>436</v>
      </c>
      <c r="AD497" t="s">
        <v>42</v>
      </c>
      <c r="AE497" t="s">
        <v>287</v>
      </c>
      <c r="AF497" s="98" t="s">
        <v>286</v>
      </c>
      <c r="AI497" s="98"/>
      <c r="AJ497" s="98" t="s">
        <v>436</v>
      </c>
    </row>
    <row r="498" spans="2:36">
      <c r="C498" t="s">
        <v>56</v>
      </c>
      <c r="D498" s="98" t="s">
        <v>134</v>
      </c>
      <c r="E498" s="98" t="s">
        <v>133</v>
      </c>
      <c r="F498" s="98"/>
      <c r="Z498" t="s">
        <v>436</v>
      </c>
      <c r="AD498" t="s">
        <v>42</v>
      </c>
      <c r="AE498" t="s">
        <v>241</v>
      </c>
      <c r="AF498" s="98" t="s">
        <v>240</v>
      </c>
      <c r="AI498" s="98"/>
      <c r="AJ498" s="98" t="s">
        <v>436</v>
      </c>
    </row>
    <row r="499" spans="2:36">
      <c r="C499" t="s">
        <v>56</v>
      </c>
      <c r="D499" s="98" t="s">
        <v>112</v>
      </c>
      <c r="E499" s="98" t="s">
        <v>111</v>
      </c>
      <c r="F499" s="98"/>
      <c r="Z499" t="s">
        <v>436</v>
      </c>
      <c r="AD499" t="s">
        <v>42</v>
      </c>
      <c r="AE499" t="s">
        <v>237</v>
      </c>
      <c r="AF499" s="98" t="s">
        <v>236</v>
      </c>
      <c r="AI499" s="98"/>
      <c r="AJ499" s="98" t="s">
        <v>436</v>
      </c>
    </row>
    <row r="500" spans="2:36">
      <c r="C500" t="s">
        <v>56</v>
      </c>
      <c r="D500" s="98" t="s">
        <v>108</v>
      </c>
      <c r="E500" s="98" t="s">
        <v>107</v>
      </c>
      <c r="F500" s="98"/>
      <c r="Z500" t="s">
        <v>436</v>
      </c>
      <c r="AD500" t="s">
        <v>42</v>
      </c>
      <c r="AE500" t="s">
        <v>229</v>
      </c>
      <c r="AF500" s="98" t="s">
        <v>228</v>
      </c>
      <c r="AI500" s="98"/>
      <c r="AJ500" s="98" t="s">
        <v>436</v>
      </c>
    </row>
    <row r="501" spans="2:36">
      <c r="C501" t="s">
        <v>56</v>
      </c>
      <c r="D501" s="98" t="s">
        <v>96</v>
      </c>
      <c r="E501" s="98" t="s">
        <v>95</v>
      </c>
      <c r="F501" s="98"/>
      <c r="Z501" t="s">
        <v>436</v>
      </c>
      <c r="AD501" t="s">
        <v>42</v>
      </c>
      <c r="AE501" t="s">
        <v>199</v>
      </c>
      <c r="AF501" s="98" t="s">
        <v>198</v>
      </c>
      <c r="AI501" s="98"/>
      <c r="AJ501" s="98" t="s">
        <v>436</v>
      </c>
    </row>
    <row r="502" spans="2:36">
      <c r="C502" t="s">
        <v>56</v>
      </c>
      <c r="D502" s="98" t="s">
        <v>78</v>
      </c>
      <c r="E502" s="98" t="s">
        <v>77</v>
      </c>
      <c r="F502" s="98"/>
      <c r="Z502" t="s">
        <v>436</v>
      </c>
      <c r="AD502" t="s">
        <v>42</v>
      </c>
      <c r="AE502" t="s">
        <v>197</v>
      </c>
      <c r="AF502" s="98" t="s">
        <v>196</v>
      </c>
      <c r="AI502" s="98"/>
      <c r="AJ502" s="98" t="s">
        <v>436</v>
      </c>
    </row>
    <row r="503" spans="2:36">
      <c r="C503" t="s">
        <v>56</v>
      </c>
      <c r="D503" s="98" t="s">
        <v>75</v>
      </c>
      <c r="E503" s="98" t="s">
        <v>74</v>
      </c>
      <c r="F503" s="98"/>
      <c r="Z503" t="s">
        <v>436</v>
      </c>
      <c r="AD503" t="s">
        <v>42</v>
      </c>
      <c r="AE503" t="s">
        <v>191</v>
      </c>
      <c r="AF503" s="98" t="s">
        <v>190</v>
      </c>
      <c r="AI503" s="98"/>
      <c r="AJ503" s="98" t="s">
        <v>436</v>
      </c>
    </row>
    <row r="504" spans="2:36">
      <c r="C504" t="s">
        <v>56</v>
      </c>
      <c r="D504" s="98" t="s">
        <v>64</v>
      </c>
      <c r="E504" s="98" t="s">
        <v>63</v>
      </c>
      <c r="F504" s="98"/>
      <c r="Z504" t="s">
        <v>436</v>
      </c>
      <c r="AD504" t="s">
        <v>42</v>
      </c>
      <c r="AE504" t="s">
        <v>161</v>
      </c>
      <c r="AF504" s="98" t="s">
        <v>160</v>
      </c>
      <c r="AI504" s="98"/>
      <c r="AJ504" s="98" t="s">
        <v>436</v>
      </c>
    </row>
    <row r="505" spans="2:36">
      <c r="C505" t="s">
        <v>56</v>
      </c>
      <c r="D505" s="98" t="s">
        <v>62</v>
      </c>
      <c r="E505" s="98" t="s">
        <v>61</v>
      </c>
      <c r="F505" s="98"/>
      <c r="Z505" t="s">
        <v>436</v>
      </c>
      <c r="AD505" t="s">
        <v>42</v>
      </c>
      <c r="AE505" t="s">
        <v>149</v>
      </c>
      <c r="AF505" s="98" t="s">
        <v>148</v>
      </c>
      <c r="AI505" s="98"/>
      <c r="AJ505" s="98" t="s">
        <v>436</v>
      </c>
    </row>
    <row r="506" spans="2:36">
      <c r="C506" t="s">
        <v>56</v>
      </c>
      <c r="D506" s="98" t="s">
        <v>53</v>
      </c>
      <c r="E506" s="98" t="s">
        <v>52</v>
      </c>
      <c r="F506" s="98"/>
      <c r="Z506" t="s">
        <v>436</v>
      </c>
      <c r="AD506" t="s">
        <v>42</v>
      </c>
      <c r="AE506" t="s">
        <v>90</v>
      </c>
      <c r="AF506" s="98" t="s">
        <v>89</v>
      </c>
      <c r="AI506" s="98"/>
      <c r="AJ506" s="98" t="s">
        <v>436</v>
      </c>
    </row>
    <row r="507" spans="2:36">
      <c r="B507" t="s">
        <v>135</v>
      </c>
      <c r="C507" t="s">
        <v>135</v>
      </c>
      <c r="D507" t="s">
        <v>135</v>
      </c>
      <c r="E507" t="s">
        <v>552</v>
      </c>
      <c r="F507" s="98"/>
      <c r="Y507" t="s">
        <v>116</v>
      </c>
      <c r="Z507" t="s">
        <v>442</v>
      </c>
      <c r="AD507" t="s">
        <v>42</v>
      </c>
      <c r="AE507" t="s">
        <v>41</v>
      </c>
      <c r="AF507" s="98" t="s">
        <v>40</v>
      </c>
      <c r="AI507" s="98"/>
      <c r="AJ507" s="98" t="s">
        <v>436</v>
      </c>
    </row>
    <row r="508" spans="2:36">
      <c r="C508" t="s">
        <v>135</v>
      </c>
      <c r="D508" t="s">
        <v>345</v>
      </c>
      <c r="E508" s="98" t="s">
        <v>344</v>
      </c>
      <c r="F508" s="98"/>
      <c r="Z508" t="s">
        <v>442</v>
      </c>
      <c r="AC508" t="s">
        <v>68</v>
      </c>
      <c r="AD508" t="s">
        <v>68</v>
      </c>
      <c r="AE508" t="s">
        <v>351</v>
      </c>
      <c r="AF508" s="98" t="s">
        <v>350</v>
      </c>
      <c r="AI508" s="98"/>
      <c r="AJ508" s="98" t="s">
        <v>436</v>
      </c>
    </row>
    <row r="509" spans="2:36">
      <c r="C509" t="s">
        <v>135</v>
      </c>
      <c r="D509" t="s">
        <v>293</v>
      </c>
      <c r="E509" s="98" t="s">
        <v>292</v>
      </c>
      <c r="F509" s="98"/>
      <c r="Z509" t="s">
        <v>442</v>
      </c>
      <c r="AD509" t="s">
        <v>68</v>
      </c>
      <c r="AE509" t="s">
        <v>349</v>
      </c>
      <c r="AF509" s="98" t="s">
        <v>348</v>
      </c>
      <c r="AI509" s="98"/>
      <c r="AJ509" s="98" t="s">
        <v>436</v>
      </c>
    </row>
    <row r="510" spans="2:36">
      <c r="C510" t="s">
        <v>135</v>
      </c>
      <c r="D510" t="s">
        <v>267</v>
      </c>
      <c r="E510" s="98" t="s">
        <v>266</v>
      </c>
      <c r="F510" s="98"/>
      <c r="Z510" t="s">
        <v>442</v>
      </c>
      <c r="AD510" t="s">
        <v>68</v>
      </c>
      <c r="AE510" t="s">
        <v>347</v>
      </c>
      <c r="AF510" s="98" t="s">
        <v>346</v>
      </c>
      <c r="AI510" s="98"/>
      <c r="AJ510" s="98" t="s">
        <v>436</v>
      </c>
    </row>
    <row r="511" spans="2:36">
      <c r="C511" t="s">
        <v>135</v>
      </c>
      <c r="D511" t="s">
        <v>249</v>
      </c>
      <c r="E511" s="98" t="s">
        <v>248</v>
      </c>
      <c r="F511" s="98"/>
      <c r="Z511" t="s">
        <v>442</v>
      </c>
      <c r="AD511" t="s">
        <v>68</v>
      </c>
      <c r="AE511" t="s">
        <v>329</v>
      </c>
      <c r="AF511" s="98" t="s">
        <v>328</v>
      </c>
      <c r="AI511" s="98"/>
      <c r="AJ511" s="98" t="s">
        <v>436</v>
      </c>
    </row>
    <row r="512" spans="2:36">
      <c r="C512" t="s">
        <v>135</v>
      </c>
      <c r="D512" t="s">
        <v>173</v>
      </c>
      <c r="E512" s="98" t="s">
        <v>172</v>
      </c>
      <c r="F512" s="98"/>
      <c r="Z512" t="s">
        <v>442</v>
      </c>
      <c r="AD512" t="s">
        <v>68</v>
      </c>
      <c r="AE512" t="s">
        <v>231</v>
      </c>
      <c r="AF512" s="98" t="s">
        <v>230</v>
      </c>
      <c r="AI512" s="98"/>
      <c r="AJ512" s="98" t="s">
        <v>436</v>
      </c>
    </row>
    <row r="513" spans="2:36">
      <c r="C513" t="s">
        <v>135</v>
      </c>
      <c r="D513" t="s">
        <v>134</v>
      </c>
      <c r="E513" s="98" t="s">
        <v>133</v>
      </c>
      <c r="F513" s="98"/>
      <c r="Z513" t="s">
        <v>442</v>
      </c>
      <c r="AD513" t="s">
        <v>68</v>
      </c>
      <c r="AE513" t="s">
        <v>215</v>
      </c>
      <c r="AF513" s="98" t="s">
        <v>214</v>
      </c>
      <c r="AI513" s="98"/>
      <c r="AJ513" s="98" t="s">
        <v>436</v>
      </c>
    </row>
    <row r="514" spans="2:36">
      <c r="B514" t="s">
        <v>71</v>
      </c>
      <c r="C514" t="s">
        <v>71</v>
      </c>
      <c r="D514" t="s">
        <v>71</v>
      </c>
      <c r="E514" s="98" t="s">
        <v>555</v>
      </c>
      <c r="F514" s="98"/>
      <c r="Z514" t="s">
        <v>442</v>
      </c>
      <c r="AD514" t="s">
        <v>68</v>
      </c>
      <c r="AE514" t="s">
        <v>181</v>
      </c>
      <c r="AF514" s="98" t="s">
        <v>180</v>
      </c>
      <c r="AI514" s="98"/>
      <c r="AJ514" s="98" t="s">
        <v>436</v>
      </c>
    </row>
    <row r="515" spans="2:36">
      <c r="C515" t="s">
        <v>71</v>
      </c>
      <c r="D515" t="s">
        <v>365</v>
      </c>
      <c r="E515" s="98" t="s">
        <v>364</v>
      </c>
      <c r="F515" s="98"/>
      <c r="Z515" t="s">
        <v>442</v>
      </c>
      <c r="AD515" t="s">
        <v>68</v>
      </c>
      <c r="AE515" t="s">
        <v>163</v>
      </c>
      <c r="AF515" s="98" t="s">
        <v>162</v>
      </c>
      <c r="AI515" s="98"/>
      <c r="AJ515" s="98" t="s">
        <v>436</v>
      </c>
    </row>
    <row r="516" spans="2:36">
      <c r="C516" t="s">
        <v>71</v>
      </c>
      <c r="D516" t="s">
        <v>363</v>
      </c>
      <c r="E516" s="98" t="s">
        <v>362</v>
      </c>
      <c r="F516" s="98"/>
      <c r="Z516" t="s">
        <v>442</v>
      </c>
      <c r="AD516" t="s">
        <v>68</v>
      </c>
      <c r="AE516" t="s">
        <v>155</v>
      </c>
      <c r="AF516" s="98" t="s">
        <v>154</v>
      </c>
      <c r="AI516" s="98"/>
      <c r="AJ516" s="98" t="s">
        <v>436</v>
      </c>
    </row>
    <row r="517" spans="2:36">
      <c r="C517" t="s">
        <v>71</v>
      </c>
      <c r="D517" t="s">
        <v>355</v>
      </c>
      <c r="E517" s="98" t="s">
        <v>354</v>
      </c>
      <c r="F517" s="98"/>
      <c r="Z517" t="s">
        <v>442</v>
      </c>
      <c r="AD517" t="s">
        <v>68</v>
      </c>
      <c r="AE517" t="s">
        <v>124</v>
      </c>
      <c r="AF517" s="98" t="s">
        <v>123</v>
      </c>
      <c r="AI517" s="98"/>
      <c r="AJ517" s="98" t="s">
        <v>436</v>
      </c>
    </row>
    <row r="518" spans="2:36">
      <c r="C518" t="s">
        <v>71</v>
      </c>
      <c r="D518" t="s">
        <v>339</v>
      </c>
      <c r="E518" s="98" t="s">
        <v>338</v>
      </c>
      <c r="F518" s="98"/>
      <c r="Z518" t="s">
        <v>442</v>
      </c>
      <c r="AD518" t="s">
        <v>68</v>
      </c>
      <c r="AE518" t="s">
        <v>106</v>
      </c>
      <c r="AF518" s="98" t="s">
        <v>105</v>
      </c>
      <c r="AI518" t="s">
        <v>49</v>
      </c>
      <c r="AJ518" s="98" t="s">
        <v>437</v>
      </c>
    </row>
    <row r="519" spans="2:36">
      <c r="C519" t="s">
        <v>71</v>
      </c>
      <c r="D519" t="s">
        <v>333</v>
      </c>
      <c r="E519" s="98" t="s">
        <v>332</v>
      </c>
      <c r="F519" s="98"/>
      <c r="Y519" t="s">
        <v>60</v>
      </c>
      <c r="Z519" t="s">
        <v>443</v>
      </c>
      <c r="AD519" t="s">
        <v>68</v>
      </c>
      <c r="AE519" t="s">
        <v>92</v>
      </c>
      <c r="AF519" s="98" t="s">
        <v>91</v>
      </c>
      <c r="AJ519" s="98" t="s">
        <v>437</v>
      </c>
    </row>
    <row r="520" spans="2:36">
      <c r="C520" t="s">
        <v>71</v>
      </c>
      <c r="D520" t="s">
        <v>323</v>
      </c>
      <c r="E520" s="98" t="s">
        <v>322</v>
      </c>
      <c r="F520" s="98"/>
      <c r="Z520" t="s">
        <v>443</v>
      </c>
      <c r="AD520" t="s">
        <v>68</v>
      </c>
      <c r="AE520" t="s">
        <v>67</v>
      </c>
      <c r="AF520" s="98" t="s">
        <v>66</v>
      </c>
      <c r="AJ520" s="98" t="s">
        <v>437</v>
      </c>
    </row>
    <row r="521" spans="2:36">
      <c r="C521" t="s">
        <v>71</v>
      </c>
      <c r="D521" t="s">
        <v>315</v>
      </c>
      <c r="E521" s="98" t="s">
        <v>314</v>
      </c>
      <c r="F521" s="98"/>
      <c r="Z521" t="s">
        <v>443</v>
      </c>
      <c r="AC521" t="s">
        <v>115</v>
      </c>
      <c r="AD521" t="s">
        <v>115</v>
      </c>
      <c r="AE521" t="s">
        <v>311</v>
      </c>
      <c r="AF521" s="98" t="s">
        <v>310</v>
      </c>
      <c r="AJ521" s="98" t="s">
        <v>437</v>
      </c>
    </row>
    <row r="522" spans="2:36">
      <c r="C522" t="s">
        <v>71</v>
      </c>
      <c r="D522" t="s">
        <v>307</v>
      </c>
      <c r="E522" s="98" t="s">
        <v>306</v>
      </c>
      <c r="F522" s="98"/>
      <c r="Z522" t="s">
        <v>443</v>
      </c>
      <c r="AD522" t="s">
        <v>115</v>
      </c>
      <c r="AE522" t="s">
        <v>305</v>
      </c>
      <c r="AF522" s="98" t="s">
        <v>304</v>
      </c>
      <c r="AJ522" s="98" t="s">
        <v>437</v>
      </c>
    </row>
    <row r="523" spans="2:36">
      <c r="C523" t="s">
        <v>71</v>
      </c>
      <c r="D523" t="s">
        <v>289</v>
      </c>
      <c r="E523" s="98" t="s">
        <v>288</v>
      </c>
      <c r="F523" s="98"/>
      <c r="Z523" t="s">
        <v>443</v>
      </c>
      <c r="AD523" t="s">
        <v>115</v>
      </c>
      <c r="AE523" t="s">
        <v>303</v>
      </c>
      <c r="AF523" s="98" t="s">
        <v>302</v>
      </c>
      <c r="AJ523" s="98" t="s">
        <v>437</v>
      </c>
    </row>
    <row r="524" spans="2:36">
      <c r="C524" t="s">
        <v>71</v>
      </c>
      <c r="D524" t="s">
        <v>283</v>
      </c>
      <c r="E524" s="98" t="s">
        <v>282</v>
      </c>
      <c r="F524" s="98"/>
      <c r="Z524" t="s">
        <v>443</v>
      </c>
      <c r="AD524" t="s">
        <v>115</v>
      </c>
      <c r="AE524" t="s">
        <v>279</v>
      </c>
      <c r="AF524" s="98" t="s">
        <v>278</v>
      </c>
      <c r="AJ524" s="98" t="s">
        <v>437</v>
      </c>
    </row>
    <row r="525" spans="2:36">
      <c r="C525" t="s">
        <v>71</v>
      </c>
      <c r="D525" t="s">
        <v>275</v>
      </c>
      <c r="E525" s="98" t="s">
        <v>274</v>
      </c>
      <c r="F525" s="98"/>
      <c r="Z525" t="s">
        <v>443</v>
      </c>
      <c r="AD525" t="s">
        <v>115</v>
      </c>
      <c r="AE525" t="s">
        <v>261</v>
      </c>
      <c r="AF525" s="98" t="s">
        <v>260</v>
      </c>
      <c r="AJ525" s="98" t="s">
        <v>437</v>
      </c>
    </row>
    <row r="526" spans="2:36">
      <c r="C526" t="s">
        <v>71</v>
      </c>
      <c r="D526" t="s">
        <v>273</v>
      </c>
      <c r="E526" s="98" t="s">
        <v>272</v>
      </c>
      <c r="F526" s="98"/>
      <c r="Z526" t="s">
        <v>443</v>
      </c>
      <c r="AD526" t="s">
        <v>115</v>
      </c>
      <c r="AE526" t="s">
        <v>209</v>
      </c>
      <c r="AF526" s="98" t="s">
        <v>208</v>
      </c>
      <c r="AJ526" s="98" t="s">
        <v>437</v>
      </c>
    </row>
    <row r="527" spans="2:36">
      <c r="C527" t="s">
        <v>71</v>
      </c>
      <c r="D527" t="s">
        <v>269</v>
      </c>
      <c r="E527" s="98" t="s">
        <v>268</v>
      </c>
      <c r="F527" s="98"/>
      <c r="Z527" t="s">
        <v>443</v>
      </c>
      <c r="AD527" t="s">
        <v>115</v>
      </c>
      <c r="AE527" t="s">
        <v>205</v>
      </c>
      <c r="AF527" s="98" t="s">
        <v>204</v>
      </c>
      <c r="AJ527" s="98" t="s">
        <v>437</v>
      </c>
    </row>
    <row r="528" spans="2:36">
      <c r="C528" t="s">
        <v>71</v>
      </c>
      <c r="D528" t="s">
        <v>265</v>
      </c>
      <c r="E528" s="98" t="s">
        <v>264</v>
      </c>
      <c r="F528" s="98"/>
      <c r="Z528" t="s">
        <v>443</v>
      </c>
      <c r="AD528" t="s">
        <v>115</v>
      </c>
      <c r="AE528" t="s">
        <v>193</v>
      </c>
      <c r="AF528" s="98" t="s">
        <v>192</v>
      </c>
      <c r="AJ528" s="98" t="s">
        <v>437</v>
      </c>
    </row>
    <row r="529" spans="3:36">
      <c r="C529" t="s">
        <v>71</v>
      </c>
      <c r="D529" t="s">
        <v>263</v>
      </c>
      <c r="E529" s="98" t="s">
        <v>262</v>
      </c>
      <c r="F529" s="98"/>
      <c r="Z529" t="s">
        <v>443</v>
      </c>
      <c r="AD529" t="s">
        <v>115</v>
      </c>
      <c r="AE529" t="s">
        <v>187</v>
      </c>
      <c r="AF529" s="98" t="s">
        <v>186</v>
      </c>
      <c r="AJ529" s="98" t="s">
        <v>437</v>
      </c>
    </row>
    <row r="530" spans="3:36">
      <c r="C530" t="s">
        <v>71</v>
      </c>
      <c r="D530" t="s">
        <v>259</v>
      </c>
      <c r="E530" s="98" t="s">
        <v>258</v>
      </c>
      <c r="F530" s="98"/>
      <c r="Z530" t="s">
        <v>443</v>
      </c>
      <c r="AD530" t="s">
        <v>115</v>
      </c>
      <c r="AE530" t="s">
        <v>167</v>
      </c>
      <c r="AF530" s="98" t="s">
        <v>166</v>
      </c>
      <c r="AJ530" s="98" t="s">
        <v>437</v>
      </c>
    </row>
    <row r="531" spans="3:36">
      <c r="C531" t="s">
        <v>71</v>
      </c>
      <c r="D531" t="s">
        <v>253</v>
      </c>
      <c r="E531" s="98" t="s">
        <v>252</v>
      </c>
      <c r="F531" s="98"/>
      <c r="Z531" t="s">
        <v>443</v>
      </c>
      <c r="AD531" t="s">
        <v>115</v>
      </c>
      <c r="AE531" t="s">
        <v>137</v>
      </c>
      <c r="AF531" s="98" t="s">
        <v>136</v>
      </c>
      <c r="AJ531" s="98" t="s">
        <v>437</v>
      </c>
    </row>
    <row r="532" spans="3:36">
      <c r="C532" t="s">
        <v>71</v>
      </c>
      <c r="D532" t="s">
        <v>251</v>
      </c>
      <c r="E532" s="98" t="s">
        <v>250</v>
      </c>
      <c r="F532" s="98"/>
      <c r="Z532" t="s">
        <v>443</v>
      </c>
      <c r="AD532" t="s">
        <v>115</v>
      </c>
      <c r="AE532" t="s">
        <v>122</v>
      </c>
      <c r="AF532" s="98" t="s">
        <v>121</v>
      </c>
      <c r="AJ532" s="98" t="s">
        <v>437</v>
      </c>
    </row>
    <row r="533" spans="3:36">
      <c r="C533" t="s">
        <v>71</v>
      </c>
      <c r="D533" t="s">
        <v>247</v>
      </c>
      <c r="E533" s="98" t="s">
        <v>246</v>
      </c>
      <c r="F533" s="98"/>
      <c r="Z533" t="s">
        <v>443</v>
      </c>
      <c r="AD533" t="s">
        <v>115</v>
      </c>
      <c r="AE533" t="s">
        <v>114</v>
      </c>
      <c r="AF533" s="98" t="s">
        <v>113</v>
      </c>
      <c r="AJ533" s="98" t="s">
        <v>437</v>
      </c>
    </row>
    <row r="534" spans="3:36">
      <c r="C534" t="s">
        <v>71</v>
      </c>
      <c r="D534" t="s">
        <v>245</v>
      </c>
      <c r="E534" s="98" t="s">
        <v>244</v>
      </c>
      <c r="F534" s="98"/>
      <c r="Z534" t="s">
        <v>443</v>
      </c>
      <c r="AC534" t="s">
        <v>59</v>
      </c>
      <c r="AD534" t="s">
        <v>59</v>
      </c>
      <c r="AE534" t="s">
        <v>319</v>
      </c>
      <c r="AF534" s="98" t="s">
        <v>318</v>
      </c>
      <c r="AJ534" s="98" t="s">
        <v>437</v>
      </c>
    </row>
    <row r="535" spans="3:36">
      <c r="C535" t="s">
        <v>71</v>
      </c>
      <c r="D535" t="s">
        <v>239</v>
      </c>
      <c r="E535" s="98" t="s">
        <v>238</v>
      </c>
      <c r="F535" s="98"/>
      <c r="Z535" t="s">
        <v>443</v>
      </c>
      <c r="AD535" t="s">
        <v>59</v>
      </c>
      <c r="AE535" t="s">
        <v>317</v>
      </c>
      <c r="AF535" s="98" t="s">
        <v>316</v>
      </c>
      <c r="AJ535" s="98" t="s">
        <v>437</v>
      </c>
    </row>
    <row r="536" spans="3:36">
      <c r="C536" t="s">
        <v>71</v>
      </c>
      <c r="D536" t="s">
        <v>233</v>
      </c>
      <c r="E536" s="98" t="s">
        <v>232</v>
      </c>
      <c r="F536" s="98"/>
      <c r="Z536" t="s">
        <v>443</v>
      </c>
      <c r="AD536" t="s">
        <v>59</v>
      </c>
      <c r="AE536" t="s">
        <v>271</v>
      </c>
      <c r="AF536" s="98" t="s">
        <v>270</v>
      </c>
      <c r="AJ536" s="98" t="s">
        <v>437</v>
      </c>
    </row>
    <row r="537" spans="3:36">
      <c r="C537" t="s">
        <v>71</v>
      </c>
      <c r="D537" t="s">
        <v>223</v>
      </c>
      <c r="E537" s="98" t="s">
        <v>222</v>
      </c>
      <c r="F537" s="98"/>
      <c r="Z537" t="s">
        <v>443</v>
      </c>
      <c r="AD537" t="s">
        <v>59</v>
      </c>
      <c r="AE537" t="s">
        <v>235</v>
      </c>
      <c r="AF537" s="98" t="s">
        <v>234</v>
      </c>
      <c r="AJ537" s="98" t="s">
        <v>437</v>
      </c>
    </row>
    <row r="538" spans="3:36">
      <c r="C538" t="s">
        <v>71</v>
      </c>
      <c r="D538" t="s">
        <v>211</v>
      </c>
      <c r="E538" s="98" t="s">
        <v>210</v>
      </c>
      <c r="F538" s="98"/>
      <c r="Z538" t="s">
        <v>443</v>
      </c>
      <c r="AD538" t="s">
        <v>59</v>
      </c>
      <c r="AE538" t="s">
        <v>219</v>
      </c>
      <c r="AF538" s="98" t="s">
        <v>218</v>
      </c>
      <c r="AJ538" s="98" t="s">
        <v>437</v>
      </c>
    </row>
    <row r="539" spans="3:36">
      <c r="C539" t="s">
        <v>71</v>
      </c>
      <c r="D539" t="s">
        <v>203</v>
      </c>
      <c r="E539" s="98" t="s">
        <v>202</v>
      </c>
      <c r="F539" s="98"/>
      <c r="Z539" t="s">
        <v>443</v>
      </c>
      <c r="AD539" t="s">
        <v>59</v>
      </c>
      <c r="AE539" t="s">
        <v>151</v>
      </c>
      <c r="AF539" s="98" t="s">
        <v>150</v>
      </c>
      <c r="AJ539" s="98" t="s">
        <v>437</v>
      </c>
    </row>
    <row r="540" spans="3:36">
      <c r="C540" t="s">
        <v>71</v>
      </c>
      <c r="D540" t="s">
        <v>169</v>
      </c>
      <c r="E540" s="98" t="s">
        <v>168</v>
      </c>
      <c r="F540" s="98"/>
      <c r="Z540" t="s">
        <v>443</v>
      </c>
      <c r="AD540" t="s">
        <v>59</v>
      </c>
      <c r="AE540" t="s">
        <v>128</v>
      </c>
      <c r="AF540" s="98" t="s">
        <v>127</v>
      </c>
      <c r="AJ540" s="98" t="s">
        <v>437</v>
      </c>
    </row>
    <row r="541" spans="3:36">
      <c r="C541" t="s">
        <v>71</v>
      </c>
      <c r="D541" t="s">
        <v>165</v>
      </c>
      <c r="E541" s="98" t="s">
        <v>164</v>
      </c>
      <c r="F541" s="98"/>
      <c r="Z541" t="s">
        <v>443</v>
      </c>
      <c r="AD541" t="s">
        <v>59</v>
      </c>
      <c r="AE541" t="s">
        <v>82</v>
      </c>
      <c r="AF541" s="98" t="s">
        <v>81</v>
      </c>
      <c r="AJ541" s="98" t="s">
        <v>437</v>
      </c>
    </row>
    <row r="542" spans="3:36">
      <c r="C542" t="s">
        <v>71</v>
      </c>
      <c r="D542" t="s">
        <v>130</v>
      </c>
      <c r="E542" s="98" t="s">
        <v>129</v>
      </c>
      <c r="F542" s="98"/>
      <c r="Y542" t="s">
        <v>55</v>
      </c>
      <c r="Z542" t="s">
        <v>444</v>
      </c>
      <c r="AD542" t="s">
        <v>59</v>
      </c>
      <c r="AE542" t="s">
        <v>58</v>
      </c>
      <c r="AF542" s="98" t="s">
        <v>57</v>
      </c>
      <c r="AJ542" s="98" t="s">
        <v>437</v>
      </c>
    </row>
    <row r="543" spans="3:36">
      <c r="C543" t="s">
        <v>71</v>
      </c>
      <c r="D543" t="s">
        <v>110</v>
      </c>
      <c r="E543" s="98" t="s">
        <v>109</v>
      </c>
      <c r="F543" s="98"/>
      <c r="Z543" t="s">
        <v>444</v>
      </c>
      <c r="AC543" t="s">
        <v>104</v>
      </c>
      <c r="AD543" t="s">
        <v>104</v>
      </c>
      <c r="AE543" t="s">
        <v>301</v>
      </c>
      <c r="AF543" s="98" t="s">
        <v>300</v>
      </c>
      <c r="AJ543" s="98" t="s">
        <v>437</v>
      </c>
    </row>
    <row r="544" spans="3:36">
      <c r="C544" t="s">
        <v>71</v>
      </c>
      <c r="D544" t="s">
        <v>94</v>
      </c>
      <c r="E544" s="98" t="s">
        <v>93</v>
      </c>
      <c r="F544" s="98"/>
      <c r="Z544" t="s">
        <v>444</v>
      </c>
      <c r="AD544" t="s">
        <v>104</v>
      </c>
      <c r="AE544" t="s">
        <v>299</v>
      </c>
      <c r="AF544" s="98" t="s">
        <v>298</v>
      </c>
      <c r="AJ544" s="98" t="s">
        <v>437</v>
      </c>
    </row>
    <row r="545" spans="2:36">
      <c r="C545" t="s">
        <v>71</v>
      </c>
      <c r="D545" t="s">
        <v>86</v>
      </c>
      <c r="E545" s="98" t="s">
        <v>85</v>
      </c>
      <c r="F545" s="98"/>
      <c r="Z545" t="s">
        <v>444</v>
      </c>
      <c r="AD545" t="s">
        <v>104</v>
      </c>
      <c r="AE545" t="s">
        <v>185</v>
      </c>
      <c r="AF545" s="98" t="s">
        <v>184</v>
      </c>
      <c r="AJ545" s="98" t="s">
        <v>437</v>
      </c>
    </row>
    <row r="546" spans="2:36">
      <c r="C546" t="s">
        <v>71</v>
      </c>
      <c r="D546" t="s">
        <v>84</v>
      </c>
      <c r="E546" s="98" t="s">
        <v>83</v>
      </c>
      <c r="F546" s="98"/>
      <c r="Z546" t="s">
        <v>444</v>
      </c>
      <c r="AD546" t="s">
        <v>104</v>
      </c>
      <c r="AE546" t="s">
        <v>183</v>
      </c>
      <c r="AF546" s="98" t="s">
        <v>182</v>
      </c>
      <c r="AJ546" s="98" t="s">
        <v>437</v>
      </c>
    </row>
    <row r="547" spans="2:36">
      <c r="C547" t="s">
        <v>71</v>
      </c>
      <c r="D547" t="s">
        <v>70</v>
      </c>
      <c r="E547" s="98" t="s">
        <v>69</v>
      </c>
      <c r="F547" s="98"/>
      <c r="Z547" t="s">
        <v>444</v>
      </c>
      <c r="AD547" t="s">
        <v>104</v>
      </c>
      <c r="AE547" t="s">
        <v>147</v>
      </c>
      <c r="AF547" s="98" t="s">
        <v>146</v>
      </c>
      <c r="AJ547" s="98" t="s">
        <v>437</v>
      </c>
    </row>
    <row r="548" spans="2:36">
      <c r="B548" t="s">
        <v>42</v>
      </c>
      <c r="C548" t="s">
        <v>42</v>
      </c>
      <c r="D548" t="s">
        <v>42</v>
      </c>
      <c r="E548" t="s">
        <v>531</v>
      </c>
      <c r="F548" s="98"/>
      <c r="Z548" t="s">
        <v>444</v>
      </c>
      <c r="AD548" t="s">
        <v>104</v>
      </c>
      <c r="AE548" t="s">
        <v>126</v>
      </c>
      <c r="AF548" s="98" t="s">
        <v>125</v>
      </c>
      <c r="AJ548" s="98" t="s">
        <v>437</v>
      </c>
    </row>
    <row r="549" spans="2:36">
      <c r="C549" t="s">
        <v>42</v>
      </c>
      <c r="D549" t="s">
        <v>361</v>
      </c>
      <c r="E549" s="98" t="s">
        <v>360</v>
      </c>
      <c r="F549" s="98"/>
      <c r="Z549" t="s">
        <v>444</v>
      </c>
      <c r="AD549" t="s">
        <v>104</v>
      </c>
      <c r="AE549" t="s">
        <v>120</v>
      </c>
      <c r="AF549" s="98" t="s">
        <v>119</v>
      </c>
      <c r="AJ549" s="98" t="s">
        <v>437</v>
      </c>
    </row>
    <row r="550" spans="2:36">
      <c r="C550" t="s">
        <v>42</v>
      </c>
      <c r="D550" t="s">
        <v>341</v>
      </c>
      <c r="E550" s="98" t="s">
        <v>340</v>
      </c>
      <c r="F550" s="98"/>
      <c r="Z550" t="s">
        <v>444</v>
      </c>
      <c r="AD550" t="s">
        <v>104</v>
      </c>
      <c r="AE550" t="s">
        <v>103</v>
      </c>
      <c r="AF550" s="98" t="s">
        <v>102</v>
      </c>
      <c r="AJ550" s="98" t="s">
        <v>437</v>
      </c>
    </row>
    <row r="551" spans="2:36">
      <c r="C551" t="s">
        <v>42</v>
      </c>
      <c r="D551" t="s">
        <v>327</v>
      </c>
      <c r="E551" s="98" t="s">
        <v>326</v>
      </c>
      <c r="F551" s="98"/>
      <c r="Z551" t="s">
        <v>444</v>
      </c>
      <c r="AC551" t="s">
        <v>47</v>
      </c>
      <c r="AD551" t="s">
        <v>47</v>
      </c>
      <c r="AE551" t="s">
        <v>353</v>
      </c>
      <c r="AF551" s="98" t="s">
        <v>352</v>
      </c>
      <c r="AJ551" s="98" t="s">
        <v>437</v>
      </c>
    </row>
    <row r="552" spans="2:36">
      <c r="C552" t="s">
        <v>42</v>
      </c>
      <c r="D552" t="s">
        <v>295</v>
      </c>
      <c r="E552" s="98" t="s">
        <v>294</v>
      </c>
      <c r="F552" s="98"/>
      <c r="Z552" t="s">
        <v>444</v>
      </c>
      <c r="AD552" t="s">
        <v>47</v>
      </c>
      <c r="AE552" t="s">
        <v>309</v>
      </c>
      <c r="AF552" s="98" t="s">
        <v>308</v>
      </c>
      <c r="AJ552" s="98" t="s">
        <v>437</v>
      </c>
    </row>
    <row r="553" spans="2:36">
      <c r="C553" t="s">
        <v>42</v>
      </c>
      <c r="D553" t="s">
        <v>287</v>
      </c>
      <c r="E553" s="98" t="s">
        <v>286</v>
      </c>
      <c r="F553" s="98"/>
      <c r="Z553" t="s">
        <v>444</v>
      </c>
      <c r="AD553" t="s">
        <v>47</v>
      </c>
      <c r="AE553" t="s">
        <v>291</v>
      </c>
      <c r="AF553" s="98" t="s">
        <v>290</v>
      </c>
      <c r="AI553" t="s">
        <v>44</v>
      </c>
      <c r="AJ553" s="98" t="s">
        <v>438</v>
      </c>
    </row>
    <row r="554" spans="2:36">
      <c r="C554" t="s">
        <v>42</v>
      </c>
      <c r="D554" t="s">
        <v>241</v>
      </c>
      <c r="E554" s="98" t="s">
        <v>240</v>
      </c>
      <c r="F554" s="98"/>
      <c r="Z554" t="s">
        <v>444</v>
      </c>
      <c r="AD554" t="s">
        <v>47</v>
      </c>
      <c r="AE554" t="s">
        <v>257</v>
      </c>
      <c r="AF554" s="98" t="s">
        <v>256</v>
      </c>
      <c r="AJ554" s="98" t="s">
        <v>438</v>
      </c>
    </row>
    <row r="555" spans="2:36">
      <c r="C555" t="s">
        <v>42</v>
      </c>
      <c r="D555" t="s">
        <v>237</v>
      </c>
      <c r="E555" s="98" t="s">
        <v>236</v>
      </c>
      <c r="F555" s="98"/>
      <c r="Z555" t="s">
        <v>444</v>
      </c>
      <c r="AD555" t="s">
        <v>47</v>
      </c>
      <c r="AE555" t="s">
        <v>153</v>
      </c>
      <c r="AF555" s="98" t="s">
        <v>152</v>
      </c>
      <c r="AJ555" s="98" t="s">
        <v>438</v>
      </c>
    </row>
    <row r="556" spans="2:36">
      <c r="C556" t="s">
        <v>42</v>
      </c>
      <c r="D556" t="s">
        <v>229</v>
      </c>
      <c r="E556" s="98" t="s">
        <v>228</v>
      </c>
      <c r="F556" s="98"/>
      <c r="Z556" t="s">
        <v>444</v>
      </c>
      <c r="AD556" t="s">
        <v>47</v>
      </c>
      <c r="AE556" t="s">
        <v>143</v>
      </c>
      <c r="AF556" s="98" t="s">
        <v>142</v>
      </c>
      <c r="AJ556" s="98" t="s">
        <v>438</v>
      </c>
    </row>
    <row r="557" spans="2:36">
      <c r="C557" t="s">
        <v>42</v>
      </c>
      <c r="D557" t="s">
        <v>199</v>
      </c>
      <c r="E557" s="98" t="s">
        <v>198</v>
      </c>
      <c r="F557" s="98"/>
      <c r="Z557" t="s">
        <v>444</v>
      </c>
      <c r="AD557" t="s">
        <v>47</v>
      </c>
      <c r="AE557" t="s">
        <v>88</v>
      </c>
      <c r="AF557" s="98" t="s">
        <v>87</v>
      </c>
      <c r="AJ557" s="98" t="s">
        <v>438</v>
      </c>
    </row>
    <row r="558" spans="2:36">
      <c r="C558" t="s">
        <v>42</v>
      </c>
      <c r="D558" t="s">
        <v>197</v>
      </c>
      <c r="E558" s="98" t="s">
        <v>196</v>
      </c>
      <c r="F558" s="98"/>
      <c r="Z558" t="s">
        <v>444</v>
      </c>
      <c r="AD558" t="s">
        <v>47</v>
      </c>
      <c r="AE558" t="s">
        <v>80</v>
      </c>
      <c r="AF558" s="98" t="s">
        <v>79</v>
      </c>
      <c r="AJ558" s="98" t="s">
        <v>438</v>
      </c>
    </row>
    <row r="559" spans="2:36">
      <c r="C559" t="s">
        <v>42</v>
      </c>
      <c r="D559" t="s">
        <v>191</v>
      </c>
      <c r="E559" s="98" t="s">
        <v>190</v>
      </c>
      <c r="F559" s="98"/>
      <c r="Z559" t="s">
        <v>444</v>
      </c>
      <c r="AD559" t="s">
        <v>47</v>
      </c>
      <c r="AE559" t="s">
        <v>51</v>
      </c>
      <c r="AF559" s="98" t="s">
        <v>50</v>
      </c>
      <c r="AJ559" s="98" t="s">
        <v>438</v>
      </c>
    </row>
    <row r="560" spans="2:36">
      <c r="C560" t="s">
        <v>42</v>
      </c>
      <c r="D560" t="s">
        <v>161</v>
      </c>
      <c r="E560" s="98" t="s">
        <v>160</v>
      </c>
      <c r="F560" s="98"/>
      <c r="Z560" t="s">
        <v>444</v>
      </c>
      <c r="AD560" t="s">
        <v>47</v>
      </c>
      <c r="AE560" t="s">
        <v>46</v>
      </c>
      <c r="AF560" s="98" t="s">
        <v>45</v>
      </c>
      <c r="AJ560" s="98" t="s">
        <v>438</v>
      </c>
    </row>
    <row r="561" spans="2:36">
      <c r="C561" t="s">
        <v>42</v>
      </c>
      <c r="D561" t="s">
        <v>149</v>
      </c>
      <c r="E561" s="98" t="s">
        <v>148</v>
      </c>
      <c r="F561" s="98"/>
      <c r="Y561" t="s">
        <v>65</v>
      </c>
      <c r="Z561" t="s">
        <v>445</v>
      </c>
      <c r="AC561" t="s">
        <v>158</v>
      </c>
      <c r="AD561" t="s">
        <v>158</v>
      </c>
      <c r="AE561" t="s">
        <v>357</v>
      </c>
      <c r="AF561" s="98" t="s">
        <v>356</v>
      </c>
      <c r="AJ561" s="98" t="s">
        <v>438</v>
      </c>
    </row>
    <row r="562" spans="2:36">
      <c r="C562" t="s">
        <v>42</v>
      </c>
      <c r="D562" t="s">
        <v>90</v>
      </c>
      <c r="E562" s="98" t="s">
        <v>89</v>
      </c>
      <c r="F562" s="98"/>
      <c r="Z562" t="s">
        <v>445</v>
      </c>
      <c r="AD562" t="s">
        <v>158</v>
      </c>
      <c r="AE562" t="s">
        <v>321</v>
      </c>
      <c r="AF562" s="98" t="s">
        <v>320</v>
      </c>
      <c r="AJ562" s="98" t="s">
        <v>438</v>
      </c>
    </row>
    <row r="563" spans="2:36">
      <c r="C563" t="s">
        <v>42</v>
      </c>
      <c r="D563" t="s">
        <v>41</v>
      </c>
      <c r="E563" s="98" t="s">
        <v>40</v>
      </c>
      <c r="F563" s="98"/>
      <c r="Z563" t="s">
        <v>445</v>
      </c>
      <c r="AD563" t="s">
        <v>158</v>
      </c>
      <c r="AE563" t="s">
        <v>255</v>
      </c>
      <c r="AF563" s="98" t="s">
        <v>254</v>
      </c>
      <c r="AJ563" s="98" t="s">
        <v>438</v>
      </c>
    </row>
    <row r="564" spans="2:36">
      <c r="B564" t="s">
        <v>68</v>
      </c>
      <c r="C564" t="s">
        <v>68</v>
      </c>
      <c r="D564" t="s">
        <v>68</v>
      </c>
      <c r="E564" t="s">
        <v>534</v>
      </c>
      <c r="F564" s="98"/>
      <c r="Z564" t="s">
        <v>445</v>
      </c>
      <c r="AD564" t="s">
        <v>158</v>
      </c>
      <c r="AE564" t="s">
        <v>227</v>
      </c>
      <c r="AF564" s="98" t="s">
        <v>226</v>
      </c>
      <c r="AJ564" s="98" t="s">
        <v>438</v>
      </c>
    </row>
    <row r="565" spans="2:36">
      <c r="C565" t="s">
        <v>68</v>
      </c>
      <c r="D565" t="s">
        <v>351</v>
      </c>
      <c r="E565" s="98" t="s">
        <v>350</v>
      </c>
      <c r="F565" s="98"/>
      <c r="Z565" t="s">
        <v>445</v>
      </c>
      <c r="AD565" t="s">
        <v>158</v>
      </c>
      <c r="AE565" t="s">
        <v>225</v>
      </c>
      <c r="AF565" s="98" t="s">
        <v>224</v>
      </c>
      <c r="AJ565" s="98" t="s">
        <v>438</v>
      </c>
    </row>
    <row r="566" spans="2:36">
      <c r="C566" t="s">
        <v>68</v>
      </c>
      <c r="D566" t="s">
        <v>349</v>
      </c>
      <c r="E566" s="98" t="s">
        <v>348</v>
      </c>
      <c r="F566" s="98"/>
      <c r="Z566" t="s">
        <v>445</v>
      </c>
      <c r="AD566" t="s">
        <v>158</v>
      </c>
      <c r="AE566" t="s">
        <v>221</v>
      </c>
      <c r="AF566" s="98" t="s">
        <v>220</v>
      </c>
      <c r="AJ566" s="98" t="s">
        <v>438</v>
      </c>
    </row>
    <row r="567" spans="2:36">
      <c r="C567" t="s">
        <v>68</v>
      </c>
      <c r="D567" t="s">
        <v>347</v>
      </c>
      <c r="E567" s="98" t="s">
        <v>346</v>
      </c>
      <c r="F567" s="98"/>
      <c r="Z567" t="s">
        <v>445</v>
      </c>
      <c r="AD567" t="s">
        <v>158</v>
      </c>
      <c r="AE567" t="s">
        <v>217</v>
      </c>
      <c r="AF567" s="98" t="s">
        <v>216</v>
      </c>
      <c r="AJ567" s="98" t="s">
        <v>438</v>
      </c>
    </row>
    <row r="568" spans="2:36">
      <c r="C568" t="s">
        <v>68</v>
      </c>
      <c r="D568" t="s">
        <v>329</v>
      </c>
      <c r="E568" s="98" t="s">
        <v>328</v>
      </c>
      <c r="F568" s="98"/>
      <c r="Z568" t="s">
        <v>445</v>
      </c>
      <c r="AD568" t="s">
        <v>158</v>
      </c>
      <c r="AE568" t="s">
        <v>207</v>
      </c>
      <c r="AF568" s="98" t="s">
        <v>206</v>
      </c>
      <c r="AJ568" s="98" t="s">
        <v>438</v>
      </c>
    </row>
    <row r="569" spans="2:36">
      <c r="C569" t="s">
        <v>68</v>
      </c>
      <c r="D569" t="s">
        <v>231</v>
      </c>
      <c r="E569" s="98" t="s">
        <v>230</v>
      </c>
      <c r="F569" s="98"/>
      <c r="Z569" t="s">
        <v>445</v>
      </c>
      <c r="AD569" t="s">
        <v>158</v>
      </c>
      <c r="AE569" t="s">
        <v>189</v>
      </c>
      <c r="AF569" s="98" t="s">
        <v>188</v>
      </c>
      <c r="AJ569" s="98" t="s">
        <v>438</v>
      </c>
    </row>
    <row r="570" spans="2:36">
      <c r="C570" t="s">
        <v>68</v>
      </c>
      <c r="D570" t="s">
        <v>215</v>
      </c>
      <c r="E570" s="98" t="s">
        <v>214</v>
      </c>
      <c r="F570" s="98"/>
      <c r="Z570" t="s">
        <v>445</v>
      </c>
      <c r="AD570" t="s">
        <v>158</v>
      </c>
      <c r="AE570" t="s">
        <v>157</v>
      </c>
      <c r="AF570" s="98" t="s">
        <v>156</v>
      </c>
      <c r="AJ570" s="98" t="s">
        <v>438</v>
      </c>
    </row>
    <row r="571" spans="2:36">
      <c r="C571" t="s">
        <v>68</v>
      </c>
      <c r="D571" t="s">
        <v>181</v>
      </c>
      <c r="E571" s="98" t="s">
        <v>180</v>
      </c>
      <c r="F571" s="98"/>
      <c r="Z571" t="s">
        <v>445</v>
      </c>
      <c r="AC571" t="s">
        <v>100</v>
      </c>
      <c r="AD571" t="s">
        <v>100</v>
      </c>
      <c r="AE571" t="s">
        <v>325</v>
      </c>
      <c r="AF571" s="98" t="s">
        <v>324</v>
      </c>
      <c r="AJ571" s="98" t="s">
        <v>438</v>
      </c>
    </row>
    <row r="572" spans="2:36">
      <c r="C572" t="s">
        <v>68</v>
      </c>
      <c r="D572" t="s">
        <v>163</v>
      </c>
      <c r="E572" s="98" t="s">
        <v>162</v>
      </c>
      <c r="F572" s="98"/>
      <c r="Z572" t="s">
        <v>445</v>
      </c>
      <c r="AD572" t="s">
        <v>100</v>
      </c>
      <c r="AE572" t="s">
        <v>281</v>
      </c>
      <c r="AF572" s="98" t="s">
        <v>280</v>
      </c>
      <c r="AJ572" s="98" t="s">
        <v>438</v>
      </c>
    </row>
    <row r="573" spans="2:36">
      <c r="C573" t="s">
        <v>68</v>
      </c>
      <c r="D573" t="s">
        <v>155</v>
      </c>
      <c r="E573" s="98" t="s">
        <v>154</v>
      </c>
      <c r="F573" s="98"/>
      <c r="Z573" t="s">
        <v>445</v>
      </c>
      <c r="AD573" t="s">
        <v>100</v>
      </c>
      <c r="AE573" t="s">
        <v>201</v>
      </c>
      <c r="AF573" s="98" t="s">
        <v>200</v>
      </c>
      <c r="AJ573" s="98" t="s">
        <v>438</v>
      </c>
    </row>
    <row r="574" spans="2:36">
      <c r="C574" t="s">
        <v>68</v>
      </c>
      <c r="D574" t="s">
        <v>124</v>
      </c>
      <c r="E574" s="98" t="s">
        <v>123</v>
      </c>
      <c r="F574" s="98"/>
      <c r="Z574" t="s">
        <v>445</v>
      </c>
      <c r="AD574" t="s">
        <v>100</v>
      </c>
      <c r="AE574" t="s">
        <v>177</v>
      </c>
      <c r="AF574" s="98" t="s">
        <v>176</v>
      </c>
      <c r="AJ574" s="98" t="s">
        <v>438</v>
      </c>
    </row>
    <row r="575" spans="2:36">
      <c r="C575" t="s">
        <v>68</v>
      </c>
      <c r="D575" t="s">
        <v>106</v>
      </c>
      <c r="E575" s="98" t="s">
        <v>105</v>
      </c>
      <c r="F575" s="98"/>
      <c r="Y575" t="s">
        <v>48</v>
      </c>
      <c r="Z575" t="s">
        <v>446</v>
      </c>
      <c r="AD575" t="s">
        <v>100</v>
      </c>
      <c r="AE575" t="s">
        <v>132</v>
      </c>
      <c r="AF575" s="98" t="s">
        <v>131</v>
      </c>
      <c r="AJ575" s="98" t="s">
        <v>438</v>
      </c>
    </row>
    <row r="576" spans="2:36">
      <c r="C576" t="s">
        <v>68</v>
      </c>
      <c r="D576" t="s">
        <v>92</v>
      </c>
      <c r="E576" s="98" t="s">
        <v>91</v>
      </c>
      <c r="F576" s="98"/>
      <c r="Z576" t="s">
        <v>446</v>
      </c>
      <c r="AD576" t="s">
        <v>100</v>
      </c>
      <c r="AE576" t="s">
        <v>118</v>
      </c>
      <c r="AF576" s="98" t="s">
        <v>117</v>
      </c>
      <c r="AJ576" s="98" t="s">
        <v>438</v>
      </c>
    </row>
    <row r="577" spans="2:36">
      <c r="C577" t="s">
        <v>68</v>
      </c>
      <c r="D577" t="s">
        <v>67</v>
      </c>
      <c r="E577" s="98" t="s">
        <v>66</v>
      </c>
      <c r="F577" s="98"/>
      <c r="Z577" t="s">
        <v>446</v>
      </c>
      <c r="AD577" t="s">
        <v>100</v>
      </c>
      <c r="AE577" t="s">
        <v>99</v>
      </c>
      <c r="AF577" s="98" t="s">
        <v>98</v>
      </c>
      <c r="AJ577" s="98" t="s">
        <v>438</v>
      </c>
    </row>
    <row r="578" spans="2:36">
      <c r="B578" t="s">
        <v>115</v>
      </c>
      <c r="C578" t="s">
        <v>115</v>
      </c>
      <c r="D578" t="s">
        <v>115</v>
      </c>
      <c r="E578" t="s">
        <v>537</v>
      </c>
      <c r="F578" s="98"/>
      <c r="Z578" t="s">
        <v>446</v>
      </c>
      <c r="AC578" t="s">
        <v>97</v>
      </c>
      <c r="AD578" t="s">
        <v>97</v>
      </c>
      <c r="AE578" t="s">
        <v>335</v>
      </c>
      <c r="AF578" s="98" t="s">
        <v>334</v>
      </c>
      <c r="AJ578" s="98" t="s">
        <v>438</v>
      </c>
    </row>
    <row r="579" spans="2:36">
      <c r="C579" t="s">
        <v>115</v>
      </c>
      <c r="D579" t="s">
        <v>311</v>
      </c>
      <c r="E579" s="98" t="s">
        <v>310</v>
      </c>
      <c r="F579" s="98"/>
      <c r="Z579" t="s">
        <v>446</v>
      </c>
      <c r="AD579" t="s">
        <v>97</v>
      </c>
      <c r="AE579" t="s">
        <v>313</v>
      </c>
      <c r="AF579" s="98" t="s">
        <v>312</v>
      </c>
      <c r="AJ579" s="98" t="s">
        <v>438</v>
      </c>
    </row>
    <row r="580" spans="2:36">
      <c r="C580" t="s">
        <v>115</v>
      </c>
      <c r="D580" t="s">
        <v>305</v>
      </c>
      <c r="E580" s="98" t="s">
        <v>304</v>
      </c>
      <c r="F580" s="98"/>
      <c r="Z580" t="s">
        <v>446</v>
      </c>
      <c r="AD580" t="s">
        <v>97</v>
      </c>
      <c r="AE580" t="s">
        <v>297</v>
      </c>
      <c r="AF580" s="98" t="s">
        <v>296</v>
      </c>
      <c r="AJ580" s="98" t="s">
        <v>438</v>
      </c>
    </row>
    <row r="581" spans="2:36">
      <c r="C581" t="s">
        <v>115</v>
      </c>
      <c r="D581" t="s">
        <v>303</v>
      </c>
      <c r="E581" s="98" t="s">
        <v>302</v>
      </c>
      <c r="F581" s="98"/>
      <c r="Z581" t="s">
        <v>446</v>
      </c>
      <c r="AD581" t="s">
        <v>97</v>
      </c>
      <c r="AE581" t="s">
        <v>195</v>
      </c>
      <c r="AF581" s="98" t="s">
        <v>194</v>
      </c>
      <c r="AJ581" s="98" t="s">
        <v>438</v>
      </c>
    </row>
    <row r="582" spans="2:36">
      <c r="C582" t="s">
        <v>115</v>
      </c>
      <c r="D582" t="s">
        <v>279</v>
      </c>
      <c r="E582" s="98" t="s">
        <v>278</v>
      </c>
      <c r="F582" s="98"/>
      <c r="Z582" t="s">
        <v>446</v>
      </c>
      <c r="AD582" t="s">
        <v>97</v>
      </c>
      <c r="AE582" t="s">
        <v>175</v>
      </c>
      <c r="AF582" s="98" t="s">
        <v>174</v>
      </c>
      <c r="AJ582" s="98" t="s">
        <v>438</v>
      </c>
    </row>
    <row r="583" spans="2:36">
      <c r="C583" t="s">
        <v>115</v>
      </c>
      <c r="D583" t="s">
        <v>261</v>
      </c>
      <c r="E583" s="98" t="s">
        <v>260</v>
      </c>
      <c r="F583" s="98"/>
      <c r="Z583" t="s">
        <v>446</v>
      </c>
      <c r="AD583" t="s">
        <v>97</v>
      </c>
      <c r="AE583" t="s">
        <v>141</v>
      </c>
      <c r="AF583" s="98" t="s">
        <v>140</v>
      </c>
      <c r="AJ583" s="98" t="s">
        <v>438</v>
      </c>
    </row>
    <row r="584" spans="2:36">
      <c r="C584" t="s">
        <v>115</v>
      </c>
      <c r="D584" t="s">
        <v>209</v>
      </c>
      <c r="E584" s="98" t="s">
        <v>208</v>
      </c>
      <c r="F584" s="98"/>
      <c r="Z584" t="s">
        <v>446</v>
      </c>
      <c r="AD584" t="s">
        <v>97</v>
      </c>
      <c r="AE584" t="s">
        <v>139</v>
      </c>
      <c r="AF584" s="98" t="s">
        <v>138</v>
      </c>
      <c r="AJ584" s="98" t="s">
        <v>438</v>
      </c>
    </row>
    <row r="585" spans="2:36">
      <c r="C585" t="s">
        <v>115</v>
      </c>
      <c r="D585" t="s">
        <v>205</v>
      </c>
      <c r="E585" s="98" t="s">
        <v>204</v>
      </c>
      <c r="F585" s="98"/>
      <c r="Z585" t="s">
        <v>446</v>
      </c>
      <c r="AD585" t="s">
        <v>97</v>
      </c>
      <c r="AE585" t="s">
        <v>96</v>
      </c>
      <c r="AF585" s="98" t="s">
        <v>95</v>
      </c>
      <c r="AJ585" s="98" t="s">
        <v>438</v>
      </c>
    </row>
    <row r="586" spans="2:36">
      <c r="C586" t="s">
        <v>115</v>
      </c>
      <c r="D586" t="s">
        <v>193</v>
      </c>
      <c r="E586" s="98" t="s">
        <v>192</v>
      </c>
      <c r="F586" s="98"/>
      <c r="Z586" t="s">
        <v>446</v>
      </c>
      <c r="AC586" t="s">
        <v>76</v>
      </c>
      <c r="AD586" t="s">
        <v>76</v>
      </c>
      <c r="AE586" t="s">
        <v>337</v>
      </c>
      <c r="AF586" s="98" t="s">
        <v>336</v>
      </c>
      <c r="AJ586" s="98" t="s">
        <v>438</v>
      </c>
    </row>
    <row r="587" spans="2:36">
      <c r="C587" t="s">
        <v>115</v>
      </c>
      <c r="D587" t="s">
        <v>187</v>
      </c>
      <c r="E587" s="98" t="s">
        <v>186</v>
      </c>
      <c r="F587" s="98"/>
      <c r="Z587" t="s">
        <v>446</v>
      </c>
      <c r="AD587" t="s">
        <v>76</v>
      </c>
      <c r="AE587" t="s">
        <v>285</v>
      </c>
      <c r="AF587" s="98" t="s">
        <v>284</v>
      </c>
      <c r="AJ587" s="98" t="s">
        <v>438</v>
      </c>
    </row>
    <row r="588" spans="2:36">
      <c r="C588" t="s">
        <v>115</v>
      </c>
      <c r="D588" t="s">
        <v>167</v>
      </c>
      <c r="E588" s="98" t="s">
        <v>166</v>
      </c>
      <c r="F588" s="98"/>
      <c r="Z588" t="s">
        <v>446</v>
      </c>
      <c r="AD588" t="s">
        <v>76</v>
      </c>
      <c r="AE588" t="s">
        <v>243</v>
      </c>
      <c r="AF588" s="98" t="s">
        <v>242</v>
      </c>
      <c r="AJ588" s="98" t="s">
        <v>438</v>
      </c>
    </row>
    <row r="589" spans="2:36">
      <c r="C589" t="s">
        <v>115</v>
      </c>
      <c r="D589" t="s">
        <v>137</v>
      </c>
      <c r="E589" s="98" t="s">
        <v>136</v>
      </c>
      <c r="F589" s="98"/>
      <c r="Y589" t="s">
        <v>43</v>
      </c>
      <c r="Z589" t="s">
        <v>447</v>
      </c>
      <c r="AD589" t="s">
        <v>76</v>
      </c>
      <c r="AE589" t="s">
        <v>213</v>
      </c>
      <c r="AF589" s="98" t="s">
        <v>212</v>
      </c>
      <c r="AJ589" s="98" t="s">
        <v>438</v>
      </c>
    </row>
    <row r="590" spans="2:36">
      <c r="C590" t="s">
        <v>115</v>
      </c>
      <c r="D590" t="s">
        <v>122</v>
      </c>
      <c r="E590" s="98" t="s">
        <v>121</v>
      </c>
      <c r="F590" s="98"/>
      <c r="Z590" t="s">
        <v>447</v>
      </c>
      <c r="AD590" t="s">
        <v>76</v>
      </c>
      <c r="AE590" t="s">
        <v>112</v>
      </c>
      <c r="AF590" s="98" t="s">
        <v>111</v>
      </c>
      <c r="AJ590" s="98" t="s">
        <v>438</v>
      </c>
    </row>
    <row r="591" spans="2:36">
      <c r="C591" t="s">
        <v>115</v>
      </c>
      <c r="D591" t="s">
        <v>114</v>
      </c>
      <c r="E591" s="98" t="s">
        <v>113</v>
      </c>
      <c r="F591" s="98"/>
      <c r="Z591" t="s">
        <v>447</v>
      </c>
      <c r="AD591" t="s">
        <v>76</v>
      </c>
      <c r="AE591" t="s">
        <v>75</v>
      </c>
      <c r="AF591" s="98" t="s">
        <v>74</v>
      </c>
      <c r="AJ591" s="98" t="s">
        <v>438</v>
      </c>
    </row>
    <row r="592" spans="2:36">
      <c r="B592" t="s">
        <v>59</v>
      </c>
      <c r="C592" t="s">
        <v>59</v>
      </c>
      <c r="D592" t="s">
        <v>59</v>
      </c>
      <c r="E592" t="s">
        <v>538</v>
      </c>
      <c r="F592" s="98"/>
      <c r="Z592" t="s">
        <v>447</v>
      </c>
      <c r="AC592" t="s">
        <v>54</v>
      </c>
      <c r="AD592" t="s">
        <v>54</v>
      </c>
      <c r="AE592" t="s">
        <v>359</v>
      </c>
      <c r="AF592" s="98" t="s">
        <v>358</v>
      </c>
      <c r="AJ592" s="98" t="s">
        <v>438</v>
      </c>
    </row>
    <row r="593" spans="2:36">
      <c r="C593" t="s">
        <v>59</v>
      </c>
      <c r="D593" t="s">
        <v>319</v>
      </c>
      <c r="E593" s="98" t="s">
        <v>318</v>
      </c>
      <c r="F593" s="98"/>
      <c r="Z593" t="s">
        <v>447</v>
      </c>
      <c r="AD593" t="s">
        <v>54</v>
      </c>
      <c r="AE593" t="s">
        <v>343</v>
      </c>
      <c r="AF593" s="98" t="s">
        <v>342</v>
      </c>
      <c r="AJ593" s="98" t="s">
        <v>438</v>
      </c>
    </row>
    <row r="594" spans="2:36">
      <c r="C594" t="s">
        <v>59</v>
      </c>
      <c r="D594" t="s">
        <v>317</v>
      </c>
      <c r="E594" s="98" t="s">
        <v>316</v>
      </c>
      <c r="F594" s="98"/>
      <c r="Z594" t="s">
        <v>447</v>
      </c>
      <c r="AD594" t="s">
        <v>54</v>
      </c>
      <c r="AE594" t="s">
        <v>331</v>
      </c>
      <c r="AF594" s="98" t="s">
        <v>330</v>
      </c>
      <c r="AJ594" s="98" t="s">
        <v>438</v>
      </c>
    </row>
    <row r="595" spans="2:36">
      <c r="C595" t="s">
        <v>59</v>
      </c>
      <c r="D595" t="s">
        <v>271</v>
      </c>
      <c r="E595" s="98" t="s">
        <v>270</v>
      </c>
      <c r="F595" s="98"/>
      <c r="Z595" t="s">
        <v>447</v>
      </c>
      <c r="AD595" t="s">
        <v>54</v>
      </c>
      <c r="AE595" t="s">
        <v>277</v>
      </c>
      <c r="AF595" s="98" t="s">
        <v>276</v>
      </c>
      <c r="AJ595" s="98" t="s">
        <v>438</v>
      </c>
    </row>
    <row r="596" spans="2:36">
      <c r="C596" t="s">
        <v>59</v>
      </c>
      <c r="D596" t="s">
        <v>235</v>
      </c>
      <c r="E596" s="98" t="s">
        <v>234</v>
      </c>
      <c r="F596" s="98"/>
      <c r="Z596" t="s">
        <v>447</v>
      </c>
      <c r="AD596" t="s">
        <v>54</v>
      </c>
      <c r="AE596" t="s">
        <v>179</v>
      </c>
      <c r="AF596" s="98" t="s">
        <v>178</v>
      </c>
      <c r="AJ596" s="98" t="s">
        <v>438</v>
      </c>
    </row>
    <row r="597" spans="2:36">
      <c r="C597" t="s">
        <v>59</v>
      </c>
      <c r="D597" t="s">
        <v>219</v>
      </c>
      <c r="E597" s="98" t="s">
        <v>218</v>
      </c>
      <c r="F597" s="98"/>
      <c r="Z597" t="s">
        <v>447</v>
      </c>
      <c r="AD597" t="s">
        <v>54</v>
      </c>
      <c r="AE597" t="s">
        <v>171</v>
      </c>
      <c r="AF597" s="98" t="s">
        <v>170</v>
      </c>
      <c r="AJ597" s="98" t="s">
        <v>438</v>
      </c>
    </row>
    <row r="598" spans="2:36">
      <c r="C598" t="s">
        <v>59</v>
      </c>
      <c r="D598" t="s">
        <v>151</v>
      </c>
      <c r="E598" s="98" t="s">
        <v>150</v>
      </c>
      <c r="F598" s="98"/>
      <c r="Z598" t="s">
        <v>447</v>
      </c>
      <c r="AD598" t="s">
        <v>54</v>
      </c>
      <c r="AE598" t="s">
        <v>145</v>
      </c>
      <c r="AF598" s="98" t="s">
        <v>144</v>
      </c>
      <c r="AJ598" s="98" t="s">
        <v>438</v>
      </c>
    </row>
    <row r="599" spans="2:36">
      <c r="C599" t="s">
        <v>59</v>
      </c>
      <c r="D599" t="s">
        <v>128</v>
      </c>
      <c r="E599" s="98" t="s">
        <v>127</v>
      </c>
      <c r="F599" s="98"/>
      <c r="Z599" t="s">
        <v>447</v>
      </c>
      <c r="AD599" t="s">
        <v>54</v>
      </c>
      <c r="AE599" t="s">
        <v>108</v>
      </c>
      <c r="AF599" s="98" t="s">
        <v>107</v>
      </c>
      <c r="AJ599" s="98" t="s">
        <v>438</v>
      </c>
    </row>
    <row r="600" spans="2:36">
      <c r="C600" t="s">
        <v>59</v>
      </c>
      <c r="D600" t="s">
        <v>82</v>
      </c>
      <c r="E600" s="98" t="s">
        <v>81</v>
      </c>
      <c r="F600" s="98"/>
      <c r="Z600" t="s">
        <v>447</v>
      </c>
      <c r="AD600" t="s">
        <v>54</v>
      </c>
      <c r="AE600" t="s">
        <v>78</v>
      </c>
      <c r="AF600" s="98" t="s">
        <v>77</v>
      </c>
      <c r="AJ600" s="98" t="s">
        <v>438</v>
      </c>
    </row>
    <row r="601" spans="2:36">
      <c r="C601" t="s">
        <v>59</v>
      </c>
      <c r="D601" t="s">
        <v>58</v>
      </c>
      <c r="E601" s="98" t="s">
        <v>57</v>
      </c>
      <c r="F601" s="98"/>
      <c r="Z601" t="s">
        <v>447</v>
      </c>
      <c r="AD601" t="s">
        <v>54</v>
      </c>
      <c r="AE601" t="s">
        <v>64</v>
      </c>
      <c r="AF601" s="98" t="s">
        <v>63</v>
      </c>
      <c r="AJ601" s="98" t="s">
        <v>438</v>
      </c>
    </row>
    <row r="602" spans="2:36">
      <c r="B602" t="s">
        <v>104</v>
      </c>
      <c r="C602" t="s">
        <v>104</v>
      </c>
      <c r="D602" t="s">
        <v>104</v>
      </c>
      <c r="E602" t="s">
        <v>541</v>
      </c>
      <c r="F602" s="98"/>
      <c r="Z602" t="s">
        <v>447</v>
      </c>
      <c r="AD602" t="s">
        <v>54</v>
      </c>
      <c r="AE602" t="s">
        <v>62</v>
      </c>
      <c r="AF602" s="98" t="s">
        <v>61</v>
      </c>
      <c r="AJ602" s="98" t="s">
        <v>438</v>
      </c>
    </row>
    <row r="603" spans="2:36">
      <c r="C603" t="s">
        <v>104</v>
      </c>
      <c r="D603" t="s">
        <v>301</v>
      </c>
      <c r="E603" s="98" t="s">
        <v>300</v>
      </c>
      <c r="F603" s="98"/>
      <c r="Z603" t="s">
        <v>447</v>
      </c>
      <c r="AD603" t="s">
        <v>54</v>
      </c>
      <c r="AE603" t="s">
        <v>53</v>
      </c>
      <c r="AF603" s="98" t="s">
        <v>52</v>
      </c>
      <c r="AI603" t="s">
        <v>56</v>
      </c>
      <c r="AJ603" s="98" t="s">
        <v>439</v>
      </c>
    </row>
    <row r="604" spans="2:36">
      <c r="C604" t="s">
        <v>104</v>
      </c>
      <c r="D604" t="s">
        <v>299</v>
      </c>
      <c r="E604" s="98" t="s">
        <v>298</v>
      </c>
      <c r="F604" s="98"/>
      <c r="Y604" t="s">
        <v>448</v>
      </c>
      <c r="Z604" s="98" t="s">
        <v>449</v>
      </c>
      <c r="AJ604" s="98" t="s">
        <v>439</v>
      </c>
    </row>
    <row r="605" spans="2:36">
      <c r="C605" t="s">
        <v>104</v>
      </c>
      <c r="D605" t="s">
        <v>185</v>
      </c>
      <c r="E605" s="98" t="s">
        <v>184</v>
      </c>
      <c r="F605" s="98"/>
      <c r="Z605" s="98" t="s">
        <v>449</v>
      </c>
      <c r="AJ605" s="98" t="s">
        <v>439</v>
      </c>
    </row>
    <row r="606" spans="2:36">
      <c r="C606" t="s">
        <v>104</v>
      </c>
      <c r="D606" t="s">
        <v>183</v>
      </c>
      <c r="E606" s="98" t="s">
        <v>182</v>
      </c>
      <c r="F606" s="98"/>
      <c r="Z606" s="98" t="s">
        <v>449</v>
      </c>
      <c r="AJ606" s="98" t="s">
        <v>439</v>
      </c>
    </row>
    <row r="607" spans="2:36">
      <c r="C607" t="s">
        <v>104</v>
      </c>
      <c r="D607" t="s">
        <v>147</v>
      </c>
      <c r="E607" s="98" t="s">
        <v>146</v>
      </c>
      <c r="F607" s="98"/>
      <c r="Z607" s="98" t="s">
        <v>449</v>
      </c>
      <c r="AJ607" s="98" t="s">
        <v>439</v>
      </c>
    </row>
    <row r="608" spans="2:36">
      <c r="C608" t="s">
        <v>104</v>
      </c>
      <c r="D608" t="s">
        <v>126</v>
      </c>
      <c r="E608" s="98" t="s">
        <v>125</v>
      </c>
      <c r="F608" s="98"/>
      <c r="Y608" t="s">
        <v>450</v>
      </c>
      <c r="Z608" s="98" t="s">
        <v>451</v>
      </c>
      <c r="AJ608" s="98" t="s">
        <v>439</v>
      </c>
    </row>
    <row r="609" spans="2:36">
      <c r="C609" t="s">
        <v>104</v>
      </c>
      <c r="D609" t="s">
        <v>120</v>
      </c>
      <c r="E609" s="98" t="s">
        <v>119</v>
      </c>
      <c r="F609" s="98"/>
      <c r="Z609" s="98" t="s">
        <v>451</v>
      </c>
      <c r="AJ609" s="98" t="s">
        <v>439</v>
      </c>
    </row>
    <row r="610" spans="2:36">
      <c r="C610" t="s">
        <v>104</v>
      </c>
      <c r="D610" t="s">
        <v>103</v>
      </c>
      <c r="E610" s="98" t="s">
        <v>102</v>
      </c>
      <c r="F610" s="98"/>
      <c r="Z610" s="98" t="s">
        <v>451</v>
      </c>
      <c r="AJ610" s="98" t="s">
        <v>439</v>
      </c>
    </row>
    <row r="611" spans="2:36">
      <c r="B611" t="s">
        <v>47</v>
      </c>
      <c r="C611" t="s">
        <v>47</v>
      </c>
      <c r="D611" t="s">
        <v>47</v>
      </c>
      <c r="E611" t="s">
        <v>542</v>
      </c>
      <c r="F611" s="98"/>
      <c r="Z611" s="98" t="s">
        <v>451</v>
      </c>
      <c r="AJ611" s="98" t="s">
        <v>439</v>
      </c>
    </row>
    <row r="612" spans="2:36">
      <c r="C612" t="s">
        <v>47</v>
      </c>
      <c r="D612" t="s">
        <v>353</v>
      </c>
      <c r="E612" s="98" t="s">
        <v>352</v>
      </c>
      <c r="F612" s="98"/>
      <c r="Z612" s="98" t="s">
        <v>451</v>
      </c>
      <c r="AJ612" s="98" t="s">
        <v>439</v>
      </c>
    </row>
    <row r="613" spans="2:36">
      <c r="C613" t="s">
        <v>47</v>
      </c>
      <c r="D613" t="s">
        <v>309</v>
      </c>
      <c r="E613" s="98" t="s">
        <v>308</v>
      </c>
      <c r="F613" s="98"/>
      <c r="Z613" s="98" t="s">
        <v>451</v>
      </c>
      <c r="AJ613" s="98" t="s">
        <v>439</v>
      </c>
    </row>
    <row r="614" spans="2:36">
      <c r="C614" t="s">
        <v>47</v>
      </c>
      <c r="D614" t="s">
        <v>291</v>
      </c>
      <c r="E614" s="98" t="s">
        <v>290</v>
      </c>
      <c r="F614" s="98"/>
      <c r="Y614" t="s">
        <v>452</v>
      </c>
      <c r="Z614" s="98" t="s">
        <v>453</v>
      </c>
      <c r="AJ614" s="98" t="s">
        <v>439</v>
      </c>
    </row>
    <row r="615" spans="2:36">
      <c r="C615" t="s">
        <v>47</v>
      </c>
      <c r="D615" t="s">
        <v>257</v>
      </c>
      <c r="E615" s="98" t="s">
        <v>256</v>
      </c>
      <c r="F615" s="98"/>
      <c r="Z615" s="98" t="s">
        <v>453</v>
      </c>
      <c r="AJ615" s="98" t="s">
        <v>439</v>
      </c>
    </row>
    <row r="616" spans="2:36">
      <c r="C616" t="s">
        <v>47</v>
      </c>
      <c r="D616" t="s">
        <v>153</v>
      </c>
      <c r="E616" s="98" t="s">
        <v>152</v>
      </c>
      <c r="F616" s="98"/>
      <c r="Z616" s="98" t="s">
        <v>453</v>
      </c>
      <c r="AJ616" s="98" t="s">
        <v>439</v>
      </c>
    </row>
    <row r="617" spans="2:36">
      <c r="C617" t="s">
        <v>47</v>
      </c>
      <c r="D617" t="s">
        <v>143</v>
      </c>
      <c r="E617" s="98" t="s">
        <v>142</v>
      </c>
      <c r="F617" s="98"/>
      <c r="Z617" s="98" t="s">
        <v>453</v>
      </c>
      <c r="AJ617" s="98" t="s">
        <v>439</v>
      </c>
    </row>
    <row r="618" spans="2:36">
      <c r="C618" t="s">
        <v>47</v>
      </c>
      <c r="D618" t="s">
        <v>88</v>
      </c>
      <c r="E618" s="98" t="s">
        <v>87</v>
      </c>
      <c r="F618" s="98"/>
      <c r="Z618" s="98" t="s">
        <v>453</v>
      </c>
      <c r="AJ618" s="98" t="s">
        <v>439</v>
      </c>
    </row>
    <row r="619" spans="2:36">
      <c r="C619" t="s">
        <v>47</v>
      </c>
      <c r="D619" t="s">
        <v>80</v>
      </c>
      <c r="E619" s="98" t="s">
        <v>79</v>
      </c>
      <c r="F619" s="98"/>
      <c r="Z619" s="98" t="s">
        <v>453</v>
      </c>
      <c r="AJ619" s="98" t="s">
        <v>439</v>
      </c>
    </row>
    <row r="620" spans="2:36">
      <c r="C620" t="s">
        <v>47</v>
      </c>
      <c r="D620" t="s">
        <v>51</v>
      </c>
      <c r="E620" s="98" t="s">
        <v>50</v>
      </c>
      <c r="F620" s="98"/>
      <c r="Z620" s="98" t="s">
        <v>453</v>
      </c>
      <c r="AJ620" s="98" t="s">
        <v>439</v>
      </c>
    </row>
    <row r="621" spans="2:36">
      <c r="C621" t="s">
        <v>47</v>
      </c>
      <c r="D621" t="s">
        <v>46</v>
      </c>
      <c r="E621" s="98" t="s">
        <v>45</v>
      </c>
      <c r="F621" s="98"/>
      <c r="Z621" s="98" t="s">
        <v>453</v>
      </c>
      <c r="AJ621" s="98" t="s">
        <v>439</v>
      </c>
    </row>
    <row r="622" spans="2:36">
      <c r="B622" t="s">
        <v>158</v>
      </c>
      <c r="C622" t="s">
        <v>158</v>
      </c>
      <c r="D622" t="s">
        <v>158</v>
      </c>
      <c r="E622" t="s">
        <v>545</v>
      </c>
      <c r="F622" s="98"/>
      <c r="Z622" s="98" t="s">
        <v>453</v>
      </c>
      <c r="AJ622" s="98" t="s">
        <v>439</v>
      </c>
    </row>
    <row r="623" spans="2:36">
      <c r="C623" t="s">
        <v>158</v>
      </c>
      <c r="D623" t="s">
        <v>357</v>
      </c>
      <c r="E623" s="98" t="s">
        <v>356</v>
      </c>
      <c r="F623" s="98"/>
      <c r="Z623" s="98" t="s">
        <v>453</v>
      </c>
      <c r="AJ623" s="98" t="s">
        <v>439</v>
      </c>
    </row>
    <row r="624" spans="2:36">
      <c r="C624" t="s">
        <v>158</v>
      </c>
      <c r="D624" t="s">
        <v>321</v>
      </c>
      <c r="E624" s="98" t="s">
        <v>320</v>
      </c>
      <c r="F624" s="98"/>
      <c r="Y624" t="s">
        <v>454</v>
      </c>
      <c r="Z624" s="98" t="s">
        <v>455</v>
      </c>
      <c r="AJ624" s="98" t="s">
        <v>439</v>
      </c>
    </row>
    <row r="625" spans="2:36">
      <c r="C625" t="s">
        <v>158</v>
      </c>
      <c r="D625" t="s">
        <v>255</v>
      </c>
      <c r="E625" s="98" t="s">
        <v>254</v>
      </c>
      <c r="F625" s="98"/>
      <c r="Z625" s="98" t="s">
        <v>455</v>
      </c>
      <c r="AJ625" s="98" t="s">
        <v>439</v>
      </c>
    </row>
    <row r="626" spans="2:36">
      <c r="C626" t="s">
        <v>158</v>
      </c>
      <c r="D626" t="s">
        <v>227</v>
      </c>
      <c r="E626" s="98" t="s">
        <v>226</v>
      </c>
      <c r="F626" s="98"/>
      <c r="Z626" s="98" t="s">
        <v>455</v>
      </c>
      <c r="AJ626" s="98" t="s">
        <v>439</v>
      </c>
    </row>
    <row r="627" spans="2:36">
      <c r="C627" t="s">
        <v>158</v>
      </c>
      <c r="D627" t="s">
        <v>225</v>
      </c>
      <c r="E627" s="98" t="s">
        <v>224</v>
      </c>
      <c r="F627" s="98"/>
      <c r="Y627" t="s">
        <v>456</v>
      </c>
      <c r="Z627" s="98" t="s">
        <v>457</v>
      </c>
      <c r="AJ627" s="98" t="s">
        <v>439</v>
      </c>
    </row>
    <row r="628" spans="2:36">
      <c r="C628" t="s">
        <v>158</v>
      </c>
      <c r="D628" t="s">
        <v>221</v>
      </c>
      <c r="E628" s="98" t="s">
        <v>220</v>
      </c>
      <c r="F628" s="98"/>
      <c r="Z628" s="98" t="s">
        <v>457</v>
      </c>
      <c r="AJ628" s="98" t="s">
        <v>439</v>
      </c>
    </row>
    <row r="629" spans="2:36">
      <c r="C629" t="s">
        <v>158</v>
      </c>
      <c r="D629" t="s">
        <v>217</v>
      </c>
      <c r="E629" s="98" t="s">
        <v>216</v>
      </c>
      <c r="F629" s="98"/>
      <c r="Z629" s="98" t="s">
        <v>457</v>
      </c>
      <c r="AJ629" s="98" t="s">
        <v>439</v>
      </c>
    </row>
    <row r="630" spans="2:36">
      <c r="C630" t="s">
        <v>158</v>
      </c>
      <c r="D630" t="s">
        <v>207</v>
      </c>
      <c r="E630" s="98" t="s">
        <v>206</v>
      </c>
      <c r="F630" s="98"/>
      <c r="Z630" s="98" t="s">
        <v>457</v>
      </c>
      <c r="AJ630" s="98" t="s">
        <v>439</v>
      </c>
    </row>
    <row r="631" spans="2:36">
      <c r="C631" t="s">
        <v>158</v>
      </c>
      <c r="D631" t="s">
        <v>189</v>
      </c>
      <c r="E631" s="98" t="s">
        <v>188</v>
      </c>
      <c r="F631" s="98"/>
      <c r="Z631" s="98" t="s">
        <v>457</v>
      </c>
      <c r="AG631" s="98"/>
      <c r="AJ631" s="98" t="s">
        <v>439</v>
      </c>
    </row>
    <row r="632" spans="2:36">
      <c r="C632" t="s">
        <v>158</v>
      </c>
      <c r="D632" t="s">
        <v>157</v>
      </c>
      <c r="E632" s="98" t="s">
        <v>156</v>
      </c>
      <c r="F632" s="98"/>
      <c r="Y632" t="s">
        <v>458</v>
      </c>
      <c r="Z632" s="98" t="s">
        <v>459</v>
      </c>
      <c r="AG632" s="98"/>
      <c r="AJ632" s="98" t="s">
        <v>439</v>
      </c>
    </row>
    <row r="633" spans="2:36">
      <c r="B633" t="s">
        <v>100</v>
      </c>
      <c r="C633" t="s">
        <v>100</v>
      </c>
      <c r="D633" t="s">
        <v>100</v>
      </c>
      <c r="E633" t="s">
        <v>546</v>
      </c>
      <c r="F633" s="98"/>
      <c r="Z633" s="98" t="s">
        <v>459</v>
      </c>
      <c r="AG633" s="98"/>
      <c r="AJ633" s="98" t="s">
        <v>439</v>
      </c>
    </row>
    <row r="634" spans="2:36">
      <c r="C634" t="s">
        <v>100</v>
      </c>
      <c r="D634" t="s">
        <v>325</v>
      </c>
      <c r="E634" s="98" t="s">
        <v>324</v>
      </c>
      <c r="F634" s="98"/>
      <c r="Z634" s="98" t="s">
        <v>459</v>
      </c>
      <c r="AG634" s="98"/>
      <c r="AJ634" s="98" t="s">
        <v>439</v>
      </c>
    </row>
    <row r="635" spans="2:36">
      <c r="C635" t="s">
        <v>100</v>
      </c>
      <c r="D635" t="s">
        <v>281</v>
      </c>
      <c r="E635" s="98" t="s">
        <v>280</v>
      </c>
      <c r="F635" s="98"/>
      <c r="Z635" s="98" t="s">
        <v>459</v>
      </c>
      <c r="AG635" s="98"/>
      <c r="AI635" t="s">
        <v>159</v>
      </c>
      <c r="AJ635" t="s">
        <v>440</v>
      </c>
    </row>
    <row r="636" spans="2:36">
      <c r="C636" t="s">
        <v>100</v>
      </c>
      <c r="D636" t="s">
        <v>201</v>
      </c>
      <c r="E636" s="98" t="s">
        <v>200</v>
      </c>
      <c r="F636" s="98"/>
      <c r="Z636" s="98" t="s">
        <v>459</v>
      </c>
      <c r="AG636" s="98"/>
      <c r="AJ636" t="s">
        <v>440</v>
      </c>
    </row>
    <row r="637" spans="2:36">
      <c r="C637" t="s">
        <v>100</v>
      </c>
      <c r="D637" t="s">
        <v>177</v>
      </c>
      <c r="E637" s="98" t="s">
        <v>176</v>
      </c>
      <c r="F637" s="98"/>
      <c r="Z637" s="98" t="s">
        <v>459</v>
      </c>
      <c r="AG637" s="98"/>
      <c r="AJ637" t="s">
        <v>440</v>
      </c>
    </row>
    <row r="638" spans="2:36">
      <c r="C638" t="s">
        <v>100</v>
      </c>
      <c r="D638" t="s">
        <v>132</v>
      </c>
      <c r="E638" s="98" t="s">
        <v>131</v>
      </c>
      <c r="F638" s="98"/>
      <c r="Z638" s="98" t="s">
        <v>459</v>
      </c>
      <c r="AG638" s="98"/>
      <c r="AJ638" t="s">
        <v>440</v>
      </c>
    </row>
    <row r="639" spans="2:36">
      <c r="C639" t="s">
        <v>100</v>
      </c>
      <c r="D639" t="s">
        <v>118</v>
      </c>
      <c r="E639" s="98" t="s">
        <v>117</v>
      </c>
      <c r="F639" s="98"/>
      <c r="Y639" t="s">
        <v>460</v>
      </c>
      <c r="Z639" s="98" t="s">
        <v>461</v>
      </c>
      <c r="AG639" s="98"/>
      <c r="AJ639" t="s">
        <v>440</v>
      </c>
    </row>
    <row r="640" spans="2:36">
      <c r="C640" t="s">
        <v>100</v>
      </c>
      <c r="D640" t="s">
        <v>99</v>
      </c>
      <c r="E640" s="98" t="s">
        <v>98</v>
      </c>
      <c r="Z640" s="98" t="s">
        <v>461</v>
      </c>
      <c r="AG640" s="98"/>
      <c r="AJ640" t="s">
        <v>440</v>
      </c>
    </row>
    <row r="641" spans="2:37">
      <c r="B641" t="s">
        <v>97</v>
      </c>
      <c r="C641" t="s">
        <v>97</v>
      </c>
      <c r="D641" t="s">
        <v>97</v>
      </c>
      <c r="E641" t="s">
        <v>547</v>
      </c>
      <c r="Z641" s="98" t="s">
        <v>461</v>
      </c>
      <c r="AG641" s="98"/>
      <c r="AJ641" t="s">
        <v>440</v>
      </c>
    </row>
    <row r="642" spans="2:37">
      <c r="C642" t="s">
        <v>97</v>
      </c>
      <c r="D642" t="s">
        <v>335</v>
      </c>
      <c r="E642" s="98" t="s">
        <v>334</v>
      </c>
      <c r="Z642" s="98" t="s">
        <v>461</v>
      </c>
      <c r="AG642" s="98"/>
      <c r="AJ642" t="s">
        <v>440</v>
      </c>
    </row>
    <row r="643" spans="2:37">
      <c r="C643" t="s">
        <v>97</v>
      </c>
      <c r="D643" t="s">
        <v>313</v>
      </c>
      <c r="E643" s="98" t="s">
        <v>312</v>
      </c>
      <c r="Z643" s="98" t="s">
        <v>461</v>
      </c>
      <c r="AG643" s="98"/>
      <c r="AJ643" t="s">
        <v>440</v>
      </c>
    </row>
    <row r="644" spans="2:37">
      <c r="C644" t="s">
        <v>97</v>
      </c>
      <c r="D644" t="s">
        <v>297</v>
      </c>
      <c r="E644" s="98" t="s">
        <v>296</v>
      </c>
      <c r="Z644" s="98" t="s">
        <v>461</v>
      </c>
      <c r="AG644" s="98"/>
      <c r="AI644" t="s">
        <v>101</v>
      </c>
      <c r="AJ644" t="s">
        <v>441</v>
      </c>
      <c r="AK644" t="s">
        <v>440</v>
      </c>
    </row>
    <row r="645" spans="2:37">
      <c r="C645" t="s">
        <v>97</v>
      </c>
      <c r="D645" t="s">
        <v>195</v>
      </c>
      <c r="E645" s="98" t="s">
        <v>194</v>
      </c>
      <c r="Y645" t="s">
        <v>462</v>
      </c>
      <c r="Z645" s="98" t="s">
        <v>463</v>
      </c>
      <c r="AG645" s="98"/>
      <c r="AJ645" t="s">
        <v>441</v>
      </c>
      <c r="AK645" t="s">
        <v>441</v>
      </c>
    </row>
    <row r="646" spans="2:37">
      <c r="C646" t="s">
        <v>97</v>
      </c>
      <c r="D646" t="s">
        <v>175</v>
      </c>
      <c r="E646" s="98" t="s">
        <v>174</v>
      </c>
      <c r="Z646" s="98" t="s">
        <v>463</v>
      </c>
      <c r="AG646" s="98"/>
      <c r="AJ646" t="s">
        <v>441</v>
      </c>
      <c r="AK646" t="s">
        <v>436</v>
      </c>
    </row>
    <row r="647" spans="2:37">
      <c r="C647" t="s">
        <v>97</v>
      </c>
      <c r="D647" t="s">
        <v>141</v>
      </c>
      <c r="E647" s="98" t="s">
        <v>140</v>
      </c>
      <c r="Z647" s="98" t="s">
        <v>463</v>
      </c>
      <c r="AG647" s="98"/>
      <c r="AJ647" t="s">
        <v>441</v>
      </c>
      <c r="AK647" t="s">
        <v>442</v>
      </c>
    </row>
    <row r="648" spans="2:37">
      <c r="C648" t="s">
        <v>97</v>
      </c>
      <c r="D648" t="s">
        <v>139</v>
      </c>
      <c r="E648" s="98" t="s">
        <v>138</v>
      </c>
      <c r="Z648" s="98" t="s">
        <v>463</v>
      </c>
      <c r="AG648" s="98"/>
      <c r="AJ648" t="s">
        <v>441</v>
      </c>
      <c r="AK648" t="s">
        <v>443</v>
      </c>
    </row>
    <row r="649" spans="2:37">
      <c r="C649" t="s">
        <v>97</v>
      </c>
      <c r="D649" t="s">
        <v>96</v>
      </c>
      <c r="E649" s="98" t="s">
        <v>95</v>
      </c>
      <c r="Y649" t="s">
        <v>464</v>
      </c>
      <c r="Z649" s="98" t="s">
        <v>465</v>
      </c>
      <c r="AG649" s="98"/>
      <c r="AJ649" t="s">
        <v>441</v>
      </c>
    </row>
    <row r="650" spans="2:37">
      <c r="B650" t="s">
        <v>76</v>
      </c>
      <c r="C650" t="s">
        <v>76</v>
      </c>
      <c r="D650" t="s">
        <v>76</v>
      </c>
      <c r="E650" t="s">
        <v>548</v>
      </c>
      <c r="Z650" s="98" t="s">
        <v>465</v>
      </c>
      <c r="AG650" s="98"/>
      <c r="AJ650" t="s">
        <v>441</v>
      </c>
      <c r="AK650" t="s">
        <v>444</v>
      </c>
    </row>
    <row r="651" spans="2:37">
      <c r="C651" t="s">
        <v>76</v>
      </c>
      <c r="D651" t="s">
        <v>337</v>
      </c>
      <c r="E651" s="98" t="s">
        <v>336</v>
      </c>
      <c r="Z651" s="98" t="s">
        <v>465</v>
      </c>
      <c r="AG651" s="98"/>
      <c r="AJ651" t="s">
        <v>441</v>
      </c>
      <c r="AK651" t="s">
        <v>445</v>
      </c>
    </row>
    <row r="652" spans="2:37">
      <c r="C652" t="s">
        <v>76</v>
      </c>
      <c r="D652" t="s">
        <v>285</v>
      </c>
      <c r="E652" s="98" t="s">
        <v>284</v>
      </c>
      <c r="Z652" s="98" t="s">
        <v>465</v>
      </c>
      <c r="AG652" s="98"/>
      <c r="AJ652" t="s">
        <v>441</v>
      </c>
      <c r="AK652" t="s">
        <v>446</v>
      </c>
    </row>
    <row r="653" spans="2:37">
      <c r="C653" t="s">
        <v>76</v>
      </c>
      <c r="D653" t="s">
        <v>243</v>
      </c>
      <c r="E653" s="98" t="s">
        <v>242</v>
      </c>
      <c r="Z653" s="98" t="s">
        <v>465</v>
      </c>
      <c r="AG653" s="98"/>
      <c r="AJ653" t="s">
        <v>441</v>
      </c>
      <c r="AK653" t="s">
        <v>447</v>
      </c>
    </row>
    <row r="654" spans="2:37">
      <c r="C654" t="s">
        <v>76</v>
      </c>
      <c r="D654" t="s">
        <v>213</v>
      </c>
      <c r="E654" s="98" t="s">
        <v>212</v>
      </c>
      <c r="Y654" t="s">
        <v>466</v>
      </c>
      <c r="Z654" s="98" t="s">
        <v>467</v>
      </c>
      <c r="AG654" s="98"/>
      <c r="AJ654" t="s">
        <v>441</v>
      </c>
    </row>
    <row r="655" spans="2:37">
      <c r="C655" t="s">
        <v>76</v>
      </c>
      <c r="D655" t="s">
        <v>112</v>
      </c>
      <c r="E655" s="98" t="s">
        <v>111</v>
      </c>
      <c r="Z655" s="98" t="s">
        <v>467</v>
      </c>
      <c r="AG655" s="98"/>
      <c r="AI655" t="s">
        <v>72</v>
      </c>
      <c r="AJ655" t="s">
        <v>436</v>
      </c>
    </row>
    <row r="656" spans="2:37">
      <c r="C656" t="s">
        <v>76</v>
      </c>
      <c r="D656" t="s">
        <v>75</v>
      </c>
      <c r="E656" s="98" t="s">
        <v>74</v>
      </c>
      <c r="Z656" s="98" t="s">
        <v>467</v>
      </c>
      <c r="AG656" s="98"/>
      <c r="AJ656" t="s">
        <v>436</v>
      </c>
    </row>
    <row r="657" spans="2:36">
      <c r="B657" t="s">
        <v>54</v>
      </c>
      <c r="C657" t="s">
        <v>54</v>
      </c>
      <c r="D657" t="s">
        <v>54</v>
      </c>
      <c r="E657" t="s">
        <v>551</v>
      </c>
      <c r="Z657" s="98" t="s">
        <v>467</v>
      </c>
      <c r="AG657" s="98"/>
      <c r="AJ657" t="s">
        <v>436</v>
      </c>
    </row>
    <row r="658" spans="2:36">
      <c r="C658" t="s">
        <v>54</v>
      </c>
      <c r="D658" t="s">
        <v>359</v>
      </c>
      <c r="E658" s="98" t="s">
        <v>358</v>
      </c>
      <c r="Y658" t="s">
        <v>468</v>
      </c>
      <c r="Z658" s="98" t="s">
        <v>469</v>
      </c>
      <c r="AG658" s="98"/>
      <c r="AJ658" t="s">
        <v>436</v>
      </c>
    </row>
    <row r="659" spans="2:36">
      <c r="C659" t="s">
        <v>54</v>
      </c>
      <c r="D659" t="s">
        <v>343</v>
      </c>
      <c r="E659" s="98" t="s">
        <v>342</v>
      </c>
      <c r="Z659" s="98" t="s">
        <v>469</v>
      </c>
      <c r="AG659" s="98"/>
      <c r="AJ659" t="s">
        <v>436</v>
      </c>
    </row>
    <row r="660" spans="2:36">
      <c r="C660" t="s">
        <v>54</v>
      </c>
      <c r="D660" t="s">
        <v>331</v>
      </c>
      <c r="E660" s="98" t="s">
        <v>330</v>
      </c>
      <c r="Z660" s="98" t="s">
        <v>469</v>
      </c>
      <c r="AG660" s="98"/>
      <c r="AJ660" t="s">
        <v>436</v>
      </c>
    </row>
    <row r="661" spans="2:36">
      <c r="C661" t="s">
        <v>54</v>
      </c>
      <c r="D661" t="s">
        <v>277</v>
      </c>
      <c r="E661" s="98" t="s">
        <v>276</v>
      </c>
      <c r="Z661" s="98" t="s">
        <v>469</v>
      </c>
      <c r="AG661" s="98"/>
      <c r="AJ661" t="s">
        <v>436</v>
      </c>
    </row>
    <row r="662" spans="2:36">
      <c r="C662" t="s">
        <v>54</v>
      </c>
      <c r="D662" t="s">
        <v>179</v>
      </c>
      <c r="E662" s="98" t="s">
        <v>178</v>
      </c>
      <c r="Z662" s="98" t="s">
        <v>469</v>
      </c>
      <c r="AG662" s="98"/>
      <c r="AJ662" t="s">
        <v>436</v>
      </c>
    </row>
    <row r="663" spans="2:36">
      <c r="C663" t="s">
        <v>54</v>
      </c>
      <c r="D663" t="s">
        <v>171</v>
      </c>
      <c r="E663" s="98" t="s">
        <v>170</v>
      </c>
      <c r="Z663" s="98" t="s">
        <v>469</v>
      </c>
      <c r="AG663" s="98"/>
      <c r="AJ663" t="s">
        <v>436</v>
      </c>
    </row>
    <row r="664" spans="2:36">
      <c r="C664" t="s">
        <v>54</v>
      </c>
      <c r="D664" t="s">
        <v>145</v>
      </c>
      <c r="E664" s="98" t="s">
        <v>144</v>
      </c>
      <c r="Y664" t="s">
        <v>470</v>
      </c>
      <c r="Z664" s="98" t="s">
        <v>471</v>
      </c>
      <c r="AG664" s="98"/>
      <c r="AJ664" t="s">
        <v>436</v>
      </c>
    </row>
    <row r="665" spans="2:36">
      <c r="C665" t="s">
        <v>54</v>
      </c>
      <c r="D665" t="s">
        <v>108</v>
      </c>
      <c r="E665" s="98" t="s">
        <v>107</v>
      </c>
      <c r="Z665" s="98" t="s">
        <v>471</v>
      </c>
      <c r="AG665" s="98"/>
      <c r="AJ665" t="s">
        <v>436</v>
      </c>
    </row>
    <row r="666" spans="2:36">
      <c r="C666" t="s">
        <v>54</v>
      </c>
      <c r="D666" t="s">
        <v>78</v>
      </c>
      <c r="E666" s="98" t="s">
        <v>77</v>
      </c>
      <c r="Z666" s="98" t="s">
        <v>471</v>
      </c>
      <c r="AG666" s="98"/>
      <c r="AJ666" t="s">
        <v>436</v>
      </c>
    </row>
    <row r="667" spans="2:36">
      <c r="C667" t="s">
        <v>54</v>
      </c>
      <c r="D667" t="s">
        <v>64</v>
      </c>
      <c r="E667" s="98" t="s">
        <v>63</v>
      </c>
      <c r="Z667" s="98" t="s">
        <v>471</v>
      </c>
      <c r="AG667" s="98"/>
      <c r="AJ667" t="s">
        <v>436</v>
      </c>
    </row>
    <row r="668" spans="2:36">
      <c r="C668" t="s">
        <v>54</v>
      </c>
      <c r="D668" t="s">
        <v>62</v>
      </c>
      <c r="E668" s="98" t="s">
        <v>61</v>
      </c>
      <c r="Y668" t="s">
        <v>472</v>
      </c>
      <c r="Z668" s="98" t="s">
        <v>473</v>
      </c>
      <c r="AG668" s="98"/>
      <c r="AJ668" t="s">
        <v>436</v>
      </c>
    </row>
    <row r="669" spans="2:36">
      <c r="C669" t="s">
        <v>54</v>
      </c>
      <c r="D669" t="s">
        <v>53</v>
      </c>
      <c r="E669" s="98" t="s">
        <v>52</v>
      </c>
      <c r="Z669" s="98" t="s">
        <v>473</v>
      </c>
      <c r="AG669" s="98"/>
      <c r="AJ669" t="s">
        <v>436</v>
      </c>
    </row>
    <row r="670" spans="2:36">
      <c r="Z670" s="98" t="s">
        <v>473</v>
      </c>
      <c r="AG670" s="98"/>
      <c r="AJ670" t="s">
        <v>436</v>
      </c>
    </row>
    <row r="671" spans="2:36">
      <c r="Z671" s="98" t="s">
        <v>473</v>
      </c>
      <c r="AG671" s="98"/>
      <c r="AJ671" t="s">
        <v>436</v>
      </c>
    </row>
    <row r="672" spans="2:36">
      <c r="Y672" t="s">
        <v>474</v>
      </c>
      <c r="Z672" s="98" t="s">
        <v>475</v>
      </c>
      <c r="AG672" s="98"/>
      <c r="AJ672" t="s">
        <v>436</v>
      </c>
    </row>
    <row r="673" spans="25:36">
      <c r="Z673" s="98" t="s">
        <v>475</v>
      </c>
      <c r="AG673" s="98"/>
      <c r="AJ673" t="s">
        <v>436</v>
      </c>
    </row>
    <row r="674" spans="25:36">
      <c r="Z674" s="98" t="s">
        <v>475</v>
      </c>
      <c r="AG674" s="98"/>
      <c r="AJ674" t="s">
        <v>436</v>
      </c>
    </row>
    <row r="675" spans="25:36">
      <c r="Y675" t="s">
        <v>476</v>
      </c>
      <c r="Z675" s="98" t="s">
        <v>477</v>
      </c>
      <c r="AG675" s="98"/>
      <c r="AJ675" t="s">
        <v>436</v>
      </c>
    </row>
    <row r="676" spans="25:36">
      <c r="Z676" s="98" t="s">
        <v>477</v>
      </c>
      <c r="AG676" s="98"/>
      <c r="AJ676" t="s">
        <v>436</v>
      </c>
    </row>
    <row r="677" spans="25:36">
      <c r="Z677" s="98" t="s">
        <v>477</v>
      </c>
      <c r="AG677" s="98"/>
      <c r="AJ677" t="s">
        <v>436</v>
      </c>
    </row>
    <row r="678" spans="25:36">
      <c r="Z678" s="98" t="s">
        <v>477</v>
      </c>
      <c r="AG678" s="98"/>
      <c r="AJ678" t="s">
        <v>436</v>
      </c>
    </row>
    <row r="679" spans="25:36">
      <c r="Z679" s="98" t="s">
        <v>477</v>
      </c>
      <c r="AG679" s="98"/>
      <c r="AJ679" t="s">
        <v>436</v>
      </c>
    </row>
    <row r="680" spans="25:36">
      <c r="Z680" s="98" t="s">
        <v>477</v>
      </c>
      <c r="AG680" s="98"/>
      <c r="AJ680" t="s">
        <v>436</v>
      </c>
    </row>
    <row r="681" spans="25:36">
      <c r="Y681" t="s">
        <v>478</v>
      </c>
      <c r="Z681" s="98" t="s">
        <v>479</v>
      </c>
      <c r="AG681" s="98"/>
      <c r="AJ681" t="s">
        <v>436</v>
      </c>
    </row>
    <row r="682" spans="25:36">
      <c r="Z682" s="98" t="s">
        <v>479</v>
      </c>
      <c r="AG682" s="98"/>
      <c r="AJ682" t="s">
        <v>436</v>
      </c>
    </row>
    <row r="683" spans="25:36">
      <c r="Z683" s="98" t="s">
        <v>479</v>
      </c>
      <c r="AG683" s="98"/>
      <c r="AJ683" t="s">
        <v>436</v>
      </c>
    </row>
    <row r="684" spans="25:36">
      <c r="Z684" s="98" t="s">
        <v>479</v>
      </c>
      <c r="AG684" s="98"/>
      <c r="AJ684" t="s">
        <v>436</v>
      </c>
    </row>
    <row r="685" spans="25:36">
      <c r="Y685" t="s">
        <v>480</v>
      </c>
      <c r="Z685" s="98" t="s">
        <v>481</v>
      </c>
      <c r="AG685" s="98"/>
      <c r="AJ685" t="s">
        <v>436</v>
      </c>
    </row>
    <row r="686" spans="25:36">
      <c r="Z686" s="98" t="s">
        <v>481</v>
      </c>
      <c r="AG686" s="98"/>
      <c r="AJ686" t="s">
        <v>436</v>
      </c>
    </row>
    <row r="687" spans="25:36">
      <c r="Z687" s="98" t="s">
        <v>481</v>
      </c>
      <c r="AG687" s="98"/>
      <c r="AJ687" t="s">
        <v>436</v>
      </c>
    </row>
    <row r="688" spans="25:36">
      <c r="Z688" s="98" t="s">
        <v>481</v>
      </c>
      <c r="AG688" s="98"/>
      <c r="AI688" t="s">
        <v>116</v>
      </c>
      <c r="AJ688" t="s">
        <v>442</v>
      </c>
    </row>
    <row r="689" spans="25:36">
      <c r="Y689" t="s">
        <v>482</v>
      </c>
      <c r="Z689" s="98" t="s">
        <v>483</v>
      </c>
      <c r="AG689" s="98"/>
      <c r="AJ689" t="s">
        <v>442</v>
      </c>
    </row>
    <row r="690" spans="25:36">
      <c r="Z690" s="98" t="s">
        <v>483</v>
      </c>
      <c r="AG690" s="98"/>
      <c r="AJ690" t="s">
        <v>442</v>
      </c>
    </row>
    <row r="691" spans="25:36">
      <c r="Z691" s="98" t="s">
        <v>483</v>
      </c>
      <c r="AG691" s="98"/>
      <c r="AJ691" t="s">
        <v>442</v>
      </c>
    </row>
    <row r="692" spans="25:36">
      <c r="Z692" s="98" t="s">
        <v>483</v>
      </c>
      <c r="AG692" s="98"/>
      <c r="AJ692" t="s">
        <v>442</v>
      </c>
    </row>
    <row r="693" spans="25:36">
      <c r="Y693" t="s">
        <v>484</v>
      </c>
      <c r="Z693" s="98" t="s">
        <v>485</v>
      </c>
      <c r="AG693" s="98"/>
      <c r="AJ693" t="s">
        <v>442</v>
      </c>
    </row>
    <row r="694" spans="25:36">
      <c r="Z694" s="98" t="s">
        <v>485</v>
      </c>
      <c r="AG694" s="98"/>
      <c r="AJ694" t="s">
        <v>442</v>
      </c>
    </row>
    <row r="695" spans="25:36">
      <c r="Z695" s="98" t="s">
        <v>485</v>
      </c>
      <c r="AG695" s="98"/>
      <c r="AJ695" t="s">
        <v>442</v>
      </c>
    </row>
    <row r="696" spans="25:36">
      <c r="Z696" s="98" t="s">
        <v>485</v>
      </c>
      <c r="AG696" s="98"/>
      <c r="AJ696" t="s">
        <v>442</v>
      </c>
    </row>
    <row r="697" spans="25:36">
      <c r="Y697" t="s">
        <v>486</v>
      </c>
      <c r="Z697" s="98" t="s">
        <v>487</v>
      </c>
      <c r="AG697" s="98"/>
      <c r="AJ697" t="s">
        <v>442</v>
      </c>
    </row>
    <row r="698" spans="25:36">
      <c r="Z698" s="98" t="s">
        <v>487</v>
      </c>
      <c r="AG698" s="98"/>
      <c r="AJ698" t="s">
        <v>442</v>
      </c>
    </row>
    <row r="699" spans="25:36">
      <c r="Z699" s="98" t="s">
        <v>487</v>
      </c>
      <c r="AG699" s="98"/>
      <c r="AJ699" t="s">
        <v>442</v>
      </c>
    </row>
    <row r="700" spans="25:36">
      <c r="Z700" s="98" t="s">
        <v>487</v>
      </c>
      <c r="AG700" s="98"/>
      <c r="AI700" t="s">
        <v>60</v>
      </c>
      <c r="AJ700" t="s">
        <v>443</v>
      </c>
    </row>
    <row r="701" spans="25:36">
      <c r="Y701" t="s">
        <v>488</v>
      </c>
      <c r="Z701" s="98" t="s">
        <v>489</v>
      </c>
      <c r="AG701" s="98"/>
      <c r="AJ701" t="s">
        <v>443</v>
      </c>
    </row>
    <row r="702" spans="25:36">
      <c r="Z702" s="98" t="s">
        <v>489</v>
      </c>
      <c r="AG702" s="98"/>
      <c r="AJ702" t="s">
        <v>443</v>
      </c>
    </row>
    <row r="703" spans="25:36">
      <c r="Y703" t="s">
        <v>490</v>
      </c>
      <c r="Z703" s="98" t="s">
        <v>491</v>
      </c>
      <c r="AG703" s="98"/>
      <c r="AJ703" t="s">
        <v>443</v>
      </c>
    </row>
    <row r="704" spans="25:36">
      <c r="Z704" s="98" t="s">
        <v>491</v>
      </c>
      <c r="AG704" s="98"/>
      <c r="AJ704" t="s">
        <v>443</v>
      </c>
    </row>
    <row r="705" spans="25:36">
      <c r="Z705" s="98" t="s">
        <v>491</v>
      </c>
      <c r="AG705" s="98"/>
      <c r="AJ705" t="s">
        <v>443</v>
      </c>
    </row>
    <row r="706" spans="25:36">
      <c r="Z706" s="98" t="s">
        <v>491</v>
      </c>
      <c r="AG706" s="98"/>
      <c r="AJ706" t="s">
        <v>443</v>
      </c>
    </row>
    <row r="707" spans="25:36">
      <c r="Y707" t="s">
        <v>492</v>
      </c>
      <c r="Z707" s="98" t="s">
        <v>493</v>
      </c>
      <c r="AG707" s="98"/>
      <c r="AJ707" t="s">
        <v>443</v>
      </c>
    </row>
    <row r="708" spans="25:36">
      <c r="Z708" s="98" t="s">
        <v>493</v>
      </c>
      <c r="AG708" s="98"/>
      <c r="AJ708" t="s">
        <v>443</v>
      </c>
    </row>
    <row r="709" spans="25:36">
      <c r="Z709" s="98" t="s">
        <v>493</v>
      </c>
      <c r="AG709" s="98"/>
      <c r="AJ709" t="s">
        <v>443</v>
      </c>
    </row>
    <row r="710" spans="25:36">
      <c r="Z710" s="98" t="s">
        <v>493</v>
      </c>
      <c r="AG710" s="98"/>
      <c r="AJ710" t="s">
        <v>443</v>
      </c>
    </row>
    <row r="711" spans="25:36">
      <c r="Z711" s="98" t="s">
        <v>493</v>
      </c>
      <c r="AG711" s="98"/>
      <c r="AJ711" t="s">
        <v>443</v>
      </c>
    </row>
    <row r="712" spans="25:36">
      <c r="Z712" s="98" t="s">
        <v>493</v>
      </c>
      <c r="AG712" s="98"/>
      <c r="AJ712" t="s">
        <v>443</v>
      </c>
    </row>
    <row r="713" spans="25:36">
      <c r="Z713" s="98" t="s">
        <v>493</v>
      </c>
      <c r="AG713" s="98"/>
      <c r="AJ713" t="s">
        <v>443</v>
      </c>
    </row>
    <row r="714" spans="25:36">
      <c r="Z714" s="98" t="s">
        <v>493</v>
      </c>
      <c r="AG714" s="98"/>
      <c r="AJ714" t="s">
        <v>443</v>
      </c>
    </row>
    <row r="715" spans="25:36">
      <c r="Y715" t="s">
        <v>135</v>
      </c>
      <c r="Z715" s="98" t="s">
        <v>494</v>
      </c>
      <c r="AG715" s="98"/>
      <c r="AJ715" t="s">
        <v>443</v>
      </c>
    </row>
    <row r="716" spans="25:36">
      <c r="Z716" s="98" t="s">
        <v>494</v>
      </c>
      <c r="AG716" s="98"/>
      <c r="AJ716" t="s">
        <v>443</v>
      </c>
    </row>
    <row r="717" spans="25:36">
      <c r="Z717" s="98" t="s">
        <v>494</v>
      </c>
      <c r="AG717" s="98"/>
      <c r="AJ717" t="s">
        <v>443</v>
      </c>
    </row>
    <row r="718" spans="25:36">
      <c r="Z718" s="98" t="s">
        <v>494</v>
      </c>
      <c r="AG718" s="98"/>
      <c r="AJ718" t="s">
        <v>443</v>
      </c>
    </row>
    <row r="719" spans="25:36">
      <c r="Z719" s="98" t="s">
        <v>494</v>
      </c>
      <c r="AG719" s="98"/>
      <c r="AJ719" t="s">
        <v>443</v>
      </c>
    </row>
    <row r="720" spans="25:36">
      <c r="Z720" s="98" t="s">
        <v>494</v>
      </c>
      <c r="AG720" s="98"/>
      <c r="AJ720" t="s">
        <v>443</v>
      </c>
    </row>
    <row r="721" spans="25:36">
      <c r="Y721" t="s">
        <v>71</v>
      </c>
      <c r="Z721" s="98" t="s">
        <v>495</v>
      </c>
      <c r="AG721" s="98"/>
      <c r="AJ721" t="s">
        <v>443</v>
      </c>
    </row>
    <row r="722" spans="25:36">
      <c r="Z722" s="98" t="s">
        <v>495</v>
      </c>
      <c r="AG722" s="98"/>
      <c r="AJ722" t="s">
        <v>443</v>
      </c>
    </row>
    <row r="723" spans="25:36">
      <c r="Z723" s="98" t="s">
        <v>495</v>
      </c>
      <c r="AG723" s="98"/>
      <c r="AI723" t="s">
        <v>55</v>
      </c>
      <c r="AJ723" t="s">
        <v>444</v>
      </c>
    </row>
    <row r="724" spans="25:36">
      <c r="Z724" s="98" t="s">
        <v>495</v>
      </c>
      <c r="AG724" s="98"/>
      <c r="AJ724" t="s">
        <v>444</v>
      </c>
    </row>
    <row r="725" spans="25:36">
      <c r="Z725" s="98" t="s">
        <v>495</v>
      </c>
      <c r="AG725" s="98"/>
      <c r="AJ725" t="s">
        <v>444</v>
      </c>
    </row>
    <row r="726" spans="25:36">
      <c r="Z726" s="98" t="s">
        <v>495</v>
      </c>
      <c r="AG726" s="98"/>
      <c r="AJ726" t="s">
        <v>444</v>
      </c>
    </row>
    <row r="727" spans="25:36">
      <c r="Z727" s="98" t="s">
        <v>495</v>
      </c>
      <c r="AG727" s="98"/>
      <c r="AJ727" t="s">
        <v>444</v>
      </c>
    </row>
    <row r="728" spans="25:36">
      <c r="Z728" s="98" t="s">
        <v>495</v>
      </c>
      <c r="AG728" s="98"/>
      <c r="AJ728" t="s">
        <v>444</v>
      </c>
    </row>
    <row r="729" spans="25:36">
      <c r="Z729" s="98" t="s">
        <v>495</v>
      </c>
      <c r="AG729" s="98"/>
      <c r="AJ729" t="s">
        <v>444</v>
      </c>
    </row>
    <row r="730" spans="25:36">
      <c r="Z730" s="98" t="s">
        <v>495</v>
      </c>
      <c r="AG730" s="98"/>
      <c r="AJ730" t="s">
        <v>444</v>
      </c>
    </row>
    <row r="731" spans="25:36">
      <c r="Z731" s="98" t="s">
        <v>495</v>
      </c>
      <c r="AG731" s="98"/>
      <c r="AJ731" t="s">
        <v>444</v>
      </c>
    </row>
    <row r="732" spans="25:36">
      <c r="Z732" s="98" t="s">
        <v>495</v>
      </c>
      <c r="AG732" s="98"/>
      <c r="AJ732" t="s">
        <v>444</v>
      </c>
    </row>
    <row r="733" spans="25:36">
      <c r="Z733" s="98" t="s">
        <v>495</v>
      </c>
      <c r="AG733" s="98"/>
      <c r="AJ733" t="s">
        <v>444</v>
      </c>
    </row>
    <row r="734" spans="25:36">
      <c r="Z734" s="98" t="s">
        <v>495</v>
      </c>
      <c r="AG734" s="98"/>
      <c r="AJ734" t="s">
        <v>444</v>
      </c>
    </row>
    <row r="735" spans="25:36">
      <c r="Z735" s="98" t="s">
        <v>495</v>
      </c>
      <c r="AG735" s="98"/>
      <c r="AJ735" t="s">
        <v>444</v>
      </c>
    </row>
    <row r="736" spans="25:36">
      <c r="Z736" s="98" t="s">
        <v>495</v>
      </c>
      <c r="AG736" s="98"/>
      <c r="AJ736" t="s">
        <v>444</v>
      </c>
    </row>
    <row r="737" spans="25:36">
      <c r="Z737" s="98" t="s">
        <v>495</v>
      </c>
      <c r="AG737" s="98"/>
      <c r="AJ737" t="s">
        <v>444</v>
      </c>
    </row>
    <row r="738" spans="25:36">
      <c r="Z738" s="98" t="s">
        <v>495</v>
      </c>
      <c r="AG738" s="98"/>
      <c r="AJ738" t="s">
        <v>444</v>
      </c>
    </row>
    <row r="739" spans="25:36">
      <c r="Z739" s="98" t="s">
        <v>495</v>
      </c>
      <c r="AG739" s="98"/>
      <c r="AJ739" t="s">
        <v>444</v>
      </c>
    </row>
    <row r="740" spans="25:36">
      <c r="Z740" s="98" t="s">
        <v>495</v>
      </c>
      <c r="AG740" s="98"/>
      <c r="AJ740" t="s">
        <v>444</v>
      </c>
    </row>
    <row r="741" spans="25:36">
      <c r="Z741" s="98" t="s">
        <v>495</v>
      </c>
      <c r="AG741" s="98"/>
      <c r="AJ741" t="s">
        <v>444</v>
      </c>
    </row>
    <row r="742" spans="25:36">
      <c r="Z742" s="98" t="s">
        <v>495</v>
      </c>
      <c r="AG742" s="98"/>
      <c r="AI742" t="s">
        <v>65</v>
      </c>
      <c r="AJ742" t="s">
        <v>445</v>
      </c>
    </row>
    <row r="743" spans="25:36">
      <c r="Z743" s="98" t="s">
        <v>495</v>
      </c>
      <c r="AG743" s="98"/>
      <c r="AJ743" t="s">
        <v>445</v>
      </c>
    </row>
    <row r="744" spans="25:36">
      <c r="Z744" s="98" t="s">
        <v>495</v>
      </c>
      <c r="AG744" s="98"/>
      <c r="AJ744" t="s">
        <v>445</v>
      </c>
    </row>
    <row r="745" spans="25:36">
      <c r="Z745" s="98" t="s">
        <v>495</v>
      </c>
      <c r="AG745" s="98"/>
      <c r="AJ745" t="s">
        <v>445</v>
      </c>
    </row>
    <row r="746" spans="25:36">
      <c r="Z746" s="98" t="s">
        <v>495</v>
      </c>
      <c r="AG746" s="98"/>
      <c r="AJ746" t="s">
        <v>445</v>
      </c>
    </row>
    <row r="747" spans="25:36">
      <c r="Z747" s="98" t="s">
        <v>495</v>
      </c>
      <c r="AG747" s="98"/>
      <c r="AJ747" t="s">
        <v>445</v>
      </c>
    </row>
    <row r="748" spans="25:36">
      <c r="Z748" s="98" t="s">
        <v>495</v>
      </c>
      <c r="AG748" s="98"/>
      <c r="AJ748" t="s">
        <v>445</v>
      </c>
    </row>
    <row r="749" spans="25:36">
      <c r="Z749" s="98" t="s">
        <v>495</v>
      </c>
      <c r="AG749" s="98"/>
      <c r="AJ749" t="s">
        <v>445</v>
      </c>
    </row>
    <row r="750" spans="25:36">
      <c r="Z750" s="98" t="s">
        <v>495</v>
      </c>
      <c r="AG750" s="98"/>
      <c r="AJ750" t="s">
        <v>445</v>
      </c>
    </row>
    <row r="751" spans="25:36">
      <c r="Y751" s="98"/>
      <c r="Z751" s="98" t="s">
        <v>495</v>
      </c>
      <c r="AG751" s="98"/>
      <c r="AJ751" t="s">
        <v>445</v>
      </c>
    </row>
    <row r="752" spans="25:36">
      <c r="Y752" s="98"/>
      <c r="Z752" s="98" t="s">
        <v>495</v>
      </c>
      <c r="AG752" s="98"/>
      <c r="AJ752" t="s">
        <v>445</v>
      </c>
    </row>
    <row r="753" spans="25:36">
      <c r="Y753" s="98"/>
      <c r="Z753" s="98" t="s">
        <v>495</v>
      </c>
      <c r="AG753" s="98"/>
      <c r="AJ753" t="s">
        <v>445</v>
      </c>
    </row>
    <row r="754" spans="25:36">
      <c r="AG754" s="98"/>
      <c r="AJ754" t="s">
        <v>445</v>
      </c>
    </row>
    <row r="755" spans="25:36">
      <c r="AG755" s="98"/>
      <c r="AJ755" t="s">
        <v>445</v>
      </c>
    </row>
    <row r="756" spans="25:36">
      <c r="AG756" s="98"/>
      <c r="AI756" t="s">
        <v>48</v>
      </c>
      <c r="AJ756" t="s">
        <v>446</v>
      </c>
    </row>
    <row r="757" spans="25:36">
      <c r="AG757" s="98"/>
      <c r="AJ757" t="s">
        <v>446</v>
      </c>
    </row>
    <row r="758" spans="25:36">
      <c r="AG758" s="98"/>
      <c r="AJ758" t="s">
        <v>446</v>
      </c>
    </row>
    <row r="759" spans="25:36">
      <c r="AG759" s="98"/>
      <c r="AJ759" t="s">
        <v>446</v>
      </c>
    </row>
    <row r="760" spans="25:36">
      <c r="AG760" s="98"/>
      <c r="AJ760" t="s">
        <v>446</v>
      </c>
    </row>
    <row r="761" spans="25:36">
      <c r="AG761" s="98"/>
      <c r="AJ761" t="s">
        <v>446</v>
      </c>
    </row>
    <row r="762" spans="25:36">
      <c r="AG762" s="98"/>
      <c r="AJ762" t="s">
        <v>446</v>
      </c>
    </row>
    <row r="763" spans="25:36">
      <c r="AG763" s="98"/>
      <c r="AJ763" t="s">
        <v>446</v>
      </c>
    </row>
    <row r="764" spans="25:36">
      <c r="AG764" s="98"/>
      <c r="AJ764" t="s">
        <v>446</v>
      </c>
    </row>
    <row r="765" spans="25:36">
      <c r="AG765" s="98"/>
      <c r="AJ765" t="s">
        <v>446</v>
      </c>
    </row>
    <row r="766" spans="25:36">
      <c r="AG766" s="98"/>
      <c r="AJ766" t="s">
        <v>446</v>
      </c>
    </row>
    <row r="767" spans="25:36">
      <c r="AG767" s="98"/>
      <c r="AJ767" t="s">
        <v>446</v>
      </c>
    </row>
    <row r="768" spans="25:36">
      <c r="AG768" s="98"/>
      <c r="AJ768" t="s">
        <v>446</v>
      </c>
    </row>
    <row r="769" spans="33:36">
      <c r="AG769" s="98"/>
      <c r="AJ769" t="s">
        <v>446</v>
      </c>
    </row>
    <row r="770" spans="33:36">
      <c r="AG770" s="98"/>
      <c r="AI770" t="s">
        <v>43</v>
      </c>
      <c r="AJ770" t="s">
        <v>447</v>
      </c>
    </row>
    <row r="771" spans="33:36">
      <c r="AG771" s="98"/>
      <c r="AJ771" t="s">
        <v>447</v>
      </c>
    </row>
    <row r="772" spans="33:36">
      <c r="AG772" s="98"/>
      <c r="AJ772" t="s">
        <v>447</v>
      </c>
    </row>
    <row r="773" spans="33:36">
      <c r="AG773" s="98"/>
      <c r="AJ773" t="s">
        <v>447</v>
      </c>
    </row>
    <row r="774" spans="33:36">
      <c r="AG774" s="98"/>
      <c r="AJ774" t="s">
        <v>447</v>
      </c>
    </row>
    <row r="775" spans="33:36">
      <c r="AG775" s="98"/>
      <c r="AJ775" t="s">
        <v>447</v>
      </c>
    </row>
    <row r="776" spans="33:36">
      <c r="AG776" s="98"/>
      <c r="AJ776" t="s">
        <v>447</v>
      </c>
    </row>
    <row r="777" spans="33:36">
      <c r="AG777" s="98"/>
      <c r="AJ777" t="s">
        <v>447</v>
      </c>
    </row>
    <row r="778" spans="33:36">
      <c r="AG778" s="98"/>
      <c r="AJ778" t="s">
        <v>447</v>
      </c>
    </row>
    <row r="779" spans="33:36">
      <c r="AG779" s="98"/>
      <c r="AJ779" t="s">
        <v>447</v>
      </c>
    </row>
    <row r="780" spans="33:36">
      <c r="AG780" s="98"/>
      <c r="AJ780" t="s">
        <v>447</v>
      </c>
    </row>
    <row r="781" spans="33:36">
      <c r="AJ781" t="s">
        <v>447</v>
      </c>
    </row>
    <row r="782" spans="33:36">
      <c r="AJ782" t="s">
        <v>447</v>
      </c>
    </row>
    <row r="783" spans="33:36">
      <c r="AJ783" t="s">
        <v>447</v>
      </c>
    </row>
    <row r="784" spans="33:36">
      <c r="AH784" s="98"/>
      <c r="AJ784" t="s">
        <v>447</v>
      </c>
    </row>
    <row r="785" spans="34:36">
      <c r="AH785" s="98"/>
      <c r="AI785" t="s">
        <v>448</v>
      </c>
      <c r="AJ785" s="98" t="s">
        <v>449</v>
      </c>
    </row>
    <row r="786" spans="34:36">
      <c r="AH786" s="98"/>
      <c r="AJ786" s="98" t="s">
        <v>449</v>
      </c>
    </row>
    <row r="787" spans="34:36">
      <c r="AH787" s="98"/>
      <c r="AJ787" s="98" t="s">
        <v>449</v>
      </c>
    </row>
    <row r="788" spans="34:36">
      <c r="AH788" s="98"/>
      <c r="AJ788" s="98" t="s">
        <v>449</v>
      </c>
    </row>
    <row r="789" spans="34:36">
      <c r="AH789" s="98"/>
      <c r="AI789" t="s">
        <v>450</v>
      </c>
      <c r="AJ789" s="98" t="s">
        <v>451</v>
      </c>
    </row>
    <row r="790" spans="34:36">
      <c r="AH790" s="98"/>
      <c r="AJ790" s="98" t="s">
        <v>451</v>
      </c>
    </row>
    <row r="791" spans="34:36">
      <c r="AH791" s="98"/>
      <c r="AJ791" s="98" t="s">
        <v>451</v>
      </c>
    </row>
    <row r="792" spans="34:36">
      <c r="AH792" s="98"/>
      <c r="AJ792" s="98" t="s">
        <v>451</v>
      </c>
    </row>
    <row r="793" spans="34:36">
      <c r="AH793" s="98"/>
      <c r="AJ793" s="98" t="s">
        <v>451</v>
      </c>
    </row>
    <row r="794" spans="34:36">
      <c r="AH794" s="98"/>
      <c r="AJ794" s="98" t="s">
        <v>451</v>
      </c>
    </row>
    <row r="795" spans="34:36">
      <c r="AH795" s="98"/>
      <c r="AI795" t="s">
        <v>452</v>
      </c>
      <c r="AJ795" s="98" t="s">
        <v>453</v>
      </c>
    </row>
    <row r="796" spans="34:36">
      <c r="AH796" s="98"/>
      <c r="AJ796" s="98" t="s">
        <v>453</v>
      </c>
    </row>
    <row r="797" spans="34:36">
      <c r="AH797" s="98"/>
      <c r="AJ797" s="98" t="s">
        <v>453</v>
      </c>
    </row>
    <row r="798" spans="34:36">
      <c r="AH798" s="98"/>
      <c r="AJ798" s="98" t="s">
        <v>453</v>
      </c>
    </row>
    <row r="799" spans="34:36">
      <c r="AH799" s="98"/>
      <c r="AJ799" s="98" t="s">
        <v>453</v>
      </c>
    </row>
    <row r="800" spans="34:36">
      <c r="AH800" s="98"/>
      <c r="AJ800" s="98" t="s">
        <v>453</v>
      </c>
    </row>
    <row r="801" spans="34:36">
      <c r="AH801" s="98"/>
      <c r="AJ801" s="98" t="s">
        <v>453</v>
      </c>
    </row>
    <row r="802" spans="34:36">
      <c r="AH802" s="98"/>
      <c r="AJ802" s="98" t="s">
        <v>453</v>
      </c>
    </row>
    <row r="803" spans="34:36">
      <c r="AH803" s="98"/>
      <c r="AJ803" s="98" t="s">
        <v>453</v>
      </c>
    </row>
    <row r="804" spans="34:36">
      <c r="AH804" s="98"/>
      <c r="AJ804" s="98" t="s">
        <v>453</v>
      </c>
    </row>
    <row r="805" spans="34:36">
      <c r="AH805" s="98"/>
      <c r="AI805" t="s">
        <v>454</v>
      </c>
      <c r="AJ805" s="98" t="s">
        <v>455</v>
      </c>
    </row>
    <row r="806" spans="34:36">
      <c r="AH806" s="98"/>
      <c r="AJ806" s="98" t="s">
        <v>455</v>
      </c>
    </row>
    <row r="807" spans="34:36">
      <c r="AH807" s="98"/>
      <c r="AJ807" s="98" t="s">
        <v>455</v>
      </c>
    </row>
    <row r="808" spans="34:36">
      <c r="AH808" s="98"/>
      <c r="AI808" t="s">
        <v>456</v>
      </c>
      <c r="AJ808" s="98" t="s">
        <v>457</v>
      </c>
    </row>
    <row r="809" spans="34:36">
      <c r="AH809" s="98"/>
      <c r="AJ809" s="98" t="s">
        <v>457</v>
      </c>
    </row>
    <row r="810" spans="34:36">
      <c r="AH810" s="98"/>
      <c r="AJ810" s="98" t="s">
        <v>457</v>
      </c>
    </row>
    <row r="811" spans="34:36">
      <c r="AH811" s="98"/>
      <c r="AJ811" s="98" t="s">
        <v>457</v>
      </c>
    </row>
    <row r="812" spans="34:36">
      <c r="AH812" s="98"/>
      <c r="AJ812" s="98" t="s">
        <v>457</v>
      </c>
    </row>
    <row r="813" spans="34:36">
      <c r="AH813" s="98"/>
      <c r="AI813" t="s">
        <v>458</v>
      </c>
      <c r="AJ813" s="98" t="s">
        <v>459</v>
      </c>
    </row>
    <row r="814" spans="34:36">
      <c r="AH814" s="98"/>
      <c r="AJ814" s="98" t="s">
        <v>459</v>
      </c>
    </row>
    <row r="815" spans="34:36">
      <c r="AH815" s="98"/>
      <c r="AJ815" s="98" t="s">
        <v>459</v>
      </c>
    </row>
    <row r="816" spans="34:36">
      <c r="AH816" s="98"/>
      <c r="AJ816" s="98" t="s">
        <v>459</v>
      </c>
    </row>
    <row r="817" spans="5:36">
      <c r="AH817" s="98"/>
      <c r="AJ817" s="98" t="s">
        <v>459</v>
      </c>
    </row>
    <row r="818" spans="5:36">
      <c r="AH818" s="98"/>
      <c r="AJ818" s="98" t="s">
        <v>459</v>
      </c>
    </row>
    <row r="819" spans="5:36">
      <c r="AH819" s="98"/>
      <c r="AJ819" s="98" t="s">
        <v>459</v>
      </c>
    </row>
    <row r="820" spans="5:36">
      <c r="E820" s="98"/>
      <c r="AH820" s="98"/>
      <c r="AI820" t="s">
        <v>460</v>
      </c>
      <c r="AJ820" s="98" t="s">
        <v>461</v>
      </c>
    </row>
    <row r="821" spans="5:36">
      <c r="E821" s="98"/>
      <c r="AH821" s="98"/>
      <c r="AJ821" s="98" t="s">
        <v>461</v>
      </c>
    </row>
    <row r="822" spans="5:36">
      <c r="E822" s="98"/>
      <c r="AH822" s="98"/>
      <c r="AJ822" s="98" t="s">
        <v>461</v>
      </c>
    </row>
    <row r="823" spans="5:36">
      <c r="AH823" s="98"/>
      <c r="AJ823" s="98" t="s">
        <v>461</v>
      </c>
    </row>
    <row r="824" spans="5:36">
      <c r="AH824" s="98"/>
      <c r="AJ824" s="98" t="s">
        <v>461</v>
      </c>
    </row>
    <row r="825" spans="5:36">
      <c r="AH825" s="98"/>
      <c r="AJ825" s="98" t="s">
        <v>461</v>
      </c>
    </row>
    <row r="826" spans="5:36">
      <c r="AH826" s="98"/>
      <c r="AI826" t="s">
        <v>462</v>
      </c>
      <c r="AJ826" s="98" t="s">
        <v>463</v>
      </c>
    </row>
    <row r="827" spans="5:36">
      <c r="AH827" s="98"/>
      <c r="AJ827" s="98" t="s">
        <v>463</v>
      </c>
    </row>
    <row r="828" spans="5:36">
      <c r="AH828" s="98"/>
      <c r="AJ828" s="98" t="s">
        <v>463</v>
      </c>
    </row>
    <row r="829" spans="5:36">
      <c r="AH829" s="98"/>
      <c r="AJ829" s="98" t="s">
        <v>463</v>
      </c>
    </row>
    <row r="830" spans="5:36">
      <c r="AH830" s="98"/>
      <c r="AI830" t="s">
        <v>464</v>
      </c>
      <c r="AJ830" s="98" t="s">
        <v>465</v>
      </c>
    </row>
    <row r="831" spans="5:36">
      <c r="AH831" s="98"/>
      <c r="AJ831" s="98" t="s">
        <v>465</v>
      </c>
    </row>
    <row r="832" spans="5:36">
      <c r="AH832" s="98"/>
      <c r="AJ832" s="98" t="s">
        <v>465</v>
      </c>
    </row>
    <row r="833" spans="34:36">
      <c r="AH833" s="98"/>
      <c r="AJ833" s="98" t="s">
        <v>465</v>
      </c>
    </row>
    <row r="834" spans="34:36">
      <c r="AH834" s="98"/>
      <c r="AJ834" s="98" t="s">
        <v>465</v>
      </c>
    </row>
    <row r="835" spans="34:36">
      <c r="AH835" s="98"/>
      <c r="AI835" t="s">
        <v>466</v>
      </c>
      <c r="AJ835" s="98" t="s">
        <v>467</v>
      </c>
    </row>
    <row r="836" spans="34:36">
      <c r="AH836" s="98"/>
      <c r="AJ836" s="98" t="s">
        <v>467</v>
      </c>
    </row>
    <row r="837" spans="34:36">
      <c r="AH837" s="98"/>
      <c r="AJ837" s="98" t="s">
        <v>467</v>
      </c>
    </row>
    <row r="838" spans="34:36">
      <c r="AH838" s="98"/>
      <c r="AJ838" s="98" t="s">
        <v>467</v>
      </c>
    </row>
    <row r="839" spans="34:36">
      <c r="AH839" s="98"/>
      <c r="AI839" t="s">
        <v>468</v>
      </c>
      <c r="AJ839" s="98" t="s">
        <v>469</v>
      </c>
    </row>
    <row r="840" spans="34:36">
      <c r="AH840" s="98"/>
      <c r="AJ840" s="98" t="s">
        <v>469</v>
      </c>
    </row>
    <row r="841" spans="34:36">
      <c r="AH841" s="98"/>
      <c r="AJ841" s="98" t="s">
        <v>469</v>
      </c>
    </row>
    <row r="842" spans="34:36">
      <c r="AH842" s="98"/>
      <c r="AJ842" s="98" t="s">
        <v>469</v>
      </c>
    </row>
    <row r="843" spans="34:36">
      <c r="AH843" s="98"/>
      <c r="AJ843" s="98" t="s">
        <v>469</v>
      </c>
    </row>
    <row r="844" spans="34:36">
      <c r="AH844" s="98"/>
      <c r="AJ844" s="98" t="s">
        <v>469</v>
      </c>
    </row>
    <row r="845" spans="34:36">
      <c r="AH845" s="98"/>
      <c r="AI845" t="s">
        <v>470</v>
      </c>
      <c r="AJ845" s="98" t="s">
        <v>471</v>
      </c>
    </row>
    <row r="846" spans="34:36">
      <c r="AH846" s="98"/>
      <c r="AJ846" s="98" t="s">
        <v>471</v>
      </c>
    </row>
    <row r="847" spans="34:36">
      <c r="AH847" s="98"/>
      <c r="AJ847" s="98" t="s">
        <v>471</v>
      </c>
    </row>
    <row r="848" spans="34:36">
      <c r="AH848" s="98"/>
      <c r="AJ848" s="98" t="s">
        <v>471</v>
      </c>
    </row>
    <row r="849" spans="34:36">
      <c r="AH849" s="98"/>
      <c r="AI849" t="s">
        <v>472</v>
      </c>
      <c r="AJ849" s="98" t="s">
        <v>473</v>
      </c>
    </row>
    <row r="850" spans="34:36">
      <c r="AH850" s="98"/>
      <c r="AJ850" s="98" t="s">
        <v>473</v>
      </c>
    </row>
    <row r="851" spans="34:36">
      <c r="AH851" s="98"/>
      <c r="AJ851" s="98" t="s">
        <v>473</v>
      </c>
    </row>
    <row r="852" spans="34:36">
      <c r="AH852" s="98"/>
      <c r="AJ852" s="98" t="s">
        <v>473</v>
      </c>
    </row>
    <row r="853" spans="34:36">
      <c r="AH853" s="98"/>
      <c r="AI853" t="s">
        <v>474</v>
      </c>
      <c r="AJ853" s="98" t="s">
        <v>475</v>
      </c>
    </row>
    <row r="854" spans="34:36">
      <c r="AH854" s="98"/>
      <c r="AJ854" s="98" t="s">
        <v>475</v>
      </c>
    </row>
    <row r="855" spans="34:36">
      <c r="AH855" s="98"/>
      <c r="AJ855" s="98" t="s">
        <v>475</v>
      </c>
    </row>
    <row r="856" spans="34:36">
      <c r="AH856" s="98"/>
      <c r="AI856" t="s">
        <v>476</v>
      </c>
      <c r="AJ856" s="98" t="s">
        <v>477</v>
      </c>
    </row>
    <row r="857" spans="34:36">
      <c r="AH857" s="98"/>
      <c r="AJ857" s="98" t="s">
        <v>477</v>
      </c>
    </row>
    <row r="858" spans="34:36">
      <c r="AH858" s="98"/>
      <c r="AJ858" s="98" t="s">
        <v>477</v>
      </c>
    </row>
    <row r="859" spans="34:36">
      <c r="AH859" s="98"/>
      <c r="AJ859" s="98" t="s">
        <v>477</v>
      </c>
    </row>
    <row r="860" spans="34:36">
      <c r="AH860" s="98"/>
      <c r="AJ860" s="98" t="s">
        <v>477</v>
      </c>
    </row>
    <row r="861" spans="34:36">
      <c r="AH861" s="98"/>
      <c r="AJ861" s="98" t="s">
        <v>477</v>
      </c>
    </row>
    <row r="862" spans="34:36">
      <c r="AH862" s="98"/>
      <c r="AI862" t="s">
        <v>478</v>
      </c>
      <c r="AJ862" s="98" t="s">
        <v>479</v>
      </c>
    </row>
    <row r="863" spans="34:36">
      <c r="AH863" s="98"/>
      <c r="AJ863" s="98" t="s">
        <v>479</v>
      </c>
    </row>
    <row r="864" spans="34:36">
      <c r="AH864" s="98"/>
      <c r="AJ864" s="98" t="s">
        <v>479</v>
      </c>
    </row>
    <row r="865" spans="34:36">
      <c r="AH865" s="98"/>
      <c r="AJ865" s="98" t="s">
        <v>479</v>
      </c>
    </row>
    <row r="866" spans="34:36">
      <c r="AH866" s="98"/>
      <c r="AI866" t="s">
        <v>480</v>
      </c>
      <c r="AJ866" s="98" t="s">
        <v>481</v>
      </c>
    </row>
    <row r="867" spans="34:36">
      <c r="AH867" s="98"/>
      <c r="AJ867" s="98" t="s">
        <v>481</v>
      </c>
    </row>
    <row r="868" spans="34:36">
      <c r="AH868" s="98"/>
      <c r="AJ868" s="98" t="s">
        <v>481</v>
      </c>
    </row>
    <row r="869" spans="34:36">
      <c r="AH869" s="98"/>
      <c r="AJ869" s="98" t="s">
        <v>481</v>
      </c>
    </row>
    <row r="870" spans="34:36">
      <c r="AH870" s="98"/>
      <c r="AI870" t="s">
        <v>482</v>
      </c>
      <c r="AJ870" s="98" t="s">
        <v>483</v>
      </c>
    </row>
    <row r="871" spans="34:36">
      <c r="AH871" s="98"/>
      <c r="AJ871" s="98" t="s">
        <v>483</v>
      </c>
    </row>
    <row r="872" spans="34:36">
      <c r="AH872" s="98"/>
      <c r="AJ872" s="98" t="s">
        <v>483</v>
      </c>
    </row>
    <row r="873" spans="34:36">
      <c r="AH873" s="98"/>
      <c r="AJ873" s="98" t="s">
        <v>483</v>
      </c>
    </row>
    <row r="874" spans="34:36">
      <c r="AH874" s="98"/>
      <c r="AI874" t="s">
        <v>484</v>
      </c>
      <c r="AJ874" s="98" t="s">
        <v>485</v>
      </c>
    </row>
    <row r="875" spans="34:36">
      <c r="AH875" s="98"/>
      <c r="AJ875" s="98" t="s">
        <v>485</v>
      </c>
    </row>
    <row r="876" spans="34:36">
      <c r="AH876" s="98"/>
      <c r="AJ876" s="98" t="s">
        <v>485</v>
      </c>
    </row>
    <row r="877" spans="34:36">
      <c r="AH877" s="98"/>
      <c r="AJ877" s="98" t="s">
        <v>485</v>
      </c>
    </row>
    <row r="878" spans="34:36">
      <c r="AH878" s="98"/>
      <c r="AI878" t="s">
        <v>486</v>
      </c>
      <c r="AJ878" s="98" t="s">
        <v>487</v>
      </c>
    </row>
    <row r="879" spans="34:36">
      <c r="AH879" s="98"/>
      <c r="AJ879" s="98" t="s">
        <v>487</v>
      </c>
    </row>
    <row r="880" spans="34:36">
      <c r="AH880" s="98"/>
      <c r="AJ880" s="98" t="s">
        <v>487</v>
      </c>
    </row>
    <row r="881" spans="34:36">
      <c r="AH881" s="98"/>
      <c r="AJ881" s="98" t="s">
        <v>487</v>
      </c>
    </row>
    <row r="882" spans="34:36">
      <c r="AH882" s="98"/>
      <c r="AI882" t="s">
        <v>488</v>
      </c>
      <c r="AJ882" s="98" t="s">
        <v>489</v>
      </c>
    </row>
    <row r="883" spans="34:36">
      <c r="AH883" s="98"/>
      <c r="AJ883" s="98" t="s">
        <v>489</v>
      </c>
    </row>
    <row r="884" spans="34:36">
      <c r="AH884" s="98"/>
      <c r="AI884" t="s">
        <v>490</v>
      </c>
      <c r="AJ884" s="98" t="s">
        <v>491</v>
      </c>
    </row>
    <row r="885" spans="34:36">
      <c r="AH885" s="98"/>
      <c r="AJ885" s="98" t="s">
        <v>491</v>
      </c>
    </row>
    <row r="886" spans="34:36">
      <c r="AH886" s="98"/>
      <c r="AJ886" s="98" t="s">
        <v>491</v>
      </c>
    </row>
    <row r="887" spans="34:36">
      <c r="AH887" s="98"/>
      <c r="AJ887" s="98" t="s">
        <v>491</v>
      </c>
    </row>
    <row r="888" spans="34:36">
      <c r="AH888" s="98"/>
      <c r="AI888" t="s">
        <v>492</v>
      </c>
      <c r="AJ888" s="98" t="s">
        <v>493</v>
      </c>
    </row>
    <row r="889" spans="34:36">
      <c r="AH889" s="98"/>
      <c r="AJ889" s="98" t="s">
        <v>493</v>
      </c>
    </row>
    <row r="890" spans="34:36">
      <c r="AH890" s="98"/>
      <c r="AJ890" s="98" t="s">
        <v>493</v>
      </c>
    </row>
    <row r="891" spans="34:36">
      <c r="AH891" s="98"/>
      <c r="AJ891" s="98" t="s">
        <v>493</v>
      </c>
    </row>
    <row r="892" spans="34:36">
      <c r="AH892" s="98"/>
      <c r="AJ892" s="98" t="s">
        <v>493</v>
      </c>
    </row>
    <row r="893" spans="34:36">
      <c r="AH893" s="98"/>
      <c r="AJ893" s="98" t="s">
        <v>493</v>
      </c>
    </row>
    <row r="894" spans="34:36">
      <c r="AH894" s="98"/>
      <c r="AJ894" s="98" t="s">
        <v>493</v>
      </c>
    </row>
    <row r="895" spans="34:36">
      <c r="AH895" s="98"/>
      <c r="AJ895" s="98" t="s">
        <v>493</v>
      </c>
    </row>
    <row r="896" spans="34:36">
      <c r="AH896" s="98"/>
      <c r="AI896" t="s">
        <v>135</v>
      </c>
      <c r="AJ896" s="98" t="s">
        <v>494</v>
      </c>
    </row>
    <row r="897" spans="34:36">
      <c r="AH897" s="98"/>
      <c r="AJ897" s="98" t="s">
        <v>494</v>
      </c>
    </row>
    <row r="898" spans="34:36">
      <c r="AH898" s="98"/>
      <c r="AJ898" s="98" t="s">
        <v>494</v>
      </c>
    </row>
    <row r="899" spans="34:36">
      <c r="AH899" s="98"/>
      <c r="AJ899" s="98" t="s">
        <v>494</v>
      </c>
    </row>
    <row r="900" spans="34:36">
      <c r="AH900" s="98"/>
      <c r="AJ900" s="98" t="s">
        <v>494</v>
      </c>
    </row>
    <row r="901" spans="34:36">
      <c r="AH901" s="98"/>
      <c r="AJ901" s="98" t="s">
        <v>494</v>
      </c>
    </row>
    <row r="902" spans="34:36">
      <c r="AH902" s="98"/>
      <c r="AI902" t="s">
        <v>71</v>
      </c>
      <c r="AJ902" s="98" t="s">
        <v>495</v>
      </c>
    </row>
    <row r="903" spans="34:36">
      <c r="AH903" s="98"/>
      <c r="AJ903" s="98" t="s">
        <v>495</v>
      </c>
    </row>
    <row r="904" spans="34:36">
      <c r="AH904" s="98"/>
      <c r="AJ904" s="98" t="s">
        <v>495</v>
      </c>
    </row>
    <row r="905" spans="34:36">
      <c r="AH905" s="98"/>
      <c r="AJ905" s="98" t="s">
        <v>495</v>
      </c>
    </row>
    <row r="906" spans="34:36">
      <c r="AH906" s="98"/>
      <c r="AJ906" s="98" t="s">
        <v>495</v>
      </c>
    </row>
    <row r="907" spans="34:36">
      <c r="AH907" s="98"/>
      <c r="AJ907" s="98" t="s">
        <v>495</v>
      </c>
    </row>
    <row r="908" spans="34:36">
      <c r="AH908" s="98"/>
      <c r="AJ908" s="98" t="s">
        <v>495</v>
      </c>
    </row>
    <row r="909" spans="34:36">
      <c r="AH909" s="98"/>
      <c r="AJ909" s="98" t="s">
        <v>495</v>
      </c>
    </row>
    <row r="910" spans="34:36">
      <c r="AH910" s="98"/>
      <c r="AJ910" s="98" t="s">
        <v>495</v>
      </c>
    </row>
    <row r="911" spans="34:36">
      <c r="AH911" s="98"/>
      <c r="AJ911" s="98" t="s">
        <v>495</v>
      </c>
    </row>
    <row r="912" spans="34:36">
      <c r="AH912" s="98"/>
      <c r="AJ912" s="98" t="s">
        <v>495</v>
      </c>
    </row>
    <row r="913" spans="34:36">
      <c r="AH913" s="98"/>
      <c r="AJ913" s="98" t="s">
        <v>495</v>
      </c>
    </row>
    <row r="914" spans="34:36">
      <c r="AH914" s="98"/>
      <c r="AJ914" s="98" t="s">
        <v>495</v>
      </c>
    </row>
    <row r="915" spans="34:36">
      <c r="AH915" s="98"/>
      <c r="AJ915" s="98" t="s">
        <v>495</v>
      </c>
    </row>
    <row r="916" spans="34:36">
      <c r="AH916" s="98"/>
      <c r="AJ916" s="98" t="s">
        <v>495</v>
      </c>
    </row>
    <row r="917" spans="34:36">
      <c r="AH917" s="98"/>
      <c r="AJ917" s="98" t="s">
        <v>495</v>
      </c>
    </row>
    <row r="918" spans="34:36">
      <c r="AH918" s="98"/>
      <c r="AJ918" s="98" t="s">
        <v>495</v>
      </c>
    </row>
    <row r="919" spans="34:36">
      <c r="AH919" s="98"/>
      <c r="AJ919" s="98" t="s">
        <v>495</v>
      </c>
    </row>
    <row r="920" spans="34:36">
      <c r="AH920" s="98"/>
      <c r="AJ920" s="98" t="s">
        <v>495</v>
      </c>
    </row>
    <row r="921" spans="34:36">
      <c r="AH921" s="98"/>
      <c r="AJ921" s="98" t="s">
        <v>495</v>
      </c>
    </row>
    <row r="922" spans="34:36">
      <c r="AH922" s="98"/>
      <c r="AJ922" s="98" t="s">
        <v>495</v>
      </c>
    </row>
    <row r="923" spans="34:36">
      <c r="AH923" s="98"/>
      <c r="AJ923" s="98" t="s">
        <v>495</v>
      </c>
    </row>
    <row r="924" spans="34:36">
      <c r="AH924" s="98"/>
      <c r="AJ924" s="98" t="s">
        <v>495</v>
      </c>
    </row>
    <row r="925" spans="34:36">
      <c r="AH925" s="98"/>
      <c r="AJ925" s="98" t="s">
        <v>495</v>
      </c>
    </row>
    <row r="926" spans="34:36">
      <c r="AH926" s="98"/>
      <c r="AJ926" s="98" t="s">
        <v>495</v>
      </c>
    </row>
    <row r="927" spans="34:36">
      <c r="AH927" s="98"/>
      <c r="AJ927" s="98" t="s">
        <v>495</v>
      </c>
    </row>
    <row r="928" spans="34:36">
      <c r="AH928" s="98"/>
      <c r="AJ928" s="98" t="s">
        <v>495</v>
      </c>
    </row>
    <row r="929" spans="34:36">
      <c r="AH929" s="98"/>
      <c r="AJ929" s="98" t="s">
        <v>495</v>
      </c>
    </row>
    <row r="930" spans="34:36">
      <c r="AH930" s="98"/>
      <c r="AJ930" s="98" t="s">
        <v>495</v>
      </c>
    </row>
    <row r="931" spans="34:36">
      <c r="AH931" s="98"/>
      <c r="AJ931" s="98" t="s">
        <v>495</v>
      </c>
    </row>
    <row r="932" spans="34:36">
      <c r="AH932" s="98"/>
      <c r="AI932" s="98"/>
      <c r="AJ932" s="98" t="s">
        <v>495</v>
      </c>
    </row>
    <row r="933" spans="34:36">
      <c r="AH933" s="98"/>
      <c r="AI933" s="98"/>
      <c r="AJ933" s="98" t="s">
        <v>495</v>
      </c>
    </row>
    <row r="934" spans="34:36">
      <c r="AI934" s="98"/>
      <c r="AJ934" s="98" t="s">
        <v>495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151"/>
  <sheetViews>
    <sheetView zoomScale="80" zoomScaleNormal="80" workbookViewId="0">
      <selection activeCell="B32" sqref="B32"/>
    </sheetView>
  </sheetViews>
  <sheetFormatPr defaultRowHeight="15"/>
  <cols>
    <col min="1" max="1" width="29.7109375" style="148" customWidth="1"/>
    <col min="2" max="2" width="34.42578125" style="148" customWidth="1"/>
    <col min="3" max="3" width="41.42578125" customWidth="1"/>
    <col min="4" max="249" width="9.140625" style="148"/>
    <col min="250" max="251" width="29.7109375" style="148" customWidth="1"/>
    <col min="252" max="252" width="34.42578125" style="148" customWidth="1"/>
    <col min="253" max="254" width="9.140625" style="148"/>
    <col min="255" max="255" width="51.140625" style="148" customWidth="1"/>
    <col min="256" max="505" width="9.140625" style="148"/>
    <col min="506" max="507" width="29.7109375" style="148" customWidth="1"/>
    <col min="508" max="508" width="34.42578125" style="148" customWidth="1"/>
    <col min="509" max="510" width="9.140625" style="148"/>
    <col min="511" max="511" width="51.140625" style="148" customWidth="1"/>
    <col min="512" max="761" width="9.140625" style="148"/>
    <col min="762" max="763" width="29.7109375" style="148" customWidth="1"/>
    <col min="764" max="764" width="34.42578125" style="148" customWidth="1"/>
    <col min="765" max="766" width="9.140625" style="148"/>
    <col min="767" max="767" width="51.140625" style="148" customWidth="1"/>
    <col min="768" max="1017" width="9.140625" style="148"/>
    <col min="1018" max="1019" width="29.7109375" style="148" customWidth="1"/>
    <col min="1020" max="1020" width="34.42578125" style="148" customWidth="1"/>
    <col min="1021" max="1022" width="9.140625" style="148"/>
    <col min="1023" max="1023" width="51.140625" style="148" customWidth="1"/>
    <col min="1024" max="1273" width="9.140625" style="148"/>
    <col min="1274" max="1275" width="29.7109375" style="148" customWidth="1"/>
    <col min="1276" max="1276" width="34.42578125" style="148" customWidth="1"/>
    <col min="1277" max="1278" width="9.140625" style="148"/>
    <col min="1279" max="1279" width="51.140625" style="148" customWidth="1"/>
    <col min="1280" max="1529" width="9.140625" style="148"/>
    <col min="1530" max="1531" width="29.7109375" style="148" customWidth="1"/>
    <col min="1532" max="1532" width="34.42578125" style="148" customWidth="1"/>
    <col min="1533" max="1534" width="9.140625" style="148"/>
    <col min="1535" max="1535" width="51.140625" style="148" customWidth="1"/>
    <col min="1536" max="1785" width="9.140625" style="148"/>
    <col min="1786" max="1787" width="29.7109375" style="148" customWidth="1"/>
    <col min="1788" max="1788" width="34.42578125" style="148" customWidth="1"/>
    <col min="1789" max="1790" width="9.140625" style="148"/>
    <col min="1791" max="1791" width="51.140625" style="148" customWidth="1"/>
    <col min="1792" max="2041" width="9.140625" style="148"/>
    <col min="2042" max="2043" width="29.7109375" style="148" customWidth="1"/>
    <col min="2044" max="2044" width="34.42578125" style="148" customWidth="1"/>
    <col min="2045" max="2046" width="9.140625" style="148"/>
    <col min="2047" max="2047" width="51.140625" style="148" customWidth="1"/>
    <col min="2048" max="2297" width="9.140625" style="148"/>
    <col min="2298" max="2299" width="29.7109375" style="148" customWidth="1"/>
    <col min="2300" max="2300" width="34.42578125" style="148" customWidth="1"/>
    <col min="2301" max="2302" width="9.140625" style="148"/>
    <col min="2303" max="2303" width="51.140625" style="148" customWidth="1"/>
    <col min="2304" max="2553" width="9.140625" style="148"/>
    <col min="2554" max="2555" width="29.7109375" style="148" customWidth="1"/>
    <col min="2556" max="2556" width="34.42578125" style="148" customWidth="1"/>
    <col min="2557" max="2558" width="9.140625" style="148"/>
    <col min="2559" max="2559" width="51.140625" style="148" customWidth="1"/>
    <col min="2560" max="2809" width="9.140625" style="148"/>
    <col min="2810" max="2811" width="29.7109375" style="148" customWidth="1"/>
    <col min="2812" max="2812" width="34.42578125" style="148" customWidth="1"/>
    <col min="2813" max="2814" width="9.140625" style="148"/>
    <col min="2815" max="2815" width="51.140625" style="148" customWidth="1"/>
    <col min="2816" max="3065" width="9.140625" style="148"/>
    <col min="3066" max="3067" width="29.7109375" style="148" customWidth="1"/>
    <col min="3068" max="3068" width="34.42578125" style="148" customWidth="1"/>
    <col min="3069" max="3070" width="9.140625" style="148"/>
    <col min="3071" max="3071" width="51.140625" style="148" customWidth="1"/>
    <col min="3072" max="3321" width="9.140625" style="148"/>
    <col min="3322" max="3323" width="29.7109375" style="148" customWidth="1"/>
    <col min="3324" max="3324" width="34.42578125" style="148" customWidth="1"/>
    <col min="3325" max="3326" width="9.140625" style="148"/>
    <col min="3327" max="3327" width="51.140625" style="148" customWidth="1"/>
    <col min="3328" max="3577" width="9.140625" style="148"/>
    <col min="3578" max="3579" width="29.7109375" style="148" customWidth="1"/>
    <col min="3580" max="3580" width="34.42578125" style="148" customWidth="1"/>
    <col min="3581" max="3582" width="9.140625" style="148"/>
    <col min="3583" max="3583" width="51.140625" style="148" customWidth="1"/>
    <col min="3584" max="3833" width="9.140625" style="148"/>
    <col min="3834" max="3835" width="29.7109375" style="148" customWidth="1"/>
    <col min="3836" max="3836" width="34.42578125" style="148" customWidth="1"/>
    <col min="3837" max="3838" width="9.140625" style="148"/>
    <col min="3839" max="3839" width="51.140625" style="148" customWidth="1"/>
    <col min="3840" max="4089" width="9.140625" style="148"/>
    <col min="4090" max="4091" width="29.7109375" style="148" customWidth="1"/>
    <col min="4092" max="4092" width="34.42578125" style="148" customWidth="1"/>
    <col min="4093" max="4094" width="9.140625" style="148"/>
    <col min="4095" max="4095" width="51.140625" style="148" customWidth="1"/>
    <col min="4096" max="4345" width="9.140625" style="148"/>
    <col min="4346" max="4347" width="29.7109375" style="148" customWidth="1"/>
    <col min="4348" max="4348" width="34.42578125" style="148" customWidth="1"/>
    <col min="4349" max="4350" width="9.140625" style="148"/>
    <col min="4351" max="4351" width="51.140625" style="148" customWidth="1"/>
    <col min="4352" max="4601" width="9.140625" style="148"/>
    <col min="4602" max="4603" width="29.7109375" style="148" customWidth="1"/>
    <col min="4604" max="4604" width="34.42578125" style="148" customWidth="1"/>
    <col min="4605" max="4606" width="9.140625" style="148"/>
    <col min="4607" max="4607" width="51.140625" style="148" customWidth="1"/>
    <col min="4608" max="4857" width="9.140625" style="148"/>
    <col min="4858" max="4859" width="29.7109375" style="148" customWidth="1"/>
    <col min="4860" max="4860" width="34.42578125" style="148" customWidth="1"/>
    <col min="4861" max="4862" width="9.140625" style="148"/>
    <col min="4863" max="4863" width="51.140625" style="148" customWidth="1"/>
    <col min="4864" max="5113" width="9.140625" style="148"/>
    <col min="5114" max="5115" width="29.7109375" style="148" customWidth="1"/>
    <col min="5116" max="5116" width="34.42578125" style="148" customWidth="1"/>
    <col min="5117" max="5118" width="9.140625" style="148"/>
    <col min="5119" max="5119" width="51.140625" style="148" customWidth="1"/>
    <col min="5120" max="5369" width="9.140625" style="148"/>
    <col min="5370" max="5371" width="29.7109375" style="148" customWidth="1"/>
    <col min="5372" max="5372" width="34.42578125" style="148" customWidth="1"/>
    <col min="5373" max="5374" width="9.140625" style="148"/>
    <col min="5375" max="5375" width="51.140625" style="148" customWidth="1"/>
    <col min="5376" max="5625" width="9.140625" style="148"/>
    <col min="5626" max="5627" width="29.7109375" style="148" customWidth="1"/>
    <col min="5628" max="5628" width="34.42578125" style="148" customWidth="1"/>
    <col min="5629" max="5630" width="9.140625" style="148"/>
    <col min="5631" max="5631" width="51.140625" style="148" customWidth="1"/>
    <col min="5632" max="5881" width="9.140625" style="148"/>
    <col min="5882" max="5883" width="29.7109375" style="148" customWidth="1"/>
    <col min="5884" max="5884" width="34.42578125" style="148" customWidth="1"/>
    <col min="5885" max="5886" width="9.140625" style="148"/>
    <col min="5887" max="5887" width="51.140625" style="148" customWidth="1"/>
    <col min="5888" max="6137" width="9.140625" style="148"/>
    <col min="6138" max="6139" width="29.7109375" style="148" customWidth="1"/>
    <col min="6140" max="6140" width="34.42578125" style="148" customWidth="1"/>
    <col min="6141" max="6142" width="9.140625" style="148"/>
    <col min="6143" max="6143" width="51.140625" style="148" customWidth="1"/>
    <col min="6144" max="6393" width="9.140625" style="148"/>
    <col min="6394" max="6395" width="29.7109375" style="148" customWidth="1"/>
    <col min="6396" max="6396" width="34.42578125" style="148" customWidth="1"/>
    <col min="6397" max="6398" width="9.140625" style="148"/>
    <col min="6399" max="6399" width="51.140625" style="148" customWidth="1"/>
    <col min="6400" max="6649" width="9.140625" style="148"/>
    <col min="6650" max="6651" width="29.7109375" style="148" customWidth="1"/>
    <col min="6652" max="6652" width="34.42578125" style="148" customWidth="1"/>
    <col min="6653" max="6654" width="9.140625" style="148"/>
    <col min="6655" max="6655" width="51.140625" style="148" customWidth="1"/>
    <col min="6656" max="6905" width="9.140625" style="148"/>
    <col min="6906" max="6907" width="29.7109375" style="148" customWidth="1"/>
    <col min="6908" max="6908" width="34.42578125" style="148" customWidth="1"/>
    <col min="6909" max="6910" width="9.140625" style="148"/>
    <col min="6911" max="6911" width="51.140625" style="148" customWidth="1"/>
    <col min="6912" max="7161" width="9.140625" style="148"/>
    <col min="7162" max="7163" width="29.7109375" style="148" customWidth="1"/>
    <col min="7164" max="7164" width="34.42578125" style="148" customWidth="1"/>
    <col min="7165" max="7166" width="9.140625" style="148"/>
    <col min="7167" max="7167" width="51.140625" style="148" customWidth="1"/>
    <col min="7168" max="7417" width="9.140625" style="148"/>
    <col min="7418" max="7419" width="29.7109375" style="148" customWidth="1"/>
    <col min="7420" max="7420" width="34.42578125" style="148" customWidth="1"/>
    <col min="7421" max="7422" width="9.140625" style="148"/>
    <col min="7423" max="7423" width="51.140625" style="148" customWidth="1"/>
    <col min="7424" max="7673" width="9.140625" style="148"/>
    <col min="7674" max="7675" width="29.7109375" style="148" customWidth="1"/>
    <col min="7676" max="7676" width="34.42578125" style="148" customWidth="1"/>
    <col min="7677" max="7678" width="9.140625" style="148"/>
    <col min="7679" max="7679" width="51.140625" style="148" customWidth="1"/>
    <col min="7680" max="7929" width="9.140625" style="148"/>
    <col min="7930" max="7931" width="29.7109375" style="148" customWidth="1"/>
    <col min="7932" max="7932" width="34.42578125" style="148" customWidth="1"/>
    <col min="7933" max="7934" width="9.140625" style="148"/>
    <col min="7935" max="7935" width="51.140625" style="148" customWidth="1"/>
    <col min="7936" max="8185" width="9.140625" style="148"/>
    <col min="8186" max="8187" width="29.7109375" style="148" customWidth="1"/>
    <col min="8188" max="8188" width="34.42578125" style="148" customWidth="1"/>
    <col min="8189" max="8190" width="9.140625" style="148"/>
    <col min="8191" max="8191" width="51.140625" style="148" customWidth="1"/>
    <col min="8192" max="8441" width="9.140625" style="148"/>
    <col min="8442" max="8443" width="29.7109375" style="148" customWidth="1"/>
    <col min="8444" max="8444" width="34.42578125" style="148" customWidth="1"/>
    <col min="8445" max="8446" width="9.140625" style="148"/>
    <col min="8447" max="8447" width="51.140625" style="148" customWidth="1"/>
    <col min="8448" max="8697" width="9.140625" style="148"/>
    <col min="8698" max="8699" width="29.7109375" style="148" customWidth="1"/>
    <col min="8700" max="8700" width="34.42578125" style="148" customWidth="1"/>
    <col min="8701" max="8702" width="9.140625" style="148"/>
    <col min="8703" max="8703" width="51.140625" style="148" customWidth="1"/>
    <col min="8704" max="8953" width="9.140625" style="148"/>
    <col min="8954" max="8955" width="29.7109375" style="148" customWidth="1"/>
    <col min="8956" max="8956" width="34.42578125" style="148" customWidth="1"/>
    <col min="8957" max="8958" width="9.140625" style="148"/>
    <col min="8959" max="8959" width="51.140625" style="148" customWidth="1"/>
    <col min="8960" max="9209" width="9.140625" style="148"/>
    <col min="9210" max="9211" width="29.7109375" style="148" customWidth="1"/>
    <col min="9212" max="9212" width="34.42578125" style="148" customWidth="1"/>
    <col min="9213" max="9214" width="9.140625" style="148"/>
    <col min="9215" max="9215" width="51.140625" style="148" customWidth="1"/>
    <col min="9216" max="9465" width="9.140625" style="148"/>
    <col min="9466" max="9467" width="29.7109375" style="148" customWidth="1"/>
    <col min="9468" max="9468" width="34.42578125" style="148" customWidth="1"/>
    <col min="9469" max="9470" width="9.140625" style="148"/>
    <col min="9471" max="9471" width="51.140625" style="148" customWidth="1"/>
    <col min="9472" max="9721" width="9.140625" style="148"/>
    <col min="9722" max="9723" width="29.7109375" style="148" customWidth="1"/>
    <col min="9724" max="9724" width="34.42578125" style="148" customWidth="1"/>
    <col min="9725" max="9726" width="9.140625" style="148"/>
    <col min="9727" max="9727" width="51.140625" style="148" customWidth="1"/>
    <col min="9728" max="9977" width="9.140625" style="148"/>
    <col min="9978" max="9979" width="29.7109375" style="148" customWidth="1"/>
    <col min="9980" max="9980" width="34.42578125" style="148" customWidth="1"/>
    <col min="9981" max="9982" width="9.140625" style="148"/>
    <col min="9983" max="9983" width="51.140625" style="148" customWidth="1"/>
    <col min="9984" max="10233" width="9.140625" style="148"/>
    <col min="10234" max="10235" width="29.7109375" style="148" customWidth="1"/>
    <col min="10236" max="10236" width="34.42578125" style="148" customWidth="1"/>
    <col min="10237" max="10238" width="9.140625" style="148"/>
    <col min="10239" max="10239" width="51.140625" style="148" customWidth="1"/>
    <col min="10240" max="10489" width="9.140625" style="148"/>
    <col min="10490" max="10491" width="29.7109375" style="148" customWidth="1"/>
    <col min="10492" max="10492" width="34.42578125" style="148" customWidth="1"/>
    <col min="10493" max="10494" width="9.140625" style="148"/>
    <col min="10495" max="10495" width="51.140625" style="148" customWidth="1"/>
    <col min="10496" max="10745" width="9.140625" style="148"/>
    <col min="10746" max="10747" width="29.7109375" style="148" customWidth="1"/>
    <col min="10748" max="10748" width="34.42578125" style="148" customWidth="1"/>
    <col min="10749" max="10750" width="9.140625" style="148"/>
    <col min="10751" max="10751" width="51.140625" style="148" customWidth="1"/>
    <col min="10752" max="11001" width="9.140625" style="148"/>
    <col min="11002" max="11003" width="29.7109375" style="148" customWidth="1"/>
    <col min="11004" max="11004" width="34.42578125" style="148" customWidth="1"/>
    <col min="11005" max="11006" width="9.140625" style="148"/>
    <col min="11007" max="11007" width="51.140625" style="148" customWidth="1"/>
    <col min="11008" max="11257" width="9.140625" style="148"/>
    <col min="11258" max="11259" width="29.7109375" style="148" customWidth="1"/>
    <col min="11260" max="11260" width="34.42578125" style="148" customWidth="1"/>
    <col min="11261" max="11262" width="9.140625" style="148"/>
    <col min="11263" max="11263" width="51.140625" style="148" customWidth="1"/>
    <col min="11264" max="11513" width="9.140625" style="148"/>
    <col min="11514" max="11515" width="29.7109375" style="148" customWidth="1"/>
    <col min="11516" max="11516" width="34.42578125" style="148" customWidth="1"/>
    <col min="11517" max="11518" width="9.140625" style="148"/>
    <col min="11519" max="11519" width="51.140625" style="148" customWidth="1"/>
    <col min="11520" max="11769" width="9.140625" style="148"/>
    <col min="11770" max="11771" width="29.7109375" style="148" customWidth="1"/>
    <col min="11772" max="11772" width="34.42578125" style="148" customWidth="1"/>
    <col min="11773" max="11774" width="9.140625" style="148"/>
    <col min="11775" max="11775" width="51.140625" style="148" customWidth="1"/>
    <col min="11776" max="12025" width="9.140625" style="148"/>
    <col min="12026" max="12027" width="29.7109375" style="148" customWidth="1"/>
    <col min="12028" max="12028" width="34.42578125" style="148" customWidth="1"/>
    <col min="12029" max="12030" width="9.140625" style="148"/>
    <col min="12031" max="12031" width="51.140625" style="148" customWidth="1"/>
    <col min="12032" max="12281" width="9.140625" style="148"/>
    <col min="12282" max="12283" width="29.7109375" style="148" customWidth="1"/>
    <col min="12284" max="12284" width="34.42578125" style="148" customWidth="1"/>
    <col min="12285" max="12286" width="9.140625" style="148"/>
    <col min="12287" max="12287" width="51.140625" style="148" customWidth="1"/>
    <col min="12288" max="12537" width="9.140625" style="148"/>
    <col min="12538" max="12539" width="29.7109375" style="148" customWidth="1"/>
    <col min="12540" max="12540" width="34.42578125" style="148" customWidth="1"/>
    <col min="12541" max="12542" width="9.140625" style="148"/>
    <col min="12543" max="12543" width="51.140625" style="148" customWidth="1"/>
    <col min="12544" max="12793" width="9.140625" style="148"/>
    <col min="12794" max="12795" width="29.7109375" style="148" customWidth="1"/>
    <col min="12796" max="12796" width="34.42578125" style="148" customWidth="1"/>
    <col min="12797" max="12798" width="9.140625" style="148"/>
    <col min="12799" max="12799" width="51.140625" style="148" customWidth="1"/>
    <col min="12800" max="13049" width="9.140625" style="148"/>
    <col min="13050" max="13051" width="29.7109375" style="148" customWidth="1"/>
    <col min="13052" max="13052" width="34.42578125" style="148" customWidth="1"/>
    <col min="13053" max="13054" width="9.140625" style="148"/>
    <col min="13055" max="13055" width="51.140625" style="148" customWidth="1"/>
    <col min="13056" max="13305" width="9.140625" style="148"/>
    <col min="13306" max="13307" width="29.7109375" style="148" customWidth="1"/>
    <col min="13308" max="13308" width="34.42578125" style="148" customWidth="1"/>
    <col min="13309" max="13310" width="9.140625" style="148"/>
    <col min="13311" max="13311" width="51.140625" style="148" customWidth="1"/>
    <col min="13312" max="13561" width="9.140625" style="148"/>
    <col min="13562" max="13563" width="29.7109375" style="148" customWidth="1"/>
    <col min="13564" max="13564" width="34.42578125" style="148" customWidth="1"/>
    <col min="13565" max="13566" width="9.140625" style="148"/>
    <col min="13567" max="13567" width="51.140625" style="148" customWidth="1"/>
    <col min="13568" max="13817" width="9.140625" style="148"/>
    <col min="13818" max="13819" width="29.7109375" style="148" customWidth="1"/>
    <col min="13820" max="13820" width="34.42578125" style="148" customWidth="1"/>
    <col min="13821" max="13822" width="9.140625" style="148"/>
    <col min="13823" max="13823" width="51.140625" style="148" customWidth="1"/>
    <col min="13824" max="14073" width="9.140625" style="148"/>
    <col min="14074" max="14075" width="29.7109375" style="148" customWidth="1"/>
    <col min="14076" max="14076" width="34.42578125" style="148" customWidth="1"/>
    <col min="14077" max="14078" width="9.140625" style="148"/>
    <col min="14079" max="14079" width="51.140625" style="148" customWidth="1"/>
    <col min="14080" max="14329" width="9.140625" style="148"/>
    <col min="14330" max="14331" width="29.7109375" style="148" customWidth="1"/>
    <col min="14332" max="14332" width="34.42578125" style="148" customWidth="1"/>
    <col min="14333" max="14334" width="9.140625" style="148"/>
    <col min="14335" max="14335" width="51.140625" style="148" customWidth="1"/>
    <col min="14336" max="14585" width="9.140625" style="148"/>
    <col min="14586" max="14587" width="29.7109375" style="148" customWidth="1"/>
    <col min="14588" max="14588" width="34.42578125" style="148" customWidth="1"/>
    <col min="14589" max="14590" width="9.140625" style="148"/>
    <col min="14591" max="14591" width="51.140625" style="148" customWidth="1"/>
    <col min="14592" max="14841" width="9.140625" style="148"/>
    <col min="14842" max="14843" width="29.7109375" style="148" customWidth="1"/>
    <col min="14844" max="14844" width="34.42578125" style="148" customWidth="1"/>
    <col min="14845" max="14846" width="9.140625" style="148"/>
    <col min="14847" max="14847" width="51.140625" style="148" customWidth="1"/>
    <col min="14848" max="15097" width="9.140625" style="148"/>
    <col min="15098" max="15099" width="29.7109375" style="148" customWidth="1"/>
    <col min="15100" max="15100" width="34.42578125" style="148" customWidth="1"/>
    <col min="15101" max="15102" width="9.140625" style="148"/>
    <col min="15103" max="15103" width="51.140625" style="148" customWidth="1"/>
    <col min="15104" max="15353" width="9.140625" style="148"/>
    <col min="15354" max="15355" width="29.7109375" style="148" customWidth="1"/>
    <col min="15356" max="15356" width="34.42578125" style="148" customWidth="1"/>
    <col min="15357" max="15358" width="9.140625" style="148"/>
    <col min="15359" max="15359" width="51.140625" style="148" customWidth="1"/>
    <col min="15360" max="15609" width="9.140625" style="148"/>
    <col min="15610" max="15611" width="29.7109375" style="148" customWidth="1"/>
    <col min="15612" max="15612" width="34.42578125" style="148" customWidth="1"/>
    <col min="15613" max="15614" width="9.140625" style="148"/>
    <col min="15615" max="15615" width="51.140625" style="148" customWidth="1"/>
    <col min="15616" max="15865" width="9.140625" style="148"/>
    <col min="15866" max="15867" width="29.7109375" style="148" customWidth="1"/>
    <col min="15868" max="15868" width="34.42578125" style="148" customWidth="1"/>
    <col min="15869" max="15870" width="9.140625" style="148"/>
    <col min="15871" max="15871" width="51.140625" style="148" customWidth="1"/>
    <col min="15872" max="16121" width="9.140625" style="148"/>
    <col min="16122" max="16123" width="29.7109375" style="148" customWidth="1"/>
    <col min="16124" max="16124" width="34.42578125" style="148" customWidth="1"/>
    <col min="16125" max="16126" width="9.140625" style="148"/>
    <col min="16127" max="16127" width="51.140625" style="148" customWidth="1"/>
    <col min="16128" max="16384" width="9.140625" style="148"/>
  </cols>
  <sheetData>
    <row r="1" spans="1:3" ht="15.75" thickBot="1">
      <c r="A1" s="146" t="s">
        <v>382</v>
      </c>
      <c r="B1" s="147" t="s">
        <v>798</v>
      </c>
      <c r="C1" s="149" t="s">
        <v>797</v>
      </c>
    </row>
    <row r="2" spans="1:3">
      <c r="A2" t="s">
        <v>365</v>
      </c>
      <c r="B2" t="s">
        <v>5150</v>
      </c>
      <c r="C2" t="s">
        <v>5151</v>
      </c>
    </row>
    <row r="3" spans="1:3">
      <c r="A3" t="s">
        <v>363</v>
      </c>
      <c r="B3" t="s">
        <v>5152</v>
      </c>
      <c r="C3" t="s">
        <v>5153</v>
      </c>
    </row>
    <row r="4" spans="1:3">
      <c r="A4" t="s">
        <v>361</v>
      </c>
      <c r="B4" t="s">
        <v>5154</v>
      </c>
      <c r="C4" t="s">
        <v>5155</v>
      </c>
    </row>
    <row r="5" spans="1:3">
      <c r="A5" t="s">
        <v>359</v>
      </c>
      <c r="B5" t="s">
        <v>5156</v>
      </c>
      <c r="C5" t="s">
        <v>5157</v>
      </c>
    </row>
    <row r="6" spans="1:3">
      <c r="A6" t="s">
        <v>357</v>
      </c>
      <c r="B6" t="s">
        <v>5158</v>
      </c>
      <c r="C6" t="s">
        <v>5159</v>
      </c>
    </row>
    <row r="7" spans="1:3">
      <c r="A7" t="s">
        <v>355</v>
      </c>
      <c r="B7" t="s">
        <v>5160</v>
      </c>
      <c r="C7" t="s">
        <v>5161</v>
      </c>
    </row>
    <row r="8" spans="1:3">
      <c r="A8" t="s">
        <v>353</v>
      </c>
      <c r="B8" t="s">
        <v>5162</v>
      </c>
      <c r="C8" t="s">
        <v>5163</v>
      </c>
    </row>
    <row r="9" spans="1:3">
      <c r="A9" t="s">
        <v>351</v>
      </c>
      <c r="B9" t="s">
        <v>5164</v>
      </c>
      <c r="C9" t="s">
        <v>5165</v>
      </c>
    </row>
    <row r="10" spans="1:3">
      <c r="A10" t="s">
        <v>349</v>
      </c>
      <c r="B10" t="s">
        <v>5166</v>
      </c>
      <c r="C10" t="s">
        <v>5159</v>
      </c>
    </row>
    <row r="11" spans="1:3">
      <c r="A11" t="s">
        <v>347</v>
      </c>
      <c r="B11" t="s">
        <v>5167</v>
      </c>
      <c r="C11" t="s">
        <v>5159</v>
      </c>
    </row>
    <row r="12" spans="1:3">
      <c r="A12" t="s">
        <v>345</v>
      </c>
      <c r="B12" t="s">
        <v>5168</v>
      </c>
      <c r="C12" t="s">
        <v>5169</v>
      </c>
    </row>
    <row r="13" spans="1:3">
      <c r="A13" t="s">
        <v>343</v>
      </c>
      <c r="B13" t="s">
        <v>5170</v>
      </c>
      <c r="C13" t="s">
        <v>5171</v>
      </c>
    </row>
    <row r="14" spans="1:3">
      <c r="A14" t="s">
        <v>341</v>
      </c>
      <c r="B14" t="s">
        <v>5172</v>
      </c>
      <c r="C14" t="s">
        <v>5173</v>
      </c>
    </row>
    <row r="15" spans="1:3">
      <c r="A15" t="s">
        <v>339</v>
      </c>
      <c r="B15" t="s">
        <v>5174</v>
      </c>
      <c r="C15" t="s">
        <v>5175</v>
      </c>
    </row>
    <row r="16" spans="1:3">
      <c r="A16" t="s">
        <v>337</v>
      </c>
      <c r="B16" t="s">
        <v>5176</v>
      </c>
      <c r="C16" t="s">
        <v>5177</v>
      </c>
    </row>
    <row r="17" spans="1:3">
      <c r="A17" t="s">
        <v>335</v>
      </c>
      <c r="B17" t="s">
        <v>5178</v>
      </c>
      <c r="C17" t="s">
        <v>5179</v>
      </c>
    </row>
    <row r="18" spans="1:3">
      <c r="A18" t="s">
        <v>333</v>
      </c>
      <c r="B18" t="s">
        <v>5180</v>
      </c>
      <c r="C18" t="s">
        <v>5181</v>
      </c>
    </row>
    <row r="19" spans="1:3">
      <c r="A19" t="s">
        <v>331</v>
      </c>
      <c r="B19" t="s">
        <v>5182</v>
      </c>
      <c r="C19" t="s">
        <v>5183</v>
      </c>
    </row>
    <row r="20" spans="1:3">
      <c r="A20" t="s">
        <v>329</v>
      </c>
      <c r="B20" t="s">
        <v>5184</v>
      </c>
      <c r="C20" t="s">
        <v>5185</v>
      </c>
    </row>
    <row r="21" spans="1:3">
      <c r="A21" t="s">
        <v>327</v>
      </c>
      <c r="B21" t="s">
        <v>5186</v>
      </c>
      <c r="C21" t="s">
        <v>5187</v>
      </c>
    </row>
    <row r="22" spans="1:3">
      <c r="A22" t="s">
        <v>325</v>
      </c>
      <c r="B22" t="s">
        <v>5188</v>
      </c>
      <c r="C22" t="s">
        <v>5189</v>
      </c>
    </row>
    <row r="23" spans="1:3">
      <c r="A23" t="s">
        <v>323</v>
      </c>
      <c r="B23" t="s">
        <v>5190</v>
      </c>
      <c r="C23" t="s">
        <v>5191</v>
      </c>
    </row>
    <row r="24" spans="1:3">
      <c r="A24" t="s">
        <v>321</v>
      </c>
      <c r="B24" t="s">
        <v>5192</v>
      </c>
      <c r="C24" t="s">
        <v>5193</v>
      </c>
    </row>
    <row r="25" spans="1:3">
      <c r="A25" t="s">
        <v>319</v>
      </c>
      <c r="B25" t="s">
        <v>5194</v>
      </c>
      <c r="C25" t="s">
        <v>5195</v>
      </c>
    </row>
    <row r="26" spans="1:3">
      <c r="A26" t="s">
        <v>317</v>
      </c>
      <c r="B26" t="s">
        <v>5194</v>
      </c>
      <c r="C26" t="s">
        <v>5196</v>
      </c>
    </row>
    <row r="27" spans="1:3">
      <c r="A27" t="s">
        <v>315</v>
      </c>
      <c r="B27" t="s">
        <v>5197</v>
      </c>
      <c r="C27" t="s">
        <v>5198</v>
      </c>
    </row>
    <row r="28" spans="1:3">
      <c r="A28" t="s">
        <v>313</v>
      </c>
      <c r="B28" t="s">
        <v>5199</v>
      </c>
      <c r="C28" t="s">
        <v>5200</v>
      </c>
    </row>
    <row r="29" spans="1:3">
      <c r="A29" t="s">
        <v>311</v>
      </c>
      <c r="B29" t="s">
        <v>5201</v>
      </c>
      <c r="C29" t="s">
        <v>5202</v>
      </c>
    </row>
    <row r="30" spans="1:3">
      <c r="A30" t="s">
        <v>309</v>
      </c>
      <c r="B30" t="s">
        <v>5203</v>
      </c>
      <c r="C30" t="s">
        <v>5204</v>
      </c>
    </row>
    <row r="31" spans="1:3">
      <c r="A31" t="s">
        <v>307</v>
      </c>
      <c r="B31" t="s">
        <v>5205</v>
      </c>
      <c r="C31" t="s">
        <v>5206</v>
      </c>
    </row>
    <row r="32" spans="1:3">
      <c r="A32" t="s">
        <v>305</v>
      </c>
      <c r="B32" t="s">
        <v>5207</v>
      </c>
      <c r="C32" t="s">
        <v>5208</v>
      </c>
    </row>
    <row r="33" spans="1:3">
      <c r="A33" t="s">
        <v>303</v>
      </c>
      <c r="B33" t="s">
        <v>5209</v>
      </c>
      <c r="C33" t="s">
        <v>5210</v>
      </c>
    </row>
    <row r="34" spans="1:3">
      <c r="A34" t="s">
        <v>301</v>
      </c>
      <c r="B34" t="s">
        <v>5211</v>
      </c>
      <c r="C34" t="s">
        <v>5212</v>
      </c>
    </row>
    <row r="35" spans="1:3">
      <c r="A35" t="s">
        <v>299</v>
      </c>
      <c r="B35" t="s">
        <v>5213</v>
      </c>
      <c r="C35" t="s">
        <v>5212</v>
      </c>
    </row>
    <row r="36" spans="1:3">
      <c r="A36" t="s">
        <v>297</v>
      </c>
      <c r="B36" t="s">
        <v>5214</v>
      </c>
      <c r="C36" t="s">
        <v>5215</v>
      </c>
    </row>
    <row r="37" spans="1:3">
      <c r="A37" t="s">
        <v>295</v>
      </c>
      <c r="B37" t="s">
        <v>5216</v>
      </c>
      <c r="C37" t="s">
        <v>5217</v>
      </c>
    </row>
    <row r="38" spans="1:3">
      <c r="A38" t="s">
        <v>293</v>
      </c>
      <c r="B38" t="s">
        <v>5168</v>
      </c>
      <c r="C38" t="s">
        <v>5169</v>
      </c>
    </row>
    <row r="39" spans="1:3">
      <c r="A39" t="s">
        <v>291</v>
      </c>
      <c r="B39" t="s">
        <v>5218</v>
      </c>
      <c r="C39" t="s">
        <v>5219</v>
      </c>
    </row>
    <row r="40" spans="1:3">
      <c r="A40" t="s">
        <v>289</v>
      </c>
      <c r="B40" t="s">
        <v>5220</v>
      </c>
      <c r="C40" t="s">
        <v>5221</v>
      </c>
    </row>
    <row r="41" spans="1:3">
      <c r="A41" t="s">
        <v>287</v>
      </c>
      <c r="B41" t="s">
        <v>5222</v>
      </c>
      <c r="C41" t="s">
        <v>5223</v>
      </c>
    </row>
    <row r="42" spans="1:3">
      <c r="A42" t="s">
        <v>285</v>
      </c>
      <c r="B42" t="s">
        <v>5224</v>
      </c>
      <c r="C42" t="s">
        <v>5225</v>
      </c>
    </row>
    <row r="43" spans="1:3">
      <c r="A43" t="s">
        <v>283</v>
      </c>
      <c r="B43" t="s">
        <v>5226</v>
      </c>
      <c r="C43" t="s">
        <v>5159</v>
      </c>
    </row>
    <row r="44" spans="1:3">
      <c r="A44" t="s">
        <v>281</v>
      </c>
      <c r="B44" t="s">
        <v>5227</v>
      </c>
      <c r="C44" t="s">
        <v>5228</v>
      </c>
    </row>
    <row r="45" spans="1:3">
      <c r="A45" t="s">
        <v>279</v>
      </c>
      <c r="B45" t="s">
        <v>5168</v>
      </c>
      <c r="C45" t="s">
        <v>5229</v>
      </c>
    </row>
    <row r="46" spans="1:3">
      <c r="A46" t="s">
        <v>277</v>
      </c>
      <c r="B46" t="s">
        <v>5230</v>
      </c>
      <c r="C46" t="s">
        <v>5231</v>
      </c>
    </row>
    <row r="47" spans="1:3">
      <c r="A47" t="s">
        <v>275</v>
      </c>
      <c r="B47" t="s">
        <v>5232</v>
      </c>
      <c r="C47" t="s">
        <v>5233</v>
      </c>
    </row>
    <row r="48" spans="1:3">
      <c r="A48" t="s">
        <v>273</v>
      </c>
      <c r="B48" t="s">
        <v>5234</v>
      </c>
      <c r="C48" t="s">
        <v>5235</v>
      </c>
    </row>
    <row r="49" spans="1:3">
      <c r="A49" t="s">
        <v>271</v>
      </c>
      <c r="B49" t="s">
        <v>5236</v>
      </c>
      <c r="C49" t="s">
        <v>5237</v>
      </c>
    </row>
    <row r="50" spans="1:3">
      <c r="A50" t="s">
        <v>269</v>
      </c>
      <c r="B50" t="s">
        <v>5238</v>
      </c>
      <c r="C50" t="s">
        <v>5239</v>
      </c>
    </row>
    <row r="51" spans="1:3">
      <c r="A51" t="s">
        <v>267</v>
      </c>
      <c r="B51" t="s">
        <v>5240</v>
      </c>
      <c r="C51" t="s">
        <v>5241</v>
      </c>
    </row>
    <row r="52" spans="1:3">
      <c r="A52" t="s">
        <v>265</v>
      </c>
      <c r="B52" t="s">
        <v>5242</v>
      </c>
      <c r="C52" t="s">
        <v>5243</v>
      </c>
    </row>
    <row r="53" spans="1:3">
      <c r="A53" t="s">
        <v>263</v>
      </c>
      <c r="B53" t="s">
        <v>5244</v>
      </c>
      <c r="C53" t="s">
        <v>5245</v>
      </c>
    </row>
    <row r="54" spans="1:3">
      <c r="A54" t="s">
        <v>261</v>
      </c>
      <c r="B54" t="s">
        <v>5246</v>
      </c>
      <c r="C54" t="s">
        <v>5247</v>
      </c>
    </row>
    <row r="55" spans="1:3">
      <c r="A55" t="s">
        <v>259</v>
      </c>
      <c r="B55" t="s">
        <v>5248</v>
      </c>
      <c r="C55" t="s">
        <v>5249</v>
      </c>
    </row>
    <row r="56" spans="1:3">
      <c r="A56" t="s">
        <v>257</v>
      </c>
      <c r="B56" t="s">
        <v>5250</v>
      </c>
      <c r="C56" t="s">
        <v>5251</v>
      </c>
    </row>
    <row r="57" spans="1:3">
      <c r="A57" t="s">
        <v>255</v>
      </c>
      <c r="B57" t="s">
        <v>5252</v>
      </c>
      <c r="C57" t="s">
        <v>5253</v>
      </c>
    </row>
    <row r="58" spans="1:3">
      <c r="A58" t="s">
        <v>253</v>
      </c>
      <c r="B58" t="s">
        <v>5254</v>
      </c>
      <c r="C58" t="s">
        <v>5255</v>
      </c>
    </row>
    <row r="59" spans="1:3">
      <c r="A59" t="s">
        <v>251</v>
      </c>
      <c r="B59" t="s">
        <v>5256</v>
      </c>
      <c r="C59" t="s">
        <v>5257</v>
      </c>
    </row>
    <row r="60" spans="1:3">
      <c r="A60" t="s">
        <v>249</v>
      </c>
      <c r="B60" t="s">
        <v>5258</v>
      </c>
      <c r="C60" t="s">
        <v>5259</v>
      </c>
    </row>
    <row r="61" spans="1:3">
      <c r="A61" t="s">
        <v>247</v>
      </c>
      <c r="B61" t="s">
        <v>5260</v>
      </c>
      <c r="C61" t="s">
        <v>5159</v>
      </c>
    </row>
    <row r="62" spans="1:3">
      <c r="A62" t="s">
        <v>245</v>
      </c>
      <c r="B62" t="s">
        <v>5238</v>
      </c>
      <c r="C62" t="s">
        <v>5261</v>
      </c>
    </row>
    <row r="63" spans="1:3">
      <c r="A63" t="s">
        <v>243</v>
      </c>
      <c r="B63" t="s">
        <v>5262</v>
      </c>
      <c r="C63" t="s">
        <v>5263</v>
      </c>
    </row>
    <row r="64" spans="1:3">
      <c r="A64" t="s">
        <v>241</v>
      </c>
      <c r="B64" t="s">
        <v>5264</v>
      </c>
      <c r="C64" t="s">
        <v>5265</v>
      </c>
    </row>
    <row r="65" spans="1:3">
      <c r="A65" t="s">
        <v>239</v>
      </c>
      <c r="B65" t="s">
        <v>5266</v>
      </c>
      <c r="C65" t="s">
        <v>5267</v>
      </c>
    </row>
    <row r="66" spans="1:3">
      <c r="A66" t="s">
        <v>237</v>
      </c>
      <c r="B66" t="s">
        <v>5168</v>
      </c>
      <c r="C66" t="s">
        <v>5268</v>
      </c>
    </row>
    <row r="67" spans="1:3">
      <c r="A67" t="s">
        <v>235</v>
      </c>
      <c r="B67" t="s">
        <v>5269</v>
      </c>
      <c r="C67" t="s">
        <v>5270</v>
      </c>
    </row>
    <row r="68" spans="1:3">
      <c r="A68" t="s">
        <v>233</v>
      </c>
      <c r="B68" t="s">
        <v>5271</v>
      </c>
      <c r="C68" t="s">
        <v>5272</v>
      </c>
    </row>
    <row r="69" spans="1:3">
      <c r="A69" t="s">
        <v>231</v>
      </c>
      <c r="B69" t="s">
        <v>5273</v>
      </c>
      <c r="C69" t="s">
        <v>5274</v>
      </c>
    </row>
    <row r="70" spans="1:3">
      <c r="A70" t="s">
        <v>229</v>
      </c>
      <c r="B70" t="s">
        <v>5275</v>
      </c>
      <c r="C70" t="s">
        <v>5276</v>
      </c>
    </row>
    <row r="71" spans="1:3">
      <c r="A71" t="s">
        <v>227</v>
      </c>
      <c r="B71" t="s">
        <v>5277</v>
      </c>
      <c r="C71" t="s">
        <v>5278</v>
      </c>
    </row>
    <row r="72" spans="1:3">
      <c r="A72" t="s">
        <v>225</v>
      </c>
      <c r="B72" t="s">
        <v>5279</v>
      </c>
      <c r="C72" t="s">
        <v>5280</v>
      </c>
    </row>
    <row r="73" spans="1:3">
      <c r="A73" t="s">
        <v>223</v>
      </c>
      <c r="B73" t="s">
        <v>5281</v>
      </c>
      <c r="C73" t="s">
        <v>5282</v>
      </c>
    </row>
    <row r="74" spans="1:3">
      <c r="A74" t="s">
        <v>221</v>
      </c>
      <c r="B74" t="s">
        <v>5283</v>
      </c>
      <c r="C74" t="s">
        <v>5284</v>
      </c>
    </row>
    <row r="75" spans="1:3">
      <c r="A75" t="s">
        <v>219</v>
      </c>
      <c r="B75" t="s">
        <v>5285</v>
      </c>
      <c r="C75" t="s">
        <v>5286</v>
      </c>
    </row>
    <row r="76" spans="1:3">
      <c r="A76" t="s">
        <v>217</v>
      </c>
      <c r="B76" t="s">
        <v>5287</v>
      </c>
      <c r="C76" t="s">
        <v>5288</v>
      </c>
    </row>
    <row r="77" spans="1:3">
      <c r="A77" t="s">
        <v>215</v>
      </c>
      <c r="B77" t="s">
        <v>5289</v>
      </c>
      <c r="C77" t="s">
        <v>5290</v>
      </c>
    </row>
    <row r="78" spans="1:3">
      <c r="A78" t="s">
        <v>213</v>
      </c>
      <c r="B78" t="s">
        <v>5291</v>
      </c>
      <c r="C78" t="s">
        <v>5292</v>
      </c>
    </row>
    <row r="79" spans="1:3">
      <c r="A79" t="s">
        <v>211</v>
      </c>
      <c r="B79" t="s">
        <v>5293</v>
      </c>
      <c r="C79" t="s">
        <v>5294</v>
      </c>
    </row>
    <row r="80" spans="1:3">
      <c r="A80" t="s">
        <v>209</v>
      </c>
      <c r="B80" t="s">
        <v>5295</v>
      </c>
      <c r="C80" t="s">
        <v>5296</v>
      </c>
    </row>
    <row r="81" spans="1:3">
      <c r="A81" t="s">
        <v>207</v>
      </c>
      <c r="B81" t="s">
        <v>5297</v>
      </c>
      <c r="C81" t="s">
        <v>5298</v>
      </c>
    </row>
    <row r="82" spans="1:3">
      <c r="A82" t="s">
        <v>205</v>
      </c>
      <c r="B82" t="s">
        <v>5299</v>
      </c>
      <c r="C82" t="s">
        <v>5300</v>
      </c>
    </row>
    <row r="83" spans="1:3">
      <c r="A83" t="s">
        <v>203</v>
      </c>
      <c r="B83" t="s">
        <v>5197</v>
      </c>
      <c r="C83" t="s">
        <v>5301</v>
      </c>
    </row>
    <row r="84" spans="1:3">
      <c r="A84" t="s">
        <v>201</v>
      </c>
      <c r="B84" t="s">
        <v>5302</v>
      </c>
      <c r="C84" t="s">
        <v>5303</v>
      </c>
    </row>
    <row r="85" spans="1:3">
      <c r="A85" t="s">
        <v>199</v>
      </c>
      <c r="B85" t="s">
        <v>5304</v>
      </c>
      <c r="C85" t="s">
        <v>5305</v>
      </c>
    </row>
    <row r="86" spans="1:3">
      <c r="A86" t="s">
        <v>197</v>
      </c>
      <c r="B86" t="s">
        <v>5306</v>
      </c>
      <c r="C86" t="s">
        <v>5307</v>
      </c>
    </row>
    <row r="87" spans="1:3">
      <c r="A87" t="s">
        <v>195</v>
      </c>
      <c r="B87" t="s">
        <v>5308</v>
      </c>
      <c r="C87" t="s">
        <v>5309</v>
      </c>
    </row>
    <row r="88" spans="1:3">
      <c r="A88" t="s">
        <v>193</v>
      </c>
      <c r="B88" t="s">
        <v>5310</v>
      </c>
      <c r="C88" t="s">
        <v>5311</v>
      </c>
    </row>
    <row r="89" spans="1:3">
      <c r="A89" t="s">
        <v>191</v>
      </c>
      <c r="B89" t="s">
        <v>5312</v>
      </c>
      <c r="C89" t="s">
        <v>5313</v>
      </c>
    </row>
    <row r="90" spans="1:3">
      <c r="A90" t="s">
        <v>189</v>
      </c>
      <c r="B90" t="s">
        <v>5314</v>
      </c>
      <c r="C90" t="s">
        <v>5315</v>
      </c>
    </row>
    <row r="91" spans="1:3">
      <c r="A91" t="s">
        <v>187</v>
      </c>
      <c r="B91" t="s">
        <v>5316</v>
      </c>
      <c r="C91" t="s">
        <v>5317</v>
      </c>
    </row>
    <row r="92" spans="1:3">
      <c r="A92" t="s">
        <v>185</v>
      </c>
      <c r="B92" t="s">
        <v>5318</v>
      </c>
      <c r="C92" t="s">
        <v>5319</v>
      </c>
    </row>
    <row r="93" spans="1:3">
      <c r="A93" t="s">
        <v>183</v>
      </c>
      <c r="B93" t="s">
        <v>5320</v>
      </c>
      <c r="C93" t="s">
        <v>5321</v>
      </c>
    </row>
    <row r="94" spans="1:3">
      <c r="A94" t="s">
        <v>181</v>
      </c>
      <c r="B94" t="s">
        <v>5322</v>
      </c>
      <c r="C94" t="s">
        <v>5323</v>
      </c>
    </row>
    <row r="95" spans="1:3">
      <c r="A95" t="s">
        <v>179</v>
      </c>
      <c r="B95" t="s">
        <v>5324</v>
      </c>
      <c r="C95" t="s">
        <v>5325</v>
      </c>
    </row>
    <row r="96" spans="1:3">
      <c r="A96" t="s">
        <v>177</v>
      </c>
      <c r="B96" t="s">
        <v>5326</v>
      </c>
      <c r="C96" t="s">
        <v>5327</v>
      </c>
    </row>
    <row r="97" spans="1:3">
      <c r="A97" t="s">
        <v>175</v>
      </c>
      <c r="B97" t="s">
        <v>5214</v>
      </c>
      <c r="C97" t="s">
        <v>5215</v>
      </c>
    </row>
    <row r="98" spans="1:3">
      <c r="A98" t="s">
        <v>173</v>
      </c>
      <c r="B98" t="s">
        <v>5328</v>
      </c>
      <c r="C98" t="s">
        <v>5329</v>
      </c>
    </row>
    <row r="99" spans="1:3">
      <c r="A99" t="s">
        <v>171</v>
      </c>
      <c r="B99" t="s">
        <v>5330</v>
      </c>
      <c r="C99" t="s">
        <v>5331</v>
      </c>
    </row>
    <row r="100" spans="1:3">
      <c r="A100" t="s">
        <v>169</v>
      </c>
      <c r="B100" t="s">
        <v>5332</v>
      </c>
      <c r="C100" t="s">
        <v>5333</v>
      </c>
    </row>
    <row r="101" spans="1:3">
      <c r="A101" t="s">
        <v>167</v>
      </c>
      <c r="B101" t="s">
        <v>5295</v>
      </c>
      <c r="C101" t="s">
        <v>5296</v>
      </c>
    </row>
    <row r="102" spans="1:3">
      <c r="A102" t="s">
        <v>165</v>
      </c>
      <c r="B102" t="s">
        <v>5334</v>
      </c>
      <c r="C102" t="s">
        <v>5335</v>
      </c>
    </row>
    <row r="103" spans="1:3">
      <c r="A103" t="s">
        <v>163</v>
      </c>
      <c r="B103" t="s">
        <v>5336</v>
      </c>
      <c r="C103" t="s">
        <v>5337</v>
      </c>
    </row>
    <row r="104" spans="1:3">
      <c r="A104" t="s">
        <v>161</v>
      </c>
      <c r="B104" t="s">
        <v>5338</v>
      </c>
      <c r="C104" t="s">
        <v>5339</v>
      </c>
    </row>
    <row r="105" spans="1:3">
      <c r="A105" t="s">
        <v>157</v>
      </c>
      <c r="B105" t="s">
        <v>5340</v>
      </c>
      <c r="C105" t="s">
        <v>5341</v>
      </c>
    </row>
    <row r="106" spans="1:3">
      <c r="A106" t="s">
        <v>155</v>
      </c>
      <c r="B106" t="s">
        <v>5342</v>
      </c>
      <c r="C106" t="s">
        <v>5343</v>
      </c>
    </row>
    <row r="107" spans="1:3">
      <c r="A107" t="s">
        <v>153</v>
      </c>
      <c r="B107" t="s">
        <v>5168</v>
      </c>
      <c r="C107" t="s">
        <v>5344</v>
      </c>
    </row>
    <row r="108" spans="1:3">
      <c r="A108" t="s">
        <v>151</v>
      </c>
      <c r="B108" t="s">
        <v>5345</v>
      </c>
      <c r="C108" t="s">
        <v>5346</v>
      </c>
    </row>
    <row r="109" spans="1:3">
      <c r="A109" t="s">
        <v>149</v>
      </c>
      <c r="B109" t="s">
        <v>5347</v>
      </c>
      <c r="C109" t="s">
        <v>5348</v>
      </c>
    </row>
    <row r="110" spans="1:3">
      <c r="A110" t="s">
        <v>147</v>
      </c>
      <c r="B110" t="s">
        <v>5349</v>
      </c>
      <c r="C110" t="s">
        <v>5350</v>
      </c>
    </row>
    <row r="111" spans="1:3">
      <c r="A111" t="s">
        <v>145</v>
      </c>
      <c r="B111" t="s">
        <v>5351</v>
      </c>
      <c r="C111" t="s">
        <v>5352</v>
      </c>
    </row>
    <row r="112" spans="1:3">
      <c r="A112" t="s">
        <v>143</v>
      </c>
      <c r="B112" t="s">
        <v>5353</v>
      </c>
      <c r="C112" t="s">
        <v>5354</v>
      </c>
    </row>
    <row r="113" spans="1:3">
      <c r="A113" t="s">
        <v>141</v>
      </c>
      <c r="B113" t="s">
        <v>5355</v>
      </c>
      <c r="C113" t="s">
        <v>5356</v>
      </c>
    </row>
    <row r="114" spans="1:3">
      <c r="A114" t="s">
        <v>139</v>
      </c>
      <c r="B114" t="s">
        <v>5357</v>
      </c>
      <c r="C114" t="s">
        <v>5358</v>
      </c>
    </row>
    <row r="115" spans="1:3">
      <c r="A115" t="s">
        <v>137</v>
      </c>
      <c r="B115" t="s">
        <v>5181</v>
      </c>
      <c r="C115" t="s">
        <v>5359</v>
      </c>
    </row>
    <row r="116" spans="1:3">
      <c r="A116" t="s">
        <v>134</v>
      </c>
      <c r="B116" t="s">
        <v>5332</v>
      </c>
      <c r="C116" t="s">
        <v>5360</v>
      </c>
    </row>
    <row r="117" spans="1:3">
      <c r="A117" t="s">
        <v>132</v>
      </c>
      <c r="B117" t="s">
        <v>5361</v>
      </c>
      <c r="C117" t="s">
        <v>5362</v>
      </c>
    </row>
    <row r="118" spans="1:3">
      <c r="A118" t="s">
        <v>130</v>
      </c>
      <c r="B118" t="s">
        <v>5363</v>
      </c>
      <c r="C118" t="s">
        <v>5364</v>
      </c>
    </row>
    <row r="119" spans="1:3">
      <c r="A119" t="s">
        <v>128</v>
      </c>
      <c r="B119" t="s">
        <v>5365</v>
      </c>
      <c r="C119" t="s">
        <v>5366</v>
      </c>
    </row>
    <row r="120" spans="1:3">
      <c r="A120" t="s">
        <v>126</v>
      </c>
      <c r="B120" t="s">
        <v>5367</v>
      </c>
      <c r="C120" t="s">
        <v>5368</v>
      </c>
    </row>
    <row r="121" spans="1:3">
      <c r="A121" t="s">
        <v>124</v>
      </c>
      <c r="B121" t="s">
        <v>5181</v>
      </c>
      <c r="C121" t="s">
        <v>5369</v>
      </c>
    </row>
    <row r="122" spans="1:3">
      <c r="A122" t="s">
        <v>122</v>
      </c>
      <c r="B122" t="s">
        <v>5246</v>
      </c>
      <c r="C122" t="s">
        <v>5247</v>
      </c>
    </row>
    <row r="123" spans="1:3">
      <c r="A123" t="s">
        <v>120</v>
      </c>
      <c r="B123" t="s">
        <v>5370</v>
      </c>
      <c r="C123" t="s">
        <v>5371</v>
      </c>
    </row>
    <row r="124" spans="1:3">
      <c r="A124" t="s">
        <v>118</v>
      </c>
      <c r="B124" t="s">
        <v>5372</v>
      </c>
      <c r="C124" t="s">
        <v>5373</v>
      </c>
    </row>
    <row r="125" spans="1:3">
      <c r="A125" t="s">
        <v>114</v>
      </c>
      <c r="B125" t="s">
        <v>5374</v>
      </c>
      <c r="C125" t="s">
        <v>5375</v>
      </c>
    </row>
    <row r="126" spans="1:3">
      <c r="A126" t="s">
        <v>112</v>
      </c>
      <c r="B126" t="s">
        <v>5376</v>
      </c>
      <c r="C126" t="s">
        <v>5377</v>
      </c>
    </row>
    <row r="127" spans="1:3">
      <c r="A127" t="s">
        <v>110</v>
      </c>
      <c r="B127" t="s">
        <v>5378</v>
      </c>
      <c r="C127" t="s">
        <v>5379</v>
      </c>
    </row>
    <row r="128" spans="1:3">
      <c r="A128" t="s">
        <v>108</v>
      </c>
      <c r="B128" t="s">
        <v>5380</v>
      </c>
      <c r="C128" t="s">
        <v>5381</v>
      </c>
    </row>
    <row r="129" spans="1:3">
      <c r="A129" t="s">
        <v>106</v>
      </c>
      <c r="B129" t="s">
        <v>5382</v>
      </c>
      <c r="C129" t="s">
        <v>5383</v>
      </c>
    </row>
    <row r="130" spans="1:3">
      <c r="A130" t="s">
        <v>103</v>
      </c>
      <c r="B130" t="s">
        <v>5384</v>
      </c>
      <c r="C130" t="s">
        <v>5385</v>
      </c>
    </row>
    <row r="131" spans="1:3">
      <c r="A131" t="s">
        <v>99</v>
      </c>
      <c r="B131" t="s">
        <v>5386</v>
      </c>
      <c r="C131" t="s">
        <v>5387</v>
      </c>
    </row>
    <row r="132" spans="1:3">
      <c r="A132" t="s">
        <v>96</v>
      </c>
      <c r="B132" t="s">
        <v>5214</v>
      </c>
      <c r="C132" t="s">
        <v>2024</v>
      </c>
    </row>
    <row r="133" spans="1:3">
      <c r="A133" t="s">
        <v>94</v>
      </c>
      <c r="B133" t="s">
        <v>5388</v>
      </c>
      <c r="C133" t="s">
        <v>5159</v>
      </c>
    </row>
    <row r="134" spans="1:3">
      <c r="A134" t="s">
        <v>92</v>
      </c>
      <c r="B134" t="s">
        <v>5389</v>
      </c>
      <c r="C134" t="s">
        <v>5390</v>
      </c>
    </row>
    <row r="135" spans="1:3">
      <c r="A135" t="s">
        <v>90</v>
      </c>
      <c r="B135" t="s">
        <v>5391</v>
      </c>
      <c r="C135" t="s">
        <v>5392</v>
      </c>
    </row>
    <row r="136" spans="1:3">
      <c r="A136" t="s">
        <v>88</v>
      </c>
      <c r="B136" t="s">
        <v>5180</v>
      </c>
      <c r="C136" t="s">
        <v>5393</v>
      </c>
    </row>
    <row r="137" spans="1:3">
      <c r="A137" t="s">
        <v>86</v>
      </c>
      <c r="B137" t="s">
        <v>5394</v>
      </c>
      <c r="C137" t="s">
        <v>5395</v>
      </c>
    </row>
    <row r="138" spans="1:3">
      <c r="A138" t="s">
        <v>84</v>
      </c>
      <c r="B138" t="s">
        <v>5396</v>
      </c>
      <c r="C138" t="s">
        <v>5397</v>
      </c>
    </row>
    <row r="139" spans="1:3">
      <c r="A139" t="s">
        <v>82</v>
      </c>
      <c r="B139" t="s">
        <v>5398</v>
      </c>
      <c r="C139" t="s">
        <v>5399</v>
      </c>
    </row>
    <row r="140" spans="1:3">
      <c r="A140" t="s">
        <v>80</v>
      </c>
      <c r="B140" t="s">
        <v>5400</v>
      </c>
      <c r="C140" t="s">
        <v>5401</v>
      </c>
    </row>
    <row r="141" spans="1:3">
      <c r="A141" t="s">
        <v>78</v>
      </c>
      <c r="B141" t="s">
        <v>5402</v>
      </c>
      <c r="C141" t="s">
        <v>5403</v>
      </c>
    </row>
    <row r="142" spans="1:3">
      <c r="A142" t="s">
        <v>75</v>
      </c>
      <c r="B142" t="s">
        <v>5168</v>
      </c>
      <c r="C142" t="s">
        <v>5404</v>
      </c>
    </row>
    <row r="143" spans="1:3">
      <c r="A143" t="s">
        <v>70</v>
      </c>
      <c r="B143" t="s">
        <v>5238</v>
      </c>
      <c r="C143" t="s">
        <v>5405</v>
      </c>
    </row>
    <row r="144" spans="1:3">
      <c r="A144" t="s">
        <v>67</v>
      </c>
      <c r="B144" t="s">
        <v>5406</v>
      </c>
      <c r="C144" t="s">
        <v>5407</v>
      </c>
    </row>
    <row r="145" spans="1:3">
      <c r="A145" t="s">
        <v>64</v>
      </c>
      <c r="B145" t="s">
        <v>5408</v>
      </c>
      <c r="C145" t="s">
        <v>5409</v>
      </c>
    </row>
    <row r="146" spans="1:3">
      <c r="A146" t="s">
        <v>62</v>
      </c>
      <c r="B146" t="s">
        <v>5410</v>
      </c>
      <c r="C146" t="s">
        <v>5411</v>
      </c>
    </row>
    <row r="147" spans="1:3">
      <c r="A147" t="s">
        <v>58</v>
      </c>
      <c r="B147" t="s">
        <v>5412</v>
      </c>
      <c r="C147" t="s">
        <v>5413</v>
      </c>
    </row>
    <row r="148" spans="1:3">
      <c r="A148" t="s">
        <v>53</v>
      </c>
      <c r="B148" t="s">
        <v>5414</v>
      </c>
      <c r="C148" t="s">
        <v>5331</v>
      </c>
    </row>
    <row r="149" spans="1:3">
      <c r="A149" t="s">
        <v>51</v>
      </c>
      <c r="B149" t="s">
        <v>5415</v>
      </c>
      <c r="C149" t="s">
        <v>1756</v>
      </c>
    </row>
    <row r="150" spans="1:3">
      <c r="A150" t="s">
        <v>46</v>
      </c>
      <c r="B150" t="s">
        <v>5416</v>
      </c>
      <c r="C150" t="s">
        <v>5417</v>
      </c>
    </row>
    <row r="151" spans="1:3">
      <c r="A151" t="s">
        <v>41</v>
      </c>
      <c r="B151" t="s">
        <v>5418</v>
      </c>
      <c r="C151" t="s">
        <v>5419</v>
      </c>
    </row>
  </sheetData>
  <autoFilter ref="A1:B15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DY200"/>
  <sheetViews>
    <sheetView zoomScale="80" zoomScaleNormal="80" workbookViewId="0">
      <selection activeCell="C20" sqref="C20"/>
    </sheetView>
  </sheetViews>
  <sheetFormatPr defaultRowHeight="15"/>
  <sheetData>
    <row r="6" spans="4:129">
      <c r="F6">
        <v>3</v>
      </c>
      <c r="G6">
        <v>4</v>
      </c>
      <c r="H6">
        <v>5</v>
      </c>
      <c r="I6">
        <v>6</v>
      </c>
      <c r="J6">
        <v>7</v>
      </c>
      <c r="K6">
        <v>8</v>
      </c>
      <c r="L6">
        <v>9</v>
      </c>
      <c r="M6">
        <v>10</v>
      </c>
      <c r="N6">
        <v>11</v>
      </c>
      <c r="O6">
        <v>12</v>
      </c>
      <c r="P6">
        <v>13</v>
      </c>
      <c r="Q6">
        <v>14</v>
      </c>
      <c r="R6">
        <v>15</v>
      </c>
      <c r="S6">
        <v>16</v>
      </c>
      <c r="T6">
        <v>17</v>
      </c>
      <c r="U6">
        <v>18</v>
      </c>
      <c r="V6">
        <v>19</v>
      </c>
      <c r="W6">
        <v>20</v>
      </c>
      <c r="X6">
        <v>21</v>
      </c>
      <c r="Y6">
        <v>22</v>
      </c>
      <c r="Z6">
        <v>23</v>
      </c>
      <c r="AA6">
        <v>24</v>
      </c>
      <c r="AB6">
        <v>25</v>
      </c>
      <c r="AC6">
        <v>26</v>
      </c>
      <c r="AD6">
        <v>27</v>
      </c>
      <c r="AE6">
        <v>28</v>
      </c>
      <c r="AF6">
        <v>29</v>
      </c>
      <c r="AG6">
        <v>30</v>
      </c>
      <c r="AH6">
        <v>31</v>
      </c>
      <c r="AI6">
        <v>32</v>
      </c>
      <c r="AJ6">
        <v>33</v>
      </c>
      <c r="AK6">
        <v>34</v>
      </c>
      <c r="AL6">
        <v>35</v>
      </c>
      <c r="AM6">
        <v>36</v>
      </c>
      <c r="AN6">
        <v>37</v>
      </c>
      <c r="AO6">
        <v>38</v>
      </c>
      <c r="AP6">
        <v>39</v>
      </c>
      <c r="AQ6">
        <v>40</v>
      </c>
      <c r="AR6">
        <v>41</v>
      </c>
      <c r="AS6">
        <v>42</v>
      </c>
      <c r="AT6">
        <v>43</v>
      </c>
      <c r="AU6">
        <v>44</v>
      </c>
      <c r="AV6">
        <v>45</v>
      </c>
      <c r="AW6">
        <v>46</v>
      </c>
      <c r="AX6">
        <v>47</v>
      </c>
      <c r="AY6">
        <v>48</v>
      </c>
      <c r="AZ6">
        <v>49</v>
      </c>
      <c r="BA6">
        <v>50</v>
      </c>
      <c r="BB6">
        <v>51</v>
      </c>
      <c r="BC6">
        <v>52</v>
      </c>
      <c r="BD6">
        <v>53</v>
      </c>
      <c r="BE6">
        <v>54</v>
      </c>
      <c r="BF6">
        <v>55</v>
      </c>
      <c r="BG6">
        <v>56</v>
      </c>
      <c r="BH6">
        <v>57</v>
      </c>
      <c r="BI6">
        <v>58</v>
      </c>
      <c r="BJ6">
        <v>59</v>
      </c>
      <c r="BK6">
        <v>60</v>
      </c>
      <c r="BL6">
        <v>61</v>
      </c>
      <c r="BM6">
        <v>62</v>
      </c>
      <c r="BN6">
        <v>63</v>
      </c>
      <c r="BO6">
        <v>64</v>
      </c>
      <c r="BP6">
        <v>65</v>
      </c>
      <c r="BQ6">
        <v>66</v>
      </c>
      <c r="BR6">
        <v>67</v>
      </c>
      <c r="BS6">
        <v>68</v>
      </c>
      <c r="BT6">
        <v>69</v>
      </c>
      <c r="BU6">
        <v>70</v>
      </c>
      <c r="BV6">
        <v>71</v>
      </c>
      <c r="BW6">
        <v>72</v>
      </c>
      <c r="BX6">
        <v>73</v>
      </c>
      <c r="BY6">
        <v>74</v>
      </c>
      <c r="BZ6">
        <v>75</v>
      </c>
      <c r="CA6">
        <v>76</v>
      </c>
      <c r="CB6">
        <v>77</v>
      </c>
      <c r="CC6">
        <v>78</v>
      </c>
      <c r="CD6">
        <v>79</v>
      </c>
      <c r="CE6">
        <v>80</v>
      </c>
      <c r="CF6">
        <v>81</v>
      </c>
      <c r="CG6">
        <v>82</v>
      </c>
      <c r="CH6">
        <v>83</v>
      </c>
      <c r="CI6">
        <v>84</v>
      </c>
      <c r="CJ6">
        <v>85</v>
      </c>
      <c r="CK6">
        <v>86</v>
      </c>
      <c r="CL6">
        <v>87</v>
      </c>
      <c r="CM6">
        <v>88</v>
      </c>
      <c r="CN6">
        <v>89</v>
      </c>
      <c r="CO6">
        <v>90</v>
      </c>
      <c r="CP6">
        <v>91</v>
      </c>
      <c r="CQ6">
        <v>92</v>
      </c>
      <c r="CR6">
        <v>93</v>
      </c>
      <c r="CS6">
        <v>94</v>
      </c>
      <c r="CT6">
        <v>95</v>
      </c>
      <c r="CU6">
        <v>96</v>
      </c>
      <c r="CV6">
        <v>97</v>
      </c>
      <c r="CW6">
        <v>98</v>
      </c>
      <c r="CX6">
        <v>99</v>
      </c>
      <c r="CY6">
        <v>100</v>
      </c>
      <c r="CZ6">
        <v>101</v>
      </c>
      <c r="DA6">
        <v>102</v>
      </c>
      <c r="DB6">
        <v>103</v>
      </c>
      <c r="DC6">
        <v>104</v>
      </c>
      <c r="DD6">
        <v>105</v>
      </c>
      <c r="DE6">
        <v>106</v>
      </c>
      <c r="DF6">
        <v>107</v>
      </c>
      <c r="DG6">
        <v>108</v>
      </c>
      <c r="DH6">
        <v>109</v>
      </c>
      <c r="DI6">
        <v>110</v>
      </c>
      <c r="DJ6">
        <v>111</v>
      </c>
      <c r="DK6">
        <v>112</v>
      </c>
      <c r="DL6">
        <v>113</v>
      </c>
      <c r="DM6">
        <v>114</v>
      </c>
      <c r="DN6">
        <v>115</v>
      </c>
      <c r="DO6">
        <v>116</v>
      </c>
      <c r="DP6">
        <v>117</v>
      </c>
      <c r="DQ6">
        <v>118</v>
      </c>
      <c r="DR6">
        <v>119</v>
      </c>
      <c r="DS6">
        <v>120</v>
      </c>
      <c r="DT6">
        <v>121</v>
      </c>
      <c r="DU6">
        <v>122</v>
      </c>
      <c r="DV6">
        <v>123</v>
      </c>
      <c r="DW6">
        <v>124</v>
      </c>
      <c r="DX6">
        <v>125</v>
      </c>
      <c r="DY6">
        <v>126</v>
      </c>
    </row>
    <row r="7" spans="4:129">
      <c r="E7" s="106" t="s">
        <v>1378</v>
      </c>
      <c r="G7" s="106"/>
      <c r="H7" s="106"/>
      <c r="I7" s="106"/>
      <c r="J7" s="106"/>
      <c r="K7" s="106"/>
      <c r="L7" s="106"/>
      <c r="M7" s="106"/>
      <c r="N7" s="106"/>
      <c r="O7" s="106"/>
      <c r="P7" s="106"/>
      <c r="Q7" s="106"/>
      <c r="R7" s="106"/>
      <c r="S7" s="106" t="s">
        <v>1363</v>
      </c>
      <c r="U7" s="106"/>
      <c r="V7" s="106" t="s">
        <v>1364</v>
      </c>
      <c r="W7" s="106"/>
      <c r="X7" s="106"/>
      <c r="Z7" s="106"/>
      <c r="AA7" s="106"/>
      <c r="AB7" s="106"/>
      <c r="AC7" s="106"/>
      <c r="AD7" s="399"/>
      <c r="AE7" s="399"/>
      <c r="AF7" s="399"/>
      <c r="AG7" s="399"/>
      <c r="AH7" s="399"/>
      <c r="AI7" s="399"/>
      <c r="AJ7" s="399"/>
      <c r="AK7" s="399"/>
      <c r="AL7" s="106"/>
      <c r="AM7" s="106"/>
      <c r="AN7" s="106"/>
      <c r="AO7" s="106"/>
      <c r="AP7" s="106"/>
      <c r="AQ7" s="106"/>
      <c r="AR7" s="106"/>
      <c r="AS7" s="106"/>
      <c r="AT7" s="106" t="s">
        <v>1379</v>
      </c>
      <c r="AU7" s="106"/>
      <c r="AW7" s="106"/>
      <c r="AX7" s="106"/>
      <c r="AY7" s="106" t="s">
        <v>1380</v>
      </c>
      <c r="BA7" s="106"/>
      <c r="BB7" s="106"/>
      <c r="BC7" s="106"/>
      <c r="BD7" s="106"/>
      <c r="BE7" s="106"/>
      <c r="BF7" s="106"/>
      <c r="BG7" s="106"/>
      <c r="BH7" s="106"/>
      <c r="BI7" s="106"/>
      <c r="BJ7" s="106"/>
      <c r="BK7" s="106"/>
      <c r="BL7" s="106"/>
      <c r="BM7" s="106"/>
      <c r="BN7" s="106" t="s">
        <v>1286</v>
      </c>
      <c r="BO7" s="106"/>
      <c r="BP7" s="106"/>
      <c r="BR7" s="106"/>
      <c r="BS7" s="106"/>
      <c r="BT7" s="106"/>
      <c r="BU7" s="106"/>
      <c r="BV7" s="106"/>
      <c r="BW7" s="106"/>
      <c r="BX7" s="106" t="s">
        <v>1302</v>
      </c>
      <c r="BY7" s="106"/>
      <c r="BZ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t="s">
        <v>1381</v>
      </c>
      <c r="DA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t="s">
        <v>1382</v>
      </c>
    </row>
    <row r="8" spans="4:129">
      <c r="E8" s="108" t="s">
        <v>662</v>
      </c>
      <c r="F8" s="108" t="s">
        <v>662</v>
      </c>
      <c r="G8" s="108" t="s">
        <v>662</v>
      </c>
      <c r="H8" s="108" t="s">
        <v>662</v>
      </c>
      <c r="I8" s="108" t="s">
        <v>662</v>
      </c>
      <c r="J8" s="108" t="s">
        <v>662</v>
      </c>
      <c r="K8" s="108" t="s">
        <v>662</v>
      </c>
      <c r="L8" s="108" t="s">
        <v>662</v>
      </c>
      <c r="M8" s="108" t="s">
        <v>662</v>
      </c>
      <c r="N8" s="108" t="s">
        <v>662</v>
      </c>
      <c r="O8" s="108" t="s">
        <v>662</v>
      </c>
      <c r="P8" s="108" t="s">
        <v>662</v>
      </c>
      <c r="Q8" s="108" t="s">
        <v>662</v>
      </c>
      <c r="R8" s="108" t="s">
        <v>662</v>
      </c>
      <c r="S8" s="109" t="s">
        <v>663</v>
      </c>
      <c r="T8" s="109" t="s">
        <v>663</v>
      </c>
      <c r="U8" s="109" t="s">
        <v>663</v>
      </c>
      <c r="V8" s="110" t="s">
        <v>664</v>
      </c>
      <c r="W8" s="110" t="s">
        <v>664</v>
      </c>
      <c r="X8" s="110" t="s">
        <v>664</v>
      </c>
      <c r="Y8" s="110" t="s">
        <v>664</v>
      </c>
      <c r="Z8" s="110" t="s">
        <v>664</v>
      </c>
      <c r="AA8" s="110" t="s">
        <v>664</v>
      </c>
      <c r="AB8" s="110" t="s">
        <v>664</v>
      </c>
      <c r="AC8" s="110" t="s">
        <v>664</v>
      </c>
      <c r="AD8" s="400" t="s">
        <v>664</v>
      </c>
      <c r="AE8" s="400" t="s">
        <v>664</v>
      </c>
      <c r="AF8" s="400" t="s">
        <v>664</v>
      </c>
      <c r="AG8" s="400" t="s">
        <v>664</v>
      </c>
      <c r="AH8" s="400" t="s">
        <v>664</v>
      </c>
      <c r="AI8" s="400" t="s">
        <v>664</v>
      </c>
      <c r="AJ8" s="400" t="s">
        <v>664</v>
      </c>
      <c r="AK8" s="400" t="s">
        <v>664</v>
      </c>
      <c r="AL8" s="110" t="s">
        <v>664</v>
      </c>
      <c r="AM8" s="110" t="s">
        <v>664</v>
      </c>
      <c r="AN8" s="110" t="s">
        <v>664</v>
      </c>
      <c r="AO8" s="110" t="s">
        <v>664</v>
      </c>
      <c r="AP8" s="110" t="s">
        <v>664</v>
      </c>
      <c r="AQ8" s="110" t="s">
        <v>664</v>
      </c>
      <c r="AR8" s="110" t="s">
        <v>664</v>
      </c>
      <c r="AS8" s="110" t="s">
        <v>664</v>
      </c>
      <c r="AT8" s="111" t="s">
        <v>665</v>
      </c>
      <c r="AU8" s="111" t="s">
        <v>665</v>
      </c>
      <c r="AV8" s="111" t="s">
        <v>665</v>
      </c>
      <c r="AW8" s="111" t="s">
        <v>665</v>
      </c>
      <c r="AX8" s="111" t="s">
        <v>665</v>
      </c>
      <c r="AY8" s="112" t="s">
        <v>666</v>
      </c>
      <c r="AZ8" s="112" t="s">
        <v>666</v>
      </c>
      <c r="BA8" s="112" t="s">
        <v>666</v>
      </c>
      <c r="BB8" s="112" t="s">
        <v>666</v>
      </c>
      <c r="BC8" s="112" t="s">
        <v>666</v>
      </c>
      <c r="BD8" s="112" t="s">
        <v>666</v>
      </c>
      <c r="BE8" s="112" t="s">
        <v>666</v>
      </c>
      <c r="BF8" s="112" t="s">
        <v>666</v>
      </c>
      <c r="BG8" s="112" t="s">
        <v>666</v>
      </c>
      <c r="BH8" s="112" t="s">
        <v>666</v>
      </c>
      <c r="BI8" s="112" t="s">
        <v>666</v>
      </c>
      <c r="BJ8" s="112" t="s">
        <v>666</v>
      </c>
      <c r="BK8" s="112" t="s">
        <v>666</v>
      </c>
      <c r="BL8" s="112" t="s">
        <v>666</v>
      </c>
      <c r="BM8" s="112" t="s">
        <v>666</v>
      </c>
      <c r="BN8" s="113" t="s">
        <v>1287</v>
      </c>
      <c r="BO8" s="113" t="s">
        <v>1287</v>
      </c>
      <c r="BP8" s="113" t="s">
        <v>1287</v>
      </c>
      <c r="BQ8" s="113" t="s">
        <v>1287</v>
      </c>
      <c r="BR8" s="113" t="s">
        <v>1287</v>
      </c>
      <c r="BS8" s="113" t="s">
        <v>1287</v>
      </c>
      <c r="BT8" s="113" t="s">
        <v>1287</v>
      </c>
      <c r="BU8" s="113" t="s">
        <v>1287</v>
      </c>
      <c r="BV8" s="113" t="s">
        <v>1287</v>
      </c>
      <c r="BW8" s="113" t="s">
        <v>1287</v>
      </c>
      <c r="BX8" s="114" t="s">
        <v>1218</v>
      </c>
      <c r="BY8" s="114" t="s">
        <v>1303</v>
      </c>
      <c r="BZ8" s="114" t="s">
        <v>1304</v>
      </c>
      <c r="CA8" s="114" t="s">
        <v>1305</v>
      </c>
      <c r="CB8" s="114" t="s">
        <v>1306</v>
      </c>
      <c r="CC8" s="114" t="s">
        <v>1307</v>
      </c>
      <c r="CD8" s="114" t="s">
        <v>1308</v>
      </c>
      <c r="CE8" s="114" t="s">
        <v>1309</v>
      </c>
      <c r="CF8" s="114" t="s">
        <v>1310</v>
      </c>
      <c r="CG8" s="114" t="s">
        <v>1311</v>
      </c>
      <c r="CH8" s="114" t="s">
        <v>1312</v>
      </c>
      <c r="CI8" s="114" t="s">
        <v>1313</v>
      </c>
      <c r="CJ8" s="114" t="s">
        <v>1314</v>
      </c>
      <c r="CK8" s="114" t="s">
        <v>1315</v>
      </c>
      <c r="CL8" s="114" t="s">
        <v>1316</v>
      </c>
      <c r="CM8" s="114" t="s">
        <v>1317</v>
      </c>
      <c r="CN8" s="114" t="s">
        <v>1318</v>
      </c>
      <c r="CO8" s="114" t="s">
        <v>1319</v>
      </c>
      <c r="CP8" s="114" t="s">
        <v>1320</v>
      </c>
      <c r="CQ8" s="114" t="s">
        <v>1321</v>
      </c>
      <c r="CR8" s="114" t="s">
        <v>1322</v>
      </c>
      <c r="CS8" s="114" t="s">
        <v>1323</v>
      </c>
      <c r="CT8" s="114" t="s">
        <v>1324</v>
      </c>
      <c r="CU8" s="114" t="s">
        <v>1325</v>
      </c>
      <c r="CV8" s="114" t="s">
        <v>1326</v>
      </c>
      <c r="CW8" s="114" t="s">
        <v>1327</v>
      </c>
      <c r="CX8" s="114" t="s">
        <v>1328</v>
      </c>
      <c r="CY8" s="114" t="s">
        <v>1329</v>
      </c>
      <c r="CZ8" s="401" t="s">
        <v>1220</v>
      </c>
      <c r="DA8" s="401" t="s">
        <v>1220</v>
      </c>
      <c r="DB8" s="401" t="s">
        <v>1220</v>
      </c>
      <c r="DC8" s="401" t="s">
        <v>1220</v>
      </c>
      <c r="DD8" s="401" t="s">
        <v>1220</v>
      </c>
      <c r="DE8" s="401" t="s">
        <v>1220</v>
      </c>
      <c r="DF8" s="401" t="s">
        <v>1220</v>
      </c>
      <c r="DG8" s="401" t="s">
        <v>1220</v>
      </c>
      <c r="DH8" s="401" t="s">
        <v>1220</v>
      </c>
      <c r="DI8" s="401" t="s">
        <v>1220</v>
      </c>
      <c r="DJ8" s="401" t="s">
        <v>1220</v>
      </c>
      <c r="DK8" s="401" t="s">
        <v>1220</v>
      </c>
      <c r="DL8" s="401" t="s">
        <v>1220</v>
      </c>
      <c r="DM8" s="401" t="s">
        <v>1220</v>
      </c>
      <c r="DN8" s="401" t="s">
        <v>1220</v>
      </c>
      <c r="DO8" s="401" t="s">
        <v>1220</v>
      </c>
      <c r="DP8" s="401" t="s">
        <v>1220</v>
      </c>
      <c r="DQ8" s="401" t="s">
        <v>1220</v>
      </c>
      <c r="DR8" s="401" t="s">
        <v>1220</v>
      </c>
      <c r="DS8" s="401" t="s">
        <v>1220</v>
      </c>
      <c r="DT8" s="401" t="s">
        <v>1220</v>
      </c>
      <c r="DU8" s="401" t="s">
        <v>1220</v>
      </c>
      <c r="DV8" s="401" t="s">
        <v>1220</v>
      </c>
      <c r="DW8" s="401" t="s">
        <v>1220</v>
      </c>
      <c r="DX8" s="401" t="s">
        <v>1220</v>
      </c>
      <c r="DY8" s="115" t="s">
        <v>21</v>
      </c>
    </row>
    <row r="9" spans="4:129">
      <c r="E9" s="108" t="s">
        <v>667</v>
      </c>
      <c r="F9" s="108" t="s">
        <v>668</v>
      </c>
      <c r="G9" s="108" t="s">
        <v>669</v>
      </c>
      <c r="H9" s="108" t="s">
        <v>670</v>
      </c>
      <c r="I9" s="108" t="s">
        <v>671</v>
      </c>
      <c r="J9" s="108" t="s">
        <v>672</v>
      </c>
      <c r="K9" s="108" t="s">
        <v>673</v>
      </c>
      <c r="L9" s="108" t="s">
        <v>674</v>
      </c>
      <c r="M9" s="108" t="s">
        <v>675</v>
      </c>
      <c r="N9" s="108" t="s">
        <v>676</v>
      </c>
      <c r="O9" s="108" t="s">
        <v>677</v>
      </c>
      <c r="P9" s="108" t="s">
        <v>678</v>
      </c>
      <c r="Q9" s="108" t="s">
        <v>679</v>
      </c>
      <c r="R9" s="108" t="s">
        <v>1383</v>
      </c>
      <c r="S9" s="109" t="s">
        <v>680</v>
      </c>
      <c r="T9" s="109" t="s">
        <v>681</v>
      </c>
      <c r="U9" s="109" t="s">
        <v>682</v>
      </c>
      <c r="V9" s="110" t="s">
        <v>692</v>
      </c>
      <c r="W9" s="110" t="s">
        <v>693</v>
      </c>
      <c r="X9" s="110" t="s">
        <v>694</v>
      </c>
      <c r="Y9" s="110" t="s">
        <v>695</v>
      </c>
      <c r="Z9" s="110" t="s">
        <v>696</v>
      </c>
      <c r="AA9" s="110" t="s">
        <v>697</v>
      </c>
      <c r="AB9" s="110" t="s">
        <v>698</v>
      </c>
      <c r="AC9" s="110" t="s">
        <v>699</v>
      </c>
      <c r="AD9" s="400" t="s">
        <v>1365</v>
      </c>
      <c r="AE9" s="400" t="s">
        <v>1272</v>
      </c>
      <c r="AF9" s="400" t="s">
        <v>1366</v>
      </c>
      <c r="AG9" s="400" t="s">
        <v>1367</v>
      </c>
      <c r="AH9" s="400" t="s">
        <v>1368</v>
      </c>
      <c r="AI9" s="400" t="s">
        <v>1369</v>
      </c>
      <c r="AJ9" s="400" t="s">
        <v>728</v>
      </c>
      <c r="AK9" s="400" t="s">
        <v>1370</v>
      </c>
      <c r="AL9" s="110" t="s">
        <v>1371</v>
      </c>
      <c r="AM9" s="110" t="s">
        <v>1372</v>
      </c>
      <c r="AN9" s="110" t="s">
        <v>1373</v>
      </c>
      <c r="AO9" s="110" t="s">
        <v>1374</v>
      </c>
      <c r="AP9" s="110" t="s">
        <v>1375</v>
      </c>
      <c r="AQ9" s="110" t="s">
        <v>1376</v>
      </c>
      <c r="AR9" s="110" t="s">
        <v>729</v>
      </c>
      <c r="AS9" s="110" t="s">
        <v>1377</v>
      </c>
      <c r="AT9" s="111" t="s">
        <v>1266</v>
      </c>
      <c r="AU9" s="111" t="s">
        <v>696</v>
      </c>
      <c r="AV9" s="111" t="s">
        <v>673</v>
      </c>
      <c r="AW9" s="111" t="s">
        <v>1267</v>
      </c>
      <c r="AX9" s="111" t="s">
        <v>1268</v>
      </c>
      <c r="AY9" s="112" t="s">
        <v>682</v>
      </c>
      <c r="AZ9" s="112" t="s">
        <v>688</v>
      </c>
      <c r="BA9" s="112" t="s">
        <v>693</v>
      </c>
      <c r="BB9" s="112" t="s">
        <v>1272</v>
      </c>
      <c r="BC9" s="112" t="s">
        <v>683</v>
      </c>
      <c r="BD9" s="112" t="s">
        <v>689</v>
      </c>
      <c r="BE9" s="112" t="s">
        <v>1273</v>
      </c>
      <c r="BF9" s="112" t="s">
        <v>1274</v>
      </c>
      <c r="BG9" s="112" t="s">
        <v>1275</v>
      </c>
      <c r="BH9" s="112" t="s">
        <v>1276</v>
      </c>
      <c r="BI9" s="112" t="s">
        <v>1277</v>
      </c>
      <c r="BJ9" s="112" t="s">
        <v>1278</v>
      </c>
      <c r="BK9" s="112" t="s">
        <v>1279</v>
      </c>
      <c r="BL9" s="112" t="s">
        <v>1280</v>
      </c>
      <c r="BM9" s="112" t="s">
        <v>1281</v>
      </c>
      <c r="BN9" s="113" t="s">
        <v>731</v>
      </c>
      <c r="BO9" s="113" t="s">
        <v>1288</v>
      </c>
      <c r="BP9" s="113" t="s">
        <v>733</v>
      </c>
      <c r="BQ9" s="113" t="s">
        <v>734</v>
      </c>
      <c r="BR9" s="113" t="s">
        <v>1289</v>
      </c>
      <c r="BS9" s="113" t="s">
        <v>1290</v>
      </c>
      <c r="BT9" s="113" t="s">
        <v>1291</v>
      </c>
      <c r="BU9" s="113" t="s">
        <v>1292</v>
      </c>
      <c r="BV9" s="113" t="s">
        <v>1293</v>
      </c>
      <c r="BW9" s="113" t="s">
        <v>1280</v>
      </c>
      <c r="BX9" s="114" t="s">
        <v>1330</v>
      </c>
      <c r="BY9" s="114" t="s">
        <v>718</v>
      </c>
      <c r="BZ9" s="114" t="s">
        <v>719</v>
      </c>
      <c r="CA9" s="114" t="s">
        <v>717</v>
      </c>
      <c r="CB9" s="114" t="s">
        <v>1331</v>
      </c>
      <c r="CC9" s="114" t="s">
        <v>669</v>
      </c>
      <c r="CD9" s="114" t="s">
        <v>1332</v>
      </c>
      <c r="CE9" s="114" t="s">
        <v>1333</v>
      </c>
      <c r="CF9" s="114" t="s">
        <v>680</v>
      </c>
      <c r="CG9" s="114" t="s">
        <v>1334</v>
      </c>
      <c r="CH9" s="114" t="s">
        <v>725</v>
      </c>
      <c r="CI9" s="114" t="s">
        <v>670</v>
      </c>
      <c r="CJ9" s="114" t="s">
        <v>710</v>
      </c>
      <c r="CK9" s="114" t="s">
        <v>732</v>
      </c>
      <c r="CL9" s="114" t="s">
        <v>681</v>
      </c>
      <c r="CM9" s="114" t="s">
        <v>714</v>
      </c>
      <c r="CN9" s="114" t="s">
        <v>733</v>
      </c>
      <c r="CO9" s="114" t="s">
        <v>671</v>
      </c>
      <c r="CP9" s="114" t="s">
        <v>687</v>
      </c>
      <c r="CQ9" s="114" t="s">
        <v>734</v>
      </c>
      <c r="CR9" s="114" t="s">
        <v>682</v>
      </c>
      <c r="CS9" s="114" t="s">
        <v>688</v>
      </c>
      <c r="CT9" s="114" t="s">
        <v>713</v>
      </c>
      <c r="CU9" s="114" t="s">
        <v>683</v>
      </c>
      <c r="CV9" s="114" t="s">
        <v>689</v>
      </c>
      <c r="CW9" s="114" t="s">
        <v>726</v>
      </c>
      <c r="CX9" s="114" t="s">
        <v>735</v>
      </c>
      <c r="CY9" s="114" t="s">
        <v>736</v>
      </c>
      <c r="CZ9" s="401" t="s">
        <v>731</v>
      </c>
      <c r="DA9" s="401" t="s">
        <v>667</v>
      </c>
      <c r="DB9" s="401" t="s">
        <v>706</v>
      </c>
      <c r="DC9" s="401" t="s">
        <v>707</v>
      </c>
      <c r="DD9" s="401" t="s">
        <v>708</v>
      </c>
      <c r="DE9" s="401" t="s">
        <v>1384</v>
      </c>
      <c r="DF9" s="401" t="s">
        <v>1288</v>
      </c>
      <c r="DG9" s="401" t="s">
        <v>709</v>
      </c>
      <c r="DH9" s="401" t="s">
        <v>1385</v>
      </c>
      <c r="DI9" s="401" t="s">
        <v>1386</v>
      </c>
      <c r="DJ9" s="401" t="s">
        <v>1387</v>
      </c>
      <c r="DK9" s="401" t="s">
        <v>1388</v>
      </c>
      <c r="DL9" s="401" t="s">
        <v>705</v>
      </c>
      <c r="DM9" s="401" t="s">
        <v>1331</v>
      </c>
      <c r="DN9" s="401" t="s">
        <v>726</v>
      </c>
      <c r="DO9" s="401" t="s">
        <v>1273</v>
      </c>
      <c r="DP9" s="401" t="s">
        <v>727</v>
      </c>
      <c r="DQ9" s="401" t="s">
        <v>730</v>
      </c>
      <c r="DR9" s="401" t="s">
        <v>1291</v>
      </c>
      <c r="DS9" s="401" t="s">
        <v>1292</v>
      </c>
      <c r="DT9" s="401" t="s">
        <v>1389</v>
      </c>
      <c r="DU9" s="401" t="s">
        <v>1390</v>
      </c>
      <c r="DV9" s="401" t="s">
        <v>1391</v>
      </c>
      <c r="DW9" s="401" t="s">
        <v>1392</v>
      </c>
      <c r="DX9" s="401" t="s">
        <v>1393</v>
      </c>
      <c r="DY9" s="115" t="s">
        <v>717</v>
      </c>
    </row>
    <row r="10" spans="4:129" s="394" customFormat="1">
      <c r="D10" s="396" t="s">
        <v>382</v>
      </c>
      <c r="E10" s="396" t="s">
        <v>381</v>
      </c>
      <c r="F10" s="396" t="s">
        <v>380</v>
      </c>
      <c r="G10" s="396" t="s">
        <v>379</v>
      </c>
      <c r="H10" s="396" t="s">
        <v>378</v>
      </c>
      <c r="I10" s="396" t="s">
        <v>377</v>
      </c>
      <c r="J10" s="396" t="s">
        <v>737</v>
      </c>
      <c r="K10" s="396" t="s">
        <v>659</v>
      </c>
      <c r="L10" s="396" t="s">
        <v>660</v>
      </c>
      <c r="M10" s="396" t="s">
        <v>661</v>
      </c>
      <c r="N10" s="396" t="s">
        <v>738</v>
      </c>
      <c r="O10" s="396" t="s">
        <v>1300</v>
      </c>
      <c r="P10" s="396" t="s">
        <v>1362</v>
      </c>
      <c r="Q10" s="396" t="s">
        <v>1394</v>
      </c>
      <c r="R10" s="396" t="s">
        <v>1395</v>
      </c>
      <c r="S10" s="396" t="s">
        <v>739</v>
      </c>
      <c r="T10" s="396" t="s">
        <v>740</v>
      </c>
      <c r="U10" s="396" t="s">
        <v>384</v>
      </c>
      <c r="V10" s="396" t="s">
        <v>741</v>
      </c>
      <c r="W10" s="396" t="s">
        <v>742</v>
      </c>
      <c r="X10" s="396" t="s">
        <v>743</v>
      </c>
      <c r="Y10" s="396" t="s">
        <v>744</v>
      </c>
      <c r="Z10" s="396" t="s">
        <v>745</v>
      </c>
      <c r="AA10" s="396" t="s">
        <v>746</v>
      </c>
      <c r="AB10" s="396" t="s">
        <v>747</v>
      </c>
      <c r="AC10" s="396" t="s">
        <v>748</v>
      </c>
      <c r="AD10" s="546" t="s">
        <v>749</v>
      </c>
      <c r="AE10" s="546" t="s">
        <v>750</v>
      </c>
      <c r="AF10" s="546" t="s">
        <v>751</v>
      </c>
      <c r="AG10" s="546" t="s">
        <v>752</v>
      </c>
      <c r="AH10" s="546" t="s">
        <v>753</v>
      </c>
      <c r="AI10" s="546" t="s">
        <v>754</v>
      </c>
      <c r="AJ10" s="546" t="s">
        <v>755</v>
      </c>
      <c r="AK10" s="546" t="s">
        <v>756</v>
      </c>
      <c r="AL10" s="396" t="s">
        <v>373</v>
      </c>
      <c r="AM10" s="396" t="s">
        <v>372</v>
      </c>
      <c r="AN10" s="396" t="s">
        <v>371</v>
      </c>
      <c r="AO10" s="396" t="s">
        <v>370</v>
      </c>
      <c r="AP10" s="396" t="s">
        <v>369</v>
      </c>
      <c r="AQ10" s="396" t="s">
        <v>368</v>
      </c>
      <c r="AR10" s="396" t="s">
        <v>367</v>
      </c>
      <c r="AS10" s="396" t="s">
        <v>366</v>
      </c>
      <c r="AT10" s="396" t="s">
        <v>1396</v>
      </c>
      <c r="AU10" s="396" t="s">
        <v>1269</v>
      </c>
      <c r="AV10" s="396" t="s">
        <v>757</v>
      </c>
      <c r="AW10" s="396" t="s">
        <v>1270</v>
      </c>
      <c r="AX10" s="396" t="s">
        <v>1271</v>
      </c>
      <c r="AY10" s="396" t="s">
        <v>763</v>
      </c>
      <c r="AZ10" s="396" t="s">
        <v>764</v>
      </c>
      <c r="BA10" s="396" t="s">
        <v>765</v>
      </c>
      <c r="BB10" s="396" t="s">
        <v>766</v>
      </c>
      <c r="BC10" s="396" t="s">
        <v>767</v>
      </c>
      <c r="BD10" s="396" t="s">
        <v>1282</v>
      </c>
      <c r="BE10" s="396" t="s">
        <v>762</v>
      </c>
      <c r="BF10" s="396" t="s">
        <v>773</v>
      </c>
      <c r="BG10" s="396" t="s">
        <v>774</v>
      </c>
      <c r="BH10" s="396" t="s">
        <v>775</v>
      </c>
      <c r="BI10" s="396" t="s">
        <v>776</v>
      </c>
      <c r="BJ10" s="396" t="s">
        <v>777</v>
      </c>
      <c r="BK10" s="396" t="s">
        <v>1283</v>
      </c>
      <c r="BL10" s="396" t="s">
        <v>772</v>
      </c>
      <c r="BM10" s="396" t="s">
        <v>778</v>
      </c>
      <c r="BN10" s="396" t="s">
        <v>1294</v>
      </c>
      <c r="BO10" s="396" t="s">
        <v>1208</v>
      </c>
      <c r="BP10" s="396" t="s">
        <v>1295</v>
      </c>
      <c r="BQ10" s="396" t="s">
        <v>1208</v>
      </c>
      <c r="BR10" s="396" t="s">
        <v>1296</v>
      </c>
      <c r="BS10" s="396" t="s">
        <v>1297</v>
      </c>
      <c r="BT10" s="396" t="s">
        <v>1208</v>
      </c>
      <c r="BU10" s="396" t="s">
        <v>1298</v>
      </c>
      <c r="BV10" s="396" t="s">
        <v>1299</v>
      </c>
      <c r="BW10" s="396" t="s">
        <v>1208</v>
      </c>
      <c r="BX10" s="394" t="s">
        <v>1335</v>
      </c>
      <c r="BY10" s="394" t="s">
        <v>1336</v>
      </c>
      <c r="BZ10" s="394" t="s">
        <v>1337</v>
      </c>
      <c r="CA10" s="394" t="s">
        <v>1219</v>
      </c>
      <c r="CB10" s="394" t="s">
        <v>1338</v>
      </c>
      <c r="CC10" s="394" t="s">
        <v>1339</v>
      </c>
      <c r="CD10" s="394" t="s">
        <v>1340</v>
      </c>
      <c r="CE10" s="394" t="s">
        <v>1341</v>
      </c>
      <c r="CF10" s="394" t="s">
        <v>1342</v>
      </c>
      <c r="CG10" s="394" t="s">
        <v>1343</v>
      </c>
      <c r="CH10" s="394" t="s">
        <v>1344</v>
      </c>
      <c r="CI10" s="394" t="s">
        <v>1345</v>
      </c>
      <c r="CJ10" s="394" t="s">
        <v>1346</v>
      </c>
      <c r="CK10" s="394" t="s">
        <v>1347</v>
      </c>
      <c r="CL10" s="394" t="s">
        <v>1348</v>
      </c>
      <c r="CM10" s="394" t="s">
        <v>1349</v>
      </c>
      <c r="CN10" s="394" t="s">
        <v>1350</v>
      </c>
      <c r="CO10" s="394" t="s">
        <v>1351</v>
      </c>
      <c r="CP10" s="394" t="s">
        <v>1352</v>
      </c>
      <c r="CQ10" s="394" t="s">
        <v>1353</v>
      </c>
      <c r="CR10" s="394" t="s">
        <v>1354</v>
      </c>
      <c r="CS10" s="394" t="s">
        <v>1355</v>
      </c>
      <c r="CT10" s="394" t="s">
        <v>1356</v>
      </c>
      <c r="CU10" s="394" t="s">
        <v>1357</v>
      </c>
      <c r="CV10" s="394" t="s">
        <v>1358</v>
      </c>
      <c r="CW10" s="394" t="s">
        <v>1359</v>
      </c>
      <c r="CX10" s="394" t="s">
        <v>1360</v>
      </c>
      <c r="CY10" s="394" t="s">
        <v>1361</v>
      </c>
      <c r="CZ10" s="394" t="s">
        <v>1397</v>
      </c>
      <c r="DA10" s="394" t="s">
        <v>1398</v>
      </c>
      <c r="DB10" s="394" t="s">
        <v>1399</v>
      </c>
      <c r="DC10" s="394" t="s">
        <v>1400</v>
      </c>
      <c r="DD10" s="394" t="s">
        <v>1401</v>
      </c>
      <c r="DE10" s="394" t="s">
        <v>1402</v>
      </c>
      <c r="DF10" s="394" t="s">
        <v>1403</v>
      </c>
      <c r="DG10" s="394" t="s">
        <v>1404</v>
      </c>
      <c r="DH10" s="394" t="s">
        <v>1405</v>
      </c>
      <c r="DI10" s="394" t="s">
        <v>1406</v>
      </c>
      <c r="DJ10" s="394" t="s">
        <v>1407</v>
      </c>
      <c r="DK10" s="394" t="s">
        <v>1408</v>
      </c>
      <c r="DL10" s="394" t="s">
        <v>1222</v>
      </c>
      <c r="DM10" s="394" t="s">
        <v>1409</v>
      </c>
      <c r="DN10" s="394" t="s">
        <v>1223</v>
      </c>
      <c r="DO10" s="394" t="s">
        <v>1224</v>
      </c>
      <c r="DP10" s="394" t="s">
        <v>1410</v>
      </c>
      <c r="DQ10" s="394" t="s">
        <v>1411</v>
      </c>
      <c r="DR10" s="394" t="s">
        <v>1412</v>
      </c>
      <c r="DS10" s="394" t="s">
        <v>1225</v>
      </c>
      <c r="DT10" s="394" t="s">
        <v>1226</v>
      </c>
      <c r="DU10" s="394" t="s">
        <v>1227</v>
      </c>
      <c r="DV10" s="394" t="s">
        <v>1228</v>
      </c>
      <c r="DW10" s="394" t="s">
        <v>1229</v>
      </c>
      <c r="DX10" s="394" t="s">
        <v>1413</v>
      </c>
      <c r="DY10" s="394" t="s">
        <v>779</v>
      </c>
    </row>
    <row r="11" spans="4:129">
      <c r="D11" s="106" t="s">
        <v>432</v>
      </c>
      <c r="E11" s="106" t="s">
        <v>500</v>
      </c>
      <c r="F11" t="s">
        <v>1612</v>
      </c>
      <c r="G11" t="s">
        <v>1612</v>
      </c>
      <c r="H11" t="s">
        <v>1612</v>
      </c>
      <c r="I11" t="s">
        <v>1612</v>
      </c>
      <c r="J11" t="s">
        <v>1612</v>
      </c>
      <c r="K11" t="s">
        <v>1612</v>
      </c>
      <c r="L11" t="s">
        <v>1612</v>
      </c>
      <c r="M11" t="s">
        <v>1612</v>
      </c>
      <c r="N11" t="s">
        <v>1612</v>
      </c>
      <c r="O11" t="s">
        <v>1612</v>
      </c>
      <c r="P11" t="s">
        <v>1612</v>
      </c>
      <c r="Q11" t="s">
        <v>1612</v>
      </c>
      <c r="R11" t="s">
        <v>1612</v>
      </c>
      <c r="S11" t="s">
        <v>1612</v>
      </c>
      <c r="T11" t="s">
        <v>1612</v>
      </c>
      <c r="U11" t="s">
        <v>1612</v>
      </c>
      <c r="V11" t="s">
        <v>1612</v>
      </c>
      <c r="W11" t="s">
        <v>1612</v>
      </c>
      <c r="X11" t="s">
        <v>1612</v>
      </c>
      <c r="Y11" t="s">
        <v>1612</v>
      </c>
      <c r="Z11" t="s">
        <v>1612</v>
      </c>
      <c r="AA11" t="s">
        <v>1612</v>
      </c>
      <c r="AB11" t="s">
        <v>1612</v>
      </c>
      <c r="AC11" t="s">
        <v>1612</v>
      </c>
      <c r="AD11" t="s">
        <v>1612</v>
      </c>
      <c r="AE11" t="s">
        <v>1612</v>
      </c>
      <c r="AF11" t="s">
        <v>1612</v>
      </c>
      <c r="AG11" t="s">
        <v>1612</v>
      </c>
      <c r="AH11" t="s">
        <v>1612</v>
      </c>
      <c r="AI11" t="s">
        <v>1612</v>
      </c>
      <c r="AJ11" t="s">
        <v>1612</v>
      </c>
      <c r="AK11" t="s">
        <v>1612</v>
      </c>
      <c r="AL11" t="s">
        <v>1612</v>
      </c>
      <c r="AM11" t="s">
        <v>1612</v>
      </c>
      <c r="AN11" t="s">
        <v>1612</v>
      </c>
      <c r="AO11" t="s">
        <v>1612</v>
      </c>
      <c r="AP11" t="s">
        <v>1612</v>
      </c>
      <c r="AQ11" t="s">
        <v>1612</v>
      </c>
      <c r="AR11" t="s">
        <v>1612</v>
      </c>
      <c r="AS11" t="s">
        <v>1612</v>
      </c>
      <c r="AT11">
        <v>1366293.7233723414</v>
      </c>
      <c r="AU11">
        <v>14308541.090438752</v>
      </c>
      <c r="AV11" t="s">
        <v>1612</v>
      </c>
      <c r="AW11" t="s">
        <v>1612</v>
      </c>
      <c r="AX11">
        <v>1318711</v>
      </c>
      <c r="AY11">
        <v>1356700955.9783177</v>
      </c>
      <c r="AZ11">
        <v>1225036152.4949844</v>
      </c>
      <c r="BA11">
        <v>1211097706.2449844</v>
      </c>
      <c r="BB11">
        <v>1216664453.3283176</v>
      </c>
      <c r="BC11">
        <v>1350657655.9783177</v>
      </c>
      <c r="BD11">
        <v>1254372811.0320072</v>
      </c>
      <c r="BE11" t="s">
        <v>1612</v>
      </c>
      <c r="BF11">
        <v>1343979630.5716238</v>
      </c>
      <c r="BG11">
        <v>1270931617.9758749</v>
      </c>
      <c r="BH11">
        <v>1347236949.2293036</v>
      </c>
      <c r="BI11">
        <v>1406673810.4093037</v>
      </c>
      <c r="BJ11">
        <v>1256541422.1693945</v>
      </c>
      <c r="BK11">
        <v>1218440284.7681403</v>
      </c>
      <c r="BL11" t="s">
        <v>1612</v>
      </c>
      <c r="BM11" t="s">
        <v>1612</v>
      </c>
      <c r="BN11" t="s">
        <v>1612</v>
      </c>
      <c r="BO11" t="s">
        <v>1612</v>
      </c>
      <c r="BP11" t="s">
        <v>1612</v>
      </c>
      <c r="BQ11" t="s">
        <v>1612</v>
      </c>
      <c r="BR11" t="s">
        <v>1612</v>
      </c>
      <c r="BS11" t="s">
        <v>1612</v>
      </c>
      <c r="BT11" t="s">
        <v>1612</v>
      </c>
      <c r="BU11" t="s">
        <v>1612</v>
      </c>
      <c r="BV11" t="s">
        <v>1612</v>
      </c>
      <c r="BW11" t="s">
        <v>1612</v>
      </c>
      <c r="BX11" t="s">
        <v>1612</v>
      </c>
      <c r="BY11" t="s">
        <v>1612</v>
      </c>
      <c r="BZ11" t="s">
        <v>1612</v>
      </c>
      <c r="CA11" t="s">
        <v>1612</v>
      </c>
      <c r="CB11" t="s">
        <v>1612</v>
      </c>
      <c r="CC11" t="s">
        <v>1612</v>
      </c>
      <c r="CD11" t="s">
        <v>1612</v>
      </c>
      <c r="CE11" t="s">
        <v>1612</v>
      </c>
      <c r="CF11" t="s">
        <v>1612</v>
      </c>
      <c r="CG11" t="s">
        <v>1612</v>
      </c>
      <c r="CH11" t="s">
        <v>1612</v>
      </c>
      <c r="CI11" t="s">
        <v>1612</v>
      </c>
      <c r="CJ11" t="s">
        <v>1612</v>
      </c>
      <c r="CK11" t="s">
        <v>1612</v>
      </c>
      <c r="CL11" t="s">
        <v>1612</v>
      </c>
      <c r="CM11" t="s">
        <v>1612</v>
      </c>
      <c r="CN11" t="s">
        <v>1612</v>
      </c>
      <c r="CO11" t="s">
        <v>1612</v>
      </c>
      <c r="CP11" t="s">
        <v>1612</v>
      </c>
      <c r="CQ11" t="s">
        <v>1612</v>
      </c>
      <c r="CR11" t="s">
        <v>1612</v>
      </c>
      <c r="CS11" t="s">
        <v>1612</v>
      </c>
      <c r="CT11" t="s">
        <v>1612</v>
      </c>
      <c r="CU11" t="s">
        <v>1612</v>
      </c>
      <c r="CV11" t="s">
        <v>1612</v>
      </c>
      <c r="CW11" t="s">
        <v>1612</v>
      </c>
      <c r="CX11" t="s">
        <v>1612</v>
      </c>
      <c r="CY11" t="s">
        <v>1612</v>
      </c>
      <c r="CZ11" t="s">
        <v>1612</v>
      </c>
      <c r="DA11" t="s">
        <v>1612</v>
      </c>
      <c r="DB11" t="s">
        <v>1612</v>
      </c>
      <c r="DC11" t="s">
        <v>1612</v>
      </c>
      <c r="DD11" t="s">
        <v>1612</v>
      </c>
      <c r="DE11" t="s">
        <v>1612</v>
      </c>
      <c r="DF11" t="s">
        <v>1612</v>
      </c>
      <c r="DG11" t="s">
        <v>1612</v>
      </c>
      <c r="DH11" t="s">
        <v>1612</v>
      </c>
      <c r="DI11" t="s">
        <v>1612</v>
      </c>
      <c r="DJ11" t="s">
        <v>1612</v>
      </c>
      <c r="DK11" t="s">
        <v>1612</v>
      </c>
      <c r="DL11" t="s">
        <v>1612</v>
      </c>
      <c r="DM11" t="s">
        <v>1612</v>
      </c>
      <c r="DN11" t="s">
        <v>1612</v>
      </c>
      <c r="DO11" t="s">
        <v>1612</v>
      </c>
      <c r="DP11" t="s">
        <v>1612</v>
      </c>
      <c r="DQ11" t="s">
        <v>1612</v>
      </c>
      <c r="DR11" t="s">
        <v>1612</v>
      </c>
      <c r="DS11" t="s">
        <v>1612</v>
      </c>
      <c r="DT11" t="s">
        <v>1612</v>
      </c>
      <c r="DU11" t="s">
        <v>1612</v>
      </c>
      <c r="DV11" t="s">
        <v>1612</v>
      </c>
      <c r="DW11" t="s">
        <v>1612</v>
      </c>
      <c r="DX11" t="s">
        <v>1612</v>
      </c>
      <c r="DY11" t="s">
        <v>1612</v>
      </c>
    </row>
    <row r="12" spans="4:129">
      <c r="D12" s="106" t="s">
        <v>44</v>
      </c>
      <c r="E12" s="106" t="s">
        <v>503</v>
      </c>
      <c r="F12" t="s">
        <v>1612</v>
      </c>
      <c r="G12" t="s">
        <v>1612</v>
      </c>
      <c r="H12" t="s">
        <v>1612</v>
      </c>
      <c r="I12" t="s">
        <v>1612</v>
      </c>
      <c r="J12" t="s">
        <v>1612</v>
      </c>
      <c r="K12" t="s">
        <v>1612</v>
      </c>
      <c r="L12" t="s">
        <v>1612</v>
      </c>
      <c r="M12" t="s">
        <v>1612</v>
      </c>
      <c r="N12" t="s">
        <v>1612</v>
      </c>
      <c r="O12" t="s">
        <v>1612</v>
      </c>
      <c r="P12" t="s">
        <v>1612</v>
      </c>
      <c r="Q12" t="s">
        <v>1612</v>
      </c>
      <c r="R12" t="s">
        <v>1612</v>
      </c>
      <c r="S12" t="s">
        <v>1612</v>
      </c>
      <c r="T12" t="s">
        <v>1612</v>
      </c>
      <c r="U12" t="s">
        <v>1612</v>
      </c>
      <c r="V12" t="s">
        <v>1612</v>
      </c>
      <c r="W12" t="s">
        <v>1612</v>
      </c>
      <c r="X12" t="s">
        <v>1612</v>
      </c>
      <c r="Y12" t="s">
        <v>1612</v>
      </c>
      <c r="Z12" t="s">
        <v>1612</v>
      </c>
      <c r="AA12" t="s">
        <v>1612</v>
      </c>
      <c r="AB12" t="s">
        <v>1612</v>
      </c>
      <c r="AC12" t="s">
        <v>1612</v>
      </c>
      <c r="AD12" t="s">
        <v>1612</v>
      </c>
      <c r="AE12" t="s">
        <v>1612</v>
      </c>
      <c r="AF12" t="s">
        <v>1612</v>
      </c>
      <c r="AG12" t="s">
        <v>1612</v>
      </c>
      <c r="AH12" t="s">
        <v>1612</v>
      </c>
      <c r="AI12" t="s">
        <v>1612</v>
      </c>
      <c r="AJ12" t="s">
        <v>1612</v>
      </c>
      <c r="AK12" t="s">
        <v>1612</v>
      </c>
      <c r="AL12" t="s">
        <v>1612</v>
      </c>
      <c r="AM12" t="s">
        <v>1612</v>
      </c>
      <c r="AN12" t="s">
        <v>1612</v>
      </c>
      <c r="AO12" t="s">
        <v>1612</v>
      </c>
      <c r="AP12" t="s">
        <v>1612</v>
      </c>
      <c r="AQ12" t="s">
        <v>1612</v>
      </c>
      <c r="AR12" t="s">
        <v>1612</v>
      </c>
      <c r="AS12" t="s">
        <v>1612</v>
      </c>
      <c r="AT12">
        <v>425915.83500000002</v>
      </c>
      <c r="AU12">
        <v>5688919.0904387515</v>
      </c>
      <c r="AV12" t="s">
        <v>1612</v>
      </c>
      <c r="AW12" t="s">
        <v>1612</v>
      </c>
      <c r="AX12">
        <v>424911</v>
      </c>
      <c r="AY12">
        <v>424091514.22831774</v>
      </c>
      <c r="AZ12">
        <v>429572704.82831758</v>
      </c>
      <c r="BA12">
        <v>422980189.82831758</v>
      </c>
      <c r="BB12">
        <v>428987940.82831758</v>
      </c>
      <c r="BC12">
        <v>410937173.22831774</v>
      </c>
      <c r="BD12">
        <v>436281718.36534041</v>
      </c>
      <c r="BE12" t="s">
        <v>1612</v>
      </c>
      <c r="BF12">
        <v>398327018.02292782</v>
      </c>
      <c r="BG12">
        <v>425463698.21934026</v>
      </c>
      <c r="BH12">
        <v>464812932.4135586</v>
      </c>
      <c r="BI12">
        <v>480988446.59355861</v>
      </c>
      <c r="BJ12">
        <v>386490828.78292781</v>
      </c>
      <c r="BK12">
        <v>419368667.94600701</v>
      </c>
      <c r="BL12" t="s">
        <v>1612</v>
      </c>
      <c r="BM12" t="s">
        <v>1612</v>
      </c>
      <c r="BN12" t="s">
        <v>1612</v>
      </c>
      <c r="BO12" t="s">
        <v>1612</v>
      </c>
      <c r="BP12" t="s">
        <v>1612</v>
      </c>
      <c r="BQ12" t="s">
        <v>1612</v>
      </c>
      <c r="BR12" t="s">
        <v>1612</v>
      </c>
      <c r="BS12" t="s">
        <v>1612</v>
      </c>
      <c r="BT12" t="s">
        <v>1612</v>
      </c>
      <c r="BU12" t="s">
        <v>1612</v>
      </c>
      <c r="BV12" t="s">
        <v>1612</v>
      </c>
      <c r="BW12" t="s">
        <v>1612</v>
      </c>
      <c r="BX12" t="s">
        <v>1612</v>
      </c>
      <c r="BY12" t="s">
        <v>1612</v>
      </c>
      <c r="BZ12" t="s">
        <v>1612</v>
      </c>
      <c r="CA12" t="s">
        <v>1612</v>
      </c>
      <c r="CB12" t="s">
        <v>1612</v>
      </c>
      <c r="CC12" t="s">
        <v>1612</v>
      </c>
      <c r="CD12" t="s">
        <v>1612</v>
      </c>
      <c r="CE12" t="s">
        <v>1612</v>
      </c>
      <c r="CF12" t="s">
        <v>1612</v>
      </c>
      <c r="CG12" t="s">
        <v>1612</v>
      </c>
      <c r="CH12" t="s">
        <v>1612</v>
      </c>
      <c r="CI12" t="s">
        <v>1612</v>
      </c>
      <c r="CJ12" t="s">
        <v>1612</v>
      </c>
      <c r="CK12" t="s">
        <v>1612</v>
      </c>
      <c r="CL12" t="s">
        <v>1612</v>
      </c>
      <c r="CM12" t="s">
        <v>1612</v>
      </c>
      <c r="CN12" t="s">
        <v>1612</v>
      </c>
      <c r="CO12" t="s">
        <v>1612</v>
      </c>
      <c r="CP12" t="s">
        <v>1612</v>
      </c>
      <c r="CQ12" t="s">
        <v>1612</v>
      </c>
      <c r="CR12" t="s">
        <v>1612</v>
      </c>
      <c r="CS12" t="s">
        <v>1612</v>
      </c>
      <c r="CT12" t="s">
        <v>1612</v>
      </c>
      <c r="CU12" t="s">
        <v>1612</v>
      </c>
      <c r="CV12" t="s">
        <v>1612</v>
      </c>
      <c r="CW12" t="s">
        <v>1612</v>
      </c>
      <c r="CX12" t="s">
        <v>1612</v>
      </c>
      <c r="CY12" t="s">
        <v>1612</v>
      </c>
      <c r="CZ12" t="s">
        <v>1612</v>
      </c>
      <c r="DA12" t="s">
        <v>1612</v>
      </c>
      <c r="DB12" t="s">
        <v>1612</v>
      </c>
      <c r="DC12" t="s">
        <v>1612</v>
      </c>
      <c r="DD12" t="s">
        <v>1612</v>
      </c>
      <c r="DE12" t="s">
        <v>1612</v>
      </c>
      <c r="DF12" t="s">
        <v>1612</v>
      </c>
      <c r="DG12" t="s">
        <v>1612</v>
      </c>
      <c r="DH12" t="s">
        <v>1612</v>
      </c>
      <c r="DI12" t="s">
        <v>1612</v>
      </c>
      <c r="DJ12" t="s">
        <v>1612</v>
      </c>
      <c r="DK12" t="s">
        <v>1612</v>
      </c>
      <c r="DL12" t="s">
        <v>1612</v>
      </c>
      <c r="DM12" t="s">
        <v>1612</v>
      </c>
      <c r="DN12" t="s">
        <v>1612</v>
      </c>
      <c r="DO12" t="s">
        <v>1612</v>
      </c>
      <c r="DP12" t="s">
        <v>1612</v>
      </c>
      <c r="DQ12" t="s">
        <v>1612</v>
      </c>
      <c r="DR12" t="s">
        <v>1612</v>
      </c>
      <c r="DS12" t="s">
        <v>1612</v>
      </c>
      <c r="DT12" t="s">
        <v>1612</v>
      </c>
      <c r="DU12" t="s">
        <v>1612</v>
      </c>
      <c r="DV12" t="s">
        <v>1612</v>
      </c>
      <c r="DW12" t="s">
        <v>1612</v>
      </c>
      <c r="DX12" t="s">
        <v>1612</v>
      </c>
      <c r="DY12" t="s">
        <v>1612</v>
      </c>
    </row>
    <row r="13" spans="4:129">
      <c r="D13" s="106" t="s">
        <v>49</v>
      </c>
      <c r="E13" s="106" t="s">
        <v>506</v>
      </c>
      <c r="F13" t="s">
        <v>1612</v>
      </c>
      <c r="G13" t="s">
        <v>1612</v>
      </c>
      <c r="H13" t="s">
        <v>1612</v>
      </c>
      <c r="I13" t="s">
        <v>1612</v>
      </c>
      <c r="J13" t="s">
        <v>1612</v>
      </c>
      <c r="K13" t="s">
        <v>1612</v>
      </c>
      <c r="L13" t="s">
        <v>1612</v>
      </c>
      <c r="M13" t="s">
        <v>1612</v>
      </c>
      <c r="N13" t="s">
        <v>1612</v>
      </c>
      <c r="O13" t="s">
        <v>1612</v>
      </c>
      <c r="P13" t="s">
        <v>1612</v>
      </c>
      <c r="Q13" t="s">
        <v>1612</v>
      </c>
      <c r="R13" t="s">
        <v>1612</v>
      </c>
      <c r="S13" t="s">
        <v>1612</v>
      </c>
      <c r="T13" t="s">
        <v>1612</v>
      </c>
      <c r="U13" t="s">
        <v>1612</v>
      </c>
      <c r="V13" t="s">
        <v>1612</v>
      </c>
      <c r="W13" t="s">
        <v>1612</v>
      </c>
      <c r="X13" t="s">
        <v>1612</v>
      </c>
      <c r="Y13" t="s">
        <v>1612</v>
      </c>
      <c r="Z13" t="s">
        <v>1612</v>
      </c>
      <c r="AA13" t="s">
        <v>1612</v>
      </c>
      <c r="AB13" t="s">
        <v>1612</v>
      </c>
      <c r="AC13" t="s">
        <v>1612</v>
      </c>
      <c r="AD13" t="s">
        <v>1612</v>
      </c>
      <c r="AE13" t="s">
        <v>1612</v>
      </c>
      <c r="AF13" t="s">
        <v>1612</v>
      </c>
      <c r="AG13" t="s">
        <v>1612</v>
      </c>
      <c r="AH13" t="s">
        <v>1612</v>
      </c>
      <c r="AI13" t="s">
        <v>1612</v>
      </c>
      <c r="AJ13" t="s">
        <v>1612</v>
      </c>
      <c r="AK13" t="s">
        <v>1612</v>
      </c>
      <c r="AL13" t="s">
        <v>1612</v>
      </c>
      <c r="AM13" t="s">
        <v>1612</v>
      </c>
      <c r="AN13" t="s">
        <v>1612</v>
      </c>
      <c r="AO13" t="s">
        <v>1612</v>
      </c>
      <c r="AP13" t="s">
        <v>1612</v>
      </c>
      <c r="AQ13" t="s">
        <v>1612</v>
      </c>
      <c r="AR13" t="s">
        <v>1612</v>
      </c>
      <c r="AS13" t="s">
        <v>1612</v>
      </c>
      <c r="AT13">
        <v>430285.8883723414</v>
      </c>
      <c r="AU13">
        <v>4842291</v>
      </c>
      <c r="AV13" t="s">
        <v>1612</v>
      </c>
      <c r="AW13" t="s">
        <v>1612</v>
      </c>
      <c r="AX13">
        <v>405876</v>
      </c>
      <c r="AY13">
        <v>460321085.25</v>
      </c>
      <c r="AZ13">
        <v>364593361.5</v>
      </c>
      <c r="BA13">
        <v>349826583.5</v>
      </c>
      <c r="BB13">
        <v>356800131.5</v>
      </c>
      <c r="BC13">
        <v>447594969.25</v>
      </c>
      <c r="BD13">
        <v>372288886.5</v>
      </c>
      <c r="BE13" t="s">
        <v>1612</v>
      </c>
      <c r="BF13">
        <v>524346598.50707352</v>
      </c>
      <c r="BG13">
        <v>429213673.5</v>
      </c>
      <c r="BH13">
        <v>430388393.5</v>
      </c>
      <c r="BI13">
        <v>443790347.5</v>
      </c>
      <c r="BJ13">
        <v>434937223.27245617</v>
      </c>
      <c r="BK13">
        <v>347390629.78754383</v>
      </c>
      <c r="BL13" t="s">
        <v>1612</v>
      </c>
      <c r="BM13" t="s">
        <v>1612</v>
      </c>
      <c r="BN13" t="s">
        <v>1612</v>
      </c>
      <c r="BO13" t="s">
        <v>1612</v>
      </c>
      <c r="BP13" t="s">
        <v>1612</v>
      </c>
      <c r="BQ13" t="s">
        <v>1612</v>
      </c>
      <c r="BR13" t="s">
        <v>1612</v>
      </c>
      <c r="BS13" t="s">
        <v>1612</v>
      </c>
      <c r="BT13" t="s">
        <v>1612</v>
      </c>
      <c r="BU13" t="s">
        <v>1612</v>
      </c>
      <c r="BV13" t="s">
        <v>1612</v>
      </c>
      <c r="BW13" t="s">
        <v>1612</v>
      </c>
      <c r="BX13" t="s">
        <v>1612</v>
      </c>
      <c r="BY13" t="s">
        <v>1612</v>
      </c>
      <c r="BZ13" t="s">
        <v>1612</v>
      </c>
      <c r="CA13" t="s">
        <v>1612</v>
      </c>
      <c r="CB13" t="s">
        <v>1612</v>
      </c>
      <c r="CC13" t="s">
        <v>1612</v>
      </c>
      <c r="CD13" t="s">
        <v>1612</v>
      </c>
      <c r="CE13" t="s">
        <v>1612</v>
      </c>
      <c r="CF13" t="s">
        <v>1612</v>
      </c>
      <c r="CG13" t="s">
        <v>1612</v>
      </c>
      <c r="CH13" t="s">
        <v>1612</v>
      </c>
      <c r="CI13" t="s">
        <v>1612</v>
      </c>
      <c r="CJ13" t="s">
        <v>1612</v>
      </c>
      <c r="CK13" t="s">
        <v>1612</v>
      </c>
      <c r="CL13" t="s">
        <v>1612</v>
      </c>
      <c r="CM13" t="s">
        <v>1612</v>
      </c>
      <c r="CN13" t="s">
        <v>1612</v>
      </c>
      <c r="CO13" t="s">
        <v>1612</v>
      </c>
      <c r="CP13" t="s">
        <v>1612</v>
      </c>
      <c r="CQ13" t="s">
        <v>1612</v>
      </c>
      <c r="CR13" t="s">
        <v>1612</v>
      </c>
      <c r="CS13" t="s">
        <v>1612</v>
      </c>
      <c r="CT13" t="s">
        <v>1612</v>
      </c>
      <c r="CU13" t="s">
        <v>1612</v>
      </c>
      <c r="CV13" t="s">
        <v>1612</v>
      </c>
      <c r="CW13" t="s">
        <v>1612</v>
      </c>
      <c r="CX13" t="s">
        <v>1612</v>
      </c>
      <c r="CY13" t="s">
        <v>1612</v>
      </c>
      <c r="CZ13" t="s">
        <v>1612</v>
      </c>
      <c r="DA13" t="s">
        <v>1612</v>
      </c>
      <c r="DB13" t="s">
        <v>1612</v>
      </c>
      <c r="DC13" t="s">
        <v>1612</v>
      </c>
      <c r="DD13" t="s">
        <v>1612</v>
      </c>
      <c r="DE13" t="s">
        <v>1612</v>
      </c>
      <c r="DF13" t="s">
        <v>1612</v>
      </c>
      <c r="DG13" t="s">
        <v>1612</v>
      </c>
      <c r="DH13" t="s">
        <v>1612</v>
      </c>
      <c r="DI13" t="s">
        <v>1612</v>
      </c>
      <c r="DJ13" t="s">
        <v>1612</v>
      </c>
      <c r="DK13" t="s">
        <v>1612</v>
      </c>
      <c r="DL13" t="s">
        <v>1612</v>
      </c>
      <c r="DM13" t="s">
        <v>1612</v>
      </c>
      <c r="DN13" t="s">
        <v>1612</v>
      </c>
      <c r="DO13" t="s">
        <v>1612</v>
      </c>
      <c r="DP13" t="s">
        <v>1612</v>
      </c>
      <c r="DQ13" t="s">
        <v>1612</v>
      </c>
      <c r="DR13" t="s">
        <v>1612</v>
      </c>
      <c r="DS13" t="s">
        <v>1612</v>
      </c>
      <c r="DT13" t="s">
        <v>1612</v>
      </c>
      <c r="DU13" t="s">
        <v>1612</v>
      </c>
      <c r="DV13" t="s">
        <v>1612</v>
      </c>
      <c r="DW13" t="s">
        <v>1612</v>
      </c>
      <c r="DX13" t="s">
        <v>1612</v>
      </c>
      <c r="DY13" t="s">
        <v>1612</v>
      </c>
    </row>
    <row r="14" spans="4:129">
      <c r="D14" s="106" t="s">
        <v>73</v>
      </c>
      <c r="E14" s="106" t="s">
        <v>509</v>
      </c>
      <c r="F14" t="s">
        <v>1612</v>
      </c>
      <c r="G14" t="s">
        <v>1612</v>
      </c>
      <c r="H14" t="s">
        <v>1612</v>
      </c>
      <c r="I14" t="s">
        <v>1612</v>
      </c>
      <c r="J14" t="s">
        <v>1612</v>
      </c>
      <c r="K14" t="s">
        <v>1612</v>
      </c>
      <c r="L14" t="s">
        <v>1612</v>
      </c>
      <c r="M14" t="s">
        <v>1612</v>
      </c>
      <c r="N14" t="s">
        <v>1612</v>
      </c>
      <c r="O14" t="s">
        <v>1612</v>
      </c>
      <c r="P14" t="s">
        <v>1612</v>
      </c>
      <c r="Q14" t="s">
        <v>1612</v>
      </c>
      <c r="R14" t="s">
        <v>1612</v>
      </c>
      <c r="S14" t="s">
        <v>1612</v>
      </c>
      <c r="T14" t="s">
        <v>1612</v>
      </c>
      <c r="U14" t="s">
        <v>1612</v>
      </c>
      <c r="V14" t="s">
        <v>1612</v>
      </c>
      <c r="W14" t="s">
        <v>1612</v>
      </c>
      <c r="X14" t="s">
        <v>1612</v>
      </c>
      <c r="Y14" t="s">
        <v>1612</v>
      </c>
      <c r="Z14" t="s">
        <v>1612</v>
      </c>
      <c r="AA14" t="s">
        <v>1612</v>
      </c>
      <c r="AB14" t="s">
        <v>1612</v>
      </c>
      <c r="AC14" t="s">
        <v>1612</v>
      </c>
      <c r="AD14" t="s">
        <v>1612</v>
      </c>
      <c r="AE14" t="s">
        <v>1612</v>
      </c>
      <c r="AF14" t="s">
        <v>1612</v>
      </c>
      <c r="AG14" t="s">
        <v>1612</v>
      </c>
      <c r="AH14" t="s">
        <v>1612</v>
      </c>
      <c r="AI14" t="s">
        <v>1612</v>
      </c>
      <c r="AJ14" t="s">
        <v>1612</v>
      </c>
      <c r="AK14" t="s">
        <v>1612</v>
      </c>
      <c r="AL14" t="s">
        <v>1612</v>
      </c>
      <c r="AM14" t="s">
        <v>1612</v>
      </c>
      <c r="AN14" t="s">
        <v>1612</v>
      </c>
      <c r="AO14" t="s">
        <v>1612</v>
      </c>
      <c r="AP14" t="s">
        <v>1612</v>
      </c>
      <c r="AQ14" t="s">
        <v>1612</v>
      </c>
      <c r="AR14" t="s">
        <v>1612</v>
      </c>
      <c r="AS14" t="s">
        <v>1612</v>
      </c>
      <c r="AT14">
        <v>182136</v>
      </c>
      <c r="AU14">
        <v>1510180</v>
      </c>
      <c r="AV14" t="s">
        <v>1612</v>
      </c>
      <c r="AW14" t="s">
        <v>1612</v>
      </c>
      <c r="AX14">
        <v>169072</v>
      </c>
      <c r="AY14">
        <v>212984090</v>
      </c>
      <c r="AZ14">
        <v>193535136</v>
      </c>
      <c r="BA14">
        <v>203146383</v>
      </c>
      <c r="BB14">
        <v>203756882</v>
      </c>
      <c r="BC14">
        <v>211120090</v>
      </c>
      <c r="BD14">
        <v>192677630</v>
      </c>
      <c r="BE14" t="s">
        <v>1612</v>
      </c>
      <c r="BF14">
        <v>195369935</v>
      </c>
      <c r="BG14">
        <v>195004254</v>
      </c>
      <c r="BH14">
        <v>205258049</v>
      </c>
      <c r="BI14">
        <v>215059483</v>
      </c>
      <c r="BJ14">
        <v>193157524.34999999</v>
      </c>
      <c r="BK14">
        <v>195380441</v>
      </c>
      <c r="BL14" t="s">
        <v>1612</v>
      </c>
      <c r="BM14" t="s">
        <v>1612</v>
      </c>
      <c r="BN14" t="s">
        <v>1612</v>
      </c>
      <c r="BO14" t="s">
        <v>1612</v>
      </c>
      <c r="BP14" t="s">
        <v>1612</v>
      </c>
      <c r="BQ14" t="s">
        <v>1612</v>
      </c>
      <c r="BR14" t="s">
        <v>1612</v>
      </c>
      <c r="BS14" t="s">
        <v>1612</v>
      </c>
      <c r="BT14" t="s">
        <v>1612</v>
      </c>
      <c r="BU14" t="s">
        <v>1612</v>
      </c>
      <c r="BV14" t="s">
        <v>1612</v>
      </c>
      <c r="BW14" t="s">
        <v>1612</v>
      </c>
      <c r="BX14" t="s">
        <v>1612</v>
      </c>
      <c r="BY14" t="s">
        <v>1612</v>
      </c>
      <c r="BZ14" t="s">
        <v>1612</v>
      </c>
      <c r="CA14" t="s">
        <v>1612</v>
      </c>
      <c r="CB14" t="s">
        <v>1612</v>
      </c>
      <c r="CC14" t="s">
        <v>1612</v>
      </c>
      <c r="CD14" t="s">
        <v>1612</v>
      </c>
      <c r="CE14" t="s">
        <v>1612</v>
      </c>
      <c r="CF14" t="s">
        <v>1612</v>
      </c>
      <c r="CG14" t="s">
        <v>1612</v>
      </c>
      <c r="CH14" t="s">
        <v>1612</v>
      </c>
      <c r="CI14" t="s">
        <v>1612</v>
      </c>
      <c r="CJ14" t="s">
        <v>1612</v>
      </c>
      <c r="CK14" t="s">
        <v>1612</v>
      </c>
      <c r="CL14" t="s">
        <v>1612</v>
      </c>
      <c r="CM14" t="s">
        <v>1612</v>
      </c>
      <c r="CN14" t="s">
        <v>1612</v>
      </c>
      <c r="CO14" t="s">
        <v>1612</v>
      </c>
      <c r="CP14" t="s">
        <v>1612</v>
      </c>
      <c r="CQ14" t="s">
        <v>1612</v>
      </c>
      <c r="CR14" t="s">
        <v>1612</v>
      </c>
      <c r="CS14" t="s">
        <v>1612</v>
      </c>
      <c r="CT14" t="s">
        <v>1612</v>
      </c>
      <c r="CU14" t="s">
        <v>1612</v>
      </c>
      <c r="CV14" t="s">
        <v>1612</v>
      </c>
      <c r="CW14" t="s">
        <v>1612</v>
      </c>
      <c r="CX14" t="s">
        <v>1612</v>
      </c>
      <c r="CY14" t="s">
        <v>1612</v>
      </c>
      <c r="CZ14" t="s">
        <v>1612</v>
      </c>
      <c r="DA14" t="s">
        <v>1612</v>
      </c>
      <c r="DB14" t="s">
        <v>1612</v>
      </c>
      <c r="DC14" t="s">
        <v>1612</v>
      </c>
      <c r="DD14" t="s">
        <v>1612</v>
      </c>
      <c r="DE14" t="s">
        <v>1612</v>
      </c>
      <c r="DF14" t="s">
        <v>1612</v>
      </c>
      <c r="DG14" t="s">
        <v>1612</v>
      </c>
      <c r="DH14" t="s">
        <v>1612</v>
      </c>
      <c r="DI14" t="s">
        <v>1612</v>
      </c>
      <c r="DJ14" t="s">
        <v>1612</v>
      </c>
      <c r="DK14" t="s">
        <v>1612</v>
      </c>
      <c r="DL14" t="s">
        <v>1612</v>
      </c>
      <c r="DM14" t="s">
        <v>1612</v>
      </c>
      <c r="DN14" t="s">
        <v>1612</v>
      </c>
      <c r="DO14" t="s">
        <v>1612</v>
      </c>
      <c r="DP14" t="s">
        <v>1612</v>
      </c>
      <c r="DQ14" t="s">
        <v>1612</v>
      </c>
      <c r="DR14" t="s">
        <v>1612</v>
      </c>
      <c r="DS14" t="s">
        <v>1612</v>
      </c>
      <c r="DT14" t="s">
        <v>1612</v>
      </c>
      <c r="DU14" t="s">
        <v>1612</v>
      </c>
      <c r="DV14" t="s">
        <v>1612</v>
      </c>
      <c r="DW14" t="s">
        <v>1612</v>
      </c>
      <c r="DX14" t="s">
        <v>1612</v>
      </c>
      <c r="DY14" t="s">
        <v>1612</v>
      </c>
    </row>
    <row r="15" spans="4:129">
      <c r="D15" s="106" t="s">
        <v>56</v>
      </c>
      <c r="E15" s="106" t="s">
        <v>512</v>
      </c>
      <c r="F15" t="s">
        <v>1612</v>
      </c>
      <c r="G15" t="s">
        <v>1612</v>
      </c>
      <c r="H15" t="s">
        <v>1612</v>
      </c>
      <c r="I15" t="s">
        <v>1612</v>
      </c>
      <c r="J15" t="s">
        <v>1612</v>
      </c>
      <c r="K15" t="s">
        <v>1612</v>
      </c>
      <c r="L15" t="s">
        <v>1612</v>
      </c>
      <c r="M15" t="s">
        <v>1612</v>
      </c>
      <c r="N15" t="s">
        <v>1612</v>
      </c>
      <c r="O15" t="s">
        <v>1612</v>
      </c>
      <c r="P15" t="s">
        <v>1612</v>
      </c>
      <c r="Q15" t="s">
        <v>1612</v>
      </c>
      <c r="R15" t="s">
        <v>1612</v>
      </c>
      <c r="S15" t="s">
        <v>1612</v>
      </c>
      <c r="T15" t="s">
        <v>1612</v>
      </c>
      <c r="U15" t="s">
        <v>1612</v>
      </c>
      <c r="V15" t="s">
        <v>1612</v>
      </c>
      <c r="W15" t="s">
        <v>1612</v>
      </c>
      <c r="X15" t="s">
        <v>1612</v>
      </c>
      <c r="Y15" t="s">
        <v>1612</v>
      </c>
      <c r="Z15" t="s">
        <v>1612</v>
      </c>
      <c r="AA15" t="s">
        <v>1612</v>
      </c>
      <c r="AB15" t="s">
        <v>1612</v>
      </c>
      <c r="AC15" t="s">
        <v>1612</v>
      </c>
      <c r="AD15" t="s">
        <v>1612</v>
      </c>
      <c r="AE15" t="s">
        <v>1612</v>
      </c>
      <c r="AF15" t="s">
        <v>1612</v>
      </c>
      <c r="AG15" t="s">
        <v>1612</v>
      </c>
      <c r="AH15" t="s">
        <v>1612</v>
      </c>
      <c r="AI15" t="s">
        <v>1612</v>
      </c>
      <c r="AJ15" t="s">
        <v>1612</v>
      </c>
      <c r="AK15" t="s">
        <v>1612</v>
      </c>
      <c r="AL15" t="s">
        <v>1612</v>
      </c>
      <c r="AM15" t="s">
        <v>1612</v>
      </c>
      <c r="AN15" t="s">
        <v>1612</v>
      </c>
      <c r="AO15" t="s">
        <v>1612</v>
      </c>
      <c r="AP15" t="s">
        <v>1612</v>
      </c>
      <c r="AQ15" t="s">
        <v>1612</v>
      </c>
      <c r="AR15" t="s">
        <v>1612</v>
      </c>
      <c r="AS15" t="s">
        <v>1612</v>
      </c>
      <c r="AT15">
        <v>327956</v>
      </c>
      <c r="AU15">
        <v>2267151</v>
      </c>
      <c r="AV15" t="s">
        <v>1612</v>
      </c>
      <c r="AW15" t="s">
        <v>1612</v>
      </c>
      <c r="AX15">
        <v>318852</v>
      </c>
      <c r="AY15">
        <v>259304266.5</v>
      </c>
      <c r="AZ15">
        <v>237334950.16666666</v>
      </c>
      <c r="BA15">
        <v>235144549.91666666</v>
      </c>
      <c r="BB15">
        <v>227119499</v>
      </c>
      <c r="BC15">
        <v>281005423.5</v>
      </c>
      <c r="BD15">
        <v>253124576.16666666</v>
      </c>
      <c r="BE15" t="s">
        <v>1612</v>
      </c>
      <c r="BF15">
        <v>225936079.0416224</v>
      </c>
      <c r="BG15">
        <v>221249992.2565347</v>
      </c>
      <c r="BH15">
        <v>246777574.3157452</v>
      </c>
      <c r="BI15">
        <v>266835533.3157452</v>
      </c>
      <c r="BJ15">
        <v>241955845.76401052</v>
      </c>
      <c r="BK15">
        <v>256300546.03458947</v>
      </c>
      <c r="BL15" t="s">
        <v>1612</v>
      </c>
      <c r="BM15" t="s">
        <v>1612</v>
      </c>
      <c r="BN15" t="s">
        <v>1612</v>
      </c>
      <c r="BO15" t="s">
        <v>1612</v>
      </c>
      <c r="BP15" t="s">
        <v>1612</v>
      </c>
      <c r="BQ15" t="s">
        <v>1612</v>
      </c>
      <c r="BR15" t="s">
        <v>1612</v>
      </c>
      <c r="BS15" t="s">
        <v>1612</v>
      </c>
      <c r="BT15" t="s">
        <v>1612</v>
      </c>
      <c r="BU15" t="s">
        <v>1612</v>
      </c>
      <c r="BV15" t="s">
        <v>1612</v>
      </c>
      <c r="BW15" t="s">
        <v>1612</v>
      </c>
      <c r="BX15" t="s">
        <v>1612</v>
      </c>
      <c r="BY15" t="s">
        <v>1612</v>
      </c>
      <c r="BZ15" t="s">
        <v>1612</v>
      </c>
      <c r="CA15" t="s">
        <v>1612</v>
      </c>
      <c r="CB15" t="s">
        <v>1612</v>
      </c>
      <c r="CC15" t="s">
        <v>1612</v>
      </c>
      <c r="CD15" t="s">
        <v>1612</v>
      </c>
      <c r="CE15" t="s">
        <v>1612</v>
      </c>
      <c r="CF15" t="s">
        <v>1612</v>
      </c>
      <c r="CG15" t="s">
        <v>1612</v>
      </c>
      <c r="CH15" t="s">
        <v>1612</v>
      </c>
      <c r="CI15" t="s">
        <v>1612</v>
      </c>
      <c r="CJ15" t="s">
        <v>1612</v>
      </c>
      <c r="CK15" t="s">
        <v>1612</v>
      </c>
      <c r="CL15" t="s">
        <v>1612</v>
      </c>
      <c r="CM15" t="s">
        <v>1612</v>
      </c>
      <c r="CN15" t="s">
        <v>1612</v>
      </c>
      <c r="CO15" t="s">
        <v>1612</v>
      </c>
      <c r="CP15" t="s">
        <v>1612</v>
      </c>
      <c r="CQ15" t="s">
        <v>1612</v>
      </c>
      <c r="CR15" t="s">
        <v>1612</v>
      </c>
      <c r="CS15" t="s">
        <v>1612</v>
      </c>
      <c r="CT15" t="s">
        <v>1612</v>
      </c>
      <c r="CU15" t="s">
        <v>1612</v>
      </c>
      <c r="CV15" t="s">
        <v>1612</v>
      </c>
      <c r="CW15" t="s">
        <v>1612</v>
      </c>
      <c r="CX15" t="s">
        <v>1612</v>
      </c>
      <c r="CY15" t="s">
        <v>1612</v>
      </c>
      <c r="CZ15" t="s">
        <v>1612</v>
      </c>
      <c r="DA15" t="s">
        <v>1612</v>
      </c>
      <c r="DB15" t="s">
        <v>1612</v>
      </c>
      <c r="DC15" t="s">
        <v>1612</v>
      </c>
      <c r="DD15" t="s">
        <v>1612</v>
      </c>
      <c r="DE15" t="s">
        <v>1612</v>
      </c>
      <c r="DF15" t="s">
        <v>1612</v>
      </c>
      <c r="DG15" t="s">
        <v>1612</v>
      </c>
      <c r="DH15" t="s">
        <v>1612</v>
      </c>
      <c r="DI15" t="s">
        <v>1612</v>
      </c>
      <c r="DJ15" t="s">
        <v>1612</v>
      </c>
      <c r="DK15" t="s">
        <v>1612</v>
      </c>
      <c r="DL15" t="s">
        <v>1612</v>
      </c>
      <c r="DM15" t="s">
        <v>1612</v>
      </c>
      <c r="DN15" t="s">
        <v>1612</v>
      </c>
      <c r="DO15" t="s">
        <v>1612</v>
      </c>
      <c r="DP15" t="s">
        <v>1612</v>
      </c>
      <c r="DQ15" t="s">
        <v>1612</v>
      </c>
      <c r="DR15" t="s">
        <v>1612</v>
      </c>
      <c r="DS15" t="s">
        <v>1612</v>
      </c>
      <c r="DT15" t="s">
        <v>1612</v>
      </c>
      <c r="DU15" t="s">
        <v>1612</v>
      </c>
      <c r="DV15" t="s">
        <v>1612</v>
      </c>
      <c r="DW15" t="s">
        <v>1612</v>
      </c>
      <c r="DX15" t="s">
        <v>1612</v>
      </c>
      <c r="DY15" t="s">
        <v>1612</v>
      </c>
    </row>
    <row r="16" spans="4:129">
      <c r="D16" s="106" t="s">
        <v>116</v>
      </c>
      <c r="E16" s="106" t="s">
        <v>1173</v>
      </c>
      <c r="F16" t="s">
        <v>1612</v>
      </c>
      <c r="G16" t="s">
        <v>1612</v>
      </c>
      <c r="H16" t="s">
        <v>1612</v>
      </c>
      <c r="I16" t="s">
        <v>1612</v>
      </c>
      <c r="J16" t="s">
        <v>1612</v>
      </c>
      <c r="K16" t="s">
        <v>1612</v>
      </c>
      <c r="L16" t="s">
        <v>1612</v>
      </c>
      <c r="M16" t="s">
        <v>1612</v>
      </c>
      <c r="N16" t="s">
        <v>1612</v>
      </c>
      <c r="O16" t="s">
        <v>1612</v>
      </c>
      <c r="P16" t="s">
        <v>1612</v>
      </c>
      <c r="Q16" t="s">
        <v>1612</v>
      </c>
      <c r="R16" t="s">
        <v>1612</v>
      </c>
      <c r="S16" t="s">
        <v>1612</v>
      </c>
      <c r="T16" t="s">
        <v>1612</v>
      </c>
      <c r="U16" t="s">
        <v>1612</v>
      </c>
      <c r="V16" t="s">
        <v>1612</v>
      </c>
      <c r="W16" t="s">
        <v>1612</v>
      </c>
      <c r="X16" t="s">
        <v>1612</v>
      </c>
      <c r="Y16" t="s">
        <v>1612</v>
      </c>
      <c r="Z16" t="s">
        <v>1612</v>
      </c>
      <c r="AA16" t="s">
        <v>1612</v>
      </c>
      <c r="AB16" t="s">
        <v>1612</v>
      </c>
      <c r="AC16" t="s">
        <v>1612</v>
      </c>
      <c r="AD16" t="s">
        <v>1612</v>
      </c>
      <c r="AE16" t="s">
        <v>1612</v>
      </c>
      <c r="AF16" t="s">
        <v>1612</v>
      </c>
      <c r="AG16" t="s">
        <v>1612</v>
      </c>
      <c r="AH16" t="s">
        <v>1612</v>
      </c>
      <c r="AI16" t="s">
        <v>1612</v>
      </c>
      <c r="AJ16" t="s">
        <v>1612</v>
      </c>
      <c r="AK16" t="s">
        <v>1612</v>
      </c>
      <c r="AL16" t="s">
        <v>1612</v>
      </c>
      <c r="AM16" t="s">
        <v>1612</v>
      </c>
      <c r="AN16" t="s">
        <v>1612</v>
      </c>
      <c r="AO16" t="s">
        <v>1612</v>
      </c>
      <c r="AP16" t="s">
        <v>1612</v>
      </c>
      <c r="AQ16" t="s">
        <v>1612</v>
      </c>
      <c r="AR16" t="s">
        <v>1612</v>
      </c>
      <c r="AS16" t="s">
        <v>1612</v>
      </c>
      <c r="AT16">
        <v>73008</v>
      </c>
      <c r="AU16">
        <v>1768746</v>
      </c>
      <c r="AV16" t="s">
        <v>1612</v>
      </c>
      <c r="AW16" t="s">
        <v>1612</v>
      </c>
      <c r="AX16">
        <v>75110</v>
      </c>
      <c r="AY16">
        <v>89843994.5</v>
      </c>
      <c r="AZ16">
        <v>89080813.833333343</v>
      </c>
      <c r="BA16">
        <v>87868013.833333343</v>
      </c>
      <c r="BB16">
        <v>87695240.833333343</v>
      </c>
      <c r="BC16">
        <v>85701467.5</v>
      </c>
      <c r="BD16">
        <v>89960654.833333343</v>
      </c>
      <c r="BE16" t="s">
        <v>1612</v>
      </c>
      <c r="BF16">
        <v>86089540.5</v>
      </c>
      <c r="BG16">
        <v>90060063.25</v>
      </c>
      <c r="BH16">
        <v>90458949.25</v>
      </c>
      <c r="BI16">
        <v>95318175.25</v>
      </c>
      <c r="BJ16">
        <v>82661203.25999999</v>
      </c>
      <c r="BK16">
        <v>92081636.25</v>
      </c>
      <c r="BL16" t="s">
        <v>1612</v>
      </c>
      <c r="BM16" t="s">
        <v>1612</v>
      </c>
      <c r="BN16" t="s">
        <v>1612</v>
      </c>
      <c r="BO16" t="s">
        <v>1612</v>
      </c>
      <c r="BP16" t="s">
        <v>1612</v>
      </c>
      <c r="BQ16" t="s">
        <v>1612</v>
      </c>
      <c r="BR16" t="s">
        <v>1612</v>
      </c>
      <c r="BS16" t="s">
        <v>1612</v>
      </c>
      <c r="BT16" t="s">
        <v>1612</v>
      </c>
      <c r="BU16" t="s">
        <v>1612</v>
      </c>
      <c r="BV16" t="s">
        <v>1612</v>
      </c>
      <c r="BW16" t="s">
        <v>1612</v>
      </c>
      <c r="BX16" t="s">
        <v>1612</v>
      </c>
      <c r="BY16" t="s">
        <v>1612</v>
      </c>
      <c r="BZ16" t="s">
        <v>1612</v>
      </c>
      <c r="CA16" t="s">
        <v>1612</v>
      </c>
      <c r="CB16" t="s">
        <v>1612</v>
      </c>
      <c r="CC16" t="s">
        <v>1612</v>
      </c>
      <c r="CD16" t="s">
        <v>1612</v>
      </c>
      <c r="CE16" t="s">
        <v>1612</v>
      </c>
      <c r="CF16" t="s">
        <v>1612</v>
      </c>
      <c r="CG16" t="s">
        <v>1612</v>
      </c>
      <c r="CH16" t="s">
        <v>1612</v>
      </c>
      <c r="CI16" t="s">
        <v>1612</v>
      </c>
      <c r="CJ16" t="s">
        <v>1612</v>
      </c>
      <c r="CK16" t="s">
        <v>1612</v>
      </c>
      <c r="CL16" t="s">
        <v>1612</v>
      </c>
      <c r="CM16" t="s">
        <v>1612</v>
      </c>
      <c r="CN16" t="s">
        <v>1612</v>
      </c>
      <c r="CO16" t="s">
        <v>1612</v>
      </c>
      <c r="CP16" t="s">
        <v>1612</v>
      </c>
      <c r="CQ16" t="s">
        <v>1612</v>
      </c>
      <c r="CR16" t="s">
        <v>1612</v>
      </c>
      <c r="CS16" t="s">
        <v>1612</v>
      </c>
      <c r="CT16" t="s">
        <v>1612</v>
      </c>
      <c r="CU16" t="s">
        <v>1612</v>
      </c>
      <c r="CV16" t="s">
        <v>1612</v>
      </c>
      <c r="CW16" t="s">
        <v>1612</v>
      </c>
      <c r="CX16" t="s">
        <v>1612</v>
      </c>
      <c r="CY16" t="s">
        <v>1612</v>
      </c>
      <c r="CZ16" t="s">
        <v>1612</v>
      </c>
      <c r="DA16" t="s">
        <v>1612</v>
      </c>
      <c r="DB16" t="s">
        <v>1612</v>
      </c>
      <c r="DC16" t="s">
        <v>1612</v>
      </c>
      <c r="DD16" t="s">
        <v>1612</v>
      </c>
      <c r="DE16" t="s">
        <v>1612</v>
      </c>
      <c r="DF16" t="s">
        <v>1612</v>
      </c>
      <c r="DG16" t="s">
        <v>1612</v>
      </c>
      <c r="DH16" t="s">
        <v>1612</v>
      </c>
      <c r="DI16" t="s">
        <v>1612</v>
      </c>
      <c r="DJ16" t="s">
        <v>1612</v>
      </c>
      <c r="DK16" t="s">
        <v>1612</v>
      </c>
      <c r="DL16" t="s">
        <v>1612</v>
      </c>
      <c r="DM16" t="s">
        <v>1612</v>
      </c>
      <c r="DN16" t="s">
        <v>1612</v>
      </c>
      <c r="DO16" t="s">
        <v>1612</v>
      </c>
      <c r="DP16" t="s">
        <v>1612</v>
      </c>
      <c r="DQ16" t="s">
        <v>1612</v>
      </c>
      <c r="DR16" t="s">
        <v>1612</v>
      </c>
      <c r="DS16" t="s">
        <v>1612</v>
      </c>
      <c r="DT16" t="s">
        <v>1612</v>
      </c>
      <c r="DU16" t="s">
        <v>1612</v>
      </c>
      <c r="DV16" t="s">
        <v>1612</v>
      </c>
      <c r="DW16" t="s">
        <v>1612</v>
      </c>
      <c r="DX16" t="s">
        <v>1612</v>
      </c>
      <c r="DY16" t="s">
        <v>1612</v>
      </c>
    </row>
    <row r="17" spans="4:129">
      <c r="D17" s="106" t="s">
        <v>60</v>
      </c>
      <c r="E17" s="106" t="s">
        <v>1174</v>
      </c>
      <c r="F17" t="s">
        <v>1612</v>
      </c>
      <c r="G17" t="s">
        <v>1612</v>
      </c>
      <c r="H17" t="s">
        <v>1612</v>
      </c>
      <c r="I17" t="s">
        <v>1612</v>
      </c>
      <c r="J17" t="s">
        <v>1612</v>
      </c>
      <c r="K17" t="s">
        <v>1612</v>
      </c>
      <c r="L17" t="s">
        <v>1612</v>
      </c>
      <c r="M17" t="s">
        <v>1612</v>
      </c>
      <c r="N17" t="s">
        <v>1612</v>
      </c>
      <c r="O17" t="s">
        <v>1612</v>
      </c>
      <c r="P17" t="s">
        <v>1612</v>
      </c>
      <c r="Q17" t="s">
        <v>1612</v>
      </c>
      <c r="R17" t="s">
        <v>1612</v>
      </c>
      <c r="S17" t="s">
        <v>1612</v>
      </c>
      <c r="T17" t="s">
        <v>1612</v>
      </c>
      <c r="U17" t="s">
        <v>1612</v>
      </c>
      <c r="V17" t="s">
        <v>1612</v>
      </c>
      <c r="W17" t="s">
        <v>1612</v>
      </c>
      <c r="X17" t="s">
        <v>1612</v>
      </c>
      <c r="Y17" t="s">
        <v>1612</v>
      </c>
      <c r="Z17" t="s">
        <v>1612</v>
      </c>
      <c r="AA17" t="s">
        <v>1612</v>
      </c>
      <c r="AB17" t="s">
        <v>1612</v>
      </c>
      <c r="AC17" t="s">
        <v>1612</v>
      </c>
      <c r="AD17" t="s">
        <v>1612</v>
      </c>
      <c r="AE17" t="s">
        <v>1612</v>
      </c>
      <c r="AF17" t="s">
        <v>1612</v>
      </c>
      <c r="AG17" t="s">
        <v>1612</v>
      </c>
      <c r="AH17" t="s">
        <v>1612</v>
      </c>
      <c r="AI17" t="s">
        <v>1612</v>
      </c>
      <c r="AJ17" t="s">
        <v>1612</v>
      </c>
      <c r="AK17" t="s">
        <v>1612</v>
      </c>
      <c r="AL17" t="s">
        <v>1612</v>
      </c>
      <c r="AM17" t="s">
        <v>1612</v>
      </c>
      <c r="AN17" t="s">
        <v>1612</v>
      </c>
      <c r="AO17" t="s">
        <v>1612</v>
      </c>
      <c r="AP17" t="s">
        <v>1612</v>
      </c>
      <c r="AQ17" t="s">
        <v>1612</v>
      </c>
      <c r="AR17" t="s">
        <v>1612</v>
      </c>
      <c r="AS17" t="s">
        <v>1612</v>
      </c>
      <c r="AT17">
        <v>212198.83499999999</v>
      </c>
      <c r="AU17">
        <v>3032305.0904387515</v>
      </c>
      <c r="AV17" t="s">
        <v>1612</v>
      </c>
      <c r="AW17" t="s">
        <v>1612</v>
      </c>
      <c r="AX17">
        <v>211417</v>
      </c>
      <c r="AY17">
        <v>170886143.22831774</v>
      </c>
      <c r="AZ17">
        <v>181179676.49498427</v>
      </c>
      <c r="BA17">
        <v>173419989.49498427</v>
      </c>
      <c r="BB17">
        <v>175569637.49498427</v>
      </c>
      <c r="BC17">
        <v>161874329.22831774</v>
      </c>
      <c r="BD17">
        <v>187975849.03200713</v>
      </c>
      <c r="BE17" t="s">
        <v>1612</v>
      </c>
      <c r="BF17">
        <v>163540348.87074357</v>
      </c>
      <c r="BG17">
        <v>180687933.31715608</v>
      </c>
      <c r="BH17">
        <v>197985216.51137438</v>
      </c>
      <c r="BI17">
        <v>215652198.19137439</v>
      </c>
      <c r="BJ17">
        <v>156601609.87074357</v>
      </c>
      <c r="BK17">
        <v>173638330.04382274</v>
      </c>
      <c r="BL17" t="s">
        <v>1612</v>
      </c>
      <c r="BM17" t="s">
        <v>1612</v>
      </c>
      <c r="BN17" t="s">
        <v>1612</v>
      </c>
      <c r="BO17" t="s">
        <v>1612</v>
      </c>
      <c r="BP17" t="s">
        <v>1612</v>
      </c>
      <c r="BQ17" t="s">
        <v>1612</v>
      </c>
      <c r="BR17" t="s">
        <v>1612</v>
      </c>
      <c r="BS17" t="s">
        <v>1612</v>
      </c>
      <c r="BT17" t="s">
        <v>1612</v>
      </c>
      <c r="BU17" t="s">
        <v>1612</v>
      </c>
      <c r="BV17" t="s">
        <v>1612</v>
      </c>
      <c r="BW17" t="s">
        <v>1612</v>
      </c>
      <c r="BX17" t="s">
        <v>1612</v>
      </c>
      <c r="BY17" t="s">
        <v>1612</v>
      </c>
      <c r="BZ17" t="s">
        <v>1612</v>
      </c>
      <c r="CA17" t="s">
        <v>1612</v>
      </c>
      <c r="CB17" t="s">
        <v>1612</v>
      </c>
      <c r="CC17" t="s">
        <v>1612</v>
      </c>
      <c r="CD17" t="s">
        <v>1612</v>
      </c>
      <c r="CE17" t="s">
        <v>1612</v>
      </c>
      <c r="CF17" t="s">
        <v>1612</v>
      </c>
      <c r="CG17" t="s">
        <v>1612</v>
      </c>
      <c r="CH17" t="s">
        <v>1612</v>
      </c>
      <c r="CI17" t="s">
        <v>1612</v>
      </c>
      <c r="CJ17" t="s">
        <v>1612</v>
      </c>
      <c r="CK17" t="s">
        <v>1612</v>
      </c>
      <c r="CL17" t="s">
        <v>1612</v>
      </c>
      <c r="CM17" t="s">
        <v>1612</v>
      </c>
      <c r="CN17" t="s">
        <v>1612</v>
      </c>
      <c r="CO17" t="s">
        <v>1612</v>
      </c>
      <c r="CP17" t="s">
        <v>1612</v>
      </c>
      <c r="CQ17" t="s">
        <v>1612</v>
      </c>
      <c r="CR17" t="s">
        <v>1612</v>
      </c>
      <c r="CS17" t="s">
        <v>1612</v>
      </c>
      <c r="CT17" t="s">
        <v>1612</v>
      </c>
      <c r="CU17" t="s">
        <v>1612</v>
      </c>
      <c r="CV17" t="s">
        <v>1612</v>
      </c>
      <c r="CW17" t="s">
        <v>1612</v>
      </c>
      <c r="CX17" t="s">
        <v>1612</v>
      </c>
      <c r="CY17" t="s">
        <v>1612</v>
      </c>
      <c r="CZ17" t="s">
        <v>1612</v>
      </c>
      <c r="DA17" t="s">
        <v>1612</v>
      </c>
      <c r="DB17" t="s">
        <v>1612</v>
      </c>
      <c r="DC17" t="s">
        <v>1612</v>
      </c>
      <c r="DD17" t="s">
        <v>1612</v>
      </c>
      <c r="DE17" t="s">
        <v>1612</v>
      </c>
      <c r="DF17" t="s">
        <v>1612</v>
      </c>
      <c r="DG17" t="s">
        <v>1612</v>
      </c>
      <c r="DH17" t="s">
        <v>1612</v>
      </c>
      <c r="DI17" t="s">
        <v>1612</v>
      </c>
      <c r="DJ17" t="s">
        <v>1612</v>
      </c>
      <c r="DK17" t="s">
        <v>1612</v>
      </c>
      <c r="DL17" t="s">
        <v>1612</v>
      </c>
      <c r="DM17" t="s">
        <v>1612</v>
      </c>
      <c r="DN17" t="s">
        <v>1612</v>
      </c>
      <c r="DO17" t="s">
        <v>1612</v>
      </c>
      <c r="DP17" t="s">
        <v>1612</v>
      </c>
      <c r="DQ17" t="s">
        <v>1612</v>
      </c>
      <c r="DR17" t="s">
        <v>1612</v>
      </c>
      <c r="DS17" t="s">
        <v>1612</v>
      </c>
      <c r="DT17" t="s">
        <v>1612</v>
      </c>
      <c r="DU17" t="s">
        <v>1612</v>
      </c>
      <c r="DV17" t="s">
        <v>1612</v>
      </c>
      <c r="DW17" t="s">
        <v>1612</v>
      </c>
      <c r="DX17" t="s">
        <v>1612</v>
      </c>
      <c r="DY17" t="s">
        <v>1612</v>
      </c>
    </row>
    <row r="18" spans="4:129">
      <c r="D18" s="106" t="s">
        <v>43</v>
      </c>
      <c r="E18" s="106" t="s">
        <v>1175</v>
      </c>
      <c r="F18" t="s">
        <v>1612</v>
      </c>
      <c r="G18" t="s">
        <v>1612</v>
      </c>
      <c r="H18" t="s">
        <v>1612</v>
      </c>
      <c r="I18" t="s">
        <v>1612</v>
      </c>
      <c r="J18" t="s">
        <v>1612</v>
      </c>
      <c r="K18" t="s">
        <v>1612</v>
      </c>
      <c r="L18" t="s">
        <v>1612</v>
      </c>
      <c r="M18" t="s">
        <v>1612</v>
      </c>
      <c r="N18" t="s">
        <v>1612</v>
      </c>
      <c r="O18" t="s">
        <v>1612</v>
      </c>
      <c r="P18" t="s">
        <v>1612</v>
      </c>
      <c r="Q18" t="s">
        <v>1612</v>
      </c>
      <c r="R18" t="s">
        <v>1612</v>
      </c>
      <c r="S18" t="s">
        <v>1612</v>
      </c>
      <c r="T18" t="s">
        <v>1612</v>
      </c>
      <c r="U18" t="s">
        <v>1612</v>
      </c>
      <c r="V18" t="s">
        <v>1612</v>
      </c>
      <c r="W18" t="s">
        <v>1612</v>
      </c>
      <c r="X18" t="s">
        <v>1612</v>
      </c>
      <c r="Y18" t="s">
        <v>1612</v>
      </c>
      <c r="Z18" t="s">
        <v>1612</v>
      </c>
      <c r="AA18" t="s">
        <v>1612</v>
      </c>
      <c r="AB18" t="s">
        <v>1612</v>
      </c>
      <c r="AC18" t="s">
        <v>1612</v>
      </c>
      <c r="AD18" t="s">
        <v>1612</v>
      </c>
      <c r="AE18" t="s">
        <v>1612</v>
      </c>
      <c r="AF18" t="s">
        <v>1612</v>
      </c>
      <c r="AG18" t="s">
        <v>1612</v>
      </c>
      <c r="AH18" t="s">
        <v>1612</v>
      </c>
      <c r="AI18" t="s">
        <v>1612</v>
      </c>
      <c r="AJ18" t="s">
        <v>1612</v>
      </c>
      <c r="AK18" t="s">
        <v>1612</v>
      </c>
      <c r="AL18" t="s">
        <v>1612</v>
      </c>
      <c r="AM18" t="s">
        <v>1612</v>
      </c>
      <c r="AN18" t="s">
        <v>1612</v>
      </c>
      <c r="AO18" t="s">
        <v>1612</v>
      </c>
      <c r="AP18" t="s">
        <v>1612</v>
      </c>
      <c r="AQ18" t="s">
        <v>1612</v>
      </c>
      <c r="AR18" t="s">
        <v>1612</v>
      </c>
      <c r="AS18" t="s">
        <v>1612</v>
      </c>
      <c r="AT18">
        <v>140709</v>
      </c>
      <c r="AU18">
        <v>887868</v>
      </c>
      <c r="AV18" t="s">
        <v>1612</v>
      </c>
      <c r="AW18" t="s">
        <v>1612</v>
      </c>
      <c r="AX18">
        <v>138384</v>
      </c>
      <c r="AY18">
        <v>163361376.5</v>
      </c>
      <c r="AZ18">
        <v>159312214.5</v>
      </c>
      <c r="BA18">
        <v>161692186.5</v>
      </c>
      <c r="BB18">
        <v>165723062.5</v>
      </c>
      <c r="BC18">
        <v>163361376.5</v>
      </c>
      <c r="BD18">
        <v>158345214.5</v>
      </c>
      <c r="BE18" t="s">
        <v>1612</v>
      </c>
      <c r="BF18">
        <v>148697128.65218425</v>
      </c>
      <c r="BG18">
        <v>154715701.65218425</v>
      </c>
      <c r="BH18">
        <v>176368766.65218425</v>
      </c>
      <c r="BI18">
        <v>170018073.15218425</v>
      </c>
      <c r="BJ18">
        <v>147228015.65218425</v>
      </c>
      <c r="BK18">
        <v>153648701.65218425</v>
      </c>
      <c r="BL18" t="s">
        <v>1612</v>
      </c>
      <c r="BM18" t="s">
        <v>1612</v>
      </c>
      <c r="BN18" t="s">
        <v>1612</v>
      </c>
      <c r="BO18" t="s">
        <v>1612</v>
      </c>
      <c r="BP18" t="s">
        <v>1612</v>
      </c>
      <c r="BQ18" t="s">
        <v>1612</v>
      </c>
      <c r="BR18" t="s">
        <v>1612</v>
      </c>
      <c r="BS18" t="s">
        <v>1612</v>
      </c>
      <c r="BT18" t="s">
        <v>1612</v>
      </c>
      <c r="BU18" t="s">
        <v>1612</v>
      </c>
      <c r="BV18" t="s">
        <v>1612</v>
      </c>
      <c r="BW18" t="s">
        <v>1612</v>
      </c>
      <c r="BX18" t="s">
        <v>1612</v>
      </c>
      <c r="BY18" t="s">
        <v>1612</v>
      </c>
      <c r="BZ18" t="s">
        <v>1612</v>
      </c>
      <c r="CA18" t="s">
        <v>1612</v>
      </c>
      <c r="CB18" t="s">
        <v>1612</v>
      </c>
      <c r="CC18" t="s">
        <v>1612</v>
      </c>
      <c r="CD18" t="s">
        <v>1612</v>
      </c>
      <c r="CE18" t="s">
        <v>1612</v>
      </c>
      <c r="CF18" t="s">
        <v>1612</v>
      </c>
      <c r="CG18" t="s">
        <v>1612</v>
      </c>
      <c r="CH18" t="s">
        <v>1612</v>
      </c>
      <c r="CI18" t="s">
        <v>1612</v>
      </c>
      <c r="CJ18" t="s">
        <v>1612</v>
      </c>
      <c r="CK18" t="s">
        <v>1612</v>
      </c>
      <c r="CL18" t="s">
        <v>1612</v>
      </c>
      <c r="CM18" t="s">
        <v>1612</v>
      </c>
      <c r="CN18" t="s">
        <v>1612</v>
      </c>
      <c r="CO18" t="s">
        <v>1612</v>
      </c>
      <c r="CP18" t="s">
        <v>1612</v>
      </c>
      <c r="CQ18" t="s">
        <v>1612</v>
      </c>
      <c r="CR18" t="s">
        <v>1612</v>
      </c>
      <c r="CS18" t="s">
        <v>1612</v>
      </c>
      <c r="CT18" t="s">
        <v>1612</v>
      </c>
      <c r="CU18" t="s">
        <v>1612</v>
      </c>
      <c r="CV18" t="s">
        <v>1612</v>
      </c>
      <c r="CW18" t="s">
        <v>1612</v>
      </c>
      <c r="CX18" t="s">
        <v>1612</v>
      </c>
      <c r="CY18" t="s">
        <v>1612</v>
      </c>
      <c r="CZ18" t="s">
        <v>1612</v>
      </c>
      <c r="DA18" t="s">
        <v>1612</v>
      </c>
      <c r="DB18" t="s">
        <v>1612</v>
      </c>
      <c r="DC18" t="s">
        <v>1612</v>
      </c>
      <c r="DD18" t="s">
        <v>1612</v>
      </c>
      <c r="DE18" t="s">
        <v>1612</v>
      </c>
      <c r="DF18" t="s">
        <v>1612</v>
      </c>
      <c r="DG18" t="s">
        <v>1612</v>
      </c>
      <c r="DH18" t="s">
        <v>1612</v>
      </c>
      <c r="DI18" t="s">
        <v>1612</v>
      </c>
      <c r="DJ18" t="s">
        <v>1612</v>
      </c>
      <c r="DK18" t="s">
        <v>1612</v>
      </c>
      <c r="DL18" t="s">
        <v>1612</v>
      </c>
      <c r="DM18" t="s">
        <v>1612</v>
      </c>
      <c r="DN18" t="s">
        <v>1612</v>
      </c>
      <c r="DO18" t="s">
        <v>1612</v>
      </c>
      <c r="DP18" t="s">
        <v>1612</v>
      </c>
      <c r="DQ18" t="s">
        <v>1612</v>
      </c>
      <c r="DR18" t="s">
        <v>1612</v>
      </c>
      <c r="DS18" t="s">
        <v>1612</v>
      </c>
      <c r="DT18" t="s">
        <v>1612</v>
      </c>
      <c r="DU18" t="s">
        <v>1612</v>
      </c>
      <c r="DV18" t="s">
        <v>1612</v>
      </c>
      <c r="DW18" t="s">
        <v>1612</v>
      </c>
      <c r="DX18" t="s">
        <v>1612</v>
      </c>
      <c r="DY18" t="s">
        <v>1612</v>
      </c>
    </row>
    <row r="19" spans="4:129">
      <c r="D19" s="106" t="s">
        <v>159</v>
      </c>
      <c r="E19" s="106" t="s">
        <v>1176</v>
      </c>
      <c r="F19" t="s">
        <v>1612</v>
      </c>
      <c r="G19" t="s">
        <v>1612</v>
      </c>
      <c r="H19" t="s">
        <v>1612</v>
      </c>
      <c r="I19" t="s">
        <v>1612</v>
      </c>
      <c r="J19" t="s">
        <v>1612</v>
      </c>
      <c r="K19" t="s">
        <v>1612</v>
      </c>
      <c r="L19" t="s">
        <v>1612</v>
      </c>
      <c r="M19" t="s">
        <v>1612</v>
      </c>
      <c r="N19" t="s">
        <v>1612</v>
      </c>
      <c r="O19" t="s">
        <v>1612</v>
      </c>
      <c r="P19" t="s">
        <v>1612</v>
      </c>
      <c r="Q19" t="s">
        <v>1612</v>
      </c>
      <c r="R19" t="s">
        <v>1612</v>
      </c>
      <c r="S19" t="s">
        <v>1612</v>
      </c>
      <c r="T19" t="s">
        <v>1612</v>
      </c>
      <c r="U19" t="s">
        <v>1612</v>
      </c>
      <c r="V19" t="s">
        <v>1612</v>
      </c>
      <c r="W19" t="s">
        <v>1612</v>
      </c>
      <c r="X19" t="s">
        <v>1612</v>
      </c>
      <c r="Y19" t="s">
        <v>1612</v>
      </c>
      <c r="Z19" t="s">
        <v>1612</v>
      </c>
      <c r="AA19" t="s">
        <v>1612</v>
      </c>
      <c r="AB19" t="s">
        <v>1612</v>
      </c>
      <c r="AC19" t="s">
        <v>1612</v>
      </c>
      <c r="AD19" t="s">
        <v>1612</v>
      </c>
      <c r="AE19" t="s">
        <v>1612</v>
      </c>
      <c r="AF19" t="s">
        <v>1612</v>
      </c>
      <c r="AG19" t="s">
        <v>1612</v>
      </c>
      <c r="AH19" t="s">
        <v>1612</v>
      </c>
      <c r="AI19" t="s">
        <v>1612</v>
      </c>
      <c r="AJ19" t="s">
        <v>1612</v>
      </c>
      <c r="AK19" t="s">
        <v>1612</v>
      </c>
      <c r="AL19" t="s">
        <v>1612</v>
      </c>
      <c r="AM19" t="s">
        <v>1612</v>
      </c>
      <c r="AN19" t="s">
        <v>1612</v>
      </c>
      <c r="AO19" t="s">
        <v>1612</v>
      </c>
      <c r="AP19" t="s">
        <v>1612</v>
      </c>
      <c r="AQ19" t="s">
        <v>1612</v>
      </c>
      <c r="AR19" t="s">
        <v>1612</v>
      </c>
      <c r="AS19" t="s">
        <v>1612</v>
      </c>
      <c r="AT19">
        <v>119230</v>
      </c>
      <c r="AU19">
        <v>1698732</v>
      </c>
      <c r="AV19" t="s">
        <v>1612</v>
      </c>
      <c r="AW19" t="s">
        <v>1612</v>
      </c>
      <c r="AX19">
        <v>115911</v>
      </c>
      <c r="AY19">
        <v>123366399.75</v>
      </c>
      <c r="AZ19">
        <v>122902872</v>
      </c>
      <c r="BA19">
        <v>117543272</v>
      </c>
      <c r="BB19">
        <v>119521586</v>
      </c>
      <c r="BC19">
        <v>125316962.75</v>
      </c>
      <c r="BD19">
        <v>120563872</v>
      </c>
      <c r="BE19" t="s">
        <v>1612</v>
      </c>
      <c r="BF19">
        <v>120966661</v>
      </c>
      <c r="BG19">
        <v>119538429</v>
      </c>
      <c r="BH19">
        <v>118633589</v>
      </c>
      <c r="BI19">
        <v>122763495</v>
      </c>
      <c r="BJ19">
        <v>119920660.5</v>
      </c>
      <c r="BK19">
        <v>114967179</v>
      </c>
      <c r="BL19" t="s">
        <v>1612</v>
      </c>
      <c r="BM19" t="s">
        <v>1612</v>
      </c>
      <c r="BN19" t="s">
        <v>1612</v>
      </c>
      <c r="BO19" t="s">
        <v>1612</v>
      </c>
      <c r="BP19" t="s">
        <v>1612</v>
      </c>
      <c r="BQ19" t="s">
        <v>1612</v>
      </c>
      <c r="BR19" t="s">
        <v>1612</v>
      </c>
      <c r="BS19" t="s">
        <v>1612</v>
      </c>
      <c r="BT19" t="s">
        <v>1612</v>
      </c>
      <c r="BU19" t="s">
        <v>1612</v>
      </c>
      <c r="BV19" t="s">
        <v>1612</v>
      </c>
      <c r="BW19" t="s">
        <v>1612</v>
      </c>
      <c r="BX19" t="s">
        <v>1612</v>
      </c>
      <c r="BY19" t="s">
        <v>1612</v>
      </c>
      <c r="BZ19" t="s">
        <v>1612</v>
      </c>
      <c r="CA19" t="s">
        <v>1612</v>
      </c>
      <c r="CB19" t="s">
        <v>1612</v>
      </c>
      <c r="CC19" t="s">
        <v>1612</v>
      </c>
      <c r="CD19" t="s">
        <v>1612</v>
      </c>
      <c r="CE19" t="s">
        <v>1612</v>
      </c>
      <c r="CF19" t="s">
        <v>1612</v>
      </c>
      <c r="CG19" t="s">
        <v>1612</v>
      </c>
      <c r="CH19" t="s">
        <v>1612</v>
      </c>
      <c r="CI19" t="s">
        <v>1612</v>
      </c>
      <c r="CJ19" t="s">
        <v>1612</v>
      </c>
      <c r="CK19" t="s">
        <v>1612</v>
      </c>
      <c r="CL19" t="s">
        <v>1612</v>
      </c>
      <c r="CM19" t="s">
        <v>1612</v>
      </c>
      <c r="CN19" t="s">
        <v>1612</v>
      </c>
      <c r="CO19" t="s">
        <v>1612</v>
      </c>
      <c r="CP19" t="s">
        <v>1612</v>
      </c>
      <c r="CQ19" t="s">
        <v>1612</v>
      </c>
      <c r="CR19" t="s">
        <v>1612</v>
      </c>
      <c r="CS19" t="s">
        <v>1612</v>
      </c>
      <c r="CT19" t="s">
        <v>1612</v>
      </c>
      <c r="CU19" t="s">
        <v>1612</v>
      </c>
      <c r="CV19" t="s">
        <v>1612</v>
      </c>
      <c r="CW19" t="s">
        <v>1612</v>
      </c>
      <c r="CX19" t="s">
        <v>1612</v>
      </c>
      <c r="CY19" t="s">
        <v>1612</v>
      </c>
      <c r="CZ19" t="s">
        <v>1612</v>
      </c>
      <c r="DA19" t="s">
        <v>1612</v>
      </c>
      <c r="DB19" t="s">
        <v>1612</v>
      </c>
      <c r="DC19" t="s">
        <v>1612</v>
      </c>
      <c r="DD19" t="s">
        <v>1612</v>
      </c>
      <c r="DE19" t="s">
        <v>1612</v>
      </c>
      <c r="DF19" t="s">
        <v>1612</v>
      </c>
      <c r="DG19" t="s">
        <v>1612</v>
      </c>
      <c r="DH19" t="s">
        <v>1612</v>
      </c>
      <c r="DI19" t="s">
        <v>1612</v>
      </c>
      <c r="DJ19" t="s">
        <v>1612</v>
      </c>
      <c r="DK19" t="s">
        <v>1612</v>
      </c>
      <c r="DL19" t="s">
        <v>1612</v>
      </c>
      <c r="DM19" t="s">
        <v>1612</v>
      </c>
      <c r="DN19" t="s">
        <v>1612</v>
      </c>
      <c r="DO19" t="s">
        <v>1612</v>
      </c>
      <c r="DP19" t="s">
        <v>1612</v>
      </c>
      <c r="DQ19" t="s">
        <v>1612</v>
      </c>
      <c r="DR19" t="s">
        <v>1612</v>
      </c>
      <c r="DS19" t="s">
        <v>1612</v>
      </c>
      <c r="DT19" t="s">
        <v>1612</v>
      </c>
      <c r="DU19" t="s">
        <v>1612</v>
      </c>
      <c r="DV19" t="s">
        <v>1612</v>
      </c>
      <c r="DW19" t="s">
        <v>1612</v>
      </c>
      <c r="DX19" t="s">
        <v>1612</v>
      </c>
      <c r="DY19" t="s">
        <v>1612</v>
      </c>
    </row>
    <row r="20" spans="4:129">
      <c r="D20" s="106" t="s">
        <v>48</v>
      </c>
      <c r="E20" s="106" t="s">
        <v>1177</v>
      </c>
      <c r="F20" t="s">
        <v>1612</v>
      </c>
      <c r="G20" t="s">
        <v>1612</v>
      </c>
      <c r="H20" t="s">
        <v>1612</v>
      </c>
      <c r="I20" t="s">
        <v>1612</v>
      </c>
      <c r="J20" t="s">
        <v>1612</v>
      </c>
      <c r="K20" t="s">
        <v>1612</v>
      </c>
      <c r="L20" t="s">
        <v>1612</v>
      </c>
      <c r="M20" t="s">
        <v>1612</v>
      </c>
      <c r="N20" t="s">
        <v>1612</v>
      </c>
      <c r="O20" t="s">
        <v>1612</v>
      </c>
      <c r="P20" t="s">
        <v>1612</v>
      </c>
      <c r="Q20" t="s">
        <v>1612</v>
      </c>
      <c r="R20" t="s">
        <v>1612</v>
      </c>
      <c r="S20" t="s">
        <v>1612</v>
      </c>
      <c r="T20" t="s">
        <v>1612</v>
      </c>
      <c r="U20" t="s">
        <v>1612</v>
      </c>
      <c r="V20" t="s">
        <v>1612</v>
      </c>
      <c r="W20" t="s">
        <v>1612</v>
      </c>
      <c r="X20" t="s">
        <v>1612</v>
      </c>
      <c r="Y20" t="s">
        <v>1612</v>
      </c>
      <c r="Z20" t="s">
        <v>1612</v>
      </c>
      <c r="AA20" t="s">
        <v>1612</v>
      </c>
      <c r="AB20" t="s">
        <v>1612</v>
      </c>
      <c r="AC20" t="s">
        <v>1612</v>
      </c>
      <c r="AD20" t="s">
        <v>1612</v>
      </c>
      <c r="AE20" t="s">
        <v>1612</v>
      </c>
      <c r="AF20" t="s">
        <v>1612</v>
      </c>
      <c r="AG20" t="s">
        <v>1612</v>
      </c>
      <c r="AH20" t="s">
        <v>1612</v>
      </c>
      <c r="AI20" t="s">
        <v>1612</v>
      </c>
      <c r="AJ20" t="s">
        <v>1612</v>
      </c>
      <c r="AK20" t="s">
        <v>1612</v>
      </c>
      <c r="AL20" t="s">
        <v>1612</v>
      </c>
      <c r="AM20" t="s">
        <v>1612</v>
      </c>
      <c r="AN20" t="s">
        <v>1612</v>
      </c>
      <c r="AO20" t="s">
        <v>1612</v>
      </c>
      <c r="AP20" t="s">
        <v>1612</v>
      </c>
      <c r="AQ20" t="s">
        <v>1612</v>
      </c>
      <c r="AR20" t="s">
        <v>1612</v>
      </c>
      <c r="AS20" t="s">
        <v>1612</v>
      </c>
      <c r="AT20">
        <v>152901.8883723414</v>
      </c>
      <c r="AU20">
        <v>1851835</v>
      </c>
      <c r="AV20" t="s">
        <v>1612</v>
      </c>
      <c r="AW20" t="s">
        <v>1612</v>
      </c>
      <c r="AX20">
        <v>142790</v>
      </c>
      <c r="AY20">
        <v>242209741.5</v>
      </c>
      <c r="AZ20">
        <v>141186553.5</v>
      </c>
      <c r="BA20">
        <v>139938610.5</v>
      </c>
      <c r="BB20">
        <v>145489326.5</v>
      </c>
      <c r="BC20">
        <v>235001546.5</v>
      </c>
      <c r="BD20">
        <v>151170094.5</v>
      </c>
      <c r="BE20" t="s">
        <v>1612</v>
      </c>
      <c r="BF20">
        <v>235634378.50707352</v>
      </c>
      <c r="BG20">
        <v>138029552.5</v>
      </c>
      <c r="BH20">
        <v>144105330.5</v>
      </c>
      <c r="BI20">
        <v>149963317.5</v>
      </c>
      <c r="BJ20">
        <v>231209020.5</v>
      </c>
      <c r="BK20">
        <v>138624530.45999998</v>
      </c>
      <c r="BL20" t="s">
        <v>1612</v>
      </c>
      <c r="BM20" t="s">
        <v>1612</v>
      </c>
      <c r="BN20" t="s">
        <v>1612</v>
      </c>
      <c r="BO20" t="s">
        <v>1612</v>
      </c>
      <c r="BP20" t="s">
        <v>1612</v>
      </c>
      <c r="BQ20" t="s">
        <v>1612</v>
      </c>
      <c r="BR20" t="s">
        <v>1612</v>
      </c>
      <c r="BS20" t="s">
        <v>1612</v>
      </c>
      <c r="BT20" t="s">
        <v>1612</v>
      </c>
      <c r="BU20" t="s">
        <v>1612</v>
      </c>
      <c r="BV20" t="s">
        <v>1612</v>
      </c>
      <c r="BW20" t="s">
        <v>1612</v>
      </c>
      <c r="BX20" t="s">
        <v>1612</v>
      </c>
      <c r="BY20" t="s">
        <v>1612</v>
      </c>
      <c r="BZ20" t="s">
        <v>1612</v>
      </c>
      <c r="CA20" t="s">
        <v>1612</v>
      </c>
      <c r="CB20" t="s">
        <v>1612</v>
      </c>
      <c r="CC20" t="s">
        <v>1612</v>
      </c>
      <c r="CD20" t="s">
        <v>1612</v>
      </c>
      <c r="CE20" t="s">
        <v>1612</v>
      </c>
      <c r="CF20" t="s">
        <v>1612</v>
      </c>
      <c r="CG20" t="s">
        <v>1612</v>
      </c>
      <c r="CH20" t="s">
        <v>1612</v>
      </c>
      <c r="CI20" t="s">
        <v>1612</v>
      </c>
      <c r="CJ20" t="s">
        <v>1612</v>
      </c>
      <c r="CK20" t="s">
        <v>1612</v>
      </c>
      <c r="CL20" t="s">
        <v>1612</v>
      </c>
      <c r="CM20" t="s">
        <v>1612</v>
      </c>
      <c r="CN20" t="s">
        <v>1612</v>
      </c>
      <c r="CO20" t="s">
        <v>1612</v>
      </c>
      <c r="CP20" t="s">
        <v>1612</v>
      </c>
      <c r="CQ20" t="s">
        <v>1612</v>
      </c>
      <c r="CR20" t="s">
        <v>1612</v>
      </c>
      <c r="CS20" t="s">
        <v>1612</v>
      </c>
      <c r="CT20" t="s">
        <v>1612</v>
      </c>
      <c r="CU20" t="s">
        <v>1612</v>
      </c>
      <c r="CV20" t="s">
        <v>1612</v>
      </c>
      <c r="CW20" t="s">
        <v>1612</v>
      </c>
      <c r="CX20" t="s">
        <v>1612</v>
      </c>
      <c r="CY20" t="s">
        <v>1612</v>
      </c>
      <c r="CZ20" t="s">
        <v>1612</v>
      </c>
      <c r="DA20" t="s">
        <v>1612</v>
      </c>
      <c r="DB20" t="s">
        <v>1612</v>
      </c>
      <c r="DC20" t="s">
        <v>1612</v>
      </c>
      <c r="DD20" t="s">
        <v>1612</v>
      </c>
      <c r="DE20" t="s">
        <v>1612</v>
      </c>
      <c r="DF20" t="s">
        <v>1612</v>
      </c>
      <c r="DG20" t="s">
        <v>1612</v>
      </c>
      <c r="DH20" t="s">
        <v>1612</v>
      </c>
      <c r="DI20" t="s">
        <v>1612</v>
      </c>
      <c r="DJ20" t="s">
        <v>1612</v>
      </c>
      <c r="DK20" t="s">
        <v>1612</v>
      </c>
      <c r="DL20" t="s">
        <v>1612</v>
      </c>
      <c r="DM20" t="s">
        <v>1612</v>
      </c>
      <c r="DN20" t="s">
        <v>1612</v>
      </c>
      <c r="DO20" t="s">
        <v>1612</v>
      </c>
      <c r="DP20" t="s">
        <v>1612</v>
      </c>
      <c r="DQ20" t="s">
        <v>1612</v>
      </c>
      <c r="DR20" t="s">
        <v>1612</v>
      </c>
      <c r="DS20" t="s">
        <v>1612</v>
      </c>
      <c r="DT20" t="s">
        <v>1612</v>
      </c>
      <c r="DU20" t="s">
        <v>1612</v>
      </c>
      <c r="DV20" t="s">
        <v>1612</v>
      </c>
      <c r="DW20" t="s">
        <v>1612</v>
      </c>
      <c r="DX20" t="s">
        <v>1612</v>
      </c>
      <c r="DY20" t="s">
        <v>1612</v>
      </c>
    </row>
    <row r="21" spans="4:129">
      <c r="D21" s="106" t="s">
        <v>101</v>
      </c>
      <c r="E21" s="106" t="s">
        <v>1178</v>
      </c>
      <c r="F21" t="s">
        <v>1612</v>
      </c>
      <c r="G21" t="s">
        <v>1612</v>
      </c>
      <c r="H21" t="s">
        <v>1612</v>
      </c>
      <c r="I21" t="s">
        <v>1612</v>
      </c>
      <c r="J21" t="s">
        <v>1612</v>
      </c>
      <c r="K21" t="s">
        <v>1612</v>
      </c>
      <c r="L21" t="s">
        <v>1612</v>
      </c>
      <c r="M21" t="s">
        <v>1612</v>
      </c>
      <c r="N21" t="s">
        <v>1612</v>
      </c>
      <c r="O21" t="s">
        <v>1612</v>
      </c>
      <c r="P21" t="s">
        <v>1612</v>
      </c>
      <c r="Q21" t="s">
        <v>1612</v>
      </c>
      <c r="R21" t="s">
        <v>1612</v>
      </c>
      <c r="S21" t="s">
        <v>1612</v>
      </c>
      <c r="T21" t="s">
        <v>1612</v>
      </c>
      <c r="U21" t="s">
        <v>1612</v>
      </c>
      <c r="V21" t="s">
        <v>1612</v>
      </c>
      <c r="W21" t="s">
        <v>1612</v>
      </c>
      <c r="X21" t="s">
        <v>1612</v>
      </c>
      <c r="Y21" t="s">
        <v>1612</v>
      </c>
      <c r="Z21" t="s">
        <v>1612</v>
      </c>
      <c r="AA21" t="s">
        <v>1612</v>
      </c>
      <c r="AB21" t="s">
        <v>1612</v>
      </c>
      <c r="AC21" t="s">
        <v>1612</v>
      </c>
      <c r="AD21" t="s">
        <v>1612</v>
      </c>
      <c r="AE21" t="s">
        <v>1612</v>
      </c>
      <c r="AF21" t="s">
        <v>1612</v>
      </c>
      <c r="AG21" t="s">
        <v>1612</v>
      </c>
      <c r="AH21" t="s">
        <v>1612</v>
      </c>
      <c r="AI21" t="s">
        <v>1612</v>
      </c>
      <c r="AJ21" t="s">
        <v>1612</v>
      </c>
      <c r="AK21" t="s">
        <v>1612</v>
      </c>
      <c r="AL21" t="s">
        <v>1612</v>
      </c>
      <c r="AM21" t="s">
        <v>1612</v>
      </c>
      <c r="AN21" t="s">
        <v>1612</v>
      </c>
      <c r="AO21" t="s">
        <v>1612</v>
      </c>
      <c r="AP21" t="s">
        <v>1612</v>
      </c>
      <c r="AQ21" t="s">
        <v>1612</v>
      </c>
      <c r="AR21" t="s">
        <v>1612</v>
      </c>
      <c r="AS21" t="s">
        <v>1612</v>
      </c>
      <c r="AT21">
        <v>151382</v>
      </c>
      <c r="AU21">
        <v>1291724</v>
      </c>
      <c r="AV21" t="s">
        <v>1612</v>
      </c>
      <c r="AW21" t="s">
        <v>1612</v>
      </c>
      <c r="AX21">
        <v>141002</v>
      </c>
      <c r="AY21">
        <v>91138944</v>
      </c>
      <c r="AZ21">
        <v>96897936</v>
      </c>
      <c r="BA21">
        <v>88738701</v>
      </c>
      <c r="BB21">
        <v>88183219</v>
      </c>
      <c r="BC21">
        <v>84204250</v>
      </c>
      <c r="BD21">
        <v>97224104</v>
      </c>
      <c r="BE21" t="s">
        <v>1612</v>
      </c>
      <c r="BF21">
        <v>164378309</v>
      </c>
      <c r="BG21">
        <v>168214301</v>
      </c>
      <c r="BH21">
        <v>164081066</v>
      </c>
      <c r="BI21">
        <v>167006584</v>
      </c>
      <c r="BJ21">
        <v>80735332.272456139</v>
      </c>
      <c r="BK21">
        <v>90468104.327543855</v>
      </c>
      <c r="BL21" t="s">
        <v>1612</v>
      </c>
      <c r="BM21" t="s">
        <v>1612</v>
      </c>
      <c r="BN21" t="s">
        <v>1612</v>
      </c>
      <c r="BO21" t="s">
        <v>1612</v>
      </c>
      <c r="BP21" t="s">
        <v>1612</v>
      </c>
      <c r="BQ21" t="s">
        <v>1612</v>
      </c>
      <c r="BR21" t="s">
        <v>1612</v>
      </c>
      <c r="BS21" t="s">
        <v>1612</v>
      </c>
      <c r="BT21" t="s">
        <v>1612</v>
      </c>
      <c r="BU21" t="s">
        <v>1612</v>
      </c>
      <c r="BV21" t="s">
        <v>1612</v>
      </c>
      <c r="BW21" t="s">
        <v>1612</v>
      </c>
      <c r="BX21" t="s">
        <v>1612</v>
      </c>
      <c r="BY21" t="s">
        <v>1612</v>
      </c>
      <c r="BZ21" t="s">
        <v>1612</v>
      </c>
      <c r="CA21" t="s">
        <v>1612</v>
      </c>
      <c r="CB21" t="s">
        <v>1612</v>
      </c>
      <c r="CC21" t="s">
        <v>1612</v>
      </c>
      <c r="CD21" t="s">
        <v>1612</v>
      </c>
      <c r="CE21" t="s">
        <v>1612</v>
      </c>
      <c r="CF21" t="s">
        <v>1612</v>
      </c>
      <c r="CG21" t="s">
        <v>1612</v>
      </c>
      <c r="CH21" t="s">
        <v>1612</v>
      </c>
      <c r="CI21" t="s">
        <v>1612</v>
      </c>
      <c r="CJ21" t="s">
        <v>1612</v>
      </c>
      <c r="CK21" t="s">
        <v>1612</v>
      </c>
      <c r="CL21" t="s">
        <v>1612</v>
      </c>
      <c r="CM21" t="s">
        <v>1612</v>
      </c>
      <c r="CN21" t="s">
        <v>1612</v>
      </c>
      <c r="CO21" t="s">
        <v>1612</v>
      </c>
      <c r="CP21" t="s">
        <v>1612</v>
      </c>
      <c r="CQ21" t="s">
        <v>1612</v>
      </c>
      <c r="CR21" t="s">
        <v>1612</v>
      </c>
      <c r="CS21" t="s">
        <v>1612</v>
      </c>
      <c r="CT21" t="s">
        <v>1612</v>
      </c>
      <c r="CU21" t="s">
        <v>1612</v>
      </c>
      <c r="CV21" t="s">
        <v>1612</v>
      </c>
      <c r="CW21" t="s">
        <v>1612</v>
      </c>
      <c r="CX21" t="s">
        <v>1612</v>
      </c>
      <c r="CY21" t="s">
        <v>1612</v>
      </c>
      <c r="CZ21" t="s">
        <v>1612</v>
      </c>
      <c r="DA21" t="s">
        <v>1612</v>
      </c>
      <c r="DB21" t="s">
        <v>1612</v>
      </c>
      <c r="DC21" t="s">
        <v>1612</v>
      </c>
      <c r="DD21" t="s">
        <v>1612</v>
      </c>
      <c r="DE21" t="s">
        <v>1612</v>
      </c>
      <c r="DF21" t="s">
        <v>1612</v>
      </c>
      <c r="DG21" t="s">
        <v>1612</v>
      </c>
      <c r="DH21" t="s">
        <v>1612</v>
      </c>
      <c r="DI21" t="s">
        <v>1612</v>
      </c>
      <c r="DJ21" t="s">
        <v>1612</v>
      </c>
      <c r="DK21" t="s">
        <v>1612</v>
      </c>
      <c r="DL21" t="s">
        <v>1612</v>
      </c>
      <c r="DM21" t="s">
        <v>1612</v>
      </c>
      <c r="DN21" t="s">
        <v>1612</v>
      </c>
      <c r="DO21" t="s">
        <v>1612</v>
      </c>
      <c r="DP21" t="s">
        <v>1612</v>
      </c>
      <c r="DQ21" t="s">
        <v>1612</v>
      </c>
      <c r="DR21" t="s">
        <v>1612</v>
      </c>
      <c r="DS21" t="s">
        <v>1612</v>
      </c>
      <c r="DT21" t="s">
        <v>1612</v>
      </c>
      <c r="DU21" t="s">
        <v>1612</v>
      </c>
      <c r="DV21" t="s">
        <v>1612</v>
      </c>
      <c r="DW21" t="s">
        <v>1612</v>
      </c>
      <c r="DX21" t="s">
        <v>1612</v>
      </c>
      <c r="DY21" t="s">
        <v>1612</v>
      </c>
    </row>
    <row r="22" spans="4:129">
      <c r="D22" s="106" t="s">
        <v>72</v>
      </c>
      <c r="E22" s="106" t="s">
        <v>1179</v>
      </c>
      <c r="F22" t="s">
        <v>1612</v>
      </c>
      <c r="G22" t="s">
        <v>1612</v>
      </c>
      <c r="H22" t="s">
        <v>1612</v>
      </c>
      <c r="I22" t="s">
        <v>1612</v>
      </c>
      <c r="J22" t="s">
        <v>1612</v>
      </c>
      <c r="K22" t="s">
        <v>1612</v>
      </c>
      <c r="L22" t="s">
        <v>1612</v>
      </c>
      <c r="M22" t="s">
        <v>1612</v>
      </c>
      <c r="N22" t="s">
        <v>1612</v>
      </c>
      <c r="O22" t="s">
        <v>1612</v>
      </c>
      <c r="P22" t="s">
        <v>1612</v>
      </c>
      <c r="Q22" t="s">
        <v>1612</v>
      </c>
      <c r="R22" t="s">
        <v>1612</v>
      </c>
      <c r="S22" t="s">
        <v>1612</v>
      </c>
      <c r="T22" t="s">
        <v>1612</v>
      </c>
      <c r="U22" t="s">
        <v>1612</v>
      </c>
      <c r="V22" t="s">
        <v>1612</v>
      </c>
      <c r="W22" t="s">
        <v>1612</v>
      </c>
      <c r="X22" t="s">
        <v>1612</v>
      </c>
      <c r="Y22" t="s">
        <v>1612</v>
      </c>
      <c r="Z22" t="s">
        <v>1612</v>
      </c>
      <c r="AA22" t="s">
        <v>1612</v>
      </c>
      <c r="AB22" t="s">
        <v>1612</v>
      </c>
      <c r="AC22" t="s">
        <v>1612</v>
      </c>
      <c r="AD22" t="s">
        <v>1612</v>
      </c>
      <c r="AE22" t="s">
        <v>1612</v>
      </c>
      <c r="AF22" t="s">
        <v>1612</v>
      </c>
      <c r="AG22" t="s">
        <v>1612</v>
      </c>
      <c r="AH22" t="s">
        <v>1612</v>
      </c>
      <c r="AI22" t="s">
        <v>1612</v>
      </c>
      <c r="AJ22" t="s">
        <v>1612</v>
      </c>
      <c r="AK22" t="s">
        <v>1612</v>
      </c>
      <c r="AL22" t="s">
        <v>1612</v>
      </c>
      <c r="AM22" t="s">
        <v>1612</v>
      </c>
      <c r="AN22" t="s">
        <v>1612</v>
      </c>
      <c r="AO22" t="s">
        <v>1612</v>
      </c>
      <c r="AP22" t="s">
        <v>1612</v>
      </c>
      <c r="AQ22" t="s">
        <v>1612</v>
      </c>
      <c r="AR22" t="s">
        <v>1612</v>
      </c>
      <c r="AS22" t="s">
        <v>1612</v>
      </c>
      <c r="AT22">
        <v>182136</v>
      </c>
      <c r="AU22">
        <v>1510180</v>
      </c>
      <c r="AV22" t="s">
        <v>1612</v>
      </c>
      <c r="AW22" t="s">
        <v>1612</v>
      </c>
      <c r="AX22">
        <v>169072</v>
      </c>
      <c r="AY22">
        <v>212984090</v>
      </c>
      <c r="AZ22">
        <v>193535136</v>
      </c>
      <c r="BA22">
        <v>203146383</v>
      </c>
      <c r="BB22">
        <v>203756882</v>
      </c>
      <c r="BC22">
        <v>211120090</v>
      </c>
      <c r="BD22">
        <v>192677630</v>
      </c>
      <c r="BE22" t="s">
        <v>1612</v>
      </c>
      <c r="BF22">
        <v>195369935</v>
      </c>
      <c r="BG22">
        <v>195004254</v>
      </c>
      <c r="BH22">
        <v>205258049</v>
      </c>
      <c r="BI22">
        <v>215059483</v>
      </c>
      <c r="BJ22">
        <v>193157524.34999999</v>
      </c>
      <c r="BK22">
        <v>195380441</v>
      </c>
      <c r="BL22" t="s">
        <v>1612</v>
      </c>
      <c r="BM22" t="s">
        <v>1612</v>
      </c>
      <c r="BN22" t="s">
        <v>1612</v>
      </c>
      <c r="BO22" t="s">
        <v>1612</v>
      </c>
      <c r="BP22" t="s">
        <v>1612</v>
      </c>
      <c r="BQ22" t="s">
        <v>1612</v>
      </c>
      <c r="BR22" t="s">
        <v>1612</v>
      </c>
      <c r="BS22" t="s">
        <v>1612</v>
      </c>
      <c r="BT22" t="s">
        <v>1612</v>
      </c>
      <c r="BU22" t="s">
        <v>1612</v>
      </c>
      <c r="BV22" t="s">
        <v>1612</v>
      </c>
      <c r="BW22" t="s">
        <v>1612</v>
      </c>
      <c r="BX22" t="s">
        <v>1612</v>
      </c>
      <c r="BY22" t="s">
        <v>1612</v>
      </c>
      <c r="BZ22" t="s">
        <v>1612</v>
      </c>
      <c r="CA22" t="s">
        <v>1612</v>
      </c>
      <c r="CB22" t="s">
        <v>1612</v>
      </c>
      <c r="CC22" t="s">
        <v>1612</v>
      </c>
      <c r="CD22" t="s">
        <v>1612</v>
      </c>
      <c r="CE22" t="s">
        <v>1612</v>
      </c>
      <c r="CF22" t="s">
        <v>1612</v>
      </c>
      <c r="CG22" t="s">
        <v>1612</v>
      </c>
      <c r="CH22" t="s">
        <v>1612</v>
      </c>
      <c r="CI22" t="s">
        <v>1612</v>
      </c>
      <c r="CJ22" t="s">
        <v>1612</v>
      </c>
      <c r="CK22" t="s">
        <v>1612</v>
      </c>
      <c r="CL22" t="s">
        <v>1612</v>
      </c>
      <c r="CM22" t="s">
        <v>1612</v>
      </c>
      <c r="CN22" t="s">
        <v>1612</v>
      </c>
      <c r="CO22" t="s">
        <v>1612</v>
      </c>
      <c r="CP22" t="s">
        <v>1612</v>
      </c>
      <c r="CQ22" t="s">
        <v>1612</v>
      </c>
      <c r="CR22" t="s">
        <v>1612</v>
      </c>
      <c r="CS22" t="s">
        <v>1612</v>
      </c>
      <c r="CT22" t="s">
        <v>1612</v>
      </c>
      <c r="CU22" t="s">
        <v>1612</v>
      </c>
      <c r="CV22" t="s">
        <v>1612</v>
      </c>
      <c r="CW22" t="s">
        <v>1612</v>
      </c>
      <c r="CX22" t="s">
        <v>1612</v>
      </c>
      <c r="CY22" t="s">
        <v>1612</v>
      </c>
      <c r="CZ22" t="s">
        <v>1612</v>
      </c>
      <c r="DA22" t="s">
        <v>1612</v>
      </c>
      <c r="DB22" t="s">
        <v>1612</v>
      </c>
      <c r="DC22" t="s">
        <v>1612</v>
      </c>
      <c r="DD22" t="s">
        <v>1612</v>
      </c>
      <c r="DE22" t="s">
        <v>1612</v>
      </c>
      <c r="DF22" t="s">
        <v>1612</v>
      </c>
      <c r="DG22" t="s">
        <v>1612</v>
      </c>
      <c r="DH22" t="s">
        <v>1612</v>
      </c>
      <c r="DI22" t="s">
        <v>1612</v>
      </c>
      <c r="DJ22" t="s">
        <v>1612</v>
      </c>
      <c r="DK22" t="s">
        <v>1612</v>
      </c>
      <c r="DL22" t="s">
        <v>1612</v>
      </c>
      <c r="DM22" t="s">
        <v>1612</v>
      </c>
      <c r="DN22" t="s">
        <v>1612</v>
      </c>
      <c r="DO22" t="s">
        <v>1612</v>
      </c>
      <c r="DP22" t="s">
        <v>1612</v>
      </c>
      <c r="DQ22" t="s">
        <v>1612</v>
      </c>
      <c r="DR22" t="s">
        <v>1612</v>
      </c>
      <c r="DS22" t="s">
        <v>1612</v>
      </c>
      <c r="DT22" t="s">
        <v>1612</v>
      </c>
      <c r="DU22" t="s">
        <v>1612</v>
      </c>
      <c r="DV22" t="s">
        <v>1612</v>
      </c>
      <c r="DW22" t="s">
        <v>1612</v>
      </c>
      <c r="DX22" t="s">
        <v>1612</v>
      </c>
      <c r="DY22" t="s">
        <v>1612</v>
      </c>
    </row>
    <row r="23" spans="4:129">
      <c r="D23" s="106" t="s">
        <v>55</v>
      </c>
      <c r="E23" s="106" t="s">
        <v>1180</v>
      </c>
      <c r="F23" t="s">
        <v>1612</v>
      </c>
      <c r="G23" t="s">
        <v>1612</v>
      </c>
      <c r="H23" t="s">
        <v>1612</v>
      </c>
      <c r="I23" t="s">
        <v>1612</v>
      </c>
      <c r="J23" t="s">
        <v>1612</v>
      </c>
      <c r="K23" t="s">
        <v>1612</v>
      </c>
      <c r="L23" t="s">
        <v>1612</v>
      </c>
      <c r="M23" t="s">
        <v>1612</v>
      </c>
      <c r="N23" t="s">
        <v>1612</v>
      </c>
      <c r="O23" t="s">
        <v>1612</v>
      </c>
      <c r="P23" t="s">
        <v>1612</v>
      </c>
      <c r="Q23" t="s">
        <v>1612</v>
      </c>
      <c r="R23" t="s">
        <v>1612</v>
      </c>
      <c r="S23" t="s">
        <v>1612</v>
      </c>
      <c r="T23" t="s">
        <v>1612</v>
      </c>
      <c r="U23" t="s">
        <v>1612</v>
      </c>
      <c r="V23" t="s">
        <v>1612</v>
      </c>
      <c r="W23" t="s">
        <v>1612</v>
      </c>
      <c r="X23" t="s">
        <v>1612</v>
      </c>
      <c r="Y23" t="s">
        <v>1612</v>
      </c>
      <c r="Z23" t="s">
        <v>1612</v>
      </c>
      <c r="AA23" t="s">
        <v>1612</v>
      </c>
      <c r="AB23" t="s">
        <v>1612</v>
      </c>
      <c r="AC23" t="s">
        <v>1612</v>
      </c>
      <c r="AD23" t="s">
        <v>1612</v>
      </c>
      <c r="AE23" t="s">
        <v>1612</v>
      </c>
      <c r="AF23" t="s">
        <v>1612</v>
      </c>
      <c r="AG23" t="s">
        <v>1612</v>
      </c>
      <c r="AH23" t="s">
        <v>1612</v>
      </c>
      <c r="AI23" t="s">
        <v>1612</v>
      </c>
      <c r="AJ23" t="s">
        <v>1612</v>
      </c>
      <c r="AK23" t="s">
        <v>1612</v>
      </c>
      <c r="AL23" t="s">
        <v>1612</v>
      </c>
      <c r="AM23" t="s">
        <v>1612</v>
      </c>
      <c r="AN23" t="s">
        <v>1612</v>
      </c>
      <c r="AO23" t="s">
        <v>1612</v>
      </c>
      <c r="AP23" t="s">
        <v>1612</v>
      </c>
      <c r="AQ23" t="s">
        <v>1612</v>
      </c>
      <c r="AR23" t="s">
        <v>1612</v>
      </c>
      <c r="AS23" t="s">
        <v>1612</v>
      </c>
      <c r="AT23">
        <v>204885</v>
      </c>
      <c r="AU23">
        <v>1686051</v>
      </c>
      <c r="AV23" t="s">
        <v>1612</v>
      </c>
      <c r="AW23" t="s">
        <v>1612</v>
      </c>
      <c r="AX23">
        <v>198770</v>
      </c>
      <c r="AY23">
        <v>161359817.5</v>
      </c>
      <c r="AZ23">
        <v>148074834.5</v>
      </c>
      <c r="BA23">
        <v>143282434.25</v>
      </c>
      <c r="BB23">
        <v>134227383</v>
      </c>
      <c r="BC23">
        <v>182565777.5</v>
      </c>
      <c r="BD23">
        <v>163338025.5</v>
      </c>
      <c r="BE23" t="s">
        <v>1612</v>
      </c>
      <c r="BF23">
        <v>131112760.80921052</v>
      </c>
      <c r="BG23">
        <v>130580740.19078948</v>
      </c>
      <c r="BH23">
        <v>152439662.5</v>
      </c>
      <c r="BI23">
        <v>170948163.5</v>
      </c>
      <c r="BJ23">
        <v>148078511.80921054</v>
      </c>
      <c r="BK23">
        <v>166390151.19078946</v>
      </c>
      <c r="BL23" t="s">
        <v>1612</v>
      </c>
      <c r="BM23" t="s">
        <v>1612</v>
      </c>
      <c r="BN23" t="s">
        <v>1612</v>
      </c>
      <c r="BO23" t="s">
        <v>1612</v>
      </c>
      <c r="BP23" t="s">
        <v>1612</v>
      </c>
      <c r="BQ23" t="s">
        <v>1612</v>
      </c>
      <c r="BR23" t="s">
        <v>1612</v>
      </c>
      <c r="BS23" t="s">
        <v>1612</v>
      </c>
      <c r="BT23" t="s">
        <v>1612</v>
      </c>
      <c r="BU23" t="s">
        <v>1612</v>
      </c>
      <c r="BV23" t="s">
        <v>1612</v>
      </c>
      <c r="BW23" t="s">
        <v>1612</v>
      </c>
      <c r="BX23" t="s">
        <v>1612</v>
      </c>
      <c r="BY23" t="s">
        <v>1612</v>
      </c>
      <c r="BZ23" t="s">
        <v>1612</v>
      </c>
      <c r="CA23" t="s">
        <v>1612</v>
      </c>
      <c r="CB23" t="s">
        <v>1612</v>
      </c>
      <c r="CC23" t="s">
        <v>1612</v>
      </c>
      <c r="CD23" t="s">
        <v>1612</v>
      </c>
      <c r="CE23" t="s">
        <v>1612</v>
      </c>
      <c r="CF23" t="s">
        <v>1612</v>
      </c>
      <c r="CG23" t="s">
        <v>1612</v>
      </c>
      <c r="CH23" t="s">
        <v>1612</v>
      </c>
      <c r="CI23" t="s">
        <v>1612</v>
      </c>
      <c r="CJ23" t="s">
        <v>1612</v>
      </c>
      <c r="CK23" t="s">
        <v>1612</v>
      </c>
      <c r="CL23" t="s">
        <v>1612</v>
      </c>
      <c r="CM23" t="s">
        <v>1612</v>
      </c>
      <c r="CN23" t="s">
        <v>1612</v>
      </c>
      <c r="CO23" t="s">
        <v>1612</v>
      </c>
      <c r="CP23" t="s">
        <v>1612</v>
      </c>
      <c r="CQ23" t="s">
        <v>1612</v>
      </c>
      <c r="CR23" t="s">
        <v>1612</v>
      </c>
      <c r="CS23" t="s">
        <v>1612</v>
      </c>
      <c r="CT23" t="s">
        <v>1612</v>
      </c>
      <c r="CU23" t="s">
        <v>1612</v>
      </c>
      <c r="CV23" t="s">
        <v>1612</v>
      </c>
      <c r="CW23" t="s">
        <v>1612</v>
      </c>
      <c r="CX23" t="s">
        <v>1612</v>
      </c>
      <c r="CY23" t="s">
        <v>1612</v>
      </c>
      <c r="CZ23" t="s">
        <v>1612</v>
      </c>
      <c r="DA23" t="s">
        <v>1612</v>
      </c>
      <c r="DB23" t="s">
        <v>1612</v>
      </c>
      <c r="DC23" t="s">
        <v>1612</v>
      </c>
      <c r="DD23" t="s">
        <v>1612</v>
      </c>
      <c r="DE23" t="s">
        <v>1612</v>
      </c>
      <c r="DF23" t="s">
        <v>1612</v>
      </c>
      <c r="DG23" t="s">
        <v>1612</v>
      </c>
      <c r="DH23" t="s">
        <v>1612</v>
      </c>
      <c r="DI23" t="s">
        <v>1612</v>
      </c>
      <c r="DJ23" t="s">
        <v>1612</v>
      </c>
      <c r="DK23" t="s">
        <v>1612</v>
      </c>
      <c r="DL23" t="s">
        <v>1612</v>
      </c>
      <c r="DM23" t="s">
        <v>1612</v>
      </c>
      <c r="DN23" t="s">
        <v>1612</v>
      </c>
      <c r="DO23" t="s">
        <v>1612</v>
      </c>
      <c r="DP23" t="s">
        <v>1612</v>
      </c>
      <c r="DQ23" t="s">
        <v>1612</v>
      </c>
      <c r="DR23" t="s">
        <v>1612</v>
      </c>
      <c r="DS23" t="s">
        <v>1612</v>
      </c>
      <c r="DT23" t="s">
        <v>1612</v>
      </c>
      <c r="DU23" t="s">
        <v>1612</v>
      </c>
      <c r="DV23" t="s">
        <v>1612</v>
      </c>
      <c r="DW23" t="s">
        <v>1612</v>
      </c>
      <c r="DX23" t="s">
        <v>1612</v>
      </c>
      <c r="DY23" t="s">
        <v>1612</v>
      </c>
    </row>
    <row r="24" spans="4:129">
      <c r="D24" s="106" t="s">
        <v>65</v>
      </c>
      <c r="E24" s="106" t="s">
        <v>1181</v>
      </c>
      <c r="F24" t="s">
        <v>1612</v>
      </c>
      <c r="G24" t="s">
        <v>1612</v>
      </c>
      <c r="H24" t="s">
        <v>1612</v>
      </c>
      <c r="I24" t="s">
        <v>1612</v>
      </c>
      <c r="J24" t="s">
        <v>1612</v>
      </c>
      <c r="K24" t="s">
        <v>1612</v>
      </c>
      <c r="L24" t="s">
        <v>1612</v>
      </c>
      <c r="M24" t="s">
        <v>1612</v>
      </c>
      <c r="N24" t="s">
        <v>1612</v>
      </c>
      <c r="O24" t="s">
        <v>1612</v>
      </c>
      <c r="P24" t="s">
        <v>1612</v>
      </c>
      <c r="Q24" t="s">
        <v>1612</v>
      </c>
      <c r="R24" t="s">
        <v>1612</v>
      </c>
      <c r="S24" t="s">
        <v>1612</v>
      </c>
      <c r="T24" t="s">
        <v>1612</v>
      </c>
      <c r="U24" t="s">
        <v>1612</v>
      </c>
      <c r="V24" t="s">
        <v>1612</v>
      </c>
      <c r="W24" t="s">
        <v>1612</v>
      </c>
      <c r="X24" t="s">
        <v>1612</v>
      </c>
      <c r="Y24" t="s">
        <v>1612</v>
      </c>
      <c r="Z24" t="s">
        <v>1612</v>
      </c>
      <c r="AA24" t="s">
        <v>1612</v>
      </c>
      <c r="AB24" t="s">
        <v>1612</v>
      </c>
      <c r="AC24" t="s">
        <v>1612</v>
      </c>
      <c r="AD24" t="s">
        <v>1612</v>
      </c>
      <c r="AE24" t="s">
        <v>1612</v>
      </c>
      <c r="AF24" t="s">
        <v>1612</v>
      </c>
      <c r="AG24" t="s">
        <v>1612</v>
      </c>
      <c r="AH24" t="s">
        <v>1612</v>
      </c>
      <c r="AI24" t="s">
        <v>1612</v>
      </c>
      <c r="AJ24" t="s">
        <v>1612</v>
      </c>
      <c r="AK24" t="s">
        <v>1612</v>
      </c>
      <c r="AL24" t="s">
        <v>1612</v>
      </c>
      <c r="AM24" t="s">
        <v>1612</v>
      </c>
      <c r="AN24" t="s">
        <v>1612</v>
      </c>
      <c r="AO24" t="s">
        <v>1612</v>
      </c>
      <c r="AP24" t="s">
        <v>1612</v>
      </c>
      <c r="AQ24" t="s">
        <v>1612</v>
      </c>
      <c r="AR24" t="s">
        <v>1612</v>
      </c>
      <c r="AS24" t="s">
        <v>1612</v>
      </c>
      <c r="AT24">
        <v>129843</v>
      </c>
      <c r="AU24">
        <v>581100</v>
      </c>
      <c r="AV24" t="s">
        <v>1612</v>
      </c>
      <c r="AW24" t="s">
        <v>1612</v>
      </c>
      <c r="AX24">
        <v>126255</v>
      </c>
      <c r="AY24">
        <v>101550449</v>
      </c>
      <c r="AZ24">
        <v>92866115.666666657</v>
      </c>
      <c r="BA24">
        <v>95468115.666666657</v>
      </c>
      <c r="BB24">
        <v>96498116</v>
      </c>
      <c r="BC24">
        <v>101511856</v>
      </c>
      <c r="BD24">
        <v>93117366.666666657</v>
      </c>
      <c r="BE24" t="s">
        <v>1612</v>
      </c>
      <c r="BF24">
        <v>98190568.232411876</v>
      </c>
      <c r="BG24">
        <v>94100643.065745205</v>
      </c>
      <c r="BH24">
        <v>97906319.815745205</v>
      </c>
      <c r="BI24">
        <v>99944320.815745205</v>
      </c>
      <c r="BJ24">
        <v>96949543.954799995</v>
      </c>
      <c r="BK24">
        <v>93241210.843800008</v>
      </c>
      <c r="BL24" t="s">
        <v>1612</v>
      </c>
      <c r="BM24" t="s">
        <v>1612</v>
      </c>
      <c r="BN24" t="s">
        <v>1612</v>
      </c>
      <c r="BO24" t="s">
        <v>1612</v>
      </c>
      <c r="BP24" t="s">
        <v>1612</v>
      </c>
      <c r="BQ24" t="s">
        <v>1612</v>
      </c>
      <c r="BR24" t="s">
        <v>1612</v>
      </c>
      <c r="BS24" t="s">
        <v>1612</v>
      </c>
      <c r="BT24" t="s">
        <v>1612</v>
      </c>
      <c r="BU24" t="s">
        <v>1612</v>
      </c>
      <c r="BV24" t="s">
        <v>1612</v>
      </c>
      <c r="BW24" t="s">
        <v>1612</v>
      </c>
      <c r="BX24" t="s">
        <v>1612</v>
      </c>
      <c r="BY24" t="s">
        <v>1612</v>
      </c>
      <c r="BZ24" t="s">
        <v>1612</v>
      </c>
      <c r="CA24" t="s">
        <v>1612</v>
      </c>
      <c r="CB24" t="s">
        <v>1612</v>
      </c>
      <c r="CC24" t="s">
        <v>1612</v>
      </c>
      <c r="CD24" t="s">
        <v>1612</v>
      </c>
      <c r="CE24" t="s">
        <v>1612</v>
      </c>
      <c r="CF24" t="s">
        <v>1612</v>
      </c>
      <c r="CG24" t="s">
        <v>1612</v>
      </c>
      <c r="CH24" t="s">
        <v>1612</v>
      </c>
      <c r="CI24" t="s">
        <v>1612</v>
      </c>
      <c r="CJ24" t="s">
        <v>1612</v>
      </c>
      <c r="CK24" t="s">
        <v>1612</v>
      </c>
      <c r="CL24" t="s">
        <v>1612</v>
      </c>
      <c r="CM24" t="s">
        <v>1612</v>
      </c>
      <c r="CN24" t="s">
        <v>1612</v>
      </c>
      <c r="CO24" t="s">
        <v>1612</v>
      </c>
      <c r="CP24" t="s">
        <v>1612</v>
      </c>
      <c r="CQ24" t="s">
        <v>1612</v>
      </c>
      <c r="CR24" t="s">
        <v>1612</v>
      </c>
      <c r="CS24" t="s">
        <v>1612</v>
      </c>
      <c r="CT24" t="s">
        <v>1612</v>
      </c>
      <c r="CU24" t="s">
        <v>1612</v>
      </c>
      <c r="CV24" t="s">
        <v>1612</v>
      </c>
      <c r="CW24" t="s">
        <v>1612</v>
      </c>
      <c r="CX24" t="s">
        <v>1612</v>
      </c>
      <c r="CY24" t="s">
        <v>1612</v>
      </c>
      <c r="CZ24" t="s">
        <v>1612</v>
      </c>
      <c r="DA24" t="s">
        <v>1612</v>
      </c>
      <c r="DB24" t="s">
        <v>1612</v>
      </c>
      <c r="DC24" t="s">
        <v>1612</v>
      </c>
      <c r="DD24" t="s">
        <v>1612</v>
      </c>
      <c r="DE24" t="s">
        <v>1612</v>
      </c>
      <c r="DF24" t="s">
        <v>1612</v>
      </c>
      <c r="DG24" t="s">
        <v>1612</v>
      </c>
      <c r="DH24" t="s">
        <v>1612</v>
      </c>
      <c r="DI24" t="s">
        <v>1612</v>
      </c>
      <c r="DJ24" t="s">
        <v>1612</v>
      </c>
      <c r="DK24" t="s">
        <v>1612</v>
      </c>
      <c r="DL24" t="s">
        <v>1612</v>
      </c>
      <c r="DM24" t="s">
        <v>1612</v>
      </c>
      <c r="DN24" t="s">
        <v>1612</v>
      </c>
      <c r="DO24" t="s">
        <v>1612</v>
      </c>
      <c r="DP24" t="s">
        <v>1612</v>
      </c>
      <c r="DQ24" t="s">
        <v>1612</v>
      </c>
      <c r="DR24" t="s">
        <v>1612</v>
      </c>
      <c r="DS24" t="s">
        <v>1612</v>
      </c>
      <c r="DT24" t="s">
        <v>1612</v>
      </c>
      <c r="DU24" t="s">
        <v>1612</v>
      </c>
      <c r="DV24" t="s">
        <v>1612</v>
      </c>
      <c r="DW24" t="s">
        <v>1612</v>
      </c>
      <c r="DX24" t="s">
        <v>1612</v>
      </c>
      <c r="DY24" t="s">
        <v>1612</v>
      </c>
    </row>
    <row r="25" spans="4:129">
      <c r="D25" s="106" t="s">
        <v>42</v>
      </c>
      <c r="E25" s="106" t="s">
        <v>531</v>
      </c>
      <c r="F25" t="s">
        <v>1612</v>
      </c>
      <c r="G25" t="s">
        <v>1612</v>
      </c>
      <c r="H25" t="s">
        <v>1612</v>
      </c>
      <c r="I25" t="s">
        <v>1612</v>
      </c>
      <c r="J25" t="s">
        <v>1612</v>
      </c>
      <c r="K25" t="s">
        <v>1612</v>
      </c>
      <c r="L25" t="s">
        <v>1612</v>
      </c>
      <c r="M25" t="s">
        <v>1612</v>
      </c>
      <c r="N25" t="s">
        <v>1612</v>
      </c>
      <c r="O25" t="s">
        <v>1612</v>
      </c>
      <c r="P25" t="s">
        <v>1612</v>
      </c>
      <c r="Q25" t="s">
        <v>1612</v>
      </c>
      <c r="R25" t="s">
        <v>1612</v>
      </c>
      <c r="S25" t="s">
        <v>1612</v>
      </c>
      <c r="T25" t="s">
        <v>1612</v>
      </c>
      <c r="U25" t="s">
        <v>1612</v>
      </c>
      <c r="V25" t="s">
        <v>1612</v>
      </c>
      <c r="W25" t="s">
        <v>1612</v>
      </c>
      <c r="X25" t="s">
        <v>1612</v>
      </c>
      <c r="Y25" t="s">
        <v>1612</v>
      </c>
      <c r="Z25" t="s">
        <v>1612</v>
      </c>
      <c r="AA25" t="s">
        <v>1612</v>
      </c>
      <c r="AB25" t="s">
        <v>1612</v>
      </c>
      <c r="AC25" t="s">
        <v>1612</v>
      </c>
      <c r="AD25" t="s">
        <v>1612</v>
      </c>
      <c r="AE25" t="s">
        <v>1612</v>
      </c>
      <c r="AF25" t="s">
        <v>1612</v>
      </c>
      <c r="AG25" t="s">
        <v>1612</v>
      </c>
      <c r="AH25" t="s">
        <v>1612</v>
      </c>
      <c r="AI25" t="s">
        <v>1612</v>
      </c>
      <c r="AJ25" t="s">
        <v>1612</v>
      </c>
      <c r="AK25" t="s">
        <v>1612</v>
      </c>
      <c r="AL25" t="s">
        <v>1612</v>
      </c>
      <c r="AM25" t="s">
        <v>1612</v>
      </c>
      <c r="AN25" t="s">
        <v>1612</v>
      </c>
      <c r="AO25" t="s">
        <v>1612</v>
      </c>
      <c r="AP25" t="s">
        <v>1612</v>
      </c>
      <c r="AQ25" t="s">
        <v>1612</v>
      </c>
      <c r="AR25" t="s">
        <v>1612</v>
      </c>
      <c r="AS25" t="s">
        <v>1612</v>
      </c>
      <c r="AT25">
        <v>140709</v>
      </c>
      <c r="AU25">
        <v>887868</v>
      </c>
      <c r="AV25" t="s">
        <v>1612</v>
      </c>
      <c r="AW25" t="s">
        <v>1612</v>
      </c>
      <c r="AX25">
        <v>138384</v>
      </c>
      <c r="AY25">
        <v>163361376.5</v>
      </c>
      <c r="AZ25">
        <v>159312214.5</v>
      </c>
      <c r="BA25">
        <v>161692186.5</v>
      </c>
      <c r="BB25">
        <v>165723062.5</v>
      </c>
      <c r="BC25">
        <v>163361376.5</v>
      </c>
      <c r="BD25">
        <v>158345214.5</v>
      </c>
      <c r="BE25" t="s">
        <v>1612</v>
      </c>
      <c r="BF25">
        <v>148697128.65218425</v>
      </c>
      <c r="BG25">
        <v>154715701.65218425</v>
      </c>
      <c r="BH25">
        <v>176368766.65218425</v>
      </c>
      <c r="BI25">
        <v>170018073.15218425</v>
      </c>
      <c r="BJ25">
        <v>147228015.65218425</v>
      </c>
      <c r="BK25">
        <v>153648701.65218425</v>
      </c>
      <c r="BL25" t="s">
        <v>1612</v>
      </c>
      <c r="BM25" t="s">
        <v>1612</v>
      </c>
      <c r="BN25" t="s">
        <v>1612</v>
      </c>
      <c r="BO25" t="s">
        <v>1612</v>
      </c>
      <c r="BP25" t="s">
        <v>1612</v>
      </c>
      <c r="BQ25" t="s">
        <v>1612</v>
      </c>
      <c r="BR25" t="s">
        <v>1612</v>
      </c>
      <c r="BS25" t="s">
        <v>1612</v>
      </c>
      <c r="BT25" t="s">
        <v>1612</v>
      </c>
      <c r="BU25" t="s">
        <v>1612</v>
      </c>
      <c r="BV25" t="s">
        <v>1612</v>
      </c>
      <c r="BW25" t="s">
        <v>1612</v>
      </c>
      <c r="BX25" t="s">
        <v>1612</v>
      </c>
      <c r="BY25" t="s">
        <v>1612</v>
      </c>
      <c r="BZ25" t="s">
        <v>1612</v>
      </c>
      <c r="CA25" t="s">
        <v>1612</v>
      </c>
      <c r="CB25" t="s">
        <v>1612</v>
      </c>
      <c r="CC25" t="s">
        <v>1612</v>
      </c>
      <c r="CD25" t="s">
        <v>1612</v>
      </c>
      <c r="CE25" t="s">
        <v>1612</v>
      </c>
      <c r="CF25" t="s">
        <v>1612</v>
      </c>
      <c r="CG25" t="s">
        <v>1612</v>
      </c>
      <c r="CH25" t="s">
        <v>1612</v>
      </c>
      <c r="CI25" t="s">
        <v>1612</v>
      </c>
      <c r="CJ25" t="s">
        <v>1612</v>
      </c>
      <c r="CK25" t="s">
        <v>1612</v>
      </c>
      <c r="CL25" t="s">
        <v>1612</v>
      </c>
      <c r="CM25" t="s">
        <v>1612</v>
      </c>
      <c r="CN25" t="s">
        <v>1612</v>
      </c>
      <c r="CO25" t="s">
        <v>1612</v>
      </c>
      <c r="CP25" t="s">
        <v>1612</v>
      </c>
      <c r="CQ25" t="s">
        <v>1612</v>
      </c>
      <c r="CR25" t="s">
        <v>1612</v>
      </c>
      <c r="CS25" t="s">
        <v>1612</v>
      </c>
      <c r="CT25" t="s">
        <v>1612</v>
      </c>
      <c r="CU25" t="s">
        <v>1612</v>
      </c>
      <c r="CV25" t="s">
        <v>1612</v>
      </c>
      <c r="CW25" t="s">
        <v>1612</v>
      </c>
      <c r="CX25" t="s">
        <v>1612</v>
      </c>
      <c r="CY25" t="s">
        <v>1612</v>
      </c>
      <c r="CZ25" t="s">
        <v>1612</v>
      </c>
      <c r="DA25" t="s">
        <v>1612</v>
      </c>
      <c r="DB25" t="s">
        <v>1612</v>
      </c>
      <c r="DC25" t="s">
        <v>1612</v>
      </c>
      <c r="DD25" t="s">
        <v>1612</v>
      </c>
      <c r="DE25" t="s">
        <v>1612</v>
      </c>
      <c r="DF25" t="s">
        <v>1612</v>
      </c>
      <c r="DG25" t="s">
        <v>1612</v>
      </c>
      <c r="DH25" t="s">
        <v>1612</v>
      </c>
      <c r="DI25" t="s">
        <v>1612</v>
      </c>
      <c r="DJ25" t="s">
        <v>1612</v>
      </c>
      <c r="DK25" t="s">
        <v>1612</v>
      </c>
      <c r="DL25" t="s">
        <v>1612</v>
      </c>
      <c r="DM25" t="s">
        <v>1612</v>
      </c>
      <c r="DN25" t="s">
        <v>1612</v>
      </c>
      <c r="DO25" t="s">
        <v>1612</v>
      </c>
      <c r="DP25" t="s">
        <v>1612</v>
      </c>
      <c r="DQ25" t="s">
        <v>1612</v>
      </c>
      <c r="DR25" t="s">
        <v>1612</v>
      </c>
      <c r="DS25" t="s">
        <v>1612</v>
      </c>
      <c r="DT25" t="s">
        <v>1612</v>
      </c>
      <c r="DU25" t="s">
        <v>1612</v>
      </c>
      <c r="DV25" t="s">
        <v>1612</v>
      </c>
      <c r="DW25" t="s">
        <v>1612</v>
      </c>
      <c r="DX25" t="s">
        <v>1612</v>
      </c>
      <c r="DY25" t="s">
        <v>1612</v>
      </c>
    </row>
    <row r="26" spans="4:129">
      <c r="D26" s="106" t="s">
        <v>68</v>
      </c>
      <c r="E26" s="106" t="s">
        <v>534</v>
      </c>
      <c r="F26" t="s">
        <v>1612</v>
      </c>
      <c r="G26" t="s">
        <v>1612</v>
      </c>
      <c r="H26" t="s">
        <v>1612</v>
      </c>
      <c r="I26" t="s">
        <v>1612</v>
      </c>
      <c r="J26" t="s">
        <v>1612</v>
      </c>
      <c r="K26" t="s">
        <v>1612</v>
      </c>
      <c r="L26" t="s">
        <v>1612</v>
      </c>
      <c r="M26" t="s">
        <v>1612</v>
      </c>
      <c r="N26" t="s">
        <v>1612</v>
      </c>
      <c r="O26" t="s">
        <v>1612</v>
      </c>
      <c r="P26" t="s">
        <v>1612</v>
      </c>
      <c r="Q26" t="s">
        <v>1612</v>
      </c>
      <c r="R26" t="s">
        <v>1612</v>
      </c>
      <c r="S26" t="s">
        <v>1612</v>
      </c>
      <c r="T26" t="s">
        <v>1612</v>
      </c>
      <c r="U26" t="s">
        <v>1612</v>
      </c>
      <c r="V26" t="s">
        <v>1612</v>
      </c>
      <c r="W26" t="s">
        <v>1612</v>
      </c>
      <c r="X26" t="s">
        <v>1612</v>
      </c>
      <c r="Y26" t="s">
        <v>1612</v>
      </c>
      <c r="Z26" t="s">
        <v>1612</v>
      </c>
      <c r="AA26" t="s">
        <v>1612</v>
      </c>
      <c r="AB26" t="s">
        <v>1612</v>
      </c>
      <c r="AC26" t="s">
        <v>1612</v>
      </c>
      <c r="AD26" t="s">
        <v>1612</v>
      </c>
      <c r="AE26" t="s">
        <v>1612</v>
      </c>
      <c r="AF26" t="s">
        <v>1612</v>
      </c>
      <c r="AG26" t="s">
        <v>1612</v>
      </c>
      <c r="AH26" t="s">
        <v>1612</v>
      </c>
      <c r="AI26" t="s">
        <v>1612</v>
      </c>
      <c r="AJ26" t="s">
        <v>1612</v>
      </c>
      <c r="AK26" t="s">
        <v>1612</v>
      </c>
      <c r="AL26" t="s">
        <v>1612</v>
      </c>
      <c r="AM26" t="s">
        <v>1612</v>
      </c>
      <c r="AN26" t="s">
        <v>1612</v>
      </c>
      <c r="AO26" t="s">
        <v>1612</v>
      </c>
      <c r="AP26" t="s">
        <v>1612</v>
      </c>
      <c r="AQ26" t="s">
        <v>1612</v>
      </c>
      <c r="AR26" t="s">
        <v>1612</v>
      </c>
      <c r="AS26" t="s">
        <v>1612</v>
      </c>
      <c r="AT26">
        <v>122984</v>
      </c>
      <c r="AU26">
        <v>1893945.0904387515</v>
      </c>
      <c r="AV26" t="s">
        <v>1612</v>
      </c>
      <c r="AW26" t="s">
        <v>1612</v>
      </c>
      <c r="AX26">
        <v>121030</v>
      </c>
      <c r="AY26">
        <v>105759071.22831774</v>
      </c>
      <c r="AZ26">
        <v>112947842.49498427</v>
      </c>
      <c r="BA26">
        <v>104352442.49498427</v>
      </c>
      <c r="BB26">
        <v>104880496.49498427</v>
      </c>
      <c r="BC26">
        <v>104966944.22831774</v>
      </c>
      <c r="BD26">
        <v>113208527.03200713</v>
      </c>
      <c r="BE26" t="s">
        <v>1612</v>
      </c>
      <c r="BF26">
        <v>99705692.870743573</v>
      </c>
      <c r="BG26">
        <v>110039480.31715606</v>
      </c>
      <c r="BH26">
        <v>108371384.51137437</v>
      </c>
      <c r="BI26">
        <v>110947012.19137436</v>
      </c>
      <c r="BJ26">
        <v>98016793.870743573</v>
      </c>
      <c r="BK26">
        <v>107820528.73382273</v>
      </c>
      <c r="BL26" t="s">
        <v>1612</v>
      </c>
      <c r="BM26" t="s">
        <v>1612</v>
      </c>
      <c r="BN26" t="s">
        <v>1612</v>
      </c>
      <c r="BO26" t="s">
        <v>1612</v>
      </c>
      <c r="BP26" t="s">
        <v>1612</v>
      </c>
      <c r="BQ26" t="s">
        <v>1612</v>
      </c>
      <c r="BR26" t="s">
        <v>1612</v>
      </c>
      <c r="BS26" t="s">
        <v>1612</v>
      </c>
      <c r="BT26" t="s">
        <v>1612</v>
      </c>
      <c r="BU26" t="s">
        <v>1612</v>
      </c>
      <c r="BV26" t="s">
        <v>1612</v>
      </c>
      <c r="BW26" t="s">
        <v>1612</v>
      </c>
      <c r="BX26" t="s">
        <v>1612</v>
      </c>
      <c r="BY26" t="s">
        <v>1612</v>
      </c>
      <c r="BZ26" t="s">
        <v>1612</v>
      </c>
      <c r="CA26" t="s">
        <v>1612</v>
      </c>
      <c r="CB26" t="s">
        <v>1612</v>
      </c>
      <c r="CC26" t="s">
        <v>1612</v>
      </c>
      <c r="CD26" t="s">
        <v>1612</v>
      </c>
      <c r="CE26" t="s">
        <v>1612</v>
      </c>
      <c r="CF26" t="s">
        <v>1612</v>
      </c>
      <c r="CG26" t="s">
        <v>1612</v>
      </c>
      <c r="CH26" t="s">
        <v>1612</v>
      </c>
      <c r="CI26" t="s">
        <v>1612</v>
      </c>
      <c r="CJ26" t="s">
        <v>1612</v>
      </c>
      <c r="CK26" t="s">
        <v>1612</v>
      </c>
      <c r="CL26" t="s">
        <v>1612</v>
      </c>
      <c r="CM26" t="s">
        <v>1612</v>
      </c>
      <c r="CN26" t="s">
        <v>1612</v>
      </c>
      <c r="CO26" t="s">
        <v>1612</v>
      </c>
      <c r="CP26" t="s">
        <v>1612</v>
      </c>
      <c r="CQ26" t="s">
        <v>1612</v>
      </c>
      <c r="CR26" t="s">
        <v>1612</v>
      </c>
      <c r="CS26" t="s">
        <v>1612</v>
      </c>
      <c r="CT26" t="s">
        <v>1612</v>
      </c>
      <c r="CU26" t="s">
        <v>1612</v>
      </c>
      <c r="CV26" t="s">
        <v>1612</v>
      </c>
      <c r="CW26" t="s">
        <v>1612</v>
      </c>
      <c r="CX26" t="s">
        <v>1612</v>
      </c>
      <c r="CY26" t="s">
        <v>1612</v>
      </c>
      <c r="CZ26" t="s">
        <v>1612</v>
      </c>
      <c r="DA26" t="s">
        <v>1612</v>
      </c>
      <c r="DB26" t="s">
        <v>1612</v>
      </c>
      <c r="DC26" t="s">
        <v>1612</v>
      </c>
      <c r="DD26" t="s">
        <v>1612</v>
      </c>
      <c r="DE26" t="s">
        <v>1612</v>
      </c>
      <c r="DF26" t="s">
        <v>1612</v>
      </c>
      <c r="DG26" t="s">
        <v>1612</v>
      </c>
      <c r="DH26" t="s">
        <v>1612</v>
      </c>
      <c r="DI26" t="s">
        <v>1612</v>
      </c>
      <c r="DJ26" t="s">
        <v>1612</v>
      </c>
      <c r="DK26" t="s">
        <v>1612</v>
      </c>
      <c r="DL26" t="s">
        <v>1612</v>
      </c>
      <c r="DM26" t="s">
        <v>1612</v>
      </c>
      <c r="DN26" t="s">
        <v>1612</v>
      </c>
      <c r="DO26" t="s">
        <v>1612</v>
      </c>
      <c r="DP26" t="s">
        <v>1612</v>
      </c>
      <c r="DQ26" t="s">
        <v>1612</v>
      </c>
      <c r="DR26" t="s">
        <v>1612</v>
      </c>
      <c r="DS26" t="s">
        <v>1612</v>
      </c>
      <c r="DT26" t="s">
        <v>1612</v>
      </c>
      <c r="DU26" t="s">
        <v>1612</v>
      </c>
      <c r="DV26" t="s">
        <v>1612</v>
      </c>
      <c r="DW26" t="s">
        <v>1612</v>
      </c>
      <c r="DX26" t="s">
        <v>1612</v>
      </c>
      <c r="DY26" t="s">
        <v>1612</v>
      </c>
    </row>
    <row r="27" spans="4:129">
      <c r="D27" s="106" t="s">
        <v>115</v>
      </c>
      <c r="E27" s="106" t="s">
        <v>537</v>
      </c>
      <c r="F27" t="s">
        <v>1612</v>
      </c>
      <c r="G27" t="s">
        <v>1612</v>
      </c>
      <c r="H27" t="s">
        <v>1612</v>
      </c>
      <c r="I27" t="s">
        <v>1612</v>
      </c>
      <c r="J27" t="s">
        <v>1612</v>
      </c>
      <c r="K27" t="s">
        <v>1612</v>
      </c>
      <c r="L27" t="s">
        <v>1612</v>
      </c>
      <c r="M27" t="s">
        <v>1612</v>
      </c>
      <c r="N27" t="s">
        <v>1612</v>
      </c>
      <c r="O27" t="s">
        <v>1612</v>
      </c>
      <c r="P27" t="s">
        <v>1612</v>
      </c>
      <c r="Q27" t="s">
        <v>1612</v>
      </c>
      <c r="R27" t="s">
        <v>1612</v>
      </c>
      <c r="S27" t="s">
        <v>1612</v>
      </c>
      <c r="T27" t="s">
        <v>1612</v>
      </c>
      <c r="U27" t="s">
        <v>1612</v>
      </c>
      <c r="V27" t="s">
        <v>1612</v>
      </c>
      <c r="W27" t="s">
        <v>1612</v>
      </c>
      <c r="X27" t="s">
        <v>1612</v>
      </c>
      <c r="Y27" t="s">
        <v>1612</v>
      </c>
      <c r="Z27" t="s">
        <v>1612</v>
      </c>
      <c r="AA27" t="s">
        <v>1612</v>
      </c>
      <c r="AB27" t="s">
        <v>1612</v>
      </c>
      <c r="AC27" t="s">
        <v>1612</v>
      </c>
      <c r="AD27" t="s">
        <v>1612</v>
      </c>
      <c r="AE27" t="s">
        <v>1612</v>
      </c>
      <c r="AF27" t="s">
        <v>1612</v>
      </c>
      <c r="AG27" t="s">
        <v>1612</v>
      </c>
      <c r="AH27" t="s">
        <v>1612</v>
      </c>
      <c r="AI27" t="s">
        <v>1612</v>
      </c>
      <c r="AJ27" t="s">
        <v>1612</v>
      </c>
      <c r="AK27" t="s">
        <v>1612</v>
      </c>
      <c r="AL27" t="s">
        <v>1612</v>
      </c>
      <c r="AM27" t="s">
        <v>1612</v>
      </c>
      <c r="AN27" t="s">
        <v>1612</v>
      </c>
      <c r="AO27" t="s">
        <v>1612</v>
      </c>
      <c r="AP27" t="s">
        <v>1612</v>
      </c>
      <c r="AQ27" t="s">
        <v>1612</v>
      </c>
      <c r="AR27" t="s">
        <v>1612</v>
      </c>
      <c r="AS27" t="s">
        <v>1612</v>
      </c>
      <c r="AT27">
        <v>86120</v>
      </c>
      <c r="AU27">
        <v>2033966</v>
      </c>
      <c r="AV27" t="s">
        <v>1612</v>
      </c>
      <c r="AW27" t="s">
        <v>1612</v>
      </c>
      <c r="AX27">
        <v>88648</v>
      </c>
      <c r="AY27">
        <v>99893994.5</v>
      </c>
      <c r="AZ27">
        <v>99130813.833333343</v>
      </c>
      <c r="BA27">
        <v>97918013.833333343</v>
      </c>
      <c r="BB27">
        <v>97745240.833333343</v>
      </c>
      <c r="BC27">
        <v>95751467.5</v>
      </c>
      <c r="BD27">
        <v>100010654.83333334</v>
      </c>
      <c r="BE27" t="s">
        <v>1612</v>
      </c>
      <c r="BF27">
        <v>97240540.5</v>
      </c>
      <c r="BG27">
        <v>110349063.25</v>
      </c>
      <c r="BH27">
        <v>119496949.25</v>
      </c>
      <c r="BI27">
        <v>135518175.25</v>
      </c>
      <c r="BJ27">
        <v>93812203.25999999</v>
      </c>
      <c r="BK27">
        <v>110998636.25</v>
      </c>
      <c r="BL27" t="s">
        <v>1612</v>
      </c>
      <c r="BM27" t="s">
        <v>1612</v>
      </c>
      <c r="BN27" t="s">
        <v>1612</v>
      </c>
      <c r="BO27" t="s">
        <v>1612</v>
      </c>
      <c r="BP27" t="s">
        <v>1612</v>
      </c>
      <c r="BQ27" t="s">
        <v>1612</v>
      </c>
      <c r="BR27" t="s">
        <v>1612</v>
      </c>
      <c r="BS27" t="s">
        <v>1612</v>
      </c>
      <c r="BT27" t="s">
        <v>1612</v>
      </c>
      <c r="BU27" t="s">
        <v>1612</v>
      </c>
      <c r="BV27" t="s">
        <v>1612</v>
      </c>
      <c r="BW27" t="s">
        <v>1612</v>
      </c>
      <c r="BX27" t="s">
        <v>1612</v>
      </c>
      <c r="BY27" t="s">
        <v>1612</v>
      </c>
      <c r="BZ27" t="s">
        <v>1612</v>
      </c>
      <c r="CA27" t="s">
        <v>1612</v>
      </c>
      <c r="CB27" t="s">
        <v>1612</v>
      </c>
      <c r="CC27" t="s">
        <v>1612</v>
      </c>
      <c r="CD27" t="s">
        <v>1612</v>
      </c>
      <c r="CE27" t="s">
        <v>1612</v>
      </c>
      <c r="CF27" t="s">
        <v>1612</v>
      </c>
      <c r="CG27" t="s">
        <v>1612</v>
      </c>
      <c r="CH27" t="s">
        <v>1612</v>
      </c>
      <c r="CI27" t="s">
        <v>1612</v>
      </c>
      <c r="CJ27" t="s">
        <v>1612</v>
      </c>
      <c r="CK27" t="s">
        <v>1612</v>
      </c>
      <c r="CL27" t="s">
        <v>1612</v>
      </c>
      <c r="CM27" t="s">
        <v>1612</v>
      </c>
      <c r="CN27" t="s">
        <v>1612</v>
      </c>
      <c r="CO27" t="s">
        <v>1612</v>
      </c>
      <c r="CP27" t="s">
        <v>1612</v>
      </c>
      <c r="CQ27" t="s">
        <v>1612</v>
      </c>
      <c r="CR27" t="s">
        <v>1612</v>
      </c>
      <c r="CS27" t="s">
        <v>1612</v>
      </c>
      <c r="CT27" t="s">
        <v>1612</v>
      </c>
      <c r="CU27" t="s">
        <v>1612</v>
      </c>
      <c r="CV27" t="s">
        <v>1612</v>
      </c>
      <c r="CW27" t="s">
        <v>1612</v>
      </c>
      <c r="CX27" t="s">
        <v>1612</v>
      </c>
      <c r="CY27" t="s">
        <v>1612</v>
      </c>
      <c r="CZ27" t="s">
        <v>1612</v>
      </c>
      <c r="DA27" t="s">
        <v>1612</v>
      </c>
      <c r="DB27" t="s">
        <v>1612</v>
      </c>
      <c r="DC27" t="s">
        <v>1612</v>
      </c>
      <c r="DD27" t="s">
        <v>1612</v>
      </c>
      <c r="DE27" t="s">
        <v>1612</v>
      </c>
      <c r="DF27" t="s">
        <v>1612</v>
      </c>
      <c r="DG27" t="s">
        <v>1612</v>
      </c>
      <c r="DH27" t="s">
        <v>1612</v>
      </c>
      <c r="DI27" t="s">
        <v>1612</v>
      </c>
      <c r="DJ27" t="s">
        <v>1612</v>
      </c>
      <c r="DK27" t="s">
        <v>1612</v>
      </c>
      <c r="DL27" t="s">
        <v>1612</v>
      </c>
      <c r="DM27" t="s">
        <v>1612</v>
      </c>
      <c r="DN27" t="s">
        <v>1612</v>
      </c>
      <c r="DO27" t="s">
        <v>1612</v>
      </c>
      <c r="DP27" t="s">
        <v>1612</v>
      </c>
      <c r="DQ27" t="s">
        <v>1612</v>
      </c>
      <c r="DR27" t="s">
        <v>1612</v>
      </c>
      <c r="DS27" t="s">
        <v>1612</v>
      </c>
      <c r="DT27" t="s">
        <v>1612</v>
      </c>
      <c r="DU27" t="s">
        <v>1612</v>
      </c>
      <c r="DV27" t="s">
        <v>1612</v>
      </c>
      <c r="DW27" t="s">
        <v>1612</v>
      </c>
      <c r="DX27" t="s">
        <v>1612</v>
      </c>
      <c r="DY27" t="s">
        <v>1612</v>
      </c>
    </row>
    <row r="28" spans="4:129">
      <c r="D28" s="106" t="s">
        <v>59</v>
      </c>
      <c r="E28" s="106" t="s">
        <v>538</v>
      </c>
      <c r="F28" t="s">
        <v>1612</v>
      </c>
      <c r="G28" t="s">
        <v>1612</v>
      </c>
      <c r="H28" t="s">
        <v>1612</v>
      </c>
      <c r="I28" t="s">
        <v>1612</v>
      </c>
      <c r="J28" t="s">
        <v>1612</v>
      </c>
      <c r="K28" t="s">
        <v>1612</v>
      </c>
      <c r="L28" t="s">
        <v>1612</v>
      </c>
      <c r="M28" t="s">
        <v>1612</v>
      </c>
      <c r="N28" t="s">
        <v>1612</v>
      </c>
      <c r="O28" t="s">
        <v>1612</v>
      </c>
      <c r="P28" t="s">
        <v>1612</v>
      </c>
      <c r="Q28" t="s">
        <v>1612</v>
      </c>
      <c r="R28" t="s">
        <v>1612</v>
      </c>
      <c r="S28" t="s">
        <v>1612</v>
      </c>
      <c r="T28" t="s">
        <v>1612</v>
      </c>
      <c r="U28" t="s">
        <v>1612</v>
      </c>
      <c r="V28" t="s">
        <v>1612</v>
      </c>
      <c r="W28" t="s">
        <v>1612</v>
      </c>
      <c r="X28" t="s">
        <v>1612</v>
      </c>
      <c r="Y28" t="s">
        <v>1612</v>
      </c>
      <c r="Z28" t="s">
        <v>1612</v>
      </c>
      <c r="AA28" t="s">
        <v>1612</v>
      </c>
      <c r="AB28" t="s">
        <v>1612</v>
      </c>
      <c r="AC28" t="s">
        <v>1612</v>
      </c>
      <c r="AD28" t="s">
        <v>1612</v>
      </c>
      <c r="AE28" t="s">
        <v>1612</v>
      </c>
      <c r="AF28" t="s">
        <v>1612</v>
      </c>
      <c r="AG28" t="s">
        <v>1612</v>
      </c>
      <c r="AH28" t="s">
        <v>1612</v>
      </c>
      <c r="AI28" t="s">
        <v>1612</v>
      </c>
      <c r="AJ28" t="s">
        <v>1612</v>
      </c>
      <c r="AK28" t="s">
        <v>1612</v>
      </c>
      <c r="AL28" t="s">
        <v>1612</v>
      </c>
      <c r="AM28" t="s">
        <v>1612</v>
      </c>
      <c r="AN28" t="s">
        <v>1612</v>
      </c>
      <c r="AO28" t="s">
        <v>1612</v>
      </c>
      <c r="AP28" t="s">
        <v>1612</v>
      </c>
      <c r="AQ28" t="s">
        <v>1612</v>
      </c>
      <c r="AR28" t="s">
        <v>1612</v>
      </c>
      <c r="AS28" t="s">
        <v>1612</v>
      </c>
      <c r="AT28">
        <v>76102.834999999992</v>
      </c>
      <c r="AU28">
        <v>873140</v>
      </c>
      <c r="AV28" t="s">
        <v>1612</v>
      </c>
      <c r="AW28" t="s">
        <v>1612</v>
      </c>
      <c r="AX28">
        <v>76849</v>
      </c>
      <c r="AY28">
        <v>55077072</v>
      </c>
      <c r="AZ28">
        <v>58181834</v>
      </c>
      <c r="BA28">
        <v>59017547</v>
      </c>
      <c r="BB28">
        <v>60639141</v>
      </c>
      <c r="BC28">
        <v>46857385</v>
      </c>
      <c r="BD28">
        <v>64717322</v>
      </c>
      <c r="BE28" t="s">
        <v>1612</v>
      </c>
      <c r="BF28">
        <v>52683656</v>
      </c>
      <c r="BG28">
        <v>50359453</v>
      </c>
      <c r="BH28">
        <v>60575832</v>
      </c>
      <c r="BI28">
        <v>64505186</v>
      </c>
      <c r="BJ28">
        <v>47433816</v>
      </c>
      <c r="BK28">
        <v>46900801.310000002</v>
      </c>
      <c r="BL28" t="s">
        <v>1612</v>
      </c>
      <c r="BM28" t="s">
        <v>1612</v>
      </c>
      <c r="BN28" t="s">
        <v>1612</v>
      </c>
      <c r="BO28" t="s">
        <v>1612</v>
      </c>
      <c r="BP28" t="s">
        <v>1612</v>
      </c>
      <c r="BQ28" t="s">
        <v>1612</v>
      </c>
      <c r="BR28" t="s">
        <v>1612</v>
      </c>
      <c r="BS28" t="s">
        <v>1612</v>
      </c>
      <c r="BT28" t="s">
        <v>1612</v>
      </c>
      <c r="BU28" t="s">
        <v>1612</v>
      </c>
      <c r="BV28" t="s">
        <v>1612</v>
      </c>
      <c r="BW28" t="s">
        <v>1612</v>
      </c>
      <c r="BX28" t="s">
        <v>1612</v>
      </c>
      <c r="BY28" t="s">
        <v>1612</v>
      </c>
      <c r="BZ28" t="s">
        <v>1612</v>
      </c>
      <c r="CA28" t="s">
        <v>1612</v>
      </c>
      <c r="CB28" t="s">
        <v>1612</v>
      </c>
      <c r="CC28" t="s">
        <v>1612</v>
      </c>
      <c r="CD28" t="s">
        <v>1612</v>
      </c>
      <c r="CE28" t="s">
        <v>1612</v>
      </c>
      <c r="CF28" t="s">
        <v>1612</v>
      </c>
      <c r="CG28" t="s">
        <v>1612</v>
      </c>
      <c r="CH28" t="s">
        <v>1612</v>
      </c>
      <c r="CI28" t="s">
        <v>1612</v>
      </c>
      <c r="CJ28" t="s">
        <v>1612</v>
      </c>
      <c r="CK28" t="s">
        <v>1612</v>
      </c>
      <c r="CL28" t="s">
        <v>1612</v>
      </c>
      <c r="CM28" t="s">
        <v>1612</v>
      </c>
      <c r="CN28" t="s">
        <v>1612</v>
      </c>
      <c r="CO28" t="s">
        <v>1612</v>
      </c>
      <c r="CP28" t="s">
        <v>1612</v>
      </c>
      <c r="CQ28" t="s">
        <v>1612</v>
      </c>
      <c r="CR28" t="s">
        <v>1612</v>
      </c>
      <c r="CS28" t="s">
        <v>1612</v>
      </c>
      <c r="CT28" t="s">
        <v>1612</v>
      </c>
      <c r="CU28" t="s">
        <v>1612</v>
      </c>
      <c r="CV28" t="s">
        <v>1612</v>
      </c>
      <c r="CW28" t="s">
        <v>1612</v>
      </c>
      <c r="CX28" t="s">
        <v>1612</v>
      </c>
      <c r="CY28" t="s">
        <v>1612</v>
      </c>
      <c r="CZ28" t="s">
        <v>1612</v>
      </c>
      <c r="DA28" t="s">
        <v>1612</v>
      </c>
      <c r="DB28" t="s">
        <v>1612</v>
      </c>
      <c r="DC28" t="s">
        <v>1612</v>
      </c>
      <c r="DD28" t="s">
        <v>1612</v>
      </c>
      <c r="DE28" t="s">
        <v>1612</v>
      </c>
      <c r="DF28" t="s">
        <v>1612</v>
      </c>
      <c r="DG28" t="s">
        <v>1612</v>
      </c>
      <c r="DH28" t="s">
        <v>1612</v>
      </c>
      <c r="DI28" t="s">
        <v>1612</v>
      </c>
      <c r="DJ28" t="s">
        <v>1612</v>
      </c>
      <c r="DK28" t="s">
        <v>1612</v>
      </c>
      <c r="DL28" t="s">
        <v>1612</v>
      </c>
      <c r="DM28" t="s">
        <v>1612</v>
      </c>
      <c r="DN28" t="s">
        <v>1612</v>
      </c>
      <c r="DO28" t="s">
        <v>1612</v>
      </c>
      <c r="DP28" t="s">
        <v>1612</v>
      </c>
      <c r="DQ28" t="s">
        <v>1612</v>
      </c>
      <c r="DR28" t="s">
        <v>1612</v>
      </c>
      <c r="DS28" t="s">
        <v>1612</v>
      </c>
      <c r="DT28" t="s">
        <v>1612</v>
      </c>
      <c r="DU28" t="s">
        <v>1612</v>
      </c>
      <c r="DV28" t="s">
        <v>1612</v>
      </c>
      <c r="DW28" t="s">
        <v>1612</v>
      </c>
      <c r="DX28" t="s">
        <v>1612</v>
      </c>
      <c r="DY28" t="s">
        <v>1612</v>
      </c>
    </row>
    <row r="29" spans="4:129">
      <c r="D29" s="106" t="s">
        <v>104</v>
      </c>
      <c r="E29" s="106" t="s">
        <v>541</v>
      </c>
      <c r="F29" t="s">
        <v>1612</v>
      </c>
      <c r="G29" t="s">
        <v>1612</v>
      </c>
      <c r="H29" t="s">
        <v>1612</v>
      </c>
      <c r="I29" t="s">
        <v>1612</v>
      </c>
      <c r="J29" t="s">
        <v>1612</v>
      </c>
      <c r="K29" t="s">
        <v>1612</v>
      </c>
      <c r="L29" t="s">
        <v>1612</v>
      </c>
      <c r="M29" t="s">
        <v>1612</v>
      </c>
      <c r="N29" t="s">
        <v>1612</v>
      </c>
      <c r="O29" t="s">
        <v>1612</v>
      </c>
      <c r="P29" t="s">
        <v>1612</v>
      </c>
      <c r="Q29" t="s">
        <v>1612</v>
      </c>
      <c r="R29" t="s">
        <v>1612</v>
      </c>
      <c r="S29" t="s">
        <v>1612</v>
      </c>
      <c r="T29" t="s">
        <v>1612</v>
      </c>
      <c r="U29" t="s">
        <v>1612</v>
      </c>
      <c r="V29" t="s">
        <v>1612</v>
      </c>
      <c r="W29" t="s">
        <v>1612</v>
      </c>
      <c r="X29" t="s">
        <v>1612</v>
      </c>
      <c r="Y29" t="s">
        <v>1612</v>
      </c>
      <c r="Z29" t="s">
        <v>1612</v>
      </c>
      <c r="AA29" t="s">
        <v>1612</v>
      </c>
      <c r="AB29" t="s">
        <v>1612</v>
      </c>
      <c r="AC29" t="s">
        <v>1612</v>
      </c>
      <c r="AD29" t="s">
        <v>1612</v>
      </c>
      <c r="AE29" t="s">
        <v>1612</v>
      </c>
      <c r="AF29" t="s">
        <v>1612</v>
      </c>
      <c r="AG29" t="s">
        <v>1612</v>
      </c>
      <c r="AH29" t="s">
        <v>1612</v>
      </c>
      <c r="AI29" t="s">
        <v>1612</v>
      </c>
      <c r="AJ29" t="s">
        <v>1612</v>
      </c>
      <c r="AK29" t="s">
        <v>1612</v>
      </c>
      <c r="AL29" t="s">
        <v>1612</v>
      </c>
      <c r="AM29" t="s">
        <v>1612</v>
      </c>
      <c r="AN29" t="s">
        <v>1612</v>
      </c>
      <c r="AO29" t="s">
        <v>1612</v>
      </c>
      <c r="AP29" t="s">
        <v>1612</v>
      </c>
      <c r="AQ29" t="s">
        <v>1612</v>
      </c>
      <c r="AR29" t="s">
        <v>1612</v>
      </c>
      <c r="AS29" t="s">
        <v>1612</v>
      </c>
      <c r="AT29">
        <v>98901</v>
      </c>
      <c r="AU29">
        <v>2539507</v>
      </c>
      <c r="AV29" t="s">
        <v>1612</v>
      </c>
      <c r="AW29" t="s">
        <v>1612</v>
      </c>
      <c r="AX29">
        <v>97092</v>
      </c>
      <c r="AY29">
        <v>168156260.5</v>
      </c>
      <c r="AZ29">
        <v>67619400.5</v>
      </c>
      <c r="BA29">
        <v>66450608.5</v>
      </c>
      <c r="BB29">
        <v>68430923.5</v>
      </c>
      <c r="BC29">
        <v>167767573.5</v>
      </c>
      <c r="BD29">
        <v>67619400.5</v>
      </c>
      <c r="BE29" t="s">
        <v>1612</v>
      </c>
      <c r="BF29">
        <v>163876350.5</v>
      </c>
      <c r="BG29">
        <v>66129499.5</v>
      </c>
      <c r="BH29">
        <v>67440656.5</v>
      </c>
      <c r="BI29">
        <v>70134656.5</v>
      </c>
      <c r="BJ29">
        <v>160674600.5</v>
      </c>
      <c r="BK29">
        <v>62649249.5</v>
      </c>
      <c r="BL29" t="s">
        <v>1612</v>
      </c>
      <c r="BM29" t="s">
        <v>1612</v>
      </c>
      <c r="BN29" t="s">
        <v>1612</v>
      </c>
      <c r="BO29" t="s">
        <v>1612</v>
      </c>
      <c r="BP29" t="s">
        <v>1612</v>
      </c>
      <c r="BQ29" t="s">
        <v>1612</v>
      </c>
      <c r="BR29" t="s">
        <v>1612</v>
      </c>
      <c r="BS29" t="s">
        <v>1612</v>
      </c>
      <c r="BT29" t="s">
        <v>1612</v>
      </c>
      <c r="BU29" t="s">
        <v>1612</v>
      </c>
      <c r="BV29" t="s">
        <v>1612</v>
      </c>
      <c r="BW29" t="s">
        <v>1612</v>
      </c>
      <c r="BX29" t="s">
        <v>1612</v>
      </c>
      <c r="BY29" t="s">
        <v>1612</v>
      </c>
      <c r="BZ29" t="s">
        <v>1612</v>
      </c>
      <c r="CA29" t="s">
        <v>1612</v>
      </c>
      <c r="CB29" t="s">
        <v>1612</v>
      </c>
      <c r="CC29" t="s">
        <v>1612</v>
      </c>
      <c r="CD29" t="s">
        <v>1612</v>
      </c>
      <c r="CE29" t="s">
        <v>1612</v>
      </c>
      <c r="CF29" t="s">
        <v>1612</v>
      </c>
      <c r="CG29" t="s">
        <v>1612</v>
      </c>
      <c r="CH29" t="s">
        <v>1612</v>
      </c>
      <c r="CI29" t="s">
        <v>1612</v>
      </c>
      <c r="CJ29" t="s">
        <v>1612</v>
      </c>
      <c r="CK29" t="s">
        <v>1612</v>
      </c>
      <c r="CL29" t="s">
        <v>1612</v>
      </c>
      <c r="CM29" t="s">
        <v>1612</v>
      </c>
      <c r="CN29" t="s">
        <v>1612</v>
      </c>
      <c r="CO29" t="s">
        <v>1612</v>
      </c>
      <c r="CP29" t="s">
        <v>1612</v>
      </c>
      <c r="CQ29" t="s">
        <v>1612</v>
      </c>
      <c r="CR29" t="s">
        <v>1612</v>
      </c>
      <c r="CS29" t="s">
        <v>1612</v>
      </c>
      <c r="CT29" t="s">
        <v>1612</v>
      </c>
      <c r="CU29" t="s">
        <v>1612</v>
      </c>
      <c r="CV29" t="s">
        <v>1612</v>
      </c>
      <c r="CW29" t="s">
        <v>1612</v>
      </c>
      <c r="CX29" t="s">
        <v>1612</v>
      </c>
      <c r="CY29" t="s">
        <v>1612</v>
      </c>
      <c r="CZ29" t="s">
        <v>1612</v>
      </c>
      <c r="DA29" t="s">
        <v>1612</v>
      </c>
      <c r="DB29" t="s">
        <v>1612</v>
      </c>
      <c r="DC29" t="s">
        <v>1612</v>
      </c>
      <c r="DD29" t="s">
        <v>1612</v>
      </c>
      <c r="DE29" t="s">
        <v>1612</v>
      </c>
      <c r="DF29" t="s">
        <v>1612</v>
      </c>
      <c r="DG29" t="s">
        <v>1612</v>
      </c>
      <c r="DH29" t="s">
        <v>1612</v>
      </c>
      <c r="DI29" t="s">
        <v>1612</v>
      </c>
      <c r="DJ29" t="s">
        <v>1612</v>
      </c>
      <c r="DK29" t="s">
        <v>1612</v>
      </c>
      <c r="DL29" t="s">
        <v>1612</v>
      </c>
      <c r="DM29" t="s">
        <v>1612</v>
      </c>
      <c r="DN29" t="s">
        <v>1612</v>
      </c>
      <c r="DO29" t="s">
        <v>1612</v>
      </c>
      <c r="DP29" t="s">
        <v>1612</v>
      </c>
      <c r="DQ29" t="s">
        <v>1612</v>
      </c>
      <c r="DR29" t="s">
        <v>1612</v>
      </c>
      <c r="DS29" t="s">
        <v>1612</v>
      </c>
      <c r="DT29" t="s">
        <v>1612</v>
      </c>
      <c r="DU29" t="s">
        <v>1612</v>
      </c>
      <c r="DV29" t="s">
        <v>1612</v>
      </c>
      <c r="DW29" t="s">
        <v>1612</v>
      </c>
      <c r="DX29" t="s">
        <v>1612</v>
      </c>
      <c r="DY29" t="s">
        <v>1612</v>
      </c>
    </row>
    <row r="30" spans="4:129">
      <c r="D30" s="106" t="s">
        <v>47</v>
      </c>
      <c r="E30" s="106" t="s">
        <v>542</v>
      </c>
      <c r="F30" t="s">
        <v>1612</v>
      </c>
      <c r="G30" t="s">
        <v>1612</v>
      </c>
      <c r="H30" t="s">
        <v>1612</v>
      </c>
      <c r="I30" t="s">
        <v>1612</v>
      </c>
      <c r="J30" t="s">
        <v>1612</v>
      </c>
      <c r="K30" t="s">
        <v>1612</v>
      </c>
      <c r="L30" t="s">
        <v>1612</v>
      </c>
      <c r="M30" t="s">
        <v>1612</v>
      </c>
      <c r="N30" t="s">
        <v>1612</v>
      </c>
      <c r="O30" t="s">
        <v>1612</v>
      </c>
      <c r="P30" t="s">
        <v>1612</v>
      </c>
      <c r="Q30" t="s">
        <v>1612</v>
      </c>
      <c r="R30" t="s">
        <v>1612</v>
      </c>
      <c r="S30" t="s">
        <v>1612</v>
      </c>
      <c r="T30" t="s">
        <v>1612</v>
      </c>
      <c r="U30" t="s">
        <v>1612</v>
      </c>
      <c r="V30" t="s">
        <v>1612</v>
      </c>
      <c r="W30" t="s">
        <v>1612</v>
      </c>
      <c r="X30" t="s">
        <v>1612</v>
      </c>
      <c r="Y30" t="s">
        <v>1612</v>
      </c>
      <c r="Z30" t="s">
        <v>1612</v>
      </c>
      <c r="AA30" t="s">
        <v>1612</v>
      </c>
      <c r="AB30" t="s">
        <v>1612</v>
      </c>
      <c r="AC30" t="s">
        <v>1612</v>
      </c>
      <c r="AD30" t="s">
        <v>1612</v>
      </c>
      <c r="AE30" t="s">
        <v>1612</v>
      </c>
      <c r="AF30" t="s">
        <v>1612</v>
      </c>
      <c r="AG30" t="s">
        <v>1612</v>
      </c>
      <c r="AH30" t="s">
        <v>1612</v>
      </c>
      <c r="AI30" t="s">
        <v>1612</v>
      </c>
      <c r="AJ30" t="s">
        <v>1612</v>
      </c>
      <c r="AK30" t="s">
        <v>1612</v>
      </c>
      <c r="AL30" t="s">
        <v>1612</v>
      </c>
      <c r="AM30" t="s">
        <v>1612</v>
      </c>
      <c r="AN30" t="s">
        <v>1612</v>
      </c>
      <c r="AO30" t="s">
        <v>1612</v>
      </c>
      <c r="AP30" t="s">
        <v>1612</v>
      </c>
      <c r="AQ30" t="s">
        <v>1612</v>
      </c>
      <c r="AR30" t="s">
        <v>1612</v>
      </c>
      <c r="AS30" t="s">
        <v>1612</v>
      </c>
      <c r="AT30">
        <v>111236.8883723414</v>
      </c>
      <c r="AU30">
        <v>485155</v>
      </c>
      <c r="AV30" t="s">
        <v>1612</v>
      </c>
      <c r="AW30" t="s">
        <v>1612</v>
      </c>
      <c r="AX30">
        <v>102617</v>
      </c>
      <c r="AY30">
        <v>116243396</v>
      </c>
      <c r="AZ30">
        <v>114282153</v>
      </c>
      <c r="BA30">
        <v>112314152</v>
      </c>
      <c r="BB30">
        <v>117863868</v>
      </c>
      <c r="BC30">
        <v>109035451</v>
      </c>
      <c r="BD30">
        <v>124265694</v>
      </c>
      <c r="BE30" t="s">
        <v>1612</v>
      </c>
      <c r="BF30">
        <v>111444028.00707351</v>
      </c>
      <c r="BG30">
        <v>111590053</v>
      </c>
      <c r="BH30">
        <v>116498674</v>
      </c>
      <c r="BI30">
        <v>121996661</v>
      </c>
      <c r="BJ30">
        <v>109174420</v>
      </c>
      <c r="BK30">
        <v>111094030.95999999</v>
      </c>
      <c r="BL30" t="s">
        <v>1612</v>
      </c>
      <c r="BM30" t="s">
        <v>1612</v>
      </c>
      <c r="BN30" t="s">
        <v>1612</v>
      </c>
      <c r="BO30" t="s">
        <v>1612</v>
      </c>
      <c r="BP30" t="s">
        <v>1612</v>
      </c>
      <c r="BQ30" t="s">
        <v>1612</v>
      </c>
      <c r="BR30" t="s">
        <v>1612</v>
      </c>
      <c r="BS30" t="s">
        <v>1612</v>
      </c>
      <c r="BT30" t="s">
        <v>1612</v>
      </c>
      <c r="BU30" t="s">
        <v>1612</v>
      </c>
      <c r="BV30" t="s">
        <v>1612</v>
      </c>
      <c r="BW30" t="s">
        <v>1612</v>
      </c>
      <c r="BX30" t="s">
        <v>1612</v>
      </c>
      <c r="BY30" t="s">
        <v>1612</v>
      </c>
      <c r="BZ30" t="s">
        <v>1612</v>
      </c>
      <c r="CA30" t="s">
        <v>1612</v>
      </c>
      <c r="CB30" t="s">
        <v>1612</v>
      </c>
      <c r="CC30" t="s">
        <v>1612</v>
      </c>
      <c r="CD30" t="s">
        <v>1612</v>
      </c>
      <c r="CE30" t="s">
        <v>1612</v>
      </c>
      <c r="CF30" t="s">
        <v>1612</v>
      </c>
      <c r="CG30" t="s">
        <v>1612</v>
      </c>
      <c r="CH30" t="s">
        <v>1612</v>
      </c>
      <c r="CI30" t="s">
        <v>1612</v>
      </c>
      <c r="CJ30" t="s">
        <v>1612</v>
      </c>
      <c r="CK30" t="s">
        <v>1612</v>
      </c>
      <c r="CL30" t="s">
        <v>1612</v>
      </c>
      <c r="CM30" t="s">
        <v>1612</v>
      </c>
      <c r="CN30" t="s">
        <v>1612</v>
      </c>
      <c r="CO30" t="s">
        <v>1612</v>
      </c>
      <c r="CP30" t="s">
        <v>1612</v>
      </c>
      <c r="CQ30" t="s">
        <v>1612</v>
      </c>
      <c r="CR30" t="s">
        <v>1612</v>
      </c>
      <c r="CS30" t="s">
        <v>1612</v>
      </c>
      <c r="CT30" t="s">
        <v>1612</v>
      </c>
      <c r="CU30" t="s">
        <v>1612</v>
      </c>
      <c r="CV30" t="s">
        <v>1612</v>
      </c>
      <c r="CW30" t="s">
        <v>1612</v>
      </c>
      <c r="CX30" t="s">
        <v>1612</v>
      </c>
      <c r="CY30" t="s">
        <v>1612</v>
      </c>
      <c r="CZ30" t="s">
        <v>1612</v>
      </c>
      <c r="DA30" t="s">
        <v>1612</v>
      </c>
      <c r="DB30" t="s">
        <v>1612</v>
      </c>
      <c r="DC30" t="s">
        <v>1612</v>
      </c>
      <c r="DD30" t="s">
        <v>1612</v>
      </c>
      <c r="DE30" t="s">
        <v>1612</v>
      </c>
      <c r="DF30" t="s">
        <v>1612</v>
      </c>
      <c r="DG30" t="s">
        <v>1612</v>
      </c>
      <c r="DH30" t="s">
        <v>1612</v>
      </c>
      <c r="DI30" t="s">
        <v>1612</v>
      </c>
      <c r="DJ30" t="s">
        <v>1612</v>
      </c>
      <c r="DK30" t="s">
        <v>1612</v>
      </c>
      <c r="DL30" t="s">
        <v>1612</v>
      </c>
      <c r="DM30" t="s">
        <v>1612</v>
      </c>
      <c r="DN30" t="s">
        <v>1612</v>
      </c>
      <c r="DO30" t="s">
        <v>1612</v>
      </c>
      <c r="DP30" t="s">
        <v>1612</v>
      </c>
      <c r="DQ30" t="s">
        <v>1612</v>
      </c>
      <c r="DR30" t="s">
        <v>1612</v>
      </c>
      <c r="DS30" t="s">
        <v>1612</v>
      </c>
      <c r="DT30" t="s">
        <v>1612</v>
      </c>
      <c r="DU30" t="s">
        <v>1612</v>
      </c>
      <c r="DV30" t="s">
        <v>1612</v>
      </c>
      <c r="DW30" t="s">
        <v>1612</v>
      </c>
      <c r="DX30" t="s">
        <v>1612</v>
      </c>
      <c r="DY30" t="s">
        <v>1612</v>
      </c>
    </row>
    <row r="31" spans="4:129">
      <c r="D31" s="106" t="s">
        <v>158</v>
      </c>
      <c r="E31" s="106" t="s">
        <v>545</v>
      </c>
      <c r="F31" t="s">
        <v>1612</v>
      </c>
      <c r="G31" t="s">
        <v>1612</v>
      </c>
      <c r="H31" t="s">
        <v>1612</v>
      </c>
      <c r="I31" t="s">
        <v>1612</v>
      </c>
      <c r="J31" t="s">
        <v>1612</v>
      </c>
      <c r="K31" t="s">
        <v>1612</v>
      </c>
      <c r="L31" t="s">
        <v>1612</v>
      </c>
      <c r="M31" t="s">
        <v>1612</v>
      </c>
      <c r="N31" t="s">
        <v>1612</v>
      </c>
      <c r="O31" t="s">
        <v>1612</v>
      </c>
      <c r="P31" t="s">
        <v>1612</v>
      </c>
      <c r="Q31" t="s">
        <v>1612</v>
      </c>
      <c r="R31" t="s">
        <v>1612</v>
      </c>
      <c r="S31" t="s">
        <v>1612</v>
      </c>
      <c r="T31" t="s">
        <v>1612</v>
      </c>
      <c r="U31" t="s">
        <v>1612</v>
      </c>
      <c r="V31" t="s">
        <v>1612</v>
      </c>
      <c r="W31" t="s">
        <v>1612</v>
      </c>
      <c r="X31" t="s">
        <v>1612</v>
      </c>
      <c r="Y31" t="s">
        <v>1612</v>
      </c>
      <c r="Z31" t="s">
        <v>1612</v>
      </c>
      <c r="AA31" t="s">
        <v>1612</v>
      </c>
      <c r="AB31" t="s">
        <v>1612</v>
      </c>
      <c r="AC31" t="s">
        <v>1612</v>
      </c>
      <c r="AD31" t="s">
        <v>1612</v>
      </c>
      <c r="AE31" t="s">
        <v>1612</v>
      </c>
      <c r="AF31" t="s">
        <v>1612</v>
      </c>
      <c r="AG31" t="s">
        <v>1612</v>
      </c>
      <c r="AH31" t="s">
        <v>1612</v>
      </c>
      <c r="AI31" t="s">
        <v>1612</v>
      </c>
      <c r="AJ31" t="s">
        <v>1612</v>
      </c>
      <c r="AK31" t="s">
        <v>1612</v>
      </c>
      <c r="AL31" t="s">
        <v>1612</v>
      </c>
      <c r="AM31" t="s">
        <v>1612</v>
      </c>
      <c r="AN31" t="s">
        <v>1612</v>
      </c>
      <c r="AO31" t="s">
        <v>1612</v>
      </c>
      <c r="AP31" t="s">
        <v>1612</v>
      </c>
      <c r="AQ31" t="s">
        <v>1612</v>
      </c>
      <c r="AR31" t="s">
        <v>1612</v>
      </c>
      <c r="AS31" t="s">
        <v>1612</v>
      </c>
      <c r="AT31">
        <v>113318</v>
      </c>
      <c r="AU31">
        <v>1501556</v>
      </c>
      <c r="AV31" t="s">
        <v>1612</v>
      </c>
      <c r="AW31" t="s">
        <v>1612</v>
      </c>
      <c r="AX31">
        <v>101808</v>
      </c>
      <c r="AY31">
        <v>93241484.75</v>
      </c>
      <c r="AZ31">
        <v>114193872</v>
      </c>
      <c r="BA31">
        <v>100308122</v>
      </c>
      <c r="BB31">
        <v>100307121</v>
      </c>
      <c r="BC31">
        <v>91791110.75</v>
      </c>
      <c r="BD31">
        <v>108324626</v>
      </c>
      <c r="BE31" t="s">
        <v>1612</v>
      </c>
      <c r="BF31">
        <v>176969776</v>
      </c>
      <c r="BG31">
        <v>175784685</v>
      </c>
      <c r="BH31">
        <v>175979862</v>
      </c>
      <c r="BI31">
        <v>177764311</v>
      </c>
      <c r="BJ31">
        <v>94007738.772456139</v>
      </c>
      <c r="BK31">
        <v>96346151.327543855</v>
      </c>
      <c r="BL31" t="s">
        <v>1612</v>
      </c>
      <c r="BM31" t="s">
        <v>1612</v>
      </c>
      <c r="BN31" t="s">
        <v>1612</v>
      </c>
      <c r="BO31" t="s">
        <v>1612</v>
      </c>
      <c r="BP31" t="s">
        <v>1612</v>
      </c>
      <c r="BQ31" t="s">
        <v>1612</v>
      </c>
      <c r="BR31" t="s">
        <v>1612</v>
      </c>
      <c r="BS31" t="s">
        <v>1612</v>
      </c>
      <c r="BT31" t="s">
        <v>1612</v>
      </c>
      <c r="BU31" t="s">
        <v>1612</v>
      </c>
      <c r="BV31" t="s">
        <v>1612</v>
      </c>
      <c r="BW31" t="s">
        <v>1612</v>
      </c>
      <c r="BX31" t="s">
        <v>1612</v>
      </c>
      <c r="BY31" t="s">
        <v>1612</v>
      </c>
      <c r="BZ31" t="s">
        <v>1612</v>
      </c>
      <c r="CA31" t="s">
        <v>1612</v>
      </c>
      <c r="CB31" t="s">
        <v>1612</v>
      </c>
      <c r="CC31" t="s">
        <v>1612</v>
      </c>
      <c r="CD31" t="s">
        <v>1612</v>
      </c>
      <c r="CE31" t="s">
        <v>1612</v>
      </c>
      <c r="CF31" t="s">
        <v>1612</v>
      </c>
      <c r="CG31" t="s">
        <v>1612</v>
      </c>
      <c r="CH31" t="s">
        <v>1612</v>
      </c>
      <c r="CI31" t="s">
        <v>1612</v>
      </c>
      <c r="CJ31" t="s">
        <v>1612</v>
      </c>
      <c r="CK31" t="s">
        <v>1612</v>
      </c>
      <c r="CL31" t="s">
        <v>1612</v>
      </c>
      <c r="CM31" t="s">
        <v>1612</v>
      </c>
      <c r="CN31" t="s">
        <v>1612</v>
      </c>
      <c r="CO31" t="s">
        <v>1612</v>
      </c>
      <c r="CP31" t="s">
        <v>1612</v>
      </c>
      <c r="CQ31" t="s">
        <v>1612</v>
      </c>
      <c r="CR31" t="s">
        <v>1612</v>
      </c>
      <c r="CS31" t="s">
        <v>1612</v>
      </c>
      <c r="CT31" t="s">
        <v>1612</v>
      </c>
      <c r="CU31" t="s">
        <v>1612</v>
      </c>
      <c r="CV31" t="s">
        <v>1612</v>
      </c>
      <c r="CW31" t="s">
        <v>1612</v>
      </c>
      <c r="CX31" t="s">
        <v>1612</v>
      </c>
      <c r="CY31" t="s">
        <v>1612</v>
      </c>
      <c r="CZ31" t="s">
        <v>1612</v>
      </c>
      <c r="DA31" t="s">
        <v>1612</v>
      </c>
      <c r="DB31" t="s">
        <v>1612</v>
      </c>
      <c r="DC31" t="s">
        <v>1612</v>
      </c>
      <c r="DD31" t="s">
        <v>1612</v>
      </c>
      <c r="DE31" t="s">
        <v>1612</v>
      </c>
      <c r="DF31" t="s">
        <v>1612</v>
      </c>
      <c r="DG31" t="s">
        <v>1612</v>
      </c>
      <c r="DH31" t="s">
        <v>1612</v>
      </c>
      <c r="DI31" t="s">
        <v>1612</v>
      </c>
      <c r="DJ31" t="s">
        <v>1612</v>
      </c>
      <c r="DK31" t="s">
        <v>1612</v>
      </c>
      <c r="DL31" t="s">
        <v>1612</v>
      </c>
      <c r="DM31" t="s">
        <v>1612</v>
      </c>
      <c r="DN31" t="s">
        <v>1612</v>
      </c>
      <c r="DO31" t="s">
        <v>1612</v>
      </c>
      <c r="DP31" t="s">
        <v>1612</v>
      </c>
      <c r="DQ31" t="s">
        <v>1612</v>
      </c>
      <c r="DR31" t="s">
        <v>1612</v>
      </c>
      <c r="DS31" t="s">
        <v>1612</v>
      </c>
      <c r="DT31" t="s">
        <v>1612</v>
      </c>
      <c r="DU31" t="s">
        <v>1612</v>
      </c>
      <c r="DV31" t="s">
        <v>1612</v>
      </c>
      <c r="DW31" t="s">
        <v>1612</v>
      </c>
      <c r="DX31" t="s">
        <v>1612</v>
      </c>
      <c r="DY31" t="s">
        <v>1612</v>
      </c>
    </row>
    <row r="32" spans="4:129">
      <c r="D32" s="106" t="s">
        <v>100</v>
      </c>
      <c r="E32" s="106" t="s">
        <v>546</v>
      </c>
      <c r="F32" t="s">
        <v>1612</v>
      </c>
      <c r="G32" t="s">
        <v>1612</v>
      </c>
      <c r="H32" t="s">
        <v>1612</v>
      </c>
      <c r="I32" t="s">
        <v>1612</v>
      </c>
      <c r="J32" t="s">
        <v>1612</v>
      </c>
      <c r="K32" t="s">
        <v>1612</v>
      </c>
      <c r="L32" t="s">
        <v>1612</v>
      </c>
      <c r="M32" t="s">
        <v>1612</v>
      </c>
      <c r="N32" t="s">
        <v>1612</v>
      </c>
      <c r="O32" t="s">
        <v>1612</v>
      </c>
      <c r="P32" t="s">
        <v>1612</v>
      </c>
      <c r="Q32" t="s">
        <v>1612</v>
      </c>
      <c r="R32" t="s">
        <v>1612</v>
      </c>
      <c r="S32" t="s">
        <v>1612</v>
      </c>
      <c r="T32" t="s">
        <v>1612</v>
      </c>
      <c r="U32" t="s">
        <v>1612</v>
      </c>
      <c r="V32" t="s">
        <v>1612</v>
      </c>
      <c r="W32" t="s">
        <v>1612</v>
      </c>
      <c r="X32" t="s">
        <v>1612</v>
      </c>
      <c r="Y32" t="s">
        <v>1612</v>
      </c>
      <c r="Z32" t="s">
        <v>1612</v>
      </c>
      <c r="AA32" t="s">
        <v>1612</v>
      </c>
      <c r="AB32" t="s">
        <v>1612</v>
      </c>
      <c r="AC32" t="s">
        <v>1612</v>
      </c>
      <c r="AD32" t="s">
        <v>1612</v>
      </c>
      <c r="AE32" t="s">
        <v>1612</v>
      </c>
      <c r="AF32" t="s">
        <v>1612</v>
      </c>
      <c r="AG32" t="s">
        <v>1612</v>
      </c>
      <c r="AH32" t="s">
        <v>1612</v>
      </c>
      <c r="AI32" t="s">
        <v>1612</v>
      </c>
      <c r="AJ32" t="s">
        <v>1612</v>
      </c>
      <c r="AK32" t="s">
        <v>1612</v>
      </c>
      <c r="AL32" t="s">
        <v>1612</v>
      </c>
      <c r="AM32" t="s">
        <v>1612</v>
      </c>
      <c r="AN32" t="s">
        <v>1612</v>
      </c>
      <c r="AO32" t="s">
        <v>1612</v>
      </c>
      <c r="AP32" t="s">
        <v>1612</v>
      </c>
      <c r="AQ32" t="s">
        <v>1612</v>
      </c>
      <c r="AR32" t="s">
        <v>1612</v>
      </c>
      <c r="AS32" t="s">
        <v>1612</v>
      </c>
      <c r="AT32">
        <v>106830</v>
      </c>
      <c r="AU32">
        <v>316073</v>
      </c>
      <c r="AV32" t="s">
        <v>1612</v>
      </c>
      <c r="AW32" t="s">
        <v>1612</v>
      </c>
      <c r="AX32">
        <v>104359</v>
      </c>
      <c r="AY32">
        <v>82679944</v>
      </c>
      <c r="AZ32">
        <v>68497936</v>
      </c>
      <c r="BA32">
        <v>70753701</v>
      </c>
      <c r="BB32">
        <v>70198219</v>
      </c>
      <c r="BC32">
        <v>79000834</v>
      </c>
      <c r="BD32">
        <v>72079166</v>
      </c>
      <c r="BE32" t="s">
        <v>1612</v>
      </c>
      <c r="BF32">
        <v>72056444</v>
      </c>
      <c r="BG32">
        <v>75709436</v>
      </c>
      <c r="BH32">
        <v>70469201</v>
      </c>
      <c r="BI32">
        <v>73894719</v>
      </c>
      <c r="BJ32">
        <v>71080464</v>
      </c>
      <c r="BK32">
        <v>77301198</v>
      </c>
      <c r="BL32" t="s">
        <v>1612</v>
      </c>
      <c r="BM32" t="s">
        <v>1612</v>
      </c>
      <c r="BN32" t="s">
        <v>1612</v>
      </c>
      <c r="BO32" t="s">
        <v>1612</v>
      </c>
      <c r="BP32" t="s">
        <v>1612</v>
      </c>
      <c r="BQ32" t="s">
        <v>1612</v>
      </c>
      <c r="BR32" t="s">
        <v>1612</v>
      </c>
      <c r="BS32" t="s">
        <v>1612</v>
      </c>
      <c r="BT32" t="s">
        <v>1612</v>
      </c>
      <c r="BU32" t="s">
        <v>1612</v>
      </c>
      <c r="BV32" t="s">
        <v>1612</v>
      </c>
      <c r="BW32" t="s">
        <v>1612</v>
      </c>
      <c r="BX32" t="s">
        <v>1612</v>
      </c>
      <c r="BY32" t="s">
        <v>1612</v>
      </c>
      <c r="BZ32" t="s">
        <v>1612</v>
      </c>
      <c r="CA32" t="s">
        <v>1612</v>
      </c>
      <c r="CB32" t="s">
        <v>1612</v>
      </c>
      <c r="CC32" t="s">
        <v>1612</v>
      </c>
      <c r="CD32" t="s">
        <v>1612</v>
      </c>
      <c r="CE32" t="s">
        <v>1612</v>
      </c>
      <c r="CF32" t="s">
        <v>1612</v>
      </c>
      <c r="CG32" t="s">
        <v>1612</v>
      </c>
      <c r="CH32" t="s">
        <v>1612</v>
      </c>
      <c r="CI32" t="s">
        <v>1612</v>
      </c>
      <c r="CJ32" t="s">
        <v>1612</v>
      </c>
      <c r="CK32" t="s">
        <v>1612</v>
      </c>
      <c r="CL32" t="s">
        <v>1612</v>
      </c>
      <c r="CM32" t="s">
        <v>1612</v>
      </c>
      <c r="CN32" t="s">
        <v>1612</v>
      </c>
      <c r="CO32" t="s">
        <v>1612</v>
      </c>
      <c r="CP32" t="s">
        <v>1612</v>
      </c>
      <c r="CQ32" t="s">
        <v>1612</v>
      </c>
      <c r="CR32" t="s">
        <v>1612</v>
      </c>
      <c r="CS32" t="s">
        <v>1612</v>
      </c>
      <c r="CT32" t="s">
        <v>1612</v>
      </c>
      <c r="CU32" t="s">
        <v>1612</v>
      </c>
      <c r="CV32" t="s">
        <v>1612</v>
      </c>
      <c r="CW32" t="s">
        <v>1612</v>
      </c>
      <c r="CX32" t="s">
        <v>1612</v>
      </c>
      <c r="CY32" t="s">
        <v>1612</v>
      </c>
      <c r="CZ32" t="s">
        <v>1612</v>
      </c>
      <c r="DA32" t="s">
        <v>1612</v>
      </c>
      <c r="DB32" t="s">
        <v>1612</v>
      </c>
      <c r="DC32" t="s">
        <v>1612</v>
      </c>
      <c r="DD32" t="s">
        <v>1612</v>
      </c>
      <c r="DE32" t="s">
        <v>1612</v>
      </c>
      <c r="DF32" t="s">
        <v>1612</v>
      </c>
      <c r="DG32" t="s">
        <v>1612</v>
      </c>
      <c r="DH32" t="s">
        <v>1612</v>
      </c>
      <c r="DI32" t="s">
        <v>1612</v>
      </c>
      <c r="DJ32" t="s">
        <v>1612</v>
      </c>
      <c r="DK32" t="s">
        <v>1612</v>
      </c>
      <c r="DL32" t="s">
        <v>1612</v>
      </c>
      <c r="DM32" t="s">
        <v>1612</v>
      </c>
      <c r="DN32" t="s">
        <v>1612</v>
      </c>
      <c r="DO32" t="s">
        <v>1612</v>
      </c>
      <c r="DP32" t="s">
        <v>1612</v>
      </c>
      <c r="DQ32" t="s">
        <v>1612</v>
      </c>
      <c r="DR32" t="s">
        <v>1612</v>
      </c>
      <c r="DS32" t="s">
        <v>1612</v>
      </c>
      <c r="DT32" t="s">
        <v>1612</v>
      </c>
      <c r="DU32" t="s">
        <v>1612</v>
      </c>
      <c r="DV32" t="s">
        <v>1612</v>
      </c>
      <c r="DW32" t="s">
        <v>1612</v>
      </c>
      <c r="DX32" t="s">
        <v>1612</v>
      </c>
      <c r="DY32" t="s">
        <v>1612</v>
      </c>
    </row>
    <row r="33" spans="1:129">
      <c r="D33" s="106" t="s">
        <v>97</v>
      </c>
      <c r="E33" s="106" t="s">
        <v>547</v>
      </c>
      <c r="F33" t="s">
        <v>1612</v>
      </c>
      <c r="G33" t="s">
        <v>1612</v>
      </c>
      <c r="H33" t="s">
        <v>1612</v>
      </c>
      <c r="I33" t="s">
        <v>1612</v>
      </c>
      <c r="J33" t="s">
        <v>1612</v>
      </c>
      <c r="K33" t="s">
        <v>1612</v>
      </c>
      <c r="L33" t="s">
        <v>1612</v>
      </c>
      <c r="M33" t="s">
        <v>1612</v>
      </c>
      <c r="N33" t="s">
        <v>1612</v>
      </c>
      <c r="O33" t="s">
        <v>1612</v>
      </c>
      <c r="P33" t="s">
        <v>1612</v>
      </c>
      <c r="Q33" t="s">
        <v>1612</v>
      </c>
      <c r="R33" t="s">
        <v>1612</v>
      </c>
      <c r="S33" t="s">
        <v>1612</v>
      </c>
      <c r="T33" t="s">
        <v>1612</v>
      </c>
      <c r="U33" t="s">
        <v>1612</v>
      </c>
      <c r="V33" t="s">
        <v>1612</v>
      </c>
      <c r="W33" t="s">
        <v>1612</v>
      </c>
      <c r="X33" t="s">
        <v>1612</v>
      </c>
      <c r="Y33" t="s">
        <v>1612</v>
      </c>
      <c r="Z33" t="s">
        <v>1612</v>
      </c>
      <c r="AA33" t="s">
        <v>1612</v>
      </c>
      <c r="AB33" t="s">
        <v>1612</v>
      </c>
      <c r="AC33" t="s">
        <v>1612</v>
      </c>
      <c r="AD33" t="s">
        <v>1612</v>
      </c>
      <c r="AE33" t="s">
        <v>1612</v>
      </c>
      <c r="AF33" t="s">
        <v>1612</v>
      </c>
      <c r="AG33" t="s">
        <v>1612</v>
      </c>
      <c r="AH33" t="s">
        <v>1612</v>
      </c>
      <c r="AI33" t="s">
        <v>1612</v>
      </c>
      <c r="AJ33" t="s">
        <v>1612</v>
      </c>
      <c r="AK33" t="s">
        <v>1612</v>
      </c>
      <c r="AL33" t="s">
        <v>1612</v>
      </c>
      <c r="AM33" t="s">
        <v>1612</v>
      </c>
      <c r="AN33" t="s">
        <v>1612</v>
      </c>
      <c r="AO33" t="s">
        <v>1612</v>
      </c>
      <c r="AP33" t="s">
        <v>1612</v>
      </c>
      <c r="AQ33" t="s">
        <v>1612</v>
      </c>
      <c r="AR33" t="s">
        <v>1612</v>
      </c>
      <c r="AS33" t="s">
        <v>1612</v>
      </c>
      <c r="AT33">
        <v>73210</v>
      </c>
      <c r="AU33" t="s">
        <v>1612</v>
      </c>
      <c r="AV33" t="s">
        <v>1612</v>
      </c>
      <c r="AW33" t="s">
        <v>1612</v>
      </c>
      <c r="AX33">
        <v>76135</v>
      </c>
      <c r="AY33">
        <v>58674699</v>
      </c>
      <c r="AZ33">
        <v>53949365.666666664</v>
      </c>
      <c r="BA33">
        <v>56551365.666666664</v>
      </c>
      <c r="BB33">
        <v>57581366</v>
      </c>
      <c r="BC33">
        <v>58776544</v>
      </c>
      <c r="BD33">
        <v>54333802.666666664</v>
      </c>
      <c r="BE33" t="s">
        <v>1612</v>
      </c>
      <c r="BF33">
        <v>57182318.232411876</v>
      </c>
      <c r="BG33">
        <v>54741390.732411876</v>
      </c>
      <c r="BH33">
        <v>58547067.482411876</v>
      </c>
      <c r="BI33">
        <v>60605067.482411876</v>
      </c>
      <c r="BJ33">
        <v>55941293.954799995</v>
      </c>
      <c r="BK33">
        <v>53881958.843800001</v>
      </c>
      <c r="BL33" t="s">
        <v>1612</v>
      </c>
      <c r="BM33" t="s">
        <v>1612</v>
      </c>
      <c r="BN33" t="s">
        <v>1612</v>
      </c>
      <c r="BO33" t="s">
        <v>1612</v>
      </c>
      <c r="BP33" t="s">
        <v>1612</v>
      </c>
      <c r="BQ33" t="s">
        <v>1612</v>
      </c>
      <c r="BR33" t="s">
        <v>1612</v>
      </c>
      <c r="BS33" t="s">
        <v>1612</v>
      </c>
      <c r="BT33" t="s">
        <v>1612</v>
      </c>
      <c r="BU33" t="s">
        <v>1612</v>
      </c>
      <c r="BV33" t="s">
        <v>1612</v>
      </c>
      <c r="BW33" t="s">
        <v>1612</v>
      </c>
      <c r="BX33" t="s">
        <v>1612</v>
      </c>
      <c r="BY33" t="s">
        <v>1612</v>
      </c>
      <c r="BZ33" t="s">
        <v>1612</v>
      </c>
      <c r="CA33" t="s">
        <v>1612</v>
      </c>
      <c r="CB33" t="s">
        <v>1612</v>
      </c>
      <c r="CC33" t="s">
        <v>1612</v>
      </c>
      <c r="CD33" t="s">
        <v>1612</v>
      </c>
      <c r="CE33" t="s">
        <v>1612</v>
      </c>
      <c r="CF33" t="s">
        <v>1612</v>
      </c>
      <c r="CG33" t="s">
        <v>1612</v>
      </c>
      <c r="CH33" t="s">
        <v>1612</v>
      </c>
      <c r="CI33" t="s">
        <v>1612</v>
      </c>
      <c r="CJ33" t="s">
        <v>1612</v>
      </c>
      <c r="CK33" t="s">
        <v>1612</v>
      </c>
      <c r="CL33" t="s">
        <v>1612</v>
      </c>
      <c r="CM33" t="s">
        <v>1612</v>
      </c>
      <c r="CN33" t="s">
        <v>1612</v>
      </c>
      <c r="CO33" t="s">
        <v>1612</v>
      </c>
      <c r="CP33" t="s">
        <v>1612</v>
      </c>
      <c r="CQ33" t="s">
        <v>1612</v>
      </c>
      <c r="CR33" t="s">
        <v>1612</v>
      </c>
      <c r="CS33" t="s">
        <v>1612</v>
      </c>
      <c r="CT33" t="s">
        <v>1612</v>
      </c>
      <c r="CU33" t="s">
        <v>1612</v>
      </c>
      <c r="CV33" t="s">
        <v>1612</v>
      </c>
      <c r="CW33" t="s">
        <v>1612</v>
      </c>
      <c r="CX33" t="s">
        <v>1612</v>
      </c>
      <c r="CY33" t="s">
        <v>1612</v>
      </c>
      <c r="CZ33" t="s">
        <v>1612</v>
      </c>
      <c r="DA33" t="s">
        <v>1612</v>
      </c>
      <c r="DB33" t="s">
        <v>1612</v>
      </c>
      <c r="DC33" t="s">
        <v>1612</v>
      </c>
      <c r="DD33" t="s">
        <v>1612</v>
      </c>
      <c r="DE33" t="s">
        <v>1612</v>
      </c>
      <c r="DF33" t="s">
        <v>1612</v>
      </c>
      <c r="DG33" t="s">
        <v>1612</v>
      </c>
      <c r="DH33" t="s">
        <v>1612</v>
      </c>
      <c r="DI33" t="s">
        <v>1612</v>
      </c>
      <c r="DJ33" t="s">
        <v>1612</v>
      </c>
      <c r="DK33" t="s">
        <v>1612</v>
      </c>
      <c r="DL33" t="s">
        <v>1612</v>
      </c>
      <c r="DM33" t="s">
        <v>1612</v>
      </c>
      <c r="DN33" t="s">
        <v>1612</v>
      </c>
      <c r="DO33" t="s">
        <v>1612</v>
      </c>
      <c r="DP33" t="s">
        <v>1612</v>
      </c>
      <c r="DQ33" t="s">
        <v>1612</v>
      </c>
      <c r="DR33" t="s">
        <v>1612</v>
      </c>
      <c r="DS33" t="s">
        <v>1612</v>
      </c>
      <c r="DT33" t="s">
        <v>1612</v>
      </c>
      <c r="DU33" t="s">
        <v>1612</v>
      </c>
      <c r="DV33" t="s">
        <v>1612</v>
      </c>
      <c r="DW33" t="s">
        <v>1612</v>
      </c>
      <c r="DX33" t="s">
        <v>1612</v>
      </c>
      <c r="DY33" t="s">
        <v>1612</v>
      </c>
    </row>
    <row r="34" spans="1:129">
      <c r="D34" s="106" t="s">
        <v>76</v>
      </c>
      <c r="E34" s="106" t="s">
        <v>548</v>
      </c>
      <c r="F34" t="s">
        <v>1612</v>
      </c>
      <c r="G34" t="s">
        <v>1612</v>
      </c>
      <c r="H34" t="s">
        <v>1612</v>
      </c>
      <c r="I34" t="s">
        <v>1612</v>
      </c>
      <c r="J34" t="s">
        <v>1612</v>
      </c>
      <c r="K34" t="s">
        <v>1612</v>
      </c>
      <c r="L34" t="s">
        <v>1612</v>
      </c>
      <c r="M34" t="s">
        <v>1612</v>
      </c>
      <c r="N34" t="s">
        <v>1612</v>
      </c>
      <c r="O34" t="s">
        <v>1612</v>
      </c>
      <c r="P34" t="s">
        <v>1612</v>
      </c>
      <c r="Q34" t="s">
        <v>1612</v>
      </c>
      <c r="R34" t="s">
        <v>1612</v>
      </c>
      <c r="S34" t="s">
        <v>1612</v>
      </c>
      <c r="T34" t="s">
        <v>1612</v>
      </c>
      <c r="U34" t="s">
        <v>1612</v>
      </c>
      <c r="V34" t="s">
        <v>1612</v>
      </c>
      <c r="W34" t="s">
        <v>1612</v>
      </c>
      <c r="X34" t="s">
        <v>1612</v>
      </c>
      <c r="Y34" t="s">
        <v>1612</v>
      </c>
      <c r="Z34" t="s">
        <v>1612</v>
      </c>
      <c r="AA34" t="s">
        <v>1612</v>
      </c>
      <c r="AB34" t="s">
        <v>1612</v>
      </c>
      <c r="AC34" t="s">
        <v>1612</v>
      </c>
      <c r="AD34" t="s">
        <v>1612</v>
      </c>
      <c r="AE34" t="s">
        <v>1612</v>
      </c>
      <c r="AF34" t="s">
        <v>1612</v>
      </c>
      <c r="AG34" t="s">
        <v>1612</v>
      </c>
      <c r="AH34" t="s">
        <v>1612</v>
      </c>
      <c r="AI34" t="s">
        <v>1612</v>
      </c>
      <c r="AJ34" t="s">
        <v>1612</v>
      </c>
      <c r="AK34" t="s">
        <v>1612</v>
      </c>
      <c r="AL34" t="s">
        <v>1612</v>
      </c>
      <c r="AM34" t="s">
        <v>1612</v>
      </c>
      <c r="AN34" t="s">
        <v>1612</v>
      </c>
      <c r="AO34" t="s">
        <v>1612</v>
      </c>
      <c r="AP34" t="s">
        <v>1612</v>
      </c>
      <c r="AQ34" t="s">
        <v>1612</v>
      </c>
      <c r="AR34" t="s">
        <v>1612</v>
      </c>
      <c r="AS34" t="s">
        <v>1612</v>
      </c>
      <c r="AT34">
        <v>108575</v>
      </c>
      <c r="AU34">
        <v>1158591</v>
      </c>
      <c r="AV34" t="s">
        <v>1612</v>
      </c>
      <c r="AW34" t="s">
        <v>1612</v>
      </c>
      <c r="AX34">
        <v>104011</v>
      </c>
      <c r="AY34">
        <v>78491768.5</v>
      </c>
      <c r="AZ34">
        <v>57629259.5</v>
      </c>
      <c r="BA34">
        <v>72442509.25</v>
      </c>
      <c r="BB34">
        <v>63386959</v>
      </c>
      <c r="BC34">
        <v>100442018.5</v>
      </c>
      <c r="BD34">
        <v>73632509.5</v>
      </c>
      <c r="BE34" t="s">
        <v>1612</v>
      </c>
      <c r="BF34">
        <v>56353543.809210524</v>
      </c>
      <c r="BG34">
        <v>53926799.190789476</v>
      </c>
      <c r="BH34">
        <v>71672098.5</v>
      </c>
      <c r="BI34">
        <v>89692554.5</v>
      </c>
      <c r="BJ34">
        <v>73296607.809210524</v>
      </c>
      <c r="BK34">
        <v>73457235.190789476</v>
      </c>
      <c r="BL34" t="s">
        <v>1612</v>
      </c>
      <c r="BM34" t="s">
        <v>1612</v>
      </c>
      <c r="BN34" t="s">
        <v>1612</v>
      </c>
      <c r="BO34" t="s">
        <v>1612</v>
      </c>
      <c r="BP34" t="s">
        <v>1612</v>
      </c>
      <c r="BQ34" t="s">
        <v>1612</v>
      </c>
      <c r="BR34" t="s">
        <v>1612</v>
      </c>
      <c r="BS34" t="s">
        <v>1612</v>
      </c>
      <c r="BT34" t="s">
        <v>1612</v>
      </c>
      <c r="BU34" t="s">
        <v>1612</v>
      </c>
      <c r="BV34" t="s">
        <v>1612</v>
      </c>
      <c r="BW34" t="s">
        <v>1612</v>
      </c>
      <c r="BX34" t="s">
        <v>1612</v>
      </c>
      <c r="BY34" t="s">
        <v>1612</v>
      </c>
      <c r="BZ34" t="s">
        <v>1612</v>
      </c>
      <c r="CA34" t="s">
        <v>1612</v>
      </c>
      <c r="CB34" t="s">
        <v>1612</v>
      </c>
      <c r="CC34" t="s">
        <v>1612</v>
      </c>
      <c r="CD34" t="s">
        <v>1612</v>
      </c>
      <c r="CE34" t="s">
        <v>1612</v>
      </c>
      <c r="CF34" t="s">
        <v>1612</v>
      </c>
      <c r="CG34" t="s">
        <v>1612</v>
      </c>
      <c r="CH34" t="s">
        <v>1612</v>
      </c>
      <c r="CI34" t="s">
        <v>1612</v>
      </c>
      <c r="CJ34" t="s">
        <v>1612</v>
      </c>
      <c r="CK34" t="s">
        <v>1612</v>
      </c>
      <c r="CL34" t="s">
        <v>1612</v>
      </c>
      <c r="CM34" t="s">
        <v>1612</v>
      </c>
      <c r="CN34" t="s">
        <v>1612</v>
      </c>
      <c r="CO34" t="s">
        <v>1612</v>
      </c>
      <c r="CP34" t="s">
        <v>1612</v>
      </c>
      <c r="CQ34" t="s">
        <v>1612</v>
      </c>
      <c r="CR34" t="s">
        <v>1612</v>
      </c>
      <c r="CS34" t="s">
        <v>1612</v>
      </c>
      <c r="CT34" t="s">
        <v>1612</v>
      </c>
      <c r="CU34" t="s">
        <v>1612</v>
      </c>
      <c r="CV34" t="s">
        <v>1612</v>
      </c>
      <c r="CW34" t="s">
        <v>1612</v>
      </c>
      <c r="CX34" t="s">
        <v>1612</v>
      </c>
      <c r="CY34" t="s">
        <v>1612</v>
      </c>
      <c r="CZ34" t="s">
        <v>1612</v>
      </c>
      <c r="DA34" t="s">
        <v>1612</v>
      </c>
      <c r="DB34" t="s">
        <v>1612</v>
      </c>
      <c r="DC34" t="s">
        <v>1612</v>
      </c>
      <c r="DD34" t="s">
        <v>1612</v>
      </c>
      <c r="DE34" t="s">
        <v>1612</v>
      </c>
      <c r="DF34" t="s">
        <v>1612</v>
      </c>
      <c r="DG34" t="s">
        <v>1612</v>
      </c>
      <c r="DH34" t="s">
        <v>1612</v>
      </c>
      <c r="DI34" t="s">
        <v>1612</v>
      </c>
      <c r="DJ34" t="s">
        <v>1612</v>
      </c>
      <c r="DK34" t="s">
        <v>1612</v>
      </c>
      <c r="DL34" t="s">
        <v>1612</v>
      </c>
      <c r="DM34" t="s">
        <v>1612</v>
      </c>
      <c r="DN34" t="s">
        <v>1612</v>
      </c>
      <c r="DO34" t="s">
        <v>1612</v>
      </c>
      <c r="DP34" t="s">
        <v>1612</v>
      </c>
      <c r="DQ34" t="s">
        <v>1612</v>
      </c>
      <c r="DR34" t="s">
        <v>1612</v>
      </c>
      <c r="DS34" t="s">
        <v>1612</v>
      </c>
      <c r="DT34" t="s">
        <v>1612</v>
      </c>
      <c r="DU34" t="s">
        <v>1612</v>
      </c>
      <c r="DV34" t="s">
        <v>1612</v>
      </c>
      <c r="DW34" t="s">
        <v>1612</v>
      </c>
      <c r="DX34" t="s">
        <v>1612</v>
      </c>
      <c r="DY34" t="s">
        <v>1612</v>
      </c>
    </row>
    <row r="35" spans="1:129">
      <c r="D35" s="106" t="s">
        <v>54</v>
      </c>
      <c r="E35" s="106" t="s">
        <v>551</v>
      </c>
      <c r="F35" t="s">
        <v>1612</v>
      </c>
      <c r="G35" t="s">
        <v>1612</v>
      </c>
      <c r="H35" t="s">
        <v>1612</v>
      </c>
      <c r="I35" t="s">
        <v>1612</v>
      </c>
      <c r="J35" t="s">
        <v>1612</v>
      </c>
      <c r="K35" t="s">
        <v>1612</v>
      </c>
      <c r="L35" t="s">
        <v>1612</v>
      </c>
      <c r="M35" t="s">
        <v>1612</v>
      </c>
      <c r="N35" t="s">
        <v>1612</v>
      </c>
      <c r="O35" t="s">
        <v>1612</v>
      </c>
      <c r="P35" t="s">
        <v>1612</v>
      </c>
      <c r="Q35" t="s">
        <v>1612</v>
      </c>
      <c r="R35" t="s">
        <v>1612</v>
      </c>
      <c r="S35" t="s">
        <v>1612</v>
      </c>
      <c r="T35" t="s">
        <v>1612</v>
      </c>
      <c r="U35" t="s">
        <v>1612</v>
      </c>
      <c r="V35" t="s">
        <v>1612</v>
      </c>
      <c r="W35" t="s">
        <v>1612</v>
      </c>
      <c r="X35" t="s">
        <v>1612</v>
      </c>
      <c r="Y35" t="s">
        <v>1612</v>
      </c>
      <c r="Z35" t="s">
        <v>1612</v>
      </c>
      <c r="AA35" t="s">
        <v>1612</v>
      </c>
      <c r="AB35" t="s">
        <v>1612</v>
      </c>
      <c r="AC35" t="s">
        <v>1612</v>
      </c>
      <c r="AD35" t="s">
        <v>1612</v>
      </c>
      <c r="AE35" t="s">
        <v>1612</v>
      </c>
      <c r="AF35" t="s">
        <v>1612</v>
      </c>
      <c r="AG35" t="s">
        <v>1612</v>
      </c>
      <c r="AH35" t="s">
        <v>1612</v>
      </c>
      <c r="AI35" t="s">
        <v>1612</v>
      </c>
      <c r="AJ35" t="s">
        <v>1612</v>
      </c>
      <c r="AK35" t="s">
        <v>1612</v>
      </c>
      <c r="AL35" t="s">
        <v>1612</v>
      </c>
      <c r="AM35" t="s">
        <v>1612</v>
      </c>
      <c r="AN35" t="s">
        <v>1612</v>
      </c>
      <c r="AO35" t="s">
        <v>1612</v>
      </c>
      <c r="AP35" t="s">
        <v>1612</v>
      </c>
      <c r="AQ35" t="s">
        <v>1612</v>
      </c>
      <c r="AR35" t="s">
        <v>1612</v>
      </c>
      <c r="AS35" t="s">
        <v>1612</v>
      </c>
      <c r="AT35">
        <v>80502</v>
      </c>
      <c r="AU35">
        <v>739040</v>
      </c>
      <c r="AV35" t="s">
        <v>1612</v>
      </c>
      <c r="AW35" t="s">
        <v>1612</v>
      </c>
      <c r="AX35">
        <v>76388</v>
      </c>
      <c r="AY35">
        <v>58354545</v>
      </c>
      <c r="AZ35">
        <v>54674325</v>
      </c>
      <c r="BA35">
        <v>53803425</v>
      </c>
      <c r="BB35">
        <v>53803924</v>
      </c>
      <c r="BC35">
        <v>58003607</v>
      </c>
      <c r="BD35">
        <v>54283264</v>
      </c>
      <c r="BE35" t="s">
        <v>1612</v>
      </c>
      <c r="BF35">
        <v>52520237</v>
      </c>
      <c r="BG35">
        <v>54258821.333333336</v>
      </c>
      <c r="BH35">
        <v>55879762.333333336</v>
      </c>
      <c r="BI35">
        <v>55859764.333333336</v>
      </c>
      <c r="BJ35">
        <v>51842487</v>
      </c>
      <c r="BK35">
        <v>53300836</v>
      </c>
      <c r="BL35" t="s">
        <v>1612</v>
      </c>
      <c r="BM35" t="s">
        <v>1612</v>
      </c>
      <c r="BN35" t="s">
        <v>1612</v>
      </c>
      <c r="BO35" t="s">
        <v>1612</v>
      </c>
      <c r="BP35" t="s">
        <v>1612</v>
      </c>
      <c r="BQ35" t="s">
        <v>1612</v>
      </c>
      <c r="BR35" t="s">
        <v>1612</v>
      </c>
      <c r="BS35" t="s">
        <v>1612</v>
      </c>
      <c r="BT35" t="s">
        <v>1612</v>
      </c>
      <c r="BU35" t="s">
        <v>1612</v>
      </c>
      <c r="BV35" t="s">
        <v>1612</v>
      </c>
      <c r="BW35" t="s">
        <v>1612</v>
      </c>
      <c r="BX35" t="s">
        <v>1612</v>
      </c>
      <c r="BY35" t="s">
        <v>1612</v>
      </c>
      <c r="BZ35" t="s">
        <v>1612</v>
      </c>
      <c r="CA35" t="s">
        <v>1612</v>
      </c>
      <c r="CB35" t="s">
        <v>1612</v>
      </c>
      <c r="CC35" t="s">
        <v>1612</v>
      </c>
      <c r="CD35" t="s">
        <v>1612</v>
      </c>
      <c r="CE35" t="s">
        <v>1612</v>
      </c>
      <c r="CF35" t="s">
        <v>1612</v>
      </c>
      <c r="CG35" t="s">
        <v>1612</v>
      </c>
      <c r="CH35" t="s">
        <v>1612</v>
      </c>
      <c r="CI35" t="s">
        <v>1612</v>
      </c>
      <c r="CJ35" t="s">
        <v>1612</v>
      </c>
      <c r="CK35" t="s">
        <v>1612</v>
      </c>
      <c r="CL35" t="s">
        <v>1612</v>
      </c>
      <c r="CM35" t="s">
        <v>1612</v>
      </c>
      <c r="CN35" t="s">
        <v>1612</v>
      </c>
      <c r="CO35" t="s">
        <v>1612</v>
      </c>
      <c r="CP35" t="s">
        <v>1612</v>
      </c>
      <c r="CQ35" t="s">
        <v>1612</v>
      </c>
      <c r="CR35" t="s">
        <v>1612</v>
      </c>
      <c r="CS35" t="s">
        <v>1612</v>
      </c>
      <c r="CT35" t="s">
        <v>1612</v>
      </c>
      <c r="CU35" t="s">
        <v>1612</v>
      </c>
      <c r="CV35" t="s">
        <v>1612</v>
      </c>
      <c r="CW35" t="s">
        <v>1612</v>
      </c>
      <c r="CX35" t="s">
        <v>1612</v>
      </c>
      <c r="CY35" t="s">
        <v>1612</v>
      </c>
      <c r="CZ35" t="s">
        <v>1612</v>
      </c>
      <c r="DA35" t="s">
        <v>1612</v>
      </c>
      <c r="DB35" t="s">
        <v>1612</v>
      </c>
      <c r="DC35" t="s">
        <v>1612</v>
      </c>
      <c r="DD35" t="s">
        <v>1612</v>
      </c>
      <c r="DE35" t="s">
        <v>1612</v>
      </c>
      <c r="DF35" t="s">
        <v>1612</v>
      </c>
      <c r="DG35" t="s">
        <v>1612</v>
      </c>
      <c r="DH35" t="s">
        <v>1612</v>
      </c>
      <c r="DI35" t="s">
        <v>1612</v>
      </c>
      <c r="DJ35" t="s">
        <v>1612</v>
      </c>
      <c r="DK35" t="s">
        <v>1612</v>
      </c>
      <c r="DL35" t="s">
        <v>1612</v>
      </c>
      <c r="DM35" t="s">
        <v>1612</v>
      </c>
      <c r="DN35" t="s">
        <v>1612</v>
      </c>
      <c r="DO35" t="s">
        <v>1612</v>
      </c>
      <c r="DP35" t="s">
        <v>1612</v>
      </c>
      <c r="DQ35" t="s">
        <v>1612</v>
      </c>
      <c r="DR35" t="s">
        <v>1612</v>
      </c>
      <c r="DS35" t="s">
        <v>1612</v>
      </c>
      <c r="DT35" t="s">
        <v>1612</v>
      </c>
      <c r="DU35" t="s">
        <v>1612</v>
      </c>
      <c r="DV35" t="s">
        <v>1612</v>
      </c>
      <c r="DW35" t="s">
        <v>1612</v>
      </c>
      <c r="DX35" t="s">
        <v>1612</v>
      </c>
      <c r="DY35" t="s">
        <v>1612</v>
      </c>
    </row>
    <row r="36" spans="1:129">
      <c r="D36" s="106" t="s">
        <v>135</v>
      </c>
      <c r="E36" s="106" t="s">
        <v>552</v>
      </c>
      <c r="F36" t="s">
        <v>1612</v>
      </c>
      <c r="G36" t="s">
        <v>1612</v>
      </c>
      <c r="H36" t="s">
        <v>1612</v>
      </c>
      <c r="I36" t="s">
        <v>1612</v>
      </c>
      <c r="J36" t="s">
        <v>1612</v>
      </c>
      <c r="K36" t="s">
        <v>1612</v>
      </c>
      <c r="L36" t="s">
        <v>1612</v>
      </c>
      <c r="M36" t="s">
        <v>1612</v>
      </c>
      <c r="N36" t="s">
        <v>1612</v>
      </c>
      <c r="O36" t="s">
        <v>1612</v>
      </c>
      <c r="P36" t="s">
        <v>1612</v>
      </c>
      <c r="Q36" t="s">
        <v>1612</v>
      </c>
      <c r="R36" t="s">
        <v>1612</v>
      </c>
      <c r="S36" t="s">
        <v>1612</v>
      </c>
      <c r="T36" t="s">
        <v>1612</v>
      </c>
      <c r="U36" t="s">
        <v>1612</v>
      </c>
      <c r="V36" t="s">
        <v>1612</v>
      </c>
      <c r="W36" t="s">
        <v>1612</v>
      </c>
      <c r="X36" t="s">
        <v>1612</v>
      </c>
      <c r="Y36" t="s">
        <v>1612</v>
      </c>
      <c r="Z36" t="s">
        <v>1612</v>
      </c>
      <c r="AA36" t="s">
        <v>1612</v>
      </c>
      <c r="AB36" t="s">
        <v>1612</v>
      </c>
      <c r="AC36" t="s">
        <v>1612</v>
      </c>
      <c r="AD36" t="s">
        <v>1612</v>
      </c>
      <c r="AE36" t="s">
        <v>1612</v>
      </c>
      <c r="AF36" t="s">
        <v>1612</v>
      </c>
      <c r="AG36" t="s">
        <v>1612</v>
      </c>
      <c r="AH36" t="s">
        <v>1612</v>
      </c>
      <c r="AI36" t="s">
        <v>1612</v>
      </c>
      <c r="AJ36" t="s">
        <v>1612</v>
      </c>
      <c r="AK36" t="s">
        <v>1612</v>
      </c>
      <c r="AL36" t="s">
        <v>1612</v>
      </c>
      <c r="AM36" t="s">
        <v>1612</v>
      </c>
      <c r="AN36" t="s">
        <v>1612</v>
      </c>
      <c r="AO36" t="s">
        <v>1612</v>
      </c>
      <c r="AP36" t="s">
        <v>1612</v>
      </c>
      <c r="AQ36" t="s">
        <v>1612</v>
      </c>
      <c r="AR36" t="s">
        <v>1612</v>
      </c>
      <c r="AS36" t="s">
        <v>1612</v>
      </c>
      <c r="AT36">
        <v>65669</v>
      </c>
      <c r="AU36">
        <v>369520</v>
      </c>
      <c r="AV36" t="s">
        <v>1612</v>
      </c>
      <c r="AW36" t="s">
        <v>1612</v>
      </c>
      <c r="AX36">
        <v>62318</v>
      </c>
      <c r="AY36">
        <v>63783254</v>
      </c>
      <c r="AZ36">
        <v>71082000</v>
      </c>
      <c r="BA36">
        <v>52347250</v>
      </c>
      <c r="BB36">
        <v>52347250</v>
      </c>
      <c r="BC36">
        <v>63783254</v>
      </c>
      <c r="BD36">
        <v>70875000</v>
      </c>
      <c r="BE36" t="s">
        <v>1612</v>
      </c>
      <c r="BF36">
        <v>59879980</v>
      </c>
      <c r="BG36">
        <v>58322981</v>
      </c>
      <c r="BH36">
        <v>60678646</v>
      </c>
      <c r="BI36">
        <v>60678147</v>
      </c>
      <c r="BJ36">
        <v>60875457</v>
      </c>
      <c r="BK36">
        <v>75660516</v>
      </c>
      <c r="BL36" t="s">
        <v>1612</v>
      </c>
      <c r="BM36" t="s">
        <v>1612</v>
      </c>
      <c r="BN36" t="s">
        <v>1612</v>
      </c>
      <c r="BO36" t="s">
        <v>1612</v>
      </c>
      <c r="BP36" t="s">
        <v>1612</v>
      </c>
      <c r="BQ36" t="s">
        <v>1612</v>
      </c>
      <c r="BR36" t="s">
        <v>1612</v>
      </c>
      <c r="BS36" t="s">
        <v>1612</v>
      </c>
      <c r="BT36" t="s">
        <v>1612</v>
      </c>
      <c r="BU36" t="s">
        <v>1612</v>
      </c>
      <c r="BV36" t="s">
        <v>1612</v>
      </c>
      <c r="BW36" t="s">
        <v>1612</v>
      </c>
      <c r="BX36" t="s">
        <v>1612</v>
      </c>
      <c r="BY36" t="s">
        <v>1612</v>
      </c>
      <c r="BZ36" t="s">
        <v>1612</v>
      </c>
      <c r="CA36" t="s">
        <v>1612</v>
      </c>
      <c r="CB36" t="s">
        <v>1612</v>
      </c>
      <c r="CC36" t="s">
        <v>1612</v>
      </c>
      <c r="CD36" t="s">
        <v>1612</v>
      </c>
      <c r="CE36" t="s">
        <v>1612</v>
      </c>
      <c r="CF36" t="s">
        <v>1612</v>
      </c>
      <c r="CG36" t="s">
        <v>1612</v>
      </c>
      <c r="CH36" t="s">
        <v>1612</v>
      </c>
      <c r="CI36" t="s">
        <v>1612</v>
      </c>
      <c r="CJ36" t="s">
        <v>1612</v>
      </c>
      <c r="CK36" t="s">
        <v>1612</v>
      </c>
      <c r="CL36" t="s">
        <v>1612</v>
      </c>
      <c r="CM36" t="s">
        <v>1612</v>
      </c>
      <c r="CN36" t="s">
        <v>1612</v>
      </c>
      <c r="CO36" t="s">
        <v>1612</v>
      </c>
      <c r="CP36" t="s">
        <v>1612</v>
      </c>
      <c r="CQ36" t="s">
        <v>1612</v>
      </c>
      <c r="CR36" t="s">
        <v>1612</v>
      </c>
      <c r="CS36" t="s">
        <v>1612</v>
      </c>
      <c r="CT36" t="s">
        <v>1612</v>
      </c>
      <c r="CU36" t="s">
        <v>1612</v>
      </c>
      <c r="CV36" t="s">
        <v>1612</v>
      </c>
      <c r="CW36" t="s">
        <v>1612</v>
      </c>
      <c r="CX36" t="s">
        <v>1612</v>
      </c>
      <c r="CY36" t="s">
        <v>1612</v>
      </c>
      <c r="CZ36" t="s">
        <v>1612</v>
      </c>
      <c r="DA36" t="s">
        <v>1612</v>
      </c>
      <c r="DB36" t="s">
        <v>1612</v>
      </c>
      <c r="DC36" t="s">
        <v>1612</v>
      </c>
      <c r="DD36" t="s">
        <v>1612</v>
      </c>
      <c r="DE36" t="s">
        <v>1612</v>
      </c>
      <c r="DF36" t="s">
        <v>1612</v>
      </c>
      <c r="DG36" t="s">
        <v>1612</v>
      </c>
      <c r="DH36" t="s">
        <v>1612</v>
      </c>
      <c r="DI36" t="s">
        <v>1612</v>
      </c>
      <c r="DJ36" t="s">
        <v>1612</v>
      </c>
      <c r="DK36" t="s">
        <v>1612</v>
      </c>
      <c r="DL36" t="s">
        <v>1612</v>
      </c>
      <c r="DM36" t="s">
        <v>1612</v>
      </c>
      <c r="DN36" t="s">
        <v>1612</v>
      </c>
      <c r="DO36" t="s">
        <v>1612</v>
      </c>
      <c r="DP36" t="s">
        <v>1612</v>
      </c>
      <c r="DQ36" t="s">
        <v>1612</v>
      </c>
      <c r="DR36" t="s">
        <v>1612</v>
      </c>
      <c r="DS36" t="s">
        <v>1612</v>
      </c>
      <c r="DT36" t="s">
        <v>1612</v>
      </c>
      <c r="DU36" t="s">
        <v>1612</v>
      </c>
      <c r="DV36" t="s">
        <v>1612</v>
      </c>
      <c r="DW36" t="s">
        <v>1612</v>
      </c>
      <c r="DX36" t="s">
        <v>1612</v>
      </c>
      <c r="DY36" t="s">
        <v>1612</v>
      </c>
    </row>
    <row r="37" spans="1:129">
      <c r="D37" s="106" t="s">
        <v>71</v>
      </c>
      <c r="E37" s="106" t="s">
        <v>555</v>
      </c>
      <c r="F37" t="s">
        <v>1612</v>
      </c>
      <c r="G37" t="s">
        <v>1612</v>
      </c>
      <c r="H37" t="s">
        <v>1612</v>
      </c>
      <c r="I37" t="s">
        <v>1612</v>
      </c>
      <c r="J37" t="s">
        <v>1612</v>
      </c>
      <c r="K37" t="s">
        <v>1612</v>
      </c>
      <c r="L37" t="s">
        <v>1612</v>
      </c>
      <c r="M37" t="s">
        <v>1612</v>
      </c>
      <c r="N37" t="s">
        <v>1612</v>
      </c>
      <c r="O37" t="s">
        <v>1612</v>
      </c>
      <c r="P37" t="s">
        <v>1612</v>
      </c>
      <c r="Q37" t="s">
        <v>1612</v>
      </c>
      <c r="R37" t="s">
        <v>1612</v>
      </c>
      <c r="S37" t="s">
        <v>1612</v>
      </c>
      <c r="T37" t="s">
        <v>1612</v>
      </c>
      <c r="U37" t="s">
        <v>1612</v>
      </c>
      <c r="V37" t="s">
        <v>1612</v>
      </c>
      <c r="W37" t="s">
        <v>1612</v>
      </c>
      <c r="X37" t="s">
        <v>1612</v>
      </c>
      <c r="Y37" t="s">
        <v>1612</v>
      </c>
      <c r="Z37" t="s">
        <v>1612</v>
      </c>
      <c r="AA37" t="s">
        <v>1612</v>
      </c>
      <c r="AB37" t="s">
        <v>1612</v>
      </c>
      <c r="AC37" t="s">
        <v>1612</v>
      </c>
      <c r="AD37" t="s">
        <v>1612</v>
      </c>
      <c r="AE37" t="s">
        <v>1612</v>
      </c>
      <c r="AF37" t="s">
        <v>1612</v>
      </c>
      <c r="AG37" t="s">
        <v>1612</v>
      </c>
      <c r="AH37" t="s">
        <v>1612</v>
      </c>
      <c r="AI37" t="s">
        <v>1612</v>
      </c>
      <c r="AJ37" t="s">
        <v>1612</v>
      </c>
      <c r="AK37" t="s">
        <v>1612</v>
      </c>
      <c r="AL37" t="s">
        <v>1612</v>
      </c>
      <c r="AM37" t="s">
        <v>1612</v>
      </c>
      <c r="AN37" t="s">
        <v>1612</v>
      </c>
      <c r="AO37" t="s">
        <v>1612</v>
      </c>
      <c r="AP37" t="s">
        <v>1612</v>
      </c>
      <c r="AQ37" t="s">
        <v>1612</v>
      </c>
      <c r="AR37" t="s">
        <v>1612</v>
      </c>
      <c r="AS37" t="s">
        <v>1612</v>
      </c>
      <c r="AT37">
        <v>182136</v>
      </c>
      <c r="AU37">
        <v>1510180</v>
      </c>
      <c r="AV37" t="s">
        <v>1612</v>
      </c>
      <c r="AW37" t="s">
        <v>1612</v>
      </c>
      <c r="AX37">
        <v>169072</v>
      </c>
      <c r="AY37">
        <v>212984090</v>
      </c>
      <c r="AZ37">
        <v>193535136</v>
      </c>
      <c r="BA37">
        <v>203146383</v>
      </c>
      <c r="BB37">
        <v>203756882</v>
      </c>
      <c r="BC37">
        <v>211120090</v>
      </c>
      <c r="BD37">
        <v>192677630</v>
      </c>
      <c r="BE37" t="s">
        <v>1612</v>
      </c>
      <c r="BF37">
        <v>195369935</v>
      </c>
      <c r="BG37">
        <v>195004254</v>
      </c>
      <c r="BH37">
        <v>205258049</v>
      </c>
      <c r="BI37">
        <v>215059483</v>
      </c>
      <c r="BJ37">
        <v>193157524.34999999</v>
      </c>
      <c r="BK37">
        <v>195380441</v>
      </c>
      <c r="BL37" t="s">
        <v>1612</v>
      </c>
      <c r="BM37" t="s">
        <v>1612</v>
      </c>
      <c r="BN37" t="s">
        <v>1612</v>
      </c>
      <c r="BO37" t="s">
        <v>1612</v>
      </c>
      <c r="BP37" t="s">
        <v>1612</v>
      </c>
      <c r="BQ37" t="s">
        <v>1612</v>
      </c>
      <c r="BR37" t="s">
        <v>1612</v>
      </c>
      <c r="BS37" t="s">
        <v>1612</v>
      </c>
      <c r="BT37" t="s">
        <v>1612</v>
      </c>
      <c r="BU37" t="s">
        <v>1612</v>
      </c>
      <c r="BV37" t="s">
        <v>1612</v>
      </c>
      <c r="BW37" t="s">
        <v>1612</v>
      </c>
      <c r="BX37" t="s">
        <v>1612</v>
      </c>
      <c r="BY37" t="s">
        <v>1612</v>
      </c>
      <c r="BZ37" t="s">
        <v>1612</v>
      </c>
      <c r="CA37" t="s">
        <v>1612</v>
      </c>
      <c r="CB37" t="s">
        <v>1612</v>
      </c>
      <c r="CC37" t="s">
        <v>1612</v>
      </c>
      <c r="CD37" t="s">
        <v>1612</v>
      </c>
      <c r="CE37" t="s">
        <v>1612</v>
      </c>
      <c r="CF37" t="s">
        <v>1612</v>
      </c>
      <c r="CG37" t="s">
        <v>1612</v>
      </c>
      <c r="CH37" t="s">
        <v>1612</v>
      </c>
      <c r="CI37" t="s">
        <v>1612</v>
      </c>
      <c r="CJ37" t="s">
        <v>1612</v>
      </c>
      <c r="CK37" t="s">
        <v>1612</v>
      </c>
      <c r="CL37" t="s">
        <v>1612</v>
      </c>
      <c r="CM37" t="s">
        <v>1612</v>
      </c>
      <c r="CN37" t="s">
        <v>1612</v>
      </c>
      <c r="CO37" t="s">
        <v>1612</v>
      </c>
      <c r="CP37" t="s">
        <v>1612</v>
      </c>
      <c r="CQ37" t="s">
        <v>1612</v>
      </c>
      <c r="CR37" t="s">
        <v>1612</v>
      </c>
      <c r="CS37" t="s">
        <v>1612</v>
      </c>
      <c r="CT37" t="s">
        <v>1612</v>
      </c>
      <c r="CU37" t="s">
        <v>1612</v>
      </c>
      <c r="CV37" t="s">
        <v>1612</v>
      </c>
      <c r="CW37" t="s">
        <v>1612</v>
      </c>
      <c r="CX37" t="s">
        <v>1612</v>
      </c>
      <c r="CY37" t="s">
        <v>1612</v>
      </c>
      <c r="CZ37" t="s">
        <v>1612</v>
      </c>
      <c r="DA37" t="s">
        <v>1612</v>
      </c>
      <c r="DB37" t="s">
        <v>1612</v>
      </c>
      <c r="DC37" t="s">
        <v>1612</v>
      </c>
      <c r="DD37" t="s">
        <v>1612</v>
      </c>
      <c r="DE37" t="s">
        <v>1612</v>
      </c>
      <c r="DF37" t="s">
        <v>1612</v>
      </c>
      <c r="DG37" t="s">
        <v>1612</v>
      </c>
      <c r="DH37" t="s">
        <v>1612</v>
      </c>
      <c r="DI37" t="s">
        <v>1612</v>
      </c>
      <c r="DJ37" t="s">
        <v>1612</v>
      </c>
      <c r="DK37" t="s">
        <v>1612</v>
      </c>
      <c r="DL37" t="s">
        <v>1612</v>
      </c>
      <c r="DM37" t="s">
        <v>1612</v>
      </c>
      <c r="DN37" t="s">
        <v>1612</v>
      </c>
      <c r="DO37" t="s">
        <v>1612</v>
      </c>
      <c r="DP37" t="s">
        <v>1612</v>
      </c>
      <c r="DQ37" t="s">
        <v>1612</v>
      </c>
      <c r="DR37" t="s">
        <v>1612</v>
      </c>
      <c r="DS37" t="s">
        <v>1612</v>
      </c>
      <c r="DT37" t="s">
        <v>1612</v>
      </c>
      <c r="DU37" t="s">
        <v>1612</v>
      </c>
      <c r="DV37" t="s">
        <v>1612</v>
      </c>
      <c r="DW37" t="s">
        <v>1612</v>
      </c>
      <c r="DX37" t="s">
        <v>1612</v>
      </c>
      <c r="DY37" t="s">
        <v>1612</v>
      </c>
    </row>
    <row r="38" spans="1:129">
      <c r="A38" t="s">
        <v>44</v>
      </c>
      <c r="B38" t="s">
        <v>60</v>
      </c>
      <c r="C38" t="s">
        <v>59</v>
      </c>
      <c r="D38" s="402" t="s">
        <v>82</v>
      </c>
      <c r="E38" s="402" t="s">
        <v>81</v>
      </c>
      <c r="F38" t="s">
        <v>3573</v>
      </c>
      <c r="G38" t="s">
        <v>3574</v>
      </c>
      <c r="H38" t="s">
        <v>3575</v>
      </c>
      <c r="I38" t="s">
        <v>3576</v>
      </c>
      <c r="J38">
        <v>5</v>
      </c>
      <c r="K38">
        <v>1</v>
      </c>
      <c r="L38">
        <v>24</v>
      </c>
      <c r="M38">
        <v>4</v>
      </c>
      <c r="N38">
        <v>15</v>
      </c>
      <c r="O38">
        <v>10</v>
      </c>
      <c r="P38">
        <v>28</v>
      </c>
      <c r="Q38">
        <v>25</v>
      </c>
      <c r="R38">
        <v>1</v>
      </c>
      <c r="S38" t="s">
        <v>1193</v>
      </c>
      <c r="T38" t="s">
        <v>3577</v>
      </c>
      <c r="U38" t="s">
        <v>1612</v>
      </c>
      <c r="V38" t="s">
        <v>1193</v>
      </c>
      <c r="W38" t="s">
        <v>1193</v>
      </c>
      <c r="X38" t="s">
        <v>1196</v>
      </c>
      <c r="Y38" t="s">
        <v>1196</v>
      </c>
      <c r="Z38" t="s">
        <v>1193</v>
      </c>
      <c r="AA38" t="s">
        <v>1196</v>
      </c>
      <c r="AB38" t="s">
        <v>1193</v>
      </c>
      <c r="AC38" t="s">
        <v>1196</v>
      </c>
      <c r="AD38" t="s">
        <v>1612</v>
      </c>
      <c r="AE38" t="s">
        <v>1612</v>
      </c>
      <c r="AF38">
        <v>42522</v>
      </c>
      <c r="AG38">
        <v>42522</v>
      </c>
      <c r="AH38" t="s">
        <v>1612</v>
      </c>
      <c r="AI38">
        <v>42522</v>
      </c>
      <c r="AJ38" t="s">
        <v>1612</v>
      </c>
      <c r="AK38">
        <v>42522</v>
      </c>
      <c r="AL38" t="s">
        <v>1612</v>
      </c>
      <c r="AM38" t="s">
        <v>1612</v>
      </c>
      <c r="AN38" t="s">
        <v>3578</v>
      </c>
      <c r="AO38" t="s">
        <v>3579</v>
      </c>
      <c r="AP38" t="s">
        <v>1612</v>
      </c>
      <c r="AQ38" t="s">
        <v>3580</v>
      </c>
      <c r="AR38" t="s">
        <v>1612</v>
      </c>
      <c r="AS38" t="s">
        <v>3581</v>
      </c>
      <c r="AT38">
        <v>6121</v>
      </c>
      <c r="AU38">
        <v>381440</v>
      </c>
      <c r="AV38" t="s">
        <v>1855</v>
      </c>
      <c r="AW38" t="s">
        <v>402</v>
      </c>
      <c r="AX38">
        <v>5526</v>
      </c>
      <c r="AY38">
        <v>6209043</v>
      </c>
      <c r="AZ38">
        <v>6209043</v>
      </c>
      <c r="BA38">
        <v>6209043</v>
      </c>
      <c r="BB38">
        <v>6209043</v>
      </c>
      <c r="BC38">
        <v>6209043</v>
      </c>
      <c r="BD38">
        <v>6213021</v>
      </c>
      <c r="BE38" t="s">
        <v>3582</v>
      </c>
      <c r="BF38">
        <v>7753748</v>
      </c>
      <c r="BG38">
        <v>3283668</v>
      </c>
      <c r="BH38">
        <v>4380094</v>
      </c>
      <c r="BI38">
        <v>4380094</v>
      </c>
      <c r="BJ38">
        <v>7753748</v>
      </c>
      <c r="BK38">
        <v>3283668</v>
      </c>
      <c r="BL38" t="s">
        <v>3582</v>
      </c>
      <c r="BM38" t="s">
        <v>3583</v>
      </c>
      <c r="BN38" t="s">
        <v>1214</v>
      </c>
      <c r="BO38" t="s">
        <v>3584</v>
      </c>
      <c r="BP38" t="s">
        <v>1215</v>
      </c>
      <c r="BQ38" t="s">
        <v>3585</v>
      </c>
      <c r="BR38" t="s">
        <v>1612</v>
      </c>
      <c r="BS38" t="s">
        <v>1214</v>
      </c>
      <c r="BT38" t="s">
        <v>3586</v>
      </c>
      <c r="BU38" t="s">
        <v>1612</v>
      </c>
      <c r="BV38" t="s">
        <v>1216</v>
      </c>
      <c r="BW38" t="s">
        <v>3587</v>
      </c>
      <c r="BX38" t="s">
        <v>1193</v>
      </c>
      <c r="BY38" t="s">
        <v>3588</v>
      </c>
      <c r="BZ38" t="s">
        <v>3589</v>
      </c>
      <c r="CA38" t="s">
        <v>1193</v>
      </c>
      <c r="CB38" t="s">
        <v>1194</v>
      </c>
      <c r="CC38" t="s">
        <v>3590</v>
      </c>
      <c r="CD38" t="s">
        <v>1612</v>
      </c>
      <c r="CE38" t="s">
        <v>1193</v>
      </c>
      <c r="CF38" t="s">
        <v>427</v>
      </c>
      <c r="CG38" t="s">
        <v>1612</v>
      </c>
      <c r="CH38" t="s">
        <v>1193</v>
      </c>
      <c r="CI38" t="s">
        <v>426</v>
      </c>
      <c r="CJ38" t="s">
        <v>1612</v>
      </c>
      <c r="CK38" t="s">
        <v>1194</v>
      </c>
      <c r="CL38" t="s">
        <v>3590</v>
      </c>
      <c r="CM38" t="s">
        <v>1612</v>
      </c>
      <c r="CN38" t="s">
        <v>1193</v>
      </c>
      <c r="CO38" t="s">
        <v>424</v>
      </c>
      <c r="CP38" t="s">
        <v>1612</v>
      </c>
      <c r="CQ38" t="s">
        <v>1194</v>
      </c>
      <c r="CR38" t="s">
        <v>3590</v>
      </c>
      <c r="CS38" t="s">
        <v>1612</v>
      </c>
      <c r="CT38" t="s">
        <v>1193</v>
      </c>
      <c r="CU38" t="s">
        <v>424</v>
      </c>
      <c r="CV38" t="s">
        <v>1612</v>
      </c>
      <c r="CW38" t="s">
        <v>1194</v>
      </c>
      <c r="CX38" t="s">
        <v>3590</v>
      </c>
      <c r="CY38" t="s">
        <v>1612</v>
      </c>
      <c r="CZ38" t="s">
        <v>1193</v>
      </c>
      <c r="DA38" t="s">
        <v>1194</v>
      </c>
      <c r="DB38" t="s">
        <v>1194</v>
      </c>
      <c r="DC38" t="s">
        <v>1193</v>
      </c>
      <c r="DD38" t="s">
        <v>1194</v>
      </c>
      <c r="DE38" t="s">
        <v>1194</v>
      </c>
      <c r="DF38" t="s">
        <v>1193</v>
      </c>
      <c r="DG38" t="s">
        <v>1193</v>
      </c>
      <c r="DH38" t="s">
        <v>1194</v>
      </c>
      <c r="DI38" t="s">
        <v>1194</v>
      </c>
      <c r="DJ38" t="s">
        <v>1194</v>
      </c>
      <c r="DK38" t="s">
        <v>1194</v>
      </c>
      <c r="DL38" t="s">
        <v>1193</v>
      </c>
      <c r="DM38" t="s">
        <v>1686</v>
      </c>
      <c r="DN38" t="s">
        <v>1193</v>
      </c>
      <c r="DO38" t="s">
        <v>3591</v>
      </c>
      <c r="DP38" t="s">
        <v>1612</v>
      </c>
      <c r="DQ38" t="s">
        <v>1612</v>
      </c>
      <c r="DR38" t="s">
        <v>1686</v>
      </c>
      <c r="DS38" t="s">
        <v>3592</v>
      </c>
      <c r="DT38">
        <v>74</v>
      </c>
      <c r="DU38">
        <v>74</v>
      </c>
      <c r="DV38">
        <v>18</v>
      </c>
      <c r="DW38">
        <v>0.18</v>
      </c>
      <c r="DX38" t="s">
        <v>3593</v>
      </c>
      <c r="DY38" t="s">
        <v>3594</v>
      </c>
    </row>
    <row r="39" spans="1:129">
      <c r="A39" t="s">
        <v>49</v>
      </c>
      <c r="B39" t="s">
        <v>48</v>
      </c>
      <c r="C39" t="s">
        <v>47</v>
      </c>
      <c r="D39" s="402" t="s">
        <v>80</v>
      </c>
      <c r="E39" s="402" t="s">
        <v>79</v>
      </c>
      <c r="F39" t="s">
        <v>3358</v>
      </c>
      <c r="G39" t="s">
        <v>3359</v>
      </c>
      <c r="H39" t="s">
        <v>3595</v>
      </c>
      <c r="I39" t="s">
        <v>3361</v>
      </c>
      <c r="J39">
        <v>5</v>
      </c>
      <c r="K39">
        <v>1</v>
      </c>
      <c r="L39">
        <v>24</v>
      </c>
      <c r="M39">
        <v>4</v>
      </c>
      <c r="N39">
        <v>15</v>
      </c>
      <c r="O39">
        <v>10</v>
      </c>
      <c r="P39">
        <v>28</v>
      </c>
      <c r="Q39">
        <v>25</v>
      </c>
      <c r="R39">
        <v>1</v>
      </c>
      <c r="S39" t="s">
        <v>1193</v>
      </c>
      <c r="T39" t="s">
        <v>3577</v>
      </c>
      <c r="U39" t="s">
        <v>1612</v>
      </c>
      <c r="V39" t="s">
        <v>1193</v>
      </c>
      <c r="W39" t="s">
        <v>1196</v>
      </c>
      <c r="X39" t="s">
        <v>1196</v>
      </c>
      <c r="Y39" t="s">
        <v>1196</v>
      </c>
      <c r="Z39" t="s">
        <v>1193</v>
      </c>
      <c r="AA39" t="s">
        <v>1193</v>
      </c>
      <c r="AB39" t="s">
        <v>1196</v>
      </c>
      <c r="AC39" t="s">
        <v>1196</v>
      </c>
      <c r="AD39" t="s">
        <v>1612</v>
      </c>
      <c r="AE39">
        <v>42614</v>
      </c>
      <c r="AF39">
        <v>42614</v>
      </c>
      <c r="AG39">
        <v>42614</v>
      </c>
      <c r="AH39" t="s">
        <v>1612</v>
      </c>
      <c r="AI39" t="s">
        <v>1612</v>
      </c>
      <c r="AJ39">
        <v>42614</v>
      </c>
      <c r="AK39">
        <v>42461</v>
      </c>
      <c r="AL39" t="s">
        <v>1612</v>
      </c>
      <c r="AM39" t="s">
        <v>3596</v>
      </c>
      <c r="AN39" t="s">
        <v>3597</v>
      </c>
      <c r="AO39" t="s">
        <v>3598</v>
      </c>
      <c r="AP39" t="s">
        <v>1612</v>
      </c>
      <c r="AQ39" t="s">
        <v>1612</v>
      </c>
      <c r="AR39" t="s">
        <v>3365</v>
      </c>
      <c r="AS39" t="s">
        <v>3599</v>
      </c>
      <c r="AT39">
        <v>13259.8883723414</v>
      </c>
      <c r="AU39" t="s">
        <v>1612</v>
      </c>
      <c r="AV39" t="s">
        <v>3600</v>
      </c>
      <c r="AW39" t="s">
        <v>403</v>
      </c>
      <c r="AX39">
        <v>12204</v>
      </c>
      <c r="AY39">
        <v>9035000</v>
      </c>
      <c r="AZ39">
        <v>9034000</v>
      </c>
      <c r="BA39">
        <v>9034000</v>
      </c>
      <c r="BB39">
        <v>9034000</v>
      </c>
      <c r="BC39">
        <v>9035000</v>
      </c>
      <c r="BD39">
        <v>9034000</v>
      </c>
      <c r="BE39" t="s">
        <v>1612</v>
      </c>
      <c r="BF39">
        <v>9035000</v>
      </c>
      <c r="BG39">
        <v>9034000</v>
      </c>
      <c r="BH39">
        <v>9034000</v>
      </c>
      <c r="BI39">
        <v>9034000</v>
      </c>
      <c r="BJ39">
        <v>9035000</v>
      </c>
      <c r="BK39">
        <v>9034000</v>
      </c>
      <c r="BL39" t="s">
        <v>1612</v>
      </c>
      <c r="BM39" t="s">
        <v>3601</v>
      </c>
      <c r="BN39" t="s">
        <v>1214</v>
      </c>
      <c r="BO39" t="s">
        <v>3602</v>
      </c>
      <c r="BP39" t="s">
        <v>1217</v>
      </c>
      <c r="BQ39" t="s">
        <v>3603</v>
      </c>
      <c r="BR39" t="s">
        <v>1612</v>
      </c>
      <c r="BS39" t="s">
        <v>1216</v>
      </c>
      <c r="BT39" t="s">
        <v>3604</v>
      </c>
      <c r="BU39" t="s">
        <v>1612</v>
      </c>
      <c r="BV39" t="s">
        <v>1217</v>
      </c>
      <c r="BW39" t="s">
        <v>3605</v>
      </c>
      <c r="BX39" t="s">
        <v>1193</v>
      </c>
      <c r="BY39" t="s">
        <v>3606</v>
      </c>
      <c r="BZ39" t="s">
        <v>3607</v>
      </c>
      <c r="CA39" t="s">
        <v>1193</v>
      </c>
      <c r="CB39" t="s">
        <v>1194</v>
      </c>
      <c r="CC39" t="s">
        <v>3590</v>
      </c>
      <c r="CD39" t="s">
        <v>1612</v>
      </c>
      <c r="CE39" t="s">
        <v>1193</v>
      </c>
      <c r="CF39" t="s">
        <v>428</v>
      </c>
      <c r="CG39" t="s">
        <v>1612</v>
      </c>
      <c r="CH39" t="s">
        <v>1194</v>
      </c>
      <c r="CI39" t="s">
        <v>3590</v>
      </c>
      <c r="CJ39" t="s">
        <v>1612</v>
      </c>
      <c r="CK39" t="s">
        <v>1193</v>
      </c>
      <c r="CL39" t="s">
        <v>427</v>
      </c>
      <c r="CM39" t="s">
        <v>1612</v>
      </c>
      <c r="CN39" t="s">
        <v>1193</v>
      </c>
      <c r="CO39" t="s">
        <v>427</v>
      </c>
      <c r="CP39" t="s">
        <v>1612</v>
      </c>
      <c r="CQ39" t="s">
        <v>1193</v>
      </c>
      <c r="CR39" t="s">
        <v>428</v>
      </c>
      <c r="CS39" t="s">
        <v>1612</v>
      </c>
      <c r="CT39" t="s">
        <v>1193</v>
      </c>
      <c r="CU39" t="s">
        <v>428</v>
      </c>
      <c r="CV39" t="s">
        <v>1612</v>
      </c>
      <c r="CW39" t="s">
        <v>1194</v>
      </c>
      <c r="CX39" t="s">
        <v>3590</v>
      </c>
      <c r="CY39" t="s">
        <v>1612</v>
      </c>
      <c r="CZ39" t="s">
        <v>1193</v>
      </c>
      <c r="DA39" t="s">
        <v>1193</v>
      </c>
      <c r="DB39" t="s">
        <v>1193</v>
      </c>
      <c r="DC39" t="s">
        <v>1193</v>
      </c>
      <c r="DD39" t="s">
        <v>1193</v>
      </c>
      <c r="DE39" t="s">
        <v>1194</v>
      </c>
      <c r="DF39" t="s">
        <v>1193</v>
      </c>
      <c r="DG39" t="s">
        <v>1193</v>
      </c>
      <c r="DH39" t="s">
        <v>1194</v>
      </c>
      <c r="DI39" t="s">
        <v>1193</v>
      </c>
      <c r="DJ39" t="s">
        <v>1193</v>
      </c>
      <c r="DK39" t="s">
        <v>1194</v>
      </c>
      <c r="DL39" t="s">
        <v>1194</v>
      </c>
      <c r="DM39" t="s">
        <v>3608</v>
      </c>
      <c r="DN39" t="s">
        <v>1193</v>
      </c>
      <c r="DO39" t="s">
        <v>3609</v>
      </c>
      <c r="DP39">
        <v>0.05</v>
      </c>
      <c r="DQ39">
        <v>1</v>
      </c>
      <c r="DR39" t="s">
        <v>3610</v>
      </c>
      <c r="DS39" t="s">
        <v>3611</v>
      </c>
      <c r="DT39">
        <v>8</v>
      </c>
      <c r="DU39">
        <v>5</v>
      </c>
      <c r="DV39">
        <v>8</v>
      </c>
      <c r="DW39">
        <v>1</v>
      </c>
      <c r="DX39" t="s">
        <v>3612</v>
      </c>
      <c r="DY39" t="s">
        <v>3613</v>
      </c>
    </row>
    <row r="40" spans="1:129">
      <c r="A40" t="s">
        <v>56</v>
      </c>
      <c r="B40" t="s">
        <v>55</v>
      </c>
      <c r="C40" t="s">
        <v>54</v>
      </c>
      <c r="D40" s="402" t="s">
        <v>78</v>
      </c>
      <c r="E40" s="402" t="s">
        <v>77</v>
      </c>
      <c r="F40" t="s">
        <v>3377</v>
      </c>
      <c r="G40" t="s">
        <v>3614</v>
      </c>
      <c r="H40" t="s">
        <v>3379</v>
      </c>
      <c r="I40" t="s">
        <v>3380</v>
      </c>
      <c r="J40">
        <v>5</v>
      </c>
      <c r="K40">
        <v>1</v>
      </c>
      <c r="L40">
        <v>24</v>
      </c>
      <c r="M40">
        <v>4</v>
      </c>
      <c r="N40">
        <v>15</v>
      </c>
      <c r="O40">
        <v>10</v>
      </c>
      <c r="P40">
        <v>28</v>
      </c>
      <c r="Q40">
        <v>25</v>
      </c>
      <c r="R40">
        <v>1</v>
      </c>
      <c r="S40" t="s">
        <v>1193</v>
      </c>
      <c r="T40" t="s">
        <v>3577</v>
      </c>
      <c r="U40" t="s">
        <v>1612</v>
      </c>
      <c r="V40" t="s">
        <v>1193</v>
      </c>
      <c r="W40" t="s">
        <v>1193</v>
      </c>
      <c r="X40" t="s">
        <v>1196</v>
      </c>
      <c r="Y40" t="s">
        <v>1193</v>
      </c>
      <c r="Z40" t="s">
        <v>1193</v>
      </c>
      <c r="AA40" t="s">
        <v>1196</v>
      </c>
      <c r="AB40" t="s">
        <v>1193</v>
      </c>
      <c r="AC40" t="s">
        <v>1193</v>
      </c>
      <c r="AD40" t="s">
        <v>1612</v>
      </c>
      <c r="AE40" t="s">
        <v>1612</v>
      </c>
      <c r="AF40">
        <v>42460</v>
      </c>
      <c r="AG40" t="s">
        <v>1612</v>
      </c>
      <c r="AH40" t="s">
        <v>1612</v>
      </c>
      <c r="AI40">
        <v>42460</v>
      </c>
      <c r="AJ40" t="s">
        <v>1612</v>
      </c>
      <c r="AK40" t="s">
        <v>1612</v>
      </c>
      <c r="AL40" t="s">
        <v>1612</v>
      </c>
      <c r="AM40" t="s">
        <v>1612</v>
      </c>
      <c r="AN40" t="s">
        <v>3615</v>
      </c>
      <c r="AO40" t="s">
        <v>1612</v>
      </c>
      <c r="AP40" t="s">
        <v>1612</v>
      </c>
      <c r="AQ40" t="s">
        <v>3616</v>
      </c>
      <c r="AR40" t="s">
        <v>1612</v>
      </c>
      <c r="AS40" t="s">
        <v>1612</v>
      </c>
      <c r="AT40">
        <v>2833</v>
      </c>
      <c r="AU40" t="s">
        <v>1612</v>
      </c>
      <c r="AV40" t="s">
        <v>2024</v>
      </c>
      <c r="AW40" t="s">
        <v>402</v>
      </c>
      <c r="AX40">
        <v>2726</v>
      </c>
      <c r="AY40">
        <v>2383500</v>
      </c>
      <c r="AZ40">
        <v>2383000</v>
      </c>
      <c r="BA40">
        <v>2383000</v>
      </c>
      <c r="BB40">
        <v>2383500</v>
      </c>
      <c r="BC40">
        <v>2383500</v>
      </c>
      <c r="BD40">
        <v>2383000</v>
      </c>
      <c r="BE40" t="s">
        <v>1612</v>
      </c>
      <c r="BF40">
        <v>2079900</v>
      </c>
      <c r="BG40">
        <v>2177700</v>
      </c>
      <c r="BH40">
        <v>2497400</v>
      </c>
      <c r="BI40">
        <v>2497400</v>
      </c>
      <c r="BJ40">
        <v>2079900</v>
      </c>
      <c r="BK40">
        <v>2177700</v>
      </c>
      <c r="BL40" t="s">
        <v>3617</v>
      </c>
      <c r="BM40" t="s">
        <v>3618</v>
      </c>
      <c r="BN40" t="s">
        <v>1214</v>
      </c>
      <c r="BO40" t="s">
        <v>3619</v>
      </c>
      <c r="BP40" t="s">
        <v>1214</v>
      </c>
      <c r="BQ40" t="s">
        <v>3620</v>
      </c>
      <c r="BR40" t="s">
        <v>1612</v>
      </c>
      <c r="BS40" t="s">
        <v>1214</v>
      </c>
      <c r="BT40" t="s">
        <v>3621</v>
      </c>
      <c r="BU40" t="s">
        <v>1612</v>
      </c>
      <c r="BV40" t="s">
        <v>1217</v>
      </c>
      <c r="BW40" t="s">
        <v>3622</v>
      </c>
      <c r="BX40" t="s">
        <v>1193</v>
      </c>
      <c r="BY40" t="s">
        <v>3606</v>
      </c>
      <c r="BZ40" t="s">
        <v>3607</v>
      </c>
      <c r="CA40" t="s">
        <v>1194</v>
      </c>
      <c r="CB40" t="s">
        <v>3623</v>
      </c>
      <c r="CC40" t="s">
        <v>3590</v>
      </c>
      <c r="CD40" t="s">
        <v>1612</v>
      </c>
      <c r="CE40" t="s">
        <v>3623</v>
      </c>
      <c r="CF40" t="s">
        <v>3590</v>
      </c>
      <c r="CG40" t="s">
        <v>1612</v>
      </c>
      <c r="CH40" t="s">
        <v>3623</v>
      </c>
      <c r="CI40" t="s">
        <v>3590</v>
      </c>
      <c r="CJ40" t="s">
        <v>1612</v>
      </c>
      <c r="CK40" t="s">
        <v>3623</v>
      </c>
      <c r="CL40" t="s">
        <v>3590</v>
      </c>
      <c r="CM40" t="s">
        <v>1612</v>
      </c>
      <c r="CN40" t="s">
        <v>3623</v>
      </c>
      <c r="CO40" t="s">
        <v>3590</v>
      </c>
      <c r="CP40" t="s">
        <v>1612</v>
      </c>
      <c r="CQ40" t="s">
        <v>3623</v>
      </c>
      <c r="CR40" t="s">
        <v>3590</v>
      </c>
      <c r="CS40" t="s">
        <v>1612</v>
      </c>
      <c r="CT40" t="s">
        <v>3623</v>
      </c>
      <c r="CU40" t="s">
        <v>3590</v>
      </c>
      <c r="CV40" t="s">
        <v>1612</v>
      </c>
      <c r="CW40" t="s">
        <v>3623</v>
      </c>
      <c r="CX40" t="s">
        <v>3590</v>
      </c>
      <c r="CY40" t="s">
        <v>1612</v>
      </c>
      <c r="CZ40" t="s">
        <v>1193</v>
      </c>
      <c r="DA40" t="s">
        <v>1193</v>
      </c>
      <c r="DB40" t="s">
        <v>1193</v>
      </c>
      <c r="DC40" t="s">
        <v>1193</v>
      </c>
      <c r="DD40" t="s">
        <v>1193</v>
      </c>
      <c r="DE40" t="s">
        <v>1193</v>
      </c>
      <c r="DF40" t="s">
        <v>1193</v>
      </c>
      <c r="DG40" t="s">
        <v>1193</v>
      </c>
      <c r="DH40" t="s">
        <v>1194</v>
      </c>
      <c r="DI40" t="s">
        <v>1193</v>
      </c>
      <c r="DJ40" t="s">
        <v>1193</v>
      </c>
      <c r="DK40" t="s">
        <v>1194</v>
      </c>
      <c r="DL40" t="s">
        <v>1194</v>
      </c>
      <c r="DM40" t="s">
        <v>3624</v>
      </c>
      <c r="DN40" t="s">
        <v>1193</v>
      </c>
      <c r="DO40" t="s">
        <v>3625</v>
      </c>
      <c r="DP40">
        <v>0.02</v>
      </c>
      <c r="DQ40">
        <v>1</v>
      </c>
      <c r="DR40" t="s">
        <v>3626</v>
      </c>
      <c r="DS40" t="s">
        <v>3592</v>
      </c>
      <c r="DT40">
        <v>2</v>
      </c>
      <c r="DU40">
        <v>2</v>
      </c>
      <c r="DV40">
        <v>4</v>
      </c>
      <c r="DW40">
        <v>1</v>
      </c>
      <c r="DX40" t="s">
        <v>3627</v>
      </c>
      <c r="DY40" t="s">
        <v>3628</v>
      </c>
    </row>
    <row r="41" spans="1:129">
      <c r="A41" t="s">
        <v>56</v>
      </c>
      <c r="B41" t="s">
        <v>55</v>
      </c>
      <c r="C41" t="s">
        <v>76</v>
      </c>
      <c r="D41" s="402" t="s">
        <v>75</v>
      </c>
      <c r="E41" s="402" t="s">
        <v>74</v>
      </c>
      <c r="F41" t="s">
        <v>3389</v>
      </c>
      <c r="G41" t="s">
        <v>3390</v>
      </c>
      <c r="H41" t="s">
        <v>3629</v>
      </c>
      <c r="I41" t="s">
        <v>3392</v>
      </c>
      <c r="J41">
        <v>5</v>
      </c>
      <c r="K41">
        <v>1</v>
      </c>
      <c r="L41">
        <v>24</v>
      </c>
      <c r="M41">
        <v>4</v>
      </c>
      <c r="N41">
        <v>15</v>
      </c>
      <c r="O41">
        <v>10</v>
      </c>
      <c r="P41">
        <v>28</v>
      </c>
      <c r="Q41">
        <v>25</v>
      </c>
      <c r="R41">
        <v>1</v>
      </c>
      <c r="S41" t="s">
        <v>1193</v>
      </c>
      <c r="T41" t="s">
        <v>3577</v>
      </c>
      <c r="U41" t="s">
        <v>1612</v>
      </c>
      <c r="V41" t="s">
        <v>1193</v>
      </c>
      <c r="W41" t="s">
        <v>1193</v>
      </c>
      <c r="X41" t="s">
        <v>1196</v>
      </c>
      <c r="Y41" t="s">
        <v>1196</v>
      </c>
      <c r="Z41" t="s">
        <v>1193</v>
      </c>
      <c r="AA41" t="s">
        <v>1193</v>
      </c>
      <c r="AB41" t="s">
        <v>1193</v>
      </c>
      <c r="AC41" t="s">
        <v>1193</v>
      </c>
      <c r="AD41" t="s">
        <v>1612</v>
      </c>
      <c r="AE41" t="s">
        <v>1612</v>
      </c>
      <c r="AF41">
        <v>42460</v>
      </c>
      <c r="AG41">
        <v>42400</v>
      </c>
      <c r="AH41" t="s">
        <v>1612</v>
      </c>
      <c r="AI41" t="s">
        <v>1612</v>
      </c>
      <c r="AJ41" t="s">
        <v>1612</v>
      </c>
      <c r="AK41" t="s">
        <v>1612</v>
      </c>
      <c r="AL41" t="s">
        <v>1612</v>
      </c>
      <c r="AM41" t="s">
        <v>1612</v>
      </c>
      <c r="AN41" t="s">
        <v>3630</v>
      </c>
      <c r="AO41" t="s">
        <v>3631</v>
      </c>
      <c r="AP41" t="s">
        <v>1612</v>
      </c>
      <c r="AQ41" t="s">
        <v>1612</v>
      </c>
      <c r="AR41" t="s">
        <v>1612</v>
      </c>
      <c r="AS41" t="s">
        <v>1612</v>
      </c>
      <c r="AT41">
        <v>20723</v>
      </c>
      <c r="AU41" t="s">
        <v>1612</v>
      </c>
      <c r="AV41" t="s">
        <v>3632</v>
      </c>
      <c r="AW41" t="s">
        <v>403</v>
      </c>
      <c r="AX41">
        <v>18947</v>
      </c>
      <c r="AY41">
        <v>14652250</v>
      </c>
      <c r="AZ41">
        <v>14652250</v>
      </c>
      <c r="BA41">
        <v>14652250</v>
      </c>
      <c r="BB41">
        <v>14652250</v>
      </c>
      <c r="BC41">
        <v>14652250</v>
      </c>
      <c r="BD41">
        <v>14652250</v>
      </c>
      <c r="BE41" t="s">
        <v>1612</v>
      </c>
      <c r="BF41">
        <v>14652250</v>
      </c>
      <c r="BG41">
        <v>14652250</v>
      </c>
      <c r="BH41">
        <v>14652250</v>
      </c>
      <c r="BI41">
        <v>14652250</v>
      </c>
      <c r="BJ41">
        <v>14652250</v>
      </c>
      <c r="BK41">
        <v>14652250</v>
      </c>
      <c r="BL41" t="s">
        <v>1612</v>
      </c>
      <c r="BM41" t="s">
        <v>3633</v>
      </c>
      <c r="BN41" t="s">
        <v>1214</v>
      </c>
      <c r="BO41" t="s">
        <v>3634</v>
      </c>
      <c r="BP41" t="s">
        <v>1214</v>
      </c>
      <c r="BQ41" t="s">
        <v>3635</v>
      </c>
      <c r="BR41" t="s">
        <v>1612</v>
      </c>
      <c r="BS41" t="s">
        <v>1215</v>
      </c>
      <c r="BT41" t="s">
        <v>3636</v>
      </c>
      <c r="BU41" t="s">
        <v>1612</v>
      </c>
      <c r="BV41" t="s">
        <v>1217</v>
      </c>
      <c r="BW41" t="s">
        <v>3399</v>
      </c>
      <c r="BX41" t="s">
        <v>1193</v>
      </c>
      <c r="BY41" t="s">
        <v>3588</v>
      </c>
      <c r="BZ41" t="s">
        <v>3607</v>
      </c>
      <c r="CA41" t="s">
        <v>1193</v>
      </c>
      <c r="CB41" t="s">
        <v>1193</v>
      </c>
      <c r="CC41" t="s">
        <v>421</v>
      </c>
      <c r="CD41" t="s">
        <v>1612</v>
      </c>
      <c r="CE41" t="s">
        <v>1193</v>
      </c>
      <c r="CF41" t="s">
        <v>421</v>
      </c>
      <c r="CG41" t="s">
        <v>1612</v>
      </c>
      <c r="CH41" t="s">
        <v>1193</v>
      </c>
      <c r="CI41" t="s">
        <v>421</v>
      </c>
      <c r="CJ41" t="s">
        <v>1612</v>
      </c>
      <c r="CK41" t="s">
        <v>1193</v>
      </c>
      <c r="CL41" t="s">
        <v>428</v>
      </c>
      <c r="CM41" t="s">
        <v>1612</v>
      </c>
      <c r="CN41" t="s">
        <v>1193</v>
      </c>
      <c r="CO41" t="s">
        <v>424</v>
      </c>
      <c r="CP41" t="s">
        <v>1612</v>
      </c>
      <c r="CQ41" t="s">
        <v>1193</v>
      </c>
      <c r="CR41" t="s">
        <v>421</v>
      </c>
      <c r="CS41" t="s">
        <v>1612</v>
      </c>
      <c r="CT41" t="s">
        <v>1193</v>
      </c>
      <c r="CU41" t="s">
        <v>421</v>
      </c>
      <c r="CV41" t="s">
        <v>1612</v>
      </c>
      <c r="CW41" t="s">
        <v>1194</v>
      </c>
      <c r="CX41" t="s">
        <v>3590</v>
      </c>
      <c r="CY41" t="s">
        <v>1612</v>
      </c>
      <c r="CZ41" t="s">
        <v>1193</v>
      </c>
      <c r="DA41" t="s">
        <v>1193</v>
      </c>
      <c r="DB41" t="s">
        <v>1194</v>
      </c>
      <c r="DC41" t="s">
        <v>1193</v>
      </c>
      <c r="DD41" t="s">
        <v>1193</v>
      </c>
      <c r="DE41" t="s">
        <v>1193</v>
      </c>
      <c r="DF41" t="s">
        <v>1193</v>
      </c>
      <c r="DG41" t="s">
        <v>1194</v>
      </c>
      <c r="DH41" t="s">
        <v>1194</v>
      </c>
      <c r="DI41" t="s">
        <v>1194</v>
      </c>
      <c r="DJ41" t="s">
        <v>1194</v>
      </c>
      <c r="DK41" t="s">
        <v>1194</v>
      </c>
      <c r="DL41" t="s">
        <v>1193</v>
      </c>
      <c r="DM41" t="s">
        <v>3637</v>
      </c>
      <c r="DN41" t="s">
        <v>1193</v>
      </c>
      <c r="DO41" t="s">
        <v>3638</v>
      </c>
      <c r="DP41">
        <v>0.19</v>
      </c>
      <c r="DQ41">
        <v>0.38</v>
      </c>
      <c r="DR41" t="s">
        <v>3639</v>
      </c>
      <c r="DS41" t="s">
        <v>3611</v>
      </c>
      <c r="DT41">
        <v>1350</v>
      </c>
      <c r="DU41">
        <v>770</v>
      </c>
      <c r="DV41">
        <v>45</v>
      </c>
      <c r="DW41">
        <v>1</v>
      </c>
      <c r="DX41" t="s">
        <v>3640</v>
      </c>
      <c r="DY41" t="s">
        <v>3641</v>
      </c>
    </row>
    <row r="42" spans="1:129">
      <c r="A42" t="s">
        <v>73</v>
      </c>
      <c r="B42" t="s">
        <v>72</v>
      </c>
      <c r="C42" t="s">
        <v>71</v>
      </c>
      <c r="D42" s="402" t="s">
        <v>70</v>
      </c>
      <c r="E42" s="402" t="s">
        <v>69</v>
      </c>
      <c r="F42" t="s">
        <v>2255</v>
      </c>
      <c r="G42" t="s">
        <v>2256</v>
      </c>
      <c r="H42">
        <v>2033504283</v>
      </c>
      <c r="I42" t="s">
        <v>3642</v>
      </c>
      <c r="J42">
        <v>5</v>
      </c>
      <c r="K42">
        <v>1</v>
      </c>
      <c r="L42">
        <v>24</v>
      </c>
      <c r="M42">
        <v>4</v>
      </c>
      <c r="N42">
        <v>15</v>
      </c>
      <c r="O42">
        <v>10</v>
      </c>
      <c r="P42">
        <v>28</v>
      </c>
      <c r="Q42">
        <v>25</v>
      </c>
      <c r="R42">
        <v>1</v>
      </c>
      <c r="S42" t="s">
        <v>1194</v>
      </c>
      <c r="T42" t="s">
        <v>1193</v>
      </c>
      <c r="U42" t="s">
        <v>1612</v>
      </c>
      <c r="V42" t="s">
        <v>1193</v>
      </c>
      <c r="W42" t="s">
        <v>1193</v>
      </c>
      <c r="X42" t="s">
        <v>1196</v>
      </c>
      <c r="Y42" t="s">
        <v>1196</v>
      </c>
      <c r="Z42" t="s">
        <v>1193</v>
      </c>
      <c r="AA42" t="s">
        <v>1193</v>
      </c>
      <c r="AB42" t="s">
        <v>1196</v>
      </c>
      <c r="AC42" t="s">
        <v>1193</v>
      </c>
      <c r="AD42" t="s">
        <v>1612</v>
      </c>
      <c r="AE42" t="s">
        <v>1612</v>
      </c>
      <c r="AF42">
        <v>42460</v>
      </c>
      <c r="AG42">
        <v>42460</v>
      </c>
      <c r="AH42" t="s">
        <v>1612</v>
      </c>
      <c r="AI42" t="s">
        <v>1612</v>
      </c>
      <c r="AJ42">
        <v>42460</v>
      </c>
      <c r="AK42" t="s">
        <v>1612</v>
      </c>
      <c r="AL42" t="s">
        <v>1612</v>
      </c>
      <c r="AM42" t="s">
        <v>1612</v>
      </c>
      <c r="AN42" t="s">
        <v>3643</v>
      </c>
      <c r="AO42" t="s">
        <v>3644</v>
      </c>
      <c r="AP42" t="s">
        <v>1612</v>
      </c>
      <c r="AQ42" t="s">
        <v>1612</v>
      </c>
      <c r="AR42" t="s">
        <v>3645</v>
      </c>
      <c r="AS42" t="s">
        <v>1612</v>
      </c>
      <c r="AT42">
        <v>3868</v>
      </c>
      <c r="AU42" t="s">
        <v>1612</v>
      </c>
      <c r="AV42" t="s">
        <v>1613</v>
      </c>
      <c r="AW42" t="s">
        <v>402</v>
      </c>
      <c r="AX42">
        <v>3657</v>
      </c>
      <c r="AY42">
        <v>14741503</v>
      </c>
      <c r="AZ42">
        <v>14741503</v>
      </c>
      <c r="BA42">
        <v>15671552</v>
      </c>
      <c r="BB42">
        <v>15736530</v>
      </c>
      <c r="BC42">
        <v>14678153</v>
      </c>
      <c r="BD42">
        <v>14678153</v>
      </c>
      <c r="BE42" t="s">
        <v>3646</v>
      </c>
      <c r="BF42">
        <v>14741503</v>
      </c>
      <c r="BG42">
        <v>14741503</v>
      </c>
      <c r="BH42">
        <v>15671552</v>
      </c>
      <c r="BI42">
        <v>15736530</v>
      </c>
      <c r="BJ42">
        <v>14678153</v>
      </c>
      <c r="BK42">
        <v>14678153</v>
      </c>
      <c r="BL42" t="s">
        <v>3647</v>
      </c>
      <c r="BM42" t="s">
        <v>3648</v>
      </c>
      <c r="BN42" t="s">
        <v>1214</v>
      </c>
      <c r="BO42" t="s">
        <v>3649</v>
      </c>
      <c r="BP42" t="s">
        <v>1217</v>
      </c>
      <c r="BQ42" t="s">
        <v>3650</v>
      </c>
      <c r="BR42" t="s">
        <v>1612</v>
      </c>
      <c r="BS42" t="s">
        <v>1217</v>
      </c>
      <c r="BT42" t="s">
        <v>3651</v>
      </c>
      <c r="BU42" t="s">
        <v>1612</v>
      </c>
      <c r="BV42" t="s">
        <v>1217</v>
      </c>
      <c r="BW42" t="s">
        <v>3651</v>
      </c>
      <c r="BX42" t="s">
        <v>1193</v>
      </c>
      <c r="BY42" t="s">
        <v>3606</v>
      </c>
      <c r="BZ42" t="s">
        <v>3607</v>
      </c>
      <c r="CA42" t="s">
        <v>1194</v>
      </c>
      <c r="CB42" t="s">
        <v>3623</v>
      </c>
      <c r="CC42" t="s">
        <v>3590</v>
      </c>
      <c r="CD42" t="s">
        <v>1612</v>
      </c>
      <c r="CE42" t="s">
        <v>3623</v>
      </c>
      <c r="CF42" t="s">
        <v>3590</v>
      </c>
      <c r="CG42" t="s">
        <v>1612</v>
      </c>
      <c r="CH42" t="s">
        <v>3623</v>
      </c>
      <c r="CI42" t="s">
        <v>3590</v>
      </c>
      <c r="CJ42" t="s">
        <v>1612</v>
      </c>
      <c r="CK42" t="s">
        <v>3623</v>
      </c>
      <c r="CL42" t="s">
        <v>3590</v>
      </c>
      <c r="CM42" t="s">
        <v>1612</v>
      </c>
      <c r="CN42" t="s">
        <v>3623</v>
      </c>
      <c r="CO42" t="s">
        <v>3590</v>
      </c>
      <c r="CP42" t="s">
        <v>1612</v>
      </c>
      <c r="CQ42" t="s">
        <v>3623</v>
      </c>
      <c r="CR42" t="s">
        <v>3590</v>
      </c>
      <c r="CS42" t="s">
        <v>1612</v>
      </c>
      <c r="CT42" t="s">
        <v>3623</v>
      </c>
      <c r="CU42" t="s">
        <v>3590</v>
      </c>
      <c r="CV42" t="s">
        <v>1612</v>
      </c>
      <c r="CW42" t="s">
        <v>3623</v>
      </c>
      <c r="CX42" t="s">
        <v>3590</v>
      </c>
      <c r="CY42" t="s">
        <v>1612</v>
      </c>
      <c r="CZ42" t="s">
        <v>1193</v>
      </c>
      <c r="DA42" t="s">
        <v>1193</v>
      </c>
      <c r="DB42" t="s">
        <v>1193</v>
      </c>
      <c r="DC42" t="s">
        <v>1193</v>
      </c>
      <c r="DD42" t="s">
        <v>1193</v>
      </c>
      <c r="DE42" t="s">
        <v>1193</v>
      </c>
      <c r="DF42" t="s">
        <v>1193</v>
      </c>
      <c r="DG42" t="s">
        <v>1193</v>
      </c>
      <c r="DH42" t="s">
        <v>1194</v>
      </c>
      <c r="DI42" t="s">
        <v>1193</v>
      </c>
      <c r="DJ42" t="s">
        <v>1194</v>
      </c>
      <c r="DK42" t="s">
        <v>1194</v>
      </c>
      <c r="DL42" t="s">
        <v>1193</v>
      </c>
      <c r="DM42" t="s">
        <v>3652</v>
      </c>
      <c r="DN42" t="s">
        <v>1193</v>
      </c>
      <c r="DO42" t="s">
        <v>3653</v>
      </c>
      <c r="DP42">
        <v>0.04</v>
      </c>
      <c r="DQ42">
        <v>8.8999999999999996E-2</v>
      </c>
      <c r="DR42" t="s">
        <v>3654</v>
      </c>
      <c r="DS42" t="s">
        <v>3592</v>
      </c>
      <c r="DT42" t="s">
        <v>1612</v>
      </c>
      <c r="DU42" t="s">
        <v>1612</v>
      </c>
      <c r="DV42">
        <v>14</v>
      </c>
      <c r="DW42">
        <v>1</v>
      </c>
      <c r="DX42" t="s">
        <v>3655</v>
      </c>
      <c r="DY42" t="s">
        <v>3656</v>
      </c>
    </row>
    <row r="43" spans="1:129">
      <c r="A43" t="s">
        <v>44</v>
      </c>
      <c r="B43" t="s">
        <v>60</v>
      </c>
      <c r="C43" t="s">
        <v>68</v>
      </c>
      <c r="D43" s="402" t="s">
        <v>67</v>
      </c>
      <c r="E43" s="402" t="s">
        <v>66</v>
      </c>
      <c r="F43" t="s">
        <v>3657</v>
      </c>
      <c r="G43" t="s">
        <v>3402</v>
      </c>
      <c r="H43" t="s">
        <v>3403</v>
      </c>
      <c r="I43" t="s">
        <v>3658</v>
      </c>
      <c r="J43">
        <v>5</v>
      </c>
      <c r="K43">
        <v>1</v>
      </c>
      <c r="L43">
        <v>24</v>
      </c>
      <c r="M43">
        <v>4</v>
      </c>
      <c r="N43">
        <v>15</v>
      </c>
      <c r="O43">
        <v>10</v>
      </c>
      <c r="P43">
        <v>28</v>
      </c>
      <c r="Q43">
        <v>25</v>
      </c>
      <c r="R43">
        <v>1</v>
      </c>
      <c r="S43" t="s">
        <v>1193</v>
      </c>
      <c r="T43" t="s">
        <v>3577</v>
      </c>
      <c r="U43" t="s">
        <v>1612</v>
      </c>
      <c r="V43" t="s">
        <v>1193</v>
      </c>
      <c r="W43" t="s">
        <v>1193</v>
      </c>
      <c r="X43" t="s">
        <v>1193</v>
      </c>
      <c r="Y43" t="s">
        <v>1193</v>
      </c>
      <c r="Z43" t="s">
        <v>1193</v>
      </c>
      <c r="AA43" t="s">
        <v>1193</v>
      </c>
      <c r="AB43" t="s">
        <v>1193</v>
      </c>
      <c r="AC43" t="s">
        <v>1193</v>
      </c>
      <c r="AD43" t="s">
        <v>1612</v>
      </c>
      <c r="AE43" t="s">
        <v>1612</v>
      </c>
      <c r="AF43" t="s">
        <v>1612</v>
      </c>
      <c r="AG43" t="s">
        <v>1612</v>
      </c>
      <c r="AH43" t="s">
        <v>1612</v>
      </c>
      <c r="AI43" t="s">
        <v>1612</v>
      </c>
      <c r="AJ43" t="s">
        <v>1612</v>
      </c>
      <c r="AK43" t="s">
        <v>1612</v>
      </c>
      <c r="AL43" t="s">
        <v>1612</v>
      </c>
      <c r="AM43" t="s">
        <v>1612</v>
      </c>
      <c r="AN43" t="s">
        <v>1612</v>
      </c>
      <c r="AO43" t="s">
        <v>1612</v>
      </c>
      <c r="AP43" t="s">
        <v>1612</v>
      </c>
      <c r="AQ43" t="s">
        <v>1612</v>
      </c>
      <c r="AR43" t="s">
        <v>1612</v>
      </c>
      <c r="AS43" t="s">
        <v>1612</v>
      </c>
      <c r="AT43">
        <v>8381</v>
      </c>
      <c r="AU43">
        <v>438060</v>
      </c>
      <c r="AV43" t="s">
        <v>402</v>
      </c>
      <c r="AW43" t="s">
        <v>402</v>
      </c>
      <c r="AX43">
        <v>7624</v>
      </c>
      <c r="AY43">
        <v>7293349</v>
      </c>
      <c r="AZ43">
        <v>6476269</v>
      </c>
      <c r="BA43">
        <v>5583349</v>
      </c>
      <c r="BB43">
        <v>5591033</v>
      </c>
      <c r="BC43">
        <v>7293349</v>
      </c>
      <c r="BD43">
        <v>6476269</v>
      </c>
      <c r="BE43" t="s">
        <v>1612</v>
      </c>
      <c r="BF43">
        <v>5035483</v>
      </c>
      <c r="BG43">
        <v>5259101</v>
      </c>
      <c r="BH43">
        <v>7103204</v>
      </c>
      <c r="BI43">
        <v>7546212</v>
      </c>
      <c r="BJ43">
        <v>5035483</v>
      </c>
      <c r="BK43">
        <v>5259101</v>
      </c>
      <c r="BL43" t="s">
        <v>1612</v>
      </c>
      <c r="BM43" t="s">
        <v>3659</v>
      </c>
      <c r="BN43" t="s">
        <v>1214</v>
      </c>
      <c r="BO43" t="s">
        <v>3660</v>
      </c>
      <c r="BP43" t="s">
        <v>1215</v>
      </c>
      <c r="BQ43" t="s">
        <v>3407</v>
      </c>
      <c r="BR43" t="s">
        <v>1612</v>
      </c>
      <c r="BS43" t="s">
        <v>1214</v>
      </c>
      <c r="BT43" t="s">
        <v>3661</v>
      </c>
      <c r="BU43" t="s">
        <v>1612</v>
      </c>
      <c r="BV43" t="s">
        <v>1216</v>
      </c>
      <c r="BW43" t="s">
        <v>3409</v>
      </c>
      <c r="BX43" t="s">
        <v>1193</v>
      </c>
      <c r="BY43" t="s">
        <v>3588</v>
      </c>
      <c r="BZ43" t="s">
        <v>3589</v>
      </c>
      <c r="CA43" t="s">
        <v>1193</v>
      </c>
      <c r="CB43" t="s">
        <v>1194</v>
      </c>
      <c r="CC43" t="s">
        <v>3590</v>
      </c>
      <c r="CD43" t="s">
        <v>1612</v>
      </c>
      <c r="CE43" t="s">
        <v>1194</v>
      </c>
      <c r="CF43" t="s">
        <v>3590</v>
      </c>
      <c r="CG43" t="s">
        <v>1612</v>
      </c>
      <c r="CH43" t="s">
        <v>1193</v>
      </c>
      <c r="CI43" t="s">
        <v>422</v>
      </c>
      <c r="CJ43" t="s">
        <v>1612</v>
      </c>
      <c r="CK43" t="s">
        <v>1193</v>
      </c>
      <c r="CL43" t="s">
        <v>422</v>
      </c>
      <c r="CM43" t="s">
        <v>1612</v>
      </c>
      <c r="CN43" t="s">
        <v>1193</v>
      </c>
      <c r="CO43" t="s">
        <v>422</v>
      </c>
      <c r="CP43" t="s">
        <v>1612</v>
      </c>
      <c r="CQ43" t="s">
        <v>1194</v>
      </c>
      <c r="CR43" t="s">
        <v>3590</v>
      </c>
      <c r="CS43" t="s">
        <v>1612</v>
      </c>
      <c r="CT43" t="s">
        <v>1193</v>
      </c>
      <c r="CU43" t="s">
        <v>422</v>
      </c>
      <c r="CV43" t="s">
        <v>1612</v>
      </c>
      <c r="CW43" t="s">
        <v>1194</v>
      </c>
      <c r="CX43" t="s">
        <v>3590</v>
      </c>
      <c r="CY43" t="s">
        <v>1612</v>
      </c>
      <c r="CZ43" t="s">
        <v>1193</v>
      </c>
      <c r="DA43" t="s">
        <v>1193</v>
      </c>
      <c r="DB43" t="s">
        <v>1193</v>
      </c>
      <c r="DC43" t="s">
        <v>1193</v>
      </c>
      <c r="DD43" t="s">
        <v>1193</v>
      </c>
      <c r="DE43" t="s">
        <v>1193</v>
      </c>
      <c r="DF43" t="s">
        <v>1193</v>
      </c>
      <c r="DG43" t="s">
        <v>1193</v>
      </c>
      <c r="DH43" t="s">
        <v>1193</v>
      </c>
      <c r="DI43" t="s">
        <v>1193</v>
      </c>
      <c r="DJ43" t="s">
        <v>1193</v>
      </c>
      <c r="DK43" t="s">
        <v>1193</v>
      </c>
      <c r="DL43" t="s">
        <v>1193</v>
      </c>
      <c r="DM43" t="s">
        <v>3662</v>
      </c>
      <c r="DN43" t="s">
        <v>1193</v>
      </c>
      <c r="DO43" t="s">
        <v>3663</v>
      </c>
      <c r="DP43">
        <v>1.47E-2</v>
      </c>
      <c r="DQ43">
        <v>1</v>
      </c>
      <c r="DR43" t="s">
        <v>3664</v>
      </c>
      <c r="DS43" t="s">
        <v>3611</v>
      </c>
      <c r="DT43">
        <v>4</v>
      </c>
      <c r="DU43">
        <v>187</v>
      </c>
      <c r="DV43">
        <v>44</v>
      </c>
      <c r="DW43">
        <v>1</v>
      </c>
      <c r="DX43" t="s">
        <v>3665</v>
      </c>
      <c r="DY43" t="s">
        <v>3666</v>
      </c>
    </row>
    <row r="44" spans="1:129">
      <c r="A44" t="s">
        <v>56</v>
      </c>
      <c r="B44" t="s">
        <v>55</v>
      </c>
      <c r="C44" t="s">
        <v>54</v>
      </c>
      <c r="D44" s="402" t="s">
        <v>62</v>
      </c>
      <c r="E44" s="402" t="s">
        <v>61</v>
      </c>
      <c r="F44" t="s">
        <v>3423</v>
      </c>
      <c r="G44" t="s">
        <v>3424</v>
      </c>
      <c r="H44" t="s">
        <v>3667</v>
      </c>
      <c r="I44" t="s">
        <v>3668</v>
      </c>
      <c r="J44">
        <v>5</v>
      </c>
      <c r="K44">
        <v>1</v>
      </c>
      <c r="L44">
        <v>24</v>
      </c>
      <c r="M44">
        <v>4</v>
      </c>
      <c r="N44">
        <v>15</v>
      </c>
      <c r="O44">
        <v>10</v>
      </c>
      <c r="P44">
        <v>28</v>
      </c>
      <c r="Q44">
        <v>25</v>
      </c>
      <c r="R44">
        <v>1</v>
      </c>
      <c r="S44" t="s">
        <v>1193</v>
      </c>
      <c r="T44" t="s">
        <v>3577</v>
      </c>
      <c r="U44" t="s">
        <v>1612</v>
      </c>
      <c r="V44" t="s">
        <v>1193</v>
      </c>
      <c r="W44" t="s">
        <v>1193</v>
      </c>
      <c r="X44" t="s">
        <v>1193</v>
      </c>
      <c r="Y44" t="s">
        <v>1196</v>
      </c>
      <c r="Z44" t="s">
        <v>1193</v>
      </c>
      <c r="AA44" t="s">
        <v>1193</v>
      </c>
      <c r="AB44" t="s">
        <v>1196</v>
      </c>
      <c r="AC44" t="s">
        <v>1193</v>
      </c>
      <c r="AD44" t="s">
        <v>1612</v>
      </c>
      <c r="AE44" t="s">
        <v>1612</v>
      </c>
      <c r="AF44" t="s">
        <v>1612</v>
      </c>
      <c r="AG44">
        <v>42460</v>
      </c>
      <c r="AH44" t="s">
        <v>1612</v>
      </c>
      <c r="AI44" t="s">
        <v>1612</v>
      </c>
      <c r="AJ44">
        <v>42460</v>
      </c>
      <c r="AK44" t="s">
        <v>1612</v>
      </c>
      <c r="AL44" t="s">
        <v>1612</v>
      </c>
      <c r="AM44" t="s">
        <v>1612</v>
      </c>
      <c r="AN44" t="s">
        <v>1612</v>
      </c>
      <c r="AO44" t="s">
        <v>3669</v>
      </c>
      <c r="AP44" t="s">
        <v>1612</v>
      </c>
      <c r="AQ44" t="s">
        <v>1612</v>
      </c>
      <c r="AR44" t="s">
        <v>3670</v>
      </c>
      <c r="AS44" t="s">
        <v>1612</v>
      </c>
      <c r="AT44">
        <v>3444</v>
      </c>
      <c r="AU44" t="s">
        <v>1612</v>
      </c>
      <c r="AV44" t="s">
        <v>3429</v>
      </c>
      <c r="AW44" t="s">
        <v>403</v>
      </c>
      <c r="AX44">
        <v>3476</v>
      </c>
      <c r="AY44">
        <v>2121375</v>
      </c>
      <c r="AZ44">
        <v>2121375</v>
      </c>
      <c r="BA44">
        <v>2121375</v>
      </c>
      <c r="BB44">
        <v>2121375</v>
      </c>
      <c r="BC44">
        <v>2121375</v>
      </c>
      <c r="BD44">
        <v>2074000</v>
      </c>
      <c r="BE44" t="s">
        <v>3671</v>
      </c>
      <c r="BF44">
        <v>1916197</v>
      </c>
      <c r="BG44">
        <v>2664935</v>
      </c>
      <c r="BH44">
        <v>2664934</v>
      </c>
      <c r="BI44">
        <v>2664934</v>
      </c>
      <c r="BJ44">
        <v>1916197</v>
      </c>
      <c r="BK44">
        <v>2556700</v>
      </c>
      <c r="BL44" t="s">
        <v>3672</v>
      </c>
      <c r="BM44" t="s">
        <v>3432</v>
      </c>
      <c r="BN44" t="s">
        <v>1215</v>
      </c>
      <c r="BO44" t="s">
        <v>3673</v>
      </c>
      <c r="BP44" t="s">
        <v>1214</v>
      </c>
      <c r="BQ44" t="s">
        <v>3674</v>
      </c>
      <c r="BR44" t="s">
        <v>1612</v>
      </c>
      <c r="BS44" t="s">
        <v>1216</v>
      </c>
      <c r="BT44" t="s">
        <v>3675</v>
      </c>
      <c r="BU44" t="s">
        <v>1612</v>
      </c>
      <c r="BV44" t="s">
        <v>1217</v>
      </c>
      <c r="BW44" t="s">
        <v>3676</v>
      </c>
      <c r="BX44" t="s">
        <v>1193</v>
      </c>
      <c r="BY44" t="s">
        <v>3606</v>
      </c>
      <c r="BZ44" t="s">
        <v>3589</v>
      </c>
      <c r="CA44" t="s">
        <v>1193</v>
      </c>
      <c r="CB44" t="s">
        <v>1193</v>
      </c>
      <c r="CC44" t="s">
        <v>421</v>
      </c>
      <c r="CD44" t="s">
        <v>1612</v>
      </c>
      <c r="CE44" t="s">
        <v>1193</v>
      </c>
      <c r="CF44" t="s">
        <v>422</v>
      </c>
      <c r="CG44" t="s">
        <v>1612</v>
      </c>
      <c r="CH44" t="s">
        <v>1194</v>
      </c>
      <c r="CI44" t="s">
        <v>3590</v>
      </c>
      <c r="CJ44" t="s">
        <v>1612</v>
      </c>
      <c r="CK44" t="s">
        <v>1194</v>
      </c>
      <c r="CL44" t="s">
        <v>3590</v>
      </c>
      <c r="CM44" t="s">
        <v>1612</v>
      </c>
      <c r="CN44" t="s">
        <v>1193</v>
      </c>
      <c r="CO44" t="s">
        <v>422</v>
      </c>
      <c r="CP44" t="s">
        <v>1612</v>
      </c>
      <c r="CQ44" t="s">
        <v>1194</v>
      </c>
      <c r="CR44" t="s">
        <v>3590</v>
      </c>
      <c r="CS44" t="s">
        <v>1612</v>
      </c>
      <c r="CT44" t="s">
        <v>1194</v>
      </c>
      <c r="CU44" t="s">
        <v>3590</v>
      </c>
      <c r="CV44" t="s">
        <v>1612</v>
      </c>
      <c r="CW44" t="s">
        <v>1194</v>
      </c>
      <c r="CX44" t="s">
        <v>3590</v>
      </c>
      <c r="CY44" t="s">
        <v>1612</v>
      </c>
      <c r="CZ44" t="s">
        <v>1193</v>
      </c>
      <c r="DA44" t="s">
        <v>1193</v>
      </c>
      <c r="DB44" t="s">
        <v>1194</v>
      </c>
      <c r="DC44" t="s">
        <v>1194</v>
      </c>
      <c r="DD44" t="s">
        <v>1193</v>
      </c>
      <c r="DE44" t="s">
        <v>1193</v>
      </c>
      <c r="DF44" t="s">
        <v>1193</v>
      </c>
      <c r="DG44" t="s">
        <v>1194</v>
      </c>
      <c r="DH44" t="s">
        <v>1194</v>
      </c>
      <c r="DI44" t="s">
        <v>1193</v>
      </c>
      <c r="DJ44" t="s">
        <v>1194</v>
      </c>
      <c r="DK44" t="s">
        <v>1194</v>
      </c>
      <c r="DL44" t="s">
        <v>1193</v>
      </c>
      <c r="DM44" t="s">
        <v>3677</v>
      </c>
      <c r="DN44" t="s">
        <v>1193</v>
      </c>
      <c r="DO44" t="s">
        <v>3678</v>
      </c>
      <c r="DP44">
        <v>0.02</v>
      </c>
      <c r="DQ44">
        <v>0.80100000000000005</v>
      </c>
      <c r="DR44" t="s">
        <v>3679</v>
      </c>
      <c r="DS44" t="s">
        <v>3611</v>
      </c>
      <c r="DT44">
        <v>1</v>
      </c>
      <c r="DU44">
        <v>1</v>
      </c>
      <c r="DV44">
        <v>1</v>
      </c>
      <c r="DW44">
        <v>1</v>
      </c>
      <c r="DX44" t="s">
        <v>3680</v>
      </c>
      <c r="DY44" t="s">
        <v>3681</v>
      </c>
    </row>
    <row r="45" spans="1:129">
      <c r="A45" t="s">
        <v>44</v>
      </c>
      <c r="B45" t="s">
        <v>60</v>
      </c>
      <c r="C45" t="s">
        <v>59</v>
      </c>
      <c r="D45" s="402" t="s">
        <v>58</v>
      </c>
      <c r="E45" s="402" t="s">
        <v>57</v>
      </c>
      <c r="F45" t="s">
        <v>3439</v>
      </c>
      <c r="G45" t="s">
        <v>3682</v>
      </c>
      <c r="H45" t="s">
        <v>3441</v>
      </c>
      <c r="I45" t="s">
        <v>3442</v>
      </c>
      <c r="J45">
        <v>5</v>
      </c>
      <c r="K45">
        <v>1</v>
      </c>
      <c r="L45">
        <v>24</v>
      </c>
      <c r="M45">
        <v>4</v>
      </c>
      <c r="N45">
        <v>15</v>
      </c>
      <c r="O45">
        <v>10</v>
      </c>
      <c r="P45">
        <v>28</v>
      </c>
      <c r="Q45">
        <v>25</v>
      </c>
      <c r="R45">
        <v>1</v>
      </c>
      <c r="S45" t="s">
        <v>1193</v>
      </c>
      <c r="T45" t="s">
        <v>3577</v>
      </c>
      <c r="U45" t="s">
        <v>1612</v>
      </c>
      <c r="V45" t="s">
        <v>1193</v>
      </c>
      <c r="W45" t="s">
        <v>1193</v>
      </c>
      <c r="X45" t="s">
        <v>1193</v>
      </c>
      <c r="Y45" t="s">
        <v>1196</v>
      </c>
      <c r="Z45" t="s">
        <v>1193</v>
      </c>
      <c r="AA45" t="s">
        <v>1196</v>
      </c>
      <c r="AB45" t="s">
        <v>1193</v>
      </c>
      <c r="AC45" t="s">
        <v>1196</v>
      </c>
      <c r="AD45" t="s">
        <v>1612</v>
      </c>
      <c r="AE45" t="s">
        <v>1612</v>
      </c>
      <c r="AF45" t="s">
        <v>1612</v>
      </c>
      <c r="AG45">
        <v>42339</v>
      </c>
      <c r="AH45" t="s">
        <v>1612</v>
      </c>
      <c r="AI45">
        <v>42339</v>
      </c>
      <c r="AJ45" t="s">
        <v>1612</v>
      </c>
      <c r="AK45">
        <v>42339</v>
      </c>
      <c r="AL45" t="s">
        <v>1612</v>
      </c>
      <c r="AM45" t="s">
        <v>1612</v>
      </c>
      <c r="AN45" t="s">
        <v>1612</v>
      </c>
      <c r="AO45" t="s">
        <v>3683</v>
      </c>
      <c r="AP45" t="s">
        <v>1612</v>
      </c>
      <c r="AQ45" t="s">
        <v>3683</v>
      </c>
      <c r="AR45" t="s">
        <v>1612</v>
      </c>
      <c r="AS45" t="s">
        <v>3683</v>
      </c>
      <c r="AT45">
        <v>11497</v>
      </c>
      <c r="AU45" t="s">
        <v>1612</v>
      </c>
      <c r="AV45" t="s">
        <v>1612</v>
      </c>
      <c r="AW45" t="s">
        <v>402</v>
      </c>
      <c r="AX45">
        <v>11468</v>
      </c>
      <c r="AY45">
        <v>8255267</v>
      </c>
      <c r="AZ45">
        <v>8255267</v>
      </c>
      <c r="BA45">
        <v>8255266</v>
      </c>
      <c r="BB45">
        <v>8255266</v>
      </c>
      <c r="BC45" t="s">
        <v>1612</v>
      </c>
      <c r="BD45">
        <v>15108617</v>
      </c>
      <c r="BE45" t="s">
        <v>3684</v>
      </c>
      <c r="BF45">
        <v>8455267</v>
      </c>
      <c r="BG45">
        <v>8455267</v>
      </c>
      <c r="BH45">
        <v>8455266</v>
      </c>
      <c r="BI45">
        <v>8455266</v>
      </c>
      <c r="BJ45">
        <v>3579680</v>
      </c>
      <c r="BK45">
        <v>5827008</v>
      </c>
      <c r="BL45" t="s">
        <v>3685</v>
      </c>
      <c r="BM45" t="s">
        <v>3686</v>
      </c>
      <c r="BN45" t="s">
        <v>1215</v>
      </c>
      <c r="BO45" t="s">
        <v>3687</v>
      </c>
      <c r="BP45" t="s">
        <v>1214</v>
      </c>
      <c r="BQ45" t="s">
        <v>3688</v>
      </c>
      <c r="BR45" t="s">
        <v>1612</v>
      </c>
      <c r="BS45" t="s">
        <v>1216</v>
      </c>
      <c r="BT45" t="s">
        <v>3689</v>
      </c>
      <c r="BU45" t="s">
        <v>1612</v>
      </c>
      <c r="BV45" t="s">
        <v>1216</v>
      </c>
      <c r="BW45" t="s">
        <v>3690</v>
      </c>
      <c r="BX45" t="s">
        <v>1193</v>
      </c>
      <c r="BY45" t="s">
        <v>3606</v>
      </c>
      <c r="BZ45" t="s">
        <v>3607</v>
      </c>
      <c r="CA45" t="s">
        <v>1194</v>
      </c>
      <c r="CB45" t="s">
        <v>3623</v>
      </c>
      <c r="CC45" t="s">
        <v>3590</v>
      </c>
      <c r="CD45" t="s">
        <v>1612</v>
      </c>
      <c r="CE45" t="s">
        <v>3623</v>
      </c>
      <c r="CF45" t="s">
        <v>3590</v>
      </c>
      <c r="CG45" t="s">
        <v>1612</v>
      </c>
      <c r="CH45" t="s">
        <v>3623</v>
      </c>
      <c r="CI45" t="s">
        <v>3590</v>
      </c>
      <c r="CJ45" t="s">
        <v>1612</v>
      </c>
      <c r="CK45" t="s">
        <v>3623</v>
      </c>
      <c r="CL45" t="s">
        <v>3590</v>
      </c>
      <c r="CM45" t="s">
        <v>1612</v>
      </c>
      <c r="CN45" t="s">
        <v>3623</v>
      </c>
      <c r="CO45" t="s">
        <v>3590</v>
      </c>
      <c r="CP45" t="s">
        <v>1612</v>
      </c>
      <c r="CQ45" t="s">
        <v>3623</v>
      </c>
      <c r="CR45" t="s">
        <v>3590</v>
      </c>
      <c r="CS45" t="s">
        <v>1612</v>
      </c>
      <c r="CT45" t="s">
        <v>3623</v>
      </c>
      <c r="CU45" t="s">
        <v>3590</v>
      </c>
      <c r="CV45" t="s">
        <v>1612</v>
      </c>
      <c r="CW45" t="s">
        <v>3623</v>
      </c>
      <c r="CX45" t="s">
        <v>3590</v>
      </c>
      <c r="CY45" t="s">
        <v>1612</v>
      </c>
      <c r="CZ45" t="s">
        <v>1193</v>
      </c>
      <c r="DA45" t="s">
        <v>1193</v>
      </c>
      <c r="DB45" t="s">
        <v>1194</v>
      </c>
      <c r="DC45" t="s">
        <v>1193</v>
      </c>
      <c r="DD45" t="s">
        <v>1193</v>
      </c>
      <c r="DE45" t="s">
        <v>1193</v>
      </c>
      <c r="DF45" t="s">
        <v>1193</v>
      </c>
      <c r="DG45" t="s">
        <v>1193</v>
      </c>
      <c r="DH45" t="s">
        <v>1194</v>
      </c>
      <c r="DI45" t="s">
        <v>1193</v>
      </c>
      <c r="DJ45" t="s">
        <v>1193</v>
      </c>
      <c r="DK45" t="s">
        <v>1193</v>
      </c>
      <c r="DL45" t="s">
        <v>1194</v>
      </c>
      <c r="DM45" t="s">
        <v>3691</v>
      </c>
      <c r="DN45" t="s">
        <v>1193</v>
      </c>
      <c r="DO45" t="s">
        <v>3692</v>
      </c>
      <c r="DP45" t="s">
        <v>1612</v>
      </c>
      <c r="DQ45" t="s">
        <v>1612</v>
      </c>
      <c r="DR45" t="s">
        <v>3693</v>
      </c>
      <c r="DS45" t="s">
        <v>3592</v>
      </c>
      <c r="DT45" t="s">
        <v>1612</v>
      </c>
      <c r="DU45" t="s">
        <v>1612</v>
      </c>
      <c r="DV45" t="s">
        <v>1612</v>
      </c>
      <c r="DW45" t="s">
        <v>1612</v>
      </c>
      <c r="DX45" t="s">
        <v>3694</v>
      </c>
      <c r="DY45" t="s">
        <v>3695</v>
      </c>
    </row>
    <row r="46" spans="1:129">
      <c r="A46" t="s">
        <v>56</v>
      </c>
      <c r="B46" t="s">
        <v>55</v>
      </c>
      <c r="C46" t="s">
        <v>54</v>
      </c>
      <c r="D46" s="402" t="s">
        <v>53</v>
      </c>
      <c r="E46" s="402" t="s">
        <v>52</v>
      </c>
      <c r="F46" t="s">
        <v>3696</v>
      </c>
      <c r="G46" t="s">
        <v>3697</v>
      </c>
      <c r="H46" t="s">
        <v>3698</v>
      </c>
      <c r="I46" t="s">
        <v>3454</v>
      </c>
      <c r="J46">
        <v>5</v>
      </c>
      <c r="K46">
        <v>1</v>
      </c>
      <c r="L46">
        <v>24</v>
      </c>
      <c r="M46">
        <v>4</v>
      </c>
      <c r="N46">
        <v>15</v>
      </c>
      <c r="O46">
        <v>10</v>
      </c>
      <c r="P46">
        <v>28</v>
      </c>
      <c r="Q46">
        <v>25</v>
      </c>
      <c r="R46">
        <v>1</v>
      </c>
      <c r="S46" t="s">
        <v>1193</v>
      </c>
      <c r="T46" t="s">
        <v>3577</v>
      </c>
      <c r="U46" t="s">
        <v>1612</v>
      </c>
      <c r="V46" t="s">
        <v>1193</v>
      </c>
      <c r="W46" t="s">
        <v>1193</v>
      </c>
      <c r="X46" t="s">
        <v>1193</v>
      </c>
      <c r="Y46" t="s">
        <v>1193</v>
      </c>
      <c r="Z46" t="s">
        <v>1193</v>
      </c>
      <c r="AA46" t="s">
        <v>1193</v>
      </c>
      <c r="AB46" t="s">
        <v>1193</v>
      </c>
      <c r="AC46" t="s">
        <v>1193</v>
      </c>
      <c r="AD46" t="s">
        <v>1612</v>
      </c>
      <c r="AE46" t="s">
        <v>1612</v>
      </c>
      <c r="AF46" t="s">
        <v>1612</v>
      </c>
      <c r="AG46" t="s">
        <v>1612</v>
      </c>
      <c r="AH46" t="s">
        <v>1612</v>
      </c>
      <c r="AI46" t="s">
        <v>1612</v>
      </c>
      <c r="AJ46" t="s">
        <v>1612</v>
      </c>
      <c r="AK46" t="s">
        <v>1612</v>
      </c>
      <c r="AL46" t="s">
        <v>1612</v>
      </c>
      <c r="AM46" t="s">
        <v>1612</v>
      </c>
      <c r="AN46" t="s">
        <v>1612</v>
      </c>
      <c r="AO46" t="s">
        <v>1612</v>
      </c>
      <c r="AP46" t="s">
        <v>1612</v>
      </c>
      <c r="AQ46" t="s">
        <v>1612</v>
      </c>
      <c r="AR46" t="s">
        <v>1612</v>
      </c>
      <c r="AS46" t="s">
        <v>1612</v>
      </c>
      <c r="AT46">
        <v>3044</v>
      </c>
      <c r="AU46" t="s">
        <v>1612</v>
      </c>
      <c r="AV46" t="s">
        <v>2024</v>
      </c>
      <c r="AW46" t="s">
        <v>402</v>
      </c>
      <c r="AX46">
        <v>2917</v>
      </c>
      <c r="AY46">
        <v>2390000</v>
      </c>
      <c r="AZ46">
        <v>2390000</v>
      </c>
      <c r="BA46">
        <v>2390000</v>
      </c>
      <c r="BB46">
        <v>2391000</v>
      </c>
      <c r="BC46">
        <v>2390000</v>
      </c>
      <c r="BD46">
        <v>2390000</v>
      </c>
      <c r="BE46" t="s">
        <v>1612</v>
      </c>
      <c r="BF46">
        <v>1877200</v>
      </c>
      <c r="BG46">
        <v>1896000</v>
      </c>
      <c r="BH46">
        <v>2893900</v>
      </c>
      <c r="BI46">
        <v>2893900</v>
      </c>
      <c r="BJ46">
        <v>1877200</v>
      </c>
      <c r="BK46">
        <v>1896000</v>
      </c>
      <c r="BL46" t="s">
        <v>3699</v>
      </c>
      <c r="BM46" t="s">
        <v>3700</v>
      </c>
      <c r="BN46" t="s">
        <v>1214</v>
      </c>
      <c r="BO46" t="s">
        <v>3701</v>
      </c>
      <c r="BP46" t="s">
        <v>1214</v>
      </c>
      <c r="BQ46" t="s">
        <v>2024</v>
      </c>
      <c r="BR46" t="s">
        <v>1612</v>
      </c>
      <c r="BS46" t="s">
        <v>1214</v>
      </c>
      <c r="BT46" t="s">
        <v>2024</v>
      </c>
      <c r="BU46" t="s">
        <v>1612</v>
      </c>
      <c r="BV46" t="s">
        <v>1217</v>
      </c>
      <c r="BW46" t="s">
        <v>3622</v>
      </c>
      <c r="BX46" t="s">
        <v>1193</v>
      </c>
      <c r="BY46" t="s">
        <v>3606</v>
      </c>
      <c r="BZ46" t="s">
        <v>3607</v>
      </c>
      <c r="CA46" t="s">
        <v>1193</v>
      </c>
      <c r="CB46" t="s">
        <v>1194</v>
      </c>
      <c r="CC46" t="s">
        <v>3590</v>
      </c>
      <c r="CD46" t="s">
        <v>1612</v>
      </c>
      <c r="CE46" t="s">
        <v>1194</v>
      </c>
      <c r="CF46" t="s">
        <v>3590</v>
      </c>
      <c r="CG46" t="s">
        <v>1612</v>
      </c>
      <c r="CH46" t="s">
        <v>1194</v>
      </c>
      <c r="CI46" t="s">
        <v>3590</v>
      </c>
      <c r="CJ46" t="s">
        <v>1612</v>
      </c>
      <c r="CK46" t="s">
        <v>1193</v>
      </c>
      <c r="CL46" t="s">
        <v>421</v>
      </c>
      <c r="CM46" t="s">
        <v>1612</v>
      </c>
      <c r="CN46" t="s">
        <v>1193</v>
      </c>
      <c r="CO46" t="s">
        <v>421</v>
      </c>
      <c r="CP46" t="s">
        <v>1612</v>
      </c>
      <c r="CQ46" t="s">
        <v>1193</v>
      </c>
      <c r="CR46" t="s">
        <v>421</v>
      </c>
      <c r="CS46" t="s">
        <v>1612</v>
      </c>
      <c r="CT46" t="s">
        <v>1193</v>
      </c>
      <c r="CU46" t="s">
        <v>422</v>
      </c>
      <c r="CV46" t="s">
        <v>1612</v>
      </c>
      <c r="CW46" t="s">
        <v>1194</v>
      </c>
      <c r="CX46" t="s">
        <v>3590</v>
      </c>
      <c r="CY46" t="s">
        <v>1612</v>
      </c>
      <c r="CZ46" t="s">
        <v>1193</v>
      </c>
      <c r="DA46" t="s">
        <v>1193</v>
      </c>
      <c r="DB46" t="s">
        <v>1193</v>
      </c>
      <c r="DC46" t="s">
        <v>1193</v>
      </c>
      <c r="DD46" t="s">
        <v>1193</v>
      </c>
      <c r="DE46" t="s">
        <v>1193</v>
      </c>
      <c r="DF46" t="s">
        <v>1193</v>
      </c>
      <c r="DG46" t="s">
        <v>1193</v>
      </c>
      <c r="DH46" t="s">
        <v>1194</v>
      </c>
      <c r="DI46" t="s">
        <v>1193</v>
      </c>
      <c r="DJ46" t="s">
        <v>1193</v>
      </c>
      <c r="DK46" t="s">
        <v>1194</v>
      </c>
      <c r="DL46" t="s">
        <v>1193</v>
      </c>
      <c r="DM46" t="s">
        <v>3624</v>
      </c>
      <c r="DN46" t="s">
        <v>1193</v>
      </c>
      <c r="DO46" t="s">
        <v>3625</v>
      </c>
      <c r="DP46">
        <v>0.02</v>
      </c>
      <c r="DQ46">
        <v>1</v>
      </c>
      <c r="DR46" t="s">
        <v>3702</v>
      </c>
      <c r="DS46" t="s">
        <v>3592</v>
      </c>
      <c r="DT46">
        <v>2</v>
      </c>
      <c r="DU46">
        <v>2</v>
      </c>
      <c r="DV46">
        <v>4</v>
      </c>
      <c r="DW46">
        <v>1</v>
      </c>
      <c r="DX46" t="s">
        <v>3627</v>
      </c>
      <c r="DY46" t="s">
        <v>3703</v>
      </c>
    </row>
    <row r="47" spans="1:129">
      <c r="A47" t="s">
        <v>49</v>
      </c>
      <c r="B47" t="s">
        <v>48</v>
      </c>
      <c r="C47" t="s">
        <v>47</v>
      </c>
      <c r="D47" s="402" t="s">
        <v>51</v>
      </c>
      <c r="E47" s="402" t="s">
        <v>50</v>
      </c>
      <c r="F47" t="s">
        <v>3462</v>
      </c>
      <c r="G47" t="s">
        <v>3463</v>
      </c>
      <c r="H47" t="s">
        <v>3464</v>
      </c>
      <c r="I47" t="s">
        <v>3704</v>
      </c>
      <c r="J47">
        <v>5</v>
      </c>
      <c r="K47">
        <v>1</v>
      </c>
      <c r="L47">
        <v>24</v>
      </c>
      <c r="M47">
        <v>4</v>
      </c>
      <c r="N47">
        <v>15</v>
      </c>
      <c r="O47">
        <v>10</v>
      </c>
      <c r="P47">
        <v>28</v>
      </c>
      <c r="Q47">
        <v>25</v>
      </c>
      <c r="R47">
        <v>1</v>
      </c>
      <c r="S47" t="s">
        <v>1193</v>
      </c>
      <c r="T47" t="s">
        <v>3577</v>
      </c>
      <c r="U47" t="s">
        <v>1612</v>
      </c>
      <c r="V47" t="s">
        <v>1193</v>
      </c>
      <c r="W47" t="s">
        <v>1193</v>
      </c>
      <c r="X47" t="s">
        <v>1196</v>
      </c>
      <c r="Y47" t="s">
        <v>1196</v>
      </c>
      <c r="Z47" t="s">
        <v>1193</v>
      </c>
      <c r="AA47" t="s">
        <v>1196</v>
      </c>
      <c r="AB47" t="s">
        <v>1196</v>
      </c>
      <c r="AC47" t="s">
        <v>1193</v>
      </c>
      <c r="AD47" t="s">
        <v>1612</v>
      </c>
      <c r="AE47" t="s">
        <v>1612</v>
      </c>
      <c r="AF47">
        <v>42430</v>
      </c>
      <c r="AG47">
        <v>42430</v>
      </c>
      <c r="AH47" t="s">
        <v>1612</v>
      </c>
      <c r="AI47">
        <v>42370</v>
      </c>
      <c r="AJ47">
        <v>42370</v>
      </c>
      <c r="AK47" t="s">
        <v>1612</v>
      </c>
      <c r="AL47" t="s">
        <v>1612</v>
      </c>
      <c r="AM47" t="s">
        <v>1612</v>
      </c>
      <c r="AN47" t="s">
        <v>3705</v>
      </c>
      <c r="AO47" t="s">
        <v>3706</v>
      </c>
      <c r="AP47" t="s">
        <v>1612</v>
      </c>
      <c r="AQ47" t="s">
        <v>3707</v>
      </c>
      <c r="AR47" t="s">
        <v>3708</v>
      </c>
      <c r="AS47" t="s">
        <v>1612</v>
      </c>
      <c r="AT47">
        <v>7553</v>
      </c>
      <c r="AU47" t="s">
        <v>1612</v>
      </c>
      <c r="AV47" t="s">
        <v>1612</v>
      </c>
      <c r="AW47" t="s">
        <v>403</v>
      </c>
      <c r="AX47">
        <v>7460</v>
      </c>
      <c r="AY47">
        <v>16666826</v>
      </c>
      <c r="AZ47">
        <v>18237000</v>
      </c>
      <c r="BA47">
        <v>18237000</v>
      </c>
      <c r="BB47">
        <v>18237000</v>
      </c>
      <c r="BC47">
        <v>16666826</v>
      </c>
      <c r="BD47">
        <v>18237000</v>
      </c>
      <c r="BE47" t="s">
        <v>3709</v>
      </c>
      <c r="BF47">
        <v>16666826</v>
      </c>
      <c r="BG47">
        <v>18237000</v>
      </c>
      <c r="BH47">
        <v>18237000</v>
      </c>
      <c r="BI47">
        <v>18237000</v>
      </c>
      <c r="BJ47">
        <v>17268281</v>
      </c>
      <c r="BK47">
        <v>17354203</v>
      </c>
      <c r="BL47" t="s">
        <v>3470</v>
      </c>
      <c r="BM47" t="s">
        <v>3710</v>
      </c>
      <c r="BN47" t="s">
        <v>1214</v>
      </c>
      <c r="BO47" t="s">
        <v>3711</v>
      </c>
      <c r="BP47" t="s">
        <v>1217</v>
      </c>
      <c r="BQ47" t="s">
        <v>3473</v>
      </c>
      <c r="BR47" t="s">
        <v>1612</v>
      </c>
      <c r="BS47" t="s">
        <v>1214</v>
      </c>
      <c r="BT47" t="s">
        <v>3712</v>
      </c>
      <c r="BU47" t="s">
        <v>1612</v>
      </c>
      <c r="BV47" t="s">
        <v>1217</v>
      </c>
      <c r="BW47" t="s">
        <v>3475</v>
      </c>
      <c r="BX47" t="s">
        <v>1193</v>
      </c>
      <c r="BY47" t="s">
        <v>3606</v>
      </c>
      <c r="BZ47" t="s">
        <v>3607</v>
      </c>
      <c r="CA47" t="s">
        <v>1193</v>
      </c>
      <c r="CB47" t="s">
        <v>1194</v>
      </c>
      <c r="CC47" t="s">
        <v>3590</v>
      </c>
      <c r="CD47" t="s">
        <v>1612</v>
      </c>
      <c r="CE47" t="s">
        <v>1194</v>
      </c>
      <c r="CF47" t="s">
        <v>3590</v>
      </c>
      <c r="CG47" t="s">
        <v>1612</v>
      </c>
      <c r="CH47" t="s">
        <v>1194</v>
      </c>
      <c r="CI47" t="s">
        <v>3590</v>
      </c>
      <c r="CJ47" t="s">
        <v>1612</v>
      </c>
      <c r="CK47" t="s">
        <v>1194</v>
      </c>
      <c r="CL47" t="s">
        <v>3590</v>
      </c>
      <c r="CM47" t="s">
        <v>1612</v>
      </c>
      <c r="CN47" t="s">
        <v>1194</v>
      </c>
      <c r="CO47" t="s">
        <v>3590</v>
      </c>
      <c r="CP47" t="s">
        <v>1612</v>
      </c>
      <c r="CQ47" t="s">
        <v>1194</v>
      </c>
      <c r="CR47" t="s">
        <v>3590</v>
      </c>
      <c r="CS47" t="s">
        <v>1612</v>
      </c>
      <c r="CT47" t="s">
        <v>1193</v>
      </c>
      <c r="CU47" t="s">
        <v>427</v>
      </c>
      <c r="CV47" t="s">
        <v>1612</v>
      </c>
      <c r="CW47" t="s">
        <v>1193</v>
      </c>
      <c r="CX47" t="s">
        <v>427</v>
      </c>
      <c r="CY47" t="s">
        <v>3713</v>
      </c>
      <c r="CZ47" t="s">
        <v>1193</v>
      </c>
      <c r="DA47" t="s">
        <v>1193</v>
      </c>
      <c r="DB47" t="s">
        <v>1194</v>
      </c>
      <c r="DC47" t="s">
        <v>1193</v>
      </c>
      <c r="DD47" t="s">
        <v>1193</v>
      </c>
      <c r="DE47" t="s">
        <v>1194</v>
      </c>
      <c r="DF47" t="s">
        <v>1194</v>
      </c>
      <c r="DG47" t="s">
        <v>1194</v>
      </c>
      <c r="DH47" t="s">
        <v>1194</v>
      </c>
      <c r="DI47" t="s">
        <v>1194</v>
      </c>
      <c r="DJ47" t="s">
        <v>1194</v>
      </c>
      <c r="DK47" t="s">
        <v>1194</v>
      </c>
      <c r="DL47" t="s">
        <v>1193</v>
      </c>
      <c r="DM47" t="s">
        <v>3714</v>
      </c>
      <c r="DN47" t="s">
        <v>1193</v>
      </c>
      <c r="DO47" t="s">
        <v>3715</v>
      </c>
      <c r="DP47" t="s">
        <v>1612</v>
      </c>
      <c r="DQ47" t="s">
        <v>1612</v>
      </c>
      <c r="DR47" t="s">
        <v>3716</v>
      </c>
      <c r="DS47" t="s">
        <v>3717</v>
      </c>
      <c r="DT47">
        <v>29</v>
      </c>
      <c r="DU47">
        <v>23</v>
      </c>
      <c r="DV47">
        <v>29</v>
      </c>
      <c r="DW47">
        <v>1</v>
      </c>
      <c r="DX47" t="s">
        <v>3718</v>
      </c>
      <c r="DY47" t="s">
        <v>3719</v>
      </c>
    </row>
    <row r="48" spans="1:129">
      <c r="A48" t="s">
        <v>49</v>
      </c>
      <c r="B48" t="s">
        <v>48</v>
      </c>
      <c r="C48" t="s">
        <v>47</v>
      </c>
      <c r="D48" s="402" t="s">
        <v>46</v>
      </c>
      <c r="E48" s="402" t="s">
        <v>45</v>
      </c>
      <c r="F48" t="s">
        <v>3477</v>
      </c>
      <c r="G48" t="s">
        <v>3478</v>
      </c>
      <c r="H48">
        <v>7436038357</v>
      </c>
      <c r="I48" t="s">
        <v>3720</v>
      </c>
      <c r="J48">
        <v>5</v>
      </c>
      <c r="K48">
        <v>1</v>
      </c>
      <c r="L48">
        <v>24</v>
      </c>
      <c r="M48">
        <v>4</v>
      </c>
      <c r="N48">
        <v>15</v>
      </c>
      <c r="O48">
        <v>10</v>
      </c>
      <c r="P48">
        <v>28</v>
      </c>
      <c r="Q48">
        <v>25</v>
      </c>
      <c r="R48">
        <v>1</v>
      </c>
      <c r="S48" t="s">
        <v>1193</v>
      </c>
      <c r="T48" t="s">
        <v>3577</v>
      </c>
      <c r="U48" t="s">
        <v>1612</v>
      </c>
      <c r="V48" t="s">
        <v>1193</v>
      </c>
      <c r="W48" t="s">
        <v>1193</v>
      </c>
      <c r="X48" t="s">
        <v>1193</v>
      </c>
      <c r="Y48" t="s">
        <v>1193</v>
      </c>
      <c r="Z48" t="s">
        <v>1193</v>
      </c>
      <c r="AA48" t="s">
        <v>1193</v>
      </c>
      <c r="AB48" t="s">
        <v>1193</v>
      </c>
      <c r="AC48" t="s">
        <v>1193</v>
      </c>
      <c r="AD48" t="s">
        <v>1612</v>
      </c>
      <c r="AE48" t="s">
        <v>1612</v>
      </c>
      <c r="AF48" t="s">
        <v>1612</v>
      </c>
      <c r="AG48" t="s">
        <v>1612</v>
      </c>
      <c r="AH48" t="s">
        <v>1612</v>
      </c>
      <c r="AI48" t="s">
        <v>1612</v>
      </c>
      <c r="AJ48" t="s">
        <v>1612</v>
      </c>
      <c r="AK48" t="s">
        <v>1612</v>
      </c>
      <c r="AL48" t="s">
        <v>1612</v>
      </c>
      <c r="AM48" t="s">
        <v>1612</v>
      </c>
      <c r="AN48" t="s">
        <v>1612</v>
      </c>
      <c r="AO48" t="s">
        <v>1612</v>
      </c>
      <c r="AP48" t="s">
        <v>1612</v>
      </c>
      <c r="AQ48" t="s">
        <v>1612</v>
      </c>
      <c r="AR48" t="s">
        <v>1612</v>
      </c>
      <c r="AS48" t="s">
        <v>1612</v>
      </c>
      <c r="AT48">
        <v>12500</v>
      </c>
      <c r="AU48" t="s">
        <v>1612</v>
      </c>
      <c r="AV48" t="s">
        <v>3481</v>
      </c>
      <c r="AW48" t="s">
        <v>402</v>
      </c>
      <c r="AX48">
        <v>12018</v>
      </c>
      <c r="AY48">
        <v>11687750</v>
      </c>
      <c r="AZ48">
        <v>8501750</v>
      </c>
      <c r="BA48">
        <v>8501750</v>
      </c>
      <c r="BB48">
        <v>8501750</v>
      </c>
      <c r="BC48">
        <v>3686000</v>
      </c>
      <c r="BD48">
        <v>16753700</v>
      </c>
      <c r="BE48" t="s">
        <v>1612</v>
      </c>
      <c r="BF48">
        <v>9091750</v>
      </c>
      <c r="BG48">
        <v>8326750</v>
      </c>
      <c r="BH48">
        <v>8493750</v>
      </c>
      <c r="BI48">
        <v>11280750</v>
      </c>
      <c r="BJ48">
        <v>8591660</v>
      </c>
      <c r="BK48">
        <v>8524852</v>
      </c>
      <c r="BL48" t="s">
        <v>1612</v>
      </c>
      <c r="BM48" t="s">
        <v>3721</v>
      </c>
      <c r="BN48" t="s">
        <v>1216</v>
      </c>
      <c r="BO48" t="s">
        <v>3722</v>
      </c>
      <c r="BP48" t="s">
        <v>1214</v>
      </c>
      <c r="BQ48" t="s">
        <v>3723</v>
      </c>
      <c r="BR48" t="s">
        <v>1612</v>
      </c>
      <c r="BS48" t="s">
        <v>1214</v>
      </c>
      <c r="BT48" t="s">
        <v>3724</v>
      </c>
      <c r="BU48" t="s">
        <v>1612</v>
      </c>
      <c r="BV48" t="s">
        <v>1217</v>
      </c>
      <c r="BW48" t="s">
        <v>3725</v>
      </c>
      <c r="BX48" t="s">
        <v>1193</v>
      </c>
      <c r="BY48" t="s">
        <v>3588</v>
      </c>
      <c r="BZ48" t="s">
        <v>3607</v>
      </c>
      <c r="CA48" t="s">
        <v>1194</v>
      </c>
      <c r="CB48" t="s">
        <v>3623</v>
      </c>
      <c r="CC48" t="s">
        <v>3590</v>
      </c>
      <c r="CD48" t="s">
        <v>1612</v>
      </c>
      <c r="CE48" t="s">
        <v>3623</v>
      </c>
      <c r="CF48" t="s">
        <v>3590</v>
      </c>
      <c r="CG48" t="s">
        <v>1612</v>
      </c>
      <c r="CH48" t="s">
        <v>3623</v>
      </c>
      <c r="CI48" t="s">
        <v>3590</v>
      </c>
      <c r="CJ48" t="s">
        <v>1612</v>
      </c>
      <c r="CK48" t="s">
        <v>3623</v>
      </c>
      <c r="CL48" t="s">
        <v>3590</v>
      </c>
      <c r="CM48" t="s">
        <v>1612</v>
      </c>
      <c r="CN48" t="s">
        <v>3623</v>
      </c>
      <c r="CO48" t="s">
        <v>3590</v>
      </c>
      <c r="CP48" t="s">
        <v>1612</v>
      </c>
      <c r="CQ48" t="s">
        <v>3623</v>
      </c>
      <c r="CR48" t="s">
        <v>3590</v>
      </c>
      <c r="CS48" t="s">
        <v>1612</v>
      </c>
      <c r="CT48" t="s">
        <v>3623</v>
      </c>
      <c r="CU48" t="s">
        <v>3590</v>
      </c>
      <c r="CV48" t="s">
        <v>1612</v>
      </c>
      <c r="CW48" t="s">
        <v>3623</v>
      </c>
      <c r="CX48" t="s">
        <v>3590</v>
      </c>
      <c r="CY48" t="s">
        <v>1612</v>
      </c>
      <c r="CZ48" t="s">
        <v>1193</v>
      </c>
      <c r="DA48" t="s">
        <v>1193</v>
      </c>
      <c r="DB48" t="s">
        <v>1194</v>
      </c>
      <c r="DC48" t="s">
        <v>1193</v>
      </c>
      <c r="DD48" t="s">
        <v>1193</v>
      </c>
      <c r="DE48" t="s">
        <v>1193</v>
      </c>
      <c r="DF48" t="s">
        <v>1193</v>
      </c>
      <c r="DG48" t="s">
        <v>1194</v>
      </c>
      <c r="DH48" t="s">
        <v>1194</v>
      </c>
      <c r="DI48" t="s">
        <v>1194</v>
      </c>
      <c r="DJ48" t="s">
        <v>1194</v>
      </c>
      <c r="DK48" t="s">
        <v>1194</v>
      </c>
      <c r="DL48" t="s">
        <v>1193</v>
      </c>
      <c r="DM48" t="s">
        <v>3726</v>
      </c>
      <c r="DN48" t="s">
        <v>1193</v>
      </c>
      <c r="DO48" t="s">
        <v>3727</v>
      </c>
      <c r="DP48">
        <v>0.02</v>
      </c>
      <c r="DQ48">
        <v>1</v>
      </c>
      <c r="DR48" t="s">
        <v>3728</v>
      </c>
      <c r="DS48" t="s">
        <v>1194</v>
      </c>
      <c r="DT48" t="s">
        <v>1612</v>
      </c>
      <c r="DU48" t="s">
        <v>1612</v>
      </c>
      <c r="DV48">
        <v>3</v>
      </c>
      <c r="DW48">
        <v>1</v>
      </c>
      <c r="DX48" t="s">
        <v>3729</v>
      </c>
      <c r="DY48" t="s">
        <v>3730</v>
      </c>
    </row>
    <row r="49" spans="1:129">
      <c r="A49" t="s">
        <v>73</v>
      </c>
      <c r="B49" t="s">
        <v>72</v>
      </c>
      <c r="C49" t="s">
        <v>71</v>
      </c>
      <c r="D49" s="402" t="s">
        <v>365</v>
      </c>
      <c r="E49" s="402" t="s">
        <v>364</v>
      </c>
      <c r="F49" t="s">
        <v>1609</v>
      </c>
      <c r="G49" t="s">
        <v>1610</v>
      </c>
      <c r="H49">
        <v>7814022517</v>
      </c>
      <c r="I49" t="s">
        <v>1611</v>
      </c>
      <c r="J49">
        <v>5</v>
      </c>
      <c r="K49">
        <v>1</v>
      </c>
      <c r="L49">
        <v>24</v>
      </c>
      <c r="M49">
        <v>4</v>
      </c>
      <c r="N49">
        <v>15</v>
      </c>
      <c r="O49">
        <v>10</v>
      </c>
      <c r="P49">
        <v>28</v>
      </c>
      <c r="Q49">
        <v>25</v>
      </c>
      <c r="R49">
        <v>1</v>
      </c>
      <c r="S49" t="s">
        <v>1193</v>
      </c>
      <c r="T49" t="s">
        <v>3577</v>
      </c>
      <c r="U49" t="s">
        <v>1612</v>
      </c>
      <c r="V49" t="s">
        <v>1193</v>
      </c>
      <c r="W49" t="s">
        <v>1193</v>
      </c>
      <c r="X49" t="s">
        <v>1193</v>
      </c>
      <c r="Y49" t="s">
        <v>1193</v>
      </c>
      <c r="Z49" t="s">
        <v>1193</v>
      </c>
      <c r="AA49" t="s">
        <v>1193</v>
      </c>
      <c r="AB49" t="s">
        <v>1193</v>
      </c>
      <c r="AC49" t="s">
        <v>1193</v>
      </c>
      <c r="AD49" t="s">
        <v>1612</v>
      </c>
      <c r="AE49" t="s">
        <v>1612</v>
      </c>
      <c r="AF49" t="s">
        <v>1612</v>
      </c>
      <c r="AG49" t="s">
        <v>1612</v>
      </c>
      <c r="AH49" t="s">
        <v>1612</v>
      </c>
      <c r="AI49" t="s">
        <v>1612</v>
      </c>
      <c r="AJ49" t="s">
        <v>1612</v>
      </c>
      <c r="AK49" t="s">
        <v>1612</v>
      </c>
      <c r="AL49" t="s">
        <v>1612</v>
      </c>
      <c r="AM49" t="s">
        <v>1612</v>
      </c>
      <c r="AN49" t="s">
        <v>1612</v>
      </c>
      <c r="AO49" t="s">
        <v>1612</v>
      </c>
      <c r="AP49" t="s">
        <v>1612</v>
      </c>
      <c r="AQ49" t="s">
        <v>1612</v>
      </c>
      <c r="AR49" t="s">
        <v>1612</v>
      </c>
      <c r="AS49" t="s">
        <v>1612</v>
      </c>
      <c r="AT49">
        <v>5030</v>
      </c>
      <c r="AU49" t="s">
        <v>1612</v>
      </c>
      <c r="AV49" t="s">
        <v>1613</v>
      </c>
      <c r="AW49" t="s">
        <v>403</v>
      </c>
      <c r="AX49">
        <v>4580</v>
      </c>
      <c r="AY49">
        <v>5324750</v>
      </c>
      <c r="AZ49">
        <v>5324750</v>
      </c>
      <c r="BA49">
        <v>5324750</v>
      </c>
      <c r="BB49">
        <v>5324750</v>
      </c>
      <c r="BC49">
        <v>5324750</v>
      </c>
      <c r="BD49">
        <v>5324750</v>
      </c>
      <c r="BE49" t="s">
        <v>1614</v>
      </c>
      <c r="BF49">
        <v>5324750</v>
      </c>
      <c r="BG49">
        <v>5324750</v>
      </c>
      <c r="BH49">
        <v>5324750</v>
      </c>
      <c r="BI49">
        <v>5324750</v>
      </c>
      <c r="BJ49">
        <v>5324750</v>
      </c>
      <c r="BK49">
        <v>4916836</v>
      </c>
      <c r="BL49" t="s">
        <v>1614</v>
      </c>
      <c r="BM49" t="s">
        <v>3731</v>
      </c>
      <c r="BN49" t="s">
        <v>1215</v>
      </c>
      <c r="BO49" t="s">
        <v>3732</v>
      </c>
      <c r="BP49" t="s">
        <v>1216</v>
      </c>
      <c r="BQ49" t="s">
        <v>3733</v>
      </c>
      <c r="BR49" t="s">
        <v>1612</v>
      </c>
      <c r="BS49" t="s">
        <v>1215</v>
      </c>
      <c r="BT49" t="s">
        <v>3734</v>
      </c>
      <c r="BU49" t="s">
        <v>1612</v>
      </c>
      <c r="BV49" t="s">
        <v>1215</v>
      </c>
      <c r="BW49" t="s">
        <v>3735</v>
      </c>
      <c r="BX49" t="s">
        <v>1193</v>
      </c>
      <c r="BY49" t="s">
        <v>3606</v>
      </c>
      <c r="BZ49" t="s">
        <v>3607</v>
      </c>
      <c r="CA49" t="s">
        <v>1194</v>
      </c>
      <c r="CB49" t="s">
        <v>3623</v>
      </c>
      <c r="CC49" t="s">
        <v>3590</v>
      </c>
      <c r="CD49" t="s">
        <v>1612</v>
      </c>
      <c r="CE49" t="s">
        <v>3623</v>
      </c>
      <c r="CF49" t="s">
        <v>3590</v>
      </c>
      <c r="CG49" t="s">
        <v>1612</v>
      </c>
      <c r="CH49" t="s">
        <v>3623</v>
      </c>
      <c r="CI49" t="s">
        <v>3590</v>
      </c>
      <c r="CJ49" t="s">
        <v>1612</v>
      </c>
      <c r="CK49" t="s">
        <v>3623</v>
      </c>
      <c r="CL49" t="s">
        <v>3590</v>
      </c>
      <c r="CM49" t="s">
        <v>1612</v>
      </c>
      <c r="CN49" t="s">
        <v>3623</v>
      </c>
      <c r="CO49" t="s">
        <v>3590</v>
      </c>
      <c r="CP49" t="s">
        <v>1612</v>
      </c>
      <c r="CQ49" t="s">
        <v>3623</v>
      </c>
      <c r="CR49" t="s">
        <v>3590</v>
      </c>
      <c r="CS49" t="s">
        <v>1612</v>
      </c>
      <c r="CT49" t="s">
        <v>3623</v>
      </c>
      <c r="CU49" t="s">
        <v>3590</v>
      </c>
      <c r="CV49" t="s">
        <v>1612</v>
      </c>
      <c r="CW49" t="s">
        <v>3623</v>
      </c>
      <c r="CX49" t="s">
        <v>3590</v>
      </c>
      <c r="CY49" t="s">
        <v>1612</v>
      </c>
      <c r="CZ49" t="s">
        <v>1193</v>
      </c>
      <c r="DA49" t="s">
        <v>1193</v>
      </c>
      <c r="DB49" t="s">
        <v>1193</v>
      </c>
      <c r="DC49" t="s">
        <v>1193</v>
      </c>
      <c r="DD49" t="s">
        <v>1193</v>
      </c>
      <c r="DE49" t="s">
        <v>1193</v>
      </c>
      <c r="DF49" t="s">
        <v>1193</v>
      </c>
      <c r="DG49" t="s">
        <v>1194</v>
      </c>
      <c r="DH49" t="s">
        <v>1194</v>
      </c>
      <c r="DI49" t="s">
        <v>1194</v>
      </c>
      <c r="DJ49" t="s">
        <v>1194</v>
      </c>
      <c r="DK49" t="s">
        <v>1193</v>
      </c>
      <c r="DL49" t="s">
        <v>1193</v>
      </c>
      <c r="DM49" t="s">
        <v>3736</v>
      </c>
      <c r="DN49" t="s">
        <v>1193</v>
      </c>
      <c r="DO49" t="s">
        <v>3737</v>
      </c>
      <c r="DP49">
        <v>0.02</v>
      </c>
      <c r="DQ49">
        <v>0.32</v>
      </c>
      <c r="DR49" t="s">
        <v>3738</v>
      </c>
      <c r="DS49" t="s">
        <v>3611</v>
      </c>
      <c r="DT49">
        <v>5</v>
      </c>
      <c r="DU49">
        <v>5</v>
      </c>
      <c r="DV49">
        <v>5</v>
      </c>
      <c r="DW49">
        <v>1</v>
      </c>
      <c r="DX49" t="s">
        <v>3739</v>
      </c>
      <c r="DY49" t="s">
        <v>3740</v>
      </c>
    </row>
    <row r="50" spans="1:129">
      <c r="A50" t="s">
        <v>73</v>
      </c>
      <c r="B50" t="s">
        <v>72</v>
      </c>
      <c r="C50" t="s">
        <v>71</v>
      </c>
      <c r="D50" s="402" t="s">
        <v>363</v>
      </c>
      <c r="E50" s="402" t="s">
        <v>362</v>
      </c>
      <c r="F50" t="s">
        <v>3741</v>
      </c>
      <c r="G50" t="s">
        <v>3742</v>
      </c>
      <c r="H50" t="s">
        <v>3743</v>
      </c>
      <c r="I50" t="s">
        <v>3744</v>
      </c>
      <c r="J50">
        <v>5</v>
      </c>
      <c r="K50">
        <v>1</v>
      </c>
      <c r="L50">
        <v>24</v>
      </c>
      <c r="M50">
        <v>4</v>
      </c>
      <c r="N50">
        <v>15</v>
      </c>
      <c r="O50">
        <v>10</v>
      </c>
      <c r="P50">
        <v>28</v>
      </c>
      <c r="Q50">
        <v>25</v>
      </c>
      <c r="R50">
        <v>1</v>
      </c>
      <c r="S50" t="s">
        <v>1193</v>
      </c>
      <c r="T50" t="s">
        <v>3577</v>
      </c>
      <c r="U50" t="s">
        <v>1612</v>
      </c>
      <c r="V50" t="s">
        <v>1193</v>
      </c>
      <c r="W50" t="s">
        <v>1193</v>
      </c>
      <c r="X50" t="s">
        <v>1193</v>
      </c>
      <c r="Y50" t="s">
        <v>1196</v>
      </c>
      <c r="Z50" t="s">
        <v>1196</v>
      </c>
      <c r="AA50" t="s">
        <v>1193</v>
      </c>
      <c r="AB50" t="s">
        <v>1196</v>
      </c>
      <c r="AC50" t="s">
        <v>1193</v>
      </c>
      <c r="AD50" t="s">
        <v>1612</v>
      </c>
      <c r="AE50" t="s">
        <v>1612</v>
      </c>
      <c r="AF50" t="s">
        <v>1612</v>
      </c>
      <c r="AG50">
        <v>42612</v>
      </c>
      <c r="AH50">
        <v>42734</v>
      </c>
      <c r="AI50" t="s">
        <v>1612</v>
      </c>
      <c r="AJ50">
        <v>42734</v>
      </c>
      <c r="AK50" t="s">
        <v>1612</v>
      </c>
      <c r="AL50" t="s">
        <v>1612</v>
      </c>
      <c r="AM50" t="s">
        <v>1612</v>
      </c>
      <c r="AN50" t="s">
        <v>1612</v>
      </c>
      <c r="AO50" t="s">
        <v>1633</v>
      </c>
      <c r="AP50" t="s">
        <v>1634</v>
      </c>
      <c r="AQ50" t="s">
        <v>1612</v>
      </c>
      <c r="AR50" t="s">
        <v>1635</v>
      </c>
      <c r="AS50" t="s">
        <v>1612</v>
      </c>
      <c r="AT50">
        <v>7584</v>
      </c>
      <c r="AU50" t="s">
        <v>1612</v>
      </c>
      <c r="AV50" t="s">
        <v>1612</v>
      </c>
      <c r="AW50" t="s">
        <v>403</v>
      </c>
      <c r="AX50">
        <v>7597</v>
      </c>
      <c r="AY50">
        <v>5853000</v>
      </c>
      <c r="AZ50">
        <v>5853000</v>
      </c>
      <c r="BA50">
        <v>5853000</v>
      </c>
      <c r="BB50">
        <v>5853000</v>
      </c>
      <c r="BC50">
        <v>5853000</v>
      </c>
      <c r="BD50">
        <v>5853000</v>
      </c>
      <c r="BE50" t="s">
        <v>1612</v>
      </c>
      <c r="BF50">
        <v>6151170</v>
      </c>
      <c r="BG50">
        <v>5141143</v>
      </c>
      <c r="BH50">
        <v>5957343</v>
      </c>
      <c r="BI50">
        <v>5957344</v>
      </c>
      <c r="BJ50">
        <v>6151170</v>
      </c>
      <c r="BK50">
        <v>5141143</v>
      </c>
      <c r="BL50" t="s">
        <v>2622</v>
      </c>
      <c r="BM50" t="s">
        <v>3745</v>
      </c>
      <c r="BN50" t="s">
        <v>1214</v>
      </c>
      <c r="BO50" t="s">
        <v>3746</v>
      </c>
      <c r="BP50" t="s">
        <v>1217</v>
      </c>
      <c r="BQ50" t="s">
        <v>3747</v>
      </c>
      <c r="BR50" t="s">
        <v>1612</v>
      </c>
      <c r="BS50" t="s">
        <v>1214</v>
      </c>
      <c r="BT50" t="s">
        <v>3748</v>
      </c>
      <c r="BU50" t="s">
        <v>1612</v>
      </c>
      <c r="BV50" t="s">
        <v>1217</v>
      </c>
      <c r="BW50" t="s">
        <v>3749</v>
      </c>
      <c r="BX50" t="s">
        <v>1193</v>
      </c>
      <c r="BY50" t="s">
        <v>3588</v>
      </c>
      <c r="BZ50" t="s">
        <v>3607</v>
      </c>
      <c r="CA50" t="s">
        <v>1193</v>
      </c>
      <c r="CB50" t="s">
        <v>1194</v>
      </c>
      <c r="CC50" t="s">
        <v>3590</v>
      </c>
      <c r="CD50" t="s">
        <v>1612</v>
      </c>
      <c r="CE50" t="s">
        <v>1193</v>
      </c>
      <c r="CF50" t="s">
        <v>426</v>
      </c>
      <c r="CG50" t="s">
        <v>1612</v>
      </c>
      <c r="CH50" t="s">
        <v>1193</v>
      </c>
      <c r="CI50" t="s">
        <v>422</v>
      </c>
      <c r="CJ50" t="s">
        <v>1612</v>
      </c>
      <c r="CK50" t="s">
        <v>1193</v>
      </c>
      <c r="CL50" t="s">
        <v>428</v>
      </c>
      <c r="CM50" t="s">
        <v>1612</v>
      </c>
      <c r="CN50" t="s">
        <v>1193</v>
      </c>
      <c r="CO50" t="s">
        <v>422</v>
      </c>
      <c r="CP50" t="s">
        <v>1612</v>
      </c>
      <c r="CQ50" t="s">
        <v>1193</v>
      </c>
      <c r="CR50" t="s">
        <v>423</v>
      </c>
      <c r="CS50" t="s">
        <v>1612</v>
      </c>
      <c r="CT50" t="s">
        <v>1193</v>
      </c>
      <c r="CU50" t="s">
        <v>428</v>
      </c>
      <c r="CV50" t="s">
        <v>1612</v>
      </c>
      <c r="CW50" t="s">
        <v>1194</v>
      </c>
      <c r="CX50" t="s">
        <v>3590</v>
      </c>
      <c r="CY50" t="s">
        <v>1612</v>
      </c>
      <c r="CZ50" t="s">
        <v>1193</v>
      </c>
      <c r="DA50" t="s">
        <v>1193</v>
      </c>
      <c r="DB50" t="s">
        <v>1194</v>
      </c>
      <c r="DC50" t="s">
        <v>1193</v>
      </c>
      <c r="DD50" t="s">
        <v>1193</v>
      </c>
      <c r="DE50" t="s">
        <v>1194</v>
      </c>
      <c r="DF50" t="s">
        <v>1194</v>
      </c>
      <c r="DG50" t="s">
        <v>1194</v>
      </c>
      <c r="DH50" t="s">
        <v>1194</v>
      </c>
      <c r="DI50" t="s">
        <v>1194</v>
      </c>
      <c r="DJ50" t="s">
        <v>1194</v>
      </c>
      <c r="DK50" t="s">
        <v>1194</v>
      </c>
      <c r="DL50" t="s">
        <v>1193</v>
      </c>
      <c r="DM50" t="s">
        <v>3750</v>
      </c>
      <c r="DN50" t="s">
        <v>1193</v>
      </c>
      <c r="DO50" t="s">
        <v>3751</v>
      </c>
      <c r="DP50">
        <v>0.02</v>
      </c>
      <c r="DQ50">
        <v>1E-3</v>
      </c>
      <c r="DR50" t="s">
        <v>3752</v>
      </c>
      <c r="DS50" t="s">
        <v>3592</v>
      </c>
      <c r="DT50">
        <v>6</v>
      </c>
      <c r="DU50">
        <v>6</v>
      </c>
      <c r="DV50">
        <v>3</v>
      </c>
      <c r="DW50">
        <v>1</v>
      </c>
      <c r="DX50" t="s">
        <v>3753</v>
      </c>
      <c r="DY50" t="s">
        <v>3754</v>
      </c>
    </row>
    <row r="51" spans="1:129">
      <c r="A51" t="s">
        <v>44</v>
      </c>
      <c r="B51" t="s">
        <v>43</v>
      </c>
      <c r="C51" t="s">
        <v>42</v>
      </c>
      <c r="D51" s="402" t="s">
        <v>361</v>
      </c>
      <c r="E51" s="402" t="s">
        <v>360</v>
      </c>
      <c r="F51" t="s">
        <v>1645</v>
      </c>
      <c r="G51" t="s">
        <v>1646</v>
      </c>
      <c r="H51">
        <v>1226433702</v>
      </c>
      <c r="I51" t="s">
        <v>1648</v>
      </c>
      <c r="J51">
        <v>5</v>
      </c>
      <c r="K51">
        <v>1</v>
      </c>
      <c r="L51">
        <v>24</v>
      </c>
      <c r="M51">
        <v>4</v>
      </c>
      <c r="N51">
        <v>15</v>
      </c>
      <c r="O51">
        <v>10</v>
      </c>
      <c r="P51">
        <v>28</v>
      </c>
      <c r="Q51">
        <v>25</v>
      </c>
      <c r="R51">
        <v>1</v>
      </c>
      <c r="S51" t="s">
        <v>1193</v>
      </c>
      <c r="T51" t="s">
        <v>3577</v>
      </c>
      <c r="U51" t="s">
        <v>1612</v>
      </c>
      <c r="V51" t="s">
        <v>1193</v>
      </c>
      <c r="W51" t="s">
        <v>1193</v>
      </c>
      <c r="X51" t="s">
        <v>1193</v>
      </c>
      <c r="Y51" t="s">
        <v>1193</v>
      </c>
      <c r="Z51" t="s">
        <v>1193</v>
      </c>
      <c r="AA51" t="s">
        <v>1193</v>
      </c>
      <c r="AB51" t="s">
        <v>1193</v>
      </c>
      <c r="AC51" t="s">
        <v>1193</v>
      </c>
      <c r="AD51" t="s">
        <v>1612</v>
      </c>
      <c r="AE51" t="s">
        <v>1612</v>
      </c>
      <c r="AF51" t="s">
        <v>1612</v>
      </c>
      <c r="AG51" t="s">
        <v>1612</v>
      </c>
      <c r="AH51" t="s">
        <v>1612</v>
      </c>
      <c r="AI51" t="s">
        <v>1612</v>
      </c>
      <c r="AJ51" t="s">
        <v>1612</v>
      </c>
      <c r="AK51" t="s">
        <v>1612</v>
      </c>
      <c r="AL51" t="s">
        <v>1612</v>
      </c>
      <c r="AM51" t="s">
        <v>1612</v>
      </c>
      <c r="AN51" t="s">
        <v>1612</v>
      </c>
      <c r="AO51" t="s">
        <v>1612</v>
      </c>
      <c r="AP51" t="s">
        <v>1612</v>
      </c>
      <c r="AQ51" t="s">
        <v>1612</v>
      </c>
      <c r="AR51" t="s">
        <v>1612</v>
      </c>
      <c r="AS51" t="s">
        <v>1612</v>
      </c>
      <c r="AT51">
        <v>8142</v>
      </c>
      <c r="AU51" t="s">
        <v>1612</v>
      </c>
      <c r="AV51" t="s">
        <v>3755</v>
      </c>
      <c r="AW51" t="s">
        <v>403</v>
      </c>
      <c r="AX51">
        <v>7388</v>
      </c>
      <c r="AY51">
        <v>4599250</v>
      </c>
      <c r="AZ51">
        <v>4599250</v>
      </c>
      <c r="BA51">
        <v>4599250</v>
      </c>
      <c r="BB51">
        <v>4599250</v>
      </c>
      <c r="BC51">
        <v>4599250</v>
      </c>
      <c r="BD51">
        <v>4599250</v>
      </c>
      <c r="BE51" t="s">
        <v>3756</v>
      </c>
      <c r="BF51">
        <v>4599250</v>
      </c>
      <c r="BG51">
        <v>4599250</v>
      </c>
      <c r="BH51">
        <v>4599250</v>
      </c>
      <c r="BI51">
        <v>4599250</v>
      </c>
      <c r="BJ51">
        <v>4599250</v>
      </c>
      <c r="BK51">
        <v>4599250</v>
      </c>
      <c r="BL51" t="s">
        <v>3756</v>
      </c>
      <c r="BM51" t="s">
        <v>1652</v>
      </c>
      <c r="BN51" t="s">
        <v>1214</v>
      </c>
      <c r="BO51" t="s">
        <v>3757</v>
      </c>
      <c r="BP51" t="s">
        <v>1214</v>
      </c>
      <c r="BQ51" t="s">
        <v>1654</v>
      </c>
      <c r="BR51" t="s">
        <v>1612</v>
      </c>
      <c r="BS51" t="s">
        <v>1214</v>
      </c>
      <c r="BT51" t="s">
        <v>3758</v>
      </c>
      <c r="BU51" t="s">
        <v>1612</v>
      </c>
      <c r="BV51" t="s">
        <v>1215</v>
      </c>
      <c r="BW51" t="s">
        <v>3759</v>
      </c>
      <c r="BX51" t="s">
        <v>1193</v>
      </c>
      <c r="BY51" t="s">
        <v>3588</v>
      </c>
      <c r="BZ51" t="s">
        <v>3607</v>
      </c>
      <c r="CA51" t="s">
        <v>1193</v>
      </c>
      <c r="CB51" t="s">
        <v>1194</v>
      </c>
      <c r="CC51" t="s">
        <v>3590</v>
      </c>
      <c r="CD51" t="s">
        <v>1612</v>
      </c>
      <c r="CE51" t="s">
        <v>1194</v>
      </c>
      <c r="CF51" t="s">
        <v>3590</v>
      </c>
      <c r="CG51" t="s">
        <v>1612</v>
      </c>
      <c r="CH51" t="s">
        <v>1193</v>
      </c>
      <c r="CI51" t="s">
        <v>422</v>
      </c>
      <c r="CJ51" t="s">
        <v>1612</v>
      </c>
      <c r="CK51" t="s">
        <v>1193</v>
      </c>
      <c r="CL51" t="s">
        <v>428</v>
      </c>
      <c r="CM51" t="s">
        <v>1612</v>
      </c>
      <c r="CN51" t="s">
        <v>1193</v>
      </c>
      <c r="CO51" t="s">
        <v>428</v>
      </c>
      <c r="CP51" t="s">
        <v>1612</v>
      </c>
      <c r="CQ51" t="s">
        <v>1194</v>
      </c>
      <c r="CR51" t="s">
        <v>3590</v>
      </c>
      <c r="CS51" t="s">
        <v>1612</v>
      </c>
      <c r="CT51" t="s">
        <v>1193</v>
      </c>
      <c r="CU51" t="s">
        <v>424</v>
      </c>
      <c r="CV51" t="s">
        <v>1612</v>
      </c>
      <c r="CW51" t="s">
        <v>1194</v>
      </c>
      <c r="CX51" t="s">
        <v>3590</v>
      </c>
      <c r="CY51" t="s">
        <v>1612</v>
      </c>
      <c r="CZ51" t="s">
        <v>1193</v>
      </c>
      <c r="DA51" t="s">
        <v>1193</v>
      </c>
      <c r="DB51" t="s">
        <v>1193</v>
      </c>
      <c r="DC51" t="s">
        <v>1193</v>
      </c>
      <c r="DD51" t="s">
        <v>1193</v>
      </c>
      <c r="DE51" t="s">
        <v>1193</v>
      </c>
      <c r="DF51" t="s">
        <v>1193</v>
      </c>
      <c r="DG51" t="s">
        <v>1193</v>
      </c>
      <c r="DH51" t="s">
        <v>1193</v>
      </c>
      <c r="DI51" t="s">
        <v>1193</v>
      </c>
      <c r="DJ51" t="s">
        <v>1193</v>
      </c>
      <c r="DK51" t="s">
        <v>1194</v>
      </c>
      <c r="DL51" t="s">
        <v>1193</v>
      </c>
      <c r="DM51" t="s">
        <v>3760</v>
      </c>
      <c r="DN51" t="s">
        <v>1194</v>
      </c>
      <c r="DO51" t="s">
        <v>1612</v>
      </c>
      <c r="DP51" t="s">
        <v>1612</v>
      </c>
      <c r="DQ51" t="s">
        <v>1612</v>
      </c>
      <c r="DR51" t="s">
        <v>3761</v>
      </c>
      <c r="DS51" t="s">
        <v>1194</v>
      </c>
      <c r="DT51">
        <v>56</v>
      </c>
      <c r="DU51">
        <v>56</v>
      </c>
      <c r="DV51">
        <v>26</v>
      </c>
      <c r="DW51">
        <v>1</v>
      </c>
      <c r="DX51" t="s">
        <v>3762</v>
      </c>
      <c r="DY51" t="s">
        <v>3763</v>
      </c>
    </row>
    <row r="52" spans="1:129">
      <c r="A52" t="s">
        <v>56</v>
      </c>
      <c r="B52" t="s">
        <v>65</v>
      </c>
      <c r="C52" t="s">
        <v>54</v>
      </c>
      <c r="D52" s="402" t="s">
        <v>359</v>
      </c>
      <c r="E52" s="402" t="s">
        <v>358</v>
      </c>
      <c r="F52" t="s">
        <v>1661</v>
      </c>
      <c r="G52" t="s">
        <v>1662</v>
      </c>
      <c r="H52" t="s">
        <v>1663</v>
      </c>
      <c r="I52" t="s">
        <v>3764</v>
      </c>
      <c r="J52">
        <v>5</v>
      </c>
      <c r="K52">
        <v>1</v>
      </c>
      <c r="L52">
        <v>24</v>
      </c>
      <c r="M52">
        <v>4</v>
      </c>
      <c r="N52">
        <v>15</v>
      </c>
      <c r="O52">
        <v>10</v>
      </c>
      <c r="P52">
        <v>28</v>
      </c>
      <c r="Q52">
        <v>25</v>
      </c>
      <c r="R52">
        <v>1</v>
      </c>
      <c r="S52" t="s">
        <v>1193</v>
      </c>
      <c r="T52" t="s">
        <v>3577</v>
      </c>
      <c r="U52" t="s">
        <v>1612</v>
      </c>
      <c r="V52" t="s">
        <v>1193</v>
      </c>
      <c r="W52" t="s">
        <v>1193</v>
      </c>
      <c r="X52" t="s">
        <v>1196</v>
      </c>
      <c r="Y52" t="s">
        <v>1196</v>
      </c>
      <c r="Z52" t="s">
        <v>1193</v>
      </c>
      <c r="AA52" t="s">
        <v>1193</v>
      </c>
      <c r="AB52" t="s">
        <v>1193</v>
      </c>
      <c r="AC52" t="s">
        <v>1193</v>
      </c>
      <c r="AD52" t="s">
        <v>1612</v>
      </c>
      <c r="AE52" t="s">
        <v>1612</v>
      </c>
      <c r="AF52">
        <v>42461</v>
      </c>
      <c r="AG52">
        <v>42461</v>
      </c>
      <c r="AH52" t="s">
        <v>1612</v>
      </c>
      <c r="AI52" t="s">
        <v>1612</v>
      </c>
      <c r="AJ52" t="s">
        <v>1612</v>
      </c>
      <c r="AK52" t="s">
        <v>1612</v>
      </c>
      <c r="AL52" t="s">
        <v>1612</v>
      </c>
      <c r="AM52" t="s">
        <v>1612</v>
      </c>
      <c r="AN52" t="s">
        <v>3765</v>
      </c>
      <c r="AO52" t="s">
        <v>3766</v>
      </c>
      <c r="AP52" t="s">
        <v>1612</v>
      </c>
      <c r="AQ52" t="s">
        <v>1612</v>
      </c>
      <c r="AR52" t="s">
        <v>1612</v>
      </c>
      <c r="AS52" t="s">
        <v>1612</v>
      </c>
      <c r="AT52">
        <v>3792</v>
      </c>
      <c r="AU52" t="s">
        <v>1612</v>
      </c>
      <c r="AV52" t="s">
        <v>1667</v>
      </c>
      <c r="AW52" t="s">
        <v>403</v>
      </c>
      <c r="AX52">
        <v>3740</v>
      </c>
      <c r="AY52">
        <v>3012250</v>
      </c>
      <c r="AZ52">
        <v>3012250</v>
      </c>
      <c r="BA52">
        <v>3012250</v>
      </c>
      <c r="BB52">
        <v>3012250</v>
      </c>
      <c r="BC52">
        <v>2871812</v>
      </c>
      <c r="BD52">
        <v>2879064</v>
      </c>
      <c r="BE52" t="s">
        <v>1612</v>
      </c>
      <c r="BF52">
        <v>2903750</v>
      </c>
      <c r="BG52">
        <v>2868419</v>
      </c>
      <c r="BH52">
        <v>2868419</v>
      </c>
      <c r="BI52">
        <v>2848420</v>
      </c>
      <c r="BJ52">
        <v>2903750</v>
      </c>
      <c r="BK52">
        <v>2868419</v>
      </c>
      <c r="BL52" t="s">
        <v>1668</v>
      </c>
      <c r="BM52" t="s">
        <v>3767</v>
      </c>
      <c r="BN52" t="s">
        <v>1214</v>
      </c>
      <c r="BO52" t="s">
        <v>3768</v>
      </c>
      <c r="BP52" t="s">
        <v>1214</v>
      </c>
      <c r="BQ52" t="s">
        <v>3769</v>
      </c>
      <c r="BR52" t="s">
        <v>1612</v>
      </c>
      <c r="BS52" t="s">
        <v>1214</v>
      </c>
      <c r="BT52" t="s">
        <v>3770</v>
      </c>
      <c r="BU52" t="s">
        <v>1612</v>
      </c>
      <c r="BV52" t="s">
        <v>1217</v>
      </c>
      <c r="BW52" t="s">
        <v>3771</v>
      </c>
      <c r="BX52" t="s">
        <v>1193</v>
      </c>
      <c r="BY52" t="s">
        <v>3606</v>
      </c>
      <c r="BZ52" t="s">
        <v>3589</v>
      </c>
      <c r="CA52" t="s">
        <v>1193</v>
      </c>
      <c r="CB52" t="s">
        <v>1194</v>
      </c>
      <c r="CC52" t="s">
        <v>3590</v>
      </c>
      <c r="CD52" t="s">
        <v>1612</v>
      </c>
      <c r="CE52" t="s">
        <v>1194</v>
      </c>
      <c r="CF52" t="s">
        <v>3590</v>
      </c>
      <c r="CG52" t="s">
        <v>1612</v>
      </c>
      <c r="CH52" t="s">
        <v>1194</v>
      </c>
      <c r="CI52" t="s">
        <v>3590</v>
      </c>
      <c r="CJ52" t="s">
        <v>1612</v>
      </c>
      <c r="CK52" t="s">
        <v>1193</v>
      </c>
      <c r="CL52" t="s">
        <v>421</v>
      </c>
      <c r="CM52" t="s">
        <v>1612</v>
      </c>
      <c r="CN52" t="s">
        <v>1193</v>
      </c>
      <c r="CO52" t="s">
        <v>422</v>
      </c>
      <c r="CP52" t="s">
        <v>1612</v>
      </c>
      <c r="CQ52" t="s">
        <v>1194</v>
      </c>
      <c r="CR52" t="s">
        <v>3590</v>
      </c>
      <c r="CS52" t="s">
        <v>1612</v>
      </c>
      <c r="CT52" t="s">
        <v>1193</v>
      </c>
      <c r="CU52" t="s">
        <v>425</v>
      </c>
      <c r="CV52" t="s">
        <v>1612</v>
      </c>
      <c r="CW52" t="s">
        <v>1194</v>
      </c>
      <c r="CX52" t="s">
        <v>3590</v>
      </c>
      <c r="CY52" t="s">
        <v>1612</v>
      </c>
      <c r="CZ52" t="s">
        <v>1193</v>
      </c>
      <c r="DA52" t="s">
        <v>1193</v>
      </c>
      <c r="DB52" t="s">
        <v>1194</v>
      </c>
      <c r="DC52" t="s">
        <v>1193</v>
      </c>
      <c r="DD52" t="s">
        <v>1193</v>
      </c>
      <c r="DE52" t="s">
        <v>1193</v>
      </c>
      <c r="DF52" t="s">
        <v>1193</v>
      </c>
      <c r="DG52" t="s">
        <v>1193</v>
      </c>
      <c r="DH52" t="s">
        <v>1194</v>
      </c>
      <c r="DI52" t="s">
        <v>1193</v>
      </c>
      <c r="DJ52" t="s">
        <v>1194</v>
      </c>
      <c r="DK52" t="s">
        <v>1194</v>
      </c>
      <c r="DL52" t="s">
        <v>1193</v>
      </c>
      <c r="DM52" t="s">
        <v>3772</v>
      </c>
      <c r="DN52" t="s">
        <v>1193</v>
      </c>
      <c r="DO52" t="s">
        <v>3773</v>
      </c>
      <c r="DP52">
        <v>0.02</v>
      </c>
      <c r="DQ52">
        <v>0.25</v>
      </c>
      <c r="DR52" t="s">
        <v>3774</v>
      </c>
      <c r="DS52" t="s">
        <v>1194</v>
      </c>
      <c r="DT52">
        <v>10</v>
      </c>
      <c r="DU52">
        <v>7</v>
      </c>
      <c r="DV52">
        <v>11</v>
      </c>
      <c r="DW52">
        <v>1</v>
      </c>
      <c r="DX52" t="s">
        <v>3775</v>
      </c>
      <c r="DY52" t="s">
        <v>3776</v>
      </c>
    </row>
    <row r="53" spans="1:129">
      <c r="A53" t="s">
        <v>56</v>
      </c>
      <c r="B53" t="s">
        <v>55</v>
      </c>
      <c r="C53" t="s">
        <v>135</v>
      </c>
      <c r="D53" s="402" t="s">
        <v>249</v>
      </c>
      <c r="E53" s="402" t="s">
        <v>248</v>
      </c>
      <c r="F53" t="s">
        <v>2380</v>
      </c>
      <c r="G53" t="s">
        <v>2381</v>
      </c>
      <c r="H53">
        <v>1983552346</v>
      </c>
      <c r="I53" t="s">
        <v>3777</v>
      </c>
      <c r="J53">
        <v>5</v>
      </c>
      <c r="K53">
        <v>1</v>
      </c>
      <c r="L53">
        <v>24</v>
      </c>
      <c r="M53">
        <v>4</v>
      </c>
      <c r="N53">
        <v>15</v>
      </c>
      <c r="O53">
        <v>10</v>
      </c>
      <c r="P53">
        <v>28</v>
      </c>
      <c r="Q53">
        <v>25</v>
      </c>
      <c r="R53">
        <v>1</v>
      </c>
      <c r="S53" t="s">
        <v>1193</v>
      </c>
      <c r="T53" t="s">
        <v>3577</v>
      </c>
      <c r="U53" t="s">
        <v>1612</v>
      </c>
      <c r="V53" t="s">
        <v>1193</v>
      </c>
      <c r="W53" t="s">
        <v>1193</v>
      </c>
      <c r="X53" t="s">
        <v>1196</v>
      </c>
      <c r="Y53" t="s">
        <v>1196</v>
      </c>
      <c r="Z53" t="s">
        <v>1193</v>
      </c>
      <c r="AA53" t="s">
        <v>1193</v>
      </c>
      <c r="AB53" t="s">
        <v>1193</v>
      </c>
      <c r="AC53" t="s">
        <v>1193</v>
      </c>
      <c r="AD53" t="s">
        <v>1612</v>
      </c>
      <c r="AE53" t="s">
        <v>1612</v>
      </c>
      <c r="AF53">
        <v>42614</v>
      </c>
      <c r="AG53">
        <v>42430</v>
      </c>
      <c r="AH53" t="s">
        <v>1612</v>
      </c>
      <c r="AI53" t="s">
        <v>1612</v>
      </c>
      <c r="AJ53" t="s">
        <v>1612</v>
      </c>
      <c r="AK53" t="s">
        <v>1612</v>
      </c>
      <c r="AL53" t="s">
        <v>1612</v>
      </c>
      <c r="AM53" t="s">
        <v>1612</v>
      </c>
      <c r="AN53" t="s">
        <v>2384</v>
      </c>
      <c r="AO53" t="s">
        <v>3778</v>
      </c>
      <c r="AP53" t="s">
        <v>1612</v>
      </c>
      <c r="AQ53" t="s">
        <v>1612</v>
      </c>
      <c r="AR53" t="s">
        <v>1612</v>
      </c>
      <c r="AS53" t="s">
        <v>1612</v>
      </c>
      <c r="AT53">
        <v>2824</v>
      </c>
      <c r="AU53" t="s">
        <v>1612</v>
      </c>
      <c r="AV53" t="s">
        <v>1744</v>
      </c>
      <c r="AW53" t="s">
        <v>402</v>
      </c>
      <c r="AX53">
        <v>3026</v>
      </c>
      <c r="AY53">
        <v>22016754</v>
      </c>
      <c r="AZ53" t="s">
        <v>1612</v>
      </c>
      <c r="BA53" t="s">
        <v>1612</v>
      </c>
      <c r="BB53" t="s">
        <v>1612</v>
      </c>
      <c r="BC53">
        <v>22016754</v>
      </c>
      <c r="BD53" t="s">
        <v>1612</v>
      </c>
      <c r="BE53" t="s">
        <v>2386</v>
      </c>
      <c r="BF53">
        <v>5202230</v>
      </c>
      <c r="BG53">
        <v>5446731</v>
      </c>
      <c r="BH53">
        <v>5683896</v>
      </c>
      <c r="BI53">
        <v>5683897</v>
      </c>
      <c r="BJ53">
        <v>5400707</v>
      </c>
      <c r="BK53">
        <v>4785516</v>
      </c>
      <c r="BL53" t="s">
        <v>2386</v>
      </c>
      <c r="BM53" t="s">
        <v>3779</v>
      </c>
      <c r="BN53" t="s">
        <v>1214</v>
      </c>
      <c r="BO53" t="s">
        <v>3780</v>
      </c>
      <c r="BP53" t="s">
        <v>1214</v>
      </c>
      <c r="BQ53" t="s">
        <v>3781</v>
      </c>
      <c r="BR53" t="s">
        <v>1612</v>
      </c>
      <c r="BS53" t="s">
        <v>1216</v>
      </c>
      <c r="BT53" t="s">
        <v>3782</v>
      </c>
      <c r="BU53" t="s">
        <v>1612</v>
      </c>
      <c r="BV53" t="s">
        <v>1214</v>
      </c>
      <c r="BW53" t="s">
        <v>3783</v>
      </c>
      <c r="BX53" t="s">
        <v>1193</v>
      </c>
      <c r="BY53" t="s">
        <v>3606</v>
      </c>
      <c r="BZ53" t="s">
        <v>3607</v>
      </c>
      <c r="CA53" t="s">
        <v>1194</v>
      </c>
      <c r="CB53" t="s">
        <v>3623</v>
      </c>
      <c r="CC53" t="s">
        <v>3590</v>
      </c>
      <c r="CD53" t="s">
        <v>1612</v>
      </c>
      <c r="CE53" t="s">
        <v>3623</v>
      </c>
      <c r="CF53" t="s">
        <v>3590</v>
      </c>
      <c r="CG53" t="s">
        <v>1612</v>
      </c>
      <c r="CH53" t="s">
        <v>3623</v>
      </c>
      <c r="CI53" t="s">
        <v>3590</v>
      </c>
      <c r="CJ53" t="s">
        <v>1612</v>
      </c>
      <c r="CK53" t="s">
        <v>3623</v>
      </c>
      <c r="CL53" t="s">
        <v>3590</v>
      </c>
      <c r="CM53" t="s">
        <v>1612</v>
      </c>
      <c r="CN53" t="s">
        <v>3623</v>
      </c>
      <c r="CO53" t="s">
        <v>3590</v>
      </c>
      <c r="CP53" t="s">
        <v>1612</v>
      </c>
      <c r="CQ53" t="s">
        <v>3623</v>
      </c>
      <c r="CR53" t="s">
        <v>3590</v>
      </c>
      <c r="CS53" t="s">
        <v>1612</v>
      </c>
      <c r="CT53" t="s">
        <v>3623</v>
      </c>
      <c r="CU53" t="s">
        <v>3590</v>
      </c>
      <c r="CV53" t="s">
        <v>1612</v>
      </c>
      <c r="CW53" t="s">
        <v>3623</v>
      </c>
      <c r="CX53" t="s">
        <v>3590</v>
      </c>
      <c r="CY53" t="s">
        <v>1612</v>
      </c>
      <c r="CZ53" t="s">
        <v>1193</v>
      </c>
      <c r="DA53" t="s">
        <v>1193</v>
      </c>
      <c r="DB53" t="s">
        <v>1194</v>
      </c>
      <c r="DC53" t="s">
        <v>1193</v>
      </c>
      <c r="DD53" t="s">
        <v>1193</v>
      </c>
      <c r="DE53" t="s">
        <v>1193</v>
      </c>
      <c r="DF53" t="s">
        <v>1193</v>
      </c>
      <c r="DG53" t="s">
        <v>1193</v>
      </c>
      <c r="DH53" t="s">
        <v>1193</v>
      </c>
      <c r="DI53" t="s">
        <v>1194</v>
      </c>
      <c r="DJ53" t="s">
        <v>1194</v>
      </c>
      <c r="DK53" t="s">
        <v>1193</v>
      </c>
      <c r="DL53" t="s">
        <v>1193</v>
      </c>
      <c r="DM53" t="s">
        <v>3784</v>
      </c>
      <c r="DN53" t="s">
        <v>1193</v>
      </c>
      <c r="DO53" t="s">
        <v>3785</v>
      </c>
      <c r="DP53">
        <v>0.02</v>
      </c>
      <c r="DQ53">
        <v>1.7999999999999999E-2</v>
      </c>
      <c r="DR53" t="s">
        <v>3786</v>
      </c>
      <c r="DS53" t="s">
        <v>3592</v>
      </c>
      <c r="DT53">
        <v>11</v>
      </c>
      <c r="DU53">
        <v>2</v>
      </c>
      <c r="DV53">
        <v>21</v>
      </c>
      <c r="DW53">
        <v>1</v>
      </c>
      <c r="DX53" t="s">
        <v>3787</v>
      </c>
      <c r="DY53" t="s">
        <v>2393</v>
      </c>
    </row>
    <row r="54" spans="1:129">
      <c r="A54" t="s">
        <v>73</v>
      </c>
      <c r="B54" t="s">
        <v>72</v>
      </c>
      <c r="C54" t="s">
        <v>71</v>
      </c>
      <c r="D54" s="402" t="s">
        <v>245</v>
      </c>
      <c r="E54" s="402" t="s">
        <v>244</v>
      </c>
      <c r="F54" t="s">
        <v>2255</v>
      </c>
      <c r="G54" t="s">
        <v>2256</v>
      </c>
      <c r="H54" t="s">
        <v>3788</v>
      </c>
      <c r="I54" t="s">
        <v>3642</v>
      </c>
      <c r="J54">
        <v>5</v>
      </c>
      <c r="K54">
        <v>1</v>
      </c>
      <c r="L54">
        <v>24</v>
      </c>
      <c r="M54">
        <v>4</v>
      </c>
      <c r="N54">
        <v>15</v>
      </c>
      <c r="O54">
        <v>10</v>
      </c>
      <c r="P54">
        <v>28</v>
      </c>
      <c r="Q54">
        <v>25</v>
      </c>
      <c r="R54">
        <v>1</v>
      </c>
      <c r="S54" t="s">
        <v>1194</v>
      </c>
      <c r="T54" t="s">
        <v>1193</v>
      </c>
      <c r="U54" t="s">
        <v>1612</v>
      </c>
      <c r="V54" t="s">
        <v>1193</v>
      </c>
      <c r="W54" t="s">
        <v>1193</v>
      </c>
      <c r="X54" t="s">
        <v>1196</v>
      </c>
      <c r="Y54" t="s">
        <v>1196</v>
      </c>
      <c r="Z54" t="s">
        <v>1193</v>
      </c>
      <c r="AA54" t="s">
        <v>1193</v>
      </c>
      <c r="AB54" t="s">
        <v>1196</v>
      </c>
      <c r="AC54" t="s">
        <v>1193</v>
      </c>
      <c r="AD54" t="s">
        <v>1612</v>
      </c>
      <c r="AE54" t="s">
        <v>1612</v>
      </c>
      <c r="AF54">
        <v>42460</v>
      </c>
      <c r="AG54">
        <v>42460</v>
      </c>
      <c r="AH54" t="s">
        <v>1612</v>
      </c>
      <c r="AI54" t="s">
        <v>1612</v>
      </c>
      <c r="AJ54">
        <v>42460</v>
      </c>
      <c r="AK54" t="s">
        <v>1612</v>
      </c>
      <c r="AL54" t="s">
        <v>1612</v>
      </c>
      <c r="AM54" t="s">
        <v>1612</v>
      </c>
      <c r="AN54" t="s">
        <v>3789</v>
      </c>
      <c r="AO54" t="s">
        <v>3644</v>
      </c>
      <c r="AP54" t="s">
        <v>1612</v>
      </c>
      <c r="AQ54" t="s">
        <v>1612</v>
      </c>
      <c r="AR54" t="s">
        <v>3645</v>
      </c>
      <c r="AS54" t="s">
        <v>1612</v>
      </c>
      <c r="AT54">
        <v>2705</v>
      </c>
      <c r="AU54" t="s">
        <v>1612</v>
      </c>
      <c r="AV54" t="s">
        <v>1612</v>
      </c>
      <c r="AW54" t="s">
        <v>402</v>
      </c>
      <c r="AX54">
        <v>2463</v>
      </c>
      <c r="AY54">
        <v>12669793</v>
      </c>
      <c r="AZ54">
        <v>12886270</v>
      </c>
      <c r="BA54">
        <v>14333020</v>
      </c>
      <c r="BB54">
        <v>14385538</v>
      </c>
      <c r="BC54">
        <v>12640043</v>
      </c>
      <c r="BD54">
        <v>12856520</v>
      </c>
      <c r="BE54" t="s">
        <v>3790</v>
      </c>
      <c r="BF54">
        <v>12669793</v>
      </c>
      <c r="BG54">
        <v>12886270</v>
      </c>
      <c r="BH54">
        <v>14333020</v>
      </c>
      <c r="BI54">
        <v>14385538</v>
      </c>
      <c r="BJ54">
        <v>12640043</v>
      </c>
      <c r="BK54">
        <v>12856520</v>
      </c>
      <c r="BL54" t="s">
        <v>3790</v>
      </c>
      <c r="BM54" t="s">
        <v>3791</v>
      </c>
      <c r="BN54" t="s">
        <v>1214</v>
      </c>
      <c r="BO54" t="s">
        <v>3649</v>
      </c>
      <c r="BP54" t="s">
        <v>1217</v>
      </c>
      <c r="BQ54" t="s">
        <v>3650</v>
      </c>
      <c r="BR54" t="s">
        <v>1612</v>
      </c>
      <c r="BS54" t="s">
        <v>1217</v>
      </c>
      <c r="BT54" t="s">
        <v>3792</v>
      </c>
      <c r="BU54" t="s">
        <v>1612</v>
      </c>
      <c r="BV54" t="s">
        <v>1217</v>
      </c>
      <c r="BW54" t="s">
        <v>3792</v>
      </c>
      <c r="BX54" t="s">
        <v>1193</v>
      </c>
      <c r="BY54" t="s">
        <v>3606</v>
      </c>
      <c r="BZ54" t="s">
        <v>3607</v>
      </c>
      <c r="CA54" t="s">
        <v>1194</v>
      </c>
      <c r="CB54" t="s">
        <v>3623</v>
      </c>
      <c r="CC54" t="s">
        <v>3590</v>
      </c>
      <c r="CD54" t="s">
        <v>1612</v>
      </c>
      <c r="CE54" t="s">
        <v>3623</v>
      </c>
      <c r="CF54" t="s">
        <v>3590</v>
      </c>
      <c r="CG54" t="s">
        <v>1612</v>
      </c>
      <c r="CH54" t="s">
        <v>3623</v>
      </c>
      <c r="CI54" t="s">
        <v>3590</v>
      </c>
      <c r="CJ54" t="s">
        <v>1612</v>
      </c>
      <c r="CK54" t="s">
        <v>3623</v>
      </c>
      <c r="CL54" t="s">
        <v>3590</v>
      </c>
      <c r="CM54" t="s">
        <v>1612</v>
      </c>
      <c r="CN54" t="s">
        <v>3623</v>
      </c>
      <c r="CO54" t="s">
        <v>3590</v>
      </c>
      <c r="CP54" t="s">
        <v>1612</v>
      </c>
      <c r="CQ54" t="s">
        <v>3623</v>
      </c>
      <c r="CR54" t="s">
        <v>3590</v>
      </c>
      <c r="CS54" t="s">
        <v>1612</v>
      </c>
      <c r="CT54" t="s">
        <v>3623</v>
      </c>
      <c r="CU54" t="s">
        <v>3590</v>
      </c>
      <c r="CV54" t="s">
        <v>1612</v>
      </c>
      <c r="CW54" t="s">
        <v>3623</v>
      </c>
      <c r="CX54" t="s">
        <v>3590</v>
      </c>
      <c r="CY54" t="s">
        <v>1612</v>
      </c>
      <c r="CZ54" t="s">
        <v>1193</v>
      </c>
      <c r="DA54" t="s">
        <v>1193</v>
      </c>
      <c r="DB54" t="s">
        <v>1193</v>
      </c>
      <c r="DC54" t="s">
        <v>1193</v>
      </c>
      <c r="DD54" t="s">
        <v>1193</v>
      </c>
      <c r="DE54" t="s">
        <v>1193</v>
      </c>
      <c r="DF54" t="s">
        <v>1193</v>
      </c>
      <c r="DG54" t="s">
        <v>1193</v>
      </c>
      <c r="DH54" t="s">
        <v>1194</v>
      </c>
      <c r="DI54" t="s">
        <v>1193</v>
      </c>
      <c r="DJ54" t="s">
        <v>1194</v>
      </c>
      <c r="DK54" t="s">
        <v>1194</v>
      </c>
      <c r="DL54" t="s">
        <v>1194</v>
      </c>
      <c r="DM54" t="s">
        <v>3652</v>
      </c>
      <c r="DN54" t="s">
        <v>1193</v>
      </c>
      <c r="DO54" t="s">
        <v>3793</v>
      </c>
      <c r="DP54">
        <v>0.04</v>
      </c>
      <c r="DQ54">
        <v>0.39</v>
      </c>
      <c r="DR54" t="s">
        <v>3794</v>
      </c>
      <c r="DS54" t="s">
        <v>3592</v>
      </c>
      <c r="DT54" t="s">
        <v>1612</v>
      </c>
      <c r="DU54" t="s">
        <v>1612</v>
      </c>
      <c r="DV54">
        <v>9</v>
      </c>
      <c r="DW54">
        <v>1</v>
      </c>
      <c r="DX54" t="s">
        <v>3655</v>
      </c>
      <c r="DY54" t="s">
        <v>3656</v>
      </c>
    </row>
    <row r="55" spans="1:129">
      <c r="A55" t="s">
        <v>44</v>
      </c>
      <c r="B55" t="s">
        <v>43</v>
      </c>
      <c r="C55" t="s">
        <v>42</v>
      </c>
      <c r="D55" s="402" t="s">
        <v>241</v>
      </c>
      <c r="E55" s="402" t="s">
        <v>240</v>
      </c>
      <c r="F55" t="s">
        <v>2405</v>
      </c>
      <c r="G55" t="s">
        <v>2406</v>
      </c>
      <c r="H55" t="s">
        <v>2407</v>
      </c>
      <c r="I55" t="s">
        <v>2408</v>
      </c>
      <c r="J55">
        <v>5</v>
      </c>
      <c r="K55">
        <v>1</v>
      </c>
      <c r="L55">
        <v>24</v>
      </c>
      <c r="M55">
        <v>4</v>
      </c>
      <c r="N55">
        <v>15</v>
      </c>
      <c r="O55">
        <v>10</v>
      </c>
      <c r="P55">
        <v>28</v>
      </c>
      <c r="Q55">
        <v>25</v>
      </c>
      <c r="R55">
        <v>1</v>
      </c>
      <c r="S55" t="s">
        <v>1193</v>
      </c>
      <c r="T55" t="s">
        <v>3577</v>
      </c>
      <c r="U55" t="s">
        <v>1612</v>
      </c>
      <c r="V55" t="s">
        <v>3558</v>
      </c>
      <c r="W55" t="s">
        <v>3558</v>
      </c>
      <c r="X55" t="s">
        <v>3558</v>
      </c>
      <c r="Y55" t="s">
        <v>3558</v>
      </c>
      <c r="Z55" t="s">
        <v>3558</v>
      </c>
      <c r="AA55" t="s">
        <v>3558</v>
      </c>
      <c r="AB55" t="s">
        <v>1196</v>
      </c>
      <c r="AC55" t="s">
        <v>3558</v>
      </c>
      <c r="AD55" t="s">
        <v>1612</v>
      </c>
      <c r="AE55" t="s">
        <v>1612</v>
      </c>
      <c r="AF55" t="s">
        <v>1612</v>
      </c>
      <c r="AG55" t="s">
        <v>1612</v>
      </c>
      <c r="AH55" t="s">
        <v>1612</v>
      </c>
      <c r="AI55" t="s">
        <v>1612</v>
      </c>
      <c r="AJ55">
        <v>42461</v>
      </c>
      <c r="AK55" t="s">
        <v>1612</v>
      </c>
      <c r="AL55" t="s">
        <v>1612</v>
      </c>
      <c r="AM55" t="s">
        <v>1612</v>
      </c>
      <c r="AN55" t="s">
        <v>1612</v>
      </c>
      <c r="AO55" t="s">
        <v>1612</v>
      </c>
      <c r="AP55" t="s">
        <v>1612</v>
      </c>
      <c r="AQ55" t="s">
        <v>1612</v>
      </c>
      <c r="AR55" t="s">
        <v>2409</v>
      </c>
      <c r="AS55" t="s">
        <v>1612</v>
      </c>
      <c r="AT55">
        <v>6554</v>
      </c>
      <c r="AU55">
        <v>382930</v>
      </c>
      <c r="AV55" t="s">
        <v>1612</v>
      </c>
      <c r="AW55" t="s">
        <v>402</v>
      </c>
      <c r="AX55">
        <v>7162</v>
      </c>
      <c r="AY55">
        <v>6082016</v>
      </c>
      <c r="AZ55">
        <v>6317973</v>
      </c>
      <c r="BA55">
        <v>8124638.5</v>
      </c>
      <c r="BB55">
        <v>10632836.5</v>
      </c>
      <c r="BC55">
        <v>6082016</v>
      </c>
      <c r="BD55">
        <v>6317973</v>
      </c>
      <c r="BE55" t="s">
        <v>2410</v>
      </c>
      <c r="BF55">
        <v>5761790</v>
      </c>
      <c r="BG55">
        <v>6299992</v>
      </c>
      <c r="BH55">
        <v>8124638.5</v>
      </c>
      <c r="BI55">
        <v>10875461</v>
      </c>
      <c r="BJ55">
        <v>5761790</v>
      </c>
      <c r="BK55">
        <v>6299992</v>
      </c>
      <c r="BL55" t="s">
        <v>2411</v>
      </c>
      <c r="BM55" t="s">
        <v>2412</v>
      </c>
      <c r="BN55" t="s">
        <v>1216</v>
      </c>
      <c r="BO55" t="s">
        <v>3795</v>
      </c>
      <c r="BP55" t="s">
        <v>1217</v>
      </c>
      <c r="BQ55" t="s">
        <v>2414</v>
      </c>
      <c r="BR55" t="s">
        <v>1612</v>
      </c>
      <c r="BS55" t="s">
        <v>1214</v>
      </c>
      <c r="BT55" t="s">
        <v>3796</v>
      </c>
      <c r="BU55" t="s">
        <v>1612</v>
      </c>
      <c r="BV55" t="s">
        <v>1217</v>
      </c>
      <c r="BW55" t="s">
        <v>2416</v>
      </c>
      <c r="BX55" t="s">
        <v>1193</v>
      </c>
      <c r="BY55" t="s">
        <v>3606</v>
      </c>
      <c r="BZ55" t="s">
        <v>3607</v>
      </c>
      <c r="CA55" t="s">
        <v>1193</v>
      </c>
      <c r="CB55" t="s">
        <v>1194</v>
      </c>
      <c r="CC55" t="s">
        <v>3590</v>
      </c>
      <c r="CD55" t="s">
        <v>1612</v>
      </c>
      <c r="CE55" t="s">
        <v>1194</v>
      </c>
      <c r="CF55" t="s">
        <v>3590</v>
      </c>
      <c r="CG55" t="s">
        <v>1612</v>
      </c>
      <c r="CH55" t="s">
        <v>1194</v>
      </c>
      <c r="CI55" t="s">
        <v>3590</v>
      </c>
      <c r="CJ55" t="s">
        <v>1612</v>
      </c>
      <c r="CK55" t="s">
        <v>1194</v>
      </c>
      <c r="CL55" t="s">
        <v>3590</v>
      </c>
      <c r="CM55" t="s">
        <v>1612</v>
      </c>
      <c r="CN55" t="s">
        <v>1194</v>
      </c>
      <c r="CO55" t="s">
        <v>3590</v>
      </c>
      <c r="CP55" t="s">
        <v>1612</v>
      </c>
      <c r="CQ55" t="s">
        <v>1194</v>
      </c>
      <c r="CR55" t="s">
        <v>3590</v>
      </c>
      <c r="CS55" t="s">
        <v>1612</v>
      </c>
      <c r="CT55" t="s">
        <v>1194</v>
      </c>
      <c r="CU55" t="s">
        <v>3590</v>
      </c>
      <c r="CV55" t="s">
        <v>1612</v>
      </c>
      <c r="CW55" t="s">
        <v>1193</v>
      </c>
      <c r="CX55" t="s">
        <v>428</v>
      </c>
      <c r="CY55" t="s">
        <v>3797</v>
      </c>
      <c r="CZ55" t="s">
        <v>1193</v>
      </c>
      <c r="DA55" t="s">
        <v>1193</v>
      </c>
      <c r="DB55" t="s">
        <v>1194</v>
      </c>
      <c r="DC55" t="s">
        <v>1193</v>
      </c>
      <c r="DD55" t="s">
        <v>1193</v>
      </c>
      <c r="DE55" t="s">
        <v>1193</v>
      </c>
      <c r="DF55" t="s">
        <v>1193</v>
      </c>
      <c r="DG55" t="s">
        <v>1193</v>
      </c>
      <c r="DH55" t="s">
        <v>1194</v>
      </c>
      <c r="DI55" t="s">
        <v>1193</v>
      </c>
      <c r="DJ55" t="s">
        <v>1193</v>
      </c>
      <c r="DK55" t="s">
        <v>1193</v>
      </c>
      <c r="DL55" t="s">
        <v>1193</v>
      </c>
      <c r="DM55" t="s">
        <v>3798</v>
      </c>
      <c r="DN55" t="s">
        <v>1193</v>
      </c>
      <c r="DO55" t="s">
        <v>3799</v>
      </c>
      <c r="DP55">
        <v>0.02</v>
      </c>
      <c r="DQ55">
        <v>0.02</v>
      </c>
      <c r="DR55" t="s">
        <v>3800</v>
      </c>
      <c r="DS55" t="s">
        <v>3611</v>
      </c>
      <c r="DT55">
        <v>207</v>
      </c>
      <c r="DU55">
        <v>207</v>
      </c>
      <c r="DV55">
        <v>26</v>
      </c>
      <c r="DW55">
        <v>2.7E-2</v>
      </c>
      <c r="DX55" t="s">
        <v>3801</v>
      </c>
      <c r="DY55" t="s">
        <v>3802</v>
      </c>
    </row>
    <row r="56" spans="1:129">
      <c r="A56" t="s">
        <v>44</v>
      </c>
      <c r="B56" t="s">
        <v>43</v>
      </c>
      <c r="C56" t="s">
        <v>42</v>
      </c>
      <c r="D56" s="402" t="s">
        <v>237</v>
      </c>
      <c r="E56" s="402" t="s">
        <v>236</v>
      </c>
      <c r="F56" t="s">
        <v>3803</v>
      </c>
      <c r="G56" t="s">
        <v>3804</v>
      </c>
      <c r="H56" t="s">
        <v>2433</v>
      </c>
      <c r="I56" t="s">
        <v>2431</v>
      </c>
      <c r="J56">
        <v>5</v>
      </c>
      <c r="K56">
        <v>1</v>
      </c>
      <c r="L56">
        <v>24</v>
      </c>
      <c r="M56">
        <v>4</v>
      </c>
      <c r="N56">
        <v>15</v>
      </c>
      <c r="O56">
        <v>10</v>
      </c>
      <c r="P56">
        <v>28</v>
      </c>
      <c r="Q56">
        <v>25</v>
      </c>
      <c r="R56">
        <v>1</v>
      </c>
      <c r="S56" t="s">
        <v>1193</v>
      </c>
      <c r="T56" t="s">
        <v>3577</v>
      </c>
      <c r="U56" t="s">
        <v>1612</v>
      </c>
      <c r="V56" t="s">
        <v>1193</v>
      </c>
      <c r="W56" t="s">
        <v>1193</v>
      </c>
      <c r="X56" t="s">
        <v>1193</v>
      </c>
      <c r="Y56" t="s">
        <v>1193</v>
      </c>
      <c r="Z56" t="s">
        <v>1193</v>
      </c>
      <c r="AA56" t="s">
        <v>1193</v>
      </c>
      <c r="AB56" t="s">
        <v>1196</v>
      </c>
      <c r="AC56" t="s">
        <v>1193</v>
      </c>
      <c r="AD56" t="s">
        <v>1612</v>
      </c>
      <c r="AE56" t="s">
        <v>1612</v>
      </c>
      <c r="AF56" t="s">
        <v>1612</v>
      </c>
      <c r="AG56" t="s">
        <v>1612</v>
      </c>
      <c r="AH56" t="s">
        <v>1612</v>
      </c>
      <c r="AI56" t="s">
        <v>1612</v>
      </c>
      <c r="AJ56">
        <v>42460</v>
      </c>
      <c r="AK56" t="s">
        <v>1612</v>
      </c>
      <c r="AL56" t="s">
        <v>1612</v>
      </c>
      <c r="AM56" t="s">
        <v>1612</v>
      </c>
      <c r="AN56" t="s">
        <v>1612</v>
      </c>
      <c r="AO56" t="s">
        <v>1612</v>
      </c>
      <c r="AP56" t="s">
        <v>1612</v>
      </c>
      <c r="AQ56" t="s">
        <v>1612</v>
      </c>
      <c r="AR56" t="s">
        <v>3805</v>
      </c>
      <c r="AS56" t="s">
        <v>1612</v>
      </c>
      <c r="AT56">
        <v>11116</v>
      </c>
      <c r="AU56" t="s">
        <v>1612</v>
      </c>
      <c r="AV56" t="s">
        <v>3806</v>
      </c>
      <c r="AW56" t="s">
        <v>402</v>
      </c>
      <c r="AX56">
        <v>11137</v>
      </c>
      <c r="AY56">
        <v>7365000</v>
      </c>
      <c r="AZ56">
        <v>7069000</v>
      </c>
      <c r="BA56">
        <v>7813550</v>
      </c>
      <c r="BB56">
        <v>6662000</v>
      </c>
      <c r="BC56">
        <v>7365000</v>
      </c>
      <c r="BD56">
        <v>7069000</v>
      </c>
      <c r="BE56" t="s">
        <v>3807</v>
      </c>
      <c r="BF56">
        <v>6315000</v>
      </c>
      <c r="BG56">
        <v>6483000</v>
      </c>
      <c r="BH56">
        <v>8163550</v>
      </c>
      <c r="BI56">
        <v>7012000</v>
      </c>
      <c r="BJ56">
        <v>6315000</v>
      </c>
      <c r="BK56">
        <v>6383000</v>
      </c>
      <c r="BL56" t="s">
        <v>3808</v>
      </c>
      <c r="BM56" t="s">
        <v>3809</v>
      </c>
      <c r="BN56" t="s">
        <v>1214</v>
      </c>
      <c r="BO56" t="s">
        <v>2440</v>
      </c>
      <c r="BP56" t="s">
        <v>1216</v>
      </c>
      <c r="BQ56" t="s">
        <v>2441</v>
      </c>
      <c r="BR56" t="s">
        <v>1612</v>
      </c>
      <c r="BS56" t="s">
        <v>1214</v>
      </c>
      <c r="BT56" t="s">
        <v>3810</v>
      </c>
      <c r="BU56" t="s">
        <v>1612</v>
      </c>
      <c r="BV56" t="s">
        <v>1217</v>
      </c>
      <c r="BW56" t="s">
        <v>2443</v>
      </c>
      <c r="BX56" t="s">
        <v>1193</v>
      </c>
      <c r="BY56" t="s">
        <v>3606</v>
      </c>
      <c r="BZ56" t="s">
        <v>3589</v>
      </c>
      <c r="CA56" t="s">
        <v>1193</v>
      </c>
      <c r="CB56" t="s">
        <v>1194</v>
      </c>
      <c r="CC56" t="s">
        <v>3590</v>
      </c>
      <c r="CD56" t="s">
        <v>1612</v>
      </c>
      <c r="CE56" t="s">
        <v>1194</v>
      </c>
      <c r="CF56" t="s">
        <v>3590</v>
      </c>
      <c r="CG56" t="s">
        <v>1612</v>
      </c>
      <c r="CH56" t="s">
        <v>1194</v>
      </c>
      <c r="CI56" t="s">
        <v>3590</v>
      </c>
      <c r="CJ56" t="s">
        <v>1612</v>
      </c>
      <c r="CK56" t="s">
        <v>1193</v>
      </c>
      <c r="CL56" t="s">
        <v>421</v>
      </c>
      <c r="CM56" t="s">
        <v>1612</v>
      </c>
      <c r="CN56" t="s">
        <v>1193</v>
      </c>
      <c r="CO56" t="s">
        <v>421</v>
      </c>
      <c r="CP56" t="s">
        <v>1612</v>
      </c>
      <c r="CQ56" t="s">
        <v>1194</v>
      </c>
      <c r="CR56" t="s">
        <v>3590</v>
      </c>
      <c r="CS56" t="s">
        <v>1612</v>
      </c>
      <c r="CT56" t="s">
        <v>1193</v>
      </c>
      <c r="CU56" t="s">
        <v>421</v>
      </c>
      <c r="CV56" t="s">
        <v>1612</v>
      </c>
      <c r="CW56" t="s">
        <v>1194</v>
      </c>
      <c r="CX56" t="s">
        <v>3590</v>
      </c>
      <c r="CY56" t="s">
        <v>1612</v>
      </c>
      <c r="CZ56" t="s">
        <v>1193</v>
      </c>
      <c r="DA56" t="s">
        <v>1193</v>
      </c>
      <c r="DB56" t="s">
        <v>1193</v>
      </c>
      <c r="DC56" t="s">
        <v>1193</v>
      </c>
      <c r="DD56" t="s">
        <v>1193</v>
      </c>
      <c r="DE56" t="s">
        <v>1193</v>
      </c>
      <c r="DF56" t="s">
        <v>1194</v>
      </c>
      <c r="DG56" t="s">
        <v>1194</v>
      </c>
      <c r="DH56" t="s">
        <v>1194</v>
      </c>
      <c r="DI56" t="s">
        <v>1194</v>
      </c>
      <c r="DJ56" t="s">
        <v>1194</v>
      </c>
      <c r="DK56" t="s">
        <v>1194</v>
      </c>
      <c r="DL56" t="s">
        <v>1193</v>
      </c>
      <c r="DM56" t="s">
        <v>3811</v>
      </c>
      <c r="DN56" t="s">
        <v>1193</v>
      </c>
      <c r="DO56" t="s">
        <v>3812</v>
      </c>
      <c r="DP56" t="s">
        <v>3813</v>
      </c>
      <c r="DQ56" t="s">
        <v>3813</v>
      </c>
      <c r="DR56" t="s">
        <v>3814</v>
      </c>
      <c r="DS56" t="s">
        <v>3592</v>
      </c>
      <c r="DT56">
        <v>8</v>
      </c>
      <c r="DU56">
        <v>8</v>
      </c>
      <c r="DV56">
        <v>63</v>
      </c>
      <c r="DW56">
        <v>1</v>
      </c>
      <c r="DX56" t="s">
        <v>3814</v>
      </c>
      <c r="DY56" t="s">
        <v>3815</v>
      </c>
    </row>
    <row r="57" spans="1:129">
      <c r="A57" t="s">
        <v>44</v>
      </c>
      <c r="B57" t="s">
        <v>60</v>
      </c>
      <c r="C57" t="s">
        <v>59</v>
      </c>
      <c r="D57" s="402" t="s">
        <v>235</v>
      </c>
      <c r="E57" s="402" t="s">
        <v>234</v>
      </c>
      <c r="F57" t="s">
        <v>3816</v>
      </c>
      <c r="G57" t="s">
        <v>3817</v>
      </c>
      <c r="H57" t="s">
        <v>3818</v>
      </c>
      <c r="I57" t="s">
        <v>3819</v>
      </c>
      <c r="J57">
        <v>5</v>
      </c>
      <c r="K57">
        <v>1</v>
      </c>
      <c r="L57">
        <v>24</v>
      </c>
      <c r="M57">
        <v>4</v>
      </c>
      <c r="N57">
        <v>15</v>
      </c>
      <c r="O57">
        <v>10</v>
      </c>
      <c r="P57">
        <v>28</v>
      </c>
      <c r="Q57">
        <v>25</v>
      </c>
      <c r="R57">
        <v>1</v>
      </c>
      <c r="S57" t="s">
        <v>1193</v>
      </c>
      <c r="T57" t="s">
        <v>3577</v>
      </c>
      <c r="U57" t="s">
        <v>1612</v>
      </c>
      <c r="V57" t="s">
        <v>1193</v>
      </c>
      <c r="W57" t="s">
        <v>1193</v>
      </c>
      <c r="X57" t="s">
        <v>1196</v>
      </c>
      <c r="Y57" t="s">
        <v>1193</v>
      </c>
      <c r="Z57" t="s">
        <v>1193</v>
      </c>
      <c r="AA57" t="s">
        <v>1193</v>
      </c>
      <c r="AB57" t="s">
        <v>1193</v>
      </c>
      <c r="AC57" t="s">
        <v>1193</v>
      </c>
      <c r="AD57" t="s">
        <v>1612</v>
      </c>
      <c r="AE57" t="s">
        <v>1612</v>
      </c>
      <c r="AF57">
        <v>42379</v>
      </c>
      <c r="AG57" t="s">
        <v>1612</v>
      </c>
      <c r="AH57" t="s">
        <v>1612</v>
      </c>
      <c r="AI57" t="s">
        <v>1612</v>
      </c>
      <c r="AJ57" t="s">
        <v>1612</v>
      </c>
      <c r="AK57" t="s">
        <v>1612</v>
      </c>
      <c r="AL57" t="s">
        <v>1612</v>
      </c>
      <c r="AM57" t="s">
        <v>1612</v>
      </c>
      <c r="AN57" t="s">
        <v>3820</v>
      </c>
      <c r="AO57" t="s">
        <v>1612</v>
      </c>
      <c r="AP57" t="s">
        <v>1612</v>
      </c>
      <c r="AQ57" t="s">
        <v>1612</v>
      </c>
      <c r="AR57" t="s">
        <v>1612</v>
      </c>
      <c r="AS57" t="s">
        <v>1612</v>
      </c>
      <c r="AT57">
        <v>5554</v>
      </c>
      <c r="AU57">
        <v>272670</v>
      </c>
      <c r="AV57" t="s">
        <v>1613</v>
      </c>
      <c r="AW57" t="s">
        <v>402</v>
      </c>
      <c r="AX57">
        <v>5828</v>
      </c>
      <c r="AY57">
        <v>1745412</v>
      </c>
      <c r="AZ57">
        <v>6625240</v>
      </c>
      <c r="BA57">
        <v>3291158</v>
      </c>
      <c r="BB57">
        <v>3508190</v>
      </c>
      <c r="BC57">
        <v>1745412</v>
      </c>
      <c r="BD57">
        <v>6625240</v>
      </c>
      <c r="BE57" t="s">
        <v>1744</v>
      </c>
      <c r="BF57">
        <v>2296143</v>
      </c>
      <c r="BG57">
        <v>2622414</v>
      </c>
      <c r="BH57">
        <v>4922486</v>
      </c>
      <c r="BI57">
        <v>5328957</v>
      </c>
      <c r="BJ57">
        <v>2296143</v>
      </c>
      <c r="BK57">
        <v>2622414</v>
      </c>
      <c r="BL57" t="s">
        <v>1744</v>
      </c>
      <c r="BM57" t="s">
        <v>1921</v>
      </c>
      <c r="BN57" t="s">
        <v>1217</v>
      </c>
      <c r="BO57" t="s">
        <v>3821</v>
      </c>
      <c r="BP57" t="s">
        <v>1217</v>
      </c>
      <c r="BQ57" t="s">
        <v>3822</v>
      </c>
      <c r="BR57" t="s">
        <v>1612</v>
      </c>
      <c r="BS57" t="s">
        <v>1217</v>
      </c>
      <c r="BT57" t="s">
        <v>2457</v>
      </c>
      <c r="BU57" t="s">
        <v>1612</v>
      </c>
      <c r="BV57" t="s">
        <v>1217</v>
      </c>
      <c r="BW57" t="s">
        <v>3823</v>
      </c>
      <c r="BX57" t="s">
        <v>1193</v>
      </c>
      <c r="BY57" t="s">
        <v>3606</v>
      </c>
      <c r="BZ57" t="s">
        <v>3589</v>
      </c>
      <c r="CA57" t="s">
        <v>1194</v>
      </c>
      <c r="CB57" t="s">
        <v>3623</v>
      </c>
      <c r="CC57" t="s">
        <v>3590</v>
      </c>
      <c r="CD57" t="s">
        <v>1612</v>
      </c>
      <c r="CE57" t="s">
        <v>3623</v>
      </c>
      <c r="CF57" t="s">
        <v>3590</v>
      </c>
      <c r="CG57" t="s">
        <v>1612</v>
      </c>
      <c r="CH57" t="s">
        <v>3623</v>
      </c>
      <c r="CI57" t="s">
        <v>3590</v>
      </c>
      <c r="CJ57" t="s">
        <v>1612</v>
      </c>
      <c r="CK57" t="s">
        <v>3623</v>
      </c>
      <c r="CL57" t="s">
        <v>3590</v>
      </c>
      <c r="CM57" t="s">
        <v>1612</v>
      </c>
      <c r="CN57" t="s">
        <v>3623</v>
      </c>
      <c r="CO57" t="s">
        <v>3590</v>
      </c>
      <c r="CP57" t="s">
        <v>1612</v>
      </c>
      <c r="CQ57" t="s">
        <v>3623</v>
      </c>
      <c r="CR57" t="s">
        <v>3590</v>
      </c>
      <c r="CS57" t="s">
        <v>1612</v>
      </c>
      <c r="CT57" t="s">
        <v>3623</v>
      </c>
      <c r="CU57" t="s">
        <v>3590</v>
      </c>
      <c r="CV57" t="s">
        <v>1612</v>
      </c>
      <c r="CW57" t="s">
        <v>3623</v>
      </c>
      <c r="CX57" t="s">
        <v>3590</v>
      </c>
      <c r="CY57" t="s">
        <v>1612</v>
      </c>
      <c r="CZ57" t="s">
        <v>1193</v>
      </c>
      <c r="DA57" t="s">
        <v>1193</v>
      </c>
      <c r="DB57" t="s">
        <v>1193</v>
      </c>
      <c r="DC57" t="s">
        <v>1193</v>
      </c>
      <c r="DD57" t="s">
        <v>1193</v>
      </c>
      <c r="DE57" t="s">
        <v>1193</v>
      </c>
      <c r="DF57" t="s">
        <v>1193</v>
      </c>
      <c r="DG57" t="s">
        <v>1193</v>
      </c>
      <c r="DH57" t="s">
        <v>1194</v>
      </c>
      <c r="DI57" t="s">
        <v>1193</v>
      </c>
      <c r="DJ57" t="s">
        <v>1193</v>
      </c>
      <c r="DK57" t="s">
        <v>1193</v>
      </c>
      <c r="DL57" t="s">
        <v>1193</v>
      </c>
      <c r="DM57" t="s">
        <v>3824</v>
      </c>
      <c r="DN57" t="s">
        <v>1193</v>
      </c>
      <c r="DO57" t="s">
        <v>3825</v>
      </c>
      <c r="DP57">
        <v>1</v>
      </c>
      <c r="DQ57">
        <v>0.02</v>
      </c>
      <c r="DR57" t="s">
        <v>3826</v>
      </c>
      <c r="DS57" t="s">
        <v>3592</v>
      </c>
      <c r="DT57">
        <v>203</v>
      </c>
      <c r="DU57">
        <v>203</v>
      </c>
      <c r="DV57">
        <v>9</v>
      </c>
      <c r="DW57">
        <v>1</v>
      </c>
      <c r="DX57" t="s">
        <v>3827</v>
      </c>
      <c r="DY57" t="s">
        <v>3828</v>
      </c>
    </row>
    <row r="58" spans="1:129">
      <c r="A58" t="s">
        <v>73</v>
      </c>
      <c r="B58" t="s">
        <v>72</v>
      </c>
      <c r="C58" t="s">
        <v>71</v>
      </c>
      <c r="D58" s="402" t="s">
        <v>233</v>
      </c>
      <c r="E58" s="402" t="s">
        <v>232</v>
      </c>
      <c r="F58" t="s">
        <v>2461</v>
      </c>
      <c r="G58" t="s">
        <v>2462</v>
      </c>
      <c r="H58">
        <v>2030494336</v>
      </c>
      <c r="I58" t="s">
        <v>2463</v>
      </c>
      <c r="J58">
        <v>5</v>
      </c>
      <c r="K58">
        <v>1</v>
      </c>
      <c r="L58">
        <v>24</v>
      </c>
      <c r="M58">
        <v>4</v>
      </c>
      <c r="N58">
        <v>15</v>
      </c>
      <c r="O58">
        <v>10</v>
      </c>
      <c r="P58">
        <v>28</v>
      </c>
      <c r="Q58">
        <v>25</v>
      </c>
      <c r="R58">
        <v>1</v>
      </c>
      <c r="S58" t="s">
        <v>1193</v>
      </c>
      <c r="T58" t="s">
        <v>3577</v>
      </c>
      <c r="U58" t="s">
        <v>1612</v>
      </c>
      <c r="V58" t="s">
        <v>1193</v>
      </c>
      <c r="W58" t="s">
        <v>1193</v>
      </c>
      <c r="X58" t="s">
        <v>1193</v>
      </c>
      <c r="Y58" t="s">
        <v>1193</v>
      </c>
      <c r="Z58" t="s">
        <v>1196</v>
      </c>
      <c r="AA58" t="s">
        <v>1196</v>
      </c>
      <c r="AB58" t="s">
        <v>1193</v>
      </c>
      <c r="AC58" t="s">
        <v>1193</v>
      </c>
      <c r="AD58" t="s">
        <v>1612</v>
      </c>
      <c r="AE58" t="s">
        <v>1612</v>
      </c>
      <c r="AF58" t="s">
        <v>1612</v>
      </c>
      <c r="AG58" t="s">
        <v>1612</v>
      </c>
      <c r="AH58">
        <v>42460</v>
      </c>
      <c r="AI58">
        <v>42825</v>
      </c>
      <c r="AJ58" t="s">
        <v>1612</v>
      </c>
      <c r="AK58" t="s">
        <v>1612</v>
      </c>
      <c r="AL58" t="s">
        <v>1612</v>
      </c>
      <c r="AM58" t="s">
        <v>1612</v>
      </c>
      <c r="AN58" t="s">
        <v>1612</v>
      </c>
      <c r="AO58" t="s">
        <v>1612</v>
      </c>
      <c r="AP58" t="s">
        <v>3829</v>
      </c>
      <c r="AQ58" t="s">
        <v>3830</v>
      </c>
      <c r="AR58" t="s">
        <v>1612</v>
      </c>
      <c r="AS58" t="s">
        <v>1612</v>
      </c>
      <c r="AT58">
        <v>6396</v>
      </c>
      <c r="AU58">
        <v>315880</v>
      </c>
      <c r="AV58" t="s">
        <v>1612</v>
      </c>
      <c r="AW58" t="s">
        <v>402</v>
      </c>
      <c r="AX58">
        <v>6591</v>
      </c>
      <c r="AY58">
        <v>5866000</v>
      </c>
      <c r="AZ58">
        <v>5866000</v>
      </c>
      <c r="BA58">
        <v>5866000</v>
      </c>
      <c r="BB58">
        <v>5864000</v>
      </c>
      <c r="BC58">
        <v>5866000</v>
      </c>
      <c r="BD58">
        <v>5866000</v>
      </c>
      <c r="BE58" t="s">
        <v>1612</v>
      </c>
      <c r="BF58">
        <v>5866000</v>
      </c>
      <c r="BG58">
        <v>5866000</v>
      </c>
      <c r="BH58">
        <v>5866000</v>
      </c>
      <c r="BI58">
        <v>5864000</v>
      </c>
      <c r="BJ58">
        <v>5866000</v>
      </c>
      <c r="BK58">
        <v>5866000</v>
      </c>
      <c r="BL58" t="s">
        <v>1612</v>
      </c>
      <c r="BM58" t="s">
        <v>3831</v>
      </c>
      <c r="BN58" t="s">
        <v>1214</v>
      </c>
      <c r="BO58" t="s">
        <v>3832</v>
      </c>
      <c r="BP58" t="s">
        <v>1214</v>
      </c>
      <c r="BQ58" t="s">
        <v>3833</v>
      </c>
      <c r="BR58" t="s">
        <v>1612</v>
      </c>
      <c r="BS58" t="s">
        <v>1215</v>
      </c>
      <c r="BT58" t="s">
        <v>3834</v>
      </c>
      <c r="BU58" t="s">
        <v>1612</v>
      </c>
      <c r="BV58" t="s">
        <v>1217</v>
      </c>
      <c r="BW58" t="s">
        <v>3835</v>
      </c>
      <c r="BX58" t="s">
        <v>1193</v>
      </c>
      <c r="BY58" t="s">
        <v>3588</v>
      </c>
      <c r="BZ58" t="s">
        <v>3607</v>
      </c>
      <c r="CA58" t="s">
        <v>1193</v>
      </c>
      <c r="CB58" t="s">
        <v>1193</v>
      </c>
      <c r="CC58" t="s">
        <v>423</v>
      </c>
      <c r="CD58" t="s">
        <v>1612</v>
      </c>
      <c r="CE58" t="s">
        <v>1193</v>
      </c>
      <c r="CF58" t="s">
        <v>422</v>
      </c>
      <c r="CG58" t="s">
        <v>1612</v>
      </c>
      <c r="CH58" t="s">
        <v>1193</v>
      </c>
      <c r="CI58" t="s">
        <v>421</v>
      </c>
      <c r="CJ58" t="s">
        <v>1612</v>
      </c>
      <c r="CK58" t="s">
        <v>1193</v>
      </c>
      <c r="CL58" t="s">
        <v>422</v>
      </c>
      <c r="CM58" t="s">
        <v>1612</v>
      </c>
      <c r="CN58" t="s">
        <v>1193</v>
      </c>
      <c r="CO58" t="s">
        <v>422</v>
      </c>
      <c r="CP58" t="s">
        <v>1612</v>
      </c>
      <c r="CQ58" t="s">
        <v>1193</v>
      </c>
      <c r="CR58" t="s">
        <v>423</v>
      </c>
      <c r="CS58" t="s">
        <v>1612</v>
      </c>
      <c r="CT58" t="s">
        <v>1193</v>
      </c>
      <c r="CU58" t="s">
        <v>423</v>
      </c>
      <c r="CV58" t="s">
        <v>1612</v>
      </c>
      <c r="CW58" t="s">
        <v>1194</v>
      </c>
      <c r="CX58" t="s">
        <v>3590</v>
      </c>
      <c r="CY58" t="s">
        <v>1612</v>
      </c>
      <c r="CZ58" t="s">
        <v>1193</v>
      </c>
      <c r="DA58" t="s">
        <v>1193</v>
      </c>
      <c r="DB58" t="s">
        <v>1194</v>
      </c>
      <c r="DC58" t="s">
        <v>1193</v>
      </c>
      <c r="DD58" t="s">
        <v>1193</v>
      </c>
      <c r="DE58" t="s">
        <v>1193</v>
      </c>
      <c r="DF58" t="s">
        <v>1193</v>
      </c>
      <c r="DG58" t="s">
        <v>1193</v>
      </c>
      <c r="DH58" t="s">
        <v>1194</v>
      </c>
      <c r="DI58" t="s">
        <v>1194</v>
      </c>
      <c r="DJ58" t="s">
        <v>1194</v>
      </c>
      <c r="DK58" t="s">
        <v>1194</v>
      </c>
      <c r="DL58" t="s">
        <v>1193</v>
      </c>
      <c r="DM58" t="s">
        <v>3836</v>
      </c>
      <c r="DN58" t="s">
        <v>1193</v>
      </c>
      <c r="DO58" t="s">
        <v>3837</v>
      </c>
      <c r="DP58" t="s">
        <v>1612</v>
      </c>
      <c r="DQ58" t="s">
        <v>1612</v>
      </c>
      <c r="DR58" t="s">
        <v>3838</v>
      </c>
      <c r="DS58" t="s">
        <v>3611</v>
      </c>
      <c r="DT58" t="s">
        <v>1612</v>
      </c>
      <c r="DU58">
        <v>7</v>
      </c>
      <c r="DV58">
        <v>7</v>
      </c>
      <c r="DW58">
        <v>1</v>
      </c>
      <c r="DX58" t="s">
        <v>3839</v>
      </c>
      <c r="DY58" t="s">
        <v>3840</v>
      </c>
    </row>
    <row r="59" spans="1:129">
      <c r="A59" t="s">
        <v>44</v>
      </c>
      <c r="B59" t="s">
        <v>60</v>
      </c>
      <c r="C59" t="s">
        <v>68</v>
      </c>
      <c r="D59" s="402" t="s">
        <v>231</v>
      </c>
      <c r="E59" s="402" t="s">
        <v>230</v>
      </c>
      <c r="F59" t="s">
        <v>3841</v>
      </c>
      <c r="G59" t="s">
        <v>2475</v>
      </c>
      <c r="H59">
        <v>447920466112</v>
      </c>
      <c r="I59" t="s">
        <v>3842</v>
      </c>
      <c r="J59">
        <v>5</v>
      </c>
      <c r="K59">
        <v>1</v>
      </c>
      <c r="L59">
        <v>24</v>
      </c>
      <c r="M59">
        <v>4</v>
      </c>
      <c r="N59">
        <v>15</v>
      </c>
      <c r="O59">
        <v>10</v>
      </c>
      <c r="P59">
        <v>28</v>
      </c>
      <c r="Q59">
        <v>25</v>
      </c>
      <c r="R59">
        <v>1</v>
      </c>
      <c r="S59" t="s">
        <v>1193</v>
      </c>
      <c r="T59" t="s">
        <v>3577</v>
      </c>
      <c r="U59" t="s">
        <v>1612</v>
      </c>
      <c r="V59" t="s">
        <v>1193</v>
      </c>
      <c r="W59" t="s">
        <v>1193</v>
      </c>
      <c r="X59" t="s">
        <v>1193</v>
      </c>
      <c r="Y59" t="s">
        <v>1196</v>
      </c>
      <c r="Z59" t="s">
        <v>1193</v>
      </c>
      <c r="AA59" t="s">
        <v>1193</v>
      </c>
      <c r="AB59" t="s">
        <v>1193</v>
      </c>
      <c r="AC59" t="s">
        <v>1193</v>
      </c>
      <c r="AD59" t="s">
        <v>1612</v>
      </c>
      <c r="AE59" t="s">
        <v>1612</v>
      </c>
      <c r="AF59" t="s">
        <v>1612</v>
      </c>
      <c r="AG59">
        <v>42369</v>
      </c>
      <c r="AH59" t="s">
        <v>1612</v>
      </c>
      <c r="AI59" t="s">
        <v>1612</v>
      </c>
      <c r="AJ59" t="s">
        <v>1612</v>
      </c>
      <c r="AK59" t="s">
        <v>1612</v>
      </c>
      <c r="AL59" t="s">
        <v>1612</v>
      </c>
      <c r="AM59" t="s">
        <v>1612</v>
      </c>
      <c r="AN59" t="s">
        <v>1612</v>
      </c>
      <c r="AO59" t="s">
        <v>3843</v>
      </c>
      <c r="AP59" t="s">
        <v>1612</v>
      </c>
      <c r="AQ59" t="s">
        <v>1612</v>
      </c>
      <c r="AR59" t="s">
        <v>1612</v>
      </c>
      <c r="AS59" t="s">
        <v>1612</v>
      </c>
      <c r="AT59">
        <v>32350</v>
      </c>
      <c r="AU59">
        <v>153640</v>
      </c>
      <c r="AV59" t="s">
        <v>2478</v>
      </c>
      <c r="AW59" t="s">
        <v>402</v>
      </c>
      <c r="AX59">
        <v>31993</v>
      </c>
      <c r="AY59">
        <v>26311333.25</v>
      </c>
      <c r="AZ59">
        <v>23017222.25</v>
      </c>
      <c r="BA59">
        <v>19945222.25</v>
      </c>
      <c r="BB59">
        <v>19945222.25</v>
      </c>
      <c r="BC59">
        <v>26311333.25</v>
      </c>
      <c r="BD59">
        <v>23017222</v>
      </c>
      <c r="BE59" t="s">
        <v>1612</v>
      </c>
      <c r="BF59">
        <v>26310948.25</v>
      </c>
      <c r="BG59">
        <v>23017222.25</v>
      </c>
      <c r="BH59">
        <v>19945222.25</v>
      </c>
      <c r="BI59">
        <v>19945222.25</v>
      </c>
      <c r="BJ59">
        <v>26310948.25</v>
      </c>
      <c r="BK59">
        <v>23017222</v>
      </c>
      <c r="BL59" t="s">
        <v>2063</v>
      </c>
      <c r="BM59" t="s">
        <v>2479</v>
      </c>
      <c r="BN59" t="s">
        <v>1214</v>
      </c>
      <c r="BO59" t="s">
        <v>3844</v>
      </c>
      <c r="BP59" t="s">
        <v>1217</v>
      </c>
      <c r="BQ59" t="s">
        <v>3845</v>
      </c>
      <c r="BR59" t="s">
        <v>1612</v>
      </c>
      <c r="BS59" t="s">
        <v>1214</v>
      </c>
      <c r="BT59" t="s">
        <v>3846</v>
      </c>
      <c r="BU59" t="s">
        <v>1612</v>
      </c>
      <c r="BV59" t="s">
        <v>1217</v>
      </c>
      <c r="BW59" t="s">
        <v>3847</v>
      </c>
      <c r="BX59" t="s">
        <v>1193</v>
      </c>
      <c r="BY59" t="s">
        <v>3606</v>
      </c>
      <c r="BZ59" t="s">
        <v>3607</v>
      </c>
      <c r="CA59" t="s">
        <v>1193</v>
      </c>
      <c r="CB59" t="s">
        <v>1193</v>
      </c>
      <c r="CC59" t="s">
        <v>421</v>
      </c>
      <c r="CD59" t="s">
        <v>1612</v>
      </c>
      <c r="CE59" t="s">
        <v>1193</v>
      </c>
      <c r="CF59" t="s">
        <v>422</v>
      </c>
      <c r="CG59" t="s">
        <v>1612</v>
      </c>
      <c r="CH59" t="s">
        <v>1193</v>
      </c>
      <c r="CI59" t="s">
        <v>422</v>
      </c>
      <c r="CJ59" t="s">
        <v>1612</v>
      </c>
      <c r="CK59" t="s">
        <v>1193</v>
      </c>
      <c r="CL59" t="s">
        <v>427</v>
      </c>
      <c r="CM59" t="s">
        <v>1612</v>
      </c>
      <c r="CN59" t="s">
        <v>1193</v>
      </c>
      <c r="CO59" t="s">
        <v>424</v>
      </c>
      <c r="CP59" t="s">
        <v>1612</v>
      </c>
      <c r="CQ59" t="s">
        <v>1193</v>
      </c>
      <c r="CR59" t="s">
        <v>425</v>
      </c>
      <c r="CS59" t="s">
        <v>1612</v>
      </c>
      <c r="CT59" t="s">
        <v>1193</v>
      </c>
      <c r="CU59" t="s">
        <v>425</v>
      </c>
      <c r="CV59" t="s">
        <v>1612</v>
      </c>
      <c r="CW59" t="s">
        <v>1194</v>
      </c>
      <c r="CX59" t="s">
        <v>3590</v>
      </c>
      <c r="CY59" t="s">
        <v>1612</v>
      </c>
      <c r="CZ59" t="s">
        <v>1193</v>
      </c>
      <c r="DA59" t="s">
        <v>1193</v>
      </c>
      <c r="DB59" t="s">
        <v>1194</v>
      </c>
      <c r="DC59" t="s">
        <v>1193</v>
      </c>
      <c r="DD59" t="s">
        <v>1193</v>
      </c>
      <c r="DE59" t="s">
        <v>1193</v>
      </c>
      <c r="DF59" t="s">
        <v>1193</v>
      </c>
      <c r="DG59" t="s">
        <v>1193</v>
      </c>
      <c r="DH59" t="s">
        <v>1194</v>
      </c>
      <c r="DI59" t="s">
        <v>1193</v>
      </c>
      <c r="DJ59" t="s">
        <v>1193</v>
      </c>
      <c r="DK59" t="s">
        <v>1193</v>
      </c>
      <c r="DL59" t="s">
        <v>1193</v>
      </c>
      <c r="DM59" t="s">
        <v>3848</v>
      </c>
      <c r="DN59" t="s">
        <v>1193</v>
      </c>
      <c r="DO59" t="s">
        <v>3849</v>
      </c>
      <c r="DP59">
        <v>0.02</v>
      </c>
      <c r="DQ59" t="s">
        <v>1612</v>
      </c>
      <c r="DR59" t="s">
        <v>3850</v>
      </c>
      <c r="DS59" t="s">
        <v>3717</v>
      </c>
      <c r="DT59">
        <v>296</v>
      </c>
      <c r="DU59">
        <v>22</v>
      </c>
      <c r="DV59">
        <v>49</v>
      </c>
      <c r="DW59">
        <v>1</v>
      </c>
      <c r="DX59" t="s">
        <v>3851</v>
      </c>
      <c r="DY59" t="s">
        <v>3852</v>
      </c>
    </row>
    <row r="60" spans="1:129">
      <c r="A60" t="s">
        <v>44</v>
      </c>
      <c r="B60" t="s">
        <v>43</v>
      </c>
      <c r="C60" t="s">
        <v>42</v>
      </c>
      <c r="D60" s="402" t="s">
        <v>229</v>
      </c>
      <c r="E60" s="402" t="s">
        <v>228</v>
      </c>
      <c r="F60" t="s">
        <v>3853</v>
      </c>
      <c r="G60" t="s">
        <v>3854</v>
      </c>
      <c r="H60" t="s">
        <v>3855</v>
      </c>
      <c r="I60" t="s">
        <v>3856</v>
      </c>
      <c r="J60">
        <v>5</v>
      </c>
      <c r="K60">
        <v>1</v>
      </c>
      <c r="L60">
        <v>24</v>
      </c>
      <c r="M60">
        <v>4</v>
      </c>
      <c r="N60">
        <v>15</v>
      </c>
      <c r="O60">
        <v>10</v>
      </c>
      <c r="P60">
        <v>28</v>
      </c>
      <c r="Q60">
        <v>25</v>
      </c>
      <c r="R60">
        <v>1</v>
      </c>
      <c r="S60" t="s">
        <v>1193</v>
      </c>
      <c r="T60" t="s">
        <v>3577</v>
      </c>
      <c r="U60" t="s">
        <v>1612</v>
      </c>
      <c r="V60" t="s">
        <v>1193</v>
      </c>
      <c r="W60" t="s">
        <v>1193</v>
      </c>
      <c r="X60" t="s">
        <v>1193</v>
      </c>
      <c r="Y60" t="s">
        <v>1193</v>
      </c>
      <c r="Z60" t="s">
        <v>1193</v>
      </c>
      <c r="AA60" t="s">
        <v>1193</v>
      </c>
      <c r="AB60" t="s">
        <v>1193</v>
      </c>
      <c r="AC60" t="s">
        <v>1193</v>
      </c>
      <c r="AD60" t="s">
        <v>1612</v>
      </c>
      <c r="AE60" t="s">
        <v>1612</v>
      </c>
      <c r="AF60" t="s">
        <v>1612</v>
      </c>
      <c r="AG60" t="s">
        <v>1612</v>
      </c>
      <c r="AH60" t="s">
        <v>1612</v>
      </c>
      <c r="AI60" t="s">
        <v>1612</v>
      </c>
      <c r="AJ60" t="s">
        <v>1612</v>
      </c>
      <c r="AK60" t="s">
        <v>1612</v>
      </c>
      <c r="AL60" t="s">
        <v>1612</v>
      </c>
      <c r="AM60" t="s">
        <v>1612</v>
      </c>
      <c r="AN60" t="s">
        <v>1612</v>
      </c>
      <c r="AO60" t="s">
        <v>1612</v>
      </c>
      <c r="AP60" t="s">
        <v>1612</v>
      </c>
      <c r="AQ60" t="s">
        <v>1612</v>
      </c>
      <c r="AR60" t="s">
        <v>1612</v>
      </c>
      <c r="AS60" t="s">
        <v>1612</v>
      </c>
      <c r="AT60">
        <v>17365</v>
      </c>
      <c r="AU60" t="s">
        <v>1612</v>
      </c>
      <c r="AV60" t="s">
        <v>3857</v>
      </c>
      <c r="AW60" t="s">
        <v>409</v>
      </c>
      <c r="AX60">
        <v>16765</v>
      </c>
      <c r="AY60">
        <v>13730750</v>
      </c>
      <c r="AZ60">
        <v>13730750</v>
      </c>
      <c r="BA60">
        <v>13730750</v>
      </c>
      <c r="BB60">
        <v>13730750</v>
      </c>
      <c r="BC60">
        <v>13730750</v>
      </c>
      <c r="BD60">
        <v>13730750</v>
      </c>
      <c r="BE60" t="s">
        <v>1612</v>
      </c>
      <c r="BF60">
        <v>6451797</v>
      </c>
      <c r="BG60">
        <v>6451797</v>
      </c>
      <c r="BH60">
        <v>30039399</v>
      </c>
      <c r="BI60">
        <v>11980007</v>
      </c>
      <c r="BJ60">
        <v>6251000</v>
      </c>
      <c r="BK60">
        <v>6451797</v>
      </c>
      <c r="BL60" t="s">
        <v>1612</v>
      </c>
      <c r="BM60" t="s">
        <v>3858</v>
      </c>
      <c r="BN60" t="s">
        <v>1215</v>
      </c>
      <c r="BO60" t="s">
        <v>3859</v>
      </c>
      <c r="BP60" t="s">
        <v>1214</v>
      </c>
      <c r="BQ60" t="s">
        <v>3860</v>
      </c>
      <c r="BR60" t="s">
        <v>1612</v>
      </c>
      <c r="BS60" t="s">
        <v>1214</v>
      </c>
      <c r="BT60" t="s">
        <v>3861</v>
      </c>
      <c r="BU60" t="s">
        <v>1612</v>
      </c>
      <c r="BV60" t="s">
        <v>1217</v>
      </c>
      <c r="BW60" t="s">
        <v>3862</v>
      </c>
      <c r="BX60" t="s">
        <v>1193</v>
      </c>
      <c r="BY60" t="s">
        <v>3588</v>
      </c>
      <c r="BZ60" t="s">
        <v>3607</v>
      </c>
      <c r="CA60" t="s">
        <v>1194</v>
      </c>
      <c r="CB60" t="s">
        <v>3623</v>
      </c>
      <c r="CC60" t="s">
        <v>3590</v>
      </c>
      <c r="CD60" t="s">
        <v>1612</v>
      </c>
      <c r="CE60" t="s">
        <v>3623</v>
      </c>
      <c r="CF60" t="s">
        <v>3590</v>
      </c>
      <c r="CG60" t="s">
        <v>1612</v>
      </c>
      <c r="CH60" t="s">
        <v>3623</v>
      </c>
      <c r="CI60" t="s">
        <v>3590</v>
      </c>
      <c r="CJ60" t="s">
        <v>1612</v>
      </c>
      <c r="CK60" t="s">
        <v>3623</v>
      </c>
      <c r="CL60" t="s">
        <v>3590</v>
      </c>
      <c r="CM60" t="s">
        <v>1612</v>
      </c>
      <c r="CN60" t="s">
        <v>3623</v>
      </c>
      <c r="CO60" t="s">
        <v>3590</v>
      </c>
      <c r="CP60" t="s">
        <v>1612</v>
      </c>
      <c r="CQ60" t="s">
        <v>3623</v>
      </c>
      <c r="CR60" t="s">
        <v>3590</v>
      </c>
      <c r="CS60" t="s">
        <v>1612</v>
      </c>
      <c r="CT60" t="s">
        <v>3623</v>
      </c>
      <c r="CU60" t="s">
        <v>3590</v>
      </c>
      <c r="CV60" t="s">
        <v>1612</v>
      </c>
      <c r="CW60" t="s">
        <v>3623</v>
      </c>
      <c r="CX60" t="s">
        <v>3590</v>
      </c>
      <c r="CY60" t="s">
        <v>1612</v>
      </c>
      <c r="CZ60" t="s">
        <v>1193</v>
      </c>
      <c r="DA60" t="s">
        <v>1193</v>
      </c>
      <c r="DB60" t="s">
        <v>1193</v>
      </c>
      <c r="DC60" t="s">
        <v>1193</v>
      </c>
      <c r="DD60" t="s">
        <v>1193</v>
      </c>
      <c r="DE60" t="s">
        <v>1193</v>
      </c>
      <c r="DF60" t="s">
        <v>1194</v>
      </c>
      <c r="DG60" t="s">
        <v>1193</v>
      </c>
      <c r="DH60" t="s">
        <v>1194</v>
      </c>
      <c r="DI60" t="s">
        <v>1194</v>
      </c>
      <c r="DJ60" t="s">
        <v>1193</v>
      </c>
      <c r="DK60" t="s">
        <v>1194</v>
      </c>
      <c r="DL60" t="s">
        <v>1193</v>
      </c>
      <c r="DM60" t="s">
        <v>3863</v>
      </c>
      <c r="DN60" t="s">
        <v>1193</v>
      </c>
      <c r="DO60" t="s">
        <v>3864</v>
      </c>
      <c r="DP60">
        <v>0.02</v>
      </c>
      <c r="DQ60">
        <v>0.98499999999999999</v>
      </c>
      <c r="DR60" t="s">
        <v>3865</v>
      </c>
      <c r="DS60" t="s">
        <v>3611</v>
      </c>
      <c r="DT60">
        <v>170</v>
      </c>
      <c r="DU60">
        <v>35</v>
      </c>
      <c r="DV60">
        <v>77</v>
      </c>
      <c r="DW60">
        <v>1</v>
      </c>
      <c r="DX60" t="s">
        <v>3866</v>
      </c>
      <c r="DY60" t="s">
        <v>3867</v>
      </c>
    </row>
    <row r="61" spans="1:129">
      <c r="A61" t="s">
        <v>49</v>
      </c>
      <c r="B61" t="s">
        <v>159</v>
      </c>
      <c r="C61" t="s">
        <v>158</v>
      </c>
      <c r="D61" s="402" t="s">
        <v>225</v>
      </c>
      <c r="E61" s="402" t="s">
        <v>224</v>
      </c>
      <c r="F61" t="s">
        <v>2506</v>
      </c>
      <c r="G61" t="s">
        <v>2507</v>
      </c>
      <c r="H61" t="s">
        <v>3868</v>
      </c>
      <c r="I61" t="s">
        <v>3869</v>
      </c>
      <c r="J61">
        <v>5</v>
      </c>
      <c r="K61">
        <v>1</v>
      </c>
      <c r="L61">
        <v>24</v>
      </c>
      <c r="M61">
        <v>4</v>
      </c>
      <c r="N61">
        <v>15</v>
      </c>
      <c r="O61">
        <v>10</v>
      </c>
      <c r="P61">
        <v>28</v>
      </c>
      <c r="Q61">
        <v>25</v>
      </c>
      <c r="R61">
        <v>1</v>
      </c>
      <c r="S61" t="s">
        <v>1193</v>
      </c>
      <c r="T61" t="s">
        <v>3577</v>
      </c>
      <c r="U61" t="s">
        <v>1612</v>
      </c>
      <c r="V61" t="s">
        <v>1193</v>
      </c>
      <c r="W61" t="s">
        <v>1193</v>
      </c>
      <c r="X61" t="s">
        <v>1196</v>
      </c>
      <c r="Y61" t="s">
        <v>1193</v>
      </c>
      <c r="Z61" t="s">
        <v>1193</v>
      </c>
      <c r="AA61" t="s">
        <v>1193</v>
      </c>
      <c r="AB61" t="s">
        <v>1193</v>
      </c>
      <c r="AC61" t="s">
        <v>1193</v>
      </c>
      <c r="AD61" t="s">
        <v>1612</v>
      </c>
      <c r="AE61" t="s">
        <v>1612</v>
      </c>
      <c r="AF61">
        <v>42401</v>
      </c>
      <c r="AG61" t="s">
        <v>1612</v>
      </c>
      <c r="AH61" t="s">
        <v>1612</v>
      </c>
      <c r="AI61" t="s">
        <v>1612</v>
      </c>
      <c r="AJ61" t="s">
        <v>1612</v>
      </c>
      <c r="AK61" t="s">
        <v>1612</v>
      </c>
      <c r="AL61" t="s">
        <v>1612</v>
      </c>
      <c r="AM61" t="s">
        <v>1612</v>
      </c>
      <c r="AN61" t="s">
        <v>3870</v>
      </c>
      <c r="AO61" t="s">
        <v>1612</v>
      </c>
      <c r="AP61" t="s">
        <v>1612</v>
      </c>
      <c r="AQ61" t="s">
        <v>1612</v>
      </c>
      <c r="AR61" t="s">
        <v>1612</v>
      </c>
      <c r="AS61" t="s">
        <v>1612</v>
      </c>
      <c r="AT61">
        <v>14792</v>
      </c>
      <c r="AU61">
        <v>500000</v>
      </c>
      <c r="AV61" t="s">
        <v>3871</v>
      </c>
      <c r="AW61" t="s">
        <v>409</v>
      </c>
      <c r="AX61">
        <v>13810</v>
      </c>
      <c r="AY61">
        <v>10129484.75</v>
      </c>
      <c r="AZ61">
        <v>9617372</v>
      </c>
      <c r="BA61">
        <v>9117372</v>
      </c>
      <c r="BB61">
        <v>9117371</v>
      </c>
      <c r="BC61">
        <v>10129484.75</v>
      </c>
      <c r="BD61">
        <v>9617372</v>
      </c>
      <c r="BE61" t="s">
        <v>3872</v>
      </c>
      <c r="BF61">
        <v>10027801</v>
      </c>
      <c r="BG61">
        <v>9157811</v>
      </c>
      <c r="BH61">
        <v>9464541</v>
      </c>
      <c r="BI61">
        <v>9331447</v>
      </c>
      <c r="BJ61">
        <v>10027800.5</v>
      </c>
      <c r="BK61">
        <v>9157811</v>
      </c>
      <c r="BL61" t="s">
        <v>3872</v>
      </c>
      <c r="BM61" t="s">
        <v>3873</v>
      </c>
      <c r="BN61" t="s">
        <v>1214</v>
      </c>
      <c r="BO61" t="s">
        <v>3874</v>
      </c>
      <c r="BP61" t="s">
        <v>1214</v>
      </c>
      <c r="BQ61" t="s">
        <v>3875</v>
      </c>
      <c r="BR61" t="s">
        <v>1612</v>
      </c>
      <c r="BS61" t="s">
        <v>1216</v>
      </c>
      <c r="BT61" t="s">
        <v>3876</v>
      </c>
      <c r="BU61" t="s">
        <v>1612</v>
      </c>
      <c r="BV61" t="s">
        <v>1216</v>
      </c>
      <c r="BW61" t="s">
        <v>3877</v>
      </c>
      <c r="BX61" t="s">
        <v>1193</v>
      </c>
      <c r="BY61" t="s">
        <v>3606</v>
      </c>
      <c r="BZ61" t="s">
        <v>3607</v>
      </c>
      <c r="CA61" t="s">
        <v>1193</v>
      </c>
      <c r="CB61" t="s">
        <v>1194</v>
      </c>
      <c r="CC61" t="s">
        <v>3590</v>
      </c>
      <c r="CD61" t="s">
        <v>1612</v>
      </c>
      <c r="CE61" t="s">
        <v>1194</v>
      </c>
      <c r="CF61" t="s">
        <v>3590</v>
      </c>
      <c r="CG61" t="s">
        <v>1612</v>
      </c>
      <c r="CH61" t="s">
        <v>1194</v>
      </c>
      <c r="CI61" t="s">
        <v>3590</v>
      </c>
      <c r="CJ61" t="s">
        <v>1612</v>
      </c>
      <c r="CK61" t="s">
        <v>1193</v>
      </c>
      <c r="CL61" t="s">
        <v>3878</v>
      </c>
      <c r="CM61" t="s">
        <v>3879</v>
      </c>
      <c r="CN61" t="s">
        <v>1193</v>
      </c>
      <c r="CO61" t="s">
        <v>3878</v>
      </c>
      <c r="CP61" t="s">
        <v>3880</v>
      </c>
      <c r="CQ61" t="s">
        <v>1194</v>
      </c>
      <c r="CR61" t="s">
        <v>3590</v>
      </c>
      <c r="CS61" t="s">
        <v>1612</v>
      </c>
      <c r="CT61" t="s">
        <v>1193</v>
      </c>
      <c r="CU61" t="s">
        <v>3878</v>
      </c>
      <c r="CV61" t="s">
        <v>3881</v>
      </c>
      <c r="CW61" t="s">
        <v>1194</v>
      </c>
      <c r="CX61" t="s">
        <v>3590</v>
      </c>
      <c r="CY61" t="s">
        <v>1612</v>
      </c>
      <c r="CZ61" t="s">
        <v>1193</v>
      </c>
      <c r="DA61" t="s">
        <v>1193</v>
      </c>
      <c r="DB61" t="s">
        <v>1193</v>
      </c>
      <c r="DC61" t="s">
        <v>1193</v>
      </c>
      <c r="DD61" t="s">
        <v>1193</v>
      </c>
      <c r="DE61" t="s">
        <v>1193</v>
      </c>
      <c r="DF61" t="s">
        <v>1193</v>
      </c>
      <c r="DG61" t="s">
        <v>1193</v>
      </c>
      <c r="DH61" t="s">
        <v>1194</v>
      </c>
      <c r="DI61" t="s">
        <v>1193</v>
      </c>
      <c r="DJ61" t="s">
        <v>1194</v>
      </c>
      <c r="DK61" t="s">
        <v>1193</v>
      </c>
      <c r="DL61" t="s">
        <v>1193</v>
      </c>
      <c r="DM61" t="s">
        <v>3882</v>
      </c>
      <c r="DN61" t="s">
        <v>1193</v>
      </c>
      <c r="DO61" t="s">
        <v>3883</v>
      </c>
      <c r="DP61">
        <v>1.6500000000000001E-2</v>
      </c>
      <c r="DQ61">
        <v>0.95</v>
      </c>
      <c r="DR61" t="s">
        <v>3884</v>
      </c>
      <c r="DS61" t="s">
        <v>3611</v>
      </c>
      <c r="DT61">
        <v>426</v>
      </c>
      <c r="DU61">
        <v>50</v>
      </c>
      <c r="DV61">
        <v>7</v>
      </c>
      <c r="DW61">
        <v>1</v>
      </c>
      <c r="DX61" t="s">
        <v>3885</v>
      </c>
      <c r="DY61" t="s">
        <v>3886</v>
      </c>
    </row>
    <row r="62" spans="1:129">
      <c r="A62" t="s">
        <v>49</v>
      </c>
      <c r="B62" t="s">
        <v>159</v>
      </c>
      <c r="C62" t="s">
        <v>158</v>
      </c>
      <c r="D62" s="402" t="s">
        <v>221</v>
      </c>
      <c r="E62" s="402" t="s">
        <v>220</v>
      </c>
      <c r="F62" t="s">
        <v>3887</v>
      </c>
      <c r="G62" t="s">
        <v>3888</v>
      </c>
      <c r="H62" t="s">
        <v>3889</v>
      </c>
      <c r="I62" t="s">
        <v>3890</v>
      </c>
      <c r="J62">
        <v>5</v>
      </c>
      <c r="K62">
        <v>1</v>
      </c>
      <c r="L62">
        <v>24</v>
      </c>
      <c r="M62">
        <v>4</v>
      </c>
      <c r="N62">
        <v>15</v>
      </c>
      <c r="O62">
        <v>10</v>
      </c>
      <c r="P62">
        <v>28</v>
      </c>
      <c r="Q62">
        <v>25</v>
      </c>
      <c r="R62">
        <v>1</v>
      </c>
      <c r="S62" t="s">
        <v>1193</v>
      </c>
      <c r="T62" t="s">
        <v>3577</v>
      </c>
      <c r="U62" t="s">
        <v>1612</v>
      </c>
      <c r="V62" t="s">
        <v>1193</v>
      </c>
      <c r="W62" t="s">
        <v>1193</v>
      </c>
      <c r="X62" t="s">
        <v>1196</v>
      </c>
      <c r="Y62" t="s">
        <v>1193</v>
      </c>
      <c r="Z62" t="s">
        <v>1193</v>
      </c>
      <c r="AA62" t="s">
        <v>1193</v>
      </c>
      <c r="AB62" t="s">
        <v>1193</v>
      </c>
      <c r="AC62" t="s">
        <v>1193</v>
      </c>
      <c r="AD62" t="s">
        <v>1612</v>
      </c>
      <c r="AE62" t="s">
        <v>1612</v>
      </c>
      <c r="AF62">
        <v>42369</v>
      </c>
      <c r="AG62" t="s">
        <v>1612</v>
      </c>
      <c r="AH62" t="s">
        <v>1612</v>
      </c>
      <c r="AI62" t="s">
        <v>1612</v>
      </c>
      <c r="AJ62" t="s">
        <v>1612</v>
      </c>
      <c r="AK62" t="s">
        <v>1612</v>
      </c>
      <c r="AL62" t="s">
        <v>1612</v>
      </c>
      <c r="AM62" t="s">
        <v>1612</v>
      </c>
      <c r="AN62" t="s">
        <v>3891</v>
      </c>
      <c r="AO62" t="s">
        <v>1612</v>
      </c>
      <c r="AP62" t="s">
        <v>1612</v>
      </c>
      <c r="AQ62" t="s">
        <v>1612</v>
      </c>
      <c r="AR62" t="s">
        <v>1612</v>
      </c>
      <c r="AS62" t="s">
        <v>1612</v>
      </c>
      <c r="AT62">
        <v>18781</v>
      </c>
      <c r="AU62" t="s">
        <v>1612</v>
      </c>
      <c r="AV62" t="s">
        <v>3892</v>
      </c>
      <c r="AW62" t="s">
        <v>409</v>
      </c>
      <c r="AX62">
        <v>17036</v>
      </c>
      <c r="AY62">
        <v>52999750</v>
      </c>
      <c r="AZ62">
        <v>48099750</v>
      </c>
      <c r="BA62">
        <v>48099750</v>
      </c>
      <c r="BB62">
        <v>48099750</v>
      </c>
      <c r="BC62">
        <v>52999750</v>
      </c>
      <c r="BD62">
        <v>48099750</v>
      </c>
      <c r="BE62" t="s">
        <v>1612</v>
      </c>
      <c r="BF62">
        <v>51070750</v>
      </c>
      <c r="BG62">
        <v>48099750</v>
      </c>
      <c r="BH62">
        <v>48099750</v>
      </c>
      <c r="BI62">
        <v>50028750</v>
      </c>
      <c r="BJ62">
        <v>51070750</v>
      </c>
      <c r="BK62">
        <v>48099750</v>
      </c>
      <c r="BL62" t="s">
        <v>1612</v>
      </c>
      <c r="BM62" t="s">
        <v>2539</v>
      </c>
      <c r="BN62" t="s">
        <v>1214</v>
      </c>
      <c r="BO62" t="s">
        <v>3893</v>
      </c>
      <c r="BP62" t="s">
        <v>1217</v>
      </c>
      <c r="BQ62" t="s">
        <v>3894</v>
      </c>
      <c r="BR62" t="s">
        <v>1612</v>
      </c>
      <c r="BS62" t="s">
        <v>1217</v>
      </c>
      <c r="BT62" t="s">
        <v>3895</v>
      </c>
      <c r="BU62" t="s">
        <v>1612</v>
      </c>
      <c r="BV62" t="s">
        <v>1217</v>
      </c>
      <c r="BW62" t="s">
        <v>3896</v>
      </c>
      <c r="BX62" t="s">
        <v>1193</v>
      </c>
      <c r="BY62" t="s">
        <v>3588</v>
      </c>
      <c r="BZ62" t="s">
        <v>3607</v>
      </c>
      <c r="CA62" t="s">
        <v>1193</v>
      </c>
      <c r="CB62" t="s">
        <v>1193</v>
      </c>
      <c r="CC62" t="s">
        <v>421</v>
      </c>
      <c r="CD62" t="s">
        <v>1612</v>
      </c>
      <c r="CE62" t="s">
        <v>1194</v>
      </c>
      <c r="CF62" t="s">
        <v>3590</v>
      </c>
      <c r="CG62" t="s">
        <v>1612</v>
      </c>
      <c r="CH62" t="s">
        <v>1193</v>
      </c>
      <c r="CI62" t="s">
        <v>422</v>
      </c>
      <c r="CJ62" t="s">
        <v>1612</v>
      </c>
      <c r="CK62" t="s">
        <v>1193</v>
      </c>
      <c r="CL62" t="s">
        <v>421</v>
      </c>
      <c r="CM62" t="s">
        <v>1612</v>
      </c>
      <c r="CN62" t="s">
        <v>1193</v>
      </c>
      <c r="CO62" t="s">
        <v>421</v>
      </c>
      <c r="CP62" t="s">
        <v>1612</v>
      </c>
      <c r="CQ62" t="s">
        <v>1193</v>
      </c>
      <c r="CR62" t="s">
        <v>421</v>
      </c>
      <c r="CS62" t="s">
        <v>1612</v>
      </c>
      <c r="CT62" t="s">
        <v>1193</v>
      </c>
      <c r="CU62" t="s">
        <v>421</v>
      </c>
      <c r="CV62" t="s">
        <v>1612</v>
      </c>
      <c r="CW62" t="s">
        <v>1194</v>
      </c>
      <c r="CX62" t="s">
        <v>3590</v>
      </c>
      <c r="CY62" t="s">
        <v>1612</v>
      </c>
      <c r="CZ62" t="s">
        <v>1193</v>
      </c>
      <c r="DA62" t="s">
        <v>1193</v>
      </c>
      <c r="DB62" t="s">
        <v>1194</v>
      </c>
      <c r="DC62" t="s">
        <v>1194</v>
      </c>
      <c r="DD62" t="s">
        <v>1193</v>
      </c>
      <c r="DE62" t="s">
        <v>1193</v>
      </c>
      <c r="DF62" t="s">
        <v>1193</v>
      </c>
      <c r="DG62" t="s">
        <v>1193</v>
      </c>
      <c r="DH62" t="s">
        <v>1194</v>
      </c>
      <c r="DI62" t="s">
        <v>1194</v>
      </c>
      <c r="DJ62" t="s">
        <v>1194</v>
      </c>
      <c r="DK62" t="s">
        <v>1194</v>
      </c>
      <c r="DL62" t="s">
        <v>1193</v>
      </c>
      <c r="DM62" t="s">
        <v>3897</v>
      </c>
      <c r="DN62" t="s">
        <v>1193</v>
      </c>
      <c r="DO62" t="s">
        <v>3898</v>
      </c>
      <c r="DP62" t="s">
        <v>1612</v>
      </c>
      <c r="DQ62" t="s">
        <v>1612</v>
      </c>
      <c r="DR62" t="s">
        <v>3899</v>
      </c>
      <c r="DS62" t="s">
        <v>3611</v>
      </c>
      <c r="DT62">
        <v>4</v>
      </c>
      <c r="DU62">
        <v>14</v>
      </c>
      <c r="DV62">
        <v>71</v>
      </c>
      <c r="DW62">
        <v>1</v>
      </c>
      <c r="DX62" t="s">
        <v>3900</v>
      </c>
      <c r="DY62" t="s">
        <v>3901</v>
      </c>
    </row>
    <row r="63" spans="1:129">
      <c r="A63" t="s">
        <v>44</v>
      </c>
      <c r="B63" t="s">
        <v>60</v>
      </c>
      <c r="C63" t="s">
        <v>59</v>
      </c>
      <c r="D63" s="402" t="s">
        <v>219</v>
      </c>
      <c r="E63" s="402" t="s">
        <v>218</v>
      </c>
      <c r="F63" t="s">
        <v>2548</v>
      </c>
      <c r="G63" t="s">
        <v>3902</v>
      </c>
      <c r="H63" t="s">
        <v>3903</v>
      </c>
      <c r="I63" t="s">
        <v>2548</v>
      </c>
      <c r="J63">
        <v>5</v>
      </c>
      <c r="K63">
        <v>1</v>
      </c>
      <c r="L63">
        <v>24</v>
      </c>
      <c r="M63">
        <v>4</v>
      </c>
      <c r="N63">
        <v>15</v>
      </c>
      <c r="O63">
        <v>10</v>
      </c>
      <c r="P63">
        <v>28</v>
      </c>
      <c r="Q63">
        <v>25</v>
      </c>
      <c r="R63">
        <v>1</v>
      </c>
      <c r="S63" t="s">
        <v>1193</v>
      </c>
      <c r="T63" t="s">
        <v>3577</v>
      </c>
      <c r="U63" t="s">
        <v>1612</v>
      </c>
      <c r="V63" t="s">
        <v>1193</v>
      </c>
      <c r="W63" t="s">
        <v>1193</v>
      </c>
      <c r="X63" t="s">
        <v>1193</v>
      </c>
      <c r="Y63" t="s">
        <v>1193</v>
      </c>
      <c r="Z63" t="s">
        <v>1193</v>
      </c>
      <c r="AA63" t="s">
        <v>1193</v>
      </c>
      <c r="AB63" t="s">
        <v>1193</v>
      </c>
      <c r="AC63" t="s">
        <v>1193</v>
      </c>
      <c r="AD63" t="s">
        <v>1612</v>
      </c>
      <c r="AE63" t="s">
        <v>1612</v>
      </c>
      <c r="AF63" t="s">
        <v>1612</v>
      </c>
      <c r="AG63" t="s">
        <v>1612</v>
      </c>
      <c r="AH63" t="s">
        <v>1612</v>
      </c>
      <c r="AI63" t="s">
        <v>1612</v>
      </c>
      <c r="AJ63" t="s">
        <v>1612</v>
      </c>
      <c r="AK63" t="s">
        <v>1612</v>
      </c>
      <c r="AL63" t="s">
        <v>1612</v>
      </c>
      <c r="AM63" t="s">
        <v>1612</v>
      </c>
      <c r="AN63" t="s">
        <v>1612</v>
      </c>
      <c r="AO63" t="s">
        <v>1612</v>
      </c>
      <c r="AP63" t="s">
        <v>1612</v>
      </c>
      <c r="AQ63" t="s">
        <v>1612</v>
      </c>
      <c r="AR63" t="s">
        <v>1612</v>
      </c>
      <c r="AS63" t="s">
        <v>1612</v>
      </c>
      <c r="AT63">
        <v>14265</v>
      </c>
      <c r="AU63" t="s">
        <v>1612</v>
      </c>
      <c r="AV63" t="s">
        <v>1612</v>
      </c>
      <c r="AW63" t="s">
        <v>402</v>
      </c>
      <c r="AX63">
        <v>15387</v>
      </c>
      <c r="AY63">
        <v>13919241</v>
      </c>
      <c r="AZ63">
        <v>13919241</v>
      </c>
      <c r="BA63">
        <v>18131937</v>
      </c>
      <c r="BB63">
        <v>18131937</v>
      </c>
      <c r="BC63">
        <v>13919241</v>
      </c>
      <c r="BD63">
        <v>13919241</v>
      </c>
      <c r="BE63" t="s">
        <v>3904</v>
      </c>
      <c r="BF63">
        <v>13919241</v>
      </c>
      <c r="BG63">
        <v>13919241</v>
      </c>
      <c r="BH63">
        <v>18131937</v>
      </c>
      <c r="BI63">
        <v>18131937</v>
      </c>
      <c r="BJ63">
        <v>13919240</v>
      </c>
      <c r="BK63">
        <v>13919241</v>
      </c>
      <c r="BL63" t="s">
        <v>3905</v>
      </c>
      <c r="BM63" t="s">
        <v>3906</v>
      </c>
      <c r="BN63" t="s">
        <v>1215</v>
      </c>
      <c r="BO63" t="s">
        <v>3907</v>
      </c>
      <c r="BP63" t="s">
        <v>1217</v>
      </c>
      <c r="BQ63" t="s">
        <v>3908</v>
      </c>
      <c r="BR63" t="s">
        <v>1612</v>
      </c>
      <c r="BS63" t="s">
        <v>1214</v>
      </c>
      <c r="BT63" t="s">
        <v>3909</v>
      </c>
      <c r="BU63" t="s">
        <v>1612</v>
      </c>
      <c r="BV63" t="s">
        <v>1217</v>
      </c>
      <c r="BW63" t="s">
        <v>3910</v>
      </c>
      <c r="BX63" t="s">
        <v>1194</v>
      </c>
      <c r="BY63" t="s">
        <v>3588</v>
      </c>
      <c r="BZ63" t="s">
        <v>3607</v>
      </c>
      <c r="CA63" t="s">
        <v>1194</v>
      </c>
      <c r="CB63" t="s">
        <v>3623</v>
      </c>
      <c r="CC63" t="s">
        <v>3590</v>
      </c>
      <c r="CD63" t="s">
        <v>1612</v>
      </c>
      <c r="CE63" t="s">
        <v>3623</v>
      </c>
      <c r="CF63" t="s">
        <v>3590</v>
      </c>
      <c r="CG63" t="s">
        <v>1612</v>
      </c>
      <c r="CH63" t="s">
        <v>3623</v>
      </c>
      <c r="CI63" t="s">
        <v>3590</v>
      </c>
      <c r="CJ63" t="s">
        <v>1612</v>
      </c>
      <c r="CK63" t="s">
        <v>3623</v>
      </c>
      <c r="CL63" t="s">
        <v>3590</v>
      </c>
      <c r="CM63" t="s">
        <v>1612</v>
      </c>
      <c r="CN63" t="s">
        <v>3623</v>
      </c>
      <c r="CO63" t="s">
        <v>3590</v>
      </c>
      <c r="CP63" t="s">
        <v>1612</v>
      </c>
      <c r="CQ63" t="s">
        <v>3623</v>
      </c>
      <c r="CR63" t="s">
        <v>3590</v>
      </c>
      <c r="CS63" t="s">
        <v>1612</v>
      </c>
      <c r="CT63" t="s">
        <v>3623</v>
      </c>
      <c r="CU63" t="s">
        <v>3590</v>
      </c>
      <c r="CV63" t="s">
        <v>1612</v>
      </c>
      <c r="CW63" t="s">
        <v>3623</v>
      </c>
      <c r="CX63" t="s">
        <v>3590</v>
      </c>
      <c r="CY63" t="s">
        <v>1612</v>
      </c>
      <c r="CZ63" t="s">
        <v>1193</v>
      </c>
      <c r="DA63" t="s">
        <v>1193</v>
      </c>
      <c r="DB63" t="s">
        <v>1194</v>
      </c>
      <c r="DC63" t="s">
        <v>1193</v>
      </c>
      <c r="DD63" t="s">
        <v>1193</v>
      </c>
      <c r="DE63" t="s">
        <v>1193</v>
      </c>
      <c r="DF63" t="s">
        <v>1193</v>
      </c>
      <c r="DG63" t="s">
        <v>1193</v>
      </c>
      <c r="DH63" t="s">
        <v>1194</v>
      </c>
      <c r="DI63" t="s">
        <v>1193</v>
      </c>
      <c r="DJ63" t="s">
        <v>1194</v>
      </c>
      <c r="DK63" t="s">
        <v>1194</v>
      </c>
      <c r="DL63" t="s">
        <v>1193</v>
      </c>
      <c r="DM63" t="s">
        <v>3911</v>
      </c>
      <c r="DN63" t="s">
        <v>1193</v>
      </c>
      <c r="DO63" t="s">
        <v>3912</v>
      </c>
      <c r="DP63">
        <v>2.9000000000000001E-2</v>
      </c>
      <c r="DQ63">
        <v>1</v>
      </c>
      <c r="DR63" t="s">
        <v>3913</v>
      </c>
      <c r="DS63" t="s">
        <v>1194</v>
      </c>
      <c r="DT63">
        <v>1</v>
      </c>
      <c r="DU63">
        <v>1</v>
      </c>
      <c r="DV63">
        <v>1</v>
      </c>
      <c r="DW63">
        <v>1</v>
      </c>
      <c r="DX63" t="s">
        <v>3914</v>
      </c>
      <c r="DY63" t="s">
        <v>3915</v>
      </c>
    </row>
    <row r="64" spans="1:129">
      <c r="A64" t="s">
        <v>44</v>
      </c>
      <c r="B64" t="s">
        <v>60</v>
      </c>
      <c r="C64" t="s">
        <v>68</v>
      </c>
      <c r="D64" s="402" t="s">
        <v>215</v>
      </c>
      <c r="E64" s="402" t="s">
        <v>214</v>
      </c>
      <c r="F64" t="s">
        <v>2566</v>
      </c>
      <c r="G64" t="s">
        <v>2567</v>
      </c>
      <c r="H64" t="s">
        <v>2568</v>
      </c>
      <c r="I64" t="s">
        <v>2569</v>
      </c>
      <c r="J64">
        <v>5</v>
      </c>
      <c r="K64">
        <v>1</v>
      </c>
      <c r="L64">
        <v>24</v>
      </c>
      <c r="M64">
        <v>4</v>
      </c>
      <c r="N64">
        <v>15</v>
      </c>
      <c r="O64">
        <v>10</v>
      </c>
      <c r="P64">
        <v>28</v>
      </c>
      <c r="Q64">
        <v>25</v>
      </c>
      <c r="R64">
        <v>1</v>
      </c>
      <c r="S64" t="s">
        <v>1193</v>
      </c>
      <c r="T64" t="s">
        <v>3577</v>
      </c>
      <c r="U64" t="s">
        <v>1612</v>
      </c>
      <c r="V64" t="s">
        <v>1193</v>
      </c>
      <c r="W64" t="s">
        <v>1193</v>
      </c>
      <c r="X64" t="s">
        <v>1193</v>
      </c>
      <c r="Y64" t="s">
        <v>1193</v>
      </c>
      <c r="Z64" t="s">
        <v>1193</v>
      </c>
      <c r="AA64" t="s">
        <v>1193</v>
      </c>
      <c r="AB64" t="s">
        <v>1196</v>
      </c>
      <c r="AC64" t="s">
        <v>1196</v>
      </c>
      <c r="AD64" t="s">
        <v>1612</v>
      </c>
      <c r="AE64" t="s">
        <v>1612</v>
      </c>
      <c r="AF64" t="s">
        <v>1612</v>
      </c>
      <c r="AG64" t="s">
        <v>1612</v>
      </c>
      <c r="AH64" t="s">
        <v>1612</v>
      </c>
      <c r="AI64" t="s">
        <v>1612</v>
      </c>
      <c r="AJ64">
        <v>42460</v>
      </c>
      <c r="AK64">
        <v>42460</v>
      </c>
      <c r="AL64" t="s">
        <v>1612</v>
      </c>
      <c r="AM64" t="s">
        <v>1612</v>
      </c>
      <c r="AN64" t="s">
        <v>1612</v>
      </c>
      <c r="AO64" t="s">
        <v>1612</v>
      </c>
      <c r="AP64" t="s">
        <v>1612</v>
      </c>
      <c r="AQ64" t="s">
        <v>1612</v>
      </c>
      <c r="AR64" t="s">
        <v>3916</v>
      </c>
      <c r="AS64" t="s">
        <v>3917</v>
      </c>
      <c r="AT64">
        <v>15630</v>
      </c>
      <c r="AU64">
        <v>787000</v>
      </c>
      <c r="AV64" t="s">
        <v>3918</v>
      </c>
      <c r="AW64" t="s">
        <v>402</v>
      </c>
      <c r="AX64">
        <v>15810</v>
      </c>
      <c r="AY64">
        <v>10965250</v>
      </c>
      <c r="AZ64">
        <v>10965250</v>
      </c>
      <c r="BA64">
        <v>10965250</v>
      </c>
      <c r="BB64">
        <v>10965250</v>
      </c>
      <c r="BC64">
        <v>10965250</v>
      </c>
      <c r="BD64">
        <v>10965250</v>
      </c>
      <c r="BE64" t="s">
        <v>2573</v>
      </c>
      <c r="BF64">
        <v>10192329</v>
      </c>
      <c r="BG64">
        <v>10773675</v>
      </c>
      <c r="BH64">
        <v>11148360</v>
      </c>
      <c r="BI64">
        <v>11746726</v>
      </c>
      <c r="BJ64">
        <v>10192329</v>
      </c>
      <c r="BK64">
        <v>10773675</v>
      </c>
      <c r="BL64" t="s">
        <v>2573</v>
      </c>
      <c r="BM64" t="s">
        <v>3919</v>
      </c>
      <c r="BN64" t="s">
        <v>1215</v>
      </c>
      <c r="BO64" t="s">
        <v>3920</v>
      </c>
      <c r="BP64" t="s">
        <v>1214</v>
      </c>
      <c r="BQ64" t="s">
        <v>3921</v>
      </c>
      <c r="BR64" t="s">
        <v>1612</v>
      </c>
      <c r="BS64" t="s">
        <v>1215</v>
      </c>
      <c r="BT64" t="s">
        <v>3922</v>
      </c>
      <c r="BU64" t="s">
        <v>1612</v>
      </c>
      <c r="BV64" t="s">
        <v>1215</v>
      </c>
      <c r="BW64" t="s">
        <v>3923</v>
      </c>
      <c r="BX64" t="s">
        <v>1193</v>
      </c>
      <c r="BY64" t="s">
        <v>3588</v>
      </c>
      <c r="BZ64" t="s">
        <v>3589</v>
      </c>
      <c r="CA64" t="s">
        <v>1193</v>
      </c>
      <c r="CB64" t="s">
        <v>1194</v>
      </c>
      <c r="CC64" t="s">
        <v>3590</v>
      </c>
      <c r="CD64" t="s">
        <v>1612</v>
      </c>
      <c r="CE64" t="s">
        <v>1194</v>
      </c>
      <c r="CF64" t="s">
        <v>3590</v>
      </c>
      <c r="CG64" t="s">
        <v>1612</v>
      </c>
      <c r="CH64" t="s">
        <v>1194</v>
      </c>
      <c r="CI64" t="s">
        <v>3590</v>
      </c>
      <c r="CJ64" t="s">
        <v>1612</v>
      </c>
      <c r="CK64" t="s">
        <v>1194</v>
      </c>
      <c r="CL64" t="s">
        <v>3590</v>
      </c>
      <c r="CM64" t="s">
        <v>1612</v>
      </c>
      <c r="CN64" t="s">
        <v>1193</v>
      </c>
      <c r="CO64" t="s">
        <v>422</v>
      </c>
      <c r="CP64" t="s">
        <v>1612</v>
      </c>
      <c r="CQ64" t="s">
        <v>1193</v>
      </c>
      <c r="CR64" t="s">
        <v>422</v>
      </c>
      <c r="CS64" t="s">
        <v>1612</v>
      </c>
      <c r="CT64" t="s">
        <v>1193</v>
      </c>
      <c r="CU64" t="s">
        <v>422</v>
      </c>
      <c r="CV64" t="s">
        <v>1612</v>
      </c>
      <c r="CW64" t="s">
        <v>1194</v>
      </c>
      <c r="CX64" t="s">
        <v>3590</v>
      </c>
      <c r="CY64" t="s">
        <v>1612</v>
      </c>
      <c r="CZ64" t="s">
        <v>1193</v>
      </c>
      <c r="DA64" t="s">
        <v>1193</v>
      </c>
      <c r="DB64" t="s">
        <v>1193</v>
      </c>
      <c r="DC64" t="s">
        <v>1193</v>
      </c>
      <c r="DD64" t="s">
        <v>1193</v>
      </c>
      <c r="DE64" t="s">
        <v>1193</v>
      </c>
      <c r="DF64" t="s">
        <v>1193</v>
      </c>
      <c r="DG64" t="s">
        <v>1193</v>
      </c>
      <c r="DH64" t="s">
        <v>1193</v>
      </c>
      <c r="DI64" t="s">
        <v>1193</v>
      </c>
      <c r="DJ64" t="s">
        <v>1193</v>
      </c>
      <c r="DK64" t="s">
        <v>1193</v>
      </c>
      <c r="DL64" t="s">
        <v>1193</v>
      </c>
      <c r="DM64" t="s">
        <v>3924</v>
      </c>
      <c r="DN64" t="s">
        <v>1193</v>
      </c>
      <c r="DO64" t="s">
        <v>3925</v>
      </c>
      <c r="DP64">
        <v>1.4999999999999999E-2</v>
      </c>
      <c r="DQ64">
        <v>1.4E-2</v>
      </c>
      <c r="DR64" t="s">
        <v>3926</v>
      </c>
      <c r="DS64" t="s">
        <v>3592</v>
      </c>
      <c r="DT64">
        <v>148</v>
      </c>
      <c r="DU64">
        <v>24</v>
      </c>
      <c r="DV64">
        <v>102</v>
      </c>
      <c r="DW64">
        <v>0.70599999999999996</v>
      </c>
      <c r="DX64" t="s">
        <v>1714</v>
      </c>
      <c r="DY64" t="s">
        <v>3927</v>
      </c>
    </row>
    <row r="65" spans="1:129">
      <c r="A65" t="s">
        <v>56</v>
      </c>
      <c r="B65" t="s">
        <v>55</v>
      </c>
      <c r="C65" t="s">
        <v>76</v>
      </c>
      <c r="D65" s="402" t="s">
        <v>213</v>
      </c>
      <c r="E65" s="402" t="s">
        <v>212</v>
      </c>
      <c r="F65" t="s">
        <v>3928</v>
      </c>
      <c r="G65" t="s">
        <v>2581</v>
      </c>
      <c r="H65" t="s">
        <v>2582</v>
      </c>
      <c r="I65" t="s">
        <v>2583</v>
      </c>
      <c r="J65">
        <v>5</v>
      </c>
      <c r="K65">
        <v>1</v>
      </c>
      <c r="L65">
        <v>24</v>
      </c>
      <c r="M65">
        <v>4</v>
      </c>
      <c r="N65">
        <v>15</v>
      </c>
      <c r="O65">
        <v>10</v>
      </c>
      <c r="P65">
        <v>28</v>
      </c>
      <c r="Q65">
        <v>25</v>
      </c>
      <c r="R65">
        <v>1</v>
      </c>
      <c r="S65" t="s">
        <v>1193</v>
      </c>
      <c r="T65" t="s">
        <v>3577</v>
      </c>
      <c r="U65" t="s">
        <v>1612</v>
      </c>
      <c r="V65" t="s">
        <v>1193</v>
      </c>
      <c r="W65" t="s">
        <v>1193</v>
      </c>
      <c r="X65" t="s">
        <v>1193</v>
      </c>
      <c r="Y65" t="s">
        <v>1196</v>
      </c>
      <c r="Z65" t="s">
        <v>1196</v>
      </c>
      <c r="AA65" t="s">
        <v>1193</v>
      </c>
      <c r="AB65" t="s">
        <v>1193</v>
      </c>
      <c r="AC65" t="s">
        <v>1193</v>
      </c>
      <c r="AD65" t="s">
        <v>1612</v>
      </c>
      <c r="AE65" t="s">
        <v>1612</v>
      </c>
      <c r="AF65" t="s">
        <v>1612</v>
      </c>
      <c r="AG65">
        <v>42460</v>
      </c>
      <c r="AH65">
        <v>42460</v>
      </c>
      <c r="AI65" t="s">
        <v>1612</v>
      </c>
      <c r="AJ65" t="s">
        <v>1612</v>
      </c>
      <c r="AK65" t="s">
        <v>1612</v>
      </c>
      <c r="AL65" t="s">
        <v>1612</v>
      </c>
      <c r="AM65" t="s">
        <v>1612</v>
      </c>
      <c r="AN65" t="s">
        <v>1612</v>
      </c>
      <c r="AO65" t="s">
        <v>3929</v>
      </c>
      <c r="AP65" t="s">
        <v>3930</v>
      </c>
      <c r="AQ65" t="s">
        <v>1612</v>
      </c>
      <c r="AR65" t="s">
        <v>1612</v>
      </c>
      <c r="AS65" t="s">
        <v>1612</v>
      </c>
      <c r="AT65">
        <v>6976</v>
      </c>
      <c r="AU65" t="s">
        <v>1612</v>
      </c>
      <c r="AV65" t="s">
        <v>1612</v>
      </c>
      <c r="AW65" t="s">
        <v>403</v>
      </c>
      <c r="AX65">
        <v>6212</v>
      </c>
      <c r="AY65">
        <v>4408000</v>
      </c>
      <c r="AZ65">
        <v>4408000</v>
      </c>
      <c r="BA65">
        <v>4408000</v>
      </c>
      <c r="BB65">
        <v>4408000</v>
      </c>
      <c r="BC65">
        <v>4408000</v>
      </c>
      <c r="BD65">
        <v>4408000</v>
      </c>
      <c r="BE65" t="s">
        <v>1612</v>
      </c>
      <c r="BF65">
        <v>4408000</v>
      </c>
      <c r="BG65">
        <v>4408000</v>
      </c>
      <c r="BH65">
        <v>4408000</v>
      </c>
      <c r="BI65">
        <v>4408000</v>
      </c>
      <c r="BJ65">
        <v>4219000</v>
      </c>
      <c r="BK65">
        <v>4219000</v>
      </c>
      <c r="BL65" t="s">
        <v>1612</v>
      </c>
      <c r="BM65" t="s">
        <v>3931</v>
      </c>
      <c r="BN65" t="s">
        <v>1215</v>
      </c>
      <c r="BO65" t="s">
        <v>3932</v>
      </c>
      <c r="BP65" t="s">
        <v>1215</v>
      </c>
      <c r="BQ65" t="s">
        <v>3933</v>
      </c>
      <c r="BR65" t="s">
        <v>1612</v>
      </c>
      <c r="BS65" t="s">
        <v>1215</v>
      </c>
      <c r="BT65" t="s">
        <v>3934</v>
      </c>
      <c r="BU65" t="s">
        <v>1612</v>
      </c>
      <c r="BV65" t="s">
        <v>1215</v>
      </c>
      <c r="BW65" t="s">
        <v>3935</v>
      </c>
      <c r="BX65" t="s">
        <v>1193</v>
      </c>
      <c r="BY65" t="s">
        <v>3588</v>
      </c>
      <c r="BZ65" t="s">
        <v>3607</v>
      </c>
      <c r="CA65" t="s">
        <v>1193</v>
      </c>
      <c r="CB65" t="s">
        <v>1193</v>
      </c>
      <c r="CC65" t="s">
        <v>427</v>
      </c>
      <c r="CD65" t="s">
        <v>1612</v>
      </c>
      <c r="CE65" t="s">
        <v>1193</v>
      </c>
      <c r="CF65" t="s">
        <v>421</v>
      </c>
      <c r="CG65" t="s">
        <v>1612</v>
      </c>
      <c r="CH65" t="s">
        <v>1193</v>
      </c>
      <c r="CI65" t="s">
        <v>421</v>
      </c>
      <c r="CJ65" t="s">
        <v>1612</v>
      </c>
      <c r="CK65" t="s">
        <v>1193</v>
      </c>
      <c r="CL65" t="s">
        <v>421</v>
      </c>
      <c r="CM65" t="s">
        <v>1612</v>
      </c>
      <c r="CN65" t="s">
        <v>1193</v>
      </c>
      <c r="CO65" t="s">
        <v>425</v>
      </c>
      <c r="CP65" t="s">
        <v>1612</v>
      </c>
      <c r="CQ65" t="s">
        <v>1193</v>
      </c>
      <c r="CR65" t="s">
        <v>425</v>
      </c>
      <c r="CS65" t="s">
        <v>1612</v>
      </c>
      <c r="CT65" t="s">
        <v>1193</v>
      </c>
      <c r="CU65" t="s">
        <v>421</v>
      </c>
      <c r="CV65" t="s">
        <v>1612</v>
      </c>
      <c r="CW65" t="s">
        <v>1194</v>
      </c>
      <c r="CX65" t="s">
        <v>3590</v>
      </c>
      <c r="CY65" t="s">
        <v>1612</v>
      </c>
      <c r="CZ65" t="s">
        <v>1193</v>
      </c>
      <c r="DA65" t="s">
        <v>1193</v>
      </c>
      <c r="DB65" t="s">
        <v>1194</v>
      </c>
      <c r="DC65" t="s">
        <v>1193</v>
      </c>
      <c r="DD65" t="s">
        <v>1193</v>
      </c>
      <c r="DE65" t="s">
        <v>1193</v>
      </c>
      <c r="DF65" t="s">
        <v>1193</v>
      </c>
      <c r="DG65" t="s">
        <v>1194</v>
      </c>
      <c r="DH65" t="s">
        <v>1194</v>
      </c>
      <c r="DI65" t="s">
        <v>1193</v>
      </c>
      <c r="DJ65" t="s">
        <v>1194</v>
      </c>
      <c r="DK65" t="s">
        <v>1193</v>
      </c>
      <c r="DL65" t="s">
        <v>1193</v>
      </c>
      <c r="DM65" t="s">
        <v>3936</v>
      </c>
      <c r="DN65" t="s">
        <v>1193</v>
      </c>
      <c r="DO65" t="s">
        <v>3937</v>
      </c>
      <c r="DP65">
        <v>0.03</v>
      </c>
      <c r="DQ65">
        <v>1</v>
      </c>
      <c r="DR65" t="s">
        <v>3938</v>
      </c>
      <c r="DS65" t="s">
        <v>3717</v>
      </c>
      <c r="DT65">
        <v>177</v>
      </c>
      <c r="DU65">
        <v>177</v>
      </c>
      <c r="DV65">
        <v>188</v>
      </c>
      <c r="DW65">
        <v>1</v>
      </c>
      <c r="DX65" t="s">
        <v>3939</v>
      </c>
      <c r="DY65" t="s">
        <v>3940</v>
      </c>
    </row>
    <row r="66" spans="1:129">
      <c r="A66" t="s">
        <v>73</v>
      </c>
      <c r="B66" t="s">
        <v>72</v>
      </c>
      <c r="C66" t="s">
        <v>71</v>
      </c>
      <c r="D66" s="402" t="s">
        <v>211</v>
      </c>
      <c r="E66" s="402" t="s">
        <v>210</v>
      </c>
      <c r="F66" t="s">
        <v>2593</v>
      </c>
      <c r="G66" t="s">
        <v>2594</v>
      </c>
      <c r="H66">
        <v>7786321877</v>
      </c>
      <c r="I66" t="s">
        <v>3941</v>
      </c>
      <c r="J66">
        <v>5</v>
      </c>
      <c r="K66">
        <v>1</v>
      </c>
      <c r="L66">
        <v>24</v>
      </c>
      <c r="M66">
        <v>4</v>
      </c>
      <c r="N66">
        <v>15</v>
      </c>
      <c r="O66">
        <v>10</v>
      </c>
      <c r="P66">
        <v>28</v>
      </c>
      <c r="Q66">
        <v>25</v>
      </c>
      <c r="R66">
        <v>1</v>
      </c>
      <c r="S66" t="s">
        <v>1193</v>
      </c>
      <c r="T66" t="s">
        <v>3577</v>
      </c>
      <c r="U66" t="s">
        <v>1612</v>
      </c>
      <c r="V66" t="s">
        <v>1193</v>
      </c>
      <c r="W66" t="s">
        <v>1193</v>
      </c>
      <c r="X66" t="s">
        <v>1193</v>
      </c>
      <c r="Y66" t="s">
        <v>1193</v>
      </c>
      <c r="Z66" t="s">
        <v>1193</v>
      </c>
      <c r="AA66" t="s">
        <v>1193</v>
      </c>
      <c r="AB66" t="s">
        <v>1196</v>
      </c>
      <c r="AC66" t="s">
        <v>1193</v>
      </c>
      <c r="AD66" t="s">
        <v>1612</v>
      </c>
      <c r="AE66" t="s">
        <v>1612</v>
      </c>
      <c r="AF66" t="s">
        <v>1612</v>
      </c>
      <c r="AG66" t="s">
        <v>1612</v>
      </c>
      <c r="AH66" t="s">
        <v>1612</v>
      </c>
      <c r="AI66" t="s">
        <v>1612</v>
      </c>
      <c r="AJ66">
        <v>42551</v>
      </c>
      <c r="AK66" t="s">
        <v>1612</v>
      </c>
      <c r="AL66" t="s">
        <v>1612</v>
      </c>
      <c r="AM66" t="s">
        <v>1612</v>
      </c>
      <c r="AN66" t="s">
        <v>1612</v>
      </c>
      <c r="AO66" t="s">
        <v>1612</v>
      </c>
      <c r="AP66" t="s">
        <v>1612</v>
      </c>
      <c r="AQ66" t="s">
        <v>1612</v>
      </c>
      <c r="AR66" t="s">
        <v>3942</v>
      </c>
      <c r="AS66" t="s">
        <v>1612</v>
      </c>
      <c r="AT66">
        <v>4138</v>
      </c>
      <c r="AU66" t="s">
        <v>1612</v>
      </c>
      <c r="AV66" t="s">
        <v>3943</v>
      </c>
      <c r="AW66" t="s">
        <v>402</v>
      </c>
      <c r="AX66" t="s">
        <v>1612</v>
      </c>
      <c r="AY66">
        <v>2044148</v>
      </c>
      <c r="AZ66">
        <v>2479757</v>
      </c>
      <c r="BA66">
        <v>2902202</v>
      </c>
      <c r="BB66">
        <v>3531302</v>
      </c>
      <c r="BC66">
        <v>1959809</v>
      </c>
      <c r="BD66">
        <v>2672724</v>
      </c>
      <c r="BE66" t="s">
        <v>2597</v>
      </c>
      <c r="BF66">
        <v>2044148</v>
      </c>
      <c r="BG66">
        <v>2479757</v>
      </c>
      <c r="BH66">
        <v>2902202</v>
      </c>
      <c r="BI66">
        <v>3531302</v>
      </c>
      <c r="BJ66">
        <v>1959809</v>
      </c>
      <c r="BK66">
        <v>2672724</v>
      </c>
      <c r="BL66" t="s">
        <v>2597</v>
      </c>
      <c r="BM66" t="s">
        <v>2597</v>
      </c>
      <c r="BN66" t="s">
        <v>1216</v>
      </c>
      <c r="BO66" t="s">
        <v>3944</v>
      </c>
      <c r="BP66" t="s">
        <v>1217</v>
      </c>
      <c r="BQ66" t="s">
        <v>3945</v>
      </c>
      <c r="BR66" t="s">
        <v>1612</v>
      </c>
      <c r="BS66" t="s">
        <v>1214</v>
      </c>
      <c r="BT66" t="s">
        <v>3946</v>
      </c>
      <c r="BU66" t="s">
        <v>1612</v>
      </c>
      <c r="BV66" t="s">
        <v>1217</v>
      </c>
      <c r="BW66" t="s">
        <v>3947</v>
      </c>
      <c r="BX66" t="s">
        <v>1193</v>
      </c>
      <c r="BY66" t="s">
        <v>3588</v>
      </c>
      <c r="BZ66" t="s">
        <v>3607</v>
      </c>
      <c r="CA66" t="s">
        <v>1193</v>
      </c>
      <c r="CB66" t="s">
        <v>1194</v>
      </c>
      <c r="CC66" t="s">
        <v>3590</v>
      </c>
      <c r="CD66" t="s">
        <v>1612</v>
      </c>
      <c r="CE66" t="s">
        <v>1193</v>
      </c>
      <c r="CF66" t="s">
        <v>425</v>
      </c>
      <c r="CG66" t="s">
        <v>1612</v>
      </c>
      <c r="CH66" t="s">
        <v>1193</v>
      </c>
      <c r="CI66" t="s">
        <v>423</v>
      </c>
      <c r="CJ66" t="s">
        <v>1612</v>
      </c>
      <c r="CK66" t="s">
        <v>1193</v>
      </c>
      <c r="CL66" t="s">
        <v>425</v>
      </c>
      <c r="CM66" t="s">
        <v>1612</v>
      </c>
      <c r="CN66" t="s">
        <v>1193</v>
      </c>
      <c r="CO66" t="s">
        <v>422</v>
      </c>
      <c r="CP66" t="s">
        <v>1612</v>
      </c>
      <c r="CQ66" t="s">
        <v>1193</v>
      </c>
      <c r="CR66" t="s">
        <v>421</v>
      </c>
      <c r="CS66" t="s">
        <v>1612</v>
      </c>
      <c r="CT66" t="s">
        <v>1193</v>
      </c>
      <c r="CU66" t="s">
        <v>423</v>
      </c>
      <c r="CV66" t="s">
        <v>1612</v>
      </c>
      <c r="CW66" t="s">
        <v>1194</v>
      </c>
      <c r="CX66" t="s">
        <v>3590</v>
      </c>
      <c r="CY66" t="s">
        <v>1612</v>
      </c>
      <c r="CZ66" t="s">
        <v>1193</v>
      </c>
      <c r="DA66" t="s">
        <v>1193</v>
      </c>
      <c r="DB66" t="s">
        <v>1193</v>
      </c>
      <c r="DC66" t="s">
        <v>1193</v>
      </c>
      <c r="DD66" t="s">
        <v>1193</v>
      </c>
      <c r="DE66" t="s">
        <v>1193</v>
      </c>
      <c r="DF66" t="s">
        <v>1194</v>
      </c>
      <c r="DG66" t="s">
        <v>1194</v>
      </c>
      <c r="DH66" t="s">
        <v>1194</v>
      </c>
      <c r="DI66" t="s">
        <v>1194</v>
      </c>
      <c r="DJ66" t="s">
        <v>1194</v>
      </c>
      <c r="DK66" t="s">
        <v>1194</v>
      </c>
      <c r="DL66" t="s">
        <v>1193</v>
      </c>
      <c r="DM66" t="s">
        <v>3948</v>
      </c>
      <c r="DN66" t="s">
        <v>1193</v>
      </c>
      <c r="DO66" t="s">
        <v>3949</v>
      </c>
      <c r="DP66">
        <v>0.04</v>
      </c>
      <c r="DQ66">
        <v>1</v>
      </c>
      <c r="DR66" t="s">
        <v>3950</v>
      </c>
      <c r="DS66" t="s">
        <v>3592</v>
      </c>
      <c r="DT66">
        <v>394</v>
      </c>
      <c r="DU66">
        <v>104</v>
      </c>
      <c r="DV66">
        <v>5</v>
      </c>
      <c r="DW66">
        <v>1</v>
      </c>
      <c r="DX66" t="s">
        <v>3951</v>
      </c>
      <c r="DY66" t="s">
        <v>3952</v>
      </c>
    </row>
    <row r="67" spans="1:129">
      <c r="A67" t="s">
        <v>44</v>
      </c>
      <c r="B67" t="s">
        <v>116</v>
      </c>
      <c r="C67" t="s">
        <v>115</v>
      </c>
      <c r="D67" s="402" t="s">
        <v>209</v>
      </c>
      <c r="E67" s="402" t="s">
        <v>208</v>
      </c>
      <c r="F67" t="s">
        <v>3953</v>
      </c>
      <c r="G67" t="s">
        <v>3954</v>
      </c>
      <c r="H67" t="s">
        <v>2858</v>
      </c>
      <c r="I67" t="s">
        <v>2605</v>
      </c>
      <c r="J67">
        <v>5</v>
      </c>
      <c r="K67">
        <v>1</v>
      </c>
      <c r="L67">
        <v>24</v>
      </c>
      <c r="M67">
        <v>4</v>
      </c>
      <c r="N67">
        <v>15</v>
      </c>
      <c r="O67">
        <v>10</v>
      </c>
      <c r="P67">
        <v>28</v>
      </c>
      <c r="Q67">
        <v>25</v>
      </c>
      <c r="R67">
        <v>1</v>
      </c>
      <c r="S67" t="s">
        <v>1193</v>
      </c>
      <c r="T67" t="s">
        <v>3577</v>
      </c>
      <c r="U67" t="s">
        <v>1612</v>
      </c>
      <c r="V67" t="s">
        <v>1193</v>
      </c>
      <c r="W67" t="s">
        <v>1193</v>
      </c>
      <c r="X67" t="s">
        <v>1196</v>
      </c>
      <c r="Y67" t="s">
        <v>1196</v>
      </c>
      <c r="Z67" t="s">
        <v>1196</v>
      </c>
      <c r="AA67" t="s">
        <v>1193</v>
      </c>
      <c r="AB67" t="s">
        <v>1193</v>
      </c>
      <c r="AC67" t="s">
        <v>1193</v>
      </c>
      <c r="AD67" t="s">
        <v>1612</v>
      </c>
      <c r="AE67" t="s">
        <v>1612</v>
      </c>
      <c r="AF67">
        <v>42460</v>
      </c>
      <c r="AG67">
        <v>42614</v>
      </c>
      <c r="AH67">
        <v>42460</v>
      </c>
      <c r="AI67" t="s">
        <v>1612</v>
      </c>
      <c r="AJ67" t="s">
        <v>1612</v>
      </c>
      <c r="AK67" t="s">
        <v>1612</v>
      </c>
      <c r="AL67" t="s">
        <v>1612</v>
      </c>
      <c r="AM67" t="s">
        <v>1612</v>
      </c>
      <c r="AN67" t="s">
        <v>3955</v>
      </c>
      <c r="AO67" t="s">
        <v>3956</v>
      </c>
      <c r="AP67" t="s">
        <v>3957</v>
      </c>
      <c r="AQ67" t="s">
        <v>1612</v>
      </c>
      <c r="AR67" t="s">
        <v>1612</v>
      </c>
      <c r="AS67" t="s">
        <v>1612</v>
      </c>
      <c r="AT67">
        <v>3835</v>
      </c>
      <c r="AU67">
        <v>210090</v>
      </c>
      <c r="AV67" t="s">
        <v>1613</v>
      </c>
      <c r="AW67" t="s">
        <v>402</v>
      </c>
      <c r="AX67">
        <v>4036</v>
      </c>
      <c r="AY67">
        <v>3538000</v>
      </c>
      <c r="AZ67">
        <v>3133000</v>
      </c>
      <c r="BA67">
        <v>2682000</v>
      </c>
      <c r="BB67">
        <v>2682000</v>
      </c>
      <c r="BC67">
        <v>3538000</v>
      </c>
      <c r="BD67">
        <v>3133000</v>
      </c>
      <c r="BE67" t="s">
        <v>1612</v>
      </c>
      <c r="BF67">
        <v>2581746</v>
      </c>
      <c r="BG67">
        <v>2488989</v>
      </c>
      <c r="BH67">
        <v>2698358</v>
      </c>
      <c r="BI67">
        <v>4265907</v>
      </c>
      <c r="BJ67">
        <v>2581746</v>
      </c>
      <c r="BK67">
        <v>2488989</v>
      </c>
      <c r="BL67" t="s">
        <v>1613</v>
      </c>
      <c r="BM67" t="s">
        <v>3958</v>
      </c>
      <c r="BN67" t="s">
        <v>1215</v>
      </c>
      <c r="BO67" t="s">
        <v>3959</v>
      </c>
      <c r="BP67" t="s">
        <v>1215</v>
      </c>
      <c r="BQ67" t="s">
        <v>3960</v>
      </c>
      <c r="BR67" t="s">
        <v>1612</v>
      </c>
      <c r="BS67" t="s">
        <v>1215</v>
      </c>
      <c r="BT67" t="s">
        <v>2612</v>
      </c>
      <c r="BU67" t="s">
        <v>1612</v>
      </c>
      <c r="BV67" t="s">
        <v>1217</v>
      </c>
      <c r="BW67" t="s">
        <v>3961</v>
      </c>
      <c r="BX67" t="s">
        <v>1193</v>
      </c>
      <c r="BY67" t="s">
        <v>3588</v>
      </c>
      <c r="BZ67" t="s">
        <v>3607</v>
      </c>
      <c r="CA67" t="s">
        <v>1193</v>
      </c>
      <c r="CB67" t="s">
        <v>1194</v>
      </c>
      <c r="CC67" t="s">
        <v>3590</v>
      </c>
      <c r="CD67" t="s">
        <v>1612</v>
      </c>
      <c r="CE67" t="s">
        <v>1194</v>
      </c>
      <c r="CF67" t="s">
        <v>3590</v>
      </c>
      <c r="CG67" t="s">
        <v>1612</v>
      </c>
      <c r="CH67" t="s">
        <v>1194</v>
      </c>
      <c r="CI67" t="s">
        <v>3590</v>
      </c>
      <c r="CJ67" t="s">
        <v>1612</v>
      </c>
      <c r="CK67" t="s">
        <v>1193</v>
      </c>
      <c r="CL67" t="s">
        <v>421</v>
      </c>
      <c r="CM67" t="s">
        <v>1612</v>
      </c>
      <c r="CN67" t="s">
        <v>1193</v>
      </c>
      <c r="CO67" t="s">
        <v>421</v>
      </c>
      <c r="CP67" t="s">
        <v>1612</v>
      </c>
      <c r="CQ67" t="s">
        <v>1194</v>
      </c>
      <c r="CR67" t="s">
        <v>421</v>
      </c>
      <c r="CS67" t="s">
        <v>1612</v>
      </c>
      <c r="CT67" t="s">
        <v>1193</v>
      </c>
      <c r="CU67" t="s">
        <v>424</v>
      </c>
      <c r="CV67" t="s">
        <v>1612</v>
      </c>
      <c r="CW67" t="s">
        <v>1193</v>
      </c>
      <c r="CX67" t="s">
        <v>424</v>
      </c>
      <c r="CY67" t="s">
        <v>3962</v>
      </c>
      <c r="CZ67" t="s">
        <v>1193</v>
      </c>
      <c r="DA67" t="s">
        <v>1193</v>
      </c>
      <c r="DB67" t="s">
        <v>1194</v>
      </c>
      <c r="DC67" t="s">
        <v>1193</v>
      </c>
      <c r="DD67" t="s">
        <v>1193</v>
      </c>
      <c r="DE67" t="s">
        <v>1193</v>
      </c>
      <c r="DF67" t="s">
        <v>1193</v>
      </c>
      <c r="DG67" t="s">
        <v>1194</v>
      </c>
      <c r="DH67" t="s">
        <v>1194</v>
      </c>
      <c r="DI67" t="s">
        <v>1193</v>
      </c>
      <c r="DJ67" t="s">
        <v>1194</v>
      </c>
      <c r="DK67" t="s">
        <v>1193</v>
      </c>
      <c r="DL67" t="s">
        <v>1193</v>
      </c>
      <c r="DM67" t="s">
        <v>3963</v>
      </c>
      <c r="DN67" t="s">
        <v>1193</v>
      </c>
      <c r="DO67" t="s">
        <v>3964</v>
      </c>
      <c r="DP67">
        <v>0.02</v>
      </c>
      <c r="DQ67">
        <v>0.02</v>
      </c>
      <c r="DR67" t="s">
        <v>3965</v>
      </c>
      <c r="DS67" t="s">
        <v>3717</v>
      </c>
      <c r="DT67">
        <v>6</v>
      </c>
      <c r="DU67">
        <v>6</v>
      </c>
      <c r="DV67">
        <v>44</v>
      </c>
      <c r="DW67">
        <v>0.54</v>
      </c>
      <c r="DX67" t="s">
        <v>3966</v>
      </c>
      <c r="DY67" t="s">
        <v>413</v>
      </c>
    </row>
    <row r="68" spans="1:129">
      <c r="A68" t="s">
        <v>49</v>
      </c>
      <c r="B68" t="s">
        <v>55</v>
      </c>
      <c r="C68" t="s">
        <v>158</v>
      </c>
      <c r="D68" s="402" t="s">
        <v>207</v>
      </c>
      <c r="E68" s="402" t="s">
        <v>206</v>
      </c>
      <c r="F68" t="s">
        <v>3967</v>
      </c>
      <c r="G68" t="s">
        <v>2615</v>
      </c>
      <c r="H68" t="s">
        <v>2616</v>
      </c>
      <c r="I68" t="s">
        <v>3968</v>
      </c>
      <c r="J68">
        <v>5</v>
      </c>
      <c r="K68">
        <v>1</v>
      </c>
      <c r="L68">
        <v>24</v>
      </c>
      <c r="M68">
        <v>4</v>
      </c>
      <c r="N68">
        <v>15</v>
      </c>
      <c r="O68">
        <v>10</v>
      </c>
      <c r="P68">
        <v>28</v>
      </c>
      <c r="Q68">
        <v>25</v>
      </c>
      <c r="R68">
        <v>1</v>
      </c>
      <c r="S68" t="s">
        <v>1193</v>
      </c>
      <c r="T68" t="s">
        <v>3577</v>
      </c>
      <c r="U68" t="s">
        <v>1612</v>
      </c>
      <c r="V68" t="s">
        <v>1193</v>
      </c>
      <c r="W68" t="s">
        <v>1193</v>
      </c>
      <c r="X68" t="s">
        <v>1193</v>
      </c>
      <c r="Y68" t="s">
        <v>1196</v>
      </c>
      <c r="Z68" t="s">
        <v>1193</v>
      </c>
      <c r="AA68" t="s">
        <v>1196</v>
      </c>
      <c r="AB68" t="s">
        <v>1196</v>
      </c>
      <c r="AC68" t="s">
        <v>1193</v>
      </c>
      <c r="AD68" t="s">
        <v>1612</v>
      </c>
      <c r="AE68" t="s">
        <v>1612</v>
      </c>
      <c r="AF68" t="s">
        <v>1612</v>
      </c>
      <c r="AG68">
        <v>42369</v>
      </c>
      <c r="AH68" t="s">
        <v>1612</v>
      </c>
      <c r="AI68">
        <v>42369</v>
      </c>
      <c r="AJ68">
        <v>42460</v>
      </c>
      <c r="AK68" t="s">
        <v>1612</v>
      </c>
      <c r="AL68" t="s">
        <v>1612</v>
      </c>
      <c r="AM68" t="s">
        <v>1612</v>
      </c>
      <c r="AN68" t="s">
        <v>1612</v>
      </c>
      <c r="AO68" t="s">
        <v>3969</v>
      </c>
      <c r="AP68" t="s">
        <v>1612</v>
      </c>
      <c r="AQ68" t="s">
        <v>2620</v>
      </c>
      <c r="AR68" t="s">
        <v>3970</v>
      </c>
      <c r="AS68" t="s">
        <v>1612</v>
      </c>
      <c r="AT68">
        <v>6772</v>
      </c>
      <c r="AU68" t="s">
        <v>1612</v>
      </c>
      <c r="AV68" t="s">
        <v>1612</v>
      </c>
      <c r="AW68" t="s">
        <v>403</v>
      </c>
      <c r="AX68">
        <v>6173</v>
      </c>
      <c r="AY68">
        <v>3606000</v>
      </c>
      <c r="AZ68">
        <v>3606000</v>
      </c>
      <c r="BA68">
        <v>3606000</v>
      </c>
      <c r="BB68">
        <v>3606000</v>
      </c>
      <c r="BC68">
        <v>3072210</v>
      </c>
      <c r="BD68">
        <v>3330816</v>
      </c>
      <c r="BE68" t="s">
        <v>3971</v>
      </c>
      <c r="BF68">
        <v>3367250</v>
      </c>
      <c r="BG68">
        <v>3431391</v>
      </c>
      <c r="BH68">
        <v>3568408</v>
      </c>
      <c r="BI68">
        <v>4056951</v>
      </c>
      <c r="BJ68">
        <v>3072210</v>
      </c>
      <c r="BK68">
        <v>3330816</v>
      </c>
      <c r="BL68" t="s">
        <v>1612</v>
      </c>
      <c r="BM68" t="s">
        <v>3972</v>
      </c>
      <c r="BN68" t="s">
        <v>1214</v>
      </c>
      <c r="BO68" t="s">
        <v>3973</v>
      </c>
      <c r="BP68" t="s">
        <v>1214</v>
      </c>
      <c r="BQ68" t="s">
        <v>3974</v>
      </c>
      <c r="BR68" t="s">
        <v>1612</v>
      </c>
      <c r="BS68" t="s">
        <v>1214</v>
      </c>
      <c r="BT68" t="s">
        <v>3975</v>
      </c>
      <c r="BU68" t="s">
        <v>1612</v>
      </c>
      <c r="BV68" t="s">
        <v>1214</v>
      </c>
      <c r="BW68" t="s">
        <v>2627</v>
      </c>
      <c r="BX68" t="s">
        <v>1193</v>
      </c>
      <c r="BY68" t="s">
        <v>3606</v>
      </c>
      <c r="BZ68" t="s">
        <v>3607</v>
      </c>
      <c r="CA68" t="s">
        <v>1193</v>
      </c>
      <c r="CB68" t="s">
        <v>1194</v>
      </c>
      <c r="CC68" t="s">
        <v>3590</v>
      </c>
      <c r="CD68" t="s">
        <v>1612</v>
      </c>
      <c r="CE68" t="s">
        <v>1194</v>
      </c>
      <c r="CF68" t="s">
        <v>3590</v>
      </c>
      <c r="CG68" t="s">
        <v>1612</v>
      </c>
      <c r="CH68" t="s">
        <v>1194</v>
      </c>
      <c r="CI68" t="s">
        <v>3590</v>
      </c>
      <c r="CJ68" t="s">
        <v>1612</v>
      </c>
      <c r="CK68" t="s">
        <v>1193</v>
      </c>
      <c r="CL68" t="s">
        <v>424</v>
      </c>
      <c r="CM68" t="s">
        <v>1612</v>
      </c>
      <c r="CN68" t="s">
        <v>1193</v>
      </c>
      <c r="CO68" t="s">
        <v>422</v>
      </c>
      <c r="CP68" t="s">
        <v>1612</v>
      </c>
      <c r="CQ68" t="s">
        <v>1193</v>
      </c>
      <c r="CR68" t="s">
        <v>424</v>
      </c>
      <c r="CS68" t="s">
        <v>1612</v>
      </c>
      <c r="CT68" t="s">
        <v>1193</v>
      </c>
      <c r="CU68" t="s">
        <v>421</v>
      </c>
      <c r="CV68" t="s">
        <v>1612</v>
      </c>
      <c r="CW68" t="s">
        <v>1194</v>
      </c>
      <c r="CX68" t="s">
        <v>3590</v>
      </c>
      <c r="CY68" t="s">
        <v>1612</v>
      </c>
      <c r="CZ68" t="s">
        <v>1193</v>
      </c>
      <c r="DA68" t="s">
        <v>1193</v>
      </c>
      <c r="DB68" t="s">
        <v>1194</v>
      </c>
      <c r="DC68" t="s">
        <v>1193</v>
      </c>
      <c r="DD68" t="s">
        <v>1193</v>
      </c>
      <c r="DE68" t="s">
        <v>1193</v>
      </c>
      <c r="DF68" t="s">
        <v>1193</v>
      </c>
      <c r="DG68" t="s">
        <v>1194</v>
      </c>
      <c r="DH68" t="s">
        <v>1194</v>
      </c>
      <c r="DI68" t="s">
        <v>1193</v>
      </c>
      <c r="DJ68" t="s">
        <v>1193</v>
      </c>
      <c r="DK68" t="s">
        <v>1193</v>
      </c>
      <c r="DL68" t="s">
        <v>1193</v>
      </c>
      <c r="DM68" t="s">
        <v>3976</v>
      </c>
      <c r="DN68" t="s">
        <v>1193</v>
      </c>
      <c r="DO68" t="s">
        <v>3977</v>
      </c>
      <c r="DP68">
        <v>3.5200000000000002E-2</v>
      </c>
      <c r="DQ68">
        <v>0.81399999999999995</v>
      </c>
      <c r="DR68" t="s">
        <v>3978</v>
      </c>
      <c r="DS68" t="s">
        <v>3592</v>
      </c>
      <c r="DT68" t="s">
        <v>1612</v>
      </c>
      <c r="DU68" t="s">
        <v>1612</v>
      </c>
      <c r="DV68">
        <v>7</v>
      </c>
      <c r="DW68">
        <v>1</v>
      </c>
      <c r="DX68" t="s">
        <v>3979</v>
      </c>
      <c r="DY68" t="s">
        <v>3980</v>
      </c>
    </row>
    <row r="69" spans="1:129">
      <c r="A69" t="s">
        <v>73</v>
      </c>
      <c r="B69" t="s">
        <v>72</v>
      </c>
      <c r="C69" t="s">
        <v>71</v>
      </c>
      <c r="D69" s="402" t="s">
        <v>169</v>
      </c>
      <c r="E69" s="402" t="s">
        <v>168</v>
      </c>
      <c r="F69" t="s">
        <v>1609</v>
      </c>
      <c r="G69" t="s">
        <v>3981</v>
      </c>
      <c r="H69" t="s">
        <v>3982</v>
      </c>
      <c r="I69" t="s">
        <v>3983</v>
      </c>
      <c r="J69">
        <v>5</v>
      </c>
      <c r="K69">
        <v>1</v>
      </c>
      <c r="L69">
        <v>24</v>
      </c>
      <c r="M69">
        <v>4</v>
      </c>
      <c r="N69">
        <v>15</v>
      </c>
      <c r="O69">
        <v>10</v>
      </c>
      <c r="P69">
        <v>28</v>
      </c>
      <c r="Q69">
        <v>25</v>
      </c>
      <c r="R69">
        <v>1</v>
      </c>
      <c r="S69" t="s">
        <v>1193</v>
      </c>
      <c r="T69" t="s">
        <v>3577</v>
      </c>
      <c r="U69" t="s">
        <v>1612</v>
      </c>
      <c r="V69" t="s">
        <v>1193</v>
      </c>
      <c r="W69" t="s">
        <v>1193</v>
      </c>
      <c r="X69" t="s">
        <v>1193</v>
      </c>
      <c r="Y69" t="s">
        <v>1193</v>
      </c>
      <c r="Z69" t="s">
        <v>1193</v>
      </c>
      <c r="AA69" t="s">
        <v>1193</v>
      </c>
      <c r="AB69" t="s">
        <v>1193</v>
      </c>
      <c r="AC69" t="s">
        <v>1193</v>
      </c>
      <c r="AD69" t="s">
        <v>1612</v>
      </c>
      <c r="AE69" t="s">
        <v>1612</v>
      </c>
      <c r="AF69" t="s">
        <v>1612</v>
      </c>
      <c r="AG69" t="s">
        <v>1612</v>
      </c>
      <c r="AH69" t="s">
        <v>1612</v>
      </c>
      <c r="AI69" t="s">
        <v>1612</v>
      </c>
      <c r="AJ69" t="s">
        <v>1612</v>
      </c>
      <c r="AK69" t="s">
        <v>1612</v>
      </c>
      <c r="AL69" t="s">
        <v>1612</v>
      </c>
      <c r="AM69" t="s">
        <v>1612</v>
      </c>
      <c r="AN69" t="s">
        <v>1612</v>
      </c>
      <c r="AO69" t="s">
        <v>1612</v>
      </c>
      <c r="AP69" t="s">
        <v>1612</v>
      </c>
      <c r="AQ69" t="s">
        <v>1612</v>
      </c>
      <c r="AR69" t="s">
        <v>1612</v>
      </c>
      <c r="AS69" t="s">
        <v>1612</v>
      </c>
      <c r="AT69">
        <v>6908</v>
      </c>
      <c r="AU69" t="s">
        <v>1612</v>
      </c>
      <c r="AV69" t="s">
        <v>1612</v>
      </c>
      <c r="AW69" t="s">
        <v>403</v>
      </c>
      <c r="AX69">
        <v>6702</v>
      </c>
      <c r="AY69">
        <v>4387250</v>
      </c>
      <c r="AZ69">
        <v>4387250</v>
      </c>
      <c r="BA69">
        <v>4387250</v>
      </c>
      <c r="BB69">
        <v>4387250</v>
      </c>
      <c r="BC69">
        <v>4728500</v>
      </c>
      <c r="BD69">
        <v>4387250</v>
      </c>
      <c r="BE69" t="s">
        <v>1612</v>
      </c>
      <c r="BF69">
        <v>4387250</v>
      </c>
      <c r="BG69">
        <v>4387250</v>
      </c>
      <c r="BH69">
        <v>4387250</v>
      </c>
      <c r="BI69">
        <v>4387250</v>
      </c>
      <c r="BJ69">
        <v>4387250</v>
      </c>
      <c r="BK69">
        <v>5380750</v>
      </c>
      <c r="BL69" t="s">
        <v>1612</v>
      </c>
      <c r="BM69" t="s">
        <v>3984</v>
      </c>
      <c r="BN69" t="s">
        <v>1216</v>
      </c>
      <c r="BO69" t="s">
        <v>3985</v>
      </c>
      <c r="BP69" t="s">
        <v>1215</v>
      </c>
      <c r="BQ69" t="s">
        <v>3986</v>
      </c>
      <c r="BR69" t="s">
        <v>1612</v>
      </c>
      <c r="BS69" t="s">
        <v>1215</v>
      </c>
      <c r="BT69" t="s">
        <v>3987</v>
      </c>
      <c r="BU69" t="s">
        <v>1612</v>
      </c>
      <c r="BV69" t="s">
        <v>1217</v>
      </c>
      <c r="BW69" t="s">
        <v>3988</v>
      </c>
      <c r="BX69" t="s">
        <v>1193</v>
      </c>
      <c r="BY69" t="s">
        <v>3606</v>
      </c>
      <c r="BZ69" t="s">
        <v>3607</v>
      </c>
      <c r="CA69" t="s">
        <v>1194</v>
      </c>
      <c r="CB69" t="s">
        <v>3623</v>
      </c>
      <c r="CC69" t="s">
        <v>3590</v>
      </c>
      <c r="CD69" t="s">
        <v>1612</v>
      </c>
      <c r="CE69" t="s">
        <v>3623</v>
      </c>
      <c r="CF69" t="s">
        <v>3590</v>
      </c>
      <c r="CG69" t="s">
        <v>1612</v>
      </c>
      <c r="CH69" t="s">
        <v>3623</v>
      </c>
      <c r="CI69" t="s">
        <v>3590</v>
      </c>
      <c r="CJ69" t="s">
        <v>1612</v>
      </c>
      <c r="CK69" t="s">
        <v>3623</v>
      </c>
      <c r="CL69" t="s">
        <v>3590</v>
      </c>
      <c r="CM69" t="s">
        <v>1612</v>
      </c>
      <c r="CN69" t="s">
        <v>3623</v>
      </c>
      <c r="CO69" t="s">
        <v>3590</v>
      </c>
      <c r="CP69" t="s">
        <v>1612</v>
      </c>
      <c r="CQ69" t="s">
        <v>3623</v>
      </c>
      <c r="CR69" t="s">
        <v>3590</v>
      </c>
      <c r="CS69" t="s">
        <v>1612</v>
      </c>
      <c r="CT69" t="s">
        <v>3623</v>
      </c>
      <c r="CU69" t="s">
        <v>3590</v>
      </c>
      <c r="CV69" t="s">
        <v>1612</v>
      </c>
      <c r="CW69" t="s">
        <v>3623</v>
      </c>
      <c r="CX69" t="s">
        <v>3590</v>
      </c>
      <c r="CY69" t="s">
        <v>1612</v>
      </c>
      <c r="CZ69" t="s">
        <v>1193</v>
      </c>
      <c r="DA69" t="s">
        <v>1193</v>
      </c>
      <c r="DB69" t="s">
        <v>1193</v>
      </c>
      <c r="DC69" t="s">
        <v>1193</v>
      </c>
      <c r="DD69" t="s">
        <v>1193</v>
      </c>
      <c r="DE69" t="s">
        <v>1193</v>
      </c>
      <c r="DF69" t="s">
        <v>1193</v>
      </c>
      <c r="DG69" t="s">
        <v>1194</v>
      </c>
      <c r="DH69" t="s">
        <v>1194</v>
      </c>
      <c r="DI69" t="s">
        <v>1194</v>
      </c>
      <c r="DJ69" t="s">
        <v>1194</v>
      </c>
      <c r="DK69" t="s">
        <v>1193</v>
      </c>
      <c r="DL69" t="s">
        <v>1193</v>
      </c>
      <c r="DM69" t="s">
        <v>3989</v>
      </c>
      <c r="DN69" t="s">
        <v>1193</v>
      </c>
      <c r="DO69" t="s">
        <v>3990</v>
      </c>
      <c r="DP69">
        <v>0.02</v>
      </c>
      <c r="DQ69">
        <v>0.16</v>
      </c>
      <c r="DR69" t="s">
        <v>3991</v>
      </c>
      <c r="DS69" t="s">
        <v>3611</v>
      </c>
      <c r="DT69">
        <v>1</v>
      </c>
      <c r="DU69">
        <v>1</v>
      </c>
      <c r="DV69">
        <v>1</v>
      </c>
      <c r="DW69">
        <v>0.01</v>
      </c>
      <c r="DX69" t="s">
        <v>3992</v>
      </c>
      <c r="DY69" t="s">
        <v>3993</v>
      </c>
    </row>
    <row r="70" spans="1:129">
      <c r="A70" t="s">
        <v>44</v>
      </c>
      <c r="B70" t="s">
        <v>116</v>
      </c>
      <c r="C70" t="s">
        <v>115</v>
      </c>
      <c r="D70" s="402" t="s">
        <v>167</v>
      </c>
      <c r="E70" s="402" t="s">
        <v>166</v>
      </c>
      <c r="F70" t="s">
        <v>2603</v>
      </c>
      <c r="G70" t="s">
        <v>2604</v>
      </c>
      <c r="H70" t="s">
        <v>2858</v>
      </c>
      <c r="I70" t="s">
        <v>2859</v>
      </c>
      <c r="J70">
        <v>5</v>
      </c>
      <c r="K70">
        <v>1</v>
      </c>
      <c r="L70">
        <v>24</v>
      </c>
      <c r="M70">
        <v>4</v>
      </c>
      <c r="N70">
        <v>15</v>
      </c>
      <c r="O70">
        <v>10</v>
      </c>
      <c r="P70">
        <v>28</v>
      </c>
      <c r="Q70">
        <v>25</v>
      </c>
      <c r="R70">
        <v>1</v>
      </c>
      <c r="S70" t="s">
        <v>1193</v>
      </c>
      <c r="T70" t="s">
        <v>3577</v>
      </c>
      <c r="U70" t="s">
        <v>1612</v>
      </c>
      <c r="V70" t="s">
        <v>1193</v>
      </c>
      <c r="W70" t="s">
        <v>1193</v>
      </c>
      <c r="X70" t="s">
        <v>1196</v>
      </c>
      <c r="Y70" t="s">
        <v>1196</v>
      </c>
      <c r="Z70" t="s">
        <v>1196</v>
      </c>
      <c r="AA70" t="s">
        <v>1193</v>
      </c>
      <c r="AB70" t="s">
        <v>1193</v>
      </c>
      <c r="AC70" t="s">
        <v>1193</v>
      </c>
      <c r="AD70" t="s">
        <v>1612</v>
      </c>
      <c r="AE70" t="s">
        <v>1612</v>
      </c>
      <c r="AF70">
        <v>42460</v>
      </c>
      <c r="AG70">
        <v>42614</v>
      </c>
      <c r="AH70">
        <v>42460</v>
      </c>
      <c r="AI70" t="s">
        <v>1612</v>
      </c>
      <c r="AJ70" t="s">
        <v>1612</v>
      </c>
      <c r="AK70" t="s">
        <v>1612</v>
      </c>
      <c r="AL70" t="s">
        <v>1612</v>
      </c>
      <c r="AM70" t="s">
        <v>1612</v>
      </c>
      <c r="AN70" t="s">
        <v>3955</v>
      </c>
      <c r="AO70" t="s">
        <v>3956</v>
      </c>
      <c r="AP70" t="s">
        <v>3994</v>
      </c>
      <c r="AQ70" t="s">
        <v>1612</v>
      </c>
      <c r="AR70" t="s">
        <v>1612</v>
      </c>
      <c r="AS70" t="s">
        <v>1612</v>
      </c>
      <c r="AT70">
        <v>3566</v>
      </c>
      <c r="AU70">
        <v>198170</v>
      </c>
      <c r="AV70" t="s">
        <v>1612</v>
      </c>
      <c r="AW70" t="s">
        <v>402</v>
      </c>
      <c r="AX70">
        <v>3717</v>
      </c>
      <c r="AY70">
        <v>3360700</v>
      </c>
      <c r="AZ70">
        <v>3035200</v>
      </c>
      <c r="BA70">
        <v>2604400</v>
      </c>
      <c r="BB70">
        <v>2602700</v>
      </c>
      <c r="BC70">
        <v>3360688</v>
      </c>
      <c r="BD70">
        <v>3035187</v>
      </c>
      <c r="BE70" t="s">
        <v>1612</v>
      </c>
      <c r="BF70">
        <v>2163500</v>
      </c>
      <c r="BG70">
        <v>2423350</v>
      </c>
      <c r="BH70">
        <v>3033700</v>
      </c>
      <c r="BI70">
        <v>3982450</v>
      </c>
      <c r="BJ70">
        <v>2163485.7599999998</v>
      </c>
      <c r="BK70">
        <v>2423347</v>
      </c>
      <c r="BL70" t="s">
        <v>1613</v>
      </c>
      <c r="BM70" t="s">
        <v>3995</v>
      </c>
      <c r="BN70" t="s">
        <v>1215</v>
      </c>
      <c r="BO70" t="s">
        <v>3959</v>
      </c>
      <c r="BP70" t="s">
        <v>1215</v>
      </c>
      <c r="BQ70" t="s">
        <v>3996</v>
      </c>
      <c r="BR70" t="s">
        <v>1612</v>
      </c>
      <c r="BS70" t="s">
        <v>1215</v>
      </c>
      <c r="BT70" t="s">
        <v>2612</v>
      </c>
      <c r="BU70" t="s">
        <v>1612</v>
      </c>
      <c r="BV70" t="s">
        <v>1217</v>
      </c>
      <c r="BW70" t="s">
        <v>3961</v>
      </c>
      <c r="BX70" t="s">
        <v>1193</v>
      </c>
      <c r="BY70" t="s">
        <v>3588</v>
      </c>
      <c r="BZ70" t="s">
        <v>3607</v>
      </c>
      <c r="CA70" t="s">
        <v>1193</v>
      </c>
      <c r="CB70" t="s">
        <v>1194</v>
      </c>
      <c r="CC70" t="s">
        <v>3590</v>
      </c>
      <c r="CD70" t="s">
        <v>1612</v>
      </c>
      <c r="CE70" t="s">
        <v>1194</v>
      </c>
      <c r="CF70" t="s">
        <v>3590</v>
      </c>
      <c r="CG70" t="s">
        <v>1612</v>
      </c>
      <c r="CH70" t="s">
        <v>1194</v>
      </c>
      <c r="CI70" t="s">
        <v>3590</v>
      </c>
      <c r="CJ70" t="s">
        <v>1612</v>
      </c>
      <c r="CK70" t="s">
        <v>1193</v>
      </c>
      <c r="CL70" t="s">
        <v>421</v>
      </c>
      <c r="CM70" t="s">
        <v>1612</v>
      </c>
      <c r="CN70" t="s">
        <v>1193</v>
      </c>
      <c r="CO70" t="s">
        <v>421</v>
      </c>
      <c r="CP70" t="s">
        <v>1612</v>
      </c>
      <c r="CQ70" t="s">
        <v>1194</v>
      </c>
      <c r="CR70" t="s">
        <v>421</v>
      </c>
      <c r="CS70" t="s">
        <v>1612</v>
      </c>
      <c r="CT70" t="s">
        <v>1193</v>
      </c>
      <c r="CU70" t="s">
        <v>424</v>
      </c>
      <c r="CV70" t="s">
        <v>1612</v>
      </c>
      <c r="CW70" t="s">
        <v>1193</v>
      </c>
      <c r="CX70" t="s">
        <v>424</v>
      </c>
      <c r="CY70" t="s">
        <v>3997</v>
      </c>
      <c r="CZ70" t="s">
        <v>1193</v>
      </c>
      <c r="DA70" t="s">
        <v>1193</v>
      </c>
      <c r="DB70" t="s">
        <v>1194</v>
      </c>
      <c r="DC70" t="s">
        <v>1193</v>
      </c>
      <c r="DD70" t="s">
        <v>1193</v>
      </c>
      <c r="DE70" t="s">
        <v>1193</v>
      </c>
      <c r="DF70" t="s">
        <v>1193</v>
      </c>
      <c r="DG70" t="s">
        <v>1194</v>
      </c>
      <c r="DH70" t="s">
        <v>1194</v>
      </c>
      <c r="DI70" t="s">
        <v>1193</v>
      </c>
      <c r="DJ70" t="s">
        <v>1194</v>
      </c>
      <c r="DK70" t="s">
        <v>1193</v>
      </c>
      <c r="DL70" t="s">
        <v>1193</v>
      </c>
      <c r="DM70" t="s">
        <v>3998</v>
      </c>
      <c r="DN70" t="s">
        <v>1193</v>
      </c>
      <c r="DO70" t="s">
        <v>3964</v>
      </c>
      <c r="DP70">
        <v>0.02</v>
      </c>
      <c r="DQ70">
        <v>0.02</v>
      </c>
      <c r="DR70" t="s">
        <v>3999</v>
      </c>
      <c r="DS70" t="s">
        <v>3717</v>
      </c>
      <c r="DT70">
        <v>13</v>
      </c>
      <c r="DU70">
        <v>10</v>
      </c>
      <c r="DV70">
        <v>36</v>
      </c>
      <c r="DW70">
        <v>0.57999999999999996</v>
      </c>
      <c r="DX70" t="s">
        <v>4000</v>
      </c>
      <c r="DY70" t="s">
        <v>413</v>
      </c>
    </row>
    <row r="71" spans="1:129">
      <c r="A71" t="s">
        <v>44</v>
      </c>
      <c r="B71" t="s">
        <v>60</v>
      </c>
      <c r="C71" t="s">
        <v>68</v>
      </c>
      <c r="D71" s="402" t="s">
        <v>163</v>
      </c>
      <c r="E71" s="402" t="s">
        <v>162</v>
      </c>
      <c r="F71" t="s">
        <v>2876</v>
      </c>
      <c r="G71" t="s">
        <v>2877</v>
      </c>
      <c r="H71" t="s">
        <v>2878</v>
      </c>
      <c r="I71" t="s">
        <v>4001</v>
      </c>
      <c r="J71">
        <v>5</v>
      </c>
      <c r="K71">
        <v>1</v>
      </c>
      <c r="L71">
        <v>24</v>
      </c>
      <c r="M71">
        <v>4</v>
      </c>
      <c r="N71">
        <v>15</v>
      </c>
      <c r="O71">
        <v>10</v>
      </c>
      <c r="P71">
        <v>28</v>
      </c>
      <c r="Q71">
        <v>25</v>
      </c>
      <c r="R71">
        <v>1</v>
      </c>
      <c r="S71" t="s">
        <v>1193</v>
      </c>
      <c r="T71" t="s">
        <v>3577</v>
      </c>
      <c r="U71" t="s">
        <v>1612</v>
      </c>
      <c r="V71" t="s">
        <v>1193</v>
      </c>
      <c r="W71" t="s">
        <v>1193</v>
      </c>
      <c r="X71" t="s">
        <v>1193</v>
      </c>
      <c r="Y71" t="s">
        <v>1193</v>
      </c>
      <c r="Z71" t="s">
        <v>1193</v>
      </c>
      <c r="AA71" t="s">
        <v>1193</v>
      </c>
      <c r="AB71" t="s">
        <v>1193</v>
      </c>
      <c r="AC71" t="s">
        <v>1193</v>
      </c>
      <c r="AD71" t="s">
        <v>1612</v>
      </c>
      <c r="AE71" t="s">
        <v>1612</v>
      </c>
      <c r="AF71" t="s">
        <v>1612</v>
      </c>
      <c r="AG71" t="s">
        <v>1612</v>
      </c>
      <c r="AH71" t="s">
        <v>1612</v>
      </c>
      <c r="AI71" t="s">
        <v>1612</v>
      </c>
      <c r="AJ71" t="s">
        <v>1612</v>
      </c>
      <c r="AK71" t="s">
        <v>1612</v>
      </c>
      <c r="AL71" t="s">
        <v>1612</v>
      </c>
      <c r="AM71" t="s">
        <v>1612</v>
      </c>
      <c r="AN71" t="s">
        <v>1612</v>
      </c>
      <c r="AO71" t="s">
        <v>1612</v>
      </c>
      <c r="AP71" t="s">
        <v>1612</v>
      </c>
      <c r="AQ71" t="s">
        <v>1612</v>
      </c>
      <c r="AR71" t="s">
        <v>1612</v>
      </c>
      <c r="AS71" t="s">
        <v>1612</v>
      </c>
      <c r="AT71">
        <v>6256</v>
      </c>
      <c r="AU71" t="s">
        <v>1612</v>
      </c>
      <c r="AV71" t="s">
        <v>1804</v>
      </c>
      <c r="AW71" t="s">
        <v>403</v>
      </c>
      <c r="AX71">
        <v>6578</v>
      </c>
      <c r="AY71">
        <v>4412750</v>
      </c>
      <c r="AZ71">
        <v>4412750</v>
      </c>
      <c r="BA71">
        <v>4412750</v>
      </c>
      <c r="BB71">
        <v>4412750</v>
      </c>
      <c r="BC71">
        <v>4352414</v>
      </c>
      <c r="BD71">
        <v>5223473</v>
      </c>
      <c r="BE71" t="s">
        <v>1613</v>
      </c>
      <c r="BF71">
        <v>4412750</v>
      </c>
      <c r="BG71">
        <v>4412750</v>
      </c>
      <c r="BH71">
        <v>4412750</v>
      </c>
      <c r="BI71">
        <v>4412750</v>
      </c>
      <c r="BJ71">
        <v>4102353</v>
      </c>
      <c r="BK71">
        <v>4215257</v>
      </c>
      <c r="BL71" t="s">
        <v>1613</v>
      </c>
      <c r="BM71" t="s">
        <v>4002</v>
      </c>
      <c r="BN71" t="s">
        <v>1215</v>
      </c>
      <c r="BO71" t="s">
        <v>4003</v>
      </c>
      <c r="BP71" t="s">
        <v>1214</v>
      </c>
      <c r="BQ71" t="s">
        <v>1613</v>
      </c>
      <c r="BR71" t="s">
        <v>1612</v>
      </c>
      <c r="BS71" t="s">
        <v>1214</v>
      </c>
      <c r="BT71" t="s">
        <v>4004</v>
      </c>
      <c r="BU71" t="s">
        <v>1612</v>
      </c>
      <c r="BV71" t="s">
        <v>1214</v>
      </c>
      <c r="BW71" t="s">
        <v>4005</v>
      </c>
      <c r="BX71" t="s">
        <v>1193</v>
      </c>
      <c r="BY71" t="s">
        <v>3588</v>
      </c>
      <c r="BZ71" t="s">
        <v>3589</v>
      </c>
      <c r="CA71" t="s">
        <v>1193</v>
      </c>
      <c r="CB71" t="s">
        <v>1194</v>
      </c>
      <c r="CC71" t="s">
        <v>3590</v>
      </c>
      <c r="CD71" t="s">
        <v>1612</v>
      </c>
      <c r="CE71" t="s">
        <v>1194</v>
      </c>
      <c r="CF71" t="s">
        <v>3590</v>
      </c>
      <c r="CG71" t="s">
        <v>1612</v>
      </c>
      <c r="CH71" t="s">
        <v>1194</v>
      </c>
      <c r="CI71" t="s">
        <v>3590</v>
      </c>
      <c r="CJ71" t="s">
        <v>1612</v>
      </c>
      <c r="CK71" t="s">
        <v>1194</v>
      </c>
      <c r="CL71" t="s">
        <v>3590</v>
      </c>
      <c r="CM71" t="s">
        <v>1612</v>
      </c>
      <c r="CN71" t="s">
        <v>1193</v>
      </c>
      <c r="CO71" t="s">
        <v>422</v>
      </c>
      <c r="CP71" t="s">
        <v>1612</v>
      </c>
      <c r="CQ71" t="s">
        <v>1194</v>
      </c>
      <c r="CR71" t="s">
        <v>3590</v>
      </c>
      <c r="CS71" t="s">
        <v>1612</v>
      </c>
      <c r="CT71" t="s">
        <v>1193</v>
      </c>
      <c r="CU71" t="s">
        <v>421</v>
      </c>
      <c r="CV71" t="s">
        <v>1612</v>
      </c>
      <c r="CW71" t="s">
        <v>1194</v>
      </c>
      <c r="CX71" t="s">
        <v>3590</v>
      </c>
      <c r="CY71" t="s">
        <v>1612</v>
      </c>
      <c r="CZ71" t="s">
        <v>1193</v>
      </c>
      <c r="DA71" t="s">
        <v>1193</v>
      </c>
      <c r="DB71" t="s">
        <v>1193</v>
      </c>
      <c r="DC71" t="s">
        <v>1193</v>
      </c>
      <c r="DD71" t="s">
        <v>1193</v>
      </c>
      <c r="DE71" t="s">
        <v>1193</v>
      </c>
      <c r="DF71" t="s">
        <v>1194</v>
      </c>
      <c r="DG71" t="s">
        <v>1194</v>
      </c>
      <c r="DH71" t="s">
        <v>1194</v>
      </c>
      <c r="DI71" t="s">
        <v>1194</v>
      </c>
      <c r="DJ71" t="s">
        <v>1194</v>
      </c>
      <c r="DK71" t="s">
        <v>1194</v>
      </c>
      <c r="DL71" t="s">
        <v>1193</v>
      </c>
      <c r="DM71" t="s">
        <v>4006</v>
      </c>
      <c r="DN71" t="s">
        <v>1193</v>
      </c>
      <c r="DO71" t="s">
        <v>4007</v>
      </c>
      <c r="DP71" t="s">
        <v>1612</v>
      </c>
      <c r="DQ71" t="s">
        <v>1612</v>
      </c>
      <c r="DR71" t="s">
        <v>4008</v>
      </c>
      <c r="DS71" t="s">
        <v>3592</v>
      </c>
      <c r="DT71">
        <v>189</v>
      </c>
      <c r="DU71">
        <v>3</v>
      </c>
      <c r="DV71">
        <v>12</v>
      </c>
      <c r="DW71">
        <v>1</v>
      </c>
      <c r="DX71" t="s">
        <v>4009</v>
      </c>
      <c r="DY71" t="s">
        <v>4010</v>
      </c>
    </row>
    <row r="72" spans="1:129">
      <c r="A72" t="s">
        <v>44</v>
      </c>
      <c r="B72" t="s">
        <v>43</v>
      </c>
      <c r="C72" t="s">
        <v>42</v>
      </c>
      <c r="D72" s="402" t="s">
        <v>161</v>
      </c>
      <c r="E72" s="402" t="s">
        <v>160</v>
      </c>
      <c r="F72" t="s">
        <v>1738</v>
      </c>
      <c r="G72" t="s">
        <v>2886</v>
      </c>
      <c r="H72" t="s">
        <v>2887</v>
      </c>
      <c r="I72" t="s">
        <v>4011</v>
      </c>
      <c r="J72">
        <v>5</v>
      </c>
      <c r="K72">
        <v>1</v>
      </c>
      <c r="L72">
        <v>24</v>
      </c>
      <c r="M72">
        <v>4</v>
      </c>
      <c r="N72">
        <v>15</v>
      </c>
      <c r="O72">
        <v>10</v>
      </c>
      <c r="P72">
        <v>28</v>
      </c>
      <c r="Q72">
        <v>25</v>
      </c>
      <c r="R72">
        <v>1</v>
      </c>
      <c r="S72" t="s">
        <v>1193</v>
      </c>
      <c r="T72" t="s">
        <v>3577</v>
      </c>
      <c r="U72" t="s">
        <v>1612</v>
      </c>
      <c r="V72" t="s">
        <v>1193</v>
      </c>
      <c r="W72" t="s">
        <v>1193</v>
      </c>
      <c r="X72" t="s">
        <v>1196</v>
      </c>
      <c r="Y72" t="s">
        <v>1196</v>
      </c>
      <c r="Z72" t="s">
        <v>1193</v>
      </c>
      <c r="AA72" t="s">
        <v>1193</v>
      </c>
      <c r="AB72" t="s">
        <v>1193</v>
      </c>
      <c r="AC72" t="s">
        <v>1193</v>
      </c>
      <c r="AD72" t="s">
        <v>1612</v>
      </c>
      <c r="AE72" t="s">
        <v>1612</v>
      </c>
      <c r="AF72">
        <v>42460</v>
      </c>
      <c r="AG72">
        <v>42461</v>
      </c>
      <c r="AH72" t="s">
        <v>1612</v>
      </c>
      <c r="AI72" t="s">
        <v>1612</v>
      </c>
      <c r="AJ72" t="s">
        <v>1612</v>
      </c>
      <c r="AK72" t="s">
        <v>1612</v>
      </c>
      <c r="AL72" t="s">
        <v>1612</v>
      </c>
      <c r="AM72" t="s">
        <v>1612</v>
      </c>
      <c r="AN72" t="s">
        <v>4012</v>
      </c>
      <c r="AO72" t="s">
        <v>4013</v>
      </c>
      <c r="AP72" t="s">
        <v>1612</v>
      </c>
      <c r="AQ72" t="s">
        <v>1612</v>
      </c>
      <c r="AR72" t="s">
        <v>1612</v>
      </c>
      <c r="AS72" t="s">
        <v>1612</v>
      </c>
      <c r="AT72">
        <v>7503</v>
      </c>
      <c r="AU72" t="s">
        <v>1612</v>
      </c>
      <c r="AV72" t="s">
        <v>1612</v>
      </c>
      <c r="AW72" t="s">
        <v>403</v>
      </c>
      <c r="AX72">
        <v>7579</v>
      </c>
      <c r="AY72">
        <v>5829000</v>
      </c>
      <c r="AZ72">
        <v>5829000</v>
      </c>
      <c r="BA72">
        <v>5829000</v>
      </c>
      <c r="BB72">
        <v>5829000</v>
      </c>
      <c r="BC72">
        <v>5829000</v>
      </c>
      <c r="BD72">
        <v>5829000</v>
      </c>
      <c r="BE72" t="s">
        <v>1612</v>
      </c>
      <c r="BF72">
        <v>5829000</v>
      </c>
      <c r="BG72">
        <v>5829000</v>
      </c>
      <c r="BH72">
        <v>5829000</v>
      </c>
      <c r="BI72">
        <v>5829000</v>
      </c>
      <c r="BJ72">
        <v>5829000</v>
      </c>
      <c r="BK72">
        <v>5829000</v>
      </c>
      <c r="BL72" t="s">
        <v>1612</v>
      </c>
      <c r="BM72" t="s">
        <v>4014</v>
      </c>
      <c r="BN72" t="s">
        <v>1214</v>
      </c>
      <c r="BO72" t="s">
        <v>4015</v>
      </c>
      <c r="BP72" t="s">
        <v>1217</v>
      </c>
      <c r="BQ72" t="s">
        <v>4016</v>
      </c>
      <c r="BR72" t="s">
        <v>1612</v>
      </c>
      <c r="BS72" t="s">
        <v>1216</v>
      </c>
      <c r="BT72" t="s">
        <v>4017</v>
      </c>
      <c r="BU72" t="s">
        <v>1612</v>
      </c>
      <c r="BV72" t="s">
        <v>1214</v>
      </c>
      <c r="BW72" t="s">
        <v>4018</v>
      </c>
      <c r="BX72" t="s">
        <v>1193</v>
      </c>
      <c r="BY72" t="s">
        <v>3588</v>
      </c>
      <c r="BZ72" t="s">
        <v>3589</v>
      </c>
      <c r="CA72" t="s">
        <v>1193</v>
      </c>
      <c r="CB72" t="s">
        <v>1193</v>
      </c>
      <c r="CC72" t="s">
        <v>422</v>
      </c>
      <c r="CD72" t="s">
        <v>1612</v>
      </c>
      <c r="CE72" t="s">
        <v>1193</v>
      </c>
      <c r="CF72" t="s">
        <v>422</v>
      </c>
      <c r="CG72" t="s">
        <v>1612</v>
      </c>
      <c r="CH72" t="s">
        <v>1193</v>
      </c>
      <c r="CI72" t="s">
        <v>422</v>
      </c>
      <c r="CJ72" t="s">
        <v>1612</v>
      </c>
      <c r="CK72" t="s">
        <v>1193</v>
      </c>
      <c r="CL72" t="s">
        <v>428</v>
      </c>
      <c r="CM72" t="s">
        <v>1612</v>
      </c>
      <c r="CN72" t="s">
        <v>1193</v>
      </c>
      <c r="CO72" t="s">
        <v>428</v>
      </c>
      <c r="CP72" t="s">
        <v>1612</v>
      </c>
      <c r="CQ72" t="s">
        <v>1193</v>
      </c>
      <c r="CR72" t="s">
        <v>428</v>
      </c>
      <c r="CS72" t="s">
        <v>1612</v>
      </c>
      <c r="CT72" t="s">
        <v>1193</v>
      </c>
      <c r="CU72" t="s">
        <v>428</v>
      </c>
      <c r="CV72" t="s">
        <v>1612</v>
      </c>
      <c r="CW72" t="s">
        <v>1194</v>
      </c>
      <c r="CX72" t="s">
        <v>3590</v>
      </c>
      <c r="CY72" t="s">
        <v>1612</v>
      </c>
      <c r="CZ72" t="s">
        <v>1193</v>
      </c>
      <c r="DA72" t="s">
        <v>1193</v>
      </c>
      <c r="DB72" t="s">
        <v>1194</v>
      </c>
      <c r="DC72" t="s">
        <v>1193</v>
      </c>
      <c r="DD72" t="s">
        <v>1193</v>
      </c>
      <c r="DE72" t="s">
        <v>1193</v>
      </c>
      <c r="DF72" t="s">
        <v>1193</v>
      </c>
      <c r="DG72" t="s">
        <v>1193</v>
      </c>
      <c r="DH72" t="s">
        <v>1193</v>
      </c>
      <c r="DI72" t="s">
        <v>1193</v>
      </c>
      <c r="DJ72" t="s">
        <v>1193</v>
      </c>
      <c r="DK72" t="s">
        <v>1193</v>
      </c>
      <c r="DL72" t="s">
        <v>1193</v>
      </c>
      <c r="DM72" t="s">
        <v>4019</v>
      </c>
      <c r="DN72" t="s">
        <v>1193</v>
      </c>
      <c r="DO72" t="s">
        <v>4020</v>
      </c>
      <c r="DP72">
        <v>3.2000000000000001E-2</v>
      </c>
      <c r="DQ72">
        <v>1</v>
      </c>
      <c r="DR72" t="s">
        <v>4021</v>
      </c>
      <c r="DS72" t="s">
        <v>3592</v>
      </c>
      <c r="DT72">
        <v>187</v>
      </c>
      <c r="DU72">
        <v>20</v>
      </c>
      <c r="DV72">
        <v>101</v>
      </c>
      <c r="DW72">
        <v>1</v>
      </c>
      <c r="DX72" t="s">
        <v>4022</v>
      </c>
      <c r="DY72" t="s">
        <v>4023</v>
      </c>
    </row>
    <row r="73" spans="1:129">
      <c r="A73" t="s">
        <v>49</v>
      </c>
      <c r="B73" t="s">
        <v>159</v>
      </c>
      <c r="C73" t="s">
        <v>158</v>
      </c>
      <c r="D73" s="402" t="s">
        <v>157</v>
      </c>
      <c r="E73" s="402" t="s">
        <v>156</v>
      </c>
      <c r="F73" t="s">
        <v>4024</v>
      </c>
      <c r="G73" t="s">
        <v>2896</v>
      </c>
      <c r="H73" t="s">
        <v>2897</v>
      </c>
      <c r="I73" t="s">
        <v>4025</v>
      </c>
      <c r="J73">
        <v>5</v>
      </c>
      <c r="K73">
        <v>1</v>
      </c>
      <c r="L73">
        <v>24</v>
      </c>
      <c r="M73">
        <v>4</v>
      </c>
      <c r="N73">
        <v>15</v>
      </c>
      <c r="O73">
        <v>10</v>
      </c>
      <c r="P73">
        <v>28</v>
      </c>
      <c r="Q73">
        <v>25</v>
      </c>
      <c r="R73">
        <v>1</v>
      </c>
      <c r="S73" t="s">
        <v>1193</v>
      </c>
      <c r="T73" t="s">
        <v>3577</v>
      </c>
      <c r="U73" t="s">
        <v>1612</v>
      </c>
      <c r="V73" t="s">
        <v>1193</v>
      </c>
      <c r="W73" t="s">
        <v>1193</v>
      </c>
      <c r="X73" t="s">
        <v>1196</v>
      </c>
      <c r="Y73" t="s">
        <v>1196</v>
      </c>
      <c r="Z73" t="s">
        <v>1193</v>
      </c>
      <c r="AA73" t="s">
        <v>1196</v>
      </c>
      <c r="AB73" t="s">
        <v>1196</v>
      </c>
      <c r="AC73" t="s">
        <v>1193</v>
      </c>
      <c r="AD73" t="s">
        <v>1612</v>
      </c>
      <c r="AE73" t="s">
        <v>1612</v>
      </c>
      <c r="AF73">
        <v>42420</v>
      </c>
      <c r="AG73">
        <v>42460</v>
      </c>
      <c r="AH73" t="s">
        <v>1612</v>
      </c>
      <c r="AI73">
        <v>42460</v>
      </c>
      <c r="AJ73">
        <v>42460</v>
      </c>
      <c r="AK73" t="s">
        <v>1612</v>
      </c>
      <c r="AL73" t="s">
        <v>1612</v>
      </c>
      <c r="AM73" t="s">
        <v>1612</v>
      </c>
      <c r="AN73" t="s">
        <v>4026</v>
      </c>
      <c r="AO73" t="s">
        <v>4027</v>
      </c>
      <c r="AP73" t="s">
        <v>1612</v>
      </c>
      <c r="AQ73" t="s">
        <v>2901</v>
      </c>
      <c r="AR73" t="s">
        <v>4028</v>
      </c>
      <c r="AS73" t="s">
        <v>1612</v>
      </c>
      <c r="AT73">
        <v>680</v>
      </c>
      <c r="AU73">
        <v>25905</v>
      </c>
      <c r="AV73" t="s">
        <v>1612</v>
      </c>
      <c r="AW73" t="s">
        <v>402</v>
      </c>
      <c r="AX73">
        <v>652</v>
      </c>
      <c r="AY73">
        <v>554000</v>
      </c>
      <c r="AZ73">
        <v>555000</v>
      </c>
      <c r="BA73">
        <v>559000</v>
      </c>
      <c r="BB73">
        <v>558000</v>
      </c>
      <c r="BC73">
        <v>554000</v>
      </c>
      <c r="BD73">
        <v>555000</v>
      </c>
      <c r="BE73" t="s">
        <v>1612</v>
      </c>
      <c r="BF73">
        <v>349860</v>
      </c>
      <c r="BG73">
        <v>484618</v>
      </c>
      <c r="BH73">
        <v>559048</v>
      </c>
      <c r="BI73">
        <v>559048</v>
      </c>
      <c r="BJ73">
        <v>349860</v>
      </c>
      <c r="BK73">
        <v>484618</v>
      </c>
      <c r="BL73" t="s">
        <v>4029</v>
      </c>
      <c r="BM73" t="s">
        <v>4030</v>
      </c>
      <c r="BN73" t="s">
        <v>1214</v>
      </c>
      <c r="BO73" t="s">
        <v>4031</v>
      </c>
      <c r="BP73" t="s">
        <v>1214</v>
      </c>
      <c r="BQ73" t="s">
        <v>4032</v>
      </c>
      <c r="BR73" t="s">
        <v>1612</v>
      </c>
      <c r="BS73" t="s">
        <v>1217</v>
      </c>
      <c r="BT73" t="s">
        <v>4033</v>
      </c>
      <c r="BU73" t="s">
        <v>1612</v>
      </c>
      <c r="BV73" t="s">
        <v>1217</v>
      </c>
      <c r="BW73" t="s">
        <v>4034</v>
      </c>
      <c r="BX73" t="s">
        <v>1193</v>
      </c>
      <c r="BY73" t="s">
        <v>3588</v>
      </c>
      <c r="BZ73" t="s">
        <v>3607</v>
      </c>
      <c r="CA73" t="s">
        <v>1193</v>
      </c>
      <c r="CB73" t="s">
        <v>1193</v>
      </c>
      <c r="CC73" t="s">
        <v>425</v>
      </c>
      <c r="CD73" t="s">
        <v>1612</v>
      </c>
      <c r="CE73" t="s">
        <v>1193</v>
      </c>
      <c r="CF73" t="s">
        <v>425</v>
      </c>
      <c r="CG73" t="s">
        <v>1612</v>
      </c>
      <c r="CH73" t="s">
        <v>1193</v>
      </c>
      <c r="CI73" t="s">
        <v>425</v>
      </c>
      <c r="CJ73" t="s">
        <v>1612</v>
      </c>
      <c r="CK73" t="s">
        <v>1193</v>
      </c>
      <c r="CL73" t="s">
        <v>428</v>
      </c>
      <c r="CM73" t="s">
        <v>1612</v>
      </c>
      <c r="CN73" t="s">
        <v>1193</v>
      </c>
      <c r="CO73" t="s">
        <v>421</v>
      </c>
      <c r="CP73" t="s">
        <v>1612</v>
      </c>
      <c r="CQ73" t="s">
        <v>1193</v>
      </c>
      <c r="CR73" t="s">
        <v>422</v>
      </c>
      <c r="CS73" t="s">
        <v>1612</v>
      </c>
      <c r="CT73" t="s">
        <v>1193</v>
      </c>
      <c r="CU73" t="s">
        <v>422</v>
      </c>
      <c r="CV73" t="s">
        <v>1612</v>
      </c>
      <c r="CW73" t="s">
        <v>1193</v>
      </c>
      <c r="CX73" t="s">
        <v>422</v>
      </c>
      <c r="CY73" t="s">
        <v>4035</v>
      </c>
      <c r="CZ73" t="s">
        <v>1193</v>
      </c>
      <c r="DA73" t="s">
        <v>1193</v>
      </c>
      <c r="DB73" t="s">
        <v>1194</v>
      </c>
      <c r="DC73" t="s">
        <v>1193</v>
      </c>
      <c r="DD73" t="s">
        <v>1193</v>
      </c>
      <c r="DE73" t="s">
        <v>1193</v>
      </c>
      <c r="DF73" t="s">
        <v>1194</v>
      </c>
      <c r="DG73" t="s">
        <v>1193</v>
      </c>
      <c r="DH73" t="s">
        <v>1194</v>
      </c>
      <c r="DI73" t="s">
        <v>1193</v>
      </c>
      <c r="DJ73" t="s">
        <v>1193</v>
      </c>
      <c r="DK73" t="s">
        <v>1193</v>
      </c>
      <c r="DL73" t="s">
        <v>1194</v>
      </c>
      <c r="DM73" t="s">
        <v>4036</v>
      </c>
      <c r="DN73" t="s">
        <v>1193</v>
      </c>
      <c r="DO73" t="s">
        <v>4037</v>
      </c>
      <c r="DP73">
        <v>0.02</v>
      </c>
      <c r="DQ73">
        <v>0.94499999999999995</v>
      </c>
      <c r="DR73" t="s">
        <v>4038</v>
      </c>
      <c r="DS73" t="s">
        <v>3611</v>
      </c>
      <c r="DT73">
        <v>70</v>
      </c>
      <c r="DU73">
        <v>7</v>
      </c>
      <c r="DV73">
        <v>2</v>
      </c>
      <c r="DW73">
        <v>1</v>
      </c>
      <c r="DX73" t="s">
        <v>4039</v>
      </c>
      <c r="DY73" t="s">
        <v>4040</v>
      </c>
    </row>
    <row r="74" spans="1:129">
      <c r="A74" t="s">
        <v>44</v>
      </c>
      <c r="B74" t="s">
        <v>60</v>
      </c>
      <c r="C74" t="s">
        <v>68</v>
      </c>
      <c r="D74" s="402" t="s">
        <v>155</v>
      </c>
      <c r="E74" s="402" t="s">
        <v>154</v>
      </c>
      <c r="F74" t="s">
        <v>2914</v>
      </c>
      <c r="G74" t="s">
        <v>2915</v>
      </c>
      <c r="H74" t="s">
        <v>2916</v>
      </c>
      <c r="I74" t="s">
        <v>2917</v>
      </c>
      <c r="J74">
        <v>5</v>
      </c>
      <c r="K74">
        <v>1</v>
      </c>
      <c r="L74">
        <v>24</v>
      </c>
      <c r="M74">
        <v>4</v>
      </c>
      <c r="N74">
        <v>15</v>
      </c>
      <c r="O74">
        <v>10</v>
      </c>
      <c r="P74">
        <v>28</v>
      </c>
      <c r="Q74">
        <v>25</v>
      </c>
      <c r="R74">
        <v>1</v>
      </c>
      <c r="S74" t="s">
        <v>1193</v>
      </c>
      <c r="T74" t="s">
        <v>3577</v>
      </c>
      <c r="U74" t="s">
        <v>1612</v>
      </c>
      <c r="V74" t="s">
        <v>1193</v>
      </c>
      <c r="W74" t="s">
        <v>1193</v>
      </c>
      <c r="X74" t="s">
        <v>1193</v>
      </c>
      <c r="Y74" t="s">
        <v>1193</v>
      </c>
      <c r="Z74" t="s">
        <v>1193</v>
      </c>
      <c r="AA74" t="s">
        <v>1193</v>
      </c>
      <c r="AB74" t="s">
        <v>1193</v>
      </c>
      <c r="AC74" t="s">
        <v>1193</v>
      </c>
      <c r="AD74" t="s">
        <v>1612</v>
      </c>
      <c r="AE74" t="s">
        <v>1612</v>
      </c>
      <c r="AF74" t="s">
        <v>1612</v>
      </c>
      <c r="AG74" t="s">
        <v>1612</v>
      </c>
      <c r="AH74" t="s">
        <v>1612</v>
      </c>
      <c r="AI74" t="s">
        <v>1612</v>
      </c>
      <c r="AJ74" t="s">
        <v>1612</v>
      </c>
      <c r="AK74" t="s">
        <v>1612</v>
      </c>
      <c r="AL74" t="s">
        <v>1612</v>
      </c>
      <c r="AM74" t="s">
        <v>1612</v>
      </c>
      <c r="AN74" t="s">
        <v>1612</v>
      </c>
      <c r="AO74" t="s">
        <v>1612</v>
      </c>
      <c r="AP74" t="s">
        <v>1612</v>
      </c>
      <c r="AQ74" t="s">
        <v>1612</v>
      </c>
      <c r="AR74" t="s">
        <v>1612</v>
      </c>
      <c r="AS74" t="s">
        <v>1612</v>
      </c>
      <c r="AT74">
        <v>8247</v>
      </c>
      <c r="AU74">
        <v>73829.09043875146</v>
      </c>
      <c r="AV74" t="s">
        <v>4041</v>
      </c>
      <c r="AW74" t="s">
        <v>402</v>
      </c>
      <c r="AX74">
        <v>7976</v>
      </c>
      <c r="AY74">
        <v>28045714.7653406</v>
      </c>
      <c r="AZ74">
        <v>29161755.032007132</v>
      </c>
      <c r="BA74">
        <v>29161755.032007132</v>
      </c>
      <c r="BB74">
        <v>29161755.032007132</v>
      </c>
      <c r="BC74">
        <v>28045714.7653406</v>
      </c>
      <c r="BD74">
        <v>29161755.032007132</v>
      </c>
      <c r="BE74" t="s">
        <v>4042</v>
      </c>
      <c r="BF74">
        <v>27435274.276871301</v>
      </c>
      <c r="BG74">
        <v>28695687.734768771</v>
      </c>
      <c r="BH74">
        <v>29722062.334249519</v>
      </c>
      <c r="BI74">
        <v>29677955.5142495</v>
      </c>
      <c r="BJ74">
        <v>27435274.276871301</v>
      </c>
      <c r="BK74">
        <v>28695687.734768771</v>
      </c>
      <c r="BL74" t="s">
        <v>4042</v>
      </c>
      <c r="BM74" t="s">
        <v>4043</v>
      </c>
      <c r="BN74" t="s">
        <v>1214</v>
      </c>
      <c r="BO74" t="s">
        <v>4044</v>
      </c>
      <c r="BP74" t="s">
        <v>1215</v>
      </c>
      <c r="BQ74" t="s">
        <v>4045</v>
      </c>
      <c r="BR74" t="s">
        <v>1612</v>
      </c>
      <c r="BS74" t="s">
        <v>1214</v>
      </c>
      <c r="BT74" t="s">
        <v>4046</v>
      </c>
      <c r="BU74" t="s">
        <v>1612</v>
      </c>
      <c r="BV74" t="s">
        <v>1214</v>
      </c>
      <c r="BW74" t="s">
        <v>4047</v>
      </c>
      <c r="BX74" t="s">
        <v>1193</v>
      </c>
      <c r="BY74" t="s">
        <v>3606</v>
      </c>
      <c r="BZ74" t="s">
        <v>3589</v>
      </c>
      <c r="CA74" t="s">
        <v>1194</v>
      </c>
      <c r="CB74" t="s">
        <v>3623</v>
      </c>
      <c r="CC74" t="s">
        <v>3590</v>
      </c>
      <c r="CD74" t="s">
        <v>1612</v>
      </c>
      <c r="CE74" t="s">
        <v>3623</v>
      </c>
      <c r="CF74" t="s">
        <v>3590</v>
      </c>
      <c r="CG74" t="s">
        <v>1612</v>
      </c>
      <c r="CH74" t="s">
        <v>3623</v>
      </c>
      <c r="CI74" t="s">
        <v>3590</v>
      </c>
      <c r="CJ74" t="s">
        <v>1612</v>
      </c>
      <c r="CK74" t="s">
        <v>3623</v>
      </c>
      <c r="CL74" t="s">
        <v>3590</v>
      </c>
      <c r="CM74" t="s">
        <v>1612</v>
      </c>
      <c r="CN74" t="s">
        <v>3623</v>
      </c>
      <c r="CO74" t="s">
        <v>3590</v>
      </c>
      <c r="CP74" t="s">
        <v>1612</v>
      </c>
      <c r="CQ74" t="s">
        <v>3623</v>
      </c>
      <c r="CR74" t="s">
        <v>3590</v>
      </c>
      <c r="CS74" t="s">
        <v>1612</v>
      </c>
      <c r="CT74" t="s">
        <v>3623</v>
      </c>
      <c r="CU74" t="s">
        <v>3590</v>
      </c>
      <c r="CV74" t="s">
        <v>1612</v>
      </c>
      <c r="CW74" t="s">
        <v>3623</v>
      </c>
      <c r="CX74" t="s">
        <v>3590</v>
      </c>
      <c r="CY74" t="s">
        <v>1612</v>
      </c>
      <c r="CZ74" t="s">
        <v>1193</v>
      </c>
      <c r="DA74" t="s">
        <v>1194</v>
      </c>
      <c r="DB74" t="s">
        <v>1194</v>
      </c>
      <c r="DC74" t="s">
        <v>1194</v>
      </c>
      <c r="DD74" t="s">
        <v>1193</v>
      </c>
      <c r="DE74" t="s">
        <v>1194</v>
      </c>
      <c r="DF74" t="s">
        <v>1193</v>
      </c>
      <c r="DG74" t="s">
        <v>1193</v>
      </c>
      <c r="DH74" t="s">
        <v>1193</v>
      </c>
      <c r="DI74" t="s">
        <v>1193</v>
      </c>
      <c r="DJ74" t="s">
        <v>1193</v>
      </c>
      <c r="DK74" t="s">
        <v>1193</v>
      </c>
      <c r="DL74" t="s">
        <v>1193</v>
      </c>
      <c r="DM74" t="s">
        <v>4048</v>
      </c>
      <c r="DN74" t="s">
        <v>1194</v>
      </c>
      <c r="DO74" t="s">
        <v>1612</v>
      </c>
      <c r="DP74">
        <v>0.14000000000000001</v>
      </c>
      <c r="DQ74">
        <v>4.1000000000000002E-2</v>
      </c>
      <c r="DR74" t="s">
        <v>4049</v>
      </c>
      <c r="DS74" t="s">
        <v>1194</v>
      </c>
      <c r="DT74">
        <v>41</v>
      </c>
      <c r="DU74">
        <v>41</v>
      </c>
      <c r="DV74">
        <v>2</v>
      </c>
      <c r="DW74">
        <v>1</v>
      </c>
      <c r="DX74" t="s">
        <v>4050</v>
      </c>
      <c r="DY74" t="s">
        <v>4051</v>
      </c>
    </row>
    <row r="75" spans="1:129">
      <c r="A75" t="s">
        <v>49</v>
      </c>
      <c r="B75" t="s">
        <v>48</v>
      </c>
      <c r="C75" t="s">
        <v>47</v>
      </c>
      <c r="D75" s="402" t="s">
        <v>153</v>
      </c>
      <c r="E75" s="402" t="s">
        <v>152</v>
      </c>
      <c r="F75" t="s">
        <v>2927</v>
      </c>
      <c r="G75" t="s">
        <v>2928</v>
      </c>
      <c r="H75" t="s">
        <v>2929</v>
      </c>
      <c r="I75" t="s">
        <v>2930</v>
      </c>
      <c r="J75">
        <v>5</v>
      </c>
      <c r="K75">
        <v>1</v>
      </c>
      <c r="L75">
        <v>24</v>
      </c>
      <c r="M75">
        <v>4</v>
      </c>
      <c r="N75">
        <v>15</v>
      </c>
      <c r="O75">
        <v>10</v>
      </c>
      <c r="P75">
        <v>28</v>
      </c>
      <c r="Q75">
        <v>25</v>
      </c>
      <c r="R75">
        <v>1</v>
      </c>
      <c r="S75" t="s">
        <v>1193</v>
      </c>
      <c r="T75" t="s">
        <v>3577</v>
      </c>
      <c r="U75" t="s">
        <v>1612</v>
      </c>
      <c r="V75" t="s">
        <v>1193</v>
      </c>
      <c r="W75" t="s">
        <v>1193</v>
      </c>
      <c r="X75" t="s">
        <v>1193</v>
      </c>
      <c r="Y75" t="s">
        <v>1193</v>
      </c>
      <c r="Z75" t="s">
        <v>1193</v>
      </c>
      <c r="AA75" t="s">
        <v>1193</v>
      </c>
      <c r="AB75" t="s">
        <v>1193</v>
      </c>
      <c r="AC75" t="s">
        <v>1193</v>
      </c>
      <c r="AD75" t="s">
        <v>1612</v>
      </c>
      <c r="AE75" t="s">
        <v>1612</v>
      </c>
      <c r="AF75" t="s">
        <v>1612</v>
      </c>
      <c r="AG75" t="s">
        <v>1612</v>
      </c>
      <c r="AH75" t="s">
        <v>1612</v>
      </c>
      <c r="AI75" t="s">
        <v>1612</v>
      </c>
      <c r="AJ75" t="s">
        <v>1612</v>
      </c>
      <c r="AK75" t="s">
        <v>1612</v>
      </c>
      <c r="AL75" t="s">
        <v>1612</v>
      </c>
      <c r="AM75" t="s">
        <v>1612</v>
      </c>
      <c r="AN75" t="s">
        <v>1612</v>
      </c>
      <c r="AO75" t="s">
        <v>1612</v>
      </c>
      <c r="AP75" t="s">
        <v>1612</v>
      </c>
      <c r="AQ75" t="s">
        <v>1612</v>
      </c>
      <c r="AR75" t="s">
        <v>1612</v>
      </c>
      <c r="AS75" t="s">
        <v>1612</v>
      </c>
      <c r="AT75">
        <v>8208</v>
      </c>
      <c r="AU75" t="s">
        <v>1612</v>
      </c>
      <c r="AV75" t="s">
        <v>1612</v>
      </c>
      <c r="AW75" t="s">
        <v>403</v>
      </c>
      <c r="AX75">
        <v>8459</v>
      </c>
      <c r="AY75">
        <v>6485750</v>
      </c>
      <c r="AZ75">
        <v>6485750</v>
      </c>
      <c r="BA75">
        <v>6485750</v>
      </c>
      <c r="BB75">
        <v>7390750</v>
      </c>
      <c r="BC75">
        <v>6485750</v>
      </c>
      <c r="BD75">
        <v>6485750</v>
      </c>
      <c r="BE75" t="s">
        <v>4052</v>
      </c>
      <c r="BF75">
        <v>6376500</v>
      </c>
      <c r="BG75">
        <v>6480800</v>
      </c>
      <c r="BH75">
        <v>6480800</v>
      </c>
      <c r="BI75">
        <v>6480800</v>
      </c>
      <c r="BJ75">
        <v>6376500</v>
      </c>
      <c r="BK75">
        <v>5974000</v>
      </c>
      <c r="BL75" t="s">
        <v>4053</v>
      </c>
      <c r="BM75" t="s">
        <v>4054</v>
      </c>
      <c r="BN75" t="s">
        <v>1216</v>
      </c>
      <c r="BO75" t="s">
        <v>4055</v>
      </c>
      <c r="BP75" t="s">
        <v>1216</v>
      </c>
      <c r="BQ75" t="s">
        <v>2936</v>
      </c>
      <c r="BR75" t="s">
        <v>1612</v>
      </c>
      <c r="BS75" t="s">
        <v>1217</v>
      </c>
      <c r="BT75" t="s">
        <v>4056</v>
      </c>
      <c r="BU75" t="s">
        <v>1612</v>
      </c>
      <c r="BV75" t="s">
        <v>1217</v>
      </c>
      <c r="BW75" t="s">
        <v>2938</v>
      </c>
      <c r="BX75" t="s">
        <v>1193</v>
      </c>
      <c r="BY75" t="s">
        <v>3606</v>
      </c>
      <c r="BZ75" t="s">
        <v>3607</v>
      </c>
      <c r="CA75" t="s">
        <v>1193</v>
      </c>
      <c r="CB75" t="s">
        <v>1193</v>
      </c>
      <c r="CC75" t="s">
        <v>421</v>
      </c>
      <c r="CD75" t="s">
        <v>1612</v>
      </c>
      <c r="CE75" t="s">
        <v>1194</v>
      </c>
      <c r="CF75" t="s">
        <v>3590</v>
      </c>
      <c r="CG75" t="s">
        <v>1612</v>
      </c>
      <c r="CH75" t="s">
        <v>1194</v>
      </c>
      <c r="CI75" t="s">
        <v>3590</v>
      </c>
      <c r="CJ75" t="s">
        <v>1612</v>
      </c>
      <c r="CK75" t="s">
        <v>1193</v>
      </c>
      <c r="CL75" t="s">
        <v>428</v>
      </c>
      <c r="CM75" t="s">
        <v>1612</v>
      </c>
      <c r="CN75" t="s">
        <v>1193</v>
      </c>
      <c r="CO75" t="s">
        <v>424</v>
      </c>
      <c r="CP75" t="s">
        <v>1612</v>
      </c>
      <c r="CQ75" t="s">
        <v>1193</v>
      </c>
      <c r="CR75" t="s">
        <v>424</v>
      </c>
      <c r="CS75" t="s">
        <v>1612</v>
      </c>
      <c r="CT75" t="s">
        <v>1193</v>
      </c>
      <c r="CU75" t="s">
        <v>424</v>
      </c>
      <c r="CV75" t="s">
        <v>1612</v>
      </c>
      <c r="CW75" t="s">
        <v>1193</v>
      </c>
      <c r="CX75" t="s">
        <v>425</v>
      </c>
      <c r="CY75" t="s">
        <v>4057</v>
      </c>
      <c r="CZ75" t="s">
        <v>1193</v>
      </c>
      <c r="DA75" t="s">
        <v>1193</v>
      </c>
      <c r="DB75" t="s">
        <v>1193</v>
      </c>
      <c r="DC75" t="s">
        <v>1193</v>
      </c>
      <c r="DD75" t="s">
        <v>1193</v>
      </c>
      <c r="DE75" t="s">
        <v>1193</v>
      </c>
      <c r="DF75" t="s">
        <v>1193</v>
      </c>
      <c r="DG75" t="s">
        <v>1193</v>
      </c>
      <c r="DH75" t="s">
        <v>1194</v>
      </c>
      <c r="DI75" t="s">
        <v>1193</v>
      </c>
      <c r="DJ75" t="s">
        <v>1193</v>
      </c>
      <c r="DK75" t="s">
        <v>1193</v>
      </c>
      <c r="DL75" t="s">
        <v>1193</v>
      </c>
      <c r="DM75" t="s">
        <v>4058</v>
      </c>
      <c r="DN75" t="s">
        <v>1194</v>
      </c>
      <c r="DO75" t="s">
        <v>1612</v>
      </c>
      <c r="DP75" t="s">
        <v>1612</v>
      </c>
      <c r="DQ75" t="s">
        <v>1612</v>
      </c>
      <c r="DR75" t="s">
        <v>4059</v>
      </c>
      <c r="DS75" t="s">
        <v>3592</v>
      </c>
      <c r="DT75">
        <v>2</v>
      </c>
      <c r="DU75">
        <v>2</v>
      </c>
      <c r="DV75">
        <v>7</v>
      </c>
      <c r="DW75">
        <v>1</v>
      </c>
      <c r="DX75" t="s">
        <v>4060</v>
      </c>
      <c r="DY75" t="s">
        <v>4061</v>
      </c>
    </row>
    <row r="76" spans="1:129">
      <c r="A76" t="s">
        <v>44</v>
      </c>
      <c r="B76" t="s">
        <v>60</v>
      </c>
      <c r="C76" t="s">
        <v>59</v>
      </c>
      <c r="D76" s="402" t="s">
        <v>151</v>
      </c>
      <c r="E76" s="402" t="s">
        <v>150</v>
      </c>
      <c r="F76" t="s">
        <v>4062</v>
      </c>
      <c r="G76" t="s">
        <v>2941</v>
      </c>
      <c r="H76" t="s">
        <v>4063</v>
      </c>
      <c r="I76" t="s">
        <v>2943</v>
      </c>
      <c r="J76">
        <v>5</v>
      </c>
      <c r="K76">
        <v>1</v>
      </c>
      <c r="L76">
        <v>24</v>
      </c>
      <c r="M76">
        <v>4</v>
      </c>
      <c r="N76">
        <v>15</v>
      </c>
      <c r="O76">
        <v>10</v>
      </c>
      <c r="P76">
        <v>28</v>
      </c>
      <c r="Q76">
        <v>25</v>
      </c>
      <c r="R76">
        <v>1</v>
      </c>
      <c r="S76" t="s">
        <v>1193</v>
      </c>
      <c r="T76" t="s">
        <v>3577</v>
      </c>
      <c r="U76" t="s">
        <v>1612</v>
      </c>
      <c r="V76" t="s">
        <v>1194</v>
      </c>
      <c r="W76" t="s">
        <v>1194</v>
      </c>
      <c r="X76" t="s">
        <v>1193</v>
      </c>
      <c r="Y76" t="s">
        <v>1193</v>
      </c>
      <c r="Z76" t="s">
        <v>1193</v>
      </c>
      <c r="AA76" t="s">
        <v>1193</v>
      </c>
      <c r="AB76" t="s">
        <v>1193</v>
      </c>
      <c r="AC76" t="s">
        <v>1193</v>
      </c>
      <c r="AD76">
        <v>42399</v>
      </c>
      <c r="AE76">
        <v>42399</v>
      </c>
      <c r="AF76" t="s">
        <v>1612</v>
      </c>
      <c r="AG76" t="s">
        <v>1612</v>
      </c>
      <c r="AH76" t="s">
        <v>1612</v>
      </c>
      <c r="AI76" t="s">
        <v>1612</v>
      </c>
      <c r="AJ76" t="s">
        <v>1612</v>
      </c>
      <c r="AK76" t="s">
        <v>1612</v>
      </c>
      <c r="AL76" t="s">
        <v>2944</v>
      </c>
      <c r="AM76" t="s">
        <v>4064</v>
      </c>
      <c r="AN76" t="s">
        <v>1612</v>
      </c>
      <c r="AO76" t="s">
        <v>1612</v>
      </c>
      <c r="AP76" t="s">
        <v>1612</v>
      </c>
      <c r="AQ76" t="s">
        <v>1612</v>
      </c>
      <c r="AR76" t="s">
        <v>1612</v>
      </c>
      <c r="AS76" t="s">
        <v>1612</v>
      </c>
      <c r="AT76">
        <v>8572.8349999999991</v>
      </c>
      <c r="AU76" t="s">
        <v>1612</v>
      </c>
      <c r="AV76" t="s">
        <v>1612</v>
      </c>
      <c r="AW76" t="s">
        <v>403</v>
      </c>
      <c r="AX76">
        <v>9383</v>
      </c>
      <c r="AY76">
        <v>5605000</v>
      </c>
      <c r="AZ76">
        <v>5605000</v>
      </c>
      <c r="BA76">
        <v>5605000</v>
      </c>
      <c r="BB76">
        <v>5605000</v>
      </c>
      <c r="BC76">
        <v>5605000</v>
      </c>
      <c r="BD76">
        <v>5605000</v>
      </c>
      <c r="BE76" t="s">
        <v>4065</v>
      </c>
      <c r="BF76">
        <v>4762997</v>
      </c>
      <c r="BG76">
        <v>5038296</v>
      </c>
      <c r="BH76">
        <v>5777905</v>
      </c>
      <c r="BI76">
        <v>6287902</v>
      </c>
      <c r="BJ76">
        <v>4762997</v>
      </c>
      <c r="BK76">
        <v>5038296</v>
      </c>
      <c r="BL76" t="s">
        <v>4065</v>
      </c>
      <c r="BM76" t="s">
        <v>4065</v>
      </c>
      <c r="BN76" t="s">
        <v>1215</v>
      </c>
      <c r="BO76" t="s">
        <v>4066</v>
      </c>
      <c r="BP76" t="s">
        <v>1217</v>
      </c>
      <c r="BQ76" t="s">
        <v>2951</v>
      </c>
      <c r="BR76" t="s">
        <v>1612</v>
      </c>
      <c r="BS76" t="s">
        <v>1215</v>
      </c>
      <c r="BT76" t="s">
        <v>4067</v>
      </c>
      <c r="BU76" t="s">
        <v>1612</v>
      </c>
      <c r="BV76" t="s">
        <v>1217</v>
      </c>
      <c r="BW76" t="s">
        <v>4068</v>
      </c>
      <c r="BX76" t="s">
        <v>1194</v>
      </c>
      <c r="BY76" t="s">
        <v>4069</v>
      </c>
      <c r="BZ76" t="s">
        <v>3589</v>
      </c>
      <c r="CA76" t="s">
        <v>1193</v>
      </c>
      <c r="CB76" t="s">
        <v>1193</v>
      </c>
      <c r="CC76" t="s">
        <v>424</v>
      </c>
      <c r="CD76" t="s">
        <v>1612</v>
      </c>
      <c r="CE76" t="s">
        <v>1193</v>
      </c>
      <c r="CF76" t="s">
        <v>424</v>
      </c>
      <c r="CG76" t="s">
        <v>1612</v>
      </c>
      <c r="CH76" t="s">
        <v>1193</v>
      </c>
      <c r="CI76" t="s">
        <v>424</v>
      </c>
      <c r="CJ76" t="s">
        <v>1612</v>
      </c>
      <c r="CK76" t="s">
        <v>1193</v>
      </c>
      <c r="CL76" t="s">
        <v>424</v>
      </c>
      <c r="CM76" t="s">
        <v>1612</v>
      </c>
      <c r="CN76" t="s">
        <v>1193</v>
      </c>
      <c r="CO76" t="s">
        <v>424</v>
      </c>
      <c r="CP76" t="s">
        <v>1612</v>
      </c>
      <c r="CQ76" t="s">
        <v>1193</v>
      </c>
      <c r="CR76" t="s">
        <v>424</v>
      </c>
      <c r="CS76" t="s">
        <v>1612</v>
      </c>
      <c r="CT76" t="s">
        <v>1194</v>
      </c>
      <c r="CU76" t="s">
        <v>3590</v>
      </c>
      <c r="CV76" t="s">
        <v>1612</v>
      </c>
      <c r="CW76" t="s">
        <v>1194</v>
      </c>
      <c r="CX76" t="s">
        <v>3590</v>
      </c>
      <c r="CY76" t="s">
        <v>1612</v>
      </c>
      <c r="CZ76" t="s">
        <v>1193</v>
      </c>
      <c r="DA76" t="s">
        <v>1193</v>
      </c>
      <c r="DB76" t="s">
        <v>1194</v>
      </c>
      <c r="DC76" t="s">
        <v>1193</v>
      </c>
      <c r="DD76" t="s">
        <v>1193</v>
      </c>
      <c r="DE76" t="s">
        <v>1194</v>
      </c>
      <c r="DF76" t="s">
        <v>1193</v>
      </c>
      <c r="DG76" t="s">
        <v>1193</v>
      </c>
      <c r="DH76" t="s">
        <v>1193</v>
      </c>
      <c r="DI76" t="s">
        <v>1193</v>
      </c>
      <c r="DJ76" t="s">
        <v>1194</v>
      </c>
      <c r="DK76" t="s">
        <v>1194</v>
      </c>
      <c r="DL76" t="s">
        <v>1193</v>
      </c>
      <c r="DM76" t="s">
        <v>4070</v>
      </c>
      <c r="DN76" t="s">
        <v>1193</v>
      </c>
      <c r="DO76" t="s">
        <v>4071</v>
      </c>
      <c r="DP76">
        <v>0.05</v>
      </c>
      <c r="DQ76">
        <v>0.01</v>
      </c>
      <c r="DR76" t="s">
        <v>4072</v>
      </c>
      <c r="DS76" t="s">
        <v>3592</v>
      </c>
      <c r="DT76">
        <v>354</v>
      </c>
      <c r="DU76">
        <v>247</v>
      </c>
      <c r="DV76">
        <v>28</v>
      </c>
      <c r="DW76">
        <v>3.2799999999999998E-5</v>
      </c>
      <c r="DX76" t="s">
        <v>4073</v>
      </c>
      <c r="DY76" t="s">
        <v>4074</v>
      </c>
    </row>
    <row r="77" spans="1:129">
      <c r="A77" t="s">
        <v>44</v>
      </c>
      <c r="B77" t="s">
        <v>43</v>
      </c>
      <c r="C77" t="s">
        <v>42</v>
      </c>
      <c r="D77" s="402" t="s">
        <v>149</v>
      </c>
      <c r="E77" s="402" t="s">
        <v>148</v>
      </c>
      <c r="F77" t="s">
        <v>2955</v>
      </c>
      <c r="G77" t="s">
        <v>2956</v>
      </c>
      <c r="H77" t="s">
        <v>4075</v>
      </c>
      <c r="I77" t="s">
        <v>4076</v>
      </c>
      <c r="J77">
        <v>5</v>
      </c>
      <c r="K77">
        <v>1</v>
      </c>
      <c r="L77">
        <v>24</v>
      </c>
      <c r="M77">
        <v>4</v>
      </c>
      <c r="N77">
        <v>15</v>
      </c>
      <c r="O77">
        <v>10</v>
      </c>
      <c r="P77">
        <v>28</v>
      </c>
      <c r="Q77">
        <v>25</v>
      </c>
      <c r="R77">
        <v>1</v>
      </c>
      <c r="S77" t="s">
        <v>1193</v>
      </c>
      <c r="T77" t="s">
        <v>3577</v>
      </c>
      <c r="U77" t="s">
        <v>1612</v>
      </c>
      <c r="V77" t="s">
        <v>1193</v>
      </c>
      <c r="W77" t="s">
        <v>1193</v>
      </c>
      <c r="X77" t="s">
        <v>1196</v>
      </c>
      <c r="Y77" t="s">
        <v>1196</v>
      </c>
      <c r="Z77" t="s">
        <v>1193</v>
      </c>
      <c r="AA77" t="s">
        <v>1193</v>
      </c>
      <c r="AB77" t="s">
        <v>1196</v>
      </c>
      <c r="AC77" t="s">
        <v>1193</v>
      </c>
      <c r="AD77" t="s">
        <v>1612</v>
      </c>
      <c r="AE77" t="s">
        <v>1612</v>
      </c>
      <c r="AF77">
        <v>42461</v>
      </c>
      <c r="AG77">
        <v>42461</v>
      </c>
      <c r="AH77" t="s">
        <v>1612</v>
      </c>
      <c r="AI77" t="s">
        <v>1612</v>
      </c>
      <c r="AJ77">
        <v>42461</v>
      </c>
      <c r="AK77" t="s">
        <v>1612</v>
      </c>
      <c r="AL77" t="s">
        <v>1612</v>
      </c>
      <c r="AM77" t="s">
        <v>1612</v>
      </c>
      <c r="AN77" t="s">
        <v>4077</v>
      </c>
      <c r="AO77" t="s">
        <v>4078</v>
      </c>
      <c r="AP77" t="s">
        <v>1612</v>
      </c>
      <c r="AQ77" t="s">
        <v>1612</v>
      </c>
      <c r="AR77" t="s">
        <v>4079</v>
      </c>
      <c r="AS77" t="s">
        <v>1612</v>
      </c>
      <c r="AT77">
        <v>14482</v>
      </c>
      <c r="AU77" t="s">
        <v>1612</v>
      </c>
      <c r="AV77" t="s">
        <v>1612</v>
      </c>
      <c r="AW77" t="s">
        <v>402</v>
      </c>
      <c r="AX77">
        <v>15385</v>
      </c>
      <c r="AY77">
        <v>68349000</v>
      </c>
      <c r="AZ77">
        <v>68749000</v>
      </c>
      <c r="BA77">
        <v>68491000</v>
      </c>
      <c r="BB77">
        <v>70022000</v>
      </c>
      <c r="BC77">
        <v>68349000</v>
      </c>
      <c r="BD77">
        <v>68749000</v>
      </c>
      <c r="BE77" t="s">
        <v>4080</v>
      </c>
      <c r="BF77">
        <v>69215000</v>
      </c>
      <c r="BG77">
        <v>72688000</v>
      </c>
      <c r="BH77">
        <v>66891000</v>
      </c>
      <c r="BI77">
        <v>73623000</v>
      </c>
      <c r="BJ77">
        <v>69215000</v>
      </c>
      <c r="BK77">
        <v>72688000</v>
      </c>
      <c r="BL77" t="s">
        <v>4080</v>
      </c>
      <c r="BM77" t="s">
        <v>4081</v>
      </c>
      <c r="BN77" t="s">
        <v>1216</v>
      </c>
      <c r="BO77" t="s">
        <v>4082</v>
      </c>
      <c r="BP77" t="s">
        <v>1215</v>
      </c>
      <c r="BQ77" t="s">
        <v>4083</v>
      </c>
      <c r="BR77" t="s">
        <v>1612</v>
      </c>
      <c r="BS77" t="s">
        <v>1214</v>
      </c>
      <c r="BT77" t="s">
        <v>4084</v>
      </c>
      <c r="BU77" t="s">
        <v>1612</v>
      </c>
      <c r="BV77" t="s">
        <v>1214</v>
      </c>
      <c r="BW77" t="s">
        <v>4085</v>
      </c>
      <c r="BX77" t="s">
        <v>1193</v>
      </c>
      <c r="BY77" t="s">
        <v>3606</v>
      </c>
      <c r="BZ77" t="s">
        <v>3589</v>
      </c>
      <c r="CA77" t="s">
        <v>1193</v>
      </c>
      <c r="CB77" t="s">
        <v>1193</v>
      </c>
      <c r="CC77" t="s">
        <v>422</v>
      </c>
      <c r="CD77" t="s">
        <v>1612</v>
      </c>
      <c r="CE77" t="s">
        <v>1193</v>
      </c>
      <c r="CF77" t="s">
        <v>425</v>
      </c>
      <c r="CG77" t="s">
        <v>1612</v>
      </c>
      <c r="CH77" t="s">
        <v>1194</v>
      </c>
      <c r="CI77" t="s">
        <v>3590</v>
      </c>
      <c r="CJ77" t="s">
        <v>1612</v>
      </c>
      <c r="CK77" t="s">
        <v>1194</v>
      </c>
      <c r="CL77" t="s">
        <v>3590</v>
      </c>
      <c r="CM77" t="s">
        <v>1612</v>
      </c>
      <c r="CN77" t="s">
        <v>1193</v>
      </c>
      <c r="CO77" t="s">
        <v>427</v>
      </c>
      <c r="CP77" t="s">
        <v>1612</v>
      </c>
      <c r="CQ77" t="s">
        <v>1194</v>
      </c>
      <c r="CR77" t="s">
        <v>3590</v>
      </c>
      <c r="CS77" t="s">
        <v>1612</v>
      </c>
      <c r="CT77" t="s">
        <v>1194</v>
      </c>
      <c r="CU77" t="s">
        <v>3590</v>
      </c>
      <c r="CV77" t="s">
        <v>1612</v>
      </c>
      <c r="CW77" t="s">
        <v>1194</v>
      </c>
      <c r="CX77" t="s">
        <v>3590</v>
      </c>
      <c r="CY77" t="s">
        <v>1612</v>
      </c>
      <c r="CZ77" t="s">
        <v>1193</v>
      </c>
      <c r="DA77" t="s">
        <v>1193</v>
      </c>
      <c r="DB77" t="s">
        <v>1194</v>
      </c>
      <c r="DC77" t="s">
        <v>1193</v>
      </c>
      <c r="DD77" t="s">
        <v>1193</v>
      </c>
      <c r="DE77" t="s">
        <v>1193</v>
      </c>
      <c r="DF77" t="s">
        <v>1194</v>
      </c>
      <c r="DG77" t="s">
        <v>1194</v>
      </c>
      <c r="DH77" t="s">
        <v>1194</v>
      </c>
      <c r="DI77" t="s">
        <v>1194</v>
      </c>
      <c r="DJ77" t="s">
        <v>1194</v>
      </c>
      <c r="DK77" t="s">
        <v>1194</v>
      </c>
      <c r="DL77" t="s">
        <v>1193</v>
      </c>
      <c r="DM77" t="s">
        <v>4086</v>
      </c>
      <c r="DN77" t="s">
        <v>1193</v>
      </c>
      <c r="DO77" t="s">
        <v>4087</v>
      </c>
      <c r="DP77">
        <v>4.4999999999999998E-2</v>
      </c>
      <c r="DQ77">
        <v>2.01E-2</v>
      </c>
      <c r="DR77" t="s">
        <v>4088</v>
      </c>
      <c r="DS77" t="s">
        <v>3611</v>
      </c>
      <c r="DT77">
        <v>211</v>
      </c>
      <c r="DU77">
        <v>3</v>
      </c>
      <c r="DV77">
        <v>183</v>
      </c>
      <c r="DW77">
        <v>0.45900000000000002</v>
      </c>
      <c r="DX77" t="s">
        <v>4089</v>
      </c>
      <c r="DY77" t="s">
        <v>4090</v>
      </c>
    </row>
    <row r="78" spans="1:129">
      <c r="A78" t="s">
        <v>49</v>
      </c>
      <c r="B78" t="s">
        <v>48</v>
      </c>
      <c r="C78" t="s">
        <v>104</v>
      </c>
      <c r="D78" s="402" t="s">
        <v>147</v>
      </c>
      <c r="E78" s="402" t="s">
        <v>146</v>
      </c>
      <c r="F78" t="s">
        <v>2970</v>
      </c>
      <c r="G78" t="s">
        <v>2971</v>
      </c>
      <c r="H78" t="s">
        <v>2972</v>
      </c>
      <c r="I78" t="s">
        <v>4091</v>
      </c>
      <c r="J78">
        <v>5</v>
      </c>
      <c r="K78">
        <v>1</v>
      </c>
      <c r="L78">
        <v>24</v>
      </c>
      <c r="M78">
        <v>4</v>
      </c>
      <c r="N78">
        <v>15</v>
      </c>
      <c r="O78">
        <v>10</v>
      </c>
      <c r="P78">
        <v>28</v>
      </c>
      <c r="Q78">
        <v>25</v>
      </c>
      <c r="R78">
        <v>1</v>
      </c>
      <c r="S78" t="s">
        <v>1193</v>
      </c>
      <c r="T78" t="s">
        <v>3577</v>
      </c>
      <c r="U78" t="s">
        <v>1612</v>
      </c>
      <c r="V78" t="s">
        <v>1193</v>
      </c>
      <c r="W78" t="s">
        <v>1193</v>
      </c>
      <c r="X78" t="s">
        <v>1196</v>
      </c>
      <c r="Y78" t="s">
        <v>1193</v>
      </c>
      <c r="Z78" t="s">
        <v>1193</v>
      </c>
      <c r="AA78" t="s">
        <v>1193</v>
      </c>
      <c r="AB78" t="s">
        <v>1193</v>
      </c>
      <c r="AC78" t="s">
        <v>1193</v>
      </c>
      <c r="AD78" t="s">
        <v>1612</v>
      </c>
      <c r="AE78" t="s">
        <v>1612</v>
      </c>
      <c r="AF78">
        <v>42282</v>
      </c>
      <c r="AG78" t="s">
        <v>1612</v>
      </c>
      <c r="AH78" t="s">
        <v>1612</v>
      </c>
      <c r="AI78" t="s">
        <v>1612</v>
      </c>
      <c r="AJ78" t="s">
        <v>1612</v>
      </c>
      <c r="AK78" t="s">
        <v>1612</v>
      </c>
      <c r="AL78" t="s">
        <v>1612</v>
      </c>
      <c r="AM78" t="s">
        <v>1612</v>
      </c>
      <c r="AN78" t="s">
        <v>4092</v>
      </c>
      <c r="AO78" t="s">
        <v>1612</v>
      </c>
      <c r="AP78" t="s">
        <v>1612</v>
      </c>
      <c r="AQ78" t="s">
        <v>1612</v>
      </c>
      <c r="AR78" t="s">
        <v>1612</v>
      </c>
      <c r="AS78" t="s">
        <v>1612</v>
      </c>
      <c r="AT78">
        <v>7375</v>
      </c>
      <c r="AU78">
        <v>616680</v>
      </c>
      <c r="AV78" t="s">
        <v>4093</v>
      </c>
      <c r="AW78" t="s">
        <v>402</v>
      </c>
      <c r="AX78">
        <v>7380</v>
      </c>
      <c r="AY78">
        <v>5682250</v>
      </c>
      <c r="AZ78">
        <v>4756128</v>
      </c>
      <c r="BA78">
        <v>5476186</v>
      </c>
      <c r="BB78">
        <v>5476186</v>
      </c>
      <c r="BC78">
        <v>5682250</v>
      </c>
      <c r="BD78">
        <v>4756128</v>
      </c>
      <c r="BE78" t="s">
        <v>1613</v>
      </c>
      <c r="BF78">
        <v>4475755</v>
      </c>
      <c r="BG78">
        <v>4860227</v>
      </c>
      <c r="BH78">
        <v>6027384</v>
      </c>
      <c r="BI78">
        <v>6387384</v>
      </c>
      <c r="BJ78">
        <v>4475755</v>
      </c>
      <c r="BK78">
        <v>4860227</v>
      </c>
      <c r="BL78" t="s">
        <v>1613</v>
      </c>
      <c r="BM78" t="s">
        <v>4094</v>
      </c>
      <c r="BN78" t="s">
        <v>1214</v>
      </c>
      <c r="BO78" t="s">
        <v>4095</v>
      </c>
      <c r="BP78" t="s">
        <v>1214</v>
      </c>
      <c r="BQ78" t="s">
        <v>4096</v>
      </c>
      <c r="BR78" t="s">
        <v>1612</v>
      </c>
      <c r="BS78" t="s">
        <v>1217</v>
      </c>
      <c r="BT78" t="s">
        <v>4097</v>
      </c>
      <c r="BU78" t="s">
        <v>1612</v>
      </c>
      <c r="BV78" t="s">
        <v>1215</v>
      </c>
      <c r="BW78" t="s">
        <v>4098</v>
      </c>
      <c r="BX78" t="s">
        <v>1193</v>
      </c>
      <c r="BY78" t="s">
        <v>3588</v>
      </c>
      <c r="BZ78" t="s">
        <v>3607</v>
      </c>
      <c r="CA78" t="s">
        <v>1193</v>
      </c>
      <c r="CB78" t="s">
        <v>1194</v>
      </c>
      <c r="CC78" t="s">
        <v>3590</v>
      </c>
      <c r="CD78" t="s">
        <v>1612</v>
      </c>
      <c r="CE78" t="s">
        <v>1194</v>
      </c>
      <c r="CF78" t="s">
        <v>3590</v>
      </c>
      <c r="CG78" t="s">
        <v>1612</v>
      </c>
      <c r="CH78" t="s">
        <v>1194</v>
      </c>
      <c r="CI78" t="s">
        <v>3590</v>
      </c>
      <c r="CJ78" t="s">
        <v>1612</v>
      </c>
      <c r="CK78" t="s">
        <v>1193</v>
      </c>
      <c r="CL78" t="s">
        <v>422</v>
      </c>
      <c r="CM78" t="s">
        <v>1612</v>
      </c>
      <c r="CN78" t="s">
        <v>1193</v>
      </c>
      <c r="CO78" t="s">
        <v>422</v>
      </c>
      <c r="CP78" t="s">
        <v>1612</v>
      </c>
      <c r="CQ78" t="s">
        <v>1194</v>
      </c>
      <c r="CR78" t="s">
        <v>3590</v>
      </c>
      <c r="CS78" t="s">
        <v>1612</v>
      </c>
      <c r="CT78" t="s">
        <v>1193</v>
      </c>
      <c r="CU78" t="s">
        <v>422</v>
      </c>
      <c r="CV78" t="s">
        <v>1612</v>
      </c>
      <c r="CW78" t="s">
        <v>1194</v>
      </c>
      <c r="CX78" t="s">
        <v>3590</v>
      </c>
      <c r="CY78" t="s">
        <v>1612</v>
      </c>
      <c r="CZ78" t="s">
        <v>1193</v>
      </c>
      <c r="DA78" t="s">
        <v>1193</v>
      </c>
      <c r="DB78" t="s">
        <v>1193</v>
      </c>
      <c r="DC78" t="s">
        <v>1193</v>
      </c>
      <c r="DD78" t="s">
        <v>1193</v>
      </c>
      <c r="DE78" t="s">
        <v>1193</v>
      </c>
      <c r="DF78" t="s">
        <v>1193</v>
      </c>
      <c r="DG78" t="s">
        <v>1194</v>
      </c>
      <c r="DH78" t="s">
        <v>1193</v>
      </c>
      <c r="DI78" t="s">
        <v>1194</v>
      </c>
      <c r="DJ78" t="s">
        <v>1193</v>
      </c>
      <c r="DK78" t="s">
        <v>1194</v>
      </c>
      <c r="DL78" t="s">
        <v>1193</v>
      </c>
      <c r="DM78" t="s">
        <v>4099</v>
      </c>
      <c r="DN78" t="s">
        <v>1193</v>
      </c>
      <c r="DO78" t="s">
        <v>4100</v>
      </c>
      <c r="DP78" t="s">
        <v>1612</v>
      </c>
      <c r="DQ78" t="s">
        <v>1612</v>
      </c>
      <c r="DR78" t="s">
        <v>4101</v>
      </c>
      <c r="DS78" t="s">
        <v>3592</v>
      </c>
      <c r="DT78">
        <v>14</v>
      </c>
      <c r="DU78">
        <v>5</v>
      </c>
      <c r="DV78">
        <v>7</v>
      </c>
      <c r="DW78">
        <v>0.86</v>
      </c>
      <c r="DX78" t="s">
        <v>4102</v>
      </c>
      <c r="DY78" t="s">
        <v>4103</v>
      </c>
    </row>
    <row r="79" spans="1:129">
      <c r="A79" t="s">
        <v>56</v>
      </c>
      <c r="B79" t="s">
        <v>55</v>
      </c>
      <c r="C79" t="s">
        <v>54</v>
      </c>
      <c r="D79" s="402" t="s">
        <v>145</v>
      </c>
      <c r="E79" s="402" t="s">
        <v>144</v>
      </c>
      <c r="F79" t="s">
        <v>2981</v>
      </c>
      <c r="G79" t="s">
        <v>2982</v>
      </c>
      <c r="H79" t="s">
        <v>2983</v>
      </c>
      <c r="I79" t="s">
        <v>4104</v>
      </c>
      <c r="J79">
        <v>5</v>
      </c>
      <c r="K79">
        <v>1</v>
      </c>
      <c r="L79">
        <v>24</v>
      </c>
      <c r="M79">
        <v>4</v>
      </c>
      <c r="N79">
        <v>15</v>
      </c>
      <c r="O79">
        <v>10</v>
      </c>
      <c r="P79">
        <v>28</v>
      </c>
      <c r="Q79">
        <v>25</v>
      </c>
      <c r="R79">
        <v>1</v>
      </c>
      <c r="S79" t="s">
        <v>1193</v>
      </c>
      <c r="T79" t="s">
        <v>3577</v>
      </c>
      <c r="U79" t="s">
        <v>1612</v>
      </c>
      <c r="V79" t="s">
        <v>1193</v>
      </c>
      <c r="W79" t="s">
        <v>1193</v>
      </c>
      <c r="X79" t="s">
        <v>1193</v>
      </c>
      <c r="Y79" t="s">
        <v>1196</v>
      </c>
      <c r="Z79" t="s">
        <v>1193</v>
      </c>
      <c r="AA79" t="s">
        <v>1193</v>
      </c>
      <c r="AB79" t="s">
        <v>1196</v>
      </c>
      <c r="AC79" t="s">
        <v>1193</v>
      </c>
      <c r="AD79" t="s">
        <v>1612</v>
      </c>
      <c r="AE79" t="s">
        <v>1612</v>
      </c>
      <c r="AF79" t="s">
        <v>1612</v>
      </c>
      <c r="AG79">
        <v>42461</v>
      </c>
      <c r="AH79" t="s">
        <v>1612</v>
      </c>
      <c r="AI79" t="s">
        <v>1612</v>
      </c>
      <c r="AJ79">
        <v>42461</v>
      </c>
      <c r="AK79" t="s">
        <v>1612</v>
      </c>
      <c r="AL79" t="s">
        <v>1612</v>
      </c>
      <c r="AM79" t="s">
        <v>1612</v>
      </c>
      <c r="AN79" t="s">
        <v>1612</v>
      </c>
      <c r="AO79" t="s">
        <v>4105</v>
      </c>
      <c r="AP79" t="s">
        <v>1612</v>
      </c>
      <c r="AQ79" t="s">
        <v>1612</v>
      </c>
      <c r="AR79" t="s">
        <v>4106</v>
      </c>
      <c r="AS79" t="s">
        <v>1612</v>
      </c>
      <c r="AT79">
        <v>4080</v>
      </c>
      <c r="AU79" t="s">
        <v>1612</v>
      </c>
      <c r="AV79" t="s">
        <v>4107</v>
      </c>
      <c r="AW79" t="s">
        <v>402</v>
      </c>
      <c r="AX79">
        <v>3665</v>
      </c>
      <c r="AY79">
        <v>2191000</v>
      </c>
      <c r="AZ79">
        <v>2190000</v>
      </c>
      <c r="BA79">
        <v>2191000</v>
      </c>
      <c r="BB79">
        <v>2190000</v>
      </c>
      <c r="BC79">
        <v>2191000</v>
      </c>
      <c r="BD79">
        <v>2190000</v>
      </c>
      <c r="BE79" t="s">
        <v>1612</v>
      </c>
      <c r="BF79">
        <v>1613000</v>
      </c>
      <c r="BG79">
        <v>1613000</v>
      </c>
      <c r="BH79">
        <v>2768000</v>
      </c>
      <c r="BI79">
        <v>2768000</v>
      </c>
      <c r="BJ79">
        <v>1582000</v>
      </c>
      <c r="BK79">
        <v>1696000</v>
      </c>
      <c r="BL79" t="s">
        <v>1612</v>
      </c>
      <c r="BM79" t="s">
        <v>4108</v>
      </c>
      <c r="BN79" t="s">
        <v>1214</v>
      </c>
      <c r="BO79" t="s">
        <v>4109</v>
      </c>
      <c r="BP79" t="s">
        <v>1214</v>
      </c>
      <c r="BQ79" t="s">
        <v>4110</v>
      </c>
      <c r="BR79" t="s">
        <v>1612</v>
      </c>
      <c r="BS79" t="s">
        <v>1217</v>
      </c>
      <c r="BT79" t="s">
        <v>4111</v>
      </c>
      <c r="BU79" t="s">
        <v>1612</v>
      </c>
      <c r="BV79" t="s">
        <v>1216</v>
      </c>
      <c r="BW79" t="s">
        <v>4112</v>
      </c>
      <c r="BX79" t="s">
        <v>1193</v>
      </c>
      <c r="BY79" t="s">
        <v>3588</v>
      </c>
      <c r="BZ79" t="s">
        <v>3607</v>
      </c>
      <c r="CA79" t="s">
        <v>1193</v>
      </c>
      <c r="CB79" t="s">
        <v>1193</v>
      </c>
      <c r="CC79" t="s">
        <v>425</v>
      </c>
      <c r="CD79" t="s">
        <v>1612</v>
      </c>
      <c r="CE79" t="s">
        <v>1193</v>
      </c>
      <c r="CF79" t="s">
        <v>422</v>
      </c>
      <c r="CG79" t="s">
        <v>1612</v>
      </c>
      <c r="CH79" t="s">
        <v>1193</v>
      </c>
      <c r="CI79" t="s">
        <v>422</v>
      </c>
      <c r="CJ79" t="s">
        <v>1612</v>
      </c>
      <c r="CK79" t="s">
        <v>1193</v>
      </c>
      <c r="CL79" t="s">
        <v>428</v>
      </c>
      <c r="CM79" t="s">
        <v>1612</v>
      </c>
      <c r="CN79" t="s">
        <v>1193</v>
      </c>
      <c r="CO79" t="s">
        <v>428</v>
      </c>
      <c r="CP79" t="s">
        <v>1612</v>
      </c>
      <c r="CQ79" t="s">
        <v>1193</v>
      </c>
      <c r="CR79" t="s">
        <v>428</v>
      </c>
      <c r="CS79" t="s">
        <v>1612</v>
      </c>
      <c r="CT79" t="s">
        <v>1193</v>
      </c>
      <c r="CU79" t="s">
        <v>428</v>
      </c>
      <c r="CV79" t="s">
        <v>1612</v>
      </c>
      <c r="CW79" t="s">
        <v>1194</v>
      </c>
      <c r="CX79" t="s">
        <v>3590</v>
      </c>
      <c r="CY79" t="s">
        <v>1612</v>
      </c>
      <c r="CZ79" t="s">
        <v>1193</v>
      </c>
      <c r="DA79" t="s">
        <v>1193</v>
      </c>
      <c r="DB79" t="s">
        <v>1194</v>
      </c>
      <c r="DC79" t="s">
        <v>1193</v>
      </c>
      <c r="DD79" t="s">
        <v>1193</v>
      </c>
      <c r="DE79" t="s">
        <v>1193</v>
      </c>
      <c r="DF79" t="s">
        <v>1194</v>
      </c>
      <c r="DG79" t="s">
        <v>1194</v>
      </c>
      <c r="DH79" t="s">
        <v>1194</v>
      </c>
      <c r="DI79" t="s">
        <v>1194</v>
      </c>
      <c r="DJ79" t="s">
        <v>1194</v>
      </c>
      <c r="DK79" t="s">
        <v>1194</v>
      </c>
      <c r="DL79" t="s">
        <v>1193</v>
      </c>
      <c r="DM79" t="s">
        <v>4113</v>
      </c>
      <c r="DN79" t="s">
        <v>1193</v>
      </c>
      <c r="DO79" t="s">
        <v>4114</v>
      </c>
      <c r="DP79">
        <v>0.01</v>
      </c>
      <c r="DQ79">
        <v>0.5</v>
      </c>
      <c r="DR79" t="s">
        <v>4115</v>
      </c>
      <c r="DS79" t="s">
        <v>3592</v>
      </c>
      <c r="DT79" t="s">
        <v>1612</v>
      </c>
      <c r="DU79" t="s">
        <v>1612</v>
      </c>
      <c r="DV79" t="s">
        <v>1612</v>
      </c>
      <c r="DW79" t="s">
        <v>1612</v>
      </c>
      <c r="DX79" t="s">
        <v>4116</v>
      </c>
      <c r="DY79" t="s">
        <v>4117</v>
      </c>
    </row>
    <row r="80" spans="1:129">
      <c r="A80" t="s">
        <v>49</v>
      </c>
      <c r="B80" t="s">
        <v>48</v>
      </c>
      <c r="C80" t="s">
        <v>47</v>
      </c>
      <c r="D80" s="402" t="s">
        <v>143</v>
      </c>
      <c r="E80" s="402" t="s">
        <v>142</v>
      </c>
      <c r="F80" t="s">
        <v>2994</v>
      </c>
      <c r="G80" t="s">
        <v>4118</v>
      </c>
      <c r="H80" t="s">
        <v>4119</v>
      </c>
      <c r="I80" t="s">
        <v>4120</v>
      </c>
      <c r="J80">
        <v>5</v>
      </c>
      <c r="K80">
        <v>1</v>
      </c>
      <c r="L80">
        <v>24</v>
      </c>
      <c r="M80">
        <v>4</v>
      </c>
      <c r="N80">
        <v>15</v>
      </c>
      <c r="O80">
        <v>10</v>
      </c>
      <c r="P80">
        <v>28</v>
      </c>
      <c r="Q80">
        <v>25</v>
      </c>
      <c r="R80">
        <v>1</v>
      </c>
      <c r="S80" t="s">
        <v>1194</v>
      </c>
      <c r="T80" t="s">
        <v>1193</v>
      </c>
      <c r="U80" t="s">
        <v>1612</v>
      </c>
      <c r="V80" t="s">
        <v>1193</v>
      </c>
      <c r="W80" t="s">
        <v>1193</v>
      </c>
      <c r="X80" t="s">
        <v>1193</v>
      </c>
      <c r="Y80" t="s">
        <v>1196</v>
      </c>
      <c r="Z80" t="s">
        <v>1193</v>
      </c>
      <c r="AA80" t="s">
        <v>1193</v>
      </c>
      <c r="AB80" t="s">
        <v>1196</v>
      </c>
      <c r="AC80" t="s">
        <v>1193</v>
      </c>
      <c r="AD80" t="s">
        <v>1612</v>
      </c>
      <c r="AE80" t="s">
        <v>1612</v>
      </c>
      <c r="AF80" t="s">
        <v>1612</v>
      </c>
      <c r="AG80">
        <v>42825</v>
      </c>
      <c r="AH80" t="s">
        <v>1612</v>
      </c>
      <c r="AI80" t="s">
        <v>1612</v>
      </c>
      <c r="AJ80">
        <v>42461</v>
      </c>
      <c r="AK80" t="s">
        <v>1612</v>
      </c>
      <c r="AL80" t="s">
        <v>1612</v>
      </c>
      <c r="AM80" t="s">
        <v>1612</v>
      </c>
      <c r="AN80" t="s">
        <v>1612</v>
      </c>
      <c r="AO80" t="s">
        <v>4121</v>
      </c>
      <c r="AP80" t="s">
        <v>1612</v>
      </c>
      <c r="AQ80" t="s">
        <v>1612</v>
      </c>
      <c r="AR80" t="s">
        <v>4122</v>
      </c>
      <c r="AS80" t="s">
        <v>1612</v>
      </c>
      <c r="AT80">
        <v>6761</v>
      </c>
      <c r="AU80" t="s">
        <v>1612</v>
      </c>
      <c r="AV80" t="s">
        <v>1612</v>
      </c>
      <c r="AW80" t="s">
        <v>403</v>
      </c>
      <c r="AX80">
        <v>5822</v>
      </c>
      <c r="AY80">
        <v>3778500</v>
      </c>
      <c r="AZ80">
        <v>3778500</v>
      </c>
      <c r="BA80">
        <v>3778500</v>
      </c>
      <c r="BB80">
        <v>3778500</v>
      </c>
      <c r="BC80">
        <v>3778500</v>
      </c>
      <c r="BD80">
        <v>3778500</v>
      </c>
      <c r="BE80" t="s">
        <v>1612</v>
      </c>
      <c r="BF80">
        <v>3778500</v>
      </c>
      <c r="BG80">
        <v>3778500</v>
      </c>
      <c r="BH80">
        <v>3778500</v>
      </c>
      <c r="BI80">
        <v>3778500</v>
      </c>
      <c r="BJ80">
        <v>3778500</v>
      </c>
      <c r="BK80">
        <v>3778500</v>
      </c>
      <c r="BL80" t="s">
        <v>1612</v>
      </c>
      <c r="BM80" t="s">
        <v>4123</v>
      </c>
      <c r="BN80" t="s">
        <v>1214</v>
      </c>
      <c r="BO80" t="s">
        <v>4124</v>
      </c>
      <c r="BP80" t="s">
        <v>1215</v>
      </c>
      <c r="BQ80" t="s">
        <v>4125</v>
      </c>
      <c r="BR80" t="s">
        <v>1612</v>
      </c>
      <c r="BS80" t="s">
        <v>1214</v>
      </c>
      <c r="BT80" t="s">
        <v>4126</v>
      </c>
      <c r="BU80" t="s">
        <v>1612</v>
      </c>
      <c r="BV80" t="s">
        <v>1217</v>
      </c>
      <c r="BW80" t="s">
        <v>1624</v>
      </c>
      <c r="BX80" t="s">
        <v>1193</v>
      </c>
      <c r="BY80" t="s">
        <v>3588</v>
      </c>
      <c r="BZ80" t="s">
        <v>3607</v>
      </c>
      <c r="CA80" t="s">
        <v>1193</v>
      </c>
      <c r="CB80" t="s">
        <v>1194</v>
      </c>
      <c r="CC80" t="s">
        <v>3590</v>
      </c>
      <c r="CD80" t="s">
        <v>1612</v>
      </c>
      <c r="CE80" t="s">
        <v>1194</v>
      </c>
      <c r="CF80" t="s">
        <v>3590</v>
      </c>
      <c r="CG80" t="s">
        <v>1612</v>
      </c>
      <c r="CH80" t="s">
        <v>1194</v>
      </c>
      <c r="CI80" t="s">
        <v>3590</v>
      </c>
      <c r="CJ80" t="s">
        <v>1612</v>
      </c>
      <c r="CK80" t="s">
        <v>1194</v>
      </c>
      <c r="CL80" t="s">
        <v>3590</v>
      </c>
      <c r="CM80" t="s">
        <v>1612</v>
      </c>
      <c r="CN80" t="s">
        <v>1194</v>
      </c>
      <c r="CO80" t="s">
        <v>3590</v>
      </c>
      <c r="CP80" t="s">
        <v>1612</v>
      </c>
      <c r="CQ80" t="s">
        <v>1194</v>
      </c>
      <c r="CR80" t="s">
        <v>3590</v>
      </c>
      <c r="CS80" t="s">
        <v>1612</v>
      </c>
      <c r="CT80" t="s">
        <v>1193</v>
      </c>
      <c r="CU80" t="s">
        <v>427</v>
      </c>
      <c r="CV80" t="s">
        <v>1612</v>
      </c>
      <c r="CW80" t="s">
        <v>1194</v>
      </c>
      <c r="CX80" t="s">
        <v>3590</v>
      </c>
      <c r="CY80" t="s">
        <v>1612</v>
      </c>
      <c r="CZ80" t="s">
        <v>1193</v>
      </c>
      <c r="DA80" t="s">
        <v>1193</v>
      </c>
      <c r="DB80" t="s">
        <v>1194</v>
      </c>
      <c r="DC80" t="s">
        <v>1193</v>
      </c>
      <c r="DD80" t="s">
        <v>1193</v>
      </c>
      <c r="DE80" t="s">
        <v>1193</v>
      </c>
      <c r="DF80" t="s">
        <v>1193</v>
      </c>
      <c r="DG80" t="s">
        <v>1193</v>
      </c>
      <c r="DH80" t="s">
        <v>1194</v>
      </c>
      <c r="DI80" t="s">
        <v>1193</v>
      </c>
      <c r="DJ80" t="s">
        <v>1194</v>
      </c>
      <c r="DK80" t="s">
        <v>1193</v>
      </c>
      <c r="DL80" t="s">
        <v>1193</v>
      </c>
      <c r="DM80" t="s">
        <v>4127</v>
      </c>
      <c r="DN80" t="s">
        <v>1194</v>
      </c>
      <c r="DO80" t="s">
        <v>1612</v>
      </c>
      <c r="DP80">
        <v>0.01</v>
      </c>
      <c r="DQ80">
        <v>1</v>
      </c>
      <c r="DR80" t="s">
        <v>4128</v>
      </c>
      <c r="DS80" t="s">
        <v>3611</v>
      </c>
      <c r="DT80">
        <v>392</v>
      </c>
      <c r="DU80">
        <v>212</v>
      </c>
      <c r="DV80">
        <v>4</v>
      </c>
      <c r="DW80">
        <v>1</v>
      </c>
      <c r="DX80" t="s">
        <v>4129</v>
      </c>
      <c r="DY80" t="s">
        <v>4130</v>
      </c>
    </row>
    <row r="81" spans="1:129">
      <c r="A81" t="s">
        <v>56</v>
      </c>
      <c r="B81" t="s">
        <v>65</v>
      </c>
      <c r="C81" t="s">
        <v>97</v>
      </c>
      <c r="D81" s="402" t="s">
        <v>141</v>
      </c>
      <c r="E81" s="402" t="s">
        <v>140</v>
      </c>
      <c r="F81" t="s">
        <v>3006</v>
      </c>
      <c r="G81" t="s">
        <v>3007</v>
      </c>
      <c r="H81" t="s">
        <v>4131</v>
      </c>
      <c r="I81" t="s">
        <v>3009</v>
      </c>
      <c r="J81">
        <v>5</v>
      </c>
      <c r="K81">
        <v>1</v>
      </c>
      <c r="L81">
        <v>24</v>
      </c>
      <c r="M81">
        <v>4</v>
      </c>
      <c r="N81">
        <v>15</v>
      </c>
      <c r="O81">
        <v>10</v>
      </c>
      <c r="P81">
        <v>28</v>
      </c>
      <c r="Q81">
        <v>25</v>
      </c>
      <c r="R81">
        <v>1</v>
      </c>
      <c r="S81" t="s">
        <v>1193</v>
      </c>
      <c r="T81" t="s">
        <v>3577</v>
      </c>
      <c r="U81" t="s">
        <v>1612</v>
      </c>
      <c r="V81" t="s">
        <v>1193</v>
      </c>
      <c r="W81" t="s">
        <v>1193</v>
      </c>
      <c r="X81" t="s">
        <v>1193</v>
      </c>
      <c r="Y81" t="s">
        <v>1193</v>
      </c>
      <c r="Z81" t="s">
        <v>1193</v>
      </c>
      <c r="AA81" t="s">
        <v>1193</v>
      </c>
      <c r="AB81" t="s">
        <v>1193</v>
      </c>
      <c r="AC81" t="s">
        <v>1193</v>
      </c>
      <c r="AD81" t="s">
        <v>1612</v>
      </c>
      <c r="AE81" t="s">
        <v>1612</v>
      </c>
      <c r="AF81" t="s">
        <v>1612</v>
      </c>
      <c r="AG81" t="s">
        <v>1612</v>
      </c>
      <c r="AH81" t="s">
        <v>1612</v>
      </c>
      <c r="AI81" t="s">
        <v>1612</v>
      </c>
      <c r="AJ81" t="s">
        <v>1612</v>
      </c>
      <c r="AK81" t="s">
        <v>1612</v>
      </c>
      <c r="AL81" t="s">
        <v>1612</v>
      </c>
      <c r="AM81" t="s">
        <v>1612</v>
      </c>
      <c r="AN81" t="s">
        <v>1612</v>
      </c>
      <c r="AO81" t="s">
        <v>1612</v>
      </c>
      <c r="AP81" t="s">
        <v>1612</v>
      </c>
      <c r="AQ81" t="s">
        <v>1612</v>
      </c>
      <c r="AR81" t="s">
        <v>1612</v>
      </c>
      <c r="AS81" t="s">
        <v>1612</v>
      </c>
      <c r="AT81">
        <v>15285</v>
      </c>
      <c r="AU81" t="s">
        <v>1612</v>
      </c>
      <c r="AV81" t="s">
        <v>1612</v>
      </c>
      <c r="AW81" t="s">
        <v>402</v>
      </c>
      <c r="AX81">
        <v>14200</v>
      </c>
      <c r="AY81">
        <v>11914500</v>
      </c>
      <c r="AZ81">
        <v>9809500</v>
      </c>
      <c r="BA81">
        <v>9809500</v>
      </c>
      <c r="BB81">
        <v>9809500</v>
      </c>
      <c r="BC81">
        <v>11914500</v>
      </c>
      <c r="BD81">
        <v>9809500</v>
      </c>
      <c r="BE81" t="s">
        <v>1612</v>
      </c>
      <c r="BF81">
        <v>10335750</v>
      </c>
      <c r="BG81">
        <v>10335750</v>
      </c>
      <c r="BH81">
        <v>10335750</v>
      </c>
      <c r="BI81">
        <v>10335750</v>
      </c>
      <c r="BJ81">
        <v>10335750</v>
      </c>
      <c r="BK81">
        <v>10335750</v>
      </c>
      <c r="BL81" t="s">
        <v>1612</v>
      </c>
      <c r="BM81" t="s">
        <v>3011</v>
      </c>
      <c r="BN81" t="s">
        <v>1214</v>
      </c>
      <c r="BO81" t="s">
        <v>4132</v>
      </c>
      <c r="BP81" t="s">
        <v>1217</v>
      </c>
      <c r="BQ81" t="s">
        <v>4133</v>
      </c>
      <c r="BR81" t="s">
        <v>1612</v>
      </c>
      <c r="BS81" t="s">
        <v>1217</v>
      </c>
      <c r="BT81" t="s">
        <v>3014</v>
      </c>
      <c r="BU81" t="s">
        <v>1612</v>
      </c>
      <c r="BV81" t="s">
        <v>1217</v>
      </c>
      <c r="BW81" t="s">
        <v>4134</v>
      </c>
      <c r="BX81" t="s">
        <v>1193</v>
      </c>
      <c r="BY81" t="s">
        <v>3606</v>
      </c>
      <c r="BZ81" t="s">
        <v>3607</v>
      </c>
      <c r="CA81" t="s">
        <v>1194</v>
      </c>
      <c r="CB81" t="s">
        <v>3623</v>
      </c>
      <c r="CC81" t="s">
        <v>3590</v>
      </c>
      <c r="CD81" t="s">
        <v>1612</v>
      </c>
      <c r="CE81" t="s">
        <v>3623</v>
      </c>
      <c r="CF81" t="s">
        <v>3590</v>
      </c>
      <c r="CG81" t="s">
        <v>1612</v>
      </c>
      <c r="CH81" t="s">
        <v>3623</v>
      </c>
      <c r="CI81" t="s">
        <v>3590</v>
      </c>
      <c r="CJ81" t="s">
        <v>1612</v>
      </c>
      <c r="CK81" t="s">
        <v>3623</v>
      </c>
      <c r="CL81" t="s">
        <v>3590</v>
      </c>
      <c r="CM81" t="s">
        <v>1612</v>
      </c>
      <c r="CN81" t="s">
        <v>3623</v>
      </c>
      <c r="CO81" t="s">
        <v>3590</v>
      </c>
      <c r="CP81" t="s">
        <v>1612</v>
      </c>
      <c r="CQ81" t="s">
        <v>3623</v>
      </c>
      <c r="CR81" t="s">
        <v>3590</v>
      </c>
      <c r="CS81" t="s">
        <v>1612</v>
      </c>
      <c r="CT81" t="s">
        <v>3623</v>
      </c>
      <c r="CU81" t="s">
        <v>3590</v>
      </c>
      <c r="CV81" t="s">
        <v>1612</v>
      </c>
      <c r="CW81" t="s">
        <v>3623</v>
      </c>
      <c r="CX81" t="s">
        <v>3590</v>
      </c>
      <c r="CY81" t="s">
        <v>1612</v>
      </c>
      <c r="CZ81" t="s">
        <v>1193</v>
      </c>
      <c r="DA81" t="s">
        <v>1193</v>
      </c>
      <c r="DB81" t="s">
        <v>1193</v>
      </c>
      <c r="DC81" t="s">
        <v>1193</v>
      </c>
      <c r="DD81" t="s">
        <v>1193</v>
      </c>
      <c r="DE81" t="s">
        <v>1194</v>
      </c>
      <c r="DF81" t="s">
        <v>1194</v>
      </c>
      <c r="DG81" t="s">
        <v>1194</v>
      </c>
      <c r="DH81" t="s">
        <v>1194</v>
      </c>
      <c r="DI81" t="s">
        <v>1194</v>
      </c>
      <c r="DJ81" t="s">
        <v>1194</v>
      </c>
      <c r="DK81" t="s">
        <v>1194</v>
      </c>
      <c r="DL81" t="s">
        <v>1193</v>
      </c>
      <c r="DM81" t="s">
        <v>4135</v>
      </c>
      <c r="DN81" t="s">
        <v>1193</v>
      </c>
      <c r="DO81" t="s">
        <v>4136</v>
      </c>
      <c r="DP81">
        <v>0.01</v>
      </c>
      <c r="DQ81">
        <v>0.37</v>
      </c>
      <c r="DR81" t="s">
        <v>4137</v>
      </c>
      <c r="DS81" t="s">
        <v>3611</v>
      </c>
      <c r="DT81" t="s">
        <v>1612</v>
      </c>
      <c r="DU81" t="s">
        <v>1612</v>
      </c>
      <c r="DV81" t="s">
        <v>1612</v>
      </c>
      <c r="DW81">
        <v>1E-4</v>
      </c>
      <c r="DX81" t="s">
        <v>4138</v>
      </c>
      <c r="DY81" t="s">
        <v>4139</v>
      </c>
    </row>
    <row r="82" spans="1:129">
      <c r="A82" t="s">
        <v>44</v>
      </c>
      <c r="B82" t="s">
        <v>116</v>
      </c>
      <c r="C82" t="s">
        <v>115</v>
      </c>
      <c r="D82" s="402" t="s">
        <v>137</v>
      </c>
      <c r="E82" s="402" t="s">
        <v>136</v>
      </c>
      <c r="F82" t="s">
        <v>3033</v>
      </c>
      <c r="G82" t="s">
        <v>3034</v>
      </c>
      <c r="H82" t="s">
        <v>3035</v>
      </c>
      <c r="I82" t="s">
        <v>4140</v>
      </c>
      <c r="J82">
        <v>5</v>
      </c>
      <c r="K82">
        <v>1</v>
      </c>
      <c r="L82">
        <v>24</v>
      </c>
      <c r="M82">
        <v>4</v>
      </c>
      <c r="N82">
        <v>15</v>
      </c>
      <c r="O82">
        <v>10</v>
      </c>
      <c r="P82">
        <v>28</v>
      </c>
      <c r="Q82">
        <v>25</v>
      </c>
      <c r="R82">
        <v>1</v>
      </c>
      <c r="S82" t="s">
        <v>1193</v>
      </c>
      <c r="T82" t="s">
        <v>3577</v>
      </c>
      <c r="U82" t="s">
        <v>1612</v>
      </c>
      <c r="V82" t="s">
        <v>1193</v>
      </c>
      <c r="W82" t="s">
        <v>1193</v>
      </c>
      <c r="X82" t="s">
        <v>1196</v>
      </c>
      <c r="Y82" t="s">
        <v>1196</v>
      </c>
      <c r="Z82" t="s">
        <v>1196</v>
      </c>
      <c r="AA82" t="s">
        <v>1196</v>
      </c>
      <c r="AB82" t="s">
        <v>1196</v>
      </c>
      <c r="AC82" t="s">
        <v>1193</v>
      </c>
      <c r="AD82" t="s">
        <v>1612</v>
      </c>
      <c r="AE82" t="s">
        <v>1612</v>
      </c>
      <c r="AF82">
        <v>42339</v>
      </c>
      <c r="AG82">
        <v>42491</v>
      </c>
      <c r="AH82">
        <v>42491</v>
      </c>
      <c r="AI82">
        <v>42491</v>
      </c>
      <c r="AJ82">
        <v>42460</v>
      </c>
      <c r="AK82" t="s">
        <v>1612</v>
      </c>
      <c r="AL82" t="s">
        <v>1612</v>
      </c>
      <c r="AM82" t="s">
        <v>1612</v>
      </c>
      <c r="AN82" t="s">
        <v>4141</v>
      </c>
      <c r="AO82" t="s">
        <v>3038</v>
      </c>
      <c r="AP82" t="s">
        <v>3039</v>
      </c>
      <c r="AQ82" t="s">
        <v>3040</v>
      </c>
      <c r="AR82" t="s">
        <v>3041</v>
      </c>
      <c r="AS82" t="s">
        <v>1612</v>
      </c>
      <c r="AT82">
        <v>4110</v>
      </c>
      <c r="AU82" t="s">
        <v>1612</v>
      </c>
      <c r="AV82" t="s">
        <v>1613</v>
      </c>
      <c r="AW82" t="s">
        <v>402</v>
      </c>
      <c r="AX82">
        <v>3874</v>
      </c>
      <c r="AY82">
        <v>5361000</v>
      </c>
      <c r="AZ82">
        <v>5361000</v>
      </c>
      <c r="BA82">
        <v>5361000</v>
      </c>
      <c r="BB82">
        <v>5351000</v>
      </c>
      <c r="BC82">
        <v>4229750</v>
      </c>
      <c r="BD82">
        <v>4229750</v>
      </c>
      <c r="BE82" t="s">
        <v>4142</v>
      </c>
      <c r="BF82">
        <v>5361000</v>
      </c>
      <c r="BG82">
        <v>5361000</v>
      </c>
      <c r="BH82">
        <v>5361000</v>
      </c>
      <c r="BI82">
        <v>5361000</v>
      </c>
      <c r="BJ82">
        <v>5090000</v>
      </c>
      <c r="BK82">
        <v>5632000</v>
      </c>
      <c r="BL82" t="s">
        <v>4143</v>
      </c>
      <c r="BM82" t="s">
        <v>4144</v>
      </c>
      <c r="BN82" t="s">
        <v>1216</v>
      </c>
      <c r="BO82" t="s">
        <v>4145</v>
      </c>
      <c r="BP82" t="s">
        <v>1214</v>
      </c>
      <c r="BQ82" t="s">
        <v>4146</v>
      </c>
      <c r="BR82" t="s">
        <v>1612</v>
      </c>
      <c r="BS82" t="s">
        <v>1214</v>
      </c>
      <c r="BT82" t="s">
        <v>3045</v>
      </c>
      <c r="BU82" t="s">
        <v>1612</v>
      </c>
      <c r="BV82" t="s">
        <v>1217</v>
      </c>
      <c r="BW82" t="s">
        <v>3046</v>
      </c>
      <c r="BX82" t="s">
        <v>1193</v>
      </c>
      <c r="BY82" t="s">
        <v>3588</v>
      </c>
      <c r="BZ82" t="s">
        <v>3607</v>
      </c>
      <c r="CA82" t="s">
        <v>1194</v>
      </c>
      <c r="CB82" t="s">
        <v>3623</v>
      </c>
      <c r="CC82" t="s">
        <v>3590</v>
      </c>
      <c r="CD82" t="s">
        <v>1612</v>
      </c>
      <c r="CE82" t="s">
        <v>3623</v>
      </c>
      <c r="CF82" t="s">
        <v>3590</v>
      </c>
      <c r="CG82" t="s">
        <v>1612</v>
      </c>
      <c r="CH82" t="s">
        <v>3623</v>
      </c>
      <c r="CI82" t="s">
        <v>3590</v>
      </c>
      <c r="CJ82" t="s">
        <v>1612</v>
      </c>
      <c r="CK82" t="s">
        <v>3623</v>
      </c>
      <c r="CL82" t="s">
        <v>3590</v>
      </c>
      <c r="CM82" t="s">
        <v>1612</v>
      </c>
      <c r="CN82" t="s">
        <v>3623</v>
      </c>
      <c r="CO82" t="s">
        <v>3590</v>
      </c>
      <c r="CP82" t="s">
        <v>1612</v>
      </c>
      <c r="CQ82" t="s">
        <v>3623</v>
      </c>
      <c r="CR82" t="s">
        <v>3590</v>
      </c>
      <c r="CS82" t="s">
        <v>1612</v>
      </c>
      <c r="CT82" t="s">
        <v>3623</v>
      </c>
      <c r="CU82" t="s">
        <v>3590</v>
      </c>
      <c r="CV82" t="s">
        <v>1612</v>
      </c>
      <c r="CW82" t="s">
        <v>3623</v>
      </c>
      <c r="CX82" t="s">
        <v>3590</v>
      </c>
      <c r="CY82" t="s">
        <v>1612</v>
      </c>
      <c r="CZ82" t="s">
        <v>1194</v>
      </c>
      <c r="DA82" t="s">
        <v>1194</v>
      </c>
      <c r="DB82" t="s">
        <v>1194</v>
      </c>
      <c r="DC82" t="s">
        <v>1194</v>
      </c>
      <c r="DD82" t="s">
        <v>1193</v>
      </c>
      <c r="DE82" t="s">
        <v>1194</v>
      </c>
      <c r="DF82" t="s">
        <v>1194</v>
      </c>
      <c r="DG82" t="s">
        <v>1194</v>
      </c>
      <c r="DH82" t="s">
        <v>1194</v>
      </c>
      <c r="DI82" t="s">
        <v>1194</v>
      </c>
      <c r="DJ82" t="s">
        <v>1194</v>
      </c>
      <c r="DK82" t="s">
        <v>1194</v>
      </c>
      <c r="DL82" t="s">
        <v>1194</v>
      </c>
      <c r="DM82" t="s">
        <v>4147</v>
      </c>
      <c r="DN82" t="s">
        <v>1193</v>
      </c>
      <c r="DO82" t="s">
        <v>4148</v>
      </c>
      <c r="DP82">
        <v>4.4999999999999998E-2</v>
      </c>
      <c r="DQ82">
        <v>0.36</v>
      </c>
      <c r="DR82" t="s">
        <v>4149</v>
      </c>
      <c r="DS82" t="s">
        <v>3592</v>
      </c>
      <c r="DT82">
        <v>3</v>
      </c>
      <c r="DU82">
        <v>3</v>
      </c>
      <c r="DV82">
        <v>19</v>
      </c>
      <c r="DW82">
        <v>1</v>
      </c>
      <c r="DX82" t="s">
        <v>4150</v>
      </c>
      <c r="DY82" t="s">
        <v>4151</v>
      </c>
    </row>
    <row r="83" spans="1:129">
      <c r="A83" t="s">
        <v>56</v>
      </c>
      <c r="B83" t="s">
        <v>55</v>
      </c>
      <c r="C83" t="s">
        <v>135</v>
      </c>
      <c r="D83" s="402" t="s">
        <v>134</v>
      </c>
      <c r="E83" s="402" t="s">
        <v>133</v>
      </c>
      <c r="F83" t="s">
        <v>3050</v>
      </c>
      <c r="G83" t="s">
        <v>3051</v>
      </c>
      <c r="H83" t="s">
        <v>3052</v>
      </c>
      <c r="I83" t="s">
        <v>3053</v>
      </c>
      <c r="J83">
        <v>5</v>
      </c>
      <c r="K83">
        <v>1</v>
      </c>
      <c r="L83">
        <v>24</v>
      </c>
      <c r="M83">
        <v>4</v>
      </c>
      <c r="N83">
        <v>15</v>
      </c>
      <c r="O83">
        <v>10</v>
      </c>
      <c r="P83">
        <v>28</v>
      </c>
      <c r="Q83">
        <v>25</v>
      </c>
      <c r="R83">
        <v>1</v>
      </c>
      <c r="S83" t="s">
        <v>1193</v>
      </c>
      <c r="T83" t="s">
        <v>3577</v>
      </c>
      <c r="U83" t="s">
        <v>1612</v>
      </c>
      <c r="V83" t="s">
        <v>1193</v>
      </c>
      <c r="W83" t="s">
        <v>1193</v>
      </c>
      <c r="X83" t="s">
        <v>1196</v>
      </c>
      <c r="Y83" t="s">
        <v>1193</v>
      </c>
      <c r="Z83" t="s">
        <v>1193</v>
      </c>
      <c r="AA83" t="s">
        <v>1193</v>
      </c>
      <c r="AB83" t="s">
        <v>1193</v>
      </c>
      <c r="AC83" t="s">
        <v>1193</v>
      </c>
      <c r="AD83" t="s">
        <v>1612</v>
      </c>
      <c r="AE83" t="s">
        <v>1612</v>
      </c>
      <c r="AF83">
        <v>42460</v>
      </c>
      <c r="AG83" t="s">
        <v>1612</v>
      </c>
      <c r="AH83" t="s">
        <v>1612</v>
      </c>
      <c r="AI83" t="s">
        <v>1612</v>
      </c>
      <c r="AJ83" t="s">
        <v>1612</v>
      </c>
      <c r="AK83" t="s">
        <v>1612</v>
      </c>
      <c r="AL83" t="s">
        <v>1612</v>
      </c>
      <c r="AM83" t="s">
        <v>1612</v>
      </c>
      <c r="AN83" t="s">
        <v>4152</v>
      </c>
      <c r="AO83" t="s">
        <v>1612</v>
      </c>
      <c r="AP83" t="s">
        <v>1612</v>
      </c>
      <c r="AQ83" t="s">
        <v>1612</v>
      </c>
      <c r="AR83" t="s">
        <v>1612</v>
      </c>
      <c r="AS83" t="s">
        <v>1612</v>
      </c>
      <c r="AT83">
        <v>6862</v>
      </c>
      <c r="AU83">
        <v>165390</v>
      </c>
      <c r="AV83" t="s">
        <v>1612</v>
      </c>
      <c r="AW83" t="s">
        <v>402</v>
      </c>
      <c r="AX83">
        <v>6800</v>
      </c>
      <c r="AY83">
        <v>14368000</v>
      </c>
      <c r="AZ83">
        <v>15214000</v>
      </c>
      <c r="BA83">
        <v>14685000</v>
      </c>
      <c r="BB83">
        <v>14685000</v>
      </c>
      <c r="BC83">
        <v>14368000</v>
      </c>
      <c r="BD83">
        <v>15214000</v>
      </c>
      <c r="BE83" t="s">
        <v>3055</v>
      </c>
      <c r="BF83">
        <v>14368000</v>
      </c>
      <c r="BG83">
        <v>15214000</v>
      </c>
      <c r="BH83">
        <v>14685000</v>
      </c>
      <c r="BI83">
        <v>14685000</v>
      </c>
      <c r="BJ83">
        <v>14368000</v>
      </c>
      <c r="BK83">
        <v>15214000</v>
      </c>
      <c r="BL83" t="s">
        <v>3055</v>
      </c>
      <c r="BM83" t="s">
        <v>4153</v>
      </c>
      <c r="BN83" t="s">
        <v>1216</v>
      </c>
      <c r="BO83" t="s">
        <v>4154</v>
      </c>
      <c r="BP83" t="s">
        <v>1217</v>
      </c>
      <c r="BQ83" t="s">
        <v>3058</v>
      </c>
      <c r="BR83" t="s">
        <v>1612</v>
      </c>
      <c r="BS83" t="s">
        <v>1215</v>
      </c>
      <c r="BT83" t="s">
        <v>4155</v>
      </c>
      <c r="BU83" t="s">
        <v>1612</v>
      </c>
      <c r="BV83" t="s">
        <v>1217</v>
      </c>
      <c r="BW83" t="s">
        <v>4156</v>
      </c>
      <c r="BX83" t="s">
        <v>1193</v>
      </c>
      <c r="BY83" t="s">
        <v>3588</v>
      </c>
      <c r="BZ83" t="s">
        <v>3589</v>
      </c>
      <c r="CA83" t="s">
        <v>1193</v>
      </c>
      <c r="CB83" t="s">
        <v>1194</v>
      </c>
      <c r="CC83" t="s">
        <v>3590</v>
      </c>
      <c r="CD83" t="s">
        <v>1612</v>
      </c>
      <c r="CE83" t="s">
        <v>1194</v>
      </c>
      <c r="CF83" t="s">
        <v>3590</v>
      </c>
      <c r="CG83" t="s">
        <v>1612</v>
      </c>
      <c r="CH83" t="s">
        <v>1194</v>
      </c>
      <c r="CI83" t="s">
        <v>3590</v>
      </c>
      <c r="CJ83" t="s">
        <v>1612</v>
      </c>
      <c r="CK83" t="s">
        <v>1193</v>
      </c>
      <c r="CL83" t="s">
        <v>424</v>
      </c>
      <c r="CM83" t="s">
        <v>1612</v>
      </c>
      <c r="CN83" t="s">
        <v>1193</v>
      </c>
      <c r="CO83" t="s">
        <v>425</v>
      </c>
      <c r="CP83" t="s">
        <v>1612</v>
      </c>
      <c r="CQ83" t="s">
        <v>1194</v>
      </c>
      <c r="CR83" t="s">
        <v>3590</v>
      </c>
      <c r="CS83" t="s">
        <v>1612</v>
      </c>
      <c r="CT83" t="s">
        <v>1194</v>
      </c>
      <c r="CU83" t="s">
        <v>3590</v>
      </c>
      <c r="CV83" t="s">
        <v>1612</v>
      </c>
      <c r="CW83" t="s">
        <v>1193</v>
      </c>
      <c r="CX83" t="s">
        <v>424</v>
      </c>
      <c r="CY83" t="s">
        <v>4157</v>
      </c>
      <c r="CZ83" t="s">
        <v>1193</v>
      </c>
      <c r="DA83" t="s">
        <v>1193</v>
      </c>
      <c r="DB83" t="s">
        <v>1193</v>
      </c>
      <c r="DC83" t="s">
        <v>1193</v>
      </c>
      <c r="DD83" t="s">
        <v>1193</v>
      </c>
      <c r="DE83" t="s">
        <v>1193</v>
      </c>
      <c r="DF83" t="s">
        <v>1193</v>
      </c>
      <c r="DG83" t="s">
        <v>1193</v>
      </c>
      <c r="DH83" t="s">
        <v>1194</v>
      </c>
      <c r="DI83" t="s">
        <v>1193</v>
      </c>
      <c r="DJ83" t="s">
        <v>1193</v>
      </c>
      <c r="DK83" t="s">
        <v>1193</v>
      </c>
      <c r="DL83" t="s">
        <v>1193</v>
      </c>
      <c r="DM83" t="s">
        <v>4158</v>
      </c>
      <c r="DN83" t="s">
        <v>1193</v>
      </c>
      <c r="DO83" t="s">
        <v>4159</v>
      </c>
      <c r="DP83">
        <v>0.05</v>
      </c>
      <c r="DQ83">
        <v>0.02</v>
      </c>
      <c r="DR83" t="s">
        <v>4160</v>
      </c>
      <c r="DS83" t="s">
        <v>3592</v>
      </c>
      <c r="DT83">
        <v>72</v>
      </c>
      <c r="DU83">
        <v>72</v>
      </c>
      <c r="DV83">
        <v>38</v>
      </c>
      <c r="DW83">
        <v>0.5</v>
      </c>
      <c r="DX83" t="s">
        <v>4161</v>
      </c>
      <c r="DY83" t="s">
        <v>4162</v>
      </c>
    </row>
    <row r="84" spans="1:129">
      <c r="A84" t="s">
        <v>49</v>
      </c>
      <c r="B84" t="s">
        <v>101</v>
      </c>
      <c r="C84" t="s">
        <v>100</v>
      </c>
      <c r="D84" s="402" t="s">
        <v>132</v>
      </c>
      <c r="E84" s="402" t="s">
        <v>131</v>
      </c>
      <c r="F84" t="s">
        <v>3062</v>
      </c>
      <c r="G84" t="s">
        <v>3063</v>
      </c>
      <c r="H84" t="s">
        <v>3064</v>
      </c>
      <c r="I84" t="s">
        <v>4163</v>
      </c>
      <c r="J84">
        <v>5</v>
      </c>
      <c r="K84">
        <v>1</v>
      </c>
      <c r="L84">
        <v>24</v>
      </c>
      <c r="M84">
        <v>4</v>
      </c>
      <c r="N84">
        <v>15</v>
      </c>
      <c r="O84">
        <v>10</v>
      </c>
      <c r="P84">
        <v>28</v>
      </c>
      <c r="Q84">
        <v>25</v>
      </c>
      <c r="R84">
        <v>1</v>
      </c>
      <c r="S84" t="s">
        <v>1193</v>
      </c>
      <c r="T84" t="s">
        <v>3577</v>
      </c>
      <c r="U84" t="s">
        <v>1612</v>
      </c>
      <c r="V84" t="s">
        <v>1193</v>
      </c>
      <c r="W84" t="s">
        <v>1193</v>
      </c>
      <c r="X84" t="s">
        <v>1196</v>
      </c>
      <c r="Y84" t="s">
        <v>1196</v>
      </c>
      <c r="Z84" t="s">
        <v>1193</v>
      </c>
      <c r="AA84" t="s">
        <v>1193</v>
      </c>
      <c r="AB84" t="s">
        <v>1193</v>
      </c>
      <c r="AC84" t="s">
        <v>1193</v>
      </c>
      <c r="AD84" t="s">
        <v>1612</v>
      </c>
      <c r="AE84" t="s">
        <v>1612</v>
      </c>
      <c r="AF84">
        <v>42460</v>
      </c>
      <c r="AG84">
        <v>42369</v>
      </c>
      <c r="AH84" t="s">
        <v>1612</v>
      </c>
      <c r="AI84" t="s">
        <v>1612</v>
      </c>
      <c r="AJ84" t="s">
        <v>1612</v>
      </c>
      <c r="AK84" t="s">
        <v>1612</v>
      </c>
      <c r="AL84" t="s">
        <v>1612</v>
      </c>
      <c r="AM84" t="s">
        <v>1612</v>
      </c>
      <c r="AN84" t="s">
        <v>3066</v>
      </c>
      <c r="AO84" t="s">
        <v>4164</v>
      </c>
      <c r="AP84" t="s">
        <v>1612</v>
      </c>
      <c r="AQ84" t="s">
        <v>1612</v>
      </c>
      <c r="AR84" t="s">
        <v>1612</v>
      </c>
      <c r="AS84" t="s">
        <v>1612</v>
      </c>
      <c r="AT84">
        <v>4546</v>
      </c>
      <c r="AU84">
        <v>314390</v>
      </c>
      <c r="AV84" t="s">
        <v>1612</v>
      </c>
      <c r="AW84" t="s">
        <v>402</v>
      </c>
      <c r="AX84">
        <v>4885</v>
      </c>
      <c r="AY84">
        <v>3193000</v>
      </c>
      <c r="AZ84">
        <v>3193000</v>
      </c>
      <c r="BA84">
        <v>3193000</v>
      </c>
      <c r="BB84">
        <v>3193000</v>
      </c>
      <c r="BC84">
        <v>2948640</v>
      </c>
      <c r="BD84">
        <v>3419480</v>
      </c>
      <c r="BE84" t="s">
        <v>1612</v>
      </c>
      <c r="BF84">
        <v>3193000</v>
      </c>
      <c r="BG84">
        <v>3193000</v>
      </c>
      <c r="BH84">
        <v>3193000</v>
      </c>
      <c r="BI84">
        <v>3193000</v>
      </c>
      <c r="BJ84">
        <v>2948730</v>
      </c>
      <c r="BK84">
        <v>3419450</v>
      </c>
      <c r="BL84" t="s">
        <v>1612</v>
      </c>
      <c r="BM84" t="s">
        <v>4165</v>
      </c>
      <c r="BN84" t="s">
        <v>1214</v>
      </c>
      <c r="BO84" t="s">
        <v>4166</v>
      </c>
      <c r="BP84" t="s">
        <v>1214</v>
      </c>
      <c r="BQ84" t="s">
        <v>4167</v>
      </c>
      <c r="BR84" t="s">
        <v>1612</v>
      </c>
      <c r="BS84" t="s">
        <v>1217</v>
      </c>
      <c r="BT84" t="s">
        <v>4168</v>
      </c>
      <c r="BU84" t="s">
        <v>1612</v>
      </c>
      <c r="BV84" t="s">
        <v>1217</v>
      </c>
      <c r="BW84" t="s">
        <v>4169</v>
      </c>
      <c r="BX84" t="s">
        <v>1193</v>
      </c>
      <c r="BY84" t="s">
        <v>3588</v>
      </c>
      <c r="BZ84" t="s">
        <v>3607</v>
      </c>
      <c r="CA84" t="s">
        <v>1193</v>
      </c>
      <c r="CB84" t="s">
        <v>1194</v>
      </c>
      <c r="CC84" t="s">
        <v>3590</v>
      </c>
      <c r="CD84" t="s">
        <v>1612</v>
      </c>
      <c r="CE84" t="s">
        <v>1194</v>
      </c>
      <c r="CF84" t="s">
        <v>3590</v>
      </c>
      <c r="CG84" t="s">
        <v>1612</v>
      </c>
      <c r="CH84" t="s">
        <v>1194</v>
      </c>
      <c r="CI84" t="s">
        <v>3590</v>
      </c>
      <c r="CJ84" t="s">
        <v>1612</v>
      </c>
      <c r="CK84" t="s">
        <v>1193</v>
      </c>
      <c r="CL84" t="s">
        <v>422</v>
      </c>
      <c r="CM84" t="s">
        <v>1612</v>
      </c>
      <c r="CN84" t="s">
        <v>1193</v>
      </c>
      <c r="CO84" t="s">
        <v>422</v>
      </c>
      <c r="CP84" t="s">
        <v>1612</v>
      </c>
      <c r="CQ84" t="s">
        <v>1194</v>
      </c>
      <c r="CR84" t="s">
        <v>3590</v>
      </c>
      <c r="CS84" t="s">
        <v>1612</v>
      </c>
      <c r="CT84" t="s">
        <v>1194</v>
      </c>
      <c r="CU84" t="s">
        <v>3590</v>
      </c>
      <c r="CV84" t="s">
        <v>1612</v>
      </c>
      <c r="CW84" t="s">
        <v>1194</v>
      </c>
      <c r="CX84" t="s">
        <v>3590</v>
      </c>
      <c r="CY84" t="s">
        <v>1612</v>
      </c>
      <c r="CZ84" t="s">
        <v>1193</v>
      </c>
      <c r="DA84" t="s">
        <v>1194</v>
      </c>
      <c r="DB84" t="s">
        <v>1193</v>
      </c>
      <c r="DC84" t="s">
        <v>1194</v>
      </c>
      <c r="DD84" t="s">
        <v>1194</v>
      </c>
      <c r="DE84" t="s">
        <v>1194</v>
      </c>
      <c r="DF84" t="s">
        <v>1194</v>
      </c>
      <c r="DG84" t="s">
        <v>1194</v>
      </c>
      <c r="DH84" t="s">
        <v>1194</v>
      </c>
      <c r="DI84" t="s">
        <v>1194</v>
      </c>
      <c r="DJ84" t="s">
        <v>1194</v>
      </c>
      <c r="DK84" t="s">
        <v>1194</v>
      </c>
      <c r="DL84" t="s">
        <v>1193</v>
      </c>
      <c r="DM84" t="s">
        <v>4170</v>
      </c>
      <c r="DN84" t="s">
        <v>1193</v>
      </c>
      <c r="DO84" t="s">
        <v>4171</v>
      </c>
      <c r="DP84" t="s">
        <v>1612</v>
      </c>
      <c r="DQ84" t="s">
        <v>1612</v>
      </c>
      <c r="DR84" t="s">
        <v>4170</v>
      </c>
      <c r="DS84" t="s">
        <v>3611</v>
      </c>
      <c r="DT84">
        <v>24</v>
      </c>
      <c r="DU84">
        <v>7</v>
      </c>
      <c r="DV84">
        <v>17</v>
      </c>
      <c r="DW84">
        <v>0.94</v>
      </c>
      <c r="DX84" t="s">
        <v>4170</v>
      </c>
      <c r="DY84" t="s">
        <v>4172</v>
      </c>
    </row>
    <row r="85" spans="1:129">
      <c r="A85" t="s">
        <v>44</v>
      </c>
      <c r="B85" t="s">
        <v>60</v>
      </c>
      <c r="C85" t="s">
        <v>59</v>
      </c>
      <c r="D85" s="402" t="s">
        <v>128</v>
      </c>
      <c r="E85" s="402" t="s">
        <v>127</v>
      </c>
      <c r="F85" t="s">
        <v>4173</v>
      </c>
      <c r="G85" t="s">
        <v>4174</v>
      </c>
      <c r="H85" t="s">
        <v>4175</v>
      </c>
      <c r="I85" t="s">
        <v>4176</v>
      </c>
      <c r="J85">
        <v>5</v>
      </c>
      <c r="K85">
        <v>1</v>
      </c>
      <c r="L85">
        <v>24</v>
      </c>
      <c r="M85">
        <v>4</v>
      </c>
      <c r="N85">
        <v>15</v>
      </c>
      <c r="O85">
        <v>10</v>
      </c>
      <c r="P85">
        <v>28</v>
      </c>
      <c r="Q85">
        <v>25</v>
      </c>
      <c r="R85">
        <v>1</v>
      </c>
      <c r="S85" t="s">
        <v>1193</v>
      </c>
      <c r="T85" t="s">
        <v>3577</v>
      </c>
      <c r="U85" t="s">
        <v>1612</v>
      </c>
      <c r="V85" t="s">
        <v>1193</v>
      </c>
      <c r="W85" t="s">
        <v>1193</v>
      </c>
      <c r="X85" t="s">
        <v>1196</v>
      </c>
      <c r="Y85" t="s">
        <v>1193</v>
      </c>
      <c r="Z85" t="s">
        <v>1196</v>
      </c>
      <c r="AA85" t="s">
        <v>1193</v>
      </c>
      <c r="AB85" t="s">
        <v>1193</v>
      </c>
      <c r="AC85" t="s">
        <v>1193</v>
      </c>
      <c r="AD85" t="s">
        <v>1612</v>
      </c>
      <c r="AE85" t="s">
        <v>1612</v>
      </c>
      <c r="AF85">
        <v>42460</v>
      </c>
      <c r="AG85" t="s">
        <v>1612</v>
      </c>
      <c r="AH85">
        <v>42460</v>
      </c>
      <c r="AI85" t="s">
        <v>1612</v>
      </c>
      <c r="AJ85" t="s">
        <v>1612</v>
      </c>
      <c r="AK85" t="s">
        <v>1612</v>
      </c>
      <c r="AL85" t="s">
        <v>1612</v>
      </c>
      <c r="AM85" t="s">
        <v>1612</v>
      </c>
      <c r="AN85" t="s">
        <v>3089</v>
      </c>
      <c r="AO85" t="s">
        <v>1612</v>
      </c>
      <c r="AP85" t="s">
        <v>4177</v>
      </c>
      <c r="AQ85" t="s">
        <v>1612</v>
      </c>
      <c r="AR85" t="s">
        <v>1612</v>
      </c>
      <c r="AS85" t="s">
        <v>1612</v>
      </c>
      <c r="AT85">
        <v>5950</v>
      </c>
      <c r="AU85" t="s">
        <v>1612</v>
      </c>
      <c r="AV85" t="s">
        <v>1744</v>
      </c>
      <c r="AW85" t="s">
        <v>402</v>
      </c>
      <c r="AX85">
        <v>5852</v>
      </c>
      <c r="AY85">
        <v>3995500</v>
      </c>
      <c r="AZ85">
        <v>3995500</v>
      </c>
      <c r="BA85">
        <v>3995500</v>
      </c>
      <c r="BB85">
        <v>3995500</v>
      </c>
      <c r="BC85">
        <v>3995500</v>
      </c>
      <c r="BD85">
        <v>3995500</v>
      </c>
      <c r="BE85" t="s">
        <v>1612</v>
      </c>
      <c r="BF85">
        <v>3798250</v>
      </c>
      <c r="BG85">
        <v>3748250</v>
      </c>
      <c r="BH85">
        <v>4217750</v>
      </c>
      <c r="BI85">
        <v>4217750</v>
      </c>
      <c r="BJ85">
        <v>3798250</v>
      </c>
      <c r="BK85">
        <v>3748250</v>
      </c>
      <c r="BL85" t="s">
        <v>1612</v>
      </c>
      <c r="BM85" t="s">
        <v>4178</v>
      </c>
      <c r="BN85" t="s">
        <v>1216</v>
      </c>
      <c r="BO85" t="s">
        <v>4179</v>
      </c>
      <c r="BP85" t="s">
        <v>1215</v>
      </c>
      <c r="BQ85" t="s">
        <v>4180</v>
      </c>
      <c r="BR85" t="s">
        <v>1612</v>
      </c>
      <c r="BS85" t="s">
        <v>1215</v>
      </c>
      <c r="BT85" t="s">
        <v>4181</v>
      </c>
      <c r="BU85" t="s">
        <v>1612</v>
      </c>
      <c r="BV85" t="s">
        <v>1214</v>
      </c>
      <c r="BW85" t="s">
        <v>4182</v>
      </c>
      <c r="BX85" t="s">
        <v>1193</v>
      </c>
      <c r="BY85" t="s">
        <v>3606</v>
      </c>
      <c r="BZ85" t="s">
        <v>3607</v>
      </c>
      <c r="CA85" t="s">
        <v>1194</v>
      </c>
      <c r="CB85" t="s">
        <v>3623</v>
      </c>
      <c r="CC85" t="s">
        <v>3590</v>
      </c>
      <c r="CD85" t="s">
        <v>1612</v>
      </c>
      <c r="CE85" t="s">
        <v>3623</v>
      </c>
      <c r="CF85" t="s">
        <v>3590</v>
      </c>
      <c r="CG85" t="s">
        <v>1612</v>
      </c>
      <c r="CH85" t="s">
        <v>3623</v>
      </c>
      <c r="CI85" t="s">
        <v>3590</v>
      </c>
      <c r="CJ85" t="s">
        <v>1612</v>
      </c>
      <c r="CK85" t="s">
        <v>3623</v>
      </c>
      <c r="CL85" t="s">
        <v>3590</v>
      </c>
      <c r="CM85" t="s">
        <v>1612</v>
      </c>
      <c r="CN85" t="s">
        <v>3623</v>
      </c>
      <c r="CO85" t="s">
        <v>3590</v>
      </c>
      <c r="CP85" t="s">
        <v>1612</v>
      </c>
      <c r="CQ85" t="s">
        <v>3623</v>
      </c>
      <c r="CR85" t="s">
        <v>3590</v>
      </c>
      <c r="CS85" t="s">
        <v>1612</v>
      </c>
      <c r="CT85" t="s">
        <v>3623</v>
      </c>
      <c r="CU85" t="s">
        <v>3590</v>
      </c>
      <c r="CV85" t="s">
        <v>1612</v>
      </c>
      <c r="CW85" t="s">
        <v>3623</v>
      </c>
      <c r="CX85" t="s">
        <v>3590</v>
      </c>
      <c r="CY85" t="s">
        <v>1612</v>
      </c>
      <c r="CZ85" t="s">
        <v>1193</v>
      </c>
      <c r="DA85" t="s">
        <v>1193</v>
      </c>
      <c r="DB85" t="s">
        <v>1193</v>
      </c>
      <c r="DC85" t="s">
        <v>1193</v>
      </c>
      <c r="DD85" t="s">
        <v>1193</v>
      </c>
      <c r="DE85" t="s">
        <v>1194</v>
      </c>
      <c r="DF85" t="s">
        <v>1194</v>
      </c>
      <c r="DG85" t="s">
        <v>1194</v>
      </c>
      <c r="DH85" t="s">
        <v>1194</v>
      </c>
      <c r="DI85" t="s">
        <v>1194</v>
      </c>
      <c r="DJ85" t="s">
        <v>1194</v>
      </c>
      <c r="DK85" t="s">
        <v>1194</v>
      </c>
      <c r="DL85" t="s">
        <v>1193</v>
      </c>
      <c r="DM85" t="s">
        <v>4183</v>
      </c>
      <c r="DN85" t="s">
        <v>1193</v>
      </c>
      <c r="DO85" t="s">
        <v>4184</v>
      </c>
      <c r="DP85" t="s">
        <v>1612</v>
      </c>
      <c r="DQ85" t="s">
        <v>1612</v>
      </c>
      <c r="DR85" t="s">
        <v>4185</v>
      </c>
      <c r="DS85" t="s">
        <v>3592</v>
      </c>
      <c r="DT85">
        <v>609</v>
      </c>
      <c r="DU85">
        <v>1</v>
      </c>
      <c r="DV85">
        <v>14</v>
      </c>
      <c r="DW85">
        <v>1</v>
      </c>
      <c r="DX85" t="s">
        <v>4186</v>
      </c>
      <c r="DY85" t="s">
        <v>4187</v>
      </c>
    </row>
    <row r="86" spans="1:129">
      <c r="A86" t="s">
        <v>44</v>
      </c>
      <c r="B86" t="s">
        <v>116</v>
      </c>
      <c r="C86" t="s">
        <v>115</v>
      </c>
      <c r="D86" s="402" t="s">
        <v>205</v>
      </c>
      <c r="E86" s="402" t="s">
        <v>204</v>
      </c>
      <c r="F86" t="s">
        <v>4188</v>
      </c>
      <c r="G86" t="s">
        <v>2630</v>
      </c>
      <c r="H86" t="s">
        <v>2631</v>
      </c>
      <c r="I86" t="s">
        <v>2632</v>
      </c>
      <c r="J86">
        <v>5</v>
      </c>
      <c r="K86">
        <v>1</v>
      </c>
      <c r="L86">
        <v>24</v>
      </c>
      <c r="M86">
        <v>4</v>
      </c>
      <c r="N86">
        <v>15</v>
      </c>
      <c r="O86">
        <v>10</v>
      </c>
      <c r="P86">
        <v>28</v>
      </c>
      <c r="Q86">
        <v>25</v>
      </c>
      <c r="R86">
        <v>1</v>
      </c>
      <c r="S86" t="s">
        <v>1193</v>
      </c>
      <c r="T86" t="s">
        <v>3577</v>
      </c>
      <c r="U86" t="s">
        <v>1612</v>
      </c>
      <c r="V86" t="s">
        <v>1193</v>
      </c>
      <c r="W86" t="s">
        <v>1193</v>
      </c>
      <c r="X86" t="s">
        <v>1193</v>
      </c>
      <c r="Y86" t="s">
        <v>1193</v>
      </c>
      <c r="Z86" t="s">
        <v>1193</v>
      </c>
      <c r="AA86" t="s">
        <v>1193</v>
      </c>
      <c r="AB86" t="s">
        <v>1196</v>
      </c>
      <c r="AC86" t="s">
        <v>1193</v>
      </c>
      <c r="AD86" t="s">
        <v>1612</v>
      </c>
      <c r="AE86" t="s">
        <v>1612</v>
      </c>
      <c r="AF86" t="s">
        <v>1612</v>
      </c>
      <c r="AG86" t="s">
        <v>1612</v>
      </c>
      <c r="AH86" t="s">
        <v>1612</v>
      </c>
      <c r="AI86" t="s">
        <v>1612</v>
      </c>
      <c r="AJ86">
        <v>42460</v>
      </c>
      <c r="AK86" t="s">
        <v>1612</v>
      </c>
      <c r="AL86" t="s">
        <v>1612</v>
      </c>
      <c r="AM86" t="s">
        <v>1612</v>
      </c>
      <c r="AN86" t="s">
        <v>1612</v>
      </c>
      <c r="AO86" t="s">
        <v>1612</v>
      </c>
      <c r="AP86" t="s">
        <v>1612</v>
      </c>
      <c r="AQ86" t="s">
        <v>1612</v>
      </c>
      <c r="AR86" t="s">
        <v>2633</v>
      </c>
      <c r="AS86" t="s">
        <v>1612</v>
      </c>
      <c r="AT86">
        <v>7352</v>
      </c>
      <c r="AU86" t="s">
        <v>1612</v>
      </c>
      <c r="AV86" t="s">
        <v>4189</v>
      </c>
      <c r="AW86" t="s">
        <v>403</v>
      </c>
      <c r="AX86">
        <v>7901</v>
      </c>
      <c r="AY86">
        <v>5448000</v>
      </c>
      <c r="AZ86">
        <v>5448000</v>
      </c>
      <c r="BA86">
        <v>5448000</v>
      </c>
      <c r="BB86">
        <v>5448000</v>
      </c>
      <c r="BC86">
        <v>5238402</v>
      </c>
      <c r="BD86">
        <v>5237088</v>
      </c>
      <c r="BE86" t="s">
        <v>1612</v>
      </c>
      <c r="BF86">
        <v>5448000</v>
      </c>
      <c r="BG86">
        <v>5448000</v>
      </c>
      <c r="BH86">
        <v>5448000</v>
      </c>
      <c r="BI86">
        <v>5448000</v>
      </c>
      <c r="BJ86">
        <v>5238402</v>
      </c>
      <c r="BK86">
        <v>5237088</v>
      </c>
      <c r="BL86" t="s">
        <v>1612</v>
      </c>
      <c r="BM86" t="s">
        <v>4190</v>
      </c>
      <c r="BN86" t="s">
        <v>1216</v>
      </c>
      <c r="BO86" t="s">
        <v>4191</v>
      </c>
      <c r="BP86" t="s">
        <v>1216</v>
      </c>
      <c r="BQ86" t="s">
        <v>4192</v>
      </c>
      <c r="BR86" t="s">
        <v>1612</v>
      </c>
      <c r="BS86" t="s">
        <v>1216</v>
      </c>
      <c r="BT86" t="s">
        <v>2637</v>
      </c>
      <c r="BU86" t="s">
        <v>1612</v>
      </c>
      <c r="BV86" t="s">
        <v>1214</v>
      </c>
      <c r="BW86" t="s">
        <v>2638</v>
      </c>
      <c r="BX86" t="s">
        <v>1193</v>
      </c>
      <c r="BY86" t="s">
        <v>3588</v>
      </c>
      <c r="BZ86" t="s">
        <v>3589</v>
      </c>
      <c r="CA86" t="s">
        <v>1193</v>
      </c>
      <c r="CB86" t="s">
        <v>1194</v>
      </c>
      <c r="CC86" t="s">
        <v>3590</v>
      </c>
      <c r="CD86" t="s">
        <v>1612</v>
      </c>
      <c r="CE86" t="s">
        <v>1194</v>
      </c>
      <c r="CF86" t="s">
        <v>3590</v>
      </c>
      <c r="CG86" t="s">
        <v>1612</v>
      </c>
      <c r="CH86" t="s">
        <v>1194</v>
      </c>
      <c r="CI86" t="s">
        <v>3590</v>
      </c>
      <c r="CJ86" t="s">
        <v>1612</v>
      </c>
      <c r="CK86" t="s">
        <v>1194</v>
      </c>
      <c r="CL86" t="s">
        <v>3590</v>
      </c>
      <c r="CM86" t="s">
        <v>1612</v>
      </c>
      <c r="CN86" t="s">
        <v>1194</v>
      </c>
      <c r="CO86" t="s">
        <v>3590</v>
      </c>
      <c r="CP86" t="s">
        <v>1612</v>
      </c>
      <c r="CQ86" t="s">
        <v>1193</v>
      </c>
      <c r="CR86" t="s">
        <v>3590</v>
      </c>
      <c r="CS86" t="s">
        <v>1612</v>
      </c>
      <c r="CT86" t="s">
        <v>1194</v>
      </c>
      <c r="CU86" t="s">
        <v>3590</v>
      </c>
      <c r="CV86" t="s">
        <v>1612</v>
      </c>
      <c r="CW86" t="s">
        <v>1193</v>
      </c>
      <c r="CX86" t="s">
        <v>3878</v>
      </c>
      <c r="CY86" t="s">
        <v>4193</v>
      </c>
      <c r="CZ86" t="s">
        <v>1193</v>
      </c>
      <c r="DA86" t="s">
        <v>1193</v>
      </c>
      <c r="DB86" t="s">
        <v>1193</v>
      </c>
      <c r="DC86" t="s">
        <v>1193</v>
      </c>
      <c r="DD86" t="s">
        <v>1193</v>
      </c>
      <c r="DE86" t="s">
        <v>1193</v>
      </c>
      <c r="DF86" t="s">
        <v>1193</v>
      </c>
      <c r="DG86" t="s">
        <v>1193</v>
      </c>
      <c r="DH86" t="s">
        <v>1194</v>
      </c>
      <c r="DI86" t="s">
        <v>1193</v>
      </c>
      <c r="DJ86" t="s">
        <v>1193</v>
      </c>
      <c r="DK86" t="s">
        <v>1193</v>
      </c>
      <c r="DL86" t="s">
        <v>1193</v>
      </c>
      <c r="DM86" t="s">
        <v>4194</v>
      </c>
      <c r="DN86" t="s">
        <v>1194</v>
      </c>
      <c r="DO86" t="s">
        <v>1612</v>
      </c>
      <c r="DP86">
        <v>0.02</v>
      </c>
      <c r="DQ86">
        <v>1</v>
      </c>
      <c r="DR86" t="s">
        <v>4195</v>
      </c>
      <c r="DS86" t="s">
        <v>3611</v>
      </c>
      <c r="DT86">
        <v>198</v>
      </c>
      <c r="DU86">
        <v>198</v>
      </c>
      <c r="DV86">
        <v>5</v>
      </c>
      <c r="DW86">
        <v>1</v>
      </c>
      <c r="DX86" t="s">
        <v>4196</v>
      </c>
      <c r="DY86" t="s">
        <v>4197</v>
      </c>
    </row>
    <row r="87" spans="1:129">
      <c r="A87" t="s">
        <v>73</v>
      </c>
      <c r="B87" t="s">
        <v>72</v>
      </c>
      <c r="C87" t="s">
        <v>71</v>
      </c>
      <c r="D87" s="402" t="s">
        <v>203</v>
      </c>
      <c r="E87" s="402" t="s">
        <v>202</v>
      </c>
      <c r="F87" t="s">
        <v>2640</v>
      </c>
      <c r="G87" t="s">
        <v>2641</v>
      </c>
      <c r="H87" t="s">
        <v>2642</v>
      </c>
      <c r="I87" t="s">
        <v>2643</v>
      </c>
      <c r="J87">
        <v>5</v>
      </c>
      <c r="K87">
        <v>1</v>
      </c>
      <c r="L87">
        <v>24</v>
      </c>
      <c r="M87">
        <v>4</v>
      </c>
      <c r="N87">
        <v>15</v>
      </c>
      <c r="O87">
        <v>10</v>
      </c>
      <c r="P87">
        <v>28</v>
      </c>
      <c r="Q87">
        <v>25</v>
      </c>
      <c r="R87">
        <v>1</v>
      </c>
      <c r="S87" t="s">
        <v>1194</v>
      </c>
      <c r="T87" t="s">
        <v>1193</v>
      </c>
      <c r="U87" t="s">
        <v>1612</v>
      </c>
      <c r="V87" t="s">
        <v>1193</v>
      </c>
      <c r="W87" t="s">
        <v>1193</v>
      </c>
      <c r="X87" t="s">
        <v>1193</v>
      </c>
      <c r="Y87" t="s">
        <v>1193</v>
      </c>
      <c r="Z87" t="s">
        <v>1193</v>
      </c>
      <c r="AA87" t="s">
        <v>1193</v>
      </c>
      <c r="AB87" t="s">
        <v>1193</v>
      </c>
      <c r="AC87" t="s">
        <v>1193</v>
      </c>
      <c r="AD87" t="s">
        <v>1612</v>
      </c>
      <c r="AE87" t="s">
        <v>1612</v>
      </c>
      <c r="AF87" t="s">
        <v>1612</v>
      </c>
      <c r="AG87" t="s">
        <v>1612</v>
      </c>
      <c r="AH87" t="s">
        <v>1612</v>
      </c>
      <c r="AI87" t="s">
        <v>1612</v>
      </c>
      <c r="AJ87" t="s">
        <v>1612</v>
      </c>
      <c r="AK87" t="s">
        <v>1612</v>
      </c>
      <c r="AL87" t="s">
        <v>1612</v>
      </c>
      <c r="AM87" t="s">
        <v>1612</v>
      </c>
      <c r="AN87" t="s">
        <v>1612</v>
      </c>
      <c r="AO87" t="s">
        <v>1612</v>
      </c>
      <c r="AP87" t="s">
        <v>1612</v>
      </c>
      <c r="AQ87" t="s">
        <v>1612</v>
      </c>
      <c r="AR87" t="s">
        <v>1612</v>
      </c>
      <c r="AS87" t="s">
        <v>1612</v>
      </c>
      <c r="AT87">
        <v>7636</v>
      </c>
      <c r="AU87">
        <v>177310</v>
      </c>
      <c r="AV87" t="s">
        <v>1612</v>
      </c>
      <c r="AW87" t="s">
        <v>402</v>
      </c>
      <c r="AX87">
        <v>8148</v>
      </c>
      <c r="AY87">
        <v>29766600</v>
      </c>
      <c r="AZ87">
        <v>29766600</v>
      </c>
      <c r="BA87">
        <v>29766600</v>
      </c>
      <c r="BB87">
        <v>29766600</v>
      </c>
      <c r="BC87">
        <v>29766600</v>
      </c>
      <c r="BD87">
        <v>29766600</v>
      </c>
      <c r="BE87" t="s">
        <v>2063</v>
      </c>
      <c r="BF87">
        <v>29766600</v>
      </c>
      <c r="BG87">
        <v>29766600</v>
      </c>
      <c r="BH87">
        <v>29766600</v>
      </c>
      <c r="BI87">
        <v>29766600</v>
      </c>
      <c r="BJ87">
        <v>29766600</v>
      </c>
      <c r="BK87">
        <v>29766600</v>
      </c>
      <c r="BL87" t="s">
        <v>2063</v>
      </c>
      <c r="BM87" t="s">
        <v>2063</v>
      </c>
      <c r="BN87" t="s">
        <v>1214</v>
      </c>
      <c r="BO87" t="s">
        <v>2644</v>
      </c>
      <c r="BP87" t="s">
        <v>1214</v>
      </c>
      <c r="BQ87" t="s">
        <v>2645</v>
      </c>
      <c r="BR87" t="s">
        <v>1612</v>
      </c>
      <c r="BS87" t="s">
        <v>1214</v>
      </c>
      <c r="BT87" t="s">
        <v>2646</v>
      </c>
      <c r="BU87" t="s">
        <v>1612</v>
      </c>
      <c r="BV87" t="s">
        <v>1214</v>
      </c>
      <c r="BW87" t="s">
        <v>2646</v>
      </c>
      <c r="BX87" t="s">
        <v>1193</v>
      </c>
      <c r="BY87" t="s">
        <v>3606</v>
      </c>
      <c r="BZ87" t="s">
        <v>3607</v>
      </c>
      <c r="CA87" t="s">
        <v>1194</v>
      </c>
      <c r="CB87" t="s">
        <v>3623</v>
      </c>
      <c r="CC87" t="s">
        <v>3590</v>
      </c>
      <c r="CD87" t="s">
        <v>1612</v>
      </c>
      <c r="CE87" t="s">
        <v>3623</v>
      </c>
      <c r="CF87" t="s">
        <v>3590</v>
      </c>
      <c r="CG87" t="s">
        <v>1612</v>
      </c>
      <c r="CH87" t="s">
        <v>3623</v>
      </c>
      <c r="CI87" t="s">
        <v>3590</v>
      </c>
      <c r="CJ87" t="s">
        <v>1612</v>
      </c>
      <c r="CK87" t="s">
        <v>3623</v>
      </c>
      <c r="CL87" t="s">
        <v>3590</v>
      </c>
      <c r="CM87" t="s">
        <v>1612</v>
      </c>
      <c r="CN87" t="s">
        <v>3623</v>
      </c>
      <c r="CO87" t="s">
        <v>3590</v>
      </c>
      <c r="CP87" t="s">
        <v>1612</v>
      </c>
      <c r="CQ87" t="s">
        <v>3623</v>
      </c>
      <c r="CR87" t="s">
        <v>3590</v>
      </c>
      <c r="CS87" t="s">
        <v>1612</v>
      </c>
      <c r="CT87" t="s">
        <v>3623</v>
      </c>
      <c r="CU87" t="s">
        <v>3590</v>
      </c>
      <c r="CV87" t="s">
        <v>1612</v>
      </c>
      <c r="CW87" t="s">
        <v>3623</v>
      </c>
      <c r="CX87" t="s">
        <v>3590</v>
      </c>
      <c r="CY87" t="s">
        <v>1612</v>
      </c>
      <c r="CZ87" t="s">
        <v>1193</v>
      </c>
      <c r="DA87" t="s">
        <v>1193</v>
      </c>
      <c r="DB87" t="s">
        <v>1193</v>
      </c>
      <c r="DC87" t="s">
        <v>1193</v>
      </c>
      <c r="DD87" t="s">
        <v>1193</v>
      </c>
      <c r="DE87" t="s">
        <v>1193</v>
      </c>
      <c r="DF87" t="s">
        <v>1193</v>
      </c>
      <c r="DG87" t="s">
        <v>1193</v>
      </c>
      <c r="DH87" t="s">
        <v>1194</v>
      </c>
      <c r="DI87" t="s">
        <v>1193</v>
      </c>
      <c r="DJ87" t="s">
        <v>1193</v>
      </c>
      <c r="DK87" t="s">
        <v>1194</v>
      </c>
      <c r="DL87" t="s">
        <v>1193</v>
      </c>
      <c r="DM87" t="s">
        <v>4198</v>
      </c>
      <c r="DN87" t="s">
        <v>1193</v>
      </c>
      <c r="DO87" t="s">
        <v>4199</v>
      </c>
      <c r="DP87">
        <v>4.3999999999999997E-2</v>
      </c>
      <c r="DQ87">
        <v>0.75</v>
      </c>
      <c r="DR87" t="s">
        <v>4200</v>
      </c>
      <c r="DS87" t="s">
        <v>3592</v>
      </c>
      <c r="DT87">
        <v>27</v>
      </c>
      <c r="DU87" t="s">
        <v>1612</v>
      </c>
      <c r="DV87" t="s">
        <v>1612</v>
      </c>
      <c r="DW87">
        <v>1</v>
      </c>
      <c r="DX87" t="s">
        <v>4201</v>
      </c>
      <c r="DY87" t="s">
        <v>4202</v>
      </c>
    </row>
    <row r="88" spans="1:129">
      <c r="A88" t="s">
        <v>49</v>
      </c>
      <c r="B88" t="s">
        <v>101</v>
      </c>
      <c r="C88" t="s">
        <v>100</v>
      </c>
      <c r="D88" s="402" t="s">
        <v>201</v>
      </c>
      <c r="E88" s="402" t="s">
        <v>200</v>
      </c>
      <c r="F88" t="s">
        <v>4203</v>
      </c>
      <c r="G88" t="s">
        <v>4204</v>
      </c>
      <c r="H88" t="s">
        <v>4205</v>
      </c>
      <c r="I88" t="s">
        <v>4206</v>
      </c>
      <c r="J88">
        <v>5</v>
      </c>
      <c r="K88">
        <v>1</v>
      </c>
      <c r="L88">
        <v>24</v>
      </c>
      <c r="M88">
        <v>4</v>
      </c>
      <c r="N88">
        <v>15</v>
      </c>
      <c r="O88">
        <v>10</v>
      </c>
      <c r="P88">
        <v>28</v>
      </c>
      <c r="Q88">
        <v>25</v>
      </c>
      <c r="R88">
        <v>1</v>
      </c>
      <c r="S88" t="s">
        <v>1193</v>
      </c>
      <c r="T88" t="s">
        <v>3577</v>
      </c>
      <c r="U88" t="s">
        <v>1612</v>
      </c>
      <c r="V88" t="s">
        <v>1193</v>
      </c>
      <c r="W88" t="s">
        <v>1193</v>
      </c>
      <c r="X88" t="s">
        <v>1196</v>
      </c>
      <c r="Y88" t="s">
        <v>1193</v>
      </c>
      <c r="Z88" t="s">
        <v>1193</v>
      </c>
      <c r="AA88" t="s">
        <v>1193</v>
      </c>
      <c r="AB88" t="s">
        <v>1196</v>
      </c>
      <c r="AC88" t="s">
        <v>1193</v>
      </c>
      <c r="AD88" t="s">
        <v>1612</v>
      </c>
      <c r="AE88" t="s">
        <v>1612</v>
      </c>
      <c r="AF88">
        <v>42855</v>
      </c>
      <c r="AG88" t="s">
        <v>1612</v>
      </c>
      <c r="AH88" t="s">
        <v>1612</v>
      </c>
      <c r="AI88" t="s">
        <v>1612</v>
      </c>
      <c r="AJ88">
        <v>42460</v>
      </c>
      <c r="AK88" t="s">
        <v>1612</v>
      </c>
      <c r="AL88" t="s">
        <v>1612</v>
      </c>
      <c r="AM88" t="s">
        <v>1612</v>
      </c>
      <c r="AN88" t="s">
        <v>4207</v>
      </c>
      <c r="AO88" t="s">
        <v>1612</v>
      </c>
      <c r="AP88" t="s">
        <v>1612</v>
      </c>
      <c r="AQ88" t="s">
        <v>1612</v>
      </c>
      <c r="AR88" t="s">
        <v>2654</v>
      </c>
      <c r="AS88" t="s">
        <v>1612</v>
      </c>
      <c r="AT88">
        <v>24104</v>
      </c>
      <c r="AU88" t="s">
        <v>1612</v>
      </c>
      <c r="AV88" t="s">
        <v>4208</v>
      </c>
      <c r="AW88" t="s">
        <v>403</v>
      </c>
      <c r="AX88">
        <v>23331</v>
      </c>
      <c r="AY88">
        <v>19599950</v>
      </c>
      <c r="AZ88">
        <v>13519950</v>
      </c>
      <c r="BA88">
        <v>13519950</v>
      </c>
      <c r="BB88">
        <v>13519950</v>
      </c>
      <c r="BC88">
        <v>17272933</v>
      </c>
      <c r="BD88">
        <v>15846950</v>
      </c>
      <c r="BE88" t="s">
        <v>1613</v>
      </c>
      <c r="BF88">
        <v>17272950</v>
      </c>
      <c r="BG88">
        <v>13519950</v>
      </c>
      <c r="BH88">
        <v>13519950</v>
      </c>
      <c r="BI88">
        <v>15846950</v>
      </c>
      <c r="BJ88">
        <v>16738383</v>
      </c>
      <c r="BK88">
        <v>14054502</v>
      </c>
      <c r="BL88" t="s">
        <v>1613</v>
      </c>
      <c r="BM88" t="s">
        <v>4209</v>
      </c>
      <c r="BN88" t="s">
        <v>1214</v>
      </c>
      <c r="BO88" t="s">
        <v>2656</v>
      </c>
      <c r="BP88" t="s">
        <v>1214</v>
      </c>
      <c r="BQ88" t="s">
        <v>2656</v>
      </c>
      <c r="BR88" t="s">
        <v>1612</v>
      </c>
      <c r="BS88" t="s">
        <v>1215</v>
      </c>
      <c r="BT88" t="s">
        <v>2656</v>
      </c>
      <c r="BU88" t="s">
        <v>1612</v>
      </c>
      <c r="BV88" t="s">
        <v>1215</v>
      </c>
      <c r="BW88" t="s">
        <v>2656</v>
      </c>
      <c r="BX88" t="s">
        <v>1193</v>
      </c>
      <c r="BY88" t="s">
        <v>3588</v>
      </c>
      <c r="BZ88" t="s">
        <v>3607</v>
      </c>
      <c r="CA88" t="s">
        <v>1193</v>
      </c>
      <c r="CB88" t="s">
        <v>1194</v>
      </c>
      <c r="CC88" t="s">
        <v>3590</v>
      </c>
      <c r="CD88" t="s">
        <v>1612</v>
      </c>
      <c r="CE88" t="s">
        <v>1194</v>
      </c>
      <c r="CF88" t="s">
        <v>3590</v>
      </c>
      <c r="CG88" t="s">
        <v>1612</v>
      </c>
      <c r="CH88" t="s">
        <v>1194</v>
      </c>
      <c r="CI88" t="s">
        <v>3590</v>
      </c>
      <c r="CJ88" t="s">
        <v>1612</v>
      </c>
      <c r="CK88" t="s">
        <v>1193</v>
      </c>
      <c r="CL88" t="s">
        <v>422</v>
      </c>
      <c r="CM88" t="s">
        <v>1612</v>
      </c>
      <c r="CN88" t="s">
        <v>1193</v>
      </c>
      <c r="CO88" t="s">
        <v>422</v>
      </c>
      <c r="CP88" t="s">
        <v>1612</v>
      </c>
      <c r="CQ88" t="s">
        <v>1193</v>
      </c>
      <c r="CR88" t="s">
        <v>422</v>
      </c>
      <c r="CS88" t="s">
        <v>1612</v>
      </c>
      <c r="CT88" t="s">
        <v>1193</v>
      </c>
      <c r="CU88" t="s">
        <v>422</v>
      </c>
      <c r="CV88" t="s">
        <v>1612</v>
      </c>
      <c r="CW88" t="s">
        <v>1194</v>
      </c>
      <c r="CX88" t="s">
        <v>3590</v>
      </c>
      <c r="CY88" t="s">
        <v>1612</v>
      </c>
      <c r="CZ88" t="s">
        <v>1193</v>
      </c>
      <c r="DA88" t="s">
        <v>1194</v>
      </c>
      <c r="DB88" t="s">
        <v>1194</v>
      </c>
      <c r="DC88" t="s">
        <v>1193</v>
      </c>
      <c r="DD88" t="s">
        <v>1193</v>
      </c>
      <c r="DE88" t="s">
        <v>1193</v>
      </c>
      <c r="DF88" t="s">
        <v>1194</v>
      </c>
      <c r="DG88" t="s">
        <v>1194</v>
      </c>
      <c r="DH88" t="s">
        <v>1194</v>
      </c>
      <c r="DI88" t="s">
        <v>1194</v>
      </c>
      <c r="DJ88" t="s">
        <v>1194</v>
      </c>
      <c r="DK88" t="s">
        <v>1194</v>
      </c>
      <c r="DL88" t="s">
        <v>1193</v>
      </c>
      <c r="DM88" t="s">
        <v>4210</v>
      </c>
      <c r="DN88" t="s">
        <v>1194</v>
      </c>
      <c r="DO88" t="s">
        <v>1612</v>
      </c>
      <c r="DP88">
        <v>0.02</v>
      </c>
      <c r="DQ88" t="s">
        <v>1612</v>
      </c>
      <c r="DR88" t="s">
        <v>4211</v>
      </c>
      <c r="DS88" t="s">
        <v>3592</v>
      </c>
      <c r="DT88">
        <v>375</v>
      </c>
      <c r="DU88">
        <v>17</v>
      </c>
      <c r="DV88">
        <v>96</v>
      </c>
      <c r="DW88">
        <v>1</v>
      </c>
      <c r="DX88" t="s">
        <v>4212</v>
      </c>
      <c r="DY88" t="s">
        <v>4213</v>
      </c>
    </row>
    <row r="89" spans="1:129">
      <c r="A89" t="s">
        <v>44</v>
      </c>
      <c r="B89" t="s">
        <v>43</v>
      </c>
      <c r="C89" t="s">
        <v>42</v>
      </c>
      <c r="D89" s="402" t="s">
        <v>199</v>
      </c>
      <c r="E89" s="402" t="s">
        <v>198</v>
      </c>
      <c r="F89" t="s">
        <v>2658</v>
      </c>
      <c r="G89" t="s">
        <v>2659</v>
      </c>
      <c r="H89" t="s">
        <v>2660</v>
      </c>
      <c r="I89" t="s">
        <v>2661</v>
      </c>
      <c r="J89">
        <v>5</v>
      </c>
      <c r="K89">
        <v>1</v>
      </c>
      <c r="L89">
        <v>24</v>
      </c>
      <c r="M89">
        <v>4</v>
      </c>
      <c r="N89">
        <v>15</v>
      </c>
      <c r="O89">
        <v>10</v>
      </c>
      <c r="P89">
        <v>28</v>
      </c>
      <c r="Q89">
        <v>25</v>
      </c>
      <c r="R89">
        <v>1</v>
      </c>
      <c r="S89" t="s">
        <v>1193</v>
      </c>
      <c r="T89" t="s">
        <v>3577</v>
      </c>
      <c r="U89" t="s">
        <v>1612</v>
      </c>
      <c r="V89" t="s">
        <v>1193</v>
      </c>
      <c r="W89" t="s">
        <v>1193</v>
      </c>
      <c r="X89" t="s">
        <v>1196</v>
      </c>
      <c r="Y89" t="s">
        <v>1193</v>
      </c>
      <c r="Z89" t="s">
        <v>1193</v>
      </c>
      <c r="AA89" t="s">
        <v>1193</v>
      </c>
      <c r="AB89" t="s">
        <v>1193</v>
      </c>
      <c r="AC89" t="s">
        <v>1193</v>
      </c>
      <c r="AD89" t="s">
        <v>1612</v>
      </c>
      <c r="AE89" t="s">
        <v>1612</v>
      </c>
      <c r="AF89">
        <v>42460</v>
      </c>
      <c r="AG89" t="s">
        <v>1612</v>
      </c>
      <c r="AH89" t="s">
        <v>1612</v>
      </c>
      <c r="AI89" t="s">
        <v>1612</v>
      </c>
      <c r="AJ89" t="s">
        <v>1612</v>
      </c>
      <c r="AK89" t="s">
        <v>1612</v>
      </c>
      <c r="AL89" t="s">
        <v>1612</v>
      </c>
      <c r="AM89" t="s">
        <v>1612</v>
      </c>
      <c r="AN89" t="s">
        <v>4214</v>
      </c>
      <c r="AO89" t="s">
        <v>1612</v>
      </c>
      <c r="AP89" t="s">
        <v>1612</v>
      </c>
      <c r="AQ89" t="s">
        <v>1612</v>
      </c>
      <c r="AR89" t="s">
        <v>1612</v>
      </c>
      <c r="AS89" t="s">
        <v>1612</v>
      </c>
      <c r="AT89">
        <v>3856</v>
      </c>
      <c r="AU89" t="s">
        <v>1612</v>
      </c>
      <c r="AV89" t="s">
        <v>1612</v>
      </c>
      <c r="AW89" t="s">
        <v>403</v>
      </c>
      <c r="AX89">
        <v>3630</v>
      </c>
      <c r="AY89">
        <v>3207000</v>
      </c>
      <c r="AZ89">
        <v>3207000</v>
      </c>
      <c r="BA89">
        <v>3207000</v>
      </c>
      <c r="BB89">
        <v>3207000</v>
      </c>
      <c r="BC89">
        <v>3207000</v>
      </c>
      <c r="BD89">
        <v>3207000</v>
      </c>
      <c r="BE89" t="s">
        <v>1612</v>
      </c>
      <c r="BF89">
        <v>3207000</v>
      </c>
      <c r="BG89">
        <v>3207000</v>
      </c>
      <c r="BH89">
        <v>3207000</v>
      </c>
      <c r="BI89">
        <v>3207000</v>
      </c>
      <c r="BJ89">
        <v>3207000</v>
      </c>
      <c r="BK89">
        <v>3207000</v>
      </c>
      <c r="BL89" t="s">
        <v>1612</v>
      </c>
      <c r="BM89" t="s">
        <v>2664</v>
      </c>
      <c r="BN89" t="s">
        <v>1216</v>
      </c>
      <c r="BO89" t="s">
        <v>4215</v>
      </c>
      <c r="BP89" t="s">
        <v>1217</v>
      </c>
      <c r="BQ89" t="s">
        <v>4216</v>
      </c>
      <c r="BR89" t="s">
        <v>1612</v>
      </c>
      <c r="BS89" t="s">
        <v>1214</v>
      </c>
      <c r="BT89" t="s">
        <v>4217</v>
      </c>
      <c r="BU89" t="s">
        <v>1612</v>
      </c>
      <c r="BV89" t="s">
        <v>1217</v>
      </c>
      <c r="BW89" t="s">
        <v>4218</v>
      </c>
      <c r="BX89" t="s">
        <v>1193</v>
      </c>
      <c r="BY89" t="s">
        <v>3588</v>
      </c>
      <c r="BZ89" t="s">
        <v>3607</v>
      </c>
      <c r="CA89" t="s">
        <v>1193</v>
      </c>
      <c r="CB89" t="s">
        <v>1194</v>
      </c>
      <c r="CC89" t="s">
        <v>3590</v>
      </c>
      <c r="CD89" t="s">
        <v>1612</v>
      </c>
      <c r="CE89" t="s">
        <v>1194</v>
      </c>
      <c r="CF89" t="s">
        <v>3590</v>
      </c>
      <c r="CG89" t="s">
        <v>1612</v>
      </c>
      <c r="CH89" t="s">
        <v>1194</v>
      </c>
      <c r="CI89" t="s">
        <v>3590</v>
      </c>
      <c r="CJ89" t="s">
        <v>1612</v>
      </c>
      <c r="CK89" t="s">
        <v>1194</v>
      </c>
      <c r="CL89" t="s">
        <v>3590</v>
      </c>
      <c r="CM89" t="s">
        <v>1612</v>
      </c>
      <c r="CN89" t="s">
        <v>1194</v>
      </c>
      <c r="CO89" t="s">
        <v>3590</v>
      </c>
      <c r="CP89" t="s">
        <v>1612</v>
      </c>
      <c r="CQ89" t="s">
        <v>1194</v>
      </c>
      <c r="CR89" t="s">
        <v>3590</v>
      </c>
      <c r="CS89" t="s">
        <v>1612</v>
      </c>
      <c r="CT89" t="s">
        <v>1194</v>
      </c>
      <c r="CU89" t="s">
        <v>3590</v>
      </c>
      <c r="CV89" t="s">
        <v>1612</v>
      </c>
      <c r="CW89" t="s">
        <v>1193</v>
      </c>
      <c r="CX89" t="s">
        <v>421</v>
      </c>
      <c r="CY89" t="s">
        <v>4219</v>
      </c>
      <c r="CZ89" t="s">
        <v>1193</v>
      </c>
      <c r="DA89" t="s">
        <v>1193</v>
      </c>
      <c r="DB89" t="s">
        <v>1193</v>
      </c>
      <c r="DC89" t="s">
        <v>1193</v>
      </c>
      <c r="DD89" t="s">
        <v>1193</v>
      </c>
      <c r="DE89" t="s">
        <v>1193</v>
      </c>
      <c r="DF89" t="s">
        <v>1193</v>
      </c>
      <c r="DG89" t="s">
        <v>1193</v>
      </c>
      <c r="DH89" t="s">
        <v>1193</v>
      </c>
      <c r="DI89" t="s">
        <v>1193</v>
      </c>
      <c r="DJ89" t="s">
        <v>1193</v>
      </c>
      <c r="DK89" t="s">
        <v>1193</v>
      </c>
      <c r="DL89" t="s">
        <v>1193</v>
      </c>
      <c r="DM89" t="s">
        <v>4220</v>
      </c>
      <c r="DN89" t="s">
        <v>1194</v>
      </c>
      <c r="DO89" t="s">
        <v>1612</v>
      </c>
      <c r="DP89" t="s">
        <v>1612</v>
      </c>
      <c r="DQ89" t="s">
        <v>1612</v>
      </c>
      <c r="DR89" t="s">
        <v>4221</v>
      </c>
      <c r="DS89" t="s">
        <v>1194</v>
      </c>
      <c r="DT89">
        <v>10</v>
      </c>
      <c r="DU89">
        <v>8</v>
      </c>
      <c r="DV89">
        <v>23</v>
      </c>
      <c r="DW89">
        <v>0.78</v>
      </c>
      <c r="DX89" t="s">
        <v>4222</v>
      </c>
      <c r="DY89" t="s">
        <v>4223</v>
      </c>
    </row>
    <row r="90" spans="1:129">
      <c r="A90" t="s">
        <v>44</v>
      </c>
      <c r="B90" t="s">
        <v>43</v>
      </c>
      <c r="C90" t="s">
        <v>42</v>
      </c>
      <c r="D90" s="402" t="s">
        <v>197</v>
      </c>
      <c r="E90" s="402" t="s">
        <v>196</v>
      </c>
      <c r="F90" t="s">
        <v>2669</v>
      </c>
      <c r="G90" t="s">
        <v>2670</v>
      </c>
      <c r="H90" t="s">
        <v>2671</v>
      </c>
      <c r="I90" t="s">
        <v>2672</v>
      </c>
      <c r="J90">
        <v>5</v>
      </c>
      <c r="K90">
        <v>1</v>
      </c>
      <c r="L90">
        <v>24</v>
      </c>
      <c r="M90">
        <v>4</v>
      </c>
      <c r="N90">
        <v>15</v>
      </c>
      <c r="O90">
        <v>10</v>
      </c>
      <c r="P90">
        <v>28</v>
      </c>
      <c r="Q90">
        <v>25</v>
      </c>
      <c r="R90">
        <v>1</v>
      </c>
      <c r="S90" t="s">
        <v>1193</v>
      </c>
      <c r="T90" t="s">
        <v>3577</v>
      </c>
      <c r="U90" t="s">
        <v>1612</v>
      </c>
      <c r="V90" t="s">
        <v>1193</v>
      </c>
      <c r="W90" t="s">
        <v>1193</v>
      </c>
      <c r="X90" t="s">
        <v>1193</v>
      </c>
      <c r="Y90" t="s">
        <v>1193</v>
      </c>
      <c r="Z90" t="s">
        <v>1193</v>
      </c>
      <c r="AA90" t="s">
        <v>1193</v>
      </c>
      <c r="AB90" t="s">
        <v>1196</v>
      </c>
      <c r="AC90" t="s">
        <v>1193</v>
      </c>
      <c r="AD90" t="s">
        <v>1612</v>
      </c>
      <c r="AE90" t="s">
        <v>1612</v>
      </c>
      <c r="AF90" t="s">
        <v>1612</v>
      </c>
      <c r="AG90" t="s">
        <v>1612</v>
      </c>
      <c r="AH90" t="s">
        <v>1612</v>
      </c>
      <c r="AI90" t="s">
        <v>1612</v>
      </c>
      <c r="AJ90">
        <v>42460</v>
      </c>
      <c r="AK90" t="s">
        <v>1612</v>
      </c>
      <c r="AL90" t="s">
        <v>1612</v>
      </c>
      <c r="AM90" t="s">
        <v>1612</v>
      </c>
      <c r="AN90" t="s">
        <v>1612</v>
      </c>
      <c r="AO90" t="s">
        <v>1612</v>
      </c>
      <c r="AP90" t="s">
        <v>1612</v>
      </c>
      <c r="AQ90" t="s">
        <v>1612</v>
      </c>
      <c r="AR90" t="s">
        <v>4224</v>
      </c>
      <c r="AS90" t="s">
        <v>1612</v>
      </c>
      <c r="AT90">
        <v>4862</v>
      </c>
      <c r="AU90" t="s">
        <v>1612</v>
      </c>
      <c r="AV90" t="s">
        <v>4225</v>
      </c>
      <c r="AW90" t="s">
        <v>403</v>
      </c>
      <c r="AX90">
        <v>4102</v>
      </c>
      <c r="AY90">
        <v>3092000</v>
      </c>
      <c r="AZ90">
        <v>3092000</v>
      </c>
      <c r="BA90">
        <v>3092000</v>
      </c>
      <c r="BB90">
        <v>3094000</v>
      </c>
      <c r="BC90">
        <v>3092000</v>
      </c>
      <c r="BD90">
        <v>3092000</v>
      </c>
      <c r="BE90" t="s">
        <v>1612</v>
      </c>
      <c r="BF90">
        <v>2387000</v>
      </c>
      <c r="BG90">
        <v>2387000</v>
      </c>
      <c r="BH90">
        <v>2747000</v>
      </c>
      <c r="BI90">
        <v>4849000</v>
      </c>
      <c r="BJ90">
        <v>2079000</v>
      </c>
      <c r="BK90">
        <v>2387000</v>
      </c>
      <c r="BL90" t="s">
        <v>1612</v>
      </c>
      <c r="BM90" t="s">
        <v>4226</v>
      </c>
      <c r="BN90" t="s">
        <v>1215</v>
      </c>
      <c r="BO90" t="s">
        <v>4227</v>
      </c>
      <c r="BP90" t="s">
        <v>1214</v>
      </c>
      <c r="BQ90" t="s">
        <v>4228</v>
      </c>
      <c r="BR90" t="s">
        <v>1612</v>
      </c>
      <c r="BS90" t="s">
        <v>1215</v>
      </c>
      <c r="BT90" t="s">
        <v>4229</v>
      </c>
      <c r="BU90" t="s">
        <v>1612</v>
      </c>
      <c r="BV90" t="s">
        <v>1217</v>
      </c>
      <c r="BW90" t="s">
        <v>4230</v>
      </c>
      <c r="BX90" t="s">
        <v>1193</v>
      </c>
      <c r="BY90" t="s">
        <v>3606</v>
      </c>
      <c r="BZ90" t="s">
        <v>3607</v>
      </c>
      <c r="CA90" t="s">
        <v>1193</v>
      </c>
      <c r="CB90" t="s">
        <v>1194</v>
      </c>
      <c r="CC90" t="s">
        <v>3590</v>
      </c>
      <c r="CD90" t="s">
        <v>1612</v>
      </c>
      <c r="CE90" t="s">
        <v>1194</v>
      </c>
      <c r="CF90" t="s">
        <v>3590</v>
      </c>
      <c r="CG90" t="s">
        <v>1612</v>
      </c>
      <c r="CH90" t="s">
        <v>1194</v>
      </c>
      <c r="CI90" t="s">
        <v>3590</v>
      </c>
      <c r="CJ90" t="s">
        <v>1612</v>
      </c>
      <c r="CK90" t="s">
        <v>1194</v>
      </c>
      <c r="CL90" t="s">
        <v>3590</v>
      </c>
      <c r="CM90" t="s">
        <v>1612</v>
      </c>
      <c r="CN90" t="s">
        <v>1194</v>
      </c>
      <c r="CO90" t="s">
        <v>3590</v>
      </c>
      <c r="CP90" t="s">
        <v>1612</v>
      </c>
      <c r="CQ90" t="s">
        <v>1193</v>
      </c>
      <c r="CR90" t="s">
        <v>3590</v>
      </c>
      <c r="CS90" t="s">
        <v>1612</v>
      </c>
      <c r="CT90" t="s">
        <v>1193</v>
      </c>
      <c r="CU90" t="s">
        <v>425</v>
      </c>
      <c r="CV90" t="s">
        <v>1612</v>
      </c>
      <c r="CW90" t="s">
        <v>1194</v>
      </c>
      <c r="CX90" t="s">
        <v>3590</v>
      </c>
      <c r="CY90" t="s">
        <v>1612</v>
      </c>
      <c r="CZ90" t="s">
        <v>1193</v>
      </c>
      <c r="DA90" t="s">
        <v>1193</v>
      </c>
      <c r="DB90" t="s">
        <v>1194</v>
      </c>
      <c r="DC90" t="s">
        <v>1193</v>
      </c>
      <c r="DD90" t="s">
        <v>1194</v>
      </c>
      <c r="DE90" t="s">
        <v>1193</v>
      </c>
      <c r="DF90" t="s">
        <v>1193</v>
      </c>
      <c r="DG90" t="s">
        <v>1193</v>
      </c>
      <c r="DH90" t="s">
        <v>1193</v>
      </c>
      <c r="DI90" t="s">
        <v>1194</v>
      </c>
      <c r="DJ90" t="s">
        <v>1194</v>
      </c>
      <c r="DK90" t="s">
        <v>1194</v>
      </c>
      <c r="DL90" t="s">
        <v>1193</v>
      </c>
      <c r="DM90" t="s">
        <v>4231</v>
      </c>
      <c r="DN90" t="s">
        <v>1193</v>
      </c>
      <c r="DO90" t="s">
        <v>4232</v>
      </c>
      <c r="DP90">
        <v>0.02</v>
      </c>
      <c r="DQ90">
        <v>0.02</v>
      </c>
      <c r="DR90" t="s">
        <v>4233</v>
      </c>
      <c r="DS90" t="s">
        <v>3592</v>
      </c>
      <c r="DT90">
        <v>3</v>
      </c>
      <c r="DU90">
        <v>6</v>
      </c>
      <c r="DV90">
        <v>10</v>
      </c>
      <c r="DW90">
        <v>2.1999999999999999E-2</v>
      </c>
      <c r="DX90" t="s">
        <v>4234</v>
      </c>
      <c r="DY90" t="s">
        <v>4235</v>
      </c>
    </row>
    <row r="91" spans="1:129">
      <c r="A91" t="s">
        <v>56</v>
      </c>
      <c r="B91" t="s">
        <v>65</v>
      </c>
      <c r="C91" t="s">
        <v>97</v>
      </c>
      <c r="D91" s="402" t="s">
        <v>195</v>
      </c>
      <c r="E91" s="402" t="s">
        <v>194</v>
      </c>
      <c r="F91" t="s">
        <v>2684</v>
      </c>
      <c r="G91" t="s">
        <v>2685</v>
      </c>
      <c r="H91">
        <v>1275546754</v>
      </c>
      <c r="I91" t="s">
        <v>4236</v>
      </c>
      <c r="J91">
        <v>5</v>
      </c>
      <c r="K91">
        <v>1</v>
      </c>
      <c r="L91">
        <v>24</v>
      </c>
      <c r="M91">
        <v>4</v>
      </c>
      <c r="N91">
        <v>15</v>
      </c>
      <c r="O91">
        <v>10</v>
      </c>
      <c r="P91">
        <v>28</v>
      </c>
      <c r="Q91">
        <v>25</v>
      </c>
      <c r="R91">
        <v>1</v>
      </c>
      <c r="S91" t="s">
        <v>1193</v>
      </c>
      <c r="T91" t="s">
        <v>3577</v>
      </c>
      <c r="U91" t="s">
        <v>1612</v>
      </c>
      <c r="V91" t="s">
        <v>1193</v>
      </c>
      <c r="W91" t="s">
        <v>1193</v>
      </c>
      <c r="X91" t="s">
        <v>1193</v>
      </c>
      <c r="Y91" t="s">
        <v>1193</v>
      </c>
      <c r="Z91" t="s">
        <v>1193</v>
      </c>
      <c r="AA91" t="s">
        <v>1193</v>
      </c>
      <c r="AB91" t="s">
        <v>1196</v>
      </c>
      <c r="AC91" t="s">
        <v>1193</v>
      </c>
      <c r="AD91" t="s">
        <v>1612</v>
      </c>
      <c r="AE91" t="s">
        <v>1612</v>
      </c>
      <c r="AF91" t="s">
        <v>1612</v>
      </c>
      <c r="AG91" t="s">
        <v>1612</v>
      </c>
      <c r="AH91" t="s">
        <v>1612</v>
      </c>
      <c r="AI91" t="s">
        <v>1612</v>
      </c>
      <c r="AJ91">
        <v>42826</v>
      </c>
      <c r="AK91" t="s">
        <v>1612</v>
      </c>
      <c r="AL91" t="s">
        <v>1612</v>
      </c>
      <c r="AM91" t="s">
        <v>1612</v>
      </c>
      <c r="AN91" t="s">
        <v>1612</v>
      </c>
      <c r="AO91" t="s">
        <v>1612</v>
      </c>
      <c r="AP91" t="s">
        <v>1612</v>
      </c>
      <c r="AQ91" t="s">
        <v>1612</v>
      </c>
      <c r="AR91" t="s">
        <v>4237</v>
      </c>
      <c r="AS91" t="s">
        <v>1612</v>
      </c>
      <c r="AT91">
        <v>4734</v>
      </c>
      <c r="AU91" t="s">
        <v>1612</v>
      </c>
      <c r="AV91" t="s">
        <v>4238</v>
      </c>
      <c r="AW91" t="s">
        <v>402</v>
      </c>
      <c r="AX91">
        <v>4486</v>
      </c>
      <c r="AY91">
        <v>3669000</v>
      </c>
      <c r="AZ91">
        <v>3668000</v>
      </c>
      <c r="BA91">
        <v>3668000</v>
      </c>
      <c r="BB91">
        <v>3669000</v>
      </c>
      <c r="BC91">
        <v>4447500</v>
      </c>
      <c r="BD91">
        <v>4447500</v>
      </c>
      <c r="BE91" t="s">
        <v>1612</v>
      </c>
      <c r="BF91">
        <v>4447500</v>
      </c>
      <c r="BG91">
        <v>4447500</v>
      </c>
      <c r="BH91">
        <v>4447500</v>
      </c>
      <c r="BI91">
        <v>4447500</v>
      </c>
      <c r="BJ91">
        <v>4102500</v>
      </c>
      <c r="BK91">
        <v>4102500</v>
      </c>
      <c r="BL91" t="s">
        <v>2690</v>
      </c>
      <c r="BM91" t="s">
        <v>4239</v>
      </c>
      <c r="BN91" t="s">
        <v>1216</v>
      </c>
      <c r="BO91" t="s">
        <v>4240</v>
      </c>
      <c r="BP91" t="s">
        <v>1214</v>
      </c>
      <c r="BQ91" t="s">
        <v>4241</v>
      </c>
      <c r="BR91" t="s">
        <v>1612</v>
      </c>
      <c r="BS91" t="s">
        <v>1214</v>
      </c>
      <c r="BT91" t="s">
        <v>4242</v>
      </c>
      <c r="BU91" t="s">
        <v>1612</v>
      </c>
      <c r="BV91" t="s">
        <v>1214</v>
      </c>
      <c r="BW91" t="s">
        <v>4243</v>
      </c>
      <c r="BX91" t="s">
        <v>1193</v>
      </c>
      <c r="BY91" t="s">
        <v>3588</v>
      </c>
      <c r="BZ91" t="s">
        <v>3589</v>
      </c>
      <c r="CA91" t="s">
        <v>1193</v>
      </c>
      <c r="CB91" t="s">
        <v>1194</v>
      </c>
      <c r="CC91" t="s">
        <v>3590</v>
      </c>
      <c r="CD91" t="s">
        <v>1612</v>
      </c>
      <c r="CE91" t="s">
        <v>1194</v>
      </c>
      <c r="CF91" t="s">
        <v>3590</v>
      </c>
      <c r="CG91" t="s">
        <v>1612</v>
      </c>
      <c r="CH91" t="s">
        <v>1194</v>
      </c>
      <c r="CI91" t="s">
        <v>3590</v>
      </c>
      <c r="CJ91" t="s">
        <v>1612</v>
      </c>
      <c r="CK91" t="s">
        <v>1194</v>
      </c>
      <c r="CL91" t="s">
        <v>3590</v>
      </c>
      <c r="CM91" t="s">
        <v>1612</v>
      </c>
      <c r="CN91" t="s">
        <v>1193</v>
      </c>
      <c r="CO91" t="s">
        <v>421</v>
      </c>
      <c r="CP91" t="s">
        <v>1612</v>
      </c>
      <c r="CQ91" t="s">
        <v>1194</v>
      </c>
      <c r="CR91" t="s">
        <v>3590</v>
      </c>
      <c r="CS91" t="s">
        <v>1612</v>
      </c>
      <c r="CT91" t="s">
        <v>1193</v>
      </c>
      <c r="CU91" t="s">
        <v>422</v>
      </c>
      <c r="CV91" t="s">
        <v>1612</v>
      </c>
      <c r="CW91" t="s">
        <v>1194</v>
      </c>
      <c r="CX91" t="s">
        <v>3590</v>
      </c>
      <c r="CY91" t="s">
        <v>1612</v>
      </c>
      <c r="CZ91" t="s">
        <v>1193</v>
      </c>
      <c r="DA91" t="s">
        <v>1193</v>
      </c>
      <c r="DB91" t="s">
        <v>1193</v>
      </c>
      <c r="DC91" t="s">
        <v>1193</v>
      </c>
      <c r="DD91" t="s">
        <v>1193</v>
      </c>
      <c r="DE91" t="s">
        <v>1193</v>
      </c>
      <c r="DF91" t="s">
        <v>1193</v>
      </c>
      <c r="DG91" t="s">
        <v>1193</v>
      </c>
      <c r="DH91" t="s">
        <v>1193</v>
      </c>
      <c r="DI91" t="s">
        <v>1193</v>
      </c>
      <c r="DJ91" t="s">
        <v>1193</v>
      </c>
      <c r="DK91" t="s">
        <v>1193</v>
      </c>
      <c r="DL91" t="s">
        <v>1193</v>
      </c>
      <c r="DM91" t="s">
        <v>4244</v>
      </c>
      <c r="DN91" t="s">
        <v>1193</v>
      </c>
      <c r="DO91" t="s">
        <v>4245</v>
      </c>
      <c r="DP91">
        <v>0.02</v>
      </c>
      <c r="DQ91">
        <v>1</v>
      </c>
      <c r="DR91" t="s">
        <v>4246</v>
      </c>
      <c r="DS91" t="s">
        <v>3611</v>
      </c>
      <c r="DT91">
        <v>1</v>
      </c>
      <c r="DU91">
        <v>1</v>
      </c>
      <c r="DV91">
        <v>9</v>
      </c>
      <c r="DW91">
        <v>0.88900000000000001</v>
      </c>
      <c r="DX91" t="s">
        <v>4247</v>
      </c>
      <c r="DY91" t="s">
        <v>4248</v>
      </c>
    </row>
    <row r="92" spans="1:129">
      <c r="A92" t="s">
        <v>44</v>
      </c>
      <c r="B92" t="s">
        <v>116</v>
      </c>
      <c r="C92" t="s">
        <v>115</v>
      </c>
      <c r="D92" s="402" t="s">
        <v>193</v>
      </c>
      <c r="E92" s="402" t="s">
        <v>192</v>
      </c>
      <c r="F92" t="s">
        <v>2699</v>
      </c>
      <c r="G92" t="s">
        <v>2700</v>
      </c>
      <c r="H92" t="s">
        <v>2701</v>
      </c>
      <c r="I92" t="s">
        <v>4249</v>
      </c>
      <c r="J92">
        <v>5</v>
      </c>
      <c r="K92">
        <v>1</v>
      </c>
      <c r="L92">
        <v>24</v>
      </c>
      <c r="M92">
        <v>4</v>
      </c>
      <c r="N92">
        <v>15</v>
      </c>
      <c r="O92">
        <v>10</v>
      </c>
      <c r="P92">
        <v>28</v>
      </c>
      <c r="Q92">
        <v>25</v>
      </c>
      <c r="R92">
        <v>1</v>
      </c>
      <c r="S92" t="s">
        <v>1193</v>
      </c>
      <c r="T92" t="s">
        <v>3577</v>
      </c>
      <c r="U92" t="s">
        <v>1612</v>
      </c>
      <c r="V92" t="s">
        <v>1193</v>
      </c>
      <c r="W92" t="s">
        <v>1193</v>
      </c>
      <c r="X92" t="s">
        <v>1193</v>
      </c>
      <c r="Y92" t="s">
        <v>1193</v>
      </c>
      <c r="Z92" t="s">
        <v>1193</v>
      </c>
      <c r="AA92" t="s">
        <v>1193</v>
      </c>
      <c r="AB92" t="s">
        <v>1193</v>
      </c>
      <c r="AC92" t="s">
        <v>1193</v>
      </c>
      <c r="AD92" t="s">
        <v>1612</v>
      </c>
      <c r="AE92" t="s">
        <v>1612</v>
      </c>
      <c r="AF92" t="s">
        <v>1612</v>
      </c>
      <c r="AG92" t="s">
        <v>1612</v>
      </c>
      <c r="AH92" t="s">
        <v>1612</v>
      </c>
      <c r="AI92" t="s">
        <v>1612</v>
      </c>
      <c r="AJ92" t="s">
        <v>1612</v>
      </c>
      <c r="AK92" t="s">
        <v>1612</v>
      </c>
      <c r="AL92" t="s">
        <v>1612</v>
      </c>
      <c r="AM92" t="s">
        <v>1612</v>
      </c>
      <c r="AN92" t="s">
        <v>1612</v>
      </c>
      <c r="AO92" t="s">
        <v>1612</v>
      </c>
      <c r="AP92" t="s">
        <v>1612</v>
      </c>
      <c r="AQ92" t="s">
        <v>1612</v>
      </c>
      <c r="AR92" t="s">
        <v>1612</v>
      </c>
      <c r="AS92" t="s">
        <v>1612</v>
      </c>
      <c r="AT92">
        <v>6614</v>
      </c>
      <c r="AU92" t="s">
        <v>1612</v>
      </c>
      <c r="AV92" t="s">
        <v>1612</v>
      </c>
      <c r="AW92" t="s">
        <v>403</v>
      </c>
      <c r="AX92">
        <v>7077</v>
      </c>
      <c r="AY92">
        <v>4449000</v>
      </c>
      <c r="AZ92">
        <v>4830000</v>
      </c>
      <c r="BA92">
        <v>3659000</v>
      </c>
      <c r="BB92">
        <v>3659000</v>
      </c>
      <c r="BC92">
        <v>1933250</v>
      </c>
      <c r="BD92">
        <v>7345750</v>
      </c>
      <c r="BE92" t="s">
        <v>1612</v>
      </c>
      <c r="BF92">
        <v>4005750</v>
      </c>
      <c r="BG92">
        <v>4005750</v>
      </c>
      <c r="BH92">
        <v>4055750</v>
      </c>
      <c r="BI92">
        <v>4095750</v>
      </c>
      <c r="BJ92">
        <v>1229207</v>
      </c>
      <c r="BK92">
        <v>6895640</v>
      </c>
      <c r="BL92" t="s">
        <v>2703</v>
      </c>
      <c r="BM92" t="s">
        <v>4250</v>
      </c>
      <c r="BN92" t="s">
        <v>1214</v>
      </c>
      <c r="BO92" t="s">
        <v>4251</v>
      </c>
      <c r="BP92" t="s">
        <v>1214</v>
      </c>
      <c r="BQ92" t="s">
        <v>4252</v>
      </c>
      <c r="BR92" t="s">
        <v>1612</v>
      </c>
      <c r="BS92" t="s">
        <v>1215</v>
      </c>
      <c r="BT92" t="s">
        <v>4253</v>
      </c>
      <c r="BU92" t="s">
        <v>1612</v>
      </c>
      <c r="BV92" t="s">
        <v>1214</v>
      </c>
      <c r="BW92" t="s">
        <v>4254</v>
      </c>
      <c r="BX92" t="s">
        <v>1193</v>
      </c>
      <c r="BY92" t="s">
        <v>3588</v>
      </c>
      <c r="BZ92" t="s">
        <v>3607</v>
      </c>
      <c r="CA92" t="s">
        <v>1193</v>
      </c>
      <c r="CB92" t="s">
        <v>1194</v>
      </c>
      <c r="CC92" t="s">
        <v>3590</v>
      </c>
      <c r="CD92" t="s">
        <v>1612</v>
      </c>
      <c r="CE92" t="s">
        <v>1194</v>
      </c>
      <c r="CF92" t="s">
        <v>3590</v>
      </c>
      <c r="CG92" t="s">
        <v>1612</v>
      </c>
      <c r="CH92" t="s">
        <v>1194</v>
      </c>
      <c r="CI92" t="s">
        <v>3590</v>
      </c>
      <c r="CJ92" t="s">
        <v>1612</v>
      </c>
      <c r="CK92" t="s">
        <v>1194</v>
      </c>
      <c r="CL92" t="s">
        <v>3590</v>
      </c>
      <c r="CM92" t="s">
        <v>1612</v>
      </c>
      <c r="CN92" t="s">
        <v>1193</v>
      </c>
      <c r="CO92" t="s">
        <v>423</v>
      </c>
      <c r="CP92" t="s">
        <v>1612</v>
      </c>
      <c r="CQ92" t="s">
        <v>1194</v>
      </c>
      <c r="CR92" t="s">
        <v>3590</v>
      </c>
      <c r="CS92" t="s">
        <v>1612</v>
      </c>
      <c r="CT92" t="s">
        <v>1193</v>
      </c>
      <c r="CU92" t="s">
        <v>423</v>
      </c>
      <c r="CV92" t="s">
        <v>1612</v>
      </c>
      <c r="CW92" t="s">
        <v>1194</v>
      </c>
      <c r="CX92" t="s">
        <v>3590</v>
      </c>
      <c r="CY92" t="s">
        <v>1612</v>
      </c>
      <c r="CZ92" t="s">
        <v>1193</v>
      </c>
      <c r="DA92" t="s">
        <v>1193</v>
      </c>
      <c r="DB92" t="s">
        <v>1193</v>
      </c>
      <c r="DC92" t="s">
        <v>1193</v>
      </c>
      <c r="DD92" t="s">
        <v>1193</v>
      </c>
      <c r="DE92" t="s">
        <v>1193</v>
      </c>
      <c r="DF92" t="s">
        <v>1194</v>
      </c>
      <c r="DG92" t="s">
        <v>1193</v>
      </c>
      <c r="DH92" t="s">
        <v>1194</v>
      </c>
      <c r="DI92" t="s">
        <v>1194</v>
      </c>
      <c r="DJ92" t="s">
        <v>1194</v>
      </c>
      <c r="DK92" t="s">
        <v>1194</v>
      </c>
      <c r="DL92" t="s">
        <v>1193</v>
      </c>
      <c r="DM92" t="s">
        <v>4255</v>
      </c>
      <c r="DN92" t="s">
        <v>1193</v>
      </c>
      <c r="DO92" t="s">
        <v>4256</v>
      </c>
      <c r="DP92">
        <v>2.3E-2</v>
      </c>
      <c r="DQ92">
        <v>0.88</v>
      </c>
      <c r="DR92" t="s">
        <v>4257</v>
      </c>
      <c r="DS92" t="s">
        <v>3611</v>
      </c>
      <c r="DT92">
        <v>557</v>
      </c>
      <c r="DU92">
        <v>557</v>
      </c>
      <c r="DV92">
        <v>9</v>
      </c>
      <c r="DW92">
        <v>1</v>
      </c>
      <c r="DX92" t="s">
        <v>4258</v>
      </c>
      <c r="DY92" t="s">
        <v>4259</v>
      </c>
    </row>
    <row r="93" spans="1:129">
      <c r="A93" t="s">
        <v>44</v>
      </c>
      <c r="B93" t="s">
        <v>43</v>
      </c>
      <c r="C93" t="s">
        <v>42</v>
      </c>
      <c r="D93" s="402" t="s">
        <v>191</v>
      </c>
      <c r="E93" s="402" t="s">
        <v>190</v>
      </c>
      <c r="F93" t="s">
        <v>4260</v>
      </c>
      <c r="G93" t="s">
        <v>2711</v>
      </c>
      <c r="H93" t="s">
        <v>4261</v>
      </c>
      <c r="I93" t="s">
        <v>4260</v>
      </c>
      <c r="J93">
        <v>5</v>
      </c>
      <c r="K93">
        <v>1</v>
      </c>
      <c r="L93">
        <v>24</v>
      </c>
      <c r="M93">
        <v>4</v>
      </c>
      <c r="N93">
        <v>15</v>
      </c>
      <c r="O93">
        <v>10</v>
      </c>
      <c r="P93">
        <v>28</v>
      </c>
      <c r="Q93">
        <v>25</v>
      </c>
      <c r="R93">
        <v>1</v>
      </c>
      <c r="S93" t="s">
        <v>1193</v>
      </c>
      <c r="T93" t="s">
        <v>3577</v>
      </c>
      <c r="U93" t="s">
        <v>1612</v>
      </c>
      <c r="V93" t="s">
        <v>1193</v>
      </c>
      <c r="W93" t="s">
        <v>1193</v>
      </c>
      <c r="X93" t="s">
        <v>1196</v>
      </c>
      <c r="Y93" t="s">
        <v>1196</v>
      </c>
      <c r="Z93" t="s">
        <v>1193</v>
      </c>
      <c r="AA93" t="s">
        <v>1193</v>
      </c>
      <c r="AB93" t="s">
        <v>1196</v>
      </c>
      <c r="AC93" t="s">
        <v>1193</v>
      </c>
      <c r="AD93" t="s">
        <v>1612</v>
      </c>
      <c r="AE93" t="s">
        <v>1612</v>
      </c>
      <c r="AF93">
        <v>42735</v>
      </c>
      <c r="AG93">
        <v>42369</v>
      </c>
      <c r="AH93" t="s">
        <v>1612</v>
      </c>
      <c r="AI93" t="s">
        <v>1612</v>
      </c>
      <c r="AJ93">
        <v>42735</v>
      </c>
      <c r="AK93" t="s">
        <v>1612</v>
      </c>
      <c r="AL93" t="s">
        <v>1612</v>
      </c>
      <c r="AM93" t="s">
        <v>1612</v>
      </c>
      <c r="AN93" t="s">
        <v>4262</v>
      </c>
      <c r="AO93" t="s">
        <v>4263</v>
      </c>
      <c r="AP93" t="s">
        <v>1612</v>
      </c>
      <c r="AQ93" t="s">
        <v>1612</v>
      </c>
      <c r="AR93" t="s">
        <v>4264</v>
      </c>
      <c r="AS93" t="s">
        <v>1612</v>
      </c>
      <c r="AT93">
        <v>15236</v>
      </c>
      <c r="AU93">
        <v>133400</v>
      </c>
      <c r="AV93" t="s">
        <v>4265</v>
      </c>
      <c r="AW93" t="s">
        <v>402</v>
      </c>
      <c r="AX93">
        <v>12613</v>
      </c>
      <c r="AY93">
        <v>11682000</v>
      </c>
      <c r="AZ93">
        <v>11682000</v>
      </c>
      <c r="BA93">
        <v>11682000</v>
      </c>
      <c r="BB93">
        <v>11681000</v>
      </c>
      <c r="BC93">
        <v>11682000</v>
      </c>
      <c r="BD93">
        <v>10715000</v>
      </c>
      <c r="BE93" t="s">
        <v>1612</v>
      </c>
      <c r="BF93">
        <v>11682000</v>
      </c>
      <c r="BG93">
        <v>11682000</v>
      </c>
      <c r="BH93">
        <v>11682000</v>
      </c>
      <c r="BI93">
        <v>11681000</v>
      </c>
      <c r="BJ93">
        <v>11027517</v>
      </c>
      <c r="BK93">
        <v>10715000</v>
      </c>
      <c r="BL93" t="s">
        <v>4266</v>
      </c>
      <c r="BM93" t="s">
        <v>4267</v>
      </c>
      <c r="BN93" t="s">
        <v>1216</v>
      </c>
      <c r="BO93" t="s">
        <v>4268</v>
      </c>
      <c r="BP93" t="s">
        <v>1214</v>
      </c>
      <c r="BQ93" t="s">
        <v>2721</v>
      </c>
      <c r="BR93" t="s">
        <v>1612</v>
      </c>
      <c r="BS93" t="s">
        <v>1215</v>
      </c>
      <c r="BT93" t="s">
        <v>4269</v>
      </c>
      <c r="BU93" t="s">
        <v>1612</v>
      </c>
      <c r="BV93" t="s">
        <v>1217</v>
      </c>
      <c r="BW93" t="s">
        <v>4270</v>
      </c>
      <c r="BX93" t="s">
        <v>1193</v>
      </c>
      <c r="BY93" t="s">
        <v>3606</v>
      </c>
      <c r="BZ93" t="s">
        <v>3607</v>
      </c>
      <c r="CA93" t="s">
        <v>1193</v>
      </c>
      <c r="CB93" t="s">
        <v>1194</v>
      </c>
      <c r="CC93" t="s">
        <v>3590</v>
      </c>
      <c r="CD93" t="s">
        <v>1612</v>
      </c>
      <c r="CE93" t="s">
        <v>1194</v>
      </c>
      <c r="CF93" t="s">
        <v>3590</v>
      </c>
      <c r="CG93" t="s">
        <v>1612</v>
      </c>
      <c r="CH93" t="s">
        <v>1194</v>
      </c>
      <c r="CI93" t="s">
        <v>3590</v>
      </c>
      <c r="CJ93" t="s">
        <v>1612</v>
      </c>
      <c r="CK93" t="s">
        <v>1193</v>
      </c>
      <c r="CL93" t="s">
        <v>422</v>
      </c>
      <c r="CM93" t="s">
        <v>1612</v>
      </c>
      <c r="CN93" t="s">
        <v>1193</v>
      </c>
      <c r="CO93" t="s">
        <v>422</v>
      </c>
      <c r="CP93" t="s">
        <v>1612</v>
      </c>
      <c r="CQ93" t="s">
        <v>1193</v>
      </c>
      <c r="CR93" t="s">
        <v>428</v>
      </c>
      <c r="CS93" t="s">
        <v>1612</v>
      </c>
      <c r="CT93" t="s">
        <v>1193</v>
      </c>
      <c r="CU93" t="s">
        <v>422</v>
      </c>
      <c r="CV93" t="s">
        <v>1612</v>
      </c>
      <c r="CW93" t="s">
        <v>1193</v>
      </c>
      <c r="CX93" t="s">
        <v>3878</v>
      </c>
      <c r="CY93" t="s">
        <v>4271</v>
      </c>
      <c r="CZ93" t="s">
        <v>1193</v>
      </c>
      <c r="DA93" t="s">
        <v>1193</v>
      </c>
      <c r="DB93" t="s">
        <v>1194</v>
      </c>
      <c r="DC93" t="s">
        <v>1193</v>
      </c>
      <c r="DD93" t="s">
        <v>1193</v>
      </c>
      <c r="DE93" t="s">
        <v>1193</v>
      </c>
      <c r="DF93" t="s">
        <v>1194</v>
      </c>
      <c r="DG93" t="s">
        <v>1194</v>
      </c>
      <c r="DH93" t="s">
        <v>1194</v>
      </c>
      <c r="DI93" t="s">
        <v>1194</v>
      </c>
      <c r="DJ93" t="s">
        <v>1194</v>
      </c>
      <c r="DK93" t="s">
        <v>1194</v>
      </c>
      <c r="DL93" t="s">
        <v>1193</v>
      </c>
      <c r="DM93" t="s">
        <v>4272</v>
      </c>
      <c r="DN93" t="s">
        <v>1193</v>
      </c>
      <c r="DO93" t="s">
        <v>4273</v>
      </c>
      <c r="DP93">
        <v>0.02</v>
      </c>
      <c r="DQ93">
        <v>0.02</v>
      </c>
      <c r="DR93" t="s">
        <v>4274</v>
      </c>
      <c r="DS93" t="s">
        <v>3611</v>
      </c>
      <c r="DT93">
        <v>150</v>
      </c>
      <c r="DU93" t="s">
        <v>4275</v>
      </c>
      <c r="DV93">
        <v>6</v>
      </c>
      <c r="DW93">
        <v>1</v>
      </c>
      <c r="DX93" t="s">
        <v>4276</v>
      </c>
      <c r="DY93" t="s">
        <v>4277</v>
      </c>
    </row>
    <row r="94" spans="1:129">
      <c r="A94" t="s">
        <v>49</v>
      </c>
      <c r="B94" t="s">
        <v>159</v>
      </c>
      <c r="C94" t="s">
        <v>158</v>
      </c>
      <c r="D94" s="402" t="s">
        <v>189</v>
      </c>
      <c r="E94" s="402" t="s">
        <v>188</v>
      </c>
      <c r="F94" t="s">
        <v>4278</v>
      </c>
      <c r="G94" t="s">
        <v>4279</v>
      </c>
      <c r="H94" t="s">
        <v>4280</v>
      </c>
      <c r="I94" t="s">
        <v>4281</v>
      </c>
      <c r="J94">
        <v>5</v>
      </c>
      <c r="K94">
        <v>1</v>
      </c>
      <c r="L94">
        <v>24</v>
      </c>
      <c r="M94">
        <v>4</v>
      </c>
      <c r="N94">
        <v>15</v>
      </c>
      <c r="O94">
        <v>10</v>
      </c>
      <c r="P94">
        <v>28</v>
      </c>
      <c r="Q94">
        <v>25</v>
      </c>
      <c r="R94">
        <v>1</v>
      </c>
      <c r="S94" t="s">
        <v>1193</v>
      </c>
      <c r="T94" t="s">
        <v>3577</v>
      </c>
      <c r="U94" t="s">
        <v>1612</v>
      </c>
      <c r="V94" t="s">
        <v>1193</v>
      </c>
      <c r="W94" t="s">
        <v>1193</v>
      </c>
      <c r="X94" t="s">
        <v>1196</v>
      </c>
      <c r="Y94" t="s">
        <v>1196</v>
      </c>
      <c r="Z94" t="s">
        <v>1196</v>
      </c>
      <c r="AA94" t="s">
        <v>1193</v>
      </c>
      <c r="AB94" t="s">
        <v>1196</v>
      </c>
      <c r="AC94" t="s">
        <v>1193</v>
      </c>
      <c r="AD94" t="s">
        <v>1612</v>
      </c>
      <c r="AE94" t="s">
        <v>1612</v>
      </c>
      <c r="AF94">
        <v>42460</v>
      </c>
      <c r="AG94">
        <v>42825</v>
      </c>
      <c r="AH94">
        <v>42766</v>
      </c>
      <c r="AI94" t="s">
        <v>1612</v>
      </c>
      <c r="AJ94">
        <v>42460</v>
      </c>
      <c r="AK94" t="s">
        <v>1612</v>
      </c>
      <c r="AL94" t="s">
        <v>1612</v>
      </c>
      <c r="AM94" t="s">
        <v>1612</v>
      </c>
      <c r="AN94" t="s">
        <v>4282</v>
      </c>
      <c r="AO94" t="s">
        <v>4283</v>
      </c>
      <c r="AP94" t="s">
        <v>4284</v>
      </c>
      <c r="AQ94" t="s">
        <v>1612</v>
      </c>
      <c r="AR94" t="s">
        <v>2729</v>
      </c>
      <c r="AS94" t="s">
        <v>1612</v>
      </c>
      <c r="AT94">
        <v>18865</v>
      </c>
      <c r="AU94" t="s">
        <v>1612</v>
      </c>
      <c r="AV94" t="s">
        <v>4285</v>
      </c>
      <c r="AW94" t="s">
        <v>403</v>
      </c>
      <c r="AX94">
        <v>19279</v>
      </c>
      <c r="AY94">
        <v>11678000</v>
      </c>
      <c r="AZ94">
        <v>18100500</v>
      </c>
      <c r="BA94">
        <v>15125750</v>
      </c>
      <c r="BB94">
        <v>15125750</v>
      </c>
      <c r="BC94">
        <v>14017000</v>
      </c>
      <c r="BD94">
        <v>15761500</v>
      </c>
      <c r="BE94" t="s">
        <v>4286</v>
      </c>
      <c r="BF94">
        <v>14017000</v>
      </c>
      <c r="BG94">
        <v>16291000</v>
      </c>
      <c r="BH94">
        <v>14861000</v>
      </c>
      <c r="BI94">
        <v>14861000</v>
      </c>
      <c r="BJ94">
        <v>14017000</v>
      </c>
      <c r="BK94">
        <v>16291000</v>
      </c>
      <c r="BL94" t="s">
        <v>4287</v>
      </c>
      <c r="BM94" t="s">
        <v>4288</v>
      </c>
      <c r="BN94" t="s">
        <v>1215</v>
      </c>
      <c r="BO94" t="s">
        <v>4289</v>
      </c>
      <c r="BP94" t="s">
        <v>1216</v>
      </c>
      <c r="BQ94" t="s">
        <v>4290</v>
      </c>
      <c r="BR94" t="s">
        <v>1612</v>
      </c>
      <c r="BS94" t="s">
        <v>1216</v>
      </c>
      <c r="BT94" t="s">
        <v>4291</v>
      </c>
      <c r="BU94" t="s">
        <v>1612</v>
      </c>
      <c r="BV94" t="s">
        <v>1216</v>
      </c>
      <c r="BW94" t="s">
        <v>4292</v>
      </c>
      <c r="BX94" t="s">
        <v>1193</v>
      </c>
      <c r="BY94" t="s">
        <v>3588</v>
      </c>
      <c r="BZ94" t="s">
        <v>3607</v>
      </c>
      <c r="CA94" t="s">
        <v>1193</v>
      </c>
      <c r="CB94" t="s">
        <v>1193</v>
      </c>
      <c r="CC94" t="s">
        <v>423</v>
      </c>
      <c r="CD94" t="s">
        <v>1612</v>
      </c>
      <c r="CE94" t="s">
        <v>1193</v>
      </c>
      <c r="CF94" t="s">
        <v>423</v>
      </c>
      <c r="CG94" t="s">
        <v>1612</v>
      </c>
      <c r="CH94" t="s">
        <v>1193</v>
      </c>
      <c r="CI94" t="s">
        <v>423</v>
      </c>
      <c r="CJ94" t="s">
        <v>1612</v>
      </c>
      <c r="CK94" t="s">
        <v>1193</v>
      </c>
      <c r="CL94" t="s">
        <v>423</v>
      </c>
      <c r="CM94" t="s">
        <v>1612</v>
      </c>
      <c r="CN94" t="s">
        <v>1193</v>
      </c>
      <c r="CO94" t="s">
        <v>423</v>
      </c>
      <c r="CP94" t="s">
        <v>1612</v>
      </c>
      <c r="CQ94" t="s">
        <v>1193</v>
      </c>
      <c r="CR94" t="s">
        <v>423</v>
      </c>
      <c r="CS94" t="s">
        <v>1612</v>
      </c>
      <c r="CT94" t="s">
        <v>1193</v>
      </c>
      <c r="CU94" t="s">
        <v>423</v>
      </c>
      <c r="CV94" t="s">
        <v>1612</v>
      </c>
      <c r="CW94" t="s">
        <v>1193</v>
      </c>
      <c r="CX94" t="s">
        <v>422</v>
      </c>
      <c r="CY94" t="s">
        <v>4293</v>
      </c>
      <c r="CZ94" t="s">
        <v>1193</v>
      </c>
      <c r="DA94" t="s">
        <v>1193</v>
      </c>
      <c r="DB94" t="s">
        <v>1194</v>
      </c>
      <c r="DC94" t="s">
        <v>1194</v>
      </c>
      <c r="DD94" t="s">
        <v>1194</v>
      </c>
      <c r="DE94" t="s">
        <v>1194</v>
      </c>
      <c r="DF94" t="s">
        <v>1193</v>
      </c>
      <c r="DG94" t="s">
        <v>1193</v>
      </c>
      <c r="DH94" t="s">
        <v>1194</v>
      </c>
      <c r="DI94" t="s">
        <v>1194</v>
      </c>
      <c r="DJ94" t="s">
        <v>1194</v>
      </c>
      <c r="DK94" t="s">
        <v>1194</v>
      </c>
      <c r="DL94" t="s">
        <v>1193</v>
      </c>
      <c r="DM94" t="s">
        <v>4294</v>
      </c>
      <c r="DN94" t="s">
        <v>1193</v>
      </c>
      <c r="DO94" t="s">
        <v>4295</v>
      </c>
      <c r="DP94">
        <v>0.05</v>
      </c>
      <c r="DQ94">
        <v>0.01</v>
      </c>
      <c r="DR94" t="s">
        <v>4296</v>
      </c>
      <c r="DS94" t="s">
        <v>3717</v>
      </c>
      <c r="DT94">
        <v>217</v>
      </c>
      <c r="DU94">
        <v>49</v>
      </c>
      <c r="DV94">
        <v>135</v>
      </c>
      <c r="DW94">
        <v>0.55000000000000004</v>
      </c>
      <c r="DX94" t="s">
        <v>4297</v>
      </c>
      <c r="DY94" t="s">
        <v>4298</v>
      </c>
    </row>
    <row r="95" spans="1:129">
      <c r="A95" t="s">
        <v>44</v>
      </c>
      <c r="B95" t="s">
        <v>116</v>
      </c>
      <c r="C95" t="s">
        <v>115</v>
      </c>
      <c r="D95" s="402" t="s">
        <v>187</v>
      </c>
      <c r="E95" s="402" t="s">
        <v>186</v>
      </c>
      <c r="F95" t="s">
        <v>2739</v>
      </c>
      <c r="G95" t="s">
        <v>2740</v>
      </c>
      <c r="H95">
        <v>1670335168</v>
      </c>
      <c r="I95" t="s">
        <v>2741</v>
      </c>
      <c r="J95">
        <v>5</v>
      </c>
      <c r="K95">
        <v>1</v>
      </c>
      <c r="L95">
        <v>24</v>
      </c>
      <c r="M95">
        <v>4</v>
      </c>
      <c r="N95">
        <v>15</v>
      </c>
      <c r="O95">
        <v>10</v>
      </c>
      <c r="P95">
        <v>28</v>
      </c>
      <c r="Q95">
        <v>25</v>
      </c>
      <c r="R95">
        <v>1</v>
      </c>
      <c r="S95" t="s">
        <v>1193</v>
      </c>
      <c r="T95" t="s">
        <v>3577</v>
      </c>
      <c r="U95" t="s">
        <v>1612</v>
      </c>
      <c r="V95" t="s">
        <v>1193</v>
      </c>
      <c r="W95" t="s">
        <v>1193</v>
      </c>
      <c r="X95" t="s">
        <v>1193</v>
      </c>
      <c r="Y95" t="s">
        <v>1193</v>
      </c>
      <c r="Z95" t="s">
        <v>1193</v>
      </c>
      <c r="AA95" t="s">
        <v>1193</v>
      </c>
      <c r="AB95" t="s">
        <v>1193</v>
      </c>
      <c r="AC95" t="s">
        <v>1193</v>
      </c>
      <c r="AD95" t="s">
        <v>1612</v>
      </c>
      <c r="AE95" t="s">
        <v>1612</v>
      </c>
      <c r="AF95" t="s">
        <v>1612</v>
      </c>
      <c r="AG95" t="s">
        <v>1612</v>
      </c>
      <c r="AH95" t="s">
        <v>1612</v>
      </c>
      <c r="AI95" t="s">
        <v>1612</v>
      </c>
      <c r="AJ95" t="s">
        <v>1612</v>
      </c>
      <c r="AK95" t="s">
        <v>1612</v>
      </c>
      <c r="AL95" t="s">
        <v>1612</v>
      </c>
      <c r="AM95" t="s">
        <v>1612</v>
      </c>
      <c r="AN95" t="s">
        <v>1612</v>
      </c>
      <c r="AO95" t="s">
        <v>1612</v>
      </c>
      <c r="AP95" t="s">
        <v>1612</v>
      </c>
      <c r="AQ95" t="s">
        <v>1612</v>
      </c>
      <c r="AR95" t="s">
        <v>1612</v>
      </c>
      <c r="AS95" t="s">
        <v>1612</v>
      </c>
      <c r="AT95">
        <v>7734</v>
      </c>
      <c r="AU95">
        <v>585290</v>
      </c>
      <c r="AV95" t="s">
        <v>2742</v>
      </c>
      <c r="AW95" t="s">
        <v>402</v>
      </c>
      <c r="AX95">
        <v>8220</v>
      </c>
      <c r="AY95">
        <v>6130750</v>
      </c>
      <c r="AZ95">
        <v>6130750</v>
      </c>
      <c r="BA95">
        <v>6130750</v>
      </c>
      <c r="BB95">
        <v>6130750</v>
      </c>
      <c r="BC95">
        <v>6130750</v>
      </c>
      <c r="BD95">
        <v>6130750</v>
      </c>
      <c r="BE95" t="s">
        <v>1612</v>
      </c>
      <c r="BF95">
        <v>6130750</v>
      </c>
      <c r="BG95">
        <v>6130750</v>
      </c>
      <c r="BH95">
        <v>6130750</v>
      </c>
      <c r="BI95">
        <v>6130750</v>
      </c>
      <c r="BJ95">
        <v>6130750</v>
      </c>
      <c r="BK95">
        <v>6130750</v>
      </c>
      <c r="BL95" t="s">
        <v>1612</v>
      </c>
      <c r="BM95" t="s">
        <v>4299</v>
      </c>
      <c r="BN95" t="s">
        <v>1214</v>
      </c>
      <c r="BO95" t="s">
        <v>2744</v>
      </c>
      <c r="BP95" t="s">
        <v>1215</v>
      </c>
      <c r="BQ95" t="s">
        <v>4300</v>
      </c>
      <c r="BR95" t="s">
        <v>1612</v>
      </c>
      <c r="BS95" t="s">
        <v>1216</v>
      </c>
      <c r="BT95" t="s">
        <v>4301</v>
      </c>
      <c r="BU95" t="s">
        <v>1612</v>
      </c>
      <c r="BV95" t="s">
        <v>1215</v>
      </c>
      <c r="BW95" t="s">
        <v>4302</v>
      </c>
      <c r="BX95" t="s">
        <v>1193</v>
      </c>
      <c r="BY95" t="s">
        <v>3588</v>
      </c>
      <c r="BZ95" t="s">
        <v>3607</v>
      </c>
      <c r="CA95" t="s">
        <v>1194</v>
      </c>
      <c r="CB95" t="s">
        <v>3623</v>
      </c>
      <c r="CC95" t="s">
        <v>3590</v>
      </c>
      <c r="CD95" t="s">
        <v>1612</v>
      </c>
      <c r="CE95" t="s">
        <v>3623</v>
      </c>
      <c r="CF95" t="s">
        <v>3590</v>
      </c>
      <c r="CG95" t="s">
        <v>1612</v>
      </c>
      <c r="CH95" t="s">
        <v>3623</v>
      </c>
      <c r="CI95" t="s">
        <v>3590</v>
      </c>
      <c r="CJ95" t="s">
        <v>1612</v>
      </c>
      <c r="CK95" t="s">
        <v>3623</v>
      </c>
      <c r="CL95" t="s">
        <v>3590</v>
      </c>
      <c r="CM95" t="s">
        <v>1612</v>
      </c>
      <c r="CN95" t="s">
        <v>3623</v>
      </c>
      <c r="CO95" t="s">
        <v>3590</v>
      </c>
      <c r="CP95" t="s">
        <v>1612</v>
      </c>
      <c r="CQ95" t="s">
        <v>3623</v>
      </c>
      <c r="CR95" t="s">
        <v>3590</v>
      </c>
      <c r="CS95" t="s">
        <v>1612</v>
      </c>
      <c r="CT95" t="s">
        <v>3623</v>
      </c>
      <c r="CU95" t="s">
        <v>3590</v>
      </c>
      <c r="CV95" t="s">
        <v>1612</v>
      </c>
      <c r="CW95" t="s">
        <v>3623</v>
      </c>
      <c r="CX95" t="s">
        <v>3590</v>
      </c>
      <c r="CY95" t="s">
        <v>1612</v>
      </c>
      <c r="CZ95" t="s">
        <v>1193</v>
      </c>
      <c r="DA95" t="s">
        <v>1193</v>
      </c>
      <c r="DB95" t="s">
        <v>1193</v>
      </c>
      <c r="DC95" t="s">
        <v>1193</v>
      </c>
      <c r="DD95" t="s">
        <v>1193</v>
      </c>
      <c r="DE95" t="s">
        <v>1193</v>
      </c>
      <c r="DF95" t="s">
        <v>1194</v>
      </c>
      <c r="DG95" t="s">
        <v>1194</v>
      </c>
      <c r="DH95" t="s">
        <v>1194</v>
      </c>
      <c r="DI95" t="s">
        <v>1194</v>
      </c>
      <c r="DJ95" t="s">
        <v>1194</v>
      </c>
      <c r="DK95" t="s">
        <v>1194</v>
      </c>
      <c r="DL95" t="s">
        <v>1193</v>
      </c>
      <c r="DM95" t="s">
        <v>1613</v>
      </c>
      <c r="DN95" t="s">
        <v>1193</v>
      </c>
      <c r="DO95" t="s">
        <v>4303</v>
      </c>
      <c r="DP95">
        <v>2.3E-2</v>
      </c>
      <c r="DQ95">
        <v>0.93</v>
      </c>
      <c r="DR95" t="s">
        <v>1613</v>
      </c>
      <c r="DS95" t="s">
        <v>3592</v>
      </c>
      <c r="DT95">
        <v>230</v>
      </c>
      <c r="DU95">
        <v>150</v>
      </c>
      <c r="DV95">
        <v>90</v>
      </c>
      <c r="DW95">
        <v>0.66</v>
      </c>
      <c r="DX95" t="s">
        <v>1613</v>
      </c>
      <c r="DY95" t="s">
        <v>4304</v>
      </c>
    </row>
    <row r="96" spans="1:129">
      <c r="A96" t="s">
        <v>49</v>
      </c>
      <c r="B96" t="s">
        <v>159</v>
      </c>
      <c r="C96" t="s">
        <v>104</v>
      </c>
      <c r="D96" s="402" t="s">
        <v>185</v>
      </c>
      <c r="E96" s="402" t="s">
        <v>184</v>
      </c>
      <c r="F96" t="s">
        <v>2749</v>
      </c>
      <c r="G96" t="s">
        <v>2750</v>
      </c>
      <c r="H96" t="s">
        <v>2751</v>
      </c>
      <c r="I96" t="s">
        <v>4305</v>
      </c>
      <c r="J96">
        <v>5</v>
      </c>
      <c r="K96">
        <v>1</v>
      </c>
      <c r="L96">
        <v>24</v>
      </c>
      <c r="M96">
        <v>4</v>
      </c>
      <c r="N96">
        <v>15</v>
      </c>
      <c r="O96">
        <v>10</v>
      </c>
      <c r="P96">
        <v>28</v>
      </c>
      <c r="Q96">
        <v>25</v>
      </c>
      <c r="R96">
        <v>1</v>
      </c>
      <c r="S96" t="s">
        <v>1193</v>
      </c>
      <c r="T96" t="s">
        <v>3577</v>
      </c>
      <c r="U96" t="s">
        <v>1612</v>
      </c>
      <c r="V96" t="s">
        <v>1193</v>
      </c>
      <c r="W96" t="s">
        <v>1193</v>
      </c>
      <c r="X96" t="s">
        <v>1193</v>
      </c>
      <c r="Y96" t="s">
        <v>1193</v>
      </c>
      <c r="Z96" t="s">
        <v>1193</v>
      </c>
      <c r="AA96" t="s">
        <v>1193</v>
      </c>
      <c r="AB96" t="s">
        <v>1193</v>
      </c>
      <c r="AC96" t="s">
        <v>1193</v>
      </c>
      <c r="AD96" t="s">
        <v>1612</v>
      </c>
      <c r="AE96" t="s">
        <v>1612</v>
      </c>
      <c r="AF96" t="s">
        <v>1612</v>
      </c>
      <c r="AG96" t="s">
        <v>1612</v>
      </c>
      <c r="AH96" t="s">
        <v>1612</v>
      </c>
      <c r="AI96" t="s">
        <v>1612</v>
      </c>
      <c r="AJ96" t="s">
        <v>1612</v>
      </c>
      <c r="AK96" t="s">
        <v>1612</v>
      </c>
      <c r="AL96" t="s">
        <v>1612</v>
      </c>
      <c r="AM96" t="s">
        <v>1612</v>
      </c>
      <c r="AN96" t="s">
        <v>1612</v>
      </c>
      <c r="AO96" t="s">
        <v>1612</v>
      </c>
      <c r="AP96" t="s">
        <v>1612</v>
      </c>
      <c r="AQ96" t="s">
        <v>1612</v>
      </c>
      <c r="AR96" t="s">
        <v>1612</v>
      </c>
      <c r="AS96" t="s">
        <v>1612</v>
      </c>
      <c r="AT96">
        <v>7323</v>
      </c>
      <c r="AU96">
        <v>180290</v>
      </c>
      <c r="AV96" t="s">
        <v>4306</v>
      </c>
      <c r="AW96" t="s">
        <v>402</v>
      </c>
      <c r="AX96">
        <v>7003</v>
      </c>
      <c r="AY96">
        <v>6307780</v>
      </c>
      <c r="AZ96">
        <v>6461250</v>
      </c>
      <c r="BA96">
        <v>6461250</v>
      </c>
      <c r="BB96">
        <v>6461250</v>
      </c>
      <c r="BC96">
        <v>6307780</v>
      </c>
      <c r="BD96">
        <v>6461250</v>
      </c>
      <c r="BE96" t="s">
        <v>2753</v>
      </c>
      <c r="BF96">
        <v>6461250</v>
      </c>
      <c r="BG96">
        <v>6211250</v>
      </c>
      <c r="BH96">
        <v>6211250</v>
      </c>
      <c r="BI96">
        <v>6137250</v>
      </c>
      <c r="BJ96">
        <v>6461250</v>
      </c>
      <c r="BK96">
        <v>5889000</v>
      </c>
      <c r="BL96" t="s">
        <v>4307</v>
      </c>
      <c r="BM96" t="s">
        <v>4308</v>
      </c>
      <c r="BN96" t="s">
        <v>1216</v>
      </c>
      <c r="BO96" t="s">
        <v>4309</v>
      </c>
      <c r="BP96" t="s">
        <v>1215</v>
      </c>
      <c r="BQ96" t="s">
        <v>2757</v>
      </c>
      <c r="BR96" t="s">
        <v>1612</v>
      </c>
      <c r="BS96" t="s">
        <v>1214</v>
      </c>
      <c r="BT96" t="s">
        <v>4310</v>
      </c>
      <c r="BU96" t="s">
        <v>1612</v>
      </c>
      <c r="BV96" t="s">
        <v>1217</v>
      </c>
      <c r="BW96" t="s">
        <v>4311</v>
      </c>
      <c r="BX96" t="s">
        <v>1193</v>
      </c>
      <c r="BY96" t="s">
        <v>3606</v>
      </c>
      <c r="BZ96" t="s">
        <v>3589</v>
      </c>
      <c r="CA96" t="s">
        <v>1193</v>
      </c>
      <c r="CB96" t="s">
        <v>1194</v>
      </c>
      <c r="CC96" t="s">
        <v>3590</v>
      </c>
      <c r="CD96" t="s">
        <v>1612</v>
      </c>
      <c r="CE96" t="s">
        <v>1194</v>
      </c>
      <c r="CF96" t="s">
        <v>3590</v>
      </c>
      <c r="CG96" t="s">
        <v>1612</v>
      </c>
      <c r="CH96" t="s">
        <v>1193</v>
      </c>
      <c r="CI96" t="s">
        <v>427</v>
      </c>
      <c r="CJ96" t="s">
        <v>1612</v>
      </c>
      <c r="CK96" t="s">
        <v>1194</v>
      </c>
      <c r="CL96" t="s">
        <v>3590</v>
      </c>
      <c r="CM96" t="s">
        <v>1612</v>
      </c>
      <c r="CN96" t="s">
        <v>1194</v>
      </c>
      <c r="CO96" t="s">
        <v>3590</v>
      </c>
      <c r="CP96" t="s">
        <v>1612</v>
      </c>
      <c r="CQ96" t="s">
        <v>1193</v>
      </c>
      <c r="CR96" t="s">
        <v>3590</v>
      </c>
      <c r="CS96" t="s">
        <v>1612</v>
      </c>
      <c r="CT96" t="s">
        <v>1193</v>
      </c>
      <c r="CU96" t="s">
        <v>424</v>
      </c>
      <c r="CV96" t="s">
        <v>1612</v>
      </c>
      <c r="CW96" t="s">
        <v>1194</v>
      </c>
      <c r="CX96" t="s">
        <v>3590</v>
      </c>
      <c r="CY96" t="s">
        <v>1612</v>
      </c>
      <c r="CZ96" t="s">
        <v>1193</v>
      </c>
      <c r="DA96" t="s">
        <v>1193</v>
      </c>
      <c r="DB96" t="s">
        <v>1193</v>
      </c>
      <c r="DC96" t="s">
        <v>1193</v>
      </c>
      <c r="DD96" t="s">
        <v>1193</v>
      </c>
      <c r="DE96" t="s">
        <v>1193</v>
      </c>
      <c r="DF96" t="s">
        <v>1193</v>
      </c>
      <c r="DG96" t="s">
        <v>1193</v>
      </c>
      <c r="DH96" t="s">
        <v>1193</v>
      </c>
      <c r="DI96" t="s">
        <v>1193</v>
      </c>
      <c r="DJ96" t="s">
        <v>1193</v>
      </c>
      <c r="DK96" t="s">
        <v>1193</v>
      </c>
      <c r="DL96" t="s">
        <v>1193</v>
      </c>
      <c r="DM96" t="s">
        <v>4312</v>
      </c>
      <c r="DN96" t="s">
        <v>1193</v>
      </c>
      <c r="DO96" t="s">
        <v>4313</v>
      </c>
      <c r="DP96">
        <v>0.02</v>
      </c>
      <c r="DQ96">
        <v>1</v>
      </c>
      <c r="DR96" t="s">
        <v>4314</v>
      </c>
      <c r="DS96" t="s">
        <v>3592</v>
      </c>
      <c r="DT96">
        <v>8</v>
      </c>
      <c r="DU96">
        <v>8</v>
      </c>
      <c r="DV96">
        <v>37</v>
      </c>
      <c r="DW96">
        <v>0.94589999999999996</v>
      </c>
      <c r="DX96" t="s">
        <v>4315</v>
      </c>
      <c r="DY96" t="s">
        <v>4316</v>
      </c>
    </row>
    <row r="97" spans="1:129">
      <c r="A97" t="s">
        <v>49</v>
      </c>
      <c r="B97" t="s">
        <v>159</v>
      </c>
      <c r="C97" t="s">
        <v>104</v>
      </c>
      <c r="D97" s="402" t="s">
        <v>183</v>
      </c>
      <c r="E97" s="402" t="s">
        <v>182</v>
      </c>
      <c r="F97" t="s">
        <v>2761</v>
      </c>
      <c r="G97" t="s">
        <v>4317</v>
      </c>
      <c r="H97" t="s">
        <v>2763</v>
      </c>
      <c r="I97" t="s">
        <v>4318</v>
      </c>
      <c r="J97">
        <v>5</v>
      </c>
      <c r="K97">
        <v>1</v>
      </c>
      <c r="L97">
        <v>24</v>
      </c>
      <c r="M97">
        <v>4</v>
      </c>
      <c r="N97">
        <v>15</v>
      </c>
      <c r="O97">
        <v>10</v>
      </c>
      <c r="P97">
        <v>28</v>
      </c>
      <c r="Q97">
        <v>25</v>
      </c>
      <c r="R97">
        <v>1</v>
      </c>
      <c r="S97" t="s">
        <v>1193</v>
      </c>
      <c r="T97" t="s">
        <v>3577</v>
      </c>
      <c r="U97" t="s">
        <v>1612</v>
      </c>
      <c r="V97" t="s">
        <v>1193</v>
      </c>
      <c r="W97" t="s">
        <v>1193</v>
      </c>
      <c r="X97" t="s">
        <v>1193</v>
      </c>
      <c r="Y97" t="s">
        <v>1193</v>
      </c>
      <c r="Z97" t="s">
        <v>1193</v>
      </c>
      <c r="AA97" t="s">
        <v>1193</v>
      </c>
      <c r="AB97" t="s">
        <v>1193</v>
      </c>
      <c r="AC97" t="s">
        <v>1193</v>
      </c>
      <c r="AD97" t="s">
        <v>1612</v>
      </c>
      <c r="AE97" t="s">
        <v>1612</v>
      </c>
      <c r="AF97" t="s">
        <v>1612</v>
      </c>
      <c r="AG97" t="s">
        <v>1612</v>
      </c>
      <c r="AH97" t="s">
        <v>1612</v>
      </c>
      <c r="AI97" t="s">
        <v>1612</v>
      </c>
      <c r="AJ97" t="s">
        <v>1612</v>
      </c>
      <c r="AK97" t="s">
        <v>1612</v>
      </c>
      <c r="AL97" t="s">
        <v>1612</v>
      </c>
      <c r="AM97" t="s">
        <v>1612</v>
      </c>
      <c r="AN97" t="s">
        <v>1612</v>
      </c>
      <c r="AO97" t="s">
        <v>1612</v>
      </c>
      <c r="AP97" t="s">
        <v>1612</v>
      </c>
      <c r="AQ97" t="s">
        <v>1612</v>
      </c>
      <c r="AR97" t="s">
        <v>1612</v>
      </c>
      <c r="AS97" t="s">
        <v>1612</v>
      </c>
      <c r="AT97">
        <v>20935</v>
      </c>
      <c r="AU97" t="s">
        <v>1612</v>
      </c>
      <c r="AV97" t="s">
        <v>1613</v>
      </c>
      <c r="AW97" t="s">
        <v>402</v>
      </c>
      <c r="AX97">
        <v>20925</v>
      </c>
      <c r="AY97">
        <v>16159385</v>
      </c>
      <c r="AZ97">
        <v>14531000</v>
      </c>
      <c r="BA97">
        <v>12642150</v>
      </c>
      <c r="BB97">
        <v>14621465</v>
      </c>
      <c r="BC97">
        <v>15770948</v>
      </c>
      <c r="BD97">
        <v>14531000</v>
      </c>
      <c r="BE97" t="s">
        <v>4319</v>
      </c>
      <c r="BF97">
        <v>14374000</v>
      </c>
      <c r="BG97">
        <v>13628000</v>
      </c>
      <c r="BH97">
        <v>13772000</v>
      </c>
      <c r="BI97">
        <v>16180000</v>
      </c>
      <c r="BJ97">
        <v>14328000</v>
      </c>
      <c r="BK97">
        <v>13649000</v>
      </c>
      <c r="BL97" t="s">
        <v>4320</v>
      </c>
      <c r="BM97" t="s">
        <v>2767</v>
      </c>
      <c r="BN97" t="s">
        <v>1214</v>
      </c>
      <c r="BO97" t="s">
        <v>2768</v>
      </c>
      <c r="BP97" t="s">
        <v>1214</v>
      </c>
      <c r="BQ97" t="s">
        <v>2769</v>
      </c>
      <c r="BR97" t="s">
        <v>1612</v>
      </c>
      <c r="BS97" t="s">
        <v>1214</v>
      </c>
      <c r="BT97" t="s">
        <v>2770</v>
      </c>
      <c r="BU97" t="s">
        <v>1612</v>
      </c>
      <c r="BV97" t="s">
        <v>1216</v>
      </c>
      <c r="BW97" t="s">
        <v>4321</v>
      </c>
      <c r="BX97" t="s">
        <v>1193</v>
      </c>
      <c r="BY97" t="s">
        <v>3588</v>
      </c>
      <c r="BZ97" t="s">
        <v>3607</v>
      </c>
      <c r="CA97" t="s">
        <v>1193</v>
      </c>
      <c r="CB97" t="s">
        <v>1194</v>
      </c>
      <c r="CC97" t="s">
        <v>3590</v>
      </c>
      <c r="CD97" t="s">
        <v>1612</v>
      </c>
      <c r="CE97" t="s">
        <v>1193</v>
      </c>
      <c r="CF97" t="s">
        <v>3878</v>
      </c>
      <c r="CG97" t="s">
        <v>2772</v>
      </c>
      <c r="CH97" t="s">
        <v>1194</v>
      </c>
      <c r="CI97" t="s">
        <v>3590</v>
      </c>
      <c r="CJ97" t="s">
        <v>1612</v>
      </c>
      <c r="CK97" t="s">
        <v>1193</v>
      </c>
      <c r="CL97" t="s">
        <v>3878</v>
      </c>
      <c r="CM97" t="s">
        <v>2772</v>
      </c>
      <c r="CN97" t="s">
        <v>1194</v>
      </c>
      <c r="CO97" t="s">
        <v>3590</v>
      </c>
      <c r="CP97" t="s">
        <v>1612</v>
      </c>
      <c r="CQ97" t="s">
        <v>1194</v>
      </c>
      <c r="CR97" t="s">
        <v>3590</v>
      </c>
      <c r="CS97" t="s">
        <v>1612</v>
      </c>
      <c r="CT97" t="s">
        <v>1193</v>
      </c>
      <c r="CU97" t="s">
        <v>3878</v>
      </c>
      <c r="CV97" t="s">
        <v>2772</v>
      </c>
      <c r="CW97" t="s">
        <v>1194</v>
      </c>
      <c r="CX97" t="s">
        <v>3590</v>
      </c>
      <c r="CY97" t="s">
        <v>1612</v>
      </c>
      <c r="CZ97" t="s">
        <v>1193</v>
      </c>
      <c r="DA97" t="s">
        <v>1193</v>
      </c>
      <c r="DB97" t="s">
        <v>1193</v>
      </c>
      <c r="DC97" t="s">
        <v>1193</v>
      </c>
      <c r="DD97" t="s">
        <v>1193</v>
      </c>
      <c r="DE97" t="s">
        <v>1193</v>
      </c>
      <c r="DF97" t="s">
        <v>1194</v>
      </c>
      <c r="DG97" t="s">
        <v>1194</v>
      </c>
      <c r="DH97" t="s">
        <v>1194</v>
      </c>
      <c r="DI97" t="s">
        <v>1194</v>
      </c>
      <c r="DJ97" t="s">
        <v>1194</v>
      </c>
      <c r="DK97" t="s">
        <v>1194</v>
      </c>
      <c r="DL97" t="s">
        <v>1193</v>
      </c>
      <c r="DM97" t="s">
        <v>4322</v>
      </c>
      <c r="DN97" t="s">
        <v>1193</v>
      </c>
      <c r="DO97" t="s">
        <v>4323</v>
      </c>
      <c r="DP97">
        <v>0.05</v>
      </c>
      <c r="DQ97" t="s">
        <v>1612</v>
      </c>
      <c r="DR97" t="s">
        <v>4324</v>
      </c>
      <c r="DS97" t="s">
        <v>3611</v>
      </c>
      <c r="DT97">
        <v>67</v>
      </c>
      <c r="DU97">
        <v>67</v>
      </c>
      <c r="DV97">
        <v>24</v>
      </c>
      <c r="DW97">
        <v>1</v>
      </c>
      <c r="DX97" t="s">
        <v>4325</v>
      </c>
      <c r="DY97" t="s">
        <v>4326</v>
      </c>
    </row>
    <row r="98" spans="1:129">
      <c r="A98" t="s">
        <v>56</v>
      </c>
      <c r="B98" t="s">
        <v>55</v>
      </c>
      <c r="C98" t="s">
        <v>54</v>
      </c>
      <c r="D98" s="402" t="s">
        <v>179</v>
      </c>
      <c r="E98" s="402" t="s">
        <v>178</v>
      </c>
      <c r="F98" t="s">
        <v>2787</v>
      </c>
      <c r="G98" t="s">
        <v>2788</v>
      </c>
      <c r="H98" t="s">
        <v>2789</v>
      </c>
      <c r="I98" t="s">
        <v>4327</v>
      </c>
      <c r="J98">
        <v>5</v>
      </c>
      <c r="K98">
        <v>1</v>
      </c>
      <c r="L98">
        <v>24</v>
      </c>
      <c r="M98">
        <v>4</v>
      </c>
      <c r="N98">
        <v>15</v>
      </c>
      <c r="O98">
        <v>10</v>
      </c>
      <c r="P98">
        <v>28</v>
      </c>
      <c r="Q98">
        <v>25</v>
      </c>
      <c r="R98">
        <v>1</v>
      </c>
      <c r="S98" t="s">
        <v>1193</v>
      </c>
      <c r="T98" t="s">
        <v>3577</v>
      </c>
      <c r="U98" t="s">
        <v>1612</v>
      </c>
      <c r="V98" t="s">
        <v>1193</v>
      </c>
      <c r="W98" t="s">
        <v>1193</v>
      </c>
      <c r="X98" t="s">
        <v>1193</v>
      </c>
      <c r="Y98" t="s">
        <v>1193</v>
      </c>
      <c r="Z98" t="s">
        <v>1193</v>
      </c>
      <c r="AA98" t="s">
        <v>1193</v>
      </c>
      <c r="AB98" t="s">
        <v>1193</v>
      </c>
      <c r="AC98" t="s">
        <v>1193</v>
      </c>
      <c r="AD98" t="s">
        <v>1612</v>
      </c>
      <c r="AE98" t="s">
        <v>1612</v>
      </c>
      <c r="AF98" t="s">
        <v>1612</v>
      </c>
      <c r="AG98" t="s">
        <v>1612</v>
      </c>
      <c r="AH98" t="s">
        <v>1612</v>
      </c>
      <c r="AI98" t="s">
        <v>1612</v>
      </c>
      <c r="AJ98" t="s">
        <v>1612</v>
      </c>
      <c r="AK98" t="s">
        <v>1612</v>
      </c>
      <c r="AL98" t="s">
        <v>1612</v>
      </c>
      <c r="AM98" t="s">
        <v>1612</v>
      </c>
      <c r="AN98" t="s">
        <v>1612</v>
      </c>
      <c r="AO98" t="s">
        <v>1612</v>
      </c>
      <c r="AP98" t="s">
        <v>1612</v>
      </c>
      <c r="AQ98" t="s">
        <v>1612</v>
      </c>
      <c r="AR98" t="s">
        <v>1612</v>
      </c>
      <c r="AS98" t="s">
        <v>1612</v>
      </c>
      <c r="AT98">
        <v>13614</v>
      </c>
      <c r="AU98">
        <v>157940</v>
      </c>
      <c r="AV98" t="s">
        <v>4328</v>
      </c>
      <c r="AW98" t="s">
        <v>402</v>
      </c>
      <c r="AX98">
        <v>12825</v>
      </c>
      <c r="AY98">
        <v>9393500</v>
      </c>
      <c r="AZ98">
        <v>9393500</v>
      </c>
      <c r="BA98">
        <v>9393500</v>
      </c>
      <c r="BB98">
        <v>9393500</v>
      </c>
      <c r="BC98">
        <v>9393500</v>
      </c>
      <c r="BD98">
        <v>9393500</v>
      </c>
      <c r="BE98" t="s">
        <v>1612</v>
      </c>
      <c r="BF98">
        <v>9393500</v>
      </c>
      <c r="BG98">
        <v>9393500</v>
      </c>
      <c r="BH98">
        <v>9393500</v>
      </c>
      <c r="BI98">
        <v>9393500</v>
      </c>
      <c r="BJ98">
        <v>8746750</v>
      </c>
      <c r="BK98">
        <v>8460750</v>
      </c>
      <c r="BL98" t="s">
        <v>1612</v>
      </c>
      <c r="BM98" t="s">
        <v>4329</v>
      </c>
      <c r="BN98" t="s">
        <v>1216</v>
      </c>
      <c r="BO98" t="s">
        <v>4330</v>
      </c>
      <c r="BP98" t="s">
        <v>1214</v>
      </c>
      <c r="BQ98" t="s">
        <v>4331</v>
      </c>
      <c r="BR98" t="s">
        <v>1612</v>
      </c>
      <c r="BS98" t="s">
        <v>1215</v>
      </c>
      <c r="BT98" t="s">
        <v>4332</v>
      </c>
      <c r="BU98" t="s">
        <v>1612</v>
      </c>
      <c r="BV98" t="s">
        <v>1216</v>
      </c>
      <c r="BW98" t="s">
        <v>4333</v>
      </c>
      <c r="BX98" t="s">
        <v>1193</v>
      </c>
      <c r="BY98" t="s">
        <v>3606</v>
      </c>
      <c r="BZ98" t="s">
        <v>3607</v>
      </c>
      <c r="CA98" t="s">
        <v>1194</v>
      </c>
      <c r="CB98" t="s">
        <v>3623</v>
      </c>
      <c r="CC98" t="s">
        <v>3590</v>
      </c>
      <c r="CD98" t="s">
        <v>1612</v>
      </c>
      <c r="CE98" t="s">
        <v>3623</v>
      </c>
      <c r="CF98" t="s">
        <v>3590</v>
      </c>
      <c r="CG98" t="s">
        <v>1612</v>
      </c>
      <c r="CH98" t="s">
        <v>3623</v>
      </c>
      <c r="CI98" t="s">
        <v>3590</v>
      </c>
      <c r="CJ98" t="s">
        <v>1612</v>
      </c>
      <c r="CK98" t="s">
        <v>3623</v>
      </c>
      <c r="CL98" t="s">
        <v>3590</v>
      </c>
      <c r="CM98" t="s">
        <v>1612</v>
      </c>
      <c r="CN98" t="s">
        <v>3623</v>
      </c>
      <c r="CO98" t="s">
        <v>3590</v>
      </c>
      <c r="CP98" t="s">
        <v>1612</v>
      </c>
      <c r="CQ98" t="s">
        <v>3623</v>
      </c>
      <c r="CR98" t="s">
        <v>3590</v>
      </c>
      <c r="CS98" t="s">
        <v>1612</v>
      </c>
      <c r="CT98" t="s">
        <v>3623</v>
      </c>
      <c r="CU98" t="s">
        <v>3590</v>
      </c>
      <c r="CV98" t="s">
        <v>1612</v>
      </c>
      <c r="CW98" t="s">
        <v>3623</v>
      </c>
      <c r="CX98" t="s">
        <v>3590</v>
      </c>
      <c r="CY98" t="s">
        <v>1612</v>
      </c>
      <c r="CZ98" t="s">
        <v>1193</v>
      </c>
      <c r="DA98" t="s">
        <v>1193</v>
      </c>
      <c r="DB98" t="s">
        <v>1193</v>
      </c>
      <c r="DC98" t="s">
        <v>1193</v>
      </c>
      <c r="DD98" t="s">
        <v>1193</v>
      </c>
      <c r="DE98" t="s">
        <v>1193</v>
      </c>
      <c r="DF98" t="s">
        <v>1193</v>
      </c>
      <c r="DG98" t="s">
        <v>1193</v>
      </c>
      <c r="DH98" t="s">
        <v>1193</v>
      </c>
      <c r="DI98" t="s">
        <v>1193</v>
      </c>
      <c r="DJ98" t="s">
        <v>1193</v>
      </c>
      <c r="DK98" t="s">
        <v>1193</v>
      </c>
      <c r="DL98" t="s">
        <v>1193</v>
      </c>
      <c r="DM98" t="s">
        <v>4334</v>
      </c>
      <c r="DN98" t="s">
        <v>1193</v>
      </c>
      <c r="DO98" t="s">
        <v>4335</v>
      </c>
      <c r="DP98">
        <v>0.02</v>
      </c>
      <c r="DQ98">
        <v>1</v>
      </c>
      <c r="DR98" t="s">
        <v>4336</v>
      </c>
      <c r="DS98" t="s">
        <v>1194</v>
      </c>
      <c r="DT98">
        <v>4</v>
      </c>
      <c r="DU98">
        <v>4</v>
      </c>
      <c r="DV98">
        <v>68</v>
      </c>
      <c r="DW98">
        <v>0.89700000000000002</v>
      </c>
      <c r="DX98" t="s">
        <v>4337</v>
      </c>
      <c r="DY98" t="s">
        <v>4338</v>
      </c>
    </row>
    <row r="99" spans="1:129">
      <c r="A99" t="s">
        <v>49</v>
      </c>
      <c r="B99" t="s">
        <v>101</v>
      </c>
      <c r="C99" t="s">
        <v>100</v>
      </c>
      <c r="D99" s="402" t="s">
        <v>177</v>
      </c>
      <c r="E99" s="402" t="s">
        <v>176</v>
      </c>
      <c r="F99" t="s">
        <v>4339</v>
      </c>
      <c r="G99" t="s">
        <v>4340</v>
      </c>
      <c r="H99" t="s">
        <v>4341</v>
      </c>
      <c r="I99" t="s">
        <v>4342</v>
      </c>
      <c r="J99">
        <v>5</v>
      </c>
      <c r="K99">
        <v>1</v>
      </c>
      <c r="L99">
        <v>24</v>
      </c>
      <c r="M99">
        <v>4</v>
      </c>
      <c r="N99">
        <v>15</v>
      </c>
      <c r="O99">
        <v>10</v>
      </c>
      <c r="P99">
        <v>28</v>
      </c>
      <c r="Q99">
        <v>25</v>
      </c>
      <c r="R99">
        <v>1</v>
      </c>
      <c r="S99" t="s">
        <v>1193</v>
      </c>
      <c r="T99" t="s">
        <v>3577</v>
      </c>
      <c r="U99" t="s">
        <v>1612</v>
      </c>
      <c r="V99" t="s">
        <v>1193</v>
      </c>
      <c r="W99" t="s">
        <v>1193</v>
      </c>
      <c r="X99" t="s">
        <v>1196</v>
      </c>
      <c r="Y99" t="s">
        <v>1196</v>
      </c>
      <c r="Z99" t="s">
        <v>1196</v>
      </c>
      <c r="AA99" t="s">
        <v>1193</v>
      </c>
      <c r="AB99" t="s">
        <v>1196</v>
      </c>
      <c r="AC99" t="s">
        <v>1193</v>
      </c>
      <c r="AD99" t="s">
        <v>1612</v>
      </c>
      <c r="AE99" t="s">
        <v>1612</v>
      </c>
      <c r="AF99">
        <v>42461</v>
      </c>
      <c r="AG99">
        <v>42339</v>
      </c>
      <c r="AH99">
        <v>42461</v>
      </c>
      <c r="AI99" t="s">
        <v>1612</v>
      </c>
      <c r="AJ99">
        <v>42461</v>
      </c>
      <c r="AK99" t="s">
        <v>1612</v>
      </c>
      <c r="AL99" t="s">
        <v>1612</v>
      </c>
      <c r="AM99" t="s">
        <v>1612</v>
      </c>
      <c r="AN99" t="s">
        <v>4343</v>
      </c>
      <c r="AO99" t="s">
        <v>4344</v>
      </c>
      <c r="AP99" t="s">
        <v>4345</v>
      </c>
      <c r="AQ99" t="s">
        <v>1612</v>
      </c>
      <c r="AR99" t="s">
        <v>4346</v>
      </c>
      <c r="AS99" t="s">
        <v>1612</v>
      </c>
      <c r="AT99">
        <v>4669</v>
      </c>
      <c r="AU99" t="s">
        <v>1612</v>
      </c>
      <c r="AV99" t="s">
        <v>2074</v>
      </c>
      <c r="AW99" t="s">
        <v>403</v>
      </c>
      <c r="AX99">
        <v>4239</v>
      </c>
      <c r="AY99">
        <v>3831500</v>
      </c>
      <c r="AZ99">
        <v>2579500</v>
      </c>
      <c r="BA99">
        <v>2579500</v>
      </c>
      <c r="BB99">
        <v>2579500</v>
      </c>
      <c r="BC99">
        <v>3831500</v>
      </c>
      <c r="BD99">
        <v>2579500</v>
      </c>
      <c r="BE99" t="s">
        <v>2806</v>
      </c>
      <c r="BF99">
        <v>2578500</v>
      </c>
      <c r="BG99">
        <v>2579500</v>
      </c>
      <c r="BH99">
        <v>2579500</v>
      </c>
      <c r="BI99">
        <v>3832500</v>
      </c>
      <c r="BJ99">
        <v>2578500</v>
      </c>
      <c r="BK99">
        <v>2579500</v>
      </c>
      <c r="BL99" t="s">
        <v>2806</v>
      </c>
      <c r="BM99" t="s">
        <v>2807</v>
      </c>
      <c r="BN99" t="s">
        <v>1214</v>
      </c>
      <c r="BO99" t="s">
        <v>4347</v>
      </c>
      <c r="BP99" t="s">
        <v>1215</v>
      </c>
      <c r="BQ99" t="s">
        <v>4348</v>
      </c>
      <c r="BR99" t="s">
        <v>1612</v>
      </c>
      <c r="BS99" t="s">
        <v>1215</v>
      </c>
      <c r="BT99" t="s">
        <v>4349</v>
      </c>
      <c r="BU99" t="s">
        <v>1612</v>
      </c>
      <c r="BV99" t="s">
        <v>1214</v>
      </c>
      <c r="BW99" t="s">
        <v>4350</v>
      </c>
      <c r="BX99" t="s">
        <v>1193</v>
      </c>
      <c r="BY99" t="s">
        <v>3588</v>
      </c>
      <c r="BZ99" t="s">
        <v>3607</v>
      </c>
      <c r="CA99" t="s">
        <v>1193</v>
      </c>
      <c r="CB99" t="s">
        <v>1194</v>
      </c>
      <c r="CC99" t="s">
        <v>3590</v>
      </c>
      <c r="CD99" t="s">
        <v>1612</v>
      </c>
      <c r="CE99" t="s">
        <v>1194</v>
      </c>
      <c r="CF99" t="s">
        <v>3590</v>
      </c>
      <c r="CG99" t="s">
        <v>1612</v>
      </c>
      <c r="CH99" t="s">
        <v>1194</v>
      </c>
      <c r="CI99" t="s">
        <v>3590</v>
      </c>
      <c r="CJ99" t="s">
        <v>1612</v>
      </c>
      <c r="CK99" t="s">
        <v>1194</v>
      </c>
      <c r="CL99" t="s">
        <v>3590</v>
      </c>
      <c r="CM99" t="s">
        <v>1612</v>
      </c>
      <c r="CN99" t="s">
        <v>1194</v>
      </c>
      <c r="CO99" t="s">
        <v>3590</v>
      </c>
      <c r="CP99" t="s">
        <v>1612</v>
      </c>
      <c r="CQ99" t="s">
        <v>1193</v>
      </c>
      <c r="CR99" t="s">
        <v>3590</v>
      </c>
      <c r="CS99" t="s">
        <v>1612</v>
      </c>
      <c r="CT99" t="s">
        <v>1193</v>
      </c>
      <c r="CU99" t="s">
        <v>428</v>
      </c>
      <c r="CV99" t="s">
        <v>1612</v>
      </c>
      <c r="CW99" t="s">
        <v>1194</v>
      </c>
      <c r="CX99" t="s">
        <v>3590</v>
      </c>
      <c r="CY99" t="s">
        <v>1612</v>
      </c>
      <c r="CZ99" t="s">
        <v>1193</v>
      </c>
      <c r="DA99" t="s">
        <v>1193</v>
      </c>
      <c r="DB99" t="s">
        <v>1193</v>
      </c>
      <c r="DC99" t="s">
        <v>1193</v>
      </c>
      <c r="DD99" t="s">
        <v>1193</v>
      </c>
      <c r="DE99" t="s">
        <v>1193</v>
      </c>
      <c r="DF99" t="s">
        <v>1193</v>
      </c>
      <c r="DG99" t="s">
        <v>1194</v>
      </c>
      <c r="DH99" t="s">
        <v>1194</v>
      </c>
      <c r="DI99" t="s">
        <v>1193</v>
      </c>
      <c r="DJ99" t="s">
        <v>1194</v>
      </c>
      <c r="DK99" t="s">
        <v>1194</v>
      </c>
      <c r="DL99" t="s">
        <v>1193</v>
      </c>
      <c r="DM99" t="s">
        <v>4351</v>
      </c>
      <c r="DN99" t="s">
        <v>1194</v>
      </c>
      <c r="DO99" t="s">
        <v>1612</v>
      </c>
      <c r="DP99">
        <v>0.02</v>
      </c>
      <c r="DQ99">
        <v>0.85</v>
      </c>
      <c r="DR99" t="s">
        <v>4352</v>
      </c>
      <c r="DS99" t="s">
        <v>1194</v>
      </c>
      <c r="DT99">
        <v>351</v>
      </c>
      <c r="DU99">
        <v>94</v>
      </c>
      <c r="DV99">
        <v>12</v>
      </c>
      <c r="DW99">
        <v>1</v>
      </c>
      <c r="DX99" t="s">
        <v>4353</v>
      </c>
      <c r="DY99" t="s">
        <v>4354</v>
      </c>
    </row>
    <row r="100" spans="1:129">
      <c r="A100" t="s">
        <v>56</v>
      </c>
      <c r="B100" t="s">
        <v>55</v>
      </c>
      <c r="C100" t="s">
        <v>135</v>
      </c>
      <c r="D100" s="402" t="s">
        <v>173</v>
      </c>
      <c r="E100" s="402" t="s">
        <v>172</v>
      </c>
      <c r="F100" t="s">
        <v>2822</v>
      </c>
      <c r="G100" t="s">
        <v>2823</v>
      </c>
      <c r="H100" t="s">
        <v>4355</v>
      </c>
      <c r="I100" t="s">
        <v>2825</v>
      </c>
      <c r="J100">
        <v>5</v>
      </c>
      <c r="K100">
        <v>1</v>
      </c>
      <c r="L100">
        <v>24</v>
      </c>
      <c r="M100">
        <v>4</v>
      </c>
      <c r="N100">
        <v>15</v>
      </c>
      <c r="O100">
        <v>10</v>
      </c>
      <c r="P100">
        <v>28</v>
      </c>
      <c r="Q100">
        <v>25</v>
      </c>
      <c r="R100">
        <v>1</v>
      </c>
      <c r="S100" t="s">
        <v>1193</v>
      </c>
      <c r="T100" t="s">
        <v>3577</v>
      </c>
      <c r="U100" t="s">
        <v>1612</v>
      </c>
      <c r="V100" t="s">
        <v>1193</v>
      </c>
      <c r="W100" t="s">
        <v>1193</v>
      </c>
      <c r="X100" t="s">
        <v>1193</v>
      </c>
      <c r="Y100" t="s">
        <v>1196</v>
      </c>
      <c r="Z100" t="s">
        <v>1193</v>
      </c>
      <c r="AA100" t="s">
        <v>1193</v>
      </c>
      <c r="AB100" t="s">
        <v>1196</v>
      </c>
      <c r="AC100" t="s">
        <v>1193</v>
      </c>
      <c r="AD100" t="s">
        <v>1612</v>
      </c>
      <c r="AE100" t="s">
        <v>1612</v>
      </c>
      <c r="AF100" t="s">
        <v>1612</v>
      </c>
      <c r="AG100">
        <v>43100</v>
      </c>
      <c r="AH100" t="s">
        <v>1612</v>
      </c>
      <c r="AI100" t="s">
        <v>1612</v>
      </c>
      <c r="AJ100">
        <v>42430</v>
      </c>
      <c r="AK100" t="s">
        <v>1612</v>
      </c>
      <c r="AL100" t="s">
        <v>1612</v>
      </c>
      <c r="AM100" t="s">
        <v>1612</v>
      </c>
      <c r="AN100" t="s">
        <v>1612</v>
      </c>
      <c r="AO100" t="s">
        <v>2826</v>
      </c>
      <c r="AP100" t="s">
        <v>1612</v>
      </c>
      <c r="AQ100" t="s">
        <v>1612</v>
      </c>
      <c r="AR100" t="s">
        <v>4356</v>
      </c>
      <c r="AS100" t="s">
        <v>1612</v>
      </c>
      <c r="AT100">
        <v>4783</v>
      </c>
      <c r="AU100">
        <v>204130</v>
      </c>
      <c r="AV100" t="s">
        <v>1612</v>
      </c>
      <c r="AW100" t="s">
        <v>402</v>
      </c>
      <c r="AX100">
        <v>5085</v>
      </c>
      <c r="AY100">
        <v>4139000</v>
      </c>
      <c r="AZ100">
        <v>4139000</v>
      </c>
      <c r="BA100">
        <v>4139000</v>
      </c>
      <c r="BB100">
        <v>4139000</v>
      </c>
      <c r="BC100">
        <v>4139000</v>
      </c>
      <c r="BD100">
        <v>3932000</v>
      </c>
      <c r="BE100" t="s">
        <v>4357</v>
      </c>
      <c r="BF100">
        <v>4139000</v>
      </c>
      <c r="BG100">
        <v>4139000</v>
      </c>
      <c r="BH100">
        <v>4139000</v>
      </c>
      <c r="BI100">
        <v>4139000</v>
      </c>
      <c r="BJ100">
        <v>4936000</v>
      </c>
      <c r="BK100">
        <v>3932000</v>
      </c>
      <c r="BL100" t="s">
        <v>4358</v>
      </c>
      <c r="BM100" t="s">
        <v>4359</v>
      </c>
      <c r="BN100" t="s">
        <v>1214</v>
      </c>
      <c r="BO100" t="s">
        <v>4360</v>
      </c>
      <c r="BP100" t="s">
        <v>1215</v>
      </c>
      <c r="BQ100" t="s">
        <v>4361</v>
      </c>
      <c r="BR100" t="s">
        <v>1612</v>
      </c>
      <c r="BS100" t="s">
        <v>1217</v>
      </c>
      <c r="BT100" t="s">
        <v>4362</v>
      </c>
      <c r="BU100" t="s">
        <v>1612</v>
      </c>
      <c r="BV100" t="s">
        <v>1217</v>
      </c>
      <c r="BW100" t="s">
        <v>4363</v>
      </c>
      <c r="BX100" t="s">
        <v>1194</v>
      </c>
      <c r="BY100" t="s">
        <v>3606</v>
      </c>
      <c r="BZ100" t="s">
        <v>3607</v>
      </c>
      <c r="CA100" t="s">
        <v>1193</v>
      </c>
      <c r="CB100" t="s">
        <v>1194</v>
      </c>
      <c r="CC100" t="s">
        <v>3590</v>
      </c>
      <c r="CD100" t="s">
        <v>1612</v>
      </c>
      <c r="CE100" t="s">
        <v>1193</v>
      </c>
      <c r="CF100" t="s">
        <v>424</v>
      </c>
      <c r="CG100" t="s">
        <v>1612</v>
      </c>
      <c r="CH100" t="s">
        <v>1193</v>
      </c>
      <c r="CI100" t="s">
        <v>421</v>
      </c>
      <c r="CJ100" t="s">
        <v>1612</v>
      </c>
      <c r="CK100" t="s">
        <v>1193</v>
      </c>
      <c r="CL100" t="s">
        <v>423</v>
      </c>
      <c r="CM100" t="s">
        <v>1612</v>
      </c>
      <c r="CN100" t="s">
        <v>1193</v>
      </c>
      <c r="CO100" t="s">
        <v>423</v>
      </c>
      <c r="CP100" t="s">
        <v>1612</v>
      </c>
      <c r="CQ100" t="s">
        <v>1193</v>
      </c>
      <c r="CR100" t="s">
        <v>427</v>
      </c>
      <c r="CS100" t="s">
        <v>1612</v>
      </c>
      <c r="CT100" t="s">
        <v>1193</v>
      </c>
      <c r="CU100" t="s">
        <v>422</v>
      </c>
      <c r="CV100" t="s">
        <v>1612</v>
      </c>
      <c r="CW100" t="s">
        <v>1194</v>
      </c>
      <c r="CX100" t="s">
        <v>3590</v>
      </c>
      <c r="CY100" t="s">
        <v>1612</v>
      </c>
      <c r="CZ100" t="s">
        <v>1193</v>
      </c>
      <c r="DA100" t="s">
        <v>1193</v>
      </c>
      <c r="DB100" t="s">
        <v>1194</v>
      </c>
      <c r="DC100" t="s">
        <v>1193</v>
      </c>
      <c r="DD100" t="s">
        <v>1193</v>
      </c>
      <c r="DE100" t="s">
        <v>1193</v>
      </c>
      <c r="DF100" t="s">
        <v>1193</v>
      </c>
      <c r="DG100" t="s">
        <v>1193</v>
      </c>
      <c r="DH100" t="s">
        <v>1193</v>
      </c>
      <c r="DI100" t="s">
        <v>1193</v>
      </c>
      <c r="DJ100" t="s">
        <v>1193</v>
      </c>
      <c r="DK100" t="s">
        <v>1193</v>
      </c>
      <c r="DL100" t="s">
        <v>1193</v>
      </c>
      <c r="DM100" t="s">
        <v>4364</v>
      </c>
      <c r="DN100" t="s">
        <v>1193</v>
      </c>
      <c r="DO100" t="s">
        <v>4365</v>
      </c>
      <c r="DP100">
        <v>0.02</v>
      </c>
      <c r="DQ100">
        <v>0.02</v>
      </c>
      <c r="DR100" t="s">
        <v>4366</v>
      </c>
      <c r="DS100" t="s">
        <v>3717</v>
      </c>
      <c r="DT100">
        <v>10</v>
      </c>
      <c r="DU100">
        <v>4</v>
      </c>
      <c r="DV100">
        <v>14</v>
      </c>
      <c r="DW100">
        <v>1</v>
      </c>
      <c r="DX100" t="s">
        <v>4367</v>
      </c>
      <c r="DY100" t="s">
        <v>4368</v>
      </c>
    </row>
    <row r="101" spans="1:129">
      <c r="A101" t="s">
        <v>56</v>
      </c>
      <c r="B101" t="s">
        <v>55</v>
      </c>
      <c r="C101" t="s">
        <v>54</v>
      </c>
      <c r="D101" s="402" t="s">
        <v>171</v>
      </c>
      <c r="E101" s="402" t="s">
        <v>170</v>
      </c>
      <c r="F101" t="s">
        <v>2837</v>
      </c>
      <c r="G101" t="s">
        <v>2838</v>
      </c>
      <c r="H101" t="s">
        <v>2839</v>
      </c>
      <c r="I101" t="s">
        <v>2840</v>
      </c>
      <c r="J101">
        <v>5</v>
      </c>
      <c r="K101">
        <v>1</v>
      </c>
      <c r="L101">
        <v>24</v>
      </c>
      <c r="M101">
        <v>4</v>
      </c>
      <c r="N101">
        <v>15</v>
      </c>
      <c r="O101">
        <v>10</v>
      </c>
      <c r="P101">
        <v>28</v>
      </c>
      <c r="Q101">
        <v>25</v>
      </c>
      <c r="R101">
        <v>1</v>
      </c>
      <c r="S101" t="s">
        <v>1193</v>
      </c>
      <c r="T101" t="s">
        <v>3577</v>
      </c>
      <c r="U101" t="s">
        <v>1612</v>
      </c>
      <c r="V101" t="s">
        <v>1193</v>
      </c>
      <c r="W101" t="s">
        <v>1193</v>
      </c>
      <c r="X101" t="s">
        <v>1193</v>
      </c>
      <c r="Y101" t="s">
        <v>1193</v>
      </c>
      <c r="Z101" t="s">
        <v>1193</v>
      </c>
      <c r="AA101" t="s">
        <v>1193</v>
      </c>
      <c r="AB101" t="s">
        <v>1193</v>
      </c>
      <c r="AC101" t="s">
        <v>1193</v>
      </c>
      <c r="AD101" t="s">
        <v>1612</v>
      </c>
      <c r="AE101" t="s">
        <v>1612</v>
      </c>
      <c r="AF101" t="s">
        <v>1612</v>
      </c>
      <c r="AG101" t="s">
        <v>1612</v>
      </c>
      <c r="AH101" t="s">
        <v>1612</v>
      </c>
      <c r="AI101" t="s">
        <v>1612</v>
      </c>
      <c r="AJ101" t="s">
        <v>1612</v>
      </c>
      <c r="AK101" t="s">
        <v>1612</v>
      </c>
      <c r="AL101" t="s">
        <v>1612</v>
      </c>
      <c r="AM101" t="s">
        <v>1612</v>
      </c>
      <c r="AN101" t="s">
        <v>1612</v>
      </c>
      <c r="AO101" t="s">
        <v>1612</v>
      </c>
      <c r="AP101" t="s">
        <v>1612</v>
      </c>
      <c r="AQ101" t="s">
        <v>1612</v>
      </c>
      <c r="AR101" t="s">
        <v>1612</v>
      </c>
      <c r="AS101" t="s">
        <v>1612</v>
      </c>
      <c r="AT101">
        <v>3296</v>
      </c>
      <c r="AU101" t="s">
        <v>1612</v>
      </c>
      <c r="AV101" t="s">
        <v>2024</v>
      </c>
      <c r="AW101" t="s">
        <v>402</v>
      </c>
      <c r="AX101">
        <v>3211</v>
      </c>
      <c r="AY101">
        <v>2549000</v>
      </c>
      <c r="AZ101">
        <v>2549000</v>
      </c>
      <c r="BA101">
        <v>2549000</v>
      </c>
      <c r="BB101">
        <v>2549000</v>
      </c>
      <c r="BC101">
        <v>2549000</v>
      </c>
      <c r="BD101">
        <v>2549000</v>
      </c>
      <c r="BE101" t="s">
        <v>1612</v>
      </c>
      <c r="BF101">
        <v>2210100</v>
      </c>
      <c r="BG101">
        <v>2839400</v>
      </c>
      <c r="BH101">
        <v>2549750</v>
      </c>
      <c r="BI101">
        <v>2549750</v>
      </c>
      <c r="BJ101">
        <v>2210100</v>
      </c>
      <c r="BK101">
        <v>2839400</v>
      </c>
      <c r="BL101" t="s">
        <v>4369</v>
      </c>
      <c r="BM101" t="s">
        <v>4370</v>
      </c>
      <c r="BN101" t="s">
        <v>1215</v>
      </c>
      <c r="BO101" t="s">
        <v>2024</v>
      </c>
      <c r="BP101" t="s">
        <v>1217</v>
      </c>
      <c r="BQ101" t="s">
        <v>2024</v>
      </c>
      <c r="BR101" t="s">
        <v>1612</v>
      </c>
      <c r="BS101" t="s">
        <v>1215</v>
      </c>
      <c r="BT101" t="s">
        <v>4371</v>
      </c>
      <c r="BU101" t="s">
        <v>1612</v>
      </c>
      <c r="BV101" t="s">
        <v>1217</v>
      </c>
      <c r="BW101" t="s">
        <v>3622</v>
      </c>
      <c r="BX101" t="s">
        <v>1193</v>
      </c>
      <c r="BY101" t="s">
        <v>3606</v>
      </c>
      <c r="BZ101" t="s">
        <v>3607</v>
      </c>
      <c r="CA101" t="s">
        <v>1193</v>
      </c>
      <c r="CB101" t="s">
        <v>1194</v>
      </c>
      <c r="CC101" t="s">
        <v>3590</v>
      </c>
      <c r="CD101" t="s">
        <v>1612</v>
      </c>
      <c r="CE101" t="s">
        <v>1194</v>
      </c>
      <c r="CF101" t="s">
        <v>3590</v>
      </c>
      <c r="CG101" t="s">
        <v>1612</v>
      </c>
      <c r="CH101" t="s">
        <v>1194</v>
      </c>
      <c r="CI101" t="s">
        <v>3590</v>
      </c>
      <c r="CJ101" t="s">
        <v>1612</v>
      </c>
      <c r="CK101" t="s">
        <v>1193</v>
      </c>
      <c r="CL101" t="s">
        <v>421</v>
      </c>
      <c r="CM101" t="s">
        <v>1612</v>
      </c>
      <c r="CN101" t="s">
        <v>1193</v>
      </c>
      <c r="CO101" t="s">
        <v>421</v>
      </c>
      <c r="CP101" t="s">
        <v>1612</v>
      </c>
      <c r="CQ101" t="s">
        <v>1193</v>
      </c>
      <c r="CR101" t="s">
        <v>421</v>
      </c>
      <c r="CS101" t="s">
        <v>1612</v>
      </c>
      <c r="CT101" t="s">
        <v>1193</v>
      </c>
      <c r="CU101" t="s">
        <v>422</v>
      </c>
      <c r="CV101" t="s">
        <v>1612</v>
      </c>
      <c r="CW101" t="s">
        <v>1194</v>
      </c>
      <c r="CX101" t="s">
        <v>3590</v>
      </c>
      <c r="CY101" t="s">
        <v>1612</v>
      </c>
      <c r="CZ101" t="s">
        <v>1193</v>
      </c>
      <c r="DA101" t="s">
        <v>1193</v>
      </c>
      <c r="DB101" t="s">
        <v>1193</v>
      </c>
      <c r="DC101" t="s">
        <v>1193</v>
      </c>
      <c r="DD101" t="s">
        <v>1193</v>
      </c>
      <c r="DE101" t="s">
        <v>1193</v>
      </c>
      <c r="DF101" t="s">
        <v>1193</v>
      </c>
      <c r="DG101" t="s">
        <v>1193</v>
      </c>
      <c r="DH101" t="s">
        <v>1194</v>
      </c>
      <c r="DI101" t="s">
        <v>1193</v>
      </c>
      <c r="DJ101" t="s">
        <v>1193</v>
      </c>
      <c r="DK101" t="s">
        <v>1194</v>
      </c>
      <c r="DL101" t="s">
        <v>1193</v>
      </c>
      <c r="DM101" t="s">
        <v>4372</v>
      </c>
      <c r="DN101" t="s">
        <v>1193</v>
      </c>
      <c r="DO101" t="s">
        <v>4373</v>
      </c>
      <c r="DP101">
        <v>0.02</v>
      </c>
      <c r="DQ101">
        <v>1</v>
      </c>
      <c r="DR101" t="s">
        <v>3626</v>
      </c>
      <c r="DS101" t="s">
        <v>3592</v>
      </c>
      <c r="DT101">
        <v>2</v>
      </c>
      <c r="DU101">
        <v>2</v>
      </c>
      <c r="DV101">
        <v>4</v>
      </c>
      <c r="DW101">
        <v>1</v>
      </c>
      <c r="DX101" t="s">
        <v>3627</v>
      </c>
      <c r="DY101" t="s">
        <v>4374</v>
      </c>
    </row>
    <row r="102" spans="1:129">
      <c r="A102" t="s">
        <v>49</v>
      </c>
      <c r="B102" t="s">
        <v>101</v>
      </c>
      <c r="C102" t="s">
        <v>158</v>
      </c>
      <c r="D102" s="402" t="s">
        <v>321</v>
      </c>
      <c r="E102" s="402" t="s">
        <v>320</v>
      </c>
      <c r="F102" t="s">
        <v>1914</v>
      </c>
      <c r="G102" t="s">
        <v>1915</v>
      </c>
      <c r="H102" t="s">
        <v>1916</v>
      </c>
      <c r="I102" t="s">
        <v>4375</v>
      </c>
      <c r="J102">
        <v>5</v>
      </c>
      <c r="K102">
        <v>1</v>
      </c>
      <c r="L102">
        <v>24</v>
      </c>
      <c r="M102">
        <v>4</v>
      </c>
      <c r="N102">
        <v>15</v>
      </c>
      <c r="O102">
        <v>10</v>
      </c>
      <c r="P102">
        <v>28</v>
      </c>
      <c r="Q102">
        <v>25</v>
      </c>
      <c r="R102">
        <v>1</v>
      </c>
      <c r="S102" t="s">
        <v>1194</v>
      </c>
      <c r="T102" t="s">
        <v>1193</v>
      </c>
      <c r="U102" t="s">
        <v>1612</v>
      </c>
      <c r="V102" t="s">
        <v>1193</v>
      </c>
      <c r="W102" t="s">
        <v>1193</v>
      </c>
      <c r="X102" t="s">
        <v>1193</v>
      </c>
      <c r="Y102" t="s">
        <v>1193</v>
      </c>
      <c r="Z102" t="s">
        <v>1193</v>
      </c>
      <c r="AA102" t="s">
        <v>1193</v>
      </c>
      <c r="AB102" t="s">
        <v>1193</v>
      </c>
      <c r="AC102" t="s">
        <v>1194</v>
      </c>
      <c r="AD102" t="s">
        <v>1612</v>
      </c>
      <c r="AE102" t="s">
        <v>1612</v>
      </c>
      <c r="AF102" t="s">
        <v>1612</v>
      </c>
      <c r="AG102" t="s">
        <v>1612</v>
      </c>
      <c r="AH102" t="s">
        <v>1612</v>
      </c>
      <c r="AI102" t="s">
        <v>1612</v>
      </c>
      <c r="AJ102" t="s">
        <v>1612</v>
      </c>
      <c r="AK102">
        <v>42826</v>
      </c>
      <c r="AL102" t="s">
        <v>1612</v>
      </c>
      <c r="AM102" t="s">
        <v>1612</v>
      </c>
      <c r="AN102" t="s">
        <v>1612</v>
      </c>
      <c r="AO102" t="s">
        <v>1612</v>
      </c>
      <c r="AP102" t="s">
        <v>1612</v>
      </c>
      <c r="AQ102" t="s">
        <v>1612</v>
      </c>
      <c r="AR102" t="s">
        <v>1612</v>
      </c>
      <c r="AS102" t="s">
        <v>4376</v>
      </c>
      <c r="AT102">
        <v>6239</v>
      </c>
      <c r="AU102" t="s">
        <v>1612</v>
      </c>
      <c r="AV102" t="s">
        <v>4377</v>
      </c>
      <c r="AW102" t="s">
        <v>403</v>
      </c>
      <c r="AX102">
        <v>6041</v>
      </c>
      <c r="AY102">
        <v>4676750</v>
      </c>
      <c r="AZ102">
        <v>4676750</v>
      </c>
      <c r="BA102">
        <v>4676750</v>
      </c>
      <c r="BB102">
        <v>4676750</v>
      </c>
      <c r="BC102">
        <v>4676750</v>
      </c>
      <c r="BD102">
        <v>4676750</v>
      </c>
      <c r="BE102" t="s">
        <v>4378</v>
      </c>
      <c r="BF102">
        <v>4665865</v>
      </c>
      <c r="BG102">
        <v>4665865</v>
      </c>
      <c r="BH102">
        <v>4665865</v>
      </c>
      <c r="BI102">
        <v>4665865</v>
      </c>
      <c r="BJ102">
        <v>4534000</v>
      </c>
      <c r="BK102">
        <v>4797730</v>
      </c>
      <c r="BL102" t="s">
        <v>1920</v>
      </c>
      <c r="BM102" t="s">
        <v>1921</v>
      </c>
      <c r="BN102" t="s">
        <v>1215</v>
      </c>
      <c r="BO102" t="s">
        <v>4379</v>
      </c>
      <c r="BP102" t="s">
        <v>1215</v>
      </c>
      <c r="BQ102" t="s">
        <v>4380</v>
      </c>
      <c r="BR102" t="s">
        <v>1612</v>
      </c>
      <c r="BS102" t="s">
        <v>1215</v>
      </c>
      <c r="BT102" t="s">
        <v>4381</v>
      </c>
      <c r="BU102" t="s">
        <v>1612</v>
      </c>
      <c r="BV102" t="s">
        <v>1217</v>
      </c>
      <c r="BW102" t="s">
        <v>4382</v>
      </c>
      <c r="BX102" t="s">
        <v>1193</v>
      </c>
      <c r="BY102" t="s">
        <v>3606</v>
      </c>
      <c r="BZ102" t="s">
        <v>3607</v>
      </c>
      <c r="CA102" t="s">
        <v>1193</v>
      </c>
      <c r="CB102" t="s">
        <v>1193</v>
      </c>
      <c r="CC102" t="s">
        <v>428</v>
      </c>
      <c r="CD102" t="s">
        <v>1612</v>
      </c>
      <c r="CE102" t="s">
        <v>1193</v>
      </c>
      <c r="CF102" t="s">
        <v>428</v>
      </c>
      <c r="CG102" t="s">
        <v>1612</v>
      </c>
      <c r="CH102" t="s">
        <v>1193</v>
      </c>
      <c r="CI102" t="s">
        <v>428</v>
      </c>
      <c r="CJ102" t="s">
        <v>1612</v>
      </c>
      <c r="CK102" t="s">
        <v>1193</v>
      </c>
      <c r="CL102" t="s">
        <v>428</v>
      </c>
      <c r="CM102" t="s">
        <v>1612</v>
      </c>
      <c r="CN102" t="s">
        <v>1194</v>
      </c>
      <c r="CO102" t="s">
        <v>3590</v>
      </c>
      <c r="CP102" t="s">
        <v>1612</v>
      </c>
      <c r="CQ102" t="s">
        <v>1193</v>
      </c>
      <c r="CR102" t="s">
        <v>3590</v>
      </c>
      <c r="CS102" t="s">
        <v>1612</v>
      </c>
      <c r="CT102" t="s">
        <v>1194</v>
      </c>
      <c r="CU102" t="s">
        <v>3590</v>
      </c>
      <c r="CV102" t="s">
        <v>1612</v>
      </c>
      <c r="CW102" t="s">
        <v>1194</v>
      </c>
      <c r="CX102" t="s">
        <v>3590</v>
      </c>
      <c r="CY102" t="s">
        <v>1612</v>
      </c>
      <c r="CZ102" t="s">
        <v>1193</v>
      </c>
      <c r="DA102" t="s">
        <v>1193</v>
      </c>
      <c r="DB102" t="s">
        <v>1193</v>
      </c>
      <c r="DC102" t="s">
        <v>1193</v>
      </c>
      <c r="DD102" t="s">
        <v>1193</v>
      </c>
      <c r="DE102" t="s">
        <v>1193</v>
      </c>
      <c r="DF102" t="s">
        <v>1194</v>
      </c>
      <c r="DG102" t="s">
        <v>1194</v>
      </c>
      <c r="DH102" t="s">
        <v>1194</v>
      </c>
      <c r="DI102" t="s">
        <v>1194</v>
      </c>
      <c r="DJ102" t="s">
        <v>1194</v>
      </c>
      <c r="DK102" t="s">
        <v>1194</v>
      </c>
      <c r="DL102" t="s">
        <v>1193</v>
      </c>
      <c r="DM102" t="s">
        <v>1714</v>
      </c>
      <c r="DN102" t="s">
        <v>1194</v>
      </c>
      <c r="DO102" t="s">
        <v>1612</v>
      </c>
      <c r="DP102">
        <v>0.02</v>
      </c>
      <c r="DQ102" t="s">
        <v>1612</v>
      </c>
      <c r="DR102" t="s">
        <v>4383</v>
      </c>
      <c r="DS102" t="s">
        <v>3592</v>
      </c>
      <c r="DT102" t="s">
        <v>1612</v>
      </c>
      <c r="DU102">
        <v>1</v>
      </c>
      <c r="DV102">
        <v>6</v>
      </c>
      <c r="DW102">
        <v>1</v>
      </c>
      <c r="DX102" t="s">
        <v>1714</v>
      </c>
      <c r="DY102" t="s">
        <v>4384</v>
      </c>
    </row>
    <row r="103" spans="1:129">
      <c r="A103" t="s">
        <v>44</v>
      </c>
      <c r="B103" t="s">
        <v>60</v>
      </c>
      <c r="C103" t="s">
        <v>59</v>
      </c>
      <c r="D103" s="402" t="s">
        <v>319</v>
      </c>
      <c r="E103" s="402" t="s">
        <v>318</v>
      </c>
      <c r="F103" t="s">
        <v>1930</v>
      </c>
      <c r="G103" t="s">
        <v>1931</v>
      </c>
      <c r="H103" t="s">
        <v>1932</v>
      </c>
      <c r="I103" t="s">
        <v>4385</v>
      </c>
      <c r="J103">
        <v>5</v>
      </c>
      <c r="K103">
        <v>1</v>
      </c>
      <c r="L103">
        <v>24</v>
      </c>
      <c r="M103">
        <v>4</v>
      </c>
      <c r="N103">
        <v>15</v>
      </c>
      <c r="O103">
        <v>10</v>
      </c>
      <c r="P103">
        <v>28</v>
      </c>
      <c r="Q103">
        <v>25</v>
      </c>
      <c r="R103">
        <v>1</v>
      </c>
      <c r="S103" t="s">
        <v>1193</v>
      </c>
      <c r="T103" t="s">
        <v>3577</v>
      </c>
      <c r="U103" t="s">
        <v>1612</v>
      </c>
      <c r="V103" t="s">
        <v>1193</v>
      </c>
      <c r="W103" t="s">
        <v>1193</v>
      </c>
      <c r="X103" t="s">
        <v>1196</v>
      </c>
      <c r="Y103" t="s">
        <v>1196</v>
      </c>
      <c r="Z103" t="s">
        <v>1193</v>
      </c>
      <c r="AA103" t="s">
        <v>1193</v>
      </c>
      <c r="AB103" t="s">
        <v>1196</v>
      </c>
      <c r="AC103" t="s">
        <v>1196</v>
      </c>
      <c r="AD103" t="s">
        <v>1612</v>
      </c>
      <c r="AE103" t="s">
        <v>1612</v>
      </c>
      <c r="AF103">
        <v>42460</v>
      </c>
      <c r="AG103">
        <v>42400</v>
      </c>
      <c r="AH103" t="s">
        <v>1612</v>
      </c>
      <c r="AI103" t="s">
        <v>1612</v>
      </c>
      <c r="AJ103">
        <v>42369</v>
      </c>
      <c r="AK103">
        <v>42369</v>
      </c>
      <c r="AL103" t="s">
        <v>1612</v>
      </c>
      <c r="AM103" t="s">
        <v>1612</v>
      </c>
      <c r="AN103" t="s">
        <v>1934</v>
      </c>
      <c r="AO103" t="s">
        <v>4386</v>
      </c>
      <c r="AP103" t="s">
        <v>1612</v>
      </c>
      <c r="AQ103" t="s">
        <v>1612</v>
      </c>
      <c r="AR103" t="s">
        <v>1936</v>
      </c>
      <c r="AS103" t="s">
        <v>4387</v>
      </c>
      <c r="AT103">
        <v>10644</v>
      </c>
      <c r="AU103" t="s">
        <v>1612</v>
      </c>
      <c r="AV103" t="s">
        <v>4388</v>
      </c>
      <c r="AW103" t="s">
        <v>403</v>
      </c>
      <c r="AX103">
        <v>9853</v>
      </c>
      <c r="AY103">
        <v>6791555</v>
      </c>
      <c r="AZ103">
        <v>5495685</v>
      </c>
      <c r="BA103">
        <v>5778785</v>
      </c>
      <c r="BB103">
        <v>5824975</v>
      </c>
      <c r="BC103">
        <v>6827135</v>
      </c>
      <c r="BD103">
        <v>5173845</v>
      </c>
      <c r="BE103" t="s">
        <v>1612</v>
      </c>
      <c r="BF103">
        <v>5166055</v>
      </c>
      <c r="BG103">
        <v>6048852</v>
      </c>
      <c r="BH103">
        <v>6257952</v>
      </c>
      <c r="BI103">
        <v>6418142</v>
      </c>
      <c r="BJ103">
        <v>4998243</v>
      </c>
      <c r="BK103">
        <v>5205328.3099999996</v>
      </c>
      <c r="BL103" t="s">
        <v>4389</v>
      </c>
      <c r="BM103" t="s">
        <v>4390</v>
      </c>
      <c r="BN103" t="s">
        <v>1214</v>
      </c>
      <c r="BO103" t="s">
        <v>4391</v>
      </c>
      <c r="BP103" t="s">
        <v>1215</v>
      </c>
      <c r="BQ103" t="s">
        <v>4392</v>
      </c>
      <c r="BR103" t="s">
        <v>1612</v>
      </c>
      <c r="BS103" t="s">
        <v>1215</v>
      </c>
      <c r="BT103" t="s">
        <v>4393</v>
      </c>
      <c r="BU103" t="s">
        <v>1612</v>
      </c>
      <c r="BV103" t="s">
        <v>1215</v>
      </c>
      <c r="BW103" t="s">
        <v>4394</v>
      </c>
      <c r="BX103" t="s">
        <v>1193</v>
      </c>
      <c r="BY103" t="s">
        <v>3588</v>
      </c>
      <c r="BZ103" t="s">
        <v>3607</v>
      </c>
      <c r="CA103" t="s">
        <v>1193</v>
      </c>
      <c r="CB103" t="s">
        <v>1193</v>
      </c>
      <c r="CC103" t="s">
        <v>425</v>
      </c>
      <c r="CD103" t="s">
        <v>1612</v>
      </c>
      <c r="CE103" t="s">
        <v>1193</v>
      </c>
      <c r="CF103" t="s">
        <v>425</v>
      </c>
      <c r="CG103" t="s">
        <v>1612</v>
      </c>
      <c r="CH103" t="s">
        <v>1193</v>
      </c>
      <c r="CI103" t="s">
        <v>421</v>
      </c>
      <c r="CJ103" t="s">
        <v>1612</v>
      </c>
      <c r="CK103" t="s">
        <v>1193</v>
      </c>
      <c r="CL103" t="s">
        <v>421</v>
      </c>
      <c r="CM103" t="s">
        <v>1612</v>
      </c>
      <c r="CN103" t="s">
        <v>1193</v>
      </c>
      <c r="CO103" t="s">
        <v>421</v>
      </c>
      <c r="CP103" t="s">
        <v>1612</v>
      </c>
      <c r="CQ103" t="s">
        <v>1193</v>
      </c>
      <c r="CR103" t="s">
        <v>421</v>
      </c>
      <c r="CS103" t="s">
        <v>1612</v>
      </c>
      <c r="CT103" t="s">
        <v>1193</v>
      </c>
      <c r="CU103" t="s">
        <v>421</v>
      </c>
      <c r="CV103" t="s">
        <v>1612</v>
      </c>
      <c r="CW103" t="s">
        <v>1194</v>
      </c>
      <c r="CX103" t="s">
        <v>3590</v>
      </c>
      <c r="CY103" t="s">
        <v>1612</v>
      </c>
      <c r="CZ103" t="s">
        <v>1193</v>
      </c>
      <c r="DA103" t="s">
        <v>1193</v>
      </c>
      <c r="DB103" t="s">
        <v>1194</v>
      </c>
      <c r="DC103" t="s">
        <v>1194</v>
      </c>
      <c r="DD103" t="s">
        <v>1194</v>
      </c>
      <c r="DE103" t="s">
        <v>1194</v>
      </c>
      <c r="DF103" t="s">
        <v>1193</v>
      </c>
      <c r="DG103" t="s">
        <v>1193</v>
      </c>
      <c r="DH103" t="s">
        <v>1194</v>
      </c>
      <c r="DI103" t="s">
        <v>1193</v>
      </c>
      <c r="DJ103" t="s">
        <v>1193</v>
      </c>
      <c r="DK103" t="s">
        <v>1194</v>
      </c>
      <c r="DL103" t="s">
        <v>1193</v>
      </c>
      <c r="DM103" t="s">
        <v>4395</v>
      </c>
      <c r="DN103" t="s">
        <v>1193</v>
      </c>
      <c r="DO103" t="s">
        <v>4396</v>
      </c>
      <c r="DP103">
        <v>2.3900000000000001E-2</v>
      </c>
      <c r="DQ103">
        <v>1</v>
      </c>
      <c r="DR103" t="s">
        <v>4397</v>
      </c>
      <c r="DS103" t="s">
        <v>3611</v>
      </c>
      <c r="DT103">
        <v>155</v>
      </c>
      <c r="DU103">
        <v>155</v>
      </c>
      <c r="DV103">
        <v>46</v>
      </c>
      <c r="DW103">
        <v>1</v>
      </c>
      <c r="DX103" t="s">
        <v>4398</v>
      </c>
      <c r="DY103" t="s">
        <v>4399</v>
      </c>
    </row>
    <row r="104" spans="1:129">
      <c r="A104" t="s">
        <v>73</v>
      </c>
      <c r="B104" t="s">
        <v>72</v>
      </c>
      <c r="C104" t="s">
        <v>71</v>
      </c>
      <c r="D104" s="402" t="s">
        <v>315</v>
      </c>
      <c r="E104" s="402" t="s">
        <v>314</v>
      </c>
      <c r="F104" t="s">
        <v>4400</v>
      </c>
      <c r="G104" t="s">
        <v>1961</v>
      </c>
      <c r="H104" t="s">
        <v>1962</v>
      </c>
      <c r="I104" t="s">
        <v>4401</v>
      </c>
      <c r="J104">
        <v>5</v>
      </c>
      <c r="K104">
        <v>1</v>
      </c>
      <c r="L104">
        <v>24</v>
      </c>
      <c r="M104">
        <v>4</v>
      </c>
      <c r="N104">
        <v>15</v>
      </c>
      <c r="O104">
        <v>10</v>
      </c>
      <c r="P104">
        <v>28</v>
      </c>
      <c r="Q104">
        <v>25</v>
      </c>
      <c r="R104">
        <v>1</v>
      </c>
      <c r="S104" t="s">
        <v>1194</v>
      </c>
      <c r="T104" t="s">
        <v>1193</v>
      </c>
      <c r="U104" t="s">
        <v>1612</v>
      </c>
      <c r="V104" t="s">
        <v>1193</v>
      </c>
      <c r="W104" t="s">
        <v>1193</v>
      </c>
      <c r="X104" t="s">
        <v>1193</v>
      </c>
      <c r="Y104" t="s">
        <v>1196</v>
      </c>
      <c r="Z104" t="s">
        <v>1193</v>
      </c>
      <c r="AA104" t="s">
        <v>1193</v>
      </c>
      <c r="AB104" t="s">
        <v>1193</v>
      </c>
      <c r="AC104" t="s">
        <v>1193</v>
      </c>
      <c r="AD104" t="s">
        <v>1612</v>
      </c>
      <c r="AE104" t="s">
        <v>1612</v>
      </c>
      <c r="AF104" t="s">
        <v>1612</v>
      </c>
      <c r="AG104">
        <v>42460</v>
      </c>
      <c r="AH104" t="s">
        <v>1612</v>
      </c>
      <c r="AI104" t="s">
        <v>1612</v>
      </c>
      <c r="AJ104" t="s">
        <v>1612</v>
      </c>
      <c r="AK104" t="s">
        <v>1612</v>
      </c>
      <c r="AL104" t="s">
        <v>1612</v>
      </c>
      <c r="AM104" t="s">
        <v>1612</v>
      </c>
      <c r="AN104" t="s">
        <v>1612</v>
      </c>
      <c r="AO104" t="s">
        <v>4402</v>
      </c>
      <c r="AP104" t="s">
        <v>1612</v>
      </c>
      <c r="AQ104" t="s">
        <v>1612</v>
      </c>
      <c r="AR104" t="s">
        <v>1612</v>
      </c>
      <c r="AS104" t="s">
        <v>1612</v>
      </c>
      <c r="AT104">
        <v>163</v>
      </c>
      <c r="AU104" t="s">
        <v>1612</v>
      </c>
      <c r="AV104" t="s">
        <v>4403</v>
      </c>
      <c r="AW104" t="s">
        <v>402</v>
      </c>
      <c r="AX104">
        <v>144</v>
      </c>
      <c r="AY104">
        <v>194000</v>
      </c>
      <c r="AZ104">
        <v>194000</v>
      </c>
      <c r="BA104">
        <v>194000</v>
      </c>
      <c r="BB104">
        <v>194000</v>
      </c>
      <c r="BC104">
        <v>194000</v>
      </c>
      <c r="BD104">
        <v>194000</v>
      </c>
      <c r="BE104" t="s">
        <v>1612</v>
      </c>
      <c r="BF104">
        <v>121250</v>
      </c>
      <c r="BG104">
        <v>218250</v>
      </c>
      <c r="BH104">
        <v>218250</v>
      </c>
      <c r="BI104">
        <v>218250</v>
      </c>
      <c r="BJ104">
        <v>121250</v>
      </c>
      <c r="BK104">
        <v>121250</v>
      </c>
      <c r="BL104" t="s">
        <v>2074</v>
      </c>
      <c r="BM104" t="s">
        <v>4404</v>
      </c>
      <c r="BN104" t="s">
        <v>1216</v>
      </c>
      <c r="BO104" t="s">
        <v>4405</v>
      </c>
      <c r="BP104" t="s">
        <v>1214</v>
      </c>
      <c r="BQ104" t="s">
        <v>4406</v>
      </c>
      <c r="BR104" t="s">
        <v>1612</v>
      </c>
      <c r="BS104" t="s">
        <v>1216</v>
      </c>
      <c r="BT104" t="s">
        <v>1969</v>
      </c>
      <c r="BU104" t="s">
        <v>1612</v>
      </c>
      <c r="BV104" t="s">
        <v>1216</v>
      </c>
      <c r="BW104" t="s">
        <v>1970</v>
      </c>
      <c r="BX104" t="s">
        <v>1193</v>
      </c>
      <c r="BY104" t="s">
        <v>3588</v>
      </c>
      <c r="BZ104" t="s">
        <v>3607</v>
      </c>
      <c r="CA104" t="s">
        <v>1193</v>
      </c>
      <c r="CB104" t="s">
        <v>1193</v>
      </c>
      <c r="CC104" t="s">
        <v>421</v>
      </c>
      <c r="CD104" t="s">
        <v>1612</v>
      </c>
      <c r="CE104" t="s">
        <v>1194</v>
      </c>
      <c r="CF104" t="s">
        <v>3590</v>
      </c>
      <c r="CG104" t="s">
        <v>1612</v>
      </c>
      <c r="CH104" t="s">
        <v>1194</v>
      </c>
      <c r="CI104" t="s">
        <v>3590</v>
      </c>
      <c r="CJ104" t="s">
        <v>1612</v>
      </c>
      <c r="CK104" t="s">
        <v>1193</v>
      </c>
      <c r="CL104" t="s">
        <v>424</v>
      </c>
      <c r="CM104" t="s">
        <v>1612</v>
      </c>
      <c r="CN104" t="s">
        <v>1193</v>
      </c>
      <c r="CO104" t="s">
        <v>424</v>
      </c>
      <c r="CP104" t="s">
        <v>1612</v>
      </c>
      <c r="CQ104" t="s">
        <v>1193</v>
      </c>
      <c r="CR104" t="s">
        <v>424</v>
      </c>
      <c r="CS104" t="s">
        <v>1612</v>
      </c>
      <c r="CT104" t="s">
        <v>1193</v>
      </c>
      <c r="CU104" t="s">
        <v>424</v>
      </c>
      <c r="CV104" t="s">
        <v>1612</v>
      </c>
      <c r="CW104" t="s">
        <v>1194</v>
      </c>
      <c r="CX104" t="s">
        <v>3590</v>
      </c>
      <c r="CY104" t="s">
        <v>1612</v>
      </c>
      <c r="CZ104" t="s">
        <v>1193</v>
      </c>
      <c r="DA104" t="s">
        <v>1193</v>
      </c>
      <c r="DB104" t="s">
        <v>1194</v>
      </c>
      <c r="DC104" t="s">
        <v>1193</v>
      </c>
      <c r="DD104" t="s">
        <v>1193</v>
      </c>
      <c r="DE104" t="s">
        <v>1193</v>
      </c>
      <c r="DF104" t="s">
        <v>1193</v>
      </c>
      <c r="DG104" t="s">
        <v>1193</v>
      </c>
      <c r="DH104" t="s">
        <v>1194</v>
      </c>
      <c r="DI104" t="s">
        <v>1194</v>
      </c>
      <c r="DJ104" t="s">
        <v>1194</v>
      </c>
      <c r="DK104" t="s">
        <v>1194</v>
      </c>
      <c r="DL104" t="s">
        <v>1193</v>
      </c>
      <c r="DM104" t="s">
        <v>4407</v>
      </c>
      <c r="DN104" t="s">
        <v>1193</v>
      </c>
      <c r="DO104" t="s">
        <v>4408</v>
      </c>
      <c r="DP104">
        <v>0.02</v>
      </c>
      <c r="DQ104">
        <v>0.01</v>
      </c>
      <c r="DR104" t="s">
        <v>3083</v>
      </c>
      <c r="DS104" t="s">
        <v>3592</v>
      </c>
      <c r="DT104" t="s">
        <v>1612</v>
      </c>
      <c r="DU104" t="s">
        <v>1612</v>
      </c>
      <c r="DV104" t="s">
        <v>1612</v>
      </c>
      <c r="DW104" t="s">
        <v>1612</v>
      </c>
      <c r="DX104" t="s">
        <v>4409</v>
      </c>
      <c r="DY104" t="s">
        <v>4410</v>
      </c>
    </row>
    <row r="105" spans="1:129">
      <c r="A105" t="s">
        <v>56</v>
      </c>
      <c r="B105" t="s">
        <v>65</v>
      </c>
      <c r="C105" t="s">
        <v>97</v>
      </c>
      <c r="D105" s="402" t="s">
        <v>313</v>
      </c>
      <c r="E105" s="402" t="s">
        <v>312</v>
      </c>
      <c r="F105" t="s">
        <v>1976</v>
      </c>
      <c r="G105" t="s">
        <v>1977</v>
      </c>
      <c r="H105" t="s">
        <v>1978</v>
      </c>
      <c r="I105" t="s">
        <v>1979</v>
      </c>
      <c r="J105">
        <v>5</v>
      </c>
      <c r="K105">
        <v>1</v>
      </c>
      <c r="L105">
        <v>24</v>
      </c>
      <c r="M105">
        <v>4</v>
      </c>
      <c r="N105">
        <v>15</v>
      </c>
      <c r="O105">
        <v>10</v>
      </c>
      <c r="P105">
        <v>28</v>
      </c>
      <c r="Q105">
        <v>25</v>
      </c>
      <c r="R105">
        <v>1</v>
      </c>
      <c r="S105" t="s">
        <v>1193</v>
      </c>
      <c r="T105" t="s">
        <v>3577</v>
      </c>
      <c r="U105" t="s">
        <v>1612</v>
      </c>
      <c r="V105" t="s">
        <v>1193</v>
      </c>
      <c r="W105" t="s">
        <v>1193</v>
      </c>
      <c r="X105" t="s">
        <v>1196</v>
      </c>
      <c r="Y105" t="s">
        <v>1196</v>
      </c>
      <c r="Z105" t="s">
        <v>1193</v>
      </c>
      <c r="AA105" t="s">
        <v>1193</v>
      </c>
      <c r="AB105" t="s">
        <v>1196</v>
      </c>
      <c r="AC105" t="s">
        <v>1193</v>
      </c>
      <c r="AD105" t="s">
        <v>1612</v>
      </c>
      <c r="AE105" t="s">
        <v>1612</v>
      </c>
      <c r="AF105">
        <v>42461</v>
      </c>
      <c r="AG105">
        <v>42461</v>
      </c>
      <c r="AH105" t="s">
        <v>1612</v>
      </c>
      <c r="AI105" t="s">
        <v>1612</v>
      </c>
      <c r="AJ105">
        <v>42461</v>
      </c>
      <c r="AK105" t="s">
        <v>1612</v>
      </c>
      <c r="AL105" t="s">
        <v>1612</v>
      </c>
      <c r="AM105" t="s">
        <v>1612</v>
      </c>
      <c r="AN105" t="s">
        <v>4411</v>
      </c>
      <c r="AO105" t="s">
        <v>4412</v>
      </c>
      <c r="AP105" t="s">
        <v>1612</v>
      </c>
      <c r="AQ105" t="s">
        <v>1612</v>
      </c>
      <c r="AR105" t="s">
        <v>4413</v>
      </c>
      <c r="AS105" t="s">
        <v>1612</v>
      </c>
      <c r="AT105">
        <v>13154</v>
      </c>
      <c r="AU105" t="s">
        <v>1612</v>
      </c>
      <c r="AV105" t="s">
        <v>4414</v>
      </c>
      <c r="AW105" t="s">
        <v>403</v>
      </c>
      <c r="AX105">
        <v>13482</v>
      </c>
      <c r="AY105">
        <v>11128000</v>
      </c>
      <c r="AZ105">
        <v>8462000</v>
      </c>
      <c r="BA105">
        <v>10930000</v>
      </c>
      <c r="BB105">
        <v>10930000</v>
      </c>
      <c r="BC105">
        <v>11228000</v>
      </c>
      <c r="BD105">
        <v>8462000</v>
      </c>
      <c r="BE105" t="s">
        <v>4415</v>
      </c>
      <c r="BF105">
        <v>11228000</v>
      </c>
      <c r="BG105">
        <v>8462000</v>
      </c>
      <c r="BH105">
        <v>10930000</v>
      </c>
      <c r="BI105">
        <v>10930000</v>
      </c>
      <c r="BJ105">
        <v>11228000</v>
      </c>
      <c r="BK105">
        <v>8462000</v>
      </c>
      <c r="BL105" t="s">
        <v>4416</v>
      </c>
      <c r="BM105" t="s">
        <v>1986</v>
      </c>
      <c r="BN105" t="s">
        <v>1214</v>
      </c>
      <c r="BO105" t="s">
        <v>4417</v>
      </c>
      <c r="BP105" t="s">
        <v>1217</v>
      </c>
      <c r="BQ105" t="s">
        <v>1988</v>
      </c>
      <c r="BR105" t="s">
        <v>1612</v>
      </c>
      <c r="BS105" t="s">
        <v>1217</v>
      </c>
      <c r="BT105" t="s">
        <v>1988</v>
      </c>
      <c r="BU105" t="s">
        <v>1612</v>
      </c>
      <c r="BV105" t="s">
        <v>1215</v>
      </c>
      <c r="BW105" t="s">
        <v>4418</v>
      </c>
      <c r="BX105" t="s">
        <v>1193</v>
      </c>
      <c r="BY105" t="s">
        <v>3588</v>
      </c>
      <c r="BZ105" t="s">
        <v>3589</v>
      </c>
      <c r="CA105" t="s">
        <v>1193</v>
      </c>
      <c r="CB105" t="s">
        <v>1193</v>
      </c>
      <c r="CC105" t="s">
        <v>428</v>
      </c>
      <c r="CD105" t="s">
        <v>1612</v>
      </c>
      <c r="CE105" t="s">
        <v>1194</v>
      </c>
      <c r="CF105" t="s">
        <v>3590</v>
      </c>
      <c r="CG105" t="s">
        <v>1612</v>
      </c>
      <c r="CH105" t="s">
        <v>1193</v>
      </c>
      <c r="CI105" t="s">
        <v>428</v>
      </c>
      <c r="CJ105" t="s">
        <v>1612</v>
      </c>
      <c r="CK105" t="s">
        <v>1193</v>
      </c>
      <c r="CL105" t="s">
        <v>428</v>
      </c>
      <c r="CM105" t="s">
        <v>1612</v>
      </c>
      <c r="CN105" t="s">
        <v>1194</v>
      </c>
      <c r="CO105" t="s">
        <v>3590</v>
      </c>
      <c r="CP105" t="s">
        <v>1612</v>
      </c>
      <c r="CQ105" t="s">
        <v>1194</v>
      </c>
      <c r="CR105" t="s">
        <v>3590</v>
      </c>
      <c r="CS105" t="s">
        <v>1612</v>
      </c>
      <c r="CT105" t="s">
        <v>1194</v>
      </c>
      <c r="CU105" t="s">
        <v>3590</v>
      </c>
      <c r="CV105" t="s">
        <v>1612</v>
      </c>
      <c r="CW105" t="s">
        <v>1194</v>
      </c>
      <c r="CX105" t="s">
        <v>3590</v>
      </c>
      <c r="CY105" t="s">
        <v>1612</v>
      </c>
      <c r="CZ105" t="s">
        <v>1193</v>
      </c>
      <c r="DA105" t="s">
        <v>1193</v>
      </c>
      <c r="DB105" t="s">
        <v>1194</v>
      </c>
      <c r="DC105" t="s">
        <v>1193</v>
      </c>
      <c r="DD105" t="s">
        <v>1193</v>
      </c>
      <c r="DE105" t="s">
        <v>1193</v>
      </c>
      <c r="DF105" t="s">
        <v>1193</v>
      </c>
      <c r="DG105" t="s">
        <v>1193</v>
      </c>
      <c r="DH105" t="s">
        <v>1194</v>
      </c>
      <c r="DI105" t="s">
        <v>1193</v>
      </c>
      <c r="DJ105" t="s">
        <v>1194</v>
      </c>
      <c r="DK105" t="s">
        <v>1194</v>
      </c>
      <c r="DL105" t="s">
        <v>1193</v>
      </c>
      <c r="DM105" t="s">
        <v>4419</v>
      </c>
      <c r="DN105" t="s">
        <v>1193</v>
      </c>
      <c r="DO105" t="s">
        <v>4420</v>
      </c>
      <c r="DP105">
        <v>0.04</v>
      </c>
      <c r="DQ105">
        <v>0.02</v>
      </c>
      <c r="DR105" t="s">
        <v>4421</v>
      </c>
      <c r="DS105" t="s">
        <v>3611</v>
      </c>
      <c r="DT105">
        <v>1</v>
      </c>
      <c r="DU105">
        <v>1</v>
      </c>
      <c r="DV105">
        <v>8</v>
      </c>
      <c r="DW105">
        <v>1.2E-2</v>
      </c>
      <c r="DX105" t="s">
        <v>4422</v>
      </c>
      <c r="DY105" t="s">
        <v>4423</v>
      </c>
    </row>
    <row r="106" spans="1:129">
      <c r="A106" t="s">
        <v>49</v>
      </c>
      <c r="B106" t="s">
        <v>48</v>
      </c>
      <c r="C106" t="s">
        <v>47</v>
      </c>
      <c r="D106" s="402" t="s">
        <v>309</v>
      </c>
      <c r="E106" s="402" t="s">
        <v>308</v>
      </c>
      <c r="F106" t="s">
        <v>2005</v>
      </c>
      <c r="G106" t="s">
        <v>2006</v>
      </c>
      <c r="H106" t="s">
        <v>4424</v>
      </c>
      <c r="I106" t="s">
        <v>2008</v>
      </c>
      <c r="J106">
        <v>5</v>
      </c>
      <c r="K106">
        <v>1</v>
      </c>
      <c r="L106">
        <v>24</v>
      </c>
      <c r="M106">
        <v>4</v>
      </c>
      <c r="N106">
        <v>15</v>
      </c>
      <c r="O106">
        <v>10</v>
      </c>
      <c r="P106">
        <v>28</v>
      </c>
      <c r="Q106">
        <v>25</v>
      </c>
      <c r="R106">
        <v>1</v>
      </c>
      <c r="S106" t="s">
        <v>1193</v>
      </c>
      <c r="T106" t="s">
        <v>3577</v>
      </c>
      <c r="U106" t="s">
        <v>1612</v>
      </c>
      <c r="V106" t="s">
        <v>1193</v>
      </c>
      <c r="W106" t="s">
        <v>1193</v>
      </c>
      <c r="X106" t="s">
        <v>1196</v>
      </c>
      <c r="Y106" t="s">
        <v>1196</v>
      </c>
      <c r="Z106" t="s">
        <v>1193</v>
      </c>
      <c r="AA106" t="s">
        <v>1193</v>
      </c>
      <c r="AB106" t="s">
        <v>1196</v>
      </c>
      <c r="AC106" t="s">
        <v>1193</v>
      </c>
      <c r="AD106" t="s">
        <v>1612</v>
      </c>
      <c r="AE106" t="s">
        <v>1612</v>
      </c>
      <c r="AF106">
        <v>42369</v>
      </c>
      <c r="AG106">
        <v>42369</v>
      </c>
      <c r="AH106" t="s">
        <v>1612</v>
      </c>
      <c r="AI106" t="s">
        <v>1612</v>
      </c>
      <c r="AJ106">
        <v>42369</v>
      </c>
      <c r="AK106" t="s">
        <v>1612</v>
      </c>
      <c r="AL106" t="s">
        <v>1612</v>
      </c>
      <c r="AM106" t="s">
        <v>1612</v>
      </c>
      <c r="AN106" t="s">
        <v>4425</v>
      </c>
      <c r="AO106" t="s">
        <v>4426</v>
      </c>
      <c r="AP106" t="s">
        <v>1612</v>
      </c>
      <c r="AQ106" t="s">
        <v>1612</v>
      </c>
      <c r="AR106" t="s">
        <v>4427</v>
      </c>
      <c r="AS106" t="s">
        <v>1612</v>
      </c>
      <c r="AT106">
        <v>8862</v>
      </c>
      <c r="AU106" t="s">
        <v>1612</v>
      </c>
      <c r="AV106" t="s">
        <v>2010</v>
      </c>
      <c r="AW106" t="s">
        <v>402</v>
      </c>
      <c r="AX106">
        <v>7391</v>
      </c>
      <c r="AY106">
        <v>12994750</v>
      </c>
      <c r="AZ106">
        <v>12994750</v>
      </c>
      <c r="BA106">
        <v>12994750</v>
      </c>
      <c r="BB106">
        <v>12994750</v>
      </c>
      <c r="BC106">
        <v>12994750</v>
      </c>
      <c r="BD106">
        <v>12994750</v>
      </c>
      <c r="BE106" t="s">
        <v>1612</v>
      </c>
      <c r="BF106">
        <v>12994750</v>
      </c>
      <c r="BG106">
        <v>12994750</v>
      </c>
      <c r="BH106">
        <v>12994750</v>
      </c>
      <c r="BI106">
        <v>12340750</v>
      </c>
      <c r="BJ106">
        <v>10623777</v>
      </c>
      <c r="BK106">
        <v>13981223</v>
      </c>
      <c r="BL106" t="s">
        <v>2063</v>
      </c>
      <c r="BM106" t="s">
        <v>4428</v>
      </c>
      <c r="BN106" t="s">
        <v>1215</v>
      </c>
      <c r="BO106" t="s">
        <v>4429</v>
      </c>
      <c r="BP106" t="s">
        <v>1216</v>
      </c>
      <c r="BQ106" t="s">
        <v>4430</v>
      </c>
      <c r="BR106" t="s">
        <v>1612</v>
      </c>
      <c r="BS106" t="s">
        <v>1215</v>
      </c>
      <c r="BT106" t="s">
        <v>4431</v>
      </c>
      <c r="BU106" t="s">
        <v>1612</v>
      </c>
      <c r="BV106" t="s">
        <v>1217</v>
      </c>
      <c r="BW106" t="s">
        <v>4432</v>
      </c>
      <c r="BX106" t="s">
        <v>1193</v>
      </c>
      <c r="BY106" t="s">
        <v>3606</v>
      </c>
      <c r="BZ106" t="s">
        <v>3607</v>
      </c>
      <c r="CA106" t="s">
        <v>1193</v>
      </c>
      <c r="CB106" t="s">
        <v>1194</v>
      </c>
      <c r="CC106" t="s">
        <v>3590</v>
      </c>
      <c r="CD106" t="s">
        <v>1612</v>
      </c>
      <c r="CE106" t="s">
        <v>1194</v>
      </c>
      <c r="CF106" t="s">
        <v>3590</v>
      </c>
      <c r="CG106" t="s">
        <v>1612</v>
      </c>
      <c r="CH106" t="s">
        <v>1194</v>
      </c>
      <c r="CI106" t="s">
        <v>3590</v>
      </c>
      <c r="CJ106" t="s">
        <v>1612</v>
      </c>
      <c r="CK106" t="s">
        <v>1193</v>
      </c>
      <c r="CL106" t="s">
        <v>421</v>
      </c>
      <c r="CM106" t="s">
        <v>1612</v>
      </c>
      <c r="CN106" t="s">
        <v>1193</v>
      </c>
      <c r="CO106" t="s">
        <v>422</v>
      </c>
      <c r="CP106" t="s">
        <v>1612</v>
      </c>
      <c r="CQ106" t="s">
        <v>1194</v>
      </c>
      <c r="CR106" t="s">
        <v>422</v>
      </c>
      <c r="CS106" t="s">
        <v>1612</v>
      </c>
      <c r="CT106" t="s">
        <v>1193</v>
      </c>
      <c r="CU106" t="s">
        <v>422</v>
      </c>
      <c r="CV106" t="s">
        <v>1612</v>
      </c>
      <c r="CW106" t="s">
        <v>1194</v>
      </c>
      <c r="CX106" t="s">
        <v>3590</v>
      </c>
      <c r="CY106" t="s">
        <v>1612</v>
      </c>
      <c r="CZ106" t="s">
        <v>1193</v>
      </c>
      <c r="DA106" t="s">
        <v>1193</v>
      </c>
      <c r="DB106" t="s">
        <v>1194</v>
      </c>
      <c r="DC106" t="s">
        <v>1193</v>
      </c>
      <c r="DD106" t="s">
        <v>1193</v>
      </c>
      <c r="DE106" t="s">
        <v>1193</v>
      </c>
      <c r="DF106" t="s">
        <v>1193</v>
      </c>
      <c r="DG106" t="s">
        <v>1193</v>
      </c>
      <c r="DH106" t="s">
        <v>1194</v>
      </c>
      <c r="DI106" t="s">
        <v>1194</v>
      </c>
      <c r="DJ106" t="s">
        <v>1194</v>
      </c>
      <c r="DK106" t="s">
        <v>1194</v>
      </c>
      <c r="DL106" t="s">
        <v>1193</v>
      </c>
      <c r="DM106" t="s">
        <v>4433</v>
      </c>
      <c r="DN106" t="s">
        <v>1193</v>
      </c>
      <c r="DO106" t="s">
        <v>4434</v>
      </c>
      <c r="DP106" t="s">
        <v>1612</v>
      </c>
      <c r="DQ106" t="s">
        <v>1612</v>
      </c>
      <c r="DR106" t="s">
        <v>4435</v>
      </c>
      <c r="DS106" t="s">
        <v>3611</v>
      </c>
      <c r="DT106">
        <v>409</v>
      </c>
      <c r="DU106">
        <v>1</v>
      </c>
      <c r="DV106">
        <v>4</v>
      </c>
      <c r="DW106">
        <v>0.75</v>
      </c>
      <c r="DX106" t="s">
        <v>4436</v>
      </c>
      <c r="DY106" t="s">
        <v>4437</v>
      </c>
    </row>
    <row r="107" spans="1:129">
      <c r="A107" t="s">
        <v>73</v>
      </c>
      <c r="B107" t="s">
        <v>72</v>
      </c>
      <c r="C107" t="s">
        <v>71</v>
      </c>
      <c r="D107" s="402" t="s">
        <v>307</v>
      </c>
      <c r="E107" s="402" t="s">
        <v>306</v>
      </c>
      <c r="F107" t="s">
        <v>4438</v>
      </c>
      <c r="G107" t="s">
        <v>4439</v>
      </c>
      <c r="H107" t="s">
        <v>4440</v>
      </c>
      <c r="I107" t="s">
        <v>4441</v>
      </c>
      <c r="J107">
        <v>5</v>
      </c>
      <c r="K107">
        <v>1</v>
      </c>
      <c r="L107">
        <v>24</v>
      </c>
      <c r="M107">
        <v>4</v>
      </c>
      <c r="N107">
        <v>15</v>
      </c>
      <c r="O107">
        <v>10</v>
      </c>
      <c r="P107">
        <v>28</v>
      </c>
      <c r="Q107">
        <v>25</v>
      </c>
      <c r="R107">
        <v>1</v>
      </c>
      <c r="S107" t="s">
        <v>1193</v>
      </c>
      <c r="T107" t="s">
        <v>3577</v>
      </c>
      <c r="U107" t="s">
        <v>1612</v>
      </c>
      <c r="V107" t="s">
        <v>1193</v>
      </c>
      <c r="W107" t="s">
        <v>1193</v>
      </c>
      <c r="X107" t="s">
        <v>1193</v>
      </c>
      <c r="Y107" t="s">
        <v>1196</v>
      </c>
      <c r="Z107" t="s">
        <v>1193</v>
      </c>
      <c r="AA107" t="s">
        <v>1193</v>
      </c>
      <c r="AB107" t="s">
        <v>1193</v>
      </c>
      <c r="AC107" t="s">
        <v>1193</v>
      </c>
      <c r="AD107" t="s">
        <v>1612</v>
      </c>
      <c r="AE107" t="s">
        <v>1612</v>
      </c>
      <c r="AF107" t="s">
        <v>1612</v>
      </c>
      <c r="AG107">
        <v>42460</v>
      </c>
      <c r="AH107" t="s">
        <v>1612</v>
      </c>
      <c r="AI107" t="s">
        <v>1612</v>
      </c>
      <c r="AJ107" t="s">
        <v>1612</v>
      </c>
      <c r="AK107" t="s">
        <v>1612</v>
      </c>
      <c r="AL107" t="s">
        <v>1612</v>
      </c>
      <c r="AM107" t="s">
        <v>1612</v>
      </c>
      <c r="AN107" t="s">
        <v>1612</v>
      </c>
      <c r="AO107" t="s">
        <v>4442</v>
      </c>
      <c r="AP107" t="s">
        <v>1612</v>
      </c>
      <c r="AQ107" t="s">
        <v>1612</v>
      </c>
      <c r="AR107" t="s">
        <v>1612</v>
      </c>
      <c r="AS107" t="s">
        <v>1612</v>
      </c>
      <c r="AT107">
        <v>9440</v>
      </c>
      <c r="AU107" t="s">
        <v>1612</v>
      </c>
      <c r="AV107" t="s">
        <v>1612</v>
      </c>
      <c r="AW107" t="s">
        <v>403</v>
      </c>
      <c r="AX107">
        <v>9128</v>
      </c>
      <c r="AY107">
        <v>5847000</v>
      </c>
      <c r="AZ107">
        <v>5847000</v>
      </c>
      <c r="BA107">
        <v>5847000</v>
      </c>
      <c r="BB107">
        <v>5847000</v>
      </c>
      <c r="BC107">
        <v>5847000</v>
      </c>
      <c r="BD107">
        <v>5847000</v>
      </c>
      <c r="BE107" t="s">
        <v>1612</v>
      </c>
      <c r="BF107">
        <v>5546000</v>
      </c>
      <c r="BG107">
        <v>4928000</v>
      </c>
      <c r="BH107">
        <v>6457000</v>
      </c>
      <c r="BI107">
        <v>6457000</v>
      </c>
      <c r="BJ107">
        <v>5546000</v>
      </c>
      <c r="BK107">
        <v>4928000</v>
      </c>
      <c r="BL107" t="s">
        <v>1612</v>
      </c>
      <c r="BM107" t="s">
        <v>4443</v>
      </c>
      <c r="BN107" t="s">
        <v>1214</v>
      </c>
      <c r="BO107" t="s">
        <v>2026</v>
      </c>
      <c r="BP107" t="s">
        <v>1214</v>
      </c>
      <c r="BQ107" t="s">
        <v>4444</v>
      </c>
      <c r="BR107" t="s">
        <v>1612</v>
      </c>
      <c r="BS107" t="s">
        <v>1216</v>
      </c>
      <c r="BT107" t="s">
        <v>4445</v>
      </c>
      <c r="BU107" t="s">
        <v>1612</v>
      </c>
      <c r="BV107" t="s">
        <v>1217</v>
      </c>
      <c r="BW107" t="s">
        <v>2029</v>
      </c>
      <c r="BX107" t="s">
        <v>1193</v>
      </c>
      <c r="BY107" t="s">
        <v>3606</v>
      </c>
      <c r="BZ107" t="s">
        <v>4446</v>
      </c>
      <c r="CA107" t="s">
        <v>1194</v>
      </c>
      <c r="CB107" t="s">
        <v>3623</v>
      </c>
      <c r="CC107" t="s">
        <v>3590</v>
      </c>
      <c r="CD107" t="s">
        <v>1612</v>
      </c>
      <c r="CE107" t="s">
        <v>3623</v>
      </c>
      <c r="CF107" t="s">
        <v>3590</v>
      </c>
      <c r="CG107" t="s">
        <v>1612</v>
      </c>
      <c r="CH107" t="s">
        <v>3623</v>
      </c>
      <c r="CI107" t="s">
        <v>3590</v>
      </c>
      <c r="CJ107" t="s">
        <v>1612</v>
      </c>
      <c r="CK107" t="s">
        <v>3623</v>
      </c>
      <c r="CL107" t="s">
        <v>3590</v>
      </c>
      <c r="CM107" t="s">
        <v>1612</v>
      </c>
      <c r="CN107" t="s">
        <v>3623</v>
      </c>
      <c r="CO107" t="s">
        <v>3590</v>
      </c>
      <c r="CP107" t="s">
        <v>1612</v>
      </c>
      <c r="CQ107" t="s">
        <v>3623</v>
      </c>
      <c r="CR107" t="s">
        <v>3590</v>
      </c>
      <c r="CS107" t="s">
        <v>1612</v>
      </c>
      <c r="CT107" t="s">
        <v>3623</v>
      </c>
      <c r="CU107" t="s">
        <v>3590</v>
      </c>
      <c r="CV107" t="s">
        <v>1612</v>
      </c>
      <c r="CW107" t="s">
        <v>3623</v>
      </c>
      <c r="CX107" t="s">
        <v>3590</v>
      </c>
      <c r="CY107" t="s">
        <v>1612</v>
      </c>
      <c r="CZ107" t="s">
        <v>1193</v>
      </c>
      <c r="DA107" t="s">
        <v>1193</v>
      </c>
      <c r="DB107" t="s">
        <v>1194</v>
      </c>
      <c r="DC107" t="s">
        <v>1194</v>
      </c>
      <c r="DD107" t="s">
        <v>1193</v>
      </c>
      <c r="DE107" t="s">
        <v>1193</v>
      </c>
      <c r="DF107" t="s">
        <v>1193</v>
      </c>
      <c r="DG107" t="s">
        <v>1193</v>
      </c>
      <c r="DH107" t="s">
        <v>1194</v>
      </c>
      <c r="DI107" t="s">
        <v>1194</v>
      </c>
      <c r="DJ107" t="s">
        <v>1193</v>
      </c>
      <c r="DK107" t="s">
        <v>1193</v>
      </c>
      <c r="DL107" t="s">
        <v>1193</v>
      </c>
      <c r="DM107" t="s">
        <v>4447</v>
      </c>
      <c r="DN107" t="s">
        <v>1193</v>
      </c>
      <c r="DO107" t="s">
        <v>4448</v>
      </c>
      <c r="DP107">
        <v>2.4E-2</v>
      </c>
      <c r="DQ107">
        <v>1</v>
      </c>
      <c r="DR107" t="s">
        <v>4449</v>
      </c>
      <c r="DS107" t="s">
        <v>3592</v>
      </c>
      <c r="DT107">
        <v>4</v>
      </c>
      <c r="DU107" t="s">
        <v>1612</v>
      </c>
      <c r="DV107">
        <v>3</v>
      </c>
      <c r="DW107">
        <v>1</v>
      </c>
      <c r="DX107" t="s">
        <v>4450</v>
      </c>
      <c r="DY107" t="s">
        <v>4451</v>
      </c>
    </row>
    <row r="108" spans="1:129">
      <c r="A108" t="s">
        <v>44</v>
      </c>
      <c r="B108" t="s">
        <v>60</v>
      </c>
      <c r="C108" t="s">
        <v>115</v>
      </c>
      <c r="D108" s="402" t="s">
        <v>305</v>
      </c>
      <c r="E108" s="402" t="s">
        <v>304</v>
      </c>
      <c r="F108" t="s">
        <v>2031</v>
      </c>
      <c r="G108" t="s">
        <v>4452</v>
      </c>
      <c r="H108">
        <v>7789868539</v>
      </c>
      <c r="I108" t="s">
        <v>4453</v>
      </c>
      <c r="J108">
        <v>5</v>
      </c>
      <c r="K108">
        <v>1</v>
      </c>
      <c r="L108">
        <v>24</v>
      </c>
      <c r="M108">
        <v>4</v>
      </c>
      <c r="N108">
        <v>15</v>
      </c>
      <c r="O108">
        <v>10</v>
      </c>
      <c r="P108">
        <v>28</v>
      </c>
      <c r="Q108">
        <v>25</v>
      </c>
      <c r="R108">
        <v>1</v>
      </c>
      <c r="S108" t="s">
        <v>1193</v>
      </c>
      <c r="T108" t="s">
        <v>3577</v>
      </c>
      <c r="U108" t="s">
        <v>1612</v>
      </c>
      <c r="V108" t="s">
        <v>1193</v>
      </c>
      <c r="W108" t="s">
        <v>1193</v>
      </c>
      <c r="X108" t="s">
        <v>1193</v>
      </c>
      <c r="Y108" t="s">
        <v>1196</v>
      </c>
      <c r="Z108" t="s">
        <v>1194</v>
      </c>
      <c r="AA108" t="s">
        <v>1193</v>
      </c>
      <c r="AB108" t="s">
        <v>1196</v>
      </c>
      <c r="AC108" t="s">
        <v>1193</v>
      </c>
      <c r="AD108" t="s">
        <v>1612</v>
      </c>
      <c r="AE108" t="s">
        <v>1612</v>
      </c>
      <c r="AF108" t="s">
        <v>1612</v>
      </c>
      <c r="AG108">
        <v>42369</v>
      </c>
      <c r="AH108">
        <v>75696</v>
      </c>
      <c r="AI108" t="s">
        <v>1612</v>
      </c>
      <c r="AJ108">
        <v>42460</v>
      </c>
      <c r="AK108" t="s">
        <v>1612</v>
      </c>
      <c r="AL108" t="s">
        <v>1612</v>
      </c>
      <c r="AM108" t="s">
        <v>1612</v>
      </c>
      <c r="AN108" t="s">
        <v>1612</v>
      </c>
      <c r="AO108" t="s">
        <v>4454</v>
      </c>
      <c r="AP108" t="s">
        <v>2035</v>
      </c>
      <c r="AQ108" t="s">
        <v>1612</v>
      </c>
      <c r="AR108" t="s">
        <v>2036</v>
      </c>
      <c r="AS108" t="s">
        <v>1612</v>
      </c>
      <c r="AT108">
        <v>13112</v>
      </c>
      <c r="AU108">
        <v>265220</v>
      </c>
      <c r="AV108" t="s">
        <v>1612</v>
      </c>
      <c r="AW108" t="s">
        <v>402</v>
      </c>
      <c r="AX108">
        <v>13538</v>
      </c>
      <c r="AY108">
        <v>10050000</v>
      </c>
      <c r="AZ108">
        <v>10050000</v>
      </c>
      <c r="BA108">
        <v>10050000</v>
      </c>
      <c r="BB108">
        <v>10050000</v>
      </c>
      <c r="BC108">
        <v>10050000</v>
      </c>
      <c r="BD108">
        <v>10050000</v>
      </c>
      <c r="BE108" t="s">
        <v>1612</v>
      </c>
      <c r="BF108">
        <v>11151000</v>
      </c>
      <c r="BG108">
        <v>20289000</v>
      </c>
      <c r="BH108">
        <v>29038000</v>
      </c>
      <c r="BI108">
        <v>40200000</v>
      </c>
      <c r="BJ108">
        <v>11151000</v>
      </c>
      <c r="BK108">
        <v>18917000</v>
      </c>
      <c r="BL108" t="s">
        <v>4455</v>
      </c>
      <c r="BM108" t="s">
        <v>4456</v>
      </c>
      <c r="BN108" t="s">
        <v>1214</v>
      </c>
      <c r="BO108" t="s">
        <v>4457</v>
      </c>
      <c r="BP108" t="s">
        <v>1214</v>
      </c>
      <c r="BQ108" t="s">
        <v>4458</v>
      </c>
      <c r="BR108" t="s">
        <v>1612</v>
      </c>
      <c r="BS108" t="s">
        <v>1217</v>
      </c>
      <c r="BT108" t="s">
        <v>4459</v>
      </c>
      <c r="BU108" t="s">
        <v>1612</v>
      </c>
      <c r="BV108" t="s">
        <v>1217</v>
      </c>
      <c r="BW108" t="s">
        <v>4460</v>
      </c>
      <c r="BX108" t="s">
        <v>1193</v>
      </c>
      <c r="BY108" t="s">
        <v>3606</v>
      </c>
      <c r="BZ108" t="s">
        <v>3607</v>
      </c>
      <c r="CA108" t="s">
        <v>1194</v>
      </c>
      <c r="CB108" t="s">
        <v>3623</v>
      </c>
      <c r="CC108" t="s">
        <v>3590</v>
      </c>
      <c r="CD108" t="s">
        <v>1612</v>
      </c>
      <c r="CE108" t="s">
        <v>3623</v>
      </c>
      <c r="CF108" t="s">
        <v>3590</v>
      </c>
      <c r="CG108" t="s">
        <v>1612</v>
      </c>
      <c r="CH108" t="s">
        <v>3623</v>
      </c>
      <c r="CI108" t="s">
        <v>3590</v>
      </c>
      <c r="CJ108" t="s">
        <v>1612</v>
      </c>
      <c r="CK108" t="s">
        <v>3623</v>
      </c>
      <c r="CL108" t="s">
        <v>3590</v>
      </c>
      <c r="CM108" t="s">
        <v>1612</v>
      </c>
      <c r="CN108" t="s">
        <v>3623</v>
      </c>
      <c r="CO108" t="s">
        <v>3590</v>
      </c>
      <c r="CP108" t="s">
        <v>1612</v>
      </c>
      <c r="CQ108" t="s">
        <v>3623</v>
      </c>
      <c r="CR108" t="s">
        <v>3590</v>
      </c>
      <c r="CS108" t="s">
        <v>1612</v>
      </c>
      <c r="CT108" t="s">
        <v>3623</v>
      </c>
      <c r="CU108" t="s">
        <v>3590</v>
      </c>
      <c r="CV108" t="s">
        <v>1612</v>
      </c>
      <c r="CW108" t="s">
        <v>3623</v>
      </c>
      <c r="CX108" t="s">
        <v>3590</v>
      </c>
      <c r="CY108" t="s">
        <v>1612</v>
      </c>
      <c r="CZ108" t="s">
        <v>1193</v>
      </c>
      <c r="DA108" t="s">
        <v>1193</v>
      </c>
      <c r="DB108" t="s">
        <v>1194</v>
      </c>
      <c r="DC108" t="s">
        <v>1193</v>
      </c>
      <c r="DD108" t="s">
        <v>1193</v>
      </c>
      <c r="DE108" t="s">
        <v>1193</v>
      </c>
      <c r="DF108" t="s">
        <v>1193</v>
      </c>
      <c r="DG108" t="s">
        <v>1193</v>
      </c>
      <c r="DH108" t="s">
        <v>1194</v>
      </c>
      <c r="DI108" t="s">
        <v>1193</v>
      </c>
      <c r="DJ108" t="s">
        <v>1193</v>
      </c>
      <c r="DK108" t="s">
        <v>1193</v>
      </c>
      <c r="DL108" t="s">
        <v>1194</v>
      </c>
      <c r="DM108" t="s">
        <v>4461</v>
      </c>
      <c r="DN108" t="s">
        <v>1193</v>
      </c>
      <c r="DO108" t="s">
        <v>4462</v>
      </c>
      <c r="DP108" t="s">
        <v>1612</v>
      </c>
      <c r="DQ108" t="s">
        <v>1612</v>
      </c>
      <c r="DR108" t="s">
        <v>4463</v>
      </c>
      <c r="DS108" t="s">
        <v>1194</v>
      </c>
      <c r="DT108">
        <v>236</v>
      </c>
      <c r="DU108">
        <v>236</v>
      </c>
      <c r="DV108">
        <v>60</v>
      </c>
      <c r="DW108">
        <v>1</v>
      </c>
      <c r="DX108" t="s">
        <v>4464</v>
      </c>
      <c r="DY108" t="s">
        <v>4465</v>
      </c>
    </row>
    <row r="109" spans="1:129">
      <c r="A109" t="s">
        <v>44</v>
      </c>
      <c r="B109" t="s">
        <v>116</v>
      </c>
      <c r="C109" t="s">
        <v>115</v>
      </c>
      <c r="D109" s="402" t="s">
        <v>303</v>
      </c>
      <c r="E109" s="402" t="s">
        <v>302</v>
      </c>
      <c r="F109" t="s">
        <v>2044</v>
      </c>
      <c r="G109" t="s">
        <v>2045</v>
      </c>
      <c r="H109" t="s">
        <v>2046</v>
      </c>
      <c r="I109" t="s">
        <v>4466</v>
      </c>
      <c r="J109">
        <v>5</v>
      </c>
      <c r="K109">
        <v>1</v>
      </c>
      <c r="L109">
        <v>24</v>
      </c>
      <c r="M109">
        <v>4</v>
      </c>
      <c r="N109">
        <v>15</v>
      </c>
      <c r="O109">
        <v>10</v>
      </c>
      <c r="P109">
        <v>28</v>
      </c>
      <c r="Q109">
        <v>25</v>
      </c>
      <c r="R109">
        <v>1</v>
      </c>
      <c r="S109" t="s">
        <v>1193</v>
      </c>
      <c r="T109" t="s">
        <v>3577</v>
      </c>
      <c r="U109" t="s">
        <v>1612</v>
      </c>
      <c r="V109" t="s">
        <v>1193</v>
      </c>
      <c r="W109" t="s">
        <v>1193</v>
      </c>
      <c r="X109" t="s">
        <v>1193</v>
      </c>
      <c r="Y109" t="s">
        <v>1196</v>
      </c>
      <c r="Z109" t="s">
        <v>1193</v>
      </c>
      <c r="AA109" t="s">
        <v>1193</v>
      </c>
      <c r="AB109" t="s">
        <v>1193</v>
      </c>
      <c r="AC109" t="s">
        <v>1193</v>
      </c>
      <c r="AD109" t="s">
        <v>1612</v>
      </c>
      <c r="AE109" t="s">
        <v>1612</v>
      </c>
      <c r="AF109" t="s">
        <v>1612</v>
      </c>
      <c r="AG109">
        <v>42460</v>
      </c>
      <c r="AH109" t="s">
        <v>1612</v>
      </c>
      <c r="AI109" t="s">
        <v>1612</v>
      </c>
      <c r="AJ109" t="s">
        <v>1612</v>
      </c>
      <c r="AK109" t="s">
        <v>1612</v>
      </c>
      <c r="AL109" t="s">
        <v>1612</v>
      </c>
      <c r="AM109" t="s">
        <v>1612</v>
      </c>
      <c r="AN109" t="s">
        <v>1612</v>
      </c>
      <c r="AO109" t="s">
        <v>2048</v>
      </c>
      <c r="AP109" t="s">
        <v>1612</v>
      </c>
      <c r="AQ109" t="s">
        <v>1612</v>
      </c>
      <c r="AR109" t="s">
        <v>1612</v>
      </c>
      <c r="AS109" t="s">
        <v>1612</v>
      </c>
      <c r="AT109">
        <v>3138</v>
      </c>
      <c r="AU109">
        <v>169860</v>
      </c>
      <c r="AV109" t="s">
        <v>1612</v>
      </c>
      <c r="AW109" t="s">
        <v>402</v>
      </c>
      <c r="AX109">
        <v>3051</v>
      </c>
      <c r="AY109">
        <v>2380500</v>
      </c>
      <c r="AZ109">
        <v>2380500</v>
      </c>
      <c r="BA109">
        <v>2380500</v>
      </c>
      <c r="BB109">
        <v>2380500</v>
      </c>
      <c r="BC109">
        <v>2380500</v>
      </c>
      <c r="BD109">
        <v>2380500</v>
      </c>
      <c r="BE109" t="s">
        <v>1612</v>
      </c>
      <c r="BF109">
        <v>2380500</v>
      </c>
      <c r="BG109">
        <v>2380500</v>
      </c>
      <c r="BH109">
        <v>2380500</v>
      </c>
      <c r="BI109">
        <v>2380500</v>
      </c>
      <c r="BJ109">
        <v>1873120</v>
      </c>
      <c r="BK109">
        <v>1745832</v>
      </c>
      <c r="BL109" t="s">
        <v>4467</v>
      </c>
      <c r="BM109" t="s">
        <v>4468</v>
      </c>
      <c r="BN109" t="s">
        <v>1214</v>
      </c>
      <c r="BO109" t="s">
        <v>2052</v>
      </c>
      <c r="BP109" t="s">
        <v>1215</v>
      </c>
      <c r="BQ109" t="s">
        <v>4469</v>
      </c>
      <c r="BR109" t="s">
        <v>1612</v>
      </c>
      <c r="BS109" t="s">
        <v>1214</v>
      </c>
      <c r="BT109" t="s">
        <v>2054</v>
      </c>
      <c r="BU109" t="s">
        <v>1612</v>
      </c>
      <c r="BV109" t="s">
        <v>1215</v>
      </c>
      <c r="BW109" t="s">
        <v>4470</v>
      </c>
      <c r="BX109" t="s">
        <v>1193</v>
      </c>
      <c r="BY109" t="s">
        <v>3606</v>
      </c>
      <c r="BZ109" t="s">
        <v>3589</v>
      </c>
      <c r="CA109" t="s">
        <v>1193</v>
      </c>
      <c r="CB109" t="s">
        <v>1194</v>
      </c>
      <c r="CC109" t="s">
        <v>3590</v>
      </c>
      <c r="CD109" t="s">
        <v>1612</v>
      </c>
      <c r="CE109" t="s">
        <v>1194</v>
      </c>
      <c r="CF109" t="s">
        <v>3590</v>
      </c>
      <c r="CG109" t="s">
        <v>1612</v>
      </c>
      <c r="CH109" t="s">
        <v>1194</v>
      </c>
      <c r="CI109" t="s">
        <v>3590</v>
      </c>
      <c r="CJ109" t="s">
        <v>1612</v>
      </c>
      <c r="CK109" t="s">
        <v>1193</v>
      </c>
      <c r="CL109" t="s">
        <v>424</v>
      </c>
      <c r="CM109" t="s">
        <v>1612</v>
      </c>
      <c r="CN109" t="s">
        <v>1193</v>
      </c>
      <c r="CO109" t="s">
        <v>424</v>
      </c>
      <c r="CP109" t="s">
        <v>1612</v>
      </c>
      <c r="CQ109" t="s">
        <v>1193</v>
      </c>
      <c r="CR109" t="s">
        <v>428</v>
      </c>
      <c r="CS109" t="s">
        <v>1612</v>
      </c>
      <c r="CT109" t="s">
        <v>1194</v>
      </c>
      <c r="CU109" t="s">
        <v>3590</v>
      </c>
      <c r="CV109" t="s">
        <v>1612</v>
      </c>
      <c r="CW109" t="s">
        <v>1193</v>
      </c>
      <c r="CX109" t="s">
        <v>427</v>
      </c>
      <c r="CY109" t="s">
        <v>4471</v>
      </c>
      <c r="CZ109" t="s">
        <v>1193</v>
      </c>
      <c r="DA109" t="s">
        <v>1193</v>
      </c>
      <c r="DB109" t="s">
        <v>1194</v>
      </c>
      <c r="DC109" t="s">
        <v>1193</v>
      </c>
      <c r="DD109" t="s">
        <v>1194</v>
      </c>
      <c r="DE109" t="s">
        <v>1194</v>
      </c>
      <c r="DF109" t="s">
        <v>1194</v>
      </c>
      <c r="DG109" t="s">
        <v>1194</v>
      </c>
      <c r="DH109" t="s">
        <v>1194</v>
      </c>
      <c r="DI109" t="s">
        <v>1194</v>
      </c>
      <c r="DJ109" t="s">
        <v>1194</v>
      </c>
      <c r="DK109" t="s">
        <v>1194</v>
      </c>
      <c r="DL109" t="s">
        <v>1193</v>
      </c>
      <c r="DM109" t="s">
        <v>4472</v>
      </c>
      <c r="DN109" t="s">
        <v>1193</v>
      </c>
      <c r="DO109" t="s">
        <v>4473</v>
      </c>
      <c r="DP109">
        <v>4.4999999999999998E-2</v>
      </c>
      <c r="DQ109">
        <v>0.64100000000000001</v>
      </c>
      <c r="DR109" t="s">
        <v>4474</v>
      </c>
      <c r="DS109" t="s">
        <v>3592</v>
      </c>
      <c r="DT109" t="s">
        <v>1612</v>
      </c>
      <c r="DU109">
        <v>25</v>
      </c>
      <c r="DV109">
        <v>10</v>
      </c>
      <c r="DW109">
        <v>0.6</v>
      </c>
      <c r="DX109" t="s">
        <v>4475</v>
      </c>
      <c r="DY109" t="s">
        <v>4476</v>
      </c>
    </row>
    <row r="110" spans="1:129">
      <c r="A110" t="s">
        <v>49</v>
      </c>
      <c r="B110" t="s">
        <v>159</v>
      </c>
      <c r="C110" t="s">
        <v>104</v>
      </c>
      <c r="D110" s="402" t="s">
        <v>301</v>
      </c>
      <c r="E110" s="402" t="s">
        <v>300</v>
      </c>
      <c r="F110" t="s">
        <v>2059</v>
      </c>
      <c r="G110" t="s">
        <v>4477</v>
      </c>
      <c r="H110" t="s">
        <v>4478</v>
      </c>
      <c r="I110" t="s">
        <v>2061</v>
      </c>
      <c r="J110">
        <v>5</v>
      </c>
      <c r="K110">
        <v>1</v>
      </c>
      <c r="L110">
        <v>24</v>
      </c>
      <c r="M110">
        <v>4</v>
      </c>
      <c r="N110">
        <v>15</v>
      </c>
      <c r="O110">
        <v>10</v>
      </c>
      <c r="P110">
        <v>28</v>
      </c>
      <c r="Q110">
        <v>25</v>
      </c>
      <c r="R110">
        <v>1</v>
      </c>
      <c r="S110" t="s">
        <v>1193</v>
      </c>
      <c r="T110" t="s">
        <v>3577</v>
      </c>
      <c r="U110" t="s">
        <v>1612</v>
      </c>
      <c r="V110" t="s">
        <v>1193</v>
      </c>
      <c r="W110" t="s">
        <v>1193</v>
      </c>
      <c r="X110" t="s">
        <v>1193</v>
      </c>
      <c r="Y110" t="s">
        <v>1193</v>
      </c>
      <c r="Z110" t="s">
        <v>1193</v>
      </c>
      <c r="AA110" t="s">
        <v>1193</v>
      </c>
      <c r="AB110" t="s">
        <v>1193</v>
      </c>
      <c r="AC110" t="s">
        <v>1193</v>
      </c>
      <c r="AD110" t="s">
        <v>1612</v>
      </c>
      <c r="AE110" t="s">
        <v>1612</v>
      </c>
      <c r="AF110" t="s">
        <v>1612</v>
      </c>
      <c r="AG110" t="s">
        <v>1612</v>
      </c>
      <c r="AH110" t="s">
        <v>1612</v>
      </c>
      <c r="AI110" t="s">
        <v>1612</v>
      </c>
      <c r="AJ110" t="s">
        <v>1612</v>
      </c>
      <c r="AK110" t="s">
        <v>1612</v>
      </c>
      <c r="AL110" t="s">
        <v>1612</v>
      </c>
      <c r="AM110" t="s">
        <v>1612</v>
      </c>
      <c r="AN110" t="s">
        <v>1612</v>
      </c>
      <c r="AO110" t="s">
        <v>1612</v>
      </c>
      <c r="AP110" t="s">
        <v>1612</v>
      </c>
      <c r="AQ110" t="s">
        <v>1612</v>
      </c>
      <c r="AR110" t="s">
        <v>1612</v>
      </c>
      <c r="AS110" t="s">
        <v>1612</v>
      </c>
      <c r="AT110">
        <v>6835</v>
      </c>
      <c r="AU110">
        <v>73010</v>
      </c>
      <c r="AV110" t="s">
        <v>1612</v>
      </c>
      <c r="AW110" t="s">
        <v>403</v>
      </c>
      <c r="AX110">
        <v>6776</v>
      </c>
      <c r="AY110">
        <v>4350750</v>
      </c>
      <c r="AZ110">
        <v>4350750</v>
      </c>
      <c r="BA110">
        <v>4350750</v>
      </c>
      <c r="BB110">
        <v>4350750</v>
      </c>
      <c r="BC110">
        <v>4350750</v>
      </c>
      <c r="BD110">
        <v>4350750</v>
      </c>
      <c r="BE110" t="s">
        <v>1612</v>
      </c>
      <c r="BF110">
        <v>4350750</v>
      </c>
      <c r="BG110">
        <v>4350750</v>
      </c>
      <c r="BH110">
        <v>4350750</v>
      </c>
      <c r="BI110">
        <v>4350750</v>
      </c>
      <c r="BJ110">
        <v>4350750</v>
      </c>
      <c r="BK110">
        <v>4350750</v>
      </c>
      <c r="BL110" t="s">
        <v>1612</v>
      </c>
      <c r="BM110" t="s">
        <v>4479</v>
      </c>
      <c r="BN110" t="s">
        <v>1214</v>
      </c>
      <c r="BO110" t="s">
        <v>4480</v>
      </c>
      <c r="BP110" t="s">
        <v>1214</v>
      </c>
      <c r="BQ110" t="s">
        <v>4481</v>
      </c>
      <c r="BR110" t="s">
        <v>1612</v>
      </c>
      <c r="BS110" t="s">
        <v>1217</v>
      </c>
      <c r="BT110" t="s">
        <v>4482</v>
      </c>
      <c r="BU110" t="s">
        <v>1612</v>
      </c>
      <c r="BV110" t="s">
        <v>1217</v>
      </c>
      <c r="BW110" t="s">
        <v>4482</v>
      </c>
      <c r="BX110" t="s">
        <v>1193</v>
      </c>
      <c r="BY110" t="s">
        <v>3606</v>
      </c>
      <c r="BZ110" t="s">
        <v>3607</v>
      </c>
      <c r="CA110" t="s">
        <v>1193</v>
      </c>
      <c r="CB110" t="s">
        <v>1194</v>
      </c>
      <c r="CC110" t="s">
        <v>3590</v>
      </c>
      <c r="CD110" t="s">
        <v>1612</v>
      </c>
      <c r="CE110" t="s">
        <v>1194</v>
      </c>
      <c r="CF110" t="s">
        <v>3590</v>
      </c>
      <c r="CG110" t="s">
        <v>1612</v>
      </c>
      <c r="CH110" t="s">
        <v>1194</v>
      </c>
      <c r="CI110" t="s">
        <v>3590</v>
      </c>
      <c r="CJ110" t="s">
        <v>1612</v>
      </c>
      <c r="CK110" t="s">
        <v>1194</v>
      </c>
      <c r="CL110" t="s">
        <v>3590</v>
      </c>
      <c r="CM110" t="s">
        <v>1612</v>
      </c>
      <c r="CN110" t="s">
        <v>1194</v>
      </c>
      <c r="CO110" t="s">
        <v>3590</v>
      </c>
      <c r="CP110" t="s">
        <v>1612</v>
      </c>
      <c r="CQ110" t="s">
        <v>1194</v>
      </c>
      <c r="CR110" t="s">
        <v>3590</v>
      </c>
      <c r="CS110" t="s">
        <v>1612</v>
      </c>
      <c r="CT110" t="s">
        <v>1193</v>
      </c>
      <c r="CU110" t="s">
        <v>423</v>
      </c>
      <c r="CV110" t="s">
        <v>1612</v>
      </c>
      <c r="CW110" t="s">
        <v>1194</v>
      </c>
      <c r="CX110" t="s">
        <v>3590</v>
      </c>
      <c r="CY110" t="s">
        <v>1612</v>
      </c>
      <c r="CZ110" t="s">
        <v>1193</v>
      </c>
      <c r="DA110" t="s">
        <v>1193</v>
      </c>
      <c r="DB110" t="s">
        <v>1193</v>
      </c>
      <c r="DC110" t="s">
        <v>1193</v>
      </c>
      <c r="DD110" t="s">
        <v>1193</v>
      </c>
      <c r="DE110" t="s">
        <v>1193</v>
      </c>
      <c r="DF110" t="s">
        <v>1193</v>
      </c>
      <c r="DG110" t="s">
        <v>1193</v>
      </c>
      <c r="DH110" t="s">
        <v>1193</v>
      </c>
      <c r="DI110" t="s">
        <v>1193</v>
      </c>
      <c r="DJ110" t="s">
        <v>1193</v>
      </c>
      <c r="DK110" t="s">
        <v>1193</v>
      </c>
      <c r="DL110" t="s">
        <v>1193</v>
      </c>
      <c r="DM110" t="s">
        <v>4483</v>
      </c>
      <c r="DN110" t="s">
        <v>1194</v>
      </c>
      <c r="DO110" t="s">
        <v>1612</v>
      </c>
      <c r="DP110" t="s">
        <v>1612</v>
      </c>
      <c r="DQ110" t="s">
        <v>1612</v>
      </c>
      <c r="DR110" t="s">
        <v>4467</v>
      </c>
      <c r="DS110" t="s">
        <v>3717</v>
      </c>
      <c r="DT110" t="s">
        <v>1612</v>
      </c>
      <c r="DU110" t="s">
        <v>1612</v>
      </c>
      <c r="DV110">
        <v>13</v>
      </c>
      <c r="DW110">
        <v>0.84599999999999997</v>
      </c>
      <c r="DX110" t="s">
        <v>4484</v>
      </c>
      <c r="DY110" t="s">
        <v>4485</v>
      </c>
    </row>
    <row r="111" spans="1:129">
      <c r="A111" t="s">
        <v>49</v>
      </c>
      <c r="B111" t="s">
        <v>159</v>
      </c>
      <c r="C111" t="s">
        <v>104</v>
      </c>
      <c r="D111" s="402" t="s">
        <v>299</v>
      </c>
      <c r="E111" s="402" t="s">
        <v>298</v>
      </c>
      <c r="F111" t="s">
        <v>2070</v>
      </c>
      <c r="G111" t="s">
        <v>2071</v>
      </c>
      <c r="H111" t="s">
        <v>2072</v>
      </c>
      <c r="I111" t="s">
        <v>2073</v>
      </c>
      <c r="J111">
        <v>5</v>
      </c>
      <c r="K111">
        <v>1</v>
      </c>
      <c r="L111">
        <v>24</v>
      </c>
      <c r="M111">
        <v>4</v>
      </c>
      <c r="N111">
        <v>15</v>
      </c>
      <c r="O111">
        <v>10</v>
      </c>
      <c r="P111">
        <v>28</v>
      </c>
      <c r="Q111">
        <v>25</v>
      </c>
      <c r="R111">
        <v>1</v>
      </c>
      <c r="S111" t="s">
        <v>1193</v>
      </c>
      <c r="T111" t="s">
        <v>3577</v>
      </c>
      <c r="U111" t="s">
        <v>1612</v>
      </c>
      <c r="V111" t="s">
        <v>1193</v>
      </c>
      <c r="W111" t="s">
        <v>1193</v>
      </c>
      <c r="X111" t="s">
        <v>1193</v>
      </c>
      <c r="Y111" t="s">
        <v>1193</v>
      </c>
      <c r="Z111" t="s">
        <v>1193</v>
      </c>
      <c r="AA111" t="s">
        <v>1193</v>
      </c>
      <c r="AB111" t="s">
        <v>1193</v>
      </c>
      <c r="AC111" t="s">
        <v>1193</v>
      </c>
      <c r="AD111" t="s">
        <v>1612</v>
      </c>
      <c r="AE111" t="s">
        <v>1612</v>
      </c>
      <c r="AF111" t="s">
        <v>1612</v>
      </c>
      <c r="AG111" t="s">
        <v>1612</v>
      </c>
      <c r="AH111" t="s">
        <v>1612</v>
      </c>
      <c r="AI111" t="s">
        <v>1612</v>
      </c>
      <c r="AJ111" t="s">
        <v>1612</v>
      </c>
      <c r="AK111" t="s">
        <v>1612</v>
      </c>
      <c r="AL111" t="s">
        <v>1612</v>
      </c>
      <c r="AM111" t="s">
        <v>1612</v>
      </c>
      <c r="AN111" t="s">
        <v>1612</v>
      </c>
      <c r="AO111" t="s">
        <v>1612</v>
      </c>
      <c r="AP111" t="s">
        <v>1612</v>
      </c>
      <c r="AQ111" t="s">
        <v>1612</v>
      </c>
      <c r="AR111" t="s">
        <v>1612</v>
      </c>
      <c r="AS111" t="s">
        <v>1612</v>
      </c>
      <c r="AT111">
        <v>22143</v>
      </c>
      <c r="AU111">
        <v>919527</v>
      </c>
      <c r="AV111" t="s">
        <v>1612</v>
      </c>
      <c r="AW111" t="s">
        <v>402</v>
      </c>
      <c r="AX111">
        <v>22215</v>
      </c>
      <c r="AY111">
        <v>15372000</v>
      </c>
      <c r="AZ111">
        <v>15372000</v>
      </c>
      <c r="BA111">
        <v>15372000</v>
      </c>
      <c r="BB111">
        <v>15372000</v>
      </c>
      <c r="BC111">
        <v>15372000</v>
      </c>
      <c r="BD111">
        <v>15372000</v>
      </c>
      <c r="BE111" t="s">
        <v>2063</v>
      </c>
      <c r="BF111">
        <v>14500000</v>
      </c>
      <c r="BG111">
        <v>15500000</v>
      </c>
      <c r="BH111">
        <v>15500000</v>
      </c>
      <c r="BI111">
        <v>15500000</v>
      </c>
      <c r="BJ111">
        <v>13500000</v>
      </c>
      <c r="BK111">
        <v>11230000</v>
      </c>
      <c r="BL111" t="s">
        <v>2063</v>
      </c>
      <c r="BM111" t="s">
        <v>4486</v>
      </c>
      <c r="BN111" t="s">
        <v>1215</v>
      </c>
      <c r="BO111" t="s">
        <v>4487</v>
      </c>
      <c r="BP111" t="s">
        <v>1214</v>
      </c>
      <c r="BQ111" t="s">
        <v>4488</v>
      </c>
      <c r="BR111" t="s">
        <v>1612</v>
      </c>
      <c r="BS111" t="s">
        <v>1214</v>
      </c>
      <c r="BT111" t="s">
        <v>4489</v>
      </c>
      <c r="BU111" t="s">
        <v>1612</v>
      </c>
      <c r="BV111" t="s">
        <v>1217</v>
      </c>
      <c r="BW111" t="s">
        <v>4490</v>
      </c>
      <c r="BX111" t="s">
        <v>1193</v>
      </c>
      <c r="BY111" t="s">
        <v>3606</v>
      </c>
      <c r="BZ111" t="s">
        <v>3589</v>
      </c>
      <c r="CA111" t="s">
        <v>1193</v>
      </c>
      <c r="CB111" t="s">
        <v>1194</v>
      </c>
      <c r="CC111" t="s">
        <v>3590</v>
      </c>
      <c r="CD111" t="s">
        <v>1612</v>
      </c>
      <c r="CE111" t="s">
        <v>1194</v>
      </c>
      <c r="CF111" t="s">
        <v>3590</v>
      </c>
      <c r="CG111" t="s">
        <v>1612</v>
      </c>
      <c r="CH111" t="s">
        <v>1194</v>
      </c>
      <c r="CI111" t="s">
        <v>3590</v>
      </c>
      <c r="CJ111" t="s">
        <v>1612</v>
      </c>
      <c r="CK111" t="s">
        <v>1194</v>
      </c>
      <c r="CL111" t="s">
        <v>3590</v>
      </c>
      <c r="CM111" t="s">
        <v>1612</v>
      </c>
      <c r="CN111" t="s">
        <v>1193</v>
      </c>
      <c r="CO111" t="s">
        <v>424</v>
      </c>
      <c r="CP111" t="s">
        <v>1612</v>
      </c>
      <c r="CQ111" t="s">
        <v>1194</v>
      </c>
      <c r="CR111" t="s">
        <v>3590</v>
      </c>
      <c r="CS111" t="s">
        <v>1612</v>
      </c>
      <c r="CT111" t="s">
        <v>1193</v>
      </c>
      <c r="CU111" t="s">
        <v>425</v>
      </c>
      <c r="CV111" t="s">
        <v>1612</v>
      </c>
      <c r="CW111" t="s">
        <v>1194</v>
      </c>
      <c r="CX111" t="s">
        <v>3590</v>
      </c>
      <c r="CY111" t="s">
        <v>1612</v>
      </c>
      <c r="CZ111" t="s">
        <v>1193</v>
      </c>
      <c r="DA111" t="s">
        <v>1193</v>
      </c>
      <c r="DB111" t="s">
        <v>1193</v>
      </c>
      <c r="DC111" t="s">
        <v>1193</v>
      </c>
      <c r="DD111" t="s">
        <v>1193</v>
      </c>
      <c r="DE111" t="s">
        <v>1193</v>
      </c>
      <c r="DF111" t="s">
        <v>1193</v>
      </c>
      <c r="DG111" t="s">
        <v>1193</v>
      </c>
      <c r="DH111" t="s">
        <v>1194</v>
      </c>
      <c r="DI111" t="s">
        <v>1193</v>
      </c>
      <c r="DJ111" t="s">
        <v>1193</v>
      </c>
      <c r="DK111" t="s">
        <v>1193</v>
      </c>
      <c r="DL111" t="s">
        <v>1193</v>
      </c>
      <c r="DM111" t="s">
        <v>4491</v>
      </c>
      <c r="DN111" t="s">
        <v>1193</v>
      </c>
      <c r="DO111" t="s">
        <v>4492</v>
      </c>
      <c r="DP111">
        <v>2.5000000000000001E-2</v>
      </c>
      <c r="DQ111">
        <v>1</v>
      </c>
      <c r="DR111" t="s">
        <v>4493</v>
      </c>
      <c r="DS111" t="s">
        <v>3611</v>
      </c>
      <c r="DT111" t="s">
        <v>1612</v>
      </c>
      <c r="DU111" t="s">
        <v>1612</v>
      </c>
      <c r="DV111">
        <v>13</v>
      </c>
      <c r="DW111">
        <v>0.84599999999999997</v>
      </c>
      <c r="DX111" t="s">
        <v>4494</v>
      </c>
      <c r="DY111" t="s">
        <v>4495</v>
      </c>
    </row>
    <row r="112" spans="1:129">
      <c r="A112" t="s">
        <v>56</v>
      </c>
      <c r="B112" t="s">
        <v>65</v>
      </c>
      <c r="C112" t="s">
        <v>97</v>
      </c>
      <c r="D112" s="402" t="s">
        <v>297</v>
      </c>
      <c r="E112" s="402" t="s">
        <v>296</v>
      </c>
      <c r="F112" t="s">
        <v>2082</v>
      </c>
      <c r="G112" t="s">
        <v>4496</v>
      </c>
      <c r="H112" t="s">
        <v>2084</v>
      </c>
      <c r="I112" t="s">
        <v>2085</v>
      </c>
      <c r="J112">
        <v>5</v>
      </c>
      <c r="K112">
        <v>1</v>
      </c>
      <c r="L112">
        <v>24</v>
      </c>
      <c r="M112">
        <v>4</v>
      </c>
      <c r="N112">
        <v>15</v>
      </c>
      <c r="O112">
        <v>10</v>
      </c>
      <c r="P112">
        <v>28</v>
      </c>
      <c r="Q112">
        <v>25</v>
      </c>
      <c r="R112">
        <v>1</v>
      </c>
      <c r="S112" t="s">
        <v>1193</v>
      </c>
      <c r="T112" t="s">
        <v>3577</v>
      </c>
      <c r="U112" t="s">
        <v>1612</v>
      </c>
      <c r="V112" t="s">
        <v>1193</v>
      </c>
      <c r="W112" t="s">
        <v>1193</v>
      </c>
      <c r="X112" t="s">
        <v>1194</v>
      </c>
      <c r="Y112" t="s">
        <v>1193</v>
      </c>
      <c r="Z112" t="s">
        <v>1193</v>
      </c>
      <c r="AA112" t="s">
        <v>1193</v>
      </c>
      <c r="AB112" t="s">
        <v>1193</v>
      </c>
      <c r="AC112" t="s">
        <v>1194</v>
      </c>
      <c r="AD112" t="s">
        <v>1612</v>
      </c>
      <c r="AE112" t="s">
        <v>1612</v>
      </c>
      <c r="AF112">
        <v>42460</v>
      </c>
      <c r="AG112" t="s">
        <v>1612</v>
      </c>
      <c r="AH112" t="s">
        <v>1612</v>
      </c>
      <c r="AI112" t="s">
        <v>1612</v>
      </c>
      <c r="AJ112" t="s">
        <v>1612</v>
      </c>
      <c r="AK112">
        <v>42460</v>
      </c>
      <c r="AL112" t="s">
        <v>1612</v>
      </c>
      <c r="AM112" t="s">
        <v>1612</v>
      </c>
      <c r="AN112" t="s">
        <v>2086</v>
      </c>
      <c r="AO112" t="s">
        <v>1612</v>
      </c>
      <c r="AP112" t="s">
        <v>1612</v>
      </c>
      <c r="AQ112" t="s">
        <v>1612</v>
      </c>
      <c r="AR112" t="s">
        <v>1612</v>
      </c>
      <c r="AS112" t="s">
        <v>2087</v>
      </c>
      <c r="AT112">
        <v>20268</v>
      </c>
      <c r="AU112" t="s">
        <v>1612</v>
      </c>
      <c r="AV112" t="s">
        <v>3010</v>
      </c>
      <c r="AW112" t="s">
        <v>404</v>
      </c>
      <c r="AX112">
        <v>19266</v>
      </c>
      <c r="AY112">
        <v>13931000</v>
      </c>
      <c r="AZ112">
        <v>13977666.666666666</v>
      </c>
      <c r="BA112">
        <v>13977666.666666666</v>
      </c>
      <c r="BB112">
        <v>15006667</v>
      </c>
      <c r="BC112">
        <v>13931000</v>
      </c>
      <c r="BD112">
        <v>13977666.666666666</v>
      </c>
      <c r="BE112" t="s">
        <v>4497</v>
      </c>
      <c r="BF112">
        <v>12846000</v>
      </c>
      <c r="BG112">
        <v>12993000</v>
      </c>
      <c r="BH112">
        <v>13966000</v>
      </c>
      <c r="BI112">
        <v>15309000</v>
      </c>
      <c r="BJ112">
        <v>12846000</v>
      </c>
      <c r="BK112">
        <v>12993000</v>
      </c>
      <c r="BL112" t="s">
        <v>4498</v>
      </c>
      <c r="BM112" t="s">
        <v>4499</v>
      </c>
      <c r="BN112" t="s">
        <v>1214</v>
      </c>
      <c r="BO112" t="s">
        <v>4500</v>
      </c>
      <c r="BP112" t="s">
        <v>1214</v>
      </c>
      <c r="BQ112" t="s">
        <v>4500</v>
      </c>
      <c r="BR112" t="s">
        <v>1612</v>
      </c>
      <c r="BS112" t="s">
        <v>1215</v>
      </c>
      <c r="BT112" t="s">
        <v>4501</v>
      </c>
      <c r="BU112" t="s">
        <v>1612</v>
      </c>
      <c r="BV112" t="s">
        <v>1214</v>
      </c>
      <c r="BW112" t="s">
        <v>4502</v>
      </c>
      <c r="BX112" t="s">
        <v>1193</v>
      </c>
      <c r="BY112" t="s">
        <v>3606</v>
      </c>
      <c r="BZ112" t="s">
        <v>3589</v>
      </c>
      <c r="CA112" t="s">
        <v>1193</v>
      </c>
      <c r="CB112" t="s">
        <v>1194</v>
      </c>
      <c r="CC112" t="s">
        <v>3590</v>
      </c>
      <c r="CD112" t="s">
        <v>1612</v>
      </c>
      <c r="CE112" t="s">
        <v>1194</v>
      </c>
      <c r="CF112" t="s">
        <v>3590</v>
      </c>
      <c r="CG112" t="s">
        <v>1612</v>
      </c>
      <c r="CH112" t="s">
        <v>1193</v>
      </c>
      <c r="CI112" t="s">
        <v>424</v>
      </c>
      <c r="CJ112" t="s">
        <v>1612</v>
      </c>
      <c r="CK112" t="s">
        <v>1194</v>
      </c>
      <c r="CL112" t="s">
        <v>3590</v>
      </c>
      <c r="CM112" t="s">
        <v>1612</v>
      </c>
      <c r="CN112" t="s">
        <v>1193</v>
      </c>
      <c r="CO112" t="s">
        <v>422</v>
      </c>
      <c r="CP112" t="s">
        <v>1612</v>
      </c>
      <c r="CQ112" t="s">
        <v>1194</v>
      </c>
      <c r="CR112" t="s">
        <v>3590</v>
      </c>
      <c r="CS112" t="s">
        <v>1612</v>
      </c>
      <c r="CT112" t="s">
        <v>1193</v>
      </c>
      <c r="CU112" t="s">
        <v>423</v>
      </c>
      <c r="CV112" t="s">
        <v>1612</v>
      </c>
      <c r="CW112" t="s">
        <v>1194</v>
      </c>
      <c r="CX112" t="s">
        <v>3590</v>
      </c>
      <c r="CY112" t="s">
        <v>1612</v>
      </c>
      <c r="CZ112" t="s">
        <v>1193</v>
      </c>
      <c r="DA112" t="s">
        <v>1193</v>
      </c>
      <c r="DB112" t="s">
        <v>1193</v>
      </c>
      <c r="DC112" t="s">
        <v>1193</v>
      </c>
      <c r="DD112" t="s">
        <v>1193</v>
      </c>
      <c r="DE112" t="s">
        <v>1193</v>
      </c>
      <c r="DF112" t="s">
        <v>1193</v>
      </c>
      <c r="DG112" t="s">
        <v>1193</v>
      </c>
      <c r="DH112" t="s">
        <v>1194</v>
      </c>
      <c r="DI112" t="s">
        <v>1194</v>
      </c>
      <c r="DJ112" t="s">
        <v>1194</v>
      </c>
      <c r="DK112" t="s">
        <v>1194</v>
      </c>
      <c r="DL112" t="s">
        <v>1193</v>
      </c>
      <c r="DM112" t="s">
        <v>4503</v>
      </c>
      <c r="DN112" t="s">
        <v>1193</v>
      </c>
      <c r="DO112" t="s">
        <v>4504</v>
      </c>
      <c r="DP112" t="s">
        <v>4505</v>
      </c>
      <c r="DQ112" t="s">
        <v>4506</v>
      </c>
      <c r="DR112" t="s">
        <v>4507</v>
      </c>
      <c r="DS112" t="s">
        <v>3611</v>
      </c>
      <c r="DT112">
        <v>11</v>
      </c>
      <c r="DU112">
        <v>11</v>
      </c>
      <c r="DV112">
        <v>97</v>
      </c>
      <c r="DW112">
        <v>1</v>
      </c>
      <c r="DX112" t="s">
        <v>4508</v>
      </c>
      <c r="DY112" t="s">
        <v>4509</v>
      </c>
    </row>
    <row r="113" spans="1:129">
      <c r="A113" t="s">
        <v>44</v>
      </c>
      <c r="B113" t="s">
        <v>43</v>
      </c>
      <c r="C113" t="s">
        <v>42</v>
      </c>
      <c r="D113" s="402" t="s">
        <v>295</v>
      </c>
      <c r="E113" s="402" t="s">
        <v>294</v>
      </c>
      <c r="F113" t="s">
        <v>2096</v>
      </c>
      <c r="G113" t="s">
        <v>2097</v>
      </c>
      <c r="H113" t="s">
        <v>2098</v>
      </c>
      <c r="I113" t="s">
        <v>4510</v>
      </c>
      <c r="J113">
        <v>5</v>
      </c>
      <c r="K113">
        <v>1</v>
      </c>
      <c r="L113">
        <v>24</v>
      </c>
      <c r="M113">
        <v>4</v>
      </c>
      <c r="N113">
        <v>15</v>
      </c>
      <c r="O113">
        <v>10</v>
      </c>
      <c r="P113">
        <v>28</v>
      </c>
      <c r="Q113">
        <v>25</v>
      </c>
      <c r="R113">
        <v>1</v>
      </c>
      <c r="S113" t="s">
        <v>1193</v>
      </c>
      <c r="T113" t="s">
        <v>3577</v>
      </c>
      <c r="U113" t="s">
        <v>1612</v>
      </c>
      <c r="V113" t="s">
        <v>1193</v>
      </c>
      <c r="W113" t="s">
        <v>1193</v>
      </c>
      <c r="X113" t="s">
        <v>1193</v>
      </c>
      <c r="Y113" t="s">
        <v>1193</v>
      </c>
      <c r="Z113" t="s">
        <v>1193</v>
      </c>
      <c r="AA113" t="s">
        <v>1193</v>
      </c>
      <c r="AB113" t="s">
        <v>1193</v>
      </c>
      <c r="AC113" t="s">
        <v>1193</v>
      </c>
      <c r="AD113" t="s">
        <v>1612</v>
      </c>
      <c r="AE113" t="s">
        <v>1612</v>
      </c>
      <c r="AF113" t="s">
        <v>1612</v>
      </c>
      <c r="AG113" t="s">
        <v>1612</v>
      </c>
      <c r="AH113" t="s">
        <v>1612</v>
      </c>
      <c r="AI113" t="s">
        <v>1612</v>
      </c>
      <c r="AJ113" t="s">
        <v>1612</v>
      </c>
      <c r="AK113" t="s">
        <v>1612</v>
      </c>
      <c r="AL113" t="s">
        <v>1612</v>
      </c>
      <c r="AM113" t="s">
        <v>1612</v>
      </c>
      <c r="AN113" t="s">
        <v>1612</v>
      </c>
      <c r="AO113" t="s">
        <v>1612</v>
      </c>
      <c r="AP113" t="s">
        <v>1612</v>
      </c>
      <c r="AQ113" t="s">
        <v>1612</v>
      </c>
      <c r="AR113" t="s">
        <v>1612</v>
      </c>
      <c r="AS113" t="s">
        <v>1612</v>
      </c>
      <c r="AT113">
        <v>9067</v>
      </c>
      <c r="AU113">
        <v>52638</v>
      </c>
      <c r="AV113" t="s">
        <v>1612</v>
      </c>
      <c r="AW113" t="s">
        <v>402</v>
      </c>
      <c r="AX113">
        <v>9154</v>
      </c>
      <c r="AY113">
        <v>6041000</v>
      </c>
      <c r="AZ113">
        <v>6041000</v>
      </c>
      <c r="BA113">
        <v>6041000</v>
      </c>
      <c r="BB113">
        <v>6041000</v>
      </c>
      <c r="BC113">
        <v>6041000</v>
      </c>
      <c r="BD113">
        <v>6041000</v>
      </c>
      <c r="BE113" t="s">
        <v>2100</v>
      </c>
      <c r="BF113">
        <v>5431000</v>
      </c>
      <c r="BG113">
        <v>6412000</v>
      </c>
      <c r="BH113">
        <v>6041000</v>
      </c>
      <c r="BI113">
        <v>6280000</v>
      </c>
      <c r="BJ113">
        <v>5431000</v>
      </c>
      <c r="BK113">
        <v>6412000</v>
      </c>
      <c r="BL113" t="s">
        <v>4511</v>
      </c>
      <c r="BM113" t="s">
        <v>2102</v>
      </c>
      <c r="BN113" t="s">
        <v>1215</v>
      </c>
      <c r="BO113" t="s">
        <v>4512</v>
      </c>
      <c r="BP113" t="s">
        <v>1214</v>
      </c>
      <c r="BQ113" t="s">
        <v>4513</v>
      </c>
      <c r="BR113" t="s">
        <v>1612</v>
      </c>
      <c r="BS113" t="s">
        <v>1214</v>
      </c>
      <c r="BT113" t="s">
        <v>4514</v>
      </c>
      <c r="BU113" t="s">
        <v>1624</v>
      </c>
      <c r="BV113" t="s">
        <v>1217</v>
      </c>
      <c r="BW113" t="s">
        <v>1744</v>
      </c>
      <c r="BX113" t="s">
        <v>1193</v>
      </c>
      <c r="BY113" t="s">
        <v>3588</v>
      </c>
      <c r="BZ113" t="s">
        <v>3607</v>
      </c>
      <c r="CA113" t="s">
        <v>1193</v>
      </c>
      <c r="CB113" t="s">
        <v>1194</v>
      </c>
      <c r="CC113" t="s">
        <v>3590</v>
      </c>
      <c r="CD113" t="s">
        <v>1612</v>
      </c>
      <c r="CE113" t="s">
        <v>1194</v>
      </c>
      <c r="CF113" t="s">
        <v>3590</v>
      </c>
      <c r="CG113" t="s">
        <v>1612</v>
      </c>
      <c r="CH113" t="s">
        <v>1194</v>
      </c>
      <c r="CI113" t="s">
        <v>3590</v>
      </c>
      <c r="CJ113" t="s">
        <v>1612</v>
      </c>
      <c r="CK113" t="s">
        <v>1194</v>
      </c>
      <c r="CL113" t="s">
        <v>3590</v>
      </c>
      <c r="CM113" t="s">
        <v>1612</v>
      </c>
      <c r="CN113" t="s">
        <v>1194</v>
      </c>
      <c r="CO113" t="s">
        <v>3590</v>
      </c>
      <c r="CP113" t="s">
        <v>1612</v>
      </c>
      <c r="CQ113" t="s">
        <v>1194</v>
      </c>
      <c r="CR113" t="s">
        <v>3590</v>
      </c>
      <c r="CS113" t="s">
        <v>1612</v>
      </c>
      <c r="CT113" t="s">
        <v>1193</v>
      </c>
      <c r="CU113" t="s">
        <v>427</v>
      </c>
      <c r="CV113" t="s">
        <v>1612</v>
      </c>
      <c r="CW113" t="s">
        <v>1193</v>
      </c>
      <c r="CX113" t="s">
        <v>425</v>
      </c>
      <c r="CY113" t="s">
        <v>4515</v>
      </c>
      <c r="CZ113" t="s">
        <v>1193</v>
      </c>
      <c r="DA113" t="s">
        <v>1193</v>
      </c>
      <c r="DB113" t="s">
        <v>1194</v>
      </c>
      <c r="DC113" t="s">
        <v>1193</v>
      </c>
      <c r="DD113" t="s">
        <v>1193</v>
      </c>
      <c r="DE113" t="s">
        <v>1193</v>
      </c>
      <c r="DF113" t="s">
        <v>1194</v>
      </c>
      <c r="DG113" t="s">
        <v>1193</v>
      </c>
      <c r="DH113" t="s">
        <v>1194</v>
      </c>
      <c r="DI113" t="s">
        <v>1194</v>
      </c>
      <c r="DJ113" t="s">
        <v>1194</v>
      </c>
      <c r="DK113" t="s">
        <v>1194</v>
      </c>
      <c r="DL113" t="s">
        <v>1193</v>
      </c>
      <c r="DM113" t="s">
        <v>4516</v>
      </c>
      <c r="DN113" t="s">
        <v>1193</v>
      </c>
      <c r="DO113" t="s">
        <v>4517</v>
      </c>
      <c r="DP113">
        <v>0.02</v>
      </c>
      <c r="DQ113" t="s">
        <v>1612</v>
      </c>
      <c r="DR113" t="s">
        <v>4518</v>
      </c>
      <c r="DS113" t="s">
        <v>1194</v>
      </c>
      <c r="DT113" t="s">
        <v>1612</v>
      </c>
      <c r="DU113" t="s">
        <v>1612</v>
      </c>
      <c r="DV113">
        <v>71</v>
      </c>
      <c r="DW113">
        <v>1</v>
      </c>
      <c r="DX113" t="s">
        <v>4519</v>
      </c>
      <c r="DY113" t="s">
        <v>4520</v>
      </c>
    </row>
    <row r="114" spans="1:129">
      <c r="A114" t="s">
        <v>56</v>
      </c>
      <c r="B114" t="s">
        <v>65</v>
      </c>
      <c r="C114" t="s">
        <v>135</v>
      </c>
      <c r="D114" s="402" t="s">
        <v>293</v>
      </c>
      <c r="E114" s="402" t="s">
        <v>292</v>
      </c>
      <c r="F114" t="s">
        <v>1758</v>
      </c>
      <c r="G114" t="s">
        <v>1759</v>
      </c>
      <c r="H114" t="s">
        <v>4521</v>
      </c>
      <c r="I114" t="s">
        <v>4522</v>
      </c>
      <c r="J114">
        <v>5</v>
      </c>
      <c r="K114">
        <v>1</v>
      </c>
      <c r="L114">
        <v>24</v>
      </c>
      <c r="M114">
        <v>4</v>
      </c>
      <c r="N114">
        <v>15</v>
      </c>
      <c r="O114">
        <v>10</v>
      </c>
      <c r="P114">
        <v>28</v>
      </c>
      <c r="Q114">
        <v>25</v>
      </c>
      <c r="R114">
        <v>1</v>
      </c>
      <c r="S114" t="s">
        <v>1193</v>
      </c>
      <c r="T114" t="s">
        <v>3577</v>
      </c>
      <c r="U114" t="s">
        <v>1612</v>
      </c>
      <c r="V114" t="s">
        <v>1193</v>
      </c>
      <c r="W114" t="s">
        <v>1193</v>
      </c>
      <c r="X114" t="s">
        <v>1196</v>
      </c>
      <c r="Y114" t="s">
        <v>1193</v>
      </c>
      <c r="Z114" t="s">
        <v>1193</v>
      </c>
      <c r="AA114" t="s">
        <v>1193</v>
      </c>
      <c r="AB114" t="s">
        <v>1196</v>
      </c>
      <c r="AC114" t="s">
        <v>1193</v>
      </c>
      <c r="AD114" t="s">
        <v>1612</v>
      </c>
      <c r="AE114" t="s">
        <v>1612</v>
      </c>
      <c r="AF114">
        <v>42644</v>
      </c>
      <c r="AG114" t="s">
        <v>1612</v>
      </c>
      <c r="AH114" t="s">
        <v>1612</v>
      </c>
      <c r="AI114" t="s">
        <v>1612</v>
      </c>
      <c r="AJ114">
        <v>42461</v>
      </c>
      <c r="AK114" t="s">
        <v>1612</v>
      </c>
      <c r="AL114" t="s">
        <v>1612</v>
      </c>
      <c r="AM114" t="s">
        <v>1612</v>
      </c>
      <c r="AN114" t="s">
        <v>4523</v>
      </c>
      <c r="AO114" t="s">
        <v>1612</v>
      </c>
      <c r="AP114" t="s">
        <v>1612</v>
      </c>
      <c r="AQ114" t="s">
        <v>1612</v>
      </c>
      <c r="AR114" t="s">
        <v>4524</v>
      </c>
      <c r="AS114" t="s">
        <v>1612</v>
      </c>
      <c r="AT114">
        <v>11981</v>
      </c>
      <c r="AU114" t="s">
        <v>1612</v>
      </c>
      <c r="AV114" t="s">
        <v>4525</v>
      </c>
      <c r="AW114" t="s">
        <v>402</v>
      </c>
      <c r="AX114">
        <v>9370</v>
      </c>
      <c r="AY114">
        <v>8592000</v>
      </c>
      <c r="AZ114">
        <v>8592000</v>
      </c>
      <c r="BA114">
        <v>8592000</v>
      </c>
      <c r="BB114">
        <v>8592000</v>
      </c>
      <c r="BC114">
        <v>8592000</v>
      </c>
      <c r="BD114">
        <v>8592000</v>
      </c>
      <c r="BE114" t="s">
        <v>1765</v>
      </c>
      <c r="BF114">
        <v>8592000</v>
      </c>
      <c r="BG114">
        <v>8592000</v>
      </c>
      <c r="BH114">
        <v>8592000</v>
      </c>
      <c r="BI114">
        <v>8592000</v>
      </c>
      <c r="BJ114">
        <v>8592000</v>
      </c>
      <c r="BK114">
        <v>8592000</v>
      </c>
      <c r="BL114" t="s">
        <v>1765</v>
      </c>
      <c r="BM114" t="s">
        <v>4526</v>
      </c>
      <c r="BN114" t="s">
        <v>1216</v>
      </c>
      <c r="BO114" t="s">
        <v>4527</v>
      </c>
      <c r="BP114" t="s">
        <v>1216</v>
      </c>
      <c r="BQ114" t="s">
        <v>4528</v>
      </c>
      <c r="BR114" t="s">
        <v>1612</v>
      </c>
      <c r="BS114" t="s">
        <v>1215</v>
      </c>
      <c r="BT114" t="s">
        <v>4529</v>
      </c>
      <c r="BU114" t="s">
        <v>1612</v>
      </c>
      <c r="BV114" t="s">
        <v>1217</v>
      </c>
      <c r="BW114" t="s">
        <v>4530</v>
      </c>
      <c r="BX114" t="s">
        <v>1193</v>
      </c>
      <c r="BY114" t="s">
        <v>3588</v>
      </c>
      <c r="BZ114" t="s">
        <v>3589</v>
      </c>
      <c r="CA114" t="s">
        <v>1193</v>
      </c>
      <c r="CB114" t="s">
        <v>1194</v>
      </c>
      <c r="CC114" t="s">
        <v>3590</v>
      </c>
      <c r="CD114" t="s">
        <v>1612</v>
      </c>
      <c r="CE114" t="s">
        <v>1194</v>
      </c>
      <c r="CF114" t="s">
        <v>3590</v>
      </c>
      <c r="CG114" t="s">
        <v>1612</v>
      </c>
      <c r="CH114" t="s">
        <v>1193</v>
      </c>
      <c r="CI114" t="s">
        <v>422</v>
      </c>
      <c r="CJ114" t="s">
        <v>1612</v>
      </c>
      <c r="CK114" t="s">
        <v>1193</v>
      </c>
      <c r="CL114" t="s">
        <v>421</v>
      </c>
      <c r="CM114" t="s">
        <v>1612</v>
      </c>
      <c r="CN114" t="s">
        <v>1193</v>
      </c>
      <c r="CO114" t="s">
        <v>421</v>
      </c>
      <c r="CP114" t="s">
        <v>1612</v>
      </c>
      <c r="CQ114" t="s">
        <v>1194</v>
      </c>
      <c r="CR114" t="s">
        <v>423</v>
      </c>
      <c r="CS114" t="s">
        <v>1612</v>
      </c>
      <c r="CT114" t="s">
        <v>1194</v>
      </c>
      <c r="CU114" t="s">
        <v>3590</v>
      </c>
      <c r="CV114" t="s">
        <v>1612</v>
      </c>
      <c r="CW114" t="s">
        <v>1194</v>
      </c>
      <c r="CX114" t="s">
        <v>3590</v>
      </c>
      <c r="CY114" t="s">
        <v>1612</v>
      </c>
      <c r="CZ114" t="s">
        <v>1193</v>
      </c>
      <c r="DA114" t="s">
        <v>1193</v>
      </c>
      <c r="DB114" t="s">
        <v>1193</v>
      </c>
      <c r="DC114" t="s">
        <v>1193</v>
      </c>
      <c r="DD114" t="s">
        <v>1193</v>
      </c>
      <c r="DE114" t="s">
        <v>1194</v>
      </c>
      <c r="DF114" t="s">
        <v>1193</v>
      </c>
      <c r="DG114" t="s">
        <v>1194</v>
      </c>
      <c r="DH114" t="s">
        <v>1194</v>
      </c>
      <c r="DI114" t="s">
        <v>1193</v>
      </c>
      <c r="DJ114" t="s">
        <v>1194</v>
      </c>
      <c r="DK114" t="s">
        <v>1194</v>
      </c>
      <c r="DL114" t="s">
        <v>1193</v>
      </c>
      <c r="DM114" t="s">
        <v>4531</v>
      </c>
      <c r="DN114" t="s">
        <v>1194</v>
      </c>
      <c r="DO114" t="s">
        <v>1612</v>
      </c>
      <c r="DP114" t="s">
        <v>1612</v>
      </c>
      <c r="DQ114" t="s">
        <v>1612</v>
      </c>
      <c r="DR114" t="s">
        <v>4532</v>
      </c>
      <c r="DS114" t="s">
        <v>1194</v>
      </c>
      <c r="DT114">
        <v>4</v>
      </c>
      <c r="DU114">
        <v>4</v>
      </c>
      <c r="DV114">
        <v>74</v>
      </c>
      <c r="DW114">
        <v>1</v>
      </c>
      <c r="DX114" t="s">
        <v>4533</v>
      </c>
      <c r="DY114" t="s">
        <v>4534</v>
      </c>
    </row>
    <row r="115" spans="1:129">
      <c r="A115" t="s">
        <v>49</v>
      </c>
      <c r="B115" t="s">
        <v>48</v>
      </c>
      <c r="C115" t="s">
        <v>47</v>
      </c>
      <c r="D115" s="402" t="s">
        <v>291</v>
      </c>
      <c r="E115" s="402" t="s">
        <v>290</v>
      </c>
      <c r="F115" t="s">
        <v>2113</v>
      </c>
      <c r="G115" t="s">
        <v>2114</v>
      </c>
      <c r="H115">
        <v>7847318672</v>
      </c>
      <c r="I115" t="s">
        <v>4535</v>
      </c>
      <c r="J115">
        <v>5</v>
      </c>
      <c r="K115">
        <v>1</v>
      </c>
      <c r="L115">
        <v>24</v>
      </c>
      <c r="M115">
        <v>4</v>
      </c>
      <c r="N115">
        <v>15</v>
      </c>
      <c r="O115">
        <v>10</v>
      </c>
      <c r="P115">
        <v>28</v>
      </c>
      <c r="Q115">
        <v>25</v>
      </c>
      <c r="R115">
        <v>1</v>
      </c>
      <c r="S115" t="s">
        <v>1193</v>
      </c>
      <c r="T115" t="s">
        <v>3577</v>
      </c>
      <c r="U115" t="s">
        <v>1612</v>
      </c>
      <c r="V115" t="s">
        <v>1193</v>
      </c>
      <c r="W115" t="s">
        <v>1193</v>
      </c>
      <c r="X115" t="s">
        <v>1193</v>
      </c>
      <c r="Y115" t="s">
        <v>1193</v>
      </c>
      <c r="Z115" t="s">
        <v>1193</v>
      </c>
      <c r="AA115" t="s">
        <v>1193</v>
      </c>
      <c r="AB115" t="s">
        <v>1193</v>
      </c>
      <c r="AC115" t="s">
        <v>1193</v>
      </c>
      <c r="AD115" t="s">
        <v>1612</v>
      </c>
      <c r="AE115" t="s">
        <v>1612</v>
      </c>
      <c r="AF115" t="s">
        <v>1612</v>
      </c>
      <c r="AG115" t="s">
        <v>1612</v>
      </c>
      <c r="AH115" t="s">
        <v>1612</v>
      </c>
      <c r="AI115" t="s">
        <v>1612</v>
      </c>
      <c r="AJ115" t="s">
        <v>1612</v>
      </c>
      <c r="AK115" t="s">
        <v>1612</v>
      </c>
      <c r="AL115" t="s">
        <v>1612</v>
      </c>
      <c r="AM115" t="s">
        <v>1612</v>
      </c>
      <c r="AN115" t="s">
        <v>1612</v>
      </c>
      <c r="AO115" t="s">
        <v>1612</v>
      </c>
      <c r="AP115" t="s">
        <v>1612</v>
      </c>
      <c r="AQ115" t="s">
        <v>1612</v>
      </c>
      <c r="AR115" t="s">
        <v>1612</v>
      </c>
      <c r="AS115" t="s">
        <v>1612</v>
      </c>
      <c r="AT115">
        <v>9753</v>
      </c>
      <c r="AU115">
        <v>370300</v>
      </c>
      <c r="AV115" t="s">
        <v>4536</v>
      </c>
      <c r="AW115" t="s">
        <v>1221</v>
      </c>
      <c r="AX115">
        <v>8239</v>
      </c>
      <c r="AY115">
        <v>14048482</v>
      </c>
      <c r="AZ115">
        <v>13019187</v>
      </c>
      <c r="BA115">
        <v>13019187</v>
      </c>
      <c r="BB115">
        <v>16346702</v>
      </c>
      <c r="BC115">
        <v>14842287</v>
      </c>
      <c r="BD115">
        <v>13252111</v>
      </c>
      <c r="BE115" t="s">
        <v>4537</v>
      </c>
      <c r="BF115">
        <v>14842286.780000001</v>
      </c>
      <c r="BG115">
        <v>13252111</v>
      </c>
      <c r="BH115">
        <v>13610852</v>
      </c>
      <c r="BI115">
        <v>16992980</v>
      </c>
      <c r="BJ115">
        <v>14842287</v>
      </c>
      <c r="BK115">
        <v>13252111</v>
      </c>
      <c r="BL115" t="s">
        <v>4538</v>
      </c>
      <c r="BM115" t="s">
        <v>4539</v>
      </c>
      <c r="BN115" t="s">
        <v>1214</v>
      </c>
      <c r="BO115" t="s">
        <v>4540</v>
      </c>
      <c r="BP115" t="s">
        <v>1214</v>
      </c>
      <c r="BQ115" t="s">
        <v>4541</v>
      </c>
      <c r="BR115" t="s">
        <v>4542</v>
      </c>
      <c r="BS115" t="s">
        <v>1215</v>
      </c>
      <c r="BT115" t="s">
        <v>4543</v>
      </c>
      <c r="BU115" t="s">
        <v>1612</v>
      </c>
      <c r="BV115" t="s">
        <v>1217</v>
      </c>
      <c r="BW115" t="s">
        <v>4544</v>
      </c>
      <c r="BX115" t="s">
        <v>1193</v>
      </c>
      <c r="BY115" t="s">
        <v>3588</v>
      </c>
      <c r="BZ115" t="s">
        <v>3607</v>
      </c>
      <c r="CA115" t="s">
        <v>1193</v>
      </c>
      <c r="CB115" t="s">
        <v>1194</v>
      </c>
      <c r="CC115" t="s">
        <v>3590</v>
      </c>
      <c r="CD115" t="s">
        <v>1612</v>
      </c>
      <c r="CE115" t="s">
        <v>1194</v>
      </c>
      <c r="CF115" t="s">
        <v>3590</v>
      </c>
      <c r="CG115" t="s">
        <v>1612</v>
      </c>
      <c r="CH115" t="s">
        <v>1194</v>
      </c>
      <c r="CI115" t="s">
        <v>3590</v>
      </c>
      <c r="CJ115" t="s">
        <v>1612</v>
      </c>
      <c r="CK115" t="s">
        <v>1193</v>
      </c>
      <c r="CL115" t="s">
        <v>428</v>
      </c>
      <c r="CM115" t="s">
        <v>1612</v>
      </c>
      <c r="CN115" t="s">
        <v>1193</v>
      </c>
      <c r="CO115" t="s">
        <v>427</v>
      </c>
      <c r="CP115" t="s">
        <v>1612</v>
      </c>
      <c r="CQ115" t="s">
        <v>1194</v>
      </c>
      <c r="CR115" t="s">
        <v>3590</v>
      </c>
      <c r="CS115" t="s">
        <v>1612</v>
      </c>
      <c r="CT115" t="s">
        <v>1193</v>
      </c>
      <c r="CU115" t="s">
        <v>427</v>
      </c>
      <c r="CV115" t="s">
        <v>1612</v>
      </c>
      <c r="CW115" t="s">
        <v>1194</v>
      </c>
      <c r="CX115" t="s">
        <v>3590</v>
      </c>
      <c r="CY115" t="s">
        <v>1612</v>
      </c>
      <c r="CZ115" t="s">
        <v>1193</v>
      </c>
      <c r="DA115" t="s">
        <v>1193</v>
      </c>
      <c r="DB115" t="s">
        <v>1194</v>
      </c>
      <c r="DC115" t="s">
        <v>1194</v>
      </c>
      <c r="DD115" t="s">
        <v>1193</v>
      </c>
      <c r="DE115" t="s">
        <v>1193</v>
      </c>
      <c r="DF115" t="s">
        <v>1193</v>
      </c>
      <c r="DG115" t="s">
        <v>1193</v>
      </c>
      <c r="DH115" t="s">
        <v>1193</v>
      </c>
      <c r="DI115" t="s">
        <v>1194</v>
      </c>
      <c r="DJ115" t="s">
        <v>1193</v>
      </c>
      <c r="DK115" t="s">
        <v>1193</v>
      </c>
      <c r="DL115" t="s">
        <v>1193</v>
      </c>
      <c r="DM115" t="s">
        <v>4545</v>
      </c>
      <c r="DN115" t="s">
        <v>1193</v>
      </c>
      <c r="DO115" t="s">
        <v>4546</v>
      </c>
      <c r="DP115">
        <v>6.3E-3</v>
      </c>
      <c r="DQ115" t="s">
        <v>1612</v>
      </c>
      <c r="DR115" t="s">
        <v>4547</v>
      </c>
      <c r="DS115" t="s">
        <v>3611</v>
      </c>
      <c r="DT115">
        <v>92</v>
      </c>
      <c r="DU115">
        <v>15</v>
      </c>
      <c r="DV115">
        <v>10</v>
      </c>
      <c r="DW115">
        <v>1</v>
      </c>
      <c r="DX115" t="s">
        <v>4548</v>
      </c>
      <c r="DY115" t="s">
        <v>4549</v>
      </c>
    </row>
    <row r="116" spans="1:129">
      <c r="A116" t="s">
        <v>44</v>
      </c>
      <c r="B116" t="s">
        <v>116</v>
      </c>
      <c r="C116" t="s">
        <v>115</v>
      </c>
      <c r="D116" s="402" t="s">
        <v>311</v>
      </c>
      <c r="E116" s="402" t="s">
        <v>310</v>
      </c>
      <c r="F116" t="s">
        <v>1993</v>
      </c>
      <c r="G116" t="s">
        <v>1994</v>
      </c>
      <c r="H116" t="s">
        <v>1995</v>
      </c>
      <c r="I116" t="s">
        <v>1996</v>
      </c>
      <c r="J116">
        <v>5</v>
      </c>
      <c r="K116">
        <v>1</v>
      </c>
      <c r="L116">
        <v>24</v>
      </c>
      <c r="M116">
        <v>4</v>
      </c>
      <c r="N116">
        <v>15</v>
      </c>
      <c r="O116">
        <v>10</v>
      </c>
      <c r="P116">
        <v>28</v>
      </c>
      <c r="Q116">
        <v>25</v>
      </c>
      <c r="R116">
        <v>1</v>
      </c>
      <c r="S116" t="s">
        <v>1193</v>
      </c>
      <c r="T116" t="s">
        <v>3577</v>
      </c>
      <c r="U116" t="s">
        <v>1612</v>
      </c>
      <c r="V116" t="s">
        <v>1193</v>
      </c>
      <c r="W116" t="s">
        <v>1193</v>
      </c>
      <c r="X116" t="s">
        <v>1193</v>
      </c>
      <c r="Y116" t="s">
        <v>1193</v>
      </c>
      <c r="Z116" t="s">
        <v>1193</v>
      </c>
      <c r="AA116" t="s">
        <v>1193</v>
      </c>
      <c r="AB116" t="s">
        <v>1193</v>
      </c>
      <c r="AC116" t="s">
        <v>1193</v>
      </c>
      <c r="AD116" t="s">
        <v>1612</v>
      </c>
      <c r="AE116" t="s">
        <v>1612</v>
      </c>
      <c r="AF116" t="s">
        <v>1612</v>
      </c>
      <c r="AG116" t="s">
        <v>1612</v>
      </c>
      <c r="AH116" t="s">
        <v>1612</v>
      </c>
      <c r="AI116" t="s">
        <v>1612</v>
      </c>
      <c r="AJ116" t="s">
        <v>1612</v>
      </c>
      <c r="AK116" t="s">
        <v>1612</v>
      </c>
      <c r="AL116" t="s">
        <v>1612</v>
      </c>
      <c r="AM116" t="s">
        <v>1612</v>
      </c>
      <c r="AN116" t="s">
        <v>1612</v>
      </c>
      <c r="AO116" t="s">
        <v>1612</v>
      </c>
      <c r="AP116" t="s">
        <v>1612</v>
      </c>
      <c r="AQ116" t="s">
        <v>1612</v>
      </c>
      <c r="AR116" t="s">
        <v>1612</v>
      </c>
      <c r="AS116" t="s">
        <v>1612</v>
      </c>
      <c r="AT116">
        <v>15203</v>
      </c>
      <c r="AU116" t="s">
        <v>1612</v>
      </c>
      <c r="AV116" t="s">
        <v>4550</v>
      </c>
      <c r="AW116" t="s">
        <v>409</v>
      </c>
      <c r="AX116">
        <v>15103</v>
      </c>
      <c r="AY116">
        <v>10933750</v>
      </c>
      <c r="AZ116">
        <v>10933750</v>
      </c>
      <c r="BA116">
        <v>10933750</v>
      </c>
      <c r="BB116">
        <v>9333750</v>
      </c>
      <c r="BC116">
        <v>10933750</v>
      </c>
      <c r="BD116">
        <v>10933750</v>
      </c>
      <c r="BE116" t="s">
        <v>4551</v>
      </c>
      <c r="BF116">
        <v>10933750</v>
      </c>
      <c r="BG116">
        <v>10933750</v>
      </c>
      <c r="BH116">
        <v>10933750</v>
      </c>
      <c r="BI116">
        <v>10933750</v>
      </c>
      <c r="BJ116">
        <v>10933750</v>
      </c>
      <c r="BK116">
        <v>10933750</v>
      </c>
      <c r="BL116" t="s">
        <v>1612</v>
      </c>
      <c r="BM116" t="s">
        <v>4552</v>
      </c>
      <c r="BN116" t="s">
        <v>1215</v>
      </c>
      <c r="BO116" t="s">
        <v>4553</v>
      </c>
      <c r="BP116" t="s">
        <v>1214</v>
      </c>
      <c r="BQ116" t="s">
        <v>1613</v>
      </c>
      <c r="BR116" t="s">
        <v>1612</v>
      </c>
      <c r="BS116" t="s">
        <v>1214</v>
      </c>
      <c r="BT116" t="s">
        <v>1613</v>
      </c>
      <c r="BU116" t="s">
        <v>1612</v>
      </c>
      <c r="BV116" t="s">
        <v>1214</v>
      </c>
      <c r="BW116" t="s">
        <v>1613</v>
      </c>
      <c r="BX116" t="s">
        <v>1193</v>
      </c>
      <c r="BY116" t="s">
        <v>3588</v>
      </c>
      <c r="BZ116" t="s">
        <v>3607</v>
      </c>
      <c r="CA116" t="s">
        <v>1194</v>
      </c>
      <c r="CB116" t="s">
        <v>3623</v>
      </c>
      <c r="CC116" t="s">
        <v>3590</v>
      </c>
      <c r="CD116" t="s">
        <v>1612</v>
      </c>
      <c r="CE116" t="s">
        <v>3623</v>
      </c>
      <c r="CF116" t="s">
        <v>3590</v>
      </c>
      <c r="CG116" t="s">
        <v>1612</v>
      </c>
      <c r="CH116" t="s">
        <v>3623</v>
      </c>
      <c r="CI116" t="s">
        <v>3590</v>
      </c>
      <c r="CJ116" t="s">
        <v>1612</v>
      </c>
      <c r="CK116" t="s">
        <v>3623</v>
      </c>
      <c r="CL116" t="s">
        <v>3590</v>
      </c>
      <c r="CM116" t="s">
        <v>1612</v>
      </c>
      <c r="CN116" t="s">
        <v>3623</v>
      </c>
      <c r="CO116" t="s">
        <v>3590</v>
      </c>
      <c r="CP116" t="s">
        <v>1612</v>
      </c>
      <c r="CQ116" t="s">
        <v>3623</v>
      </c>
      <c r="CR116" t="s">
        <v>3590</v>
      </c>
      <c r="CS116" t="s">
        <v>1612</v>
      </c>
      <c r="CT116" t="s">
        <v>3623</v>
      </c>
      <c r="CU116" t="s">
        <v>3590</v>
      </c>
      <c r="CV116" t="s">
        <v>1612</v>
      </c>
      <c r="CW116" t="s">
        <v>3623</v>
      </c>
      <c r="CX116" t="s">
        <v>3590</v>
      </c>
      <c r="CY116" t="s">
        <v>1612</v>
      </c>
      <c r="CZ116" t="s">
        <v>1193</v>
      </c>
      <c r="DA116" t="s">
        <v>1193</v>
      </c>
      <c r="DB116" t="s">
        <v>1193</v>
      </c>
      <c r="DC116" t="s">
        <v>1193</v>
      </c>
      <c r="DD116" t="s">
        <v>1193</v>
      </c>
      <c r="DE116" t="s">
        <v>1193</v>
      </c>
      <c r="DF116" t="s">
        <v>1194</v>
      </c>
      <c r="DG116" t="s">
        <v>1194</v>
      </c>
      <c r="DH116" t="s">
        <v>1194</v>
      </c>
      <c r="DI116" t="s">
        <v>1194</v>
      </c>
      <c r="DJ116" t="s">
        <v>1194</v>
      </c>
      <c r="DK116" t="s">
        <v>1194</v>
      </c>
      <c r="DL116" t="s">
        <v>1193</v>
      </c>
      <c r="DM116" t="s">
        <v>4554</v>
      </c>
      <c r="DN116" t="s">
        <v>1194</v>
      </c>
      <c r="DO116" t="s">
        <v>1612</v>
      </c>
      <c r="DP116">
        <v>1.9462845422544998E-2</v>
      </c>
      <c r="DQ116">
        <v>0.90278173359916503</v>
      </c>
      <c r="DR116" t="s">
        <v>4555</v>
      </c>
      <c r="DS116" t="s">
        <v>3611</v>
      </c>
      <c r="DT116">
        <v>44</v>
      </c>
      <c r="DU116">
        <v>44</v>
      </c>
      <c r="DV116">
        <v>44</v>
      </c>
      <c r="DW116">
        <v>0.625</v>
      </c>
      <c r="DX116" t="s">
        <v>4556</v>
      </c>
      <c r="DY116" t="s">
        <v>4557</v>
      </c>
    </row>
    <row r="117" spans="1:129">
      <c r="A117" t="s">
        <v>44</v>
      </c>
      <c r="B117" t="s">
        <v>43</v>
      </c>
      <c r="C117" t="s">
        <v>42</v>
      </c>
      <c r="D117" s="402" t="s">
        <v>287</v>
      </c>
      <c r="E117" s="402" t="s">
        <v>286</v>
      </c>
      <c r="F117" t="s">
        <v>2139</v>
      </c>
      <c r="G117" t="s">
        <v>2140</v>
      </c>
      <c r="H117" t="s">
        <v>2141</v>
      </c>
      <c r="I117" t="s">
        <v>2142</v>
      </c>
      <c r="J117">
        <v>5</v>
      </c>
      <c r="K117">
        <v>1</v>
      </c>
      <c r="L117">
        <v>24</v>
      </c>
      <c r="M117">
        <v>4</v>
      </c>
      <c r="N117">
        <v>15</v>
      </c>
      <c r="O117">
        <v>10</v>
      </c>
      <c r="P117">
        <v>28</v>
      </c>
      <c r="Q117">
        <v>25</v>
      </c>
      <c r="R117">
        <v>1</v>
      </c>
      <c r="S117" t="s">
        <v>1193</v>
      </c>
      <c r="T117" t="s">
        <v>3577</v>
      </c>
      <c r="U117" t="s">
        <v>1612</v>
      </c>
      <c r="V117" t="s">
        <v>1193</v>
      </c>
      <c r="W117" t="s">
        <v>1193</v>
      </c>
      <c r="X117" t="s">
        <v>1193</v>
      </c>
      <c r="Y117" t="s">
        <v>1196</v>
      </c>
      <c r="Z117" t="s">
        <v>1193</v>
      </c>
      <c r="AA117" t="s">
        <v>1193</v>
      </c>
      <c r="AB117" t="s">
        <v>1193</v>
      </c>
      <c r="AC117" t="s">
        <v>1193</v>
      </c>
      <c r="AD117" t="s">
        <v>1612</v>
      </c>
      <c r="AE117" t="s">
        <v>1612</v>
      </c>
      <c r="AF117" t="s">
        <v>1612</v>
      </c>
      <c r="AG117">
        <v>42460</v>
      </c>
      <c r="AH117" t="s">
        <v>1612</v>
      </c>
      <c r="AI117" t="s">
        <v>1612</v>
      </c>
      <c r="AJ117" t="s">
        <v>1612</v>
      </c>
      <c r="AK117" t="s">
        <v>1612</v>
      </c>
      <c r="AL117" t="s">
        <v>1612</v>
      </c>
      <c r="AM117" t="s">
        <v>1612</v>
      </c>
      <c r="AN117" t="s">
        <v>1612</v>
      </c>
      <c r="AO117" t="s">
        <v>4558</v>
      </c>
      <c r="AP117" t="s">
        <v>1612</v>
      </c>
      <c r="AQ117" t="s">
        <v>1612</v>
      </c>
      <c r="AR117" t="s">
        <v>1612</v>
      </c>
      <c r="AS117" t="s">
        <v>1612</v>
      </c>
      <c r="AT117">
        <v>7326</v>
      </c>
      <c r="AU117">
        <v>11960</v>
      </c>
      <c r="AV117" t="s">
        <v>1612</v>
      </c>
      <c r="AW117" t="s">
        <v>402</v>
      </c>
      <c r="AX117">
        <v>8345</v>
      </c>
      <c r="AY117">
        <v>5619500</v>
      </c>
      <c r="AZ117">
        <v>5619500</v>
      </c>
      <c r="BA117">
        <v>5619500</v>
      </c>
      <c r="BB117">
        <v>5619500</v>
      </c>
      <c r="BC117">
        <v>5619500</v>
      </c>
      <c r="BD117">
        <v>5619500</v>
      </c>
      <c r="BE117" t="s">
        <v>1612</v>
      </c>
      <c r="BF117">
        <v>5619431.152184247</v>
      </c>
      <c r="BG117">
        <v>5619431.152184247</v>
      </c>
      <c r="BH117">
        <v>5619431.152184247</v>
      </c>
      <c r="BI117">
        <v>5619431.152184247</v>
      </c>
      <c r="BJ117">
        <v>5619431.152184247</v>
      </c>
      <c r="BK117">
        <v>5619431.152184247</v>
      </c>
      <c r="BL117" t="s">
        <v>1612</v>
      </c>
      <c r="BM117" t="s">
        <v>2144</v>
      </c>
      <c r="BN117" t="s">
        <v>1215</v>
      </c>
      <c r="BO117" t="s">
        <v>4559</v>
      </c>
      <c r="BP117" t="s">
        <v>1217</v>
      </c>
      <c r="BQ117" t="s">
        <v>4560</v>
      </c>
      <c r="BR117" t="s">
        <v>1612</v>
      </c>
      <c r="BS117" t="s">
        <v>1214</v>
      </c>
      <c r="BT117" t="s">
        <v>4561</v>
      </c>
      <c r="BU117" t="s">
        <v>1612</v>
      </c>
      <c r="BV117" t="s">
        <v>1217</v>
      </c>
      <c r="BW117" t="s">
        <v>4562</v>
      </c>
      <c r="BX117" t="s">
        <v>1193</v>
      </c>
      <c r="BY117" t="s">
        <v>3606</v>
      </c>
      <c r="BZ117" t="s">
        <v>3607</v>
      </c>
      <c r="CA117" t="s">
        <v>1193</v>
      </c>
      <c r="CB117" t="s">
        <v>1193</v>
      </c>
      <c r="CC117" t="s">
        <v>424</v>
      </c>
      <c r="CD117" t="s">
        <v>1612</v>
      </c>
      <c r="CE117" t="s">
        <v>1193</v>
      </c>
      <c r="CF117" t="s">
        <v>423</v>
      </c>
      <c r="CG117" t="s">
        <v>1612</v>
      </c>
      <c r="CH117" t="s">
        <v>1193</v>
      </c>
      <c r="CI117" t="s">
        <v>422</v>
      </c>
      <c r="CJ117" t="s">
        <v>1612</v>
      </c>
      <c r="CK117" t="s">
        <v>1193</v>
      </c>
      <c r="CL117" t="s">
        <v>423</v>
      </c>
      <c r="CM117" t="s">
        <v>1612</v>
      </c>
      <c r="CN117" t="s">
        <v>1193</v>
      </c>
      <c r="CO117" t="s">
        <v>422</v>
      </c>
      <c r="CP117" t="s">
        <v>1612</v>
      </c>
      <c r="CQ117" t="s">
        <v>1193</v>
      </c>
      <c r="CR117" t="s">
        <v>423</v>
      </c>
      <c r="CS117" t="s">
        <v>1612</v>
      </c>
      <c r="CT117" t="s">
        <v>1193</v>
      </c>
      <c r="CU117" t="s">
        <v>424</v>
      </c>
      <c r="CV117" t="s">
        <v>1612</v>
      </c>
      <c r="CW117" t="s">
        <v>1194</v>
      </c>
      <c r="CX117" t="s">
        <v>3590</v>
      </c>
      <c r="CY117" t="s">
        <v>1612</v>
      </c>
      <c r="CZ117" t="s">
        <v>1193</v>
      </c>
      <c r="DA117" t="s">
        <v>1193</v>
      </c>
      <c r="DB117" t="s">
        <v>1193</v>
      </c>
      <c r="DC117" t="s">
        <v>1193</v>
      </c>
      <c r="DD117" t="s">
        <v>1193</v>
      </c>
      <c r="DE117" t="s">
        <v>1193</v>
      </c>
      <c r="DF117" t="s">
        <v>1194</v>
      </c>
      <c r="DG117" t="s">
        <v>1194</v>
      </c>
      <c r="DH117" t="s">
        <v>1194</v>
      </c>
      <c r="DI117" t="s">
        <v>1194</v>
      </c>
      <c r="DJ117" t="s">
        <v>1194</v>
      </c>
      <c r="DK117" t="s">
        <v>1194</v>
      </c>
      <c r="DL117" t="s">
        <v>1193</v>
      </c>
      <c r="DM117" t="s">
        <v>4563</v>
      </c>
      <c r="DN117" t="s">
        <v>1194</v>
      </c>
      <c r="DO117" t="s">
        <v>1612</v>
      </c>
      <c r="DP117" t="s">
        <v>1612</v>
      </c>
      <c r="DQ117" t="s">
        <v>1612</v>
      </c>
      <c r="DR117" t="s">
        <v>4564</v>
      </c>
      <c r="DS117" t="s">
        <v>1194</v>
      </c>
      <c r="DT117" t="s">
        <v>1612</v>
      </c>
      <c r="DU117" t="s">
        <v>1612</v>
      </c>
      <c r="DV117">
        <v>66</v>
      </c>
      <c r="DW117">
        <v>1</v>
      </c>
      <c r="DX117" t="s">
        <v>4565</v>
      </c>
      <c r="DY117" t="s">
        <v>4566</v>
      </c>
    </row>
    <row r="118" spans="1:129">
      <c r="A118" t="s">
        <v>73</v>
      </c>
      <c r="B118" t="s">
        <v>72</v>
      </c>
      <c r="C118" t="s">
        <v>71</v>
      </c>
      <c r="D118" s="402" t="s">
        <v>283</v>
      </c>
      <c r="E118" s="402" t="s">
        <v>282</v>
      </c>
      <c r="F118" t="s">
        <v>4567</v>
      </c>
      <c r="G118" t="s">
        <v>4568</v>
      </c>
      <c r="H118" t="s">
        <v>4569</v>
      </c>
      <c r="I118" t="s">
        <v>2165</v>
      </c>
      <c r="J118">
        <v>5</v>
      </c>
      <c r="K118">
        <v>1</v>
      </c>
      <c r="L118">
        <v>24</v>
      </c>
      <c r="M118">
        <v>4</v>
      </c>
      <c r="N118">
        <v>15</v>
      </c>
      <c r="O118">
        <v>10</v>
      </c>
      <c r="P118">
        <v>28</v>
      </c>
      <c r="Q118">
        <v>25</v>
      </c>
      <c r="R118">
        <v>1</v>
      </c>
      <c r="S118" t="s">
        <v>1193</v>
      </c>
      <c r="T118" t="s">
        <v>3577</v>
      </c>
      <c r="U118" t="s">
        <v>1612</v>
      </c>
      <c r="V118" t="s">
        <v>1193</v>
      </c>
      <c r="W118" t="s">
        <v>1193</v>
      </c>
      <c r="X118" t="s">
        <v>1196</v>
      </c>
      <c r="Y118" t="s">
        <v>1193</v>
      </c>
      <c r="Z118" t="s">
        <v>1193</v>
      </c>
      <c r="AA118" t="s">
        <v>1193</v>
      </c>
      <c r="AB118" t="s">
        <v>1193</v>
      </c>
      <c r="AC118" t="s">
        <v>1193</v>
      </c>
      <c r="AD118" t="s">
        <v>1612</v>
      </c>
      <c r="AE118" t="s">
        <v>1612</v>
      </c>
      <c r="AF118">
        <v>42400</v>
      </c>
      <c r="AG118" t="s">
        <v>1612</v>
      </c>
      <c r="AH118" t="s">
        <v>1612</v>
      </c>
      <c r="AI118" t="s">
        <v>1612</v>
      </c>
      <c r="AJ118" t="s">
        <v>1612</v>
      </c>
      <c r="AK118" t="s">
        <v>1612</v>
      </c>
      <c r="AL118" t="s">
        <v>1612</v>
      </c>
      <c r="AM118" t="s">
        <v>1612</v>
      </c>
      <c r="AN118" t="s">
        <v>4570</v>
      </c>
      <c r="AO118" t="s">
        <v>1612</v>
      </c>
      <c r="AP118" t="s">
        <v>1612</v>
      </c>
      <c r="AQ118" t="s">
        <v>1612</v>
      </c>
      <c r="AR118" t="s">
        <v>1612</v>
      </c>
      <c r="AS118" t="s">
        <v>1612</v>
      </c>
      <c r="AT118">
        <v>7765</v>
      </c>
      <c r="AU118" t="s">
        <v>1612</v>
      </c>
      <c r="AV118" t="s">
        <v>1613</v>
      </c>
      <c r="AW118" t="s">
        <v>403</v>
      </c>
      <c r="AX118">
        <v>6726</v>
      </c>
      <c r="AY118">
        <v>6697500</v>
      </c>
      <c r="AZ118">
        <v>4629500</v>
      </c>
      <c r="BA118">
        <v>4629500</v>
      </c>
      <c r="BB118">
        <v>4629500</v>
      </c>
      <c r="BC118">
        <v>6697500</v>
      </c>
      <c r="BD118">
        <v>4629500</v>
      </c>
      <c r="BE118" t="s">
        <v>1612</v>
      </c>
      <c r="BF118">
        <v>4896500</v>
      </c>
      <c r="BG118">
        <v>4896500</v>
      </c>
      <c r="BH118">
        <v>5396500</v>
      </c>
      <c r="BI118">
        <v>5396500</v>
      </c>
      <c r="BJ118">
        <v>4892750</v>
      </c>
      <c r="BK118">
        <v>4896500</v>
      </c>
      <c r="BL118" t="s">
        <v>1612</v>
      </c>
      <c r="BM118" t="s">
        <v>4571</v>
      </c>
      <c r="BN118" t="s">
        <v>1214</v>
      </c>
      <c r="BO118" t="s">
        <v>4572</v>
      </c>
      <c r="BP118" t="s">
        <v>1215</v>
      </c>
      <c r="BQ118" t="s">
        <v>4573</v>
      </c>
      <c r="BR118" t="s">
        <v>1612</v>
      </c>
      <c r="BS118" t="s">
        <v>1214</v>
      </c>
      <c r="BT118" t="s">
        <v>4574</v>
      </c>
      <c r="BU118" t="s">
        <v>4575</v>
      </c>
      <c r="BV118" t="s">
        <v>1215</v>
      </c>
      <c r="BW118" t="s">
        <v>4576</v>
      </c>
      <c r="BX118" t="s">
        <v>1193</v>
      </c>
      <c r="BY118" t="s">
        <v>3588</v>
      </c>
      <c r="BZ118" t="s">
        <v>3607</v>
      </c>
      <c r="CA118" t="s">
        <v>1193</v>
      </c>
      <c r="CB118" t="s">
        <v>1193</v>
      </c>
      <c r="CC118" t="s">
        <v>425</v>
      </c>
      <c r="CD118" t="s">
        <v>1612</v>
      </c>
      <c r="CE118" t="s">
        <v>1193</v>
      </c>
      <c r="CF118" t="s">
        <v>424</v>
      </c>
      <c r="CG118" t="s">
        <v>1612</v>
      </c>
      <c r="CH118" t="s">
        <v>1193</v>
      </c>
      <c r="CI118" t="s">
        <v>422</v>
      </c>
      <c r="CJ118" t="s">
        <v>1612</v>
      </c>
      <c r="CK118" t="s">
        <v>1193</v>
      </c>
      <c r="CL118" t="s">
        <v>421</v>
      </c>
      <c r="CM118" t="s">
        <v>1612</v>
      </c>
      <c r="CN118" t="s">
        <v>1193</v>
      </c>
      <c r="CO118" t="s">
        <v>422</v>
      </c>
      <c r="CP118" t="s">
        <v>1612</v>
      </c>
      <c r="CQ118" t="s">
        <v>1193</v>
      </c>
      <c r="CR118" t="s">
        <v>422</v>
      </c>
      <c r="CS118" t="s">
        <v>1612</v>
      </c>
      <c r="CT118" t="s">
        <v>1193</v>
      </c>
      <c r="CU118" t="s">
        <v>426</v>
      </c>
      <c r="CV118" t="s">
        <v>1612</v>
      </c>
      <c r="CW118" t="s">
        <v>1194</v>
      </c>
      <c r="CX118" t="s">
        <v>3590</v>
      </c>
      <c r="CY118" t="s">
        <v>1612</v>
      </c>
      <c r="CZ118" t="s">
        <v>1193</v>
      </c>
      <c r="DA118" t="s">
        <v>1193</v>
      </c>
      <c r="DB118" t="s">
        <v>1193</v>
      </c>
      <c r="DC118" t="s">
        <v>1193</v>
      </c>
      <c r="DD118" t="s">
        <v>1193</v>
      </c>
      <c r="DE118" t="s">
        <v>1193</v>
      </c>
      <c r="DF118" t="s">
        <v>1194</v>
      </c>
      <c r="DG118" t="s">
        <v>1194</v>
      </c>
      <c r="DH118" t="s">
        <v>1194</v>
      </c>
      <c r="DI118" t="s">
        <v>1194</v>
      </c>
      <c r="DJ118" t="s">
        <v>1194</v>
      </c>
      <c r="DK118" t="s">
        <v>1194</v>
      </c>
      <c r="DL118" t="s">
        <v>1193</v>
      </c>
      <c r="DM118" t="s">
        <v>4577</v>
      </c>
      <c r="DN118" t="s">
        <v>1193</v>
      </c>
      <c r="DO118" t="s">
        <v>4578</v>
      </c>
      <c r="DP118">
        <v>2.3199999999999998E-2</v>
      </c>
      <c r="DQ118">
        <v>0.71699999999999997</v>
      </c>
      <c r="DR118" t="s">
        <v>4579</v>
      </c>
      <c r="DS118" t="s">
        <v>1194</v>
      </c>
      <c r="DT118">
        <v>3</v>
      </c>
      <c r="DU118">
        <v>3</v>
      </c>
      <c r="DV118">
        <v>35</v>
      </c>
      <c r="DW118">
        <v>0.68600000000000005</v>
      </c>
      <c r="DX118" t="s">
        <v>4580</v>
      </c>
      <c r="DY118" t="s">
        <v>4581</v>
      </c>
    </row>
    <row r="119" spans="1:129">
      <c r="A119" t="s">
        <v>49</v>
      </c>
      <c r="B119" t="s">
        <v>101</v>
      </c>
      <c r="C119" t="s">
        <v>100</v>
      </c>
      <c r="D119" s="402" t="s">
        <v>281</v>
      </c>
      <c r="E119" s="402" t="s">
        <v>280</v>
      </c>
      <c r="F119" t="s">
        <v>2173</v>
      </c>
      <c r="G119" t="s">
        <v>4582</v>
      </c>
      <c r="H119" t="s">
        <v>4583</v>
      </c>
      <c r="I119" t="s">
        <v>4584</v>
      </c>
      <c r="J119">
        <v>5</v>
      </c>
      <c r="K119">
        <v>1</v>
      </c>
      <c r="L119">
        <v>24</v>
      </c>
      <c r="M119">
        <v>4</v>
      </c>
      <c r="N119">
        <v>15</v>
      </c>
      <c r="O119">
        <v>10</v>
      </c>
      <c r="P119">
        <v>28</v>
      </c>
      <c r="Q119">
        <v>25</v>
      </c>
      <c r="R119">
        <v>1</v>
      </c>
      <c r="S119" t="s">
        <v>1193</v>
      </c>
      <c r="T119" t="s">
        <v>3577</v>
      </c>
      <c r="U119" t="s">
        <v>1612</v>
      </c>
      <c r="V119" t="s">
        <v>1193</v>
      </c>
      <c r="W119" t="s">
        <v>1193</v>
      </c>
      <c r="X119" t="s">
        <v>1196</v>
      </c>
      <c r="Y119" t="s">
        <v>1193</v>
      </c>
      <c r="Z119" t="s">
        <v>1193</v>
      </c>
      <c r="AA119" t="s">
        <v>1193</v>
      </c>
      <c r="AB119" t="s">
        <v>1196</v>
      </c>
      <c r="AC119" t="s">
        <v>1193</v>
      </c>
      <c r="AD119" t="s">
        <v>1612</v>
      </c>
      <c r="AE119" t="s">
        <v>1612</v>
      </c>
      <c r="AF119">
        <v>42370</v>
      </c>
      <c r="AG119" t="s">
        <v>1612</v>
      </c>
      <c r="AH119" t="s">
        <v>1612</v>
      </c>
      <c r="AI119" t="s">
        <v>1612</v>
      </c>
      <c r="AJ119">
        <v>42460</v>
      </c>
      <c r="AK119" t="s">
        <v>1612</v>
      </c>
      <c r="AL119" t="s">
        <v>1612</v>
      </c>
      <c r="AM119" t="s">
        <v>1612</v>
      </c>
      <c r="AN119" t="s">
        <v>4585</v>
      </c>
      <c r="AO119" t="s">
        <v>1612</v>
      </c>
      <c r="AP119" t="s">
        <v>1612</v>
      </c>
      <c r="AQ119" t="s">
        <v>1612</v>
      </c>
      <c r="AR119" t="s">
        <v>4586</v>
      </c>
      <c r="AS119" t="s">
        <v>1612</v>
      </c>
      <c r="AT119">
        <v>36169</v>
      </c>
      <c r="AU119" t="s">
        <v>1612</v>
      </c>
      <c r="AV119" t="s">
        <v>1612</v>
      </c>
      <c r="AW119" t="s">
        <v>402</v>
      </c>
      <c r="AX119">
        <v>35730</v>
      </c>
      <c r="AY119">
        <v>28758000</v>
      </c>
      <c r="AZ119">
        <v>23386000</v>
      </c>
      <c r="BA119">
        <v>25573000</v>
      </c>
      <c r="BB119">
        <v>25017000</v>
      </c>
      <c r="BC119">
        <v>28758000</v>
      </c>
      <c r="BD119">
        <v>23386000</v>
      </c>
      <c r="BE119" t="s">
        <v>4587</v>
      </c>
      <c r="BF119">
        <v>22685000</v>
      </c>
      <c r="BG119">
        <v>30274000</v>
      </c>
      <c r="BH119">
        <v>24965000</v>
      </c>
      <c r="BI119">
        <v>24810000</v>
      </c>
      <c r="BJ119">
        <v>22685000</v>
      </c>
      <c r="BK119">
        <v>30274000</v>
      </c>
      <c r="BL119" t="s">
        <v>4588</v>
      </c>
      <c r="BM119" t="s">
        <v>4589</v>
      </c>
      <c r="BN119" t="s">
        <v>1214</v>
      </c>
      <c r="BO119" t="s">
        <v>4590</v>
      </c>
      <c r="BP119" t="s">
        <v>1214</v>
      </c>
      <c r="BQ119" t="s">
        <v>4591</v>
      </c>
      <c r="BR119" t="s">
        <v>1612</v>
      </c>
      <c r="BS119" t="s">
        <v>1215</v>
      </c>
      <c r="BT119" t="s">
        <v>4592</v>
      </c>
      <c r="BU119" t="s">
        <v>1612</v>
      </c>
      <c r="BV119" t="s">
        <v>1215</v>
      </c>
      <c r="BW119" t="s">
        <v>4593</v>
      </c>
      <c r="BX119" t="s">
        <v>1193</v>
      </c>
      <c r="BY119" t="s">
        <v>3606</v>
      </c>
      <c r="BZ119" t="s">
        <v>4446</v>
      </c>
      <c r="CA119" t="s">
        <v>1193</v>
      </c>
      <c r="CB119" t="s">
        <v>1194</v>
      </c>
      <c r="CC119" t="s">
        <v>3590</v>
      </c>
      <c r="CD119" t="s">
        <v>1612</v>
      </c>
      <c r="CE119" t="s">
        <v>1193</v>
      </c>
      <c r="CF119" t="s">
        <v>427</v>
      </c>
      <c r="CG119" t="s">
        <v>1612</v>
      </c>
      <c r="CH119" t="s">
        <v>1193</v>
      </c>
      <c r="CI119" t="s">
        <v>427</v>
      </c>
      <c r="CJ119" t="s">
        <v>1612</v>
      </c>
      <c r="CK119" t="s">
        <v>1194</v>
      </c>
      <c r="CL119" t="s">
        <v>3590</v>
      </c>
      <c r="CM119" t="s">
        <v>1612</v>
      </c>
      <c r="CN119" t="s">
        <v>1193</v>
      </c>
      <c r="CO119" t="s">
        <v>425</v>
      </c>
      <c r="CP119" t="s">
        <v>1612</v>
      </c>
      <c r="CQ119" t="s">
        <v>1193</v>
      </c>
      <c r="CR119" t="s">
        <v>425</v>
      </c>
      <c r="CS119" t="s">
        <v>1612</v>
      </c>
      <c r="CT119" t="s">
        <v>1193</v>
      </c>
      <c r="CU119" t="s">
        <v>425</v>
      </c>
      <c r="CV119" t="s">
        <v>1612</v>
      </c>
      <c r="CW119" t="s">
        <v>1194</v>
      </c>
      <c r="CX119" t="s">
        <v>3590</v>
      </c>
      <c r="CY119" t="s">
        <v>1612</v>
      </c>
      <c r="CZ119" t="s">
        <v>1193</v>
      </c>
      <c r="DA119" t="s">
        <v>1193</v>
      </c>
      <c r="DB119" t="s">
        <v>1194</v>
      </c>
      <c r="DC119" t="s">
        <v>1193</v>
      </c>
      <c r="DD119" t="s">
        <v>1193</v>
      </c>
      <c r="DE119" t="s">
        <v>1193</v>
      </c>
      <c r="DF119" t="s">
        <v>1194</v>
      </c>
      <c r="DG119" t="s">
        <v>1194</v>
      </c>
      <c r="DH119" t="s">
        <v>1194</v>
      </c>
      <c r="DI119" t="s">
        <v>1194</v>
      </c>
      <c r="DJ119" t="s">
        <v>1194</v>
      </c>
      <c r="DK119" t="s">
        <v>1194</v>
      </c>
      <c r="DL119" t="s">
        <v>1193</v>
      </c>
      <c r="DM119" t="s">
        <v>4594</v>
      </c>
      <c r="DN119" t="s">
        <v>1193</v>
      </c>
      <c r="DO119" t="s">
        <v>4595</v>
      </c>
      <c r="DP119" t="s">
        <v>1612</v>
      </c>
      <c r="DQ119" t="s">
        <v>1612</v>
      </c>
      <c r="DR119" t="s">
        <v>4596</v>
      </c>
      <c r="DS119" t="s">
        <v>3592</v>
      </c>
      <c r="DT119" t="s">
        <v>1612</v>
      </c>
      <c r="DU119" t="s">
        <v>1612</v>
      </c>
      <c r="DV119">
        <v>33</v>
      </c>
      <c r="DW119">
        <v>0.91</v>
      </c>
      <c r="DX119" t="s">
        <v>4597</v>
      </c>
      <c r="DY119" t="s">
        <v>4598</v>
      </c>
    </row>
    <row r="120" spans="1:129">
      <c r="A120" t="s">
        <v>44</v>
      </c>
      <c r="B120" t="s">
        <v>116</v>
      </c>
      <c r="C120" t="s">
        <v>115</v>
      </c>
      <c r="D120" s="402" t="s">
        <v>279</v>
      </c>
      <c r="E120" s="402" t="s">
        <v>278</v>
      </c>
      <c r="F120" t="s">
        <v>4188</v>
      </c>
      <c r="G120" t="s">
        <v>2630</v>
      </c>
      <c r="H120" t="s">
        <v>2631</v>
      </c>
      <c r="I120" t="s">
        <v>4599</v>
      </c>
      <c r="J120">
        <v>5</v>
      </c>
      <c r="K120">
        <v>1</v>
      </c>
      <c r="L120">
        <v>24</v>
      </c>
      <c r="M120">
        <v>4</v>
      </c>
      <c r="N120">
        <v>15</v>
      </c>
      <c r="O120">
        <v>10</v>
      </c>
      <c r="P120">
        <v>28</v>
      </c>
      <c r="Q120">
        <v>25</v>
      </c>
      <c r="R120">
        <v>1</v>
      </c>
      <c r="S120" t="s">
        <v>1193</v>
      </c>
      <c r="T120" t="s">
        <v>3577</v>
      </c>
      <c r="U120" t="s">
        <v>1612</v>
      </c>
      <c r="V120" t="s">
        <v>1193</v>
      </c>
      <c r="W120" t="s">
        <v>1193</v>
      </c>
      <c r="X120" t="s">
        <v>1193</v>
      </c>
      <c r="Y120" t="s">
        <v>1193</v>
      </c>
      <c r="Z120" t="s">
        <v>1193</v>
      </c>
      <c r="AA120" t="s">
        <v>1193</v>
      </c>
      <c r="AB120" t="s">
        <v>1193</v>
      </c>
      <c r="AC120" t="s">
        <v>1193</v>
      </c>
      <c r="AD120" t="s">
        <v>1612</v>
      </c>
      <c r="AE120" t="s">
        <v>1612</v>
      </c>
      <c r="AF120" t="s">
        <v>1612</v>
      </c>
      <c r="AG120" t="s">
        <v>1612</v>
      </c>
      <c r="AH120" t="s">
        <v>1612</v>
      </c>
      <c r="AI120" t="s">
        <v>1612</v>
      </c>
      <c r="AJ120" t="s">
        <v>1612</v>
      </c>
      <c r="AK120" t="s">
        <v>1612</v>
      </c>
      <c r="AL120" t="s">
        <v>1612</v>
      </c>
      <c r="AM120" t="s">
        <v>1612</v>
      </c>
      <c r="AN120" t="s">
        <v>1612</v>
      </c>
      <c r="AO120" t="s">
        <v>1612</v>
      </c>
      <c r="AP120" t="s">
        <v>1612</v>
      </c>
      <c r="AQ120" t="s">
        <v>1612</v>
      </c>
      <c r="AR120" t="s">
        <v>1612</v>
      </c>
      <c r="AS120" t="s">
        <v>1612</v>
      </c>
      <c r="AT120">
        <v>6211</v>
      </c>
      <c r="AU120" t="s">
        <v>1612</v>
      </c>
      <c r="AV120" t="s">
        <v>1613</v>
      </c>
      <c r="AW120" t="s">
        <v>403</v>
      </c>
      <c r="AX120">
        <v>6716</v>
      </c>
      <c r="AY120">
        <v>4303500</v>
      </c>
      <c r="AZ120">
        <v>4303500</v>
      </c>
      <c r="BA120">
        <v>4303500</v>
      </c>
      <c r="BB120">
        <v>4303500</v>
      </c>
      <c r="BC120">
        <v>4017583</v>
      </c>
      <c r="BD120">
        <v>4009766</v>
      </c>
      <c r="BE120" t="s">
        <v>1612</v>
      </c>
      <c r="BF120">
        <v>4303500</v>
      </c>
      <c r="BG120">
        <v>4303500</v>
      </c>
      <c r="BH120">
        <v>4303500</v>
      </c>
      <c r="BI120">
        <v>4303500</v>
      </c>
      <c r="BJ120">
        <v>4017583</v>
      </c>
      <c r="BK120">
        <v>4009766</v>
      </c>
      <c r="BL120" t="s">
        <v>1612</v>
      </c>
      <c r="BM120" t="s">
        <v>4190</v>
      </c>
      <c r="BN120" t="s">
        <v>1216</v>
      </c>
      <c r="BO120" t="s">
        <v>4600</v>
      </c>
      <c r="BP120" t="s">
        <v>1215</v>
      </c>
      <c r="BQ120" t="s">
        <v>4601</v>
      </c>
      <c r="BR120" t="s">
        <v>1612</v>
      </c>
      <c r="BS120" t="s">
        <v>1214</v>
      </c>
      <c r="BT120" t="s">
        <v>4602</v>
      </c>
      <c r="BU120" t="s">
        <v>1612</v>
      </c>
      <c r="BV120" t="s">
        <v>1215</v>
      </c>
      <c r="BW120" t="s">
        <v>2196</v>
      </c>
      <c r="BX120" t="s">
        <v>1193</v>
      </c>
      <c r="BY120" t="s">
        <v>3588</v>
      </c>
      <c r="BZ120" t="s">
        <v>3589</v>
      </c>
      <c r="CA120" t="s">
        <v>1193</v>
      </c>
      <c r="CB120" t="s">
        <v>1193</v>
      </c>
      <c r="CC120" t="s">
        <v>422</v>
      </c>
      <c r="CD120" t="s">
        <v>1612</v>
      </c>
      <c r="CE120" t="s">
        <v>1193</v>
      </c>
      <c r="CF120" t="s">
        <v>425</v>
      </c>
      <c r="CG120" t="s">
        <v>1612</v>
      </c>
      <c r="CH120" t="s">
        <v>1193</v>
      </c>
      <c r="CI120" t="s">
        <v>421</v>
      </c>
      <c r="CJ120" t="s">
        <v>1612</v>
      </c>
      <c r="CK120" t="s">
        <v>1193</v>
      </c>
      <c r="CL120" t="s">
        <v>421</v>
      </c>
      <c r="CM120" t="s">
        <v>1612</v>
      </c>
      <c r="CN120" t="s">
        <v>1193</v>
      </c>
      <c r="CO120" t="s">
        <v>427</v>
      </c>
      <c r="CP120" t="s">
        <v>1612</v>
      </c>
      <c r="CQ120" t="s">
        <v>1193</v>
      </c>
      <c r="CR120" t="s">
        <v>427</v>
      </c>
      <c r="CS120" t="s">
        <v>1612</v>
      </c>
      <c r="CT120" t="s">
        <v>1193</v>
      </c>
      <c r="CU120" t="s">
        <v>423</v>
      </c>
      <c r="CV120" t="s">
        <v>1612</v>
      </c>
      <c r="CW120" t="s">
        <v>1193</v>
      </c>
      <c r="CX120" t="s">
        <v>3878</v>
      </c>
      <c r="CY120" t="s">
        <v>4193</v>
      </c>
      <c r="CZ120" t="s">
        <v>1193</v>
      </c>
      <c r="DA120" t="s">
        <v>1193</v>
      </c>
      <c r="DB120" t="s">
        <v>1193</v>
      </c>
      <c r="DC120" t="s">
        <v>1193</v>
      </c>
      <c r="DD120" t="s">
        <v>1193</v>
      </c>
      <c r="DE120" t="s">
        <v>1193</v>
      </c>
      <c r="DF120" t="s">
        <v>1193</v>
      </c>
      <c r="DG120" t="s">
        <v>1193</v>
      </c>
      <c r="DH120" t="s">
        <v>1194</v>
      </c>
      <c r="DI120" t="s">
        <v>1193</v>
      </c>
      <c r="DJ120" t="s">
        <v>1193</v>
      </c>
      <c r="DK120" t="s">
        <v>1193</v>
      </c>
      <c r="DL120" t="s">
        <v>1193</v>
      </c>
      <c r="DM120" t="s">
        <v>4603</v>
      </c>
      <c r="DN120" t="s">
        <v>1194</v>
      </c>
      <c r="DO120" t="s">
        <v>1612</v>
      </c>
      <c r="DP120">
        <v>0.02</v>
      </c>
      <c r="DQ120">
        <v>1</v>
      </c>
      <c r="DR120" t="s">
        <v>4604</v>
      </c>
      <c r="DS120" t="s">
        <v>3611</v>
      </c>
      <c r="DT120">
        <v>138</v>
      </c>
      <c r="DU120">
        <v>138</v>
      </c>
      <c r="DV120">
        <v>1</v>
      </c>
      <c r="DW120">
        <v>1</v>
      </c>
      <c r="DX120" t="s">
        <v>4605</v>
      </c>
      <c r="DY120" t="s">
        <v>4606</v>
      </c>
    </row>
    <row r="121" spans="1:129">
      <c r="A121" t="s">
        <v>73</v>
      </c>
      <c r="B121" t="s">
        <v>72</v>
      </c>
      <c r="C121" t="s">
        <v>71</v>
      </c>
      <c r="D121" s="402" t="s">
        <v>275</v>
      </c>
      <c r="E121" s="402" t="s">
        <v>274</v>
      </c>
      <c r="F121" t="s">
        <v>2220</v>
      </c>
      <c r="G121" t="s">
        <v>2221</v>
      </c>
      <c r="H121">
        <v>2030499000</v>
      </c>
      <c r="I121" t="s">
        <v>2223</v>
      </c>
      <c r="J121">
        <v>5</v>
      </c>
      <c r="K121">
        <v>1</v>
      </c>
      <c r="L121">
        <v>24</v>
      </c>
      <c r="M121">
        <v>4</v>
      </c>
      <c r="N121">
        <v>15</v>
      </c>
      <c r="O121">
        <v>10</v>
      </c>
      <c r="P121">
        <v>28</v>
      </c>
      <c r="Q121">
        <v>25</v>
      </c>
      <c r="R121">
        <v>1</v>
      </c>
      <c r="S121" t="s">
        <v>1193</v>
      </c>
      <c r="T121" t="s">
        <v>3577</v>
      </c>
      <c r="U121" t="s">
        <v>1612</v>
      </c>
      <c r="V121" t="s">
        <v>1193</v>
      </c>
      <c r="W121" t="s">
        <v>1193</v>
      </c>
      <c r="X121" t="s">
        <v>1193</v>
      </c>
      <c r="Y121" t="s">
        <v>1193</v>
      </c>
      <c r="Z121" t="s">
        <v>1193</v>
      </c>
      <c r="AA121" t="s">
        <v>1193</v>
      </c>
      <c r="AB121" t="s">
        <v>1193</v>
      </c>
      <c r="AC121" t="s">
        <v>1193</v>
      </c>
      <c r="AD121" t="s">
        <v>1612</v>
      </c>
      <c r="AE121" t="s">
        <v>1612</v>
      </c>
      <c r="AF121" t="s">
        <v>1612</v>
      </c>
      <c r="AG121" t="s">
        <v>1612</v>
      </c>
      <c r="AH121" t="s">
        <v>1612</v>
      </c>
      <c r="AI121" t="s">
        <v>1612</v>
      </c>
      <c r="AJ121" t="s">
        <v>1612</v>
      </c>
      <c r="AK121" t="s">
        <v>1612</v>
      </c>
      <c r="AL121" t="s">
        <v>1612</v>
      </c>
      <c r="AM121" t="s">
        <v>1612</v>
      </c>
      <c r="AN121" t="s">
        <v>1612</v>
      </c>
      <c r="AO121" t="s">
        <v>1612</v>
      </c>
      <c r="AP121" t="s">
        <v>1612</v>
      </c>
      <c r="AQ121" t="s">
        <v>1612</v>
      </c>
      <c r="AR121" t="s">
        <v>1612</v>
      </c>
      <c r="AS121" t="s">
        <v>1612</v>
      </c>
      <c r="AT121">
        <v>7915</v>
      </c>
      <c r="AU121" t="s">
        <v>1612</v>
      </c>
      <c r="AV121" t="s">
        <v>4607</v>
      </c>
      <c r="AW121" t="s">
        <v>402</v>
      </c>
      <c r="AX121">
        <v>5170</v>
      </c>
      <c r="AY121">
        <v>4502497</v>
      </c>
      <c r="AZ121">
        <v>4352497</v>
      </c>
      <c r="BA121">
        <v>4652497</v>
      </c>
      <c r="BB121">
        <v>4502509</v>
      </c>
      <c r="BC121">
        <v>4502497</v>
      </c>
      <c r="BD121">
        <v>4502501</v>
      </c>
      <c r="BE121" t="s">
        <v>4608</v>
      </c>
      <c r="BF121">
        <v>4502497</v>
      </c>
      <c r="BG121">
        <v>4652497</v>
      </c>
      <c r="BH121">
        <v>4352505</v>
      </c>
      <c r="BI121">
        <v>4502501</v>
      </c>
      <c r="BJ121">
        <v>4352497</v>
      </c>
      <c r="BK121">
        <v>4652497</v>
      </c>
      <c r="BL121" t="s">
        <v>4608</v>
      </c>
      <c r="BM121" t="s">
        <v>4609</v>
      </c>
      <c r="BN121" t="s">
        <v>1214</v>
      </c>
      <c r="BO121" t="s">
        <v>4610</v>
      </c>
      <c r="BP121" t="s">
        <v>1214</v>
      </c>
      <c r="BQ121" t="s">
        <v>4611</v>
      </c>
      <c r="BR121" t="s">
        <v>1612</v>
      </c>
      <c r="BS121" t="s">
        <v>1214</v>
      </c>
      <c r="BT121" t="s">
        <v>2227</v>
      </c>
      <c r="BU121" t="s">
        <v>1612</v>
      </c>
      <c r="BV121" t="s">
        <v>1215</v>
      </c>
      <c r="BW121" t="s">
        <v>4612</v>
      </c>
      <c r="BX121" t="s">
        <v>1193</v>
      </c>
      <c r="BY121" t="s">
        <v>3588</v>
      </c>
      <c r="BZ121" t="s">
        <v>3607</v>
      </c>
      <c r="CA121" t="s">
        <v>1194</v>
      </c>
      <c r="CB121" t="s">
        <v>3623</v>
      </c>
      <c r="CC121" t="s">
        <v>3590</v>
      </c>
      <c r="CD121" t="s">
        <v>1612</v>
      </c>
      <c r="CE121" t="s">
        <v>3623</v>
      </c>
      <c r="CF121" t="s">
        <v>3590</v>
      </c>
      <c r="CG121" t="s">
        <v>1612</v>
      </c>
      <c r="CH121" t="s">
        <v>3623</v>
      </c>
      <c r="CI121" t="s">
        <v>3590</v>
      </c>
      <c r="CJ121" t="s">
        <v>1612</v>
      </c>
      <c r="CK121" t="s">
        <v>3623</v>
      </c>
      <c r="CL121" t="s">
        <v>3590</v>
      </c>
      <c r="CM121" t="s">
        <v>1612</v>
      </c>
      <c r="CN121" t="s">
        <v>3623</v>
      </c>
      <c r="CO121" t="s">
        <v>3590</v>
      </c>
      <c r="CP121" t="s">
        <v>1612</v>
      </c>
      <c r="CQ121" t="s">
        <v>3623</v>
      </c>
      <c r="CR121" t="s">
        <v>3590</v>
      </c>
      <c r="CS121" t="s">
        <v>1612</v>
      </c>
      <c r="CT121" t="s">
        <v>3623</v>
      </c>
      <c r="CU121" t="s">
        <v>3590</v>
      </c>
      <c r="CV121" t="s">
        <v>1612</v>
      </c>
      <c r="CW121" t="s">
        <v>3623</v>
      </c>
      <c r="CX121" t="s">
        <v>3590</v>
      </c>
      <c r="CY121" t="s">
        <v>1612</v>
      </c>
      <c r="CZ121" t="s">
        <v>1193</v>
      </c>
      <c r="DA121" t="s">
        <v>1193</v>
      </c>
      <c r="DB121" t="s">
        <v>1193</v>
      </c>
      <c r="DC121" t="s">
        <v>1193</v>
      </c>
      <c r="DD121" t="s">
        <v>1193</v>
      </c>
      <c r="DE121" t="s">
        <v>1193</v>
      </c>
      <c r="DF121" t="s">
        <v>1193</v>
      </c>
      <c r="DG121" t="s">
        <v>1193</v>
      </c>
      <c r="DH121" t="s">
        <v>1193</v>
      </c>
      <c r="DI121" t="s">
        <v>1193</v>
      </c>
      <c r="DJ121" t="s">
        <v>1193</v>
      </c>
      <c r="DK121" t="s">
        <v>1193</v>
      </c>
      <c r="DL121" t="s">
        <v>1193</v>
      </c>
      <c r="DM121" t="s">
        <v>4613</v>
      </c>
      <c r="DN121" t="s">
        <v>1193</v>
      </c>
      <c r="DO121" t="s">
        <v>4614</v>
      </c>
      <c r="DP121">
        <v>6.4999999999999997E-4</v>
      </c>
      <c r="DQ121">
        <v>6.9999999999999999E-4</v>
      </c>
      <c r="DR121" t="s">
        <v>4615</v>
      </c>
      <c r="DS121" t="s">
        <v>3592</v>
      </c>
      <c r="DT121">
        <v>98</v>
      </c>
      <c r="DU121">
        <v>98</v>
      </c>
      <c r="DV121">
        <v>27</v>
      </c>
      <c r="DW121">
        <v>0.27</v>
      </c>
      <c r="DX121" t="s">
        <v>4616</v>
      </c>
      <c r="DY121" t="s">
        <v>4617</v>
      </c>
    </row>
    <row r="122" spans="1:129">
      <c r="A122" t="s">
        <v>73</v>
      </c>
      <c r="B122" t="s">
        <v>72</v>
      </c>
      <c r="C122" t="s">
        <v>71</v>
      </c>
      <c r="D122" s="402" t="s">
        <v>273</v>
      </c>
      <c r="E122" s="402" t="s">
        <v>272</v>
      </c>
      <c r="F122" t="s">
        <v>4618</v>
      </c>
      <c r="G122" t="s">
        <v>4619</v>
      </c>
      <c r="H122" t="s">
        <v>4620</v>
      </c>
      <c r="I122" t="s">
        <v>4621</v>
      </c>
      <c r="J122">
        <v>5</v>
      </c>
      <c r="K122">
        <v>1</v>
      </c>
      <c r="L122">
        <v>24</v>
      </c>
      <c r="M122">
        <v>4</v>
      </c>
      <c r="N122">
        <v>15</v>
      </c>
      <c r="O122">
        <v>10</v>
      </c>
      <c r="P122">
        <v>28</v>
      </c>
      <c r="Q122">
        <v>25</v>
      </c>
      <c r="R122">
        <v>1</v>
      </c>
      <c r="S122" t="s">
        <v>1193</v>
      </c>
      <c r="T122" t="s">
        <v>3577</v>
      </c>
      <c r="U122" t="s">
        <v>1612</v>
      </c>
      <c r="V122" t="s">
        <v>1193</v>
      </c>
      <c r="W122" t="s">
        <v>1193</v>
      </c>
      <c r="X122" t="s">
        <v>1193</v>
      </c>
      <c r="Y122" t="s">
        <v>1193</v>
      </c>
      <c r="Z122" t="s">
        <v>1193</v>
      </c>
      <c r="AA122" t="s">
        <v>1193</v>
      </c>
      <c r="AB122" t="s">
        <v>1193</v>
      </c>
      <c r="AC122" t="s">
        <v>1193</v>
      </c>
      <c r="AD122" t="s">
        <v>1612</v>
      </c>
      <c r="AE122" t="s">
        <v>1612</v>
      </c>
      <c r="AF122" t="s">
        <v>1612</v>
      </c>
      <c r="AG122" t="s">
        <v>1612</v>
      </c>
      <c r="AH122" t="s">
        <v>1612</v>
      </c>
      <c r="AI122" t="s">
        <v>1612</v>
      </c>
      <c r="AJ122" t="s">
        <v>1612</v>
      </c>
      <c r="AK122" t="s">
        <v>1612</v>
      </c>
      <c r="AL122" t="s">
        <v>1612</v>
      </c>
      <c r="AM122" t="s">
        <v>1612</v>
      </c>
      <c r="AN122" t="s">
        <v>1612</v>
      </c>
      <c r="AO122" t="s">
        <v>1612</v>
      </c>
      <c r="AP122" t="s">
        <v>1612</v>
      </c>
      <c r="AQ122" t="s">
        <v>1612</v>
      </c>
      <c r="AR122" t="s">
        <v>1612</v>
      </c>
      <c r="AS122" t="s">
        <v>1612</v>
      </c>
      <c r="AT122">
        <v>4299</v>
      </c>
      <c r="AU122" t="s">
        <v>1612</v>
      </c>
      <c r="AV122" t="s">
        <v>4622</v>
      </c>
      <c r="AW122" t="s">
        <v>402</v>
      </c>
      <c r="AX122">
        <v>5578</v>
      </c>
      <c r="AY122">
        <v>5274000</v>
      </c>
      <c r="AZ122">
        <v>5274000</v>
      </c>
      <c r="BA122">
        <v>5274000</v>
      </c>
      <c r="BB122">
        <v>5274000</v>
      </c>
      <c r="BC122">
        <v>5027000</v>
      </c>
      <c r="BD122">
        <v>5274000</v>
      </c>
      <c r="BE122" t="s">
        <v>1612</v>
      </c>
      <c r="BF122">
        <v>5027000</v>
      </c>
      <c r="BG122">
        <v>5285272</v>
      </c>
      <c r="BH122">
        <v>5252636</v>
      </c>
      <c r="BI122">
        <v>5252637</v>
      </c>
      <c r="BJ122">
        <v>5027000</v>
      </c>
      <c r="BK122">
        <v>5285272</v>
      </c>
      <c r="BL122" t="s">
        <v>2235</v>
      </c>
      <c r="BM122" t="s">
        <v>2235</v>
      </c>
      <c r="BN122" t="s">
        <v>1214</v>
      </c>
      <c r="BO122" t="s">
        <v>4623</v>
      </c>
      <c r="BP122" t="s">
        <v>1214</v>
      </c>
      <c r="BQ122" t="s">
        <v>4624</v>
      </c>
      <c r="BR122" t="s">
        <v>1612</v>
      </c>
      <c r="BS122" t="s">
        <v>1214</v>
      </c>
      <c r="BT122" t="s">
        <v>4625</v>
      </c>
      <c r="BU122" t="s">
        <v>1612</v>
      </c>
      <c r="BV122" t="s">
        <v>1217</v>
      </c>
      <c r="BW122" t="s">
        <v>4626</v>
      </c>
      <c r="BX122" t="s">
        <v>1193</v>
      </c>
      <c r="BY122" t="s">
        <v>3588</v>
      </c>
      <c r="BZ122" t="s">
        <v>4446</v>
      </c>
      <c r="CA122" t="s">
        <v>1193</v>
      </c>
      <c r="CB122" t="s">
        <v>1194</v>
      </c>
      <c r="CC122" t="s">
        <v>3590</v>
      </c>
      <c r="CD122" t="s">
        <v>1612</v>
      </c>
      <c r="CE122" t="s">
        <v>1194</v>
      </c>
      <c r="CF122" t="s">
        <v>3590</v>
      </c>
      <c r="CG122" t="s">
        <v>1612</v>
      </c>
      <c r="CH122" t="s">
        <v>1193</v>
      </c>
      <c r="CI122" t="s">
        <v>426</v>
      </c>
      <c r="CJ122" t="s">
        <v>1612</v>
      </c>
      <c r="CK122" t="s">
        <v>1193</v>
      </c>
      <c r="CL122" t="s">
        <v>424</v>
      </c>
      <c r="CM122" t="s">
        <v>1612</v>
      </c>
      <c r="CN122" t="s">
        <v>1193</v>
      </c>
      <c r="CO122" t="s">
        <v>426</v>
      </c>
      <c r="CP122" t="s">
        <v>1612</v>
      </c>
      <c r="CQ122" t="s">
        <v>1193</v>
      </c>
      <c r="CR122" t="s">
        <v>426</v>
      </c>
      <c r="CS122" t="s">
        <v>1612</v>
      </c>
      <c r="CT122" t="s">
        <v>1193</v>
      </c>
      <c r="CU122" t="s">
        <v>426</v>
      </c>
      <c r="CV122" t="s">
        <v>1612</v>
      </c>
      <c r="CW122" t="s">
        <v>1194</v>
      </c>
      <c r="CX122" t="s">
        <v>3590</v>
      </c>
      <c r="CY122" t="s">
        <v>1612</v>
      </c>
      <c r="CZ122" t="s">
        <v>1193</v>
      </c>
      <c r="DA122" t="s">
        <v>1193</v>
      </c>
      <c r="DB122" t="s">
        <v>1194</v>
      </c>
      <c r="DC122" t="s">
        <v>1193</v>
      </c>
      <c r="DD122" t="s">
        <v>1193</v>
      </c>
      <c r="DE122" t="s">
        <v>1193</v>
      </c>
      <c r="DF122" t="s">
        <v>1193</v>
      </c>
      <c r="DG122" t="s">
        <v>1193</v>
      </c>
      <c r="DH122" t="s">
        <v>1194</v>
      </c>
      <c r="DI122" t="s">
        <v>1194</v>
      </c>
      <c r="DJ122" t="s">
        <v>1194</v>
      </c>
      <c r="DK122" t="s">
        <v>1194</v>
      </c>
      <c r="DL122" t="s">
        <v>1193</v>
      </c>
      <c r="DM122" t="s">
        <v>4407</v>
      </c>
      <c r="DN122" t="s">
        <v>1193</v>
      </c>
      <c r="DO122" t="s">
        <v>4408</v>
      </c>
      <c r="DP122">
        <v>0.02</v>
      </c>
      <c r="DQ122">
        <v>0.01</v>
      </c>
      <c r="DR122" t="s">
        <v>4627</v>
      </c>
      <c r="DS122" t="s">
        <v>3592</v>
      </c>
      <c r="DT122">
        <v>20</v>
      </c>
      <c r="DU122">
        <v>11</v>
      </c>
      <c r="DV122">
        <v>2</v>
      </c>
      <c r="DW122">
        <v>1</v>
      </c>
      <c r="DX122" t="s">
        <v>4628</v>
      </c>
      <c r="DY122" t="s">
        <v>4629</v>
      </c>
    </row>
    <row r="123" spans="1:129">
      <c r="A123" t="s">
        <v>44</v>
      </c>
      <c r="B123" t="s">
        <v>60</v>
      </c>
      <c r="C123" t="s">
        <v>59</v>
      </c>
      <c r="D123" s="402" t="s">
        <v>271</v>
      </c>
      <c r="E123" s="402" t="s">
        <v>270</v>
      </c>
      <c r="F123" t="s">
        <v>2243</v>
      </c>
      <c r="G123" t="s">
        <v>2244</v>
      </c>
      <c r="H123" t="s">
        <v>2245</v>
      </c>
      <c r="I123" t="s">
        <v>2246</v>
      </c>
      <c r="J123">
        <v>5</v>
      </c>
      <c r="K123">
        <v>1</v>
      </c>
      <c r="L123">
        <v>24</v>
      </c>
      <c r="M123">
        <v>4</v>
      </c>
      <c r="N123">
        <v>15</v>
      </c>
      <c r="O123">
        <v>10</v>
      </c>
      <c r="P123">
        <v>28</v>
      </c>
      <c r="Q123">
        <v>25</v>
      </c>
      <c r="R123">
        <v>1</v>
      </c>
      <c r="S123" t="s">
        <v>1193</v>
      </c>
      <c r="T123" t="s">
        <v>3577</v>
      </c>
      <c r="U123" t="s">
        <v>1612</v>
      </c>
      <c r="V123" t="s">
        <v>1193</v>
      </c>
      <c r="W123" t="s">
        <v>1193</v>
      </c>
      <c r="X123" t="s">
        <v>1193</v>
      </c>
      <c r="Y123" t="s">
        <v>1196</v>
      </c>
      <c r="Z123" t="s">
        <v>1193</v>
      </c>
      <c r="AA123" t="s">
        <v>1193</v>
      </c>
      <c r="AB123" t="s">
        <v>1193</v>
      </c>
      <c r="AC123" t="s">
        <v>1193</v>
      </c>
      <c r="AD123" t="s">
        <v>1612</v>
      </c>
      <c r="AE123" t="s">
        <v>1612</v>
      </c>
      <c r="AF123" t="s">
        <v>1612</v>
      </c>
      <c r="AG123">
        <v>42461</v>
      </c>
      <c r="AH123" t="s">
        <v>1612</v>
      </c>
      <c r="AI123" t="s">
        <v>1612</v>
      </c>
      <c r="AJ123" t="s">
        <v>1612</v>
      </c>
      <c r="AK123" t="s">
        <v>1612</v>
      </c>
      <c r="AL123" t="s">
        <v>1612</v>
      </c>
      <c r="AM123" t="s">
        <v>1612</v>
      </c>
      <c r="AN123" t="s">
        <v>1612</v>
      </c>
      <c r="AO123" t="s">
        <v>2247</v>
      </c>
      <c r="AP123" t="s">
        <v>1612</v>
      </c>
      <c r="AQ123" t="s">
        <v>1612</v>
      </c>
      <c r="AR123" t="s">
        <v>1612</v>
      </c>
      <c r="AS123" t="s">
        <v>1612</v>
      </c>
      <c r="AT123">
        <v>4139</v>
      </c>
      <c r="AU123">
        <v>219030</v>
      </c>
      <c r="AV123" t="s">
        <v>1612</v>
      </c>
      <c r="AW123" t="s">
        <v>402</v>
      </c>
      <c r="AX123">
        <v>4389</v>
      </c>
      <c r="AY123">
        <v>2929054</v>
      </c>
      <c r="AZ123">
        <v>2497858</v>
      </c>
      <c r="BA123">
        <v>2141858</v>
      </c>
      <c r="BB123">
        <v>3025230</v>
      </c>
      <c r="BC123">
        <v>2929054</v>
      </c>
      <c r="BD123">
        <v>2497858</v>
      </c>
      <c r="BE123" t="s">
        <v>1612</v>
      </c>
      <c r="BF123">
        <v>1268955</v>
      </c>
      <c r="BG123">
        <v>1931465</v>
      </c>
      <c r="BH123">
        <v>2507442</v>
      </c>
      <c r="BI123">
        <v>4886138</v>
      </c>
      <c r="BJ123">
        <v>1062515</v>
      </c>
      <c r="BK123">
        <v>1944596</v>
      </c>
      <c r="BL123" t="s">
        <v>1612</v>
      </c>
      <c r="BM123" t="s">
        <v>4630</v>
      </c>
      <c r="BN123" t="s">
        <v>1214</v>
      </c>
      <c r="BO123" t="s">
        <v>4631</v>
      </c>
      <c r="BP123" t="s">
        <v>1217</v>
      </c>
      <c r="BQ123" t="s">
        <v>4632</v>
      </c>
      <c r="BR123" t="s">
        <v>1612</v>
      </c>
      <c r="BS123" t="s">
        <v>1214</v>
      </c>
      <c r="BT123" t="s">
        <v>4633</v>
      </c>
      <c r="BU123" t="s">
        <v>1612</v>
      </c>
      <c r="BV123" t="s">
        <v>1214</v>
      </c>
      <c r="BW123" t="s">
        <v>4634</v>
      </c>
      <c r="BX123" t="s">
        <v>1193</v>
      </c>
      <c r="BY123" t="s">
        <v>3606</v>
      </c>
      <c r="BZ123" t="s">
        <v>3607</v>
      </c>
      <c r="CA123" t="s">
        <v>1194</v>
      </c>
      <c r="CB123" t="s">
        <v>3623</v>
      </c>
      <c r="CC123" t="s">
        <v>3590</v>
      </c>
      <c r="CD123" t="s">
        <v>1612</v>
      </c>
      <c r="CE123" t="s">
        <v>3623</v>
      </c>
      <c r="CF123" t="s">
        <v>3590</v>
      </c>
      <c r="CG123" t="s">
        <v>1612</v>
      </c>
      <c r="CH123" t="s">
        <v>3623</v>
      </c>
      <c r="CI123" t="s">
        <v>3590</v>
      </c>
      <c r="CJ123" t="s">
        <v>1612</v>
      </c>
      <c r="CK123" t="s">
        <v>3623</v>
      </c>
      <c r="CL123" t="s">
        <v>3590</v>
      </c>
      <c r="CM123" t="s">
        <v>1612</v>
      </c>
      <c r="CN123" t="s">
        <v>3623</v>
      </c>
      <c r="CO123" t="s">
        <v>3590</v>
      </c>
      <c r="CP123" t="s">
        <v>1612</v>
      </c>
      <c r="CQ123" t="s">
        <v>3623</v>
      </c>
      <c r="CR123" t="s">
        <v>3590</v>
      </c>
      <c r="CS123" t="s">
        <v>1612</v>
      </c>
      <c r="CT123" t="s">
        <v>3623</v>
      </c>
      <c r="CU123" t="s">
        <v>3590</v>
      </c>
      <c r="CV123" t="s">
        <v>1612</v>
      </c>
      <c r="CW123" t="s">
        <v>3623</v>
      </c>
      <c r="CX123" t="s">
        <v>3590</v>
      </c>
      <c r="CY123" t="s">
        <v>1612</v>
      </c>
      <c r="CZ123" t="s">
        <v>1193</v>
      </c>
      <c r="DA123" t="s">
        <v>1193</v>
      </c>
      <c r="DB123" t="s">
        <v>1194</v>
      </c>
      <c r="DC123" t="s">
        <v>1193</v>
      </c>
      <c r="DD123" t="s">
        <v>1193</v>
      </c>
      <c r="DE123" t="s">
        <v>1193</v>
      </c>
      <c r="DF123" t="s">
        <v>1193</v>
      </c>
      <c r="DG123" t="s">
        <v>1194</v>
      </c>
      <c r="DH123" t="s">
        <v>1194</v>
      </c>
      <c r="DI123" t="s">
        <v>1194</v>
      </c>
      <c r="DJ123" t="s">
        <v>1194</v>
      </c>
      <c r="DK123" t="s">
        <v>1193</v>
      </c>
      <c r="DL123" t="s">
        <v>1193</v>
      </c>
      <c r="DM123" t="s">
        <v>4635</v>
      </c>
      <c r="DN123" t="s">
        <v>1193</v>
      </c>
      <c r="DO123" t="s">
        <v>4636</v>
      </c>
      <c r="DP123" t="s">
        <v>1612</v>
      </c>
      <c r="DQ123" t="s">
        <v>1612</v>
      </c>
      <c r="DR123" t="s">
        <v>4637</v>
      </c>
      <c r="DS123" t="s">
        <v>3717</v>
      </c>
      <c r="DT123">
        <v>159</v>
      </c>
      <c r="DU123">
        <v>159</v>
      </c>
      <c r="DV123">
        <v>10</v>
      </c>
      <c r="DW123">
        <v>1</v>
      </c>
      <c r="DX123" t="s">
        <v>1613</v>
      </c>
      <c r="DY123" t="s">
        <v>2254</v>
      </c>
    </row>
    <row r="124" spans="1:129">
      <c r="A124" t="s">
        <v>73</v>
      </c>
      <c r="B124" t="s">
        <v>72</v>
      </c>
      <c r="C124" t="s">
        <v>71</v>
      </c>
      <c r="D124" s="402" t="s">
        <v>269</v>
      </c>
      <c r="E124" s="402" t="s">
        <v>268</v>
      </c>
      <c r="F124" t="s">
        <v>2255</v>
      </c>
      <c r="G124" t="s">
        <v>2256</v>
      </c>
      <c r="H124">
        <v>2033504283</v>
      </c>
      <c r="I124" t="s">
        <v>3642</v>
      </c>
      <c r="J124">
        <v>5</v>
      </c>
      <c r="K124">
        <v>1</v>
      </c>
      <c r="L124">
        <v>24</v>
      </c>
      <c r="M124">
        <v>4</v>
      </c>
      <c r="N124">
        <v>15</v>
      </c>
      <c r="O124">
        <v>10</v>
      </c>
      <c r="P124">
        <v>28</v>
      </c>
      <c r="Q124">
        <v>25</v>
      </c>
      <c r="R124">
        <v>1</v>
      </c>
      <c r="S124" t="s">
        <v>1194</v>
      </c>
      <c r="T124" t="s">
        <v>1193</v>
      </c>
      <c r="U124" t="s">
        <v>1612</v>
      </c>
      <c r="V124" t="s">
        <v>1193</v>
      </c>
      <c r="W124" t="s">
        <v>1193</v>
      </c>
      <c r="X124" t="s">
        <v>1196</v>
      </c>
      <c r="Y124" t="s">
        <v>1196</v>
      </c>
      <c r="Z124" t="s">
        <v>1193</v>
      </c>
      <c r="AA124" t="s">
        <v>1193</v>
      </c>
      <c r="AB124" t="s">
        <v>1196</v>
      </c>
      <c r="AC124" t="s">
        <v>1193</v>
      </c>
      <c r="AD124" t="s">
        <v>1612</v>
      </c>
      <c r="AE124" t="s">
        <v>1612</v>
      </c>
      <c r="AF124">
        <v>42460</v>
      </c>
      <c r="AG124">
        <v>42460</v>
      </c>
      <c r="AH124" t="s">
        <v>1612</v>
      </c>
      <c r="AI124" t="s">
        <v>1612</v>
      </c>
      <c r="AJ124">
        <v>42460</v>
      </c>
      <c r="AK124" t="s">
        <v>1612</v>
      </c>
      <c r="AL124" t="s">
        <v>1612</v>
      </c>
      <c r="AM124" t="s">
        <v>1612</v>
      </c>
      <c r="AN124" t="s">
        <v>4638</v>
      </c>
      <c r="AO124" t="s">
        <v>3644</v>
      </c>
      <c r="AP124" t="s">
        <v>1612</v>
      </c>
      <c r="AQ124" t="s">
        <v>1612</v>
      </c>
      <c r="AR124" t="s">
        <v>3645</v>
      </c>
      <c r="AS124" t="s">
        <v>1612</v>
      </c>
      <c r="AT124">
        <v>3854</v>
      </c>
      <c r="AU124" t="s">
        <v>1612</v>
      </c>
      <c r="AV124" t="s">
        <v>2063</v>
      </c>
      <c r="AW124" t="s">
        <v>402</v>
      </c>
      <c r="AX124">
        <v>3488</v>
      </c>
      <c r="AY124">
        <v>9720543</v>
      </c>
      <c r="AZ124">
        <v>9720543</v>
      </c>
      <c r="BA124">
        <v>10142046</v>
      </c>
      <c r="BB124">
        <v>10142037</v>
      </c>
      <c r="BC124">
        <v>9271122</v>
      </c>
      <c r="BD124">
        <v>9269121</v>
      </c>
      <c r="BE124" t="s">
        <v>4639</v>
      </c>
      <c r="BF124">
        <v>9720543</v>
      </c>
      <c r="BG124">
        <v>9720543</v>
      </c>
      <c r="BH124">
        <v>10142046</v>
      </c>
      <c r="BI124">
        <v>10142037</v>
      </c>
      <c r="BJ124">
        <v>9271122</v>
      </c>
      <c r="BK124">
        <v>9269121</v>
      </c>
      <c r="BL124" t="s">
        <v>1613</v>
      </c>
      <c r="BM124" t="s">
        <v>1921</v>
      </c>
      <c r="BN124" t="s">
        <v>1214</v>
      </c>
      <c r="BO124" t="s">
        <v>3649</v>
      </c>
      <c r="BP124" t="s">
        <v>1217</v>
      </c>
      <c r="BQ124" t="s">
        <v>3650</v>
      </c>
      <c r="BR124" t="s">
        <v>1612</v>
      </c>
      <c r="BS124" t="s">
        <v>1217</v>
      </c>
      <c r="BT124" t="s">
        <v>3651</v>
      </c>
      <c r="BU124" t="s">
        <v>1612</v>
      </c>
      <c r="BV124" t="s">
        <v>1217</v>
      </c>
      <c r="BW124" t="s">
        <v>3792</v>
      </c>
      <c r="BX124" t="s">
        <v>1193</v>
      </c>
      <c r="BY124" t="s">
        <v>3606</v>
      </c>
      <c r="BZ124" t="s">
        <v>3607</v>
      </c>
      <c r="CA124" t="s">
        <v>1194</v>
      </c>
      <c r="CB124" t="s">
        <v>3623</v>
      </c>
      <c r="CC124" t="s">
        <v>3590</v>
      </c>
      <c r="CD124" t="s">
        <v>1612</v>
      </c>
      <c r="CE124" t="s">
        <v>3623</v>
      </c>
      <c r="CF124" t="s">
        <v>3590</v>
      </c>
      <c r="CG124" t="s">
        <v>1612</v>
      </c>
      <c r="CH124" t="s">
        <v>3623</v>
      </c>
      <c r="CI124" t="s">
        <v>3590</v>
      </c>
      <c r="CJ124" t="s">
        <v>1612</v>
      </c>
      <c r="CK124" t="s">
        <v>3623</v>
      </c>
      <c r="CL124" t="s">
        <v>3590</v>
      </c>
      <c r="CM124" t="s">
        <v>1612</v>
      </c>
      <c r="CN124" t="s">
        <v>3623</v>
      </c>
      <c r="CO124" t="s">
        <v>3590</v>
      </c>
      <c r="CP124" t="s">
        <v>1612</v>
      </c>
      <c r="CQ124" t="s">
        <v>3623</v>
      </c>
      <c r="CR124" t="s">
        <v>3590</v>
      </c>
      <c r="CS124" t="s">
        <v>1612</v>
      </c>
      <c r="CT124" t="s">
        <v>3623</v>
      </c>
      <c r="CU124" t="s">
        <v>3590</v>
      </c>
      <c r="CV124" t="s">
        <v>1612</v>
      </c>
      <c r="CW124" t="s">
        <v>3623</v>
      </c>
      <c r="CX124" t="s">
        <v>3590</v>
      </c>
      <c r="CY124" t="s">
        <v>1612</v>
      </c>
      <c r="CZ124" t="s">
        <v>1193</v>
      </c>
      <c r="DA124" t="s">
        <v>1193</v>
      </c>
      <c r="DB124" t="s">
        <v>1193</v>
      </c>
      <c r="DC124" t="s">
        <v>1193</v>
      </c>
      <c r="DD124" t="s">
        <v>1193</v>
      </c>
      <c r="DE124" t="s">
        <v>1193</v>
      </c>
      <c r="DF124" t="s">
        <v>1193</v>
      </c>
      <c r="DG124" t="s">
        <v>1193</v>
      </c>
      <c r="DH124" t="s">
        <v>1194</v>
      </c>
      <c r="DI124" t="s">
        <v>1193</v>
      </c>
      <c r="DJ124" t="s">
        <v>1194</v>
      </c>
      <c r="DK124" t="s">
        <v>1194</v>
      </c>
      <c r="DL124" t="s">
        <v>1194</v>
      </c>
      <c r="DM124" t="s">
        <v>3652</v>
      </c>
      <c r="DN124" t="s">
        <v>1193</v>
      </c>
      <c r="DO124" t="s">
        <v>3653</v>
      </c>
      <c r="DP124">
        <v>0.04</v>
      </c>
      <c r="DQ124">
        <v>0.159</v>
      </c>
      <c r="DR124" t="s">
        <v>3654</v>
      </c>
      <c r="DS124" t="s">
        <v>3592</v>
      </c>
      <c r="DT124" t="s">
        <v>1612</v>
      </c>
      <c r="DU124" t="s">
        <v>1612</v>
      </c>
      <c r="DV124">
        <v>16</v>
      </c>
      <c r="DW124">
        <v>1</v>
      </c>
      <c r="DX124" t="s">
        <v>3655</v>
      </c>
      <c r="DY124" t="s">
        <v>3656</v>
      </c>
    </row>
    <row r="125" spans="1:129">
      <c r="A125" t="s">
        <v>56</v>
      </c>
      <c r="B125" t="s">
        <v>55</v>
      </c>
      <c r="C125" t="s">
        <v>135</v>
      </c>
      <c r="D125" s="402" t="s">
        <v>267</v>
      </c>
      <c r="E125" s="402" t="s">
        <v>266</v>
      </c>
      <c r="F125" t="s">
        <v>2262</v>
      </c>
      <c r="G125" t="s">
        <v>2263</v>
      </c>
      <c r="H125" t="s">
        <v>2264</v>
      </c>
      <c r="I125" t="s">
        <v>4640</v>
      </c>
      <c r="J125">
        <v>5</v>
      </c>
      <c r="K125">
        <v>1</v>
      </c>
      <c r="L125">
        <v>24</v>
      </c>
      <c r="M125">
        <v>4</v>
      </c>
      <c r="N125">
        <v>15</v>
      </c>
      <c r="O125">
        <v>10</v>
      </c>
      <c r="P125">
        <v>28</v>
      </c>
      <c r="Q125">
        <v>25</v>
      </c>
      <c r="R125">
        <v>1</v>
      </c>
      <c r="S125" t="s">
        <v>1193</v>
      </c>
      <c r="T125" t="s">
        <v>3577</v>
      </c>
      <c r="U125" t="s">
        <v>1612</v>
      </c>
      <c r="V125" t="s">
        <v>1193</v>
      </c>
      <c r="W125" t="s">
        <v>1193</v>
      </c>
      <c r="X125" t="s">
        <v>1193</v>
      </c>
      <c r="Y125" t="s">
        <v>1193</v>
      </c>
      <c r="Z125" t="s">
        <v>1193</v>
      </c>
      <c r="AA125" t="s">
        <v>1193</v>
      </c>
      <c r="AB125" t="s">
        <v>1193</v>
      </c>
      <c r="AC125" t="s">
        <v>1196</v>
      </c>
      <c r="AD125" t="s">
        <v>1612</v>
      </c>
      <c r="AE125" t="s">
        <v>1612</v>
      </c>
      <c r="AF125" t="s">
        <v>1612</v>
      </c>
      <c r="AG125" t="s">
        <v>1612</v>
      </c>
      <c r="AH125" t="s">
        <v>1612</v>
      </c>
      <c r="AI125" t="s">
        <v>1612</v>
      </c>
      <c r="AJ125" t="s">
        <v>1612</v>
      </c>
      <c r="AK125">
        <v>42429</v>
      </c>
      <c r="AL125" t="s">
        <v>1612</v>
      </c>
      <c r="AM125" t="s">
        <v>1612</v>
      </c>
      <c r="AN125" t="s">
        <v>1612</v>
      </c>
      <c r="AO125" t="s">
        <v>1612</v>
      </c>
      <c r="AP125" t="s">
        <v>1612</v>
      </c>
      <c r="AQ125" t="s">
        <v>1612</v>
      </c>
      <c r="AR125" t="s">
        <v>1612</v>
      </c>
      <c r="AS125" t="s">
        <v>2266</v>
      </c>
      <c r="AT125">
        <v>29253</v>
      </c>
      <c r="AU125" t="s">
        <v>1612</v>
      </c>
      <c r="AV125" t="s">
        <v>2063</v>
      </c>
      <c r="AW125" t="s">
        <v>402</v>
      </c>
      <c r="AX125">
        <v>30314</v>
      </c>
      <c r="AY125">
        <v>7942000</v>
      </c>
      <c r="AZ125">
        <v>36411500</v>
      </c>
      <c r="BA125">
        <v>18205750</v>
      </c>
      <c r="BB125">
        <v>18205750</v>
      </c>
      <c r="BC125">
        <v>7942000</v>
      </c>
      <c r="BD125">
        <v>36411500</v>
      </c>
      <c r="BE125" t="s">
        <v>1612</v>
      </c>
      <c r="BF125">
        <v>20853250</v>
      </c>
      <c r="BG125">
        <v>18205750</v>
      </c>
      <c r="BH125">
        <v>20853250</v>
      </c>
      <c r="BI125">
        <v>20852750</v>
      </c>
      <c r="BJ125">
        <v>20853250</v>
      </c>
      <c r="BK125">
        <v>36411500</v>
      </c>
      <c r="BL125" t="s">
        <v>1612</v>
      </c>
      <c r="BM125" t="s">
        <v>4641</v>
      </c>
      <c r="BN125" t="s">
        <v>1214</v>
      </c>
      <c r="BO125" t="s">
        <v>2268</v>
      </c>
      <c r="BP125" t="s">
        <v>1214</v>
      </c>
      <c r="BQ125" t="s">
        <v>2269</v>
      </c>
      <c r="BR125" t="s">
        <v>1612</v>
      </c>
      <c r="BS125" t="s">
        <v>1214</v>
      </c>
      <c r="BT125" t="s">
        <v>4642</v>
      </c>
      <c r="BU125" t="s">
        <v>1612</v>
      </c>
      <c r="BV125" t="s">
        <v>1217</v>
      </c>
      <c r="BW125" t="s">
        <v>4643</v>
      </c>
      <c r="BX125" t="s">
        <v>1194</v>
      </c>
      <c r="BY125" t="s">
        <v>3588</v>
      </c>
      <c r="BZ125" t="s">
        <v>3607</v>
      </c>
      <c r="CA125" t="s">
        <v>1194</v>
      </c>
      <c r="CB125" t="s">
        <v>3623</v>
      </c>
      <c r="CC125" t="s">
        <v>3590</v>
      </c>
      <c r="CD125" t="s">
        <v>1612</v>
      </c>
      <c r="CE125" t="s">
        <v>3623</v>
      </c>
      <c r="CF125" t="s">
        <v>3590</v>
      </c>
      <c r="CG125" t="s">
        <v>1612</v>
      </c>
      <c r="CH125" t="s">
        <v>3623</v>
      </c>
      <c r="CI125" t="s">
        <v>3590</v>
      </c>
      <c r="CJ125" t="s">
        <v>1612</v>
      </c>
      <c r="CK125" t="s">
        <v>3623</v>
      </c>
      <c r="CL125" t="s">
        <v>3590</v>
      </c>
      <c r="CM125" t="s">
        <v>1612</v>
      </c>
      <c r="CN125" t="s">
        <v>3623</v>
      </c>
      <c r="CO125" t="s">
        <v>3590</v>
      </c>
      <c r="CP125" t="s">
        <v>1612</v>
      </c>
      <c r="CQ125" t="s">
        <v>3623</v>
      </c>
      <c r="CR125" t="s">
        <v>3590</v>
      </c>
      <c r="CS125" t="s">
        <v>1612</v>
      </c>
      <c r="CT125" t="s">
        <v>3623</v>
      </c>
      <c r="CU125" t="s">
        <v>3590</v>
      </c>
      <c r="CV125" t="s">
        <v>1612</v>
      </c>
      <c r="CW125" t="s">
        <v>3623</v>
      </c>
      <c r="CX125" t="s">
        <v>3590</v>
      </c>
      <c r="CY125" t="s">
        <v>1612</v>
      </c>
      <c r="CZ125" t="s">
        <v>1193</v>
      </c>
      <c r="DA125" t="s">
        <v>1193</v>
      </c>
      <c r="DB125" t="s">
        <v>1193</v>
      </c>
      <c r="DC125" t="s">
        <v>1193</v>
      </c>
      <c r="DD125" t="s">
        <v>1193</v>
      </c>
      <c r="DE125" t="s">
        <v>1193</v>
      </c>
      <c r="DF125" t="s">
        <v>1193</v>
      </c>
      <c r="DG125" t="s">
        <v>1193</v>
      </c>
      <c r="DH125" t="s">
        <v>1193</v>
      </c>
      <c r="DI125" t="s">
        <v>1193</v>
      </c>
      <c r="DJ125" t="s">
        <v>1193</v>
      </c>
      <c r="DK125" t="s">
        <v>1193</v>
      </c>
      <c r="DL125" t="s">
        <v>1193</v>
      </c>
      <c r="DM125" t="s">
        <v>4644</v>
      </c>
      <c r="DN125" t="s">
        <v>1193</v>
      </c>
      <c r="DO125" t="s">
        <v>4645</v>
      </c>
      <c r="DP125">
        <v>0.06</v>
      </c>
      <c r="DQ125">
        <v>0.02</v>
      </c>
      <c r="DR125" t="s">
        <v>4646</v>
      </c>
      <c r="DS125" t="s">
        <v>3592</v>
      </c>
      <c r="DT125">
        <v>19</v>
      </c>
      <c r="DU125">
        <v>11</v>
      </c>
      <c r="DV125">
        <v>38</v>
      </c>
      <c r="DW125">
        <v>1</v>
      </c>
      <c r="DX125" t="s">
        <v>4647</v>
      </c>
      <c r="DY125" t="s">
        <v>4648</v>
      </c>
    </row>
    <row r="126" spans="1:129">
      <c r="A126" t="s">
        <v>73</v>
      </c>
      <c r="B126" t="s">
        <v>72</v>
      </c>
      <c r="C126" t="s">
        <v>71</v>
      </c>
      <c r="D126" s="402" t="s">
        <v>265</v>
      </c>
      <c r="E126" s="402" t="s">
        <v>264</v>
      </c>
      <c r="F126" t="s">
        <v>2273</v>
      </c>
      <c r="G126" t="s">
        <v>2274</v>
      </c>
      <c r="H126" t="s">
        <v>2275</v>
      </c>
      <c r="I126" t="s">
        <v>2276</v>
      </c>
      <c r="J126">
        <v>5</v>
      </c>
      <c r="K126">
        <v>1</v>
      </c>
      <c r="L126">
        <v>24</v>
      </c>
      <c r="M126">
        <v>4</v>
      </c>
      <c r="N126">
        <v>15</v>
      </c>
      <c r="O126">
        <v>10</v>
      </c>
      <c r="P126">
        <v>28</v>
      </c>
      <c r="Q126">
        <v>25</v>
      </c>
      <c r="R126">
        <v>1</v>
      </c>
      <c r="S126" t="s">
        <v>1193</v>
      </c>
      <c r="T126" t="s">
        <v>3577</v>
      </c>
      <c r="U126" t="s">
        <v>1612</v>
      </c>
      <c r="V126" t="s">
        <v>1193</v>
      </c>
      <c r="W126" t="s">
        <v>1193</v>
      </c>
      <c r="X126" t="s">
        <v>1193</v>
      </c>
      <c r="Y126" t="s">
        <v>1193</v>
      </c>
      <c r="Z126" t="s">
        <v>1193</v>
      </c>
      <c r="AA126" t="s">
        <v>1193</v>
      </c>
      <c r="AB126" t="s">
        <v>1196</v>
      </c>
      <c r="AC126" t="s">
        <v>1193</v>
      </c>
      <c r="AD126" t="s">
        <v>1612</v>
      </c>
      <c r="AE126" t="s">
        <v>1612</v>
      </c>
      <c r="AF126" t="s">
        <v>1612</v>
      </c>
      <c r="AG126" t="s">
        <v>1612</v>
      </c>
      <c r="AH126" t="s">
        <v>1612</v>
      </c>
      <c r="AI126" t="s">
        <v>1612</v>
      </c>
      <c r="AJ126">
        <v>42339</v>
      </c>
      <c r="AK126" t="s">
        <v>1612</v>
      </c>
      <c r="AL126" t="s">
        <v>1612</v>
      </c>
      <c r="AM126" t="s">
        <v>1612</v>
      </c>
      <c r="AN126" t="s">
        <v>1612</v>
      </c>
      <c r="AO126" t="s">
        <v>1612</v>
      </c>
      <c r="AP126" t="s">
        <v>1612</v>
      </c>
      <c r="AQ126" t="s">
        <v>1612</v>
      </c>
      <c r="AR126" t="s">
        <v>4649</v>
      </c>
      <c r="AS126" t="s">
        <v>1612</v>
      </c>
      <c r="AT126">
        <v>5487</v>
      </c>
      <c r="AU126" t="s">
        <v>1612</v>
      </c>
      <c r="AV126" t="s">
        <v>4650</v>
      </c>
      <c r="AW126" t="s">
        <v>409</v>
      </c>
      <c r="AX126">
        <v>5707</v>
      </c>
      <c r="AY126">
        <v>5499800</v>
      </c>
      <c r="AZ126">
        <v>5499800</v>
      </c>
      <c r="BA126">
        <v>5499800</v>
      </c>
      <c r="BB126">
        <v>5499800</v>
      </c>
      <c r="BC126">
        <v>5499800</v>
      </c>
      <c r="BD126">
        <v>5499800</v>
      </c>
      <c r="BE126" t="s">
        <v>2278</v>
      </c>
      <c r="BF126">
        <v>4140283</v>
      </c>
      <c r="BG126">
        <v>4832325</v>
      </c>
      <c r="BH126">
        <v>6239355</v>
      </c>
      <c r="BI126">
        <v>6428660</v>
      </c>
      <c r="BJ126">
        <v>4140283</v>
      </c>
      <c r="BK126">
        <v>4832325</v>
      </c>
      <c r="BL126" t="s">
        <v>2279</v>
      </c>
      <c r="BM126" t="s">
        <v>4651</v>
      </c>
      <c r="BN126" t="s">
        <v>1216</v>
      </c>
      <c r="BO126" t="s">
        <v>4652</v>
      </c>
      <c r="BP126" t="s">
        <v>1217</v>
      </c>
      <c r="BQ126" t="s">
        <v>4653</v>
      </c>
      <c r="BR126" t="s">
        <v>1612</v>
      </c>
      <c r="BS126" t="s">
        <v>1214</v>
      </c>
      <c r="BT126" t="s">
        <v>4654</v>
      </c>
      <c r="BU126" t="s">
        <v>1612</v>
      </c>
      <c r="BV126" t="s">
        <v>1216</v>
      </c>
      <c r="BW126" t="s">
        <v>4655</v>
      </c>
      <c r="BX126" t="s">
        <v>1193</v>
      </c>
      <c r="BY126" t="s">
        <v>3588</v>
      </c>
      <c r="BZ126" t="s">
        <v>3607</v>
      </c>
      <c r="CA126" t="s">
        <v>1193</v>
      </c>
      <c r="CB126" t="s">
        <v>1194</v>
      </c>
      <c r="CC126" t="s">
        <v>3590</v>
      </c>
      <c r="CD126" t="s">
        <v>1612</v>
      </c>
      <c r="CE126" t="s">
        <v>1193</v>
      </c>
      <c r="CF126" t="s">
        <v>422</v>
      </c>
      <c r="CG126" t="s">
        <v>1612</v>
      </c>
      <c r="CH126" t="s">
        <v>1193</v>
      </c>
      <c r="CI126" t="s">
        <v>422</v>
      </c>
      <c r="CJ126" t="s">
        <v>1612</v>
      </c>
      <c r="CK126" t="s">
        <v>1193</v>
      </c>
      <c r="CL126" t="s">
        <v>421</v>
      </c>
      <c r="CM126" t="s">
        <v>1612</v>
      </c>
      <c r="CN126" t="s">
        <v>1193</v>
      </c>
      <c r="CO126" t="s">
        <v>427</v>
      </c>
      <c r="CP126" t="s">
        <v>1612</v>
      </c>
      <c r="CQ126" t="s">
        <v>1193</v>
      </c>
      <c r="CR126" t="s">
        <v>427</v>
      </c>
      <c r="CS126" t="s">
        <v>1612</v>
      </c>
      <c r="CT126" t="s">
        <v>1193</v>
      </c>
      <c r="CU126" t="s">
        <v>427</v>
      </c>
      <c r="CV126" t="s">
        <v>1612</v>
      </c>
      <c r="CW126" t="s">
        <v>1194</v>
      </c>
      <c r="CX126" t="s">
        <v>3590</v>
      </c>
      <c r="CY126" t="s">
        <v>1612</v>
      </c>
      <c r="CZ126" t="s">
        <v>1193</v>
      </c>
      <c r="DA126" t="s">
        <v>1193</v>
      </c>
      <c r="DB126" t="s">
        <v>1193</v>
      </c>
      <c r="DC126" t="s">
        <v>1193</v>
      </c>
      <c r="DD126" t="s">
        <v>1193</v>
      </c>
      <c r="DE126" t="s">
        <v>1193</v>
      </c>
      <c r="DF126" t="s">
        <v>1194</v>
      </c>
      <c r="DG126" t="s">
        <v>1194</v>
      </c>
      <c r="DH126" t="s">
        <v>1194</v>
      </c>
      <c r="DI126" t="s">
        <v>1194</v>
      </c>
      <c r="DJ126" t="s">
        <v>1194</v>
      </c>
      <c r="DK126" t="s">
        <v>1194</v>
      </c>
      <c r="DL126" t="s">
        <v>1193</v>
      </c>
      <c r="DM126" t="s">
        <v>4656</v>
      </c>
      <c r="DN126" t="s">
        <v>1193</v>
      </c>
      <c r="DO126" t="s">
        <v>4657</v>
      </c>
      <c r="DP126">
        <v>1.8E-3</v>
      </c>
      <c r="DQ126">
        <v>0.13</v>
      </c>
      <c r="DR126" t="s">
        <v>4658</v>
      </c>
      <c r="DS126" t="s">
        <v>1194</v>
      </c>
      <c r="DT126">
        <v>355</v>
      </c>
      <c r="DU126">
        <v>355</v>
      </c>
      <c r="DV126">
        <v>22</v>
      </c>
      <c r="DW126">
        <v>1</v>
      </c>
      <c r="DX126" t="s">
        <v>4659</v>
      </c>
      <c r="DY126" t="s">
        <v>4660</v>
      </c>
    </row>
    <row r="127" spans="1:129">
      <c r="A127" t="s">
        <v>73</v>
      </c>
      <c r="B127" t="s">
        <v>72</v>
      </c>
      <c r="C127" t="s">
        <v>71</v>
      </c>
      <c r="D127" s="402" t="s">
        <v>263</v>
      </c>
      <c r="E127" s="402" t="s">
        <v>262</v>
      </c>
      <c r="F127" t="s">
        <v>4661</v>
      </c>
      <c r="G127" t="s">
        <v>2288</v>
      </c>
      <c r="H127" t="s">
        <v>2289</v>
      </c>
      <c r="I127" t="s">
        <v>4662</v>
      </c>
      <c r="J127">
        <v>5</v>
      </c>
      <c r="K127">
        <v>1</v>
      </c>
      <c r="L127">
        <v>24</v>
      </c>
      <c r="M127">
        <v>4</v>
      </c>
      <c r="N127">
        <v>15</v>
      </c>
      <c r="O127">
        <v>10</v>
      </c>
      <c r="P127">
        <v>28</v>
      </c>
      <c r="Q127">
        <v>24</v>
      </c>
      <c r="R127">
        <v>1</v>
      </c>
      <c r="S127" t="s">
        <v>1193</v>
      </c>
      <c r="T127" t="s">
        <v>3577</v>
      </c>
      <c r="U127" t="s">
        <v>1612</v>
      </c>
      <c r="V127" t="s">
        <v>1193</v>
      </c>
      <c r="W127" t="s">
        <v>1193</v>
      </c>
      <c r="X127" t="s">
        <v>1193</v>
      </c>
      <c r="Y127" t="s">
        <v>1193</v>
      </c>
      <c r="Z127" t="s">
        <v>1193</v>
      </c>
      <c r="AA127" t="s">
        <v>1193</v>
      </c>
      <c r="AB127" t="s">
        <v>1196</v>
      </c>
      <c r="AC127" t="s">
        <v>1193</v>
      </c>
      <c r="AD127" t="s">
        <v>1612</v>
      </c>
      <c r="AE127" t="s">
        <v>1612</v>
      </c>
      <c r="AF127" t="s">
        <v>1612</v>
      </c>
      <c r="AG127" t="s">
        <v>1612</v>
      </c>
      <c r="AH127" t="s">
        <v>1612</v>
      </c>
      <c r="AI127" t="s">
        <v>1612</v>
      </c>
      <c r="AJ127">
        <v>42460</v>
      </c>
      <c r="AK127" t="s">
        <v>1612</v>
      </c>
      <c r="AL127" t="s">
        <v>1612</v>
      </c>
      <c r="AM127" t="s">
        <v>1612</v>
      </c>
      <c r="AN127" t="s">
        <v>1612</v>
      </c>
      <c r="AO127" t="s">
        <v>1612</v>
      </c>
      <c r="AP127" t="s">
        <v>1612</v>
      </c>
      <c r="AQ127" t="s">
        <v>1612</v>
      </c>
      <c r="AR127" t="s">
        <v>4663</v>
      </c>
      <c r="AS127" t="s">
        <v>1612</v>
      </c>
      <c r="AT127">
        <v>4426</v>
      </c>
      <c r="AU127" t="s">
        <v>1612</v>
      </c>
      <c r="AV127" t="s">
        <v>1612</v>
      </c>
      <c r="AW127" t="s">
        <v>404</v>
      </c>
      <c r="AX127">
        <v>5053</v>
      </c>
      <c r="AY127">
        <v>3593250</v>
      </c>
      <c r="AZ127">
        <v>3593250</v>
      </c>
      <c r="BA127">
        <v>3593250</v>
      </c>
      <c r="BB127">
        <v>3593250</v>
      </c>
      <c r="BC127">
        <v>3593250</v>
      </c>
      <c r="BD127">
        <v>3593250</v>
      </c>
      <c r="BE127" t="s">
        <v>1612</v>
      </c>
      <c r="BF127">
        <v>3593250</v>
      </c>
      <c r="BG127">
        <v>3593250</v>
      </c>
      <c r="BH127">
        <v>3593250</v>
      </c>
      <c r="BI127">
        <v>3593250</v>
      </c>
      <c r="BJ127">
        <v>3593250</v>
      </c>
      <c r="BK127">
        <v>3593250</v>
      </c>
      <c r="BL127" t="s">
        <v>1612</v>
      </c>
      <c r="BM127" t="s">
        <v>1921</v>
      </c>
      <c r="BN127" t="s">
        <v>1215</v>
      </c>
      <c r="BO127" t="s">
        <v>4664</v>
      </c>
      <c r="BP127" t="s">
        <v>1217</v>
      </c>
      <c r="BQ127" t="s">
        <v>4665</v>
      </c>
      <c r="BR127" t="s">
        <v>1612</v>
      </c>
      <c r="BS127" t="s">
        <v>1217</v>
      </c>
      <c r="BT127" t="s">
        <v>4666</v>
      </c>
      <c r="BU127" t="s">
        <v>1612</v>
      </c>
      <c r="BV127" t="s">
        <v>1215</v>
      </c>
      <c r="BW127" t="s">
        <v>4667</v>
      </c>
      <c r="BX127" t="s">
        <v>1193</v>
      </c>
      <c r="BY127" t="s">
        <v>3606</v>
      </c>
      <c r="BZ127" t="s">
        <v>3589</v>
      </c>
      <c r="CA127" t="s">
        <v>1193</v>
      </c>
      <c r="CB127" t="s">
        <v>1193</v>
      </c>
      <c r="CC127" t="s">
        <v>424</v>
      </c>
      <c r="CD127" t="s">
        <v>1612</v>
      </c>
      <c r="CE127" t="s">
        <v>1193</v>
      </c>
      <c r="CF127" t="s">
        <v>421</v>
      </c>
      <c r="CG127" t="s">
        <v>1612</v>
      </c>
      <c r="CH127" t="s">
        <v>1193</v>
      </c>
      <c r="CI127" t="s">
        <v>421</v>
      </c>
      <c r="CJ127" t="s">
        <v>1612</v>
      </c>
      <c r="CK127" t="s">
        <v>1193</v>
      </c>
      <c r="CL127" t="s">
        <v>421</v>
      </c>
      <c r="CM127" t="s">
        <v>1612</v>
      </c>
      <c r="CN127" t="s">
        <v>1193</v>
      </c>
      <c r="CO127" t="s">
        <v>421</v>
      </c>
      <c r="CP127" t="s">
        <v>1612</v>
      </c>
      <c r="CQ127" t="s">
        <v>1193</v>
      </c>
      <c r="CR127" t="s">
        <v>421</v>
      </c>
      <c r="CS127" t="s">
        <v>1612</v>
      </c>
      <c r="CT127" t="s">
        <v>1193</v>
      </c>
      <c r="CU127" t="s">
        <v>424</v>
      </c>
      <c r="CV127" t="s">
        <v>1612</v>
      </c>
      <c r="CW127" t="s">
        <v>1194</v>
      </c>
      <c r="CX127" t="s">
        <v>3590</v>
      </c>
      <c r="CY127" t="s">
        <v>1612</v>
      </c>
      <c r="CZ127" t="s">
        <v>1193</v>
      </c>
      <c r="DA127" t="s">
        <v>1193</v>
      </c>
      <c r="DB127" t="s">
        <v>1194</v>
      </c>
      <c r="DC127" t="s">
        <v>1193</v>
      </c>
      <c r="DD127" t="s">
        <v>1193</v>
      </c>
      <c r="DE127" t="s">
        <v>1193</v>
      </c>
      <c r="DF127" t="s">
        <v>1194</v>
      </c>
      <c r="DG127" t="s">
        <v>1194</v>
      </c>
      <c r="DH127" t="s">
        <v>1194</v>
      </c>
      <c r="DI127" t="s">
        <v>1194</v>
      </c>
      <c r="DJ127" t="s">
        <v>1194</v>
      </c>
      <c r="DK127" t="s">
        <v>1194</v>
      </c>
      <c r="DL127" t="s">
        <v>1193</v>
      </c>
      <c r="DM127" t="s">
        <v>4668</v>
      </c>
      <c r="DN127" t="s">
        <v>1193</v>
      </c>
      <c r="DO127" t="s">
        <v>4669</v>
      </c>
      <c r="DP127">
        <v>0.02</v>
      </c>
      <c r="DQ127">
        <v>2.4E-2</v>
      </c>
      <c r="DR127" t="s">
        <v>1612</v>
      </c>
      <c r="DS127" t="s">
        <v>3592</v>
      </c>
      <c r="DT127" t="s">
        <v>1612</v>
      </c>
      <c r="DU127" t="s">
        <v>1612</v>
      </c>
      <c r="DV127">
        <v>3</v>
      </c>
      <c r="DW127">
        <v>1.2E-5</v>
      </c>
      <c r="DX127" t="s">
        <v>4670</v>
      </c>
      <c r="DY127" t="s">
        <v>4671</v>
      </c>
    </row>
    <row r="128" spans="1:129">
      <c r="A128" t="s">
        <v>44</v>
      </c>
      <c r="B128" t="s">
        <v>116</v>
      </c>
      <c r="C128" t="s">
        <v>115</v>
      </c>
      <c r="D128" s="402" t="s">
        <v>261</v>
      </c>
      <c r="E128" s="402" t="s">
        <v>260</v>
      </c>
      <c r="F128" t="s">
        <v>2299</v>
      </c>
      <c r="G128" t="s">
        <v>2300</v>
      </c>
      <c r="H128" t="s">
        <v>2301</v>
      </c>
      <c r="I128" t="s">
        <v>2302</v>
      </c>
      <c r="J128">
        <v>5</v>
      </c>
      <c r="K128">
        <v>1</v>
      </c>
      <c r="L128">
        <v>24</v>
      </c>
      <c r="M128">
        <v>4</v>
      </c>
      <c r="N128">
        <v>15</v>
      </c>
      <c r="O128">
        <v>10</v>
      </c>
      <c r="P128">
        <v>28</v>
      </c>
      <c r="Q128">
        <v>25</v>
      </c>
      <c r="R128">
        <v>1</v>
      </c>
      <c r="S128" t="s">
        <v>1193</v>
      </c>
      <c r="T128" t="s">
        <v>3577</v>
      </c>
      <c r="U128" t="s">
        <v>1612</v>
      </c>
      <c r="V128" t="s">
        <v>1193</v>
      </c>
      <c r="W128" t="s">
        <v>1193</v>
      </c>
      <c r="X128" t="s">
        <v>1193</v>
      </c>
      <c r="Y128" t="s">
        <v>1193</v>
      </c>
      <c r="Z128" t="s">
        <v>1193</v>
      </c>
      <c r="AA128" t="s">
        <v>1196</v>
      </c>
      <c r="AB128" t="s">
        <v>1196</v>
      </c>
      <c r="AC128" t="s">
        <v>1193</v>
      </c>
      <c r="AD128" t="s">
        <v>1612</v>
      </c>
      <c r="AE128" t="s">
        <v>1612</v>
      </c>
      <c r="AF128" t="s">
        <v>1612</v>
      </c>
      <c r="AG128" t="s">
        <v>1612</v>
      </c>
      <c r="AH128" t="s">
        <v>1612</v>
      </c>
      <c r="AI128">
        <v>42460</v>
      </c>
      <c r="AJ128">
        <v>42460</v>
      </c>
      <c r="AK128" t="s">
        <v>1612</v>
      </c>
      <c r="AL128" t="s">
        <v>1612</v>
      </c>
      <c r="AM128" t="s">
        <v>1612</v>
      </c>
      <c r="AN128" t="s">
        <v>1612</v>
      </c>
      <c r="AO128" t="s">
        <v>1612</v>
      </c>
      <c r="AP128" t="s">
        <v>1612</v>
      </c>
      <c r="AQ128" t="s">
        <v>4672</v>
      </c>
      <c r="AR128" t="s">
        <v>4673</v>
      </c>
      <c r="AS128" t="s">
        <v>1612</v>
      </c>
      <c r="AT128">
        <v>2299</v>
      </c>
      <c r="AU128">
        <v>195190</v>
      </c>
      <c r="AV128" t="s">
        <v>1612</v>
      </c>
      <c r="AW128" t="s">
        <v>402</v>
      </c>
      <c r="AX128">
        <v>2318</v>
      </c>
      <c r="AY128">
        <v>1646000</v>
      </c>
      <c r="AZ128">
        <v>1379000</v>
      </c>
      <c r="BA128">
        <v>1710000</v>
      </c>
      <c r="BB128">
        <v>2741000</v>
      </c>
      <c r="BC128">
        <v>1646000</v>
      </c>
      <c r="BD128">
        <v>1379000</v>
      </c>
      <c r="BE128" t="s">
        <v>1612</v>
      </c>
      <c r="BF128">
        <v>1195000</v>
      </c>
      <c r="BG128">
        <v>1684000</v>
      </c>
      <c r="BH128">
        <v>1604000</v>
      </c>
      <c r="BI128">
        <v>2993000</v>
      </c>
      <c r="BJ128">
        <v>1195000</v>
      </c>
      <c r="BK128">
        <v>1684000</v>
      </c>
      <c r="BL128" t="s">
        <v>1612</v>
      </c>
      <c r="BM128" t="s">
        <v>4674</v>
      </c>
      <c r="BN128" t="s">
        <v>1215</v>
      </c>
      <c r="BO128" t="s">
        <v>2304</v>
      </c>
      <c r="BP128" t="s">
        <v>1215</v>
      </c>
      <c r="BQ128" t="s">
        <v>4675</v>
      </c>
      <c r="BR128" t="s">
        <v>1612</v>
      </c>
      <c r="BS128" t="s">
        <v>1214</v>
      </c>
      <c r="BT128" t="s">
        <v>2306</v>
      </c>
      <c r="BU128" t="s">
        <v>1612</v>
      </c>
      <c r="BV128" t="s">
        <v>1217</v>
      </c>
      <c r="BW128" t="s">
        <v>4676</v>
      </c>
      <c r="BX128" t="s">
        <v>1193</v>
      </c>
      <c r="BY128" t="s">
        <v>3588</v>
      </c>
      <c r="BZ128" t="s">
        <v>3607</v>
      </c>
      <c r="CA128" t="s">
        <v>1193</v>
      </c>
      <c r="CB128" t="s">
        <v>1194</v>
      </c>
      <c r="CC128" t="s">
        <v>3590</v>
      </c>
      <c r="CD128" t="s">
        <v>1612</v>
      </c>
      <c r="CE128" t="s">
        <v>1194</v>
      </c>
      <c r="CF128" t="s">
        <v>3590</v>
      </c>
      <c r="CG128" t="s">
        <v>1612</v>
      </c>
      <c r="CH128" t="s">
        <v>1194</v>
      </c>
      <c r="CI128" t="s">
        <v>3590</v>
      </c>
      <c r="CJ128" t="s">
        <v>1612</v>
      </c>
      <c r="CK128" t="s">
        <v>1194</v>
      </c>
      <c r="CL128" t="s">
        <v>3590</v>
      </c>
      <c r="CM128" t="s">
        <v>1612</v>
      </c>
      <c r="CN128" t="s">
        <v>1193</v>
      </c>
      <c r="CO128" t="s">
        <v>422</v>
      </c>
      <c r="CP128" t="s">
        <v>1612</v>
      </c>
      <c r="CQ128" t="s">
        <v>1194</v>
      </c>
      <c r="CR128" t="s">
        <v>3590</v>
      </c>
      <c r="CS128" t="s">
        <v>1612</v>
      </c>
      <c r="CT128" t="s">
        <v>1193</v>
      </c>
      <c r="CU128" t="s">
        <v>422</v>
      </c>
      <c r="CV128" t="s">
        <v>1612</v>
      </c>
      <c r="CW128" t="s">
        <v>1194</v>
      </c>
      <c r="CX128" t="s">
        <v>3590</v>
      </c>
      <c r="CY128" t="s">
        <v>1612</v>
      </c>
      <c r="CZ128" t="s">
        <v>1193</v>
      </c>
      <c r="DA128" t="s">
        <v>1193</v>
      </c>
      <c r="DB128" t="s">
        <v>1193</v>
      </c>
      <c r="DC128" t="s">
        <v>1193</v>
      </c>
      <c r="DD128" t="s">
        <v>1193</v>
      </c>
      <c r="DE128" t="s">
        <v>1193</v>
      </c>
      <c r="DF128" t="s">
        <v>1193</v>
      </c>
      <c r="DG128" t="s">
        <v>1193</v>
      </c>
      <c r="DH128" t="s">
        <v>1194</v>
      </c>
      <c r="DI128" t="s">
        <v>1193</v>
      </c>
      <c r="DJ128" t="s">
        <v>1194</v>
      </c>
      <c r="DK128" t="s">
        <v>1194</v>
      </c>
      <c r="DL128" t="s">
        <v>1193</v>
      </c>
      <c r="DM128" t="s">
        <v>4677</v>
      </c>
      <c r="DN128" t="s">
        <v>1193</v>
      </c>
      <c r="DO128" t="s">
        <v>4678</v>
      </c>
      <c r="DP128">
        <v>0.02</v>
      </c>
      <c r="DQ128">
        <v>0.02</v>
      </c>
      <c r="DR128" t="s">
        <v>4679</v>
      </c>
      <c r="DS128" t="s">
        <v>3717</v>
      </c>
      <c r="DT128">
        <v>3</v>
      </c>
      <c r="DU128">
        <v>3</v>
      </c>
      <c r="DV128">
        <v>50</v>
      </c>
      <c r="DW128">
        <v>0.38</v>
      </c>
      <c r="DX128" t="s">
        <v>2050</v>
      </c>
      <c r="DY128" t="s">
        <v>4680</v>
      </c>
    </row>
    <row r="129" spans="1:129">
      <c r="A129" t="s">
        <v>73</v>
      </c>
      <c r="B129" t="s">
        <v>72</v>
      </c>
      <c r="C129" t="s">
        <v>71</v>
      </c>
      <c r="D129" s="402" t="s">
        <v>259</v>
      </c>
      <c r="E129" s="402" t="s">
        <v>258</v>
      </c>
      <c r="F129" t="s">
        <v>2309</v>
      </c>
      <c r="G129" t="s">
        <v>2310</v>
      </c>
      <c r="H129" t="s">
        <v>2311</v>
      </c>
      <c r="I129" t="s">
        <v>4681</v>
      </c>
      <c r="J129">
        <v>5</v>
      </c>
      <c r="K129">
        <v>1</v>
      </c>
      <c r="L129">
        <v>24</v>
      </c>
      <c r="M129">
        <v>4</v>
      </c>
      <c r="N129">
        <v>15</v>
      </c>
      <c r="O129">
        <v>10</v>
      </c>
      <c r="P129">
        <v>28</v>
      </c>
      <c r="Q129">
        <v>25</v>
      </c>
      <c r="R129">
        <v>1</v>
      </c>
      <c r="S129" t="s">
        <v>1193</v>
      </c>
      <c r="T129" t="s">
        <v>3577</v>
      </c>
      <c r="U129" t="s">
        <v>1612</v>
      </c>
      <c r="V129" t="s">
        <v>1193</v>
      </c>
      <c r="W129" t="s">
        <v>1193</v>
      </c>
      <c r="X129" t="s">
        <v>1193</v>
      </c>
      <c r="Y129" t="s">
        <v>1193</v>
      </c>
      <c r="Z129" t="s">
        <v>1193</v>
      </c>
      <c r="AA129" t="s">
        <v>1193</v>
      </c>
      <c r="AB129" t="s">
        <v>1193</v>
      </c>
      <c r="AC129" t="s">
        <v>1193</v>
      </c>
      <c r="AD129" t="s">
        <v>1612</v>
      </c>
      <c r="AE129" t="s">
        <v>1612</v>
      </c>
      <c r="AF129" t="s">
        <v>1612</v>
      </c>
      <c r="AG129" t="s">
        <v>1612</v>
      </c>
      <c r="AH129" t="s">
        <v>1612</v>
      </c>
      <c r="AI129" t="s">
        <v>1612</v>
      </c>
      <c r="AJ129" t="s">
        <v>1612</v>
      </c>
      <c r="AK129" t="s">
        <v>1612</v>
      </c>
      <c r="AL129" t="s">
        <v>1612</v>
      </c>
      <c r="AM129" t="s">
        <v>1612</v>
      </c>
      <c r="AN129" t="s">
        <v>1612</v>
      </c>
      <c r="AO129" t="s">
        <v>1612</v>
      </c>
      <c r="AP129" t="s">
        <v>1612</v>
      </c>
      <c r="AQ129" t="s">
        <v>1612</v>
      </c>
      <c r="AR129" t="s">
        <v>1612</v>
      </c>
      <c r="AS129" t="s">
        <v>1612</v>
      </c>
      <c r="AT129">
        <v>6003</v>
      </c>
      <c r="AU129" t="s">
        <v>1612</v>
      </c>
      <c r="AV129" t="s">
        <v>1612</v>
      </c>
      <c r="AW129" t="s">
        <v>403</v>
      </c>
      <c r="AX129">
        <v>5678</v>
      </c>
      <c r="AY129">
        <v>4728500</v>
      </c>
      <c r="AZ129">
        <v>4728500</v>
      </c>
      <c r="BA129">
        <v>4728500</v>
      </c>
      <c r="BB129">
        <v>4728500</v>
      </c>
      <c r="BC129">
        <v>4728500</v>
      </c>
      <c r="BD129">
        <v>4728500</v>
      </c>
      <c r="BE129" t="s">
        <v>1612</v>
      </c>
      <c r="BF129">
        <v>4728500</v>
      </c>
      <c r="BG129">
        <v>4277000</v>
      </c>
      <c r="BH129">
        <v>4728500</v>
      </c>
      <c r="BI129">
        <v>5180000</v>
      </c>
      <c r="BJ129">
        <v>4534000</v>
      </c>
      <c r="BK129">
        <v>4277000</v>
      </c>
      <c r="BL129" t="s">
        <v>1612</v>
      </c>
      <c r="BM129" t="s">
        <v>4682</v>
      </c>
      <c r="BN129" t="s">
        <v>1214</v>
      </c>
      <c r="BO129" t="s">
        <v>2314</v>
      </c>
      <c r="BP129" t="s">
        <v>1214</v>
      </c>
      <c r="BQ129" t="s">
        <v>4683</v>
      </c>
      <c r="BR129" t="s">
        <v>1612</v>
      </c>
      <c r="BS129" t="s">
        <v>1214</v>
      </c>
      <c r="BT129" t="s">
        <v>4684</v>
      </c>
      <c r="BU129" t="s">
        <v>1612</v>
      </c>
      <c r="BV129" t="s">
        <v>1214</v>
      </c>
      <c r="BW129" t="s">
        <v>2317</v>
      </c>
      <c r="BX129" t="s">
        <v>1193</v>
      </c>
      <c r="BY129" t="s">
        <v>3606</v>
      </c>
      <c r="BZ129" t="s">
        <v>3607</v>
      </c>
      <c r="CA129" t="s">
        <v>1194</v>
      </c>
      <c r="CB129" t="s">
        <v>3623</v>
      </c>
      <c r="CC129" t="s">
        <v>3590</v>
      </c>
      <c r="CD129" t="s">
        <v>1612</v>
      </c>
      <c r="CE129" t="s">
        <v>3623</v>
      </c>
      <c r="CF129" t="s">
        <v>3590</v>
      </c>
      <c r="CG129" t="s">
        <v>1612</v>
      </c>
      <c r="CH129" t="s">
        <v>3623</v>
      </c>
      <c r="CI129" t="s">
        <v>3590</v>
      </c>
      <c r="CJ129" t="s">
        <v>1612</v>
      </c>
      <c r="CK129" t="s">
        <v>3623</v>
      </c>
      <c r="CL129" t="s">
        <v>3590</v>
      </c>
      <c r="CM129" t="s">
        <v>1612</v>
      </c>
      <c r="CN129" t="s">
        <v>3623</v>
      </c>
      <c r="CO129" t="s">
        <v>3590</v>
      </c>
      <c r="CP129" t="s">
        <v>1612</v>
      </c>
      <c r="CQ129" t="s">
        <v>3623</v>
      </c>
      <c r="CR129" t="s">
        <v>3590</v>
      </c>
      <c r="CS129" t="s">
        <v>1612</v>
      </c>
      <c r="CT129" t="s">
        <v>3623</v>
      </c>
      <c r="CU129" t="s">
        <v>3590</v>
      </c>
      <c r="CV129" t="s">
        <v>1612</v>
      </c>
      <c r="CW129" t="s">
        <v>3623</v>
      </c>
      <c r="CX129" t="s">
        <v>3590</v>
      </c>
      <c r="CY129" t="s">
        <v>1612</v>
      </c>
      <c r="CZ129" t="s">
        <v>1193</v>
      </c>
      <c r="DA129" t="s">
        <v>1193</v>
      </c>
      <c r="DB129" t="s">
        <v>1193</v>
      </c>
      <c r="DC129" t="s">
        <v>1193</v>
      </c>
      <c r="DD129" t="s">
        <v>1193</v>
      </c>
      <c r="DE129" t="s">
        <v>1193</v>
      </c>
      <c r="DF129" t="s">
        <v>1193</v>
      </c>
      <c r="DG129" t="s">
        <v>1194</v>
      </c>
      <c r="DH129" t="s">
        <v>1194</v>
      </c>
      <c r="DI129" t="s">
        <v>1194</v>
      </c>
      <c r="DJ129" t="s">
        <v>1194</v>
      </c>
      <c r="DK129" t="s">
        <v>1193</v>
      </c>
      <c r="DL129" t="s">
        <v>1193</v>
      </c>
      <c r="DM129" t="s">
        <v>4685</v>
      </c>
      <c r="DN129" t="s">
        <v>1193</v>
      </c>
      <c r="DO129" t="s">
        <v>4686</v>
      </c>
      <c r="DP129">
        <v>0.02</v>
      </c>
      <c r="DQ129">
        <v>0.2</v>
      </c>
      <c r="DR129" t="s">
        <v>4687</v>
      </c>
      <c r="DS129" t="s">
        <v>3611</v>
      </c>
      <c r="DT129">
        <v>2</v>
      </c>
      <c r="DU129">
        <v>2</v>
      </c>
      <c r="DV129">
        <v>2</v>
      </c>
      <c r="DW129">
        <v>1</v>
      </c>
      <c r="DX129" t="s">
        <v>4688</v>
      </c>
      <c r="DY129" t="s">
        <v>4689</v>
      </c>
    </row>
    <row r="130" spans="1:129">
      <c r="A130" t="s">
        <v>49</v>
      </c>
      <c r="B130" t="s">
        <v>48</v>
      </c>
      <c r="C130" t="s">
        <v>47</v>
      </c>
      <c r="D130" s="402" t="s">
        <v>257</v>
      </c>
      <c r="E130" s="402" t="s">
        <v>256</v>
      </c>
      <c r="F130" t="s">
        <v>2319</v>
      </c>
      <c r="G130" t="s">
        <v>2320</v>
      </c>
      <c r="H130" t="s">
        <v>4690</v>
      </c>
      <c r="I130" t="s">
        <v>4691</v>
      </c>
      <c r="J130">
        <v>5</v>
      </c>
      <c r="K130">
        <v>1</v>
      </c>
      <c r="L130">
        <v>24</v>
      </c>
      <c r="M130">
        <v>4</v>
      </c>
      <c r="N130">
        <v>15</v>
      </c>
      <c r="O130">
        <v>10</v>
      </c>
      <c r="P130">
        <v>28</v>
      </c>
      <c r="Q130">
        <v>25</v>
      </c>
      <c r="R130">
        <v>1</v>
      </c>
      <c r="S130" t="s">
        <v>1193</v>
      </c>
      <c r="T130" t="s">
        <v>3577</v>
      </c>
      <c r="U130" t="s">
        <v>1612</v>
      </c>
      <c r="V130" t="s">
        <v>1193</v>
      </c>
      <c r="W130" t="s">
        <v>1193</v>
      </c>
      <c r="X130" t="s">
        <v>1196</v>
      </c>
      <c r="Y130" t="s">
        <v>1193</v>
      </c>
      <c r="Z130" t="s">
        <v>1193</v>
      </c>
      <c r="AA130" t="s">
        <v>1196</v>
      </c>
      <c r="AB130" t="s">
        <v>1196</v>
      </c>
      <c r="AC130" t="s">
        <v>1193</v>
      </c>
      <c r="AD130" t="s">
        <v>1612</v>
      </c>
      <c r="AE130" t="s">
        <v>1612</v>
      </c>
      <c r="AF130">
        <v>42430</v>
      </c>
      <c r="AG130" t="s">
        <v>1612</v>
      </c>
      <c r="AH130" t="s">
        <v>1612</v>
      </c>
      <c r="AI130">
        <v>42370</v>
      </c>
      <c r="AJ130">
        <v>42430</v>
      </c>
      <c r="AK130" t="s">
        <v>1612</v>
      </c>
      <c r="AL130" t="s">
        <v>1612</v>
      </c>
      <c r="AM130" t="s">
        <v>1612</v>
      </c>
      <c r="AN130" t="s">
        <v>2323</v>
      </c>
      <c r="AO130" t="s">
        <v>1612</v>
      </c>
      <c r="AP130" t="s">
        <v>1612</v>
      </c>
      <c r="AQ130" t="s">
        <v>2324</v>
      </c>
      <c r="AR130" t="s">
        <v>2325</v>
      </c>
      <c r="AS130" t="s">
        <v>1612</v>
      </c>
      <c r="AT130">
        <v>4204</v>
      </c>
      <c r="AU130">
        <v>114855</v>
      </c>
      <c r="AV130" t="s">
        <v>1612</v>
      </c>
      <c r="AW130" t="s">
        <v>402</v>
      </c>
      <c r="AX130">
        <v>4527</v>
      </c>
      <c r="AY130">
        <v>10523900</v>
      </c>
      <c r="AZ130">
        <v>11517000</v>
      </c>
      <c r="BA130">
        <v>9117000</v>
      </c>
      <c r="BB130">
        <v>10421200</v>
      </c>
      <c r="BC130">
        <v>10523900</v>
      </c>
      <c r="BD130">
        <v>11517000</v>
      </c>
      <c r="BE130" t="s">
        <v>4692</v>
      </c>
      <c r="BF130">
        <v>9880700</v>
      </c>
      <c r="BG130">
        <v>10084400</v>
      </c>
      <c r="BH130">
        <v>10638200</v>
      </c>
      <c r="BI130">
        <v>10975900</v>
      </c>
      <c r="BJ130">
        <v>9880700</v>
      </c>
      <c r="BK130">
        <v>10084400</v>
      </c>
      <c r="BL130" t="s">
        <v>4693</v>
      </c>
      <c r="BM130" t="s">
        <v>4694</v>
      </c>
      <c r="BN130" t="s">
        <v>1214</v>
      </c>
      <c r="BO130" t="s">
        <v>4695</v>
      </c>
      <c r="BP130" t="s">
        <v>1215</v>
      </c>
      <c r="BQ130" t="s">
        <v>4696</v>
      </c>
      <c r="BR130" t="s">
        <v>1612</v>
      </c>
      <c r="BS130" t="s">
        <v>1214</v>
      </c>
      <c r="BT130" t="s">
        <v>2331</v>
      </c>
      <c r="BU130" t="s">
        <v>1612</v>
      </c>
      <c r="BV130" t="s">
        <v>1217</v>
      </c>
      <c r="BW130" t="s">
        <v>4697</v>
      </c>
      <c r="BX130" t="s">
        <v>1193</v>
      </c>
      <c r="BY130" t="s">
        <v>3588</v>
      </c>
      <c r="BZ130" t="s">
        <v>3607</v>
      </c>
      <c r="CA130" t="s">
        <v>1193</v>
      </c>
      <c r="CB130" t="s">
        <v>1193</v>
      </c>
      <c r="CC130" t="s">
        <v>422</v>
      </c>
      <c r="CD130" t="s">
        <v>1612</v>
      </c>
      <c r="CE130" t="s">
        <v>1193</v>
      </c>
      <c r="CF130" t="s">
        <v>422</v>
      </c>
      <c r="CG130" t="s">
        <v>1612</v>
      </c>
      <c r="CH130" t="s">
        <v>1193</v>
      </c>
      <c r="CI130" t="s">
        <v>424</v>
      </c>
      <c r="CJ130" t="s">
        <v>1612</v>
      </c>
      <c r="CK130" t="s">
        <v>1194</v>
      </c>
      <c r="CL130" t="s">
        <v>3590</v>
      </c>
      <c r="CM130" t="s">
        <v>1612</v>
      </c>
      <c r="CN130" t="s">
        <v>1193</v>
      </c>
      <c r="CO130" t="s">
        <v>421</v>
      </c>
      <c r="CP130" t="s">
        <v>1612</v>
      </c>
      <c r="CQ130" t="s">
        <v>1194</v>
      </c>
      <c r="CR130" t="s">
        <v>3590</v>
      </c>
      <c r="CS130" t="s">
        <v>1612</v>
      </c>
      <c r="CT130" t="s">
        <v>1193</v>
      </c>
      <c r="CU130" t="s">
        <v>428</v>
      </c>
      <c r="CV130" t="s">
        <v>1612</v>
      </c>
      <c r="CW130" t="s">
        <v>1194</v>
      </c>
      <c r="CX130" t="s">
        <v>3590</v>
      </c>
      <c r="CY130" t="s">
        <v>1612</v>
      </c>
      <c r="CZ130" t="s">
        <v>1193</v>
      </c>
      <c r="DA130" t="s">
        <v>1193</v>
      </c>
      <c r="DB130" t="s">
        <v>1193</v>
      </c>
      <c r="DC130" t="s">
        <v>1193</v>
      </c>
      <c r="DD130" t="s">
        <v>1193</v>
      </c>
      <c r="DE130" t="s">
        <v>1193</v>
      </c>
      <c r="DF130" t="s">
        <v>1193</v>
      </c>
      <c r="DG130" t="s">
        <v>1194</v>
      </c>
      <c r="DH130" t="s">
        <v>1194</v>
      </c>
      <c r="DI130" t="s">
        <v>1194</v>
      </c>
      <c r="DJ130" t="s">
        <v>1194</v>
      </c>
      <c r="DK130" t="s">
        <v>1194</v>
      </c>
      <c r="DL130" t="s">
        <v>1193</v>
      </c>
      <c r="DM130" t="s">
        <v>4698</v>
      </c>
      <c r="DN130" t="s">
        <v>1193</v>
      </c>
      <c r="DO130" t="s">
        <v>4699</v>
      </c>
      <c r="DP130" t="s">
        <v>1612</v>
      </c>
      <c r="DQ130" t="s">
        <v>1612</v>
      </c>
      <c r="DR130" t="s">
        <v>4700</v>
      </c>
      <c r="DS130" t="s">
        <v>3611</v>
      </c>
      <c r="DT130" t="s">
        <v>1612</v>
      </c>
      <c r="DU130" t="s">
        <v>1612</v>
      </c>
      <c r="DV130">
        <v>7</v>
      </c>
      <c r="DW130">
        <v>1</v>
      </c>
      <c r="DX130" t="s">
        <v>4701</v>
      </c>
      <c r="DY130" t="s">
        <v>4702</v>
      </c>
    </row>
    <row r="131" spans="1:129">
      <c r="A131" t="s">
        <v>49</v>
      </c>
      <c r="B131" t="s">
        <v>101</v>
      </c>
      <c r="C131" t="s">
        <v>158</v>
      </c>
      <c r="D131" s="402" t="s">
        <v>255</v>
      </c>
      <c r="E131" s="402" t="s">
        <v>254</v>
      </c>
      <c r="F131" t="s">
        <v>4703</v>
      </c>
      <c r="G131" t="s">
        <v>4704</v>
      </c>
      <c r="H131" t="s">
        <v>4705</v>
      </c>
      <c r="I131" t="s">
        <v>2343</v>
      </c>
      <c r="J131">
        <v>5</v>
      </c>
      <c r="K131">
        <v>1</v>
      </c>
      <c r="L131">
        <v>24</v>
      </c>
      <c r="M131">
        <v>4</v>
      </c>
      <c r="N131">
        <v>15</v>
      </c>
      <c r="O131">
        <v>10</v>
      </c>
      <c r="P131">
        <v>28</v>
      </c>
      <c r="Q131">
        <v>25</v>
      </c>
      <c r="R131">
        <v>1</v>
      </c>
      <c r="S131" t="s">
        <v>1193</v>
      </c>
      <c r="T131" t="s">
        <v>3577</v>
      </c>
      <c r="U131" t="s">
        <v>1612</v>
      </c>
      <c r="V131" t="s">
        <v>1193</v>
      </c>
      <c r="W131" t="s">
        <v>1193</v>
      </c>
      <c r="X131" t="s">
        <v>1196</v>
      </c>
      <c r="Y131" t="s">
        <v>1193</v>
      </c>
      <c r="Z131" t="s">
        <v>1196</v>
      </c>
      <c r="AA131" t="s">
        <v>1193</v>
      </c>
      <c r="AB131" t="s">
        <v>1196</v>
      </c>
      <c r="AC131" t="s">
        <v>1193</v>
      </c>
      <c r="AD131" t="s">
        <v>1612</v>
      </c>
      <c r="AE131" t="s">
        <v>1612</v>
      </c>
      <c r="AF131">
        <v>42461</v>
      </c>
      <c r="AG131" t="s">
        <v>1612</v>
      </c>
      <c r="AH131">
        <v>42369</v>
      </c>
      <c r="AI131" t="s">
        <v>1612</v>
      </c>
      <c r="AJ131">
        <v>42339</v>
      </c>
      <c r="AK131" t="s">
        <v>1612</v>
      </c>
      <c r="AL131" t="s">
        <v>1612</v>
      </c>
      <c r="AM131" t="s">
        <v>1612</v>
      </c>
      <c r="AN131" t="s">
        <v>4706</v>
      </c>
      <c r="AO131" t="s">
        <v>1612</v>
      </c>
      <c r="AP131" t="s">
        <v>2344</v>
      </c>
      <c r="AQ131" t="s">
        <v>1612</v>
      </c>
      <c r="AR131" t="s">
        <v>4707</v>
      </c>
      <c r="AS131" t="s">
        <v>1612</v>
      </c>
      <c r="AT131">
        <v>28380</v>
      </c>
      <c r="AU131">
        <v>975651</v>
      </c>
      <c r="AV131" t="s">
        <v>4708</v>
      </c>
      <c r="AW131" t="s">
        <v>402</v>
      </c>
      <c r="AX131">
        <v>26803</v>
      </c>
      <c r="AY131" t="s">
        <v>1612</v>
      </c>
      <c r="AZ131">
        <v>15533000</v>
      </c>
      <c r="BA131">
        <v>7758000</v>
      </c>
      <c r="BB131">
        <v>7758000</v>
      </c>
      <c r="BC131" t="s">
        <v>1612</v>
      </c>
      <c r="BD131">
        <v>15533188</v>
      </c>
      <c r="BE131" t="s">
        <v>4709</v>
      </c>
      <c r="BF131">
        <v>82453750</v>
      </c>
      <c r="BG131">
        <v>82453750</v>
      </c>
      <c r="BH131">
        <v>82453750</v>
      </c>
      <c r="BI131">
        <v>82453750</v>
      </c>
      <c r="BJ131">
        <v>3173868.2724561403</v>
      </c>
      <c r="BK131">
        <v>6239176.3275438603</v>
      </c>
      <c r="BL131" t="s">
        <v>4710</v>
      </c>
      <c r="BM131" t="s">
        <v>4711</v>
      </c>
      <c r="BN131" t="s">
        <v>1217</v>
      </c>
      <c r="BO131" t="s">
        <v>4712</v>
      </c>
      <c r="BP131" t="s">
        <v>1216</v>
      </c>
      <c r="BQ131" t="s">
        <v>4713</v>
      </c>
      <c r="BR131" t="s">
        <v>1612</v>
      </c>
      <c r="BS131" t="s">
        <v>1215</v>
      </c>
      <c r="BT131" t="s">
        <v>4714</v>
      </c>
      <c r="BU131" t="s">
        <v>1612</v>
      </c>
      <c r="BV131" t="s">
        <v>1217</v>
      </c>
      <c r="BW131" t="s">
        <v>4715</v>
      </c>
      <c r="BX131" t="s">
        <v>1193</v>
      </c>
      <c r="BY131" t="s">
        <v>3606</v>
      </c>
      <c r="BZ131" t="s">
        <v>3607</v>
      </c>
      <c r="CA131" t="s">
        <v>1193</v>
      </c>
      <c r="CB131" t="s">
        <v>1194</v>
      </c>
      <c r="CC131" t="s">
        <v>3590</v>
      </c>
      <c r="CD131" t="s">
        <v>1612</v>
      </c>
      <c r="CE131" t="s">
        <v>1194</v>
      </c>
      <c r="CF131" t="s">
        <v>3590</v>
      </c>
      <c r="CG131" t="s">
        <v>1612</v>
      </c>
      <c r="CH131" t="s">
        <v>1194</v>
      </c>
      <c r="CI131" t="s">
        <v>3590</v>
      </c>
      <c r="CJ131" t="s">
        <v>1612</v>
      </c>
      <c r="CK131" t="s">
        <v>1193</v>
      </c>
      <c r="CL131" t="s">
        <v>421</v>
      </c>
      <c r="CM131" t="s">
        <v>1612</v>
      </c>
      <c r="CN131" t="s">
        <v>1193</v>
      </c>
      <c r="CO131" t="s">
        <v>421</v>
      </c>
      <c r="CP131" t="s">
        <v>1612</v>
      </c>
      <c r="CQ131" t="s">
        <v>1193</v>
      </c>
      <c r="CR131" t="s">
        <v>421</v>
      </c>
      <c r="CS131" t="s">
        <v>1612</v>
      </c>
      <c r="CT131" t="s">
        <v>1193</v>
      </c>
      <c r="CU131" t="s">
        <v>421</v>
      </c>
      <c r="CV131" t="s">
        <v>1612</v>
      </c>
      <c r="CW131" t="s">
        <v>1194</v>
      </c>
      <c r="CX131" t="s">
        <v>3590</v>
      </c>
      <c r="CY131" t="s">
        <v>1612</v>
      </c>
      <c r="CZ131" t="s">
        <v>1193</v>
      </c>
      <c r="DA131" t="s">
        <v>1193</v>
      </c>
      <c r="DB131" t="s">
        <v>1194</v>
      </c>
      <c r="DC131" t="s">
        <v>1193</v>
      </c>
      <c r="DD131" t="s">
        <v>1193</v>
      </c>
      <c r="DE131" t="s">
        <v>1194</v>
      </c>
      <c r="DF131" t="s">
        <v>1194</v>
      </c>
      <c r="DG131" t="s">
        <v>1194</v>
      </c>
      <c r="DH131" t="s">
        <v>1194</v>
      </c>
      <c r="DI131" t="s">
        <v>1194</v>
      </c>
      <c r="DJ131" t="s">
        <v>1194</v>
      </c>
      <c r="DK131" t="s">
        <v>1194</v>
      </c>
      <c r="DL131" t="s">
        <v>1193</v>
      </c>
      <c r="DM131" t="s">
        <v>4716</v>
      </c>
      <c r="DN131" t="s">
        <v>1194</v>
      </c>
      <c r="DO131" t="s">
        <v>1612</v>
      </c>
      <c r="DP131">
        <v>0.02</v>
      </c>
      <c r="DQ131">
        <v>1</v>
      </c>
      <c r="DR131" t="s">
        <v>4717</v>
      </c>
      <c r="DS131" t="s">
        <v>3611</v>
      </c>
      <c r="DT131">
        <v>290</v>
      </c>
      <c r="DU131">
        <v>285</v>
      </c>
      <c r="DV131">
        <v>14</v>
      </c>
      <c r="DW131">
        <v>1</v>
      </c>
      <c r="DX131" t="s">
        <v>4718</v>
      </c>
      <c r="DY131" t="s">
        <v>4719</v>
      </c>
    </row>
    <row r="132" spans="1:129">
      <c r="A132" t="s">
        <v>73</v>
      </c>
      <c r="B132" t="s">
        <v>72</v>
      </c>
      <c r="C132" t="s">
        <v>71</v>
      </c>
      <c r="D132" s="402" t="s">
        <v>253</v>
      </c>
      <c r="E132" s="402" t="s">
        <v>252</v>
      </c>
      <c r="F132" t="s">
        <v>2357</v>
      </c>
      <c r="G132" t="s">
        <v>2358</v>
      </c>
      <c r="H132" t="s">
        <v>2359</v>
      </c>
      <c r="I132" t="s">
        <v>4720</v>
      </c>
      <c r="J132">
        <v>5</v>
      </c>
      <c r="K132">
        <v>1</v>
      </c>
      <c r="L132">
        <v>24</v>
      </c>
      <c r="M132">
        <v>4</v>
      </c>
      <c r="N132">
        <v>15</v>
      </c>
      <c r="O132">
        <v>10</v>
      </c>
      <c r="P132">
        <v>28</v>
      </c>
      <c r="Q132">
        <v>25</v>
      </c>
      <c r="R132">
        <v>1</v>
      </c>
      <c r="S132" t="s">
        <v>1193</v>
      </c>
      <c r="T132" t="s">
        <v>3577</v>
      </c>
      <c r="U132" t="s">
        <v>1612</v>
      </c>
      <c r="V132" t="s">
        <v>1193</v>
      </c>
      <c r="W132" t="s">
        <v>1193</v>
      </c>
      <c r="X132" t="s">
        <v>1193</v>
      </c>
      <c r="Y132" t="s">
        <v>1193</v>
      </c>
      <c r="Z132" t="s">
        <v>1193</v>
      </c>
      <c r="AA132" t="s">
        <v>1193</v>
      </c>
      <c r="AB132" t="s">
        <v>1196</v>
      </c>
      <c r="AC132" t="s">
        <v>1193</v>
      </c>
      <c r="AD132" t="s">
        <v>1612</v>
      </c>
      <c r="AE132" t="s">
        <v>1612</v>
      </c>
      <c r="AF132" t="s">
        <v>1612</v>
      </c>
      <c r="AG132" t="s">
        <v>1612</v>
      </c>
      <c r="AH132" t="s">
        <v>1612</v>
      </c>
      <c r="AI132" t="s">
        <v>1612</v>
      </c>
      <c r="AJ132">
        <v>42613</v>
      </c>
      <c r="AK132" t="s">
        <v>1612</v>
      </c>
      <c r="AL132" t="s">
        <v>1612</v>
      </c>
      <c r="AM132" t="s">
        <v>1612</v>
      </c>
      <c r="AN132" t="s">
        <v>1612</v>
      </c>
      <c r="AO132" t="s">
        <v>1612</v>
      </c>
      <c r="AP132" t="s">
        <v>1612</v>
      </c>
      <c r="AQ132" t="s">
        <v>1612</v>
      </c>
      <c r="AR132" t="s">
        <v>2361</v>
      </c>
      <c r="AS132" t="s">
        <v>1612</v>
      </c>
      <c r="AT132">
        <v>2571</v>
      </c>
      <c r="AU132">
        <v>265200</v>
      </c>
      <c r="AV132" t="s">
        <v>2063</v>
      </c>
      <c r="AW132" t="s">
        <v>402</v>
      </c>
      <c r="AX132">
        <v>775</v>
      </c>
      <c r="AY132">
        <v>4566917</v>
      </c>
      <c r="AZ132">
        <v>4474694</v>
      </c>
      <c r="BA132">
        <v>4474694</v>
      </c>
      <c r="BB132">
        <v>4474694</v>
      </c>
      <c r="BC132">
        <v>4496196</v>
      </c>
      <c r="BD132">
        <v>4661000</v>
      </c>
      <c r="BE132" t="s">
        <v>2063</v>
      </c>
      <c r="BF132">
        <v>4496196</v>
      </c>
      <c r="BG132">
        <v>4661000</v>
      </c>
      <c r="BH132">
        <v>4822257</v>
      </c>
      <c r="BI132">
        <v>4822257</v>
      </c>
      <c r="BJ132">
        <v>4496196</v>
      </c>
      <c r="BK132">
        <v>4661000</v>
      </c>
      <c r="BL132" t="s">
        <v>2063</v>
      </c>
      <c r="BM132" t="s">
        <v>2063</v>
      </c>
      <c r="BN132" t="s">
        <v>1214</v>
      </c>
      <c r="BO132" t="s">
        <v>4721</v>
      </c>
      <c r="BP132" t="s">
        <v>1216</v>
      </c>
      <c r="BQ132" t="s">
        <v>4722</v>
      </c>
      <c r="BR132" t="s">
        <v>1612</v>
      </c>
      <c r="BS132" t="s">
        <v>1217</v>
      </c>
      <c r="BT132" t="s">
        <v>2365</v>
      </c>
      <c r="BU132" t="s">
        <v>1612</v>
      </c>
      <c r="BV132" t="s">
        <v>1217</v>
      </c>
      <c r="BW132" t="s">
        <v>2365</v>
      </c>
      <c r="BX132" t="s">
        <v>1193</v>
      </c>
      <c r="BY132" t="s">
        <v>3588</v>
      </c>
      <c r="BZ132" t="s">
        <v>3589</v>
      </c>
      <c r="CA132" t="s">
        <v>1193</v>
      </c>
      <c r="CB132" t="s">
        <v>1194</v>
      </c>
      <c r="CC132" t="s">
        <v>3590</v>
      </c>
      <c r="CD132" t="s">
        <v>1612</v>
      </c>
      <c r="CE132" t="s">
        <v>1194</v>
      </c>
      <c r="CF132" t="s">
        <v>3590</v>
      </c>
      <c r="CG132" t="s">
        <v>1612</v>
      </c>
      <c r="CH132" t="s">
        <v>1194</v>
      </c>
      <c r="CI132" t="s">
        <v>3590</v>
      </c>
      <c r="CJ132" t="s">
        <v>1612</v>
      </c>
      <c r="CK132" t="s">
        <v>1194</v>
      </c>
      <c r="CL132" t="s">
        <v>3590</v>
      </c>
      <c r="CM132" t="s">
        <v>1612</v>
      </c>
      <c r="CN132" t="s">
        <v>1194</v>
      </c>
      <c r="CO132" t="s">
        <v>3590</v>
      </c>
      <c r="CP132" t="s">
        <v>1612</v>
      </c>
      <c r="CQ132" t="s">
        <v>1194</v>
      </c>
      <c r="CR132" t="s">
        <v>3590</v>
      </c>
      <c r="CS132" t="s">
        <v>1612</v>
      </c>
      <c r="CT132" t="s">
        <v>1193</v>
      </c>
      <c r="CU132" t="s">
        <v>423</v>
      </c>
      <c r="CV132" t="s">
        <v>1612</v>
      </c>
      <c r="CW132" t="s">
        <v>1194</v>
      </c>
      <c r="CX132" t="s">
        <v>3590</v>
      </c>
      <c r="CY132" t="s">
        <v>1612</v>
      </c>
      <c r="CZ132" t="s">
        <v>1193</v>
      </c>
      <c r="DA132" t="s">
        <v>1193</v>
      </c>
      <c r="DB132" t="s">
        <v>1194</v>
      </c>
      <c r="DC132" t="s">
        <v>1193</v>
      </c>
      <c r="DD132" t="s">
        <v>1193</v>
      </c>
      <c r="DE132" t="s">
        <v>1194</v>
      </c>
      <c r="DF132" t="s">
        <v>1193</v>
      </c>
      <c r="DG132" t="s">
        <v>1193</v>
      </c>
      <c r="DH132" t="s">
        <v>1194</v>
      </c>
      <c r="DI132" t="s">
        <v>1194</v>
      </c>
      <c r="DJ132" t="s">
        <v>1194</v>
      </c>
      <c r="DK132" t="s">
        <v>1194</v>
      </c>
      <c r="DL132" t="s">
        <v>1193</v>
      </c>
      <c r="DM132" t="s">
        <v>4723</v>
      </c>
      <c r="DN132" t="s">
        <v>1193</v>
      </c>
      <c r="DO132" t="s">
        <v>4724</v>
      </c>
      <c r="DP132" t="s">
        <v>1612</v>
      </c>
      <c r="DQ132" t="s">
        <v>1612</v>
      </c>
      <c r="DR132" t="s">
        <v>4725</v>
      </c>
      <c r="DS132" t="s">
        <v>3592</v>
      </c>
      <c r="DT132">
        <v>1</v>
      </c>
      <c r="DU132">
        <v>1</v>
      </c>
      <c r="DV132">
        <v>8</v>
      </c>
      <c r="DW132">
        <v>1</v>
      </c>
      <c r="DX132" t="s">
        <v>4726</v>
      </c>
      <c r="DY132" t="s">
        <v>4727</v>
      </c>
    </row>
    <row r="133" spans="1:129">
      <c r="A133" t="s">
        <v>73</v>
      </c>
      <c r="B133" t="s">
        <v>72</v>
      </c>
      <c r="C133" t="s">
        <v>71</v>
      </c>
      <c r="D133" s="402" t="s">
        <v>251</v>
      </c>
      <c r="E133" s="402" t="s">
        <v>250</v>
      </c>
      <c r="F133" t="s">
        <v>2368</v>
      </c>
      <c r="G133" t="s">
        <v>4728</v>
      </c>
      <c r="H133" t="s">
        <v>2370</v>
      </c>
      <c r="I133" t="s">
        <v>4729</v>
      </c>
      <c r="J133">
        <v>5</v>
      </c>
      <c r="K133">
        <v>1</v>
      </c>
      <c r="L133">
        <v>24</v>
      </c>
      <c r="M133">
        <v>4</v>
      </c>
      <c r="N133">
        <v>15</v>
      </c>
      <c r="O133">
        <v>10</v>
      </c>
      <c r="P133">
        <v>28</v>
      </c>
      <c r="Q133">
        <v>25</v>
      </c>
      <c r="R133">
        <v>1</v>
      </c>
      <c r="S133" t="s">
        <v>1193</v>
      </c>
      <c r="T133" t="s">
        <v>3577</v>
      </c>
      <c r="U133" t="s">
        <v>1612</v>
      </c>
      <c r="V133" t="s">
        <v>1193</v>
      </c>
      <c r="W133" t="s">
        <v>1193</v>
      </c>
      <c r="X133" t="s">
        <v>1193</v>
      </c>
      <c r="Y133" t="s">
        <v>1196</v>
      </c>
      <c r="Z133" t="s">
        <v>1193</v>
      </c>
      <c r="AA133" t="s">
        <v>1193</v>
      </c>
      <c r="AB133" t="s">
        <v>1196</v>
      </c>
      <c r="AC133" t="s">
        <v>1193</v>
      </c>
      <c r="AD133" t="s">
        <v>1612</v>
      </c>
      <c r="AE133" t="s">
        <v>1612</v>
      </c>
      <c r="AF133" t="s">
        <v>1612</v>
      </c>
      <c r="AG133">
        <v>42460</v>
      </c>
      <c r="AH133" t="s">
        <v>1612</v>
      </c>
      <c r="AI133" t="s">
        <v>1612</v>
      </c>
      <c r="AJ133">
        <v>42460</v>
      </c>
      <c r="AK133" t="s">
        <v>1612</v>
      </c>
      <c r="AL133" t="s">
        <v>1612</v>
      </c>
      <c r="AM133" t="s">
        <v>1612</v>
      </c>
      <c r="AN133" t="s">
        <v>1612</v>
      </c>
      <c r="AO133" t="s">
        <v>4730</v>
      </c>
      <c r="AP133" t="s">
        <v>1612</v>
      </c>
      <c r="AQ133" t="s">
        <v>1612</v>
      </c>
      <c r="AR133" t="s">
        <v>4731</v>
      </c>
      <c r="AS133" t="s">
        <v>1612</v>
      </c>
      <c r="AT133">
        <v>6066</v>
      </c>
      <c r="AU133" t="s">
        <v>1612</v>
      </c>
      <c r="AV133" t="s">
        <v>4732</v>
      </c>
      <c r="AW133" t="s">
        <v>403</v>
      </c>
      <c r="AX133">
        <v>5250</v>
      </c>
      <c r="AY133" t="s">
        <v>1612</v>
      </c>
      <c r="AZ133">
        <v>8449000</v>
      </c>
      <c r="BA133">
        <v>4224500</v>
      </c>
      <c r="BB133">
        <v>4224500</v>
      </c>
      <c r="BC133" t="s">
        <v>1612</v>
      </c>
      <c r="BD133">
        <v>8449000</v>
      </c>
      <c r="BE133" t="s">
        <v>1612</v>
      </c>
      <c r="BF133">
        <v>4224500</v>
      </c>
      <c r="BG133">
        <v>4224500</v>
      </c>
      <c r="BH133">
        <v>4224500</v>
      </c>
      <c r="BI133">
        <v>4224500</v>
      </c>
      <c r="BJ133">
        <v>4224500</v>
      </c>
      <c r="BK133">
        <v>4224500</v>
      </c>
      <c r="BL133" t="s">
        <v>1612</v>
      </c>
      <c r="BM133" t="s">
        <v>4733</v>
      </c>
      <c r="BN133" t="s">
        <v>1215</v>
      </c>
      <c r="BO133" t="s">
        <v>4734</v>
      </c>
      <c r="BP133" t="s">
        <v>1216</v>
      </c>
      <c r="BQ133" t="s">
        <v>4735</v>
      </c>
      <c r="BR133" t="s">
        <v>1612</v>
      </c>
      <c r="BS133" t="s">
        <v>1214</v>
      </c>
      <c r="BT133" t="s">
        <v>4736</v>
      </c>
      <c r="BU133" t="s">
        <v>1612</v>
      </c>
      <c r="BV133" t="s">
        <v>1214</v>
      </c>
      <c r="BW133" t="s">
        <v>4737</v>
      </c>
      <c r="BX133" t="s">
        <v>1194</v>
      </c>
      <c r="BY133" t="s">
        <v>3606</v>
      </c>
      <c r="BZ133" t="s">
        <v>3589</v>
      </c>
      <c r="CA133" t="s">
        <v>1193</v>
      </c>
      <c r="CB133" t="s">
        <v>1194</v>
      </c>
      <c r="CC133" t="s">
        <v>3590</v>
      </c>
      <c r="CD133" t="s">
        <v>1612</v>
      </c>
      <c r="CE133" t="s">
        <v>1194</v>
      </c>
      <c r="CF133" t="s">
        <v>3590</v>
      </c>
      <c r="CG133" t="s">
        <v>1612</v>
      </c>
      <c r="CH133" t="s">
        <v>1194</v>
      </c>
      <c r="CI133" t="s">
        <v>3590</v>
      </c>
      <c r="CJ133" t="s">
        <v>1612</v>
      </c>
      <c r="CK133" t="s">
        <v>1193</v>
      </c>
      <c r="CL133" t="s">
        <v>421</v>
      </c>
      <c r="CM133" t="s">
        <v>1612</v>
      </c>
      <c r="CN133" t="s">
        <v>1193</v>
      </c>
      <c r="CO133" t="s">
        <v>422</v>
      </c>
      <c r="CP133" t="s">
        <v>1612</v>
      </c>
      <c r="CQ133" t="s">
        <v>1193</v>
      </c>
      <c r="CR133" t="s">
        <v>421</v>
      </c>
      <c r="CS133" t="s">
        <v>1612</v>
      </c>
      <c r="CT133" t="s">
        <v>1193</v>
      </c>
      <c r="CU133" t="s">
        <v>422</v>
      </c>
      <c r="CV133" t="s">
        <v>1612</v>
      </c>
      <c r="CW133" t="s">
        <v>1194</v>
      </c>
      <c r="CX133" t="s">
        <v>3590</v>
      </c>
      <c r="CY133" t="s">
        <v>1612</v>
      </c>
      <c r="CZ133" t="s">
        <v>1193</v>
      </c>
      <c r="DA133" t="s">
        <v>1193</v>
      </c>
      <c r="DB133" t="s">
        <v>1194</v>
      </c>
      <c r="DC133" t="s">
        <v>1193</v>
      </c>
      <c r="DD133" t="s">
        <v>1193</v>
      </c>
      <c r="DE133" t="s">
        <v>1193</v>
      </c>
      <c r="DF133" t="s">
        <v>1193</v>
      </c>
      <c r="DG133" t="s">
        <v>1194</v>
      </c>
      <c r="DH133" t="s">
        <v>1194</v>
      </c>
      <c r="DI133" t="s">
        <v>1193</v>
      </c>
      <c r="DJ133" t="s">
        <v>1194</v>
      </c>
      <c r="DK133" t="s">
        <v>1194</v>
      </c>
      <c r="DL133" t="s">
        <v>1193</v>
      </c>
      <c r="DM133" t="s">
        <v>4738</v>
      </c>
      <c r="DN133" t="s">
        <v>1193</v>
      </c>
      <c r="DO133" t="s">
        <v>4739</v>
      </c>
      <c r="DP133">
        <v>0.04</v>
      </c>
      <c r="DQ133">
        <v>0.03</v>
      </c>
      <c r="DR133" t="s">
        <v>1613</v>
      </c>
      <c r="DS133" t="s">
        <v>1194</v>
      </c>
      <c r="DT133">
        <v>370</v>
      </c>
      <c r="DU133" t="s">
        <v>1612</v>
      </c>
      <c r="DV133">
        <v>11</v>
      </c>
      <c r="DW133">
        <v>1</v>
      </c>
      <c r="DX133" t="s">
        <v>4740</v>
      </c>
      <c r="DY133" t="s">
        <v>4741</v>
      </c>
    </row>
    <row r="134" spans="1:129">
      <c r="A134" t="s">
        <v>73</v>
      </c>
      <c r="B134" t="s">
        <v>72</v>
      </c>
      <c r="C134" t="s">
        <v>71</v>
      </c>
      <c r="D134" s="402" t="s">
        <v>247</v>
      </c>
      <c r="E134" s="402" t="s">
        <v>246</v>
      </c>
      <c r="F134" t="s">
        <v>4742</v>
      </c>
      <c r="G134" t="s">
        <v>4743</v>
      </c>
      <c r="H134" t="s">
        <v>4744</v>
      </c>
      <c r="I134" t="s">
        <v>4745</v>
      </c>
      <c r="J134">
        <v>5</v>
      </c>
      <c r="K134">
        <v>1</v>
      </c>
      <c r="L134">
        <v>24</v>
      </c>
      <c r="M134">
        <v>4</v>
      </c>
      <c r="N134">
        <v>15</v>
      </c>
      <c r="O134">
        <v>10</v>
      </c>
      <c r="P134">
        <v>28</v>
      </c>
      <c r="Q134">
        <v>25</v>
      </c>
      <c r="R134">
        <v>1</v>
      </c>
      <c r="S134" t="s">
        <v>1193</v>
      </c>
      <c r="T134" t="s">
        <v>3577</v>
      </c>
      <c r="U134" t="s">
        <v>1612</v>
      </c>
      <c r="V134" t="s">
        <v>1193</v>
      </c>
      <c r="W134" t="s">
        <v>1193</v>
      </c>
      <c r="X134" t="s">
        <v>1193</v>
      </c>
      <c r="Y134" t="s">
        <v>1193</v>
      </c>
      <c r="Z134" t="s">
        <v>1193</v>
      </c>
      <c r="AA134" t="s">
        <v>1193</v>
      </c>
      <c r="AB134" t="s">
        <v>1193</v>
      </c>
      <c r="AC134" t="s">
        <v>1196</v>
      </c>
      <c r="AD134" t="s">
        <v>1612</v>
      </c>
      <c r="AE134" t="s">
        <v>1612</v>
      </c>
      <c r="AF134" t="s">
        <v>1612</v>
      </c>
      <c r="AG134" t="s">
        <v>1612</v>
      </c>
      <c r="AH134" t="s">
        <v>1612</v>
      </c>
      <c r="AI134" t="s">
        <v>1612</v>
      </c>
      <c r="AJ134" t="s">
        <v>1612</v>
      </c>
      <c r="AK134">
        <v>42461</v>
      </c>
      <c r="AL134" t="s">
        <v>1612</v>
      </c>
      <c r="AM134" t="s">
        <v>1612</v>
      </c>
      <c r="AN134" t="s">
        <v>1612</v>
      </c>
      <c r="AO134" t="s">
        <v>1612</v>
      </c>
      <c r="AP134" t="s">
        <v>1612</v>
      </c>
      <c r="AQ134" t="s">
        <v>1612</v>
      </c>
      <c r="AR134" t="s">
        <v>1612</v>
      </c>
      <c r="AS134" t="s">
        <v>4746</v>
      </c>
      <c r="AT134">
        <v>4387</v>
      </c>
      <c r="AU134" t="s">
        <v>1612</v>
      </c>
      <c r="AV134" t="s">
        <v>2063</v>
      </c>
      <c r="AW134" t="s">
        <v>402</v>
      </c>
      <c r="AX134">
        <v>4535</v>
      </c>
      <c r="AY134">
        <v>18390000</v>
      </c>
      <c r="AZ134" t="s">
        <v>1612</v>
      </c>
      <c r="BA134" t="s">
        <v>1612</v>
      </c>
      <c r="BB134" t="s">
        <v>1612</v>
      </c>
      <c r="BC134">
        <v>18390000</v>
      </c>
      <c r="BD134" t="s">
        <v>1612</v>
      </c>
      <c r="BE134" t="s">
        <v>1612</v>
      </c>
      <c r="BF134">
        <v>4497000</v>
      </c>
      <c r="BG134">
        <v>4897000</v>
      </c>
      <c r="BH134">
        <v>4497000</v>
      </c>
      <c r="BI134">
        <v>4497000</v>
      </c>
      <c r="BJ134">
        <v>4503450</v>
      </c>
      <c r="BK134">
        <v>4675160</v>
      </c>
      <c r="BL134" t="s">
        <v>1612</v>
      </c>
      <c r="BM134" t="s">
        <v>4747</v>
      </c>
      <c r="BN134" t="s">
        <v>1215</v>
      </c>
      <c r="BO134" t="s">
        <v>4748</v>
      </c>
      <c r="BP134" t="s">
        <v>1215</v>
      </c>
      <c r="BQ134" t="s">
        <v>4749</v>
      </c>
      <c r="BR134" t="s">
        <v>1612</v>
      </c>
      <c r="BS134" t="s">
        <v>1217</v>
      </c>
      <c r="BT134" t="s">
        <v>4750</v>
      </c>
      <c r="BU134" t="s">
        <v>4751</v>
      </c>
      <c r="BV134" t="s">
        <v>1214</v>
      </c>
      <c r="BW134" t="s">
        <v>4752</v>
      </c>
      <c r="BX134" t="s">
        <v>1193</v>
      </c>
      <c r="BY134" t="s">
        <v>3606</v>
      </c>
      <c r="BZ134" t="s">
        <v>3607</v>
      </c>
      <c r="CA134" t="s">
        <v>1194</v>
      </c>
      <c r="CB134" t="s">
        <v>3623</v>
      </c>
      <c r="CC134" t="s">
        <v>3590</v>
      </c>
      <c r="CD134" t="s">
        <v>1612</v>
      </c>
      <c r="CE134" t="s">
        <v>3623</v>
      </c>
      <c r="CF134" t="s">
        <v>3590</v>
      </c>
      <c r="CG134" t="s">
        <v>1612</v>
      </c>
      <c r="CH134" t="s">
        <v>3623</v>
      </c>
      <c r="CI134" t="s">
        <v>3590</v>
      </c>
      <c r="CJ134" t="s">
        <v>1612</v>
      </c>
      <c r="CK134" t="s">
        <v>3623</v>
      </c>
      <c r="CL134" t="s">
        <v>3590</v>
      </c>
      <c r="CM134" t="s">
        <v>1612</v>
      </c>
      <c r="CN134" t="s">
        <v>3623</v>
      </c>
      <c r="CO134" t="s">
        <v>3590</v>
      </c>
      <c r="CP134" t="s">
        <v>1612</v>
      </c>
      <c r="CQ134" t="s">
        <v>3623</v>
      </c>
      <c r="CR134" t="s">
        <v>3590</v>
      </c>
      <c r="CS134" t="s">
        <v>1612</v>
      </c>
      <c r="CT134" t="s">
        <v>3623</v>
      </c>
      <c r="CU134" t="s">
        <v>3590</v>
      </c>
      <c r="CV134" t="s">
        <v>1612</v>
      </c>
      <c r="CW134" t="s">
        <v>3623</v>
      </c>
      <c r="CX134" t="s">
        <v>3590</v>
      </c>
      <c r="CY134" t="s">
        <v>1612</v>
      </c>
      <c r="CZ134" t="s">
        <v>1193</v>
      </c>
      <c r="DA134" t="s">
        <v>1193</v>
      </c>
      <c r="DB134" t="s">
        <v>1194</v>
      </c>
      <c r="DC134" t="s">
        <v>1193</v>
      </c>
      <c r="DD134" t="s">
        <v>1193</v>
      </c>
      <c r="DE134" t="s">
        <v>1194</v>
      </c>
      <c r="DF134" t="s">
        <v>1193</v>
      </c>
      <c r="DG134" t="s">
        <v>1194</v>
      </c>
      <c r="DH134" t="s">
        <v>1194</v>
      </c>
      <c r="DI134" t="s">
        <v>1194</v>
      </c>
      <c r="DJ134" t="s">
        <v>1194</v>
      </c>
      <c r="DK134" t="s">
        <v>1194</v>
      </c>
      <c r="DL134" t="s">
        <v>1193</v>
      </c>
      <c r="DM134" t="s">
        <v>4753</v>
      </c>
      <c r="DN134" t="s">
        <v>1193</v>
      </c>
      <c r="DO134" t="s">
        <v>4754</v>
      </c>
      <c r="DP134">
        <v>0.17</v>
      </c>
      <c r="DQ134">
        <v>0.13</v>
      </c>
      <c r="DR134" t="s">
        <v>4755</v>
      </c>
      <c r="DS134" t="s">
        <v>3717</v>
      </c>
      <c r="DT134">
        <v>76</v>
      </c>
      <c r="DU134">
        <v>76</v>
      </c>
      <c r="DV134">
        <v>46</v>
      </c>
      <c r="DW134">
        <v>0.17543859649122806</v>
      </c>
      <c r="DX134" t="s">
        <v>4756</v>
      </c>
      <c r="DY134" t="s">
        <v>4757</v>
      </c>
    </row>
    <row r="135" spans="1:129">
      <c r="A135" t="s">
        <v>49</v>
      </c>
      <c r="B135" t="s">
        <v>48</v>
      </c>
      <c r="C135" t="s">
        <v>47</v>
      </c>
      <c r="D135" s="402" t="s">
        <v>353</v>
      </c>
      <c r="E135" s="402" t="s">
        <v>352</v>
      </c>
      <c r="F135" t="s">
        <v>1708</v>
      </c>
      <c r="G135" t="s">
        <v>1709</v>
      </c>
      <c r="H135" t="s">
        <v>1710</v>
      </c>
      <c r="I135" t="s">
        <v>1711</v>
      </c>
      <c r="J135">
        <v>5</v>
      </c>
      <c r="K135">
        <v>1</v>
      </c>
      <c r="L135">
        <v>24</v>
      </c>
      <c r="M135">
        <v>4</v>
      </c>
      <c r="N135">
        <v>15</v>
      </c>
      <c r="O135">
        <v>10</v>
      </c>
      <c r="P135">
        <v>28</v>
      </c>
      <c r="Q135">
        <v>25</v>
      </c>
      <c r="R135">
        <v>1</v>
      </c>
      <c r="S135" t="s">
        <v>1193</v>
      </c>
      <c r="T135" t="s">
        <v>3577</v>
      </c>
      <c r="U135" t="s">
        <v>1612</v>
      </c>
      <c r="V135" t="s">
        <v>1193</v>
      </c>
      <c r="W135" t="s">
        <v>1193</v>
      </c>
      <c r="X135" t="s">
        <v>1196</v>
      </c>
      <c r="Y135" t="s">
        <v>1193</v>
      </c>
      <c r="Z135" t="s">
        <v>1193</v>
      </c>
      <c r="AA135" t="s">
        <v>1193</v>
      </c>
      <c r="AB135" t="s">
        <v>1196</v>
      </c>
      <c r="AC135" t="s">
        <v>1193</v>
      </c>
      <c r="AD135" t="s">
        <v>1612</v>
      </c>
      <c r="AE135" t="s">
        <v>1612</v>
      </c>
      <c r="AF135">
        <v>42460</v>
      </c>
      <c r="AG135" t="s">
        <v>1612</v>
      </c>
      <c r="AH135" t="s">
        <v>1612</v>
      </c>
      <c r="AI135" t="s">
        <v>1612</v>
      </c>
      <c r="AJ135">
        <v>42460</v>
      </c>
      <c r="AK135" t="s">
        <v>1612</v>
      </c>
      <c r="AL135" t="s">
        <v>1612</v>
      </c>
      <c r="AM135" t="s">
        <v>1612</v>
      </c>
      <c r="AN135" t="s">
        <v>4758</v>
      </c>
      <c r="AO135" t="s">
        <v>1612</v>
      </c>
      <c r="AP135" t="s">
        <v>1612</v>
      </c>
      <c r="AQ135" t="s">
        <v>1612</v>
      </c>
      <c r="AR135" t="s">
        <v>4759</v>
      </c>
      <c r="AS135" t="s">
        <v>1612</v>
      </c>
      <c r="AT135">
        <v>32597</v>
      </c>
      <c r="AU135" t="s">
        <v>1612</v>
      </c>
      <c r="AV135" t="s">
        <v>1612</v>
      </c>
      <c r="AW135" t="s">
        <v>402</v>
      </c>
      <c r="AX135">
        <v>28994</v>
      </c>
      <c r="AY135">
        <v>23207000</v>
      </c>
      <c r="AZ135">
        <v>25327333</v>
      </c>
      <c r="BA135">
        <v>25759333</v>
      </c>
      <c r="BB135">
        <v>25772334</v>
      </c>
      <c r="BC135">
        <v>23207000</v>
      </c>
      <c r="BD135">
        <v>26826000</v>
      </c>
      <c r="BE135" t="s">
        <v>4760</v>
      </c>
      <c r="BF135">
        <v>23207000.227073502</v>
      </c>
      <c r="BG135">
        <v>23215000</v>
      </c>
      <c r="BH135">
        <v>26815500</v>
      </c>
      <c r="BI135">
        <v>26828500</v>
      </c>
      <c r="BJ135">
        <v>23207000</v>
      </c>
      <c r="BK135">
        <v>22924000</v>
      </c>
      <c r="BL135" t="s">
        <v>4761</v>
      </c>
      <c r="BM135" t="s">
        <v>4762</v>
      </c>
      <c r="BN135" t="s">
        <v>1214</v>
      </c>
      <c r="BO135" t="s">
        <v>4763</v>
      </c>
      <c r="BP135" t="s">
        <v>1215</v>
      </c>
      <c r="BQ135" t="s">
        <v>4764</v>
      </c>
      <c r="BR135" t="s">
        <v>1612</v>
      </c>
      <c r="BS135" t="s">
        <v>1214</v>
      </c>
      <c r="BT135" t="s">
        <v>4765</v>
      </c>
      <c r="BU135" t="s">
        <v>1612</v>
      </c>
      <c r="BV135" t="s">
        <v>1217</v>
      </c>
      <c r="BW135" t="s">
        <v>4766</v>
      </c>
      <c r="BX135" t="s">
        <v>1193</v>
      </c>
      <c r="BY135" t="s">
        <v>3588</v>
      </c>
      <c r="BZ135" t="s">
        <v>3589</v>
      </c>
      <c r="CA135" t="s">
        <v>1193</v>
      </c>
      <c r="CB135" t="s">
        <v>1194</v>
      </c>
      <c r="CC135" t="s">
        <v>3590</v>
      </c>
      <c r="CD135" t="s">
        <v>1612</v>
      </c>
      <c r="CE135" t="s">
        <v>1194</v>
      </c>
      <c r="CF135" t="s">
        <v>3590</v>
      </c>
      <c r="CG135" t="s">
        <v>1612</v>
      </c>
      <c r="CH135" t="s">
        <v>1193</v>
      </c>
      <c r="CI135" t="s">
        <v>422</v>
      </c>
      <c r="CJ135" t="s">
        <v>1612</v>
      </c>
      <c r="CK135" t="s">
        <v>1193</v>
      </c>
      <c r="CL135" t="s">
        <v>422</v>
      </c>
      <c r="CM135" t="s">
        <v>1612</v>
      </c>
      <c r="CN135" t="s">
        <v>1193</v>
      </c>
      <c r="CO135" t="s">
        <v>422</v>
      </c>
      <c r="CP135" t="s">
        <v>1612</v>
      </c>
      <c r="CQ135" t="s">
        <v>1193</v>
      </c>
      <c r="CR135" t="s">
        <v>3878</v>
      </c>
      <c r="CS135" t="s">
        <v>4767</v>
      </c>
      <c r="CT135" t="s">
        <v>1193</v>
      </c>
      <c r="CU135" t="s">
        <v>422</v>
      </c>
      <c r="CV135" t="s">
        <v>1612</v>
      </c>
      <c r="CW135" t="s">
        <v>1194</v>
      </c>
      <c r="CX135" t="s">
        <v>3590</v>
      </c>
      <c r="CY135" t="s">
        <v>1612</v>
      </c>
      <c r="CZ135" t="s">
        <v>1193</v>
      </c>
      <c r="DA135" t="s">
        <v>1193</v>
      </c>
      <c r="DB135" t="s">
        <v>1193</v>
      </c>
      <c r="DC135" t="s">
        <v>1193</v>
      </c>
      <c r="DD135" t="s">
        <v>1193</v>
      </c>
      <c r="DE135" t="s">
        <v>1193</v>
      </c>
      <c r="DF135" t="s">
        <v>1193</v>
      </c>
      <c r="DG135" t="s">
        <v>1193</v>
      </c>
      <c r="DH135" t="s">
        <v>1194</v>
      </c>
      <c r="DI135" t="s">
        <v>1193</v>
      </c>
      <c r="DJ135" t="s">
        <v>1194</v>
      </c>
      <c r="DK135" t="s">
        <v>1194</v>
      </c>
      <c r="DL135" t="s">
        <v>1193</v>
      </c>
      <c r="DM135" t="s">
        <v>4768</v>
      </c>
      <c r="DN135" t="s">
        <v>1193</v>
      </c>
      <c r="DO135" t="s">
        <v>4769</v>
      </c>
      <c r="DP135">
        <v>0.1</v>
      </c>
      <c r="DQ135" t="s">
        <v>1612</v>
      </c>
      <c r="DR135" t="s">
        <v>4770</v>
      </c>
      <c r="DS135" t="s">
        <v>3592</v>
      </c>
      <c r="DT135" t="s">
        <v>1612</v>
      </c>
      <c r="DU135">
        <v>763</v>
      </c>
      <c r="DV135">
        <v>23</v>
      </c>
      <c r="DW135">
        <v>1</v>
      </c>
      <c r="DX135" t="s">
        <v>4771</v>
      </c>
      <c r="DY135" t="s">
        <v>4772</v>
      </c>
    </row>
    <row r="136" spans="1:129">
      <c r="A136" t="s">
        <v>44</v>
      </c>
      <c r="B136" t="s">
        <v>60</v>
      </c>
      <c r="C136" t="s">
        <v>68</v>
      </c>
      <c r="D136" s="402" t="s">
        <v>351</v>
      </c>
      <c r="E136" s="402" t="s">
        <v>350</v>
      </c>
      <c r="F136" t="s">
        <v>4773</v>
      </c>
      <c r="G136" t="s">
        <v>1721</v>
      </c>
      <c r="H136" t="s">
        <v>1722</v>
      </c>
      <c r="I136" t="s">
        <v>4774</v>
      </c>
      <c r="J136">
        <v>5</v>
      </c>
      <c r="K136">
        <v>1</v>
      </c>
      <c r="L136">
        <v>24</v>
      </c>
      <c r="M136">
        <v>4</v>
      </c>
      <c r="N136">
        <v>15</v>
      </c>
      <c r="O136">
        <v>10</v>
      </c>
      <c r="P136">
        <v>28</v>
      </c>
      <c r="Q136">
        <v>25</v>
      </c>
      <c r="R136">
        <v>1</v>
      </c>
      <c r="S136" t="s">
        <v>1193</v>
      </c>
      <c r="T136" t="s">
        <v>3577</v>
      </c>
      <c r="U136" t="s">
        <v>1612</v>
      </c>
      <c r="V136" t="s">
        <v>1193</v>
      </c>
      <c r="W136" t="s">
        <v>1193</v>
      </c>
      <c r="X136" t="s">
        <v>1193</v>
      </c>
      <c r="Y136" t="s">
        <v>1196</v>
      </c>
      <c r="Z136" t="s">
        <v>1193</v>
      </c>
      <c r="AA136" t="s">
        <v>1193</v>
      </c>
      <c r="AB136" t="s">
        <v>1196</v>
      </c>
      <c r="AC136" t="s">
        <v>1193</v>
      </c>
      <c r="AD136" t="s">
        <v>1612</v>
      </c>
      <c r="AE136" t="s">
        <v>1612</v>
      </c>
      <c r="AF136" t="s">
        <v>1612</v>
      </c>
      <c r="AG136">
        <v>42459</v>
      </c>
      <c r="AH136" t="s">
        <v>1612</v>
      </c>
      <c r="AI136" t="s">
        <v>1612</v>
      </c>
      <c r="AJ136">
        <v>42459</v>
      </c>
      <c r="AK136" t="s">
        <v>1612</v>
      </c>
      <c r="AL136" t="s">
        <v>1612</v>
      </c>
      <c r="AM136" t="s">
        <v>1612</v>
      </c>
      <c r="AN136" t="s">
        <v>1612</v>
      </c>
      <c r="AO136" t="s">
        <v>4775</v>
      </c>
      <c r="AP136" t="s">
        <v>1612</v>
      </c>
      <c r="AQ136" t="s">
        <v>1612</v>
      </c>
      <c r="AR136" t="s">
        <v>4776</v>
      </c>
      <c r="AS136" t="s">
        <v>1612</v>
      </c>
      <c r="AT136">
        <v>4710</v>
      </c>
      <c r="AU136" t="s">
        <v>1612</v>
      </c>
      <c r="AV136" t="s">
        <v>4777</v>
      </c>
      <c r="AW136" t="s">
        <v>402</v>
      </c>
      <c r="AX136">
        <v>4644</v>
      </c>
      <c r="AY136">
        <v>2215086</v>
      </c>
      <c r="AZ136">
        <v>3062738</v>
      </c>
      <c r="BA136">
        <v>3221413</v>
      </c>
      <c r="BB136">
        <v>3538763</v>
      </c>
      <c r="BC136">
        <v>2215086</v>
      </c>
      <c r="BD136">
        <v>3169214</v>
      </c>
      <c r="BE136" t="s">
        <v>1612</v>
      </c>
      <c r="BF136">
        <v>2349298</v>
      </c>
      <c r="BG136">
        <v>3198856</v>
      </c>
      <c r="BH136">
        <v>3086248</v>
      </c>
      <c r="BI136">
        <v>3403598</v>
      </c>
      <c r="BJ136">
        <v>2349298</v>
      </c>
      <c r="BK136">
        <v>3237400</v>
      </c>
      <c r="BL136" t="s">
        <v>1612</v>
      </c>
      <c r="BM136" t="s">
        <v>4778</v>
      </c>
      <c r="BN136" t="s">
        <v>1214</v>
      </c>
      <c r="BO136" t="s">
        <v>4779</v>
      </c>
      <c r="BP136" t="s">
        <v>1214</v>
      </c>
      <c r="BQ136" t="s">
        <v>4780</v>
      </c>
      <c r="BR136" t="s">
        <v>1612</v>
      </c>
      <c r="BS136" t="s">
        <v>1214</v>
      </c>
      <c r="BT136" t="s">
        <v>4781</v>
      </c>
      <c r="BU136" t="s">
        <v>1612</v>
      </c>
      <c r="BV136" t="s">
        <v>1217</v>
      </c>
      <c r="BW136" t="s">
        <v>1731</v>
      </c>
      <c r="BX136" t="s">
        <v>1193</v>
      </c>
      <c r="BY136" t="s">
        <v>3588</v>
      </c>
      <c r="BZ136" t="s">
        <v>3607</v>
      </c>
      <c r="CA136" t="s">
        <v>1193</v>
      </c>
      <c r="CB136" t="s">
        <v>1193</v>
      </c>
      <c r="CC136" t="s">
        <v>422</v>
      </c>
      <c r="CD136" t="s">
        <v>1612</v>
      </c>
      <c r="CE136" t="s">
        <v>1194</v>
      </c>
      <c r="CF136" t="s">
        <v>3590</v>
      </c>
      <c r="CG136" t="s">
        <v>1612</v>
      </c>
      <c r="CH136" t="s">
        <v>1194</v>
      </c>
      <c r="CI136" t="s">
        <v>3590</v>
      </c>
      <c r="CJ136" t="s">
        <v>1612</v>
      </c>
      <c r="CK136" t="s">
        <v>1193</v>
      </c>
      <c r="CL136" t="s">
        <v>428</v>
      </c>
      <c r="CM136" t="s">
        <v>1612</v>
      </c>
      <c r="CN136" t="s">
        <v>1193</v>
      </c>
      <c r="CO136" t="s">
        <v>428</v>
      </c>
      <c r="CP136" t="s">
        <v>1612</v>
      </c>
      <c r="CQ136" t="s">
        <v>1193</v>
      </c>
      <c r="CR136" t="s">
        <v>428</v>
      </c>
      <c r="CS136" t="s">
        <v>1612</v>
      </c>
      <c r="CT136" t="s">
        <v>1193</v>
      </c>
      <c r="CU136" t="s">
        <v>428</v>
      </c>
      <c r="CV136" t="s">
        <v>1612</v>
      </c>
      <c r="CW136" t="s">
        <v>1194</v>
      </c>
      <c r="CX136" t="s">
        <v>3590</v>
      </c>
      <c r="CY136" t="s">
        <v>1612</v>
      </c>
      <c r="CZ136" t="s">
        <v>1193</v>
      </c>
      <c r="DA136" t="s">
        <v>1193</v>
      </c>
      <c r="DB136" t="s">
        <v>1194</v>
      </c>
      <c r="DC136" t="s">
        <v>1193</v>
      </c>
      <c r="DD136" t="s">
        <v>1193</v>
      </c>
      <c r="DE136" t="s">
        <v>1193</v>
      </c>
      <c r="DF136" t="s">
        <v>1193</v>
      </c>
      <c r="DG136" t="s">
        <v>1193</v>
      </c>
      <c r="DH136" t="s">
        <v>1193</v>
      </c>
      <c r="DI136" t="s">
        <v>1193</v>
      </c>
      <c r="DJ136" t="s">
        <v>1194</v>
      </c>
      <c r="DK136" t="s">
        <v>1194</v>
      </c>
      <c r="DL136" t="s">
        <v>1193</v>
      </c>
      <c r="DM136" t="s">
        <v>4782</v>
      </c>
      <c r="DN136" t="s">
        <v>1193</v>
      </c>
      <c r="DO136" t="s">
        <v>4783</v>
      </c>
      <c r="DP136">
        <v>0.15</v>
      </c>
      <c r="DQ136">
        <v>3.4000000000000002E-2</v>
      </c>
      <c r="DR136" t="s">
        <v>4784</v>
      </c>
      <c r="DS136" t="s">
        <v>3717</v>
      </c>
      <c r="DT136">
        <v>18</v>
      </c>
      <c r="DU136">
        <v>4</v>
      </c>
      <c r="DV136">
        <v>4</v>
      </c>
      <c r="DW136">
        <v>1</v>
      </c>
      <c r="DX136" t="s">
        <v>4785</v>
      </c>
      <c r="DY136" t="s">
        <v>4786</v>
      </c>
    </row>
    <row r="137" spans="1:129">
      <c r="A137" t="s">
        <v>44</v>
      </c>
      <c r="B137" t="s">
        <v>60</v>
      </c>
      <c r="C137" t="s">
        <v>68</v>
      </c>
      <c r="D137" s="402" t="s">
        <v>349</v>
      </c>
      <c r="E137" s="402" t="s">
        <v>348</v>
      </c>
      <c r="F137" t="s">
        <v>4787</v>
      </c>
      <c r="G137" t="s">
        <v>4788</v>
      </c>
      <c r="H137" t="s">
        <v>4789</v>
      </c>
      <c r="I137" t="s">
        <v>1738</v>
      </c>
      <c r="J137">
        <v>5</v>
      </c>
      <c r="K137">
        <v>1</v>
      </c>
      <c r="L137">
        <v>24</v>
      </c>
      <c r="M137">
        <v>4</v>
      </c>
      <c r="N137">
        <v>15</v>
      </c>
      <c r="O137">
        <v>10</v>
      </c>
      <c r="P137">
        <v>28</v>
      </c>
      <c r="Q137">
        <v>25</v>
      </c>
      <c r="R137">
        <v>1</v>
      </c>
      <c r="S137" t="s">
        <v>1193</v>
      </c>
      <c r="T137" t="s">
        <v>3577</v>
      </c>
      <c r="U137" t="s">
        <v>1612</v>
      </c>
      <c r="V137" t="s">
        <v>1193</v>
      </c>
      <c r="W137" t="s">
        <v>1193</v>
      </c>
      <c r="X137" t="s">
        <v>1193</v>
      </c>
      <c r="Y137" t="s">
        <v>1193</v>
      </c>
      <c r="Z137" t="s">
        <v>1193</v>
      </c>
      <c r="AA137" t="s">
        <v>1193</v>
      </c>
      <c r="AB137" t="s">
        <v>1196</v>
      </c>
      <c r="AC137" t="s">
        <v>1193</v>
      </c>
      <c r="AD137" t="s">
        <v>1612</v>
      </c>
      <c r="AE137" t="s">
        <v>1612</v>
      </c>
      <c r="AF137" t="s">
        <v>1612</v>
      </c>
      <c r="AG137" t="s">
        <v>1612</v>
      </c>
      <c r="AH137" t="s">
        <v>1612</v>
      </c>
      <c r="AI137" t="s">
        <v>1612</v>
      </c>
      <c r="AJ137">
        <v>42461</v>
      </c>
      <c r="AK137" t="s">
        <v>1612</v>
      </c>
      <c r="AL137" t="s">
        <v>1612</v>
      </c>
      <c r="AM137" t="s">
        <v>1612</v>
      </c>
      <c r="AN137" t="s">
        <v>1612</v>
      </c>
      <c r="AO137" t="s">
        <v>1612</v>
      </c>
      <c r="AP137" t="s">
        <v>1612</v>
      </c>
      <c r="AQ137" t="s">
        <v>1612</v>
      </c>
      <c r="AR137" t="s">
        <v>1739</v>
      </c>
      <c r="AS137" t="s">
        <v>1612</v>
      </c>
      <c r="AT137">
        <v>4959</v>
      </c>
      <c r="AU137">
        <v>343900</v>
      </c>
      <c r="AV137" t="s">
        <v>1740</v>
      </c>
      <c r="AW137" t="s">
        <v>403</v>
      </c>
      <c r="AX137">
        <v>4698</v>
      </c>
      <c r="AY137" t="s">
        <v>1612</v>
      </c>
      <c r="AZ137">
        <v>8425250</v>
      </c>
      <c r="BA137">
        <v>3402375</v>
      </c>
      <c r="BB137">
        <v>3402375</v>
      </c>
      <c r="BC137" t="s">
        <v>1612</v>
      </c>
      <c r="BD137">
        <v>8425250</v>
      </c>
      <c r="BE137" t="s">
        <v>1612</v>
      </c>
      <c r="BF137" t="s">
        <v>1612</v>
      </c>
      <c r="BG137">
        <v>7615000</v>
      </c>
      <c r="BH137">
        <v>3807500</v>
      </c>
      <c r="BI137">
        <v>3807500</v>
      </c>
      <c r="BJ137" t="s">
        <v>1612</v>
      </c>
      <c r="BK137">
        <v>7615000</v>
      </c>
      <c r="BL137" t="s">
        <v>1612</v>
      </c>
      <c r="BM137" t="s">
        <v>1741</v>
      </c>
      <c r="BN137" t="s">
        <v>1216</v>
      </c>
      <c r="BO137" t="s">
        <v>4790</v>
      </c>
      <c r="BP137" t="s">
        <v>1217</v>
      </c>
      <c r="BQ137" t="s">
        <v>4791</v>
      </c>
      <c r="BR137" t="s">
        <v>1612</v>
      </c>
      <c r="BS137" t="s">
        <v>1214</v>
      </c>
      <c r="BT137" t="s">
        <v>4792</v>
      </c>
      <c r="BU137" t="s">
        <v>1744</v>
      </c>
      <c r="BV137" t="s">
        <v>1217</v>
      </c>
      <c r="BW137" t="s">
        <v>1744</v>
      </c>
      <c r="BX137" t="s">
        <v>1193</v>
      </c>
      <c r="BY137" t="s">
        <v>3588</v>
      </c>
      <c r="BZ137" t="s">
        <v>3607</v>
      </c>
      <c r="CA137" t="s">
        <v>1194</v>
      </c>
      <c r="CB137" t="s">
        <v>3623</v>
      </c>
      <c r="CC137" t="s">
        <v>3590</v>
      </c>
      <c r="CD137" t="s">
        <v>1612</v>
      </c>
      <c r="CE137" t="s">
        <v>3623</v>
      </c>
      <c r="CF137" t="s">
        <v>3590</v>
      </c>
      <c r="CG137" t="s">
        <v>1612</v>
      </c>
      <c r="CH137" t="s">
        <v>3623</v>
      </c>
      <c r="CI137" t="s">
        <v>3590</v>
      </c>
      <c r="CJ137" t="s">
        <v>1612</v>
      </c>
      <c r="CK137" t="s">
        <v>3623</v>
      </c>
      <c r="CL137" t="s">
        <v>3590</v>
      </c>
      <c r="CM137" t="s">
        <v>1612</v>
      </c>
      <c r="CN137" t="s">
        <v>3623</v>
      </c>
      <c r="CO137" t="s">
        <v>3590</v>
      </c>
      <c r="CP137" t="s">
        <v>1612</v>
      </c>
      <c r="CQ137" t="s">
        <v>3623</v>
      </c>
      <c r="CR137" t="s">
        <v>3590</v>
      </c>
      <c r="CS137" t="s">
        <v>1612</v>
      </c>
      <c r="CT137" t="s">
        <v>3623</v>
      </c>
      <c r="CU137" t="s">
        <v>3590</v>
      </c>
      <c r="CV137" t="s">
        <v>1612</v>
      </c>
      <c r="CW137" t="s">
        <v>3623</v>
      </c>
      <c r="CX137" t="s">
        <v>3590</v>
      </c>
      <c r="CY137" t="s">
        <v>1612</v>
      </c>
      <c r="CZ137" t="s">
        <v>1193</v>
      </c>
      <c r="DA137" t="s">
        <v>1193</v>
      </c>
      <c r="DB137" t="s">
        <v>1193</v>
      </c>
      <c r="DC137" t="s">
        <v>1193</v>
      </c>
      <c r="DD137" t="s">
        <v>1193</v>
      </c>
      <c r="DE137" t="s">
        <v>1193</v>
      </c>
      <c r="DF137" t="s">
        <v>1193</v>
      </c>
      <c r="DG137" t="s">
        <v>1193</v>
      </c>
      <c r="DH137" t="s">
        <v>1194</v>
      </c>
      <c r="DI137" t="s">
        <v>1194</v>
      </c>
      <c r="DJ137" t="s">
        <v>1194</v>
      </c>
      <c r="DK137" t="s">
        <v>1194</v>
      </c>
      <c r="DL137" t="s">
        <v>1193</v>
      </c>
      <c r="DM137" t="s">
        <v>1744</v>
      </c>
      <c r="DN137" t="s">
        <v>1193</v>
      </c>
      <c r="DO137" t="s">
        <v>4793</v>
      </c>
      <c r="DP137" t="s">
        <v>1612</v>
      </c>
      <c r="DQ137">
        <v>1</v>
      </c>
      <c r="DR137" t="s">
        <v>4794</v>
      </c>
      <c r="DS137" t="s">
        <v>3611</v>
      </c>
      <c r="DT137">
        <v>94</v>
      </c>
      <c r="DU137">
        <v>94</v>
      </c>
      <c r="DV137">
        <v>13</v>
      </c>
      <c r="DW137">
        <v>0.12</v>
      </c>
      <c r="DX137" t="s">
        <v>4795</v>
      </c>
      <c r="DY137" t="s">
        <v>1745</v>
      </c>
    </row>
    <row r="138" spans="1:129">
      <c r="A138" t="s">
        <v>44</v>
      </c>
      <c r="B138" t="s">
        <v>60</v>
      </c>
      <c r="C138" t="s">
        <v>68</v>
      </c>
      <c r="D138" s="402" t="s">
        <v>347</v>
      </c>
      <c r="E138" s="402" t="s">
        <v>346</v>
      </c>
      <c r="F138" t="s">
        <v>1746</v>
      </c>
      <c r="G138" t="s">
        <v>1747</v>
      </c>
      <c r="H138" t="s">
        <v>1748</v>
      </c>
      <c r="I138" t="s">
        <v>1749</v>
      </c>
      <c r="J138">
        <v>5</v>
      </c>
      <c r="K138">
        <v>1</v>
      </c>
      <c r="L138">
        <v>24</v>
      </c>
      <c r="M138">
        <v>4</v>
      </c>
      <c r="N138">
        <v>15</v>
      </c>
      <c r="O138">
        <v>10</v>
      </c>
      <c r="P138">
        <v>28</v>
      </c>
      <c r="Q138">
        <v>25</v>
      </c>
      <c r="R138">
        <v>1</v>
      </c>
      <c r="S138" t="s">
        <v>1193</v>
      </c>
      <c r="T138" t="s">
        <v>3577</v>
      </c>
      <c r="U138" t="s">
        <v>1612</v>
      </c>
      <c r="V138" t="s">
        <v>1193</v>
      </c>
      <c r="W138" t="s">
        <v>1193</v>
      </c>
      <c r="X138" t="s">
        <v>1193</v>
      </c>
      <c r="Y138" t="s">
        <v>1193</v>
      </c>
      <c r="Z138" t="s">
        <v>1193</v>
      </c>
      <c r="AA138" t="s">
        <v>1193</v>
      </c>
      <c r="AB138" t="s">
        <v>1193</v>
      </c>
      <c r="AC138" t="s">
        <v>1193</v>
      </c>
      <c r="AD138" t="s">
        <v>1612</v>
      </c>
      <c r="AE138" t="s">
        <v>1612</v>
      </c>
      <c r="AF138" t="s">
        <v>1612</v>
      </c>
      <c r="AG138" t="s">
        <v>1612</v>
      </c>
      <c r="AH138" t="s">
        <v>1612</v>
      </c>
      <c r="AI138" t="s">
        <v>1612</v>
      </c>
      <c r="AJ138" t="s">
        <v>1612</v>
      </c>
      <c r="AK138" t="s">
        <v>1612</v>
      </c>
      <c r="AL138" t="s">
        <v>1612</v>
      </c>
      <c r="AM138" t="s">
        <v>1612</v>
      </c>
      <c r="AN138" t="s">
        <v>1612</v>
      </c>
      <c r="AO138" t="s">
        <v>1612</v>
      </c>
      <c r="AP138" t="s">
        <v>1612</v>
      </c>
      <c r="AQ138" t="s">
        <v>1612</v>
      </c>
      <c r="AR138" t="s">
        <v>1612</v>
      </c>
      <c r="AS138" t="s">
        <v>1612</v>
      </c>
      <c r="AT138">
        <v>8441</v>
      </c>
      <c r="AU138" t="s">
        <v>1612</v>
      </c>
      <c r="AV138" t="s">
        <v>1612</v>
      </c>
      <c r="AW138" t="s">
        <v>409</v>
      </c>
      <c r="AX138">
        <v>7740</v>
      </c>
      <c r="AY138">
        <v>7225042.9629771374</v>
      </c>
      <c r="AZ138">
        <v>7371062.9629771374</v>
      </c>
      <c r="BA138">
        <v>7263782.9629771374</v>
      </c>
      <c r="BB138">
        <v>7260802.9629771374</v>
      </c>
      <c r="BC138">
        <v>7225042.9629771374</v>
      </c>
      <c r="BD138">
        <v>7371063</v>
      </c>
      <c r="BE138" t="s">
        <v>4796</v>
      </c>
      <c r="BF138">
        <v>6175058.7438722793</v>
      </c>
      <c r="BG138">
        <v>6927879.5990539547</v>
      </c>
      <c r="BH138">
        <v>8091254.5937915333</v>
      </c>
      <c r="BI138">
        <v>8057267.0937915314</v>
      </c>
      <c r="BJ138">
        <v>6175058.7438722793</v>
      </c>
      <c r="BK138">
        <v>6927879.5990539547</v>
      </c>
      <c r="BL138" t="s">
        <v>4797</v>
      </c>
      <c r="BM138" t="s">
        <v>4798</v>
      </c>
      <c r="BN138" t="s">
        <v>1216</v>
      </c>
      <c r="BO138" t="s">
        <v>4799</v>
      </c>
      <c r="BP138" t="s">
        <v>1215</v>
      </c>
      <c r="BQ138" t="s">
        <v>4800</v>
      </c>
      <c r="BR138" t="s">
        <v>1612</v>
      </c>
      <c r="BS138" t="s">
        <v>1214</v>
      </c>
      <c r="BT138" t="s">
        <v>4801</v>
      </c>
      <c r="BU138" t="s">
        <v>1613</v>
      </c>
      <c r="BV138" t="s">
        <v>1217</v>
      </c>
      <c r="BW138" t="s">
        <v>1613</v>
      </c>
      <c r="BX138" t="s">
        <v>1193</v>
      </c>
      <c r="BY138" t="s">
        <v>3606</v>
      </c>
      <c r="BZ138" t="s">
        <v>3589</v>
      </c>
      <c r="CA138" t="s">
        <v>1193</v>
      </c>
      <c r="CB138" t="s">
        <v>1193</v>
      </c>
      <c r="CC138" t="s">
        <v>425</v>
      </c>
      <c r="CD138" t="s">
        <v>1612</v>
      </c>
      <c r="CE138" t="s">
        <v>1193</v>
      </c>
      <c r="CF138" t="s">
        <v>425</v>
      </c>
      <c r="CG138" t="s">
        <v>1612</v>
      </c>
      <c r="CH138" t="s">
        <v>1193</v>
      </c>
      <c r="CI138" t="s">
        <v>422</v>
      </c>
      <c r="CJ138" t="s">
        <v>1612</v>
      </c>
      <c r="CK138" t="s">
        <v>1193</v>
      </c>
      <c r="CL138" t="s">
        <v>425</v>
      </c>
      <c r="CM138" t="s">
        <v>1612</v>
      </c>
      <c r="CN138" t="s">
        <v>1193</v>
      </c>
      <c r="CO138" t="s">
        <v>424</v>
      </c>
      <c r="CP138" t="s">
        <v>1612</v>
      </c>
      <c r="CQ138" t="s">
        <v>1193</v>
      </c>
      <c r="CR138" t="s">
        <v>422</v>
      </c>
      <c r="CS138" t="s">
        <v>1612</v>
      </c>
      <c r="CT138" t="s">
        <v>1193</v>
      </c>
      <c r="CU138" t="s">
        <v>422</v>
      </c>
      <c r="CV138" t="s">
        <v>1612</v>
      </c>
      <c r="CW138" t="s">
        <v>1194</v>
      </c>
      <c r="CX138" t="s">
        <v>3590</v>
      </c>
      <c r="CY138" t="s">
        <v>1612</v>
      </c>
      <c r="CZ138" t="s">
        <v>1193</v>
      </c>
      <c r="DA138" t="s">
        <v>1193</v>
      </c>
      <c r="DB138" t="s">
        <v>1193</v>
      </c>
      <c r="DC138" t="s">
        <v>1193</v>
      </c>
      <c r="DD138" t="s">
        <v>1193</v>
      </c>
      <c r="DE138" t="s">
        <v>1193</v>
      </c>
      <c r="DF138" t="s">
        <v>1194</v>
      </c>
      <c r="DG138" t="s">
        <v>1194</v>
      </c>
      <c r="DH138" t="s">
        <v>1194</v>
      </c>
      <c r="DI138" t="s">
        <v>1194</v>
      </c>
      <c r="DJ138" t="s">
        <v>1194</v>
      </c>
      <c r="DK138" t="s">
        <v>1194</v>
      </c>
      <c r="DL138" t="s">
        <v>1193</v>
      </c>
      <c r="DM138" t="s">
        <v>4802</v>
      </c>
      <c r="DN138" t="s">
        <v>1193</v>
      </c>
      <c r="DO138" t="s">
        <v>4803</v>
      </c>
      <c r="DP138">
        <v>5.0999999999999997E-2</v>
      </c>
      <c r="DQ138">
        <v>5.0000000000000001E-3</v>
      </c>
      <c r="DR138" t="s">
        <v>4804</v>
      </c>
      <c r="DS138" t="s">
        <v>1194</v>
      </c>
      <c r="DT138">
        <v>115</v>
      </c>
      <c r="DU138">
        <v>35</v>
      </c>
      <c r="DV138">
        <v>4</v>
      </c>
      <c r="DW138">
        <v>1</v>
      </c>
      <c r="DX138" t="s">
        <v>4805</v>
      </c>
      <c r="DY138" t="s">
        <v>4806</v>
      </c>
    </row>
    <row r="139" spans="1:129">
      <c r="A139" t="s">
        <v>56</v>
      </c>
      <c r="B139" t="s">
        <v>65</v>
      </c>
      <c r="C139" t="s">
        <v>135</v>
      </c>
      <c r="D139" s="402" t="s">
        <v>345</v>
      </c>
      <c r="E139" s="402" t="s">
        <v>344</v>
      </c>
      <c r="F139" t="s">
        <v>1758</v>
      </c>
      <c r="G139" t="s">
        <v>4807</v>
      </c>
      <c r="H139" t="s">
        <v>4521</v>
      </c>
      <c r="I139" t="s">
        <v>4522</v>
      </c>
      <c r="J139">
        <v>5</v>
      </c>
      <c r="K139">
        <v>1</v>
      </c>
      <c r="L139">
        <v>24</v>
      </c>
      <c r="M139">
        <v>4</v>
      </c>
      <c r="N139">
        <v>15</v>
      </c>
      <c r="O139">
        <v>10</v>
      </c>
      <c r="P139">
        <v>28</v>
      </c>
      <c r="Q139">
        <v>25</v>
      </c>
      <c r="R139">
        <v>1</v>
      </c>
      <c r="S139" t="s">
        <v>1193</v>
      </c>
      <c r="T139" t="s">
        <v>3577</v>
      </c>
      <c r="U139" t="s">
        <v>1612</v>
      </c>
      <c r="V139" t="s">
        <v>1193</v>
      </c>
      <c r="W139" t="s">
        <v>1193</v>
      </c>
      <c r="X139" t="s">
        <v>1196</v>
      </c>
      <c r="Y139" t="s">
        <v>1196</v>
      </c>
      <c r="Z139" t="s">
        <v>1193</v>
      </c>
      <c r="AA139" t="s">
        <v>1193</v>
      </c>
      <c r="AB139" t="s">
        <v>1196</v>
      </c>
      <c r="AC139" t="s">
        <v>1193</v>
      </c>
      <c r="AD139" t="s">
        <v>1612</v>
      </c>
      <c r="AE139" t="s">
        <v>1612</v>
      </c>
      <c r="AF139">
        <v>42644</v>
      </c>
      <c r="AG139">
        <v>42461</v>
      </c>
      <c r="AH139" t="s">
        <v>1612</v>
      </c>
      <c r="AI139" t="s">
        <v>1612</v>
      </c>
      <c r="AJ139">
        <v>42461</v>
      </c>
      <c r="AK139" t="s">
        <v>1612</v>
      </c>
      <c r="AL139" t="s">
        <v>1612</v>
      </c>
      <c r="AM139" t="s">
        <v>1612</v>
      </c>
      <c r="AN139" t="s">
        <v>4523</v>
      </c>
      <c r="AO139" t="s">
        <v>4808</v>
      </c>
      <c r="AP139" t="s">
        <v>1612</v>
      </c>
      <c r="AQ139" t="s">
        <v>1612</v>
      </c>
      <c r="AR139" t="s">
        <v>4524</v>
      </c>
      <c r="AS139" t="s">
        <v>1612</v>
      </c>
      <c r="AT139">
        <v>9966</v>
      </c>
      <c r="AU139" t="s">
        <v>1612</v>
      </c>
      <c r="AV139" t="s">
        <v>4809</v>
      </c>
      <c r="AW139" t="s">
        <v>402</v>
      </c>
      <c r="AX139">
        <v>7723</v>
      </c>
      <c r="AY139">
        <v>6725500</v>
      </c>
      <c r="AZ139">
        <v>6725500</v>
      </c>
      <c r="BA139">
        <v>6725500</v>
      </c>
      <c r="BB139">
        <v>6725500</v>
      </c>
      <c r="BC139">
        <v>6725500</v>
      </c>
      <c r="BD139">
        <v>6725500</v>
      </c>
      <c r="BE139" t="s">
        <v>1765</v>
      </c>
      <c r="BF139">
        <v>6725500</v>
      </c>
      <c r="BG139">
        <v>6725500</v>
      </c>
      <c r="BH139">
        <v>6725500</v>
      </c>
      <c r="BI139">
        <v>6725500</v>
      </c>
      <c r="BJ139">
        <v>6725500</v>
      </c>
      <c r="BK139">
        <v>6725500</v>
      </c>
      <c r="BL139" t="s">
        <v>1765</v>
      </c>
      <c r="BM139" t="s">
        <v>4526</v>
      </c>
      <c r="BN139" t="s">
        <v>1214</v>
      </c>
      <c r="BO139" t="s">
        <v>4810</v>
      </c>
      <c r="BP139" t="s">
        <v>1215</v>
      </c>
      <c r="BQ139" t="s">
        <v>4811</v>
      </c>
      <c r="BR139" t="s">
        <v>1612</v>
      </c>
      <c r="BS139" t="s">
        <v>1214</v>
      </c>
      <c r="BT139" t="s">
        <v>4812</v>
      </c>
      <c r="BU139" t="s">
        <v>1612</v>
      </c>
      <c r="BV139" t="s">
        <v>1217</v>
      </c>
      <c r="BW139" t="s">
        <v>4530</v>
      </c>
      <c r="BX139" t="s">
        <v>1193</v>
      </c>
      <c r="BY139" t="s">
        <v>3588</v>
      </c>
      <c r="BZ139" t="s">
        <v>3589</v>
      </c>
      <c r="CA139" t="s">
        <v>1193</v>
      </c>
      <c r="CB139" t="s">
        <v>1194</v>
      </c>
      <c r="CC139" t="s">
        <v>3590</v>
      </c>
      <c r="CD139" t="s">
        <v>1612</v>
      </c>
      <c r="CE139" t="s">
        <v>1194</v>
      </c>
      <c r="CF139" t="s">
        <v>3590</v>
      </c>
      <c r="CG139" t="s">
        <v>1612</v>
      </c>
      <c r="CH139" t="s">
        <v>1193</v>
      </c>
      <c r="CI139" t="s">
        <v>422</v>
      </c>
      <c r="CJ139" t="s">
        <v>1612</v>
      </c>
      <c r="CK139" t="s">
        <v>1193</v>
      </c>
      <c r="CL139" t="s">
        <v>421</v>
      </c>
      <c r="CM139" t="s">
        <v>1612</v>
      </c>
      <c r="CN139" t="s">
        <v>1193</v>
      </c>
      <c r="CO139" t="s">
        <v>421</v>
      </c>
      <c r="CP139" t="s">
        <v>1612</v>
      </c>
      <c r="CQ139" t="s">
        <v>1194</v>
      </c>
      <c r="CR139" t="s">
        <v>423</v>
      </c>
      <c r="CS139" t="s">
        <v>1612</v>
      </c>
      <c r="CT139" t="s">
        <v>1194</v>
      </c>
      <c r="CU139" t="s">
        <v>3590</v>
      </c>
      <c r="CV139" t="s">
        <v>1612</v>
      </c>
      <c r="CW139" t="s">
        <v>1194</v>
      </c>
      <c r="CX139" t="s">
        <v>3590</v>
      </c>
      <c r="CY139" t="s">
        <v>1612</v>
      </c>
      <c r="CZ139" t="s">
        <v>1193</v>
      </c>
      <c r="DA139" t="s">
        <v>1193</v>
      </c>
      <c r="DB139" t="s">
        <v>1194</v>
      </c>
      <c r="DC139" t="s">
        <v>1193</v>
      </c>
      <c r="DD139" t="s">
        <v>1193</v>
      </c>
      <c r="DE139" t="s">
        <v>1194</v>
      </c>
      <c r="DF139" t="s">
        <v>1193</v>
      </c>
      <c r="DG139" t="s">
        <v>1194</v>
      </c>
      <c r="DH139" t="s">
        <v>1194</v>
      </c>
      <c r="DI139" t="s">
        <v>1193</v>
      </c>
      <c r="DJ139" t="s">
        <v>1194</v>
      </c>
      <c r="DK139" t="s">
        <v>1194</v>
      </c>
      <c r="DL139" t="s">
        <v>1193</v>
      </c>
      <c r="DM139" t="s">
        <v>4531</v>
      </c>
      <c r="DN139" t="s">
        <v>1194</v>
      </c>
      <c r="DO139" t="s">
        <v>1612</v>
      </c>
      <c r="DP139" t="s">
        <v>1612</v>
      </c>
      <c r="DQ139" t="s">
        <v>1612</v>
      </c>
      <c r="DR139" t="s">
        <v>4532</v>
      </c>
      <c r="DS139" t="s">
        <v>1194</v>
      </c>
      <c r="DT139">
        <v>2</v>
      </c>
      <c r="DU139">
        <v>2</v>
      </c>
      <c r="DV139">
        <v>27</v>
      </c>
      <c r="DW139">
        <v>1</v>
      </c>
      <c r="DX139" t="s">
        <v>4533</v>
      </c>
      <c r="DY139" t="s">
        <v>4813</v>
      </c>
    </row>
    <row r="140" spans="1:129">
      <c r="A140" t="s">
        <v>56</v>
      </c>
      <c r="B140" t="s">
        <v>55</v>
      </c>
      <c r="C140" t="s">
        <v>54</v>
      </c>
      <c r="D140" s="402" t="s">
        <v>343</v>
      </c>
      <c r="E140" s="402" t="s">
        <v>342</v>
      </c>
      <c r="F140" t="s">
        <v>4814</v>
      </c>
      <c r="G140" t="s">
        <v>1773</v>
      </c>
      <c r="H140" t="s">
        <v>1774</v>
      </c>
      <c r="I140" t="s">
        <v>4815</v>
      </c>
      <c r="J140">
        <v>5</v>
      </c>
      <c r="K140">
        <v>1</v>
      </c>
      <c r="L140">
        <v>24</v>
      </c>
      <c r="M140">
        <v>4</v>
      </c>
      <c r="N140">
        <v>15</v>
      </c>
      <c r="O140">
        <v>10</v>
      </c>
      <c r="P140">
        <v>28</v>
      </c>
      <c r="Q140">
        <v>25</v>
      </c>
      <c r="R140">
        <v>1</v>
      </c>
      <c r="S140" t="s">
        <v>1193</v>
      </c>
      <c r="T140" t="s">
        <v>3577</v>
      </c>
      <c r="U140" t="s">
        <v>1612</v>
      </c>
      <c r="V140" t="s">
        <v>1193</v>
      </c>
      <c r="W140" t="s">
        <v>1193</v>
      </c>
      <c r="X140" t="s">
        <v>1193</v>
      </c>
      <c r="Y140" t="s">
        <v>1193</v>
      </c>
      <c r="Z140" t="s">
        <v>1193</v>
      </c>
      <c r="AA140" t="s">
        <v>1193</v>
      </c>
      <c r="AB140" t="s">
        <v>1193</v>
      </c>
      <c r="AC140" t="s">
        <v>1193</v>
      </c>
      <c r="AD140" t="s">
        <v>1612</v>
      </c>
      <c r="AE140" t="s">
        <v>1612</v>
      </c>
      <c r="AF140" t="s">
        <v>1612</v>
      </c>
      <c r="AG140" t="s">
        <v>1612</v>
      </c>
      <c r="AH140" t="s">
        <v>1612</v>
      </c>
      <c r="AI140" t="s">
        <v>1612</v>
      </c>
      <c r="AJ140" t="s">
        <v>1612</v>
      </c>
      <c r="AK140" t="s">
        <v>1612</v>
      </c>
      <c r="AL140" t="s">
        <v>1612</v>
      </c>
      <c r="AM140" t="s">
        <v>1612</v>
      </c>
      <c r="AN140" t="s">
        <v>1612</v>
      </c>
      <c r="AO140" t="s">
        <v>1612</v>
      </c>
      <c r="AP140" t="s">
        <v>1612</v>
      </c>
      <c r="AQ140" t="s">
        <v>1612</v>
      </c>
      <c r="AR140" t="s">
        <v>1612</v>
      </c>
      <c r="AS140" t="s">
        <v>1612</v>
      </c>
      <c r="AT140">
        <v>2332</v>
      </c>
      <c r="AU140" t="s">
        <v>1612</v>
      </c>
      <c r="AV140" t="s">
        <v>1613</v>
      </c>
      <c r="AW140" t="s">
        <v>402</v>
      </c>
      <c r="AX140">
        <v>1996</v>
      </c>
      <c r="AY140">
        <v>2563670</v>
      </c>
      <c r="AZ140">
        <v>2843950</v>
      </c>
      <c r="BA140">
        <v>1972050</v>
      </c>
      <c r="BB140">
        <v>1972049</v>
      </c>
      <c r="BC140">
        <v>2563670</v>
      </c>
      <c r="BD140">
        <v>2843950</v>
      </c>
      <c r="BE140" t="s">
        <v>4816</v>
      </c>
      <c r="BF140">
        <v>870090</v>
      </c>
      <c r="BG140">
        <v>2763034</v>
      </c>
      <c r="BH140">
        <v>2201026</v>
      </c>
      <c r="BI140">
        <v>2201027</v>
      </c>
      <c r="BJ140">
        <v>870090</v>
      </c>
      <c r="BK140">
        <v>2763034</v>
      </c>
      <c r="BL140" t="s">
        <v>4817</v>
      </c>
      <c r="BM140" t="s">
        <v>4818</v>
      </c>
      <c r="BN140" t="s">
        <v>1216</v>
      </c>
      <c r="BO140" t="s">
        <v>4819</v>
      </c>
      <c r="BP140" t="s">
        <v>1217</v>
      </c>
      <c r="BQ140" t="s">
        <v>4820</v>
      </c>
      <c r="BR140" t="s">
        <v>1612</v>
      </c>
      <c r="BS140" t="s">
        <v>1215</v>
      </c>
      <c r="BT140" t="s">
        <v>4821</v>
      </c>
      <c r="BU140" t="s">
        <v>1612</v>
      </c>
      <c r="BV140" t="s">
        <v>1216</v>
      </c>
      <c r="BW140" t="s">
        <v>4822</v>
      </c>
      <c r="BX140" t="s">
        <v>1193</v>
      </c>
      <c r="BY140" t="s">
        <v>3606</v>
      </c>
      <c r="BZ140" t="s">
        <v>3607</v>
      </c>
      <c r="CA140" t="s">
        <v>1194</v>
      </c>
      <c r="CB140" t="s">
        <v>3623</v>
      </c>
      <c r="CC140" t="s">
        <v>3590</v>
      </c>
      <c r="CD140" t="s">
        <v>1612</v>
      </c>
      <c r="CE140" t="s">
        <v>3623</v>
      </c>
      <c r="CF140" t="s">
        <v>3590</v>
      </c>
      <c r="CG140" t="s">
        <v>1612</v>
      </c>
      <c r="CH140" t="s">
        <v>3623</v>
      </c>
      <c r="CI140" t="s">
        <v>3590</v>
      </c>
      <c r="CJ140" t="s">
        <v>1612</v>
      </c>
      <c r="CK140" t="s">
        <v>3623</v>
      </c>
      <c r="CL140" t="s">
        <v>3590</v>
      </c>
      <c r="CM140" t="s">
        <v>1612</v>
      </c>
      <c r="CN140" t="s">
        <v>3623</v>
      </c>
      <c r="CO140" t="s">
        <v>3590</v>
      </c>
      <c r="CP140" t="s">
        <v>1612</v>
      </c>
      <c r="CQ140" t="s">
        <v>3623</v>
      </c>
      <c r="CR140" t="s">
        <v>3590</v>
      </c>
      <c r="CS140" t="s">
        <v>1612</v>
      </c>
      <c r="CT140" t="s">
        <v>3623</v>
      </c>
      <c r="CU140" t="s">
        <v>3590</v>
      </c>
      <c r="CV140" t="s">
        <v>1612</v>
      </c>
      <c r="CW140" t="s">
        <v>3623</v>
      </c>
      <c r="CX140" t="s">
        <v>3590</v>
      </c>
      <c r="CY140" t="s">
        <v>1612</v>
      </c>
      <c r="CZ140" t="s">
        <v>1193</v>
      </c>
      <c r="DA140" t="s">
        <v>1193</v>
      </c>
      <c r="DB140" t="s">
        <v>1193</v>
      </c>
      <c r="DC140" t="s">
        <v>1193</v>
      </c>
      <c r="DD140" t="s">
        <v>1194</v>
      </c>
      <c r="DE140" t="s">
        <v>1194</v>
      </c>
      <c r="DF140" t="s">
        <v>1193</v>
      </c>
      <c r="DG140" t="s">
        <v>1193</v>
      </c>
      <c r="DH140" t="s">
        <v>1193</v>
      </c>
      <c r="DI140" t="s">
        <v>1193</v>
      </c>
      <c r="DJ140" t="s">
        <v>1194</v>
      </c>
      <c r="DK140" t="s">
        <v>1194</v>
      </c>
      <c r="DL140" t="s">
        <v>1193</v>
      </c>
      <c r="DM140" t="s">
        <v>4823</v>
      </c>
      <c r="DN140" t="s">
        <v>1193</v>
      </c>
      <c r="DO140" t="s">
        <v>4824</v>
      </c>
      <c r="DP140">
        <v>0.02</v>
      </c>
      <c r="DQ140">
        <v>0.02</v>
      </c>
      <c r="DR140" t="s">
        <v>4825</v>
      </c>
      <c r="DS140" t="s">
        <v>3592</v>
      </c>
      <c r="DT140" t="s">
        <v>1612</v>
      </c>
      <c r="DU140" t="s">
        <v>1612</v>
      </c>
      <c r="DV140" t="s">
        <v>1612</v>
      </c>
      <c r="DW140" t="s">
        <v>1612</v>
      </c>
      <c r="DX140" t="s">
        <v>4826</v>
      </c>
      <c r="DY140" t="s">
        <v>4827</v>
      </c>
    </row>
    <row r="141" spans="1:129">
      <c r="A141" t="s">
        <v>44</v>
      </c>
      <c r="B141" t="s">
        <v>43</v>
      </c>
      <c r="C141" t="s">
        <v>42</v>
      </c>
      <c r="D141" s="402" t="s">
        <v>341</v>
      </c>
      <c r="E141" s="402" t="s">
        <v>340</v>
      </c>
      <c r="F141" t="s">
        <v>4828</v>
      </c>
      <c r="G141" t="s">
        <v>1785</v>
      </c>
      <c r="H141" t="s">
        <v>1786</v>
      </c>
      <c r="I141" t="s">
        <v>1787</v>
      </c>
      <c r="J141">
        <v>5</v>
      </c>
      <c r="K141">
        <v>1</v>
      </c>
      <c r="L141">
        <v>24</v>
      </c>
      <c r="M141">
        <v>4</v>
      </c>
      <c r="N141">
        <v>15</v>
      </c>
      <c r="O141">
        <v>10</v>
      </c>
      <c r="P141">
        <v>28</v>
      </c>
      <c r="Q141">
        <v>25</v>
      </c>
      <c r="R141">
        <v>1</v>
      </c>
      <c r="S141" t="s">
        <v>1193</v>
      </c>
      <c r="T141" t="s">
        <v>3577</v>
      </c>
      <c r="U141" t="s">
        <v>1612</v>
      </c>
      <c r="V141" t="s">
        <v>1193</v>
      </c>
      <c r="W141" t="s">
        <v>1193</v>
      </c>
      <c r="X141" t="s">
        <v>1193</v>
      </c>
      <c r="Y141" t="s">
        <v>1196</v>
      </c>
      <c r="Z141" t="s">
        <v>1193</v>
      </c>
      <c r="AA141" t="s">
        <v>1196</v>
      </c>
      <c r="AB141" t="s">
        <v>1193</v>
      </c>
      <c r="AC141" t="s">
        <v>1193</v>
      </c>
      <c r="AD141" t="s">
        <v>1612</v>
      </c>
      <c r="AE141" t="s">
        <v>1612</v>
      </c>
      <c r="AF141" t="s">
        <v>1612</v>
      </c>
      <c r="AG141">
        <v>42461</v>
      </c>
      <c r="AH141" t="s">
        <v>1612</v>
      </c>
      <c r="AI141">
        <v>42460</v>
      </c>
      <c r="AJ141" t="s">
        <v>1612</v>
      </c>
      <c r="AK141" t="s">
        <v>1612</v>
      </c>
      <c r="AL141" t="s">
        <v>1612</v>
      </c>
      <c r="AM141" t="s">
        <v>1612</v>
      </c>
      <c r="AN141" t="s">
        <v>1612</v>
      </c>
      <c r="AO141" t="s">
        <v>4829</v>
      </c>
      <c r="AP141" t="s">
        <v>1612</v>
      </c>
      <c r="AQ141" t="s">
        <v>4830</v>
      </c>
      <c r="AR141" t="s">
        <v>1612</v>
      </c>
      <c r="AS141" t="s">
        <v>1612</v>
      </c>
      <c r="AT141">
        <v>14271</v>
      </c>
      <c r="AU141" t="s">
        <v>1612</v>
      </c>
      <c r="AV141" t="s">
        <v>4831</v>
      </c>
      <c r="AW141" t="s">
        <v>402</v>
      </c>
      <c r="AX141">
        <v>14400</v>
      </c>
      <c r="AY141">
        <v>9034000</v>
      </c>
      <c r="AZ141">
        <v>8780000</v>
      </c>
      <c r="BA141">
        <v>9353000</v>
      </c>
      <c r="BB141">
        <v>10178000</v>
      </c>
      <c r="BC141">
        <v>9034000</v>
      </c>
      <c r="BD141">
        <v>8780000</v>
      </c>
      <c r="BE141" t="s">
        <v>1612</v>
      </c>
      <c r="BF141">
        <v>8540000</v>
      </c>
      <c r="BG141">
        <v>8435000</v>
      </c>
      <c r="BH141">
        <v>9316000</v>
      </c>
      <c r="BI141">
        <v>10057000</v>
      </c>
      <c r="BJ141">
        <v>8540000</v>
      </c>
      <c r="BK141">
        <v>8435000</v>
      </c>
      <c r="BL141" t="s">
        <v>420</v>
      </c>
      <c r="BM141" t="s">
        <v>4832</v>
      </c>
      <c r="BN141" t="s">
        <v>1214</v>
      </c>
      <c r="BO141" t="s">
        <v>4833</v>
      </c>
      <c r="BP141" t="s">
        <v>1215</v>
      </c>
      <c r="BQ141" t="s">
        <v>4834</v>
      </c>
      <c r="BR141" t="s">
        <v>1612</v>
      </c>
      <c r="BS141" t="s">
        <v>1214</v>
      </c>
      <c r="BT141" t="s">
        <v>4835</v>
      </c>
      <c r="BU141" t="s">
        <v>1612</v>
      </c>
      <c r="BV141" t="s">
        <v>1217</v>
      </c>
      <c r="BW141" t="s">
        <v>4836</v>
      </c>
      <c r="BX141" t="s">
        <v>1193</v>
      </c>
      <c r="BY141" t="s">
        <v>3588</v>
      </c>
      <c r="BZ141" t="s">
        <v>3589</v>
      </c>
      <c r="CA141" t="s">
        <v>1193</v>
      </c>
      <c r="CB141" t="s">
        <v>1194</v>
      </c>
      <c r="CC141" t="s">
        <v>3590</v>
      </c>
      <c r="CD141" t="s">
        <v>1612</v>
      </c>
      <c r="CE141" t="s">
        <v>1194</v>
      </c>
      <c r="CF141" t="s">
        <v>3590</v>
      </c>
      <c r="CG141" t="s">
        <v>1612</v>
      </c>
      <c r="CH141" t="s">
        <v>1194</v>
      </c>
      <c r="CI141" t="s">
        <v>3590</v>
      </c>
      <c r="CJ141" t="s">
        <v>1612</v>
      </c>
      <c r="CK141" t="s">
        <v>1193</v>
      </c>
      <c r="CL141" t="s">
        <v>423</v>
      </c>
      <c r="CM141" t="s">
        <v>1612</v>
      </c>
      <c r="CN141" t="s">
        <v>1194</v>
      </c>
      <c r="CO141" t="s">
        <v>3590</v>
      </c>
      <c r="CP141" t="s">
        <v>1612</v>
      </c>
      <c r="CQ141" t="s">
        <v>1194</v>
      </c>
      <c r="CR141" t="s">
        <v>3590</v>
      </c>
      <c r="CS141" t="s">
        <v>1612</v>
      </c>
      <c r="CT141" t="s">
        <v>1194</v>
      </c>
      <c r="CU141" t="s">
        <v>3590</v>
      </c>
      <c r="CV141" t="s">
        <v>1612</v>
      </c>
      <c r="CW141" t="s">
        <v>1194</v>
      </c>
      <c r="CX141" t="s">
        <v>3590</v>
      </c>
      <c r="CY141" t="s">
        <v>1612</v>
      </c>
      <c r="CZ141" t="s">
        <v>1193</v>
      </c>
      <c r="DA141" t="s">
        <v>1193</v>
      </c>
      <c r="DB141" t="s">
        <v>1193</v>
      </c>
      <c r="DC141" t="s">
        <v>1193</v>
      </c>
      <c r="DD141" t="s">
        <v>1193</v>
      </c>
      <c r="DE141" t="s">
        <v>1193</v>
      </c>
      <c r="DF141" t="s">
        <v>1193</v>
      </c>
      <c r="DG141" t="s">
        <v>1194</v>
      </c>
      <c r="DH141" t="s">
        <v>1194</v>
      </c>
      <c r="DI141" t="s">
        <v>1193</v>
      </c>
      <c r="DJ141" t="s">
        <v>1193</v>
      </c>
      <c r="DK141" t="s">
        <v>1193</v>
      </c>
      <c r="DL141" t="s">
        <v>1194</v>
      </c>
      <c r="DM141" t="s">
        <v>4837</v>
      </c>
      <c r="DN141" t="s">
        <v>1193</v>
      </c>
      <c r="DO141" t="s">
        <v>4838</v>
      </c>
      <c r="DP141">
        <v>0.02</v>
      </c>
      <c r="DQ141">
        <v>0.37</v>
      </c>
      <c r="DR141" t="s">
        <v>4839</v>
      </c>
      <c r="DS141" t="s">
        <v>3717</v>
      </c>
      <c r="DT141">
        <v>44</v>
      </c>
      <c r="DU141">
        <v>44</v>
      </c>
      <c r="DV141">
        <v>45</v>
      </c>
      <c r="DW141">
        <v>1</v>
      </c>
      <c r="DX141" t="s">
        <v>4840</v>
      </c>
      <c r="DY141" t="s">
        <v>4841</v>
      </c>
    </row>
    <row r="142" spans="1:129">
      <c r="A142" t="s">
        <v>73</v>
      </c>
      <c r="B142" t="s">
        <v>72</v>
      </c>
      <c r="C142" t="s">
        <v>71</v>
      </c>
      <c r="D142" s="402" t="s">
        <v>339</v>
      </c>
      <c r="E142" s="402" t="s">
        <v>338</v>
      </c>
      <c r="F142" t="s">
        <v>1799</v>
      </c>
      <c r="G142" t="s">
        <v>1800</v>
      </c>
      <c r="H142">
        <v>7841985962</v>
      </c>
      <c r="I142" t="s">
        <v>1802</v>
      </c>
      <c r="J142">
        <v>5</v>
      </c>
      <c r="K142">
        <v>1</v>
      </c>
      <c r="L142">
        <v>24</v>
      </c>
      <c r="M142">
        <v>4</v>
      </c>
      <c r="N142">
        <v>15</v>
      </c>
      <c r="O142">
        <v>10</v>
      </c>
      <c r="P142">
        <v>28</v>
      </c>
      <c r="Q142">
        <v>25</v>
      </c>
      <c r="R142">
        <v>1</v>
      </c>
      <c r="S142" t="s">
        <v>1193</v>
      </c>
      <c r="T142" t="s">
        <v>3577</v>
      </c>
      <c r="U142" t="s">
        <v>1612</v>
      </c>
      <c r="V142" t="s">
        <v>1193</v>
      </c>
      <c r="W142" t="s">
        <v>1193</v>
      </c>
      <c r="X142" t="s">
        <v>1196</v>
      </c>
      <c r="Y142" t="s">
        <v>1193</v>
      </c>
      <c r="Z142" t="s">
        <v>1193</v>
      </c>
      <c r="AA142" t="s">
        <v>1193</v>
      </c>
      <c r="AB142" t="s">
        <v>1196</v>
      </c>
      <c r="AC142" t="s">
        <v>1193</v>
      </c>
      <c r="AD142" t="s">
        <v>1612</v>
      </c>
      <c r="AE142" t="s">
        <v>1612</v>
      </c>
      <c r="AF142">
        <v>42461</v>
      </c>
      <c r="AG142" t="s">
        <v>1612</v>
      </c>
      <c r="AH142" t="s">
        <v>1612</v>
      </c>
      <c r="AI142" t="s">
        <v>1612</v>
      </c>
      <c r="AJ142">
        <v>42461</v>
      </c>
      <c r="AK142" t="s">
        <v>1612</v>
      </c>
      <c r="AL142" t="s">
        <v>1612</v>
      </c>
      <c r="AM142" t="s">
        <v>1612</v>
      </c>
      <c r="AN142" t="s">
        <v>4842</v>
      </c>
      <c r="AO142" t="s">
        <v>1612</v>
      </c>
      <c r="AP142" t="s">
        <v>1612</v>
      </c>
      <c r="AQ142" t="s">
        <v>1612</v>
      </c>
      <c r="AR142" t="s">
        <v>4843</v>
      </c>
      <c r="AS142" t="s">
        <v>1612</v>
      </c>
      <c r="AT142">
        <v>6694</v>
      </c>
      <c r="AU142" t="s">
        <v>1612</v>
      </c>
      <c r="AV142" t="s">
        <v>4844</v>
      </c>
      <c r="AW142" t="s">
        <v>402</v>
      </c>
      <c r="AX142">
        <v>7046</v>
      </c>
      <c r="AY142">
        <v>7558000</v>
      </c>
      <c r="AZ142">
        <v>4958000</v>
      </c>
      <c r="BA142">
        <v>4958000</v>
      </c>
      <c r="BB142">
        <v>4958000</v>
      </c>
      <c r="BC142">
        <v>7558000</v>
      </c>
      <c r="BD142">
        <v>4958000</v>
      </c>
      <c r="BE142" t="s">
        <v>1612</v>
      </c>
      <c r="BF142">
        <v>7558000</v>
      </c>
      <c r="BG142">
        <v>4958000</v>
      </c>
      <c r="BH142">
        <v>4958000</v>
      </c>
      <c r="BI142">
        <v>4958000</v>
      </c>
      <c r="BJ142">
        <v>7558000</v>
      </c>
      <c r="BK142">
        <v>4958000</v>
      </c>
      <c r="BL142" t="s">
        <v>1612</v>
      </c>
      <c r="BM142" t="s">
        <v>4845</v>
      </c>
      <c r="BN142" t="s">
        <v>1214</v>
      </c>
      <c r="BO142" t="s">
        <v>4846</v>
      </c>
      <c r="BP142" t="s">
        <v>1214</v>
      </c>
      <c r="BQ142" t="s">
        <v>4847</v>
      </c>
      <c r="BR142" t="s">
        <v>1612</v>
      </c>
      <c r="BS142" t="s">
        <v>1214</v>
      </c>
      <c r="BT142" t="s">
        <v>4848</v>
      </c>
      <c r="BU142" t="s">
        <v>1612</v>
      </c>
      <c r="BV142" t="s">
        <v>1214</v>
      </c>
      <c r="BW142" t="s">
        <v>4849</v>
      </c>
      <c r="BX142" t="s">
        <v>1193</v>
      </c>
      <c r="BY142" t="s">
        <v>3606</v>
      </c>
      <c r="BZ142" t="s">
        <v>3607</v>
      </c>
      <c r="CA142" t="s">
        <v>1193</v>
      </c>
      <c r="CB142" t="s">
        <v>1194</v>
      </c>
      <c r="CC142" t="s">
        <v>3590</v>
      </c>
      <c r="CD142" t="s">
        <v>1612</v>
      </c>
      <c r="CE142" t="s">
        <v>1194</v>
      </c>
      <c r="CF142" t="s">
        <v>3590</v>
      </c>
      <c r="CG142" t="s">
        <v>1612</v>
      </c>
      <c r="CH142" t="s">
        <v>1194</v>
      </c>
      <c r="CI142" t="s">
        <v>3590</v>
      </c>
      <c r="CJ142" t="s">
        <v>1612</v>
      </c>
      <c r="CK142" t="s">
        <v>1193</v>
      </c>
      <c r="CL142" t="s">
        <v>427</v>
      </c>
      <c r="CM142" t="s">
        <v>1612</v>
      </c>
      <c r="CN142" t="s">
        <v>1193</v>
      </c>
      <c r="CO142" t="s">
        <v>424</v>
      </c>
      <c r="CP142" t="s">
        <v>1612</v>
      </c>
      <c r="CQ142" t="s">
        <v>1193</v>
      </c>
      <c r="CR142" t="s">
        <v>427</v>
      </c>
      <c r="CS142" t="s">
        <v>1612</v>
      </c>
      <c r="CT142" t="s">
        <v>1193</v>
      </c>
      <c r="CU142" t="s">
        <v>424</v>
      </c>
      <c r="CV142" t="s">
        <v>1612</v>
      </c>
      <c r="CW142" t="s">
        <v>1194</v>
      </c>
      <c r="CX142" t="s">
        <v>3590</v>
      </c>
      <c r="CY142" t="s">
        <v>1612</v>
      </c>
      <c r="CZ142" t="s">
        <v>1193</v>
      </c>
      <c r="DA142" t="s">
        <v>1193</v>
      </c>
      <c r="DB142" t="s">
        <v>1193</v>
      </c>
      <c r="DC142" t="s">
        <v>1193</v>
      </c>
      <c r="DD142" t="s">
        <v>1193</v>
      </c>
      <c r="DE142" t="s">
        <v>1193</v>
      </c>
      <c r="DF142" t="s">
        <v>1193</v>
      </c>
      <c r="DG142" t="s">
        <v>1193</v>
      </c>
      <c r="DH142" t="s">
        <v>1193</v>
      </c>
      <c r="DI142" t="s">
        <v>1193</v>
      </c>
      <c r="DJ142" t="s">
        <v>1193</v>
      </c>
      <c r="DK142" t="s">
        <v>1193</v>
      </c>
      <c r="DL142" t="s">
        <v>1193</v>
      </c>
      <c r="DM142" t="s">
        <v>4850</v>
      </c>
      <c r="DN142" t="s">
        <v>1193</v>
      </c>
      <c r="DO142" t="s">
        <v>4851</v>
      </c>
      <c r="DP142">
        <v>0.02</v>
      </c>
      <c r="DQ142">
        <v>0.02</v>
      </c>
      <c r="DR142" t="s">
        <v>4852</v>
      </c>
      <c r="DS142" t="s">
        <v>3611</v>
      </c>
      <c r="DT142">
        <v>4</v>
      </c>
      <c r="DU142">
        <v>1</v>
      </c>
      <c r="DV142">
        <v>2</v>
      </c>
      <c r="DW142">
        <v>0.15</v>
      </c>
      <c r="DX142" t="s">
        <v>4853</v>
      </c>
      <c r="DY142" t="s">
        <v>4854</v>
      </c>
    </row>
    <row r="143" spans="1:129">
      <c r="A143" t="s">
        <v>56</v>
      </c>
      <c r="B143" t="s">
        <v>55</v>
      </c>
      <c r="C143" t="s">
        <v>76</v>
      </c>
      <c r="D143" s="402" t="s">
        <v>337</v>
      </c>
      <c r="E143" s="402" t="s">
        <v>336</v>
      </c>
      <c r="F143" t="s">
        <v>1812</v>
      </c>
      <c r="G143" t="s">
        <v>1813</v>
      </c>
      <c r="H143" t="s">
        <v>1814</v>
      </c>
      <c r="I143" t="s">
        <v>1815</v>
      </c>
      <c r="J143">
        <v>5</v>
      </c>
      <c r="K143">
        <v>1</v>
      </c>
      <c r="L143">
        <v>24</v>
      </c>
      <c r="M143">
        <v>4</v>
      </c>
      <c r="N143">
        <v>15</v>
      </c>
      <c r="O143">
        <v>10</v>
      </c>
      <c r="P143">
        <v>28</v>
      </c>
      <c r="Q143">
        <v>25</v>
      </c>
      <c r="R143">
        <v>1</v>
      </c>
      <c r="S143" t="s">
        <v>1193</v>
      </c>
      <c r="T143" t="s">
        <v>3577</v>
      </c>
      <c r="U143" t="s">
        <v>1612</v>
      </c>
      <c r="V143" t="s">
        <v>1193</v>
      </c>
      <c r="W143" t="s">
        <v>1193</v>
      </c>
      <c r="X143" t="s">
        <v>1196</v>
      </c>
      <c r="Y143" t="s">
        <v>1193</v>
      </c>
      <c r="Z143" t="s">
        <v>1193</v>
      </c>
      <c r="AA143" t="s">
        <v>1193</v>
      </c>
      <c r="AB143" t="s">
        <v>1196</v>
      </c>
      <c r="AC143" t="s">
        <v>1193</v>
      </c>
      <c r="AD143" t="s">
        <v>1612</v>
      </c>
      <c r="AE143" t="s">
        <v>1612</v>
      </c>
      <c r="AF143">
        <v>42430</v>
      </c>
      <c r="AG143" t="s">
        <v>1612</v>
      </c>
      <c r="AH143" t="s">
        <v>1612</v>
      </c>
      <c r="AI143" t="s">
        <v>1612</v>
      </c>
      <c r="AJ143">
        <v>42491</v>
      </c>
      <c r="AK143" t="s">
        <v>1612</v>
      </c>
      <c r="AL143" t="s">
        <v>1612</v>
      </c>
      <c r="AM143" t="s">
        <v>1612</v>
      </c>
      <c r="AN143" t="s">
        <v>1816</v>
      </c>
      <c r="AO143" t="s">
        <v>1612</v>
      </c>
      <c r="AP143" t="s">
        <v>1612</v>
      </c>
      <c r="AQ143" t="s">
        <v>1612</v>
      </c>
      <c r="AR143" t="s">
        <v>1817</v>
      </c>
      <c r="AS143" t="s">
        <v>1612</v>
      </c>
      <c r="AT143">
        <v>6379</v>
      </c>
      <c r="AU143">
        <v>196680</v>
      </c>
      <c r="AV143" t="s">
        <v>1744</v>
      </c>
      <c r="AW143" t="s">
        <v>402</v>
      </c>
      <c r="AX143">
        <v>5879</v>
      </c>
      <c r="AY143">
        <v>4160039</v>
      </c>
      <c r="AZ143">
        <v>5021249</v>
      </c>
      <c r="BA143">
        <v>5271249</v>
      </c>
      <c r="BB143">
        <v>5632459</v>
      </c>
      <c r="BC143">
        <v>4160039</v>
      </c>
      <c r="BD143">
        <v>5021249</v>
      </c>
      <c r="BE143" t="s">
        <v>1744</v>
      </c>
      <c r="BF143">
        <v>4160039</v>
      </c>
      <c r="BG143">
        <v>4843003</v>
      </c>
      <c r="BH143">
        <v>5371249</v>
      </c>
      <c r="BI143">
        <v>5710705</v>
      </c>
      <c r="BJ143">
        <v>4160039</v>
      </c>
      <c r="BK143">
        <v>4843003</v>
      </c>
      <c r="BL143" t="s">
        <v>1744</v>
      </c>
      <c r="BM143" t="s">
        <v>4855</v>
      </c>
      <c r="BN143" t="s">
        <v>1216</v>
      </c>
      <c r="BO143" t="s">
        <v>4856</v>
      </c>
      <c r="BP143" t="s">
        <v>1217</v>
      </c>
      <c r="BQ143" t="s">
        <v>4857</v>
      </c>
      <c r="BR143" t="s">
        <v>1612</v>
      </c>
      <c r="BS143" t="s">
        <v>1215</v>
      </c>
      <c r="BT143" t="s">
        <v>4858</v>
      </c>
      <c r="BU143" t="s">
        <v>1612</v>
      </c>
      <c r="BV143" t="s">
        <v>1217</v>
      </c>
      <c r="BW143" t="s">
        <v>1217</v>
      </c>
      <c r="BX143" t="s">
        <v>1193</v>
      </c>
      <c r="BY143" t="s">
        <v>3588</v>
      </c>
      <c r="BZ143" t="s">
        <v>3607</v>
      </c>
      <c r="CA143" t="s">
        <v>1193</v>
      </c>
      <c r="CB143" t="s">
        <v>1194</v>
      </c>
      <c r="CC143" t="s">
        <v>3590</v>
      </c>
      <c r="CD143" t="s">
        <v>1612</v>
      </c>
      <c r="CE143" t="s">
        <v>1193</v>
      </c>
      <c r="CF143" t="s">
        <v>425</v>
      </c>
      <c r="CG143" t="s">
        <v>1612</v>
      </c>
      <c r="CH143" t="s">
        <v>1193</v>
      </c>
      <c r="CI143" t="s">
        <v>421</v>
      </c>
      <c r="CJ143" t="s">
        <v>1612</v>
      </c>
      <c r="CK143" t="s">
        <v>1193</v>
      </c>
      <c r="CL143" t="s">
        <v>428</v>
      </c>
      <c r="CM143" t="s">
        <v>1612</v>
      </c>
      <c r="CN143" t="s">
        <v>1193</v>
      </c>
      <c r="CO143" t="s">
        <v>422</v>
      </c>
      <c r="CP143" t="s">
        <v>1612</v>
      </c>
      <c r="CQ143" t="s">
        <v>1193</v>
      </c>
      <c r="CR143" t="s">
        <v>427</v>
      </c>
      <c r="CS143" t="s">
        <v>1612</v>
      </c>
      <c r="CT143" t="s">
        <v>1193</v>
      </c>
      <c r="CU143" t="s">
        <v>425</v>
      </c>
      <c r="CV143" t="s">
        <v>1612</v>
      </c>
      <c r="CW143" t="s">
        <v>1193</v>
      </c>
      <c r="CX143" t="s">
        <v>421</v>
      </c>
      <c r="CY143" t="s">
        <v>4859</v>
      </c>
      <c r="CZ143" t="s">
        <v>1193</v>
      </c>
      <c r="DA143" t="s">
        <v>1193</v>
      </c>
      <c r="DB143" t="s">
        <v>1193</v>
      </c>
      <c r="DC143" t="s">
        <v>1193</v>
      </c>
      <c r="DD143" t="s">
        <v>1193</v>
      </c>
      <c r="DE143" t="s">
        <v>1193</v>
      </c>
      <c r="DF143" t="s">
        <v>1194</v>
      </c>
      <c r="DG143" t="s">
        <v>1194</v>
      </c>
      <c r="DH143" t="s">
        <v>1194</v>
      </c>
      <c r="DI143" t="s">
        <v>1194</v>
      </c>
      <c r="DJ143" t="s">
        <v>1194</v>
      </c>
      <c r="DK143" t="s">
        <v>1194</v>
      </c>
      <c r="DL143" t="s">
        <v>1193</v>
      </c>
      <c r="DM143" t="s">
        <v>4860</v>
      </c>
      <c r="DN143" t="s">
        <v>1193</v>
      </c>
      <c r="DO143" t="s">
        <v>4861</v>
      </c>
      <c r="DP143">
        <v>0.05</v>
      </c>
      <c r="DQ143" t="s">
        <v>1612</v>
      </c>
      <c r="DR143" t="s">
        <v>4862</v>
      </c>
      <c r="DS143" t="s">
        <v>3611</v>
      </c>
      <c r="DT143">
        <v>120</v>
      </c>
      <c r="DU143">
        <v>65</v>
      </c>
      <c r="DV143">
        <v>8</v>
      </c>
      <c r="DW143">
        <v>0.88</v>
      </c>
      <c r="DX143" t="s">
        <v>4863</v>
      </c>
      <c r="DY143" t="s">
        <v>4864</v>
      </c>
    </row>
    <row r="144" spans="1:129">
      <c r="A144" t="s">
        <v>56</v>
      </c>
      <c r="B144" t="s">
        <v>65</v>
      </c>
      <c r="C144" t="s">
        <v>97</v>
      </c>
      <c r="D144" s="402" t="s">
        <v>335</v>
      </c>
      <c r="E144" s="402" t="s">
        <v>334</v>
      </c>
      <c r="F144" t="s">
        <v>4865</v>
      </c>
      <c r="G144" t="s">
        <v>4866</v>
      </c>
      <c r="H144" t="s">
        <v>4867</v>
      </c>
      <c r="I144" t="s">
        <v>4868</v>
      </c>
      <c r="J144">
        <v>5</v>
      </c>
      <c r="K144">
        <v>1</v>
      </c>
      <c r="L144">
        <v>24</v>
      </c>
      <c r="M144">
        <v>4</v>
      </c>
      <c r="N144">
        <v>15</v>
      </c>
      <c r="O144">
        <v>10</v>
      </c>
      <c r="P144">
        <v>28</v>
      </c>
      <c r="Q144">
        <v>25</v>
      </c>
      <c r="R144">
        <v>1</v>
      </c>
      <c r="S144" t="s">
        <v>1193</v>
      </c>
      <c r="T144" t="s">
        <v>3577</v>
      </c>
      <c r="U144" t="s">
        <v>1612</v>
      </c>
      <c r="V144" t="s">
        <v>1193</v>
      </c>
      <c r="W144" t="s">
        <v>1193</v>
      </c>
      <c r="X144" t="s">
        <v>1196</v>
      </c>
      <c r="Y144" t="s">
        <v>1193</v>
      </c>
      <c r="Z144" t="s">
        <v>1193</v>
      </c>
      <c r="AA144" t="s">
        <v>1193</v>
      </c>
      <c r="AB144" t="s">
        <v>1196</v>
      </c>
      <c r="AC144" t="s">
        <v>1193</v>
      </c>
      <c r="AD144" t="s">
        <v>1612</v>
      </c>
      <c r="AE144" t="s">
        <v>1612</v>
      </c>
      <c r="AF144">
        <v>42705</v>
      </c>
      <c r="AG144" t="s">
        <v>1612</v>
      </c>
      <c r="AH144" t="s">
        <v>1612</v>
      </c>
      <c r="AI144" t="s">
        <v>1612</v>
      </c>
      <c r="AJ144">
        <v>42705</v>
      </c>
      <c r="AK144" t="s">
        <v>1612</v>
      </c>
      <c r="AL144" t="s">
        <v>1612</v>
      </c>
      <c r="AM144" t="s">
        <v>1612</v>
      </c>
      <c r="AN144" t="s">
        <v>4869</v>
      </c>
      <c r="AO144" t="s">
        <v>1612</v>
      </c>
      <c r="AP144" t="s">
        <v>1612</v>
      </c>
      <c r="AQ144" t="s">
        <v>1612</v>
      </c>
      <c r="AR144" t="s">
        <v>4870</v>
      </c>
      <c r="AS144" t="s">
        <v>1612</v>
      </c>
      <c r="AT144">
        <v>3728</v>
      </c>
      <c r="AU144" t="s">
        <v>1612</v>
      </c>
      <c r="AV144" t="s">
        <v>1612</v>
      </c>
      <c r="AW144" t="s">
        <v>403</v>
      </c>
      <c r="AX144">
        <v>9661</v>
      </c>
      <c r="AY144">
        <v>6470449</v>
      </c>
      <c r="AZ144">
        <v>6470449</v>
      </c>
      <c r="BA144">
        <v>6470449</v>
      </c>
      <c r="BB144">
        <v>6470449</v>
      </c>
      <c r="BC144">
        <v>5693794</v>
      </c>
      <c r="BD144">
        <v>6075386</v>
      </c>
      <c r="BE144" t="s">
        <v>4871</v>
      </c>
      <c r="BF144">
        <v>6589818.2324118773</v>
      </c>
      <c r="BG144">
        <v>6589818.2324118773</v>
      </c>
      <c r="BH144">
        <v>6589818.2324118773</v>
      </c>
      <c r="BI144">
        <v>6589818.2324118773</v>
      </c>
      <c r="BJ144">
        <v>5693793.9547999995</v>
      </c>
      <c r="BK144">
        <v>6075386.3438000008</v>
      </c>
      <c r="BL144" t="s">
        <v>4872</v>
      </c>
      <c r="BM144" t="s">
        <v>4873</v>
      </c>
      <c r="BN144" t="s">
        <v>1217</v>
      </c>
      <c r="BO144" t="s">
        <v>4874</v>
      </c>
      <c r="BP144" t="s">
        <v>1217</v>
      </c>
      <c r="BQ144" t="s">
        <v>4875</v>
      </c>
      <c r="BR144" t="s">
        <v>1612</v>
      </c>
      <c r="BS144" t="s">
        <v>1215</v>
      </c>
      <c r="BT144" t="s">
        <v>4876</v>
      </c>
      <c r="BU144" t="s">
        <v>1612</v>
      </c>
      <c r="BV144" t="s">
        <v>1214</v>
      </c>
      <c r="BW144" t="s">
        <v>4877</v>
      </c>
      <c r="BX144" t="s">
        <v>1193</v>
      </c>
      <c r="BY144" t="s">
        <v>3588</v>
      </c>
      <c r="BZ144" t="s">
        <v>3607</v>
      </c>
      <c r="CA144" t="s">
        <v>1193</v>
      </c>
      <c r="CB144" t="s">
        <v>1194</v>
      </c>
      <c r="CC144" t="s">
        <v>3590</v>
      </c>
      <c r="CD144" t="s">
        <v>1612</v>
      </c>
      <c r="CE144" t="s">
        <v>1193</v>
      </c>
      <c r="CF144" t="s">
        <v>427</v>
      </c>
      <c r="CG144" t="s">
        <v>1612</v>
      </c>
      <c r="CH144" t="s">
        <v>1194</v>
      </c>
      <c r="CI144" t="s">
        <v>3590</v>
      </c>
      <c r="CJ144" t="s">
        <v>1612</v>
      </c>
      <c r="CK144" t="s">
        <v>1193</v>
      </c>
      <c r="CL144" t="s">
        <v>422</v>
      </c>
      <c r="CM144" t="s">
        <v>1612</v>
      </c>
      <c r="CN144" t="s">
        <v>1193</v>
      </c>
      <c r="CO144" t="s">
        <v>421</v>
      </c>
      <c r="CP144" t="s">
        <v>1612</v>
      </c>
      <c r="CQ144" t="s">
        <v>1193</v>
      </c>
      <c r="CR144" t="s">
        <v>427</v>
      </c>
      <c r="CS144" t="s">
        <v>1612</v>
      </c>
      <c r="CT144" t="s">
        <v>1193</v>
      </c>
      <c r="CU144" t="s">
        <v>427</v>
      </c>
      <c r="CV144" t="s">
        <v>1612</v>
      </c>
      <c r="CW144" t="s">
        <v>1194</v>
      </c>
      <c r="CX144" t="s">
        <v>3590</v>
      </c>
      <c r="CY144" t="s">
        <v>1612</v>
      </c>
      <c r="CZ144" t="s">
        <v>1193</v>
      </c>
      <c r="DA144" t="s">
        <v>1193</v>
      </c>
      <c r="DB144" t="s">
        <v>1194</v>
      </c>
      <c r="DC144" t="s">
        <v>1193</v>
      </c>
      <c r="DD144" t="s">
        <v>1193</v>
      </c>
      <c r="DE144" t="s">
        <v>1193</v>
      </c>
      <c r="DF144" t="s">
        <v>1193</v>
      </c>
      <c r="DG144" t="s">
        <v>1193</v>
      </c>
      <c r="DH144" t="s">
        <v>1193</v>
      </c>
      <c r="DI144" t="s">
        <v>1193</v>
      </c>
      <c r="DJ144" t="s">
        <v>1193</v>
      </c>
      <c r="DK144" t="s">
        <v>1193</v>
      </c>
      <c r="DL144" t="s">
        <v>1193</v>
      </c>
      <c r="DM144" t="s">
        <v>4878</v>
      </c>
      <c r="DN144" t="s">
        <v>1193</v>
      </c>
      <c r="DO144" t="s">
        <v>4879</v>
      </c>
      <c r="DP144">
        <v>0.02</v>
      </c>
      <c r="DQ144">
        <v>0.02</v>
      </c>
      <c r="DR144" t="s">
        <v>4880</v>
      </c>
      <c r="DS144" t="s">
        <v>3611</v>
      </c>
      <c r="DT144" t="s">
        <v>1612</v>
      </c>
      <c r="DU144">
        <v>1</v>
      </c>
      <c r="DV144">
        <v>19</v>
      </c>
      <c r="DW144">
        <v>0.89</v>
      </c>
      <c r="DX144" t="s">
        <v>4881</v>
      </c>
      <c r="DY144" t="s">
        <v>4882</v>
      </c>
    </row>
    <row r="145" spans="1:129">
      <c r="A145" t="s">
        <v>73</v>
      </c>
      <c r="B145" t="s">
        <v>72</v>
      </c>
      <c r="C145" t="s">
        <v>71</v>
      </c>
      <c r="D145" s="402" t="s">
        <v>333</v>
      </c>
      <c r="E145" s="402" t="s">
        <v>332</v>
      </c>
      <c r="F145" t="s">
        <v>4883</v>
      </c>
      <c r="G145" t="s">
        <v>4884</v>
      </c>
      <c r="H145" t="s">
        <v>4885</v>
      </c>
      <c r="I145" t="s">
        <v>4886</v>
      </c>
      <c r="J145">
        <v>5</v>
      </c>
      <c r="K145">
        <v>1</v>
      </c>
      <c r="L145">
        <v>24</v>
      </c>
      <c r="M145">
        <v>4</v>
      </c>
      <c r="N145">
        <v>15</v>
      </c>
      <c r="O145">
        <v>10</v>
      </c>
      <c r="P145">
        <v>28</v>
      </c>
      <c r="Q145">
        <v>25</v>
      </c>
      <c r="R145">
        <v>1</v>
      </c>
      <c r="S145" t="s">
        <v>1193</v>
      </c>
      <c r="T145" t="s">
        <v>3577</v>
      </c>
      <c r="U145" t="s">
        <v>1612</v>
      </c>
      <c r="V145" t="s">
        <v>1193</v>
      </c>
      <c r="W145" t="s">
        <v>1193</v>
      </c>
      <c r="X145" t="s">
        <v>1196</v>
      </c>
      <c r="Y145" t="s">
        <v>1193</v>
      </c>
      <c r="Z145" t="s">
        <v>1193</v>
      </c>
      <c r="AA145" t="s">
        <v>1193</v>
      </c>
      <c r="AB145" t="s">
        <v>1196</v>
      </c>
      <c r="AC145" t="s">
        <v>1193</v>
      </c>
      <c r="AD145" t="s">
        <v>1612</v>
      </c>
      <c r="AE145" t="s">
        <v>1612</v>
      </c>
      <c r="AF145">
        <v>42460</v>
      </c>
      <c r="AG145" t="s">
        <v>1612</v>
      </c>
      <c r="AH145" t="s">
        <v>1612</v>
      </c>
      <c r="AI145" t="s">
        <v>1612</v>
      </c>
      <c r="AJ145">
        <v>42825</v>
      </c>
      <c r="AK145" t="s">
        <v>1612</v>
      </c>
      <c r="AL145" t="s">
        <v>1612</v>
      </c>
      <c r="AM145" t="s">
        <v>1612</v>
      </c>
      <c r="AN145" t="s">
        <v>4887</v>
      </c>
      <c r="AO145" t="s">
        <v>1612</v>
      </c>
      <c r="AP145" t="s">
        <v>1612</v>
      </c>
      <c r="AQ145" t="s">
        <v>1612</v>
      </c>
      <c r="AR145" t="s">
        <v>4887</v>
      </c>
      <c r="AS145" t="s">
        <v>1612</v>
      </c>
      <c r="AT145">
        <v>8451</v>
      </c>
      <c r="AU145" t="s">
        <v>1612</v>
      </c>
      <c r="AV145" t="s">
        <v>1612</v>
      </c>
      <c r="AW145" t="s">
        <v>403</v>
      </c>
      <c r="AX145">
        <v>8129</v>
      </c>
      <c r="AY145">
        <v>5209250</v>
      </c>
      <c r="AZ145">
        <v>5209250</v>
      </c>
      <c r="BA145">
        <v>5209250</v>
      </c>
      <c r="BB145">
        <v>5209250</v>
      </c>
      <c r="BC145">
        <v>5209250</v>
      </c>
      <c r="BD145">
        <v>5209250</v>
      </c>
      <c r="BE145" t="s">
        <v>1612</v>
      </c>
      <c r="BF145">
        <v>3329000</v>
      </c>
      <c r="BG145">
        <v>4119000</v>
      </c>
      <c r="BH145">
        <v>4303000</v>
      </c>
      <c r="BI145">
        <v>9086000</v>
      </c>
      <c r="BJ145">
        <v>3329000</v>
      </c>
      <c r="BK145">
        <v>4119000</v>
      </c>
      <c r="BL145" t="s">
        <v>1612</v>
      </c>
      <c r="BM145" t="s">
        <v>4888</v>
      </c>
      <c r="BN145" t="s">
        <v>1215</v>
      </c>
      <c r="BO145" t="s">
        <v>1846</v>
      </c>
      <c r="BP145" t="s">
        <v>1214</v>
      </c>
      <c r="BQ145" t="s">
        <v>1847</v>
      </c>
      <c r="BR145" t="s">
        <v>1612</v>
      </c>
      <c r="BS145" t="s">
        <v>1214</v>
      </c>
      <c r="BT145" t="s">
        <v>4889</v>
      </c>
      <c r="BU145" t="s">
        <v>1612</v>
      </c>
      <c r="BV145" t="s">
        <v>1216</v>
      </c>
      <c r="BW145" t="s">
        <v>1849</v>
      </c>
      <c r="BX145" t="s">
        <v>1193</v>
      </c>
      <c r="BY145" t="s">
        <v>3588</v>
      </c>
      <c r="BZ145" t="s">
        <v>3607</v>
      </c>
      <c r="CA145" t="s">
        <v>1193</v>
      </c>
      <c r="CB145" t="s">
        <v>1194</v>
      </c>
      <c r="CC145" t="s">
        <v>3590</v>
      </c>
      <c r="CD145" t="s">
        <v>1612</v>
      </c>
      <c r="CE145" t="s">
        <v>1193</v>
      </c>
      <c r="CF145" t="s">
        <v>425</v>
      </c>
      <c r="CG145" t="s">
        <v>1612</v>
      </c>
      <c r="CH145" t="s">
        <v>1193</v>
      </c>
      <c r="CI145" t="s">
        <v>425</v>
      </c>
      <c r="CJ145" t="s">
        <v>1612</v>
      </c>
      <c r="CK145" t="s">
        <v>1194</v>
      </c>
      <c r="CL145" t="s">
        <v>3590</v>
      </c>
      <c r="CM145" t="s">
        <v>1612</v>
      </c>
      <c r="CN145" t="s">
        <v>1193</v>
      </c>
      <c r="CO145" t="s">
        <v>422</v>
      </c>
      <c r="CP145" t="s">
        <v>1612</v>
      </c>
      <c r="CQ145" t="s">
        <v>1194</v>
      </c>
      <c r="CR145" t="s">
        <v>3590</v>
      </c>
      <c r="CS145" t="s">
        <v>1612</v>
      </c>
      <c r="CT145" t="s">
        <v>1193</v>
      </c>
      <c r="CU145" t="s">
        <v>422</v>
      </c>
      <c r="CV145" t="s">
        <v>1612</v>
      </c>
      <c r="CW145" t="s">
        <v>1194</v>
      </c>
      <c r="CX145" t="s">
        <v>3590</v>
      </c>
      <c r="CY145" t="s">
        <v>1612</v>
      </c>
      <c r="CZ145" t="s">
        <v>1193</v>
      </c>
      <c r="DA145" t="s">
        <v>1193</v>
      </c>
      <c r="DB145" t="s">
        <v>1193</v>
      </c>
      <c r="DC145" t="s">
        <v>1193</v>
      </c>
      <c r="DD145" t="s">
        <v>1193</v>
      </c>
      <c r="DE145" t="s">
        <v>1193</v>
      </c>
      <c r="DF145" t="s">
        <v>1194</v>
      </c>
      <c r="DG145" t="s">
        <v>1194</v>
      </c>
      <c r="DH145" t="s">
        <v>1194</v>
      </c>
      <c r="DI145" t="s">
        <v>1194</v>
      </c>
      <c r="DJ145" t="s">
        <v>1194</v>
      </c>
      <c r="DK145" t="s">
        <v>1194</v>
      </c>
      <c r="DL145" t="s">
        <v>1194</v>
      </c>
      <c r="DM145" t="s">
        <v>1613</v>
      </c>
      <c r="DN145" t="s">
        <v>1193</v>
      </c>
      <c r="DO145" t="s">
        <v>4890</v>
      </c>
      <c r="DP145">
        <v>0.02</v>
      </c>
      <c r="DQ145">
        <v>0.02</v>
      </c>
      <c r="DR145" t="s">
        <v>4891</v>
      </c>
      <c r="DS145" t="s">
        <v>3592</v>
      </c>
      <c r="DT145">
        <v>215</v>
      </c>
      <c r="DU145">
        <v>5</v>
      </c>
      <c r="DV145">
        <v>5</v>
      </c>
      <c r="DW145">
        <v>1</v>
      </c>
      <c r="DX145" t="s">
        <v>4892</v>
      </c>
      <c r="DY145" t="s">
        <v>4893</v>
      </c>
    </row>
    <row r="146" spans="1:129">
      <c r="A146" t="s">
        <v>56</v>
      </c>
      <c r="B146" t="s">
        <v>55</v>
      </c>
      <c r="C146" t="s">
        <v>54</v>
      </c>
      <c r="D146" s="402" t="s">
        <v>331</v>
      </c>
      <c r="E146" s="402" t="s">
        <v>330</v>
      </c>
      <c r="F146" t="s">
        <v>4894</v>
      </c>
      <c r="G146" t="s">
        <v>4895</v>
      </c>
      <c r="H146" t="s">
        <v>4896</v>
      </c>
      <c r="I146" t="s">
        <v>4897</v>
      </c>
      <c r="J146">
        <v>5</v>
      </c>
      <c r="K146">
        <v>1</v>
      </c>
      <c r="L146">
        <v>24</v>
      </c>
      <c r="M146">
        <v>4</v>
      </c>
      <c r="N146">
        <v>15</v>
      </c>
      <c r="O146">
        <v>10</v>
      </c>
      <c r="P146">
        <v>28</v>
      </c>
      <c r="Q146">
        <v>25</v>
      </c>
      <c r="R146">
        <v>1</v>
      </c>
      <c r="S146" t="s">
        <v>1193</v>
      </c>
      <c r="T146" t="s">
        <v>3577</v>
      </c>
      <c r="U146" t="s">
        <v>1612</v>
      </c>
      <c r="V146" t="s">
        <v>1193</v>
      </c>
      <c r="W146" t="s">
        <v>1193</v>
      </c>
      <c r="X146" t="s">
        <v>1193</v>
      </c>
      <c r="Y146" t="s">
        <v>1193</v>
      </c>
      <c r="Z146" t="s">
        <v>1193</v>
      </c>
      <c r="AA146" t="s">
        <v>1193</v>
      </c>
      <c r="AB146" t="s">
        <v>1193</v>
      </c>
      <c r="AC146" t="s">
        <v>1193</v>
      </c>
      <c r="AD146" t="s">
        <v>1612</v>
      </c>
      <c r="AE146" t="s">
        <v>1612</v>
      </c>
      <c r="AF146" t="s">
        <v>1612</v>
      </c>
      <c r="AG146" t="s">
        <v>1612</v>
      </c>
      <c r="AH146" t="s">
        <v>1612</v>
      </c>
      <c r="AI146" t="s">
        <v>1612</v>
      </c>
      <c r="AJ146" t="s">
        <v>1612</v>
      </c>
      <c r="AK146" t="s">
        <v>1612</v>
      </c>
      <c r="AL146" t="s">
        <v>1612</v>
      </c>
      <c r="AM146" t="s">
        <v>1612</v>
      </c>
      <c r="AN146" t="s">
        <v>1612</v>
      </c>
      <c r="AO146" t="s">
        <v>1612</v>
      </c>
      <c r="AP146" t="s">
        <v>1612</v>
      </c>
      <c r="AQ146" t="s">
        <v>1612</v>
      </c>
      <c r="AR146" t="s">
        <v>1612</v>
      </c>
      <c r="AS146" t="s">
        <v>1612</v>
      </c>
      <c r="AT146">
        <v>13173</v>
      </c>
      <c r="AU146" t="s">
        <v>1612</v>
      </c>
      <c r="AV146" t="s">
        <v>1612</v>
      </c>
      <c r="AW146" t="s">
        <v>402</v>
      </c>
      <c r="AX146">
        <v>12545</v>
      </c>
      <c r="AY146">
        <v>7204250</v>
      </c>
      <c r="AZ146">
        <v>7204250</v>
      </c>
      <c r="BA146">
        <v>7204250</v>
      </c>
      <c r="BB146">
        <v>7204250</v>
      </c>
      <c r="BC146">
        <v>6993750</v>
      </c>
      <c r="BD146">
        <v>6993750</v>
      </c>
      <c r="BE146" t="s">
        <v>1612</v>
      </c>
      <c r="BF146">
        <v>6869500</v>
      </c>
      <c r="BG146">
        <v>6869500</v>
      </c>
      <c r="BH146">
        <v>6869500</v>
      </c>
      <c r="BI146">
        <v>6869500</v>
      </c>
      <c r="BJ146">
        <v>6869500</v>
      </c>
      <c r="BK146">
        <v>6869500</v>
      </c>
      <c r="BL146" t="s">
        <v>4898</v>
      </c>
      <c r="BM146" t="s">
        <v>2050</v>
      </c>
      <c r="BN146" t="s">
        <v>1214</v>
      </c>
      <c r="BO146" t="s">
        <v>4899</v>
      </c>
      <c r="BP146" t="s">
        <v>1214</v>
      </c>
      <c r="BQ146" t="s">
        <v>4900</v>
      </c>
      <c r="BR146" t="s">
        <v>1612</v>
      </c>
      <c r="BS146" t="s">
        <v>1214</v>
      </c>
      <c r="BT146" t="s">
        <v>4901</v>
      </c>
      <c r="BU146" t="s">
        <v>1612</v>
      </c>
      <c r="BV146" t="s">
        <v>1214</v>
      </c>
      <c r="BW146" t="s">
        <v>4902</v>
      </c>
      <c r="BX146" t="s">
        <v>1193</v>
      </c>
      <c r="BY146" t="s">
        <v>3588</v>
      </c>
      <c r="BZ146" t="s">
        <v>3607</v>
      </c>
      <c r="CA146" t="s">
        <v>1193</v>
      </c>
      <c r="CB146" t="s">
        <v>1194</v>
      </c>
      <c r="CC146" t="s">
        <v>3590</v>
      </c>
      <c r="CD146" t="s">
        <v>1612</v>
      </c>
      <c r="CE146" t="s">
        <v>1193</v>
      </c>
      <c r="CF146" t="s">
        <v>425</v>
      </c>
      <c r="CG146" t="s">
        <v>1612</v>
      </c>
      <c r="CH146" t="s">
        <v>1194</v>
      </c>
      <c r="CI146" t="s">
        <v>3590</v>
      </c>
      <c r="CJ146" t="s">
        <v>1612</v>
      </c>
      <c r="CK146" t="s">
        <v>1194</v>
      </c>
      <c r="CL146" t="s">
        <v>3590</v>
      </c>
      <c r="CM146" t="s">
        <v>1612</v>
      </c>
      <c r="CN146" t="s">
        <v>1193</v>
      </c>
      <c r="CO146" t="s">
        <v>423</v>
      </c>
      <c r="CP146" t="s">
        <v>1612</v>
      </c>
      <c r="CQ146" t="s">
        <v>1193</v>
      </c>
      <c r="CR146" t="s">
        <v>423</v>
      </c>
      <c r="CS146" t="s">
        <v>1612</v>
      </c>
      <c r="CT146" t="s">
        <v>1193</v>
      </c>
      <c r="CU146" t="s">
        <v>426</v>
      </c>
      <c r="CV146" t="s">
        <v>1612</v>
      </c>
      <c r="CW146" t="s">
        <v>1194</v>
      </c>
      <c r="CX146" t="s">
        <v>3590</v>
      </c>
      <c r="CY146" t="s">
        <v>1612</v>
      </c>
      <c r="CZ146" t="s">
        <v>1193</v>
      </c>
      <c r="DA146" t="s">
        <v>1193</v>
      </c>
      <c r="DB146" t="s">
        <v>1193</v>
      </c>
      <c r="DC146" t="s">
        <v>1193</v>
      </c>
      <c r="DD146" t="s">
        <v>1193</v>
      </c>
      <c r="DE146" t="s">
        <v>1193</v>
      </c>
      <c r="DF146" t="s">
        <v>1193</v>
      </c>
      <c r="DG146" t="s">
        <v>1193</v>
      </c>
      <c r="DH146" t="s">
        <v>1194</v>
      </c>
      <c r="DI146" t="s">
        <v>1193</v>
      </c>
      <c r="DJ146" t="s">
        <v>1193</v>
      </c>
      <c r="DK146" t="s">
        <v>1193</v>
      </c>
      <c r="DL146" t="s">
        <v>1193</v>
      </c>
      <c r="DM146" t="s">
        <v>4903</v>
      </c>
      <c r="DN146" t="s">
        <v>1193</v>
      </c>
      <c r="DO146" t="s">
        <v>4904</v>
      </c>
      <c r="DP146">
        <v>0.3</v>
      </c>
      <c r="DQ146">
        <v>0.02</v>
      </c>
      <c r="DR146" t="s">
        <v>4905</v>
      </c>
      <c r="DS146" t="s">
        <v>1194</v>
      </c>
      <c r="DT146">
        <v>567</v>
      </c>
      <c r="DU146">
        <v>567</v>
      </c>
      <c r="DV146">
        <v>7</v>
      </c>
      <c r="DW146">
        <v>1</v>
      </c>
      <c r="DX146" t="s">
        <v>4906</v>
      </c>
      <c r="DY146" t="s">
        <v>4907</v>
      </c>
    </row>
    <row r="147" spans="1:129">
      <c r="A147" t="s">
        <v>44</v>
      </c>
      <c r="B147" t="s">
        <v>60</v>
      </c>
      <c r="C147" t="s">
        <v>68</v>
      </c>
      <c r="D147" s="402" t="s">
        <v>329</v>
      </c>
      <c r="E147" s="402" t="s">
        <v>328</v>
      </c>
      <c r="F147" t="s">
        <v>1862</v>
      </c>
      <c r="G147" t="s">
        <v>1863</v>
      </c>
      <c r="H147" t="s">
        <v>1864</v>
      </c>
      <c r="I147" t="s">
        <v>1865</v>
      </c>
      <c r="J147">
        <v>5</v>
      </c>
      <c r="K147">
        <v>1</v>
      </c>
      <c r="L147">
        <v>24</v>
      </c>
      <c r="M147">
        <v>4</v>
      </c>
      <c r="N147">
        <v>15</v>
      </c>
      <c r="O147">
        <v>10</v>
      </c>
      <c r="P147">
        <v>28</v>
      </c>
      <c r="Q147">
        <v>25</v>
      </c>
      <c r="R147">
        <v>1</v>
      </c>
      <c r="S147" t="s">
        <v>1193</v>
      </c>
      <c r="T147" t="s">
        <v>3577</v>
      </c>
      <c r="U147" t="s">
        <v>1612</v>
      </c>
      <c r="V147" t="s">
        <v>1193</v>
      </c>
      <c r="W147" t="s">
        <v>1193</v>
      </c>
      <c r="X147" t="s">
        <v>1196</v>
      </c>
      <c r="Y147" t="s">
        <v>1193</v>
      </c>
      <c r="Z147" t="s">
        <v>1193</v>
      </c>
      <c r="AA147" t="s">
        <v>1193</v>
      </c>
      <c r="AB147" t="s">
        <v>1193</v>
      </c>
      <c r="AC147" t="s">
        <v>1193</v>
      </c>
      <c r="AD147" t="s">
        <v>1612</v>
      </c>
      <c r="AE147" t="s">
        <v>1612</v>
      </c>
      <c r="AF147">
        <v>42401</v>
      </c>
      <c r="AG147" t="s">
        <v>1612</v>
      </c>
      <c r="AH147" t="s">
        <v>1612</v>
      </c>
      <c r="AI147" t="s">
        <v>1612</v>
      </c>
      <c r="AJ147" t="s">
        <v>1612</v>
      </c>
      <c r="AK147" t="s">
        <v>1612</v>
      </c>
      <c r="AL147" t="s">
        <v>1612</v>
      </c>
      <c r="AM147" t="s">
        <v>1612</v>
      </c>
      <c r="AN147" t="s">
        <v>4908</v>
      </c>
      <c r="AO147" t="s">
        <v>1612</v>
      </c>
      <c r="AP147" t="s">
        <v>1612</v>
      </c>
      <c r="AQ147" t="s">
        <v>1612</v>
      </c>
      <c r="AR147" t="s">
        <v>1612</v>
      </c>
      <c r="AS147" t="s">
        <v>1612</v>
      </c>
      <c r="AT147">
        <v>4667</v>
      </c>
      <c r="AU147">
        <v>97516</v>
      </c>
      <c r="AV147" t="s">
        <v>1744</v>
      </c>
      <c r="AW147" t="s">
        <v>403</v>
      </c>
      <c r="AX147">
        <v>4319</v>
      </c>
      <c r="AY147">
        <v>3271125</v>
      </c>
      <c r="AZ147">
        <v>3271125</v>
      </c>
      <c r="BA147">
        <v>3271125</v>
      </c>
      <c r="BB147">
        <v>3271125</v>
      </c>
      <c r="BC147">
        <v>2539334</v>
      </c>
      <c r="BD147">
        <v>2614611</v>
      </c>
      <c r="BE147" t="s">
        <v>1612</v>
      </c>
      <c r="BF147">
        <v>3271125</v>
      </c>
      <c r="BG147">
        <v>3271125</v>
      </c>
      <c r="BH147">
        <v>3271125</v>
      </c>
      <c r="BI147">
        <v>3271125</v>
      </c>
      <c r="BJ147">
        <v>1892623</v>
      </c>
      <c r="BK147">
        <v>1892623</v>
      </c>
      <c r="BL147" t="s">
        <v>1612</v>
      </c>
      <c r="BM147" t="s">
        <v>4909</v>
      </c>
      <c r="BN147" t="s">
        <v>1215</v>
      </c>
      <c r="BO147" t="s">
        <v>4910</v>
      </c>
      <c r="BP147" t="s">
        <v>1214</v>
      </c>
      <c r="BQ147" t="s">
        <v>4911</v>
      </c>
      <c r="BR147" t="s">
        <v>1612</v>
      </c>
      <c r="BS147" t="s">
        <v>1216</v>
      </c>
      <c r="BT147" t="s">
        <v>4912</v>
      </c>
      <c r="BU147" t="s">
        <v>1612</v>
      </c>
      <c r="BV147" t="s">
        <v>1216</v>
      </c>
      <c r="BW147" t="s">
        <v>4913</v>
      </c>
      <c r="BX147" t="s">
        <v>1194</v>
      </c>
      <c r="BY147" t="s">
        <v>3588</v>
      </c>
      <c r="BZ147" t="s">
        <v>3589</v>
      </c>
      <c r="CA147" t="s">
        <v>1193</v>
      </c>
      <c r="CB147" t="s">
        <v>1193</v>
      </c>
      <c r="CC147" t="s">
        <v>425</v>
      </c>
      <c r="CD147" t="s">
        <v>1612</v>
      </c>
      <c r="CE147" t="s">
        <v>1193</v>
      </c>
      <c r="CF147" t="s">
        <v>422</v>
      </c>
      <c r="CG147" t="s">
        <v>1612</v>
      </c>
      <c r="CH147" t="s">
        <v>1193</v>
      </c>
      <c r="CI147" t="s">
        <v>422</v>
      </c>
      <c r="CJ147" t="s">
        <v>1612</v>
      </c>
      <c r="CK147" t="s">
        <v>1193</v>
      </c>
      <c r="CL147" t="s">
        <v>428</v>
      </c>
      <c r="CM147" t="s">
        <v>1612</v>
      </c>
      <c r="CN147" t="s">
        <v>1193</v>
      </c>
      <c r="CO147" t="s">
        <v>424</v>
      </c>
      <c r="CP147" t="s">
        <v>1612</v>
      </c>
      <c r="CQ147" t="s">
        <v>1193</v>
      </c>
      <c r="CR147" t="s">
        <v>424</v>
      </c>
      <c r="CS147" t="s">
        <v>1612</v>
      </c>
      <c r="CT147" t="s">
        <v>1193</v>
      </c>
      <c r="CU147" t="s">
        <v>424</v>
      </c>
      <c r="CV147" t="s">
        <v>1612</v>
      </c>
      <c r="CW147" t="s">
        <v>1193</v>
      </c>
      <c r="CX147" t="s">
        <v>3878</v>
      </c>
      <c r="CY147" t="s">
        <v>4914</v>
      </c>
      <c r="CZ147" t="s">
        <v>1193</v>
      </c>
      <c r="DA147" t="s">
        <v>1193</v>
      </c>
      <c r="DB147" t="s">
        <v>1193</v>
      </c>
      <c r="DC147" t="s">
        <v>1194</v>
      </c>
      <c r="DD147" t="s">
        <v>1193</v>
      </c>
      <c r="DE147" t="s">
        <v>1194</v>
      </c>
      <c r="DF147" t="s">
        <v>1194</v>
      </c>
      <c r="DG147" t="s">
        <v>1194</v>
      </c>
      <c r="DH147" t="s">
        <v>1194</v>
      </c>
      <c r="DI147" t="s">
        <v>1194</v>
      </c>
      <c r="DJ147" t="s">
        <v>1194</v>
      </c>
      <c r="DK147" t="s">
        <v>1194</v>
      </c>
      <c r="DL147" t="s">
        <v>1193</v>
      </c>
      <c r="DM147" t="s">
        <v>1686</v>
      </c>
      <c r="DN147" t="s">
        <v>1193</v>
      </c>
      <c r="DO147" t="s">
        <v>4915</v>
      </c>
      <c r="DP147" t="s">
        <v>1612</v>
      </c>
      <c r="DQ147" t="s">
        <v>1612</v>
      </c>
      <c r="DR147" t="s">
        <v>4916</v>
      </c>
      <c r="DS147" t="s">
        <v>3592</v>
      </c>
      <c r="DT147" t="s">
        <v>1612</v>
      </c>
      <c r="DU147" t="s">
        <v>1612</v>
      </c>
      <c r="DV147">
        <v>16</v>
      </c>
      <c r="DW147">
        <v>1</v>
      </c>
      <c r="DX147" t="s">
        <v>4917</v>
      </c>
      <c r="DY147" t="s">
        <v>4918</v>
      </c>
    </row>
    <row r="148" spans="1:129">
      <c r="A148" t="s">
        <v>49</v>
      </c>
      <c r="B148" t="s">
        <v>101</v>
      </c>
      <c r="C148" t="s">
        <v>100</v>
      </c>
      <c r="D148" s="402" t="s">
        <v>325</v>
      </c>
      <c r="E148" s="402" t="s">
        <v>324</v>
      </c>
      <c r="F148" t="s">
        <v>1885</v>
      </c>
      <c r="G148" t="s">
        <v>1886</v>
      </c>
      <c r="H148" t="s">
        <v>4919</v>
      </c>
      <c r="I148" t="s">
        <v>4920</v>
      </c>
      <c r="J148">
        <v>5</v>
      </c>
      <c r="K148">
        <v>1</v>
      </c>
      <c r="L148">
        <v>24</v>
      </c>
      <c r="M148">
        <v>4</v>
      </c>
      <c r="N148">
        <v>15</v>
      </c>
      <c r="O148">
        <v>10</v>
      </c>
      <c r="P148">
        <v>28</v>
      </c>
      <c r="Q148">
        <v>25</v>
      </c>
      <c r="R148">
        <v>1</v>
      </c>
      <c r="S148" t="s">
        <v>1193</v>
      </c>
      <c r="T148" t="s">
        <v>3577</v>
      </c>
      <c r="U148" t="s">
        <v>1612</v>
      </c>
      <c r="V148" t="s">
        <v>1193</v>
      </c>
      <c r="W148" t="s">
        <v>1193</v>
      </c>
      <c r="X148" t="s">
        <v>1196</v>
      </c>
      <c r="Y148" t="s">
        <v>1196</v>
      </c>
      <c r="Z148" t="s">
        <v>1193</v>
      </c>
      <c r="AA148" t="s">
        <v>1196</v>
      </c>
      <c r="AB148" t="s">
        <v>1196</v>
      </c>
      <c r="AC148" t="s">
        <v>1193</v>
      </c>
      <c r="AD148" t="s">
        <v>1612</v>
      </c>
      <c r="AE148" t="s">
        <v>1612</v>
      </c>
      <c r="AF148">
        <v>42460</v>
      </c>
      <c r="AG148">
        <v>42674</v>
      </c>
      <c r="AH148" t="s">
        <v>1612</v>
      </c>
      <c r="AI148">
        <v>42338</v>
      </c>
      <c r="AJ148">
        <v>42460</v>
      </c>
      <c r="AK148" t="s">
        <v>1612</v>
      </c>
      <c r="AL148" t="s">
        <v>1612</v>
      </c>
      <c r="AM148" t="s">
        <v>1612</v>
      </c>
      <c r="AN148" t="s">
        <v>4921</v>
      </c>
      <c r="AO148" t="s">
        <v>1890</v>
      </c>
      <c r="AP148" t="s">
        <v>1612</v>
      </c>
      <c r="AQ148" t="s">
        <v>1891</v>
      </c>
      <c r="AR148" t="s">
        <v>4922</v>
      </c>
      <c r="AS148" t="s">
        <v>1612</v>
      </c>
      <c r="AT148">
        <v>15048</v>
      </c>
      <c r="AU148" t="s">
        <v>1612</v>
      </c>
      <c r="AV148" t="s">
        <v>1612</v>
      </c>
      <c r="AW148" t="s">
        <v>403</v>
      </c>
      <c r="AX148">
        <v>13629</v>
      </c>
      <c r="AY148">
        <v>11621750</v>
      </c>
      <c r="AZ148">
        <v>8403750</v>
      </c>
      <c r="BA148">
        <v>8403750</v>
      </c>
      <c r="BB148">
        <v>8403750</v>
      </c>
      <c r="BC148">
        <v>11621750</v>
      </c>
      <c r="BD148">
        <v>8403750</v>
      </c>
      <c r="BE148" t="s">
        <v>1893</v>
      </c>
      <c r="BF148">
        <v>10651250</v>
      </c>
      <c r="BG148">
        <v>8727250</v>
      </c>
      <c r="BH148">
        <v>8727250</v>
      </c>
      <c r="BI148">
        <v>8727250</v>
      </c>
      <c r="BJ148">
        <v>10454107</v>
      </c>
      <c r="BK148">
        <v>8530260</v>
      </c>
      <c r="BL148" t="s">
        <v>4923</v>
      </c>
      <c r="BM148" t="s">
        <v>4924</v>
      </c>
      <c r="BN148" t="s">
        <v>1214</v>
      </c>
      <c r="BO148" t="s">
        <v>4925</v>
      </c>
      <c r="BP148" t="s">
        <v>1217</v>
      </c>
      <c r="BQ148" t="s">
        <v>4926</v>
      </c>
      <c r="BR148" t="s">
        <v>1612</v>
      </c>
      <c r="BS148" t="s">
        <v>1214</v>
      </c>
      <c r="BT148" t="s">
        <v>4927</v>
      </c>
      <c r="BU148" t="s">
        <v>1612</v>
      </c>
      <c r="BV148" t="s">
        <v>1216</v>
      </c>
      <c r="BW148" t="s">
        <v>4928</v>
      </c>
      <c r="BX148" t="s">
        <v>1193</v>
      </c>
      <c r="BY148" t="s">
        <v>3588</v>
      </c>
      <c r="BZ148" t="s">
        <v>3607</v>
      </c>
      <c r="CA148" t="s">
        <v>1193</v>
      </c>
      <c r="CB148" t="s">
        <v>1193</v>
      </c>
      <c r="CC148" t="s">
        <v>421</v>
      </c>
      <c r="CD148" t="s">
        <v>1612</v>
      </c>
      <c r="CE148" t="s">
        <v>1193</v>
      </c>
      <c r="CF148" t="s">
        <v>425</v>
      </c>
      <c r="CG148" t="s">
        <v>1612</v>
      </c>
      <c r="CH148" t="s">
        <v>1194</v>
      </c>
      <c r="CI148" t="s">
        <v>3590</v>
      </c>
      <c r="CJ148" t="s">
        <v>1612</v>
      </c>
      <c r="CK148" t="s">
        <v>1193</v>
      </c>
      <c r="CL148" t="s">
        <v>421</v>
      </c>
      <c r="CM148" t="s">
        <v>1612</v>
      </c>
      <c r="CN148" t="s">
        <v>1193</v>
      </c>
      <c r="CO148" t="s">
        <v>427</v>
      </c>
      <c r="CP148" t="s">
        <v>1612</v>
      </c>
      <c r="CQ148" t="s">
        <v>1193</v>
      </c>
      <c r="CR148" t="s">
        <v>427</v>
      </c>
      <c r="CS148" t="s">
        <v>1612</v>
      </c>
      <c r="CT148" t="s">
        <v>1193</v>
      </c>
      <c r="CU148" t="s">
        <v>427</v>
      </c>
      <c r="CV148" t="s">
        <v>1612</v>
      </c>
      <c r="CW148" t="s">
        <v>1194</v>
      </c>
      <c r="CX148" t="s">
        <v>3590</v>
      </c>
      <c r="CY148" t="s">
        <v>1612</v>
      </c>
      <c r="CZ148" t="s">
        <v>1193</v>
      </c>
      <c r="DA148" t="s">
        <v>3558</v>
      </c>
      <c r="DB148" t="s">
        <v>1194</v>
      </c>
      <c r="DC148" t="s">
        <v>3558</v>
      </c>
      <c r="DD148" t="s">
        <v>3558</v>
      </c>
      <c r="DE148" t="s">
        <v>3558</v>
      </c>
      <c r="DF148" t="s">
        <v>1194</v>
      </c>
      <c r="DG148" t="s">
        <v>1194</v>
      </c>
      <c r="DH148" t="s">
        <v>1194</v>
      </c>
      <c r="DI148" t="s">
        <v>1194</v>
      </c>
      <c r="DJ148" t="s">
        <v>1194</v>
      </c>
      <c r="DK148" t="s">
        <v>1194</v>
      </c>
      <c r="DL148" t="s">
        <v>1194</v>
      </c>
      <c r="DM148" t="s">
        <v>4929</v>
      </c>
      <c r="DN148" t="s">
        <v>1194</v>
      </c>
      <c r="DO148" t="s">
        <v>1612</v>
      </c>
      <c r="DP148">
        <v>0.02</v>
      </c>
      <c r="DQ148">
        <v>0.85</v>
      </c>
      <c r="DR148" t="s">
        <v>4930</v>
      </c>
      <c r="DS148" t="s">
        <v>3611</v>
      </c>
      <c r="DT148">
        <v>908</v>
      </c>
      <c r="DU148">
        <v>296</v>
      </c>
      <c r="DV148">
        <v>27</v>
      </c>
      <c r="DW148">
        <v>1</v>
      </c>
      <c r="DX148" t="s">
        <v>4931</v>
      </c>
      <c r="DY148" t="s">
        <v>4932</v>
      </c>
    </row>
    <row r="149" spans="1:129">
      <c r="A149" t="s">
        <v>73</v>
      </c>
      <c r="B149" t="s">
        <v>72</v>
      </c>
      <c r="C149" t="s">
        <v>71</v>
      </c>
      <c r="D149" s="402" t="s">
        <v>323</v>
      </c>
      <c r="E149" s="402" t="s">
        <v>322</v>
      </c>
      <c r="F149" t="s">
        <v>1901</v>
      </c>
      <c r="G149" t="s">
        <v>1902</v>
      </c>
      <c r="H149" t="s">
        <v>1903</v>
      </c>
      <c r="I149" t="s">
        <v>4933</v>
      </c>
      <c r="J149">
        <v>5</v>
      </c>
      <c r="K149">
        <v>1</v>
      </c>
      <c r="L149">
        <v>24</v>
      </c>
      <c r="M149">
        <v>4</v>
      </c>
      <c r="N149">
        <v>15</v>
      </c>
      <c r="O149">
        <v>10</v>
      </c>
      <c r="P149">
        <v>28</v>
      </c>
      <c r="Q149">
        <v>25</v>
      </c>
      <c r="R149">
        <v>1</v>
      </c>
      <c r="S149" t="s">
        <v>1193</v>
      </c>
      <c r="T149" t="s">
        <v>3577</v>
      </c>
      <c r="U149" t="s">
        <v>1612</v>
      </c>
      <c r="V149" t="s">
        <v>1193</v>
      </c>
      <c r="W149" t="s">
        <v>1193</v>
      </c>
      <c r="X149" t="s">
        <v>1193</v>
      </c>
      <c r="Y149" t="s">
        <v>1193</v>
      </c>
      <c r="Z149" t="s">
        <v>1193</v>
      </c>
      <c r="AA149" t="s">
        <v>1193</v>
      </c>
      <c r="AB149" t="s">
        <v>1193</v>
      </c>
      <c r="AC149" t="s">
        <v>1193</v>
      </c>
      <c r="AD149" t="s">
        <v>1612</v>
      </c>
      <c r="AE149" t="s">
        <v>1612</v>
      </c>
      <c r="AF149" t="s">
        <v>1612</v>
      </c>
      <c r="AG149" t="s">
        <v>1612</v>
      </c>
      <c r="AH149" t="s">
        <v>1612</v>
      </c>
      <c r="AI149" t="s">
        <v>1612</v>
      </c>
      <c r="AJ149" t="s">
        <v>1612</v>
      </c>
      <c r="AK149" t="s">
        <v>1612</v>
      </c>
      <c r="AL149" t="s">
        <v>1612</v>
      </c>
      <c r="AM149" t="s">
        <v>1612</v>
      </c>
      <c r="AN149" t="s">
        <v>1612</v>
      </c>
      <c r="AO149" t="s">
        <v>1612</v>
      </c>
      <c r="AP149" t="s">
        <v>1612</v>
      </c>
      <c r="AQ149" t="s">
        <v>1612</v>
      </c>
      <c r="AR149" t="s">
        <v>1612</v>
      </c>
      <c r="AS149" t="s">
        <v>1612</v>
      </c>
      <c r="AT149">
        <v>4595</v>
      </c>
      <c r="AU149" t="s">
        <v>1612</v>
      </c>
      <c r="AV149" t="s">
        <v>4934</v>
      </c>
      <c r="AW149" t="s">
        <v>403</v>
      </c>
      <c r="AX149">
        <v>4441</v>
      </c>
      <c r="AY149">
        <v>4628212</v>
      </c>
      <c r="AZ149">
        <v>4628212</v>
      </c>
      <c r="BA149">
        <v>4628212</v>
      </c>
      <c r="BB149">
        <v>4628212</v>
      </c>
      <c r="BC149">
        <v>3516000</v>
      </c>
      <c r="BD149">
        <v>3516000</v>
      </c>
      <c r="BE149" t="s">
        <v>4935</v>
      </c>
      <c r="BF149">
        <v>3934750</v>
      </c>
      <c r="BG149">
        <v>3934750</v>
      </c>
      <c r="BH149">
        <v>3934750</v>
      </c>
      <c r="BI149">
        <v>3934750</v>
      </c>
      <c r="BJ149">
        <v>3203500</v>
      </c>
      <c r="BK149">
        <v>3102500</v>
      </c>
      <c r="BL149" t="s">
        <v>4936</v>
      </c>
      <c r="BM149" t="s">
        <v>4937</v>
      </c>
      <c r="BN149" t="s">
        <v>1216</v>
      </c>
      <c r="BO149" t="s">
        <v>4938</v>
      </c>
      <c r="BP149" t="s">
        <v>1217</v>
      </c>
      <c r="BQ149" t="s">
        <v>4939</v>
      </c>
      <c r="BR149" t="s">
        <v>1612</v>
      </c>
      <c r="BS149" t="s">
        <v>1217</v>
      </c>
      <c r="BT149" t="s">
        <v>1911</v>
      </c>
      <c r="BU149" t="s">
        <v>1612</v>
      </c>
      <c r="BV149" t="s">
        <v>1217</v>
      </c>
      <c r="BW149" t="s">
        <v>1912</v>
      </c>
      <c r="BX149" t="s">
        <v>1193</v>
      </c>
      <c r="BY149" t="s">
        <v>3606</v>
      </c>
      <c r="BZ149" t="s">
        <v>3607</v>
      </c>
      <c r="CA149" t="s">
        <v>1193</v>
      </c>
      <c r="CB149" t="s">
        <v>1194</v>
      </c>
      <c r="CC149" t="s">
        <v>3590</v>
      </c>
      <c r="CD149" t="s">
        <v>1612</v>
      </c>
      <c r="CE149" t="s">
        <v>1194</v>
      </c>
      <c r="CF149" t="s">
        <v>3590</v>
      </c>
      <c r="CG149" t="s">
        <v>1612</v>
      </c>
      <c r="CH149" t="s">
        <v>1194</v>
      </c>
      <c r="CI149" t="s">
        <v>3590</v>
      </c>
      <c r="CJ149" t="s">
        <v>1612</v>
      </c>
      <c r="CK149" t="s">
        <v>1193</v>
      </c>
      <c r="CL149" t="s">
        <v>425</v>
      </c>
      <c r="CM149" t="s">
        <v>1612</v>
      </c>
      <c r="CN149" t="s">
        <v>1193</v>
      </c>
      <c r="CO149" t="s">
        <v>425</v>
      </c>
      <c r="CP149" t="s">
        <v>1612</v>
      </c>
      <c r="CQ149" t="s">
        <v>1194</v>
      </c>
      <c r="CR149" t="s">
        <v>3590</v>
      </c>
      <c r="CS149" t="s">
        <v>1612</v>
      </c>
      <c r="CT149" t="s">
        <v>1193</v>
      </c>
      <c r="CU149" t="s">
        <v>421</v>
      </c>
      <c r="CV149" t="s">
        <v>1612</v>
      </c>
      <c r="CW149" t="s">
        <v>1194</v>
      </c>
      <c r="CX149" t="s">
        <v>3590</v>
      </c>
      <c r="CY149" t="s">
        <v>1612</v>
      </c>
      <c r="CZ149" t="s">
        <v>1193</v>
      </c>
      <c r="DA149" t="s">
        <v>1193</v>
      </c>
      <c r="DB149" t="s">
        <v>1193</v>
      </c>
      <c r="DC149" t="s">
        <v>1193</v>
      </c>
      <c r="DD149" t="s">
        <v>1193</v>
      </c>
      <c r="DE149" t="s">
        <v>1194</v>
      </c>
      <c r="DF149" t="s">
        <v>1193</v>
      </c>
      <c r="DG149" t="s">
        <v>1193</v>
      </c>
      <c r="DH149" t="s">
        <v>1193</v>
      </c>
      <c r="DI149" t="s">
        <v>1193</v>
      </c>
      <c r="DJ149" t="s">
        <v>1193</v>
      </c>
      <c r="DK149" t="s">
        <v>1194</v>
      </c>
      <c r="DL149" t="s">
        <v>1193</v>
      </c>
      <c r="DM149" t="s">
        <v>4940</v>
      </c>
      <c r="DN149" t="s">
        <v>1193</v>
      </c>
      <c r="DO149" t="s">
        <v>4941</v>
      </c>
      <c r="DP149">
        <v>0.02</v>
      </c>
      <c r="DQ149" t="s">
        <v>1612</v>
      </c>
      <c r="DR149" t="s">
        <v>4942</v>
      </c>
      <c r="DS149" t="s">
        <v>1194</v>
      </c>
      <c r="DT149">
        <v>7</v>
      </c>
      <c r="DU149">
        <v>7</v>
      </c>
      <c r="DV149">
        <v>20</v>
      </c>
      <c r="DW149">
        <v>1</v>
      </c>
      <c r="DX149" t="s">
        <v>4943</v>
      </c>
      <c r="DY149" t="s">
        <v>4944</v>
      </c>
    </row>
    <row r="150" spans="1:129">
      <c r="A150" t="s">
        <v>49</v>
      </c>
      <c r="B150" t="s">
        <v>48</v>
      </c>
      <c r="C150" t="s">
        <v>104</v>
      </c>
      <c r="D150" s="402" t="s">
        <v>126</v>
      </c>
      <c r="E150" s="402" t="s">
        <v>125</v>
      </c>
      <c r="F150" t="s">
        <v>3099</v>
      </c>
      <c r="G150" t="s">
        <v>4945</v>
      </c>
      <c r="H150">
        <v>1785277915</v>
      </c>
      <c r="I150" t="s">
        <v>3101</v>
      </c>
      <c r="J150">
        <v>5</v>
      </c>
      <c r="K150">
        <v>1</v>
      </c>
      <c r="L150">
        <v>24</v>
      </c>
      <c r="M150">
        <v>4</v>
      </c>
      <c r="N150">
        <v>15</v>
      </c>
      <c r="O150">
        <v>10</v>
      </c>
      <c r="P150">
        <v>28</v>
      </c>
      <c r="Q150">
        <v>25</v>
      </c>
      <c r="R150">
        <v>1</v>
      </c>
      <c r="S150" t="s">
        <v>1193</v>
      </c>
      <c r="T150" t="s">
        <v>3577</v>
      </c>
      <c r="U150" t="s">
        <v>1612</v>
      </c>
      <c r="V150" t="s">
        <v>1193</v>
      </c>
      <c r="W150" t="s">
        <v>1196</v>
      </c>
      <c r="X150" t="s">
        <v>1196</v>
      </c>
      <c r="Y150" t="s">
        <v>1193</v>
      </c>
      <c r="Z150" t="s">
        <v>1193</v>
      </c>
      <c r="AA150" t="s">
        <v>1193</v>
      </c>
      <c r="AB150" t="s">
        <v>1196</v>
      </c>
      <c r="AC150" t="s">
        <v>1193</v>
      </c>
      <c r="AD150" t="s">
        <v>1612</v>
      </c>
      <c r="AE150">
        <v>42355</v>
      </c>
      <c r="AF150">
        <v>42429</v>
      </c>
      <c r="AG150" t="s">
        <v>1612</v>
      </c>
      <c r="AH150" t="s">
        <v>1612</v>
      </c>
      <c r="AI150" t="s">
        <v>1612</v>
      </c>
      <c r="AJ150">
        <v>42429</v>
      </c>
      <c r="AK150" t="s">
        <v>1612</v>
      </c>
      <c r="AL150" t="s">
        <v>1612</v>
      </c>
      <c r="AM150" t="s">
        <v>4946</v>
      </c>
      <c r="AN150" t="s">
        <v>4947</v>
      </c>
      <c r="AO150" t="s">
        <v>1612</v>
      </c>
      <c r="AP150" t="s">
        <v>1612</v>
      </c>
      <c r="AQ150" t="s">
        <v>1612</v>
      </c>
      <c r="AR150" t="s">
        <v>4948</v>
      </c>
      <c r="AS150" t="s">
        <v>1612</v>
      </c>
      <c r="AT150">
        <v>22183</v>
      </c>
      <c r="AU150" t="s">
        <v>1612</v>
      </c>
      <c r="AV150" t="s">
        <v>4949</v>
      </c>
      <c r="AW150" t="s">
        <v>402</v>
      </c>
      <c r="AX150">
        <v>21491</v>
      </c>
      <c r="AY150">
        <v>98135573</v>
      </c>
      <c r="AZ150" t="s">
        <v>1612</v>
      </c>
      <c r="BA150" t="s">
        <v>1612</v>
      </c>
      <c r="BB150" t="s">
        <v>1612</v>
      </c>
      <c r="BC150">
        <v>98135573</v>
      </c>
      <c r="BD150" t="s">
        <v>1612</v>
      </c>
      <c r="BE150" t="s">
        <v>3103</v>
      </c>
      <c r="BF150">
        <v>98135573</v>
      </c>
      <c r="BG150" t="s">
        <v>1612</v>
      </c>
      <c r="BH150" t="s">
        <v>1612</v>
      </c>
      <c r="BI150" t="s">
        <v>1612</v>
      </c>
      <c r="BJ150">
        <v>98135573</v>
      </c>
      <c r="BK150" t="s">
        <v>1612</v>
      </c>
      <c r="BL150" t="s">
        <v>3103</v>
      </c>
      <c r="BM150" t="s">
        <v>3104</v>
      </c>
      <c r="BN150" t="s">
        <v>1215</v>
      </c>
      <c r="BO150" t="s">
        <v>4950</v>
      </c>
      <c r="BP150" t="s">
        <v>1215</v>
      </c>
      <c r="BQ150" t="s">
        <v>4951</v>
      </c>
      <c r="BR150" t="s">
        <v>1612</v>
      </c>
      <c r="BS150" t="s">
        <v>1214</v>
      </c>
      <c r="BT150" t="s">
        <v>4952</v>
      </c>
      <c r="BU150" t="s">
        <v>1612</v>
      </c>
      <c r="BV150" t="s">
        <v>1215</v>
      </c>
      <c r="BW150" t="s">
        <v>4953</v>
      </c>
      <c r="BX150" t="s">
        <v>1193</v>
      </c>
      <c r="BY150" t="s">
        <v>3606</v>
      </c>
      <c r="BZ150" t="s">
        <v>3607</v>
      </c>
      <c r="CA150" t="s">
        <v>1193</v>
      </c>
      <c r="CB150" t="s">
        <v>1193</v>
      </c>
      <c r="CC150" t="s">
        <v>425</v>
      </c>
      <c r="CD150" t="s">
        <v>1612</v>
      </c>
      <c r="CE150" t="s">
        <v>1193</v>
      </c>
      <c r="CF150" t="s">
        <v>427</v>
      </c>
      <c r="CG150" t="s">
        <v>1612</v>
      </c>
      <c r="CH150" t="s">
        <v>1193</v>
      </c>
      <c r="CI150" t="s">
        <v>422</v>
      </c>
      <c r="CJ150" t="s">
        <v>1612</v>
      </c>
      <c r="CK150" t="s">
        <v>1193</v>
      </c>
      <c r="CL150" t="s">
        <v>424</v>
      </c>
      <c r="CM150" t="s">
        <v>1612</v>
      </c>
      <c r="CN150" t="s">
        <v>1193</v>
      </c>
      <c r="CO150" t="s">
        <v>427</v>
      </c>
      <c r="CP150" t="s">
        <v>1612</v>
      </c>
      <c r="CQ150" t="s">
        <v>1193</v>
      </c>
      <c r="CR150" t="s">
        <v>428</v>
      </c>
      <c r="CS150" t="s">
        <v>1612</v>
      </c>
      <c r="CT150" t="s">
        <v>1193</v>
      </c>
      <c r="CU150" t="s">
        <v>428</v>
      </c>
      <c r="CV150" t="s">
        <v>1612</v>
      </c>
      <c r="CW150" t="s">
        <v>1194</v>
      </c>
      <c r="CX150" t="s">
        <v>3590</v>
      </c>
      <c r="CY150" t="s">
        <v>1612</v>
      </c>
      <c r="CZ150" t="s">
        <v>1193</v>
      </c>
      <c r="DA150" t="s">
        <v>1193</v>
      </c>
      <c r="DB150" t="s">
        <v>1194</v>
      </c>
      <c r="DC150" t="s">
        <v>1193</v>
      </c>
      <c r="DD150" t="s">
        <v>1193</v>
      </c>
      <c r="DE150" t="s">
        <v>1193</v>
      </c>
      <c r="DF150" t="s">
        <v>1194</v>
      </c>
      <c r="DG150" t="s">
        <v>1194</v>
      </c>
      <c r="DH150" t="s">
        <v>1194</v>
      </c>
      <c r="DI150" t="s">
        <v>1194</v>
      </c>
      <c r="DJ150" t="s">
        <v>1194</v>
      </c>
      <c r="DK150" t="s">
        <v>1194</v>
      </c>
      <c r="DL150" t="s">
        <v>1193</v>
      </c>
      <c r="DM150" t="s">
        <v>4954</v>
      </c>
      <c r="DN150" t="s">
        <v>1194</v>
      </c>
      <c r="DO150" t="s">
        <v>1612</v>
      </c>
      <c r="DP150">
        <v>0.02</v>
      </c>
      <c r="DQ150">
        <v>0.01</v>
      </c>
      <c r="DR150" t="s">
        <v>4955</v>
      </c>
      <c r="DS150" t="s">
        <v>3592</v>
      </c>
      <c r="DT150" t="s">
        <v>1612</v>
      </c>
      <c r="DU150" t="s">
        <v>1612</v>
      </c>
      <c r="DV150">
        <v>12</v>
      </c>
      <c r="DW150">
        <v>1</v>
      </c>
      <c r="DX150" t="s">
        <v>4956</v>
      </c>
      <c r="DY150" t="s">
        <v>4957</v>
      </c>
    </row>
    <row r="151" spans="1:129">
      <c r="A151" t="s">
        <v>44</v>
      </c>
      <c r="B151" t="s">
        <v>60</v>
      </c>
      <c r="C151" t="s">
        <v>68</v>
      </c>
      <c r="D151" s="402" t="s">
        <v>124</v>
      </c>
      <c r="E151" s="402" t="s">
        <v>123</v>
      </c>
      <c r="F151" t="s">
        <v>4958</v>
      </c>
      <c r="G151" t="s">
        <v>4959</v>
      </c>
      <c r="H151" t="s">
        <v>4960</v>
      </c>
      <c r="I151" t="s">
        <v>4961</v>
      </c>
      <c r="J151">
        <v>5</v>
      </c>
      <c r="K151">
        <v>1</v>
      </c>
      <c r="L151">
        <v>24</v>
      </c>
      <c r="M151">
        <v>4</v>
      </c>
      <c r="N151">
        <v>15</v>
      </c>
      <c r="O151">
        <v>10</v>
      </c>
      <c r="P151">
        <v>28</v>
      </c>
      <c r="Q151">
        <v>25</v>
      </c>
      <c r="R151">
        <v>1</v>
      </c>
      <c r="S151" t="s">
        <v>1193</v>
      </c>
      <c r="T151" t="s">
        <v>3577</v>
      </c>
      <c r="U151" t="s">
        <v>1612</v>
      </c>
      <c r="V151" t="s">
        <v>1193</v>
      </c>
      <c r="W151" t="s">
        <v>1193</v>
      </c>
      <c r="X151" t="s">
        <v>1196</v>
      </c>
      <c r="Y151" t="s">
        <v>1193</v>
      </c>
      <c r="Z151" t="s">
        <v>1193</v>
      </c>
      <c r="AA151" t="s">
        <v>1193</v>
      </c>
      <c r="AB151" t="s">
        <v>1196</v>
      </c>
      <c r="AC151" t="s">
        <v>1193</v>
      </c>
      <c r="AD151" t="s">
        <v>1612</v>
      </c>
      <c r="AE151" t="s">
        <v>1612</v>
      </c>
      <c r="AF151">
        <v>42278</v>
      </c>
      <c r="AG151" t="s">
        <v>1612</v>
      </c>
      <c r="AH151" t="s">
        <v>1612</v>
      </c>
      <c r="AI151" t="s">
        <v>1612</v>
      </c>
      <c r="AJ151">
        <v>42278</v>
      </c>
      <c r="AK151" t="s">
        <v>1612</v>
      </c>
      <c r="AL151" t="s">
        <v>1612</v>
      </c>
      <c r="AM151" t="s">
        <v>1612</v>
      </c>
      <c r="AN151" t="s">
        <v>4962</v>
      </c>
      <c r="AO151" t="s">
        <v>1612</v>
      </c>
      <c r="AP151" t="s">
        <v>1612</v>
      </c>
      <c r="AQ151" t="s">
        <v>1612</v>
      </c>
      <c r="AR151" t="s">
        <v>4963</v>
      </c>
      <c r="AS151" t="s">
        <v>1612</v>
      </c>
      <c r="AT151">
        <v>9837</v>
      </c>
      <c r="AU151" t="s">
        <v>1612</v>
      </c>
      <c r="AV151" t="s">
        <v>1612</v>
      </c>
      <c r="AW151" t="s">
        <v>402</v>
      </c>
      <c r="AX151">
        <v>9303</v>
      </c>
      <c r="AY151">
        <v>4628000</v>
      </c>
      <c r="AZ151">
        <v>4627000</v>
      </c>
      <c r="BA151">
        <v>4628000</v>
      </c>
      <c r="BB151">
        <v>4627000</v>
      </c>
      <c r="BC151">
        <v>4628000</v>
      </c>
      <c r="BD151">
        <v>4627000</v>
      </c>
      <c r="BE151" t="s">
        <v>3114</v>
      </c>
      <c r="BF151">
        <v>3631000</v>
      </c>
      <c r="BG151">
        <v>4271000</v>
      </c>
      <c r="BH151">
        <v>4636000</v>
      </c>
      <c r="BI151">
        <v>5725000</v>
      </c>
      <c r="BJ151">
        <v>3631000</v>
      </c>
      <c r="BK151">
        <v>4271000</v>
      </c>
      <c r="BL151" t="s">
        <v>3114</v>
      </c>
      <c r="BM151" t="s">
        <v>4964</v>
      </c>
      <c r="BN151" t="s">
        <v>1214</v>
      </c>
      <c r="BO151" t="s">
        <v>4965</v>
      </c>
      <c r="BP151" t="s">
        <v>1214</v>
      </c>
      <c r="BQ151" t="s">
        <v>4966</v>
      </c>
      <c r="BR151" t="s">
        <v>1612</v>
      </c>
      <c r="BS151" t="s">
        <v>1217</v>
      </c>
      <c r="BT151" t="s">
        <v>4967</v>
      </c>
      <c r="BU151" t="s">
        <v>1612</v>
      </c>
      <c r="BV151" t="s">
        <v>1217</v>
      </c>
      <c r="BW151" t="s">
        <v>4968</v>
      </c>
      <c r="BX151" t="s">
        <v>1193</v>
      </c>
      <c r="BY151" t="s">
        <v>3606</v>
      </c>
      <c r="BZ151" t="s">
        <v>3607</v>
      </c>
      <c r="CA151" t="s">
        <v>1194</v>
      </c>
      <c r="CB151" t="s">
        <v>3623</v>
      </c>
      <c r="CC151" t="s">
        <v>3590</v>
      </c>
      <c r="CD151" t="s">
        <v>1612</v>
      </c>
      <c r="CE151" t="s">
        <v>3623</v>
      </c>
      <c r="CF151" t="s">
        <v>3590</v>
      </c>
      <c r="CG151" t="s">
        <v>1612</v>
      </c>
      <c r="CH151" t="s">
        <v>3623</v>
      </c>
      <c r="CI151" t="s">
        <v>3590</v>
      </c>
      <c r="CJ151" t="s">
        <v>1612</v>
      </c>
      <c r="CK151" t="s">
        <v>3623</v>
      </c>
      <c r="CL151" t="s">
        <v>3590</v>
      </c>
      <c r="CM151" t="s">
        <v>1612</v>
      </c>
      <c r="CN151" t="s">
        <v>3623</v>
      </c>
      <c r="CO151" t="s">
        <v>3590</v>
      </c>
      <c r="CP151" t="s">
        <v>1612</v>
      </c>
      <c r="CQ151" t="s">
        <v>3623</v>
      </c>
      <c r="CR151" t="s">
        <v>3590</v>
      </c>
      <c r="CS151" t="s">
        <v>1612</v>
      </c>
      <c r="CT151" t="s">
        <v>3623</v>
      </c>
      <c r="CU151" t="s">
        <v>3590</v>
      </c>
      <c r="CV151" t="s">
        <v>1612</v>
      </c>
      <c r="CW151" t="s">
        <v>3623</v>
      </c>
      <c r="CX151" t="s">
        <v>3590</v>
      </c>
      <c r="CY151" t="s">
        <v>1612</v>
      </c>
      <c r="CZ151" t="s">
        <v>1193</v>
      </c>
      <c r="DA151" t="s">
        <v>1193</v>
      </c>
      <c r="DB151" t="s">
        <v>1194</v>
      </c>
      <c r="DC151" t="s">
        <v>1193</v>
      </c>
      <c r="DD151" t="s">
        <v>1193</v>
      </c>
      <c r="DE151" t="s">
        <v>1193</v>
      </c>
      <c r="DF151" t="s">
        <v>1193</v>
      </c>
      <c r="DG151" t="s">
        <v>1193</v>
      </c>
      <c r="DH151" t="s">
        <v>1193</v>
      </c>
      <c r="DI151" t="s">
        <v>1193</v>
      </c>
      <c r="DJ151" t="s">
        <v>1193</v>
      </c>
      <c r="DK151" t="s">
        <v>1193</v>
      </c>
      <c r="DL151" t="s">
        <v>1193</v>
      </c>
      <c r="DM151" t="s">
        <v>4969</v>
      </c>
      <c r="DN151" t="s">
        <v>1193</v>
      </c>
      <c r="DO151" t="s">
        <v>4970</v>
      </c>
      <c r="DP151">
        <v>0.2</v>
      </c>
      <c r="DQ151">
        <v>5.0000000000000001E-3</v>
      </c>
      <c r="DR151" t="s">
        <v>4971</v>
      </c>
      <c r="DS151" t="s">
        <v>3611</v>
      </c>
      <c r="DT151">
        <v>17</v>
      </c>
      <c r="DU151">
        <v>140</v>
      </c>
      <c r="DV151">
        <v>20</v>
      </c>
      <c r="DW151">
        <v>1</v>
      </c>
      <c r="DX151" t="s">
        <v>4972</v>
      </c>
      <c r="DY151" t="s">
        <v>4973</v>
      </c>
    </row>
    <row r="152" spans="1:129">
      <c r="A152" t="s">
        <v>44</v>
      </c>
      <c r="B152" t="s">
        <v>116</v>
      </c>
      <c r="C152" t="s">
        <v>115</v>
      </c>
      <c r="D152" s="402" t="s">
        <v>122</v>
      </c>
      <c r="E152" s="402" t="s">
        <v>121</v>
      </c>
      <c r="F152" t="s">
        <v>3121</v>
      </c>
      <c r="G152" t="s">
        <v>4974</v>
      </c>
      <c r="H152" t="s">
        <v>3123</v>
      </c>
      <c r="I152" t="s">
        <v>4975</v>
      </c>
      <c r="J152">
        <v>5</v>
      </c>
      <c r="K152">
        <v>1</v>
      </c>
      <c r="L152">
        <v>24</v>
      </c>
      <c r="M152">
        <v>4</v>
      </c>
      <c r="N152">
        <v>15</v>
      </c>
      <c r="O152">
        <v>10</v>
      </c>
      <c r="P152">
        <v>28</v>
      </c>
      <c r="Q152">
        <v>25</v>
      </c>
      <c r="R152">
        <v>1</v>
      </c>
      <c r="S152" t="s">
        <v>1193</v>
      </c>
      <c r="T152" t="s">
        <v>3577</v>
      </c>
      <c r="U152" t="s">
        <v>1612</v>
      </c>
      <c r="V152" t="s">
        <v>1193</v>
      </c>
      <c r="W152" t="s">
        <v>1193</v>
      </c>
      <c r="X152" t="s">
        <v>1193</v>
      </c>
      <c r="Y152" t="s">
        <v>1193</v>
      </c>
      <c r="Z152" t="s">
        <v>1193</v>
      </c>
      <c r="AA152" t="s">
        <v>1193</v>
      </c>
      <c r="AB152" t="s">
        <v>1193</v>
      </c>
      <c r="AC152" t="s">
        <v>1193</v>
      </c>
      <c r="AD152" t="s">
        <v>1612</v>
      </c>
      <c r="AE152" t="s">
        <v>1612</v>
      </c>
      <c r="AF152" t="s">
        <v>1612</v>
      </c>
      <c r="AG152" t="s">
        <v>1612</v>
      </c>
      <c r="AH152" t="s">
        <v>1612</v>
      </c>
      <c r="AI152" t="s">
        <v>1612</v>
      </c>
      <c r="AJ152" t="s">
        <v>1612</v>
      </c>
      <c r="AK152" t="s">
        <v>1612</v>
      </c>
      <c r="AL152" t="s">
        <v>1612</v>
      </c>
      <c r="AM152" t="s">
        <v>1612</v>
      </c>
      <c r="AN152" t="s">
        <v>1612</v>
      </c>
      <c r="AO152" t="s">
        <v>1612</v>
      </c>
      <c r="AP152" t="s">
        <v>1612</v>
      </c>
      <c r="AQ152" t="s">
        <v>1612</v>
      </c>
      <c r="AR152" t="s">
        <v>1612</v>
      </c>
      <c r="AS152" t="s">
        <v>1612</v>
      </c>
      <c r="AT152">
        <v>4916</v>
      </c>
      <c r="AU152">
        <v>316276</v>
      </c>
      <c r="AV152" t="s">
        <v>1744</v>
      </c>
      <c r="AW152" t="s">
        <v>404</v>
      </c>
      <c r="AX152">
        <v>4957</v>
      </c>
      <c r="AY152">
        <v>3315518.25</v>
      </c>
      <c r="AZ152">
        <v>3174518.25</v>
      </c>
      <c r="BA152">
        <v>3683518.25</v>
      </c>
      <c r="BB152">
        <v>4091445.25</v>
      </c>
      <c r="BC152">
        <v>3315518.25</v>
      </c>
      <c r="BD152">
        <v>3174518.25</v>
      </c>
      <c r="BE152" t="s">
        <v>1612</v>
      </c>
      <c r="BF152">
        <v>2608768.25</v>
      </c>
      <c r="BG152">
        <v>2743768.25</v>
      </c>
      <c r="BH152">
        <v>3999268.25</v>
      </c>
      <c r="BI152">
        <v>4913195.25</v>
      </c>
      <c r="BJ152">
        <v>2608768.25</v>
      </c>
      <c r="BK152">
        <v>2743768.25</v>
      </c>
      <c r="BL152" t="s">
        <v>1612</v>
      </c>
      <c r="BM152" t="s">
        <v>1744</v>
      </c>
      <c r="BN152" t="s">
        <v>1214</v>
      </c>
      <c r="BO152" t="s">
        <v>1744</v>
      </c>
      <c r="BP152" t="s">
        <v>1214</v>
      </c>
      <c r="BQ152" t="s">
        <v>1744</v>
      </c>
      <c r="BR152" t="s">
        <v>1612</v>
      </c>
      <c r="BS152" t="s">
        <v>1214</v>
      </c>
      <c r="BT152" t="s">
        <v>1744</v>
      </c>
      <c r="BU152" t="s">
        <v>1612</v>
      </c>
      <c r="BV152" t="s">
        <v>1217</v>
      </c>
      <c r="BW152" t="s">
        <v>1744</v>
      </c>
      <c r="BX152" t="s">
        <v>1193</v>
      </c>
      <c r="BY152" t="s">
        <v>3606</v>
      </c>
      <c r="BZ152" t="s">
        <v>3607</v>
      </c>
      <c r="CA152" t="s">
        <v>1193</v>
      </c>
      <c r="CB152" t="s">
        <v>1194</v>
      </c>
      <c r="CC152" t="s">
        <v>3590</v>
      </c>
      <c r="CD152" t="s">
        <v>1612</v>
      </c>
      <c r="CE152" t="s">
        <v>1194</v>
      </c>
      <c r="CF152" t="s">
        <v>3590</v>
      </c>
      <c r="CG152" t="s">
        <v>1612</v>
      </c>
      <c r="CH152" t="s">
        <v>1194</v>
      </c>
      <c r="CI152" t="s">
        <v>3590</v>
      </c>
      <c r="CJ152" t="s">
        <v>1612</v>
      </c>
      <c r="CK152" t="s">
        <v>1193</v>
      </c>
      <c r="CL152" t="s">
        <v>422</v>
      </c>
      <c r="CM152" t="s">
        <v>1612</v>
      </c>
      <c r="CN152" t="s">
        <v>1193</v>
      </c>
      <c r="CO152" t="s">
        <v>424</v>
      </c>
      <c r="CP152" t="s">
        <v>1612</v>
      </c>
      <c r="CQ152" t="s">
        <v>1194</v>
      </c>
      <c r="CR152" t="s">
        <v>3590</v>
      </c>
      <c r="CS152" t="s">
        <v>1612</v>
      </c>
      <c r="CT152" t="s">
        <v>1193</v>
      </c>
      <c r="CU152" t="s">
        <v>422</v>
      </c>
      <c r="CV152" t="s">
        <v>1612</v>
      </c>
      <c r="CW152" t="s">
        <v>1194</v>
      </c>
      <c r="CX152" t="s">
        <v>3590</v>
      </c>
      <c r="CY152" t="s">
        <v>1612</v>
      </c>
      <c r="CZ152" t="s">
        <v>1193</v>
      </c>
      <c r="DA152" t="s">
        <v>1193</v>
      </c>
      <c r="DB152" t="s">
        <v>1194</v>
      </c>
      <c r="DC152" t="s">
        <v>1193</v>
      </c>
      <c r="DD152" t="s">
        <v>1193</v>
      </c>
      <c r="DE152" t="s">
        <v>1194</v>
      </c>
      <c r="DF152" t="s">
        <v>1193</v>
      </c>
      <c r="DG152" t="s">
        <v>1193</v>
      </c>
      <c r="DH152" t="s">
        <v>1194</v>
      </c>
      <c r="DI152" t="s">
        <v>1193</v>
      </c>
      <c r="DJ152" t="s">
        <v>1194</v>
      </c>
      <c r="DK152" t="s">
        <v>1194</v>
      </c>
      <c r="DL152" t="s">
        <v>1193</v>
      </c>
      <c r="DM152" t="s">
        <v>4976</v>
      </c>
      <c r="DN152" t="s">
        <v>1193</v>
      </c>
      <c r="DO152" t="s">
        <v>4977</v>
      </c>
      <c r="DP152">
        <v>0.02</v>
      </c>
      <c r="DQ152">
        <v>0.02</v>
      </c>
      <c r="DR152" t="s">
        <v>1744</v>
      </c>
      <c r="DS152" t="s">
        <v>3717</v>
      </c>
      <c r="DT152" t="s">
        <v>1612</v>
      </c>
      <c r="DU152" t="s">
        <v>1612</v>
      </c>
      <c r="DV152">
        <v>34</v>
      </c>
      <c r="DW152">
        <v>0.32300000000000001</v>
      </c>
      <c r="DX152" t="s">
        <v>1744</v>
      </c>
      <c r="DY152" t="s">
        <v>4978</v>
      </c>
    </row>
    <row r="153" spans="1:129">
      <c r="A153" t="s">
        <v>49</v>
      </c>
      <c r="B153" t="s">
        <v>48</v>
      </c>
      <c r="C153" t="s">
        <v>104</v>
      </c>
      <c r="D153" s="402" t="s">
        <v>120</v>
      </c>
      <c r="E153" s="402" t="s">
        <v>119</v>
      </c>
      <c r="F153" t="s">
        <v>4979</v>
      </c>
      <c r="G153" t="s">
        <v>4980</v>
      </c>
      <c r="H153" t="s">
        <v>4981</v>
      </c>
      <c r="I153" t="s">
        <v>4982</v>
      </c>
      <c r="J153">
        <v>5</v>
      </c>
      <c r="K153">
        <v>1</v>
      </c>
      <c r="L153">
        <v>24</v>
      </c>
      <c r="M153">
        <v>4</v>
      </c>
      <c r="N153">
        <v>15</v>
      </c>
      <c r="O153">
        <v>10</v>
      </c>
      <c r="P153">
        <v>28</v>
      </c>
      <c r="Q153">
        <v>25</v>
      </c>
      <c r="R153">
        <v>1</v>
      </c>
      <c r="S153" t="s">
        <v>1193</v>
      </c>
      <c r="T153" t="s">
        <v>3577</v>
      </c>
      <c r="U153" t="s">
        <v>1612</v>
      </c>
      <c r="V153" t="s">
        <v>1193</v>
      </c>
      <c r="W153" t="s">
        <v>1193</v>
      </c>
      <c r="X153" t="s">
        <v>1193</v>
      </c>
      <c r="Y153" t="s">
        <v>1196</v>
      </c>
      <c r="Z153" t="s">
        <v>1193</v>
      </c>
      <c r="AA153" t="s">
        <v>1196</v>
      </c>
      <c r="AB153" t="s">
        <v>1193</v>
      </c>
      <c r="AC153" t="s">
        <v>1193</v>
      </c>
      <c r="AD153" t="s">
        <v>1612</v>
      </c>
      <c r="AE153" t="s">
        <v>1612</v>
      </c>
      <c r="AF153" t="s">
        <v>1612</v>
      </c>
      <c r="AG153">
        <v>42460</v>
      </c>
      <c r="AH153" t="s">
        <v>1612</v>
      </c>
      <c r="AI153">
        <v>42460</v>
      </c>
      <c r="AJ153" t="s">
        <v>1612</v>
      </c>
      <c r="AK153" t="s">
        <v>1612</v>
      </c>
      <c r="AL153" t="s">
        <v>1612</v>
      </c>
      <c r="AM153" t="s">
        <v>1612</v>
      </c>
      <c r="AN153" t="s">
        <v>1612</v>
      </c>
      <c r="AO153" t="s">
        <v>4983</v>
      </c>
      <c r="AP153" t="s">
        <v>1612</v>
      </c>
      <c r="AQ153" t="s">
        <v>4984</v>
      </c>
      <c r="AR153" t="s">
        <v>1612</v>
      </c>
      <c r="AS153" t="s">
        <v>1612</v>
      </c>
      <c r="AT153">
        <v>7965</v>
      </c>
      <c r="AU153">
        <v>750000</v>
      </c>
      <c r="AV153" t="s">
        <v>4985</v>
      </c>
      <c r="AW153" t="s">
        <v>405</v>
      </c>
      <c r="AX153">
        <v>7239</v>
      </c>
      <c r="AY153">
        <v>19016250</v>
      </c>
      <c r="AZ153">
        <v>19016000</v>
      </c>
      <c r="BA153">
        <v>19016000</v>
      </c>
      <c r="BB153">
        <v>19017000</v>
      </c>
      <c r="BC153">
        <v>19016000</v>
      </c>
      <c r="BD153">
        <v>19016000</v>
      </c>
      <c r="BE153" t="s">
        <v>4986</v>
      </c>
      <c r="BF153">
        <v>18446750</v>
      </c>
      <c r="BG153">
        <v>18447000</v>
      </c>
      <c r="BH153">
        <v>18447000</v>
      </c>
      <c r="BI153">
        <v>18447000</v>
      </c>
      <c r="BJ153">
        <v>16291000</v>
      </c>
      <c r="BK153">
        <v>19538000</v>
      </c>
      <c r="BL153" t="s">
        <v>4987</v>
      </c>
      <c r="BM153" t="s">
        <v>4988</v>
      </c>
      <c r="BN153" t="s">
        <v>1214</v>
      </c>
      <c r="BO153" t="s">
        <v>4989</v>
      </c>
      <c r="BP153" t="s">
        <v>1214</v>
      </c>
      <c r="BQ153" t="s">
        <v>4990</v>
      </c>
      <c r="BR153" t="s">
        <v>1612</v>
      </c>
      <c r="BS153" t="s">
        <v>1214</v>
      </c>
      <c r="BT153" t="s">
        <v>4991</v>
      </c>
      <c r="BU153" t="s">
        <v>1612</v>
      </c>
      <c r="BV153" t="s">
        <v>1217</v>
      </c>
      <c r="BW153" t="s">
        <v>4992</v>
      </c>
      <c r="BX153" t="s">
        <v>1193</v>
      </c>
      <c r="BY153" t="s">
        <v>3606</v>
      </c>
      <c r="BZ153" t="s">
        <v>3607</v>
      </c>
      <c r="CA153" t="s">
        <v>1193</v>
      </c>
      <c r="CB153" t="s">
        <v>1194</v>
      </c>
      <c r="CC153" t="s">
        <v>3590</v>
      </c>
      <c r="CD153" t="s">
        <v>1612</v>
      </c>
      <c r="CE153" t="s">
        <v>1193</v>
      </c>
      <c r="CF153" t="s">
        <v>425</v>
      </c>
      <c r="CG153" t="s">
        <v>1612</v>
      </c>
      <c r="CH153" t="s">
        <v>1194</v>
      </c>
      <c r="CI153" t="s">
        <v>3590</v>
      </c>
      <c r="CJ153" t="s">
        <v>1612</v>
      </c>
      <c r="CK153" t="s">
        <v>1193</v>
      </c>
      <c r="CL153" t="s">
        <v>427</v>
      </c>
      <c r="CM153" t="s">
        <v>1612</v>
      </c>
      <c r="CN153" t="s">
        <v>1194</v>
      </c>
      <c r="CO153" t="s">
        <v>3590</v>
      </c>
      <c r="CP153" t="s">
        <v>1612</v>
      </c>
      <c r="CQ153" t="s">
        <v>1193</v>
      </c>
      <c r="CR153" t="s">
        <v>3590</v>
      </c>
      <c r="CS153" t="s">
        <v>1612</v>
      </c>
      <c r="CT153" t="s">
        <v>1193</v>
      </c>
      <c r="CU153" t="s">
        <v>427</v>
      </c>
      <c r="CV153" t="s">
        <v>1612</v>
      </c>
      <c r="CW153" t="s">
        <v>1194</v>
      </c>
      <c r="CX153" t="s">
        <v>3590</v>
      </c>
      <c r="CY153" t="s">
        <v>1612</v>
      </c>
      <c r="CZ153" t="s">
        <v>1193</v>
      </c>
      <c r="DA153" t="s">
        <v>1193</v>
      </c>
      <c r="DB153" t="s">
        <v>1194</v>
      </c>
      <c r="DC153" t="s">
        <v>1193</v>
      </c>
      <c r="DD153" t="s">
        <v>1193</v>
      </c>
      <c r="DE153" t="s">
        <v>1193</v>
      </c>
      <c r="DF153" t="s">
        <v>1193</v>
      </c>
      <c r="DG153" t="s">
        <v>1193</v>
      </c>
      <c r="DH153" t="s">
        <v>1194</v>
      </c>
      <c r="DI153" t="s">
        <v>1194</v>
      </c>
      <c r="DJ153" t="s">
        <v>1194</v>
      </c>
      <c r="DK153" t="s">
        <v>1194</v>
      </c>
      <c r="DL153" t="s">
        <v>1193</v>
      </c>
      <c r="DM153" t="s">
        <v>4993</v>
      </c>
      <c r="DN153" t="s">
        <v>1194</v>
      </c>
      <c r="DO153" t="s">
        <v>1612</v>
      </c>
      <c r="DP153" t="s">
        <v>1612</v>
      </c>
      <c r="DQ153" t="s">
        <v>1612</v>
      </c>
      <c r="DR153" t="s">
        <v>4994</v>
      </c>
      <c r="DS153" t="s">
        <v>3717</v>
      </c>
      <c r="DT153">
        <v>150</v>
      </c>
      <c r="DU153">
        <v>150</v>
      </c>
      <c r="DV153">
        <v>136</v>
      </c>
      <c r="DW153">
        <v>0.03</v>
      </c>
      <c r="DX153" t="s">
        <v>4995</v>
      </c>
      <c r="DY153" t="s">
        <v>4996</v>
      </c>
    </row>
    <row r="154" spans="1:129">
      <c r="A154" t="s">
        <v>49</v>
      </c>
      <c r="B154" t="s">
        <v>101</v>
      </c>
      <c r="C154" t="s">
        <v>100</v>
      </c>
      <c r="D154" s="402" t="s">
        <v>118</v>
      </c>
      <c r="E154" s="402" t="s">
        <v>117</v>
      </c>
      <c r="F154" t="s">
        <v>3147</v>
      </c>
      <c r="G154" t="s">
        <v>3148</v>
      </c>
      <c r="H154" t="s">
        <v>3149</v>
      </c>
      <c r="I154" t="s">
        <v>4997</v>
      </c>
      <c r="J154">
        <v>5</v>
      </c>
      <c r="K154">
        <v>1</v>
      </c>
      <c r="L154">
        <v>24</v>
      </c>
      <c r="M154">
        <v>4</v>
      </c>
      <c r="N154">
        <v>15</v>
      </c>
      <c r="O154">
        <v>10</v>
      </c>
      <c r="P154">
        <v>28</v>
      </c>
      <c r="Q154">
        <v>25</v>
      </c>
      <c r="R154">
        <v>1</v>
      </c>
      <c r="S154" t="s">
        <v>1193</v>
      </c>
      <c r="T154" t="s">
        <v>3577</v>
      </c>
      <c r="U154" t="s">
        <v>1612</v>
      </c>
      <c r="V154" t="s">
        <v>1193</v>
      </c>
      <c r="W154" t="s">
        <v>1196</v>
      </c>
      <c r="X154" t="s">
        <v>1196</v>
      </c>
      <c r="Y154" t="s">
        <v>1196</v>
      </c>
      <c r="Z154" t="s">
        <v>1193</v>
      </c>
      <c r="AA154" t="s">
        <v>1193</v>
      </c>
      <c r="AB154" t="s">
        <v>1196</v>
      </c>
      <c r="AC154" t="s">
        <v>1193</v>
      </c>
      <c r="AD154" t="s">
        <v>1612</v>
      </c>
      <c r="AE154">
        <v>42825</v>
      </c>
      <c r="AF154">
        <v>42460</v>
      </c>
      <c r="AG154">
        <v>43190</v>
      </c>
      <c r="AH154" t="s">
        <v>1612</v>
      </c>
      <c r="AI154" t="s">
        <v>1612</v>
      </c>
      <c r="AJ154">
        <v>42460</v>
      </c>
      <c r="AK154" t="s">
        <v>1612</v>
      </c>
      <c r="AL154" t="s">
        <v>1612</v>
      </c>
      <c r="AM154" t="s">
        <v>4998</v>
      </c>
      <c r="AN154" t="s">
        <v>4999</v>
      </c>
      <c r="AO154" t="s">
        <v>5000</v>
      </c>
      <c r="AP154" t="s">
        <v>1612</v>
      </c>
      <c r="AQ154" t="s">
        <v>1612</v>
      </c>
      <c r="AR154" t="s">
        <v>5001</v>
      </c>
      <c r="AS154" t="s">
        <v>1612</v>
      </c>
      <c r="AT154">
        <v>17377</v>
      </c>
      <c r="AU154" t="s">
        <v>1612</v>
      </c>
      <c r="AV154" t="s">
        <v>1613</v>
      </c>
      <c r="AW154" t="s">
        <v>403</v>
      </c>
      <c r="AX154">
        <v>17772</v>
      </c>
      <c r="AY154">
        <v>11170994</v>
      </c>
      <c r="AZ154">
        <v>12910986</v>
      </c>
      <c r="BA154">
        <v>12979751</v>
      </c>
      <c r="BB154">
        <v>12980269</v>
      </c>
      <c r="BC154">
        <v>11170994</v>
      </c>
      <c r="BD154">
        <v>12910986</v>
      </c>
      <c r="BE154" t="s">
        <v>5002</v>
      </c>
      <c r="BF154">
        <v>11170994</v>
      </c>
      <c r="BG154">
        <v>12910986</v>
      </c>
      <c r="BH154">
        <v>12979751</v>
      </c>
      <c r="BI154">
        <v>12980269</v>
      </c>
      <c r="BJ154">
        <v>11170994</v>
      </c>
      <c r="BK154">
        <v>12910986</v>
      </c>
      <c r="BL154" t="s">
        <v>1612</v>
      </c>
      <c r="BM154" t="s">
        <v>5003</v>
      </c>
      <c r="BN154" t="s">
        <v>1215</v>
      </c>
      <c r="BO154" t="s">
        <v>5004</v>
      </c>
      <c r="BP154" t="s">
        <v>1217</v>
      </c>
      <c r="BQ154" t="s">
        <v>5005</v>
      </c>
      <c r="BR154" t="s">
        <v>1612</v>
      </c>
      <c r="BS154" t="s">
        <v>1215</v>
      </c>
      <c r="BT154" t="s">
        <v>5006</v>
      </c>
      <c r="BU154" t="s">
        <v>1612</v>
      </c>
      <c r="BV154" t="s">
        <v>1216</v>
      </c>
      <c r="BW154" t="s">
        <v>5007</v>
      </c>
      <c r="BX154" t="s">
        <v>1193</v>
      </c>
      <c r="BY154" t="s">
        <v>3606</v>
      </c>
      <c r="BZ154" t="s">
        <v>3607</v>
      </c>
      <c r="CA154" t="s">
        <v>1193</v>
      </c>
      <c r="CB154" t="s">
        <v>1194</v>
      </c>
      <c r="CC154" t="s">
        <v>3590</v>
      </c>
      <c r="CD154" t="s">
        <v>1612</v>
      </c>
      <c r="CE154" t="s">
        <v>1194</v>
      </c>
      <c r="CF154" t="s">
        <v>3590</v>
      </c>
      <c r="CG154" t="s">
        <v>1612</v>
      </c>
      <c r="CH154" t="s">
        <v>1194</v>
      </c>
      <c r="CI154" t="s">
        <v>3590</v>
      </c>
      <c r="CJ154" t="s">
        <v>1612</v>
      </c>
      <c r="CK154" t="s">
        <v>1193</v>
      </c>
      <c r="CL154" t="s">
        <v>424</v>
      </c>
      <c r="CM154" t="s">
        <v>1612</v>
      </c>
      <c r="CN154" t="s">
        <v>1194</v>
      </c>
      <c r="CO154" t="s">
        <v>3590</v>
      </c>
      <c r="CP154" t="s">
        <v>1612</v>
      </c>
      <c r="CQ154" t="s">
        <v>1193</v>
      </c>
      <c r="CR154" t="s">
        <v>3590</v>
      </c>
      <c r="CS154" t="s">
        <v>1612</v>
      </c>
      <c r="CT154" t="s">
        <v>1193</v>
      </c>
      <c r="CU154" t="s">
        <v>424</v>
      </c>
      <c r="CV154" t="s">
        <v>1612</v>
      </c>
      <c r="CW154" t="s">
        <v>1194</v>
      </c>
      <c r="CX154" t="s">
        <v>3590</v>
      </c>
      <c r="CY154" t="s">
        <v>1612</v>
      </c>
      <c r="CZ154" t="s">
        <v>1194</v>
      </c>
      <c r="DA154" t="s">
        <v>1194</v>
      </c>
      <c r="DB154" t="s">
        <v>1194</v>
      </c>
      <c r="DC154" t="s">
        <v>1194</v>
      </c>
      <c r="DD154" t="s">
        <v>1194</v>
      </c>
      <c r="DE154" t="s">
        <v>1194</v>
      </c>
      <c r="DF154" t="s">
        <v>1193</v>
      </c>
      <c r="DG154" t="s">
        <v>1193</v>
      </c>
      <c r="DH154" t="s">
        <v>1193</v>
      </c>
      <c r="DI154" t="s">
        <v>1193</v>
      </c>
      <c r="DJ154" t="s">
        <v>1193</v>
      </c>
      <c r="DK154" t="s">
        <v>1193</v>
      </c>
      <c r="DL154" t="s">
        <v>1193</v>
      </c>
      <c r="DM154" t="s">
        <v>5008</v>
      </c>
      <c r="DN154" t="s">
        <v>1193</v>
      </c>
      <c r="DO154" t="s">
        <v>5009</v>
      </c>
      <c r="DP154">
        <v>2.2200000000000001E-2</v>
      </c>
      <c r="DQ154">
        <v>0.89100000000000001</v>
      </c>
      <c r="DR154" t="s">
        <v>5010</v>
      </c>
      <c r="DS154" t="s">
        <v>3592</v>
      </c>
      <c r="DT154">
        <v>390</v>
      </c>
      <c r="DU154">
        <v>11</v>
      </c>
      <c r="DV154">
        <v>22</v>
      </c>
      <c r="DW154">
        <v>1</v>
      </c>
      <c r="DX154" t="s">
        <v>5011</v>
      </c>
      <c r="DY154" t="s">
        <v>5012</v>
      </c>
    </row>
    <row r="155" spans="1:129">
      <c r="A155" t="s">
        <v>44</v>
      </c>
      <c r="B155" t="s">
        <v>116</v>
      </c>
      <c r="C155" t="s">
        <v>115</v>
      </c>
      <c r="D155" s="402" t="s">
        <v>114</v>
      </c>
      <c r="E155" s="402" t="s">
        <v>113</v>
      </c>
      <c r="F155" t="s">
        <v>5013</v>
      </c>
      <c r="G155" t="s">
        <v>3166</v>
      </c>
      <c r="H155">
        <v>1915128458</v>
      </c>
      <c r="I155" t="s">
        <v>5014</v>
      </c>
      <c r="J155">
        <v>5</v>
      </c>
      <c r="K155">
        <v>1</v>
      </c>
      <c r="L155">
        <v>24</v>
      </c>
      <c r="M155">
        <v>4</v>
      </c>
      <c r="N155">
        <v>15</v>
      </c>
      <c r="O155">
        <v>10</v>
      </c>
      <c r="P155">
        <v>28</v>
      </c>
      <c r="Q155">
        <v>25</v>
      </c>
      <c r="R155">
        <v>1</v>
      </c>
      <c r="S155" t="s">
        <v>1193</v>
      </c>
      <c r="T155" t="s">
        <v>3577</v>
      </c>
      <c r="U155" t="s">
        <v>1612</v>
      </c>
      <c r="V155" t="s">
        <v>1193</v>
      </c>
      <c r="W155" t="s">
        <v>1193</v>
      </c>
      <c r="X155" t="s">
        <v>1193</v>
      </c>
      <c r="Y155" t="s">
        <v>1193</v>
      </c>
      <c r="Z155" t="s">
        <v>1196</v>
      </c>
      <c r="AA155" t="s">
        <v>1196</v>
      </c>
      <c r="AB155" t="s">
        <v>1193</v>
      </c>
      <c r="AC155" t="s">
        <v>1193</v>
      </c>
      <c r="AD155" t="s">
        <v>1612</v>
      </c>
      <c r="AE155" t="s">
        <v>1612</v>
      </c>
      <c r="AF155" t="s">
        <v>1612</v>
      </c>
      <c r="AG155" t="s">
        <v>1612</v>
      </c>
      <c r="AH155">
        <v>42460</v>
      </c>
      <c r="AI155">
        <v>42460</v>
      </c>
      <c r="AJ155" t="s">
        <v>1612</v>
      </c>
      <c r="AK155" t="s">
        <v>1612</v>
      </c>
      <c r="AL155" t="s">
        <v>1612</v>
      </c>
      <c r="AM155" t="s">
        <v>1612</v>
      </c>
      <c r="AN155" t="s">
        <v>1612</v>
      </c>
      <c r="AO155" t="s">
        <v>1612</v>
      </c>
      <c r="AP155" t="s">
        <v>5015</v>
      </c>
      <c r="AQ155" t="s">
        <v>5015</v>
      </c>
      <c r="AR155" t="s">
        <v>1612</v>
      </c>
      <c r="AS155" t="s">
        <v>1612</v>
      </c>
      <c r="AT155">
        <v>8030</v>
      </c>
      <c r="AU155">
        <v>93870</v>
      </c>
      <c r="AV155" t="s">
        <v>5016</v>
      </c>
      <c r="AW155" t="s">
        <v>404</v>
      </c>
      <c r="AX155">
        <v>8140</v>
      </c>
      <c r="AY155">
        <v>38977276.25</v>
      </c>
      <c r="AZ155">
        <v>38971595.583333336</v>
      </c>
      <c r="BA155">
        <v>38971595.583333336</v>
      </c>
      <c r="BB155">
        <v>38971595.583333336</v>
      </c>
      <c r="BC155">
        <v>38977276.25</v>
      </c>
      <c r="BD155">
        <v>38971595.583333336</v>
      </c>
      <c r="BE155" t="s">
        <v>5017</v>
      </c>
      <c r="BF155">
        <v>38977276.25</v>
      </c>
      <c r="BG155">
        <v>42156706</v>
      </c>
      <c r="BH155">
        <v>40510373</v>
      </c>
      <c r="BI155">
        <v>40510373</v>
      </c>
      <c r="BJ155">
        <v>39599391.25</v>
      </c>
      <c r="BK155">
        <v>42156706</v>
      </c>
      <c r="BL155" t="s">
        <v>3172</v>
      </c>
      <c r="BM155" t="s">
        <v>5018</v>
      </c>
      <c r="BN155" t="s">
        <v>1215</v>
      </c>
      <c r="BO155" t="s">
        <v>5019</v>
      </c>
      <c r="BP155" t="s">
        <v>1214</v>
      </c>
      <c r="BQ155" t="s">
        <v>3175</v>
      </c>
      <c r="BR155" t="s">
        <v>1612</v>
      </c>
      <c r="BS155" t="s">
        <v>1214</v>
      </c>
      <c r="BT155" t="s">
        <v>5020</v>
      </c>
      <c r="BU155" t="s">
        <v>1612</v>
      </c>
      <c r="BV155" t="s">
        <v>1214</v>
      </c>
      <c r="BW155" t="s">
        <v>5021</v>
      </c>
      <c r="BX155" t="s">
        <v>1193</v>
      </c>
      <c r="BY155" t="s">
        <v>3606</v>
      </c>
      <c r="BZ155" t="s">
        <v>3607</v>
      </c>
      <c r="CA155" t="s">
        <v>1194</v>
      </c>
      <c r="CB155" t="s">
        <v>3623</v>
      </c>
      <c r="CC155" t="s">
        <v>3590</v>
      </c>
      <c r="CD155" t="s">
        <v>1612</v>
      </c>
      <c r="CE155" t="s">
        <v>3623</v>
      </c>
      <c r="CF155" t="s">
        <v>3590</v>
      </c>
      <c r="CG155" t="s">
        <v>1612</v>
      </c>
      <c r="CH155" t="s">
        <v>3623</v>
      </c>
      <c r="CI155" t="s">
        <v>3590</v>
      </c>
      <c r="CJ155" t="s">
        <v>1612</v>
      </c>
      <c r="CK155" t="s">
        <v>3623</v>
      </c>
      <c r="CL155" t="s">
        <v>3590</v>
      </c>
      <c r="CM155" t="s">
        <v>1612</v>
      </c>
      <c r="CN155" t="s">
        <v>3623</v>
      </c>
      <c r="CO155" t="s">
        <v>3590</v>
      </c>
      <c r="CP155" t="s">
        <v>1612</v>
      </c>
      <c r="CQ155" t="s">
        <v>3623</v>
      </c>
      <c r="CR155" t="s">
        <v>3590</v>
      </c>
      <c r="CS155" t="s">
        <v>1612</v>
      </c>
      <c r="CT155" t="s">
        <v>3623</v>
      </c>
      <c r="CU155" t="s">
        <v>3590</v>
      </c>
      <c r="CV155" t="s">
        <v>1612</v>
      </c>
      <c r="CW155" t="s">
        <v>3623</v>
      </c>
      <c r="CX155" t="s">
        <v>3590</v>
      </c>
      <c r="CY155" t="s">
        <v>1612</v>
      </c>
      <c r="CZ155" t="s">
        <v>1193</v>
      </c>
      <c r="DA155" t="s">
        <v>1193</v>
      </c>
      <c r="DB155" t="s">
        <v>1194</v>
      </c>
      <c r="DC155" t="s">
        <v>1193</v>
      </c>
      <c r="DD155" t="s">
        <v>1193</v>
      </c>
      <c r="DE155" t="s">
        <v>1193</v>
      </c>
      <c r="DF155" t="s">
        <v>1194</v>
      </c>
      <c r="DG155" t="s">
        <v>1194</v>
      </c>
      <c r="DH155" t="s">
        <v>1194</v>
      </c>
      <c r="DI155" t="s">
        <v>1194</v>
      </c>
      <c r="DJ155" t="s">
        <v>1193</v>
      </c>
      <c r="DK155" t="s">
        <v>1194</v>
      </c>
      <c r="DL155" t="s">
        <v>1194</v>
      </c>
      <c r="DM155" t="s">
        <v>5022</v>
      </c>
      <c r="DN155" t="s">
        <v>1193</v>
      </c>
      <c r="DO155" t="s">
        <v>5023</v>
      </c>
      <c r="DP155">
        <v>0.03</v>
      </c>
      <c r="DQ155">
        <v>2E-3</v>
      </c>
      <c r="DR155" t="s">
        <v>5024</v>
      </c>
      <c r="DS155" t="s">
        <v>3592</v>
      </c>
      <c r="DT155" t="s">
        <v>1612</v>
      </c>
      <c r="DU155" t="s">
        <v>1612</v>
      </c>
      <c r="DV155">
        <v>7</v>
      </c>
      <c r="DW155">
        <v>1</v>
      </c>
      <c r="DX155" t="s">
        <v>5025</v>
      </c>
      <c r="DY155" t="s">
        <v>5026</v>
      </c>
    </row>
    <row r="156" spans="1:129">
      <c r="A156" t="s">
        <v>73</v>
      </c>
      <c r="B156" t="s">
        <v>72</v>
      </c>
      <c r="C156" t="s">
        <v>71</v>
      </c>
      <c r="D156" s="402" t="s">
        <v>110</v>
      </c>
      <c r="E156" s="402" t="s">
        <v>109</v>
      </c>
      <c r="F156" t="s">
        <v>3195</v>
      </c>
      <c r="G156" t="s">
        <v>3196</v>
      </c>
      <c r="H156">
        <v>2082510145</v>
      </c>
      <c r="I156" t="s">
        <v>5027</v>
      </c>
      <c r="J156">
        <v>5</v>
      </c>
      <c r="K156">
        <v>1</v>
      </c>
      <c r="L156">
        <v>24</v>
      </c>
      <c r="M156">
        <v>4</v>
      </c>
      <c r="N156">
        <v>15</v>
      </c>
      <c r="O156">
        <v>10</v>
      </c>
      <c r="P156">
        <v>28</v>
      </c>
      <c r="Q156">
        <v>25</v>
      </c>
      <c r="R156">
        <v>1</v>
      </c>
      <c r="S156" t="s">
        <v>1193</v>
      </c>
      <c r="T156" t="s">
        <v>3577</v>
      </c>
      <c r="U156" t="s">
        <v>1612</v>
      </c>
      <c r="V156" t="s">
        <v>1193</v>
      </c>
      <c r="W156" t="s">
        <v>1193</v>
      </c>
      <c r="X156" t="s">
        <v>1193</v>
      </c>
      <c r="Y156" t="s">
        <v>1193</v>
      </c>
      <c r="Z156" t="s">
        <v>1193</v>
      </c>
      <c r="AA156" t="s">
        <v>1193</v>
      </c>
      <c r="AB156" t="s">
        <v>1196</v>
      </c>
      <c r="AC156" t="s">
        <v>1193</v>
      </c>
      <c r="AD156" t="s">
        <v>1612</v>
      </c>
      <c r="AE156" t="s">
        <v>1612</v>
      </c>
      <c r="AF156" t="s">
        <v>1612</v>
      </c>
      <c r="AG156" t="s">
        <v>1612</v>
      </c>
      <c r="AH156" t="s">
        <v>1612</v>
      </c>
      <c r="AI156" t="s">
        <v>1612</v>
      </c>
      <c r="AJ156">
        <v>42460</v>
      </c>
      <c r="AK156" t="s">
        <v>1612</v>
      </c>
      <c r="AL156" t="s">
        <v>1612</v>
      </c>
      <c r="AM156" t="s">
        <v>1612</v>
      </c>
      <c r="AN156" t="s">
        <v>1612</v>
      </c>
      <c r="AO156" t="s">
        <v>1612</v>
      </c>
      <c r="AP156" t="s">
        <v>1612</v>
      </c>
      <c r="AQ156" t="s">
        <v>1612</v>
      </c>
      <c r="AR156" t="s">
        <v>5028</v>
      </c>
      <c r="AS156" t="s">
        <v>1612</v>
      </c>
      <c r="AT156">
        <v>4641</v>
      </c>
      <c r="AU156" t="s">
        <v>1612</v>
      </c>
      <c r="AV156" t="s">
        <v>5029</v>
      </c>
      <c r="AW156" t="s">
        <v>402</v>
      </c>
      <c r="AX156">
        <v>4760</v>
      </c>
      <c r="AY156">
        <v>3664250</v>
      </c>
      <c r="AZ156">
        <v>3664250</v>
      </c>
      <c r="BA156">
        <v>3664250</v>
      </c>
      <c r="BB156">
        <v>3664250</v>
      </c>
      <c r="BC156">
        <v>3664250</v>
      </c>
      <c r="BD156">
        <v>3664250</v>
      </c>
      <c r="BE156" t="s">
        <v>1612</v>
      </c>
      <c r="BF156">
        <v>3664250</v>
      </c>
      <c r="BG156">
        <v>3664250</v>
      </c>
      <c r="BH156">
        <v>3664250</v>
      </c>
      <c r="BI156">
        <v>3664250</v>
      </c>
      <c r="BJ156">
        <v>3300000</v>
      </c>
      <c r="BK156">
        <v>3825000</v>
      </c>
      <c r="BL156" t="s">
        <v>1612</v>
      </c>
      <c r="BM156" t="s">
        <v>5030</v>
      </c>
      <c r="BN156" t="s">
        <v>1215</v>
      </c>
      <c r="BO156" t="s">
        <v>3201</v>
      </c>
      <c r="BP156" t="s">
        <v>1214</v>
      </c>
      <c r="BQ156" t="s">
        <v>3202</v>
      </c>
      <c r="BR156" t="s">
        <v>1612</v>
      </c>
      <c r="BS156" t="s">
        <v>1215</v>
      </c>
      <c r="BT156" t="s">
        <v>3203</v>
      </c>
      <c r="BU156" t="s">
        <v>1612</v>
      </c>
      <c r="BV156" t="s">
        <v>1217</v>
      </c>
      <c r="BW156" t="s">
        <v>3204</v>
      </c>
      <c r="BX156" t="s">
        <v>1193</v>
      </c>
      <c r="BY156" t="s">
        <v>3588</v>
      </c>
      <c r="BZ156" t="s">
        <v>3607</v>
      </c>
      <c r="CA156" t="s">
        <v>1193</v>
      </c>
      <c r="CB156" t="s">
        <v>1194</v>
      </c>
      <c r="CC156" t="s">
        <v>3590</v>
      </c>
      <c r="CD156" t="s">
        <v>1612</v>
      </c>
      <c r="CE156" t="s">
        <v>1194</v>
      </c>
      <c r="CF156" t="s">
        <v>3590</v>
      </c>
      <c r="CG156" t="s">
        <v>1612</v>
      </c>
      <c r="CH156" t="s">
        <v>1194</v>
      </c>
      <c r="CI156" t="s">
        <v>3590</v>
      </c>
      <c r="CJ156" t="s">
        <v>1612</v>
      </c>
      <c r="CK156" t="s">
        <v>1194</v>
      </c>
      <c r="CL156" t="s">
        <v>3590</v>
      </c>
      <c r="CM156" t="s">
        <v>1612</v>
      </c>
      <c r="CN156" t="s">
        <v>1193</v>
      </c>
      <c r="CO156" t="s">
        <v>422</v>
      </c>
      <c r="CP156" t="s">
        <v>1612</v>
      </c>
      <c r="CQ156" t="s">
        <v>1194</v>
      </c>
      <c r="CR156" t="s">
        <v>3590</v>
      </c>
      <c r="CS156" t="s">
        <v>1612</v>
      </c>
      <c r="CT156" t="s">
        <v>1193</v>
      </c>
      <c r="CU156" t="s">
        <v>421</v>
      </c>
      <c r="CV156" t="s">
        <v>1612</v>
      </c>
      <c r="CW156" t="s">
        <v>1194</v>
      </c>
      <c r="CX156" t="s">
        <v>3590</v>
      </c>
      <c r="CY156" t="s">
        <v>1612</v>
      </c>
      <c r="CZ156" t="s">
        <v>1193</v>
      </c>
      <c r="DA156" t="s">
        <v>1193</v>
      </c>
      <c r="DB156" t="s">
        <v>1193</v>
      </c>
      <c r="DC156" t="s">
        <v>1193</v>
      </c>
      <c r="DD156" t="s">
        <v>1193</v>
      </c>
      <c r="DE156" t="s">
        <v>1193</v>
      </c>
      <c r="DF156" t="s">
        <v>1193</v>
      </c>
      <c r="DG156" t="s">
        <v>1194</v>
      </c>
      <c r="DH156" t="s">
        <v>1194</v>
      </c>
      <c r="DI156" t="s">
        <v>1194</v>
      </c>
      <c r="DJ156" t="s">
        <v>1194</v>
      </c>
      <c r="DK156" t="s">
        <v>1193</v>
      </c>
      <c r="DL156" t="s">
        <v>1193</v>
      </c>
      <c r="DM156" t="s">
        <v>5031</v>
      </c>
      <c r="DN156" t="s">
        <v>1193</v>
      </c>
      <c r="DO156" t="s">
        <v>5032</v>
      </c>
      <c r="DP156">
        <v>0.02</v>
      </c>
      <c r="DQ156">
        <v>0.02</v>
      </c>
      <c r="DR156" t="s">
        <v>5033</v>
      </c>
      <c r="DS156" t="s">
        <v>3592</v>
      </c>
      <c r="DT156">
        <v>2</v>
      </c>
      <c r="DU156">
        <v>2</v>
      </c>
      <c r="DV156">
        <v>2</v>
      </c>
      <c r="DW156">
        <v>1</v>
      </c>
      <c r="DX156" t="s">
        <v>5034</v>
      </c>
      <c r="DY156" t="s">
        <v>3205</v>
      </c>
    </row>
    <row r="157" spans="1:129">
      <c r="A157" t="s">
        <v>56</v>
      </c>
      <c r="B157" t="s">
        <v>65</v>
      </c>
      <c r="C157" t="s">
        <v>54</v>
      </c>
      <c r="D157" s="402" t="s">
        <v>108</v>
      </c>
      <c r="E157" s="402" t="s">
        <v>107</v>
      </c>
      <c r="F157" t="s">
        <v>3206</v>
      </c>
      <c r="G157" t="s">
        <v>3207</v>
      </c>
      <c r="H157">
        <v>7824550407</v>
      </c>
      <c r="I157" t="s">
        <v>3209</v>
      </c>
      <c r="J157">
        <v>5</v>
      </c>
      <c r="K157">
        <v>1</v>
      </c>
      <c r="L157">
        <v>24</v>
      </c>
      <c r="M157">
        <v>4</v>
      </c>
      <c r="N157">
        <v>15</v>
      </c>
      <c r="O157">
        <v>10</v>
      </c>
      <c r="P157">
        <v>28</v>
      </c>
      <c r="Q157">
        <v>25</v>
      </c>
      <c r="R157">
        <v>1</v>
      </c>
      <c r="S157" t="s">
        <v>1193</v>
      </c>
      <c r="T157" t="s">
        <v>3577</v>
      </c>
      <c r="U157" t="s">
        <v>1612</v>
      </c>
      <c r="V157" t="s">
        <v>1193</v>
      </c>
      <c r="W157" t="s">
        <v>1193</v>
      </c>
      <c r="X157" t="s">
        <v>1193</v>
      </c>
      <c r="Y157" t="s">
        <v>1193</v>
      </c>
      <c r="Z157" t="s">
        <v>1193</v>
      </c>
      <c r="AA157" t="s">
        <v>1193</v>
      </c>
      <c r="AB157" t="s">
        <v>1193</v>
      </c>
      <c r="AC157" t="s">
        <v>1193</v>
      </c>
      <c r="AD157" t="s">
        <v>1612</v>
      </c>
      <c r="AE157" t="s">
        <v>1612</v>
      </c>
      <c r="AF157" t="s">
        <v>1612</v>
      </c>
      <c r="AG157" t="s">
        <v>1612</v>
      </c>
      <c r="AH157" t="s">
        <v>1612</v>
      </c>
      <c r="AI157" t="s">
        <v>1612</v>
      </c>
      <c r="AJ157" t="s">
        <v>1612</v>
      </c>
      <c r="AK157" t="s">
        <v>1612</v>
      </c>
      <c r="AL157" t="s">
        <v>1612</v>
      </c>
      <c r="AM157" t="s">
        <v>1612</v>
      </c>
      <c r="AN157" t="s">
        <v>1612</v>
      </c>
      <c r="AO157" t="s">
        <v>1612</v>
      </c>
      <c r="AP157" t="s">
        <v>1612</v>
      </c>
      <c r="AQ157" t="s">
        <v>1612</v>
      </c>
      <c r="AR157" t="s">
        <v>1612</v>
      </c>
      <c r="AS157" t="s">
        <v>1612</v>
      </c>
      <c r="AT157">
        <v>6187</v>
      </c>
      <c r="AU157" t="s">
        <v>1612</v>
      </c>
      <c r="AV157" t="s">
        <v>1612</v>
      </c>
      <c r="AW157" t="s">
        <v>404</v>
      </c>
      <c r="AX157">
        <v>6007</v>
      </c>
      <c r="AY157">
        <v>3611000</v>
      </c>
      <c r="AZ157">
        <v>3611000</v>
      </c>
      <c r="BA157">
        <v>3611000</v>
      </c>
      <c r="BB157">
        <v>3611000</v>
      </c>
      <c r="BC157">
        <v>3611000</v>
      </c>
      <c r="BD157">
        <v>3611000</v>
      </c>
      <c r="BE157" t="s">
        <v>1612</v>
      </c>
      <c r="BF157">
        <v>3611000</v>
      </c>
      <c r="BG157">
        <v>3611000</v>
      </c>
      <c r="BH157">
        <v>3611000</v>
      </c>
      <c r="BI157">
        <v>3611000</v>
      </c>
      <c r="BJ157">
        <v>3611000</v>
      </c>
      <c r="BK157">
        <v>3611000</v>
      </c>
      <c r="BL157" t="s">
        <v>1612</v>
      </c>
      <c r="BM157" t="s">
        <v>5035</v>
      </c>
      <c r="BN157" t="s">
        <v>1216</v>
      </c>
      <c r="BO157" t="s">
        <v>5036</v>
      </c>
      <c r="BP157" t="s">
        <v>1216</v>
      </c>
      <c r="BQ157" t="s">
        <v>5037</v>
      </c>
      <c r="BR157" t="s">
        <v>1612</v>
      </c>
      <c r="BS157" t="s">
        <v>1214</v>
      </c>
      <c r="BT157" t="s">
        <v>5038</v>
      </c>
      <c r="BU157" t="s">
        <v>1612</v>
      </c>
      <c r="BV157" t="s">
        <v>1214</v>
      </c>
      <c r="BW157" t="s">
        <v>5039</v>
      </c>
      <c r="BX157" t="s">
        <v>1193</v>
      </c>
      <c r="BY157" t="s">
        <v>3606</v>
      </c>
      <c r="BZ157" t="s">
        <v>3607</v>
      </c>
      <c r="CA157" t="s">
        <v>1193</v>
      </c>
      <c r="CB157" t="s">
        <v>1194</v>
      </c>
      <c r="CC157" t="s">
        <v>3590</v>
      </c>
      <c r="CD157" t="s">
        <v>1612</v>
      </c>
      <c r="CE157" t="s">
        <v>1194</v>
      </c>
      <c r="CF157" t="s">
        <v>3590</v>
      </c>
      <c r="CG157" t="s">
        <v>1612</v>
      </c>
      <c r="CH157" t="s">
        <v>1194</v>
      </c>
      <c r="CI157" t="s">
        <v>3590</v>
      </c>
      <c r="CJ157" t="s">
        <v>1612</v>
      </c>
      <c r="CK157" t="s">
        <v>1194</v>
      </c>
      <c r="CL157" t="s">
        <v>3590</v>
      </c>
      <c r="CM157" t="s">
        <v>1612</v>
      </c>
      <c r="CN157" t="s">
        <v>1193</v>
      </c>
      <c r="CO157" t="s">
        <v>424</v>
      </c>
      <c r="CP157" t="s">
        <v>1612</v>
      </c>
      <c r="CQ157" t="s">
        <v>1193</v>
      </c>
      <c r="CR157" t="s">
        <v>424</v>
      </c>
      <c r="CS157" t="s">
        <v>1612</v>
      </c>
      <c r="CT157" t="s">
        <v>1193</v>
      </c>
      <c r="CU157" t="s">
        <v>427</v>
      </c>
      <c r="CV157" t="s">
        <v>1612</v>
      </c>
      <c r="CW157" t="s">
        <v>1193</v>
      </c>
      <c r="CX157" t="s">
        <v>427</v>
      </c>
      <c r="CY157" t="s">
        <v>5040</v>
      </c>
      <c r="CZ157" t="s">
        <v>1193</v>
      </c>
      <c r="DA157" t="s">
        <v>1193</v>
      </c>
      <c r="DB157" t="s">
        <v>1193</v>
      </c>
      <c r="DC157" t="s">
        <v>1193</v>
      </c>
      <c r="DD157" t="s">
        <v>1193</v>
      </c>
      <c r="DE157" t="s">
        <v>1193</v>
      </c>
      <c r="DF157" t="s">
        <v>1194</v>
      </c>
      <c r="DG157" t="s">
        <v>1194</v>
      </c>
      <c r="DH157" t="s">
        <v>1194</v>
      </c>
      <c r="DI157" t="s">
        <v>1194</v>
      </c>
      <c r="DJ157" t="s">
        <v>1194</v>
      </c>
      <c r="DK157" t="s">
        <v>1194</v>
      </c>
      <c r="DL157" t="s">
        <v>1193</v>
      </c>
      <c r="DM157" t="s">
        <v>5041</v>
      </c>
      <c r="DN157" t="s">
        <v>1193</v>
      </c>
      <c r="DO157" t="s">
        <v>5042</v>
      </c>
      <c r="DP157">
        <v>0.02</v>
      </c>
      <c r="DQ157">
        <v>0.02</v>
      </c>
      <c r="DR157" t="s">
        <v>5043</v>
      </c>
      <c r="DS157" t="s">
        <v>3592</v>
      </c>
      <c r="DT157">
        <v>3</v>
      </c>
      <c r="DU157" t="s">
        <v>1612</v>
      </c>
      <c r="DV157">
        <v>4</v>
      </c>
      <c r="DW157">
        <v>1</v>
      </c>
      <c r="DX157" t="s">
        <v>5044</v>
      </c>
      <c r="DY157" t="s">
        <v>5045</v>
      </c>
    </row>
    <row r="158" spans="1:129">
      <c r="A158" t="s">
        <v>44</v>
      </c>
      <c r="B158" t="s">
        <v>60</v>
      </c>
      <c r="C158" t="s">
        <v>68</v>
      </c>
      <c r="D158" s="402" t="s">
        <v>106</v>
      </c>
      <c r="E158" s="402" t="s">
        <v>105</v>
      </c>
      <c r="F158" t="s">
        <v>3218</v>
      </c>
      <c r="G158" t="s">
        <v>3219</v>
      </c>
      <c r="H158" t="s">
        <v>3220</v>
      </c>
      <c r="I158" t="s">
        <v>3221</v>
      </c>
      <c r="J158">
        <v>5</v>
      </c>
      <c r="K158">
        <v>1</v>
      </c>
      <c r="L158">
        <v>24</v>
      </c>
      <c r="M158">
        <v>4</v>
      </c>
      <c r="N158">
        <v>15</v>
      </c>
      <c r="O158">
        <v>10</v>
      </c>
      <c r="P158">
        <v>28</v>
      </c>
      <c r="Q158">
        <v>25</v>
      </c>
      <c r="R158">
        <v>1</v>
      </c>
      <c r="S158" t="s">
        <v>1193</v>
      </c>
      <c r="T158" t="s">
        <v>3577</v>
      </c>
      <c r="U158" t="s">
        <v>1612</v>
      </c>
      <c r="V158" t="s">
        <v>1193</v>
      </c>
      <c r="W158" t="s">
        <v>1193</v>
      </c>
      <c r="X158" t="s">
        <v>1193</v>
      </c>
      <c r="Y158" t="s">
        <v>1196</v>
      </c>
      <c r="Z158" t="s">
        <v>1193</v>
      </c>
      <c r="AA158" t="s">
        <v>1193</v>
      </c>
      <c r="AB158" t="s">
        <v>1196</v>
      </c>
      <c r="AC158" t="s">
        <v>1193</v>
      </c>
      <c r="AD158" t="s">
        <v>1612</v>
      </c>
      <c r="AE158" t="s">
        <v>1612</v>
      </c>
      <c r="AF158" t="s">
        <v>1612</v>
      </c>
      <c r="AG158">
        <v>42369</v>
      </c>
      <c r="AH158" t="s">
        <v>1612</v>
      </c>
      <c r="AI158" t="s">
        <v>1612</v>
      </c>
      <c r="AJ158">
        <v>42369</v>
      </c>
      <c r="AK158" t="s">
        <v>1612</v>
      </c>
      <c r="AL158" t="s">
        <v>1612</v>
      </c>
      <c r="AM158" t="s">
        <v>1612</v>
      </c>
      <c r="AN158" t="s">
        <v>1612</v>
      </c>
      <c r="AO158" t="s">
        <v>5046</v>
      </c>
      <c r="AP158" t="s">
        <v>1612</v>
      </c>
      <c r="AQ158" t="s">
        <v>1612</v>
      </c>
      <c r="AR158" t="s">
        <v>3223</v>
      </c>
      <c r="AS158" t="s">
        <v>1612</v>
      </c>
      <c r="AT158">
        <v>6507</v>
      </c>
      <c r="AU158" t="s">
        <v>1612</v>
      </c>
      <c r="AV158" t="s">
        <v>5047</v>
      </c>
      <c r="AW158" t="s">
        <v>402</v>
      </c>
      <c r="AX158">
        <v>6542</v>
      </c>
      <c r="AY158">
        <v>3439000</v>
      </c>
      <c r="AZ158">
        <v>4205000</v>
      </c>
      <c r="BA158">
        <v>4545000</v>
      </c>
      <c r="BB158">
        <v>4752000</v>
      </c>
      <c r="BC158">
        <v>3439000</v>
      </c>
      <c r="BD158">
        <v>4205000</v>
      </c>
      <c r="BE158" t="s">
        <v>1612</v>
      </c>
      <c r="BF158">
        <v>3672899</v>
      </c>
      <c r="BG158">
        <v>4127368</v>
      </c>
      <c r="BH158">
        <v>4467368</v>
      </c>
      <c r="BI158">
        <v>4673365</v>
      </c>
      <c r="BJ158">
        <v>3672899</v>
      </c>
      <c r="BK158">
        <v>3877521</v>
      </c>
      <c r="BL158" t="s">
        <v>1612</v>
      </c>
      <c r="BM158" t="s">
        <v>5048</v>
      </c>
      <c r="BN158" t="s">
        <v>1214</v>
      </c>
      <c r="BO158" t="s">
        <v>5049</v>
      </c>
      <c r="BP158" t="s">
        <v>1214</v>
      </c>
      <c r="BQ158" t="s">
        <v>1214</v>
      </c>
      <c r="BR158" t="s">
        <v>1612</v>
      </c>
      <c r="BS158" t="s">
        <v>1214</v>
      </c>
      <c r="BT158" t="s">
        <v>3228</v>
      </c>
      <c r="BU158" t="s">
        <v>1612</v>
      </c>
      <c r="BV158" t="s">
        <v>1214</v>
      </c>
      <c r="BW158" t="s">
        <v>5050</v>
      </c>
      <c r="BX158" t="s">
        <v>1193</v>
      </c>
      <c r="BY158" t="s">
        <v>3606</v>
      </c>
      <c r="BZ158" t="s">
        <v>3589</v>
      </c>
      <c r="CA158" t="s">
        <v>1193</v>
      </c>
      <c r="CB158" t="s">
        <v>1194</v>
      </c>
      <c r="CC158" t="s">
        <v>3590</v>
      </c>
      <c r="CD158" t="s">
        <v>1612</v>
      </c>
      <c r="CE158" t="s">
        <v>1193</v>
      </c>
      <c r="CF158" t="s">
        <v>422</v>
      </c>
      <c r="CG158" t="s">
        <v>1612</v>
      </c>
      <c r="CH158" t="s">
        <v>1193</v>
      </c>
      <c r="CI158" t="s">
        <v>421</v>
      </c>
      <c r="CJ158" t="s">
        <v>1612</v>
      </c>
      <c r="CK158" t="s">
        <v>1194</v>
      </c>
      <c r="CL158" t="s">
        <v>3590</v>
      </c>
      <c r="CM158" t="s">
        <v>1612</v>
      </c>
      <c r="CN158" t="s">
        <v>1193</v>
      </c>
      <c r="CO158" t="s">
        <v>421</v>
      </c>
      <c r="CP158" t="s">
        <v>1612</v>
      </c>
      <c r="CQ158" t="s">
        <v>1193</v>
      </c>
      <c r="CR158" t="s">
        <v>421</v>
      </c>
      <c r="CS158" t="s">
        <v>1612</v>
      </c>
      <c r="CT158" t="s">
        <v>1193</v>
      </c>
      <c r="CU158" t="s">
        <v>421</v>
      </c>
      <c r="CV158" t="s">
        <v>1612</v>
      </c>
      <c r="CW158" t="s">
        <v>1194</v>
      </c>
      <c r="CX158" t="s">
        <v>3590</v>
      </c>
      <c r="CY158" t="s">
        <v>1612</v>
      </c>
      <c r="CZ158" t="s">
        <v>1193</v>
      </c>
      <c r="DA158" t="s">
        <v>1193</v>
      </c>
      <c r="DB158" t="s">
        <v>1194</v>
      </c>
      <c r="DC158" t="s">
        <v>1193</v>
      </c>
      <c r="DD158" t="s">
        <v>1193</v>
      </c>
      <c r="DE158" t="s">
        <v>1193</v>
      </c>
      <c r="DF158" t="s">
        <v>1193</v>
      </c>
      <c r="DG158" t="s">
        <v>1193</v>
      </c>
      <c r="DH158" t="s">
        <v>1194</v>
      </c>
      <c r="DI158" t="s">
        <v>1193</v>
      </c>
      <c r="DJ158" t="s">
        <v>1193</v>
      </c>
      <c r="DK158" t="s">
        <v>1193</v>
      </c>
      <c r="DL158" t="s">
        <v>1193</v>
      </c>
      <c r="DM158" t="s">
        <v>1613</v>
      </c>
      <c r="DN158" t="s">
        <v>1193</v>
      </c>
      <c r="DO158" t="s">
        <v>5051</v>
      </c>
      <c r="DP158" t="s">
        <v>1612</v>
      </c>
      <c r="DQ158" t="s">
        <v>1612</v>
      </c>
      <c r="DR158" t="s">
        <v>5052</v>
      </c>
      <c r="DS158" t="s">
        <v>3611</v>
      </c>
      <c r="DT158">
        <v>262</v>
      </c>
      <c r="DU158">
        <v>2</v>
      </c>
      <c r="DV158">
        <v>5</v>
      </c>
      <c r="DW158">
        <v>1</v>
      </c>
      <c r="DX158" t="s">
        <v>1613</v>
      </c>
      <c r="DY158" t="s">
        <v>5053</v>
      </c>
    </row>
    <row r="159" spans="1:129">
      <c r="A159" t="s">
        <v>49</v>
      </c>
      <c r="B159" t="s">
        <v>48</v>
      </c>
      <c r="C159" t="s">
        <v>104</v>
      </c>
      <c r="D159" s="402" t="s">
        <v>103</v>
      </c>
      <c r="E159" s="402" t="s">
        <v>102</v>
      </c>
      <c r="F159" t="s">
        <v>5054</v>
      </c>
      <c r="G159" t="s">
        <v>3236</v>
      </c>
      <c r="H159" t="s">
        <v>5055</v>
      </c>
      <c r="I159" t="s">
        <v>5056</v>
      </c>
      <c r="J159">
        <v>5</v>
      </c>
      <c r="K159">
        <v>1</v>
      </c>
      <c r="L159">
        <v>24</v>
      </c>
      <c r="M159">
        <v>4</v>
      </c>
      <c r="N159">
        <v>15</v>
      </c>
      <c r="O159">
        <v>10</v>
      </c>
      <c r="P159">
        <v>28</v>
      </c>
      <c r="Q159">
        <v>25</v>
      </c>
      <c r="R159">
        <v>1</v>
      </c>
      <c r="S159" t="s">
        <v>1193</v>
      </c>
      <c r="T159" t="s">
        <v>3577</v>
      </c>
      <c r="U159" t="s">
        <v>1612</v>
      </c>
      <c r="V159" t="s">
        <v>1193</v>
      </c>
      <c r="W159" t="s">
        <v>1193</v>
      </c>
      <c r="X159" t="s">
        <v>1196</v>
      </c>
      <c r="Y159" t="s">
        <v>1193</v>
      </c>
      <c r="Z159" t="s">
        <v>1193</v>
      </c>
      <c r="AA159" t="s">
        <v>1193</v>
      </c>
      <c r="AB159" t="s">
        <v>1193</v>
      </c>
      <c r="AC159" t="s">
        <v>1193</v>
      </c>
      <c r="AD159" t="s">
        <v>1612</v>
      </c>
      <c r="AE159" t="s">
        <v>1612</v>
      </c>
      <c r="AF159">
        <v>42551</v>
      </c>
      <c r="AG159" t="s">
        <v>1612</v>
      </c>
      <c r="AH159" t="s">
        <v>1612</v>
      </c>
      <c r="AI159" t="s">
        <v>1612</v>
      </c>
      <c r="AJ159" t="s">
        <v>1612</v>
      </c>
      <c r="AK159" t="s">
        <v>1612</v>
      </c>
      <c r="AL159" t="s">
        <v>1612</v>
      </c>
      <c r="AM159" t="s">
        <v>1612</v>
      </c>
      <c r="AN159" t="s">
        <v>5057</v>
      </c>
      <c r="AO159" t="s">
        <v>1612</v>
      </c>
      <c r="AP159" t="s">
        <v>1612</v>
      </c>
      <c r="AQ159" t="s">
        <v>1612</v>
      </c>
      <c r="AR159" t="s">
        <v>1612</v>
      </c>
      <c r="AS159" t="s">
        <v>1612</v>
      </c>
      <c r="AT159">
        <v>4142</v>
      </c>
      <c r="AU159" t="s">
        <v>1612</v>
      </c>
      <c r="AV159" t="s">
        <v>5058</v>
      </c>
      <c r="AW159" t="s">
        <v>402</v>
      </c>
      <c r="AX159">
        <v>4063</v>
      </c>
      <c r="AY159">
        <v>3132272.5</v>
      </c>
      <c r="AZ159">
        <v>3132272.5</v>
      </c>
      <c r="BA159">
        <v>3132272.5</v>
      </c>
      <c r="BB159">
        <v>3132272.5</v>
      </c>
      <c r="BC159">
        <v>3132272.5</v>
      </c>
      <c r="BD159">
        <v>3132272.5</v>
      </c>
      <c r="BE159" t="s">
        <v>5059</v>
      </c>
      <c r="BF159">
        <v>3132272.5</v>
      </c>
      <c r="BG159">
        <v>3132272.5</v>
      </c>
      <c r="BH159">
        <v>3132272.5</v>
      </c>
      <c r="BI159">
        <v>3132272.5</v>
      </c>
      <c r="BJ159">
        <v>3132272.5</v>
      </c>
      <c r="BK159">
        <v>3132272.5</v>
      </c>
      <c r="BL159" t="s">
        <v>5060</v>
      </c>
      <c r="BM159" t="s">
        <v>5061</v>
      </c>
      <c r="BN159" t="s">
        <v>1215</v>
      </c>
      <c r="BO159" t="s">
        <v>5062</v>
      </c>
      <c r="BP159" t="s">
        <v>1214</v>
      </c>
      <c r="BQ159" t="s">
        <v>5063</v>
      </c>
      <c r="BR159" t="s">
        <v>1612</v>
      </c>
      <c r="BS159" t="s">
        <v>1215</v>
      </c>
      <c r="BT159" t="s">
        <v>5064</v>
      </c>
      <c r="BU159" t="s">
        <v>1612</v>
      </c>
      <c r="BV159" t="s">
        <v>1217</v>
      </c>
      <c r="BW159" t="s">
        <v>3245</v>
      </c>
      <c r="BX159" t="s">
        <v>1193</v>
      </c>
      <c r="BY159" t="s">
        <v>3606</v>
      </c>
      <c r="BZ159" t="s">
        <v>3607</v>
      </c>
      <c r="CA159" t="s">
        <v>1193</v>
      </c>
      <c r="CB159" t="s">
        <v>1193</v>
      </c>
      <c r="CC159" t="s">
        <v>421</v>
      </c>
      <c r="CD159" t="s">
        <v>1612</v>
      </c>
      <c r="CE159" t="s">
        <v>1193</v>
      </c>
      <c r="CF159" t="s">
        <v>422</v>
      </c>
      <c r="CG159" t="s">
        <v>1612</v>
      </c>
      <c r="CH159" t="s">
        <v>1193</v>
      </c>
      <c r="CI159" t="s">
        <v>423</v>
      </c>
      <c r="CJ159" t="s">
        <v>1612</v>
      </c>
      <c r="CK159" t="s">
        <v>1193</v>
      </c>
      <c r="CL159" t="s">
        <v>424</v>
      </c>
      <c r="CM159" t="s">
        <v>1612</v>
      </c>
      <c r="CN159" t="s">
        <v>1193</v>
      </c>
      <c r="CO159" t="s">
        <v>424</v>
      </c>
      <c r="CP159" t="s">
        <v>1612</v>
      </c>
      <c r="CQ159" t="s">
        <v>1193</v>
      </c>
      <c r="CR159" t="s">
        <v>427</v>
      </c>
      <c r="CS159" t="s">
        <v>1612</v>
      </c>
      <c r="CT159" t="s">
        <v>1193</v>
      </c>
      <c r="CU159" t="s">
        <v>424</v>
      </c>
      <c r="CV159" t="s">
        <v>1612</v>
      </c>
      <c r="CW159" t="s">
        <v>1194</v>
      </c>
      <c r="CX159" t="s">
        <v>3590</v>
      </c>
      <c r="CY159" t="s">
        <v>1612</v>
      </c>
      <c r="CZ159" t="s">
        <v>1193</v>
      </c>
      <c r="DA159" t="s">
        <v>1193</v>
      </c>
      <c r="DB159" t="s">
        <v>1193</v>
      </c>
      <c r="DC159" t="s">
        <v>1193</v>
      </c>
      <c r="DD159" t="s">
        <v>1193</v>
      </c>
      <c r="DE159" t="s">
        <v>1193</v>
      </c>
      <c r="DF159" t="s">
        <v>1193</v>
      </c>
      <c r="DG159" t="s">
        <v>1193</v>
      </c>
      <c r="DH159" t="s">
        <v>1193</v>
      </c>
      <c r="DI159" t="s">
        <v>1193</v>
      </c>
      <c r="DJ159" t="s">
        <v>1193</v>
      </c>
      <c r="DK159" t="s">
        <v>1194</v>
      </c>
      <c r="DL159" t="s">
        <v>1193</v>
      </c>
      <c r="DM159" t="s">
        <v>5065</v>
      </c>
      <c r="DN159" t="s">
        <v>1194</v>
      </c>
      <c r="DO159" t="s">
        <v>1612</v>
      </c>
      <c r="DP159">
        <v>0.02</v>
      </c>
      <c r="DQ159">
        <v>0.97</v>
      </c>
      <c r="DR159" t="s">
        <v>5066</v>
      </c>
      <c r="DS159" t="s">
        <v>3611</v>
      </c>
      <c r="DT159">
        <v>4</v>
      </c>
      <c r="DU159">
        <v>4</v>
      </c>
      <c r="DV159">
        <v>5</v>
      </c>
      <c r="DW159">
        <v>1</v>
      </c>
      <c r="DX159" t="s">
        <v>5067</v>
      </c>
      <c r="DY159" t="s">
        <v>5068</v>
      </c>
    </row>
    <row r="160" spans="1:129">
      <c r="A160" t="s">
        <v>49</v>
      </c>
      <c r="B160" t="s">
        <v>101</v>
      </c>
      <c r="C160" t="s">
        <v>100</v>
      </c>
      <c r="D160" s="402" t="s">
        <v>99</v>
      </c>
      <c r="E160" s="402" t="s">
        <v>98</v>
      </c>
      <c r="F160" t="s">
        <v>5069</v>
      </c>
      <c r="G160" t="s">
        <v>5070</v>
      </c>
      <c r="H160">
        <v>1375652068</v>
      </c>
      <c r="I160" t="s">
        <v>3251</v>
      </c>
      <c r="J160">
        <v>5</v>
      </c>
      <c r="K160">
        <v>1</v>
      </c>
      <c r="L160">
        <v>24</v>
      </c>
      <c r="M160">
        <v>4</v>
      </c>
      <c r="N160">
        <v>15</v>
      </c>
      <c r="O160">
        <v>10</v>
      </c>
      <c r="P160">
        <v>28</v>
      </c>
      <c r="Q160">
        <v>25</v>
      </c>
      <c r="R160">
        <v>1</v>
      </c>
      <c r="S160" t="s">
        <v>1193</v>
      </c>
      <c r="T160" t="s">
        <v>3577</v>
      </c>
      <c r="U160" t="s">
        <v>1612</v>
      </c>
      <c r="V160" t="s">
        <v>1193</v>
      </c>
      <c r="W160" t="s">
        <v>1193</v>
      </c>
      <c r="X160" t="s">
        <v>1193</v>
      </c>
      <c r="Y160" t="s">
        <v>1196</v>
      </c>
      <c r="Z160" t="s">
        <v>1193</v>
      </c>
      <c r="AA160" t="s">
        <v>1193</v>
      </c>
      <c r="AB160" t="s">
        <v>1196</v>
      </c>
      <c r="AC160" t="s">
        <v>1193</v>
      </c>
      <c r="AD160" t="s">
        <v>1612</v>
      </c>
      <c r="AE160" t="s">
        <v>1612</v>
      </c>
      <c r="AF160" t="s">
        <v>1612</v>
      </c>
      <c r="AG160">
        <v>42461</v>
      </c>
      <c r="AH160" t="s">
        <v>1612</v>
      </c>
      <c r="AI160" t="s">
        <v>1612</v>
      </c>
      <c r="AJ160">
        <v>42826</v>
      </c>
      <c r="AK160" t="s">
        <v>1612</v>
      </c>
      <c r="AL160" t="s">
        <v>1612</v>
      </c>
      <c r="AM160" t="s">
        <v>1612</v>
      </c>
      <c r="AN160" t="s">
        <v>1612</v>
      </c>
      <c r="AO160" t="s">
        <v>3252</v>
      </c>
      <c r="AP160" t="s">
        <v>1612</v>
      </c>
      <c r="AQ160" t="s">
        <v>1612</v>
      </c>
      <c r="AR160" t="s">
        <v>3252</v>
      </c>
      <c r="AS160" t="s">
        <v>1612</v>
      </c>
      <c r="AT160">
        <v>4917</v>
      </c>
      <c r="AU160">
        <v>1683</v>
      </c>
      <c r="AV160" t="s">
        <v>5071</v>
      </c>
      <c r="AW160" t="s">
        <v>402</v>
      </c>
      <c r="AX160">
        <v>4773</v>
      </c>
      <c r="AY160">
        <v>4504750</v>
      </c>
      <c r="AZ160">
        <v>4504750</v>
      </c>
      <c r="BA160">
        <v>4504750</v>
      </c>
      <c r="BB160">
        <v>4504750</v>
      </c>
      <c r="BC160">
        <v>3397017</v>
      </c>
      <c r="BD160">
        <v>5532500</v>
      </c>
      <c r="BE160" t="s">
        <v>1612</v>
      </c>
      <c r="BF160">
        <v>4504750</v>
      </c>
      <c r="BG160">
        <v>4504750</v>
      </c>
      <c r="BH160">
        <v>4504750</v>
      </c>
      <c r="BI160">
        <v>4504750</v>
      </c>
      <c r="BJ160">
        <v>4504750</v>
      </c>
      <c r="BK160">
        <v>5532500</v>
      </c>
      <c r="BL160" t="s">
        <v>1612</v>
      </c>
      <c r="BM160" t="s">
        <v>5072</v>
      </c>
      <c r="BN160" t="s">
        <v>1215</v>
      </c>
      <c r="BO160" t="s">
        <v>5073</v>
      </c>
      <c r="BP160" t="s">
        <v>1215</v>
      </c>
      <c r="BQ160" t="s">
        <v>5074</v>
      </c>
      <c r="BR160" t="s">
        <v>1612</v>
      </c>
      <c r="BS160" t="s">
        <v>1214</v>
      </c>
      <c r="BT160" t="s">
        <v>5075</v>
      </c>
      <c r="BU160" t="s">
        <v>1612</v>
      </c>
      <c r="BV160" t="s">
        <v>1217</v>
      </c>
      <c r="BW160" t="s">
        <v>5076</v>
      </c>
      <c r="BX160" t="s">
        <v>1193</v>
      </c>
      <c r="BY160" t="s">
        <v>3588</v>
      </c>
      <c r="BZ160" t="s">
        <v>3607</v>
      </c>
      <c r="CA160" t="s">
        <v>1193</v>
      </c>
      <c r="CB160" t="s">
        <v>1194</v>
      </c>
      <c r="CC160" t="s">
        <v>3590</v>
      </c>
      <c r="CD160" t="s">
        <v>1612</v>
      </c>
      <c r="CE160" t="s">
        <v>1194</v>
      </c>
      <c r="CF160" t="s">
        <v>3590</v>
      </c>
      <c r="CG160" t="s">
        <v>1612</v>
      </c>
      <c r="CH160" t="s">
        <v>1194</v>
      </c>
      <c r="CI160" t="s">
        <v>3590</v>
      </c>
      <c r="CJ160" t="s">
        <v>1612</v>
      </c>
      <c r="CK160" t="s">
        <v>1193</v>
      </c>
      <c r="CL160" t="s">
        <v>424</v>
      </c>
      <c r="CM160" t="s">
        <v>1612</v>
      </c>
      <c r="CN160" t="s">
        <v>1193</v>
      </c>
      <c r="CO160" t="s">
        <v>424</v>
      </c>
      <c r="CP160" t="s">
        <v>1612</v>
      </c>
      <c r="CQ160" t="s">
        <v>1194</v>
      </c>
      <c r="CR160" t="s">
        <v>3590</v>
      </c>
      <c r="CS160" t="s">
        <v>1612</v>
      </c>
      <c r="CT160" t="s">
        <v>1194</v>
      </c>
      <c r="CU160" t="s">
        <v>3590</v>
      </c>
      <c r="CV160" t="s">
        <v>1612</v>
      </c>
      <c r="CW160" t="s">
        <v>1194</v>
      </c>
      <c r="CX160" t="s">
        <v>3590</v>
      </c>
      <c r="CY160" t="s">
        <v>1612</v>
      </c>
      <c r="CZ160" t="s">
        <v>1193</v>
      </c>
      <c r="DA160" t="s">
        <v>1193</v>
      </c>
      <c r="DB160" t="s">
        <v>1194</v>
      </c>
      <c r="DC160" t="s">
        <v>1193</v>
      </c>
      <c r="DD160" t="s">
        <v>1193</v>
      </c>
      <c r="DE160" t="s">
        <v>1193</v>
      </c>
      <c r="DF160" t="s">
        <v>1193</v>
      </c>
      <c r="DG160" t="s">
        <v>1193</v>
      </c>
      <c r="DH160" t="s">
        <v>1193</v>
      </c>
      <c r="DI160" t="s">
        <v>1193</v>
      </c>
      <c r="DJ160" t="s">
        <v>1194</v>
      </c>
      <c r="DK160" t="s">
        <v>1193</v>
      </c>
      <c r="DL160" t="s">
        <v>1193</v>
      </c>
      <c r="DM160" t="s">
        <v>5077</v>
      </c>
      <c r="DN160" t="s">
        <v>1194</v>
      </c>
      <c r="DO160" t="s">
        <v>1612</v>
      </c>
      <c r="DP160" t="s">
        <v>1612</v>
      </c>
      <c r="DQ160" t="s">
        <v>1612</v>
      </c>
      <c r="DR160" t="s">
        <v>5078</v>
      </c>
      <c r="DS160" t="s">
        <v>3592</v>
      </c>
      <c r="DT160">
        <v>2</v>
      </c>
      <c r="DU160">
        <v>2</v>
      </c>
      <c r="DV160">
        <v>6</v>
      </c>
      <c r="DW160">
        <v>1</v>
      </c>
      <c r="DX160" t="s">
        <v>5079</v>
      </c>
      <c r="DY160" t="s">
        <v>5080</v>
      </c>
    </row>
    <row r="161" spans="1:129">
      <c r="A161" t="s">
        <v>73</v>
      </c>
      <c r="B161" t="s">
        <v>72</v>
      </c>
      <c r="C161" t="s">
        <v>71</v>
      </c>
      <c r="D161" s="402" t="s">
        <v>94</v>
      </c>
      <c r="E161" s="402" t="s">
        <v>93</v>
      </c>
      <c r="F161" t="s">
        <v>5081</v>
      </c>
      <c r="G161" t="s">
        <v>5082</v>
      </c>
      <c r="H161">
        <v>20306882518</v>
      </c>
      <c r="I161" t="s">
        <v>5083</v>
      </c>
      <c r="J161">
        <v>5</v>
      </c>
      <c r="K161">
        <v>1</v>
      </c>
      <c r="L161">
        <v>24</v>
      </c>
      <c r="M161">
        <v>4</v>
      </c>
      <c r="N161">
        <v>15</v>
      </c>
      <c r="O161">
        <v>10</v>
      </c>
      <c r="P161">
        <v>28</v>
      </c>
      <c r="Q161">
        <v>25</v>
      </c>
      <c r="R161">
        <v>1</v>
      </c>
      <c r="S161" t="s">
        <v>1193</v>
      </c>
      <c r="T161" t="s">
        <v>3577</v>
      </c>
      <c r="U161" t="s">
        <v>1612</v>
      </c>
      <c r="V161" t="s">
        <v>1193</v>
      </c>
      <c r="W161" t="s">
        <v>1193</v>
      </c>
      <c r="X161" t="s">
        <v>1193</v>
      </c>
      <c r="Y161" t="s">
        <v>1193</v>
      </c>
      <c r="Z161" t="s">
        <v>1193</v>
      </c>
      <c r="AA161" t="s">
        <v>1193</v>
      </c>
      <c r="AB161" t="s">
        <v>1193</v>
      </c>
      <c r="AC161" t="s">
        <v>1193</v>
      </c>
      <c r="AD161" t="s">
        <v>1612</v>
      </c>
      <c r="AE161" t="s">
        <v>1612</v>
      </c>
      <c r="AF161" t="s">
        <v>1612</v>
      </c>
      <c r="AG161" t="s">
        <v>1612</v>
      </c>
      <c r="AH161" t="s">
        <v>1612</v>
      </c>
      <c r="AI161" t="s">
        <v>1612</v>
      </c>
      <c r="AJ161" t="s">
        <v>1612</v>
      </c>
      <c r="AK161" t="s">
        <v>1612</v>
      </c>
      <c r="AL161" t="s">
        <v>1612</v>
      </c>
      <c r="AM161" t="s">
        <v>1612</v>
      </c>
      <c r="AN161" t="s">
        <v>1612</v>
      </c>
      <c r="AO161" t="s">
        <v>1612</v>
      </c>
      <c r="AP161" t="s">
        <v>1612</v>
      </c>
      <c r="AQ161" t="s">
        <v>1612</v>
      </c>
      <c r="AR161" t="s">
        <v>1612</v>
      </c>
      <c r="AS161" t="s">
        <v>1612</v>
      </c>
      <c r="AT161">
        <v>5841</v>
      </c>
      <c r="AU161" t="s">
        <v>1612</v>
      </c>
      <c r="AV161" t="s">
        <v>2063</v>
      </c>
      <c r="AW161" t="s">
        <v>402</v>
      </c>
      <c r="AX161">
        <v>5304</v>
      </c>
      <c r="AY161">
        <v>5350500</v>
      </c>
      <c r="AZ161">
        <v>5350500</v>
      </c>
      <c r="BA161">
        <v>5350500</v>
      </c>
      <c r="BB161">
        <v>5350500</v>
      </c>
      <c r="BC161">
        <v>5350500</v>
      </c>
      <c r="BD161">
        <v>5350500</v>
      </c>
      <c r="BE161" t="s">
        <v>5084</v>
      </c>
      <c r="BF161">
        <v>5350500</v>
      </c>
      <c r="BG161">
        <v>5350500</v>
      </c>
      <c r="BH161">
        <v>5350500</v>
      </c>
      <c r="BI161">
        <v>5350500</v>
      </c>
      <c r="BJ161">
        <v>5350500</v>
      </c>
      <c r="BK161">
        <v>5350500</v>
      </c>
      <c r="BL161" t="s">
        <v>5085</v>
      </c>
      <c r="BM161" t="s">
        <v>5086</v>
      </c>
      <c r="BN161" t="s">
        <v>1214</v>
      </c>
      <c r="BO161" t="s">
        <v>5087</v>
      </c>
      <c r="BP161" t="s">
        <v>1217</v>
      </c>
      <c r="BQ161" t="s">
        <v>5088</v>
      </c>
      <c r="BR161" t="s">
        <v>1612</v>
      </c>
      <c r="BS161" t="s">
        <v>1216</v>
      </c>
      <c r="BT161" t="s">
        <v>5089</v>
      </c>
      <c r="BU161" t="s">
        <v>5090</v>
      </c>
      <c r="BV161" t="s">
        <v>1217</v>
      </c>
      <c r="BW161" t="s">
        <v>5091</v>
      </c>
      <c r="BX161" t="s">
        <v>1193</v>
      </c>
      <c r="BY161" t="s">
        <v>3606</v>
      </c>
      <c r="BZ161" t="s">
        <v>3589</v>
      </c>
      <c r="CA161" t="s">
        <v>1193</v>
      </c>
      <c r="CB161" t="s">
        <v>1194</v>
      </c>
      <c r="CC161" t="s">
        <v>3590</v>
      </c>
      <c r="CD161" t="s">
        <v>1612</v>
      </c>
      <c r="CE161" t="s">
        <v>1194</v>
      </c>
      <c r="CF161" t="s">
        <v>3590</v>
      </c>
      <c r="CG161" t="s">
        <v>1612</v>
      </c>
      <c r="CH161" t="s">
        <v>1193</v>
      </c>
      <c r="CI161" t="s">
        <v>421</v>
      </c>
      <c r="CJ161" t="s">
        <v>1612</v>
      </c>
      <c r="CK161" t="s">
        <v>1193</v>
      </c>
      <c r="CL161" t="s">
        <v>427</v>
      </c>
      <c r="CM161" t="s">
        <v>1612</v>
      </c>
      <c r="CN161" t="s">
        <v>1194</v>
      </c>
      <c r="CO161" t="s">
        <v>3590</v>
      </c>
      <c r="CP161" t="s">
        <v>1612</v>
      </c>
      <c r="CQ161" t="s">
        <v>1194</v>
      </c>
      <c r="CR161" t="s">
        <v>3590</v>
      </c>
      <c r="CS161" t="s">
        <v>1612</v>
      </c>
      <c r="CT161" t="s">
        <v>1194</v>
      </c>
      <c r="CU161" t="s">
        <v>3590</v>
      </c>
      <c r="CV161" t="s">
        <v>1612</v>
      </c>
      <c r="CW161" t="s">
        <v>1193</v>
      </c>
      <c r="CX161" t="s">
        <v>425</v>
      </c>
      <c r="CY161" t="s">
        <v>5092</v>
      </c>
      <c r="CZ161" t="s">
        <v>1193</v>
      </c>
      <c r="DA161" t="s">
        <v>1193</v>
      </c>
      <c r="DB161" t="s">
        <v>1193</v>
      </c>
      <c r="DC161" t="s">
        <v>1193</v>
      </c>
      <c r="DD161" t="s">
        <v>1193</v>
      </c>
      <c r="DE161" t="s">
        <v>1193</v>
      </c>
      <c r="DF161" t="s">
        <v>1193</v>
      </c>
      <c r="DG161" t="s">
        <v>1193</v>
      </c>
      <c r="DH161" t="s">
        <v>1193</v>
      </c>
      <c r="DI161" t="s">
        <v>1193</v>
      </c>
      <c r="DJ161" t="s">
        <v>1193</v>
      </c>
      <c r="DK161" t="s">
        <v>1193</v>
      </c>
      <c r="DL161" t="s">
        <v>1193</v>
      </c>
      <c r="DM161" t="s">
        <v>5093</v>
      </c>
      <c r="DN161" t="s">
        <v>1193</v>
      </c>
      <c r="DO161" t="s">
        <v>5094</v>
      </c>
      <c r="DP161">
        <v>0.75</v>
      </c>
      <c r="DQ161">
        <v>0.41399999999999998</v>
      </c>
      <c r="DR161" t="s">
        <v>5095</v>
      </c>
      <c r="DS161" t="s">
        <v>3611</v>
      </c>
      <c r="DT161">
        <v>55190</v>
      </c>
      <c r="DU161">
        <v>103</v>
      </c>
      <c r="DV161">
        <v>3</v>
      </c>
      <c r="DW161">
        <v>1</v>
      </c>
      <c r="DX161" t="s">
        <v>5096</v>
      </c>
      <c r="DY161" t="s">
        <v>5097</v>
      </c>
    </row>
    <row r="162" spans="1:129">
      <c r="A162" t="s">
        <v>44</v>
      </c>
      <c r="B162" t="s">
        <v>43</v>
      </c>
      <c r="C162" t="s">
        <v>42</v>
      </c>
      <c r="D162" s="402" t="s">
        <v>90</v>
      </c>
      <c r="E162" s="402" t="s">
        <v>89</v>
      </c>
      <c r="F162" t="s">
        <v>3293</v>
      </c>
      <c r="G162" t="s">
        <v>3294</v>
      </c>
      <c r="H162" t="s">
        <v>3295</v>
      </c>
      <c r="I162" t="s">
        <v>5098</v>
      </c>
      <c r="J162">
        <v>5</v>
      </c>
      <c r="K162">
        <v>1</v>
      </c>
      <c r="L162">
        <v>24</v>
      </c>
      <c r="M162">
        <v>4</v>
      </c>
      <c r="N162">
        <v>15</v>
      </c>
      <c r="O162">
        <v>10</v>
      </c>
      <c r="P162">
        <v>28</v>
      </c>
      <c r="Q162">
        <v>25</v>
      </c>
      <c r="R162">
        <v>1</v>
      </c>
      <c r="S162" t="s">
        <v>1193</v>
      </c>
      <c r="T162" t="s">
        <v>3577</v>
      </c>
      <c r="U162" t="s">
        <v>1612</v>
      </c>
      <c r="V162" t="s">
        <v>1193</v>
      </c>
      <c r="W162" t="s">
        <v>1193</v>
      </c>
      <c r="X162" t="s">
        <v>1193</v>
      </c>
      <c r="Y162" t="s">
        <v>1196</v>
      </c>
      <c r="Z162" t="s">
        <v>1193</v>
      </c>
      <c r="AA162" t="s">
        <v>1193</v>
      </c>
      <c r="AB162" t="s">
        <v>1193</v>
      </c>
      <c r="AC162" t="s">
        <v>1193</v>
      </c>
      <c r="AD162" t="s">
        <v>1612</v>
      </c>
      <c r="AE162" t="s">
        <v>1612</v>
      </c>
      <c r="AF162" t="s">
        <v>1612</v>
      </c>
      <c r="AG162">
        <v>42461</v>
      </c>
      <c r="AH162" t="s">
        <v>1612</v>
      </c>
      <c r="AI162" t="s">
        <v>1612</v>
      </c>
      <c r="AJ162" t="s">
        <v>1612</v>
      </c>
      <c r="AK162" t="s">
        <v>1612</v>
      </c>
      <c r="AL162" t="s">
        <v>1612</v>
      </c>
      <c r="AM162" t="s">
        <v>1612</v>
      </c>
      <c r="AN162" t="s">
        <v>1612</v>
      </c>
      <c r="AO162" t="s">
        <v>5099</v>
      </c>
      <c r="AP162" t="s">
        <v>1612</v>
      </c>
      <c r="AQ162" t="s">
        <v>1612</v>
      </c>
      <c r="AR162" t="s">
        <v>1612</v>
      </c>
      <c r="AS162" t="s">
        <v>1612</v>
      </c>
      <c r="AT162">
        <v>10433</v>
      </c>
      <c r="AU162" t="s">
        <v>1612</v>
      </c>
      <c r="AV162" t="s">
        <v>5100</v>
      </c>
      <c r="AW162" t="s">
        <v>403</v>
      </c>
      <c r="AX162">
        <v>10352</v>
      </c>
      <c r="AY162">
        <v>10113838.5</v>
      </c>
      <c r="AZ162">
        <v>10733491.499999996</v>
      </c>
      <c r="BA162">
        <v>10247248</v>
      </c>
      <c r="BB162">
        <v>10247248</v>
      </c>
      <c r="BC162">
        <v>10113838.5</v>
      </c>
      <c r="BD162">
        <v>10733491.499999996</v>
      </c>
      <c r="BE162" t="s">
        <v>5101</v>
      </c>
      <c r="BF162">
        <v>10113838.5</v>
      </c>
      <c r="BG162">
        <v>10733491.499999996</v>
      </c>
      <c r="BH162">
        <v>10247248</v>
      </c>
      <c r="BI162">
        <v>10247248</v>
      </c>
      <c r="BJ162">
        <v>10113838.5</v>
      </c>
      <c r="BK162">
        <v>10733491.499999996</v>
      </c>
      <c r="BL162" t="s">
        <v>3298</v>
      </c>
      <c r="BM162" t="s">
        <v>5102</v>
      </c>
      <c r="BN162" t="s">
        <v>1214</v>
      </c>
      <c r="BO162" t="s">
        <v>5103</v>
      </c>
      <c r="BP162" t="s">
        <v>1214</v>
      </c>
      <c r="BQ162" t="s">
        <v>5104</v>
      </c>
      <c r="BR162" t="s">
        <v>1612</v>
      </c>
      <c r="BS162" t="s">
        <v>1214</v>
      </c>
      <c r="BT162" t="s">
        <v>5105</v>
      </c>
      <c r="BU162" t="s">
        <v>1612</v>
      </c>
      <c r="BV162" t="s">
        <v>1214</v>
      </c>
      <c r="BW162" t="s">
        <v>5106</v>
      </c>
      <c r="BX162" t="s">
        <v>1193</v>
      </c>
      <c r="BY162" t="s">
        <v>3606</v>
      </c>
      <c r="BZ162" t="s">
        <v>3589</v>
      </c>
      <c r="CA162" t="s">
        <v>1193</v>
      </c>
      <c r="CB162" t="s">
        <v>1193</v>
      </c>
      <c r="CC162" t="s">
        <v>423</v>
      </c>
      <c r="CD162" t="s">
        <v>1612</v>
      </c>
      <c r="CE162" t="s">
        <v>1193</v>
      </c>
      <c r="CF162" t="s">
        <v>422</v>
      </c>
      <c r="CG162" t="s">
        <v>1612</v>
      </c>
      <c r="CH162" t="s">
        <v>1194</v>
      </c>
      <c r="CI162" t="s">
        <v>3590</v>
      </c>
      <c r="CJ162" t="s">
        <v>1612</v>
      </c>
      <c r="CK162" t="s">
        <v>1193</v>
      </c>
      <c r="CL162" t="s">
        <v>427</v>
      </c>
      <c r="CM162" t="s">
        <v>1612</v>
      </c>
      <c r="CN162" t="s">
        <v>1193</v>
      </c>
      <c r="CO162" t="s">
        <v>424</v>
      </c>
      <c r="CP162" t="s">
        <v>1612</v>
      </c>
      <c r="CQ162" t="s">
        <v>1193</v>
      </c>
      <c r="CR162" t="s">
        <v>421</v>
      </c>
      <c r="CS162" t="s">
        <v>1612</v>
      </c>
      <c r="CT162" t="s">
        <v>1193</v>
      </c>
      <c r="CU162" t="s">
        <v>421</v>
      </c>
      <c r="CV162" t="s">
        <v>1612</v>
      </c>
      <c r="CW162" t="s">
        <v>1194</v>
      </c>
      <c r="CX162" t="s">
        <v>3590</v>
      </c>
      <c r="CY162" t="s">
        <v>1612</v>
      </c>
      <c r="CZ162" t="s">
        <v>1193</v>
      </c>
      <c r="DA162" t="s">
        <v>1193</v>
      </c>
      <c r="DB162" t="s">
        <v>1194</v>
      </c>
      <c r="DC162" t="s">
        <v>1193</v>
      </c>
      <c r="DD162" t="s">
        <v>1193</v>
      </c>
      <c r="DE162" t="s">
        <v>1194</v>
      </c>
      <c r="DF162" t="s">
        <v>1194</v>
      </c>
      <c r="DG162" t="s">
        <v>1194</v>
      </c>
      <c r="DH162" t="s">
        <v>1194</v>
      </c>
      <c r="DI162" t="s">
        <v>1194</v>
      </c>
      <c r="DJ162" t="s">
        <v>1194</v>
      </c>
      <c r="DK162" t="s">
        <v>1194</v>
      </c>
      <c r="DL162" t="s">
        <v>1193</v>
      </c>
      <c r="DM162" t="s">
        <v>5107</v>
      </c>
      <c r="DN162" t="s">
        <v>1193</v>
      </c>
      <c r="DO162" t="s">
        <v>5108</v>
      </c>
      <c r="DP162">
        <v>0.02</v>
      </c>
      <c r="DQ162">
        <v>0.89</v>
      </c>
      <c r="DR162" t="s">
        <v>5109</v>
      </c>
      <c r="DS162" t="s">
        <v>3592</v>
      </c>
      <c r="DT162">
        <v>453</v>
      </c>
      <c r="DU162">
        <v>406</v>
      </c>
      <c r="DV162">
        <v>25</v>
      </c>
      <c r="DW162">
        <v>1</v>
      </c>
      <c r="DX162" t="s">
        <v>5110</v>
      </c>
      <c r="DY162" t="s">
        <v>5111</v>
      </c>
    </row>
    <row r="163" spans="1:129">
      <c r="A163" t="s">
        <v>49</v>
      </c>
      <c r="B163" t="s">
        <v>48</v>
      </c>
      <c r="C163" t="s">
        <v>47</v>
      </c>
      <c r="D163" s="402" t="s">
        <v>88</v>
      </c>
      <c r="E163" s="402" t="s">
        <v>87</v>
      </c>
      <c r="F163" t="s">
        <v>3305</v>
      </c>
      <c r="G163" t="s">
        <v>3306</v>
      </c>
      <c r="H163" t="s">
        <v>5112</v>
      </c>
      <c r="I163" t="s">
        <v>3308</v>
      </c>
      <c r="J163">
        <v>5</v>
      </c>
      <c r="K163">
        <v>1</v>
      </c>
      <c r="L163">
        <v>24</v>
      </c>
      <c r="M163">
        <v>4</v>
      </c>
      <c r="N163">
        <v>15</v>
      </c>
      <c r="O163">
        <v>10</v>
      </c>
      <c r="P163">
        <v>28</v>
      </c>
      <c r="Q163">
        <v>25</v>
      </c>
      <c r="R163">
        <v>1</v>
      </c>
      <c r="S163" t="s">
        <v>1193</v>
      </c>
      <c r="T163" t="s">
        <v>3577</v>
      </c>
      <c r="U163" t="s">
        <v>1612</v>
      </c>
      <c r="V163" t="s">
        <v>1193</v>
      </c>
      <c r="W163" t="s">
        <v>1193</v>
      </c>
      <c r="X163" t="s">
        <v>1196</v>
      </c>
      <c r="Y163" t="s">
        <v>1193</v>
      </c>
      <c r="Z163" t="s">
        <v>1196</v>
      </c>
      <c r="AA163" t="s">
        <v>1196</v>
      </c>
      <c r="AB163" t="s">
        <v>1193</v>
      </c>
      <c r="AC163" t="s">
        <v>1193</v>
      </c>
      <c r="AD163" t="s">
        <v>1612</v>
      </c>
      <c r="AE163" t="s">
        <v>1612</v>
      </c>
      <c r="AF163">
        <v>42461</v>
      </c>
      <c r="AG163" t="s">
        <v>1612</v>
      </c>
      <c r="AH163">
        <v>42461</v>
      </c>
      <c r="AI163">
        <v>42461</v>
      </c>
      <c r="AJ163" t="s">
        <v>1612</v>
      </c>
      <c r="AK163" t="s">
        <v>1612</v>
      </c>
      <c r="AL163" t="s">
        <v>1612</v>
      </c>
      <c r="AM163" t="s">
        <v>1612</v>
      </c>
      <c r="AN163" t="s">
        <v>5113</v>
      </c>
      <c r="AO163" t="s">
        <v>1612</v>
      </c>
      <c r="AP163" t="s">
        <v>5114</v>
      </c>
      <c r="AQ163" t="s">
        <v>5115</v>
      </c>
      <c r="AR163" t="s">
        <v>1612</v>
      </c>
      <c r="AS163" t="s">
        <v>1612</v>
      </c>
      <c r="AT163">
        <v>7539</v>
      </c>
      <c r="AU163" t="s">
        <v>1612</v>
      </c>
      <c r="AV163" t="s">
        <v>2074</v>
      </c>
      <c r="AW163" t="s">
        <v>403</v>
      </c>
      <c r="AX163">
        <v>7503</v>
      </c>
      <c r="AY163">
        <v>7815438</v>
      </c>
      <c r="AZ163">
        <v>5386883</v>
      </c>
      <c r="BA163">
        <v>5386882</v>
      </c>
      <c r="BB163">
        <v>5386882</v>
      </c>
      <c r="BC163">
        <v>7815438</v>
      </c>
      <c r="BD163">
        <v>5386883</v>
      </c>
      <c r="BE163" t="s">
        <v>3312</v>
      </c>
      <c r="BF163">
        <v>5570715</v>
      </c>
      <c r="BG163">
        <v>6186742</v>
      </c>
      <c r="BH163">
        <v>6415322</v>
      </c>
      <c r="BI163">
        <v>6047481</v>
      </c>
      <c r="BJ163">
        <v>5570715</v>
      </c>
      <c r="BK163">
        <v>6186741.96</v>
      </c>
      <c r="BL163" t="s">
        <v>5116</v>
      </c>
      <c r="BM163" t="s">
        <v>5117</v>
      </c>
      <c r="BN163" t="s">
        <v>1216</v>
      </c>
      <c r="BO163" t="s">
        <v>5118</v>
      </c>
      <c r="BP163" t="s">
        <v>1214</v>
      </c>
      <c r="BQ163" t="s">
        <v>5119</v>
      </c>
      <c r="BR163" t="s">
        <v>1612</v>
      </c>
      <c r="BS163" t="s">
        <v>1214</v>
      </c>
      <c r="BT163" t="s">
        <v>5120</v>
      </c>
      <c r="BU163" t="s">
        <v>1612</v>
      </c>
      <c r="BV163" t="s">
        <v>1215</v>
      </c>
      <c r="BW163" t="s">
        <v>5121</v>
      </c>
      <c r="BX163" t="s">
        <v>1193</v>
      </c>
      <c r="BY163" t="s">
        <v>3606</v>
      </c>
      <c r="BZ163" t="s">
        <v>3607</v>
      </c>
      <c r="CA163" t="s">
        <v>1193</v>
      </c>
      <c r="CB163" t="s">
        <v>1193</v>
      </c>
      <c r="CC163" t="s">
        <v>423</v>
      </c>
      <c r="CD163" t="s">
        <v>1612</v>
      </c>
      <c r="CE163" t="s">
        <v>1193</v>
      </c>
      <c r="CF163" t="s">
        <v>422</v>
      </c>
      <c r="CG163" t="s">
        <v>1612</v>
      </c>
      <c r="CH163" t="s">
        <v>1193</v>
      </c>
      <c r="CI163" t="s">
        <v>422</v>
      </c>
      <c r="CJ163" t="s">
        <v>1612</v>
      </c>
      <c r="CK163" t="s">
        <v>1194</v>
      </c>
      <c r="CL163" t="s">
        <v>3590</v>
      </c>
      <c r="CM163" t="s">
        <v>1612</v>
      </c>
      <c r="CN163" t="s">
        <v>1193</v>
      </c>
      <c r="CO163" t="s">
        <v>423</v>
      </c>
      <c r="CP163" t="s">
        <v>1612</v>
      </c>
      <c r="CQ163" t="s">
        <v>1193</v>
      </c>
      <c r="CR163" t="s">
        <v>422</v>
      </c>
      <c r="CS163" t="s">
        <v>1612</v>
      </c>
      <c r="CT163" t="s">
        <v>1193</v>
      </c>
      <c r="CU163" t="s">
        <v>422</v>
      </c>
      <c r="CV163" t="s">
        <v>1612</v>
      </c>
      <c r="CW163" t="s">
        <v>1194</v>
      </c>
      <c r="CX163" t="s">
        <v>3590</v>
      </c>
      <c r="CY163" t="s">
        <v>1612</v>
      </c>
      <c r="CZ163" t="s">
        <v>1193</v>
      </c>
      <c r="DA163" t="s">
        <v>1193</v>
      </c>
      <c r="DB163" t="s">
        <v>1193</v>
      </c>
      <c r="DC163" t="s">
        <v>1193</v>
      </c>
      <c r="DD163" t="s">
        <v>1193</v>
      </c>
      <c r="DE163" t="s">
        <v>1193</v>
      </c>
      <c r="DF163" t="s">
        <v>1194</v>
      </c>
      <c r="DG163" t="s">
        <v>1194</v>
      </c>
      <c r="DH163" t="s">
        <v>1194</v>
      </c>
      <c r="DI163" t="s">
        <v>1194</v>
      </c>
      <c r="DJ163" t="s">
        <v>1194</v>
      </c>
      <c r="DK163" t="s">
        <v>1194</v>
      </c>
      <c r="DL163" t="s">
        <v>1194</v>
      </c>
      <c r="DM163" t="s">
        <v>5122</v>
      </c>
      <c r="DN163" t="s">
        <v>1193</v>
      </c>
      <c r="DO163" t="s">
        <v>5123</v>
      </c>
      <c r="DP163">
        <v>0.7</v>
      </c>
      <c r="DQ163">
        <v>0.81</v>
      </c>
      <c r="DR163" t="s">
        <v>5124</v>
      </c>
      <c r="DS163" t="s">
        <v>3592</v>
      </c>
      <c r="DT163">
        <v>60</v>
      </c>
      <c r="DU163">
        <v>60</v>
      </c>
      <c r="DV163">
        <v>29</v>
      </c>
      <c r="DW163">
        <v>1</v>
      </c>
      <c r="DX163" t="s">
        <v>5125</v>
      </c>
      <c r="DY163" t="s">
        <v>5126</v>
      </c>
    </row>
    <row r="164" spans="1:129">
      <c r="A164" t="s">
        <v>73</v>
      </c>
      <c r="B164" t="s">
        <v>72</v>
      </c>
      <c r="C164" t="s">
        <v>71</v>
      </c>
      <c r="D164" s="402" t="s">
        <v>86</v>
      </c>
      <c r="E164" s="402" t="s">
        <v>85</v>
      </c>
      <c r="F164" t="s">
        <v>3321</v>
      </c>
      <c r="G164" t="s">
        <v>5127</v>
      </c>
      <c r="H164">
        <v>7947466740</v>
      </c>
      <c r="I164" t="s">
        <v>3323</v>
      </c>
      <c r="J164">
        <v>5</v>
      </c>
      <c r="K164">
        <v>1</v>
      </c>
      <c r="L164">
        <v>24</v>
      </c>
      <c r="M164">
        <v>4</v>
      </c>
      <c r="N164">
        <v>15</v>
      </c>
      <c r="O164">
        <v>10</v>
      </c>
      <c r="P164">
        <v>28</v>
      </c>
      <c r="Q164">
        <v>25</v>
      </c>
      <c r="R164">
        <v>1</v>
      </c>
      <c r="S164" t="s">
        <v>1193</v>
      </c>
      <c r="T164" t="s">
        <v>3577</v>
      </c>
      <c r="U164" t="s">
        <v>1612</v>
      </c>
      <c r="V164" t="s">
        <v>1193</v>
      </c>
      <c r="W164" t="s">
        <v>1193</v>
      </c>
      <c r="X164" t="s">
        <v>1193</v>
      </c>
      <c r="Y164" t="s">
        <v>1193</v>
      </c>
      <c r="Z164" t="s">
        <v>1193</v>
      </c>
      <c r="AA164" t="s">
        <v>1193</v>
      </c>
      <c r="AB164" t="s">
        <v>1193</v>
      </c>
      <c r="AC164" t="s">
        <v>1193</v>
      </c>
      <c r="AD164" t="s">
        <v>1612</v>
      </c>
      <c r="AE164" t="s">
        <v>1612</v>
      </c>
      <c r="AF164" t="s">
        <v>1612</v>
      </c>
      <c r="AG164" t="s">
        <v>1612</v>
      </c>
      <c r="AH164" t="s">
        <v>1612</v>
      </c>
      <c r="AI164" t="s">
        <v>1612</v>
      </c>
      <c r="AJ164" t="s">
        <v>1612</v>
      </c>
      <c r="AK164" t="s">
        <v>1612</v>
      </c>
      <c r="AL164" t="s">
        <v>1612</v>
      </c>
      <c r="AM164" t="s">
        <v>1612</v>
      </c>
      <c r="AN164" t="s">
        <v>1612</v>
      </c>
      <c r="AO164" t="s">
        <v>1612</v>
      </c>
      <c r="AP164" t="s">
        <v>1612</v>
      </c>
      <c r="AQ164" t="s">
        <v>1612</v>
      </c>
      <c r="AR164" t="s">
        <v>1612</v>
      </c>
      <c r="AS164" t="s">
        <v>1612</v>
      </c>
      <c r="AT164">
        <v>5456</v>
      </c>
      <c r="AU164">
        <v>207110</v>
      </c>
      <c r="AV164" t="s">
        <v>1613</v>
      </c>
      <c r="AW164" t="s">
        <v>402</v>
      </c>
      <c r="AX164">
        <v>6608</v>
      </c>
      <c r="AY164">
        <v>5136700</v>
      </c>
      <c r="AZ164">
        <v>4890800</v>
      </c>
      <c r="BA164">
        <v>4284800</v>
      </c>
      <c r="BB164">
        <v>4284700</v>
      </c>
      <c r="BC164">
        <v>5136493</v>
      </c>
      <c r="BD164">
        <v>4890750</v>
      </c>
      <c r="BE164" t="s">
        <v>1612</v>
      </c>
      <c r="BF164">
        <v>4497500</v>
      </c>
      <c r="BG164">
        <v>4384000</v>
      </c>
      <c r="BH164">
        <v>4384000</v>
      </c>
      <c r="BI164">
        <v>5330500</v>
      </c>
      <c r="BJ164">
        <v>4497500</v>
      </c>
      <c r="BK164">
        <v>4309000</v>
      </c>
      <c r="BL164" t="s">
        <v>1613</v>
      </c>
      <c r="BM164" t="s">
        <v>5128</v>
      </c>
      <c r="BN164" t="s">
        <v>1216</v>
      </c>
      <c r="BO164" t="s">
        <v>5129</v>
      </c>
      <c r="BP164" t="s">
        <v>1214</v>
      </c>
      <c r="BQ164" t="s">
        <v>5130</v>
      </c>
      <c r="BR164" t="s">
        <v>1612</v>
      </c>
      <c r="BS164" t="s">
        <v>1214</v>
      </c>
      <c r="BT164" t="s">
        <v>5130</v>
      </c>
      <c r="BU164" t="s">
        <v>1612</v>
      </c>
      <c r="BV164" t="s">
        <v>1217</v>
      </c>
      <c r="BW164" t="s">
        <v>5131</v>
      </c>
      <c r="BX164" t="s">
        <v>1193</v>
      </c>
      <c r="BY164" t="s">
        <v>3606</v>
      </c>
      <c r="BZ164" t="s">
        <v>3607</v>
      </c>
      <c r="CA164" t="s">
        <v>1193</v>
      </c>
      <c r="CB164" t="s">
        <v>1194</v>
      </c>
      <c r="CC164" t="s">
        <v>3590</v>
      </c>
      <c r="CD164" t="s">
        <v>1612</v>
      </c>
      <c r="CE164" t="s">
        <v>1194</v>
      </c>
      <c r="CF164" t="s">
        <v>3590</v>
      </c>
      <c r="CG164" t="s">
        <v>1612</v>
      </c>
      <c r="CH164" t="s">
        <v>1194</v>
      </c>
      <c r="CI164" t="s">
        <v>3590</v>
      </c>
      <c r="CJ164" t="s">
        <v>1612</v>
      </c>
      <c r="CK164" t="s">
        <v>1193</v>
      </c>
      <c r="CL164" t="s">
        <v>422</v>
      </c>
      <c r="CM164" t="s">
        <v>1612</v>
      </c>
      <c r="CN164" t="s">
        <v>1193</v>
      </c>
      <c r="CO164" t="s">
        <v>422</v>
      </c>
      <c r="CP164" t="s">
        <v>1612</v>
      </c>
      <c r="CQ164" t="s">
        <v>1193</v>
      </c>
      <c r="CR164" t="s">
        <v>421</v>
      </c>
      <c r="CS164" t="s">
        <v>1612</v>
      </c>
      <c r="CT164" t="s">
        <v>1193</v>
      </c>
      <c r="CU164" t="s">
        <v>421</v>
      </c>
      <c r="CV164" t="s">
        <v>1612</v>
      </c>
      <c r="CW164" t="s">
        <v>1194</v>
      </c>
      <c r="CX164" t="s">
        <v>3590</v>
      </c>
      <c r="CY164" t="s">
        <v>1612</v>
      </c>
      <c r="CZ164" t="s">
        <v>1193</v>
      </c>
      <c r="DA164" t="s">
        <v>1193</v>
      </c>
      <c r="DB164" t="s">
        <v>1194</v>
      </c>
      <c r="DC164" t="s">
        <v>1194</v>
      </c>
      <c r="DD164" t="s">
        <v>1193</v>
      </c>
      <c r="DE164" t="s">
        <v>1193</v>
      </c>
      <c r="DF164" t="s">
        <v>1193</v>
      </c>
      <c r="DG164" t="s">
        <v>1193</v>
      </c>
      <c r="DH164" t="s">
        <v>1194</v>
      </c>
      <c r="DI164" t="s">
        <v>1193</v>
      </c>
      <c r="DJ164" t="s">
        <v>1194</v>
      </c>
      <c r="DK164" t="s">
        <v>1194</v>
      </c>
      <c r="DL164" t="s">
        <v>1193</v>
      </c>
      <c r="DM164" t="s">
        <v>5132</v>
      </c>
      <c r="DN164" t="s">
        <v>1193</v>
      </c>
      <c r="DO164" t="s">
        <v>5133</v>
      </c>
      <c r="DP164">
        <v>0.11</v>
      </c>
      <c r="DQ164">
        <v>0.11</v>
      </c>
      <c r="DR164" t="s">
        <v>5134</v>
      </c>
      <c r="DS164" t="s">
        <v>3717</v>
      </c>
      <c r="DT164">
        <v>19</v>
      </c>
      <c r="DU164">
        <v>19</v>
      </c>
      <c r="DV164">
        <v>3</v>
      </c>
      <c r="DW164">
        <v>1</v>
      </c>
      <c r="DX164" t="s">
        <v>5135</v>
      </c>
      <c r="DY164" t="s">
        <v>5136</v>
      </c>
    </row>
    <row r="165" spans="1:129">
      <c r="A165" t="s">
        <v>73</v>
      </c>
      <c r="B165" t="s">
        <v>72</v>
      </c>
      <c r="C165" t="s">
        <v>71</v>
      </c>
      <c r="D165" s="402" t="s">
        <v>84</v>
      </c>
      <c r="E165" s="402" t="s">
        <v>83</v>
      </c>
      <c r="F165" t="s">
        <v>3330</v>
      </c>
      <c r="G165" t="s">
        <v>3331</v>
      </c>
      <c r="H165">
        <v>2088126673</v>
      </c>
      <c r="I165" t="s">
        <v>3332</v>
      </c>
      <c r="J165">
        <v>5</v>
      </c>
      <c r="K165">
        <v>1</v>
      </c>
      <c r="L165">
        <v>24</v>
      </c>
      <c r="M165">
        <v>4</v>
      </c>
      <c r="N165">
        <v>15</v>
      </c>
      <c r="O165">
        <v>10</v>
      </c>
      <c r="P165">
        <v>28</v>
      </c>
      <c r="Q165">
        <v>25</v>
      </c>
      <c r="R165">
        <v>1</v>
      </c>
      <c r="S165" t="s">
        <v>1193</v>
      </c>
      <c r="T165" t="s">
        <v>3577</v>
      </c>
      <c r="U165" t="s">
        <v>1612</v>
      </c>
      <c r="V165" t="s">
        <v>1193</v>
      </c>
      <c r="W165" t="s">
        <v>1193</v>
      </c>
      <c r="X165" t="s">
        <v>1193</v>
      </c>
      <c r="Y165" t="s">
        <v>1193</v>
      </c>
      <c r="Z165" t="s">
        <v>1193</v>
      </c>
      <c r="AA165" t="s">
        <v>1193</v>
      </c>
      <c r="AB165" t="s">
        <v>1193</v>
      </c>
      <c r="AC165" t="s">
        <v>1193</v>
      </c>
      <c r="AD165" t="s">
        <v>1612</v>
      </c>
      <c r="AE165" t="s">
        <v>1612</v>
      </c>
      <c r="AF165" t="s">
        <v>1612</v>
      </c>
      <c r="AG165" t="s">
        <v>1612</v>
      </c>
      <c r="AH165" t="s">
        <v>1612</v>
      </c>
      <c r="AI165" t="s">
        <v>1612</v>
      </c>
      <c r="AJ165" t="s">
        <v>1612</v>
      </c>
      <c r="AK165" t="s">
        <v>1612</v>
      </c>
      <c r="AL165" t="s">
        <v>1612</v>
      </c>
      <c r="AM165" t="s">
        <v>1612</v>
      </c>
      <c r="AN165" t="s">
        <v>1612</v>
      </c>
      <c r="AO165" t="s">
        <v>1612</v>
      </c>
      <c r="AP165" t="s">
        <v>1612</v>
      </c>
      <c r="AQ165" t="s">
        <v>1612</v>
      </c>
      <c r="AR165" t="s">
        <v>1612</v>
      </c>
      <c r="AS165" t="s">
        <v>1612</v>
      </c>
      <c r="AT165">
        <v>5891</v>
      </c>
      <c r="AU165">
        <v>494680</v>
      </c>
      <c r="AV165" t="s">
        <v>1612</v>
      </c>
      <c r="AW165" t="s">
        <v>404</v>
      </c>
      <c r="AX165">
        <v>6048</v>
      </c>
      <c r="AY165">
        <v>5432913</v>
      </c>
      <c r="AZ165">
        <v>5432913</v>
      </c>
      <c r="BA165">
        <v>5432913</v>
      </c>
      <c r="BB165">
        <v>5432914</v>
      </c>
      <c r="BC165">
        <v>5432913</v>
      </c>
      <c r="BD165">
        <v>5432913</v>
      </c>
      <c r="BE165" t="s">
        <v>5137</v>
      </c>
      <c r="BF165">
        <v>5432913</v>
      </c>
      <c r="BG165">
        <v>5432913</v>
      </c>
      <c r="BH165">
        <v>5432913</v>
      </c>
      <c r="BI165">
        <v>5432914</v>
      </c>
      <c r="BJ165">
        <v>5432913</v>
      </c>
      <c r="BK165">
        <v>5406409</v>
      </c>
      <c r="BL165" t="s">
        <v>5137</v>
      </c>
      <c r="BM165" t="s">
        <v>5138</v>
      </c>
      <c r="BN165" t="s">
        <v>1214</v>
      </c>
      <c r="BO165" t="s">
        <v>5139</v>
      </c>
      <c r="BP165" t="s">
        <v>1215</v>
      </c>
      <c r="BQ165" t="s">
        <v>5140</v>
      </c>
      <c r="BR165" t="s">
        <v>1612</v>
      </c>
      <c r="BS165" t="s">
        <v>1214</v>
      </c>
      <c r="BT165" t="s">
        <v>5141</v>
      </c>
      <c r="BU165" t="s">
        <v>1612</v>
      </c>
      <c r="BV165" t="s">
        <v>1216</v>
      </c>
      <c r="BW165" t="s">
        <v>5142</v>
      </c>
      <c r="BX165" t="s">
        <v>1193</v>
      </c>
      <c r="BY165" t="s">
        <v>3606</v>
      </c>
      <c r="BZ165" t="s">
        <v>3607</v>
      </c>
      <c r="CA165" t="s">
        <v>1194</v>
      </c>
      <c r="CB165" t="s">
        <v>3623</v>
      </c>
      <c r="CC165" t="s">
        <v>3590</v>
      </c>
      <c r="CD165" t="s">
        <v>1612</v>
      </c>
      <c r="CE165" t="s">
        <v>3623</v>
      </c>
      <c r="CF165" t="s">
        <v>3590</v>
      </c>
      <c r="CG165" t="s">
        <v>1612</v>
      </c>
      <c r="CH165" t="s">
        <v>3623</v>
      </c>
      <c r="CI165" t="s">
        <v>3590</v>
      </c>
      <c r="CJ165" t="s">
        <v>1612</v>
      </c>
      <c r="CK165" t="s">
        <v>3623</v>
      </c>
      <c r="CL165" t="s">
        <v>3590</v>
      </c>
      <c r="CM165" t="s">
        <v>1612</v>
      </c>
      <c r="CN165" t="s">
        <v>3623</v>
      </c>
      <c r="CO165" t="s">
        <v>3590</v>
      </c>
      <c r="CP165" t="s">
        <v>1612</v>
      </c>
      <c r="CQ165" t="s">
        <v>3623</v>
      </c>
      <c r="CR165" t="s">
        <v>3590</v>
      </c>
      <c r="CS165" t="s">
        <v>1612</v>
      </c>
      <c r="CT165" t="s">
        <v>3623</v>
      </c>
      <c r="CU165" t="s">
        <v>3590</v>
      </c>
      <c r="CV165" t="s">
        <v>1612</v>
      </c>
      <c r="CW165" t="s">
        <v>3623</v>
      </c>
      <c r="CX165" t="s">
        <v>3590</v>
      </c>
      <c r="CY165" t="s">
        <v>1612</v>
      </c>
      <c r="CZ165" t="s">
        <v>1193</v>
      </c>
      <c r="DA165" t="s">
        <v>1193</v>
      </c>
      <c r="DB165" t="s">
        <v>1193</v>
      </c>
      <c r="DC165" t="s">
        <v>1193</v>
      </c>
      <c r="DD165" t="s">
        <v>1193</v>
      </c>
      <c r="DE165" t="s">
        <v>1193</v>
      </c>
      <c r="DF165" t="s">
        <v>1193</v>
      </c>
      <c r="DG165" t="s">
        <v>1193</v>
      </c>
      <c r="DH165" t="s">
        <v>1193</v>
      </c>
      <c r="DI165" t="s">
        <v>1193</v>
      </c>
      <c r="DJ165" t="s">
        <v>1193</v>
      </c>
      <c r="DK165" t="s">
        <v>1193</v>
      </c>
      <c r="DL165" t="s">
        <v>1193</v>
      </c>
      <c r="DM165" t="s">
        <v>5143</v>
      </c>
      <c r="DN165" t="s">
        <v>1193</v>
      </c>
      <c r="DO165" t="s">
        <v>5144</v>
      </c>
      <c r="DP165">
        <v>1.4999999999999999E-2</v>
      </c>
      <c r="DQ165">
        <v>1.4999999999999999E-2</v>
      </c>
      <c r="DR165" t="s">
        <v>5145</v>
      </c>
      <c r="DS165" t="s">
        <v>3592</v>
      </c>
      <c r="DT165">
        <v>376</v>
      </c>
      <c r="DU165">
        <v>376</v>
      </c>
      <c r="DV165">
        <v>16</v>
      </c>
      <c r="DW165">
        <v>1</v>
      </c>
      <c r="DX165" t="s">
        <v>5146</v>
      </c>
      <c r="DY165" t="s">
        <v>5147</v>
      </c>
    </row>
    <row r="166" spans="1:129">
      <c r="A166" t="s">
        <v>1612</v>
      </c>
      <c r="B166" t="s">
        <v>1612</v>
      </c>
      <c r="C166" t="s">
        <v>1612</v>
      </c>
      <c r="F166" t="s">
        <v>1612</v>
      </c>
      <c r="G166" t="s">
        <v>1612</v>
      </c>
      <c r="H166" t="s">
        <v>1612</v>
      </c>
      <c r="I166" t="s">
        <v>1612</v>
      </c>
      <c r="J166" t="s">
        <v>1612</v>
      </c>
      <c r="K166" t="s">
        <v>1612</v>
      </c>
      <c r="L166" t="s">
        <v>1612</v>
      </c>
      <c r="M166" t="s">
        <v>1612</v>
      </c>
      <c r="N166" t="s">
        <v>1612</v>
      </c>
      <c r="O166" t="s">
        <v>1612</v>
      </c>
      <c r="P166" t="s">
        <v>1612</v>
      </c>
      <c r="Q166" t="s">
        <v>1612</v>
      </c>
      <c r="R166" t="s">
        <v>1612</v>
      </c>
      <c r="S166" t="s">
        <v>1612</v>
      </c>
      <c r="T166" t="s">
        <v>1612</v>
      </c>
      <c r="U166" t="s">
        <v>1612</v>
      </c>
      <c r="V166" t="s">
        <v>1612</v>
      </c>
      <c r="W166" t="s">
        <v>1612</v>
      </c>
      <c r="X166" t="s">
        <v>1612</v>
      </c>
      <c r="Y166" t="s">
        <v>1612</v>
      </c>
      <c r="Z166" t="s">
        <v>1612</v>
      </c>
      <c r="AA166" t="s">
        <v>1612</v>
      </c>
      <c r="AB166" t="s">
        <v>1612</v>
      </c>
      <c r="AC166" t="s">
        <v>1612</v>
      </c>
      <c r="AD166" t="s">
        <v>1612</v>
      </c>
      <c r="AE166" t="s">
        <v>1612</v>
      </c>
      <c r="AF166" t="s">
        <v>1612</v>
      </c>
      <c r="AG166" t="s">
        <v>1612</v>
      </c>
      <c r="AH166" t="s">
        <v>1612</v>
      </c>
      <c r="AI166" t="s">
        <v>1612</v>
      </c>
      <c r="AJ166" t="s">
        <v>1612</v>
      </c>
      <c r="AK166" t="s">
        <v>1612</v>
      </c>
      <c r="AL166" t="s">
        <v>1612</v>
      </c>
      <c r="AM166" t="s">
        <v>1612</v>
      </c>
      <c r="AN166" t="s">
        <v>1612</v>
      </c>
      <c r="AO166" t="s">
        <v>1612</v>
      </c>
      <c r="AP166" t="s">
        <v>1612</v>
      </c>
      <c r="AQ166" t="s">
        <v>1612</v>
      </c>
      <c r="AR166" t="s">
        <v>1612</v>
      </c>
      <c r="AS166" t="s">
        <v>1612</v>
      </c>
      <c r="AT166" t="s">
        <v>1612</v>
      </c>
      <c r="AU166" t="s">
        <v>1612</v>
      </c>
      <c r="AV166" t="s">
        <v>1612</v>
      </c>
      <c r="AW166" t="s">
        <v>1612</v>
      </c>
      <c r="AX166" t="s">
        <v>1612</v>
      </c>
      <c r="AY166" t="s">
        <v>1612</v>
      </c>
      <c r="AZ166" t="s">
        <v>1612</v>
      </c>
      <c r="BA166" t="s">
        <v>1612</v>
      </c>
      <c r="BB166" t="s">
        <v>1612</v>
      </c>
      <c r="BC166" t="s">
        <v>1612</v>
      </c>
      <c r="BD166" t="s">
        <v>1612</v>
      </c>
      <c r="BE166" t="s">
        <v>1612</v>
      </c>
      <c r="BF166" t="s">
        <v>1612</v>
      </c>
      <c r="BG166" t="s">
        <v>1612</v>
      </c>
      <c r="BH166" t="s">
        <v>1612</v>
      </c>
      <c r="BI166" t="s">
        <v>1612</v>
      </c>
      <c r="BJ166" t="s">
        <v>1612</v>
      </c>
      <c r="BK166" t="s">
        <v>1612</v>
      </c>
      <c r="BL166" t="s">
        <v>1612</v>
      </c>
      <c r="BM166" t="s">
        <v>1612</v>
      </c>
      <c r="BN166" t="s">
        <v>1612</v>
      </c>
      <c r="BO166" t="s">
        <v>1612</v>
      </c>
      <c r="BP166" t="s">
        <v>1612</v>
      </c>
      <c r="BQ166" t="s">
        <v>1612</v>
      </c>
      <c r="BR166" t="s">
        <v>1612</v>
      </c>
      <c r="BS166" t="s">
        <v>1612</v>
      </c>
      <c r="BT166" t="s">
        <v>1612</v>
      </c>
      <c r="BU166" t="s">
        <v>1612</v>
      </c>
      <c r="BV166" t="s">
        <v>1612</v>
      </c>
      <c r="BW166" t="s">
        <v>1612</v>
      </c>
      <c r="BX166" t="s">
        <v>1612</v>
      </c>
      <c r="BY166" t="s">
        <v>1612</v>
      </c>
      <c r="BZ166" t="s">
        <v>1612</v>
      </c>
      <c r="CA166" t="s">
        <v>1612</v>
      </c>
      <c r="CB166" t="s">
        <v>1612</v>
      </c>
      <c r="CC166" t="s">
        <v>1612</v>
      </c>
      <c r="CD166" t="s">
        <v>1612</v>
      </c>
      <c r="CE166" t="s">
        <v>1612</v>
      </c>
      <c r="CF166" t="s">
        <v>1612</v>
      </c>
      <c r="CG166" t="s">
        <v>1612</v>
      </c>
      <c r="CH166" t="s">
        <v>1612</v>
      </c>
      <c r="CI166" t="s">
        <v>1612</v>
      </c>
      <c r="CJ166" t="s">
        <v>1612</v>
      </c>
      <c r="CK166" t="s">
        <v>1612</v>
      </c>
      <c r="CL166" t="s">
        <v>1612</v>
      </c>
      <c r="CM166" t="s">
        <v>1612</v>
      </c>
      <c r="CN166" t="s">
        <v>1612</v>
      </c>
      <c r="CO166" t="s">
        <v>1612</v>
      </c>
      <c r="CP166" t="s">
        <v>1612</v>
      </c>
      <c r="CQ166" t="s">
        <v>1612</v>
      </c>
      <c r="CR166" t="s">
        <v>1612</v>
      </c>
      <c r="CS166" t="s">
        <v>1612</v>
      </c>
      <c r="CT166" t="s">
        <v>1612</v>
      </c>
      <c r="CU166" t="s">
        <v>1612</v>
      </c>
      <c r="CV166" t="s">
        <v>1612</v>
      </c>
      <c r="CW166" t="s">
        <v>1612</v>
      </c>
      <c r="CX166" t="s">
        <v>1612</v>
      </c>
      <c r="CY166" t="s">
        <v>1612</v>
      </c>
      <c r="CZ166" t="s">
        <v>1612</v>
      </c>
      <c r="DA166" t="s">
        <v>1612</v>
      </c>
      <c r="DB166" t="s">
        <v>1612</v>
      </c>
      <c r="DC166" t="s">
        <v>1612</v>
      </c>
      <c r="DD166" t="s">
        <v>1612</v>
      </c>
      <c r="DE166" t="s">
        <v>1612</v>
      </c>
      <c r="DF166" t="s">
        <v>1612</v>
      </c>
      <c r="DG166" t="s">
        <v>1612</v>
      </c>
      <c r="DH166" t="s">
        <v>1612</v>
      </c>
      <c r="DI166" t="s">
        <v>1612</v>
      </c>
      <c r="DJ166" t="s">
        <v>1612</v>
      </c>
      <c r="DK166" t="s">
        <v>1612</v>
      </c>
      <c r="DL166" t="s">
        <v>1612</v>
      </c>
      <c r="DM166" t="s">
        <v>1612</v>
      </c>
      <c r="DN166" t="s">
        <v>1612</v>
      </c>
      <c r="DO166" t="s">
        <v>1612</v>
      </c>
      <c r="DP166" t="s">
        <v>1612</v>
      </c>
      <c r="DQ166" t="s">
        <v>1612</v>
      </c>
      <c r="DR166" t="s">
        <v>1612</v>
      </c>
      <c r="DS166" t="s">
        <v>1612</v>
      </c>
      <c r="DT166" t="s">
        <v>1612</v>
      </c>
      <c r="DU166" t="s">
        <v>1612</v>
      </c>
      <c r="DV166" t="s">
        <v>1612</v>
      </c>
      <c r="DW166" t="s">
        <v>1612</v>
      </c>
      <c r="DX166" t="s">
        <v>1612</v>
      </c>
      <c r="DY166" t="s">
        <v>1612</v>
      </c>
    </row>
    <row r="167" spans="1:129">
      <c r="A167" t="s">
        <v>1612</v>
      </c>
      <c r="B167" t="s">
        <v>1612</v>
      </c>
      <c r="C167" t="s">
        <v>1612</v>
      </c>
      <c r="F167" t="s">
        <v>1612</v>
      </c>
      <c r="G167" t="s">
        <v>1612</v>
      </c>
      <c r="H167" t="s">
        <v>1612</v>
      </c>
      <c r="I167" t="s">
        <v>1612</v>
      </c>
      <c r="J167" t="s">
        <v>1612</v>
      </c>
      <c r="K167" t="s">
        <v>1612</v>
      </c>
      <c r="L167" t="s">
        <v>1612</v>
      </c>
      <c r="M167" t="s">
        <v>1612</v>
      </c>
      <c r="N167" t="s">
        <v>1612</v>
      </c>
      <c r="O167" t="s">
        <v>1612</v>
      </c>
      <c r="P167" t="s">
        <v>1612</v>
      </c>
      <c r="Q167" t="s">
        <v>1612</v>
      </c>
      <c r="R167" t="s">
        <v>1612</v>
      </c>
      <c r="S167" t="s">
        <v>1612</v>
      </c>
      <c r="T167" t="s">
        <v>1612</v>
      </c>
      <c r="U167" t="s">
        <v>1612</v>
      </c>
      <c r="V167" t="s">
        <v>1612</v>
      </c>
      <c r="W167" t="s">
        <v>1612</v>
      </c>
      <c r="X167" t="s">
        <v>1612</v>
      </c>
      <c r="Y167" t="s">
        <v>1612</v>
      </c>
      <c r="Z167" t="s">
        <v>1612</v>
      </c>
      <c r="AA167" t="s">
        <v>1612</v>
      </c>
      <c r="AB167" t="s">
        <v>1612</v>
      </c>
      <c r="AC167" t="s">
        <v>1612</v>
      </c>
      <c r="AD167" t="s">
        <v>1612</v>
      </c>
      <c r="AE167" t="s">
        <v>1612</v>
      </c>
      <c r="AF167" t="s">
        <v>1612</v>
      </c>
      <c r="AG167" t="s">
        <v>1612</v>
      </c>
      <c r="AH167" t="s">
        <v>1612</v>
      </c>
      <c r="AI167" t="s">
        <v>1612</v>
      </c>
      <c r="AJ167" t="s">
        <v>1612</v>
      </c>
      <c r="AK167" t="s">
        <v>1612</v>
      </c>
      <c r="AL167" t="s">
        <v>1612</v>
      </c>
      <c r="AM167" t="s">
        <v>1612</v>
      </c>
      <c r="AN167" t="s">
        <v>1612</v>
      </c>
      <c r="AO167" t="s">
        <v>1612</v>
      </c>
      <c r="AP167" t="s">
        <v>1612</v>
      </c>
      <c r="AQ167" t="s">
        <v>1612</v>
      </c>
      <c r="AR167" t="s">
        <v>1612</v>
      </c>
      <c r="AS167" t="s">
        <v>1612</v>
      </c>
      <c r="AT167" t="s">
        <v>1612</v>
      </c>
      <c r="AU167" t="s">
        <v>1612</v>
      </c>
      <c r="AV167" t="s">
        <v>1612</v>
      </c>
      <c r="AW167" t="s">
        <v>1612</v>
      </c>
      <c r="AX167" t="s">
        <v>1612</v>
      </c>
      <c r="AY167" t="s">
        <v>1612</v>
      </c>
      <c r="AZ167" t="s">
        <v>1612</v>
      </c>
      <c r="BA167" t="s">
        <v>1612</v>
      </c>
      <c r="BB167" t="s">
        <v>1612</v>
      </c>
      <c r="BC167" t="s">
        <v>1612</v>
      </c>
      <c r="BD167" t="s">
        <v>1612</v>
      </c>
      <c r="BE167" t="s">
        <v>1612</v>
      </c>
      <c r="BF167" t="s">
        <v>1612</v>
      </c>
      <c r="BG167" t="s">
        <v>1612</v>
      </c>
      <c r="BH167" t="s">
        <v>1612</v>
      </c>
      <c r="BI167" t="s">
        <v>1612</v>
      </c>
      <c r="BJ167" t="s">
        <v>1612</v>
      </c>
      <c r="BK167" t="s">
        <v>1612</v>
      </c>
      <c r="BL167" t="s">
        <v>1612</v>
      </c>
      <c r="BM167" t="s">
        <v>1612</v>
      </c>
      <c r="BN167" t="s">
        <v>1612</v>
      </c>
      <c r="BO167" t="s">
        <v>1612</v>
      </c>
      <c r="BP167" t="s">
        <v>1612</v>
      </c>
      <c r="BQ167" t="s">
        <v>1612</v>
      </c>
      <c r="BR167" t="s">
        <v>1612</v>
      </c>
      <c r="BS167" t="s">
        <v>1612</v>
      </c>
      <c r="BT167" t="s">
        <v>1612</v>
      </c>
      <c r="BU167" t="s">
        <v>1612</v>
      </c>
      <c r="BV167" t="s">
        <v>1612</v>
      </c>
      <c r="BW167" t="s">
        <v>1612</v>
      </c>
      <c r="BX167" t="s">
        <v>1612</v>
      </c>
      <c r="BY167" t="s">
        <v>1612</v>
      </c>
      <c r="BZ167" t="s">
        <v>1612</v>
      </c>
      <c r="CA167" t="s">
        <v>1612</v>
      </c>
      <c r="CB167" t="s">
        <v>1612</v>
      </c>
      <c r="CC167" t="s">
        <v>1612</v>
      </c>
      <c r="CD167" t="s">
        <v>1612</v>
      </c>
      <c r="CE167" t="s">
        <v>1612</v>
      </c>
      <c r="CF167" t="s">
        <v>1612</v>
      </c>
      <c r="CG167" t="s">
        <v>1612</v>
      </c>
      <c r="CH167" t="s">
        <v>1612</v>
      </c>
      <c r="CI167" t="s">
        <v>1612</v>
      </c>
      <c r="CJ167" t="s">
        <v>1612</v>
      </c>
      <c r="CK167" t="s">
        <v>1612</v>
      </c>
      <c r="CL167" t="s">
        <v>1612</v>
      </c>
      <c r="CM167" t="s">
        <v>1612</v>
      </c>
      <c r="CN167" t="s">
        <v>1612</v>
      </c>
      <c r="CO167" t="s">
        <v>1612</v>
      </c>
      <c r="CP167" t="s">
        <v>1612</v>
      </c>
      <c r="CQ167" t="s">
        <v>1612</v>
      </c>
      <c r="CR167" t="s">
        <v>1612</v>
      </c>
      <c r="CS167" t="s">
        <v>1612</v>
      </c>
      <c r="CT167" t="s">
        <v>1612</v>
      </c>
      <c r="CU167" t="s">
        <v>1612</v>
      </c>
      <c r="CV167" t="s">
        <v>1612</v>
      </c>
      <c r="CW167" t="s">
        <v>1612</v>
      </c>
      <c r="CX167" t="s">
        <v>1612</v>
      </c>
      <c r="CY167" t="s">
        <v>1612</v>
      </c>
      <c r="CZ167" t="s">
        <v>1612</v>
      </c>
      <c r="DA167" t="s">
        <v>1612</v>
      </c>
      <c r="DB167" t="s">
        <v>1612</v>
      </c>
      <c r="DC167" t="s">
        <v>1612</v>
      </c>
      <c r="DD167" t="s">
        <v>1612</v>
      </c>
      <c r="DE167" t="s">
        <v>1612</v>
      </c>
      <c r="DF167" t="s">
        <v>1612</v>
      </c>
      <c r="DG167" t="s">
        <v>1612</v>
      </c>
      <c r="DH167" t="s">
        <v>1612</v>
      </c>
      <c r="DI167" t="s">
        <v>1612</v>
      </c>
      <c r="DJ167" t="s">
        <v>1612</v>
      </c>
      <c r="DK167" t="s">
        <v>1612</v>
      </c>
      <c r="DL167" t="s">
        <v>1612</v>
      </c>
      <c r="DM167" t="s">
        <v>1612</v>
      </c>
      <c r="DN167" t="s">
        <v>1612</v>
      </c>
      <c r="DO167" t="s">
        <v>1612</v>
      </c>
      <c r="DP167" t="s">
        <v>1612</v>
      </c>
      <c r="DQ167" t="s">
        <v>1612</v>
      </c>
      <c r="DR167" t="s">
        <v>1612</v>
      </c>
      <c r="DS167" t="s">
        <v>1612</v>
      </c>
      <c r="DT167" t="s">
        <v>1612</v>
      </c>
      <c r="DU167" t="s">
        <v>1612</v>
      </c>
      <c r="DV167" t="s">
        <v>1612</v>
      </c>
      <c r="DW167" t="s">
        <v>1612</v>
      </c>
      <c r="DX167" t="s">
        <v>1612</v>
      </c>
      <c r="DY167" t="s">
        <v>1612</v>
      </c>
    </row>
    <row r="168" spans="1:129">
      <c r="A168" t="s">
        <v>1612</v>
      </c>
      <c r="B168" t="s">
        <v>1612</v>
      </c>
      <c r="C168" t="s">
        <v>1612</v>
      </c>
      <c r="F168" t="s">
        <v>1612</v>
      </c>
      <c r="G168" t="s">
        <v>1612</v>
      </c>
      <c r="H168" t="s">
        <v>1612</v>
      </c>
      <c r="I168" t="s">
        <v>1612</v>
      </c>
      <c r="J168" t="s">
        <v>1612</v>
      </c>
      <c r="K168" t="s">
        <v>1612</v>
      </c>
      <c r="L168" t="s">
        <v>1612</v>
      </c>
      <c r="M168" t="s">
        <v>1612</v>
      </c>
      <c r="N168" t="s">
        <v>1612</v>
      </c>
      <c r="O168" t="s">
        <v>1612</v>
      </c>
      <c r="P168" t="s">
        <v>1612</v>
      </c>
      <c r="Q168" t="s">
        <v>1612</v>
      </c>
      <c r="R168" t="s">
        <v>1612</v>
      </c>
      <c r="S168" t="s">
        <v>1612</v>
      </c>
      <c r="T168" t="s">
        <v>1612</v>
      </c>
      <c r="U168" t="s">
        <v>1612</v>
      </c>
      <c r="V168" t="s">
        <v>1612</v>
      </c>
      <c r="W168" t="s">
        <v>1612</v>
      </c>
      <c r="X168" t="s">
        <v>1612</v>
      </c>
      <c r="Y168" t="s">
        <v>1612</v>
      </c>
      <c r="Z168" t="s">
        <v>1612</v>
      </c>
      <c r="AA168" t="s">
        <v>1612</v>
      </c>
      <c r="AB168" t="s">
        <v>1612</v>
      </c>
      <c r="AC168" t="s">
        <v>1612</v>
      </c>
      <c r="AD168" t="s">
        <v>1612</v>
      </c>
      <c r="AE168" t="s">
        <v>1612</v>
      </c>
      <c r="AF168" t="s">
        <v>1612</v>
      </c>
      <c r="AG168" t="s">
        <v>1612</v>
      </c>
      <c r="AH168" t="s">
        <v>1612</v>
      </c>
      <c r="AI168" t="s">
        <v>1612</v>
      </c>
      <c r="AJ168" t="s">
        <v>1612</v>
      </c>
      <c r="AK168" t="s">
        <v>1612</v>
      </c>
      <c r="AL168" t="s">
        <v>1612</v>
      </c>
      <c r="AM168" t="s">
        <v>1612</v>
      </c>
      <c r="AN168" t="s">
        <v>1612</v>
      </c>
      <c r="AO168" t="s">
        <v>1612</v>
      </c>
      <c r="AP168" t="s">
        <v>1612</v>
      </c>
      <c r="AQ168" t="s">
        <v>1612</v>
      </c>
      <c r="AR168" t="s">
        <v>1612</v>
      </c>
      <c r="AS168" t="s">
        <v>1612</v>
      </c>
      <c r="AT168" t="s">
        <v>1612</v>
      </c>
      <c r="AU168" t="s">
        <v>1612</v>
      </c>
      <c r="AV168" t="s">
        <v>1612</v>
      </c>
      <c r="AW168" t="s">
        <v>1612</v>
      </c>
      <c r="AX168" t="s">
        <v>1612</v>
      </c>
      <c r="AY168" t="s">
        <v>1612</v>
      </c>
      <c r="AZ168" t="s">
        <v>1612</v>
      </c>
      <c r="BA168" t="s">
        <v>1612</v>
      </c>
      <c r="BB168" t="s">
        <v>1612</v>
      </c>
      <c r="BC168" t="s">
        <v>1612</v>
      </c>
      <c r="BD168" t="s">
        <v>1612</v>
      </c>
      <c r="BE168" t="s">
        <v>1612</v>
      </c>
      <c r="BF168" t="s">
        <v>1612</v>
      </c>
      <c r="BG168" t="s">
        <v>1612</v>
      </c>
      <c r="BH168" t="s">
        <v>1612</v>
      </c>
      <c r="BI168" t="s">
        <v>1612</v>
      </c>
      <c r="BJ168" t="s">
        <v>1612</v>
      </c>
      <c r="BK168" t="s">
        <v>1612</v>
      </c>
      <c r="BL168" t="s">
        <v>1612</v>
      </c>
      <c r="BM168" t="s">
        <v>1612</v>
      </c>
      <c r="BN168" t="s">
        <v>1612</v>
      </c>
      <c r="BO168" t="s">
        <v>1612</v>
      </c>
      <c r="BP168" t="s">
        <v>1612</v>
      </c>
      <c r="BQ168" t="s">
        <v>1612</v>
      </c>
      <c r="BR168" t="s">
        <v>1612</v>
      </c>
      <c r="BS168" t="s">
        <v>1612</v>
      </c>
      <c r="BT168" t="s">
        <v>1612</v>
      </c>
      <c r="BU168" t="s">
        <v>1612</v>
      </c>
      <c r="BV168" t="s">
        <v>1612</v>
      </c>
      <c r="BW168" t="s">
        <v>1612</v>
      </c>
      <c r="BX168" t="s">
        <v>1612</v>
      </c>
      <c r="BY168" t="s">
        <v>1612</v>
      </c>
      <c r="BZ168" t="s">
        <v>1612</v>
      </c>
      <c r="CA168" t="s">
        <v>1612</v>
      </c>
      <c r="CB168" t="s">
        <v>1612</v>
      </c>
      <c r="CC168" t="s">
        <v>1612</v>
      </c>
      <c r="CD168" t="s">
        <v>1612</v>
      </c>
      <c r="CE168" t="s">
        <v>1612</v>
      </c>
      <c r="CF168" t="s">
        <v>1612</v>
      </c>
      <c r="CG168" t="s">
        <v>1612</v>
      </c>
      <c r="CH168" t="s">
        <v>1612</v>
      </c>
      <c r="CI168" t="s">
        <v>1612</v>
      </c>
      <c r="CJ168" t="s">
        <v>1612</v>
      </c>
      <c r="CK168" t="s">
        <v>1612</v>
      </c>
      <c r="CL168" t="s">
        <v>1612</v>
      </c>
      <c r="CM168" t="s">
        <v>1612</v>
      </c>
      <c r="CN168" t="s">
        <v>1612</v>
      </c>
      <c r="CO168" t="s">
        <v>1612</v>
      </c>
      <c r="CP168" t="s">
        <v>1612</v>
      </c>
      <c r="CQ168" t="s">
        <v>1612</v>
      </c>
      <c r="CR168" t="s">
        <v>1612</v>
      </c>
      <c r="CS168" t="s">
        <v>1612</v>
      </c>
      <c r="CT168" t="s">
        <v>1612</v>
      </c>
      <c r="CU168" t="s">
        <v>1612</v>
      </c>
      <c r="CV168" t="s">
        <v>1612</v>
      </c>
      <c r="CW168" t="s">
        <v>1612</v>
      </c>
      <c r="CX168" t="s">
        <v>1612</v>
      </c>
      <c r="CY168" t="s">
        <v>1612</v>
      </c>
      <c r="CZ168" t="s">
        <v>1612</v>
      </c>
      <c r="DA168" t="s">
        <v>1612</v>
      </c>
      <c r="DB168" t="s">
        <v>1612</v>
      </c>
      <c r="DC168" t="s">
        <v>1612</v>
      </c>
      <c r="DD168" t="s">
        <v>1612</v>
      </c>
      <c r="DE168" t="s">
        <v>1612</v>
      </c>
      <c r="DF168" t="s">
        <v>1612</v>
      </c>
      <c r="DG168" t="s">
        <v>1612</v>
      </c>
      <c r="DH168" t="s">
        <v>1612</v>
      </c>
      <c r="DI168" t="s">
        <v>1612</v>
      </c>
      <c r="DJ168" t="s">
        <v>1612</v>
      </c>
      <c r="DK168" t="s">
        <v>1612</v>
      </c>
      <c r="DL168" t="s">
        <v>1612</v>
      </c>
      <c r="DM168" t="s">
        <v>1612</v>
      </c>
      <c r="DN168" t="s">
        <v>1612</v>
      </c>
      <c r="DO168" t="s">
        <v>1612</v>
      </c>
      <c r="DP168" t="s">
        <v>1612</v>
      </c>
      <c r="DQ168" t="s">
        <v>1612</v>
      </c>
      <c r="DR168" t="s">
        <v>1612</v>
      </c>
      <c r="DS168" t="s">
        <v>1612</v>
      </c>
      <c r="DT168" t="s">
        <v>1612</v>
      </c>
      <c r="DU168" t="s">
        <v>1612</v>
      </c>
      <c r="DV168" t="s">
        <v>1612</v>
      </c>
      <c r="DW168" t="s">
        <v>1612</v>
      </c>
      <c r="DX168" t="s">
        <v>1612</v>
      </c>
      <c r="DY168" t="s">
        <v>1612</v>
      </c>
    </row>
    <row r="169" spans="1:129">
      <c r="A169" t="s">
        <v>1612</v>
      </c>
      <c r="B169" t="s">
        <v>1612</v>
      </c>
      <c r="C169" t="s">
        <v>1612</v>
      </c>
      <c r="F169" t="s">
        <v>1612</v>
      </c>
      <c r="G169" t="s">
        <v>1612</v>
      </c>
      <c r="H169" t="s">
        <v>1612</v>
      </c>
      <c r="I169" t="s">
        <v>1612</v>
      </c>
      <c r="J169" t="s">
        <v>1612</v>
      </c>
      <c r="K169" t="s">
        <v>1612</v>
      </c>
      <c r="L169" t="s">
        <v>1612</v>
      </c>
      <c r="M169" t="s">
        <v>1612</v>
      </c>
      <c r="N169" t="s">
        <v>1612</v>
      </c>
      <c r="O169" t="s">
        <v>1612</v>
      </c>
      <c r="P169" t="s">
        <v>1612</v>
      </c>
      <c r="Q169" t="s">
        <v>1612</v>
      </c>
      <c r="R169" t="s">
        <v>1612</v>
      </c>
      <c r="S169" t="s">
        <v>1612</v>
      </c>
      <c r="T169" t="s">
        <v>1612</v>
      </c>
      <c r="U169" t="s">
        <v>1612</v>
      </c>
      <c r="V169" t="s">
        <v>1612</v>
      </c>
      <c r="W169" t="s">
        <v>1612</v>
      </c>
      <c r="X169" t="s">
        <v>1612</v>
      </c>
      <c r="Y169" t="s">
        <v>1612</v>
      </c>
      <c r="Z169" t="s">
        <v>1612</v>
      </c>
      <c r="AA169" t="s">
        <v>1612</v>
      </c>
      <c r="AB169" t="s">
        <v>1612</v>
      </c>
      <c r="AC169" t="s">
        <v>1612</v>
      </c>
      <c r="AD169" t="s">
        <v>1612</v>
      </c>
      <c r="AE169" t="s">
        <v>1612</v>
      </c>
      <c r="AF169" t="s">
        <v>1612</v>
      </c>
      <c r="AG169" t="s">
        <v>1612</v>
      </c>
      <c r="AH169" t="s">
        <v>1612</v>
      </c>
      <c r="AI169" t="s">
        <v>1612</v>
      </c>
      <c r="AJ169" t="s">
        <v>1612</v>
      </c>
      <c r="AK169" t="s">
        <v>1612</v>
      </c>
      <c r="AL169" t="s">
        <v>1612</v>
      </c>
      <c r="AM169" t="s">
        <v>1612</v>
      </c>
      <c r="AN169" t="s">
        <v>1612</v>
      </c>
      <c r="AO169" t="s">
        <v>1612</v>
      </c>
      <c r="AP169" t="s">
        <v>1612</v>
      </c>
      <c r="AQ169" t="s">
        <v>1612</v>
      </c>
      <c r="AR169" t="s">
        <v>1612</v>
      </c>
      <c r="AS169" t="s">
        <v>1612</v>
      </c>
      <c r="AT169" t="s">
        <v>1612</v>
      </c>
      <c r="AU169" t="s">
        <v>1612</v>
      </c>
      <c r="AV169" t="s">
        <v>1612</v>
      </c>
      <c r="AW169" t="s">
        <v>1612</v>
      </c>
      <c r="AX169" t="s">
        <v>1612</v>
      </c>
      <c r="AY169" t="s">
        <v>1612</v>
      </c>
      <c r="AZ169" t="s">
        <v>1612</v>
      </c>
      <c r="BA169" t="s">
        <v>1612</v>
      </c>
      <c r="BB169" t="s">
        <v>1612</v>
      </c>
      <c r="BC169" t="s">
        <v>1612</v>
      </c>
      <c r="BD169" t="s">
        <v>1612</v>
      </c>
      <c r="BE169" t="s">
        <v>1612</v>
      </c>
      <c r="BF169" t="s">
        <v>1612</v>
      </c>
      <c r="BG169" t="s">
        <v>1612</v>
      </c>
      <c r="BH169" t="s">
        <v>1612</v>
      </c>
      <c r="BI169" t="s">
        <v>1612</v>
      </c>
      <c r="BJ169" t="s">
        <v>1612</v>
      </c>
      <c r="BK169" t="s">
        <v>1612</v>
      </c>
      <c r="BL169" t="s">
        <v>1612</v>
      </c>
      <c r="BM169" t="s">
        <v>1612</v>
      </c>
      <c r="BN169" t="s">
        <v>1612</v>
      </c>
      <c r="BO169" t="s">
        <v>1612</v>
      </c>
      <c r="BP169" t="s">
        <v>1612</v>
      </c>
      <c r="BQ169" t="s">
        <v>1612</v>
      </c>
      <c r="BR169" t="s">
        <v>1612</v>
      </c>
      <c r="BS169" t="s">
        <v>1612</v>
      </c>
      <c r="BT169" t="s">
        <v>1612</v>
      </c>
      <c r="BU169" t="s">
        <v>1612</v>
      </c>
      <c r="BV169" t="s">
        <v>1612</v>
      </c>
      <c r="BW169" t="s">
        <v>1612</v>
      </c>
      <c r="BX169" t="s">
        <v>1612</v>
      </c>
      <c r="BY169" t="s">
        <v>1612</v>
      </c>
      <c r="BZ169" t="s">
        <v>1612</v>
      </c>
      <c r="CA169" t="s">
        <v>1612</v>
      </c>
      <c r="CB169" t="s">
        <v>1612</v>
      </c>
      <c r="CC169" t="s">
        <v>1612</v>
      </c>
      <c r="CD169" t="s">
        <v>1612</v>
      </c>
      <c r="CE169" t="s">
        <v>1612</v>
      </c>
      <c r="CF169" t="s">
        <v>1612</v>
      </c>
      <c r="CG169" t="s">
        <v>1612</v>
      </c>
      <c r="CH169" t="s">
        <v>1612</v>
      </c>
      <c r="CI169" t="s">
        <v>1612</v>
      </c>
      <c r="CJ169" t="s">
        <v>1612</v>
      </c>
      <c r="CK169" t="s">
        <v>1612</v>
      </c>
      <c r="CL169" t="s">
        <v>1612</v>
      </c>
      <c r="CM169" t="s">
        <v>1612</v>
      </c>
      <c r="CN169" t="s">
        <v>1612</v>
      </c>
      <c r="CO169" t="s">
        <v>1612</v>
      </c>
      <c r="CP169" t="s">
        <v>1612</v>
      </c>
      <c r="CQ169" t="s">
        <v>1612</v>
      </c>
      <c r="CR169" t="s">
        <v>1612</v>
      </c>
      <c r="CS169" t="s">
        <v>1612</v>
      </c>
      <c r="CT169" t="s">
        <v>1612</v>
      </c>
      <c r="CU169" t="s">
        <v>1612</v>
      </c>
      <c r="CV169" t="s">
        <v>1612</v>
      </c>
      <c r="CW169" t="s">
        <v>1612</v>
      </c>
      <c r="CX169" t="s">
        <v>1612</v>
      </c>
      <c r="CY169" t="s">
        <v>1612</v>
      </c>
      <c r="CZ169" t="s">
        <v>1612</v>
      </c>
      <c r="DA169" t="s">
        <v>1612</v>
      </c>
      <c r="DB169" t="s">
        <v>1612</v>
      </c>
      <c r="DC169" t="s">
        <v>1612</v>
      </c>
      <c r="DD169" t="s">
        <v>1612</v>
      </c>
      <c r="DE169" t="s">
        <v>1612</v>
      </c>
      <c r="DF169" t="s">
        <v>1612</v>
      </c>
      <c r="DG169" t="s">
        <v>1612</v>
      </c>
      <c r="DH169" t="s">
        <v>1612</v>
      </c>
      <c r="DI169" t="s">
        <v>1612</v>
      </c>
      <c r="DJ169" t="s">
        <v>1612</v>
      </c>
      <c r="DK169" t="s">
        <v>1612</v>
      </c>
      <c r="DL169" t="s">
        <v>1612</v>
      </c>
      <c r="DM169" t="s">
        <v>1612</v>
      </c>
      <c r="DN169" t="s">
        <v>1612</v>
      </c>
      <c r="DO169" t="s">
        <v>1612</v>
      </c>
      <c r="DP169" t="s">
        <v>1612</v>
      </c>
      <c r="DQ169" t="s">
        <v>1612</v>
      </c>
      <c r="DR169" t="s">
        <v>1612</v>
      </c>
      <c r="DS169" t="s">
        <v>1612</v>
      </c>
      <c r="DT169" t="s">
        <v>1612</v>
      </c>
      <c r="DU169" t="s">
        <v>1612</v>
      </c>
      <c r="DV169" t="s">
        <v>1612</v>
      </c>
      <c r="DW169" t="s">
        <v>1612</v>
      </c>
      <c r="DX169" t="s">
        <v>1612</v>
      </c>
      <c r="DY169" t="s">
        <v>1612</v>
      </c>
    </row>
    <row r="170" spans="1:129">
      <c r="A170" t="s">
        <v>1612</v>
      </c>
      <c r="B170" t="s">
        <v>1612</v>
      </c>
      <c r="C170" t="s">
        <v>1612</v>
      </c>
      <c r="F170" t="s">
        <v>1612</v>
      </c>
      <c r="G170" t="s">
        <v>1612</v>
      </c>
      <c r="H170" t="s">
        <v>1612</v>
      </c>
      <c r="I170" t="s">
        <v>1612</v>
      </c>
      <c r="J170" t="s">
        <v>1612</v>
      </c>
      <c r="K170" t="s">
        <v>1612</v>
      </c>
      <c r="L170" t="s">
        <v>1612</v>
      </c>
      <c r="M170" t="s">
        <v>1612</v>
      </c>
      <c r="N170" t="s">
        <v>1612</v>
      </c>
      <c r="O170" t="s">
        <v>1612</v>
      </c>
      <c r="P170" t="s">
        <v>1612</v>
      </c>
      <c r="Q170" t="s">
        <v>1612</v>
      </c>
      <c r="R170" t="s">
        <v>1612</v>
      </c>
      <c r="S170" t="s">
        <v>1612</v>
      </c>
      <c r="T170" t="s">
        <v>1612</v>
      </c>
      <c r="U170" t="s">
        <v>1612</v>
      </c>
      <c r="V170" t="s">
        <v>1612</v>
      </c>
      <c r="W170" t="s">
        <v>1612</v>
      </c>
      <c r="X170" t="s">
        <v>1612</v>
      </c>
      <c r="Y170" t="s">
        <v>1612</v>
      </c>
      <c r="Z170" t="s">
        <v>1612</v>
      </c>
      <c r="AA170" t="s">
        <v>1612</v>
      </c>
      <c r="AB170" t="s">
        <v>1612</v>
      </c>
      <c r="AC170" t="s">
        <v>1612</v>
      </c>
      <c r="AD170" t="s">
        <v>1612</v>
      </c>
      <c r="AE170" t="s">
        <v>1612</v>
      </c>
      <c r="AF170" t="s">
        <v>1612</v>
      </c>
      <c r="AG170" t="s">
        <v>1612</v>
      </c>
      <c r="AH170" t="s">
        <v>1612</v>
      </c>
      <c r="AI170" t="s">
        <v>1612</v>
      </c>
      <c r="AJ170" t="s">
        <v>1612</v>
      </c>
      <c r="AK170" t="s">
        <v>1612</v>
      </c>
      <c r="AL170" t="s">
        <v>1612</v>
      </c>
      <c r="AM170" t="s">
        <v>1612</v>
      </c>
      <c r="AN170" t="s">
        <v>1612</v>
      </c>
      <c r="AO170" t="s">
        <v>1612</v>
      </c>
      <c r="AP170" t="s">
        <v>1612</v>
      </c>
      <c r="AQ170" t="s">
        <v>1612</v>
      </c>
      <c r="AR170" t="s">
        <v>1612</v>
      </c>
      <c r="AS170" t="s">
        <v>1612</v>
      </c>
      <c r="AT170" t="s">
        <v>1612</v>
      </c>
      <c r="AU170" t="s">
        <v>1612</v>
      </c>
      <c r="AV170" t="s">
        <v>1612</v>
      </c>
      <c r="AW170" t="s">
        <v>1612</v>
      </c>
      <c r="AX170" t="s">
        <v>1612</v>
      </c>
      <c r="AY170" t="s">
        <v>1612</v>
      </c>
      <c r="AZ170" t="s">
        <v>1612</v>
      </c>
      <c r="BA170" t="s">
        <v>1612</v>
      </c>
      <c r="BB170" t="s">
        <v>1612</v>
      </c>
      <c r="BC170" t="s">
        <v>1612</v>
      </c>
      <c r="BD170" t="s">
        <v>1612</v>
      </c>
      <c r="BE170" t="s">
        <v>1612</v>
      </c>
      <c r="BF170" t="s">
        <v>1612</v>
      </c>
      <c r="BG170" t="s">
        <v>1612</v>
      </c>
      <c r="BH170" t="s">
        <v>1612</v>
      </c>
      <c r="BI170" t="s">
        <v>1612</v>
      </c>
      <c r="BJ170" t="s">
        <v>1612</v>
      </c>
      <c r="BK170" t="s">
        <v>1612</v>
      </c>
      <c r="BL170" t="s">
        <v>1612</v>
      </c>
      <c r="BM170" t="s">
        <v>1612</v>
      </c>
      <c r="BN170" t="s">
        <v>1612</v>
      </c>
      <c r="BO170" t="s">
        <v>1612</v>
      </c>
      <c r="BP170" t="s">
        <v>1612</v>
      </c>
      <c r="BQ170" t="s">
        <v>1612</v>
      </c>
      <c r="BR170" t="s">
        <v>1612</v>
      </c>
      <c r="BS170" t="s">
        <v>1612</v>
      </c>
      <c r="BT170" t="s">
        <v>1612</v>
      </c>
      <c r="BU170" t="s">
        <v>1612</v>
      </c>
      <c r="BV170" t="s">
        <v>1612</v>
      </c>
      <c r="BW170" t="s">
        <v>1612</v>
      </c>
      <c r="BX170" t="s">
        <v>1612</v>
      </c>
      <c r="BY170" t="s">
        <v>1612</v>
      </c>
      <c r="BZ170" t="s">
        <v>1612</v>
      </c>
      <c r="CA170" t="s">
        <v>1612</v>
      </c>
      <c r="CB170" t="s">
        <v>1612</v>
      </c>
      <c r="CC170" t="s">
        <v>1612</v>
      </c>
      <c r="CD170" t="s">
        <v>1612</v>
      </c>
      <c r="CE170" t="s">
        <v>1612</v>
      </c>
      <c r="CF170" t="s">
        <v>1612</v>
      </c>
      <c r="CG170" t="s">
        <v>1612</v>
      </c>
      <c r="CH170" t="s">
        <v>1612</v>
      </c>
      <c r="CI170" t="s">
        <v>1612</v>
      </c>
      <c r="CJ170" t="s">
        <v>1612</v>
      </c>
      <c r="CK170" t="s">
        <v>1612</v>
      </c>
      <c r="CL170" t="s">
        <v>1612</v>
      </c>
      <c r="CM170" t="s">
        <v>1612</v>
      </c>
      <c r="CN170" t="s">
        <v>1612</v>
      </c>
      <c r="CO170" t="s">
        <v>1612</v>
      </c>
      <c r="CP170" t="s">
        <v>1612</v>
      </c>
      <c r="CQ170" t="s">
        <v>1612</v>
      </c>
      <c r="CR170" t="s">
        <v>1612</v>
      </c>
      <c r="CS170" t="s">
        <v>1612</v>
      </c>
      <c r="CT170" t="s">
        <v>1612</v>
      </c>
      <c r="CU170" t="s">
        <v>1612</v>
      </c>
      <c r="CV170" t="s">
        <v>1612</v>
      </c>
      <c r="CW170" t="s">
        <v>1612</v>
      </c>
      <c r="CX170" t="s">
        <v>1612</v>
      </c>
      <c r="CY170" t="s">
        <v>1612</v>
      </c>
      <c r="CZ170" t="s">
        <v>1612</v>
      </c>
      <c r="DA170" t="s">
        <v>1612</v>
      </c>
      <c r="DB170" t="s">
        <v>1612</v>
      </c>
      <c r="DC170" t="s">
        <v>1612</v>
      </c>
      <c r="DD170" t="s">
        <v>1612</v>
      </c>
      <c r="DE170" t="s">
        <v>1612</v>
      </c>
      <c r="DF170" t="s">
        <v>1612</v>
      </c>
      <c r="DG170" t="s">
        <v>1612</v>
      </c>
      <c r="DH170" t="s">
        <v>1612</v>
      </c>
      <c r="DI170" t="s">
        <v>1612</v>
      </c>
      <c r="DJ170" t="s">
        <v>1612</v>
      </c>
      <c r="DK170" t="s">
        <v>1612</v>
      </c>
      <c r="DL170" t="s">
        <v>1612</v>
      </c>
      <c r="DM170" t="s">
        <v>1612</v>
      </c>
      <c r="DN170" t="s">
        <v>1612</v>
      </c>
      <c r="DO170" t="s">
        <v>1612</v>
      </c>
      <c r="DP170" t="s">
        <v>1612</v>
      </c>
      <c r="DQ170" t="s">
        <v>1612</v>
      </c>
      <c r="DR170" t="s">
        <v>1612</v>
      </c>
      <c r="DS170" t="s">
        <v>1612</v>
      </c>
      <c r="DT170" t="s">
        <v>1612</v>
      </c>
      <c r="DU170" t="s">
        <v>1612</v>
      </c>
      <c r="DV170" t="s">
        <v>1612</v>
      </c>
      <c r="DW170" t="s">
        <v>1612</v>
      </c>
      <c r="DX170" t="s">
        <v>1612</v>
      </c>
      <c r="DY170" t="s">
        <v>1612</v>
      </c>
    </row>
    <row r="171" spans="1:129">
      <c r="A171" t="s">
        <v>1612</v>
      </c>
      <c r="B171" t="s">
        <v>1612</v>
      </c>
      <c r="C171" t="s">
        <v>1612</v>
      </c>
      <c r="F171" t="s">
        <v>1612</v>
      </c>
      <c r="G171" t="s">
        <v>1612</v>
      </c>
      <c r="H171" t="s">
        <v>1612</v>
      </c>
      <c r="I171" t="s">
        <v>1612</v>
      </c>
      <c r="J171" t="s">
        <v>1612</v>
      </c>
      <c r="K171" t="s">
        <v>1612</v>
      </c>
      <c r="L171" t="s">
        <v>1612</v>
      </c>
      <c r="M171" t="s">
        <v>1612</v>
      </c>
      <c r="N171" t="s">
        <v>1612</v>
      </c>
      <c r="O171" t="s">
        <v>1612</v>
      </c>
      <c r="P171" t="s">
        <v>1612</v>
      </c>
      <c r="Q171" t="s">
        <v>1612</v>
      </c>
      <c r="R171" t="s">
        <v>1612</v>
      </c>
      <c r="S171" t="s">
        <v>1612</v>
      </c>
      <c r="T171" t="s">
        <v>1612</v>
      </c>
      <c r="U171" t="s">
        <v>1612</v>
      </c>
      <c r="V171" t="s">
        <v>1612</v>
      </c>
      <c r="W171" t="s">
        <v>1612</v>
      </c>
      <c r="X171" t="s">
        <v>1612</v>
      </c>
      <c r="Y171" t="s">
        <v>1612</v>
      </c>
      <c r="Z171" t="s">
        <v>1612</v>
      </c>
      <c r="AA171" t="s">
        <v>1612</v>
      </c>
      <c r="AB171" t="s">
        <v>1612</v>
      </c>
      <c r="AC171" t="s">
        <v>1612</v>
      </c>
      <c r="AD171" t="s">
        <v>1612</v>
      </c>
      <c r="AE171" t="s">
        <v>1612</v>
      </c>
      <c r="AF171" t="s">
        <v>1612</v>
      </c>
      <c r="AG171" t="s">
        <v>1612</v>
      </c>
      <c r="AH171" t="s">
        <v>1612</v>
      </c>
      <c r="AI171" t="s">
        <v>1612</v>
      </c>
      <c r="AJ171" t="s">
        <v>1612</v>
      </c>
      <c r="AK171" t="s">
        <v>1612</v>
      </c>
      <c r="AL171" t="s">
        <v>1612</v>
      </c>
      <c r="AM171" t="s">
        <v>1612</v>
      </c>
      <c r="AN171" t="s">
        <v>1612</v>
      </c>
      <c r="AO171" t="s">
        <v>1612</v>
      </c>
      <c r="AP171" t="s">
        <v>1612</v>
      </c>
      <c r="AQ171" t="s">
        <v>1612</v>
      </c>
      <c r="AR171" t="s">
        <v>1612</v>
      </c>
      <c r="AS171" t="s">
        <v>1612</v>
      </c>
      <c r="AT171" t="s">
        <v>1612</v>
      </c>
      <c r="AU171" t="s">
        <v>1612</v>
      </c>
      <c r="AV171" t="s">
        <v>1612</v>
      </c>
      <c r="AW171" t="s">
        <v>1612</v>
      </c>
      <c r="AX171" t="s">
        <v>1612</v>
      </c>
      <c r="AY171" t="s">
        <v>1612</v>
      </c>
      <c r="AZ171" t="s">
        <v>1612</v>
      </c>
      <c r="BA171" t="s">
        <v>1612</v>
      </c>
      <c r="BB171" t="s">
        <v>1612</v>
      </c>
      <c r="BC171" t="s">
        <v>1612</v>
      </c>
      <c r="BD171" t="s">
        <v>1612</v>
      </c>
      <c r="BE171" t="s">
        <v>1612</v>
      </c>
      <c r="BF171" t="s">
        <v>1612</v>
      </c>
      <c r="BG171" t="s">
        <v>1612</v>
      </c>
      <c r="BH171" t="s">
        <v>1612</v>
      </c>
      <c r="BI171" t="s">
        <v>1612</v>
      </c>
      <c r="BJ171" t="s">
        <v>1612</v>
      </c>
      <c r="BK171" t="s">
        <v>1612</v>
      </c>
      <c r="BL171" t="s">
        <v>1612</v>
      </c>
      <c r="BM171" t="s">
        <v>1612</v>
      </c>
      <c r="BN171" t="s">
        <v>1612</v>
      </c>
      <c r="BO171" t="s">
        <v>1612</v>
      </c>
      <c r="BP171" t="s">
        <v>1612</v>
      </c>
      <c r="BQ171" t="s">
        <v>1612</v>
      </c>
      <c r="BR171" t="s">
        <v>1612</v>
      </c>
      <c r="BS171" t="s">
        <v>1612</v>
      </c>
      <c r="BT171" t="s">
        <v>1612</v>
      </c>
      <c r="BU171" t="s">
        <v>1612</v>
      </c>
      <c r="BV171" t="s">
        <v>1612</v>
      </c>
      <c r="BW171" t="s">
        <v>1612</v>
      </c>
      <c r="BX171" t="s">
        <v>1612</v>
      </c>
      <c r="BY171" t="s">
        <v>1612</v>
      </c>
      <c r="BZ171" t="s">
        <v>1612</v>
      </c>
      <c r="CA171" t="s">
        <v>1612</v>
      </c>
      <c r="CB171" t="s">
        <v>1612</v>
      </c>
      <c r="CC171" t="s">
        <v>1612</v>
      </c>
      <c r="CD171" t="s">
        <v>1612</v>
      </c>
      <c r="CE171" t="s">
        <v>1612</v>
      </c>
      <c r="CF171" t="s">
        <v>1612</v>
      </c>
      <c r="CG171" t="s">
        <v>1612</v>
      </c>
      <c r="CH171" t="s">
        <v>1612</v>
      </c>
      <c r="CI171" t="s">
        <v>1612</v>
      </c>
      <c r="CJ171" t="s">
        <v>1612</v>
      </c>
      <c r="CK171" t="s">
        <v>1612</v>
      </c>
      <c r="CL171" t="s">
        <v>1612</v>
      </c>
      <c r="CM171" t="s">
        <v>1612</v>
      </c>
      <c r="CN171" t="s">
        <v>1612</v>
      </c>
      <c r="CO171" t="s">
        <v>1612</v>
      </c>
      <c r="CP171" t="s">
        <v>1612</v>
      </c>
      <c r="CQ171" t="s">
        <v>1612</v>
      </c>
      <c r="CR171" t="s">
        <v>1612</v>
      </c>
      <c r="CS171" t="s">
        <v>1612</v>
      </c>
      <c r="CT171" t="s">
        <v>1612</v>
      </c>
      <c r="CU171" t="s">
        <v>1612</v>
      </c>
      <c r="CV171" t="s">
        <v>1612</v>
      </c>
      <c r="CW171" t="s">
        <v>1612</v>
      </c>
      <c r="CX171" t="s">
        <v>1612</v>
      </c>
      <c r="CY171" t="s">
        <v>1612</v>
      </c>
      <c r="CZ171" t="s">
        <v>1612</v>
      </c>
      <c r="DA171" t="s">
        <v>1612</v>
      </c>
      <c r="DB171" t="s">
        <v>1612</v>
      </c>
      <c r="DC171" t="s">
        <v>1612</v>
      </c>
      <c r="DD171" t="s">
        <v>1612</v>
      </c>
      <c r="DE171" t="s">
        <v>1612</v>
      </c>
      <c r="DF171" t="s">
        <v>1612</v>
      </c>
      <c r="DG171" t="s">
        <v>1612</v>
      </c>
      <c r="DH171" t="s">
        <v>1612</v>
      </c>
      <c r="DI171" t="s">
        <v>1612</v>
      </c>
      <c r="DJ171" t="s">
        <v>1612</v>
      </c>
      <c r="DK171" t="s">
        <v>1612</v>
      </c>
      <c r="DL171" t="s">
        <v>1612</v>
      </c>
      <c r="DM171" t="s">
        <v>1612</v>
      </c>
      <c r="DN171" t="s">
        <v>1612</v>
      </c>
      <c r="DO171" t="s">
        <v>1612</v>
      </c>
      <c r="DP171" t="s">
        <v>1612</v>
      </c>
      <c r="DQ171" t="s">
        <v>1612</v>
      </c>
      <c r="DR171" t="s">
        <v>1612</v>
      </c>
      <c r="DS171" t="s">
        <v>1612</v>
      </c>
      <c r="DT171" t="s">
        <v>1612</v>
      </c>
      <c r="DU171" t="s">
        <v>1612</v>
      </c>
      <c r="DV171" t="s">
        <v>1612</v>
      </c>
      <c r="DW171" t="s">
        <v>1612</v>
      </c>
      <c r="DX171" t="s">
        <v>1612</v>
      </c>
      <c r="DY171" t="s">
        <v>1612</v>
      </c>
    </row>
    <row r="172" spans="1:129">
      <c r="A172" t="s">
        <v>1612</v>
      </c>
      <c r="B172" t="s">
        <v>1612</v>
      </c>
      <c r="C172" t="s">
        <v>1612</v>
      </c>
      <c r="F172" t="s">
        <v>1612</v>
      </c>
      <c r="G172" t="s">
        <v>1612</v>
      </c>
      <c r="H172" t="s">
        <v>1612</v>
      </c>
      <c r="I172" t="s">
        <v>1612</v>
      </c>
      <c r="J172" t="s">
        <v>1612</v>
      </c>
      <c r="K172" t="s">
        <v>1612</v>
      </c>
      <c r="L172" t="s">
        <v>1612</v>
      </c>
      <c r="M172" t="s">
        <v>1612</v>
      </c>
      <c r="N172" t="s">
        <v>1612</v>
      </c>
      <c r="O172" t="s">
        <v>1612</v>
      </c>
      <c r="P172" t="s">
        <v>1612</v>
      </c>
      <c r="Q172" t="s">
        <v>1612</v>
      </c>
      <c r="R172" t="s">
        <v>1612</v>
      </c>
      <c r="S172" t="s">
        <v>1612</v>
      </c>
      <c r="T172" t="s">
        <v>1612</v>
      </c>
      <c r="U172" t="s">
        <v>1612</v>
      </c>
      <c r="V172" t="s">
        <v>1612</v>
      </c>
      <c r="W172" t="s">
        <v>1612</v>
      </c>
      <c r="X172" t="s">
        <v>1612</v>
      </c>
      <c r="Y172" t="s">
        <v>1612</v>
      </c>
      <c r="Z172" t="s">
        <v>1612</v>
      </c>
      <c r="AA172" t="s">
        <v>1612</v>
      </c>
      <c r="AB172" t="s">
        <v>1612</v>
      </c>
      <c r="AC172" t="s">
        <v>1612</v>
      </c>
      <c r="AD172" t="s">
        <v>1612</v>
      </c>
      <c r="AE172" t="s">
        <v>1612</v>
      </c>
      <c r="AF172" t="s">
        <v>1612</v>
      </c>
      <c r="AG172" t="s">
        <v>1612</v>
      </c>
      <c r="AH172" t="s">
        <v>1612</v>
      </c>
      <c r="AI172" t="s">
        <v>1612</v>
      </c>
      <c r="AJ172" t="s">
        <v>1612</v>
      </c>
      <c r="AK172" t="s">
        <v>1612</v>
      </c>
      <c r="AL172" t="s">
        <v>1612</v>
      </c>
      <c r="AM172" t="s">
        <v>1612</v>
      </c>
      <c r="AN172" t="s">
        <v>1612</v>
      </c>
      <c r="AO172" t="s">
        <v>1612</v>
      </c>
      <c r="AP172" t="s">
        <v>1612</v>
      </c>
      <c r="AQ172" t="s">
        <v>1612</v>
      </c>
      <c r="AR172" t="s">
        <v>1612</v>
      </c>
      <c r="AS172" t="s">
        <v>1612</v>
      </c>
      <c r="AT172" t="s">
        <v>1612</v>
      </c>
      <c r="AU172" t="s">
        <v>1612</v>
      </c>
      <c r="AV172" t="s">
        <v>1612</v>
      </c>
      <c r="AW172" t="s">
        <v>1612</v>
      </c>
      <c r="AX172" t="s">
        <v>1612</v>
      </c>
      <c r="AY172" t="s">
        <v>1612</v>
      </c>
      <c r="AZ172" t="s">
        <v>1612</v>
      </c>
      <c r="BA172" t="s">
        <v>1612</v>
      </c>
      <c r="BB172" t="s">
        <v>1612</v>
      </c>
      <c r="BC172" t="s">
        <v>1612</v>
      </c>
      <c r="BD172" t="s">
        <v>1612</v>
      </c>
      <c r="BE172" t="s">
        <v>1612</v>
      </c>
      <c r="BF172" t="s">
        <v>1612</v>
      </c>
      <c r="BG172" t="s">
        <v>1612</v>
      </c>
      <c r="BH172" t="s">
        <v>1612</v>
      </c>
      <c r="BI172" t="s">
        <v>1612</v>
      </c>
      <c r="BJ172" t="s">
        <v>1612</v>
      </c>
      <c r="BK172" t="s">
        <v>1612</v>
      </c>
      <c r="BL172" t="s">
        <v>1612</v>
      </c>
      <c r="BM172" t="s">
        <v>1612</v>
      </c>
      <c r="BN172" t="s">
        <v>1612</v>
      </c>
      <c r="BO172" t="s">
        <v>1612</v>
      </c>
      <c r="BP172" t="s">
        <v>1612</v>
      </c>
      <c r="BQ172" t="s">
        <v>1612</v>
      </c>
      <c r="BR172" t="s">
        <v>1612</v>
      </c>
      <c r="BS172" t="s">
        <v>1612</v>
      </c>
      <c r="BT172" t="s">
        <v>1612</v>
      </c>
      <c r="BU172" t="s">
        <v>1612</v>
      </c>
      <c r="BV172" t="s">
        <v>1612</v>
      </c>
      <c r="BW172" t="s">
        <v>1612</v>
      </c>
      <c r="BX172" t="s">
        <v>1612</v>
      </c>
      <c r="BY172" t="s">
        <v>1612</v>
      </c>
      <c r="BZ172" t="s">
        <v>1612</v>
      </c>
      <c r="CA172" t="s">
        <v>1612</v>
      </c>
      <c r="CB172" t="s">
        <v>1612</v>
      </c>
      <c r="CC172" t="s">
        <v>1612</v>
      </c>
      <c r="CD172" t="s">
        <v>1612</v>
      </c>
      <c r="CE172" t="s">
        <v>1612</v>
      </c>
      <c r="CF172" t="s">
        <v>1612</v>
      </c>
      <c r="CG172" t="s">
        <v>1612</v>
      </c>
      <c r="CH172" t="s">
        <v>1612</v>
      </c>
      <c r="CI172" t="s">
        <v>1612</v>
      </c>
      <c r="CJ172" t="s">
        <v>1612</v>
      </c>
      <c r="CK172" t="s">
        <v>1612</v>
      </c>
      <c r="CL172" t="s">
        <v>1612</v>
      </c>
      <c r="CM172" t="s">
        <v>1612</v>
      </c>
      <c r="CN172" t="s">
        <v>1612</v>
      </c>
      <c r="CO172" t="s">
        <v>1612</v>
      </c>
      <c r="CP172" t="s">
        <v>1612</v>
      </c>
      <c r="CQ172" t="s">
        <v>1612</v>
      </c>
      <c r="CR172" t="s">
        <v>1612</v>
      </c>
      <c r="CS172" t="s">
        <v>1612</v>
      </c>
      <c r="CT172" t="s">
        <v>1612</v>
      </c>
      <c r="CU172" t="s">
        <v>1612</v>
      </c>
      <c r="CV172" t="s">
        <v>1612</v>
      </c>
      <c r="CW172" t="s">
        <v>1612</v>
      </c>
      <c r="CX172" t="s">
        <v>1612</v>
      </c>
      <c r="CY172" t="s">
        <v>1612</v>
      </c>
      <c r="CZ172" t="s">
        <v>1612</v>
      </c>
      <c r="DA172" t="s">
        <v>1612</v>
      </c>
      <c r="DB172" t="s">
        <v>1612</v>
      </c>
      <c r="DC172" t="s">
        <v>1612</v>
      </c>
      <c r="DD172" t="s">
        <v>1612</v>
      </c>
      <c r="DE172" t="s">
        <v>1612</v>
      </c>
      <c r="DF172" t="s">
        <v>1612</v>
      </c>
      <c r="DG172" t="s">
        <v>1612</v>
      </c>
      <c r="DH172" t="s">
        <v>1612</v>
      </c>
      <c r="DI172" t="s">
        <v>1612</v>
      </c>
      <c r="DJ172" t="s">
        <v>1612</v>
      </c>
      <c r="DK172" t="s">
        <v>1612</v>
      </c>
      <c r="DL172" t="s">
        <v>1612</v>
      </c>
      <c r="DM172" t="s">
        <v>1612</v>
      </c>
      <c r="DN172" t="s">
        <v>1612</v>
      </c>
      <c r="DO172" t="s">
        <v>1612</v>
      </c>
      <c r="DP172" t="s">
        <v>1612</v>
      </c>
      <c r="DQ172" t="s">
        <v>1612</v>
      </c>
      <c r="DR172" t="s">
        <v>1612</v>
      </c>
      <c r="DS172" t="s">
        <v>1612</v>
      </c>
      <c r="DT172" t="s">
        <v>1612</v>
      </c>
      <c r="DU172" t="s">
        <v>1612</v>
      </c>
      <c r="DV172" t="s">
        <v>1612</v>
      </c>
      <c r="DW172" t="s">
        <v>1612</v>
      </c>
      <c r="DX172" t="s">
        <v>1612</v>
      </c>
      <c r="DY172" t="s">
        <v>1612</v>
      </c>
    </row>
    <row r="173" spans="1:129">
      <c r="A173" t="s">
        <v>1612</v>
      </c>
      <c r="B173" t="s">
        <v>1612</v>
      </c>
      <c r="C173" t="s">
        <v>1612</v>
      </c>
      <c r="F173" t="s">
        <v>1612</v>
      </c>
      <c r="G173" t="s">
        <v>1612</v>
      </c>
      <c r="H173" t="s">
        <v>1612</v>
      </c>
      <c r="I173" t="s">
        <v>1612</v>
      </c>
      <c r="J173" t="s">
        <v>1612</v>
      </c>
      <c r="K173" t="s">
        <v>1612</v>
      </c>
      <c r="L173" t="s">
        <v>1612</v>
      </c>
      <c r="M173" t="s">
        <v>1612</v>
      </c>
      <c r="N173" t="s">
        <v>1612</v>
      </c>
      <c r="O173" t="s">
        <v>1612</v>
      </c>
      <c r="P173" t="s">
        <v>1612</v>
      </c>
      <c r="Q173" t="s">
        <v>1612</v>
      </c>
      <c r="R173" t="s">
        <v>1612</v>
      </c>
      <c r="S173" t="s">
        <v>1612</v>
      </c>
      <c r="T173" t="s">
        <v>1612</v>
      </c>
      <c r="U173" t="s">
        <v>1612</v>
      </c>
      <c r="V173" t="s">
        <v>1612</v>
      </c>
      <c r="W173" t="s">
        <v>1612</v>
      </c>
      <c r="X173" t="s">
        <v>1612</v>
      </c>
      <c r="Y173" t="s">
        <v>1612</v>
      </c>
      <c r="Z173" t="s">
        <v>1612</v>
      </c>
      <c r="AA173" t="s">
        <v>1612</v>
      </c>
      <c r="AB173" t="s">
        <v>1612</v>
      </c>
      <c r="AC173" t="s">
        <v>1612</v>
      </c>
      <c r="AD173" t="s">
        <v>1612</v>
      </c>
      <c r="AE173" t="s">
        <v>1612</v>
      </c>
      <c r="AF173" t="s">
        <v>1612</v>
      </c>
      <c r="AG173" t="s">
        <v>1612</v>
      </c>
      <c r="AH173" t="s">
        <v>1612</v>
      </c>
      <c r="AI173" t="s">
        <v>1612</v>
      </c>
      <c r="AJ173" t="s">
        <v>1612</v>
      </c>
      <c r="AK173" t="s">
        <v>1612</v>
      </c>
      <c r="AL173" t="s">
        <v>1612</v>
      </c>
      <c r="AM173" t="s">
        <v>1612</v>
      </c>
      <c r="AN173" t="s">
        <v>1612</v>
      </c>
      <c r="AO173" t="s">
        <v>1612</v>
      </c>
      <c r="AP173" t="s">
        <v>1612</v>
      </c>
      <c r="AQ173" t="s">
        <v>1612</v>
      </c>
      <c r="AR173" t="s">
        <v>1612</v>
      </c>
      <c r="AS173" t="s">
        <v>1612</v>
      </c>
      <c r="AT173" t="s">
        <v>1612</v>
      </c>
      <c r="AU173" t="s">
        <v>1612</v>
      </c>
      <c r="AV173" t="s">
        <v>1612</v>
      </c>
      <c r="AW173" t="s">
        <v>1612</v>
      </c>
      <c r="AX173" t="s">
        <v>1612</v>
      </c>
      <c r="AY173" t="s">
        <v>1612</v>
      </c>
      <c r="AZ173" t="s">
        <v>1612</v>
      </c>
      <c r="BA173" t="s">
        <v>1612</v>
      </c>
      <c r="BB173" t="s">
        <v>1612</v>
      </c>
      <c r="BC173" t="s">
        <v>1612</v>
      </c>
      <c r="BD173" t="s">
        <v>1612</v>
      </c>
      <c r="BE173" t="s">
        <v>1612</v>
      </c>
      <c r="BF173" t="s">
        <v>1612</v>
      </c>
      <c r="BG173" t="s">
        <v>1612</v>
      </c>
      <c r="BH173" t="s">
        <v>1612</v>
      </c>
      <c r="BI173" t="s">
        <v>1612</v>
      </c>
      <c r="BJ173" t="s">
        <v>1612</v>
      </c>
      <c r="BK173" t="s">
        <v>1612</v>
      </c>
      <c r="BL173" t="s">
        <v>1612</v>
      </c>
      <c r="BM173" t="s">
        <v>1612</v>
      </c>
      <c r="BN173" t="s">
        <v>1612</v>
      </c>
      <c r="BO173" t="s">
        <v>1612</v>
      </c>
      <c r="BP173" t="s">
        <v>1612</v>
      </c>
      <c r="BQ173" t="s">
        <v>1612</v>
      </c>
      <c r="BR173" t="s">
        <v>1612</v>
      </c>
      <c r="BS173" t="s">
        <v>1612</v>
      </c>
      <c r="BT173" t="s">
        <v>1612</v>
      </c>
      <c r="BU173" t="s">
        <v>1612</v>
      </c>
      <c r="BV173" t="s">
        <v>1612</v>
      </c>
      <c r="BW173" t="s">
        <v>1612</v>
      </c>
      <c r="BX173" t="s">
        <v>1612</v>
      </c>
      <c r="BY173" t="s">
        <v>1612</v>
      </c>
      <c r="BZ173" t="s">
        <v>1612</v>
      </c>
      <c r="CA173" t="s">
        <v>1612</v>
      </c>
      <c r="CB173" t="s">
        <v>1612</v>
      </c>
      <c r="CC173" t="s">
        <v>1612</v>
      </c>
      <c r="CD173" t="s">
        <v>1612</v>
      </c>
      <c r="CE173" t="s">
        <v>1612</v>
      </c>
      <c r="CF173" t="s">
        <v>1612</v>
      </c>
      <c r="CG173" t="s">
        <v>1612</v>
      </c>
      <c r="CH173" t="s">
        <v>1612</v>
      </c>
      <c r="CI173" t="s">
        <v>1612</v>
      </c>
      <c r="CJ173" t="s">
        <v>1612</v>
      </c>
      <c r="CK173" t="s">
        <v>1612</v>
      </c>
      <c r="CL173" t="s">
        <v>1612</v>
      </c>
      <c r="CM173" t="s">
        <v>1612</v>
      </c>
      <c r="CN173" t="s">
        <v>1612</v>
      </c>
      <c r="CO173" t="s">
        <v>1612</v>
      </c>
      <c r="CP173" t="s">
        <v>1612</v>
      </c>
      <c r="CQ173" t="s">
        <v>1612</v>
      </c>
      <c r="CR173" t="s">
        <v>1612</v>
      </c>
      <c r="CS173" t="s">
        <v>1612</v>
      </c>
      <c r="CT173" t="s">
        <v>1612</v>
      </c>
      <c r="CU173" t="s">
        <v>1612</v>
      </c>
      <c r="CV173" t="s">
        <v>1612</v>
      </c>
      <c r="CW173" t="s">
        <v>1612</v>
      </c>
      <c r="CX173" t="s">
        <v>1612</v>
      </c>
      <c r="CY173" t="s">
        <v>1612</v>
      </c>
      <c r="CZ173" t="s">
        <v>1612</v>
      </c>
      <c r="DA173" t="s">
        <v>1612</v>
      </c>
      <c r="DB173" t="s">
        <v>1612</v>
      </c>
      <c r="DC173" t="s">
        <v>1612</v>
      </c>
      <c r="DD173" t="s">
        <v>1612</v>
      </c>
      <c r="DE173" t="s">
        <v>1612</v>
      </c>
      <c r="DF173" t="s">
        <v>1612</v>
      </c>
      <c r="DG173" t="s">
        <v>1612</v>
      </c>
      <c r="DH173" t="s">
        <v>1612</v>
      </c>
      <c r="DI173" t="s">
        <v>1612</v>
      </c>
      <c r="DJ173" t="s">
        <v>1612</v>
      </c>
      <c r="DK173" t="s">
        <v>1612</v>
      </c>
      <c r="DL173" t="s">
        <v>1612</v>
      </c>
      <c r="DM173" t="s">
        <v>1612</v>
      </c>
      <c r="DN173" t="s">
        <v>1612</v>
      </c>
      <c r="DO173" t="s">
        <v>1612</v>
      </c>
      <c r="DP173" t="s">
        <v>1612</v>
      </c>
      <c r="DQ173" t="s">
        <v>1612</v>
      </c>
      <c r="DR173" t="s">
        <v>1612</v>
      </c>
      <c r="DS173" t="s">
        <v>1612</v>
      </c>
      <c r="DT173" t="s">
        <v>1612</v>
      </c>
      <c r="DU173" t="s">
        <v>1612</v>
      </c>
      <c r="DV173" t="s">
        <v>1612</v>
      </c>
      <c r="DW173" t="s">
        <v>1612</v>
      </c>
      <c r="DX173" t="s">
        <v>1612</v>
      </c>
      <c r="DY173" t="s">
        <v>1612</v>
      </c>
    </row>
    <row r="174" spans="1:129">
      <c r="A174" t="s">
        <v>1612</v>
      </c>
      <c r="B174" t="s">
        <v>1612</v>
      </c>
      <c r="C174" t="s">
        <v>1612</v>
      </c>
      <c r="F174" t="s">
        <v>1612</v>
      </c>
      <c r="G174" t="s">
        <v>1612</v>
      </c>
      <c r="H174" t="s">
        <v>1612</v>
      </c>
      <c r="I174" t="s">
        <v>1612</v>
      </c>
      <c r="J174" t="s">
        <v>1612</v>
      </c>
      <c r="K174" t="s">
        <v>1612</v>
      </c>
      <c r="L174" t="s">
        <v>1612</v>
      </c>
      <c r="M174" t="s">
        <v>1612</v>
      </c>
      <c r="N174" t="s">
        <v>1612</v>
      </c>
      <c r="O174" t="s">
        <v>1612</v>
      </c>
      <c r="P174" t="s">
        <v>1612</v>
      </c>
      <c r="Q174" t="s">
        <v>1612</v>
      </c>
      <c r="R174" t="s">
        <v>1612</v>
      </c>
      <c r="S174" t="s">
        <v>1612</v>
      </c>
      <c r="T174" t="s">
        <v>1612</v>
      </c>
      <c r="U174" t="s">
        <v>1612</v>
      </c>
      <c r="V174" t="s">
        <v>1612</v>
      </c>
      <c r="W174" t="s">
        <v>1612</v>
      </c>
      <c r="X174" t="s">
        <v>1612</v>
      </c>
      <c r="Y174" t="s">
        <v>1612</v>
      </c>
      <c r="Z174" t="s">
        <v>1612</v>
      </c>
      <c r="AA174" t="s">
        <v>1612</v>
      </c>
      <c r="AB174" t="s">
        <v>1612</v>
      </c>
      <c r="AC174" t="s">
        <v>1612</v>
      </c>
      <c r="AD174" t="s">
        <v>1612</v>
      </c>
      <c r="AE174" t="s">
        <v>1612</v>
      </c>
      <c r="AF174" t="s">
        <v>1612</v>
      </c>
      <c r="AG174" t="s">
        <v>1612</v>
      </c>
      <c r="AH174" t="s">
        <v>1612</v>
      </c>
      <c r="AI174" t="s">
        <v>1612</v>
      </c>
      <c r="AJ174" t="s">
        <v>1612</v>
      </c>
      <c r="AK174" t="s">
        <v>1612</v>
      </c>
      <c r="AL174" t="s">
        <v>1612</v>
      </c>
      <c r="AM174" t="s">
        <v>1612</v>
      </c>
      <c r="AN174" t="s">
        <v>1612</v>
      </c>
      <c r="AO174" t="s">
        <v>1612</v>
      </c>
      <c r="AP174" t="s">
        <v>1612</v>
      </c>
      <c r="AQ174" t="s">
        <v>1612</v>
      </c>
      <c r="AR174" t="s">
        <v>1612</v>
      </c>
      <c r="AS174" t="s">
        <v>1612</v>
      </c>
      <c r="AT174" t="s">
        <v>1612</v>
      </c>
      <c r="AU174" t="s">
        <v>1612</v>
      </c>
      <c r="AV174" t="s">
        <v>1612</v>
      </c>
      <c r="AW174" t="s">
        <v>1612</v>
      </c>
      <c r="AX174" t="s">
        <v>1612</v>
      </c>
      <c r="AY174" t="s">
        <v>1612</v>
      </c>
      <c r="AZ174" t="s">
        <v>1612</v>
      </c>
      <c r="BA174" t="s">
        <v>1612</v>
      </c>
      <c r="BB174" t="s">
        <v>1612</v>
      </c>
      <c r="BC174" t="s">
        <v>1612</v>
      </c>
      <c r="BD174" t="s">
        <v>1612</v>
      </c>
      <c r="BE174" t="s">
        <v>1612</v>
      </c>
      <c r="BF174" t="s">
        <v>1612</v>
      </c>
      <c r="BG174" t="s">
        <v>1612</v>
      </c>
      <c r="BH174" t="s">
        <v>1612</v>
      </c>
      <c r="BI174" t="s">
        <v>1612</v>
      </c>
      <c r="BJ174" t="s">
        <v>1612</v>
      </c>
      <c r="BK174" t="s">
        <v>1612</v>
      </c>
      <c r="BL174" t="s">
        <v>1612</v>
      </c>
      <c r="BM174" t="s">
        <v>1612</v>
      </c>
      <c r="BN174" t="s">
        <v>1612</v>
      </c>
      <c r="BO174" t="s">
        <v>1612</v>
      </c>
      <c r="BP174" t="s">
        <v>1612</v>
      </c>
      <c r="BQ174" t="s">
        <v>1612</v>
      </c>
      <c r="BR174" t="s">
        <v>1612</v>
      </c>
      <c r="BS174" t="s">
        <v>1612</v>
      </c>
      <c r="BT174" t="s">
        <v>1612</v>
      </c>
      <c r="BU174" t="s">
        <v>1612</v>
      </c>
      <c r="BV174" t="s">
        <v>1612</v>
      </c>
      <c r="BW174" t="s">
        <v>1612</v>
      </c>
      <c r="BX174" t="s">
        <v>1612</v>
      </c>
      <c r="BY174" t="s">
        <v>1612</v>
      </c>
      <c r="BZ174" t="s">
        <v>1612</v>
      </c>
      <c r="CA174" t="s">
        <v>1612</v>
      </c>
      <c r="CB174" t="s">
        <v>1612</v>
      </c>
      <c r="CC174" t="s">
        <v>1612</v>
      </c>
      <c r="CD174" t="s">
        <v>1612</v>
      </c>
      <c r="CE174" t="s">
        <v>1612</v>
      </c>
      <c r="CF174" t="s">
        <v>1612</v>
      </c>
      <c r="CG174" t="s">
        <v>1612</v>
      </c>
      <c r="CH174" t="s">
        <v>1612</v>
      </c>
      <c r="CI174" t="s">
        <v>1612</v>
      </c>
      <c r="CJ174" t="s">
        <v>1612</v>
      </c>
      <c r="CK174" t="s">
        <v>1612</v>
      </c>
      <c r="CL174" t="s">
        <v>1612</v>
      </c>
      <c r="CM174" t="s">
        <v>1612</v>
      </c>
      <c r="CN174" t="s">
        <v>1612</v>
      </c>
      <c r="CO174" t="s">
        <v>1612</v>
      </c>
      <c r="CP174" t="s">
        <v>1612</v>
      </c>
      <c r="CQ174" t="s">
        <v>1612</v>
      </c>
      <c r="CR174" t="s">
        <v>1612</v>
      </c>
      <c r="CS174" t="s">
        <v>1612</v>
      </c>
      <c r="CT174" t="s">
        <v>1612</v>
      </c>
      <c r="CU174" t="s">
        <v>1612</v>
      </c>
      <c r="CV174" t="s">
        <v>1612</v>
      </c>
      <c r="CW174" t="s">
        <v>1612</v>
      </c>
      <c r="CX174" t="s">
        <v>1612</v>
      </c>
      <c r="CY174" t="s">
        <v>1612</v>
      </c>
      <c r="CZ174" t="s">
        <v>1612</v>
      </c>
      <c r="DA174" t="s">
        <v>1612</v>
      </c>
      <c r="DB174" t="s">
        <v>1612</v>
      </c>
      <c r="DC174" t="s">
        <v>1612</v>
      </c>
      <c r="DD174" t="s">
        <v>1612</v>
      </c>
      <c r="DE174" t="s">
        <v>1612</v>
      </c>
      <c r="DF174" t="s">
        <v>1612</v>
      </c>
      <c r="DG174" t="s">
        <v>1612</v>
      </c>
      <c r="DH174" t="s">
        <v>1612</v>
      </c>
      <c r="DI174" t="s">
        <v>1612</v>
      </c>
      <c r="DJ174" t="s">
        <v>1612</v>
      </c>
      <c r="DK174" t="s">
        <v>1612</v>
      </c>
      <c r="DL174" t="s">
        <v>1612</v>
      </c>
      <c r="DM174" t="s">
        <v>1612</v>
      </c>
      <c r="DN174" t="s">
        <v>1612</v>
      </c>
      <c r="DO174" t="s">
        <v>1612</v>
      </c>
      <c r="DP174" t="s">
        <v>1612</v>
      </c>
      <c r="DQ174" t="s">
        <v>1612</v>
      </c>
      <c r="DR174" t="s">
        <v>1612</v>
      </c>
      <c r="DS174" t="s">
        <v>1612</v>
      </c>
      <c r="DT174" t="s">
        <v>1612</v>
      </c>
      <c r="DU174" t="s">
        <v>1612</v>
      </c>
      <c r="DV174" t="s">
        <v>1612</v>
      </c>
      <c r="DW174" t="s">
        <v>1612</v>
      </c>
      <c r="DX174" t="s">
        <v>1612</v>
      </c>
      <c r="DY174" t="s">
        <v>1612</v>
      </c>
    </row>
    <row r="175" spans="1:129">
      <c r="A175" t="s">
        <v>1612</v>
      </c>
      <c r="B175" t="s">
        <v>1612</v>
      </c>
      <c r="C175" t="s">
        <v>1612</v>
      </c>
      <c r="F175" t="s">
        <v>1612</v>
      </c>
      <c r="G175" t="s">
        <v>1612</v>
      </c>
      <c r="H175" t="s">
        <v>1612</v>
      </c>
      <c r="I175" t="s">
        <v>1612</v>
      </c>
      <c r="J175" t="s">
        <v>1612</v>
      </c>
      <c r="K175" t="s">
        <v>1612</v>
      </c>
      <c r="L175" t="s">
        <v>1612</v>
      </c>
      <c r="M175" t="s">
        <v>1612</v>
      </c>
      <c r="N175" t="s">
        <v>1612</v>
      </c>
      <c r="O175" t="s">
        <v>1612</v>
      </c>
      <c r="P175" t="s">
        <v>1612</v>
      </c>
      <c r="Q175" t="s">
        <v>1612</v>
      </c>
      <c r="R175" t="s">
        <v>1612</v>
      </c>
      <c r="S175" t="s">
        <v>1612</v>
      </c>
      <c r="T175" t="s">
        <v>1612</v>
      </c>
      <c r="U175" t="s">
        <v>1612</v>
      </c>
      <c r="V175" t="s">
        <v>1612</v>
      </c>
      <c r="W175" t="s">
        <v>1612</v>
      </c>
      <c r="X175" t="s">
        <v>1612</v>
      </c>
      <c r="Y175" t="s">
        <v>1612</v>
      </c>
      <c r="Z175" t="s">
        <v>1612</v>
      </c>
      <c r="AA175" t="s">
        <v>1612</v>
      </c>
      <c r="AB175" t="s">
        <v>1612</v>
      </c>
      <c r="AC175" t="s">
        <v>1612</v>
      </c>
      <c r="AD175" t="s">
        <v>1612</v>
      </c>
      <c r="AE175" t="s">
        <v>1612</v>
      </c>
      <c r="AF175" t="s">
        <v>1612</v>
      </c>
      <c r="AG175" t="s">
        <v>1612</v>
      </c>
      <c r="AH175" t="s">
        <v>1612</v>
      </c>
      <c r="AI175" t="s">
        <v>1612</v>
      </c>
      <c r="AJ175" t="s">
        <v>1612</v>
      </c>
      <c r="AK175" t="s">
        <v>1612</v>
      </c>
      <c r="AL175" t="s">
        <v>1612</v>
      </c>
      <c r="AM175" t="s">
        <v>1612</v>
      </c>
      <c r="AN175" t="s">
        <v>1612</v>
      </c>
      <c r="AO175" t="s">
        <v>1612</v>
      </c>
      <c r="AP175" t="s">
        <v>1612</v>
      </c>
      <c r="AQ175" t="s">
        <v>1612</v>
      </c>
      <c r="AR175" t="s">
        <v>1612</v>
      </c>
      <c r="AS175" t="s">
        <v>1612</v>
      </c>
      <c r="AT175" t="s">
        <v>1612</v>
      </c>
      <c r="AU175" t="s">
        <v>1612</v>
      </c>
      <c r="AV175" t="s">
        <v>1612</v>
      </c>
      <c r="AW175" t="s">
        <v>1612</v>
      </c>
      <c r="AX175" t="s">
        <v>1612</v>
      </c>
      <c r="AY175" t="s">
        <v>1612</v>
      </c>
      <c r="AZ175" t="s">
        <v>1612</v>
      </c>
      <c r="BA175" t="s">
        <v>1612</v>
      </c>
      <c r="BB175" t="s">
        <v>1612</v>
      </c>
      <c r="BC175" t="s">
        <v>1612</v>
      </c>
      <c r="BD175" t="s">
        <v>1612</v>
      </c>
      <c r="BE175" t="s">
        <v>1612</v>
      </c>
      <c r="BF175" t="s">
        <v>1612</v>
      </c>
      <c r="BG175" t="s">
        <v>1612</v>
      </c>
      <c r="BH175" t="s">
        <v>1612</v>
      </c>
      <c r="BI175" t="s">
        <v>1612</v>
      </c>
      <c r="BJ175" t="s">
        <v>1612</v>
      </c>
      <c r="BK175" t="s">
        <v>1612</v>
      </c>
      <c r="BL175" t="s">
        <v>1612</v>
      </c>
      <c r="BM175" t="s">
        <v>1612</v>
      </c>
      <c r="BN175" t="s">
        <v>1612</v>
      </c>
      <c r="BO175" t="s">
        <v>1612</v>
      </c>
      <c r="BP175" t="s">
        <v>1612</v>
      </c>
      <c r="BQ175" t="s">
        <v>1612</v>
      </c>
      <c r="BR175" t="s">
        <v>1612</v>
      </c>
      <c r="BS175" t="s">
        <v>1612</v>
      </c>
      <c r="BT175" t="s">
        <v>1612</v>
      </c>
      <c r="BU175" t="s">
        <v>1612</v>
      </c>
      <c r="BV175" t="s">
        <v>1612</v>
      </c>
      <c r="BW175" t="s">
        <v>1612</v>
      </c>
      <c r="BX175" t="s">
        <v>1612</v>
      </c>
      <c r="BY175" t="s">
        <v>1612</v>
      </c>
      <c r="BZ175" t="s">
        <v>1612</v>
      </c>
      <c r="CA175" t="s">
        <v>1612</v>
      </c>
      <c r="CB175" t="s">
        <v>1612</v>
      </c>
      <c r="CC175" t="s">
        <v>1612</v>
      </c>
      <c r="CD175" t="s">
        <v>1612</v>
      </c>
      <c r="CE175" t="s">
        <v>1612</v>
      </c>
      <c r="CF175" t="s">
        <v>1612</v>
      </c>
      <c r="CG175" t="s">
        <v>1612</v>
      </c>
      <c r="CH175" t="s">
        <v>1612</v>
      </c>
      <c r="CI175" t="s">
        <v>1612</v>
      </c>
      <c r="CJ175" t="s">
        <v>1612</v>
      </c>
      <c r="CK175" t="s">
        <v>1612</v>
      </c>
      <c r="CL175" t="s">
        <v>1612</v>
      </c>
      <c r="CM175" t="s">
        <v>1612</v>
      </c>
      <c r="CN175" t="s">
        <v>1612</v>
      </c>
      <c r="CO175" t="s">
        <v>1612</v>
      </c>
      <c r="CP175" t="s">
        <v>1612</v>
      </c>
      <c r="CQ175" t="s">
        <v>1612</v>
      </c>
      <c r="CR175" t="s">
        <v>1612</v>
      </c>
      <c r="CS175" t="s">
        <v>1612</v>
      </c>
      <c r="CT175" t="s">
        <v>1612</v>
      </c>
      <c r="CU175" t="s">
        <v>1612</v>
      </c>
      <c r="CV175" t="s">
        <v>1612</v>
      </c>
      <c r="CW175" t="s">
        <v>1612</v>
      </c>
      <c r="CX175" t="s">
        <v>1612</v>
      </c>
      <c r="CY175" t="s">
        <v>1612</v>
      </c>
      <c r="CZ175" t="s">
        <v>1612</v>
      </c>
      <c r="DA175" t="s">
        <v>1612</v>
      </c>
      <c r="DB175" t="s">
        <v>1612</v>
      </c>
      <c r="DC175" t="s">
        <v>1612</v>
      </c>
      <c r="DD175" t="s">
        <v>1612</v>
      </c>
      <c r="DE175" t="s">
        <v>1612</v>
      </c>
      <c r="DF175" t="s">
        <v>1612</v>
      </c>
      <c r="DG175" t="s">
        <v>1612</v>
      </c>
      <c r="DH175" t="s">
        <v>1612</v>
      </c>
      <c r="DI175" t="s">
        <v>1612</v>
      </c>
      <c r="DJ175" t="s">
        <v>1612</v>
      </c>
      <c r="DK175" t="s">
        <v>1612</v>
      </c>
      <c r="DL175" t="s">
        <v>1612</v>
      </c>
      <c r="DM175" t="s">
        <v>1612</v>
      </c>
      <c r="DN175" t="s">
        <v>1612</v>
      </c>
      <c r="DO175" t="s">
        <v>1612</v>
      </c>
      <c r="DP175" t="s">
        <v>1612</v>
      </c>
      <c r="DQ175" t="s">
        <v>1612</v>
      </c>
      <c r="DR175" t="s">
        <v>1612</v>
      </c>
      <c r="DS175" t="s">
        <v>1612</v>
      </c>
      <c r="DT175" t="s">
        <v>1612</v>
      </c>
      <c r="DU175" t="s">
        <v>1612</v>
      </c>
      <c r="DV175" t="s">
        <v>1612</v>
      </c>
      <c r="DW175" t="s">
        <v>1612</v>
      </c>
      <c r="DX175" t="s">
        <v>1612</v>
      </c>
      <c r="DY175" t="s">
        <v>1612</v>
      </c>
    </row>
    <row r="176" spans="1:129">
      <c r="A176" t="s">
        <v>1612</v>
      </c>
      <c r="B176" t="s">
        <v>1612</v>
      </c>
      <c r="C176" t="s">
        <v>1612</v>
      </c>
      <c r="F176" t="s">
        <v>1612</v>
      </c>
      <c r="G176" t="s">
        <v>1612</v>
      </c>
      <c r="H176" t="s">
        <v>1612</v>
      </c>
      <c r="I176" t="s">
        <v>1612</v>
      </c>
      <c r="J176" t="s">
        <v>1612</v>
      </c>
      <c r="K176" t="s">
        <v>1612</v>
      </c>
      <c r="L176" t="s">
        <v>1612</v>
      </c>
      <c r="M176" t="s">
        <v>1612</v>
      </c>
      <c r="N176" t="s">
        <v>1612</v>
      </c>
      <c r="O176" t="s">
        <v>1612</v>
      </c>
      <c r="P176" t="s">
        <v>1612</v>
      </c>
      <c r="Q176" t="s">
        <v>1612</v>
      </c>
      <c r="R176" t="s">
        <v>1612</v>
      </c>
      <c r="S176" t="s">
        <v>1612</v>
      </c>
      <c r="T176" t="s">
        <v>1612</v>
      </c>
      <c r="U176" t="s">
        <v>1612</v>
      </c>
      <c r="V176" t="s">
        <v>1612</v>
      </c>
      <c r="W176" t="s">
        <v>1612</v>
      </c>
      <c r="X176" t="s">
        <v>1612</v>
      </c>
      <c r="Y176" t="s">
        <v>1612</v>
      </c>
      <c r="Z176" t="s">
        <v>1612</v>
      </c>
      <c r="AA176" t="s">
        <v>1612</v>
      </c>
      <c r="AB176" t="s">
        <v>1612</v>
      </c>
      <c r="AC176" t="s">
        <v>1612</v>
      </c>
      <c r="AD176" t="s">
        <v>1612</v>
      </c>
      <c r="AE176" t="s">
        <v>1612</v>
      </c>
      <c r="AF176" t="s">
        <v>1612</v>
      </c>
      <c r="AG176" t="s">
        <v>1612</v>
      </c>
      <c r="AH176" t="s">
        <v>1612</v>
      </c>
      <c r="AI176" t="s">
        <v>1612</v>
      </c>
      <c r="AJ176" t="s">
        <v>1612</v>
      </c>
      <c r="AK176" t="s">
        <v>1612</v>
      </c>
      <c r="AL176" t="s">
        <v>1612</v>
      </c>
      <c r="AM176" t="s">
        <v>1612</v>
      </c>
      <c r="AN176" t="s">
        <v>1612</v>
      </c>
      <c r="AO176" t="s">
        <v>1612</v>
      </c>
      <c r="AP176" t="s">
        <v>1612</v>
      </c>
      <c r="AQ176" t="s">
        <v>1612</v>
      </c>
      <c r="AR176" t="s">
        <v>1612</v>
      </c>
      <c r="AS176" t="s">
        <v>1612</v>
      </c>
      <c r="AT176" t="s">
        <v>1612</v>
      </c>
      <c r="AU176" t="s">
        <v>1612</v>
      </c>
      <c r="AV176" t="s">
        <v>1612</v>
      </c>
      <c r="AW176" t="s">
        <v>1612</v>
      </c>
      <c r="AX176" t="s">
        <v>1612</v>
      </c>
      <c r="AY176" t="s">
        <v>1612</v>
      </c>
      <c r="AZ176" t="s">
        <v>1612</v>
      </c>
      <c r="BA176" t="s">
        <v>1612</v>
      </c>
      <c r="BB176" t="s">
        <v>1612</v>
      </c>
      <c r="BC176" t="s">
        <v>1612</v>
      </c>
      <c r="BD176" t="s">
        <v>1612</v>
      </c>
      <c r="BE176" t="s">
        <v>1612</v>
      </c>
      <c r="BF176" t="s">
        <v>1612</v>
      </c>
      <c r="BG176" t="s">
        <v>1612</v>
      </c>
      <c r="BH176" t="s">
        <v>1612</v>
      </c>
      <c r="BI176" t="s">
        <v>1612</v>
      </c>
      <c r="BJ176" t="s">
        <v>1612</v>
      </c>
      <c r="BK176" t="s">
        <v>1612</v>
      </c>
      <c r="BL176" t="s">
        <v>1612</v>
      </c>
      <c r="BM176" t="s">
        <v>1612</v>
      </c>
      <c r="BN176" t="s">
        <v>1612</v>
      </c>
      <c r="BO176" t="s">
        <v>1612</v>
      </c>
      <c r="BP176" t="s">
        <v>1612</v>
      </c>
      <c r="BQ176" t="s">
        <v>1612</v>
      </c>
      <c r="BR176" t="s">
        <v>1612</v>
      </c>
      <c r="BS176" t="s">
        <v>1612</v>
      </c>
      <c r="BT176" t="s">
        <v>1612</v>
      </c>
      <c r="BU176" t="s">
        <v>1612</v>
      </c>
      <c r="BV176" t="s">
        <v>1612</v>
      </c>
      <c r="BW176" t="s">
        <v>1612</v>
      </c>
      <c r="BX176" t="s">
        <v>1612</v>
      </c>
      <c r="BY176" t="s">
        <v>1612</v>
      </c>
      <c r="BZ176" t="s">
        <v>1612</v>
      </c>
      <c r="CA176" t="s">
        <v>1612</v>
      </c>
      <c r="CB176" t="s">
        <v>1612</v>
      </c>
      <c r="CC176" t="s">
        <v>1612</v>
      </c>
      <c r="CD176" t="s">
        <v>1612</v>
      </c>
      <c r="CE176" t="s">
        <v>1612</v>
      </c>
      <c r="CF176" t="s">
        <v>1612</v>
      </c>
      <c r="CG176" t="s">
        <v>1612</v>
      </c>
      <c r="CH176" t="s">
        <v>1612</v>
      </c>
      <c r="CI176" t="s">
        <v>1612</v>
      </c>
      <c r="CJ176" t="s">
        <v>1612</v>
      </c>
      <c r="CK176" t="s">
        <v>1612</v>
      </c>
      <c r="CL176" t="s">
        <v>1612</v>
      </c>
      <c r="CM176" t="s">
        <v>1612</v>
      </c>
      <c r="CN176" t="s">
        <v>1612</v>
      </c>
      <c r="CO176" t="s">
        <v>1612</v>
      </c>
      <c r="CP176" t="s">
        <v>1612</v>
      </c>
      <c r="CQ176" t="s">
        <v>1612</v>
      </c>
      <c r="CR176" t="s">
        <v>1612</v>
      </c>
      <c r="CS176" t="s">
        <v>1612</v>
      </c>
      <c r="CT176" t="s">
        <v>1612</v>
      </c>
      <c r="CU176" t="s">
        <v>1612</v>
      </c>
      <c r="CV176" t="s">
        <v>1612</v>
      </c>
      <c r="CW176" t="s">
        <v>1612</v>
      </c>
      <c r="CX176" t="s">
        <v>1612</v>
      </c>
      <c r="CY176" t="s">
        <v>1612</v>
      </c>
      <c r="CZ176" t="s">
        <v>1612</v>
      </c>
      <c r="DA176" t="s">
        <v>1612</v>
      </c>
      <c r="DB176" t="s">
        <v>1612</v>
      </c>
      <c r="DC176" t="s">
        <v>1612</v>
      </c>
      <c r="DD176" t="s">
        <v>1612</v>
      </c>
      <c r="DE176" t="s">
        <v>1612</v>
      </c>
      <c r="DF176" t="s">
        <v>1612</v>
      </c>
      <c r="DG176" t="s">
        <v>1612</v>
      </c>
      <c r="DH176" t="s">
        <v>1612</v>
      </c>
      <c r="DI176" t="s">
        <v>1612</v>
      </c>
      <c r="DJ176" t="s">
        <v>1612</v>
      </c>
      <c r="DK176" t="s">
        <v>1612</v>
      </c>
      <c r="DL176" t="s">
        <v>1612</v>
      </c>
      <c r="DM176" t="s">
        <v>1612</v>
      </c>
      <c r="DN176" t="s">
        <v>1612</v>
      </c>
      <c r="DO176" t="s">
        <v>1612</v>
      </c>
      <c r="DP176" t="s">
        <v>1612</v>
      </c>
      <c r="DQ176" t="s">
        <v>1612</v>
      </c>
      <c r="DR176" t="s">
        <v>1612</v>
      </c>
      <c r="DS176" t="s">
        <v>1612</v>
      </c>
      <c r="DT176" t="s">
        <v>1612</v>
      </c>
      <c r="DU176" t="s">
        <v>1612</v>
      </c>
      <c r="DV176" t="s">
        <v>1612</v>
      </c>
      <c r="DW176" t="s">
        <v>1612</v>
      </c>
      <c r="DX176" t="s">
        <v>1612</v>
      </c>
      <c r="DY176" t="s">
        <v>1612</v>
      </c>
    </row>
    <row r="177" spans="1:129">
      <c r="A177" t="s">
        <v>1612</v>
      </c>
      <c r="B177" t="s">
        <v>1612</v>
      </c>
      <c r="C177" t="s">
        <v>1612</v>
      </c>
      <c r="F177" t="s">
        <v>1612</v>
      </c>
      <c r="G177" t="s">
        <v>1612</v>
      </c>
      <c r="H177" t="s">
        <v>1612</v>
      </c>
      <c r="I177" t="s">
        <v>1612</v>
      </c>
      <c r="J177" t="s">
        <v>1612</v>
      </c>
      <c r="K177" t="s">
        <v>1612</v>
      </c>
      <c r="L177" t="s">
        <v>1612</v>
      </c>
      <c r="M177" t="s">
        <v>1612</v>
      </c>
      <c r="N177" t="s">
        <v>1612</v>
      </c>
      <c r="O177" t="s">
        <v>1612</v>
      </c>
      <c r="P177" t="s">
        <v>1612</v>
      </c>
      <c r="Q177" t="s">
        <v>1612</v>
      </c>
      <c r="R177" t="s">
        <v>1612</v>
      </c>
      <c r="S177" t="s">
        <v>1612</v>
      </c>
      <c r="T177" t="s">
        <v>1612</v>
      </c>
      <c r="U177" t="s">
        <v>1612</v>
      </c>
      <c r="V177" t="s">
        <v>1612</v>
      </c>
      <c r="W177" t="s">
        <v>1612</v>
      </c>
      <c r="X177" t="s">
        <v>1612</v>
      </c>
      <c r="Y177" t="s">
        <v>1612</v>
      </c>
      <c r="Z177" t="s">
        <v>1612</v>
      </c>
      <c r="AA177" t="s">
        <v>1612</v>
      </c>
      <c r="AB177" t="s">
        <v>1612</v>
      </c>
      <c r="AC177" t="s">
        <v>1612</v>
      </c>
      <c r="AD177" t="s">
        <v>1612</v>
      </c>
      <c r="AE177" t="s">
        <v>1612</v>
      </c>
      <c r="AF177" t="s">
        <v>1612</v>
      </c>
      <c r="AG177" t="s">
        <v>1612</v>
      </c>
      <c r="AH177" t="s">
        <v>1612</v>
      </c>
      <c r="AI177" t="s">
        <v>1612</v>
      </c>
      <c r="AJ177" t="s">
        <v>1612</v>
      </c>
      <c r="AK177" t="s">
        <v>1612</v>
      </c>
      <c r="AL177" t="s">
        <v>1612</v>
      </c>
      <c r="AM177" t="s">
        <v>1612</v>
      </c>
      <c r="AN177" t="s">
        <v>1612</v>
      </c>
      <c r="AO177" t="s">
        <v>1612</v>
      </c>
      <c r="AP177" t="s">
        <v>1612</v>
      </c>
      <c r="AQ177" t="s">
        <v>1612</v>
      </c>
      <c r="AR177" t="s">
        <v>1612</v>
      </c>
      <c r="AS177" t="s">
        <v>1612</v>
      </c>
      <c r="AT177" t="s">
        <v>1612</v>
      </c>
      <c r="AU177" t="s">
        <v>1612</v>
      </c>
      <c r="AV177" t="s">
        <v>1612</v>
      </c>
      <c r="AW177" t="s">
        <v>1612</v>
      </c>
      <c r="AX177" t="s">
        <v>1612</v>
      </c>
      <c r="AY177" t="s">
        <v>1612</v>
      </c>
      <c r="AZ177" t="s">
        <v>1612</v>
      </c>
      <c r="BA177" t="s">
        <v>1612</v>
      </c>
      <c r="BB177" t="s">
        <v>1612</v>
      </c>
      <c r="BC177" t="s">
        <v>1612</v>
      </c>
      <c r="BD177" t="s">
        <v>1612</v>
      </c>
      <c r="BE177" t="s">
        <v>1612</v>
      </c>
      <c r="BF177" t="s">
        <v>1612</v>
      </c>
      <c r="BG177" t="s">
        <v>1612</v>
      </c>
      <c r="BH177" t="s">
        <v>1612</v>
      </c>
      <c r="BI177" t="s">
        <v>1612</v>
      </c>
      <c r="BJ177" t="s">
        <v>1612</v>
      </c>
      <c r="BK177" t="s">
        <v>1612</v>
      </c>
      <c r="BL177" t="s">
        <v>1612</v>
      </c>
      <c r="BM177" t="s">
        <v>1612</v>
      </c>
      <c r="BN177" t="s">
        <v>1612</v>
      </c>
      <c r="BO177" t="s">
        <v>1612</v>
      </c>
      <c r="BP177" t="s">
        <v>1612</v>
      </c>
      <c r="BQ177" t="s">
        <v>1612</v>
      </c>
      <c r="BR177" t="s">
        <v>1612</v>
      </c>
      <c r="BS177" t="s">
        <v>1612</v>
      </c>
      <c r="BT177" t="s">
        <v>1612</v>
      </c>
      <c r="BU177" t="s">
        <v>1612</v>
      </c>
      <c r="BV177" t="s">
        <v>1612</v>
      </c>
      <c r="BW177" t="s">
        <v>1612</v>
      </c>
      <c r="BX177" t="s">
        <v>1612</v>
      </c>
      <c r="BY177" t="s">
        <v>1612</v>
      </c>
      <c r="BZ177" t="s">
        <v>1612</v>
      </c>
      <c r="CA177" t="s">
        <v>1612</v>
      </c>
      <c r="CB177" t="s">
        <v>1612</v>
      </c>
      <c r="CC177" t="s">
        <v>1612</v>
      </c>
      <c r="CD177" t="s">
        <v>1612</v>
      </c>
      <c r="CE177" t="s">
        <v>1612</v>
      </c>
      <c r="CF177" t="s">
        <v>1612</v>
      </c>
      <c r="CG177" t="s">
        <v>1612</v>
      </c>
      <c r="CH177" t="s">
        <v>1612</v>
      </c>
      <c r="CI177" t="s">
        <v>1612</v>
      </c>
      <c r="CJ177" t="s">
        <v>1612</v>
      </c>
      <c r="CK177" t="s">
        <v>1612</v>
      </c>
      <c r="CL177" t="s">
        <v>1612</v>
      </c>
      <c r="CM177" t="s">
        <v>1612</v>
      </c>
      <c r="CN177" t="s">
        <v>1612</v>
      </c>
      <c r="CO177" t="s">
        <v>1612</v>
      </c>
      <c r="CP177" t="s">
        <v>1612</v>
      </c>
      <c r="CQ177" t="s">
        <v>1612</v>
      </c>
      <c r="CR177" t="s">
        <v>1612</v>
      </c>
      <c r="CS177" t="s">
        <v>1612</v>
      </c>
      <c r="CT177" t="s">
        <v>1612</v>
      </c>
      <c r="CU177" t="s">
        <v>1612</v>
      </c>
      <c r="CV177" t="s">
        <v>1612</v>
      </c>
      <c r="CW177" t="s">
        <v>1612</v>
      </c>
      <c r="CX177" t="s">
        <v>1612</v>
      </c>
      <c r="CY177" t="s">
        <v>1612</v>
      </c>
      <c r="CZ177" t="s">
        <v>1612</v>
      </c>
      <c r="DA177" t="s">
        <v>1612</v>
      </c>
      <c r="DB177" t="s">
        <v>1612</v>
      </c>
      <c r="DC177" t="s">
        <v>1612</v>
      </c>
      <c r="DD177" t="s">
        <v>1612</v>
      </c>
      <c r="DE177" t="s">
        <v>1612</v>
      </c>
      <c r="DF177" t="s">
        <v>1612</v>
      </c>
      <c r="DG177" t="s">
        <v>1612</v>
      </c>
      <c r="DH177" t="s">
        <v>1612</v>
      </c>
      <c r="DI177" t="s">
        <v>1612</v>
      </c>
      <c r="DJ177" t="s">
        <v>1612</v>
      </c>
      <c r="DK177" t="s">
        <v>1612</v>
      </c>
      <c r="DL177" t="s">
        <v>1612</v>
      </c>
      <c r="DM177" t="s">
        <v>1612</v>
      </c>
      <c r="DN177" t="s">
        <v>1612</v>
      </c>
      <c r="DO177" t="s">
        <v>1612</v>
      </c>
      <c r="DP177" t="s">
        <v>1612</v>
      </c>
      <c r="DQ177" t="s">
        <v>1612</v>
      </c>
      <c r="DR177" t="s">
        <v>1612</v>
      </c>
      <c r="DS177" t="s">
        <v>1612</v>
      </c>
      <c r="DT177" t="s">
        <v>1612</v>
      </c>
      <c r="DU177" t="s">
        <v>1612</v>
      </c>
      <c r="DV177" t="s">
        <v>1612</v>
      </c>
      <c r="DW177" t="s">
        <v>1612</v>
      </c>
      <c r="DX177" t="s">
        <v>1612</v>
      </c>
      <c r="DY177" t="s">
        <v>1612</v>
      </c>
    </row>
    <row r="178" spans="1:129">
      <c r="A178" t="s">
        <v>1612</v>
      </c>
      <c r="B178" t="s">
        <v>1612</v>
      </c>
      <c r="C178" t="s">
        <v>1612</v>
      </c>
      <c r="F178" t="s">
        <v>1612</v>
      </c>
      <c r="G178" t="s">
        <v>1612</v>
      </c>
      <c r="H178" t="s">
        <v>1612</v>
      </c>
      <c r="I178" t="s">
        <v>1612</v>
      </c>
      <c r="J178" t="s">
        <v>1612</v>
      </c>
      <c r="K178" t="s">
        <v>1612</v>
      </c>
      <c r="L178" t="s">
        <v>1612</v>
      </c>
      <c r="M178" t="s">
        <v>1612</v>
      </c>
      <c r="N178" t="s">
        <v>1612</v>
      </c>
      <c r="O178" t="s">
        <v>1612</v>
      </c>
      <c r="P178" t="s">
        <v>1612</v>
      </c>
      <c r="Q178" t="s">
        <v>1612</v>
      </c>
      <c r="R178" t="s">
        <v>1612</v>
      </c>
      <c r="S178" t="s">
        <v>1612</v>
      </c>
      <c r="T178" t="s">
        <v>1612</v>
      </c>
      <c r="U178" t="s">
        <v>1612</v>
      </c>
      <c r="V178" t="s">
        <v>1612</v>
      </c>
      <c r="W178" t="s">
        <v>1612</v>
      </c>
      <c r="X178" t="s">
        <v>1612</v>
      </c>
      <c r="Y178" t="s">
        <v>1612</v>
      </c>
      <c r="Z178" t="s">
        <v>1612</v>
      </c>
      <c r="AA178" t="s">
        <v>1612</v>
      </c>
      <c r="AB178" t="s">
        <v>1612</v>
      </c>
      <c r="AC178" t="s">
        <v>1612</v>
      </c>
      <c r="AD178" t="s">
        <v>1612</v>
      </c>
      <c r="AE178" t="s">
        <v>1612</v>
      </c>
      <c r="AF178" t="s">
        <v>1612</v>
      </c>
      <c r="AG178" t="s">
        <v>1612</v>
      </c>
      <c r="AH178" t="s">
        <v>1612</v>
      </c>
      <c r="AI178" t="s">
        <v>1612</v>
      </c>
      <c r="AJ178" t="s">
        <v>1612</v>
      </c>
      <c r="AK178" t="s">
        <v>1612</v>
      </c>
      <c r="AL178" t="s">
        <v>1612</v>
      </c>
      <c r="AM178" t="s">
        <v>1612</v>
      </c>
      <c r="AN178" t="s">
        <v>1612</v>
      </c>
      <c r="AO178" t="s">
        <v>1612</v>
      </c>
      <c r="AP178" t="s">
        <v>1612</v>
      </c>
      <c r="AQ178" t="s">
        <v>1612</v>
      </c>
      <c r="AR178" t="s">
        <v>1612</v>
      </c>
      <c r="AS178" t="s">
        <v>1612</v>
      </c>
      <c r="AT178" t="s">
        <v>1612</v>
      </c>
      <c r="AU178" t="s">
        <v>1612</v>
      </c>
      <c r="AV178" t="s">
        <v>1612</v>
      </c>
      <c r="AW178" t="s">
        <v>1612</v>
      </c>
      <c r="AX178" t="s">
        <v>1612</v>
      </c>
      <c r="AY178" t="s">
        <v>1612</v>
      </c>
      <c r="AZ178" t="s">
        <v>1612</v>
      </c>
      <c r="BA178" t="s">
        <v>1612</v>
      </c>
      <c r="BB178" t="s">
        <v>1612</v>
      </c>
      <c r="BC178" t="s">
        <v>1612</v>
      </c>
      <c r="BD178" t="s">
        <v>1612</v>
      </c>
      <c r="BE178" t="s">
        <v>1612</v>
      </c>
      <c r="BF178" t="s">
        <v>1612</v>
      </c>
      <c r="BG178" t="s">
        <v>1612</v>
      </c>
      <c r="BH178" t="s">
        <v>1612</v>
      </c>
      <c r="BI178" t="s">
        <v>1612</v>
      </c>
      <c r="BJ178" t="s">
        <v>1612</v>
      </c>
      <c r="BK178" t="s">
        <v>1612</v>
      </c>
      <c r="BL178" t="s">
        <v>1612</v>
      </c>
      <c r="BM178" t="s">
        <v>1612</v>
      </c>
      <c r="BN178" t="s">
        <v>1612</v>
      </c>
      <c r="BO178" t="s">
        <v>1612</v>
      </c>
      <c r="BP178" t="s">
        <v>1612</v>
      </c>
      <c r="BQ178" t="s">
        <v>1612</v>
      </c>
      <c r="BR178" t="s">
        <v>1612</v>
      </c>
      <c r="BS178" t="s">
        <v>1612</v>
      </c>
      <c r="BT178" t="s">
        <v>1612</v>
      </c>
      <c r="BU178" t="s">
        <v>1612</v>
      </c>
      <c r="BV178" t="s">
        <v>1612</v>
      </c>
      <c r="BW178" t="s">
        <v>1612</v>
      </c>
      <c r="BX178" t="s">
        <v>1612</v>
      </c>
      <c r="BY178" t="s">
        <v>1612</v>
      </c>
      <c r="BZ178" t="s">
        <v>1612</v>
      </c>
      <c r="CA178" t="s">
        <v>1612</v>
      </c>
      <c r="CB178" t="s">
        <v>1612</v>
      </c>
      <c r="CC178" t="s">
        <v>1612</v>
      </c>
      <c r="CD178" t="s">
        <v>1612</v>
      </c>
      <c r="CE178" t="s">
        <v>1612</v>
      </c>
      <c r="CF178" t="s">
        <v>1612</v>
      </c>
      <c r="CG178" t="s">
        <v>1612</v>
      </c>
      <c r="CH178" t="s">
        <v>1612</v>
      </c>
      <c r="CI178" t="s">
        <v>1612</v>
      </c>
      <c r="CJ178" t="s">
        <v>1612</v>
      </c>
      <c r="CK178" t="s">
        <v>1612</v>
      </c>
      <c r="CL178" t="s">
        <v>1612</v>
      </c>
      <c r="CM178" t="s">
        <v>1612</v>
      </c>
      <c r="CN178" t="s">
        <v>1612</v>
      </c>
      <c r="CO178" t="s">
        <v>1612</v>
      </c>
      <c r="CP178" t="s">
        <v>1612</v>
      </c>
      <c r="CQ178" t="s">
        <v>1612</v>
      </c>
      <c r="CR178" t="s">
        <v>1612</v>
      </c>
      <c r="CS178" t="s">
        <v>1612</v>
      </c>
      <c r="CT178" t="s">
        <v>1612</v>
      </c>
      <c r="CU178" t="s">
        <v>1612</v>
      </c>
      <c r="CV178" t="s">
        <v>1612</v>
      </c>
      <c r="CW178" t="s">
        <v>1612</v>
      </c>
      <c r="CX178" t="s">
        <v>1612</v>
      </c>
      <c r="CY178" t="s">
        <v>1612</v>
      </c>
      <c r="CZ178" t="s">
        <v>1612</v>
      </c>
      <c r="DA178" t="s">
        <v>1612</v>
      </c>
      <c r="DB178" t="s">
        <v>1612</v>
      </c>
      <c r="DC178" t="s">
        <v>1612</v>
      </c>
      <c r="DD178" t="s">
        <v>1612</v>
      </c>
      <c r="DE178" t="s">
        <v>1612</v>
      </c>
      <c r="DF178" t="s">
        <v>1612</v>
      </c>
      <c r="DG178" t="s">
        <v>1612</v>
      </c>
      <c r="DH178" t="s">
        <v>1612</v>
      </c>
      <c r="DI178" t="s">
        <v>1612</v>
      </c>
      <c r="DJ178" t="s">
        <v>1612</v>
      </c>
      <c r="DK178" t="s">
        <v>1612</v>
      </c>
      <c r="DL178" t="s">
        <v>1612</v>
      </c>
      <c r="DM178" t="s">
        <v>1612</v>
      </c>
      <c r="DN178" t="s">
        <v>1612</v>
      </c>
      <c r="DO178" t="s">
        <v>1612</v>
      </c>
      <c r="DP178" t="s">
        <v>1612</v>
      </c>
      <c r="DQ178" t="s">
        <v>1612</v>
      </c>
      <c r="DR178" t="s">
        <v>1612</v>
      </c>
      <c r="DS178" t="s">
        <v>1612</v>
      </c>
      <c r="DT178" t="s">
        <v>1612</v>
      </c>
      <c r="DU178" t="s">
        <v>1612</v>
      </c>
      <c r="DV178" t="s">
        <v>1612</v>
      </c>
      <c r="DW178" t="s">
        <v>1612</v>
      </c>
      <c r="DX178" t="s">
        <v>1612</v>
      </c>
      <c r="DY178" t="s">
        <v>1612</v>
      </c>
    </row>
    <row r="179" spans="1:129">
      <c r="A179" t="s">
        <v>1612</v>
      </c>
      <c r="B179" t="s">
        <v>1612</v>
      </c>
      <c r="C179" t="s">
        <v>1612</v>
      </c>
      <c r="F179" t="s">
        <v>1612</v>
      </c>
      <c r="G179" t="s">
        <v>1612</v>
      </c>
      <c r="H179" t="s">
        <v>1612</v>
      </c>
      <c r="I179" t="s">
        <v>1612</v>
      </c>
      <c r="J179" t="s">
        <v>1612</v>
      </c>
      <c r="K179" t="s">
        <v>1612</v>
      </c>
      <c r="L179" t="s">
        <v>1612</v>
      </c>
      <c r="M179" t="s">
        <v>1612</v>
      </c>
      <c r="N179" t="s">
        <v>1612</v>
      </c>
      <c r="O179" t="s">
        <v>1612</v>
      </c>
      <c r="P179" t="s">
        <v>1612</v>
      </c>
      <c r="Q179" t="s">
        <v>1612</v>
      </c>
      <c r="R179" t="s">
        <v>1612</v>
      </c>
      <c r="S179" t="s">
        <v>1612</v>
      </c>
      <c r="T179" t="s">
        <v>1612</v>
      </c>
      <c r="U179" t="s">
        <v>1612</v>
      </c>
      <c r="V179" t="s">
        <v>1612</v>
      </c>
      <c r="W179" t="s">
        <v>1612</v>
      </c>
      <c r="X179" t="s">
        <v>1612</v>
      </c>
      <c r="Y179" t="s">
        <v>1612</v>
      </c>
      <c r="Z179" t="s">
        <v>1612</v>
      </c>
      <c r="AA179" t="s">
        <v>1612</v>
      </c>
      <c r="AB179" t="s">
        <v>1612</v>
      </c>
      <c r="AC179" t="s">
        <v>1612</v>
      </c>
      <c r="AD179" t="s">
        <v>1612</v>
      </c>
      <c r="AE179" t="s">
        <v>1612</v>
      </c>
      <c r="AF179" t="s">
        <v>1612</v>
      </c>
      <c r="AG179" t="s">
        <v>1612</v>
      </c>
      <c r="AH179" t="s">
        <v>1612</v>
      </c>
      <c r="AI179" t="s">
        <v>1612</v>
      </c>
      <c r="AJ179" t="s">
        <v>1612</v>
      </c>
      <c r="AK179" t="s">
        <v>1612</v>
      </c>
      <c r="AL179" t="s">
        <v>1612</v>
      </c>
      <c r="AM179" t="s">
        <v>1612</v>
      </c>
      <c r="AN179" t="s">
        <v>1612</v>
      </c>
      <c r="AO179" t="s">
        <v>1612</v>
      </c>
      <c r="AP179" t="s">
        <v>1612</v>
      </c>
      <c r="AQ179" t="s">
        <v>1612</v>
      </c>
      <c r="AR179" t="s">
        <v>1612</v>
      </c>
      <c r="AS179" t="s">
        <v>1612</v>
      </c>
      <c r="AT179" t="s">
        <v>1612</v>
      </c>
      <c r="AU179" t="s">
        <v>1612</v>
      </c>
      <c r="AV179" t="s">
        <v>1612</v>
      </c>
      <c r="AW179" t="s">
        <v>1612</v>
      </c>
      <c r="AX179" t="s">
        <v>1612</v>
      </c>
      <c r="AY179" t="s">
        <v>1612</v>
      </c>
      <c r="AZ179" t="s">
        <v>1612</v>
      </c>
      <c r="BA179" t="s">
        <v>1612</v>
      </c>
      <c r="BB179" t="s">
        <v>1612</v>
      </c>
      <c r="BC179" t="s">
        <v>1612</v>
      </c>
      <c r="BD179" t="s">
        <v>1612</v>
      </c>
      <c r="BE179" t="s">
        <v>1612</v>
      </c>
      <c r="BF179" t="s">
        <v>1612</v>
      </c>
      <c r="BG179" t="s">
        <v>1612</v>
      </c>
      <c r="BH179" t="s">
        <v>1612</v>
      </c>
      <c r="BI179" t="s">
        <v>1612</v>
      </c>
      <c r="BJ179" t="s">
        <v>1612</v>
      </c>
      <c r="BK179" t="s">
        <v>1612</v>
      </c>
      <c r="BL179" t="s">
        <v>1612</v>
      </c>
      <c r="BM179" t="s">
        <v>1612</v>
      </c>
      <c r="BN179" t="s">
        <v>1612</v>
      </c>
      <c r="BO179" t="s">
        <v>1612</v>
      </c>
      <c r="BP179" t="s">
        <v>1612</v>
      </c>
      <c r="BQ179" t="s">
        <v>1612</v>
      </c>
      <c r="BR179" t="s">
        <v>1612</v>
      </c>
      <c r="BS179" t="s">
        <v>1612</v>
      </c>
      <c r="BT179" t="s">
        <v>1612</v>
      </c>
      <c r="BU179" t="s">
        <v>1612</v>
      </c>
      <c r="BV179" t="s">
        <v>1612</v>
      </c>
      <c r="BW179" t="s">
        <v>1612</v>
      </c>
      <c r="BX179" t="s">
        <v>1612</v>
      </c>
      <c r="BY179" t="s">
        <v>1612</v>
      </c>
      <c r="BZ179" t="s">
        <v>1612</v>
      </c>
      <c r="CA179" t="s">
        <v>1612</v>
      </c>
      <c r="CB179" t="s">
        <v>1612</v>
      </c>
      <c r="CC179" t="s">
        <v>1612</v>
      </c>
      <c r="CD179" t="s">
        <v>1612</v>
      </c>
      <c r="CE179" t="s">
        <v>1612</v>
      </c>
      <c r="CF179" t="s">
        <v>1612</v>
      </c>
      <c r="CG179" t="s">
        <v>1612</v>
      </c>
      <c r="CH179" t="s">
        <v>1612</v>
      </c>
      <c r="CI179" t="s">
        <v>1612</v>
      </c>
      <c r="CJ179" t="s">
        <v>1612</v>
      </c>
      <c r="CK179" t="s">
        <v>1612</v>
      </c>
      <c r="CL179" t="s">
        <v>1612</v>
      </c>
      <c r="CM179" t="s">
        <v>1612</v>
      </c>
      <c r="CN179" t="s">
        <v>1612</v>
      </c>
      <c r="CO179" t="s">
        <v>1612</v>
      </c>
      <c r="CP179" t="s">
        <v>1612</v>
      </c>
      <c r="CQ179" t="s">
        <v>1612</v>
      </c>
      <c r="CR179" t="s">
        <v>1612</v>
      </c>
      <c r="CS179" t="s">
        <v>1612</v>
      </c>
      <c r="CT179" t="s">
        <v>1612</v>
      </c>
      <c r="CU179" t="s">
        <v>1612</v>
      </c>
      <c r="CV179" t="s">
        <v>1612</v>
      </c>
      <c r="CW179" t="s">
        <v>1612</v>
      </c>
      <c r="CX179" t="s">
        <v>1612</v>
      </c>
      <c r="CY179" t="s">
        <v>1612</v>
      </c>
      <c r="CZ179" t="s">
        <v>1612</v>
      </c>
      <c r="DA179" t="s">
        <v>1612</v>
      </c>
      <c r="DB179" t="s">
        <v>1612</v>
      </c>
      <c r="DC179" t="s">
        <v>1612</v>
      </c>
      <c r="DD179" t="s">
        <v>1612</v>
      </c>
      <c r="DE179" t="s">
        <v>1612</v>
      </c>
      <c r="DF179" t="s">
        <v>1612</v>
      </c>
      <c r="DG179" t="s">
        <v>1612</v>
      </c>
      <c r="DH179" t="s">
        <v>1612</v>
      </c>
      <c r="DI179" t="s">
        <v>1612</v>
      </c>
      <c r="DJ179" t="s">
        <v>1612</v>
      </c>
      <c r="DK179" t="s">
        <v>1612</v>
      </c>
      <c r="DL179" t="s">
        <v>1612</v>
      </c>
      <c r="DM179" t="s">
        <v>1612</v>
      </c>
      <c r="DN179" t="s">
        <v>1612</v>
      </c>
      <c r="DO179" t="s">
        <v>1612</v>
      </c>
      <c r="DP179" t="s">
        <v>1612</v>
      </c>
      <c r="DQ179" t="s">
        <v>1612</v>
      </c>
      <c r="DR179" t="s">
        <v>1612</v>
      </c>
      <c r="DS179" t="s">
        <v>1612</v>
      </c>
      <c r="DT179" t="s">
        <v>1612</v>
      </c>
      <c r="DU179" t="s">
        <v>1612</v>
      </c>
      <c r="DV179" t="s">
        <v>1612</v>
      </c>
      <c r="DW179" t="s">
        <v>1612</v>
      </c>
      <c r="DX179" t="s">
        <v>1612</v>
      </c>
      <c r="DY179" t="s">
        <v>1612</v>
      </c>
    </row>
    <row r="180" spans="1:129">
      <c r="A180" t="s">
        <v>1612</v>
      </c>
      <c r="B180" t="s">
        <v>1612</v>
      </c>
      <c r="C180" t="s">
        <v>1612</v>
      </c>
      <c r="F180" t="s">
        <v>1612</v>
      </c>
      <c r="G180" t="s">
        <v>1612</v>
      </c>
      <c r="H180" t="s">
        <v>1612</v>
      </c>
      <c r="I180" t="s">
        <v>1612</v>
      </c>
      <c r="J180" t="s">
        <v>1612</v>
      </c>
      <c r="K180" t="s">
        <v>1612</v>
      </c>
      <c r="L180" t="s">
        <v>1612</v>
      </c>
      <c r="M180" t="s">
        <v>1612</v>
      </c>
      <c r="N180" t="s">
        <v>1612</v>
      </c>
      <c r="O180" t="s">
        <v>1612</v>
      </c>
      <c r="P180" t="s">
        <v>1612</v>
      </c>
      <c r="Q180" t="s">
        <v>1612</v>
      </c>
      <c r="R180" t="s">
        <v>1612</v>
      </c>
      <c r="S180" t="s">
        <v>1612</v>
      </c>
      <c r="T180" t="s">
        <v>1612</v>
      </c>
      <c r="U180" t="s">
        <v>1612</v>
      </c>
      <c r="V180" t="s">
        <v>1612</v>
      </c>
      <c r="W180" t="s">
        <v>1612</v>
      </c>
      <c r="X180" t="s">
        <v>1612</v>
      </c>
      <c r="Y180" t="s">
        <v>1612</v>
      </c>
      <c r="Z180" t="s">
        <v>1612</v>
      </c>
      <c r="AA180" t="s">
        <v>1612</v>
      </c>
      <c r="AB180" t="s">
        <v>1612</v>
      </c>
      <c r="AC180" t="s">
        <v>1612</v>
      </c>
      <c r="AD180" t="s">
        <v>1612</v>
      </c>
      <c r="AE180" t="s">
        <v>1612</v>
      </c>
      <c r="AF180" t="s">
        <v>1612</v>
      </c>
      <c r="AG180" t="s">
        <v>1612</v>
      </c>
      <c r="AH180" t="s">
        <v>1612</v>
      </c>
      <c r="AI180" t="s">
        <v>1612</v>
      </c>
      <c r="AJ180" t="s">
        <v>1612</v>
      </c>
      <c r="AK180" t="s">
        <v>1612</v>
      </c>
      <c r="AL180" t="s">
        <v>1612</v>
      </c>
      <c r="AM180" t="s">
        <v>1612</v>
      </c>
      <c r="AN180" t="s">
        <v>1612</v>
      </c>
      <c r="AO180" t="s">
        <v>1612</v>
      </c>
      <c r="AP180" t="s">
        <v>1612</v>
      </c>
      <c r="AQ180" t="s">
        <v>1612</v>
      </c>
      <c r="AR180" t="s">
        <v>1612</v>
      </c>
      <c r="AS180" t="s">
        <v>1612</v>
      </c>
      <c r="AT180" t="s">
        <v>1612</v>
      </c>
      <c r="AU180" t="s">
        <v>1612</v>
      </c>
      <c r="AV180" t="s">
        <v>1612</v>
      </c>
      <c r="AW180" t="s">
        <v>1612</v>
      </c>
      <c r="AX180" t="s">
        <v>1612</v>
      </c>
      <c r="AY180" t="s">
        <v>1612</v>
      </c>
      <c r="AZ180" t="s">
        <v>1612</v>
      </c>
      <c r="BA180" t="s">
        <v>1612</v>
      </c>
      <c r="BB180" t="s">
        <v>1612</v>
      </c>
      <c r="BC180" t="s">
        <v>1612</v>
      </c>
      <c r="BD180" t="s">
        <v>1612</v>
      </c>
      <c r="BE180" t="s">
        <v>1612</v>
      </c>
      <c r="BF180" t="s">
        <v>1612</v>
      </c>
      <c r="BG180" t="s">
        <v>1612</v>
      </c>
      <c r="BH180" t="s">
        <v>1612</v>
      </c>
      <c r="BI180" t="s">
        <v>1612</v>
      </c>
      <c r="BJ180" t="s">
        <v>1612</v>
      </c>
      <c r="BK180" t="s">
        <v>1612</v>
      </c>
      <c r="BL180" t="s">
        <v>1612</v>
      </c>
      <c r="BM180" t="s">
        <v>1612</v>
      </c>
      <c r="BN180" t="s">
        <v>1612</v>
      </c>
      <c r="BO180" t="s">
        <v>1612</v>
      </c>
      <c r="BP180" t="s">
        <v>1612</v>
      </c>
      <c r="BQ180" t="s">
        <v>1612</v>
      </c>
      <c r="BR180" t="s">
        <v>1612</v>
      </c>
      <c r="BS180" t="s">
        <v>1612</v>
      </c>
      <c r="BT180" t="s">
        <v>1612</v>
      </c>
      <c r="BU180" t="s">
        <v>1612</v>
      </c>
      <c r="BV180" t="s">
        <v>1612</v>
      </c>
      <c r="BW180" t="s">
        <v>1612</v>
      </c>
      <c r="BX180" t="s">
        <v>1612</v>
      </c>
      <c r="BY180" t="s">
        <v>1612</v>
      </c>
      <c r="BZ180" t="s">
        <v>1612</v>
      </c>
      <c r="CA180" t="s">
        <v>1612</v>
      </c>
      <c r="CB180" t="s">
        <v>1612</v>
      </c>
      <c r="CC180" t="s">
        <v>1612</v>
      </c>
      <c r="CD180" t="s">
        <v>1612</v>
      </c>
      <c r="CE180" t="s">
        <v>1612</v>
      </c>
      <c r="CF180" t="s">
        <v>1612</v>
      </c>
      <c r="CG180" t="s">
        <v>1612</v>
      </c>
      <c r="CH180" t="s">
        <v>1612</v>
      </c>
      <c r="CI180" t="s">
        <v>1612</v>
      </c>
      <c r="CJ180" t="s">
        <v>1612</v>
      </c>
      <c r="CK180" t="s">
        <v>1612</v>
      </c>
      <c r="CL180" t="s">
        <v>1612</v>
      </c>
      <c r="CM180" t="s">
        <v>1612</v>
      </c>
      <c r="CN180" t="s">
        <v>1612</v>
      </c>
      <c r="CO180" t="s">
        <v>1612</v>
      </c>
      <c r="CP180" t="s">
        <v>1612</v>
      </c>
      <c r="CQ180" t="s">
        <v>1612</v>
      </c>
      <c r="CR180" t="s">
        <v>1612</v>
      </c>
      <c r="CS180" t="s">
        <v>1612</v>
      </c>
      <c r="CT180" t="s">
        <v>1612</v>
      </c>
      <c r="CU180" t="s">
        <v>1612</v>
      </c>
      <c r="CV180" t="s">
        <v>1612</v>
      </c>
      <c r="CW180" t="s">
        <v>1612</v>
      </c>
      <c r="CX180" t="s">
        <v>1612</v>
      </c>
      <c r="CY180" t="s">
        <v>1612</v>
      </c>
      <c r="CZ180" t="s">
        <v>1612</v>
      </c>
      <c r="DA180" t="s">
        <v>1612</v>
      </c>
      <c r="DB180" t="s">
        <v>1612</v>
      </c>
      <c r="DC180" t="s">
        <v>1612</v>
      </c>
      <c r="DD180" t="s">
        <v>1612</v>
      </c>
      <c r="DE180" t="s">
        <v>1612</v>
      </c>
      <c r="DF180" t="s">
        <v>1612</v>
      </c>
      <c r="DG180" t="s">
        <v>1612</v>
      </c>
      <c r="DH180" t="s">
        <v>1612</v>
      </c>
      <c r="DI180" t="s">
        <v>1612</v>
      </c>
      <c r="DJ180" t="s">
        <v>1612</v>
      </c>
      <c r="DK180" t="s">
        <v>1612</v>
      </c>
      <c r="DL180" t="s">
        <v>1612</v>
      </c>
      <c r="DM180" t="s">
        <v>1612</v>
      </c>
      <c r="DN180" t="s">
        <v>1612</v>
      </c>
      <c r="DO180" t="s">
        <v>1612</v>
      </c>
      <c r="DP180" t="s">
        <v>1612</v>
      </c>
      <c r="DQ180" t="s">
        <v>1612</v>
      </c>
      <c r="DR180" t="s">
        <v>1612</v>
      </c>
      <c r="DS180" t="s">
        <v>1612</v>
      </c>
      <c r="DT180" t="s">
        <v>1612</v>
      </c>
      <c r="DU180" t="s">
        <v>1612</v>
      </c>
      <c r="DV180" t="s">
        <v>1612</v>
      </c>
      <c r="DW180" t="s">
        <v>1612</v>
      </c>
      <c r="DX180" t="s">
        <v>1612</v>
      </c>
      <c r="DY180" t="s">
        <v>1612</v>
      </c>
    </row>
    <row r="181" spans="1:129">
      <c r="A181" t="s">
        <v>1612</v>
      </c>
      <c r="B181" t="s">
        <v>1612</v>
      </c>
      <c r="C181" t="s">
        <v>1612</v>
      </c>
      <c r="F181" t="s">
        <v>1612</v>
      </c>
      <c r="G181" t="s">
        <v>1612</v>
      </c>
      <c r="H181" t="s">
        <v>1612</v>
      </c>
      <c r="I181" t="s">
        <v>1612</v>
      </c>
      <c r="J181" t="s">
        <v>1612</v>
      </c>
      <c r="K181" t="s">
        <v>1612</v>
      </c>
      <c r="L181" t="s">
        <v>1612</v>
      </c>
      <c r="M181" t="s">
        <v>1612</v>
      </c>
      <c r="N181" t="s">
        <v>1612</v>
      </c>
      <c r="O181" t="s">
        <v>1612</v>
      </c>
      <c r="P181" t="s">
        <v>1612</v>
      </c>
      <c r="Q181" t="s">
        <v>1612</v>
      </c>
      <c r="R181" t="s">
        <v>1612</v>
      </c>
      <c r="S181" t="s">
        <v>1612</v>
      </c>
      <c r="T181" t="s">
        <v>1612</v>
      </c>
      <c r="U181" t="s">
        <v>1612</v>
      </c>
      <c r="V181" t="s">
        <v>1612</v>
      </c>
      <c r="W181" t="s">
        <v>1612</v>
      </c>
      <c r="X181" t="s">
        <v>1612</v>
      </c>
      <c r="Y181" t="s">
        <v>1612</v>
      </c>
      <c r="Z181" t="s">
        <v>1612</v>
      </c>
      <c r="AA181" t="s">
        <v>1612</v>
      </c>
      <c r="AB181" t="s">
        <v>1612</v>
      </c>
      <c r="AC181" t="s">
        <v>1612</v>
      </c>
      <c r="AD181" t="s">
        <v>1612</v>
      </c>
      <c r="AE181" t="s">
        <v>1612</v>
      </c>
      <c r="AF181" t="s">
        <v>1612</v>
      </c>
      <c r="AG181" t="s">
        <v>1612</v>
      </c>
      <c r="AH181" t="s">
        <v>1612</v>
      </c>
      <c r="AI181" t="s">
        <v>1612</v>
      </c>
      <c r="AJ181" t="s">
        <v>1612</v>
      </c>
      <c r="AK181" t="s">
        <v>1612</v>
      </c>
      <c r="AL181" t="s">
        <v>1612</v>
      </c>
      <c r="AM181" t="s">
        <v>1612</v>
      </c>
      <c r="AN181" t="s">
        <v>1612</v>
      </c>
      <c r="AO181" t="s">
        <v>1612</v>
      </c>
      <c r="AP181" t="s">
        <v>1612</v>
      </c>
      <c r="AQ181" t="s">
        <v>1612</v>
      </c>
      <c r="AR181" t="s">
        <v>1612</v>
      </c>
      <c r="AS181" t="s">
        <v>1612</v>
      </c>
      <c r="AT181" t="s">
        <v>1612</v>
      </c>
      <c r="AU181" t="s">
        <v>1612</v>
      </c>
      <c r="AV181" t="s">
        <v>1612</v>
      </c>
      <c r="AW181" t="s">
        <v>1612</v>
      </c>
      <c r="AX181" t="s">
        <v>1612</v>
      </c>
      <c r="AY181" t="s">
        <v>1612</v>
      </c>
      <c r="AZ181" t="s">
        <v>1612</v>
      </c>
      <c r="BA181" t="s">
        <v>1612</v>
      </c>
      <c r="BB181" t="s">
        <v>1612</v>
      </c>
      <c r="BC181" t="s">
        <v>1612</v>
      </c>
      <c r="BD181" t="s">
        <v>1612</v>
      </c>
      <c r="BE181" t="s">
        <v>1612</v>
      </c>
      <c r="BF181" t="s">
        <v>1612</v>
      </c>
      <c r="BG181" t="s">
        <v>1612</v>
      </c>
      <c r="BH181" t="s">
        <v>1612</v>
      </c>
      <c r="BI181" t="s">
        <v>1612</v>
      </c>
      <c r="BJ181" t="s">
        <v>1612</v>
      </c>
      <c r="BK181" t="s">
        <v>1612</v>
      </c>
      <c r="BL181" t="s">
        <v>1612</v>
      </c>
      <c r="BM181" t="s">
        <v>1612</v>
      </c>
      <c r="BN181" t="s">
        <v>1612</v>
      </c>
      <c r="BO181" t="s">
        <v>1612</v>
      </c>
      <c r="BP181" t="s">
        <v>1612</v>
      </c>
      <c r="BQ181" t="s">
        <v>1612</v>
      </c>
      <c r="BR181" t="s">
        <v>1612</v>
      </c>
      <c r="BS181" t="s">
        <v>1612</v>
      </c>
      <c r="BT181" t="s">
        <v>1612</v>
      </c>
      <c r="BU181" t="s">
        <v>1612</v>
      </c>
      <c r="BV181" t="s">
        <v>1612</v>
      </c>
      <c r="BW181" t="s">
        <v>1612</v>
      </c>
      <c r="BX181" t="s">
        <v>1612</v>
      </c>
      <c r="BY181" t="s">
        <v>1612</v>
      </c>
      <c r="BZ181" t="s">
        <v>1612</v>
      </c>
      <c r="CA181" t="s">
        <v>1612</v>
      </c>
      <c r="CB181" t="s">
        <v>1612</v>
      </c>
      <c r="CC181" t="s">
        <v>1612</v>
      </c>
      <c r="CD181" t="s">
        <v>1612</v>
      </c>
      <c r="CE181" t="s">
        <v>1612</v>
      </c>
      <c r="CF181" t="s">
        <v>1612</v>
      </c>
      <c r="CG181" t="s">
        <v>1612</v>
      </c>
      <c r="CH181" t="s">
        <v>1612</v>
      </c>
      <c r="CI181" t="s">
        <v>1612</v>
      </c>
      <c r="CJ181" t="s">
        <v>1612</v>
      </c>
      <c r="CK181" t="s">
        <v>1612</v>
      </c>
      <c r="CL181" t="s">
        <v>1612</v>
      </c>
      <c r="CM181" t="s">
        <v>1612</v>
      </c>
      <c r="CN181" t="s">
        <v>1612</v>
      </c>
      <c r="CO181" t="s">
        <v>1612</v>
      </c>
      <c r="CP181" t="s">
        <v>1612</v>
      </c>
      <c r="CQ181" t="s">
        <v>1612</v>
      </c>
      <c r="CR181" t="s">
        <v>1612</v>
      </c>
      <c r="CS181" t="s">
        <v>1612</v>
      </c>
      <c r="CT181" t="s">
        <v>1612</v>
      </c>
      <c r="CU181" t="s">
        <v>1612</v>
      </c>
      <c r="CV181" t="s">
        <v>1612</v>
      </c>
      <c r="CW181" t="s">
        <v>1612</v>
      </c>
      <c r="CX181" t="s">
        <v>1612</v>
      </c>
      <c r="CY181" t="s">
        <v>1612</v>
      </c>
      <c r="CZ181" t="s">
        <v>1612</v>
      </c>
      <c r="DA181" t="s">
        <v>1612</v>
      </c>
      <c r="DB181" t="s">
        <v>1612</v>
      </c>
      <c r="DC181" t="s">
        <v>1612</v>
      </c>
      <c r="DD181" t="s">
        <v>1612</v>
      </c>
      <c r="DE181" t="s">
        <v>1612</v>
      </c>
      <c r="DF181" t="s">
        <v>1612</v>
      </c>
      <c r="DG181" t="s">
        <v>1612</v>
      </c>
      <c r="DH181" t="s">
        <v>1612</v>
      </c>
      <c r="DI181" t="s">
        <v>1612</v>
      </c>
      <c r="DJ181" t="s">
        <v>1612</v>
      </c>
      <c r="DK181" t="s">
        <v>1612</v>
      </c>
      <c r="DL181" t="s">
        <v>1612</v>
      </c>
      <c r="DM181" t="s">
        <v>1612</v>
      </c>
      <c r="DN181" t="s">
        <v>1612</v>
      </c>
      <c r="DO181" t="s">
        <v>1612</v>
      </c>
      <c r="DP181" t="s">
        <v>1612</v>
      </c>
      <c r="DQ181" t="s">
        <v>1612</v>
      </c>
      <c r="DR181" t="s">
        <v>1612</v>
      </c>
      <c r="DS181" t="s">
        <v>1612</v>
      </c>
      <c r="DT181" t="s">
        <v>1612</v>
      </c>
      <c r="DU181" t="s">
        <v>1612</v>
      </c>
      <c r="DV181" t="s">
        <v>1612</v>
      </c>
      <c r="DW181" t="s">
        <v>1612</v>
      </c>
      <c r="DX181" t="s">
        <v>1612</v>
      </c>
      <c r="DY181" t="s">
        <v>1612</v>
      </c>
    </row>
    <row r="182" spans="1:129">
      <c r="A182" t="s">
        <v>1612</v>
      </c>
      <c r="B182" t="s">
        <v>1612</v>
      </c>
      <c r="C182" t="s">
        <v>1612</v>
      </c>
      <c r="F182" t="s">
        <v>1612</v>
      </c>
      <c r="G182" t="s">
        <v>1612</v>
      </c>
      <c r="H182" t="s">
        <v>1612</v>
      </c>
      <c r="I182" t="s">
        <v>1612</v>
      </c>
      <c r="J182" t="s">
        <v>1612</v>
      </c>
      <c r="K182" t="s">
        <v>1612</v>
      </c>
      <c r="L182" t="s">
        <v>1612</v>
      </c>
      <c r="M182" t="s">
        <v>1612</v>
      </c>
      <c r="N182" t="s">
        <v>1612</v>
      </c>
      <c r="O182" t="s">
        <v>1612</v>
      </c>
      <c r="P182" t="s">
        <v>1612</v>
      </c>
      <c r="Q182" t="s">
        <v>1612</v>
      </c>
      <c r="R182" t="s">
        <v>1612</v>
      </c>
      <c r="S182" t="s">
        <v>1612</v>
      </c>
      <c r="T182" t="s">
        <v>1612</v>
      </c>
      <c r="U182" t="s">
        <v>1612</v>
      </c>
      <c r="V182" t="s">
        <v>1612</v>
      </c>
      <c r="W182" t="s">
        <v>1612</v>
      </c>
      <c r="X182" t="s">
        <v>1612</v>
      </c>
      <c r="Y182" t="s">
        <v>1612</v>
      </c>
      <c r="Z182" t="s">
        <v>1612</v>
      </c>
      <c r="AA182" t="s">
        <v>1612</v>
      </c>
      <c r="AB182" t="s">
        <v>1612</v>
      </c>
      <c r="AC182" t="s">
        <v>1612</v>
      </c>
      <c r="AD182" t="s">
        <v>1612</v>
      </c>
      <c r="AE182" t="s">
        <v>1612</v>
      </c>
      <c r="AF182" t="s">
        <v>1612</v>
      </c>
      <c r="AG182" t="s">
        <v>1612</v>
      </c>
      <c r="AH182" t="s">
        <v>1612</v>
      </c>
      <c r="AI182" t="s">
        <v>1612</v>
      </c>
      <c r="AJ182" t="s">
        <v>1612</v>
      </c>
      <c r="AK182" t="s">
        <v>1612</v>
      </c>
      <c r="AL182" t="s">
        <v>1612</v>
      </c>
      <c r="AM182" t="s">
        <v>1612</v>
      </c>
      <c r="AN182" t="s">
        <v>1612</v>
      </c>
      <c r="AO182" t="s">
        <v>1612</v>
      </c>
      <c r="AP182" t="s">
        <v>1612</v>
      </c>
      <c r="AQ182" t="s">
        <v>1612</v>
      </c>
      <c r="AR182" t="s">
        <v>1612</v>
      </c>
      <c r="AS182" t="s">
        <v>1612</v>
      </c>
      <c r="AT182" t="s">
        <v>1612</v>
      </c>
      <c r="AU182" t="s">
        <v>1612</v>
      </c>
      <c r="AV182" t="s">
        <v>1612</v>
      </c>
      <c r="AW182" t="s">
        <v>1612</v>
      </c>
      <c r="AX182" t="s">
        <v>1612</v>
      </c>
      <c r="AY182" t="s">
        <v>1612</v>
      </c>
      <c r="AZ182" t="s">
        <v>1612</v>
      </c>
      <c r="BA182" t="s">
        <v>1612</v>
      </c>
      <c r="BB182" t="s">
        <v>1612</v>
      </c>
      <c r="BC182" t="s">
        <v>1612</v>
      </c>
      <c r="BD182" t="s">
        <v>1612</v>
      </c>
      <c r="BE182" t="s">
        <v>1612</v>
      </c>
      <c r="BF182" t="s">
        <v>1612</v>
      </c>
      <c r="BG182" t="s">
        <v>1612</v>
      </c>
      <c r="BH182" t="s">
        <v>1612</v>
      </c>
      <c r="BI182" t="s">
        <v>1612</v>
      </c>
      <c r="BJ182" t="s">
        <v>1612</v>
      </c>
      <c r="BK182" t="s">
        <v>1612</v>
      </c>
      <c r="BL182" t="s">
        <v>1612</v>
      </c>
      <c r="BM182" t="s">
        <v>1612</v>
      </c>
      <c r="BN182" t="s">
        <v>1612</v>
      </c>
      <c r="BO182" t="s">
        <v>1612</v>
      </c>
      <c r="BP182" t="s">
        <v>1612</v>
      </c>
      <c r="BQ182" t="s">
        <v>1612</v>
      </c>
      <c r="BR182" t="s">
        <v>1612</v>
      </c>
      <c r="BS182" t="s">
        <v>1612</v>
      </c>
      <c r="BT182" t="s">
        <v>1612</v>
      </c>
      <c r="BU182" t="s">
        <v>1612</v>
      </c>
      <c r="BV182" t="s">
        <v>1612</v>
      </c>
      <c r="BW182" t="s">
        <v>1612</v>
      </c>
      <c r="BX182" t="s">
        <v>1612</v>
      </c>
      <c r="BY182" t="s">
        <v>1612</v>
      </c>
      <c r="BZ182" t="s">
        <v>1612</v>
      </c>
      <c r="CA182" t="s">
        <v>1612</v>
      </c>
      <c r="CB182" t="s">
        <v>1612</v>
      </c>
      <c r="CC182" t="s">
        <v>1612</v>
      </c>
      <c r="CD182" t="s">
        <v>1612</v>
      </c>
      <c r="CE182" t="s">
        <v>1612</v>
      </c>
      <c r="CF182" t="s">
        <v>1612</v>
      </c>
      <c r="CG182" t="s">
        <v>1612</v>
      </c>
      <c r="CH182" t="s">
        <v>1612</v>
      </c>
      <c r="CI182" t="s">
        <v>1612</v>
      </c>
      <c r="CJ182" t="s">
        <v>1612</v>
      </c>
      <c r="CK182" t="s">
        <v>1612</v>
      </c>
      <c r="CL182" t="s">
        <v>1612</v>
      </c>
      <c r="CM182" t="s">
        <v>1612</v>
      </c>
      <c r="CN182" t="s">
        <v>1612</v>
      </c>
      <c r="CO182" t="s">
        <v>1612</v>
      </c>
      <c r="CP182" t="s">
        <v>1612</v>
      </c>
      <c r="CQ182" t="s">
        <v>1612</v>
      </c>
      <c r="CR182" t="s">
        <v>1612</v>
      </c>
      <c r="CS182" t="s">
        <v>1612</v>
      </c>
      <c r="CT182" t="s">
        <v>1612</v>
      </c>
      <c r="CU182" t="s">
        <v>1612</v>
      </c>
      <c r="CV182" t="s">
        <v>1612</v>
      </c>
      <c r="CW182" t="s">
        <v>1612</v>
      </c>
      <c r="CX182" t="s">
        <v>1612</v>
      </c>
      <c r="CY182" t="s">
        <v>1612</v>
      </c>
      <c r="CZ182" t="s">
        <v>1612</v>
      </c>
      <c r="DA182" t="s">
        <v>1612</v>
      </c>
      <c r="DB182" t="s">
        <v>1612</v>
      </c>
      <c r="DC182" t="s">
        <v>1612</v>
      </c>
      <c r="DD182" t="s">
        <v>1612</v>
      </c>
      <c r="DE182" t="s">
        <v>1612</v>
      </c>
      <c r="DF182" t="s">
        <v>1612</v>
      </c>
      <c r="DG182" t="s">
        <v>1612</v>
      </c>
      <c r="DH182" t="s">
        <v>1612</v>
      </c>
      <c r="DI182" t="s">
        <v>1612</v>
      </c>
      <c r="DJ182" t="s">
        <v>1612</v>
      </c>
      <c r="DK182" t="s">
        <v>1612</v>
      </c>
      <c r="DL182" t="s">
        <v>1612</v>
      </c>
      <c r="DM182" t="s">
        <v>1612</v>
      </c>
      <c r="DN182" t="s">
        <v>1612</v>
      </c>
      <c r="DO182" t="s">
        <v>1612</v>
      </c>
      <c r="DP182" t="s">
        <v>1612</v>
      </c>
      <c r="DQ182" t="s">
        <v>1612</v>
      </c>
      <c r="DR182" t="s">
        <v>1612</v>
      </c>
      <c r="DS182" t="s">
        <v>1612</v>
      </c>
      <c r="DT182" t="s">
        <v>1612</v>
      </c>
      <c r="DU182" t="s">
        <v>1612</v>
      </c>
      <c r="DV182" t="s">
        <v>1612</v>
      </c>
      <c r="DW182" t="s">
        <v>1612</v>
      </c>
      <c r="DX182" t="s">
        <v>1612</v>
      </c>
      <c r="DY182" t="s">
        <v>1612</v>
      </c>
    </row>
    <row r="183" spans="1:129">
      <c r="A183" t="s">
        <v>1612</v>
      </c>
      <c r="B183" t="s">
        <v>1612</v>
      </c>
      <c r="C183" t="s">
        <v>1612</v>
      </c>
      <c r="F183" t="s">
        <v>1612</v>
      </c>
      <c r="G183" t="s">
        <v>1612</v>
      </c>
      <c r="H183" t="s">
        <v>1612</v>
      </c>
      <c r="I183" t="s">
        <v>1612</v>
      </c>
      <c r="J183" t="s">
        <v>1612</v>
      </c>
      <c r="K183" t="s">
        <v>1612</v>
      </c>
      <c r="L183" t="s">
        <v>1612</v>
      </c>
      <c r="M183" t="s">
        <v>1612</v>
      </c>
      <c r="N183" t="s">
        <v>1612</v>
      </c>
      <c r="O183" t="s">
        <v>1612</v>
      </c>
      <c r="P183" t="s">
        <v>1612</v>
      </c>
      <c r="Q183" t="s">
        <v>1612</v>
      </c>
      <c r="R183" t="s">
        <v>1612</v>
      </c>
      <c r="S183" t="s">
        <v>1612</v>
      </c>
      <c r="T183" t="s">
        <v>1612</v>
      </c>
      <c r="U183" t="s">
        <v>1612</v>
      </c>
      <c r="V183" t="s">
        <v>1612</v>
      </c>
      <c r="W183" t="s">
        <v>1612</v>
      </c>
      <c r="X183" t="s">
        <v>1612</v>
      </c>
      <c r="Y183" t="s">
        <v>1612</v>
      </c>
      <c r="Z183" t="s">
        <v>1612</v>
      </c>
      <c r="AA183" t="s">
        <v>1612</v>
      </c>
      <c r="AB183" t="s">
        <v>1612</v>
      </c>
      <c r="AC183" t="s">
        <v>1612</v>
      </c>
      <c r="AD183" t="s">
        <v>1612</v>
      </c>
      <c r="AE183" t="s">
        <v>1612</v>
      </c>
      <c r="AF183" t="s">
        <v>1612</v>
      </c>
      <c r="AG183" t="s">
        <v>1612</v>
      </c>
      <c r="AH183" t="s">
        <v>1612</v>
      </c>
      <c r="AI183" t="s">
        <v>1612</v>
      </c>
      <c r="AJ183" t="s">
        <v>1612</v>
      </c>
      <c r="AK183" t="s">
        <v>1612</v>
      </c>
      <c r="AL183" t="s">
        <v>1612</v>
      </c>
      <c r="AM183" t="s">
        <v>1612</v>
      </c>
      <c r="AN183" t="s">
        <v>1612</v>
      </c>
      <c r="AO183" t="s">
        <v>1612</v>
      </c>
      <c r="AP183" t="s">
        <v>1612</v>
      </c>
      <c r="AQ183" t="s">
        <v>1612</v>
      </c>
      <c r="AR183" t="s">
        <v>1612</v>
      </c>
      <c r="AS183" t="s">
        <v>1612</v>
      </c>
      <c r="AT183" t="s">
        <v>1612</v>
      </c>
      <c r="AU183" t="s">
        <v>1612</v>
      </c>
      <c r="AV183" t="s">
        <v>1612</v>
      </c>
      <c r="AW183" t="s">
        <v>1612</v>
      </c>
      <c r="AX183" t="s">
        <v>1612</v>
      </c>
      <c r="AY183" t="s">
        <v>1612</v>
      </c>
      <c r="AZ183" t="s">
        <v>1612</v>
      </c>
      <c r="BA183" t="s">
        <v>1612</v>
      </c>
      <c r="BB183" t="s">
        <v>1612</v>
      </c>
      <c r="BC183" t="s">
        <v>1612</v>
      </c>
      <c r="BD183" t="s">
        <v>1612</v>
      </c>
      <c r="BE183" t="s">
        <v>1612</v>
      </c>
      <c r="BF183" t="s">
        <v>1612</v>
      </c>
      <c r="BG183" t="s">
        <v>1612</v>
      </c>
      <c r="BH183" t="s">
        <v>1612</v>
      </c>
      <c r="BI183" t="s">
        <v>1612</v>
      </c>
      <c r="BJ183" t="s">
        <v>1612</v>
      </c>
      <c r="BK183" t="s">
        <v>1612</v>
      </c>
      <c r="BL183" t="s">
        <v>1612</v>
      </c>
      <c r="BM183" t="s">
        <v>1612</v>
      </c>
      <c r="BN183" t="s">
        <v>1612</v>
      </c>
      <c r="BO183" t="s">
        <v>1612</v>
      </c>
      <c r="BP183" t="s">
        <v>1612</v>
      </c>
      <c r="BQ183" t="s">
        <v>1612</v>
      </c>
      <c r="BR183" t="s">
        <v>1612</v>
      </c>
      <c r="BS183" t="s">
        <v>1612</v>
      </c>
      <c r="BT183" t="s">
        <v>1612</v>
      </c>
      <c r="BU183" t="s">
        <v>1612</v>
      </c>
      <c r="BV183" t="s">
        <v>1612</v>
      </c>
      <c r="BW183" t="s">
        <v>1612</v>
      </c>
      <c r="BX183" t="s">
        <v>1612</v>
      </c>
      <c r="BY183" t="s">
        <v>1612</v>
      </c>
      <c r="BZ183" t="s">
        <v>1612</v>
      </c>
      <c r="CA183" t="s">
        <v>1612</v>
      </c>
      <c r="CB183" t="s">
        <v>1612</v>
      </c>
      <c r="CC183" t="s">
        <v>1612</v>
      </c>
      <c r="CD183" t="s">
        <v>1612</v>
      </c>
      <c r="CE183" t="s">
        <v>1612</v>
      </c>
      <c r="CF183" t="s">
        <v>1612</v>
      </c>
      <c r="CG183" t="s">
        <v>1612</v>
      </c>
      <c r="CH183" t="s">
        <v>1612</v>
      </c>
      <c r="CI183" t="s">
        <v>1612</v>
      </c>
      <c r="CJ183" t="s">
        <v>1612</v>
      </c>
      <c r="CK183" t="s">
        <v>1612</v>
      </c>
      <c r="CL183" t="s">
        <v>1612</v>
      </c>
      <c r="CM183" t="s">
        <v>1612</v>
      </c>
      <c r="CN183" t="s">
        <v>1612</v>
      </c>
      <c r="CO183" t="s">
        <v>1612</v>
      </c>
      <c r="CP183" t="s">
        <v>1612</v>
      </c>
      <c r="CQ183" t="s">
        <v>1612</v>
      </c>
      <c r="CR183" t="s">
        <v>1612</v>
      </c>
      <c r="CS183" t="s">
        <v>1612</v>
      </c>
      <c r="CT183" t="s">
        <v>1612</v>
      </c>
      <c r="CU183" t="s">
        <v>1612</v>
      </c>
      <c r="CV183" t="s">
        <v>1612</v>
      </c>
      <c r="CW183" t="s">
        <v>1612</v>
      </c>
      <c r="CX183" t="s">
        <v>1612</v>
      </c>
      <c r="CY183" t="s">
        <v>1612</v>
      </c>
      <c r="CZ183" t="s">
        <v>1612</v>
      </c>
      <c r="DA183" t="s">
        <v>1612</v>
      </c>
      <c r="DB183" t="s">
        <v>1612</v>
      </c>
      <c r="DC183" t="s">
        <v>1612</v>
      </c>
      <c r="DD183" t="s">
        <v>1612</v>
      </c>
      <c r="DE183" t="s">
        <v>1612</v>
      </c>
      <c r="DF183" t="s">
        <v>1612</v>
      </c>
      <c r="DG183" t="s">
        <v>1612</v>
      </c>
      <c r="DH183" t="s">
        <v>1612</v>
      </c>
      <c r="DI183" t="s">
        <v>1612</v>
      </c>
      <c r="DJ183" t="s">
        <v>1612</v>
      </c>
      <c r="DK183" t="s">
        <v>1612</v>
      </c>
      <c r="DL183" t="s">
        <v>1612</v>
      </c>
      <c r="DM183" t="s">
        <v>1612</v>
      </c>
      <c r="DN183" t="s">
        <v>1612</v>
      </c>
      <c r="DO183" t="s">
        <v>1612</v>
      </c>
      <c r="DP183" t="s">
        <v>1612</v>
      </c>
      <c r="DQ183" t="s">
        <v>1612</v>
      </c>
      <c r="DR183" t="s">
        <v>1612</v>
      </c>
      <c r="DS183" t="s">
        <v>1612</v>
      </c>
      <c r="DT183" t="s">
        <v>1612</v>
      </c>
      <c r="DU183" t="s">
        <v>1612</v>
      </c>
      <c r="DV183" t="s">
        <v>1612</v>
      </c>
      <c r="DW183" t="s">
        <v>1612</v>
      </c>
      <c r="DX183" t="s">
        <v>1612</v>
      </c>
      <c r="DY183" t="s">
        <v>1612</v>
      </c>
    </row>
    <row r="184" spans="1:129">
      <c r="A184" t="s">
        <v>1612</v>
      </c>
      <c r="B184" t="s">
        <v>1612</v>
      </c>
      <c r="C184" t="s">
        <v>1612</v>
      </c>
      <c r="F184" t="s">
        <v>1612</v>
      </c>
      <c r="G184" t="s">
        <v>1612</v>
      </c>
      <c r="H184" t="s">
        <v>1612</v>
      </c>
      <c r="I184" t="s">
        <v>1612</v>
      </c>
      <c r="J184" t="s">
        <v>1612</v>
      </c>
      <c r="K184" t="s">
        <v>1612</v>
      </c>
      <c r="L184" t="s">
        <v>1612</v>
      </c>
      <c r="M184" t="s">
        <v>1612</v>
      </c>
      <c r="N184" t="s">
        <v>1612</v>
      </c>
      <c r="O184" t="s">
        <v>1612</v>
      </c>
      <c r="P184" t="s">
        <v>1612</v>
      </c>
      <c r="Q184" t="s">
        <v>1612</v>
      </c>
      <c r="R184" t="s">
        <v>1612</v>
      </c>
      <c r="S184" t="s">
        <v>1612</v>
      </c>
      <c r="T184" t="s">
        <v>1612</v>
      </c>
      <c r="U184" t="s">
        <v>1612</v>
      </c>
      <c r="V184" t="s">
        <v>1612</v>
      </c>
      <c r="W184" t="s">
        <v>1612</v>
      </c>
      <c r="X184" t="s">
        <v>1612</v>
      </c>
      <c r="Y184" t="s">
        <v>1612</v>
      </c>
      <c r="Z184" t="s">
        <v>1612</v>
      </c>
      <c r="AA184" t="s">
        <v>1612</v>
      </c>
      <c r="AB184" t="s">
        <v>1612</v>
      </c>
      <c r="AC184" t="s">
        <v>1612</v>
      </c>
      <c r="AD184" t="s">
        <v>1612</v>
      </c>
      <c r="AE184" t="s">
        <v>1612</v>
      </c>
      <c r="AF184" t="s">
        <v>1612</v>
      </c>
      <c r="AG184" t="s">
        <v>1612</v>
      </c>
      <c r="AH184" t="s">
        <v>1612</v>
      </c>
      <c r="AI184" t="s">
        <v>1612</v>
      </c>
      <c r="AJ184" t="s">
        <v>1612</v>
      </c>
      <c r="AK184" t="s">
        <v>1612</v>
      </c>
      <c r="AL184" t="s">
        <v>1612</v>
      </c>
      <c r="AM184" t="s">
        <v>1612</v>
      </c>
      <c r="AN184" t="s">
        <v>1612</v>
      </c>
      <c r="AO184" t="s">
        <v>1612</v>
      </c>
      <c r="AP184" t="s">
        <v>1612</v>
      </c>
      <c r="AQ184" t="s">
        <v>1612</v>
      </c>
      <c r="AR184" t="s">
        <v>1612</v>
      </c>
      <c r="AS184" t="s">
        <v>1612</v>
      </c>
      <c r="AT184" t="s">
        <v>1612</v>
      </c>
      <c r="AU184" t="s">
        <v>1612</v>
      </c>
      <c r="AV184" t="s">
        <v>1612</v>
      </c>
      <c r="AW184" t="s">
        <v>1612</v>
      </c>
      <c r="AX184" t="s">
        <v>1612</v>
      </c>
      <c r="AY184" t="s">
        <v>1612</v>
      </c>
      <c r="AZ184" t="s">
        <v>1612</v>
      </c>
      <c r="BA184" t="s">
        <v>1612</v>
      </c>
      <c r="BB184" t="s">
        <v>1612</v>
      </c>
      <c r="BC184" t="s">
        <v>1612</v>
      </c>
      <c r="BD184" t="s">
        <v>1612</v>
      </c>
      <c r="BE184" t="s">
        <v>1612</v>
      </c>
      <c r="BF184" t="s">
        <v>1612</v>
      </c>
      <c r="BG184" t="s">
        <v>1612</v>
      </c>
      <c r="BH184" t="s">
        <v>1612</v>
      </c>
      <c r="BI184" t="s">
        <v>1612</v>
      </c>
      <c r="BJ184" t="s">
        <v>1612</v>
      </c>
      <c r="BK184" t="s">
        <v>1612</v>
      </c>
      <c r="BL184" t="s">
        <v>1612</v>
      </c>
      <c r="BM184" t="s">
        <v>1612</v>
      </c>
      <c r="BN184" t="s">
        <v>1612</v>
      </c>
      <c r="BO184" t="s">
        <v>1612</v>
      </c>
      <c r="BP184" t="s">
        <v>1612</v>
      </c>
      <c r="BQ184" t="s">
        <v>1612</v>
      </c>
      <c r="BR184" t="s">
        <v>1612</v>
      </c>
      <c r="BS184" t="s">
        <v>1612</v>
      </c>
      <c r="BT184" t="s">
        <v>1612</v>
      </c>
      <c r="BU184" t="s">
        <v>1612</v>
      </c>
      <c r="BV184" t="s">
        <v>1612</v>
      </c>
      <c r="BW184" t="s">
        <v>1612</v>
      </c>
      <c r="BX184" t="s">
        <v>1612</v>
      </c>
      <c r="BY184" t="s">
        <v>1612</v>
      </c>
      <c r="BZ184" t="s">
        <v>1612</v>
      </c>
      <c r="CA184" t="s">
        <v>1612</v>
      </c>
      <c r="CB184" t="s">
        <v>1612</v>
      </c>
      <c r="CC184" t="s">
        <v>1612</v>
      </c>
      <c r="CD184" t="s">
        <v>1612</v>
      </c>
      <c r="CE184" t="s">
        <v>1612</v>
      </c>
      <c r="CF184" t="s">
        <v>1612</v>
      </c>
      <c r="CG184" t="s">
        <v>1612</v>
      </c>
      <c r="CH184" t="s">
        <v>1612</v>
      </c>
      <c r="CI184" t="s">
        <v>1612</v>
      </c>
      <c r="CJ184" t="s">
        <v>1612</v>
      </c>
      <c r="CK184" t="s">
        <v>1612</v>
      </c>
      <c r="CL184" t="s">
        <v>1612</v>
      </c>
      <c r="CM184" t="s">
        <v>1612</v>
      </c>
      <c r="CN184" t="s">
        <v>1612</v>
      </c>
      <c r="CO184" t="s">
        <v>1612</v>
      </c>
      <c r="CP184" t="s">
        <v>1612</v>
      </c>
      <c r="CQ184" t="s">
        <v>1612</v>
      </c>
      <c r="CR184" t="s">
        <v>1612</v>
      </c>
      <c r="CS184" t="s">
        <v>1612</v>
      </c>
      <c r="CT184" t="s">
        <v>1612</v>
      </c>
      <c r="CU184" t="s">
        <v>1612</v>
      </c>
      <c r="CV184" t="s">
        <v>1612</v>
      </c>
      <c r="CW184" t="s">
        <v>1612</v>
      </c>
      <c r="CX184" t="s">
        <v>1612</v>
      </c>
      <c r="CY184" t="s">
        <v>1612</v>
      </c>
      <c r="CZ184" t="s">
        <v>1612</v>
      </c>
      <c r="DA184" t="s">
        <v>1612</v>
      </c>
      <c r="DB184" t="s">
        <v>1612</v>
      </c>
      <c r="DC184" t="s">
        <v>1612</v>
      </c>
      <c r="DD184" t="s">
        <v>1612</v>
      </c>
      <c r="DE184" t="s">
        <v>1612</v>
      </c>
      <c r="DF184" t="s">
        <v>1612</v>
      </c>
      <c r="DG184" t="s">
        <v>1612</v>
      </c>
      <c r="DH184" t="s">
        <v>1612</v>
      </c>
      <c r="DI184" t="s">
        <v>1612</v>
      </c>
      <c r="DJ184" t="s">
        <v>1612</v>
      </c>
      <c r="DK184" t="s">
        <v>1612</v>
      </c>
      <c r="DL184" t="s">
        <v>1612</v>
      </c>
      <c r="DM184" t="s">
        <v>1612</v>
      </c>
      <c r="DN184" t="s">
        <v>1612</v>
      </c>
      <c r="DO184" t="s">
        <v>1612</v>
      </c>
      <c r="DP184" t="s">
        <v>1612</v>
      </c>
      <c r="DQ184" t="s">
        <v>1612</v>
      </c>
      <c r="DR184" t="s">
        <v>1612</v>
      </c>
      <c r="DS184" t="s">
        <v>1612</v>
      </c>
      <c r="DT184" t="s">
        <v>1612</v>
      </c>
      <c r="DU184" t="s">
        <v>1612</v>
      </c>
      <c r="DV184" t="s">
        <v>1612</v>
      </c>
      <c r="DW184" t="s">
        <v>1612</v>
      </c>
      <c r="DX184" t="s">
        <v>1612</v>
      </c>
      <c r="DY184" t="s">
        <v>1612</v>
      </c>
    </row>
    <row r="185" spans="1:129">
      <c r="A185" t="s">
        <v>1612</v>
      </c>
      <c r="B185" t="s">
        <v>1612</v>
      </c>
      <c r="C185" t="s">
        <v>1612</v>
      </c>
      <c r="F185" t="s">
        <v>1612</v>
      </c>
      <c r="G185" t="s">
        <v>1612</v>
      </c>
      <c r="H185" t="s">
        <v>1612</v>
      </c>
      <c r="I185" t="s">
        <v>1612</v>
      </c>
      <c r="J185" t="s">
        <v>1612</v>
      </c>
      <c r="K185" t="s">
        <v>1612</v>
      </c>
      <c r="L185" t="s">
        <v>1612</v>
      </c>
      <c r="M185" t="s">
        <v>1612</v>
      </c>
      <c r="N185" t="s">
        <v>1612</v>
      </c>
      <c r="O185" t="s">
        <v>1612</v>
      </c>
      <c r="P185" t="s">
        <v>1612</v>
      </c>
      <c r="Q185" t="s">
        <v>1612</v>
      </c>
      <c r="R185" t="s">
        <v>1612</v>
      </c>
      <c r="S185" t="s">
        <v>1612</v>
      </c>
      <c r="T185" t="s">
        <v>1612</v>
      </c>
      <c r="U185" t="s">
        <v>1612</v>
      </c>
      <c r="V185" t="s">
        <v>1612</v>
      </c>
      <c r="W185" t="s">
        <v>1612</v>
      </c>
      <c r="X185" t="s">
        <v>1612</v>
      </c>
      <c r="Y185" t="s">
        <v>1612</v>
      </c>
      <c r="Z185" t="s">
        <v>1612</v>
      </c>
      <c r="AA185" t="s">
        <v>1612</v>
      </c>
      <c r="AB185" t="s">
        <v>1612</v>
      </c>
      <c r="AC185" t="s">
        <v>1612</v>
      </c>
      <c r="AD185" t="s">
        <v>1612</v>
      </c>
      <c r="AE185" t="s">
        <v>1612</v>
      </c>
      <c r="AF185" t="s">
        <v>1612</v>
      </c>
      <c r="AG185" t="s">
        <v>1612</v>
      </c>
      <c r="AH185" t="s">
        <v>1612</v>
      </c>
      <c r="AI185" t="s">
        <v>1612</v>
      </c>
      <c r="AJ185" t="s">
        <v>1612</v>
      </c>
      <c r="AK185" t="s">
        <v>1612</v>
      </c>
      <c r="AL185" t="s">
        <v>1612</v>
      </c>
      <c r="AM185" t="s">
        <v>1612</v>
      </c>
      <c r="AN185" t="s">
        <v>1612</v>
      </c>
      <c r="AO185" t="s">
        <v>1612</v>
      </c>
      <c r="AP185" t="s">
        <v>1612</v>
      </c>
      <c r="AQ185" t="s">
        <v>1612</v>
      </c>
      <c r="AR185" t="s">
        <v>1612</v>
      </c>
      <c r="AS185" t="s">
        <v>1612</v>
      </c>
      <c r="AT185" t="s">
        <v>1612</v>
      </c>
      <c r="AU185" t="s">
        <v>1612</v>
      </c>
      <c r="AV185" t="s">
        <v>1612</v>
      </c>
      <c r="AW185" t="s">
        <v>1612</v>
      </c>
      <c r="AX185" t="s">
        <v>1612</v>
      </c>
      <c r="AY185" t="s">
        <v>1612</v>
      </c>
      <c r="AZ185" t="s">
        <v>1612</v>
      </c>
      <c r="BA185" t="s">
        <v>1612</v>
      </c>
      <c r="BB185" t="s">
        <v>1612</v>
      </c>
      <c r="BC185" t="s">
        <v>1612</v>
      </c>
      <c r="BD185" t="s">
        <v>1612</v>
      </c>
      <c r="BE185" t="s">
        <v>1612</v>
      </c>
      <c r="BF185" t="s">
        <v>1612</v>
      </c>
      <c r="BG185" t="s">
        <v>1612</v>
      </c>
      <c r="BH185" t="s">
        <v>1612</v>
      </c>
      <c r="BI185" t="s">
        <v>1612</v>
      </c>
      <c r="BJ185" t="s">
        <v>1612</v>
      </c>
      <c r="BK185" t="s">
        <v>1612</v>
      </c>
      <c r="BL185" t="s">
        <v>1612</v>
      </c>
      <c r="BM185" t="s">
        <v>1612</v>
      </c>
      <c r="BN185" t="s">
        <v>1612</v>
      </c>
      <c r="BO185" t="s">
        <v>1612</v>
      </c>
      <c r="BP185" t="s">
        <v>1612</v>
      </c>
      <c r="BQ185" t="s">
        <v>1612</v>
      </c>
      <c r="BR185" t="s">
        <v>1612</v>
      </c>
      <c r="BS185" t="s">
        <v>1612</v>
      </c>
      <c r="BT185" t="s">
        <v>1612</v>
      </c>
      <c r="BU185" t="s">
        <v>1612</v>
      </c>
      <c r="BV185" t="s">
        <v>1612</v>
      </c>
      <c r="BW185" t="s">
        <v>1612</v>
      </c>
      <c r="BX185" t="s">
        <v>1612</v>
      </c>
      <c r="BY185" t="s">
        <v>1612</v>
      </c>
      <c r="BZ185" t="s">
        <v>1612</v>
      </c>
      <c r="CA185" t="s">
        <v>1612</v>
      </c>
      <c r="CB185" t="s">
        <v>1612</v>
      </c>
      <c r="CC185" t="s">
        <v>1612</v>
      </c>
      <c r="CD185" t="s">
        <v>1612</v>
      </c>
      <c r="CE185" t="s">
        <v>1612</v>
      </c>
      <c r="CF185" t="s">
        <v>1612</v>
      </c>
      <c r="CG185" t="s">
        <v>1612</v>
      </c>
      <c r="CH185" t="s">
        <v>1612</v>
      </c>
      <c r="CI185" t="s">
        <v>1612</v>
      </c>
      <c r="CJ185" t="s">
        <v>1612</v>
      </c>
      <c r="CK185" t="s">
        <v>1612</v>
      </c>
      <c r="CL185" t="s">
        <v>1612</v>
      </c>
      <c r="CM185" t="s">
        <v>1612</v>
      </c>
      <c r="CN185" t="s">
        <v>1612</v>
      </c>
      <c r="CO185" t="s">
        <v>1612</v>
      </c>
      <c r="CP185" t="s">
        <v>1612</v>
      </c>
      <c r="CQ185" t="s">
        <v>1612</v>
      </c>
      <c r="CR185" t="s">
        <v>1612</v>
      </c>
      <c r="CS185" t="s">
        <v>1612</v>
      </c>
      <c r="CT185" t="s">
        <v>1612</v>
      </c>
      <c r="CU185" t="s">
        <v>1612</v>
      </c>
      <c r="CV185" t="s">
        <v>1612</v>
      </c>
      <c r="CW185" t="s">
        <v>1612</v>
      </c>
      <c r="CX185" t="s">
        <v>1612</v>
      </c>
      <c r="CY185" t="s">
        <v>1612</v>
      </c>
      <c r="CZ185" t="s">
        <v>1612</v>
      </c>
      <c r="DA185" t="s">
        <v>1612</v>
      </c>
      <c r="DB185" t="s">
        <v>1612</v>
      </c>
      <c r="DC185" t="s">
        <v>1612</v>
      </c>
      <c r="DD185" t="s">
        <v>1612</v>
      </c>
      <c r="DE185" t="s">
        <v>1612</v>
      </c>
      <c r="DF185" t="s">
        <v>1612</v>
      </c>
      <c r="DG185" t="s">
        <v>1612</v>
      </c>
      <c r="DH185" t="s">
        <v>1612</v>
      </c>
      <c r="DI185" t="s">
        <v>1612</v>
      </c>
      <c r="DJ185" t="s">
        <v>1612</v>
      </c>
      <c r="DK185" t="s">
        <v>1612</v>
      </c>
      <c r="DL185" t="s">
        <v>1612</v>
      </c>
      <c r="DM185" t="s">
        <v>1612</v>
      </c>
      <c r="DN185" t="s">
        <v>1612</v>
      </c>
      <c r="DO185" t="s">
        <v>1612</v>
      </c>
      <c r="DP185" t="s">
        <v>1612</v>
      </c>
      <c r="DQ185" t="s">
        <v>1612</v>
      </c>
      <c r="DR185" t="s">
        <v>1612</v>
      </c>
      <c r="DS185" t="s">
        <v>1612</v>
      </c>
      <c r="DT185" t="s">
        <v>1612</v>
      </c>
      <c r="DU185" t="s">
        <v>1612</v>
      </c>
      <c r="DV185" t="s">
        <v>1612</v>
      </c>
      <c r="DW185" t="s">
        <v>1612</v>
      </c>
      <c r="DX185" t="s">
        <v>1612</v>
      </c>
      <c r="DY185" t="s">
        <v>1612</v>
      </c>
    </row>
    <row r="186" spans="1:129">
      <c r="A186" t="s">
        <v>1612</v>
      </c>
      <c r="B186" t="s">
        <v>1612</v>
      </c>
      <c r="C186" t="s">
        <v>1612</v>
      </c>
      <c r="F186" t="s">
        <v>1612</v>
      </c>
      <c r="G186" t="s">
        <v>1612</v>
      </c>
      <c r="H186" t="s">
        <v>1612</v>
      </c>
      <c r="I186" t="s">
        <v>1612</v>
      </c>
      <c r="J186" t="s">
        <v>1612</v>
      </c>
      <c r="K186" t="s">
        <v>1612</v>
      </c>
      <c r="L186" t="s">
        <v>1612</v>
      </c>
      <c r="M186" t="s">
        <v>1612</v>
      </c>
      <c r="N186" t="s">
        <v>1612</v>
      </c>
      <c r="O186" t="s">
        <v>1612</v>
      </c>
      <c r="P186" t="s">
        <v>1612</v>
      </c>
      <c r="Q186" t="s">
        <v>1612</v>
      </c>
      <c r="R186" t="s">
        <v>1612</v>
      </c>
      <c r="S186" t="s">
        <v>1612</v>
      </c>
      <c r="T186" t="s">
        <v>1612</v>
      </c>
      <c r="U186" t="s">
        <v>1612</v>
      </c>
      <c r="V186" t="s">
        <v>1612</v>
      </c>
      <c r="W186" t="s">
        <v>1612</v>
      </c>
      <c r="X186" t="s">
        <v>1612</v>
      </c>
      <c r="Y186" t="s">
        <v>1612</v>
      </c>
      <c r="Z186" t="s">
        <v>1612</v>
      </c>
      <c r="AA186" t="s">
        <v>1612</v>
      </c>
      <c r="AB186" t="s">
        <v>1612</v>
      </c>
      <c r="AC186" t="s">
        <v>1612</v>
      </c>
      <c r="AD186" t="s">
        <v>1612</v>
      </c>
      <c r="AE186" t="s">
        <v>1612</v>
      </c>
      <c r="AF186" t="s">
        <v>1612</v>
      </c>
      <c r="AG186" t="s">
        <v>1612</v>
      </c>
      <c r="AH186" t="s">
        <v>1612</v>
      </c>
      <c r="AI186" t="s">
        <v>1612</v>
      </c>
      <c r="AJ186" t="s">
        <v>1612</v>
      </c>
      <c r="AK186" t="s">
        <v>1612</v>
      </c>
      <c r="AL186" t="s">
        <v>1612</v>
      </c>
      <c r="AM186" t="s">
        <v>1612</v>
      </c>
      <c r="AN186" t="s">
        <v>1612</v>
      </c>
      <c r="AO186" t="s">
        <v>1612</v>
      </c>
      <c r="AP186" t="s">
        <v>1612</v>
      </c>
      <c r="AQ186" t="s">
        <v>1612</v>
      </c>
      <c r="AR186" t="s">
        <v>1612</v>
      </c>
      <c r="AS186" t="s">
        <v>1612</v>
      </c>
      <c r="AT186" t="s">
        <v>1612</v>
      </c>
      <c r="AU186" t="s">
        <v>1612</v>
      </c>
      <c r="AV186" t="s">
        <v>1612</v>
      </c>
      <c r="AW186" t="s">
        <v>1612</v>
      </c>
      <c r="AX186" t="s">
        <v>1612</v>
      </c>
      <c r="AY186" t="s">
        <v>1612</v>
      </c>
      <c r="AZ186" t="s">
        <v>1612</v>
      </c>
      <c r="BA186" t="s">
        <v>1612</v>
      </c>
      <c r="BB186" t="s">
        <v>1612</v>
      </c>
      <c r="BC186" t="s">
        <v>1612</v>
      </c>
      <c r="BD186" t="s">
        <v>1612</v>
      </c>
      <c r="BE186" t="s">
        <v>1612</v>
      </c>
      <c r="BF186" t="s">
        <v>1612</v>
      </c>
      <c r="BG186" t="s">
        <v>1612</v>
      </c>
      <c r="BH186" t="s">
        <v>1612</v>
      </c>
      <c r="BI186" t="s">
        <v>1612</v>
      </c>
      <c r="BJ186" t="s">
        <v>1612</v>
      </c>
      <c r="BK186" t="s">
        <v>1612</v>
      </c>
      <c r="BL186" t="s">
        <v>1612</v>
      </c>
      <c r="BM186" t="s">
        <v>1612</v>
      </c>
      <c r="BN186" t="s">
        <v>1612</v>
      </c>
      <c r="BO186" t="s">
        <v>1612</v>
      </c>
      <c r="BP186" t="s">
        <v>1612</v>
      </c>
      <c r="BQ186" t="s">
        <v>1612</v>
      </c>
      <c r="BR186" t="s">
        <v>1612</v>
      </c>
      <c r="BS186" t="s">
        <v>1612</v>
      </c>
      <c r="BT186" t="s">
        <v>1612</v>
      </c>
      <c r="BU186" t="s">
        <v>1612</v>
      </c>
      <c r="BV186" t="s">
        <v>1612</v>
      </c>
      <c r="BW186" t="s">
        <v>1612</v>
      </c>
      <c r="BX186" t="s">
        <v>1612</v>
      </c>
      <c r="BY186" t="s">
        <v>1612</v>
      </c>
      <c r="BZ186" t="s">
        <v>1612</v>
      </c>
      <c r="CA186" t="s">
        <v>1612</v>
      </c>
      <c r="CB186" t="s">
        <v>1612</v>
      </c>
      <c r="CC186" t="s">
        <v>1612</v>
      </c>
      <c r="CD186" t="s">
        <v>1612</v>
      </c>
      <c r="CE186" t="s">
        <v>1612</v>
      </c>
      <c r="CF186" t="s">
        <v>1612</v>
      </c>
      <c r="CG186" t="s">
        <v>1612</v>
      </c>
      <c r="CH186" t="s">
        <v>1612</v>
      </c>
      <c r="CI186" t="s">
        <v>1612</v>
      </c>
      <c r="CJ186" t="s">
        <v>1612</v>
      </c>
      <c r="CK186" t="s">
        <v>1612</v>
      </c>
      <c r="CL186" t="s">
        <v>1612</v>
      </c>
      <c r="CM186" t="s">
        <v>1612</v>
      </c>
      <c r="CN186" t="s">
        <v>1612</v>
      </c>
      <c r="CO186" t="s">
        <v>1612</v>
      </c>
      <c r="CP186" t="s">
        <v>1612</v>
      </c>
      <c r="CQ186" t="s">
        <v>1612</v>
      </c>
      <c r="CR186" t="s">
        <v>1612</v>
      </c>
      <c r="CS186" t="s">
        <v>1612</v>
      </c>
      <c r="CT186" t="s">
        <v>1612</v>
      </c>
      <c r="CU186" t="s">
        <v>1612</v>
      </c>
      <c r="CV186" t="s">
        <v>1612</v>
      </c>
      <c r="CW186" t="s">
        <v>1612</v>
      </c>
      <c r="CX186" t="s">
        <v>1612</v>
      </c>
      <c r="CY186" t="s">
        <v>1612</v>
      </c>
      <c r="CZ186" t="s">
        <v>1612</v>
      </c>
      <c r="DA186" t="s">
        <v>1612</v>
      </c>
      <c r="DB186" t="s">
        <v>1612</v>
      </c>
      <c r="DC186" t="s">
        <v>1612</v>
      </c>
      <c r="DD186" t="s">
        <v>1612</v>
      </c>
      <c r="DE186" t="s">
        <v>1612</v>
      </c>
      <c r="DF186" t="s">
        <v>1612</v>
      </c>
      <c r="DG186" t="s">
        <v>1612</v>
      </c>
      <c r="DH186" t="s">
        <v>1612</v>
      </c>
      <c r="DI186" t="s">
        <v>1612</v>
      </c>
      <c r="DJ186" t="s">
        <v>1612</v>
      </c>
      <c r="DK186" t="s">
        <v>1612</v>
      </c>
      <c r="DL186" t="s">
        <v>1612</v>
      </c>
      <c r="DM186" t="s">
        <v>1612</v>
      </c>
      <c r="DN186" t="s">
        <v>1612</v>
      </c>
      <c r="DO186" t="s">
        <v>1612</v>
      </c>
      <c r="DP186" t="s">
        <v>1612</v>
      </c>
      <c r="DQ186" t="s">
        <v>1612</v>
      </c>
      <c r="DR186" t="s">
        <v>1612</v>
      </c>
      <c r="DS186" t="s">
        <v>1612</v>
      </c>
      <c r="DT186" t="s">
        <v>1612</v>
      </c>
      <c r="DU186" t="s">
        <v>1612</v>
      </c>
      <c r="DV186" t="s">
        <v>1612</v>
      </c>
      <c r="DW186" t="s">
        <v>1612</v>
      </c>
      <c r="DX186" t="s">
        <v>1612</v>
      </c>
      <c r="DY186" t="s">
        <v>1612</v>
      </c>
    </row>
    <row r="187" spans="1:129">
      <c r="A187" t="s">
        <v>1612</v>
      </c>
      <c r="B187" t="s">
        <v>1612</v>
      </c>
      <c r="C187" t="s">
        <v>1612</v>
      </c>
      <c r="F187" t="s">
        <v>1612</v>
      </c>
      <c r="G187" t="s">
        <v>1612</v>
      </c>
      <c r="H187" t="s">
        <v>1612</v>
      </c>
      <c r="I187" t="s">
        <v>1612</v>
      </c>
      <c r="J187" t="s">
        <v>1612</v>
      </c>
      <c r="K187" t="s">
        <v>1612</v>
      </c>
      <c r="L187" t="s">
        <v>1612</v>
      </c>
      <c r="M187" t="s">
        <v>1612</v>
      </c>
      <c r="N187" t="s">
        <v>1612</v>
      </c>
      <c r="O187" t="s">
        <v>1612</v>
      </c>
      <c r="P187" t="s">
        <v>1612</v>
      </c>
      <c r="Q187" t="s">
        <v>1612</v>
      </c>
      <c r="R187" t="s">
        <v>1612</v>
      </c>
      <c r="S187" t="s">
        <v>1612</v>
      </c>
      <c r="T187" t="s">
        <v>1612</v>
      </c>
      <c r="U187" t="s">
        <v>1612</v>
      </c>
      <c r="V187" t="s">
        <v>1612</v>
      </c>
      <c r="W187" t="s">
        <v>1612</v>
      </c>
      <c r="X187" t="s">
        <v>1612</v>
      </c>
      <c r="Y187" t="s">
        <v>1612</v>
      </c>
      <c r="Z187" t="s">
        <v>1612</v>
      </c>
      <c r="AA187" t="s">
        <v>1612</v>
      </c>
      <c r="AB187" t="s">
        <v>1612</v>
      </c>
      <c r="AC187" t="s">
        <v>1612</v>
      </c>
      <c r="AD187" t="s">
        <v>1612</v>
      </c>
      <c r="AE187" t="s">
        <v>1612</v>
      </c>
      <c r="AF187" t="s">
        <v>1612</v>
      </c>
      <c r="AG187" t="s">
        <v>1612</v>
      </c>
      <c r="AH187" t="s">
        <v>1612</v>
      </c>
      <c r="AI187" t="s">
        <v>1612</v>
      </c>
      <c r="AJ187" t="s">
        <v>1612</v>
      </c>
      <c r="AK187" t="s">
        <v>1612</v>
      </c>
      <c r="AL187" t="s">
        <v>1612</v>
      </c>
      <c r="AM187" t="s">
        <v>1612</v>
      </c>
      <c r="AN187" t="s">
        <v>1612</v>
      </c>
      <c r="AO187" t="s">
        <v>1612</v>
      </c>
      <c r="AP187" t="s">
        <v>1612</v>
      </c>
      <c r="AQ187" t="s">
        <v>1612</v>
      </c>
      <c r="AR187" t="s">
        <v>1612</v>
      </c>
      <c r="AS187" t="s">
        <v>1612</v>
      </c>
      <c r="AT187" t="s">
        <v>1612</v>
      </c>
      <c r="AU187" t="s">
        <v>1612</v>
      </c>
      <c r="AV187" t="s">
        <v>1612</v>
      </c>
      <c r="AW187" t="s">
        <v>1612</v>
      </c>
      <c r="AX187" t="s">
        <v>1612</v>
      </c>
      <c r="AY187" t="s">
        <v>1612</v>
      </c>
      <c r="AZ187" t="s">
        <v>1612</v>
      </c>
      <c r="BA187" t="s">
        <v>1612</v>
      </c>
      <c r="BB187" t="s">
        <v>1612</v>
      </c>
      <c r="BC187" t="s">
        <v>1612</v>
      </c>
      <c r="BD187" t="s">
        <v>1612</v>
      </c>
      <c r="BE187" t="s">
        <v>1612</v>
      </c>
      <c r="BF187" t="s">
        <v>1612</v>
      </c>
      <c r="BG187" t="s">
        <v>1612</v>
      </c>
      <c r="BH187" t="s">
        <v>1612</v>
      </c>
      <c r="BI187" t="s">
        <v>1612</v>
      </c>
      <c r="BJ187" t="s">
        <v>1612</v>
      </c>
      <c r="BK187" t="s">
        <v>1612</v>
      </c>
      <c r="BL187" t="s">
        <v>1612</v>
      </c>
      <c r="BM187" t="s">
        <v>1612</v>
      </c>
      <c r="BN187" t="s">
        <v>1612</v>
      </c>
      <c r="BO187" t="s">
        <v>1612</v>
      </c>
      <c r="BP187" t="s">
        <v>1612</v>
      </c>
      <c r="BQ187" t="s">
        <v>1612</v>
      </c>
      <c r="BR187" t="s">
        <v>1612</v>
      </c>
      <c r="BS187" t="s">
        <v>1612</v>
      </c>
      <c r="BT187" t="s">
        <v>1612</v>
      </c>
      <c r="BU187" t="s">
        <v>1612</v>
      </c>
      <c r="BV187" t="s">
        <v>1612</v>
      </c>
      <c r="BW187" t="s">
        <v>1612</v>
      </c>
      <c r="BX187" t="s">
        <v>1612</v>
      </c>
      <c r="BY187" t="s">
        <v>1612</v>
      </c>
      <c r="BZ187" t="s">
        <v>1612</v>
      </c>
      <c r="CA187" t="s">
        <v>1612</v>
      </c>
      <c r="CB187" t="s">
        <v>1612</v>
      </c>
      <c r="CC187" t="s">
        <v>1612</v>
      </c>
      <c r="CD187" t="s">
        <v>1612</v>
      </c>
      <c r="CE187" t="s">
        <v>1612</v>
      </c>
      <c r="CF187" t="s">
        <v>1612</v>
      </c>
      <c r="CG187" t="s">
        <v>1612</v>
      </c>
      <c r="CH187" t="s">
        <v>1612</v>
      </c>
      <c r="CI187" t="s">
        <v>1612</v>
      </c>
      <c r="CJ187" t="s">
        <v>1612</v>
      </c>
      <c r="CK187" t="s">
        <v>1612</v>
      </c>
      <c r="CL187" t="s">
        <v>1612</v>
      </c>
      <c r="CM187" t="s">
        <v>1612</v>
      </c>
      <c r="CN187" t="s">
        <v>1612</v>
      </c>
      <c r="CO187" t="s">
        <v>1612</v>
      </c>
      <c r="CP187" t="s">
        <v>1612</v>
      </c>
      <c r="CQ187" t="s">
        <v>1612</v>
      </c>
      <c r="CR187" t="s">
        <v>1612</v>
      </c>
      <c r="CS187" t="s">
        <v>1612</v>
      </c>
      <c r="CT187" t="s">
        <v>1612</v>
      </c>
      <c r="CU187" t="s">
        <v>1612</v>
      </c>
      <c r="CV187" t="s">
        <v>1612</v>
      </c>
      <c r="CW187" t="s">
        <v>1612</v>
      </c>
      <c r="CX187" t="s">
        <v>1612</v>
      </c>
      <c r="CY187" t="s">
        <v>1612</v>
      </c>
      <c r="CZ187" t="s">
        <v>1612</v>
      </c>
      <c r="DA187" t="s">
        <v>1612</v>
      </c>
      <c r="DB187" t="s">
        <v>1612</v>
      </c>
      <c r="DC187" t="s">
        <v>1612</v>
      </c>
      <c r="DD187" t="s">
        <v>1612</v>
      </c>
      <c r="DE187" t="s">
        <v>1612</v>
      </c>
      <c r="DF187" t="s">
        <v>1612</v>
      </c>
      <c r="DG187" t="s">
        <v>1612</v>
      </c>
      <c r="DH187" t="s">
        <v>1612</v>
      </c>
      <c r="DI187" t="s">
        <v>1612</v>
      </c>
      <c r="DJ187" t="s">
        <v>1612</v>
      </c>
      <c r="DK187" t="s">
        <v>1612</v>
      </c>
      <c r="DL187" t="s">
        <v>1612</v>
      </c>
      <c r="DM187" t="s">
        <v>1612</v>
      </c>
      <c r="DN187" t="s">
        <v>1612</v>
      </c>
      <c r="DO187" t="s">
        <v>1612</v>
      </c>
      <c r="DP187" t="s">
        <v>1612</v>
      </c>
      <c r="DQ187" t="s">
        <v>1612</v>
      </c>
      <c r="DR187" t="s">
        <v>1612</v>
      </c>
      <c r="DS187" t="s">
        <v>1612</v>
      </c>
      <c r="DT187" t="s">
        <v>1612</v>
      </c>
      <c r="DU187" t="s">
        <v>1612</v>
      </c>
      <c r="DV187" t="s">
        <v>1612</v>
      </c>
      <c r="DW187" t="s">
        <v>1612</v>
      </c>
      <c r="DX187" t="s">
        <v>1612</v>
      </c>
      <c r="DY187" t="s">
        <v>1612</v>
      </c>
    </row>
    <row r="188" spans="1:129">
      <c r="F188" t="s">
        <v>1612</v>
      </c>
      <c r="G188" t="s">
        <v>1612</v>
      </c>
      <c r="H188" t="s">
        <v>1612</v>
      </c>
      <c r="I188" t="s">
        <v>1612</v>
      </c>
      <c r="J188" t="s">
        <v>1612</v>
      </c>
      <c r="K188" t="s">
        <v>1612</v>
      </c>
      <c r="L188" t="s">
        <v>1612</v>
      </c>
      <c r="M188" t="s">
        <v>1612</v>
      </c>
      <c r="N188" t="s">
        <v>1612</v>
      </c>
      <c r="O188" t="s">
        <v>1612</v>
      </c>
      <c r="P188" t="s">
        <v>1612</v>
      </c>
      <c r="Q188" t="s">
        <v>1612</v>
      </c>
      <c r="R188" t="s">
        <v>1612</v>
      </c>
      <c r="S188" t="s">
        <v>1612</v>
      </c>
      <c r="T188" t="s">
        <v>1612</v>
      </c>
      <c r="U188" t="s">
        <v>1612</v>
      </c>
      <c r="V188" t="s">
        <v>1612</v>
      </c>
      <c r="W188" t="s">
        <v>1612</v>
      </c>
      <c r="X188" t="s">
        <v>1612</v>
      </c>
      <c r="Y188" t="s">
        <v>1612</v>
      </c>
      <c r="Z188" t="s">
        <v>1612</v>
      </c>
      <c r="AA188" t="s">
        <v>1612</v>
      </c>
      <c r="AB188" t="s">
        <v>1612</v>
      </c>
      <c r="AC188" t="s">
        <v>1612</v>
      </c>
      <c r="AD188" t="s">
        <v>1612</v>
      </c>
      <c r="AE188" t="s">
        <v>1612</v>
      </c>
      <c r="AF188" t="s">
        <v>1612</v>
      </c>
      <c r="AG188" t="s">
        <v>1612</v>
      </c>
      <c r="AH188" t="s">
        <v>1612</v>
      </c>
      <c r="AI188" t="s">
        <v>1612</v>
      </c>
      <c r="AJ188" t="s">
        <v>1612</v>
      </c>
      <c r="AK188" t="s">
        <v>1612</v>
      </c>
      <c r="AL188" t="s">
        <v>1612</v>
      </c>
      <c r="AM188" t="s">
        <v>1612</v>
      </c>
      <c r="AN188" t="s">
        <v>1612</v>
      </c>
      <c r="AO188" t="s">
        <v>1612</v>
      </c>
      <c r="AP188" t="s">
        <v>1612</v>
      </c>
      <c r="AQ188" t="s">
        <v>1612</v>
      </c>
      <c r="AR188" t="s">
        <v>1612</v>
      </c>
      <c r="AS188" t="s">
        <v>1612</v>
      </c>
      <c r="AT188" t="s">
        <v>1612</v>
      </c>
      <c r="AU188" t="s">
        <v>1612</v>
      </c>
      <c r="AV188" t="s">
        <v>1612</v>
      </c>
      <c r="AW188" t="s">
        <v>1612</v>
      </c>
      <c r="AX188" t="s">
        <v>1612</v>
      </c>
      <c r="AY188" t="s">
        <v>1612</v>
      </c>
      <c r="AZ188" t="s">
        <v>1612</v>
      </c>
      <c r="BA188" t="s">
        <v>1612</v>
      </c>
      <c r="BB188" t="s">
        <v>1612</v>
      </c>
      <c r="BC188" t="s">
        <v>1612</v>
      </c>
      <c r="BD188" t="s">
        <v>1612</v>
      </c>
      <c r="BE188" t="s">
        <v>1612</v>
      </c>
      <c r="BF188" t="s">
        <v>1612</v>
      </c>
      <c r="BG188" t="s">
        <v>1612</v>
      </c>
      <c r="BH188" t="s">
        <v>1612</v>
      </c>
      <c r="BI188" t="s">
        <v>1612</v>
      </c>
      <c r="BJ188" t="s">
        <v>1612</v>
      </c>
      <c r="BK188" t="s">
        <v>1612</v>
      </c>
      <c r="BL188" t="s">
        <v>1612</v>
      </c>
      <c r="BM188" t="s">
        <v>1612</v>
      </c>
      <c r="BN188" t="s">
        <v>1612</v>
      </c>
      <c r="BO188" t="s">
        <v>1612</v>
      </c>
      <c r="BP188" t="s">
        <v>1612</v>
      </c>
      <c r="BQ188" t="s">
        <v>1612</v>
      </c>
      <c r="BR188" t="s">
        <v>1612</v>
      </c>
      <c r="BS188" t="s">
        <v>1612</v>
      </c>
      <c r="BT188" t="s">
        <v>1612</v>
      </c>
      <c r="BU188" t="s">
        <v>1612</v>
      </c>
      <c r="BV188" t="s">
        <v>1612</v>
      </c>
      <c r="BW188" t="s">
        <v>1612</v>
      </c>
      <c r="BX188" t="s">
        <v>1612</v>
      </c>
      <c r="BY188" t="s">
        <v>1612</v>
      </c>
      <c r="BZ188" t="s">
        <v>1612</v>
      </c>
      <c r="CA188" t="s">
        <v>1612</v>
      </c>
      <c r="CB188" t="s">
        <v>1612</v>
      </c>
      <c r="CC188" t="s">
        <v>1612</v>
      </c>
      <c r="CD188" t="s">
        <v>1612</v>
      </c>
      <c r="CE188" t="s">
        <v>1612</v>
      </c>
      <c r="CF188" t="s">
        <v>1612</v>
      </c>
      <c r="CG188" t="s">
        <v>1612</v>
      </c>
      <c r="CH188" t="s">
        <v>1612</v>
      </c>
      <c r="CI188" t="s">
        <v>1612</v>
      </c>
      <c r="CJ188" t="s">
        <v>1612</v>
      </c>
      <c r="CK188" t="s">
        <v>1612</v>
      </c>
      <c r="CL188" t="s">
        <v>1612</v>
      </c>
      <c r="CM188" t="s">
        <v>1612</v>
      </c>
      <c r="CN188" t="s">
        <v>1612</v>
      </c>
      <c r="CO188" t="s">
        <v>1612</v>
      </c>
      <c r="CP188" t="s">
        <v>1612</v>
      </c>
      <c r="CQ188" t="s">
        <v>1612</v>
      </c>
      <c r="CR188" t="s">
        <v>1612</v>
      </c>
      <c r="CS188" t="s">
        <v>1612</v>
      </c>
      <c r="CT188" t="s">
        <v>1612</v>
      </c>
      <c r="CU188" t="s">
        <v>1612</v>
      </c>
      <c r="CV188" t="s">
        <v>1612</v>
      </c>
      <c r="CW188" t="s">
        <v>1612</v>
      </c>
      <c r="CX188" t="s">
        <v>1612</v>
      </c>
      <c r="CY188" t="s">
        <v>1612</v>
      </c>
      <c r="CZ188" t="s">
        <v>1612</v>
      </c>
      <c r="DA188" t="s">
        <v>1612</v>
      </c>
      <c r="DB188" t="s">
        <v>1612</v>
      </c>
      <c r="DC188" t="s">
        <v>1612</v>
      </c>
      <c r="DD188" t="s">
        <v>1612</v>
      </c>
      <c r="DE188" t="s">
        <v>1612</v>
      </c>
      <c r="DF188" t="s">
        <v>1612</v>
      </c>
      <c r="DG188" t="s">
        <v>1612</v>
      </c>
      <c r="DH188" t="s">
        <v>1612</v>
      </c>
      <c r="DI188" t="s">
        <v>1612</v>
      </c>
      <c r="DJ188" t="s">
        <v>1612</v>
      </c>
      <c r="DK188" t="s">
        <v>1612</v>
      </c>
      <c r="DL188" t="s">
        <v>1612</v>
      </c>
      <c r="DM188" t="s">
        <v>1612</v>
      </c>
      <c r="DN188" t="s">
        <v>1612</v>
      </c>
      <c r="DO188" t="s">
        <v>1612</v>
      </c>
      <c r="DP188" t="s">
        <v>1612</v>
      </c>
      <c r="DQ188" t="s">
        <v>1612</v>
      </c>
      <c r="DR188" t="s">
        <v>1612</v>
      </c>
      <c r="DS188" t="s">
        <v>1612</v>
      </c>
      <c r="DT188" t="s">
        <v>1612</v>
      </c>
      <c r="DU188" t="s">
        <v>1612</v>
      </c>
      <c r="DV188" t="s">
        <v>1612</v>
      </c>
      <c r="DW188" t="s">
        <v>1612</v>
      </c>
      <c r="DX188" t="s">
        <v>1612</v>
      </c>
      <c r="DY188" t="s">
        <v>1612</v>
      </c>
    </row>
    <row r="189" spans="1:129">
      <c r="F189" t="s">
        <v>1612</v>
      </c>
      <c r="G189" t="s">
        <v>1612</v>
      </c>
      <c r="H189" t="s">
        <v>1612</v>
      </c>
      <c r="I189" t="s">
        <v>1612</v>
      </c>
      <c r="J189" t="s">
        <v>1612</v>
      </c>
      <c r="K189" t="s">
        <v>1612</v>
      </c>
      <c r="L189" t="s">
        <v>1612</v>
      </c>
      <c r="M189" t="s">
        <v>1612</v>
      </c>
      <c r="N189" t="s">
        <v>1612</v>
      </c>
      <c r="O189" t="s">
        <v>1612</v>
      </c>
      <c r="P189" t="s">
        <v>1612</v>
      </c>
      <c r="Q189" t="s">
        <v>1612</v>
      </c>
      <c r="R189" t="s">
        <v>1612</v>
      </c>
      <c r="S189" t="s">
        <v>1612</v>
      </c>
      <c r="T189" t="s">
        <v>1612</v>
      </c>
      <c r="U189" t="s">
        <v>1612</v>
      </c>
      <c r="V189" t="s">
        <v>1612</v>
      </c>
      <c r="W189" t="s">
        <v>1612</v>
      </c>
      <c r="X189" t="s">
        <v>1612</v>
      </c>
      <c r="Y189" t="s">
        <v>1612</v>
      </c>
      <c r="Z189" t="s">
        <v>1612</v>
      </c>
      <c r="AA189" t="s">
        <v>1612</v>
      </c>
      <c r="AB189" t="s">
        <v>1612</v>
      </c>
      <c r="AC189" t="s">
        <v>1612</v>
      </c>
      <c r="AD189" t="s">
        <v>1612</v>
      </c>
      <c r="AE189" t="s">
        <v>1612</v>
      </c>
      <c r="AF189" t="s">
        <v>1612</v>
      </c>
      <c r="AG189" t="s">
        <v>1612</v>
      </c>
      <c r="AH189" t="s">
        <v>1612</v>
      </c>
      <c r="AI189" t="s">
        <v>1612</v>
      </c>
      <c r="AJ189" t="s">
        <v>1612</v>
      </c>
      <c r="AK189" t="s">
        <v>1612</v>
      </c>
      <c r="AL189" t="s">
        <v>1612</v>
      </c>
      <c r="AM189" t="s">
        <v>1612</v>
      </c>
      <c r="AN189" t="s">
        <v>1612</v>
      </c>
      <c r="AO189" t="s">
        <v>1612</v>
      </c>
      <c r="AP189" t="s">
        <v>1612</v>
      </c>
      <c r="AQ189" t="s">
        <v>1612</v>
      </c>
      <c r="AR189" t="s">
        <v>1612</v>
      </c>
      <c r="AS189" t="s">
        <v>1612</v>
      </c>
      <c r="AT189" t="s">
        <v>1612</v>
      </c>
      <c r="AU189" t="s">
        <v>1612</v>
      </c>
      <c r="AV189" t="s">
        <v>1612</v>
      </c>
      <c r="AW189" t="s">
        <v>1612</v>
      </c>
      <c r="AX189" t="s">
        <v>1612</v>
      </c>
      <c r="AY189" t="s">
        <v>1612</v>
      </c>
      <c r="AZ189" t="s">
        <v>1612</v>
      </c>
      <c r="BA189" t="s">
        <v>1612</v>
      </c>
      <c r="BB189" t="s">
        <v>1612</v>
      </c>
      <c r="BC189" t="s">
        <v>1612</v>
      </c>
      <c r="BD189" t="s">
        <v>1612</v>
      </c>
      <c r="BE189" t="s">
        <v>1612</v>
      </c>
      <c r="BF189" t="s">
        <v>1612</v>
      </c>
      <c r="BG189" t="s">
        <v>1612</v>
      </c>
      <c r="BH189" t="s">
        <v>1612</v>
      </c>
      <c r="BI189" t="s">
        <v>1612</v>
      </c>
      <c r="BJ189" t="s">
        <v>1612</v>
      </c>
      <c r="BK189" t="s">
        <v>1612</v>
      </c>
      <c r="BL189" t="s">
        <v>1612</v>
      </c>
      <c r="BM189" t="s">
        <v>1612</v>
      </c>
      <c r="BN189" t="s">
        <v>1612</v>
      </c>
      <c r="BO189" t="s">
        <v>1612</v>
      </c>
      <c r="BP189" t="s">
        <v>1612</v>
      </c>
      <c r="BQ189" t="s">
        <v>1612</v>
      </c>
      <c r="BR189" t="s">
        <v>1612</v>
      </c>
      <c r="BS189" t="s">
        <v>1612</v>
      </c>
      <c r="BT189" t="s">
        <v>1612</v>
      </c>
      <c r="BU189" t="s">
        <v>1612</v>
      </c>
      <c r="BV189" t="s">
        <v>1612</v>
      </c>
      <c r="BW189" t="s">
        <v>1612</v>
      </c>
      <c r="BX189" t="s">
        <v>1612</v>
      </c>
      <c r="BY189" t="s">
        <v>1612</v>
      </c>
      <c r="BZ189" t="s">
        <v>1612</v>
      </c>
      <c r="CA189" t="s">
        <v>1612</v>
      </c>
      <c r="CB189" t="s">
        <v>1612</v>
      </c>
      <c r="CC189" t="s">
        <v>1612</v>
      </c>
      <c r="CD189" t="s">
        <v>1612</v>
      </c>
      <c r="CE189" t="s">
        <v>1612</v>
      </c>
      <c r="CF189" t="s">
        <v>1612</v>
      </c>
      <c r="CG189" t="s">
        <v>1612</v>
      </c>
      <c r="CH189" t="s">
        <v>1612</v>
      </c>
      <c r="CI189" t="s">
        <v>1612</v>
      </c>
      <c r="CJ189" t="s">
        <v>1612</v>
      </c>
      <c r="CK189" t="s">
        <v>1612</v>
      </c>
      <c r="CL189" t="s">
        <v>1612</v>
      </c>
      <c r="CM189" t="s">
        <v>1612</v>
      </c>
      <c r="CN189" t="s">
        <v>1612</v>
      </c>
      <c r="CO189" t="s">
        <v>1612</v>
      </c>
      <c r="CP189" t="s">
        <v>1612</v>
      </c>
      <c r="CQ189" t="s">
        <v>1612</v>
      </c>
      <c r="CR189" t="s">
        <v>1612</v>
      </c>
      <c r="CS189" t="s">
        <v>1612</v>
      </c>
      <c r="CT189" t="s">
        <v>1612</v>
      </c>
      <c r="CU189" t="s">
        <v>1612</v>
      </c>
      <c r="CV189" t="s">
        <v>1612</v>
      </c>
      <c r="CW189" t="s">
        <v>1612</v>
      </c>
      <c r="CX189" t="s">
        <v>1612</v>
      </c>
      <c r="CY189" t="s">
        <v>1612</v>
      </c>
      <c r="CZ189" t="s">
        <v>1612</v>
      </c>
      <c r="DA189" t="s">
        <v>1612</v>
      </c>
      <c r="DB189" t="s">
        <v>1612</v>
      </c>
      <c r="DC189" t="s">
        <v>1612</v>
      </c>
      <c r="DD189" t="s">
        <v>1612</v>
      </c>
      <c r="DE189" t="s">
        <v>1612</v>
      </c>
      <c r="DF189" t="s">
        <v>1612</v>
      </c>
      <c r="DG189" t="s">
        <v>1612</v>
      </c>
      <c r="DH189" t="s">
        <v>1612</v>
      </c>
      <c r="DI189" t="s">
        <v>1612</v>
      </c>
      <c r="DJ189" t="s">
        <v>1612</v>
      </c>
      <c r="DK189" t="s">
        <v>1612</v>
      </c>
      <c r="DL189" t="s">
        <v>1612</v>
      </c>
      <c r="DM189" t="s">
        <v>1612</v>
      </c>
      <c r="DN189" t="s">
        <v>1612</v>
      </c>
      <c r="DO189" t="s">
        <v>1612</v>
      </c>
      <c r="DP189" t="s">
        <v>1612</v>
      </c>
      <c r="DQ189" t="s">
        <v>1612</v>
      </c>
      <c r="DR189" t="s">
        <v>1612</v>
      </c>
      <c r="DS189" t="s">
        <v>1612</v>
      </c>
      <c r="DT189" t="s">
        <v>1612</v>
      </c>
      <c r="DU189" t="s">
        <v>1612</v>
      </c>
      <c r="DV189" t="s">
        <v>1612</v>
      </c>
      <c r="DW189" t="s">
        <v>1612</v>
      </c>
      <c r="DX189" t="s">
        <v>1612</v>
      </c>
      <c r="DY189" t="s">
        <v>1612</v>
      </c>
    </row>
    <row r="190" spans="1:129">
      <c r="F190" t="s">
        <v>1612</v>
      </c>
      <c r="G190" t="s">
        <v>1612</v>
      </c>
      <c r="H190" t="s">
        <v>1612</v>
      </c>
      <c r="I190" t="s">
        <v>1612</v>
      </c>
      <c r="J190" t="s">
        <v>1612</v>
      </c>
      <c r="K190" t="s">
        <v>1612</v>
      </c>
      <c r="L190" t="s">
        <v>1612</v>
      </c>
      <c r="M190" t="s">
        <v>1612</v>
      </c>
      <c r="N190" t="s">
        <v>1612</v>
      </c>
      <c r="O190" t="s">
        <v>1612</v>
      </c>
      <c r="P190" t="s">
        <v>1612</v>
      </c>
      <c r="Q190" t="s">
        <v>1612</v>
      </c>
      <c r="R190" t="s">
        <v>1612</v>
      </c>
      <c r="S190" t="s">
        <v>1612</v>
      </c>
      <c r="T190" t="s">
        <v>1612</v>
      </c>
      <c r="U190" t="s">
        <v>1612</v>
      </c>
      <c r="V190" t="s">
        <v>1612</v>
      </c>
      <c r="W190" t="s">
        <v>1612</v>
      </c>
      <c r="X190" t="s">
        <v>1612</v>
      </c>
      <c r="Y190" t="s">
        <v>1612</v>
      </c>
      <c r="Z190" t="s">
        <v>1612</v>
      </c>
      <c r="AA190" t="s">
        <v>1612</v>
      </c>
      <c r="AB190" t="s">
        <v>1612</v>
      </c>
      <c r="AC190" t="s">
        <v>1612</v>
      </c>
      <c r="AD190" t="s">
        <v>1612</v>
      </c>
      <c r="AE190" t="s">
        <v>1612</v>
      </c>
      <c r="AF190" t="s">
        <v>1612</v>
      </c>
      <c r="AG190" t="s">
        <v>1612</v>
      </c>
      <c r="AH190" t="s">
        <v>1612</v>
      </c>
      <c r="AI190" t="s">
        <v>1612</v>
      </c>
      <c r="AJ190" t="s">
        <v>1612</v>
      </c>
      <c r="AK190" t="s">
        <v>1612</v>
      </c>
      <c r="AL190" t="s">
        <v>1612</v>
      </c>
      <c r="AM190" t="s">
        <v>1612</v>
      </c>
      <c r="AN190" t="s">
        <v>1612</v>
      </c>
      <c r="AO190" t="s">
        <v>1612</v>
      </c>
      <c r="AP190" t="s">
        <v>1612</v>
      </c>
      <c r="AQ190" t="s">
        <v>1612</v>
      </c>
      <c r="AR190" t="s">
        <v>1612</v>
      </c>
      <c r="AS190" t="s">
        <v>1612</v>
      </c>
      <c r="AT190" t="s">
        <v>1612</v>
      </c>
      <c r="AU190" t="s">
        <v>1612</v>
      </c>
      <c r="AV190" t="s">
        <v>1612</v>
      </c>
      <c r="AW190" t="s">
        <v>1612</v>
      </c>
      <c r="AX190" t="s">
        <v>1612</v>
      </c>
      <c r="AY190" t="s">
        <v>1612</v>
      </c>
      <c r="AZ190" t="s">
        <v>1612</v>
      </c>
      <c r="BA190" t="s">
        <v>1612</v>
      </c>
      <c r="BB190" t="s">
        <v>1612</v>
      </c>
      <c r="BC190" t="s">
        <v>1612</v>
      </c>
      <c r="BD190" t="s">
        <v>1612</v>
      </c>
      <c r="BE190" t="s">
        <v>1612</v>
      </c>
      <c r="BF190" t="s">
        <v>1612</v>
      </c>
      <c r="BG190" t="s">
        <v>1612</v>
      </c>
      <c r="BH190" t="s">
        <v>1612</v>
      </c>
      <c r="BI190" t="s">
        <v>1612</v>
      </c>
      <c r="BJ190" t="s">
        <v>1612</v>
      </c>
      <c r="BK190" t="s">
        <v>1612</v>
      </c>
      <c r="BL190" t="s">
        <v>1612</v>
      </c>
      <c r="BM190" t="s">
        <v>1612</v>
      </c>
      <c r="BN190" t="s">
        <v>1612</v>
      </c>
      <c r="BO190" t="s">
        <v>1612</v>
      </c>
      <c r="BP190" t="s">
        <v>1612</v>
      </c>
      <c r="BQ190" t="s">
        <v>1612</v>
      </c>
      <c r="BR190" t="s">
        <v>1612</v>
      </c>
      <c r="BS190" t="s">
        <v>1612</v>
      </c>
      <c r="BT190" t="s">
        <v>1612</v>
      </c>
      <c r="BU190" t="s">
        <v>1612</v>
      </c>
      <c r="BV190" t="s">
        <v>1612</v>
      </c>
      <c r="BW190" t="s">
        <v>1612</v>
      </c>
      <c r="BX190" t="s">
        <v>1612</v>
      </c>
      <c r="BY190" t="s">
        <v>1612</v>
      </c>
      <c r="BZ190" t="s">
        <v>1612</v>
      </c>
      <c r="CA190" t="s">
        <v>1612</v>
      </c>
      <c r="CB190" t="s">
        <v>1612</v>
      </c>
      <c r="CC190" t="s">
        <v>1612</v>
      </c>
      <c r="CD190" t="s">
        <v>1612</v>
      </c>
      <c r="CE190" t="s">
        <v>1612</v>
      </c>
      <c r="CF190" t="s">
        <v>1612</v>
      </c>
      <c r="CG190" t="s">
        <v>1612</v>
      </c>
      <c r="CH190" t="s">
        <v>1612</v>
      </c>
      <c r="CI190" t="s">
        <v>1612</v>
      </c>
      <c r="CJ190" t="s">
        <v>1612</v>
      </c>
      <c r="CK190" t="s">
        <v>1612</v>
      </c>
      <c r="CL190" t="s">
        <v>1612</v>
      </c>
      <c r="CM190" t="s">
        <v>1612</v>
      </c>
      <c r="CN190" t="s">
        <v>1612</v>
      </c>
      <c r="CO190" t="s">
        <v>1612</v>
      </c>
      <c r="CP190" t="s">
        <v>1612</v>
      </c>
      <c r="CQ190" t="s">
        <v>1612</v>
      </c>
      <c r="CR190" t="s">
        <v>1612</v>
      </c>
      <c r="CS190" t="s">
        <v>1612</v>
      </c>
      <c r="CT190" t="s">
        <v>1612</v>
      </c>
      <c r="CU190" t="s">
        <v>1612</v>
      </c>
      <c r="CV190" t="s">
        <v>1612</v>
      </c>
      <c r="CW190" t="s">
        <v>1612</v>
      </c>
      <c r="CX190" t="s">
        <v>1612</v>
      </c>
      <c r="CY190" t="s">
        <v>1612</v>
      </c>
      <c r="CZ190" t="s">
        <v>1612</v>
      </c>
      <c r="DA190" t="s">
        <v>1612</v>
      </c>
      <c r="DB190" t="s">
        <v>1612</v>
      </c>
      <c r="DC190" t="s">
        <v>1612</v>
      </c>
      <c r="DD190" t="s">
        <v>1612</v>
      </c>
      <c r="DE190" t="s">
        <v>1612</v>
      </c>
      <c r="DF190" t="s">
        <v>1612</v>
      </c>
      <c r="DG190" t="s">
        <v>1612</v>
      </c>
      <c r="DH190" t="s">
        <v>1612</v>
      </c>
      <c r="DI190" t="s">
        <v>1612</v>
      </c>
      <c r="DJ190" t="s">
        <v>1612</v>
      </c>
      <c r="DK190" t="s">
        <v>1612</v>
      </c>
      <c r="DL190" t="s">
        <v>1612</v>
      </c>
      <c r="DM190" t="s">
        <v>1612</v>
      </c>
      <c r="DN190" t="s">
        <v>1612</v>
      </c>
      <c r="DO190" t="s">
        <v>1612</v>
      </c>
      <c r="DP190" t="s">
        <v>1612</v>
      </c>
      <c r="DQ190" t="s">
        <v>1612</v>
      </c>
      <c r="DR190" t="s">
        <v>1612</v>
      </c>
      <c r="DS190" t="s">
        <v>1612</v>
      </c>
      <c r="DT190" t="s">
        <v>1612</v>
      </c>
      <c r="DU190" t="s">
        <v>1612</v>
      </c>
      <c r="DV190" t="s">
        <v>1612</v>
      </c>
      <c r="DW190" t="s">
        <v>1612</v>
      </c>
      <c r="DX190" t="s">
        <v>1612</v>
      </c>
      <c r="DY190" t="s">
        <v>1612</v>
      </c>
    </row>
    <row r="191" spans="1:129">
      <c r="F191" t="s">
        <v>1612</v>
      </c>
      <c r="G191" t="s">
        <v>1612</v>
      </c>
      <c r="H191" t="s">
        <v>1612</v>
      </c>
      <c r="I191" t="s">
        <v>1612</v>
      </c>
      <c r="J191" t="s">
        <v>1612</v>
      </c>
      <c r="K191" t="s">
        <v>1612</v>
      </c>
      <c r="L191" t="s">
        <v>1612</v>
      </c>
      <c r="M191" t="s">
        <v>1612</v>
      </c>
      <c r="N191" t="s">
        <v>1612</v>
      </c>
      <c r="O191" t="s">
        <v>1612</v>
      </c>
      <c r="P191" t="s">
        <v>1612</v>
      </c>
      <c r="Q191" t="s">
        <v>1612</v>
      </c>
      <c r="R191" t="s">
        <v>1612</v>
      </c>
      <c r="S191" t="s">
        <v>1612</v>
      </c>
      <c r="T191" t="s">
        <v>1612</v>
      </c>
      <c r="U191" t="s">
        <v>1612</v>
      </c>
      <c r="V191" t="s">
        <v>1612</v>
      </c>
      <c r="W191" t="s">
        <v>1612</v>
      </c>
      <c r="X191" t="s">
        <v>1612</v>
      </c>
      <c r="Y191" t="s">
        <v>1612</v>
      </c>
      <c r="Z191" t="s">
        <v>1612</v>
      </c>
      <c r="AA191" t="s">
        <v>1612</v>
      </c>
      <c r="AB191" t="s">
        <v>1612</v>
      </c>
      <c r="AC191" t="s">
        <v>1612</v>
      </c>
      <c r="AD191" t="s">
        <v>1612</v>
      </c>
      <c r="AE191" t="s">
        <v>1612</v>
      </c>
      <c r="AF191" t="s">
        <v>1612</v>
      </c>
      <c r="AG191" t="s">
        <v>1612</v>
      </c>
      <c r="AH191" t="s">
        <v>1612</v>
      </c>
      <c r="AI191" t="s">
        <v>1612</v>
      </c>
      <c r="AJ191" t="s">
        <v>1612</v>
      </c>
      <c r="AK191" t="s">
        <v>1612</v>
      </c>
      <c r="AL191" t="s">
        <v>1612</v>
      </c>
      <c r="AM191" t="s">
        <v>1612</v>
      </c>
      <c r="AN191" t="s">
        <v>1612</v>
      </c>
      <c r="AO191" t="s">
        <v>1612</v>
      </c>
      <c r="AP191" t="s">
        <v>1612</v>
      </c>
      <c r="AQ191" t="s">
        <v>1612</v>
      </c>
      <c r="AR191" t="s">
        <v>1612</v>
      </c>
      <c r="AS191" t="s">
        <v>1612</v>
      </c>
      <c r="AT191" t="s">
        <v>1612</v>
      </c>
      <c r="AU191" t="s">
        <v>1612</v>
      </c>
      <c r="AV191" t="s">
        <v>1612</v>
      </c>
      <c r="AW191" t="s">
        <v>1612</v>
      </c>
      <c r="AX191" t="s">
        <v>1612</v>
      </c>
      <c r="AY191" t="s">
        <v>1612</v>
      </c>
      <c r="AZ191" t="s">
        <v>1612</v>
      </c>
      <c r="BA191" t="s">
        <v>1612</v>
      </c>
      <c r="BB191" t="s">
        <v>1612</v>
      </c>
      <c r="BC191" t="s">
        <v>1612</v>
      </c>
      <c r="BD191" t="s">
        <v>1612</v>
      </c>
      <c r="BE191" t="s">
        <v>1612</v>
      </c>
      <c r="BF191" t="s">
        <v>1612</v>
      </c>
      <c r="BG191" t="s">
        <v>1612</v>
      </c>
      <c r="BH191" t="s">
        <v>1612</v>
      </c>
      <c r="BI191" t="s">
        <v>1612</v>
      </c>
      <c r="BJ191" t="s">
        <v>1612</v>
      </c>
      <c r="BK191" t="s">
        <v>1612</v>
      </c>
      <c r="BL191" t="s">
        <v>1612</v>
      </c>
      <c r="BM191" t="s">
        <v>1612</v>
      </c>
      <c r="BN191" t="s">
        <v>1612</v>
      </c>
      <c r="BO191" t="s">
        <v>1612</v>
      </c>
      <c r="BP191" t="s">
        <v>1612</v>
      </c>
      <c r="BQ191" t="s">
        <v>1612</v>
      </c>
      <c r="BR191" t="s">
        <v>1612</v>
      </c>
      <c r="BS191" t="s">
        <v>1612</v>
      </c>
      <c r="BT191" t="s">
        <v>1612</v>
      </c>
      <c r="BU191" t="s">
        <v>1612</v>
      </c>
      <c r="BV191" t="s">
        <v>1612</v>
      </c>
      <c r="BW191" t="s">
        <v>1612</v>
      </c>
      <c r="BX191" t="s">
        <v>1612</v>
      </c>
      <c r="BY191" t="s">
        <v>1612</v>
      </c>
      <c r="BZ191" t="s">
        <v>1612</v>
      </c>
      <c r="CA191" t="s">
        <v>1612</v>
      </c>
      <c r="CB191" t="s">
        <v>1612</v>
      </c>
      <c r="CC191" t="s">
        <v>1612</v>
      </c>
      <c r="CD191" t="s">
        <v>1612</v>
      </c>
      <c r="CE191" t="s">
        <v>1612</v>
      </c>
      <c r="CF191" t="s">
        <v>1612</v>
      </c>
      <c r="CG191" t="s">
        <v>1612</v>
      </c>
      <c r="CH191" t="s">
        <v>1612</v>
      </c>
      <c r="CI191" t="s">
        <v>1612</v>
      </c>
      <c r="CJ191" t="s">
        <v>1612</v>
      </c>
      <c r="CK191" t="s">
        <v>1612</v>
      </c>
      <c r="CL191" t="s">
        <v>1612</v>
      </c>
      <c r="CM191" t="s">
        <v>1612</v>
      </c>
      <c r="CN191" t="s">
        <v>1612</v>
      </c>
      <c r="CO191" t="s">
        <v>1612</v>
      </c>
      <c r="CP191" t="s">
        <v>1612</v>
      </c>
      <c r="CQ191" t="s">
        <v>1612</v>
      </c>
      <c r="CR191" t="s">
        <v>1612</v>
      </c>
      <c r="CS191" t="s">
        <v>1612</v>
      </c>
      <c r="CT191" t="s">
        <v>1612</v>
      </c>
      <c r="CU191" t="s">
        <v>1612</v>
      </c>
      <c r="CV191" t="s">
        <v>1612</v>
      </c>
      <c r="CW191" t="s">
        <v>1612</v>
      </c>
      <c r="CX191" t="s">
        <v>1612</v>
      </c>
      <c r="CY191" t="s">
        <v>1612</v>
      </c>
      <c r="CZ191" t="s">
        <v>1612</v>
      </c>
      <c r="DA191" t="s">
        <v>1612</v>
      </c>
      <c r="DB191" t="s">
        <v>1612</v>
      </c>
      <c r="DC191" t="s">
        <v>1612</v>
      </c>
      <c r="DD191" t="s">
        <v>1612</v>
      </c>
      <c r="DE191" t="s">
        <v>1612</v>
      </c>
      <c r="DF191" t="s">
        <v>1612</v>
      </c>
      <c r="DG191" t="s">
        <v>1612</v>
      </c>
      <c r="DH191" t="s">
        <v>1612</v>
      </c>
      <c r="DI191" t="s">
        <v>1612</v>
      </c>
      <c r="DJ191" t="s">
        <v>1612</v>
      </c>
      <c r="DK191" t="s">
        <v>1612</v>
      </c>
      <c r="DL191" t="s">
        <v>1612</v>
      </c>
      <c r="DM191" t="s">
        <v>1612</v>
      </c>
      <c r="DN191" t="s">
        <v>1612</v>
      </c>
      <c r="DO191" t="s">
        <v>1612</v>
      </c>
      <c r="DP191" t="s">
        <v>1612</v>
      </c>
      <c r="DQ191" t="s">
        <v>1612</v>
      </c>
      <c r="DR191" t="s">
        <v>1612</v>
      </c>
      <c r="DS191" t="s">
        <v>1612</v>
      </c>
      <c r="DT191" t="s">
        <v>1612</v>
      </c>
      <c r="DU191" t="s">
        <v>1612</v>
      </c>
      <c r="DV191" t="s">
        <v>1612</v>
      </c>
      <c r="DW191" t="s">
        <v>1612</v>
      </c>
      <c r="DX191" t="s">
        <v>1612</v>
      </c>
      <c r="DY191" t="s">
        <v>1612</v>
      </c>
    </row>
    <row r="192" spans="1:129">
      <c r="F192" t="s">
        <v>1612</v>
      </c>
      <c r="G192" t="s">
        <v>1612</v>
      </c>
      <c r="H192" t="s">
        <v>1612</v>
      </c>
      <c r="I192" t="s">
        <v>1612</v>
      </c>
      <c r="J192" t="s">
        <v>1612</v>
      </c>
      <c r="K192" t="s">
        <v>1612</v>
      </c>
      <c r="L192" t="s">
        <v>1612</v>
      </c>
      <c r="M192" t="s">
        <v>1612</v>
      </c>
      <c r="N192" t="s">
        <v>1612</v>
      </c>
      <c r="O192" t="s">
        <v>1612</v>
      </c>
      <c r="P192" t="s">
        <v>1612</v>
      </c>
      <c r="Q192" t="s">
        <v>1612</v>
      </c>
      <c r="R192" t="s">
        <v>1612</v>
      </c>
      <c r="S192" t="s">
        <v>1612</v>
      </c>
      <c r="T192" t="s">
        <v>1612</v>
      </c>
      <c r="U192" t="s">
        <v>1612</v>
      </c>
      <c r="V192" t="s">
        <v>1612</v>
      </c>
      <c r="W192" t="s">
        <v>1612</v>
      </c>
      <c r="X192" t="s">
        <v>1612</v>
      </c>
      <c r="Y192" t="s">
        <v>1612</v>
      </c>
      <c r="Z192" t="s">
        <v>1612</v>
      </c>
      <c r="AA192" t="s">
        <v>1612</v>
      </c>
      <c r="AB192" t="s">
        <v>1612</v>
      </c>
      <c r="AC192" t="s">
        <v>1612</v>
      </c>
      <c r="AD192" t="s">
        <v>1612</v>
      </c>
      <c r="AE192" t="s">
        <v>1612</v>
      </c>
      <c r="AF192" t="s">
        <v>1612</v>
      </c>
      <c r="AG192" t="s">
        <v>1612</v>
      </c>
      <c r="AH192" t="s">
        <v>1612</v>
      </c>
      <c r="AI192" t="s">
        <v>1612</v>
      </c>
      <c r="AJ192" t="s">
        <v>1612</v>
      </c>
      <c r="AK192" t="s">
        <v>1612</v>
      </c>
      <c r="AL192" t="s">
        <v>1612</v>
      </c>
      <c r="AM192" t="s">
        <v>1612</v>
      </c>
      <c r="AN192" t="s">
        <v>1612</v>
      </c>
      <c r="AO192" t="s">
        <v>1612</v>
      </c>
      <c r="AP192" t="s">
        <v>1612</v>
      </c>
      <c r="AQ192" t="s">
        <v>1612</v>
      </c>
      <c r="AR192" t="s">
        <v>1612</v>
      </c>
      <c r="AS192" t="s">
        <v>1612</v>
      </c>
      <c r="AT192" t="s">
        <v>1612</v>
      </c>
      <c r="AU192" t="s">
        <v>1612</v>
      </c>
      <c r="AV192" t="s">
        <v>1612</v>
      </c>
      <c r="AW192" t="s">
        <v>1612</v>
      </c>
      <c r="AX192" t="s">
        <v>1612</v>
      </c>
      <c r="AY192" t="s">
        <v>1612</v>
      </c>
      <c r="AZ192" t="s">
        <v>1612</v>
      </c>
      <c r="BA192" t="s">
        <v>1612</v>
      </c>
      <c r="BB192" t="s">
        <v>1612</v>
      </c>
      <c r="BC192" t="s">
        <v>1612</v>
      </c>
      <c r="BD192" t="s">
        <v>1612</v>
      </c>
      <c r="BE192" t="s">
        <v>1612</v>
      </c>
      <c r="BF192" t="s">
        <v>1612</v>
      </c>
      <c r="BG192" t="s">
        <v>1612</v>
      </c>
      <c r="BH192" t="s">
        <v>1612</v>
      </c>
      <c r="BI192" t="s">
        <v>1612</v>
      </c>
      <c r="BJ192" t="s">
        <v>1612</v>
      </c>
      <c r="BK192" t="s">
        <v>1612</v>
      </c>
      <c r="BL192" t="s">
        <v>1612</v>
      </c>
      <c r="BM192" t="s">
        <v>1612</v>
      </c>
      <c r="BN192" t="s">
        <v>1612</v>
      </c>
      <c r="BO192" t="s">
        <v>1612</v>
      </c>
      <c r="BP192" t="s">
        <v>1612</v>
      </c>
      <c r="BQ192" t="s">
        <v>1612</v>
      </c>
      <c r="BR192" t="s">
        <v>1612</v>
      </c>
      <c r="BS192" t="s">
        <v>1612</v>
      </c>
      <c r="BT192" t="s">
        <v>1612</v>
      </c>
      <c r="BU192" t="s">
        <v>1612</v>
      </c>
      <c r="BV192" t="s">
        <v>1612</v>
      </c>
      <c r="BW192" t="s">
        <v>1612</v>
      </c>
      <c r="BX192" t="s">
        <v>1612</v>
      </c>
      <c r="BY192" t="s">
        <v>1612</v>
      </c>
      <c r="BZ192" t="s">
        <v>1612</v>
      </c>
      <c r="CA192" t="s">
        <v>1612</v>
      </c>
      <c r="CB192" t="s">
        <v>1612</v>
      </c>
      <c r="CC192" t="s">
        <v>1612</v>
      </c>
      <c r="CD192" t="s">
        <v>1612</v>
      </c>
      <c r="CE192" t="s">
        <v>1612</v>
      </c>
      <c r="CF192" t="s">
        <v>1612</v>
      </c>
      <c r="CG192" t="s">
        <v>1612</v>
      </c>
      <c r="CH192" t="s">
        <v>1612</v>
      </c>
      <c r="CI192" t="s">
        <v>1612</v>
      </c>
      <c r="CJ192" t="s">
        <v>1612</v>
      </c>
      <c r="CK192" t="s">
        <v>1612</v>
      </c>
      <c r="CL192" t="s">
        <v>1612</v>
      </c>
      <c r="CM192" t="s">
        <v>1612</v>
      </c>
      <c r="CN192" t="s">
        <v>1612</v>
      </c>
      <c r="CO192" t="s">
        <v>1612</v>
      </c>
      <c r="CP192" t="s">
        <v>1612</v>
      </c>
      <c r="CQ192" t="s">
        <v>1612</v>
      </c>
      <c r="CR192" t="s">
        <v>1612</v>
      </c>
      <c r="CS192" t="s">
        <v>1612</v>
      </c>
      <c r="CT192" t="s">
        <v>1612</v>
      </c>
      <c r="CU192" t="s">
        <v>1612</v>
      </c>
      <c r="CV192" t="s">
        <v>1612</v>
      </c>
      <c r="CW192" t="s">
        <v>1612</v>
      </c>
      <c r="CX192" t="s">
        <v>1612</v>
      </c>
      <c r="CY192" t="s">
        <v>1612</v>
      </c>
      <c r="CZ192" t="s">
        <v>1612</v>
      </c>
      <c r="DA192" t="s">
        <v>1612</v>
      </c>
      <c r="DB192" t="s">
        <v>1612</v>
      </c>
      <c r="DC192" t="s">
        <v>1612</v>
      </c>
      <c r="DD192" t="s">
        <v>1612</v>
      </c>
      <c r="DE192" t="s">
        <v>1612</v>
      </c>
      <c r="DF192" t="s">
        <v>1612</v>
      </c>
      <c r="DG192" t="s">
        <v>1612</v>
      </c>
      <c r="DH192" t="s">
        <v>1612</v>
      </c>
      <c r="DI192" t="s">
        <v>1612</v>
      </c>
      <c r="DJ192" t="s">
        <v>1612</v>
      </c>
      <c r="DK192" t="s">
        <v>1612</v>
      </c>
      <c r="DL192" t="s">
        <v>1612</v>
      </c>
      <c r="DM192" t="s">
        <v>1612</v>
      </c>
      <c r="DN192" t="s">
        <v>1612</v>
      </c>
      <c r="DO192" t="s">
        <v>1612</v>
      </c>
      <c r="DP192" t="s">
        <v>1612</v>
      </c>
      <c r="DQ192" t="s">
        <v>1612</v>
      </c>
      <c r="DR192" t="s">
        <v>1612</v>
      </c>
      <c r="DS192" t="s">
        <v>1612</v>
      </c>
      <c r="DT192" t="s">
        <v>1612</v>
      </c>
      <c r="DU192" t="s">
        <v>1612</v>
      </c>
      <c r="DV192" t="s">
        <v>1612</v>
      </c>
      <c r="DW192" t="s">
        <v>1612</v>
      </c>
      <c r="DX192" t="s">
        <v>1612</v>
      </c>
      <c r="DY192" t="s">
        <v>1612</v>
      </c>
    </row>
    <row r="193" spans="6:129">
      <c r="F193" t="s">
        <v>1612</v>
      </c>
      <c r="G193" t="s">
        <v>1612</v>
      </c>
      <c r="H193" t="s">
        <v>1612</v>
      </c>
      <c r="I193" t="s">
        <v>1612</v>
      </c>
      <c r="J193" t="s">
        <v>1612</v>
      </c>
      <c r="K193" t="s">
        <v>1612</v>
      </c>
      <c r="L193" t="s">
        <v>1612</v>
      </c>
      <c r="M193" t="s">
        <v>1612</v>
      </c>
      <c r="N193" t="s">
        <v>1612</v>
      </c>
      <c r="O193" t="s">
        <v>1612</v>
      </c>
      <c r="P193" t="s">
        <v>1612</v>
      </c>
      <c r="Q193" t="s">
        <v>1612</v>
      </c>
      <c r="R193" t="s">
        <v>1612</v>
      </c>
      <c r="S193" t="s">
        <v>1612</v>
      </c>
      <c r="T193" t="s">
        <v>1612</v>
      </c>
      <c r="U193" t="s">
        <v>1612</v>
      </c>
      <c r="V193" t="s">
        <v>1612</v>
      </c>
      <c r="W193" t="s">
        <v>1612</v>
      </c>
      <c r="X193" t="s">
        <v>1612</v>
      </c>
      <c r="Y193" t="s">
        <v>1612</v>
      </c>
      <c r="Z193" t="s">
        <v>1612</v>
      </c>
      <c r="AA193" t="s">
        <v>1612</v>
      </c>
      <c r="AB193" t="s">
        <v>1612</v>
      </c>
      <c r="AC193" t="s">
        <v>1612</v>
      </c>
      <c r="AD193" t="s">
        <v>1612</v>
      </c>
      <c r="AE193" t="s">
        <v>1612</v>
      </c>
      <c r="AF193" t="s">
        <v>1612</v>
      </c>
      <c r="AG193" t="s">
        <v>1612</v>
      </c>
      <c r="AH193" t="s">
        <v>1612</v>
      </c>
      <c r="AI193" t="s">
        <v>1612</v>
      </c>
      <c r="AJ193" t="s">
        <v>1612</v>
      </c>
      <c r="AK193" t="s">
        <v>1612</v>
      </c>
      <c r="AL193" t="s">
        <v>1612</v>
      </c>
      <c r="AM193" t="s">
        <v>1612</v>
      </c>
      <c r="AN193" t="s">
        <v>1612</v>
      </c>
      <c r="AO193" t="s">
        <v>1612</v>
      </c>
      <c r="AP193" t="s">
        <v>1612</v>
      </c>
      <c r="AQ193" t="s">
        <v>1612</v>
      </c>
      <c r="AR193" t="s">
        <v>1612</v>
      </c>
      <c r="AS193" t="s">
        <v>1612</v>
      </c>
      <c r="AT193" t="s">
        <v>1612</v>
      </c>
      <c r="AU193" t="s">
        <v>1612</v>
      </c>
      <c r="AV193" t="s">
        <v>1612</v>
      </c>
      <c r="AW193" t="s">
        <v>1612</v>
      </c>
      <c r="AX193" t="s">
        <v>1612</v>
      </c>
      <c r="AY193" t="s">
        <v>1612</v>
      </c>
      <c r="AZ193" t="s">
        <v>1612</v>
      </c>
      <c r="BA193" t="s">
        <v>1612</v>
      </c>
      <c r="BB193" t="s">
        <v>1612</v>
      </c>
      <c r="BC193" t="s">
        <v>1612</v>
      </c>
      <c r="BD193" t="s">
        <v>1612</v>
      </c>
      <c r="BE193" t="s">
        <v>1612</v>
      </c>
      <c r="BF193" t="s">
        <v>1612</v>
      </c>
      <c r="BG193" t="s">
        <v>1612</v>
      </c>
      <c r="BH193" t="s">
        <v>1612</v>
      </c>
      <c r="BI193" t="s">
        <v>1612</v>
      </c>
      <c r="BJ193" t="s">
        <v>1612</v>
      </c>
      <c r="BK193" t="s">
        <v>1612</v>
      </c>
      <c r="BL193" t="s">
        <v>1612</v>
      </c>
      <c r="BM193" t="s">
        <v>1612</v>
      </c>
      <c r="BN193" t="s">
        <v>1612</v>
      </c>
      <c r="BO193" t="s">
        <v>1612</v>
      </c>
      <c r="BP193" t="s">
        <v>1612</v>
      </c>
      <c r="BQ193" t="s">
        <v>1612</v>
      </c>
      <c r="BR193" t="s">
        <v>1612</v>
      </c>
      <c r="BS193" t="s">
        <v>1612</v>
      </c>
      <c r="BT193" t="s">
        <v>1612</v>
      </c>
      <c r="BU193" t="s">
        <v>1612</v>
      </c>
      <c r="BV193" t="s">
        <v>1612</v>
      </c>
      <c r="BW193" t="s">
        <v>1612</v>
      </c>
      <c r="BX193" t="s">
        <v>1612</v>
      </c>
      <c r="BY193" t="s">
        <v>1612</v>
      </c>
      <c r="BZ193" t="s">
        <v>1612</v>
      </c>
      <c r="CA193" t="s">
        <v>1612</v>
      </c>
      <c r="CB193" t="s">
        <v>1612</v>
      </c>
      <c r="CC193" t="s">
        <v>1612</v>
      </c>
      <c r="CD193" t="s">
        <v>1612</v>
      </c>
      <c r="CE193" t="s">
        <v>1612</v>
      </c>
      <c r="CF193" t="s">
        <v>1612</v>
      </c>
      <c r="CG193" t="s">
        <v>1612</v>
      </c>
      <c r="CH193" t="s">
        <v>1612</v>
      </c>
      <c r="CI193" t="s">
        <v>1612</v>
      </c>
      <c r="CJ193" t="s">
        <v>1612</v>
      </c>
      <c r="CK193" t="s">
        <v>1612</v>
      </c>
      <c r="CL193" t="s">
        <v>1612</v>
      </c>
      <c r="CM193" t="s">
        <v>1612</v>
      </c>
      <c r="CN193" t="s">
        <v>1612</v>
      </c>
      <c r="CO193" t="s">
        <v>1612</v>
      </c>
      <c r="CP193" t="s">
        <v>1612</v>
      </c>
      <c r="CQ193" t="s">
        <v>1612</v>
      </c>
      <c r="CR193" t="s">
        <v>1612</v>
      </c>
      <c r="CS193" t="s">
        <v>1612</v>
      </c>
      <c r="CT193" t="s">
        <v>1612</v>
      </c>
      <c r="CU193" t="s">
        <v>1612</v>
      </c>
      <c r="CV193" t="s">
        <v>1612</v>
      </c>
      <c r="CW193" t="s">
        <v>1612</v>
      </c>
      <c r="CX193" t="s">
        <v>1612</v>
      </c>
      <c r="CY193" t="s">
        <v>1612</v>
      </c>
      <c r="CZ193" t="s">
        <v>1612</v>
      </c>
      <c r="DA193" t="s">
        <v>1612</v>
      </c>
      <c r="DB193" t="s">
        <v>1612</v>
      </c>
      <c r="DC193" t="s">
        <v>1612</v>
      </c>
      <c r="DD193" t="s">
        <v>1612</v>
      </c>
      <c r="DE193" t="s">
        <v>1612</v>
      </c>
      <c r="DF193" t="s">
        <v>1612</v>
      </c>
      <c r="DG193" t="s">
        <v>1612</v>
      </c>
      <c r="DH193" t="s">
        <v>1612</v>
      </c>
      <c r="DI193" t="s">
        <v>1612</v>
      </c>
      <c r="DJ193" t="s">
        <v>1612</v>
      </c>
      <c r="DK193" t="s">
        <v>1612</v>
      </c>
      <c r="DL193" t="s">
        <v>1612</v>
      </c>
      <c r="DM193" t="s">
        <v>1612</v>
      </c>
      <c r="DN193" t="s">
        <v>1612</v>
      </c>
      <c r="DO193" t="s">
        <v>1612</v>
      </c>
      <c r="DP193" t="s">
        <v>1612</v>
      </c>
      <c r="DQ193" t="s">
        <v>1612</v>
      </c>
      <c r="DR193" t="s">
        <v>1612</v>
      </c>
      <c r="DS193" t="s">
        <v>1612</v>
      </c>
      <c r="DT193" t="s">
        <v>1612</v>
      </c>
      <c r="DU193" t="s">
        <v>1612</v>
      </c>
      <c r="DV193" t="s">
        <v>1612</v>
      </c>
      <c r="DW193" t="s">
        <v>1612</v>
      </c>
      <c r="DX193" t="s">
        <v>1612</v>
      </c>
      <c r="DY193" t="s">
        <v>1612</v>
      </c>
    </row>
    <row r="194" spans="6:129">
      <c r="F194" t="s">
        <v>1612</v>
      </c>
      <c r="G194" t="s">
        <v>1612</v>
      </c>
      <c r="H194" t="s">
        <v>1612</v>
      </c>
      <c r="I194" t="s">
        <v>1612</v>
      </c>
      <c r="J194" t="s">
        <v>1612</v>
      </c>
      <c r="K194" t="s">
        <v>1612</v>
      </c>
      <c r="L194" t="s">
        <v>1612</v>
      </c>
      <c r="M194" t="s">
        <v>1612</v>
      </c>
      <c r="N194" t="s">
        <v>1612</v>
      </c>
      <c r="O194" t="s">
        <v>1612</v>
      </c>
      <c r="P194" t="s">
        <v>1612</v>
      </c>
      <c r="Q194" t="s">
        <v>1612</v>
      </c>
      <c r="R194" t="s">
        <v>1612</v>
      </c>
      <c r="S194" t="s">
        <v>1612</v>
      </c>
      <c r="T194" t="s">
        <v>1612</v>
      </c>
      <c r="U194" t="s">
        <v>1612</v>
      </c>
      <c r="V194" t="s">
        <v>1612</v>
      </c>
      <c r="W194" t="s">
        <v>1612</v>
      </c>
      <c r="X194" t="s">
        <v>1612</v>
      </c>
      <c r="Y194" t="s">
        <v>1612</v>
      </c>
      <c r="Z194" t="s">
        <v>1612</v>
      </c>
      <c r="AA194" t="s">
        <v>1612</v>
      </c>
      <c r="AB194" t="s">
        <v>1612</v>
      </c>
      <c r="AC194" t="s">
        <v>1612</v>
      </c>
      <c r="AD194" t="s">
        <v>1612</v>
      </c>
      <c r="AE194" t="s">
        <v>1612</v>
      </c>
      <c r="AF194" t="s">
        <v>1612</v>
      </c>
      <c r="AG194" t="s">
        <v>1612</v>
      </c>
      <c r="AH194" t="s">
        <v>1612</v>
      </c>
      <c r="AI194" t="s">
        <v>1612</v>
      </c>
      <c r="AJ194" t="s">
        <v>1612</v>
      </c>
      <c r="AK194" t="s">
        <v>1612</v>
      </c>
      <c r="AL194" t="s">
        <v>1612</v>
      </c>
      <c r="AM194" t="s">
        <v>1612</v>
      </c>
      <c r="AN194" t="s">
        <v>1612</v>
      </c>
      <c r="AO194" t="s">
        <v>1612</v>
      </c>
      <c r="AP194" t="s">
        <v>1612</v>
      </c>
      <c r="AQ194" t="s">
        <v>1612</v>
      </c>
      <c r="AR194" t="s">
        <v>1612</v>
      </c>
      <c r="AS194" t="s">
        <v>1612</v>
      </c>
      <c r="AT194" t="s">
        <v>1612</v>
      </c>
      <c r="AU194" t="s">
        <v>1612</v>
      </c>
      <c r="AV194" t="s">
        <v>1612</v>
      </c>
      <c r="AW194" t="s">
        <v>1612</v>
      </c>
      <c r="AX194" t="s">
        <v>1612</v>
      </c>
      <c r="AY194" t="s">
        <v>1612</v>
      </c>
      <c r="AZ194" t="s">
        <v>1612</v>
      </c>
      <c r="BA194" t="s">
        <v>1612</v>
      </c>
      <c r="BB194" t="s">
        <v>1612</v>
      </c>
      <c r="BC194" t="s">
        <v>1612</v>
      </c>
      <c r="BD194" t="s">
        <v>1612</v>
      </c>
      <c r="BE194" t="s">
        <v>1612</v>
      </c>
      <c r="BF194" t="s">
        <v>1612</v>
      </c>
      <c r="BG194" t="s">
        <v>1612</v>
      </c>
      <c r="BH194" t="s">
        <v>1612</v>
      </c>
      <c r="BI194" t="s">
        <v>1612</v>
      </c>
      <c r="BJ194" t="s">
        <v>1612</v>
      </c>
      <c r="BK194" t="s">
        <v>1612</v>
      </c>
      <c r="BL194" t="s">
        <v>1612</v>
      </c>
      <c r="BM194" t="s">
        <v>1612</v>
      </c>
      <c r="BN194" t="s">
        <v>1612</v>
      </c>
      <c r="BO194" t="s">
        <v>1612</v>
      </c>
      <c r="BP194" t="s">
        <v>1612</v>
      </c>
      <c r="BQ194" t="s">
        <v>1612</v>
      </c>
      <c r="BR194" t="s">
        <v>1612</v>
      </c>
      <c r="BS194" t="s">
        <v>1612</v>
      </c>
      <c r="BT194" t="s">
        <v>1612</v>
      </c>
      <c r="BU194" t="s">
        <v>1612</v>
      </c>
      <c r="BV194" t="s">
        <v>1612</v>
      </c>
      <c r="BW194" t="s">
        <v>1612</v>
      </c>
      <c r="BX194" t="s">
        <v>1612</v>
      </c>
      <c r="BY194" t="s">
        <v>1612</v>
      </c>
      <c r="BZ194" t="s">
        <v>1612</v>
      </c>
      <c r="CA194" t="s">
        <v>1612</v>
      </c>
      <c r="CB194" t="s">
        <v>1612</v>
      </c>
      <c r="CC194" t="s">
        <v>1612</v>
      </c>
      <c r="CD194" t="s">
        <v>1612</v>
      </c>
      <c r="CE194" t="s">
        <v>1612</v>
      </c>
      <c r="CF194" t="s">
        <v>1612</v>
      </c>
      <c r="CG194" t="s">
        <v>1612</v>
      </c>
      <c r="CH194" t="s">
        <v>1612</v>
      </c>
      <c r="CI194" t="s">
        <v>1612</v>
      </c>
      <c r="CJ194" t="s">
        <v>1612</v>
      </c>
      <c r="CK194" t="s">
        <v>1612</v>
      </c>
      <c r="CL194" t="s">
        <v>1612</v>
      </c>
      <c r="CM194" t="s">
        <v>1612</v>
      </c>
      <c r="CN194" t="s">
        <v>1612</v>
      </c>
      <c r="CO194" t="s">
        <v>1612</v>
      </c>
      <c r="CP194" t="s">
        <v>1612</v>
      </c>
      <c r="CQ194" t="s">
        <v>1612</v>
      </c>
      <c r="CR194" t="s">
        <v>1612</v>
      </c>
      <c r="CS194" t="s">
        <v>1612</v>
      </c>
      <c r="CT194" t="s">
        <v>1612</v>
      </c>
      <c r="CU194" t="s">
        <v>1612</v>
      </c>
      <c r="CV194" t="s">
        <v>1612</v>
      </c>
      <c r="CW194" t="s">
        <v>1612</v>
      </c>
      <c r="CX194" t="s">
        <v>1612</v>
      </c>
      <c r="CY194" t="s">
        <v>1612</v>
      </c>
      <c r="CZ194" t="s">
        <v>1612</v>
      </c>
      <c r="DA194" t="s">
        <v>1612</v>
      </c>
      <c r="DB194" t="s">
        <v>1612</v>
      </c>
      <c r="DC194" t="s">
        <v>1612</v>
      </c>
      <c r="DD194" t="s">
        <v>1612</v>
      </c>
      <c r="DE194" t="s">
        <v>1612</v>
      </c>
      <c r="DF194" t="s">
        <v>1612</v>
      </c>
      <c r="DG194" t="s">
        <v>1612</v>
      </c>
      <c r="DH194" t="s">
        <v>1612</v>
      </c>
      <c r="DI194" t="s">
        <v>1612</v>
      </c>
      <c r="DJ194" t="s">
        <v>1612</v>
      </c>
      <c r="DK194" t="s">
        <v>1612</v>
      </c>
      <c r="DL194" t="s">
        <v>1612</v>
      </c>
      <c r="DM194" t="s">
        <v>1612</v>
      </c>
      <c r="DN194" t="s">
        <v>1612</v>
      </c>
      <c r="DO194" t="s">
        <v>1612</v>
      </c>
      <c r="DP194" t="s">
        <v>1612</v>
      </c>
      <c r="DQ194" t="s">
        <v>1612</v>
      </c>
      <c r="DR194" t="s">
        <v>1612</v>
      </c>
      <c r="DS194" t="s">
        <v>1612</v>
      </c>
      <c r="DT194" t="s">
        <v>1612</v>
      </c>
      <c r="DU194" t="s">
        <v>1612</v>
      </c>
      <c r="DV194" t="s">
        <v>1612</v>
      </c>
      <c r="DW194" t="s">
        <v>1612</v>
      </c>
      <c r="DX194" t="s">
        <v>1612</v>
      </c>
      <c r="DY194" t="s">
        <v>1612</v>
      </c>
    </row>
    <row r="195" spans="6:129">
      <c r="F195" t="s">
        <v>1612</v>
      </c>
      <c r="G195" t="s">
        <v>1612</v>
      </c>
      <c r="H195" t="s">
        <v>1612</v>
      </c>
      <c r="I195" t="s">
        <v>1612</v>
      </c>
      <c r="J195" t="s">
        <v>1612</v>
      </c>
      <c r="K195" t="s">
        <v>1612</v>
      </c>
      <c r="L195" t="s">
        <v>1612</v>
      </c>
      <c r="M195" t="s">
        <v>1612</v>
      </c>
      <c r="N195" t="s">
        <v>1612</v>
      </c>
      <c r="O195" t="s">
        <v>1612</v>
      </c>
      <c r="P195" t="s">
        <v>1612</v>
      </c>
      <c r="Q195" t="s">
        <v>1612</v>
      </c>
      <c r="R195" t="s">
        <v>1612</v>
      </c>
      <c r="S195" t="s">
        <v>1612</v>
      </c>
      <c r="T195" t="s">
        <v>1612</v>
      </c>
      <c r="U195" t="s">
        <v>1612</v>
      </c>
      <c r="V195" t="s">
        <v>1612</v>
      </c>
      <c r="W195" t="s">
        <v>1612</v>
      </c>
      <c r="X195" t="s">
        <v>1612</v>
      </c>
      <c r="Y195" t="s">
        <v>1612</v>
      </c>
      <c r="Z195" t="s">
        <v>1612</v>
      </c>
      <c r="AA195" t="s">
        <v>1612</v>
      </c>
      <c r="AB195" t="s">
        <v>1612</v>
      </c>
      <c r="AC195" t="s">
        <v>1612</v>
      </c>
      <c r="AD195" t="s">
        <v>1612</v>
      </c>
      <c r="AE195" t="s">
        <v>1612</v>
      </c>
      <c r="AF195" t="s">
        <v>1612</v>
      </c>
      <c r="AG195" t="s">
        <v>1612</v>
      </c>
      <c r="AH195" t="s">
        <v>1612</v>
      </c>
      <c r="AI195" t="s">
        <v>1612</v>
      </c>
      <c r="AJ195" t="s">
        <v>1612</v>
      </c>
      <c r="AK195" t="s">
        <v>1612</v>
      </c>
      <c r="AL195" t="s">
        <v>1612</v>
      </c>
      <c r="AM195" t="s">
        <v>1612</v>
      </c>
      <c r="AN195" t="s">
        <v>1612</v>
      </c>
      <c r="AO195" t="s">
        <v>1612</v>
      </c>
      <c r="AP195" t="s">
        <v>1612</v>
      </c>
      <c r="AQ195" t="s">
        <v>1612</v>
      </c>
      <c r="AR195" t="s">
        <v>1612</v>
      </c>
      <c r="AS195" t="s">
        <v>1612</v>
      </c>
      <c r="AT195" t="s">
        <v>1612</v>
      </c>
      <c r="AU195" t="s">
        <v>1612</v>
      </c>
      <c r="AV195" t="s">
        <v>1612</v>
      </c>
      <c r="AW195" t="s">
        <v>1612</v>
      </c>
      <c r="AX195" t="s">
        <v>1612</v>
      </c>
      <c r="AY195" t="s">
        <v>1612</v>
      </c>
      <c r="AZ195" t="s">
        <v>1612</v>
      </c>
      <c r="BA195" t="s">
        <v>1612</v>
      </c>
      <c r="BB195" t="s">
        <v>1612</v>
      </c>
      <c r="BC195" t="s">
        <v>1612</v>
      </c>
      <c r="BD195" t="s">
        <v>1612</v>
      </c>
      <c r="BE195" t="s">
        <v>1612</v>
      </c>
      <c r="BF195" t="s">
        <v>1612</v>
      </c>
      <c r="BG195" t="s">
        <v>1612</v>
      </c>
      <c r="BH195" t="s">
        <v>1612</v>
      </c>
      <c r="BI195" t="s">
        <v>1612</v>
      </c>
      <c r="BJ195" t="s">
        <v>1612</v>
      </c>
      <c r="BK195" t="s">
        <v>1612</v>
      </c>
      <c r="BL195" t="s">
        <v>1612</v>
      </c>
      <c r="BM195" t="s">
        <v>1612</v>
      </c>
      <c r="BN195" t="s">
        <v>1612</v>
      </c>
      <c r="BO195" t="s">
        <v>1612</v>
      </c>
      <c r="BP195" t="s">
        <v>1612</v>
      </c>
      <c r="BQ195" t="s">
        <v>1612</v>
      </c>
      <c r="BR195" t="s">
        <v>1612</v>
      </c>
      <c r="BS195" t="s">
        <v>1612</v>
      </c>
      <c r="BT195" t="s">
        <v>1612</v>
      </c>
      <c r="BU195" t="s">
        <v>1612</v>
      </c>
      <c r="BV195" t="s">
        <v>1612</v>
      </c>
      <c r="BW195" t="s">
        <v>1612</v>
      </c>
      <c r="BX195" t="s">
        <v>1612</v>
      </c>
      <c r="BY195" t="s">
        <v>1612</v>
      </c>
      <c r="BZ195" t="s">
        <v>1612</v>
      </c>
      <c r="CA195" t="s">
        <v>1612</v>
      </c>
      <c r="CB195" t="s">
        <v>1612</v>
      </c>
      <c r="CC195" t="s">
        <v>1612</v>
      </c>
      <c r="CD195" t="s">
        <v>1612</v>
      </c>
      <c r="CE195" t="s">
        <v>1612</v>
      </c>
      <c r="CF195" t="s">
        <v>1612</v>
      </c>
      <c r="CG195" t="s">
        <v>1612</v>
      </c>
      <c r="CH195" t="s">
        <v>1612</v>
      </c>
      <c r="CI195" t="s">
        <v>1612</v>
      </c>
      <c r="CJ195" t="s">
        <v>1612</v>
      </c>
      <c r="CK195" t="s">
        <v>1612</v>
      </c>
      <c r="CL195" t="s">
        <v>1612</v>
      </c>
      <c r="CM195" t="s">
        <v>1612</v>
      </c>
      <c r="CN195" t="s">
        <v>1612</v>
      </c>
      <c r="CO195" t="s">
        <v>1612</v>
      </c>
      <c r="CP195" t="s">
        <v>1612</v>
      </c>
      <c r="CQ195" t="s">
        <v>1612</v>
      </c>
      <c r="CR195" t="s">
        <v>1612</v>
      </c>
      <c r="CS195" t="s">
        <v>1612</v>
      </c>
      <c r="CT195" t="s">
        <v>1612</v>
      </c>
      <c r="CU195" t="s">
        <v>1612</v>
      </c>
      <c r="CV195" t="s">
        <v>1612</v>
      </c>
      <c r="CW195" t="s">
        <v>1612</v>
      </c>
      <c r="CX195" t="s">
        <v>1612</v>
      </c>
      <c r="CY195" t="s">
        <v>1612</v>
      </c>
      <c r="CZ195" t="s">
        <v>1612</v>
      </c>
      <c r="DA195" t="s">
        <v>1612</v>
      </c>
      <c r="DB195" t="s">
        <v>1612</v>
      </c>
      <c r="DC195" t="s">
        <v>1612</v>
      </c>
      <c r="DD195" t="s">
        <v>1612</v>
      </c>
      <c r="DE195" t="s">
        <v>1612</v>
      </c>
      <c r="DF195" t="s">
        <v>1612</v>
      </c>
      <c r="DG195" t="s">
        <v>1612</v>
      </c>
      <c r="DH195" t="s">
        <v>1612</v>
      </c>
      <c r="DI195" t="s">
        <v>1612</v>
      </c>
      <c r="DJ195" t="s">
        <v>1612</v>
      </c>
      <c r="DK195" t="s">
        <v>1612</v>
      </c>
      <c r="DL195" t="s">
        <v>1612</v>
      </c>
      <c r="DM195" t="s">
        <v>1612</v>
      </c>
      <c r="DN195" t="s">
        <v>1612</v>
      </c>
      <c r="DO195" t="s">
        <v>1612</v>
      </c>
      <c r="DP195" t="s">
        <v>1612</v>
      </c>
      <c r="DQ195" t="s">
        <v>1612</v>
      </c>
      <c r="DR195" t="s">
        <v>1612</v>
      </c>
      <c r="DS195" t="s">
        <v>1612</v>
      </c>
      <c r="DT195" t="s">
        <v>1612</v>
      </c>
      <c r="DU195" t="s">
        <v>1612</v>
      </c>
      <c r="DV195" t="s">
        <v>1612</v>
      </c>
      <c r="DW195" t="s">
        <v>1612</v>
      </c>
      <c r="DX195" t="s">
        <v>1612</v>
      </c>
      <c r="DY195" t="s">
        <v>1612</v>
      </c>
    </row>
    <row r="196" spans="6:129">
      <c r="F196" t="s">
        <v>1612</v>
      </c>
      <c r="G196" t="s">
        <v>1612</v>
      </c>
      <c r="H196" t="s">
        <v>1612</v>
      </c>
      <c r="I196" t="s">
        <v>1612</v>
      </c>
      <c r="J196" t="s">
        <v>1612</v>
      </c>
      <c r="K196" t="s">
        <v>1612</v>
      </c>
      <c r="L196" t="s">
        <v>1612</v>
      </c>
      <c r="M196" t="s">
        <v>1612</v>
      </c>
      <c r="N196" t="s">
        <v>1612</v>
      </c>
      <c r="O196" t="s">
        <v>1612</v>
      </c>
      <c r="P196" t="s">
        <v>1612</v>
      </c>
      <c r="Q196" t="s">
        <v>1612</v>
      </c>
      <c r="R196" t="s">
        <v>1612</v>
      </c>
      <c r="S196" t="s">
        <v>1612</v>
      </c>
      <c r="T196" t="s">
        <v>1612</v>
      </c>
      <c r="U196" t="s">
        <v>1612</v>
      </c>
      <c r="V196" t="s">
        <v>1612</v>
      </c>
      <c r="W196" t="s">
        <v>1612</v>
      </c>
      <c r="X196" t="s">
        <v>1612</v>
      </c>
      <c r="Y196" t="s">
        <v>1612</v>
      </c>
      <c r="Z196" t="s">
        <v>1612</v>
      </c>
      <c r="AA196" t="s">
        <v>1612</v>
      </c>
      <c r="AB196" t="s">
        <v>1612</v>
      </c>
      <c r="AC196" t="s">
        <v>1612</v>
      </c>
      <c r="AD196" t="s">
        <v>1612</v>
      </c>
      <c r="AE196" t="s">
        <v>1612</v>
      </c>
      <c r="AF196" t="s">
        <v>1612</v>
      </c>
      <c r="AG196" t="s">
        <v>1612</v>
      </c>
      <c r="AH196" t="s">
        <v>1612</v>
      </c>
      <c r="AI196" t="s">
        <v>1612</v>
      </c>
      <c r="AJ196" t="s">
        <v>1612</v>
      </c>
      <c r="AK196" t="s">
        <v>1612</v>
      </c>
      <c r="AL196" t="s">
        <v>1612</v>
      </c>
      <c r="AM196" t="s">
        <v>1612</v>
      </c>
      <c r="AN196" t="s">
        <v>1612</v>
      </c>
      <c r="AO196" t="s">
        <v>1612</v>
      </c>
      <c r="AP196" t="s">
        <v>1612</v>
      </c>
      <c r="AQ196" t="s">
        <v>1612</v>
      </c>
      <c r="AR196" t="s">
        <v>1612</v>
      </c>
      <c r="AS196" t="s">
        <v>1612</v>
      </c>
      <c r="AT196" t="s">
        <v>1612</v>
      </c>
      <c r="AU196" t="s">
        <v>1612</v>
      </c>
      <c r="AV196" t="s">
        <v>1612</v>
      </c>
      <c r="AW196" t="s">
        <v>1612</v>
      </c>
      <c r="AX196" t="s">
        <v>1612</v>
      </c>
      <c r="AY196" t="s">
        <v>1612</v>
      </c>
      <c r="AZ196" t="s">
        <v>1612</v>
      </c>
      <c r="BA196" t="s">
        <v>1612</v>
      </c>
      <c r="BB196" t="s">
        <v>1612</v>
      </c>
      <c r="BC196" t="s">
        <v>1612</v>
      </c>
      <c r="BD196" t="s">
        <v>1612</v>
      </c>
      <c r="BE196" t="s">
        <v>1612</v>
      </c>
      <c r="BF196" t="s">
        <v>1612</v>
      </c>
      <c r="BG196" t="s">
        <v>1612</v>
      </c>
      <c r="BH196" t="s">
        <v>1612</v>
      </c>
      <c r="BI196" t="s">
        <v>1612</v>
      </c>
      <c r="BJ196" t="s">
        <v>1612</v>
      </c>
      <c r="BK196" t="s">
        <v>1612</v>
      </c>
      <c r="BL196" t="s">
        <v>1612</v>
      </c>
      <c r="BM196" t="s">
        <v>1612</v>
      </c>
      <c r="BN196" t="s">
        <v>1612</v>
      </c>
      <c r="BO196" t="s">
        <v>1612</v>
      </c>
      <c r="BP196" t="s">
        <v>1612</v>
      </c>
      <c r="BQ196" t="s">
        <v>1612</v>
      </c>
      <c r="BR196" t="s">
        <v>1612</v>
      </c>
      <c r="BS196" t="s">
        <v>1612</v>
      </c>
      <c r="BT196" t="s">
        <v>1612</v>
      </c>
      <c r="BU196" t="s">
        <v>1612</v>
      </c>
      <c r="BV196" t="s">
        <v>1612</v>
      </c>
      <c r="BW196" t="s">
        <v>1612</v>
      </c>
      <c r="BX196" t="s">
        <v>1612</v>
      </c>
      <c r="BY196" t="s">
        <v>1612</v>
      </c>
      <c r="BZ196" t="s">
        <v>1612</v>
      </c>
      <c r="CA196" t="s">
        <v>1612</v>
      </c>
      <c r="CB196" t="s">
        <v>1612</v>
      </c>
      <c r="CC196" t="s">
        <v>1612</v>
      </c>
      <c r="CD196" t="s">
        <v>1612</v>
      </c>
      <c r="CE196" t="s">
        <v>1612</v>
      </c>
      <c r="CF196" t="s">
        <v>1612</v>
      </c>
      <c r="CG196" t="s">
        <v>1612</v>
      </c>
      <c r="CH196" t="s">
        <v>1612</v>
      </c>
      <c r="CI196" t="s">
        <v>1612</v>
      </c>
      <c r="CJ196" t="s">
        <v>1612</v>
      </c>
      <c r="CK196" t="s">
        <v>1612</v>
      </c>
      <c r="CL196" t="s">
        <v>1612</v>
      </c>
      <c r="CM196" t="s">
        <v>1612</v>
      </c>
      <c r="CN196" t="s">
        <v>1612</v>
      </c>
      <c r="CO196" t="s">
        <v>1612</v>
      </c>
      <c r="CP196" t="s">
        <v>1612</v>
      </c>
      <c r="CQ196" t="s">
        <v>1612</v>
      </c>
      <c r="CR196" t="s">
        <v>1612</v>
      </c>
      <c r="CS196" t="s">
        <v>1612</v>
      </c>
      <c r="CT196" t="s">
        <v>1612</v>
      </c>
      <c r="CU196" t="s">
        <v>1612</v>
      </c>
      <c r="CV196" t="s">
        <v>1612</v>
      </c>
      <c r="CW196" t="s">
        <v>1612</v>
      </c>
      <c r="CX196" t="s">
        <v>1612</v>
      </c>
      <c r="CY196" t="s">
        <v>1612</v>
      </c>
      <c r="CZ196" t="s">
        <v>1612</v>
      </c>
      <c r="DA196" t="s">
        <v>1612</v>
      </c>
      <c r="DB196" t="s">
        <v>1612</v>
      </c>
      <c r="DC196" t="s">
        <v>1612</v>
      </c>
      <c r="DD196" t="s">
        <v>1612</v>
      </c>
      <c r="DE196" t="s">
        <v>1612</v>
      </c>
      <c r="DF196" t="s">
        <v>1612</v>
      </c>
      <c r="DG196" t="s">
        <v>1612</v>
      </c>
      <c r="DH196" t="s">
        <v>1612</v>
      </c>
      <c r="DI196" t="s">
        <v>1612</v>
      </c>
      <c r="DJ196" t="s">
        <v>1612</v>
      </c>
      <c r="DK196" t="s">
        <v>1612</v>
      </c>
      <c r="DL196" t="s">
        <v>1612</v>
      </c>
      <c r="DM196" t="s">
        <v>1612</v>
      </c>
      <c r="DN196" t="s">
        <v>1612</v>
      </c>
      <c r="DO196" t="s">
        <v>1612</v>
      </c>
      <c r="DP196" t="s">
        <v>1612</v>
      </c>
      <c r="DQ196" t="s">
        <v>1612</v>
      </c>
      <c r="DR196" t="s">
        <v>1612</v>
      </c>
      <c r="DS196" t="s">
        <v>1612</v>
      </c>
      <c r="DT196" t="s">
        <v>1612</v>
      </c>
      <c r="DU196" t="s">
        <v>1612</v>
      </c>
      <c r="DV196" t="s">
        <v>1612</v>
      </c>
      <c r="DW196" t="s">
        <v>1612</v>
      </c>
      <c r="DX196" t="s">
        <v>1612</v>
      </c>
      <c r="DY196" t="s">
        <v>1612</v>
      </c>
    </row>
    <row r="197" spans="6:129">
      <c r="F197" t="s">
        <v>1612</v>
      </c>
      <c r="G197" t="s">
        <v>1612</v>
      </c>
      <c r="H197" t="s">
        <v>1612</v>
      </c>
      <c r="I197" t="s">
        <v>1612</v>
      </c>
      <c r="J197" t="s">
        <v>1612</v>
      </c>
      <c r="K197" t="s">
        <v>1612</v>
      </c>
      <c r="L197" t="s">
        <v>1612</v>
      </c>
      <c r="M197" t="s">
        <v>1612</v>
      </c>
      <c r="N197" t="s">
        <v>1612</v>
      </c>
      <c r="O197" t="s">
        <v>1612</v>
      </c>
      <c r="P197" t="s">
        <v>1612</v>
      </c>
      <c r="Q197" t="s">
        <v>1612</v>
      </c>
      <c r="R197" t="s">
        <v>1612</v>
      </c>
      <c r="S197" t="s">
        <v>1612</v>
      </c>
      <c r="T197" t="s">
        <v>1612</v>
      </c>
      <c r="U197" t="s">
        <v>1612</v>
      </c>
      <c r="V197" t="s">
        <v>1612</v>
      </c>
      <c r="W197" t="s">
        <v>1612</v>
      </c>
      <c r="X197" t="s">
        <v>1612</v>
      </c>
      <c r="Y197" t="s">
        <v>1612</v>
      </c>
      <c r="Z197" t="s">
        <v>1612</v>
      </c>
      <c r="AA197" t="s">
        <v>1612</v>
      </c>
      <c r="AB197" t="s">
        <v>1612</v>
      </c>
      <c r="AC197" t="s">
        <v>1612</v>
      </c>
      <c r="AD197" t="s">
        <v>1612</v>
      </c>
      <c r="AE197" t="s">
        <v>1612</v>
      </c>
      <c r="AF197" t="s">
        <v>1612</v>
      </c>
      <c r="AG197" t="s">
        <v>1612</v>
      </c>
      <c r="AH197" t="s">
        <v>1612</v>
      </c>
      <c r="AI197" t="s">
        <v>1612</v>
      </c>
      <c r="AJ197" t="s">
        <v>1612</v>
      </c>
      <c r="AK197" t="s">
        <v>1612</v>
      </c>
      <c r="AL197" t="s">
        <v>1612</v>
      </c>
      <c r="AM197" t="s">
        <v>1612</v>
      </c>
      <c r="AN197" t="s">
        <v>1612</v>
      </c>
      <c r="AO197" t="s">
        <v>1612</v>
      </c>
      <c r="AP197" t="s">
        <v>1612</v>
      </c>
      <c r="AQ197" t="s">
        <v>1612</v>
      </c>
      <c r="AR197" t="s">
        <v>1612</v>
      </c>
      <c r="AS197" t="s">
        <v>1612</v>
      </c>
      <c r="AT197" t="s">
        <v>1612</v>
      </c>
      <c r="AU197" t="s">
        <v>1612</v>
      </c>
      <c r="AV197" t="s">
        <v>1612</v>
      </c>
      <c r="AW197" t="s">
        <v>1612</v>
      </c>
      <c r="AX197" t="s">
        <v>1612</v>
      </c>
      <c r="AY197" t="s">
        <v>1612</v>
      </c>
      <c r="AZ197" t="s">
        <v>1612</v>
      </c>
      <c r="BA197" t="s">
        <v>1612</v>
      </c>
      <c r="BB197" t="s">
        <v>1612</v>
      </c>
      <c r="BC197" t="s">
        <v>1612</v>
      </c>
      <c r="BD197" t="s">
        <v>1612</v>
      </c>
      <c r="BE197" t="s">
        <v>1612</v>
      </c>
      <c r="BF197" t="s">
        <v>1612</v>
      </c>
      <c r="BG197" t="s">
        <v>1612</v>
      </c>
      <c r="BH197" t="s">
        <v>1612</v>
      </c>
      <c r="BI197" t="s">
        <v>1612</v>
      </c>
      <c r="BJ197" t="s">
        <v>1612</v>
      </c>
      <c r="BK197" t="s">
        <v>1612</v>
      </c>
      <c r="BL197" t="s">
        <v>1612</v>
      </c>
      <c r="BM197" t="s">
        <v>1612</v>
      </c>
      <c r="BN197" t="s">
        <v>1612</v>
      </c>
      <c r="BO197" t="s">
        <v>1612</v>
      </c>
      <c r="BP197" t="s">
        <v>1612</v>
      </c>
      <c r="BQ197" t="s">
        <v>1612</v>
      </c>
      <c r="BR197" t="s">
        <v>1612</v>
      </c>
      <c r="BS197" t="s">
        <v>1612</v>
      </c>
      <c r="BT197" t="s">
        <v>1612</v>
      </c>
      <c r="BU197" t="s">
        <v>1612</v>
      </c>
      <c r="BV197" t="s">
        <v>1612</v>
      </c>
      <c r="BW197" t="s">
        <v>1612</v>
      </c>
      <c r="BX197" t="s">
        <v>1612</v>
      </c>
      <c r="BY197" t="s">
        <v>1612</v>
      </c>
      <c r="BZ197" t="s">
        <v>1612</v>
      </c>
      <c r="CA197" t="s">
        <v>1612</v>
      </c>
      <c r="CB197" t="s">
        <v>1612</v>
      </c>
      <c r="CC197" t="s">
        <v>1612</v>
      </c>
      <c r="CD197" t="s">
        <v>1612</v>
      </c>
      <c r="CE197" t="s">
        <v>1612</v>
      </c>
      <c r="CF197" t="s">
        <v>1612</v>
      </c>
      <c r="CG197" t="s">
        <v>1612</v>
      </c>
      <c r="CH197" t="s">
        <v>1612</v>
      </c>
      <c r="CI197" t="s">
        <v>1612</v>
      </c>
      <c r="CJ197" t="s">
        <v>1612</v>
      </c>
      <c r="CK197" t="s">
        <v>1612</v>
      </c>
      <c r="CL197" t="s">
        <v>1612</v>
      </c>
      <c r="CM197" t="s">
        <v>1612</v>
      </c>
      <c r="CN197" t="s">
        <v>1612</v>
      </c>
      <c r="CO197" t="s">
        <v>1612</v>
      </c>
      <c r="CP197" t="s">
        <v>1612</v>
      </c>
      <c r="CQ197" t="s">
        <v>1612</v>
      </c>
      <c r="CR197" t="s">
        <v>1612</v>
      </c>
      <c r="CS197" t="s">
        <v>1612</v>
      </c>
      <c r="CT197" t="s">
        <v>1612</v>
      </c>
      <c r="CU197" t="s">
        <v>1612</v>
      </c>
      <c r="CV197" t="s">
        <v>1612</v>
      </c>
      <c r="CW197" t="s">
        <v>1612</v>
      </c>
      <c r="CX197" t="s">
        <v>1612</v>
      </c>
      <c r="CY197" t="s">
        <v>1612</v>
      </c>
      <c r="CZ197" t="s">
        <v>1612</v>
      </c>
      <c r="DA197" t="s">
        <v>1612</v>
      </c>
      <c r="DB197" t="s">
        <v>1612</v>
      </c>
      <c r="DC197" t="s">
        <v>1612</v>
      </c>
      <c r="DD197" t="s">
        <v>1612</v>
      </c>
      <c r="DE197" t="s">
        <v>1612</v>
      </c>
      <c r="DF197" t="s">
        <v>1612</v>
      </c>
      <c r="DG197" t="s">
        <v>1612</v>
      </c>
      <c r="DH197" t="s">
        <v>1612</v>
      </c>
      <c r="DI197" t="s">
        <v>1612</v>
      </c>
      <c r="DJ197" t="s">
        <v>1612</v>
      </c>
      <c r="DK197" t="s">
        <v>1612</v>
      </c>
      <c r="DL197" t="s">
        <v>1612</v>
      </c>
      <c r="DM197" t="s">
        <v>1612</v>
      </c>
      <c r="DN197" t="s">
        <v>1612</v>
      </c>
      <c r="DO197" t="s">
        <v>1612</v>
      </c>
      <c r="DP197" t="s">
        <v>1612</v>
      </c>
      <c r="DQ197" t="s">
        <v>1612</v>
      </c>
      <c r="DR197" t="s">
        <v>1612</v>
      </c>
      <c r="DS197" t="s">
        <v>1612</v>
      </c>
      <c r="DT197" t="s">
        <v>1612</v>
      </c>
      <c r="DU197" t="s">
        <v>1612</v>
      </c>
      <c r="DV197" t="s">
        <v>1612</v>
      </c>
      <c r="DW197" t="s">
        <v>1612</v>
      </c>
      <c r="DX197" t="s">
        <v>1612</v>
      </c>
      <c r="DY197" t="s">
        <v>1612</v>
      </c>
    </row>
    <row r="198" spans="6:129">
      <c r="F198" t="s">
        <v>1612</v>
      </c>
      <c r="G198" t="s">
        <v>1612</v>
      </c>
      <c r="H198" t="s">
        <v>1612</v>
      </c>
      <c r="I198" t="s">
        <v>1612</v>
      </c>
      <c r="J198" t="s">
        <v>1612</v>
      </c>
      <c r="K198" t="s">
        <v>1612</v>
      </c>
      <c r="L198" t="s">
        <v>1612</v>
      </c>
      <c r="M198" t="s">
        <v>1612</v>
      </c>
      <c r="N198" t="s">
        <v>1612</v>
      </c>
      <c r="O198" t="s">
        <v>1612</v>
      </c>
      <c r="P198" t="s">
        <v>1612</v>
      </c>
      <c r="Q198" t="s">
        <v>1612</v>
      </c>
      <c r="R198" t="s">
        <v>1612</v>
      </c>
      <c r="S198" t="s">
        <v>1612</v>
      </c>
      <c r="T198" t="s">
        <v>1612</v>
      </c>
      <c r="U198" t="s">
        <v>1612</v>
      </c>
      <c r="V198" t="s">
        <v>1612</v>
      </c>
      <c r="W198" t="s">
        <v>1612</v>
      </c>
      <c r="X198" t="s">
        <v>1612</v>
      </c>
      <c r="Y198" t="s">
        <v>1612</v>
      </c>
      <c r="Z198" t="s">
        <v>1612</v>
      </c>
      <c r="AA198" t="s">
        <v>1612</v>
      </c>
      <c r="AB198" t="s">
        <v>1612</v>
      </c>
      <c r="AC198" t="s">
        <v>1612</v>
      </c>
      <c r="AD198" t="s">
        <v>1612</v>
      </c>
      <c r="AE198" t="s">
        <v>1612</v>
      </c>
      <c r="AF198" t="s">
        <v>1612</v>
      </c>
      <c r="AG198" t="s">
        <v>1612</v>
      </c>
      <c r="AH198" t="s">
        <v>1612</v>
      </c>
      <c r="AI198" t="s">
        <v>1612</v>
      </c>
      <c r="AJ198" t="s">
        <v>1612</v>
      </c>
      <c r="AK198" t="s">
        <v>1612</v>
      </c>
      <c r="AL198" t="s">
        <v>1612</v>
      </c>
      <c r="AM198" t="s">
        <v>1612</v>
      </c>
      <c r="AN198" t="s">
        <v>1612</v>
      </c>
      <c r="AO198" t="s">
        <v>1612</v>
      </c>
      <c r="AP198" t="s">
        <v>1612</v>
      </c>
      <c r="AQ198" t="s">
        <v>1612</v>
      </c>
      <c r="AR198" t="s">
        <v>1612</v>
      </c>
      <c r="AS198" t="s">
        <v>1612</v>
      </c>
      <c r="AT198" t="s">
        <v>1612</v>
      </c>
      <c r="AU198" t="s">
        <v>1612</v>
      </c>
      <c r="AV198" t="s">
        <v>1612</v>
      </c>
      <c r="AW198" t="s">
        <v>1612</v>
      </c>
      <c r="AX198" t="s">
        <v>1612</v>
      </c>
      <c r="AY198" t="s">
        <v>1612</v>
      </c>
      <c r="AZ198" t="s">
        <v>1612</v>
      </c>
      <c r="BA198" t="s">
        <v>1612</v>
      </c>
      <c r="BB198" t="s">
        <v>1612</v>
      </c>
      <c r="BC198" t="s">
        <v>1612</v>
      </c>
      <c r="BD198" t="s">
        <v>1612</v>
      </c>
      <c r="BE198" t="s">
        <v>1612</v>
      </c>
      <c r="BF198" t="s">
        <v>1612</v>
      </c>
      <c r="BG198" t="s">
        <v>1612</v>
      </c>
      <c r="BH198" t="s">
        <v>1612</v>
      </c>
      <c r="BI198" t="s">
        <v>1612</v>
      </c>
      <c r="BJ198" t="s">
        <v>1612</v>
      </c>
      <c r="BK198" t="s">
        <v>1612</v>
      </c>
      <c r="BL198" t="s">
        <v>1612</v>
      </c>
      <c r="BM198" t="s">
        <v>1612</v>
      </c>
      <c r="BN198" t="s">
        <v>1612</v>
      </c>
      <c r="BO198" t="s">
        <v>1612</v>
      </c>
      <c r="BP198" t="s">
        <v>1612</v>
      </c>
      <c r="BQ198" t="s">
        <v>1612</v>
      </c>
      <c r="BR198" t="s">
        <v>1612</v>
      </c>
      <c r="BS198" t="s">
        <v>1612</v>
      </c>
      <c r="BT198" t="s">
        <v>1612</v>
      </c>
      <c r="BU198" t="s">
        <v>1612</v>
      </c>
      <c r="BV198" t="s">
        <v>1612</v>
      </c>
      <c r="BW198" t="s">
        <v>1612</v>
      </c>
      <c r="BX198" t="s">
        <v>1612</v>
      </c>
      <c r="BY198" t="s">
        <v>1612</v>
      </c>
      <c r="BZ198" t="s">
        <v>1612</v>
      </c>
      <c r="CA198" t="s">
        <v>1612</v>
      </c>
      <c r="CB198" t="s">
        <v>1612</v>
      </c>
      <c r="CC198" t="s">
        <v>1612</v>
      </c>
      <c r="CD198" t="s">
        <v>1612</v>
      </c>
      <c r="CE198" t="s">
        <v>1612</v>
      </c>
      <c r="CF198" t="s">
        <v>1612</v>
      </c>
      <c r="CG198" t="s">
        <v>1612</v>
      </c>
      <c r="CH198" t="s">
        <v>1612</v>
      </c>
      <c r="CI198" t="s">
        <v>1612</v>
      </c>
      <c r="CJ198" t="s">
        <v>1612</v>
      </c>
      <c r="CK198" t="s">
        <v>1612</v>
      </c>
      <c r="CL198" t="s">
        <v>1612</v>
      </c>
      <c r="CM198" t="s">
        <v>1612</v>
      </c>
      <c r="CN198" t="s">
        <v>1612</v>
      </c>
      <c r="CO198" t="s">
        <v>1612</v>
      </c>
      <c r="CP198" t="s">
        <v>1612</v>
      </c>
      <c r="CQ198" t="s">
        <v>1612</v>
      </c>
      <c r="CR198" t="s">
        <v>1612</v>
      </c>
      <c r="CS198" t="s">
        <v>1612</v>
      </c>
      <c r="CT198" t="s">
        <v>1612</v>
      </c>
      <c r="CU198" t="s">
        <v>1612</v>
      </c>
      <c r="CV198" t="s">
        <v>1612</v>
      </c>
      <c r="CW198" t="s">
        <v>1612</v>
      </c>
      <c r="CX198" t="s">
        <v>1612</v>
      </c>
      <c r="CY198" t="s">
        <v>1612</v>
      </c>
      <c r="CZ198" t="s">
        <v>1612</v>
      </c>
      <c r="DA198" t="s">
        <v>1612</v>
      </c>
      <c r="DB198" t="s">
        <v>1612</v>
      </c>
      <c r="DC198" t="s">
        <v>1612</v>
      </c>
      <c r="DD198" t="s">
        <v>1612</v>
      </c>
      <c r="DE198" t="s">
        <v>1612</v>
      </c>
      <c r="DF198" t="s">
        <v>1612</v>
      </c>
      <c r="DG198" t="s">
        <v>1612</v>
      </c>
      <c r="DH198" t="s">
        <v>1612</v>
      </c>
      <c r="DI198" t="s">
        <v>1612</v>
      </c>
      <c r="DJ198" t="s">
        <v>1612</v>
      </c>
      <c r="DK198" t="s">
        <v>1612</v>
      </c>
      <c r="DL198" t="s">
        <v>1612</v>
      </c>
      <c r="DM198" t="s">
        <v>1612</v>
      </c>
      <c r="DN198" t="s">
        <v>1612</v>
      </c>
      <c r="DO198" t="s">
        <v>1612</v>
      </c>
      <c r="DP198" t="s">
        <v>1612</v>
      </c>
      <c r="DQ198" t="s">
        <v>1612</v>
      </c>
      <c r="DR198" t="s">
        <v>1612</v>
      </c>
      <c r="DS198" t="s">
        <v>1612</v>
      </c>
      <c r="DT198" t="s">
        <v>1612</v>
      </c>
      <c r="DU198" t="s">
        <v>1612</v>
      </c>
      <c r="DV198" t="s">
        <v>1612</v>
      </c>
      <c r="DW198" t="s">
        <v>1612</v>
      </c>
      <c r="DX198" t="s">
        <v>1612</v>
      </c>
      <c r="DY198" t="s">
        <v>1612</v>
      </c>
    </row>
    <row r="199" spans="6:129">
      <c r="F199" t="s">
        <v>1612</v>
      </c>
      <c r="G199" t="s">
        <v>1612</v>
      </c>
      <c r="H199" t="s">
        <v>1612</v>
      </c>
      <c r="I199" t="s">
        <v>1612</v>
      </c>
      <c r="J199" t="s">
        <v>1612</v>
      </c>
      <c r="K199" t="s">
        <v>1612</v>
      </c>
      <c r="L199" t="s">
        <v>1612</v>
      </c>
      <c r="M199" t="s">
        <v>1612</v>
      </c>
      <c r="N199" t="s">
        <v>1612</v>
      </c>
      <c r="O199" t="s">
        <v>1612</v>
      </c>
      <c r="P199" t="s">
        <v>1612</v>
      </c>
      <c r="Q199" t="s">
        <v>1612</v>
      </c>
      <c r="R199" t="s">
        <v>1612</v>
      </c>
      <c r="S199" t="s">
        <v>1612</v>
      </c>
      <c r="T199" t="s">
        <v>1612</v>
      </c>
      <c r="U199" t="s">
        <v>1612</v>
      </c>
      <c r="V199" t="s">
        <v>1612</v>
      </c>
      <c r="W199" t="s">
        <v>1612</v>
      </c>
      <c r="X199" t="s">
        <v>1612</v>
      </c>
      <c r="Y199" t="s">
        <v>1612</v>
      </c>
      <c r="Z199" t="s">
        <v>1612</v>
      </c>
      <c r="AA199" t="s">
        <v>1612</v>
      </c>
      <c r="AB199" t="s">
        <v>1612</v>
      </c>
      <c r="AC199" t="s">
        <v>1612</v>
      </c>
      <c r="AD199" t="s">
        <v>1612</v>
      </c>
      <c r="AE199" t="s">
        <v>1612</v>
      </c>
      <c r="AF199" t="s">
        <v>1612</v>
      </c>
      <c r="AG199" t="s">
        <v>1612</v>
      </c>
      <c r="AH199" t="s">
        <v>1612</v>
      </c>
      <c r="AI199" t="s">
        <v>1612</v>
      </c>
      <c r="AJ199" t="s">
        <v>1612</v>
      </c>
      <c r="AK199" t="s">
        <v>1612</v>
      </c>
      <c r="AL199" t="s">
        <v>1612</v>
      </c>
      <c r="AM199" t="s">
        <v>1612</v>
      </c>
      <c r="AN199" t="s">
        <v>1612</v>
      </c>
      <c r="AO199" t="s">
        <v>1612</v>
      </c>
      <c r="AP199" t="s">
        <v>1612</v>
      </c>
      <c r="AQ199" t="s">
        <v>1612</v>
      </c>
      <c r="AR199" t="s">
        <v>1612</v>
      </c>
      <c r="AS199" t="s">
        <v>1612</v>
      </c>
      <c r="AT199" t="s">
        <v>1612</v>
      </c>
      <c r="AU199" t="s">
        <v>1612</v>
      </c>
      <c r="AV199" t="s">
        <v>1612</v>
      </c>
      <c r="AW199" t="s">
        <v>1612</v>
      </c>
      <c r="AX199" t="s">
        <v>1612</v>
      </c>
      <c r="AY199" t="s">
        <v>1612</v>
      </c>
      <c r="AZ199" t="s">
        <v>1612</v>
      </c>
      <c r="BA199" t="s">
        <v>1612</v>
      </c>
      <c r="BB199" t="s">
        <v>1612</v>
      </c>
      <c r="BC199" t="s">
        <v>1612</v>
      </c>
      <c r="BD199" t="s">
        <v>1612</v>
      </c>
      <c r="BE199" t="s">
        <v>1612</v>
      </c>
      <c r="BF199" t="s">
        <v>1612</v>
      </c>
      <c r="BG199" t="s">
        <v>1612</v>
      </c>
      <c r="BH199" t="s">
        <v>1612</v>
      </c>
      <c r="BI199" t="s">
        <v>1612</v>
      </c>
      <c r="BJ199" t="s">
        <v>1612</v>
      </c>
      <c r="BK199" t="s">
        <v>1612</v>
      </c>
      <c r="BL199" t="s">
        <v>1612</v>
      </c>
      <c r="BM199" t="s">
        <v>1612</v>
      </c>
      <c r="BN199" t="s">
        <v>1612</v>
      </c>
      <c r="BO199" t="s">
        <v>1612</v>
      </c>
      <c r="BP199" t="s">
        <v>1612</v>
      </c>
      <c r="BQ199" t="s">
        <v>1612</v>
      </c>
      <c r="BR199" t="s">
        <v>1612</v>
      </c>
      <c r="BS199" t="s">
        <v>1612</v>
      </c>
      <c r="BT199" t="s">
        <v>1612</v>
      </c>
      <c r="BU199" t="s">
        <v>1612</v>
      </c>
      <c r="BV199" t="s">
        <v>1612</v>
      </c>
      <c r="BW199" t="s">
        <v>1612</v>
      </c>
      <c r="BX199" t="s">
        <v>1612</v>
      </c>
      <c r="BY199" t="s">
        <v>1612</v>
      </c>
      <c r="BZ199" t="s">
        <v>1612</v>
      </c>
      <c r="CA199" t="s">
        <v>1612</v>
      </c>
      <c r="CB199" t="s">
        <v>1612</v>
      </c>
      <c r="CC199" t="s">
        <v>1612</v>
      </c>
      <c r="CD199" t="s">
        <v>1612</v>
      </c>
      <c r="CE199" t="s">
        <v>1612</v>
      </c>
      <c r="CF199" t="s">
        <v>1612</v>
      </c>
      <c r="CG199" t="s">
        <v>1612</v>
      </c>
      <c r="CH199" t="s">
        <v>1612</v>
      </c>
      <c r="CI199" t="s">
        <v>1612</v>
      </c>
      <c r="CJ199" t="s">
        <v>1612</v>
      </c>
      <c r="CK199" t="s">
        <v>1612</v>
      </c>
      <c r="CL199" t="s">
        <v>1612</v>
      </c>
      <c r="CM199" t="s">
        <v>1612</v>
      </c>
      <c r="CN199" t="s">
        <v>1612</v>
      </c>
      <c r="CO199" t="s">
        <v>1612</v>
      </c>
      <c r="CP199" t="s">
        <v>1612</v>
      </c>
      <c r="CQ199" t="s">
        <v>1612</v>
      </c>
      <c r="CR199" t="s">
        <v>1612</v>
      </c>
      <c r="CS199" t="s">
        <v>1612</v>
      </c>
      <c r="CT199" t="s">
        <v>1612</v>
      </c>
      <c r="CU199" t="s">
        <v>1612</v>
      </c>
      <c r="CV199" t="s">
        <v>1612</v>
      </c>
      <c r="CW199" t="s">
        <v>1612</v>
      </c>
      <c r="CX199" t="s">
        <v>1612</v>
      </c>
      <c r="CY199" t="s">
        <v>1612</v>
      </c>
      <c r="CZ199" t="s">
        <v>1612</v>
      </c>
      <c r="DA199" t="s">
        <v>1612</v>
      </c>
      <c r="DB199" t="s">
        <v>1612</v>
      </c>
      <c r="DC199" t="s">
        <v>1612</v>
      </c>
      <c r="DD199" t="s">
        <v>1612</v>
      </c>
      <c r="DE199" t="s">
        <v>1612</v>
      </c>
      <c r="DF199" t="s">
        <v>1612</v>
      </c>
      <c r="DG199" t="s">
        <v>1612</v>
      </c>
      <c r="DH199" t="s">
        <v>1612</v>
      </c>
      <c r="DI199" t="s">
        <v>1612</v>
      </c>
      <c r="DJ199" t="s">
        <v>1612</v>
      </c>
      <c r="DK199" t="s">
        <v>1612</v>
      </c>
      <c r="DL199" t="s">
        <v>1612</v>
      </c>
      <c r="DM199" t="s">
        <v>1612</v>
      </c>
      <c r="DN199" t="s">
        <v>1612</v>
      </c>
      <c r="DO199" t="s">
        <v>1612</v>
      </c>
      <c r="DP199" t="s">
        <v>1612</v>
      </c>
      <c r="DQ199" t="s">
        <v>1612</v>
      </c>
      <c r="DR199" t="s">
        <v>1612</v>
      </c>
      <c r="DS199" t="s">
        <v>1612</v>
      </c>
      <c r="DT199" t="s">
        <v>1612</v>
      </c>
      <c r="DU199" t="s">
        <v>1612</v>
      </c>
      <c r="DV199" t="s">
        <v>1612</v>
      </c>
      <c r="DW199" t="s">
        <v>1612</v>
      </c>
      <c r="DX199" t="s">
        <v>1612</v>
      </c>
      <c r="DY199" t="s">
        <v>1612</v>
      </c>
    </row>
    <row r="200" spans="6:129">
      <c r="F200" t="s">
        <v>1612</v>
      </c>
      <c r="G200" t="s">
        <v>1612</v>
      </c>
      <c r="H200" t="s">
        <v>1612</v>
      </c>
      <c r="I200" t="s">
        <v>1612</v>
      </c>
      <c r="J200" t="s">
        <v>1612</v>
      </c>
      <c r="K200" t="s">
        <v>1612</v>
      </c>
      <c r="L200" t="s">
        <v>1612</v>
      </c>
      <c r="M200" t="s">
        <v>1612</v>
      </c>
      <c r="N200" t="s">
        <v>1612</v>
      </c>
      <c r="O200" t="s">
        <v>1612</v>
      </c>
      <c r="P200" t="s">
        <v>1612</v>
      </c>
      <c r="Q200" t="s">
        <v>1612</v>
      </c>
      <c r="R200" t="s">
        <v>1612</v>
      </c>
      <c r="S200" t="s">
        <v>1612</v>
      </c>
      <c r="T200" t="s">
        <v>1612</v>
      </c>
      <c r="U200" t="s">
        <v>1612</v>
      </c>
      <c r="V200" t="s">
        <v>1612</v>
      </c>
      <c r="W200" t="s">
        <v>1612</v>
      </c>
      <c r="X200" t="s">
        <v>1612</v>
      </c>
      <c r="Y200" t="s">
        <v>1612</v>
      </c>
      <c r="Z200" t="s">
        <v>1612</v>
      </c>
      <c r="AA200" t="s">
        <v>1612</v>
      </c>
      <c r="AB200" t="s">
        <v>1612</v>
      </c>
      <c r="AC200" t="s">
        <v>1612</v>
      </c>
      <c r="AD200" t="s">
        <v>1612</v>
      </c>
      <c r="AE200" t="s">
        <v>1612</v>
      </c>
      <c r="AF200" t="s">
        <v>1612</v>
      </c>
      <c r="AG200" t="s">
        <v>1612</v>
      </c>
      <c r="AH200" t="s">
        <v>1612</v>
      </c>
      <c r="AI200" t="s">
        <v>1612</v>
      </c>
      <c r="AJ200" t="s">
        <v>1612</v>
      </c>
      <c r="AK200" t="s">
        <v>1612</v>
      </c>
      <c r="AL200" t="s">
        <v>1612</v>
      </c>
      <c r="AM200" t="s">
        <v>1612</v>
      </c>
      <c r="AN200" t="s">
        <v>1612</v>
      </c>
      <c r="AO200" t="s">
        <v>1612</v>
      </c>
      <c r="AP200" t="s">
        <v>1612</v>
      </c>
      <c r="AQ200" t="s">
        <v>1612</v>
      </c>
      <c r="AR200" t="s">
        <v>1612</v>
      </c>
      <c r="AS200" t="s">
        <v>1612</v>
      </c>
      <c r="AT200" t="s">
        <v>1612</v>
      </c>
      <c r="AU200" t="s">
        <v>1612</v>
      </c>
      <c r="AV200" t="s">
        <v>1612</v>
      </c>
      <c r="AW200" t="s">
        <v>1612</v>
      </c>
      <c r="AX200" t="s">
        <v>1612</v>
      </c>
      <c r="AY200" t="s">
        <v>1612</v>
      </c>
      <c r="AZ200" t="s">
        <v>1612</v>
      </c>
      <c r="BA200" t="s">
        <v>1612</v>
      </c>
      <c r="BB200" t="s">
        <v>1612</v>
      </c>
      <c r="BC200" t="s">
        <v>1612</v>
      </c>
      <c r="BD200" t="s">
        <v>1612</v>
      </c>
      <c r="BE200" t="s">
        <v>1612</v>
      </c>
      <c r="BF200" t="s">
        <v>1612</v>
      </c>
      <c r="BG200" t="s">
        <v>1612</v>
      </c>
      <c r="BH200" t="s">
        <v>1612</v>
      </c>
      <c r="BI200" t="s">
        <v>1612</v>
      </c>
      <c r="BJ200" t="s">
        <v>1612</v>
      </c>
      <c r="BK200" t="s">
        <v>1612</v>
      </c>
      <c r="BL200" t="s">
        <v>1612</v>
      </c>
      <c r="BM200" t="s">
        <v>1612</v>
      </c>
      <c r="BN200" t="s">
        <v>1612</v>
      </c>
      <c r="BO200" t="s">
        <v>1612</v>
      </c>
      <c r="BP200" t="s">
        <v>1612</v>
      </c>
      <c r="BQ200" t="s">
        <v>1612</v>
      </c>
      <c r="BR200" t="s">
        <v>1612</v>
      </c>
      <c r="BS200" t="s">
        <v>1612</v>
      </c>
      <c r="BT200" t="s">
        <v>1612</v>
      </c>
      <c r="BU200" t="s">
        <v>1612</v>
      </c>
      <c r="BV200" t="s">
        <v>1612</v>
      </c>
      <c r="BW200" t="s">
        <v>1612</v>
      </c>
      <c r="BX200" t="s">
        <v>1612</v>
      </c>
      <c r="BY200" t="s">
        <v>1612</v>
      </c>
      <c r="BZ200" t="s">
        <v>1612</v>
      </c>
      <c r="CA200" t="s">
        <v>1612</v>
      </c>
      <c r="CB200" t="s">
        <v>1612</v>
      </c>
      <c r="CC200" t="s">
        <v>1612</v>
      </c>
      <c r="CD200" t="s">
        <v>1612</v>
      </c>
      <c r="CE200" t="s">
        <v>1612</v>
      </c>
      <c r="CF200" t="s">
        <v>1612</v>
      </c>
      <c r="CG200" t="s">
        <v>1612</v>
      </c>
      <c r="CH200" t="s">
        <v>1612</v>
      </c>
      <c r="CI200" t="s">
        <v>1612</v>
      </c>
      <c r="CJ200" t="s">
        <v>1612</v>
      </c>
      <c r="CK200" t="s">
        <v>1612</v>
      </c>
      <c r="CL200" t="s">
        <v>1612</v>
      </c>
      <c r="CM200" t="s">
        <v>1612</v>
      </c>
      <c r="CN200" t="s">
        <v>1612</v>
      </c>
      <c r="CO200" t="s">
        <v>1612</v>
      </c>
      <c r="CP200" t="s">
        <v>1612</v>
      </c>
      <c r="CQ200" t="s">
        <v>1612</v>
      </c>
      <c r="CR200" t="s">
        <v>1612</v>
      </c>
      <c r="CS200" t="s">
        <v>1612</v>
      </c>
      <c r="CT200" t="s">
        <v>1612</v>
      </c>
      <c r="CU200" t="s">
        <v>1612</v>
      </c>
      <c r="CV200" t="s">
        <v>1612</v>
      </c>
      <c r="CW200" t="s">
        <v>1612</v>
      </c>
      <c r="CX200" t="s">
        <v>1612</v>
      </c>
      <c r="CY200" t="s">
        <v>1612</v>
      </c>
      <c r="CZ200" t="s">
        <v>1612</v>
      </c>
      <c r="DA200" t="s">
        <v>1612</v>
      </c>
      <c r="DB200" t="s">
        <v>1612</v>
      </c>
      <c r="DC200" t="s">
        <v>1612</v>
      </c>
      <c r="DD200" t="s">
        <v>1612</v>
      </c>
      <c r="DE200" t="s">
        <v>1612</v>
      </c>
      <c r="DF200" t="s">
        <v>1612</v>
      </c>
      <c r="DG200" t="s">
        <v>1612</v>
      </c>
      <c r="DH200" t="s">
        <v>1612</v>
      </c>
      <c r="DI200" t="s">
        <v>1612</v>
      </c>
      <c r="DJ200" t="s">
        <v>1612</v>
      </c>
      <c r="DK200" t="s">
        <v>1612</v>
      </c>
      <c r="DL200" t="s">
        <v>1612</v>
      </c>
      <c r="DM200" t="s">
        <v>1612</v>
      </c>
      <c r="DN200" t="s">
        <v>1612</v>
      </c>
      <c r="DO200" t="s">
        <v>1612</v>
      </c>
      <c r="DP200" t="s">
        <v>1612</v>
      </c>
      <c r="DQ200" t="s">
        <v>1612</v>
      </c>
      <c r="DR200" t="s">
        <v>1612</v>
      </c>
      <c r="DS200" t="s">
        <v>1612</v>
      </c>
      <c r="DT200" t="s">
        <v>1612</v>
      </c>
      <c r="DU200" t="s">
        <v>1612</v>
      </c>
      <c r="DV200" t="s">
        <v>1612</v>
      </c>
      <c r="DW200" t="s">
        <v>1612</v>
      </c>
      <c r="DX200" t="s">
        <v>1612</v>
      </c>
      <c r="DY200" t="s">
        <v>1612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158"/>
  <sheetViews>
    <sheetView zoomScale="80" zoomScaleNormal="80" workbookViewId="0"/>
  </sheetViews>
  <sheetFormatPr defaultRowHeight="15"/>
  <cols>
    <col min="1" max="1" width="8.28515625" customWidth="1"/>
  </cols>
  <sheetData>
    <row r="1" spans="1:159">
      <c r="A1" s="388" t="s">
        <v>1468</v>
      </c>
    </row>
    <row r="5" spans="1:159">
      <c r="A5" s="547"/>
      <c r="B5" s="106" t="s">
        <v>1469</v>
      </c>
      <c r="C5" s="106"/>
      <c r="D5" s="106"/>
      <c r="E5" s="106"/>
      <c r="F5" s="106"/>
      <c r="G5" s="106"/>
      <c r="H5" s="106"/>
      <c r="I5" s="106"/>
      <c r="J5" s="106"/>
      <c r="K5" s="106"/>
      <c r="L5" s="106"/>
      <c r="M5" s="106"/>
      <c r="N5" s="106"/>
      <c r="O5" s="106"/>
      <c r="P5" s="106" t="s">
        <v>1470</v>
      </c>
      <c r="Q5" s="106"/>
      <c r="R5" s="106"/>
      <c r="S5" s="106" t="s">
        <v>1471</v>
      </c>
      <c r="T5" s="106"/>
      <c r="U5" s="547"/>
      <c r="V5" s="106"/>
      <c r="W5" s="106"/>
      <c r="X5" s="106"/>
      <c r="Y5" s="106"/>
      <c r="Z5" s="106"/>
      <c r="AA5" s="106"/>
      <c r="AB5" s="106"/>
      <c r="AC5" s="106"/>
      <c r="AD5" s="106"/>
      <c r="AE5" s="106"/>
      <c r="AF5" s="106"/>
      <c r="AG5" s="106"/>
      <c r="AH5" s="106"/>
      <c r="AI5" s="106"/>
      <c r="AJ5" s="106"/>
      <c r="AK5" s="106"/>
      <c r="AL5" s="106"/>
      <c r="AM5" s="106"/>
      <c r="AN5" s="106"/>
      <c r="AO5" s="106"/>
      <c r="AP5" s="106"/>
      <c r="AQ5" s="106" t="s">
        <v>654</v>
      </c>
      <c r="AR5" s="547"/>
      <c r="AS5" s="106"/>
      <c r="AT5" s="106"/>
      <c r="AU5" s="106" t="s">
        <v>655</v>
      </c>
      <c r="AV5" s="106"/>
      <c r="AW5" s="106"/>
      <c r="AX5" s="106"/>
      <c r="AY5" s="106"/>
      <c r="AZ5" s="106"/>
      <c r="BA5" s="106"/>
      <c r="BB5" s="106"/>
      <c r="BC5" s="106"/>
      <c r="BD5" s="106"/>
      <c r="BE5" s="106"/>
      <c r="BF5" s="106"/>
      <c r="BG5" s="106"/>
      <c r="BH5" s="106"/>
      <c r="BI5" s="106"/>
      <c r="BJ5" s="106"/>
      <c r="BK5" s="106"/>
      <c r="BL5" s="106" t="s">
        <v>656</v>
      </c>
      <c r="BM5" s="106"/>
      <c r="BN5" s="547"/>
      <c r="BO5" s="106"/>
      <c r="BP5" s="106"/>
      <c r="BQ5" s="106"/>
      <c r="BR5" s="106"/>
      <c r="BS5" s="106"/>
      <c r="BT5" s="106"/>
      <c r="BU5" s="106" t="s">
        <v>657</v>
      </c>
      <c r="BV5" s="106"/>
      <c r="BW5" s="547"/>
      <c r="BX5" s="106"/>
      <c r="BY5" s="106"/>
      <c r="BZ5" s="106"/>
      <c r="CA5" s="106"/>
      <c r="CB5" s="106"/>
      <c r="CC5" s="106"/>
      <c r="CD5" s="106"/>
      <c r="CE5" s="106"/>
      <c r="CF5" s="106"/>
      <c r="CG5" s="106"/>
      <c r="CH5" s="106"/>
      <c r="CI5" s="106"/>
      <c r="CJ5" s="106"/>
      <c r="CK5" s="106"/>
      <c r="CL5" s="106"/>
      <c r="CM5" s="106"/>
      <c r="CN5" s="106" t="s">
        <v>658</v>
      </c>
      <c r="CO5" s="547"/>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547"/>
      <c r="FC5" s="106" t="s">
        <v>1472</v>
      </c>
    </row>
    <row r="6" spans="1:159">
      <c r="A6" s="106"/>
      <c r="B6" s="108" t="s">
        <v>662</v>
      </c>
      <c r="C6" s="108" t="s">
        <v>662</v>
      </c>
      <c r="D6" s="108" t="s">
        <v>662</v>
      </c>
      <c r="E6" s="108" t="s">
        <v>662</v>
      </c>
      <c r="F6" s="108" t="s">
        <v>662</v>
      </c>
      <c r="G6" s="108" t="s">
        <v>662</v>
      </c>
      <c r="H6" s="108" t="s">
        <v>662</v>
      </c>
      <c r="I6" s="108" t="s">
        <v>662</v>
      </c>
      <c r="J6" s="108" t="s">
        <v>662</v>
      </c>
      <c r="K6" s="108" t="s">
        <v>662</v>
      </c>
      <c r="L6" s="108" t="s">
        <v>662</v>
      </c>
      <c r="M6" s="108" t="s">
        <v>662</v>
      </c>
      <c r="N6" s="108" t="s">
        <v>662</v>
      </c>
      <c r="O6" s="108" t="s">
        <v>662</v>
      </c>
      <c r="P6" s="109" t="s">
        <v>663</v>
      </c>
      <c r="Q6" s="109" t="s">
        <v>663</v>
      </c>
      <c r="R6" s="109" t="s">
        <v>663</v>
      </c>
      <c r="S6" s="110" t="s">
        <v>664</v>
      </c>
      <c r="T6" s="110" t="s">
        <v>664</v>
      </c>
      <c r="U6" s="110" t="s">
        <v>664</v>
      </c>
      <c r="V6" s="110" t="s">
        <v>664</v>
      </c>
      <c r="W6" s="110" t="s">
        <v>664</v>
      </c>
      <c r="X6" s="110" t="s">
        <v>664</v>
      </c>
      <c r="Y6" s="110" t="s">
        <v>664</v>
      </c>
      <c r="Z6" s="110" t="s">
        <v>664</v>
      </c>
      <c r="AA6" s="110" t="s">
        <v>664</v>
      </c>
      <c r="AB6" s="110" t="s">
        <v>664</v>
      </c>
      <c r="AC6" s="110" t="s">
        <v>664</v>
      </c>
      <c r="AD6" s="110" t="s">
        <v>664</v>
      </c>
      <c r="AE6" s="110" t="s">
        <v>664</v>
      </c>
      <c r="AF6" s="110" t="s">
        <v>664</v>
      </c>
      <c r="AG6" s="110" t="s">
        <v>664</v>
      </c>
      <c r="AH6" s="110" t="s">
        <v>664</v>
      </c>
      <c r="AI6" s="110" t="s">
        <v>664</v>
      </c>
      <c r="AJ6" s="110" t="s">
        <v>664</v>
      </c>
      <c r="AK6" s="110" t="s">
        <v>664</v>
      </c>
      <c r="AL6" s="110" t="s">
        <v>664</v>
      </c>
      <c r="AM6" s="110" t="s">
        <v>664</v>
      </c>
      <c r="AN6" s="110" t="s">
        <v>664</v>
      </c>
      <c r="AO6" s="110" t="s">
        <v>664</v>
      </c>
      <c r="AP6" s="110" t="s">
        <v>664</v>
      </c>
      <c r="AQ6" s="111" t="s">
        <v>665</v>
      </c>
      <c r="AR6" s="111" t="s">
        <v>665</v>
      </c>
      <c r="AS6" s="111" t="s">
        <v>665</v>
      </c>
      <c r="AT6" s="111" t="s">
        <v>665</v>
      </c>
      <c r="AU6" s="112" t="s">
        <v>666</v>
      </c>
      <c r="AV6" s="112" t="s">
        <v>666</v>
      </c>
      <c r="AW6" s="112" t="s">
        <v>666</v>
      </c>
      <c r="AX6" s="112" t="s">
        <v>666</v>
      </c>
      <c r="AY6" s="112" t="s">
        <v>666</v>
      </c>
      <c r="AZ6" s="112" t="s">
        <v>666</v>
      </c>
      <c r="BA6" s="112" t="s">
        <v>666</v>
      </c>
      <c r="BB6" s="112" t="s">
        <v>666</v>
      </c>
      <c r="BC6" s="112" t="s">
        <v>666</v>
      </c>
      <c r="BD6" s="112" t="s">
        <v>666</v>
      </c>
      <c r="BE6" s="112" t="s">
        <v>666</v>
      </c>
      <c r="BF6" s="112" t="s">
        <v>666</v>
      </c>
      <c r="BG6" s="112" t="s">
        <v>666</v>
      </c>
      <c r="BH6" s="112" t="s">
        <v>666</v>
      </c>
      <c r="BI6" s="112" t="s">
        <v>666</v>
      </c>
      <c r="BJ6" s="112" t="s">
        <v>666</v>
      </c>
      <c r="BK6" s="112" t="s">
        <v>666</v>
      </c>
      <c r="BL6" s="113" t="s">
        <v>1287</v>
      </c>
      <c r="BM6" s="113" t="s">
        <v>1287</v>
      </c>
      <c r="BN6" s="113" t="s">
        <v>1287</v>
      </c>
      <c r="BO6" s="113" t="s">
        <v>1287</v>
      </c>
      <c r="BP6" s="113" t="s">
        <v>1287</v>
      </c>
      <c r="BQ6" s="113" t="s">
        <v>1287</v>
      </c>
      <c r="BR6" s="113" t="s">
        <v>1287</v>
      </c>
      <c r="BS6" s="113" t="s">
        <v>1287</v>
      </c>
      <c r="BT6" s="113" t="s">
        <v>1287</v>
      </c>
      <c r="BU6" s="114" t="s">
        <v>1473</v>
      </c>
      <c r="BV6" s="114" t="s">
        <v>1473</v>
      </c>
      <c r="BW6" s="114" t="s">
        <v>1473</v>
      </c>
      <c r="BX6" s="114" t="s">
        <v>1473</v>
      </c>
      <c r="BY6" s="114" t="s">
        <v>1473</v>
      </c>
      <c r="BZ6" s="114" t="s">
        <v>1473</v>
      </c>
      <c r="CA6" s="114" t="s">
        <v>1473</v>
      </c>
      <c r="CB6" s="114" t="s">
        <v>1473</v>
      </c>
      <c r="CC6" s="114" t="s">
        <v>1473</v>
      </c>
      <c r="CD6" s="114" t="s">
        <v>1473</v>
      </c>
      <c r="CE6" s="114" t="s">
        <v>1473</v>
      </c>
      <c r="CF6" s="114" t="s">
        <v>1473</v>
      </c>
      <c r="CG6" s="114" t="s">
        <v>1473</v>
      </c>
      <c r="CH6" s="114" t="s">
        <v>1473</v>
      </c>
      <c r="CI6" s="114" t="s">
        <v>1473</v>
      </c>
      <c r="CJ6" s="114" t="s">
        <v>1473</v>
      </c>
      <c r="CK6" s="114" t="s">
        <v>1473</v>
      </c>
      <c r="CL6" s="114" t="s">
        <v>1473</v>
      </c>
      <c r="CM6" s="114" t="s">
        <v>1473</v>
      </c>
      <c r="CN6" s="401" t="s">
        <v>1220</v>
      </c>
      <c r="CO6" s="401" t="s">
        <v>1220</v>
      </c>
      <c r="CP6" s="401" t="s">
        <v>1220</v>
      </c>
      <c r="CQ6" s="401" t="s">
        <v>1220</v>
      </c>
      <c r="CR6" s="401" t="s">
        <v>1220</v>
      </c>
      <c r="CS6" s="401" t="s">
        <v>1220</v>
      </c>
      <c r="CT6" s="401" t="s">
        <v>1220</v>
      </c>
      <c r="CU6" s="401" t="s">
        <v>1220</v>
      </c>
      <c r="CV6" s="401" t="s">
        <v>1220</v>
      </c>
      <c r="CW6" s="401" t="s">
        <v>1220</v>
      </c>
      <c r="CX6" s="401" t="s">
        <v>1220</v>
      </c>
      <c r="CY6" s="401" t="s">
        <v>1220</v>
      </c>
      <c r="CZ6" s="401" t="s">
        <v>1220</v>
      </c>
      <c r="DA6" s="401" t="s">
        <v>1220</v>
      </c>
      <c r="DB6" s="401" t="s">
        <v>1220</v>
      </c>
      <c r="DC6" s="401" t="s">
        <v>1220</v>
      </c>
      <c r="DD6" s="401" t="s">
        <v>1220</v>
      </c>
      <c r="DE6" s="401" t="s">
        <v>1220</v>
      </c>
      <c r="DF6" s="401" t="s">
        <v>1220</v>
      </c>
      <c r="DG6" s="401" t="s">
        <v>1220</v>
      </c>
      <c r="DH6" s="401" t="s">
        <v>1220</v>
      </c>
      <c r="DI6" s="401" t="s">
        <v>1220</v>
      </c>
      <c r="DJ6" s="401" t="s">
        <v>1220</v>
      </c>
      <c r="DK6" s="401" t="s">
        <v>1220</v>
      </c>
      <c r="DL6" s="401" t="s">
        <v>1220</v>
      </c>
      <c r="DM6" s="401" t="s">
        <v>1220</v>
      </c>
      <c r="DN6" s="401" t="s">
        <v>1220</v>
      </c>
      <c r="DO6" s="401" t="s">
        <v>1220</v>
      </c>
      <c r="DP6" s="401" t="s">
        <v>1220</v>
      </c>
      <c r="DQ6" s="401" t="s">
        <v>1220</v>
      </c>
      <c r="DR6" s="401" t="s">
        <v>1220</v>
      </c>
      <c r="DS6" s="401" t="s">
        <v>1220</v>
      </c>
      <c r="DT6" s="401" t="s">
        <v>1220</v>
      </c>
      <c r="DU6" s="401" t="s">
        <v>1220</v>
      </c>
      <c r="DV6" s="401" t="s">
        <v>1220</v>
      </c>
      <c r="DW6" s="401" t="s">
        <v>1220</v>
      </c>
      <c r="DX6" s="401" t="s">
        <v>1220</v>
      </c>
      <c r="DY6" s="401" t="s">
        <v>1220</v>
      </c>
      <c r="DZ6" s="401" t="s">
        <v>1220</v>
      </c>
      <c r="EA6" s="401" t="s">
        <v>1220</v>
      </c>
      <c r="EB6" s="401" t="s">
        <v>1220</v>
      </c>
      <c r="EC6" s="401" t="s">
        <v>1220</v>
      </c>
      <c r="ED6" s="401" t="s">
        <v>1220</v>
      </c>
      <c r="EE6" s="401" t="s">
        <v>1220</v>
      </c>
      <c r="EF6" s="401" t="s">
        <v>1220</v>
      </c>
      <c r="EG6" s="401" t="s">
        <v>1220</v>
      </c>
      <c r="EH6" s="401" t="s">
        <v>1220</v>
      </c>
      <c r="EI6" s="401" t="s">
        <v>1220</v>
      </c>
      <c r="EJ6" s="401" t="s">
        <v>1220</v>
      </c>
      <c r="EK6" s="401" t="s">
        <v>1220</v>
      </c>
      <c r="EL6" s="401" t="s">
        <v>1220</v>
      </c>
      <c r="EM6" s="401" t="s">
        <v>1220</v>
      </c>
      <c r="EN6" s="401" t="s">
        <v>1220</v>
      </c>
      <c r="EO6" s="401" t="s">
        <v>1220</v>
      </c>
      <c r="EP6" s="401" t="s">
        <v>1220</v>
      </c>
      <c r="EQ6" s="401" t="s">
        <v>1220</v>
      </c>
      <c r="ER6" s="401" t="s">
        <v>1220</v>
      </c>
      <c r="ES6" s="401" t="s">
        <v>1220</v>
      </c>
      <c r="ET6" s="401" t="s">
        <v>1220</v>
      </c>
      <c r="EU6" s="401" t="s">
        <v>1220</v>
      </c>
      <c r="EV6" s="401" t="s">
        <v>1220</v>
      </c>
      <c r="EW6" s="401" t="s">
        <v>1220</v>
      </c>
      <c r="EX6" s="401" t="s">
        <v>1220</v>
      </c>
      <c r="EY6" s="401" t="s">
        <v>1220</v>
      </c>
      <c r="EZ6" s="401" t="s">
        <v>1220</v>
      </c>
      <c r="FA6" s="401" t="s">
        <v>1220</v>
      </c>
      <c r="FB6" s="401" t="s">
        <v>1220</v>
      </c>
      <c r="FC6" s="115" t="s">
        <v>21</v>
      </c>
    </row>
    <row r="7" spans="1:159">
      <c r="A7" s="106"/>
      <c r="B7" s="108" t="s">
        <v>1474</v>
      </c>
      <c r="C7" s="108" t="s">
        <v>667</v>
      </c>
      <c r="D7" s="108" t="s">
        <v>1475</v>
      </c>
      <c r="E7" s="108" t="s">
        <v>720</v>
      </c>
      <c r="F7" s="108" t="s">
        <v>680</v>
      </c>
      <c r="G7" s="108" t="s">
        <v>684</v>
      </c>
      <c r="H7" s="108" t="s">
        <v>685</v>
      </c>
      <c r="I7" s="108" t="s">
        <v>686</v>
      </c>
      <c r="J7" s="108" t="s">
        <v>672</v>
      </c>
      <c r="K7" s="108" t="s">
        <v>673</v>
      </c>
      <c r="L7" s="108" t="s">
        <v>674</v>
      </c>
      <c r="M7" s="108" t="s">
        <v>675</v>
      </c>
      <c r="N7" s="108" t="s">
        <v>676</v>
      </c>
      <c r="O7" s="108" t="s">
        <v>677</v>
      </c>
      <c r="P7" s="109" t="s">
        <v>1474</v>
      </c>
      <c r="Q7" s="109" t="s">
        <v>701</v>
      </c>
      <c r="R7" s="109" t="s">
        <v>709</v>
      </c>
      <c r="S7" s="110" t="s">
        <v>1476</v>
      </c>
      <c r="T7" s="110" t="s">
        <v>723</v>
      </c>
      <c r="U7" s="110" t="s">
        <v>1477</v>
      </c>
      <c r="V7" s="110" t="s">
        <v>712</v>
      </c>
      <c r="W7" s="110" t="s">
        <v>716</v>
      </c>
      <c r="X7" s="110" t="s">
        <v>1365</v>
      </c>
      <c r="Y7" s="110" t="s">
        <v>1272</v>
      </c>
      <c r="Z7" s="110" t="s">
        <v>1366</v>
      </c>
      <c r="AA7" s="110" t="s">
        <v>1478</v>
      </c>
      <c r="AB7" s="110" t="s">
        <v>724</v>
      </c>
      <c r="AC7" s="110" t="s">
        <v>1479</v>
      </c>
      <c r="AD7" s="110" t="s">
        <v>1480</v>
      </c>
      <c r="AE7" s="110" t="s">
        <v>1481</v>
      </c>
      <c r="AF7" s="110" t="s">
        <v>1371</v>
      </c>
      <c r="AG7" s="110" t="s">
        <v>1372</v>
      </c>
      <c r="AH7" s="110" t="s">
        <v>1373</v>
      </c>
      <c r="AI7" s="110" t="s">
        <v>1482</v>
      </c>
      <c r="AJ7" s="110" t="s">
        <v>1483</v>
      </c>
      <c r="AK7" s="110" t="s">
        <v>1484</v>
      </c>
      <c r="AL7" s="110" t="s">
        <v>1485</v>
      </c>
      <c r="AM7" s="110" t="s">
        <v>1486</v>
      </c>
      <c r="AN7" s="110" t="s">
        <v>1487</v>
      </c>
      <c r="AO7" s="110" t="s">
        <v>1488</v>
      </c>
      <c r="AP7" s="110" t="s">
        <v>1489</v>
      </c>
      <c r="AQ7" s="111" t="s">
        <v>1490</v>
      </c>
      <c r="AR7" s="111" t="s">
        <v>1272</v>
      </c>
      <c r="AS7" s="111" t="s">
        <v>685</v>
      </c>
      <c r="AT7" s="111" t="s">
        <v>1491</v>
      </c>
      <c r="AU7" s="112" t="s">
        <v>688</v>
      </c>
      <c r="AV7" s="112" t="s">
        <v>693</v>
      </c>
      <c r="AW7" s="112" t="s">
        <v>1272</v>
      </c>
      <c r="AX7" s="112" t="s">
        <v>1372</v>
      </c>
      <c r="AY7" s="112" t="s">
        <v>689</v>
      </c>
      <c r="AZ7" s="112" t="s">
        <v>694</v>
      </c>
      <c r="BA7" s="112" t="s">
        <v>1366</v>
      </c>
      <c r="BB7" s="112" t="s">
        <v>684</v>
      </c>
      <c r="BC7" s="112" t="s">
        <v>1275</v>
      </c>
      <c r="BD7" s="112" t="s">
        <v>1276</v>
      </c>
      <c r="BE7" s="112" t="s">
        <v>1277</v>
      </c>
      <c r="BF7" s="112" t="s">
        <v>1492</v>
      </c>
      <c r="BG7" s="112" t="s">
        <v>1279</v>
      </c>
      <c r="BH7" s="112" t="s">
        <v>1493</v>
      </c>
      <c r="BI7" s="112" t="s">
        <v>1494</v>
      </c>
      <c r="BJ7" s="112" t="s">
        <v>1495</v>
      </c>
      <c r="BK7" s="112" t="s">
        <v>1496</v>
      </c>
      <c r="BL7" s="113" t="s">
        <v>667</v>
      </c>
      <c r="BM7" s="113" t="s">
        <v>709</v>
      </c>
      <c r="BN7" s="113" t="s">
        <v>671</v>
      </c>
      <c r="BO7" s="113" t="s">
        <v>682</v>
      </c>
      <c r="BP7" s="113" t="s">
        <v>674</v>
      </c>
      <c r="BQ7" s="113" t="s">
        <v>675</v>
      </c>
      <c r="BR7" s="113" t="s">
        <v>1497</v>
      </c>
      <c r="BS7" s="113" t="s">
        <v>1274</v>
      </c>
      <c r="BT7" s="113" t="s">
        <v>1278</v>
      </c>
      <c r="BU7" s="114" t="s">
        <v>1474</v>
      </c>
      <c r="BV7" s="114" t="s">
        <v>668</v>
      </c>
      <c r="BW7" s="114" t="s">
        <v>720</v>
      </c>
      <c r="BX7" s="114" t="s">
        <v>669</v>
      </c>
      <c r="BY7" s="114" t="s">
        <v>680</v>
      </c>
      <c r="BZ7" s="114" t="s">
        <v>670</v>
      </c>
      <c r="CA7" s="114" t="s">
        <v>681</v>
      </c>
      <c r="CB7" s="114" t="s">
        <v>1498</v>
      </c>
      <c r="CC7" s="114" t="s">
        <v>721</v>
      </c>
      <c r="CD7" s="114" t="s">
        <v>1332</v>
      </c>
      <c r="CE7" s="114" t="s">
        <v>1334</v>
      </c>
      <c r="CF7" s="114" t="s">
        <v>710</v>
      </c>
      <c r="CG7" s="114" t="s">
        <v>714</v>
      </c>
      <c r="CH7" s="114" t="s">
        <v>1499</v>
      </c>
      <c r="CI7" s="114" t="s">
        <v>722</v>
      </c>
      <c r="CJ7" s="114" t="s">
        <v>1500</v>
      </c>
      <c r="CK7" s="114" t="s">
        <v>1501</v>
      </c>
      <c r="CL7" s="114" t="s">
        <v>711</v>
      </c>
      <c r="CM7" s="114" t="s">
        <v>715</v>
      </c>
      <c r="CN7" s="401" t="s">
        <v>667</v>
      </c>
      <c r="CO7" s="401" t="s">
        <v>706</v>
      </c>
      <c r="CP7" s="401" t="s">
        <v>707</v>
      </c>
      <c r="CQ7" s="401" t="s">
        <v>708</v>
      </c>
      <c r="CR7" s="401" t="s">
        <v>1384</v>
      </c>
      <c r="CS7" s="401" t="s">
        <v>1502</v>
      </c>
      <c r="CT7" s="401" t="s">
        <v>709</v>
      </c>
      <c r="CU7" s="401" t="s">
        <v>1385</v>
      </c>
      <c r="CV7" s="401" t="s">
        <v>1386</v>
      </c>
      <c r="CW7" s="401" t="s">
        <v>1387</v>
      </c>
      <c r="CX7" s="401" t="s">
        <v>1388</v>
      </c>
      <c r="CY7" s="401" t="s">
        <v>1503</v>
      </c>
      <c r="CZ7" s="401" t="s">
        <v>681</v>
      </c>
      <c r="DA7" s="401" t="s">
        <v>714</v>
      </c>
      <c r="DB7" s="401" t="s">
        <v>715</v>
      </c>
      <c r="DC7" s="401" t="s">
        <v>716</v>
      </c>
      <c r="DD7" s="401" t="s">
        <v>1481</v>
      </c>
      <c r="DE7" s="401" t="s">
        <v>1486</v>
      </c>
      <c r="DF7" s="401" t="s">
        <v>671</v>
      </c>
      <c r="DG7" s="401" t="s">
        <v>687</v>
      </c>
      <c r="DH7" s="401" t="s">
        <v>692</v>
      </c>
      <c r="DI7" s="401" t="s">
        <v>1365</v>
      </c>
      <c r="DJ7" s="401" t="s">
        <v>1371</v>
      </c>
      <c r="DK7" s="401" t="s">
        <v>1487</v>
      </c>
      <c r="DL7" s="401" t="s">
        <v>682</v>
      </c>
      <c r="DM7" s="401" t="s">
        <v>688</v>
      </c>
      <c r="DN7" s="401" t="s">
        <v>693</v>
      </c>
      <c r="DO7" s="401" t="s">
        <v>1272</v>
      </c>
      <c r="DP7" s="401" t="s">
        <v>1372</v>
      </c>
      <c r="DQ7" s="401" t="s">
        <v>1488</v>
      </c>
      <c r="DR7" s="401" t="s">
        <v>683</v>
      </c>
      <c r="DS7" s="401" t="s">
        <v>689</v>
      </c>
      <c r="DT7" s="401" t="s">
        <v>694</v>
      </c>
      <c r="DU7" s="401" t="s">
        <v>1366</v>
      </c>
      <c r="DV7" s="401" t="s">
        <v>1373</v>
      </c>
      <c r="DW7" s="401" t="s">
        <v>1489</v>
      </c>
      <c r="DX7" s="401" t="s">
        <v>735</v>
      </c>
      <c r="DY7" s="401" t="s">
        <v>736</v>
      </c>
      <c r="DZ7" s="401" t="s">
        <v>1504</v>
      </c>
      <c r="EA7" s="401" t="s">
        <v>1505</v>
      </c>
      <c r="EB7" s="401" t="s">
        <v>1506</v>
      </c>
      <c r="EC7" s="401" t="s">
        <v>1507</v>
      </c>
      <c r="ED7" s="401" t="s">
        <v>684</v>
      </c>
      <c r="EE7" s="401" t="s">
        <v>690</v>
      </c>
      <c r="EF7" s="401" t="s">
        <v>695</v>
      </c>
      <c r="EG7" s="401" t="s">
        <v>1367</v>
      </c>
      <c r="EH7" s="401" t="s">
        <v>1374</v>
      </c>
      <c r="EI7" s="401" t="s">
        <v>1508</v>
      </c>
      <c r="EJ7" s="401" t="s">
        <v>673</v>
      </c>
      <c r="EK7" s="401" t="s">
        <v>691</v>
      </c>
      <c r="EL7" s="401" t="s">
        <v>699</v>
      </c>
      <c r="EM7" s="401" t="s">
        <v>1370</v>
      </c>
      <c r="EN7" s="401" t="s">
        <v>1377</v>
      </c>
      <c r="EO7" s="401" t="s">
        <v>1509</v>
      </c>
      <c r="EP7" s="401" t="s">
        <v>674</v>
      </c>
      <c r="EQ7" s="401" t="s">
        <v>1510</v>
      </c>
      <c r="ER7" s="401" t="s">
        <v>1511</v>
      </c>
      <c r="ES7" s="401" t="s">
        <v>1512</v>
      </c>
      <c r="ET7" s="401" t="s">
        <v>1513</v>
      </c>
      <c r="EU7" s="401" t="s">
        <v>1514</v>
      </c>
      <c r="EV7" s="401" t="s">
        <v>679</v>
      </c>
      <c r="EW7" s="401" t="s">
        <v>700</v>
      </c>
      <c r="EX7" s="401" t="s">
        <v>1515</v>
      </c>
      <c r="EY7" s="401" t="s">
        <v>1495</v>
      </c>
      <c r="EZ7" s="401" t="s">
        <v>1516</v>
      </c>
      <c r="FA7" s="401" t="s">
        <v>1517</v>
      </c>
      <c r="FB7" s="401" t="s">
        <v>1518</v>
      </c>
      <c r="FC7" s="115" t="s">
        <v>717</v>
      </c>
    </row>
    <row r="8" spans="1:159">
      <c r="A8" s="396" t="s">
        <v>382</v>
      </c>
      <c r="B8" s="548" t="s">
        <v>381</v>
      </c>
      <c r="C8" s="548" t="s">
        <v>380</v>
      </c>
      <c r="D8" s="548" t="s">
        <v>379</v>
      </c>
      <c r="E8" s="548" t="s">
        <v>378</v>
      </c>
      <c r="F8" s="548" t="s">
        <v>377</v>
      </c>
      <c r="G8" s="548" t="s">
        <v>737</v>
      </c>
      <c r="H8" s="548" t="s">
        <v>659</v>
      </c>
      <c r="I8" s="548" t="s">
        <v>660</v>
      </c>
      <c r="J8" s="548" t="s">
        <v>661</v>
      </c>
      <c r="K8" s="548" t="s">
        <v>738</v>
      </c>
      <c r="L8" s="548" t="s">
        <v>1300</v>
      </c>
      <c r="M8" s="548" t="s">
        <v>1362</v>
      </c>
      <c r="N8" s="548" t="s">
        <v>1414</v>
      </c>
      <c r="O8" s="548" t="s">
        <v>1395</v>
      </c>
      <c r="P8" s="548" t="s">
        <v>739</v>
      </c>
      <c r="Q8" s="548" t="s">
        <v>740</v>
      </c>
      <c r="R8" s="548" t="s">
        <v>384</v>
      </c>
      <c r="S8" s="548" t="s">
        <v>741</v>
      </c>
      <c r="T8" s="548" t="s">
        <v>742</v>
      </c>
      <c r="U8" s="548" t="s">
        <v>743</v>
      </c>
      <c r="V8" s="548" t="s">
        <v>744</v>
      </c>
      <c r="W8" s="548" t="s">
        <v>745</v>
      </c>
      <c r="X8" s="548" t="s">
        <v>746</v>
      </c>
      <c r="Y8" s="548" t="s">
        <v>747</v>
      </c>
      <c r="Z8" s="548" t="s">
        <v>748</v>
      </c>
      <c r="AA8" s="548" t="s">
        <v>749</v>
      </c>
      <c r="AB8" s="548" t="s">
        <v>750</v>
      </c>
      <c r="AC8" s="548" t="s">
        <v>751</v>
      </c>
      <c r="AD8" s="548" t="s">
        <v>752</v>
      </c>
      <c r="AE8" s="548" t="s">
        <v>753</v>
      </c>
      <c r="AF8" s="548" t="s">
        <v>754</v>
      </c>
      <c r="AG8" s="548" t="s">
        <v>755</v>
      </c>
      <c r="AH8" s="548" t="s">
        <v>756</v>
      </c>
      <c r="AI8" s="548" t="s">
        <v>373</v>
      </c>
      <c r="AJ8" s="548" t="s">
        <v>372</v>
      </c>
      <c r="AK8" s="548" t="s">
        <v>371</v>
      </c>
      <c r="AL8" s="548" t="s">
        <v>370</v>
      </c>
      <c r="AM8" s="548" t="s">
        <v>369</v>
      </c>
      <c r="AN8" s="548" t="s">
        <v>368</v>
      </c>
      <c r="AO8" s="548" t="s">
        <v>367</v>
      </c>
      <c r="AP8" s="548" t="s">
        <v>366</v>
      </c>
      <c r="AQ8" s="548" t="s">
        <v>1519</v>
      </c>
      <c r="AR8" s="548" t="s">
        <v>1520</v>
      </c>
      <c r="AS8" s="548" t="s">
        <v>757</v>
      </c>
      <c r="AT8" s="548" t="s">
        <v>1521</v>
      </c>
      <c r="AU8" s="548" t="s">
        <v>763</v>
      </c>
      <c r="AV8" s="548" t="s">
        <v>764</v>
      </c>
      <c r="AW8" s="548" t="s">
        <v>765</v>
      </c>
      <c r="AX8" s="548" t="s">
        <v>766</v>
      </c>
      <c r="AY8" s="548" t="s">
        <v>767</v>
      </c>
      <c r="AZ8" s="548" t="s">
        <v>1282</v>
      </c>
      <c r="BA8" s="548" t="s">
        <v>1522</v>
      </c>
      <c r="BB8" s="548" t="s">
        <v>762</v>
      </c>
      <c r="BC8" s="548" t="s">
        <v>773</v>
      </c>
      <c r="BD8" s="548" t="s">
        <v>774</v>
      </c>
      <c r="BE8" s="548" t="s">
        <v>775</v>
      </c>
      <c r="BF8" s="548" t="s">
        <v>776</v>
      </c>
      <c r="BG8" s="548" t="s">
        <v>777</v>
      </c>
      <c r="BH8" s="548" t="s">
        <v>1283</v>
      </c>
      <c r="BI8" s="548" t="s">
        <v>1523</v>
      </c>
      <c r="BJ8" s="548" t="s">
        <v>772</v>
      </c>
      <c r="BK8" s="548" t="s">
        <v>778</v>
      </c>
      <c r="BL8" s="548" t="s">
        <v>1294</v>
      </c>
      <c r="BM8" s="548" t="s">
        <v>1208</v>
      </c>
      <c r="BN8" s="548" t="s">
        <v>1295</v>
      </c>
      <c r="BO8" s="548" t="s">
        <v>1208</v>
      </c>
      <c r="BP8" s="548" t="s">
        <v>1297</v>
      </c>
      <c r="BQ8" s="548" t="s">
        <v>1208</v>
      </c>
      <c r="BR8" s="548" t="s">
        <v>1298</v>
      </c>
      <c r="BS8" s="548" t="s">
        <v>1299</v>
      </c>
      <c r="BT8" s="548" t="s">
        <v>1208</v>
      </c>
      <c r="BU8" s="549" t="s">
        <v>1199</v>
      </c>
      <c r="BV8" s="549" t="s">
        <v>1524</v>
      </c>
      <c r="BW8" s="549" t="s">
        <v>1525</v>
      </c>
      <c r="BX8" s="549" t="s">
        <v>1526</v>
      </c>
      <c r="BY8" s="549" t="s">
        <v>1527</v>
      </c>
      <c r="BZ8" s="549" t="s">
        <v>1528</v>
      </c>
      <c r="CA8" s="549" t="s">
        <v>1529</v>
      </c>
      <c r="CB8" s="549" t="s">
        <v>1530</v>
      </c>
      <c r="CC8" s="549" t="s">
        <v>1531</v>
      </c>
      <c r="CD8" s="549" t="s">
        <v>1532</v>
      </c>
      <c r="CE8" s="549" t="s">
        <v>1533</v>
      </c>
      <c r="CF8" s="549" t="s">
        <v>1534</v>
      </c>
      <c r="CG8" s="549" t="s">
        <v>1535</v>
      </c>
      <c r="CH8" s="549" t="s">
        <v>1536</v>
      </c>
      <c r="CI8" s="549" t="s">
        <v>1537</v>
      </c>
      <c r="CJ8" s="549" t="s">
        <v>1538</v>
      </c>
      <c r="CK8" s="549" t="s">
        <v>1539</v>
      </c>
      <c r="CL8" s="549" t="s">
        <v>1540</v>
      </c>
      <c r="CM8" s="549" t="s">
        <v>1541</v>
      </c>
      <c r="CN8" s="549" t="s">
        <v>1542</v>
      </c>
      <c r="CO8" s="549" t="s">
        <v>1543</v>
      </c>
      <c r="CP8" s="549" t="s">
        <v>1544</v>
      </c>
      <c r="CQ8" s="549" t="s">
        <v>1545</v>
      </c>
      <c r="CR8" s="549" t="s">
        <v>1546</v>
      </c>
      <c r="CS8" s="549" t="s">
        <v>1547</v>
      </c>
      <c r="CT8" s="549" t="s">
        <v>1548</v>
      </c>
      <c r="CU8" s="549" t="s">
        <v>1549</v>
      </c>
      <c r="CV8" s="549" t="s">
        <v>1550</v>
      </c>
      <c r="CW8" s="549" t="s">
        <v>1551</v>
      </c>
      <c r="CX8" s="549" t="s">
        <v>1552</v>
      </c>
      <c r="CY8" s="549" t="s">
        <v>1553</v>
      </c>
      <c r="CZ8" s="549" t="s">
        <v>1554</v>
      </c>
      <c r="DA8" s="549" t="s">
        <v>1555</v>
      </c>
      <c r="DB8" s="549" t="s">
        <v>1556</v>
      </c>
      <c r="DC8" s="549" t="s">
        <v>1557</v>
      </c>
      <c r="DD8" s="549" t="s">
        <v>1558</v>
      </c>
      <c r="DE8" s="549" t="s">
        <v>1559</v>
      </c>
      <c r="DF8" s="549" t="s">
        <v>1560</v>
      </c>
      <c r="DG8" s="549" t="s">
        <v>1561</v>
      </c>
      <c r="DH8" s="549" t="s">
        <v>1562</v>
      </c>
      <c r="DI8" s="549" t="s">
        <v>1563</v>
      </c>
      <c r="DJ8" s="549" t="s">
        <v>1564</v>
      </c>
      <c r="DK8" s="549" t="s">
        <v>1565</v>
      </c>
      <c r="DL8" s="549" t="s">
        <v>1566</v>
      </c>
      <c r="DM8" s="549" t="s">
        <v>1567</v>
      </c>
      <c r="DN8" s="549" t="s">
        <v>1568</v>
      </c>
      <c r="DO8" s="549" t="s">
        <v>1569</v>
      </c>
      <c r="DP8" s="549" t="s">
        <v>1570</v>
      </c>
      <c r="DQ8" s="549" t="s">
        <v>1571</v>
      </c>
      <c r="DR8" s="549" t="s">
        <v>1572</v>
      </c>
      <c r="DS8" s="549" t="s">
        <v>1573</v>
      </c>
      <c r="DT8" s="549" t="s">
        <v>1574</v>
      </c>
      <c r="DU8" s="549" t="s">
        <v>1575</v>
      </c>
      <c r="DV8" s="549" t="s">
        <v>1576</v>
      </c>
      <c r="DW8" s="549" t="s">
        <v>1577</v>
      </c>
      <c r="DX8" s="549" t="s">
        <v>1578</v>
      </c>
      <c r="DY8" s="549" t="s">
        <v>1579</v>
      </c>
      <c r="DZ8" s="549" t="s">
        <v>1580</v>
      </c>
      <c r="EA8" s="549" t="s">
        <v>1581</v>
      </c>
      <c r="EB8" s="549" t="s">
        <v>1582</v>
      </c>
      <c r="EC8" s="549" t="s">
        <v>1583</v>
      </c>
      <c r="ED8" s="549" t="s">
        <v>1584</v>
      </c>
      <c r="EE8" s="549" t="s">
        <v>1585</v>
      </c>
      <c r="EF8" s="549" t="s">
        <v>1586</v>
      </c>
      <c r="EG8" s="549" t="s">
        <v>1587</v>
      </c>
      <c r="EH8" s="549" t="s">
        <v>1588</v>
      </c>
      <c r="EI8" s="549" t="s">
        <v>1589</v>
      </c>
      <c r="EJ8" s="549" t="s">
        <v>1590</v>
      </c>
      <c r="EK8" s="549" t="s">
        <v>1591</v>
      </c>
      <c r="EL8" s="549" t="s">
        <v>1592</v>
      </c>
      <c r="EM8" s="549" t="s">
        <v>1593</v>
      </c>
      <c r="EN8" s="549" t="s">
        <v>1594</v>
      </c>
      <c r="EO8" s="549" t="s">
        <v>1595</v>
      </c>
      <c r="EP8" s="549" t="s">
        <v>1596</v>
      </c>
      <c r="EQ8" s="549" t="s">
        <v>1597</v>
      </c>
      <c r="ER8" s="549" t="s">
        <v>1598</v>
      </c>
      <c r="ES8" s="549" t="s">
        <v>1599</v>
      </c>
      <c r="ET8" s="549" t="s">
        <v>1600</v>
      </c>
      <c r="EU8" s="549" t="s">
        <v>1601</v>
      </c>
      <c r="EV8" s="549" t="s">
        <v>1602</v>
      </c>
      <c r="EW8" s="549" t="s">
        <v>1603</v>
      </c>
      <c r="EX8" s="549" t="s">
        <v>1604</v>
      </c>
      <c r="EY8" s="549" t="s">
        <v>1605</v>
      </c>
      <c r="EZ8" s="549" t="s">
        <v>1606</v>
      </c>
      <c r="FA8" s="549" t="s">
        <v>1607</v>
      </c>
      <c r="FB8" s="549" t="s">
        <v>1608</v>
      </c>
      <c r="FC8" s="549" t="s">
        <v>779</v>
      </c>
    </row>
    <row r="9" spans="1:159">
      <c r="A9" t="s">
        <v>365</v>
      </c>
      <c r="B9" t="s">
        <v>364</v>
      </c>
      <c r="C9" t="s">
        <v>1609</v>
      </c>
      <c r="D9" t="s">
        <v>1610</v>
      </c>
      <c r="E9">
        <v>7814022517</v>
      </c>
      <c r="F9" t="s">
        <v>1611</v>
      </c>
      <c r="G9">
        <v>5</v>
      </c>
      <c r="H9">
        <v>1</v>
      </c>
      <c r="I9">
        <v>24</v>
      </c>
      <c r="J9">
        <v>5</v>
      </c>
      <c r="K9">
        <v>17</v>
      </c>
      <c r="L9">
        <v>9</v>
      </c>
      <c r="M9">
        <v>13</v>
      </c>
      <c r="N9">
        <v>67</v>
      </c>
      <c r="O9">
        <v>1</v>
      </c>
      <c r="P9" t="s">
        <v>1193</v>
      </c>
      <c r="Q9" t="s">
        <v>1612</v>
      </c>
      <c r="R9" t="s">
        <v>1612</v>
      </c>
      <c r="S9" t="s">
        <v>1193</v>
      </c>
      <c r="T9" t="s">
        <v>1193</v>
      </c>
      <c r="U9" t="s">
        <v>1193</v>
      </c>
      <c r="V9" t="s">
        <v>1193</v>
      </c>
      <c r="W9" t="s">
        <v>1193</v>
      </c>
      <c r="X9" t="s">
        <v>1193</v>
      </c>
      <c r="Y9" t="s">
        <v>1193</v>
      </c>
      <c r="Z9" t="s">
        <v>1193</v>
      </c>
      <c r="AA9" t="s">
        <v>1612</v>
      </c>
      <c r="AB9" t="s">
        <v>1612</v>
      </c>
      <c r="AC9" t="s">
        <v>1612</v>
      </c>
      <c r="AD9" t="s">
        <v>1612</v>
      </c>
      <c r="AE9" t="s">
        <v>1612</v>
      </c>
      <c r="AF9" t="s">
        <v>1612</v>
      </c>
      <c r="AG9" t="s">
        <v>1612</v>
      </c>
      <c r="AH9" t="s">
        <v>1612</v>
      </c>
      <c r="AI9" t="s">
        <v>1612</v>
      </c>
      <c r="AJ9" t="s">
        <v>1612</v>
      </c>
      <c r="AK9" t="s">
        <v>1612</v>
      </c>
      <c r="AL9" t="s">
        <v>1612</v>
      </c>
      <c r="AM9" t="s">
        <v>1612</v>
      </c>
      <c r="AN9" t="s">
        <v>1612</v>
      </c>
      <c r="AO9" t="s">
        <v>1612</v>
      </c>
      <c r="AP9" t="s">
        <v>1612</v>
      </c>
      <c r="AQ9">
        <v>5221</v>
      </c>
      <c r="AR9">
        <v>0</v>
      </c>
      <c r="AS9" t="s">
        <v>1613</v>
      </c>
      <c r="AT9" t="s">
        <v>403</v>
      </c>
      <c r="AU9">
        <v>5324750</v>
      </c>
      <c r="AV9">
        <v>5324750</v>
      </c>
      <c r="AW9">
        <v>5324750</v>
      </c>
      <c r="AX9">
        <v>5324750</v>
      </c>
      <c r="AY9">
        <v>5324750</v>
      </c>
      <c r="AZ9">
        <v>5324750</v>
      </c>
      <c r="BA9">
        <v>5324750</v>
      </c>
      <c r="BB9" t="s">
        <v>1614</v>
      </c>
      <c r="BC9">
        <v>5324750</v>
      </c>
      <c r="BD9">
        <v>5324750</v>
      </c>
      <c r="BE9">
        <v>5324750</v>
      </c>
      <c r="BF9">
        <v>5324750</v>
      </c>
      <c r="BG9">
        <v>5324750</v>
      </c>
      <c r="BH9">
        <v>4916836</v>
      </c>
      <c r="BI9">
        <v>5324750</v>
      </c>
      <c r="BJ9" t="s">
        <v>1615</v>
      </c>
      <c r="BK9" t="s">
        <v>1616</v>
      </c>
      <c r="BL9" t="s">
        <v>1216</v>
      </c>
      <c r="BM9" t="s">
        <v>1617</v>
      </c>
      <c r="BN9" t="s">
        <v>1216</v>
      </c>
      <c r="BO9" t="s">
        <v>1618</v>
      </c>
      <c r="BP9" t="s">
        <v>1215</v>
      </c>
      <c r="BQ9" t="s">
        <v>1619</v>
      </c>
      <c r="BR9" t="s">
        <v>1612</v>
      </c>
      <c r="BS9" t="s">
        <v>1216</v>
      </c>
      <c r="BT9" t="s">
        <v>1620</v>
      </c>
      <c r="BU9" t="s">
        <v>416</v>
      </c>
      <c r="BV9" t="s">
        <v>1194</v>
      </c>
      <c r="BW9" t="s">
        <v>1194</v>
      </c>
      <c r="BX9" t="s">
        <v>1194</v>
      </c>
      <c r="BY9" t="s">
        <v>1193</v>
      </c>
      <c r="BZ9" t="s">
        <v>1194</v>
      </c>
      <c r="CA9" t="s">
        <v>1194</v>
      </c>
      <c r="CB9" t="s">
        <v>1612</v>
      </c>
      <c r="CC9" t="s">
        <v>1612</v>
      </c>
      <c r="CD9" t="s">
        <v>1612</v>
      </c>
      <c r="CE9" t="s">
        <v>422</v>
      </c>
      <c r="CF9" t="s">
        <v>1612</v>
      </c>
      <c r="CG9" t="s">
        <v>1612</v>
      </c>
      <c r="CH9" t="s">
        <v>1612</v>
      </c>
      <c r="CI9" t="s">
        <v>1612</v>
      </c>
      <c r="CJ9" t="s">
        <v>1612</v>
      </c>
      <c r="CK9" t="s">
        <v>1612</v>
      </c>
      <c r="CL9" t="s">
        <v>1612</v>
      </c>
      <c r="CM9" t="s">
        <v>1612</v>
      </c>
      <c r="CN9" t="s">
        <v>1193</v>
      </c>
      <c r="CO9" t="s">
        <v>1193</v>
      </c>
      <c r="CP9" t="s">
        <v>1194</v>
      </c>
      <c r="CQ9" t="s">
        <v>1193</v>
      </c>
      <c r="CR9" t="s">
        <v>1193</v>
      </c>
      <c r="CS9" t="s">
        <v>1193</v>
      </c>
      <c r="CT9" t="s">
        <v>1193</v>
      </c>
      <c r="CU9" t="s">
        <v>1194</v>
      </c>
      <c r="CV9" t="s">
        <v>1193</v>
      </c>
      <c r="CW9" t="s">
        <v>1194</v>
      </c>
      <c r="CX9" t="s">
        <v>1194</v>
      </c>
      <c r="CY9" t="s">
        <v>1193</v>
      </c>
      <c r="CZ9" t="s">
        <v>1621</v>
      </c>
      <c r="DA9" t="s">
        <v>1622</v>
      </c>
      <c r="DB9" t="s">
        <v>1622</v>
      </c>
      <c r="DC9" t="s">
        <v>1622</v>
      </c>
      <c r="DD9" t="s">
        <v>1622</v>
      </c>
      <c r="DE9" t="s">
        <v>1622</v>
      </c>
      <c r="DF9" t="s">
        <v>1622</v>
      </c>
      <c r="DG9" t="s">
        <v>1623</v>
      </c>
      <c r="DH9" t="s">
        <v>1623</v>
      </c>
      <c r="DI9" t="s">
        <v>1623</v>
      </c>
      <c r="DJ9" t="s">
        <v>1623</v>
      </c>
      <c r="DK9" t="s">
        <v>1623</v>
      </c>
      <c r="DL9" t="s">
        <v>1622</v>
      </c>
      <c r="DM9" t="s">
        <v>1623</v>
      </c>
      <c r="DN9" t="s">
        <v>1623</v>
      </c>
      <c r="DO9" t="s">
        <v>1622</v>
      </c>
      <c r="DP9" t="s">
        <v>1622</v>
      </c>
      <c r="DQ9" t="s">
        <v>1622</v>
      </c>
      <c r="DR9" t="s">
        <v>1622</v>
      </c>
      <c r="DS9" t="s">
        <v>1623</v>
      </c>
      <c r="DT9" t="s">
        <v>1622</v>
      </c>
      <c r="DU9" t="s">
        <v>1621</v>
      </c>
      <c r="DV9" t="s">
        <v>1621</v>
      </c>
      <c r="DW9" t="s">
        <v>1621</v>
      </c>
      <c r="DX9" t="s">
        <v>1623</v>
      </c>
      <c r="DY9" t="s">
        <v>1623</v>
      </c>
      <c r="DZ9" t="s">
        <v>1623</v>
      </c>
      <c r="EA9" t="s">
        <v>1621</v>
      </c>
      <c r="EB9" t="s">
        <v>1621</v>
      </c>
      <c r="EC9" t="s">
        <v>1621</v>
      </c>
      <c r="ED9" t="s">
        <v>1622</v>
      </c>
      <c r="EE9" t="s">
        <v>1623</v>
      </c>
      <c r="EF9" t="s">
        <v>1623</v>
      </c>
      <c r="EG9" t="s">
        <v>1621</v>
      </c>
      <c r="EH9" t="s">
        <v>1621</v>
      </c>
      <c r="EI9" t="s">
        <v>1621</v>
      </c>
      <c r="EJ9" t="s">
        <v>1624</v>
      </c>
      <c r="EK9" t="s">
        <v>1624</v>
      </c>
      <c r="EL9" t="s">
        <v>1625</v>
      </c>
      <c r="EM9" t="s">
        <v>1625</v>
      </c>
      <c r="EN9" t="s">
        <v>1625</v>
      </c>
      <c r="EO9" t="s">
        <v>1625</v>
      </c>
      <c r="EP9">
        <v>42825</v>
      </c>
      <c r="EQ9">
        <v>42825</v>
      </c>
      <c r="ER9">
        <v>43555</v>
      </c>
      <c r="ES9">
        <v>43190</v>
      </c>
      <c r="ET9">
        <v>43190</v>
      </c>
      <c r="EU9">
        <v>43190</v>
      </c>
      <c r="EV9" t="s">
        <v>1626</v>
      </c>
      <c r="EW9">
        <v>6</v>
      </c>
      <c r="EX9">
        <v>1</v>
      </c>
      <c r="EY9">
        <v>0</v>
      </c>
      <c r="EZ9">
        <v>1</v>
      </c>
      <c r="FA9" t="s">
        <v>1627</v>
      </c>
      <c r="FB9" t="s">
        <v>1628</v>
      </c>
      <c r="FC9" t="s">
        <v>1629</v>
      </c>
    </row>
    <row r="10" spans="1:159">
      <c r="A10" t="s">
        <v>363</v>
      </c>
      <c r="B10" t="s">
        <v>362</v>
      </c>
      <c r="C10" t="s">
        <v>1630</v>
      </c>
      <c r="D10" t="s">
        <v>1631</v>
      </c>
      <c r="E10">
        <v>2083596028</v>
      </c>
      <c r="F10" t="s">
        <v>1632</v>
      </c>
      <c r="G10">
        <v>5</v>
      </c>
      <c r="H10">
        <v>1</v>
      </c>
      <c r="I10">
        <v>24</v>
      </c>
      <c r="J10">
        <v>5</v>
      </c>
      <c r="K10">
        <v>17</v>
      </c>
      <c r="L10">
        <v>9</v>
      </c>
      <c r="M10">
        <v>13</v>
      </c>
      <c r="N10">
        <v>67</v>
      </c>
      <c r="O10">
        <v>1</v>
      </c>
      <c r="P10" t="s">
        <v>1193</v>
      </c>
      <c r="Q10" t="s">
        <v>1612</v>
      </c>
      <c r="R10" t="s">
        <v>1612</v>
      </c>
      <c r="S10" t="s">
        <v>1193</v>
      </c>
      <c r="T10" t="s">
        <v>1193</v>
      </c>
      <c r="U10" t="s">
        <v>1193</v>
      </c>
      <c r="V10" t="s">
        <v>1196</v>
      </c>
      <c r="W10" t="s">
        <v>1196</v>
      </c>
      <c r="X10" t="s">
        <v>1193</v>
      </c>
      <c r="Y10" t="s">
        <v>1196</v>
      </c>
      <c r="Z10" t="s">
        <v>1196</v>
      </c>
      <c r="AA10" t="s">
        <v>1612</v>
      </c>
      <c r="AB10" t="s">
        <v>1612</v>
      </c>
      <c r="AC10" t="s">
        <v>1612</v>
      </c>
      <c r="AD10">
        <v>42612</v>
      </c>
      <c r="AE10">
        <v>42734</v>
      </c>
      <c r="AF10" t="s">
        <v>1612</v>
      </c>
      <c r="AG10">
        <v>42734</v>
      </c>
      <c r="AH10">
        <v>42734</v>
      </c>
      <c r="AI10" t="s">
        <v>1612</v>
      </c>
      <c r="AJ10" t="s">
        <v>1612</v>
      </c>
      <c r="AK10" t="s">
        <v>1612</v>
      </c>
      <c r="AL10" t="s">
        <v>1633</v>
      </c>
      <c r="AM10" t="s">
        <v>1634</v>
      </c>
      <c r="AN10" t="s">
        <v>1612</v>
      </c>
      <c r="AO10" t="s">
        <v>1635</v>
      </c>
      <c r="AP10" t="s">
        <v>1636</v>
      </c>
      <c r="AQ10">
        <v>7478</v>
      </c>
      <c r="AR10">
        <v>0</v>
      </c>
      <c r="AS10">
        <v>0</v>
      </c>
      <c r="AT10" t="s">
        <v>403</v>
      </c>
      <c r="AU10">
        <v>5853000</v>
      </c>
      <c r="AV10">
        <v>5853000</v>
      </c>
      <c r="AW10">
        <v>5853000</v>
      </c>
      <c r="AX10">
        <v>5853000</v>
      </c>
      <c r="AY10">
        <v>5853000</v>
      </c>
      <c r="AZ10">
        <v>5853000</v>
      </c>
      <c r="BA10">
        <v>6054000</v>
      </c>
      <c r="BB10">
        <v>0</v>
      </c>
      <c r="BC10">
        <v>6151170</v>
      </c>
      <c r="BD10">
        <v>5141143</v>
      </c>
      <c r="BE10">
        <v>5853000</v>
      </c>
      <c r="BF10">
        <v>6107398</v>
      </c>
      <c r="BG10">
        <v>6151170</v>
      </c>
      <c r="BH10">
        <v>5141143</v>
      </c>
      <c r="BI10">
        <v>6054000</v>
      </c>
      <c r="BJ10" t="s">
        <v>1637</v>
      </c>
      <c r="BK10" t="s">
        <v>1638</v>
      </c>
      <c r="BL10" t="s">
        <v>1214</v>
      </c>
      <c r="BM10" t="s">
        <v>1639</v>
      </c>
      <c r="BN10" t="s">
        <v>1217</v>
      </c>
      <c r="BO10" t="s">
        <v>1640</v>
      </c>
      <c r="BP10" t="s">
        <v>1214</v>
      </c>
      <c r="BQ10" t="s">
        <v>1641</v>
      </c>
      <c r="BR10" t="s">
        <v>1612</v>
      </c>
      <c r="BS10" t="s">
        <v>1217</v>
      </c>
      <c r="BT10" t="s">
        <v>1642</v>
      </c>
      <c r="BU10" t="s">
        <v>416</v>
      </c>
      <c r="BV10" t="s">
        <v>1194</v>
      </c>
      <c r="BW10" t="s">
        <v>1194</v>
      </c>
      <c r="BX10" t="s">
        <v>1193</v>
      </c>
      <c r="BY10" t="s">
        <v>1193</v>
      </c>
      <c r="BZ10" t="s">
        <v>1193</v>
      </c>
      <c r="CA10" t="s">
        <v>1194</v>
      </c>
      <c r="CB10" t="s">
        <v>1612</v>
      </c>
      <c r="CC10" t="s">
        <v>1612</v>
      </c>
      <c r="CD10" t="s">
        <v>428</v>
      </c>
      <c r="CE10" t="s">
        <v>427</v>
      </c>
      <c r="CF10" t="s">
        <v>427</v>
      </c>
      <c r="CG10" t="s">
        <v>1612</v>
      </c>
      <c r="CH10" t="s">
        <v>1612</v>
      </c>
      <c r="CI10" t="s">
        <v>1612</v>
      </c>
      <c r="CJ10" t="s">
        <v>1612</v>
      </c>
      <c r="CK10" t="s">
        <v>1612</v>
      </c>
      <c r="CL10" t="s">
        <v>1612</v>
      </c>
      <c r="CM10" t="s">
        <v>1612</v>
      </c>
      <c r="CN10" t="s">
        <v>1193</v>
      </c>
      <c r="CO10" t="s">
        <v>1193</v>
      </c>
      <c r="CP10" t="s">
        <v>1194</v>
      </c>
      <c r="CQ10" t="s">
        <v>1193</v>
      </c>
      <c r="CR10" t="s">
        <v>1193</v>
      </c>
      <c r="CS10" t="s">
        <v>1193</v>
      </c>
      <c r="CT10" t="s">
        <v>1193</v>
      </c>
      <c r="CU10" t="s">
        <v>1193</v>
      </c>
      <c r="CV10" t="s">
        <v>1194</v>
      </c>
      <c r="CW10" t="s">
        <v>1193</v>
      </c>
      <c r="CX10" t="s">
        <v>1193</v>
      </c>
      <c r="CY10" t="s">
        <v>1193</v>
      </c>
      <c r="CZ10" t="s">
        <v>1621</v>
      </c>
      <c r="DA10" t="s">
        <v>1623</v>
      </c>
      <c r="DB10" t="s">
        <v>1623</v>
      </c>
      <c r="DC10" t="s">
        <v>1623</v>
      </c>
      <c r="DD10" t="s">
        <v>1623</v>
      </c>
      <c r="DE10" t="s">
        <v>1623</v>
      </c>
      <c r="DF10" t="s">
        <v>1623</v>
      </c>
      <c r="DG10" t="s">
        <v>1621</v>
      </c>
      <c r="DH10" t="s">
        <v>1623</v>
      </c>
      <c r="DI10" t="s">
        <v>1623</v>
      </c>
      <c r="DJ10" t="s">
        <v>1623</v>
      </c>
      <c r="DK10" t="s">
        <v>1623</v>
      </c>
      <c r="DL10" t="s">
        <v>1623</v>
      </c>
      <c r="DM10" t="s">
        <v>1623</v>
      </c>
      <c r="DN10" t="s">
        <v>1623</v>
      </c>
      <c r="DO10" t="s">
        <v>1623</v>
      </c>
      <c r="DP10" t="s">
        <v>1623</v>
      </c>
      <c r="DQ10" t="s">
        <v>1623</v>
      </c>
      <c r="DR10" t="s">
        <v>1623</v>
      </c>
      <c r="DS10" t="s">
        <v>1623</v>
      </c>
      <c r="DT10" t="s">
        <v>1623</v>
      </c>
      <c r="DU10" t="s">
        <v>1621</v>
      </c>
      <c r="DV10" t="s">
        <v>1623</v>
      </c>
      <c r="DW10" t="s">
        <v>1623</v>
      </c>
      <c r="DX10" t="s">
        <v>1623</v>
      </c>
      <c r="DY10" t="s">
        <v>1623</v>
      </c>
      <c r="DZ10" t="s">
        <v>1623</v>
      </c>
      <c r="EA10" t="s">
        <v>1623</v>
      </c>
      <c r="EB10" t="s">
        <v>1621</v>
      </c>
      <c r="EC10" t="s">
        <v>1623</v>
      </c>
      <c r="ED10" t="s">
        <v>1623</v>
      </c>
      <c r="EE10" t="s">
        <v>1623</v>
      </c>
      <c r="EF10" t="s">
        <v>1623</v>
      </c>
      <c r="EG10" t="s">
        <v>1623</v>
      </c>
      <c r="EH10" t="s">
        <v>1623</v>
      </c>
      <c r="EI10" t="s">
        <v>1623</v>
      </c>
      <c r="EJ10" t="s">
        <v>1624</v>
      </c>
      <c r="EK10" t="s">
        <v>1624</v>
      </c>
      <c r="EL10" t="s">
        <v>1624</v>
      </c>
      <c r="EM10" t="s">
        <v>1624</v>
      </c>
      <c r="EN10" t="s">
        <v>1624</v>
      </c>
      <c r="EO10" t="s">
        <v>1625</v>
      </c>
      <c r="EP10">
        <v>43190</v>
      </c>
      <c r="EQ10">
        <v>43190</v>
      </c>
      <c r="ER10">
        <v>43190</v>
      </c>
      <c r="ES10">
        <v>43190</v>
      </c>
      <c r="ET10">
        <v>43190</v>
      </c>
      <c r="EU10">
        <v>43190</v>
      </c>
      <c r="EV10" t="s">
        <v>1643</v>
      </c>
      <c r="EW10">
        <v>7</v>
      </c>
      <c r="EX10">
        <v>6</v>
      </c>
      <c r="EY10">
        <v>1</v>
      </c>
      <c r="EZ10">
        <v>1</v>
      </c>
      <c r="FA10" t="s">
        <v>1628</v>
      </c>
      <c r="FB10" t="s">
        <v>1628</v>
      </c>
      <c r="FC10" t="s">
        <v>1644</v>
      </c>
    </row>
    <row r="11" spans="1:159">
      <c r="A11" t="s">
        <v>361</v>
      </c>
      <c r="B11" t="s">
        <v>360</v>
      </c>
      <c r="C11" t="s">
        <v>1645</v>
      </c>
      <c r="D11" t="s">
        <v>1646</v>
      </c>
      <c r="E11" t="s">
        <v>1647</v>
      </c>
      <c r="F11" t="s">
        <v>1648</v>
      </c>
      <c r="G11">
        <v>5</v>
      </c>
      <c r="H11">
        <v>1</v>
      </c>
      <c r="I11">
        <v>24</v>
      </c>
      <c r="J11">
        <v>4</v>
      </c>
      <c r="K11">
        <v>17</v>
      </c>
      <c r="L11">
        <v>9</v>
      </c>
      <c r="M11">
        <v>13</v>
      </c>
      <c r="N11">
        <v>67</v>
      </c>
      <c r="O11">
        <v>1</v>
      </c>
      <c r="P11" t="s">
        <v>1193</v>
      </c>
      <c r="Q11" t="s">
        <v>1612</v>
      </c>
      <c r="R11" t="s">
        <v>1612</v>
      </c>
      <c r="S11" t="s">
        <v>1193</v>
      </c>
      <c r="T11" t="s">
        <v>1193</v>
      </c>
      <c r="U11" t="s">
        <v>1193</v>
      </c>
      <c r="V11" t="s">
        <v>1193</v>
      </c>
      <c r="W11" t="s">
        <v>1193</v>
      </c>
      <c r="X11" t="s">
        <v>1193</v>
      </c>
      <c r="Y11" t="s">
        <v>1193</v>
      </c>
      <c r="Z11" t="s">
        <v>1193</v>
      </c>
      <c r="AA11" t="s">
        <v>1612</v>
      </c>
      <c r="AB11" t="s">
        <v>1612</v>
      </c>
      <c r="AC11" t="s">
        <v>1612</v>
      </c>
      <c r="AD11" t="s">
        <v>1612</v>
      </c>
      <c r="AE11" t="s">
        <v>1612</v>
      </c>
      <c r="AF11" t="s">
        <v>1612</v>
      </c>
      <c r="AG11" t="s">
        <v>1612</v>
      </c>
      <c r="AH11" t="s">
        <v>1612</v>
      </c>
      <c r="AI11" t="s">
        <v>1612</v>
      </c>
      <c r="AJ11" t="s">
        <v>1612</v>
      </c>
      <c r="AK11" t="s">
        <v>1612</v>
      </c>
      <c r="AL11" t="s">
        <v>1612</v>
      </c>
      <c r="AM11" t="s">
        <v>1612</v>
      </c>
      <c r="AN11" t="s">
        <v>1612</v>
      </c>
      <c r="AO11" t="s">
        <v>1612</v>
      </c>
      <c r="AP11" t="s">
        <v>1612</v>
      </c>
      <c r="AQ11">
        <v>7952</v>
      </c>
      <c r="AR11">
        <v>0</v>
      </c>
      <c r="AS11" t="s">
        <v>1649</v>
      </c>
      <c r="AT11" t="s">
        <v>403</v>
      </c>
      <c r="AU11">
        <v>4599250</v>
      </c>
      <c r="AV11">
        <v>4599250</v>
      </c>
      <c r="AW11">
        <v>4599250</v>
      </c>
      <c r="AX11">
        <v>4599250</v>
      </c>
      <c r="AY11">
        <v>4599250</v>
      </c>
      <c r="AZ11">
        <v>4599250</v>
      </c>
      <c r="BA11">
        <v>4599250</v>
      </c>
      <c r="BB11" t="s">
        <v>1650</v>
      </c>
      <c r="BC11">
        <v>4599250</v>
      </c>
      <c r="BD11">
        <v>4599250</v>
      </c>
      <c r="BE11">
        <v>4599250</v>
      </c>
      <c r="BF11">
        <v>4599250</v>
      </c>
      <c r="BG11">
        <v>4599250</v>
      </c>
      <c r="BH11">
        <v>4599250</v>
      </c>
      <c r="BI11">
        <v>4599250</v>
      </c>
      <c r="BJ11" t="s">
        <v>1651</v>
      </c>
      <c r="BK11" t="s">
        <v>1652</v>
      </c>
      <c r="BL11" t="s">
        <v>1214</v>
      </c>
      <c r="BM11" t="s">
        <v>1653</v>
      </c>
      <c r="BN11" t="s">
        <v>1214</v>
      </c>
      <c r="BO11" t="s">
        <v>1654</v>
      </c>
      <c r="BP11" t="s">
        <v>1215</v>
      </c>
      <c r="BQ11" t="s">
        <v>1655</v>
      </c>
      <c r="BR11" t="s">
        <v>1612</v>
      </c>
      <c r="BS11" t="s">
        <v>1215</v>
      </c>
      <c r="BT11" t="s">
        <v>1656</v>
      </c>
      <c r="BU11" t="s">
        <v>429</v>
      </c>
      <c r="BV11" t="s">
        <v>1193</v>
      </c>
      <c r="BW11" t="s">
        <v>1193</v>
      </c>
      <c r="BX11" t="s">
        <v>1193</v>
      </c>
      <c r="BY11" t="s">
        <v>1193</v>
      </c>
      <c r="BZ11" t="s">
        <v>1193</v>
      </c>
      <c r="CA11" t="s">
        <v>1194</v>
      </c>
      <c r="CB11" t="s">
        <v>425</v>
      </c>
      <c r="CC11" t="s">
        <v>422</v>
      </c>
      <c r="CD11" t="s">
        <v>428</v>
      </c>
      <c r="CE11" t="s">
        <v>424</v>
      </c>
      <c r="CF11" t="s">
        <v>424</v>
      </c>
      <c r="CG11" t="s">
        <v>1612</v>
      </c>
      <c r="CH11" t="s">
        <v>1612</v>
      </c>
      <c r="CI11" t="s">
        <v>1612</v>
      </c>
      <c r="CJ11" t="s">
        <v>1612</v>
      </c>
      <c r="CK11" t="s">
        <v>1612</v>
      </c>
      <c r="CL11" t="s">
        <v>1612</v>
      </c>
      <c r="CM11" t="s">
        <v>1612</v>
      </c>
      <c r="CN11" t="s">
        <v>1193</v>
      </c>
      <c r="CO11" t="s">
        <v>1193</v>
      </c>
      <c r="CP11" t="s">
        <v>1193</v>
      </c>
      <c r="CQ11" t="s">
        <v>1193</v>
      </c>
      <c r="CR11" t="s">
        <v>1193</v>
      </c>
      <c r="CS11" t="s">
        <v>1193</v>
      </c>
      <c r="CT11" t="s">
        <v>1193</v>
      </c>
      <c r="CU11" t="s">
        <v>1193</v>
      </c>
      <c r="CV11" t="s">
        <v>1193</v>
      </c>
      <c r="CW11" t="s">
        <v>1193</v>
      </c>
      <c r="CX11" t="s">
        <v>1193</v>
      </c>
      <c r="CY11" t="s">
        <v>1193</v>
      </c>
      <c r="CZ11" t="s">
        <v>1621</v>
      </c>
      <c r="DA11" t="s">
        <v>1623</v>
      </c>
      <c r="DB11" t="s">
        <v>1623</v>
      </c>
      <c r="DC11" t="s">
        <v>1623</v>
      </c>
      <c r="DD11" t="s">
        <v>1623</v>
      </c>
      <c r="DE11" t="s">
        <v>1623</v>
      </c>
      <c r="DF11" t="s">
        <v>1623</v>
      </c>
      <c r="DG11" t="s">
        <v>1623</v>
      </c>
      <c r="DH11" t="s">
        <v>1623</v>
      </c>
      <c r="DI11" t="s">
        <v>1623</v>
      </c>
      <c r="DJ11" t="s">
        <v>1623</v>
      </c>
      <c r="DK11" t="s">
        <v>1623</v>
      </c>
      <c r="DL11" t="s">
        <v>1623</v>
      </c>
      <c r="DM11" t="s">
        <v>1623</v>
      </c>
      <c r="DN11" t="s">
        <v>1623</v>
      </c>
      <c r="DO11" t="s">
        <v>1623</v>
      </c>
      <c r="DP11" t="s">
        <v>1623</v>
      </c>
      <c r="DQ11" t="s">
        <v>1623</v>
      </c>
      <c r="DR11" t="s">
        <v>1623</v>
      </c>
      <c r="DS11" t="s">
        <v>1623</v>
      </c>
      <c r="DT11" t="s">
        <v>1623</v>
      </c>
      <c r="DU11" t="s">
        <v>1623</v>
      </c>
      <c r="DV11" t="s">
        <v>1623</v>
      </c>
      <c r="DW11" t="s">
        <v>1623</v>
      </c>
      <c r="DX11" t="s">
        <v>1623</v>
      </c>
      <c r="DY11" t="s">
        <v>1623</v>
      </c>
      <c r="DZ11" t="s">
        <v>1623</v>
      </c>
      <c r="EA11" t="s">
        <v>1623</v>
      </c>
      <c r="EB11" t="s">
        <v>1623</v>
      </c>
      <c r="EC11" t="s">
        <v>1623</v>
      </c>
      <c r="ED11" t="s">
        <v>1623</v>
      </c>
      <c r="EE11" t="s">
        <v>1623</v>
      </c>
      <c r="EF11" t="s">
        <v>1623</v>
      </c>
      <c r="EG11" t="s">
        <v>1623</v>
      </c>
      <c r="EH11" t="s">
        <v>1623</v>
      </c>
      <c r="EI11" t="s">
        <v>1623</v>
      </c>
      <c r="EJ11" t="s">
        <v>1657</v>
      </c>
      <c r="EK11" t="s">
        <v>1624</v>
      </c>
      <c r="EL11" t="s">
        <v>1625</v>
      </c>
      <c r="EM11" t="s">
        <v>1624</v>
      </c>
      <c r="EN11" t="s">
        <v>1624</v>
      </c>
      <c r="EO11" t="s">
        <v>1624</v>
      </c>
      <c r="EP11">
        <v>0</v>
      </c>
      <c r="EQ11">
        <v>42521</v>
      </c>
      <c r="ER11" t="s">
        <v>1658</v>
      </c>
      <c r="ES11">
        <v>42551</v>
      </c>
      <c r="ET11">
        <v>42551</v>
      </c>
      <c r="EU11">
        <v>42521</v>
      </c>
      <c r="EV11" t="s">
        <v>1659</v>
      </c>
      <c r="EW11">
        <v>21</v>
      </c>
      <c r="EX11">
        <v>0</v>
      </c>
      <c r="EY11">
        <v>1</v>
      </c>
      <c r="EZ11">
        <v>1</v>
      </c>
      <c r="FA11" t="s">
        <v>1628</v>
      </c>
      <c r="FB11" t="s">
        <v>1628</v>
      </c>
      <c r="FC11" t="s">
        <v>1660</v>
      </c>
    </row>
    <row r="12" spans="1:159">
      <c r="A12" t="s">
        <v>359</v>
      </c>
      <c r="B12" t="s">
        <v>358</v>
      </c>
      <c r="C12" t="s">
        <v>1661</v>
      </c>
      <c r="D12" t="s">
        <v>1662</v>
      </c>
      <c r="E12" t="s">
        <v>1663</v>
      </c>
      <c r="F12" t="s">
        <v>1664</v>
      </c>
      <c r="G12">
        <v>5</v>
      </c>
      <c r="H12">
        <v>1</v>
      </c>
      <c r="I12">
        <v>24</v>
      </c>
      <c r="J12">
        <v>5</v>
      </c>
      <c r="K12">
        <v>17</v>
      </c>
      <c r="L12">
        <v>9</v>
      </c>
      <c r="M12">
        <v>13</v>
      </c>
      <c r="N12">
        <v>67</v>
      </c>
      <c r="O12">
        <v>1</v>
      </c>
      <c r="P12" t="s">
        <v>1193</v>
      </c>
      <c r="Q12" t="s">
        <v>1612</v>
      </c>
      <c r="R12" t="s">
        <v>1612</v>
      </c>
      <c r="S12" t="s">
        <v>1193</v>
      </c>
      <c r="T12" t="s">
        <v>1193</v>
      </c>
      <c r="U12" t="s">
        <v>1196</v>
      </c>
      <c r="V12" t="s">
        <v>1196</v>
      </c>
      <c r="W12" t="s">
        <v>1193</v>
      </c>
      <c r="X12" t="s">
        <v>1193</v>
      </c>
      <c r="Y12" t="s">
        <v>1193</v>
      </c>
      <c r="Z12" t="s">
        <v>1193</v>
      </c>
      <c r="AA12" t="s">
        <v>1612</v>
      </c>
      <c r="AB12" t="s">
        <v>1612</v>
      </c>
      <c r="AC12">
        <v>42644</v>
      </c>
      <c r="AD12">
        <v>42632</v>
      </c>
      <c r="AE12" t="s">
        <v>1612</v>
      </c>
      <c r="AF12" t="s">
        <v>1612</v>
      </c>
      <c r="AG12" t="s">
        <v>1612</v>
      </c>
      <c r="AH12" t="s">
        <v>1612</v>
      </c>
      <c r="AI12" t="s">
        <v>1612</v>
      </c>
      <c r="AJ12" t="s">
        <v>1612</v>
      </c>
      <c r="AK12" t="s">
        <v>1665</v>
      </c>
      <c r="AL12" t="s">
        <v>1666</v>
      </c>
      <c r="AM12" t="s">
        <v>1612</v>
      </c>
      <c r="AN12" t="s">
        <v>1612</v>
      </c>
      <c r="AO12" t="s">
        <v>1612</v>
      </c>
      <c r="AP12" t="s">
        <v>1612</v>
      </c>
      <c r="AQ12">
        <v>3989</v>
      </c>
      <c r="AR12">
        <v>0</v>
      </c>
      <c r="AS12" t="s">
        <v>1667</v>
      </c>
      <c r="AT12" t="s">
        <v>403</v>
      </c>
      <c r="AU12">
        <v>3012250</v>
      </c>
      <c r="AV12">
        <v>3012250</v>
      </c>
      <c r="AW12">
        <v>3012250</v>
      </c>
      <c r="AX12">
        <v>3012250</v>
      </c>
      <c r="AY12">
        <v>2871812</v>
      </c>
      <c r="AZ12">
        <v>2879064</v>
      </c>
      <c r="BA12">
        <v>2879065</v>
      </c>
      <c r="BB12">
        <v>0</v>
      </c>
      <c r="BC12">
        <v>2903750</v>
      </c>
      <c r="BD12">
        <v>2868419</v>
      </c>
      <c r="BE12">
        <v>2868418</v>
      </c>
      <c r="BF12">
        <v>2868419</v>
      </c>
      <c r="BG12">
        <v>2903750</v>
      </c>
      <c r="BH12">
        <v>2868419</v>
      </c>
      <c r="BI12">
        <v>2868418</v>
      </c>
      <c r="BJ12" t="s">
        <v>1668</v>
      </c>
      <c r="BK12" t="s">
        <v>1669</v>
      </c>
      <c r="BL12" t="s">
        <v>1214</v>
      </c>
      <c r="BM12" t="s">
        <v>1670</v>
      </c>
      <c r="BN12" t="s">
        <v>1215</v>
      </c>
      <c r="BO12" t="s">
        <v>1671</v>
      </c>
      <c r="BP12" t="s">
        <v>1214</v>
      </c>
      <c r="BQ12" t="s">
        <v>1672</v>
      </c>
      <c r="BR12" t="s">
        <v>1612</v>
      </c>
      <c r="BS12" t="s">
        <v>1217</v>
      </c>
      <c r="BT12" t="s">
        <v>1673</v>
      </c>
      <c r="BU12" t="s">
        <v>419</v>
      </c>
      <c r="BV12" t="s">
        <v>1194</v>
      </c>
      <c r="BW12" t="s">
        <v>1194</v>
      </c>
      <c r="BX12" t="s">
        <v>1194</v>
      </c>
      <c r="BY12" t="s">
        <v>1194</v>
      </c>
      <c r="BZ12" t="s">
        <v>1193</v>
      </c>
      <c r="CA12" t="s">
        <v>1194</v>
      </c>
      <c r="CB12" t="s">
        <v>1612</v>
      </c>
      <c r="CC12" t="s">
        <v>1612</v>
      </c>
      <c r="CD12" t="s">
        <v>1612</v>
      </c>
      <c r="CE12" t="s">
        <v>1612</v>
      </c>
      <c r="CF12" t="s">
        <v>422</v>
      </c>
      <c r="CG12" t="s">
        <v>1612</v>
      </c>
      <c r="CH12" t="s">
        <v>1612</v>
      </c>
      <c r="CI12" t="s">
        <v>1612</v>
      </c>
      <c r="CJ12" t="s">
        <v>1612</v>
      </c>
      <c r="CK12" t="s">
        <v>1612</v>
      </c>
      <c r="CL12" t="s">
        <v>1674</v>
      </c>
      <c r="CM12" t="s">
        <v>1612</v>
      </c>
      <c r="CN12" t="s">
        <v>1193</v>
      </c>
      <c r="CO12" t="s">
        <v>1193</v>
      </c>
      <c r="CP12" t="s">
        <v>1193</v>
      </c>
      <c r="CQ12" t="s">
        <v>1193</v>
      </c>
      <c r="CR12" t="s">
        <v>1193</v>
      </c>
      <c r="CS12" t="s">
        <v>1193</v>
      </c>
      <c r="CT12" t="s">
        <v>1193</v>
      </c>
      <c r="CU12" t="s">
        <v>1193</v>
      </c>
      <c r="CV12" t="s">
        <v>1193</v>
      </c>
      <c r="CW12" t="s">
        <v>1193</v>
      </c>
      <c r="CX12" t="s">
        <v>1193</v>
      </c>
      <c r="CY12" t="s">
        <v>1193</v>
      </c>
      <c r="CZ12" t="s">
        <v>1622</v>
      </c>
      <c r="DA12" t="s">
        <v>1622</v>
      </c>
      <c r="DB12" t="s">
        <v>1623</v>
      </c>
      <c r="DC12" t="s">
        <v>1621</v>
      </c>
      <c r="DD12" t="s">
        <v>1623</v>
      </c>
      <c r="DE12" t="s">
        <v>1621</v>
      </c>
      <c r="DF12" t="s">
        <v>1621</v>
      </c>
      <c r="DG12" t="s">
        <v>1621</v>
      </c>
      <c r="DH12" t="s">
        <v>1623</v>
      </c>
      <c r="DI12" t="s">
        <v>1622</v>
      </c>
      <c r="DJ12" t="s">
        <v>1622</v>
      </c>
      <c r="DK12" t="s">
        <v>1622</v>
      </c>
      <c r="DL12" t="s">
        <v>1623</v>
      </c>
      <c r="DM12" t="s">
        <v>1623</v>
      </c>
      <c r="DN12" t="s">
        <v>1622</v>
      </c>
      <c r="DO12" t="s">
        <v>1623</v>
      </c>
      <c r="DP12" t="s">
        <v>1622</v>
      </c>
      <c r="DQ12" t="s">
        <v>1623</v>
      </c>
      <c r="DR12" t="s">
        <v>1621</v>
      </c>
      <c r="DS12" t="s">
        <v>1622</v>
      </c>
      <c r="DT12" t="s">
        <v>1622</v>
      </c>
      <c r="DU12" t="s">
        <v>1622</v>
      </c>
      <c r="DV12" t="s">
        <v>1623</v>
      </c>
      <c r="DW12" t="s">
        <v>1621</v>
      </c>
      <c r="DX12" t="s">
        <v>1623</v>
      </c>
      <c r="DY12" t="s">
        <v>1623</v>
      </c>
      <c r="DZ12" t="s">
        <v>1622</v>
      </c>
      <c r="EA12" t="s">
        <v>1623</v>
      </c>
      <c r="EB12" t="s">
        <v>1623</v>
      </c>
      <c r="EC12" t="s">
        <v>1623</v>
      </c>
      <c r="ED12" t="s">
        <v>1621</v>
      </c>
      <c r="EE12" t="s">
        <v>1622</v>
      </c>
      <c r="EF12" t="s">
        <v>1623</v>
      </c>
      <c r="EG12" t="s">
        <v>1621</v>
      </c>
      <c r="EH12" t="s">
        <v>1623</v>
      </c>
      <c r="EI12" t="s">
        <v>1621</v>
      </c>
      <c r="EJ12" t="s">
        <v>1657</v>
      </c>
      <c r="EK12" t="s">
        <v>1657</v>
      </c>
      <c r="EL12" t="s">
        <v>1624</v>
      </c>
      <c r="EM12" t="s">
        <v>1657</v>
      </c>
      <c r="EN12" t="s">
        <v>1625</v>
      </c>
      <c r="EO12" t="s">
        <v>1657</v>
      </c>
      <c r="EP12">
        <v>0</v>
      </c>
      <c r="EQ12">
        <v>0</v>
      </c>
      <c r="ER12">
        <v>42632</v>
      </c>
      <c r="ES12">
        <v>0</v>
      </c>
      <c r="ET12" t="s">
        <v>1613</v>
      </c>
      <c r="EU12">
        <v>0</v>
      </c>
      <c r="EV12" t="s">
        <v>1626</v>
      </c>
      <c r="EW12">
        <v>11</v>
      </c>
      <c r="EX12">
        <v>1</v>
      </c>
      <c r="EY12">
        <v>0</v>
      </c>
      <c r="EZ12">
        <v>1</v>
      </c>
      <c r="FA12" t="s">
        <v>1675</v>
      </c>
      <c r="FB12" t="s">
        <v>1628</v>
      </c>
      <c r="FC12" t="s">
        <v>1676</v>
      </c>
    </row>
    <row r="13" spans="1:159">
      <c r="A13" t="s">
        <v>357</v>
      </c>
      <c r="B13" t="s">
        <v>356</v>
      </c>
      <c r="C13" t="s">
        <v>1677</v>
      </c>
      <c r="D13" t="s">
        <v>1678</v>
      </c>
      <c r="E13" t="s">
        <v>1679</v>
      </c>
      <c r="F13" t="s">
        <v>1680</v>
      </c>
      <c r="G13">
        <v>5</v>
      </c>
      <c r="H13">
        <v>1</v>
      </c>
      <c r="I13">
        <v>24</v>
      </c>
      <c r="J13">
        <v>5</v>
      </c>
      <c r="K13">
        <v>17</v>
      </c>
      <c r="L13">
        <v>9</v>
      </c>
      <c r="M13">
        <v>13</v>
      </c>
      <c r="N13">
        <v>67</v>
      </c>
      <c r="O13">
        <v>1</v>
      </c>
      <c r="P13" t="s">
        <v>1193</v>
      </c>
      <c r="Q13" t="s">
        <v>1612</v>
      </c>
      <c r="R13" t="s">
        <v>1612</v>
      </c>
      <c r="S13" t="s">
        <v>1193</v>
      </c>
      <c r="T13" t="s">
        <v>1193</v>
      </c>
      <c r="U13" t="s">
        <v>1193</v>
      </c>
      <c r="V13" t="s">
        <v>1196</v>
      </c>
      <c r="W13" t="s">
        <v>1196</v>
      </c>
      <c r="X13" t="s">
        <v>1193</v>
      </c>
      <c r="Y13" t="s">
        <v>1196</v>
      </c>
      <c r="Z13" t="s">
        <v>1196</v>
      </c>
      <c r="AA13" t="s">
        <v>1612</v>
      </c>
      <c r="AB13" t="s">
        <v>1612</v>
      </c>
      <c r="AC13" t="s">
        <v>1612</v>
      </c>
      <c r="AD13">
        <v>42551</v>
      </c>
      <c r="AE13">
        <v>42551</v>
      </c>
      <c r="AF13" t="s">
        <v>1612</v>
      </c>
      <c r="AG13">
        <v>42674</v>
      </c>
      <c r="AH13">
        <v>42551</v>
      </c>
      <c r="AI13" t="s">
        <v>1612</v>
      </c>
      <c r="AJ13" t="s">
        <v>1612</v>
      </c>
      <c r="AK13" t="s">
        <v>1612</v>
      </c>
      <c r="AL13" t="s">
        <v>1681</v>
      </c>
      <c r="AM13" t="s">
        <v>1682</v>
      </c>
      <c r="AN13" t="s">
        <v>1612</v>
      </c>
      <c r="AO13" t="s">
        <v>1683</v>
      </c>
      <c r="AP13" t="s">
        <v>1684</v>
      </c>
      <c r="AQ13">
        <v>4167</v>
      </c>
      <c r="AR13">
        <v>0</v>
      </c>
      <c r="AS13">
        <v>0</v>
      </c>
      <c r="AT13" t="s">
        <v>403</v>
      </c>
      <c r="AU13">
        <v>1947000</v>
      </c>
      <c r="AV13">
        <v>2130000</v>
      </c>
      <c r="AW13">
        <v>2638000</v>
      </c>
      <c r="AX13">
        <v>3336000</v>
      </c>
      <c r="AY13">
        <v>1947000</v>
      </c>
      <c r="AZ13">
        <v>2130000</v>
      </c>
      <c r="BA13">
        <v>2638000</v>
      </c>
      <c r="BB13" t="s">
        <v>1685</v>
      </c>
      <c r="BC13">
        <v>1947000</v>
      </c>
      <c r="BD13">
        <v>2130000</v>
      </c>
      <c r="BE13">
        <v>2638000</v>
      </c>
      <c r="BF13">
        <v>3336000</v>
      </c>
      <c r="BG13">
        <v>1947000</v>
      </c>
      <c r="BH13">
        <v>2130000</v>
      </c>
      <c r="BI13">
        <v>2638000</v>
      </c>
      <c r="BJ13" t="s">
        <v>1685</v>
      </c>
      <c r="BK13" t="s">
        <v>1686</v>
      </c>
      <c r="BL13" t="s">
        <v>1216</v>
      </c>
      <c r="BM13" t="s">
        <v>1687</v>
      </c>
      <c r="BN13" t="s">
        <v>1217</v>
      </c>
      <c r="BO13" t="s">
        <v>1688</v>
      </c>
      <c r="BP13" t="s">
        <v>1214</v>
      </c>
      <c r="BQ13" t="s">
        <v>1689</v>
      </c>
      <c r="BR13" t="s">
        <v>1612</v>
      </c>
      <c r="BS13" t="s">
        <v>1217</v>
      </c>
      <c r="BT13" t="s">
        <v>1690</v>
      </c>
      <c r="BU13" t="s">
        <v>419</v>
      </c>
      <c r="BV13" t="s">
        <v>1193</v>
      </c>
      <c r="BW13" t="s">
        <v>1193</v>
      </c>
      <c r="BX13" t="s">
        <v>1193</v>
      </c>
      <c r="BY13" t="s">
        <v>1193</v>
      </c>
      <c r="BZ13" t="s">
        <v>1193</v>
      </c>
      <c r="CA13" t="s">
        <v>1193</v>
      </c>
      <c r="CB13" t="s">
        <v>425</v>
      </c>
      <c r="CC13" t="s">
        <v>425</v>
      </c>
      <c r="CD13" t="s">
        <v>427</v>
      </c>
      <c r="CE13" t="s">
        <v>425</v>
      </c>
      <c r="CF13" t="s">
        <v>428</v>
      </c>
      <c r="CG13" t="s">
        <v>425</v>
      </c>
      <c r="CH13" t="s">
        <v>1691</v>
      </c>
      <c r="CI13" t="s">
        <v>1691</v>
      </c>
      <c r="CJ13" t="s">
        <v>1691</v>
      </c>
      <c r="CK13" t="s">
        <v>1691</v>
      </c>
      <c r="CL13" t="s">
        <v>1691</v>
      </c>
      <c r="CM13" t="s">
        <v>1691</v>
      </c>
      <c r="CN13" t="s">
        <v>1193</v>
      </c>
      <c r="CO13" t="s">
        <v>1193</v>
      </c>
      <c r="CP13" t="s">
        <v>1194</v>
      </c>
      <c r="CQ13" t="s">
        <v>1193</v>
      </c>
      <c r="CR13" t="s">
        <v>1193</v>
      </c>
      <c r="CS13" t="s">
        <v>1193</v>
      </c>
      <c r="CT13" t="s">
        <v>1194</v>
      </c>
      <c r="CU13" t="s">
        <v>1194</v>
      </c>
      <c r="CV13" t="s">
        <v>1194</v>
      </c>
      <c r="CW13" t="s">
        <v>1194</v>
      </c>
      <c r="CX13" t="s">
        <v>1194</v>
      </c>
      <c r="CY13" t="s">
        <v>1194</v>
      </c>
      <c r="CZ13" t="s">
        <v>1623</v>
      </c>
      <c r="DA13" t="s">
        <v>1623</v>
      </c>
      <c r="DB13" t="s">
        <v>1623</v>
      </c>
      <c r="DC13" t="s">
        <v>1623</v>
      </c>
      <c r="DD13" t="s">
        <v>1623</v>
      </c>
      <c r="DE13" t="s">
        <v>1623</v>
      </c>
      <c r="DF13" t="s">
        <v>1623</v>
      </c>
      <c r="DG13" t="s">
        <v>1623</v>
      </c>
      <c r="DH13" t="s">
        <v>1623</v>
      </c>
      <c r="DI13" t="s">
        <v>1623</v>
      </c>
      <c r="DJ13" t="s">
        <v>1623</v>
      </c>
      <c r="DK13" t="s">
        <v>1623</v>
      </c>
      <c r="DL13" t="s">
        <v>1623</v>
      </c>
      <c r="DM13" t="s">
        <v>1623</v>
      </c>
      <c r="DN13" t="s">
        <v>1622</v>
      </c>
      <c r="DO13" t="s">
        <v>1623</v>
      </c>
      <c r="DP13" t="s">
        <v>1623</v>
      </c>
      <c r="DQ13" t="s">
        <v>1623</v>
      </c>
      <c r="DR13" t="s">
        <v>1623</v>
      </c>
      <c r="DS13" t="s">
        <v>1623</v>
      </c>
      <c r="DT13" t="s">
        <v>1623</v>
      </c>
      <c r="DU13" t="s">
        <v>1623</v>
      </c>
      <c r="DV13" t="s">
        <v>1623</v>
      </c>
      <c r="DW13" t="s">
        <v>1623</v>
      </c>
      <c r="DX13" t="s">
        <v>1623</v>
      </c>
      <c r="DY13" t="s">
        <v>1623</v>
      </c>
      <c r="DZ13" t="s">
        <v>1623</v>
      </c>
      <c r="EA13" t="s">
        <v>1623</v>
      </c>
      <c r="EB13" t="s">
        <v>1623</v>
      </c>
      <c r="EC13" t="s">
        <v>1623</v>
      </c>
      <c r="ED13" t="s">
        <v>1623</v>
      </c>
      <c r="EE13" t="s">
        <v>1623</v>
      </c>
      <c r="EF13" t="s">
        <v>1623</v>
      </c>
      <c r="EG13" t="s">
        <v>1623</v>
      </c>
      <c r="EH13" t="s">
        <v>1623</v>
      </c>
      <c r="EI13" t="s">
        <v>1623</v>
      </c>
      <c r="EJ13" t="s">
        <v>1624</v>
      </c>
      <c r="EK13" t="s">
        <v>1625</v>
      </c>
      <c r="EL13" t="s">
        <v>1624</v>
      </c>
      <c r="EM13" t="s">
        <v>1624</v>
      </c>
      <c r="EN13" t="s">
        <v>1625</v>
      </c>
      <c r="EO13" t="s">
        <v>1625</v>
      </c>
      <c r="EP13">
        <v>42825</v>
      </c>
      <c r="EQ13">
        <v>42825</v>
      </c>
      <c r="ER13">
        <v>42825</v>
      </c>
      <c r="ES13">
        <v>42825</v>
      </c>
      <c r="ET13">
        <v>42825</v>
      </c>
      <c r="EU13">
        <v>42825</v>
      </c>
      <c r="EV13" t="s">
        <v>1659</v>
      </c>
      <c r="EW13">
        <v>3</v>
      </c>
      <c r="EX13">
        <v>0</v>
      </c>
      <c r="EY13">
        <v>0</v>
      </c>
      <c r="EZ13">
        <v>1</v>
      </c>
      <c r="FA13" t="s">
        <v>1692</v>
      </c>
      <c r="FB13" t="s">
        <v>1628</v>
      </c>
      <c r="FC13" t="s">
        <v>1693</v>
      </c>
    </row>
    <row r="14" spans="1:159">
      <c r="A14" t="s">
        <v>355</v>
      </c>
      <c r="B14" t="s">
        <v>354</v>
      </c>
      <c r="C14" t="s">
        <v>1694</v>
      </c>
      <c r="D14" t="s">
        <v>1695</v>
      </c>
      <c r="E14">
        <v>2082986025</v>
      </c>
      <c r="F14" t="s">
        <v>1696</v>
      </c>
      <c r="G14">
        <v>5</v>
      </c>
      <c r="H14">
        <v>1</v>
      </c>
      <c r="I14">
        <v>24</v>
      </c>
      <c r="J14">
        <v>5</v>
      </c>
      <c r="K14">
        <v>17</v>
      </c>
      <c r="L14">
        <v>9</v>
      </c>
      <c r="M14">
        <v>13</v>
      </c>
      <c r="N14">
        <v>67</v>
      </c>
      <c r="O14">
        <v>1</v>
      </c>
      <c r="P14" t="s">
        <v>1193</v>
      </c>
      <c r="Q14" t="s">
        <v>1612</v>
      </c>
      <c r="R14" t="s">
        <v>1612</v>
      </c>
      <c r="S14" t="s">
        <v>1193</v>
      </c>
      <c r="T14" t="s">
        <v>1193</v>
      </c>
      <c r="U14" t="s">
        <v>1193</v>
      </c>
      <c r="V14" t="s">
        <v>1193</v>
      </c>
      <c r="W14" t="s">
        <v>1193</v>
      </c>
      <c r="X14" t="s">
        <v>1193</v>
      </c>
      <c r="Y14" t="s">
        <v>1193</v>
      </c>
      <c r="Z14" t="s">
        <v>1193</v>
      </c>
      <c r="AA14" t="s">
        <v>1612</v>
      </c>
      <c r="AB14" t="s">
        <v>1612</v>
      </c>
      <c r="AC14" t="s">
        <v>1612</v>
      </c>
      <c r="AD14" t="s">
        <v>1612</v>
      </c>
      <c r="AE14" t="s">
        <v>1612</v>
      </c>
      <c r="AF14" t="s">
        <v>1612</v>
      </c>
      <c r="AG14" t="s">
        <v>1612</v>
      </c>
      <c r="AH14" t="s">
        <v>1612</v>
      </c>
      <c r="AI14" t="s">
        <v>1612</v>
      </c>
      <c r="AJ14" t="s">
        <v>1612</v>
      </c>
      <c r="AK14" t="s">
        <v>1612</v>
      </c>
      <c r="AL14" t="s">
        <v>1612</v>
      </c>
      <c r="AM14" t="s">
        <v>1612</v>
      </c>
      <c r="AN14" t="s">
        <v>1612</v>
      </c>
      <c r="AO14" t="s">
        <v>1612</v>
      </c>
      <c r="AP14" t="s">
        <v>1612</v>
      </c>
      <c r="AQ14">
        <v>5146</v>
      </c>
      <c r="AR14">
        <v>25000</v>
      </c>
      <c r="AS14" t="s">
        <v>1697</v>
      </c>
      <c r="AT14" t="s">
        <v>403</v>
      </c>
      <c r="AU14">
        <v>8443000</v>
      </c>
      <c r="AV14">
        <v>2818750</v>
      </c>
      <c r="AW14">
        <v>2818750</v>
      </c>
      <c r="AX14">
        <v>2834750</v>
      </c>
      <c r="AY14">
        <v>8294750</v>
      </c>
      <c r="AZ14">
        <v>2818750</v>
      </c>
      <c r="BA14">
        <v>2818750</v>
      </c>
      <c r="BB14" t="s">
        <v>1698</v>
      </c>
      <c r="BC14">
        <v>4336000</v>
      </c>
      <c r="BD14">
        <v>4187750</v>
      </c>
      <c r="BE14">
        <v>4187750</v>
      </c>
      <c r="BF14">
        <v>4203750</v>
      </c>
      <c r="BG14">
        <v>4187750</v>
      </c>
      <c r="BH14">
        <v>4187750</v>
      </c>
      <c r="BI14">
        <v>4187750</v>
      </c>
      <c r="BJ14" t="s">
        <v>1698</v>
      </c>
      <c r="BK14" t="s">
        <v>1699</v>
      </c>
      <c r="BL14" t="s">
        <v>1216</v>
      </c>
      <c r="BM14" t="s">
        <v>1700</v>
      </c>
      <c r="BN14" t="s">
        <v>1214</v>
      </c>
      <c r="BO14" t="s">
        <v>1701</v>
      </c>
      <c r="BP14" t="s">
        <v>1217</v>
      </c>
      <c r="BQ14" t="s">
        <v>1702</v>
      </c>
      <c r="BR14" t="s">
        <v>1612</v>
      </c>
      <c r="BS14" t="s">
        <v>1216</v>
      </c>
      <c r="BT14" t="s">
        <v>1703</v>
      </c>
      <c r="BU14" t="s">
        <v>418</v>
      </c>
      <c r="BV14" t="s">
        <v>1194</v>
      </c>
      <c r="BW14" t="s">
        <v>1194</v>
      </c>
      <c r="BX14" t="s">
        <v>1193</v>
      </c>
      <c r="BY14" t="s">
        <v>1193</v>
      </c>
      <c r="BZ14" t="s">
        <v>1193</v>
      </c>
      <c r="CA14" t="s">
        <v>1194</v>
      </c>
      <c r="CB14" t="s">
        <v>1612</v>
      </c>
      <c r="CC14" t="s">
        <v>1612</v>
      </c>
      <c r="CD14" t="s">
        <v>422</v>
      </c>
      <c r="CE14" t="s">
        <v>422</v>
      </c>
      <c r="CF14" t="s">
        <v>422</v>
      </c>
      <c r="CG14" t="s">
        <v>1612</v>
      </c>
      <c r="CH14" t="s">
        <v>1612</v>
      </c>
      <c r="CI14" t="s">
        <v>1612</v>
      </c>
      <c r="CJ14" t="s">
        <v>1612</v>
      </c>
      <c r="CK14" t="s">
        <v>1612</v>
      </c>
      <c r="CL14" t="s">
        <v>1612</v>
      </c>
      <c r="CM14" t="s">
        <v>1612</v>
      </c>
      <c r="CN14" t="s">
        <v>1193</v>
      </c>
      <c r="CO14" t="s">
        <v>1193</v>
      </c>
      <c r="CP14" t="s">
        <v>1193</v>
      </c>
      <c r="CQ14" t="s">
        <v>1193</v>
      </c>
      <c r="CR14" t="s">
        <v>1193</v>
      </c>
      <c r="CS14" t="s">
        <v>1193</v>
      </c>
      <c r="CT14" t="s">
        <v>1193</v>
      </c>
      <c r="CU14" t="s">
        <v>1193</v>
      </c>
      <c r="CV14" t="s">
        <v>1193</v>
      </c>
      <c r="CW14" t="s">
        <v>1193</v>
      </c>
      <c r="CX14" t="s">
        <v>1193</v>
      </c>
      <c r="CY14" t="s">
        <v>1193</v>
      </c>
      <c r="CZ14" t="s">
        <v>1621</v>
      </c>
      <c r="DA14" t="s">
        <v>1622</v>
      </c>
      <c r="DB14" t="s">
        <v>1623</v>
      </c>
      <c r="DC14" t="s">
        <v>1621</v>
      </c>
      <c r="DD14" t="s">
        <v>1623</v>
      </c>
      <c r="DE14" t="s">
        <v>1623</v>
      </c>
      <c r="DF14" t="s">
        <v>1621</v>
      </c>
      <c r="DG14" t="s">
        <v>1622</v>
      </c>
      <c r="DH14" t="s">
        <v>1623</v>
      </c>
      <c r="DI14" t="s">
        <v>1623</v>
      </c>
      <c r="DJ14" t="s">
        <v>1623</v>
      </c>
      <c r="DK14" t="s">
        <v>1623</v>
      </c>
      <c r="DL14" t="s">
        <v>1623</v>
      </c>
      <c r="DM14" t="s">
        <v>1622</v>
      </c>
      <c r="DN14" t="s">
        <v>1621</v>
      </c>
      <c r="DO14" t="s">
        <v>1623</v>
      </c>
      <c r="DP14" t="s">
        <v>1623</v>
      </c>
      <c r="DQ14" t="s">
        <v>1623</v>
      </c>
      <c r="DR14" t="s">
        <v>1621</v>
      </c>
      <c r="DS14" t="s">
        <v>1622</v>
      </c>
      <c r="DT14" t="s">
        <v>1623</v>
      </c>
      <c r="DU14" t="s">
        <v>1623</v>
      </c>
      <c r="DV14" t="s">
        <v>1623</v>
      </c>
      <c r="DW14" t="s">
        <v>1623</v>
      </c>
      <c r="DX14" t="s">
        <v>1623</v>
      </c>
      <c r="DY14" t="s">
        <v>1622</v>
      </c>
      <c r="DZ14" t="s">
        <v>1623</v>
      </c>
      <c r="EA14" t="s">
        <v>1623</v>
      </c>
      <c r="EB14" t="s">
        <v>1623</v>
      </c>
      <c r="EC14" t="s">
        <v>1623</v>
      </c>
      <c r="ED14" t="s">
        <v>1623</v>
      </c>
      <c r="EE14" t="s">
        <v>1622</v>
      </c>
      <c r="EF14" t="s">
        <v>1623</v>
      </c>
      <c r="EG14" t="s">
        <v>1623</v>
      </c>
      <c r="EH14" t="s">
        <v>1623</v>
      </c>
      <c r="EI14" t="s">
        <v>1623</v>
      </c>
      <c r="EJ14" t="s">
        <v>1704</v>
      </c>
      <c r="EK14" t="s">
        <v>1624</v>
      </c>
      <c r="EL14" t="s">
        <v>1624</v>
      </c>
      <c r="EM14" t="s">
        <v>1704</v>
      </c>
      <c r="EN14" t="s">
        <v>1704</v>
      </c>
      <c r="EO14" t="s">
        <v>1625</v>
      </c>
      <c r="EP14">
        <v>42418</v>
      </c>
      <c r="EQ14" t="s">
        <v>1705</v>
      </c>
      <c r="ER14" t="s">
        <v>1705</v>
      </c>
      <c r="ES14">
        <v>42461</v>
      </c>
      <c r="ET14">
        <v>42461</v>
      </c>
      <c r="EU14" t="s">
        <v>1705</v>
      </c>
      <c r="EV14" t="s">
        <v>1706</v>
      </c>
      <c r="EW14">
        <v>4</v>
      </c>
      <c r="EX14">
        <v>1</v>
      </c>
      <c r="EY14">
        <v>0</v>
      </c>
      <c r="EZ14">
        <v>0.8</v>
      </c>
      <c r="FA14" t="s">
        <v>1627</v>
      </c>
      <c r="FB14" t="s">
        <v>1627</v>
      </c>
      <c r="FC14" t="s">
        <v>1707</v>
      </c>
    </row>
    <row r="15" spans="1:159">
      <c r="A15" t="s">
        <v>353</v>
      </c>
      <c r="B15" t="s">
        <v>352</v>
      </c>
      <c r="C15" t="s">
        <v>1708</v>
      </c>
      <c r="D15" t="s">
        <v>1709</v>
      </c>
      <c r="E15" t="s">
        <v>1710</v>
      </c>
      <c r="F15" t="s">
        <v>1711</v>
      </c>
      <c r="G15">
        <v>5</v>
      </c>
      <c r="H15">
        <v>1</v>
      </c>
      <c r="I15">
        <v>24</v>
      </c>
      <c r="J15">
        <v>5</v>
      </c>
      <c r="K15">
        <v>17</v>
      </c>
      <c r="L15">
        <v>9</v>
      </c>
      <c r="M15">
        <v>13</v>
      </c>
      <c r="N15">
        <v>67</v>
      </c>
      <c r="O15">
        <v>1</v>
      </c>
      <c r="P15" t="s">
        <v>1193</v>
      </c>
      <c r="Q15" t="s">
        <v>1612</v>
      </c>
      <c r="R15" t="s">
        <v>1612</v>
      </c>
      <c r="S15" t="s">
        <v>1193</v>
      </c>
      <c r="T15" t="s">
        <v>1193</v>
      </c>
      <c r="U15" t="s">
        <v>1193</v>
      </c>
      <c r="V15" t="s">
        <v>1193</v>
      </c>
      <c r="W15" t="s">
        <v>1193</v>
      </c>
      <c r="X15" t="s">
        <v>1193</v>
      </c>
      <c r="Y15" t="s">
        <v>1196</v>
      </c>
      <c r="Z15" t="s">
        <v>1193</v>
      </c>
      <c r="AA15" t="s">
        <v>1612</v>
      </c>
      <c r="AB15" t="s">
        <v>1612</v>
      </c>
      <c r="AC15" t="s">
        <v>1612</v>
      </c>
      <c r="AD15" t="s">
        <v>1612</v>
      </c>
      <c r="AE15" t="s">
        <v>1612</v>
      </c>
      <c r="AF15" t="s">
        <v>1612</v>
      </c>
      <c r="AG15">
        <v>42521</v>
      </c>
      <c r="AH15" t="s">
        <v>1612</v>
      </c>
      <c r="AI15" t="s">
        <v>1612</v>
      </c>
      <c r="AJ15" t="s">
        <v>1612</v>
      </c>
      <c r="AK15" t="s">
        <v>1612</v>
      </c>
      <c r="AL15" t="s">
        <v>1612</v>
      </c>
      <c r="AM15" t="s">
        <v>1612</v>
      </c>
      <c r="AN15" t="s">
        <v>1612</v>
      </c>
      <c r="AO15" t="s">
        <v>1712</v>
      </c>
      <c r="AP15" t="s">
        <v>1612</v>
      </c>
      <c r="AQ15">
        <v>30552</v>
      </c>
      <c r="AR15">
        <v>0</v>
      </c>
      <c r="AS15" t="s">
        <v>1613</v>
      </c>
      <c r="AT15" t="s">
        <v>402</v>
      </c>
      <c r="AU15">
        <v>23207000</v>
      </c>
      <c r="AV15">
        <v>25327333</v>
      </c>
      <c r="AW15">
        <v>25759333</v>
      </c>
      <c r="AX15">
        <v>22132334</v>
      </c>
      <c r="AY15">
        <v>23207000</v>
      </c>
      <c r="AZ15">
        <v>26826000</v>
      </c>
      <c r="BA15">
        <v>25016500</v>
      </c>
      <c r="BB15" t="s">
        <v>1713</v>
      </c>
      <c r="BC15">
        <v>23207000.227073502</v>
      </c>
      <c r="BD15">
        <v>23215000</v>
      </c>
      <c r="BE15">
        <v>26815500</v>
      </c>
      <c r="BF15">
        <v>23188500</v>
      </c>
      <c r="BG15">
        <v>23207000</v>
      </c>
      <c r="BH15">
        <v>22924000</v>
      </c>
      <c r="BI15">
        <v>22163000</v>
      </c>
      <c r="BJ15" t="s">
        <v>1714</v>
      </c>
      <c r="BK15" t="s">
        <v>1714</v>
      </c>
      <c r="BL15" t="s">
        <v>1214</v>
      </c>
      <c r="BM15" t="s">
        <v>1715</v>
      </c>
      <c r="BN15" t="s">
        <v>1217</v>
      </c>
      <c r="BO15" t="s">
        <v>1716</v>
      </c>
      <c r="BP15" t="s">
        <v>1214</v>
      </c>
      <c r="BQ15" t="s">
        <v>1717</v>
      </c>
      <c r="BR15" t="s">
        <v>1612</v>
      </c>
      <c r="BS15" t="s">
        <v>1217</v>
      </c>
      <c r="BT15" t="s">
        <v>1718</v>
      </c>
      <c r="BU15" t="s">
        <v>429</v>
      </c>
      <c r="BV15" t="s">
        <v>1193</v>
      </c>
      <c r="BW15" t="s">
        <v>1193</v>
      </c>
      <c r="BX15" t="s">
        <v>1193</v>
      </c>
      <c r="BY15" t="s">
        <v>1193</v>
      </c>
      <c r="BZ15" t="s">
        <v>1193</v>
      </c>
      <c r="CA15" t="s">
        <v>1193</v>
      </c>
      <c r="CB15" t="s">
        <v>422</v>
      </c>
      <c r="CC15" t="s">
        <v>421</v>
      </c>
      <c r="CD15" t="s">
        <v>421</v>
      </c>
      <c r="CE15" t="s">
        <v>421</v>
      </c>
      <c r="CF15" t="s">
        <v>421</v>
      </c>
      <c r="CG15" t="s">
        <v>422</v>
      </c>
      <c r="CH15" t="s">
        <v>1612</v>
      </c>
      <c r="CI15" t="s">
        <v>1612</v>
      </c>
      <c r="CJ15" t="s">
        <v>1612</v>
      </c>
      <c r="CK15" t="s">
        <v>1612</v>
      </c>
      <c r="CL15" t="s">
        <v>1612</v>
      </c>
      <c r="CM15" t="s">
        <v>1612</v>
      </c>
      <c r="CN15" t="s">
        <v>1193</v>
      </c>
      <c r="CO15" t="s">
        <v>1193</v>
      </c>
      <c r="CP15" t="s">
        <v>1193</v>
      </c>
      <c r="CQ15" t="s">
        <v>1193</v>
      </c>
      <c r="CR15" t="s">
        <v>1193</v>
      </c>
      <c r="CS15" t="s">
        <v>1193</v>
      </c>
      <c r="CT15" t="s">
        <v>1193</v>
      </c>
      <c r="CU15" t="s">
        <v>1193</v>
      </c>
      <c r="CV15" t="s">
        <v>1194</v>
      </c>
      <c r="CW15" t="s">
        <v>1193</v>
      </c>
      <c r="CX15" t="s">
        <v>1193</v>
      </c>
      <c r="CY15" t="s">
        <v>1194</v>
      </c>
      <c r="CZ15" t="s">
        <v>1623</v>
      </c>
      <c r="DA15" t="s">
        <v>1621</v>
      </c>
      <c r="DB15" t="s">
        <v>1622</v>
      </c>
      <c r="DC15" t="s">
        <v>1622</v>
      </c>
      <c r="DD15" t="s">
        <v>1622</v>
      </c>
      <c r="DE15" t="s">
        <v>1622</v>
      </c>
      <c r="DF15" t="s">
        <v>1622</v>
      </c>
      <c r="DG15" t="s">
        <v>1622</v>
      </c>
      <c r="DH15" t="s">
        <v>1622</v>
      </c>
      <c r="DI15" t="s">
        <v>1622</v>
      </c>
      <c r="DJ15" t="s">
        <v>1622</v>
      </c>
      <c r="DK15" t="s">
        <v>1622</v>
      </c>
      <c r="DL15" t="s">
        <v>1622</v>
      </c>
      <c r="DM15" t="s">
        <v>1622</v>
      </c>
      <c r="DN15" t="s">
        <v>1621</v>
      </c>
      <c r="DO15" t="s">
        <v>1622</v>
      </c>
      <c r="DP15" t="s">
        <v>1622</v>
      </c>
      <c r="DQ15" t="s">
        <v>1622</v>
      </c>
      <c r="DR15" t="s">
        <v>1621</v>
      </c>
      <c r="DS15" t="s">
        <v>1621</v>
      </c>
      <c r="DT15" t="s">
        <v>1622</v>
      </c>
      <c r="DU15" t="s">
        <v>1621</v>
      </c>
      <c r="DV15" t="s">
        <v>1622</v>
      </c>
      <c r="DW15" t="s">
        <v>1622</v>
      </c>
      <c r="DX15" t="s">
        <v>1622</v>
      </c>
      <c r="DY15" t="s">
        <v>1622</v>
      </c>
      <c r="DZ15" t="s">
        <v>1622</v>
      </c>
      <c r="EA15" t="s">
        <v>1622</v>
      </c>
      <c r="EB15" t="s">
        <v>1621</v>
      </c>
      <c r="EC15" t="s">
        <v>1622</v>
      </c>
      <c r="ED15" t="s">
        <v>1622</v>
      </c>
      <c r="EE15" t="s">
        <v>1622</v>
      </c>
      <c r="EF15" t="s">
        <v>1622</v>
      </c>
      <c r="EG15" t="s">
        <v>1622</v>
      </c>
      <c r="EH15" t="s">
        <v>1622</v>
      </c>
      <c r="EI15" t="s">
        <v>1621</v>
      </c>
      <c r="EJ15" t="s">
        <v>1624</v>
      </c>
      <c r="EK15" t="s">
        <v>1625</v>
      </c>
      <c r="EL15" t="s">
        <v>1624</v>
      </c>
      <c r="EM15" t="s">
        <v>1624</v>
      </c>
      <c r="EN15" t="s">
        <v>1624</v>
      </c>
      <c r="EO15" t="s">
        <v>1625</v>
      </c>
      <c r="EP15">
        <v>42825</v>
      </c>
      <c r="EQ15">
        <v>42825</v>
      </c>
      <c r="ER15">
        <v>42825</v>
      </c>
      <c r="ES15">
        <v>42825</v>
      </c>
      <c r="ET15">
        <v>42825</v>
      </c>
      <c r="EU15">
        <v>42825</v>
      </c>
      <c r="EV15" t="s">
        <v>1643</v>
      </c>
      <c r="EW15">
        <v>23</v>
      </c>
      <c r="EX15">
        <v>0</v>
      </c>
      <c r="EY15">
        <v>0</v>
      </c>
      <c r="EZ15">
        <v>1</v>
      </c>
      <c r="FA15" t="s">
        <v>1628</v>
      </c>
      <c r="FB15" t="s">
        <v>1675</v>
      </c>
      <c r="FC15" t="s">
        <v>1719</v>
      </c>
    </row>
    <row r="16" spans="1:159">
      <c r="A16" t="s">
        <v>351</v>
      </c>
      <c r="B16" t="s">
        <v>350</v>
      </c>
      <c r="C16" t="s">
        <v>1720</v>
      </c>
      <c r="D16" t="s">
        <v>1721</v>
      </c>
      <c r="E16" t="s">
        <v>1722</v>
      </c>
      <c r="F16" t="s">
        <v>1723</v>
      </c>
      <c r="G16">
        <v>5</v>
      </c>
      <c r="H16">
        <v>1</v>
      </c>
      <c r="I16">
        <v>24</v>
      </c>
      <c r="J16">
        <v>5</v>
      </c>
      <c r="K16">
        <v>17</v>
      </c>
      <c r="L16">
        <v>9</v>
      </c>
      <c r="M16">
        <v>13</v>
      </c>
      <c r="N16">
        <v>67</v>
      </c>
      <c r="O16">
        <v>1</v>
      </c>
      <c r="P16" t="s">
        <v>1193</v>
      </c>
      <c r="Q16" t="s">
        <v>1612</v>
      </c>
      <c r="R16" t="s">
        <v>1612</v>
      </c>
      <c r="S16" t="s">
        <v>1193</v>
      </c>
      <c r="T16" t="s">
        <v>1193</v>
      </c>
      <c r="U16" t="s">
        <v>1193</v>
      </c>
      <c r="V16" t="s">
        <v>1196</v>
      </c>
      <c r="W16" t="s">
        <v>1193</v>
      </c>
      <c r="X16" t="s">
        <v>1193</v>
      </c>
      <c r="Y16" t="s">
        <v>1193</v>
      </c>
      <c r="Z16" t="s">
        <v>1193</v>
      </c>
      <c r="AA16" t="s">
        <v>1612</v>
      </c>
      <c r="AB16" t="s">
        <v>1612</v>
      </c>
      <c r="AC16" t="s">
        <v>1612</v>
      </c>
      <c r="AD16">
        <v>42551</v>
      </c>
      <c r="AE16" t="s">
        <v>1612</v>
      </c>
      <c r="AF16" t="s">
        <v>1612</v>
      </c>
      <c r="AG16" t="s">
        <v>1612</v>
      </c>
      <c r="AH16" t="s">
        <v>1612</v>
      </c>
      <c r="AI16" t="s">
        <v>1612</v>
      </c>
      <c r="AJ16" t="s">
        <v>1612</v>
      </c>
      <c r="AK16" t="s">
        <v>1612</v>
      </c>
      <c r="AL16" t="s">
        <v>1724</v>
      </c>
      <c r="AM16" t="s">
        <v>1612</v>
      </c>
      <c r="AN16" t="s">
        <v>1612</v>
      </c>
      <c r="AO16" t="s">
        <v>1612</v>
      </c>
      <c r="AP16" t="s">
        <v>1612</v>
      </c>
      <c r="AQ16">
        <v>4707</v>
      </c>
      <c r="AR16">
        <v>415000</v>
      </c>
      <c r="AS16" t="s">
        <v>1725</v>
      </c>
      <c r="AT16" t="s">
        <v>403</v>
      </c>
      <c r="AU16">
        <v>2215086</v>
      </c>
      <c r="AV16">
        <v>3062738</v>
      </c>
      <c r="AW16">
        <v>3062738</v>
      </c>
      <c r="AX16">
        <v>3477738</v>
      </c>
      <c r="AY16">
        <v>2215086</v>
      </c>
      <c r="AZ16">
        <v>3169214</v>
      </c>
      <c r="BA16">
        <v>3009500</v>
      </c>
      <c r="BB16" t="s">
        <v>1725</v>
      </c>
      <c r="BC16">
        <v>2349298</v>
      </c>
      <c r="BD16">
        <v>3198856</v>
      </c>
      <c r="BE16">
        <v>2927573</v>
      </c>
      <c r="BF16">
        <v>3342573</v>
      </c>
      <c r="BG16">
        <v>2349298</v>
      </c>
      <c r="BH16">
        <v>3237400</v>
      </c>
      <c r="BI16">
        <v>2843573</v>
      </c>
      <c r="BJ16" t="s">
        <v>1726</v>
      </c>
      <c r="BK16" t="s">
        <v>1727</v>
      </c>
      <c r="BL16" t="s">
        <v>1215</v>
      </c>
      <c r="BM16" t="s">
        <v>1728</v>
      </c>
      <c r="BN16" t="s">
        <v>1216</v>
      </c>
      <c r="BO16" t="s">
        <v>1729</v>
      </c>
      <c r="BP16" t="s">
        <v>1214</v>
      </c>
      <c r="BQ16" t="s">
        <v>1730</v>
      </c>
      <c r="BR16" t="s">
        <v>1612</v>
      </c>
      <c r="BS16" t="s">
        <v>1217</v>
      </c>
      <c r="BT16" t="s">
        <v>1731</v>
      </c>
      <c r="BU16" t="s">
        <v>418</v>
      </c>
      <c r="BV16" t="s">
        <v>1194</v>
      </c>
      <c r="BW16" t="s">
        <v>1194</v>
      </c>
      <c r="BX16" t="s">
        <v>1193</v>
      </c>
      <c r="BY16" t="s">
        <v>1194</v>
      </c>
      <c r="BZ16" t="s">
        <v>1193</v>
      </c>
      <c r="CA16" t="s">
        <v>1193</v>
      </c>
      <c r="CB16" t="s">
        <v>1612</v>
      </c>
      <c r="CC16" t="s">
        <v>1612</v>
      </c>
      <c r="CD16" t="s">
        <v>423</v>
      </c>
      <c r="CE16" t="s">
        <v>1612</v>
      </c>
      <c r="CF16" t="s">
        <v>421</v>
      </c>
      <c r="CG16" t="s">
        <v>425</v>
      </c>
      <c r="CH16" t="s">
        <v>1612</v>
      </c>
      <c r="CI16" t="s">
        <v>1612</v>
      </c>
      <c r="CJ16" t="s">
        <v>1612</v>
      </c>
      <c r="CK16" t="s">
        <v>1612</v>
      </c>
      <c r="CL16" t="s">
        <v>1612</v>
      </c>
      <c r="CM16" t="s">
        <v>1732</v>
      </c>
      <c r="CN16" t="s">
        <v>1193</v>
      </c>
      <c r="CO16" t="s">
        <v>1193</v>
      </c>
      <c r="CP16" t="s">
        <v>1194</v>
      </c>
      <c r="CQ16" t="s">
        <v>1193</v>
      </c>
      <c r="CR16" t="s">
        <v>1193</v>
      </c>
      <c r="CS16" t="s">
        <v>1193</v>
      </c>
      <c r="CT16" t="s">
        <v>1193</v>
      </c>
      <c r="CU16" t="s">
        <v>1193</v>
      </c>
      <c r="CV16" t="s">
        <v>1194</v>
      </c>
      <c r="CW16" t="s">
        <v>1193</v>
      </c>
      <c r="CX16" t="s">
        <v>1193</v>
      </c>
      <c r="CY16" t="s">
        <v>1193</v>
      </c>
      <c r="CZ16" t="s">
        <v>1621</v>
      </c>
      <c r="DA16" t="s">
        <v>1623</v>
      </c>
      <c r="DB16" t="s">
        <v>1622</v>
      </c>
      <c r="DC16" t="s">
        <v>1622</v>
      </c>
      <c r="DD16" t="s">
        <v>1623</v>
      </c>
      <c r="DE16" t="s">
        <v>1622</v>
      </c>
      <c r="DF16" t="s">
        <v>1623</v>
      </c>
      <c r="DG16" t="s">
        <v>1621</v>
      </c>
      <c r="DH16" t="s">
        <v>1623</v>
      </c>
      <c r="DI16" t="s">
        <v>1623</v>
      </c>
      <c r="DJ16" t="s">
        <v>1622</v>
      </c>
      <c r="DK16" t="s">
        <v>1621</v>
      </c>
      <c r="DL16" t="s">
        <v>1623</v>
      </c>
      <c r="DM16" t="s">
        <v>1623</v>
      </c>
      <c r="DN16" t="s">
        <v>1621</v>
      </c>
      <c r="DO16" t="s">
        <v>1623</v>
      </c>
      <c r="DP16" t="s">
        <v>1623</v>
      </c>
      <c r="DQ16" t="s">
        <v>1623</v>
      </c>
      <c r="DR16" t="s">
        <v>1623</v>
      </c>
      <c r="DS16" t="s">
        <v>1623</v>
      </c>
      <c r="DT16" t="s">
        <v>1623</v>
      </c>
      <c r="DU16" t="s">
        <v>1621</v>
      </c>
      <c r="DV16" t="s">
        <v>1622</v>
      </c>
      <c r="DW16" t="s">
        <v>1621</v>
      </c>
      <c r="DX16" t="s">
        <v>1623</v>
      </c>
      <c r="DY16" t="s">
        <v>1622</v>
      </c>
      <c r="DZ16" t="s">
        <v>1623</v>
      </c>
      <c r="EA16" t="s">
        <v>1622</v>
      </c>
      <c r="EB16" t="s">
        <v>1621</v>
      </c>
      <c r="EC16" t="s">
        <v>1623</v>
      </c>
      <c r="ED16" t="s">
        <v>1622</v>
      </c>
      <c r="EE16" t="s">
        <v>1621</v>
      </c>
      <c r="EF16" t="s">
        <v>1623</v>
      </c>
      <c r="EG16" t="s">
        <v>1622</v>
      </c>
      <c r="EH16" t="s">
        <v>1622</v>
      </c>
      <c r="EI16" t="s">
        <v>1621</v>
      </c>
      <c r="EJ16" t="s">
        <v>1657</v>
      </c>
      <c r="EK16" t="s">
        <v>1657</v>
      </c>
      <c r="EL16" t="s">
        <v>1657</v>
      </c>
      <c r="EM16" t="s">
        <v>1657</v>
      </c>
      <c r="EN16" t="s">
        <v>1657</v>
      </c>
      <c r="EO16" t="s">
        <v>1657</v>
      </c>
      <c r="EP16">
        <v>0</v>
      </c>
      <c r="EQ16">
        <v>0</v>
      </c>
      <c r="ER16" t="s">
        <v>1705</v>
      </c>
      <c r="ES16" t="s">
        <v>1733</v>
      </c>
      <c r="ET16" t="s">
        <v>1733</v>
      </c>
      <c r="EU16" t="s">
        <v>1733</v>
      </c>
      <c r="EV16" t="s">
        <v>1706</v>
      </c>
      <c r="EW16">
        <v>8</v>
      </c>
      <c r="EX16">
        <v>0</v>
      </c>
      <c r="EY16">
        <v>0</v>
      </c>
      <c r="EZ16">
        <v>1</v>
      </c>
      <c r="FA16" t="s">
        <v>1627</v>
      </c>
      <c r="FB16" t="s">
        <v>1627</v>
      </c>
      <c r="FC16" t="s">
        <v>1734</v>
      </c>
    </row>
    <row r="17" spans="1:159">
      <c r="A17" t="s">
        <v>349</v>
      </c>
      <c r="B17" t="s">
        <v>348</v>
      </c>
      <c r="C17" t="s">
        <v>1735</v>
      </c>
      <c r="D17" t="s">
        <v>1736</v>
      </c>
      <c r="E17" t="s">
        <v>1737</v>
      </c>
      <c r="F17" t="s">
        <v>1738</v>
      </c>
      <c r="G17">
        <v>5</v>
      </c>
      <c r="H17">
        <v>1</v>
      </c>
      <c r="I17">
        <v>24</v>
      </c>
      <c r="J17">
        <v>4</v>
      </c>
      <c r="K17">
        <v>17</v>
      </c>
      <c r="L17">
        <v>9</v>
      </c>
      <c r="M17">
        <v>13</v>
      </c>
      <c r="N17">
        <v>67</v>
      </c>
      <c r="O17">
        <v>1</v>
      </c>
      <c r="P17" t="s">
        <v>1193</v>
      </c>
      <c r="Q17" t="s">
        <v>1612</v>
      </c>
      <c r="R17" t="s">
        <v>1612</v>
      </c>
      <c r="S17" t="s">
        <v>1193</v>
      </c>
      <c r="T17" t="s">
        <v>1193</v>
      </c>
      <c r="U17" t="s">
        <v>1193</v>
      </c>
      <c r="V17" t="s">
        <v>1193</v>
      </c>
      <c r="W17" t="s">
        <v>1193</v>
      </c>
      <c r="X17" t="s">
        <v>1193</v>
      </c>
      <c r="Y17" t="s">
        <v>1196</v>
      </c>
      <c r="Z17" t="s">
        <v>1193</v>
      </c>
      <c r="AA17" t="s">
        <v>1612</v>
      </c>
      <c r="AB17" t="s">
        <v>1612</v>
      </c>
      <c r="AC17" t="s">
        <v>1612</v>
      </c>
      <c r="AD17" t="s">
        <v>1612</v>
      </c>
      <c r="AE17" t="s">
        <v>1612</v>
      </c>
      <c r="AF17" t="s">
        <v>1612</v>
      </c>
      <c r="AG17">
        <v>42825</v>
      </c>
      <c r="AH17" t="s">
        <v>1612</v>
      </c>
      <c r="AI17" t="s">
        <v>1612</v>
      </c>
      <c r="AJ17" t="s">
        <v>1612</v>
      </c>
      <c r="AK17" t="s">
        <v>1612</v>
      </c>
      <c r="AL17" t="s">
        <v>1612</v>
      </c>
      <c r="AM17" t="s">
        <v>1612</v>
      </c>
      <c r="AN17" t="s">
        <v>1612</v>
      </c>
      <c r="AO17" t="s">
        <v>1739</v>
      </c>
      <c r="AP17" t="s">
        <v>1612</v>
      </c>
      <c r="AQ17">
        <v>4925</v>
      </c>
      <c r="AR17">
        <v>520600</v>
      </c>
      <c r="AS17" t="s">
        <v>1740</v>
      </c>
      <c r="AT17" t="s">
        <v>402</v>
      </c>
      <c r="AU17">
        <v>0</v>
      </c>
      <c r="AV17">
        <v>8425250</v>
      </c>
      <c r="AW17">
        <v>3402375</v>
      </c>
      <c r="AX17">
        <v>3402375</v>
      </c>
      <c r="AY17">
        <v>0</v>
      </c>
      <c r="AZ17">
        <v>8425250</v>
      </c>
      <c r="BA17">
        <v>3395250</v>
      </c>
      <c r="BB17">
        <v>0</v>
      </c>
      <c r="BC17">
        <v>0</v>
      </c>
      <c r="BD17">
        <v>7615000</v>
      </c>
      <c r="BE17">
        <v>3807500</v>
      </c>
      <c r="BF17">
        <v>3807500</v>
      </c>
      <c r="BG17">
        <v>0</v>
      </c>
      <c r="BH17">
        <v>7615000</v>
      </c>
      <c r="BI17">
        <v>3807500</v>
      </c>
      <c r="BJ17">
        <v>0</v>
      </c>
      <c r="BK17" t="s">
        <v>1741</v>
      </c>
      <c r="BL17" t="s">
        <v>1216</v>
      </c>
      <c r="BM17" t="s">
        <v>1742</v>
      </c>
      <c r="BN17" t="s">
        <v>1217</v>
      </c>
      <c r="BO17" t="s">
        <v>1743</v>
      </c>
      <c r="BP17" t="s">
        <v>1214</v>
      </c>
      <c r="BQ17" t="s">
        <v>1214</v>
      </c>
      <c r="BR17" t="s">
        <v>1744</v>
      </c>
      <c r="BS17" t="s">
        <v>1217</v>
      </c>
      <c r="BT17" t="s">
        <v>1744</v>
      </c>
      <c r="BU17" t="s">
        <v>419</v>
      </c>
      <c r="BV17" t="s">
        <v>1194</v>
      </c>
      <c r="BW17" t="s">
        <v>1194</v>
      </c>
      <c r="BX17" t="s">
        <v>1194</v>
      </c>
      <c r="BY17" t="s">
        <v>1194</v>
      </c>
      <c r="BZ17" t="s">
        <v>1194</v>
      </c>
      <c r="CA17" t="s">
        <v>1194</v>
      </c>
      <c r="CB17" t="s">
        <v>1612</v>
      </c>
      <c r="CC17" t="s">
        <v>1612</v>
      </c>
      <c r="CD17" t="s">
        <v>1612</v>
      </c>
      <c r="CE17" t="s">
        <v>1612</v>
      </c>
      <c r="CF17" t="s">
        <v>1612</v>
      </c>
      <c r="CG17" t="s">
        <v>1612</v>
      </c>
      <c r="CH17" t="s">
        <v>1612</v>
      </c>
      <c r="CI17" t="s">
        <v>1612</v>
      </c>
      <c r="CJ17" t="s">
        <v>1612</v>
      </c>
      <c r="CK17" t="s">
        <v>1612</v>
      </c>
      <c r="CL17" t="s">
        <v>1612</v>
      </c>
      <c r="CM17" t="s">
        <v>1612</v>
      </c>
      <c r="CN17" t="s">
        <v>1193</v>
      </c>
      <c r="CO17" t="s">
        <v>1193</v>
      </c>
      <c r="CP17" t="s">
        <v>1194</v>
      </c>
      <c r="CQ17" t="s">
        <v>1193</v>
      </c>
      <c r="CR17" t="s">
        <v>1193</v>
      </c>
      <c r="CS17" t="s">
        <v>1193</v>
      </c>
      <c r="CT17" t="s">
        <v>1193</v>
      </c>
      <c r="CU17" t="s">
        <v>1193</v>
      </c>
      <c r="CV17" t="s">
        <v>1193</v>
      </c>
      <c r="CW17" t="s">
        <v>1193</v>
      </c>
      <c r="CX17" t="s">
        <v>1193</v>
      </c>
      <c r="CY17" t="s">
        <v>1193</v>
      </c>
      <c r="CZ17" t="s">
        <v>1622</v>
      </c>
      <c r="DA17" t="s">
        <v>1622</v>
      </c>
      <c r="DB17" t="s">
        <v>1623</v>
      </c>
      <c r="DC17" t="s">
        <v>1622</v>
      </c>
      <c r="DD17" t="s">
        <v>1623</v>
      </c>
      <c r="DE17" t="s">
        <v>1623</v>
      </c>
      <c r="DF17" t="s">
        <v>1622</v>
      </c>
      <c r="DG17" t="s">
        <v>1623</v>
      </c>
      <c r="DH17" t="s">
        <v>1623</v>
      </c>
      <c r="DI17" t="s">
        <v>1622</v>
      </c>
      <c r="DJ17" t="s">
        <v>1623</v>
      </c>
      <c r="DK17" t="s">
        <v>1622</v>
      </c>
      <c r="DL17" t="s">
        <v>1623</v>
      </c>
      <c r="DM17" t="s">
        <v>1623</v>
      </c>
      <c r="DN17" t="s">
        <v>1623</v>
      </c>
      <c r="DO17" t="s">
        <v>1623</v>
      </c>
      <c r="DP17" t="s">
        <v>1623</v>
      </c>
      <c r="DQ17" t="s">
        <v>1623</v>
      </c>
      <c r="DR17" t="s">
        <v>1622</v>
      </c>
      <c r="DS17" t="s">
        <v>1622</v>
      </c>
      <c r="DT17" t="s">
        <v>1623</v>
      </c>
      <c r="DU17" t="s">
        <v>1622</v>
      </c>
      <c r="DV17" t="s">
        <v>1623</v>
      </c>
      <c r="DW17" t="s">
        <v>1623</v>
      </c>
      <c r="DX17" t="s">
        <v>1623</v>
      </c>
      <c r="DY17" t="s">
        <v>1623</v>
      </c>
      <c r="DZ17" t="s">
        <v>1623</v>
      </c>
      <c r="EA17" t="s">
        <v>1623</v>
      </c>
      <c r="EB17" t="s">
        <v>1623</v>
      </c>
      <c r="EC17" t="s">
        <v>1623</v>
      </c>
      <c r="ED17" t="s">
        <v>1622</v>
      </c>
      <c r="EE17" t="s">
        <v>1622</v>
      </c>
      <c r="EF17" t="s">
        <v>1623</v>
      </c>
      <c r="EG17" t="s">
        <v>1622</v>
      </c>
      <c r="EH17" t="s">
        <v>1623</v>
      </c>
      <c r="EI17" t="s">
        <v>1622</v>
      </c>
      <c r="EJ17" t="s">
        <v>1624</v>
      </c>
      <c r="EK17" t="s">
        <v>1624</v>
      </c>
      <c r="EL17" t="s">
        <v>1625</v>
      </c>
      <c r="EM17" t="s">
        <v>1624</v>
      </c>
      <c r="EN17" t="s">
        <v>1625</v>
      </c>
      <c r="EO17" t="s">
        <v>1624</v>
      </c>
      <c r="EP17" t="s">
        <v>1705</v>
      </c>
      <c r="EQ17" t="s">
        <v>1705</v>
      </c>
      <c r="ER17" t="s">
        <v>1705</v>
      </c>
      <c r="ES17" t="s">
        <v>1705</v>
      </c>
      <c r="ET17" t="s">
        <v>1705</v>
      </c>
      <c r="EU17" t="s">
        <v>1705</v>
      </c>
      <c r="EV17" t="s">
        <v>1643</v>
      </c>
      <c r="EW17">
        <v>13</v>
      </c>
      <c r="EX17">
        <v>3</v>
      </c>
      <c r="EY17">
        <v>1</v>
      </c>
      <c r="EZ17">
        <v>1</v>
      </c>
      <c r="FA17" t="s">
        <v>1628</v>
      </c>
      <c r="FB17" t="s">
        <v>1628</v>
      </c>
      <c r="FC17" t="s">
        <v>1745</v>
      </c>
    </row>
    <row r="18" spans="1:159">
      <c r="A18" t="s">
        <v>347</v>
      </c>
      <c r="B18" t="s">
        <v>346</v>
      </c>
      <c r="C18" t="s">
        <v>1746</v>
      </c>
      <c r="D18" t="s">
        <v>1747</v>
      </c>
      <c r="E18" t="s">
        <v>1748</v>
      </c>
      <c r="F18" t="s">
        <v>1749</v>
      </c>
      <c r="G18">
        <v>5</v>
      </c>
      <c r="H18">
        <v>1</v>
      </c>
      <c r="I18">
        <v>24</v>
      </c>
      <c r="J18">
        <v>5</v>
      </c>
      <c r="K18">
        <v>17</v>
      </c>
      <c r="L18">
        <v>9</v>
      </c>
      <c r="M18">
        <v>13</v>
      </c>
      <c r="N18">
        <v>67</v>
      </c>
      <c r="O18">
        <v>1</v>
      </c>
      <c r="P18" t="s">
        <v>1193</v>
      </c>
      <c r="Q18" t="s">
        <v>1612</v>
      </c>
      <c r="R18" t="s">
        <v>1612</v>
      </c>
      <c r="S18" t="s">
        <v>1193</v>
      </c>
      <c r="T18" t="s">
        <v>1193</v>
      </c>
      <c r="U18" t="s">
        <v>1193</v>
      </c>
      <c r="V18" t="s">
        <v>1193</v>
      </c>
      <c r="W18" t="s">
        <v>1193</v>
      </c>
      <c r="X18" t="s">
        <v>1193</v>
      </c>
      <c r="Y18" t="s">
        <v>1193</v>
      </c>
      <c r="Z18" t="s">
        <v>1193</v>
      </c>
      <c r="AA18" t="s">
        <v>1612</v>
      </c>
      <c r="AB18" t="s">
        <v>1612</v>
      </c>
      <c r="AC18" t="s">
        <v>1612</v>
      </c>
      <c r="AD18" t="s">
        <v>1612</v>
      </c>
      <c r="AE18" t="s">
        <v>1612</v>
      </c>
      <c r="AF18" t="s">
        <v>1612</v>
      </c>
      <c r="AG18" t="s">
        <v>1612</v>
      </c>
      <c r="AH18" t="s">
        <v>1612</v>
      </c>
      <c r="AI18" t="s">
        <v>1612</v>
      </c>
      <c r="AJ18" t="s">
        <v>1612</v>
      </c>
      <c r="AK18" t="s">
        <v>1612</v>
      </c>
      <c r="AL18" t="s">
        <v>1612</v>
      </c>
      <c r="AM18" t="s">
        <v>1612</v>
      </c>
      <c r="AN18" t="s">
        <v>1612</v>
      </c>
      <c r="AO18" t="s">
        <v>1612</v>
      </c>
      <c r="AP18" t="s">
        <v>1612</v>
      </c>
      <c r="AQ18">
        <v>9030</v>
      </c>
      <c r="AR18">
        <v>0</v>
      </c>
      <c r="AS18">
        <v>0</v>
      </c>
      <c r="AT18" t="s">
        <v>409</v>
      </c>
      <c r="AU18">
        <v>7225042.9629771374</v>
      </c>
      <c r="AV18">
        <v>7371062.9629771374</v>
      </c>
      <c r="AW18">
        <v>7263782.9629771374</v>
      </c>
      <c r="AX18">
        <v>7260802.9629771374</v>
      </c>
      <c r="AY18">
        <v>7225042.9629771374</v>
      </c>
      <c r="AZ18">
        <v>7371063</v>
      </c>
      <c r="BA18">
        <v>7263782.9629771374</v>
      </c>
      <c r="BB18" t="s">
        <v>1750</v>
      </c>
      <c r="BC18">
        <v>6043128.8447643621</v>
      </c>
      <c r="BD18">
        <v>6135037.2678716443</v>
      </c>
      <c r="BE18">
        <v>7303052.5943266843</v>
      </c>
      <c r="BF18">
        <v>8978834.9124065544</v>
      </c>
      <c r="BG18">
        <v>6043128.8447643621</v>
      </c>
      <c r="BH18">
        <v>6135037.2678716443</v>
      </c>
      <c r="BI18">
        <v>7303052.5943266843</v>
      </c>
      <c r="BJ18" t="s">
        <v>1751</v>
      </c>
      <c r="BK18" t="s">
        <v>1752</v>
      </c>
      <c r="BL18" t="s">
        <v>1216</v>
      </c>
      <c r="BM18" t="s">
        <v>1753</v>
      </c>
      <c r="BN18" t="s">
        <v>1216</v>
      </c>
      <c r="BO18" t="s">
        <v>1754</v>
      </c>
      <c r="BP18" t="s">
        <v>1214</v>
      </c>
      <c r="BQ18" t="s">
        <v>1755</v>
      </c>
      <c r="BR18" t="s">
        <v>1756</v>
      </c>
      <c r="BS18" t="s">
        <v>1217</v>
      </c>
      <c r="BT18" t="s">
        <v>1613</v>
      </c>
      <c r="BU18" t="s">
        <v>416</v>
      </c>
      <c r="BV18" t="s">
        <v>1193</v>
      </c>
      <c r="BW18" t="s">
        <v>1193</v>
      </c>
      <c r="BX18" t="s">
        <v>1193</v>
      </c>
      <c r="BY18" t="s">
        <v>1193</v>
      </c>
      <c r="BZ18" t="s">
        <v>1193</v>
      </c>
      <c r="CA18" t="s">
        <v>1193</v>
      </c>
      <c r="CB18" t="s">
        <v>425</v>
      </c>
      <c r="CC18" t="s">
        <v>422</v>
      </c>
      <c r="CD18" t="s">
        <v>425</v>
      </c>
      <c r="CE18" t="s">
        <v>422</v>
      </c>
      <c r="CF18" t="s">
        <v>422</v>
      </c>
      <c r="CG18" t="s">
        <v>425</v>
      </c>
      <c r="CH18" t="s">
        <v>1612</v>
      </c>
      <c r="CI18" t="s">
        <v>1612</v>
      </c>
      <c r="CJ18" t="s">
        <v>1612</v>
      </c>
      <c r="CK18" t="s">
        <v>1612</v>
      </c>
      <c r="CL18" t="s">
        <v>1612</v>
      </c>
      <c r="CM18" t="s">
        <v>1612</v>
      </c>
      <c r="CN18" t="s">
        <v>1193</v>
      </c>
      <c r="CO18" t="s">
        <v>1193</v>
      </c>
      <c r="CP18" t="s">
        <v>1193</v>
      </c>
      <c r="CQ18" t="s">
        <v>1193</v>
      </c>
      <c r="CR18" t="s">
        <v>1193</v>
      </c>
      <c r="CS18" t="s">
        <v>1193</v>
      </c>
      <c r="CT18" t="s">
        <v>1193</v>
      </c>
      <c r="CU18" t="s">
        <v>1193</v>
      </c>
      <c r="CV18" t="s">
        <v>1193</v>
      </c>
      <c r="CW18" t="s">
        <v>1193</v>
      </c>
      <c r="CX18" t="s">
        <v>1193</v>
      </c>
      <c r="CY18" t="s">
        <v>1193</v>
      </c>
      <c r="CZ18" t="s">
        <v>1622</v>
      </c>
      <c r="DA18" t="s">
        <v>1623</v>
      </c>
      <c r="DB18" t="s">
        <v>1623</v>
      </c>
      <c r="DC18" t="s">
        <v>1623</v>
      </c>
      <c r="DD18" t="s">
        <v>1623</v>
      </c>
      <c r="DE18" t="s">
        <v>1623</v>
      </c>
      <c r="DF18" t="s">
        <v>1623</v>
      </c>
      <c r="DG18" t="s">
        <v>1623</v>
      </c>
      <c r="DH18" t="s">
        <v>1623</v>
      </c>
      <c r="DI18" t="s">
        <v>1622</v>
      </c>
      <c r="DJ18" t="s">
        <v>1623</v>
      </c>
      <c r="DK18" t="s">
        <v>1623</v>
      </c>
      <c r="DL18" t="s">
        <v>1623</v>
      </c>
      <c r="DM18" t="s">
        <v>1623</v>
      </c>
      <c r="DN18" t="s">
        <v>1623</v>
      </c>
      <c r="DO18" t="s">
        <v>1623</v>
      </c>
      <c r="DP18" t="s">
        <v>1623</v>
      </c>
      <c r="DQ18" t="s">
        <v>1623</v>
      </c>
      <c r="DR18" t="s">
        <v>1623</v>
      </c>
      <c r="DS18" t="s">
        <v>1622</v>
      </c>
      <c r="DT18" t="s">
        <v>1623</v>
      </c>
      <c r="DU18" t="s">
        <v>1623</v>
      </c>
      <c r="DV18" t="s">
        <v>1623</v>
      </c>
      <c r="DW18" t="s">
        <v>1623</v>
      </c>
      <c r="DX18" t="s">
        <v>1623</v>
      </c>
      <c r="DY18" t="s">
        <v>1623</v>
      </c>
      <c r="DZ18" t="s">
        <v>1623</v>
      </c>
      <c r="EA18" t="s">
        <v>1623</v>
      </c>
      <c r="EB18" t="s">
        <v>1623</v>
      </c>
      <c r="EC18" t="s">
        <v>1623</v>
      </c>
      <c r="ED18" t="s">
        <v>1623</v>
      </c>
      <c r="EE18" t="s">
        <v>1623</v>
      </c>
      <c r="EF18" t="s">
        <v>1623</v>
      </c>
      <c r="EG18" t="s">
        <v>1623</v>
      </c>
      <c r="EH18" t="s">
        <v>1623</v>
      </c>
      <c r="EI18" t="s">
        <v>1623</v>
      </c>
      <c r="EJ18" t="s">
        <v>1624</v>
      </c>
      <c r="EK18" t="s">
        <v>1624</v>
      </c>
      <c r="EL18" t="s">
        <v>1624</v>
      </c>
      <c r="EM18" t="s">
        <v>1624</v>
      </c>
      <c r="EN18" t="s">
        <v>1624</v>
      </c>
      <c r="EO18" t="s">
        <v>1624</v>
      </c>
      <c r="EP18">
        <v>42461</v>
      </c>
      <c r="EQ18">
        <v>42644</v>
      </c>
      <c r="ER18">
        <v>42522</v>
      </c>
      <c r="ES18">
        <v>42644</v>
      </c>
      <c r="ET18">
        <v>42705</v>
      </c>
      <c r="EU18">
        <v>42826</v>
      </c>
      <c r="EV18" t="s">
        <v>1643</v>
      </c>
      <c r="EW18">
        <v>6</v>
      </c>
      <c r="EX18">
        <v>2</v>
      </c>
      <c r="EY18">
        <v>0</v>
      </c>
      <c r="EZ18">
        <v>1</v>
      </c>
      <c r="FA18" t="s">
        <v>1627</v>
      </c>
      <c r="FB18" t="s">
        <v>1628</v>
      </c>
      <c r="FC18" t="s">
        <v>1757</v>
      </c>
    </row>
    <row r="19" spans="1:159">
      <c r="A19" t="s">
        <v>345</v>
      </c>
      <c r="B19" t="s">
        <v>344</v>
      </c>
      <c r="C19" t="s">
        <v>1758</v>
      </c>
      <c r="D19" t="s">
        <v>1759</v>
      </c>
      <c r="E19" t="s">
        <v>1760</v>
      </c>
      <c r="F19" t="s">
        <v>1761</v>
      </c>
      <c r="G19">
        <v>5</v>
      </c>
      <c r="H19">
        <v>1</v>
      </c>
      <c r="I19">
        <v>24</v>
      </c>
      <c r="J19">
        <v>5</v>
      </c>
      <c r="K19">
        <v>17</v>
      </c>
      <c r="L19">
        <v>9</v>
      </c>
      <c r="M19">
        <v>13</v>
      </c>
      <c r="N19">
        <v>67</v>
      </c>
      <c r="O19">
        <v>1</v>
      </c>
      <c r="P19" t="s">
        <v>1193</v>
      </c>
      <c r="Q19" t="s">
        <v>1612</v>
      </c>
      <c r="R19" t="s">
        <v>1612</v>
      </c>
      <c r="S19" t="s">
        <v>1193</v>
      </c>
      <c r="T19" t="s">
        <v>1193</v>
      </c>
      <c r="U19" t="s">
        <v>1196</v>
      </c>
      <c r="V19" t="s">
        <v>1196</v>
      </c>
      <c r="W19" t="s">
        <v>1193</v>
      </c>
      <c r="X19" t="s">
        <v>1193</v>
      </c>
      <c r="Y19" t="s">
        <v>1196</v>
      </c>
      <c r="Z19" t="s">
        <v>1193</v>
      </c>
      <c r="AA19" t="s">
        <v>1612</v>
      </c>
      <c r="AB19" t="s">
        <v>1612</v>
      </c>
      <c r="AC19">
        <v>42644</v>
      </c>
      <c r="AD19">
        <v>42491</v>
      </c>
      <c r="AE19" t="s">
        <v>1612</v>
      </c>
      <c r="AF19" t="s">
        <v>1612</v>
      </c>
      <c r="AG19">
        <v>42461</v>
      </c>
      <c r="AH19" t="s">
        <v>1612</v>
      </c>
      <c r="AI19" t="s">
        <v>1612</v>
      </c>
      <c r="AJ19" t="s">
        <v>1612</v>
      </c>
      <c r="AK19" t="s">
        <v>1762</v>
      </c>
      <c r="AL19" t="s">
        <v>1763</v>
      </c>
      <c r="AM19" t="s">
        <v>1612</v>
      </c>
      <c r="AN19" t="s">
        <v>1612</v>
      </c>
      <c r="AO19" t="s">
        <v>1764</v>
      </c>
      <c r="AP19" t="s">
        <v>1612</v>
      </c>
      <c r="AQ19">
        <v>10939</v>
      </c>
      <c r="AR19">
        <v>0</v>
      </c>
      <c r="AS19" t="s">
        <v>1613</v>
      </c>
      <c r="AT19" t="s">
        <v>402</v>
      </c>
      <c r="AU19">
        <v>6725500</v>
      </c>
      <c r="AV19">
        <v>6725500</v>
      </c>
      <c r="AW19">
        <v>6725500</v>
      </c>
      <c r="AX19">
        <v>6725500</v>
      </c>
      <c r="AY19">
        <v>6725500</v>
      </c>
      <c r="AZ19">
        <v>6725500</v>
      </c>
      <c r="BA19">
        <v>6725500</v>
      </c>
      <c r="BB19" t="s">
        <v>1765</v>
      </c>
      <c r="BC19">
        <v>6725500</v>
      </c>
      <c r="BD19">
        <v>6725500</v>
      </c>
      <c r="BE19">
        <v>6725500</v>
      </c>
      <c r="BF19">
        <v>6725500</v>
      </c>
      <c r="BG19">
        <v>6725500</v>
      </c>
      <c r="BH19">
        <v>6725500</v>
      </c>
      <c r="BI19">
        <v>6725500</v>
      </c>
      <c r="BJ19" t="s">
        <v>1765</v>
      </c>
      <c r="BK19" t="s">
        <v>1766</v>
      </c>
      <c r="BL19" t="s">
        <v>1214</v>
      </c>
      <c r="BM19" t="s">
        <v>1767</v>
      </c>
      <c r="BN19" t="s">
        <v>1216</v>
      </c>
      <c r="BO19" t="s">
        <v>1768</v>
      </c>
      <c r="BP19" t="s">
        <v>1214</v>
      </c>
      <c r="BQ19" t="s">
        <v>1769</v>
      </c>
      <c r="BR19" t="s">
        <v>1612</v>
      </c>
      <c r="BS19" t="s">
        <v>1217</v>
      </c>
      <c r="BT19" t="s">
        <v>1770</v>
      </c>
      <c r="BU19" t="s">
        <v>417</v>
      </c>
      <c r="BV19" t="s">
        <v>1193</v>
      </c>
      <c r="BW19" t="s">
        <v>1194</v>
      </c>
      <c r="BX19" t="s">
        <v>1194</v>
      </c>
      <c r="BY19" t="s">
        <v>1193</v>
      </c>
      <c r="BZ19" t="s">
        <v>1194</v>
      </c>
      <c r="CA19" t="s">
        <v>1193</v>
      </c>
      <c r="CB19" t="s">
        <v>422</v>
      </c>
      <c r="CC19" t="s">
        <v>1612</v>
      </c>
      <c r="CD19" t="s">
        <v>1612</v>
      </c>
      <c r="CE19" t="s">
        <v>424</v>
      </c>
      <c r="CF19" t="s">
        <v>1612</v>
      </c>
      <c r="CG19" t="s">
        <v>422</v>
      </c>
      <c r="CH19" t="s">
        <v>1612</v>
      </c>
      <c r="CI19" t="s">
        <v>1612</v>
      </c>
      <c r="CJ19" t="s">
        <v>1612</v>
      </c>
      <c r="CK19" t="s">
        <v>1612</v>
      </c>
      <c r="CL19" t="s">
        <v>1612</v>
      </c>
      <c r="CM19" t="s">
        <v>1612</v>
      </c>
      <c r="CN19" t="s">
        <v>1193</v>
      </c>
      <c r="CO19" t="s">
        <v>1193</v>
      </c>
      <c r="CP19" t="s">
        <v>1194</v>
      </c>
      <c r="CQ19" t="s">
        <v>1193</v>
      </c>
      <c r="CR19" t="s">
        <v>1193</v>
      </c>
      <c r="CS19" t="s">
        <v>1194</v>
      </c>
      <c r="CT19" t="s">
        <v>1193</v>
      </c>
      <c r="CU19" t="s">
        <v>1193</v>
      </c>
      <c r="CV19" t="s">
        <v>1194</v>
      </c>
      <c r="CW19" t="s">
        <v>1193</v>
      </c>
      <c r="CX19" t="s">
        <v>1193</v>
      </c>
      <c r="CY19" t="s">
        <v>1194</v>
      </c>
      <c r="CZ19" t="s">
        <v>1622</v>
      </c>
      <c r="DA19" t="s">
        <v>1622</v>
      </c>
      <c r="DB19" t="s">
        <v>1623</v>
      </c>
      <c r="DC19" t="s">
        <v>1622</v>
      </c>
      <c r="DD19" t="s">
        <v>1623</v>
      </c>
      <c r="DE19" t="s">
        <v>1622</v>
      </c>
      <c r="DF19" t="s">
        <v>1622</v>
      </c>
      <c r="DG19" t="s">
        <v>1622</v>
      </c>
      <c r="DH19" t="s">
        <v>1623</v>
      </c>
      <c r="DI19" t="s">
        <v>1623</v>
      </c>
      <c r="DJ19" t="s">
        <v>1623</v>
      </c>
      <c r="DK19" t="s">
        <v>1622</v>
      </c>
      <c r="DL19" t="s">
        <v>1623</v>
      </c>
      <c r="DM19" t="s">
        <v>1623</v>
      </c>
      <c r="DN19" t="s">
        <v>1623</v>
      </c>
      <c r="DO19" t="s">
        <v>1623</v>
      </c>
      <c r="DP19" t="s">
        <v>1623</v>
      </c>
      <c r="DQ19" t="s">
        <v>1623</v>
      </c>
      <c r="DR19" t="s">
        <v>1622</v>
      </c>
      <c r="DS19" t="s">
        <v>1623</v>
      </c>
      <c r="DT19" t="s">
        <v>1623</v>
      </c>
      <c r="DU19" t="s">
        <v>1622</v>
      </c>
      <c r="DV19" t="s">
        <v>1623</v>
      </c>
      <c r="DW19" t="s">
        <v>1623</v>
      </c>
      <c r="DX19" t="s">
        <v>1623</v>
      </c>
      <c r="DY19" t="s">
        <v>1623</v>
      </c>
      <c r="DZ19" t="s">
        <v>1623</v>
      </c>
      <c r="EA19" t="s">
        <v>1623</v>
      </c>
      <c r="EB19" t="s">
        <v>1622</v>
      </c>
      <c r="EC19" t="s">
        <v>1623</v>
      </c>
      <c r="ED19" t="s">
        <v>1622</v>
      </c>
      <c r="EE19" t="s">
        <v>1622</v>
      </c>
      <c r="EF19" t="s">
        <v>1623</v>
      </c>
      <c r="EG19" t="s">
        <v>1622</v>
      </c>
      <c r="EH19" t="s">
        <v>1623</v>
      </c>
      <c r="EI19" t="s">
        <v>1622</v>
      </c>
      <c r="EJ19" t="s">
        <v>1624</v>
      </c>
      <c r="EK19" t="s">
        <v>1624</v>
      </c>
      <c r="EL19" t="s">
        <v>1625</v>
      </c>
      <c r="EM19" t="s">
        <v>1624</v>
      </c>
      <c r="EN19" t="s">
        <v>1625</v>
      </c>
      <c r="EO19" t="s">
        <v>1624</v>
      </c>
      <c r="EP19">
        <v>43191</v>
      </c>
      <c r="EQ19">
        <v>43191</v>
      </c>
      <c r="ER19">
        <v>43191</v>
      </c>
      <c r="ES19">
        <v>43191</v>
      </c>
      <c r="ET19">
        <v>43191</v>
      </c>
      <c r="EU19">
        <v>43191</v>
      </c>
      <c r="EV19" t="s">
        <v>1626</v>
      </c>
      <c r="EW19">
        <v>24</v>
      </c>
      <c r="EX19">
        <v>1</v>
      </c>
      <c r="EY19">
        <v>0</v>
      </c>
      <c r="EZ19">
        <v>1</v>
      </c>
      <c r="FA19" t="s">
        <v>1627</v>
      </c>
      <c r="FB19" t="s">
        <v>1627</v>
      </c>
      <c r="FC19" t="s">
        <v>1771</v>
      </c>
    </row>
    <row r="20" spans="1:159">
      <c r="A20" t="s">
        <v>343</v>
      </c>
      <c r="B20" t="s">
        <v>342</v>
      </c>
      <c r="C20" t="s">
        <v>1772</v>
      </c>
      <c r="D20" t="s">
        <v>1773</v>
      </c>
      <c r="E20" t="s">
        <v>1774</v>
      </c>
      <c r="F20" t="s">
        <v>1775</v>
      </c>
      <c r="G20">
        <v>5</v>
      </c>
      <c r="H20">
        <v>1</v>
      </c>
      <c r="I20">
        <v>24</v>
      </c>
      <c r="J20">
        <v>5</v>
      </c>
      <c r="K20">
        <v>17</v>
      </c>
      <c r="L20">
        <v>9</v>
      </c>
      <c r="M20">
        <v>13</v>
      </c>
      <c r="N20">
        <v>67</v>
      </c>
      <c r="O20">
        <v>1</v>
      </c>
      <c r="P20" t="s">
        <v>1193</v>
      </c>
      <c r="Q20" t="s">
        <v>1612</v>
      </c>
      <c r="R20" t="s">
        <v>1612</v>
      </c>
      <c r="S20" t="s">
        <v>1193</v>
      </c>
      <c r="T20" t="s">
        <v>1193</v>
      </c>
      <c r="U20" t="s">
        <v>1193</v>
      </c>
      <c r="V20" t="s">
        <v>1193</v>
      </c>
      <c r="W20" t="s">
        <v>1193</v>
      </c>
      <c r="X20" t="s">
        <v>1193</v>
      </c>
      <c r="Y20" t="s">
        <v>1193</v>
      </c>
      <c r="Z20" t="s">
        <v>1193</v>
      </c>
      <c r="AA20" t="s">
        <v>1612</v>
      </c>
      <c r="AB20" t="s">
        <v>1612</v>
      </c>
      <c r="AC20" t="s">
        <v>1612</v>
      </c>
      <c r="AD20" t="s">
        <v>1612</v>
      </c>
      <c r="AE20" t="s">
        <v>1612</v>
      </c>
      <c r="AF20" t="s">
        <v>1612</v>
      </c>
      <c r="AG20" t="s">
        <v>1612</v>
      </c>
      <c r="AH20" t="s">
        <v>1612</v>
      </c>
      <c r="AI20" t="s">
        <v>1612</v>
      </c>
      <c r="AJ20" t="s">
        <v>1612</v>
      </c>
      <c r="AK20" t="s">
        <v>1612</v>
      </c>
      <c r="AL20" t="s">
        <v>1612</v>
      </c>
      <c r="AM20" t="s">
        <v>1612</v>
      </c>
      <c r="AN20" t="s">
        <v>1612</v>
      </c>
      <c r="AO20" t="s">
        <v>1612</v>
      </c>
      <c r="AP20" t="s">
        <v>1612</v>
      </c>
      <c r="AQ20">
        <v>2347</v>
      </c>
      <c r="AR20">
        <v>0</v>
      </c>
      <c r="AS20">
        <v>0</v>
      </c>
      <c r="AT20" t="s">
        <v>402</v>
      </c>
      <c r="AU20">
        <v>2563670</v>
      </c>
      <c r="AV20">
        <v>2843950</v>
      </c>
      <c r="AW20">
        <v>1233360</v>
      </c>
      <c r="AX20">
        <v>2402519</v>
      </c>
      <c r="AY20">
        <v>2563670</v>
      </c>
      <c r="AZ20">
        <v>2843950</v>
      </c>
      <c r="BA20">
        <v>1233360</v>
      </c>
      <c r="BB20" t="s">
        <v>1776</v>
      </c>
      <c r="BC20">
        <v>870090</v>
      </c>
      <c r="BD20">
        <v>2763034</v>
      </c>
      <c r="BE20">
        <v>2108049</v>
      </c>
      <c r="BF20">
        <v>3302326</v>
      </c>
      <c r="BG20">
        <v>870090</v>
      </c>
      <c r="BH20">
        <v>2763034</v>
      </c>
      <c r="BI20">
        <v>2108049</v>
      </c>
      <c r="BJ20" t="s">
        <v>1777</v>
      </c>
      <c r="BK20" t="s">
        <v>1778</v>
      </c>
      <c r="BL20" t="s">
        <v>1216</v>
      </c>
      <c r="BM20" t="s">
        <v>1779</v>
      </c>
      <c r="BN20" t="s">
        <v>1217</v>
      </c>
      <c r="BO20" t="s">
        <v>1780</v>
      </c>
      <c r="BP20" t="s">
        <v>1215</v>
      </c>
      <c r="BQ20" t="s">
        <v>1781</v>
      </c>
      <c r="BR20" t="s">
        <v>1612</v>
      </c>
      <c r="BS20" t="s">
        <v>1217</v>
      </c>
      <c r="BT20" t="s">
        <v>1782</v>
      </c>
      <c r="BU20" t="s">
        <v>416</v>
      </c>
      <c r="BV20" t="s">
        <v>1193</v>
      </c>
      <c r="BW20" t="s">
        <v>1194</v>
      </c>
      <c r="BX20" t="s">
        <v>1193</v>
      </c>
      <c r="BY20" t="s">
        <v>1193</v>
      </c>
      <c r="BZ20" t="s">
        <v>1194</v>
      </c>
      <c r="CA20" t="s">
        <v>1194</v>
      </c>
      <c r="CB20" t="s">
        <v>422</v>
      </c>
      <c r="CC20" t="s">
        <v>1612</v>
      </c>
      <c r="CD20" t="s">
        <v>421</v>
      </c>
      <c r="CE20" t="s">
        <v>421</v>
      </c>
      <c r="CF20" t="s">
        <v>1612</v>
      </c>
      <c r="CG20" t="s">
        <v>1612</v>
      </c>
      <c r="CH20" t="s">
        <v>1612</v>
      </c>
      <c r="CI20" t="s">
        <v>1612</v>
      </c>
      <c r="CJ20" t="s">
        <v>1612</v>
      </c>
      <c r="CK20" t="s">
        <v>1612</v>
      </c>
      <c r="CL20" t="s">
        <v>1612</v>
      </c>
      <c r="CM20" t="s">
        <v>1612</v>
      </c>
      <c r="CN20" t="s">
        <v>1193</v>
      </c>
      <c r="CO20" t="s">
        <v>1193</v>
      </c>
      <c r="CP20" t="s">
        <v>1194</v>
      </c>
      <c r="CQ20" t="s">
        <v>1193</v>
      </c>
      <c r="CR20" t="s">
        <v>1193</v>
      </c>
      <c r="CS20" t="s">
        <v>1193</v>
      </c>
      <c r="CT20" t="s">
        <v>1193</v>
      </c>
      <c r="CU20" t="s">
        <v>1193</v>
      </c>
      <c r="CV20" t="s">
        <v>1194</v>
      </c>
      <c r="CW20" t="s">
        <v>1193</v>
      </c>
      <c r="CX20" t="s">
        <v>1193</v>
      </c>
      <c r="CY20" t="s">
        <v>1193</v>
      </c>
      <c r="CZ20" t="s">
        <v>1621</v>
      </c>
      <c r="DA20" t="s">
        <v>1621</v>
      </c>
      <c r="DB20" t="s">
        <v>1623</v>
      </c>
      <c r="DC20" t="s">
        <v>1621</v>
      </c>
      <c r="DD20" t="s">
        <v>1621</v>
      </c>
      <c r="DE20" t="s">
        <v>1623</v>
      </c>
      <c r="DF20" t="s">
        <v>1622</v>
      </c>
      <c r="DG20" t="s">
        <v>1622</v>
      </c>
      <c r="DH20" t="s">
        <v>1623</v>
      </c>
      <c r="DI20" t="s">
        <v>1623</v>
      </c>
      <c r="DJ20" t="s">
        <v>1623</v>
      </c>
      <c r="DK20" t="s">
        <v>1623</v>
      </c>
      <c r="DL20" t="s">
        <v>1623</v>
      </c>
      <c r="DM20" t="s">
        <v>1623</v>
      </c>
      <c r="DN20" t="s">
        <v>1623</v>
      </c>
      <c r="DO20" t="s">
        <v>1623</v>
      </c>
      <c r="DP20" t="s">
        <v>1623</v>
      </c>
      <c r="DQ20" t="s">
        <v>1623</v>
      </c>
      <c r="DR20" t="s">
        <v>1621</v>
      </c>
      <c r="DS20" t="s">
        <v>1623</v>
      </c>
      <c r="DT20" t="s">
        <v>1623</v>
      </c>
      <c r="DU20" t="s">
        <v>1622</v>
      </c>
      <c r="DV20" t="s">
        <v>1622</v>
      </c>
      <c r="DW20" t="s">
        <v>1623</v>
      </c>
      <c r="DX20" t="s">
        <v>1623</v>
      </c>
      <c r="DY20" t="s">
        <v>1623</v>
      </c>
      <c r="DZ20" t="s">
        <v>1623</v>
      </c>
      <c r="EA20" t="s">
        <v>1622</v>
      </c>
      <c r="EB20" t="s">
        <v>1622</v>
      </c>
      <c r="EC20" t="s">
        <v>1623</v>
      </c>
      <c r="ED20" t="s">
        <v>1623</v>
      </c>
      <c r="EE20" t="s">
        <v>1623</v>
      </c>
      <c r="EF20" t="s">
        <v>1623</v>
      </c>
      <c r="EG20" t="s">
        <v>1623</v>
      </c>
      <c r="EH20" t="s">
        <v>1623</v>
      </c>
      <c r="EI20" t="s">
        <v>1623</v>
      </c>
      <c r="EJ20" t="s">
        <v>1657</v>
      </c>
      <c r="EK20" t="s">
        <v>1624</v>
      </c>
      <c r="EL20" t="s">
        <v>1624</v>
      </c>
      <c r="EM20" t="s">
        <v>1657</v>
      </c>
      <c r="EN20" t="s">
        <v>1624</v>
      </c>
      <c r="EO20" t="s">
        <v>1624</v>
      </c>
      <c r="EP20">
        <v>42674</v>
      </c>
      <c r="EQ20">
        <v>42674</v>
      </c>
      <c r="ER20">
        <v>42674</v>
      </c>
      <c r="ES20">
        <v>42674</v>
      </c>
      <c r="ET20">
        <v>42674</v>
      </c>
      <c r="EU20">
        <v>42674</v>
      </c>
      <c r="EV20" t="s">
        <v>1626</v>
      </c>
      <c r="EW20">
        <v>0</v>
      </c>
      <c r="EX20">
        <v>0</v>
      </c>
      <c r="EY20">
        <v>0</v>
      </c>
      <c r="EZ20">
        <v>1</v>
      </c>
      <c r="FA20" t="s">
        <v>1627</v>
      </c>
      <c r="FB20" t="s">
        <v>1627</v>
      </c>
      <c r="FC20" t="s">
        <v>1783</v>
      </c>
    </row>
    <row r="21" spans="1:159">
      <c r="A21" t="s">
        <v>341</v>
      </c>
      <c r="B21" t="s">
        <v>340</v>
      </c>
      <c r="C21" t="s">
        <v>1784</v>
      </c>
      <c r="D21" t="s">
        <v>1785</v>
      </c>
      <c r="E21" t="s">
        <v>1786</v>
      </c>
      <c r="F21" t="s">
        <v>1787</v>
      </c>
      <c r="G21">
        <v>5</v>
      </c>
      <c r="H21">
        <v>1</v>
      </c>
      <c r="I21">
        <v>24</v>
      </c>
      <c r="J21">
        <v>5</v>
      </c>
      <c r="K21">
        <v>17</v>
      </c>
      <c r="L21">
        <v>9</v>
      </c>
      <c r="M21">
        <v>13</v>
      </c>
      <c r="N21">
        <v>67</v>
      </c>
      <c r="O21">
        <v>1</v>
      </c>
      <c r="P21" t="s">
        <v>1193</v>
      </c>
      <c r="Q21" t="s">
        <v>1612</v>
      </c>
      <c r="R21" t="s">
        <v>1612</v>
      </c>
      <c r="S21" t="s">
        <v>1193</v>
      </c>
      <c r="T21" t="s">
        <v>1193</v>
      </c>
      <c r="U21" t="s">
        <v>1193</v>
      </c>
      <c r="V21" t="s">
        <v>1196</v>
      </c>
      <c r="W21" t="s">
        <v>1193</v>
      </c>
      <c r="X21" t="s">
        <v>1196</v>
      </c>
      <c r="Y21" t="s">
        <v>1193</v>
      </c>
      <c r="Z21" t="s">
        <v>1193</v>
      </c>
      <c r="AA21" t="s">
        <v>1612</v>
      </c>
      <c r="AB21" t="s">
        <v>1612</v>
      </c>
      <c r="AC21" t="s">
        <v>1612</v>
      </c>
      <c r="AD21">
        <v>42555</v>
      </c>
      <c r="AE21" t="s">
        <v>1612</v>
      </c>
      <c r="AF21">
        <v>42551</v>
      </c>
      <c r="AG21" t="s">
        <v>1612</v>
      </c>
      <c r="AH21" t="s">
        <v>1612</v>
      </c>
      <c r="AI21" t="s">
        <v>1612</v>
      </c>
      <c r="AJ21" t="s">
        <v>1612</v>
      </c>
      <c r="AK21" t="s">
        <v>1612</v>
      </c>
      <c r="AL21" t="s">
        <v>1788</v>
      </c>
      <c r="AM21" t="s">
        <v>1612</v>
      </c>
      <c r="AN21" t="s">
        <v>1789</v>
      </c>
      <c r="AO21" t="s">
        <v>1612</v>
      </c>
      <c r="AP21" t="s">
        <v>1612</v>
      </c>
      <c r="AQ21">
        <v>14944</v>
      </c>
      <c r="AR21">
        <v>0</v>
      </c>
      <c r="AS21" t="s">
        <v>1790</v>
      </c>
      <c r="AT21" t="s">
        <v>403</v>
      </c>
      <c r="AU21">
        <v>9034000</v>
      </c>
      <c r="AV21">
        <v>8780000</v>
      </c>
      <c r="AW21">
        <v>9353000</v>
      </c>
      <c r="AX21">
        <v>10178000</v>
      </c>
      <c r="AY21">
        <v>9034000</v>
      </c>
      <c r="AZ21">
        <v>8780000</v>
      </c>
      <c r="BA21">
        <v>9353000</v>
      </c>
      <c r="BB21" t="s">
        <v>1613</v>
      </c>
      <c r="BC21">
        <v>8540000</v>
      </c>
      <c r="BD21">
        <v>8435000</v>
      </c>
      <c r="BE21">
        <v>8863000</v>
      </c>
      <c r="BF21">
        <v>8863000</v>
      </c>
      <c r="BG21">
        <v>8540000</v>
      </c>
      <c r="BH21">
        <v>8435000</v>
      </c>
      <c r="BI21">
        <v>8863000</v>
      </c>
      <c r="BJ21" t="s">
        <v>420</v>
      </c>
      <c r="BK21" t="s">
        <v>1791</v>
      </c>
      <c r="BL21" t="s">
        <v>1215</v>
      </c>
      <c r="BM21" t="s">
        <v>1792</v>
      </c>
      <c r="BN21" t="s">
        <v>1215</v>
      </c>
      <c r="BO21" t="s">
        <v>1793</v>
      </c>
      <c r="BP21" t="s">
        <v>1214</v>
      </c>
      <c r="BQ21" t="s">
        <v>1794</v>
      </c>
      <c r="BR21" t="s">
        <v>1612</v>
      </c>
      <c r="BS21" t="s">
        <v>1217</v>
      </c>
      <c r="BT21" t="s">
        <v>1795</v>
      </c>
      <c r="BU21" t="s">
        <v>416</v>
      </c>
      <c r="BV21" t="s">
        <v>1194</v>
      </c>
      <c r="BW21" t="s">
        <v>1194</v>
      </c>
      <c r="BX21" t="s">
        <v>1193</v>
      </c>
      <c r="BY21" t="s">
        <v>1194</v>
      </c>
      <c r="BZ21" t="s">
        <v>1194</v>
      </c>
      <c r="CA21" t="s">
        <v>1194</v>
      </c>
      <c r="CB21" t="s">
        <v>1612</v>
      </c>
      <c r="CC21" t="s">
        <v>1612</v>
      </c>
      <c r="CD21" t="s">
        <v>423</v>
      </c>
      <c r="CE21" t="s">
        <v>1612</v>
      </c>
      <c r="CF21" t="s">
        <v>1612</v>
      </c>
      <c r="CG21" t="s">
        <v>1612</v>
      </c>
      <c r="CH21" t="s">
        <v>1612</v>
      </c>
      <c r="CI21" t="s">
        <v>1612</v>
      </c>
      <c r="CJ21" t="s">
        <v>1796</v>
      </c>
      <c r="CK21" t="s">
        <v>1612</v>
      </c>
      <c r="CL21" t="s">
        <v>1612</v>
      </c>
      <c r="CM21" t="s">
        <v>1612</v>
      </c>
      <c r="CN21" t="s">
        <v>1193</v>
      </c>
      <c r="CO21" t="s">
        <v>1193</v>
      </c>
      <c r="CP21" t="s">
        <v>1193</v>
      </c>
      <c r="CQ21" t="s">
        <v>1193</v>
      </c>
      <c r="CR21" t="s">
        <v>1193</v>
      </c>
      <c r="CS21" t="s">
        <v>1193</v>
      </c>
      <c r="CT21" t="s">
        <v>1193</v>
      </c>
      <c r="CU21" t="s">
        <v>1193</v>
      </c>
      <c r="CV21" t="s">
        <v>1194</v>
      </c>
      <c r="CW21" t="s">
        <v>1193</v>
      </c>
      <c r="CX21" t="s">
        <v>1193</v>
      </c>
      <c r="CY21" t="s">
        <v>1193</v>
      </c>
      <c r="CZ21" t="s">
        <v>1621</v>
      </c>
      <c r="DA21" t="s">
        <v>1622</v>
      </c>
      <c r="DB21" t="s">
        <v>1623</v>
      </c>
      <c r="DC21" t="s">
        <v>1621</v>
      </c>
      <c r="DD21" t="s">
        <v>1622</v>
      </c>
      <c r="DE21" t="s">
        <v>1621</v>
      </c>
      <c r="DF21" t="s">
        <v>1622</v>
      </c>
      <c r="DG21" t="s">
        <v>1622</v>
      </c>
      <c r="DH21" t="s">
        <v>1623</v>
      </c>
      <c r="DI21" t="s">
        <v>1622</v>
      </c>
      <c r="DJ21" t="s">
        <v>1622</v>
      </c>
      <c r="DK21" t="s">
        <v>1622</v>
      </c>
      <c r="DL21" t="s">
        <v>1623</v>
      </c>
      <c r="DM21" t="s">
        <v>1623</v>
      </c>
      <c r="DN21" t="s">
        <v>1621</v>
      </c>
      <c r="DO21" t="s">
        <v>1623</v>
      </c>
      <c r="DP21" t="s">
        <v>1623</v>
      </c>
      <c r="DQ21" t="s">
        <v>1623</v>
      </c>
      <c r="DR21" t="s">
        <v>1621</v>
      </c>
      <c r="DS21" t="s">
        <v>1622</v>
      </c>
      <c r="DT21" t="s">
        <v>1623</v>
      </c>
      <c r="DU21" t="s">
        <v>1621</v>
      </c>
      <c r="DV21" t="s">
        <v>1622</v>
      </c>
      <c r="DW21" t="s">
        <v>1621</v>
      </c>
      <c r="DX21" t="s">
        <v>1622</v>
      </c>
      <c r="DY21" t="s">
        <v>1622</v>
      </c>
      <c r="DZ21" t="s">
        <v>1623</v>
      </c>
      <c r="EA21" t="s">
        <v>1622</v>
      </c>
      <c r="EB21" t="s">
        <v>1621</v>
      </c>
      <c r="EC21" t="s">
        <v>1622</v>
      </c>
      <c r="ED21" t="s">
        <v>1621</v>
      </c>
      <c r="EE21" t="s">
        <v>1621</v>
      </c>
      <c r="EF21" t="s">
        <v>1623</v>
      </c>
      <c r="EG21" t="s">
        <v>1621</v>
      </c>
      <c r="EH21" t="s">
        <v>1623</v>
      </c>
      <c r="EI21" t="s">
        <v>1621</v>
      </c>
      <c r="EJ21" t="s">
        <v>1624</v>
      </c>
      <c r="EK21" t="s">
        <v>1624</v>
      </c>
      <c r="EL21" t="s">
        <v>1625</v>
      </c>
      <c r="EM21" t="s">
        <v>1624</v>
      </c>
      <c r="EN21" t="s">
        <v>1625</v>
      </c>
      <c r="EO21" t="s">
        <v>1624</v>
      </c>
      <c r="EP21" t="s">
        <v>1733</v>
      </c>
      <c r="EQ21" t="s">
        <v>1733</v>
      </c>
      <c r="ER21">
        <v>42555</v>
      </c>
      <c r="ES21" t="s">
        <v>1733</v>
      </c>
      <c r="ET21" t="s">
        <v>1797</v>
      </c>
      <c r="EU21" t="s">
        <v>1733</v>
      </c>
      <c r="EV21" t="s">
        <v>1626</v>
      </c>
      <c r="EW21">
        <v>45</v>
      </c>
      <c r="EX21">
        <v>7</v>
      </c>
      <c r="EY21">
        <v>1</v>
      </c>
      <c r="EZ21">
        <v>1</v>
      </c>
      <c r="FA21" t="s">
        <v>1675</v>
      </c>
      <c r="FB21" t="s">
        <v>1675</v>
      </c>
      <c r="FC21" t="s">
        <v>1798</v>
      </c>
    </row>
    <row r="22" spans="1:159">
      <c r="A22" t="s">
        <v>339</v>
      </c>
      <c r="B22" t="s">
        <v>338</v>
      </c>
      <c r="C22" t="s">
        <v>1799</v>
      </c>
      <c r="D22" t="s">
        <v>1800</v>
      </c>
      <c r="E22" t="s">
        <v>1801</v>
      </c>
      <c r="F22" t="s">
        <v>1802</v>
      </c>
      <c r="G22">
        <v>5</v>
      </c>
      <c r="H22">
        <v>1</v>
      </c>
      <c r="I22">
        <v>24</v>
      </c>
      <c r="J22">
        <v>5</v>
      </c>
      <c r="K22">
        <v>17</v>
      </c>
      <c r="L22">
        <v>9</v>
      </c>
      <c r="M22">
        <v>13</v>
      </c>
      <c r="N22">
        <v>67</v>
      </c>
      <c r="O22">
        <v>1</v>
      </c>
      <c r="P22" t="s">
        <v>1193</v>
      </c>
      <c r="Q22" t="s">
        <v>1612</v>
      </c>
      <c r="R22" t="s">
        <v>1612</v>
      </c>
      <c r="S22" t="s">
        <v>1193</v>
      </c>
      <c r="T22" t="s">
        <v>1193</v>
      </c>
      <c r="U22" t="s">
        <v>1193</v>
      </c>
      <c r="V22" t="s">
        <v>1193</v>
      </c>
      <c r="W22" t="s">
        <v>1193</v>
      </c>
      <c r="X22" t="s">
        <v>1193</v>
      </c>
      <c r="Y22" t="s">
        <v>1196</v>
      </c>
      <c r="Z22" t="s">
        <v>1193</v>
      </c>
      <c r="AA22" t="s">
        <v>1612</v>
      </c>
      <c r="AB22" t="s">
        <v>1612</v>
      </c>
      <c r="AC22" t="s">
        <v>1612</v>
      </c>
      <c r="AD22" t="s">
        <v>1612</v>
      </c>
      <c r="AE22" t="s">
        <v>1612</v>
      </c>
      <c r="AF22" t="s">
        <v>1612</v>
      </c>
      <c r="AG22">
        <v>42461</v>
      </c>
      <c r="AH22" t="s">
        <v>1612</v>
      </c>
      <c r="AI22" t="s">
        <v>1612</v>
      </c>
      <c r="AJ22" t="s">
        <v>1612</v>
      </c>
      <c r="AK22" t="s">
        <v>1612</v>
      </c>
      <c r="AL22" t="s">
        <v>1612</v>
      </c>
      <c r="AM22" t="s">
        <v>1612</v>
      </c>
      <c r="AN22" t="s">
        <v>1612</v>
      </c>
      <c r="AO22" t="s">
        <v>1803</v>
      </c>
      <c r="AP22" t="s">
        <v>1612</v>
      </c>
      <c r="AQ22">
        <v>6742</v>
      </c>
      <c r="AR22">
        <v>0</v>
      </c>
      <c r="AS22" t="s">
        <v>1804</v>
      </c>
      <c r="AT22" t="s">
        <v>402</v>
      </c>
      <c r="AU22">
        <v>7558000</v>
      </c>
      <c r="AV22">
        <v>4958000</v>
      </c>
      <c r="AW22">
        <v>4958000</v>
      </c>
      <c r="AX22">
        <v>4958000</v>
      </c>
      <c r="AY22">
        <v>7558000</v>
      </c>
      <c r="AZ22">
        <v>4958000</v>
      </c>
      <c r="BA22">
        <v>4958000</v>
      </c>
      <c r="BB22" t="s">
        <v>1804</v>
      </c>
      <c r="BC22">
        <v>7558000</v>
      </c>
      <c r="BD22">
        <v>4958000</v>
      </c>
      <c r="BE22">
        <v>4958000</v>
      </c>
      <c r="BF22">
        <v>4958000</v>
      </c>
      <c r="BG22">
        <v>7558000</v>
      </c>
      <c r="BH22">
        <v>4958000</v>
      </c>
      <c r="BI22">
        <v>4958000</v>
      </c>
      <c r="BJ22">
        <v>0</v>
      </c>
      <c r="BK22" t="s">
        <v>1805</v>
      </c>
      <c r="BL22" t="s">
        <v>1214</v>
      </c>
      <c r="BM22" t="s">
        <v>1806</v>
      </c>
      <c r="BN22" t="s">
        <v>1217</v>
      </c>
      <c r="BO22" t="s">
        <v>1807</v>
      </c>
      <c r="BP22" t="s">
        <v>1214</v>
      </c>
      <c r="BQ22" t="s">
        <v>1808</v>
      </c>
      <c r="BR22" t="s">
        <v>1612</v>
      </c>
      <c r="BS22" t="s">
        <v>1214</v>
      </c>
      <c r="BT22" t="s">
        <v>1809</v>
      </c>
      <c r="BU22" t="s">
        <v>416</v>
      </c>
      <c r="BV22" t="s">
        <v>1193</v>
      </c>
      <c r="BW22" t="s">
        <v>1193</v>
      </c>
      <c r="BX22" t="s">
        <v>1193</v>
      </c>
      <c r="BY22" t="s">
        <v>1193</v>
      </c>
      <c r="BZ22" t="s">
        <v>1193</v>
      </c>
      <c r="CA22" t="s">
        <v>1193</v>
      </c>
      <c r="CB22" t="s">
        <v>425</v>
      </c>
      <c r="CC22" t="s">
        <v>422</v>
      </c>
      <c r="CD22" t="s">
        <v>428</v>
      </c>
      <c r="CE22" t="s">
        <v>428</v>
      </c>
      <c r="CF22" t="s">
        <v>427</v>
      </c>
      <c r="CG22" t="s">
        <v>426</v>
      </c>
      <c r="CH22" t="s">
        <v>1612</v>
      </c>
      <c r="CI22" t="s">
        <v>1612</v>
      </c>
      <c r="CJ22" t="s">
        <v>1612</v>
      </c>
      <c r="CK22" t="s">
        <v>1612</v>
      </c>
      <c r="CL22" t="s">
        <v>1612</v>
      </c>
      <c r="CM22" t="s">
        <v>1612</v>
      </c>
      <c r="CN22" t="s">
        <v>1193</v>
      </c>
      <c r="CO22" t="s">
        <v>1193</v>
      </c>
      <c r="CP22" t="s">
        <v>1193</v>
      </c>
      <c r="CQ22" t="s">
        <v>1193</v>
      </c>
      <c r="CR22" t="s">
        <v>1193</v>
      </c>
      <c r="CS22" t="s">
        <v>1193</v>
      </c>
      <c r="CT22" t="s">
        <v>1193</v>
      </c>
      <c r="CU22" t="s">
        <v>1193</v>
      </c>
      <c r="CV22" t="s">
        <v>1193</v>
      </c>
      <c r="CW22" t="s">
        <v>1193</v>
      </c>
      <c r="CX22" t="s">
        <v>1193</v>
      </c>
      <c r="CY22" t="s">
        <v>1193</v>
      </c>
      <c r="CZ22" t="s">
        <v>1621</v>
      </c>
      <c r="DA22" t="s">
        <v>1621</v>
      </c>
      <c r="DB22" t="s">
        <v>1623</v>
      </c>
      <c r="DC22" t="s">
        <v>1623</v>
      </c>
      <c r="DD22" t="s">
        <v>1623</v>
      </c>
      <c r="DE22" t="s">
        <v>1623</v>
      </c>
      <c r="DF22" t="s">
        <v>1621</v>
      </c>
      <c r="DG22" t="s">
        <v>1623</v>
      </c>
      <c r="DH22" t="s">
        <v>1623</v>
      </c>
      <c r="DI22" t="s">
        <v>1623</v>
      </c>
      <c r="DJ22" t="s">
        <v>1623</v>
      </c>
      <c r="DK22" t="s">
        <v>1623</v>
      </c>
      <c r="DL22" t="s">
        <v>1622</v>
      </c>
      <c r="DM22" t="s">
        <v>1623</v>
      </c>
      <c r="DN22" t="s">
        <v>1622</v>
      </c>
      <c r="DO22" t="s">
        <v>1623</v>
      </c>
      <c r="DP22" t="s">
        <v>1622</v>
      </c>
      <c r="DQ22" t="s">
        <v>1623</v>
      </c>
      <c r="DR22" t="s">
        <v>1623</v>
      </c>
      <c r="DS22" t="s">
        <v>1623</v>
      </c>
      <c r="DT22" t="s">
        <v>1623</v>
      </c>
      <c r="DU22" t="s">
        <v>1623</v>
      </c>
      <c r="DV22" t="s">
        <v>1623</v>
      </c>
      <c r="DW22" t="s">
        <v>1623</v>
      </c>
      <c r="DX22" t="s">
        <v>1623</v>
      </c>
      <c r="DY22" t="s">
        <v>1623</v>
      </c>
      <c r="DZ22" t="s">
        <v>1623</v>
      </c>
      <c r="EA22" t="s">
        <v>1623</v>
      </c>
      <c r="EB22" t="s">
        <v>1623</v>
      </c>
      <c r="EC22" t="s">
        <v>1623</v>
      </c>
      <c r="ED22" t="s">
        <v>1623</v>
      </c>
      <c r="EE22" t="s">
        <v>1623</v>
      </c>
      <c r="EF22" t="s">
        <v>1623</v>
      </c>
      <c r="EG22" t="s">
        <v>1623</v>
      </c>
      <c r="EH22" t="s">
        <v>1623</v>
      </c>
      <c r="EI22" t="s">
        <v>1623</v>
      </c>
      <c r="EJ22" t="s">
        <v>1624</v>
      </c>
      <c r="EK22" t="s">
        <v>1624</v>
      </c>
      <c r="EL22" t="s">
        <v>1624</v>
      </c>
      <c r="EM22" t="s">
        <v>1624</v>
      </c>
      <c r="EN22" t="s">
        <v>1624</v>
      </c>
      <c r="EO22" t="s">
        <v>1624</v>
      </c>
      <c r="EP22" t="s">
        <v>1810</v>
      </c>
      <c r="EQ22" t="s">
        <v>1810</v>
      </c>
      <c r="ER22" t="s">
        <v>1810</v>
      </c>
      <c r="ES22" t="s">
        <v>1810</v>
      </c>
      <c r="ET22" t="s">
        <v>1810</v>
      </c>
      <c r="EU22" t="s">
        <v>1810</v>
      </c>
      <c r="EV22" t="s">
        <v>1626</v>
      </c>
      <c r="EW22">
        <v>5</v>
      </c>
      <c r="EX22">
        <v>2</v>
      </c>
      <c r="EY22">
        <v>0</v>
      </c>
      <c r="EZ22">
        <v>1</v>
      </c>
      <c r="FA22" t="s">
        <v>1628</v>
      </c>
      <c r="FB22" t="s">
        <v>1628</v>
      </c>
      <c r="FC22" t="s">
        <v>1811</v>
      </c>
    </row>
    <row r="23" spans="1:159">
      <c r="A23" t="s">
        <v>337</v>
      </c>
      <c r="B23" t="s">
        <v>336</v>
      </c>
      <c r="C23" t="s">
        <v>1812</v>
      </c>
      <c r="D23" t="s">
        <v>1813</v>
      </c>
      <c r="E23" t="s">
        <v>1814</v>
      </c>
      <c r="F23" t="s">
        <v>1815</v>
      </c>
      <c r="G23">
        <v>5</v>
      </c>
      <c r="H23">
        <v>1</v>
      </c>
      <c r="I23">
        <v>24</v>
      </c>
      <c r="J23">
        <v>5</v>
      </c>
      <c r="K23">
        <v>17</v>
      </c>
      <c r="L23">
        <v>9</v>
      </c>
      <c r="M23">
        <v>13</v>
      </c>
      <c r="N23">
        <v>67</v>
      </c>
      <c r="O23">
        <v>1</v>
      </c>
      <c r="P23" t="s">
        <v>1193</v>
      </c>
      <c r="Q23" t="s">
        <v>1612</v>
      </c>
      <c r="R23" t="s">
        <v>1612</v>
      </c>
      <c r="S23" t="s">
        <v>1193</v>
      </c>
      <c r="T23" t="s">
        <v>1193</v>
      </c>
      <c r="U23" t="s">
        <v>1196</v>
      </c>
      <c r="V23" t="s">
        <v>1193</v>
      </c>
      <c r="W23" t="s">
        <v>1193</v>
      </c>
      <c r="X23" t="s">
        <v>1193</v>
      </c>
      <c r="Y23" t="s">
        <v>1196</v>
      </c>
      <c r="Z23" t="s">
        <v>1193</v>
      </c>
      <c r="AA23" t="s">
        <v>1612</v>
      </c>
      <c r="AB23" t="s">
        <v>1612</v>
      </c>
      <c r="AC23">
        <v>42461</v>
      </c>
      <c r="AD23" t="s">
        <v>1612</v>
      </c>
      <c r="AE23" t="s">
        <v>1612</v>
      </c>
      <c r="AF23" t="s">
        <v>1612</v>
      </c>
      <c r="AG23">
        <v>42491</v>
      </c>
      <c r="AH23" t="s">
        <v>1612</v>
      </c>
      <c r="AI23" t="s">
        <v>1612</v>
      </c>
      <c r="AJ23" t="s">
        <v>1612</v>
      </c>
      <c r="AK23" t="s">
        <v>1816</v>
      </c>
      <c r="AL23" t="s">
        <v>1612</v>
      </c>
      <c r="AM23" t="s">
        <v>1612</v>
      </c>
      <c r="AN23" t="s">
        <v>1612</v>
      </c>
      <c r="AO23" t="s">
        <v>1817</v>
      </c>
      <c r="AP23" t="s">
        <v>1612</v>
      </c>
      <c r="AQ23">
        <v>6439</v>
      </c>
      <c r="AR23">
        <v>146765</v>
      </c>
      <c r="AS23" t="s">
        <v>1744</v>
      </c>
      <c r="AT23" t="s">
        <v>402</v>
      </c>
      <c r="AU23">
        <v>4160039</v>
      </c>
      <c r="AV23">
        <v>5021249</v>
      </c>
      <c r="AW23">
        <v>5271249</v>
      </c>
      <c r="AX23">
        <v>5632459</v>
      </c>
      <c r="AY23">
        <v>4160039</v>
      </c>
      <c r="AZ23">
        <v>5021249</v>
      </c>
      <c r="BA23">
        <v>5271249</v>
      </c>
      <c r="BB23" t="s">
        <v>1744</v>
      </c>
      <c r="BC23">
        <v>4160039</v>
      </c>
      <c r="BD23">
        <v>4843003</v>
      </c>
      <c r="BE23">
        <v>5896138</v>
      </c>
      <c r="BF23">
        <v>5185816</v>
      </c>
      <c r="BG23">
        <v>4160039</v>
      </c>
      <c r="BH23">
        <v>4843003</v>
      </c>
      <c r="BI23">
        <v>4835135</v>
      </c>
      <c r="BJ23" t="s">
        <v>1744</v>
      </c>
      <c r="BK23" t="s">
        <v>1818</v>
      </c>
      <c r="BL23" t="s">
        <v>1216</v>
      </c>
      <c r="BM23" t="s">
        <v>1819</v>
      </c>
      <c r="BN23" t="s">
        <v>1217</v>
      </c>
      <c r="BO23" t="s">
        <v>1820</v>
      </c>
      <c r="BP23" t="s">
        <v>1214</v>
      </c>
      <c r="BQ23" t="s">
        <v>1821</v>
      </c>
      <c r="BR23" t="s">
        <v>1612</v>
      </c>
      <c r="BS23" t="s">
        <v>1217</v>
      </c>
      <c r="BT23" t="s">
        <v>1822</v>
      </c>
      <c r="BU23" t="s">
        <v>419</v>
      </c>
      <c r="BV23" t="s">
        <v>1194</v>
      </c>
      <c r="BW23" t="s">
        <v>1193</v>
      </c>
      <c r="BX23" t="s">
        <v>1193</v>
      </c>
      <c r="BY23" t="s">
        <v>1193</v>
      </c>
      <c r="BZ23" t="s">
        <v>1193</v>
      </c>
      <c r="CA23" t="s">
        <v>1193</v>
      </c>
      <c r="CB23" t="s">
        <v>1612</v>
      </c>
      <c r="CC23" t="s">
        <v>425</v>
      </c>
      <c r="CD23" t="s">
        <v>425</v>
      </c>
      <c r="CE23" t="s">
        <v>425</v>
      </c>
      <c r="CF23" t="s">
        <v>428</v>
      </c>
      <c r="CG23" t="s">
        <v>422</v>
      </c>
      <c r="CH23" t="s">
        <v>1612</v>
      </c>
      <c r="CI23" t="s">
        <v>1612</v>
      </c>
      <c r="CJ23" t="s">
        <v>1612</v>
      </c>
      <c r="CK23" t="s">
        <v>1612</v>
      </c>
      <c r="CL23" t="s">
        <v>1612</v>
      </c>
      <c r="CM23" t="s">
        <v>1612</v>
      </c>
      <c r="CN23" t="s">
        <v>1193</v>
      </c>
      <c r="CO23" t="s">
        <v>1193</v>
      </c>
      <c r="CP23" t="s">
        <v>1193</v>
      </c>
      <c r="CQ23" t="s">
        <v>1193</v>
      </c>
      <c r="CR23" t="s">
        <v>1193</v>
      </c>
      <c r="CS23" t="s">
        <v>1193</v>
      </c>
      <c r="CT23" t="s">
        <v>1193</v>
      </c>
      <c r="CU23" t="s">
        <v>1193</v>
      </c>
      <c r="CV23" t="s">
        <v>1193</v>
      </c>
      <c r="CW23" t="s">
        <v>1193</v>
      </c>
      <c r="CX23" t="s">
        <v>1193</v>
      </c>
      <c r="CY23" t="s">
        <v>1193</v>
      </c>
      <c r="CZ23" t="s">
        <v>1622</v>
      </c>
      <c r="DA23" t="s">
        <v>1622</v>
      </c>
      <c r="DB23" t="s">
        <v>1622</v>
      </c>
      <c r="DC23" t="s">
        <v>1622</v>
      </c>
      <c r="DD23" t="s">
        <v>1622</v>
      </c>
      <c r="DE23" t="s">
        <v>1622</v>
      </c>
      <c r="DF23" t="s">
        <v>1622</v>
      </c>
      <c r="DG23" t="s">
        <v>1622</v>
      </c>
      <c r="DH23" t="s">
        <v>1622</v>
      </c>
      <c r="DI23" t="s">
        <v>1622</v>
      </c>
      <c r="DJ23" t="s">
        <v>1622</v>
      </c>
      <c r="DK23" t="s">
        <v>1622</v>
      </c>
      <c r="DL23" t="s">
        <v>1623</v>
      </c>
      <c r="DM23" t="s">
        <v>1623</v>
      </c>
      <c r="DN23" t="s">
        <v>1623</v>
      </c>
      <c r="DO23" t="s">
        <v>1623</v>
      </c>
      <c r="DP23" t="s">
        <v>1623</v>
      </c>
      <c r="DQ23" t="s">
        <v>1623</v>
      </c>
      <c r="DR23" t="s">
        <v>1622</v>
      </c>
      <c r="DS23" t="s">
        <v>1622</v>
      </c>
      <c r="DT23" t="s">
        <v>1622</v>
      </c>
      <c r="DU23" t="s">
        <v>1622</v>
      </c>
      <c r="DV23" t="s">
        <v>1622</v>
      </c>
      <c r="DW23" t="s">
        <v>1622</v>
      </c>
      <c r="DX23" t="s">
        <v>1623</v>
      </c>
      <c r="DY23" t="s">
        <v>1623</v>
      </c>
      <c r="DZ23" t="s">
        <v>1623</v>
      </c>
      <c r="EA23" t="s">
        <v>1623</v>
      </c>
      <c r="EB23" t="s">
        <v>1623</v>
      </c>
      <c r="EC23" t="s">
        <v>1623</v>
      </c>
      <c r="ED23" t="s">
        <v>1622</v>
      </c>
      <c r="EE23" t="s">
        <v>1622</v>
      </c>
      <c r="EF23" t="s">
        <v>1622</v>
      </c>
      <c r="EG23" t="s">
        <v>1622</v>
      </c>
      <c r="EH23" t="s">
        <v>1623</v>
      </c>
      <c r="EI23" t="s">
        <v>1622</v>
      </c>
      <c r="EJ23" t="s">
        <v>1624</v>
      </c>
      <c r="EK23" t="s">
        <v>1624</v>
      </c>
      <c r="EL23" t="s">
        <v>1625</v>
      </c>
      <c r="EM23" t="s">
        <v>1624</v>
      </c>
      <c r="EN23" t="s">
        <v>1625</v>
      </c>
      <c r="EO23" t="s">
        <v>1625</v>
      </c>
      <c r="EP23" t="s">
        <v>1823</v>
      </c>
      <c r="EQ23" t="s">
        <v>1823</v>
      </c>
      <c r="ER23" t="s">
        <v>1823</v>
      </c>
      <c r="ES23" t="s">
        <v>1823</v>
      </c>
      <c r="ET23" t="s">
        <v>1823</v>
      </c>
      <c r="EU23" t="s">
        <v>1823</v>
      </c>
      <c r="EV23" t="s">
        <v>1659</v>
      </c>
      <c r="EW23">
        <v>10</v>
      </c>
      <c r="EX23">
        <v>2</v>
      </c>
      <c r="EY23">
        <v>0</v>
      </c>
      <c r="EZ23">
        <v>0.9</v>
      </c>
      <c r="FA23" t="s">
        <v>1627</v>
      </c>
      <c r="FB23" t="s">
        <v>1627</v>
      </c>
      <c r="FC23" t="s">
        <v>1824</v>
      </c>
    </row>
    <row r="24" spans="1:159">
      <c r="A24" t="s">
        <v>335</v>
      </c>
      <c r="B24" t="s">
        <v>334</v>
      </c>
      <c r="C24" t="s">
        <v>1825</v>
      </c>
      <c r="D24" t="s">
        <v>1826</v>
      </c>
      <c r="E24" t="s">
        <v>1827</v>
      </c>
      <c r="F24" t="s">
        <v>1828</v>
      </c>
      <c r="G24">
        <v>5</v>
      </c>
      <c r="H24">
        <v>1</v>
      </c>
      <c r="I24">
        <v>24</v>
      </c>
      <c r="J24">
        <v>5</v>
      </c>
      <c r="K24">
        <v>17</v>
      </c>
      <c r="L24">
        <v>9</v>
      </c>
      <c r="M24">
        <v>13</v>
      </c>
      <c r="N24">
        <v>67</v>
      </c>
      <c r="O24">
        <v>1</v>
      </c>
      <c r="P24" t="s">
        <v>1193</v>
      </c>
      <c r="Q24" t="s">
        <v>1612</v>
      </c>
      <c r="R24" t="s">
        <v>1612</v>
      </c>
      <c r="S24" t="s">
        <v>1193</v>
      </c>
      <c r="T24" t="s">
        <v>1193</v>
      </c>
      <c r="U24" t="s">
        <v>1196</v>
      </c>
      <c r="V24" t="s">
        <v>1193</v>
      </c>
      <c r="W24" t="s">
        <v>1193</v>
      </c>
      <c r="X24" t="s">
        <v>1193</v>
      </c>
      <c r="Y24" t="s">
        <v>1196</v>
      </c>
      <c r="Z24" t="s">
        <v>1193</v>
      </c>
      <c r="AA24" t="s">
        <v>1612</v>
      </c>
      <c r="AB24" t="s">
        <v>1612</v>
      </c>
      <c r="AC24">
        <v>42705</v>
      </c>
      <c r="AD24" t="s">
        <v>1612</v>
      </c>
      <c r="AE24" t="s">
        <v>1612</v>
      </c>
      <c r="AF24" t="s">
        <v>1612</v>
      </c>
      <c r="AG24">
        <v>42705</v>
      </c>
      <c r="AH24" t="s">
        <v>1612</v>
      </c>
      <c r="AI24" t="s">
        <v>1612</v>
      </c>
      <c r="AJ24" t="s">
        <v>1612</v>
      </c>
      <c r="AK24" t="s">
        <v>1829</v>
      </c>
      <c r="AL24" t="s">
        <v>1612</v>
      </c>
      <c r="AM24" t="s">
        <v>1612</v>
      </c>
      <c r="AN24" t="s">
        <v>1612</v>
      </c>
      <c r="AO24" t="s">
        <v>1830</v>
      </c>
      <c r="AP24" t="s">
        <v>1612</v>
      </c>
      <c r="AQ24">
        <v>3791</v>
      </c>
      <c r="AR24">
        <v>0</v>
      </c>
      <c r="AS24">
        <v>0</v>
      </c>
      <c r="AT24" t="s">
        <v>403</v>
      </c>
      <c r="AU24">
        <v>5693794</v>
      </c>
      <c r="AV24">
        <v>6075386</v>
      </c>
      <c r="AW24">
        <v>8452404.9480667002</v>
      </c>
      <c r="AX24">
        <v>6552415.0519332998</v>
      </c>
      <c r="AY24">
        <v>5693794</v>
      </c>
      <c r="AZ24">
        <v>6075386</v>
      </c>
      <c r="BA24">
        <v>8452404.9480667002</v>
      </c>
      <c r="BB24" t="s">
        <v>1831</v>
      </c>
      <c r="BC24">
        <v>5693793.9547999995</v>
      </c>
      <c r="BD24">
        <v>6075386.3438000008</v>
      </c>
      <c r="BE24">
        <v>8452404.9480667002</v>
      </c>
      <c r="BF24">
        <v>5787414.7533333004</v>
      </c>
      <c r="BG24">
        <v>5693793.9547999995</v>
      </c>
      <c r="BH24">
        <v>6075386.3438000008</v>
      </c>
      <c r="BI24">
        <v>8452404.9480667002</v>
      </c>
      <c r="BJ24" t="s">
        <v>1832</v>
      </c>
      <c r="BK24" t="s">
        <v>1833</v>
      </c>
      <c r="BL24" t="s">
        <v>1214</v>
      </c>
      <c r="BM24" t="s">
        <v>1834</v>
      </c>
      <c r="BN24" t="s">
        <v>1217</v>
      </c>
      <c r="BO24" t="s">
        <v>1835</v>
      </c>
      <c r="BP24" t="s">
        <v>1216</v>
      </c>
      <c r="BQ24" t="s">
        <v>1836</v>
      </c>
      <c r="BR24" t="s">
        <v>1612</v>
      </c>
      <c r="BS24" t="s">
        <v>1217</v>
      </c>
      <c r="BT24" t="s">
        <v>1837</v>
      </c>
      <c r="BU24" t="s">
        <v>419</v>
      </c>
      <c r="BV24" t="s">
        <v>1193</v>
      </c>
      <c r="BW24" t="s">
        <v>1193</v>
      </c>
      <c r="BX24" t="s">
        <v>1193</v>
      </c>
      <c r="BY24" t="s">
        <v>1193</v>
      </c>
      <c r="BZ24" t="s">
        <v>1193</v>
      </c>
      <c r="CA24" t="s">
        <v>1193</v>
      </c>
      <c r="CB24" t="s">
        <v>422</v>
      </c>
      <c r="CC24" t="s">
        <v>422</v>
      </c>
      <c r="CD24" t="s">
        <v>423</v>
      </c>
      <c r="CE24" t="s">
        <v>421</v>
      </c>
      <c r="CF24" t="s">
        <v>421</v>
      </c>
      <c r="CG24" t="s">
        <v>424</v>
      </c>
      <c r="CH24" t="s">
        <v>1612</v>
      </c>
      <c r="CI24" t="s">
        <v>1612</v>
      </c>
      <c r="CJ24" t="s">
        <v>1612</v>
      </c>
      <c r="CK24" t="s">
        <v>1612</v>
      </c>
      <c r="CL24" t="s">
        <v>1612</v>
      </c>
      <c r="CM24" t="s">
        <v>1838</v>
      </c>
      <c r="CN24" t="s">
        <v>1193</v>
      </c>
      <c r="CO24" t="s">
        <v>1193</v>
      </c>
      <c r="CP24" t="s">
        <v>1194</v>
      </c>
      <c r="CQ24" t="s">
        <v>1193</v>
      </c>
      <c r="CR24" t="s">
        <v>1193</v>
      </c>
      <c r="CS24" t="s">
        <v>1193</v>
      </c>
      <c r="CT24" t="s">
        <v>1193</v>
      </c>
      <c r="CU24" t="s">
        <v>1193</v>
      </c>
      <c r="CV24" t="s">
        <v>1194</v>
      </c>
      <c r="CW24" t="s">
        <v>1193</v>
      </c>
      <c r="CX24" t="s">
        <v>1193</v>
      </c>
      <c r="CY24" t="s">
        <v>1193</v>
      </c>
      <c r="CZ24" t="s">
        <v>1622</v>
      </c>
      <c r="DA24" t="s">
        <v>1622</v>
      </c>
      <c r="DB24" t="s">
        <v>1622</v>
      </c>
      <c r="DC24" t="s">
        <v>1622</v>
      </c>
      <c r="DD24" t="s">
        <v>1622</v>
      </c>
      <c r="DE24" t="s">
        <v>1622</v>
      </c>
      <c r="DF24" t="s">
        <v>1622</v>
      </c>
      <c r="DG24" t="s">
        <v>1622</v>
      </c>
      <c r="DH24" t="s">
        <v>1622</v>
      </c>
      <c r="DI24" t="s">
        <v>1622</v>
      </c>
      <c r="DJ24" t="s">
        <v>1622</v>
      </c>
      <c r="DK24" t="s">
        <v>1622</v>
      </c>
      <c r="DL24" t="s">
        <v>1622</v>
      </c>
      <c r="DM24" t="s">
        <v>1622</v>
      </c>
      <c r="DN24" t="s">
        <v>1622</v>
      </c>
      <c r="DO24" t="s">
        <v>1622</v>
      </c>
      <c r="DP24" t="s">
        <v>1622</v>
      </c>
      <c r="DQ24" t="s">
        <v>1622</v>
      </c>
      <c r="DR24" t="s">
        <v>1622</v>
      </c>
      <c r="DS24" t="s">
        <v>1622</v>
      </c>
      <c r="DT24" t="s">
        <v>1622</v>
      </c>
      <c r="DU24" t="s">
        <v>1622</v>
      </c>
      <c r="DV24" t="s">
        <v>1622</v>
      </c>
      <c r="DW24" t="s">
        <v>1622</v>
      </c>
      <c r="DX24" t="s">
        <v>1622</v>
      </c>
      <c r="DY24" t="s">
        <v>1622</v>
      </c>
      <c r="DZ24" t="s">
        <v>1622</v>
      </c>
      <c r="EA24" t="s">
        <v>1622</v>
      </c>
      <c r="EB24" t="s">
        <v>1622</v>
      </c>
      <c r="EC24" t="s">
        <v>1622</v>
      </c>
      <c r="ED24" t="s">
        <v>1622</v>
      </c>
      <c r="EE24" t="s">
        <v>1622</v>
      </c>
      <c r="EF24" t="s">
        <v>1622</v>
      </c>
      <c r="EG24" t="s">
        <v>1622</v>
      </c>
      <c r="EH24" t="s">
        <v>1622</v>
      </c>
      <c r="EI24" t="s">
        <v>1622</v>
      </c>
      <c r="EJ24" t="s">
        <v>1624</v>
      </c>
      <c r="EK24" t="s">
        <v>1624</v>
      </c>
      <c r="EL24" t="s">
        <v>1624</v>
      </c>
      <c r="EM24" t="s">
        <v>1624</v>
      </c>
      <c r="EN24" t="s">
        <v>1624</v>
      </c>
      <c r="EO24" t="s">
        <v>1624</v>
      </c>
      <c r="EP24" t="s">
        <v>1658</v>
      </c>
      <c r="EQ24" t="s">
        <v>1658</v>
      </c>
      <c r="ER24" t="s">
        <v>1658</v>
      </c>
      <c r="ES24" t="s">
        <v>1658</v>
      </c>
      <c r="ET24" t="s">
        <v>1658</v>
      </c>
      <c r="EU24" t="s">
        <v>1658</v>
      </c>
      <c r="EV24" t="s">
        <v>1626</v>
      </c>
      <c r="EW24">
        <v>14</v>
      </c>
      <c r="EX24">
        <v>1</v>
      </c>
      <c r="EY24">
        <v>2</v>
      </c>
      <c r="EZ24">
        <v>2.0000000000000001E-4</v>
      </c>
      <c r="FA24" t="s">
        <v>1628</v>
      </c>
      <c r="FB24" t="s">
        <v>1627</v>
      </c>
      <c r="FC24" t="s">
        <v>1839</v>
      </c>
    </row>
    <row r="25" spans="1:159">
      <c r="A25" t="s">
        <v>333</v>
      </c>
      <c r="B25" t="s">
        <v>332</v>
      </c>
      <c r="C25" t="s">
        <v>1840</v>
      </c>
      <c r="D25" t="s">
        <v>1841</v>
      </c>
      <c r="E25" t="s">
        <v>1842</v>
      </c>
      <c r="F25" t="s">
        <v>1843</v>
      </c>
      <c r="G25">
        <v>5</v>
      </c>
      <c r="H25">
        <v>1</v>
      </c>
      <c r="I25">
        <v>24</v>
      </c>
      <c r="J25">
        <v>5</v>
      </c>
      <c r="K25">
        <v>17</v>
      </c>
      <c r="L25">
        <v>9</v>
      </c>
      <c r="M25">
        <v>13</v>
      </c>
      <c r="N25">
        <v>67</v>
      </c>
      <c r="O25">
        <v>1</v>
      </c>
      <c r="P25" t="s">
        <v>1193</v>
      </c>
      <c r="Q25" t="s">
        <v>1612</v>
      </c>
      <c r="R25" t="s">
        <v>1612</v>
      </c>
      <c r="S25" t="s">
        <v>1193</v>
      </c>
      <c r="T25" t="s">
        <v>1193</v>
      </c>
      <c r="U25" t="s">
        <v>1196</v>
      </c>
      <c r="V25" t="s">
        <v>1193</v>
      </c>
      <c r="W25" t="s">
        <v>1193</v>
      </c>
      <c r="X25" t="s">
        <v>1193</v>
      </c>
      <c r="Y25" t="s">
        <v>1196</v>
      </c>
      <c r="Z25" t="s">
        <v>1193</v>
      </c>
      <c r="AA25" t="s">
        <v>1612</v>
      </c>
      <c r="AB25" t="s">
        <v>1612</v>
      </c>
      <c r="AC25">
        <v>42460</v>
      </c>
      <c r="AD25" t="s">
        <v>1612</v>
      </c>
      <c r="AE25" t="s">
        <v>1612</v>
      </c>
      <c r="AF25" t="s">
        <v>1612</v>
      </c>
      <c r="AG25">
        <v>42825</v>
      </c>
      <c r="AH25" t="s">
        <v>1612</v>
      </c>
      <c r="AI25" t="s">
        <v>1612</v>
      </c>
      <c r="AJ25" t="s">
        <v>1612</v>
      </c>
      <c r="AK25" t="s">
        <v>1844</v>
      </c>
      <c r="AL25" t="s">
        <v>1612</v>
      </c>
      <c r="AM25" t="s">
        <v>1612</v>
      </c>
      <c r="AN25" t="s">
        <v>1612</v>
      </c>
      <c r="AO25" t="s">
        <v>1844</v>
      </c>
      <c r="AP25" t="s">
        <v>1612</v>
      </c>
      <c r="AQ25">
        <v>8879</v>
      </c>
      <c r="AR25">
        <v>0</v>
      </c>
      <c r="AS25">
        <v>0</v>
      </c>
      <c r="AT25" t="s">
        <v>403</v>
      </c>
      <c r="AU25">
        <v>5209250</v>
      </c>
      <c r="AV25">
        <v>5209250</v>
      </c>
      <c r="AW25">
        <v>5209250</v>
      </c>
      <c r="AX25">
        <v>5209250</v>
      </c>
      <c r="AY25">
        <v>5209250</v>
      </c>
      <c r="AZ25">
        <v>5209250</v>
      </c>
      <c r="BA25">
        <v>5209250</v>
      </c>
      <c r="BB25">
        <v>0</v>
      </c>
      <c r="BC25">
        <v>3329000</v>
      </c>
      <c r="BD25">
        <v>4119000</v>
      </c>
      <c r="BE25">
        <v>4937000</v>
      </c>
      <c r="BF25">
        <v>8452000</v>
      </c>
      <c r="BG25">
        <v>3329000</v>
      </c>
      <c r="BH25">
        <v>4119000</v>
      </c>
      <c r="BI25">
        <v>4937000</v>
      </c>
      <c r="BJ25">
        <v>0</v>
      </c>
      <c r="BK25" t="s">
        <v>1845</v>
      </c>
      <c r="BL25" t="s">
        <v>1215</v>
      </c>
      <c r="BM25" t="s">
        <v>1846</v>
      </c>
      <c r="BN25" t="s">
        <v>1214</v>
      </c>
      <c r="BO25" t="s">
        <v>1847</v>
      </c>
      <c r="BP25" t="s">
        <v>1214</v>
      </c>
      <c r="BQ25" t="s">
        <v>1848</v>
      </c>
      <c r="BR25" t="s">
        <v>1612</v>
      </c>
      <c r="BS25" t="s">
        <v>1216</v>
      </c>
      <c r="BT25" t="s">
        <v>1849</v>
      </c>
      <c r="BU25" t="s">
        <v>415</v>
      </c>
      <c r="BV25" t="s">
        <v>1193</v>
      </c>
      <c r="BW25" t="s">
        <v>1193</v>
      </c>
      <c r="BX25" t="s">
        <v>1193</v>
      </c>
      <c r="BY25" t="s">
        <v>1193</v>
      </c>
      <c r="BZ25" t="s">
        <v>1193</v>
      </c>
      <c r="CA25" t="s">
        <v>1193</v>
      </c>
      <c r="CB25" t="s">
        <v>426</v>
      </c>
      <c r="CC25" t="s">
        <v>422</v>
      </c>
      <c r="CD25" t="s">
        <v>422</v>
      </c>
      <c r="CE25" t="s">
        <v>423</v>
      </c>
      <c r="CF25" t="s">
        <v>422</v>
      </c>
      <c r="CG25" t="s">
        <v>424</v>
      </c>
      <c r="CH25" t="s">
        <v>1612</v>
      </c>
      <c r="CI25" t="s">
        <v>1612</v>
      </c>
      <c r="CJ25" t="s">
        <v>1612</v>
      </c>
      <c r="CK25" t="s">
        <v>1612</v>
      </c>
      <c r="CL25" t="s">
        <v>1612</v>
      </c>
      <c r="CM25" t="s">
        <v>1612</v>
      </c>
      <c r="CN25" t="s">
        <v>1193</v>
      </c>
      <c r="CO25" t="s">
        <v>1193</v>
      </c>
      <c r="CP25" t="s">
        <v>1193</v>
      </c>
      <c r="CQ25" t="s">
        <v>1193</v>
      </c>
      <c r="CR25" t="s">
        <v>1193</v>
      </c>
      <c r="CS25" t="s">
        <v>1193</v>
      </c>
      <c r="CT25" t="s">
        <v>1193</v>
      </c>
      <c r="CU25" t="s">
        <v>1193</v>
      </c>
      <c r="CV25" t="s">
        <v>1194</v>
      </c>
      <c r="CW25" t="s">
        <v>1193</v>
      </c>
      <c r="CX25" t="s">
        <v>1193</v>
      </c>
      <c r="CY25" t="s">
        <v>1193</v>
      </c>
      <c r="CZ25" t="s">
        <v>1622</v>
      </c>
      <c r="DA25" t="s">
        <v>1623</v>
      </c>
      <c r="DB25" t="s">
        <v>1623</v>
      </c>
      <c r="DC25" t="s">
        <v>1622</v>
      </c>
      <c r="DD25" t="s">
        <v>1623</v>
      </c>
      <c r="DE25" t="s">
        <v>1623</v>
      </c>
      <c r="DF25" t="s">
        <v>1623</v>
      </c>
      <c r="DG25" t="s">
        <v>1622</v>
      </c>
      <c r="DH25" t="s">
        <v>1623</v>
      </c>
      <c r="DI25" t="s">
        <v>1623</v>
      </c>
      <c r="DJ25" t="s">
        <v>1623</v>
      </c>
      <c r="DK25" t="s">
        <v>1623</v>
      </c>
      <c r="DL25" t="s">
        <v>1623</v>
      </c>
      <c r="DM25" t="s">
        <v>1623</v>
      </c>
      <c r="DN25" t="s">
        <v>1623</v>
      </c>
      <c r="DO25" t="s">
        <v>1623</v>
      </c>
      <c r="DP25" t="s">
        <v>1623</v>
      </c>
      <c r="DQ25" t="s">
        <v>1623</v>
      </c>
      <c r="DR25" t="s">
        <v>1622</v>
      </c>
      <c r="DS25" t="s">
        <v>1623</v>
      </c>
      <c r="DT25" t="s">
        <v>1623</v>
      </c>
      <c r="DU25" t="s">
        <v>1623</v>
      </c>
      <c r="DV25" t="s">
        <v>1623</v>
      </c>
      <c r="DW25" t="s">
        <v>1623</v>
      </c>
      <c r="DX25" t="s">
        <v>1623</v>
      </c>
      <c r="DY25" t="s">
        <v>1623</v>
      </c>
      <c r="DZ25" t="s">
        <v>1623</v>
      </c>
      <c r="EA25" t="s">
        <v>1623</v>
      </c>
      <c r="EB25" t="s">
        <v>1623</v>
      </c>
      <c r="EC25" t="s">
        <v>1623</v>
      </c>
      <c r="ED25" t="s">
        <v>1622</v>
      </c>
      <c r="EE25" t="s">
        <v>1622</v>
      </c>
      <c r="EF25" t="s">
        <v>1622</v>
      </c>
      <c r="EG25" t="s">
        <v>1622</v>
      </c>
      <c r="EH25" t="s">
        <v>1623</v>
      </c>
      <c r="EI25" t="s">
        <v>1622</v>
      </c>
      <c r="EJ25" t="s">
        <v>1624</v>
      </c>
      <c r="EK25" t="s">
        <v>1624</v>
      </c>
      <c r="EL25" t="s">
        <v>1624</v>
      </c>
      <c r="EM25" t="s">
        <v>1624</v>
      </c>
      <c r="EN25" t="s">
        <v>1624</v>
      </c>
      <c r="EO25" t="s">
        <v>1624</v>
      </c>
      <c r="EP25">
        <v>42826</v>
      </c>
      <c r="EQ25">
        <v>42826</v>
      </c>
      <c r="ER25">
        <v>42461</v>
      </c>
      <c r="ES25">
        <v>42826</v>
      </c>
      <c r="ET25">
        <v>42826</v>
      </c>
      <c r="EU25">
        <v>42826</v>
      </c>
      <c r="EV25" t="s">
        <v>1643</v>
      </c>
      <c r="EW25">
        <v>5</v>
      </c>
      <c r="EX25">
        <v>0</v>
      </c>
      <c r="EY25">
        <v>0</v>
      </c>
      <c r="EZ25">
        <v>1</v>
      </c>
      <c r="FA25" t="s">
        <v>1628</v>
      </c>
      <c r="FB25" t="s">
        <v>1628</v>
      </c>
      <c r="FC25" t="s">
        <v>1850</v>
      </c>
    </row>
    <row r="26" spans="1:159">
      <c r="A26" t="s">
        <v>331</v>
      </c>
      <c r="B26" t="s">
        <v>330</v>
      </c>
      <c r="C26" t="s">
        <v>1851</v>
      </c>
      <c r="D26" t="s">
        <v>1852</v>
      </c>
      <c r="E26" t="s">
        <v>1853</v>
      </c>
      <c r="F26" t="s">
        <v>1854</v>
      </c>
      <c r="G26">
        <v>5</v>
      </c>
      <c r="H26">
        <v>1</v>
      </c>
      <c r="I26">
        <v>24</v>
      </c>
      <c r="J26">
        <v>5</v>
      </c>
      <c r="K26">
        <v>17</v>
      </c>
      <c r="L26">
        <v>9</v>
      </c>
      <c r="M26">
        <v>13</v>
      </c>
      <c r="N26">
        <v>67</v>
      </c>
      <c r="O26">
        <v>1</v>
      </c>
      <c r="P26" t="s">
        <v>1193</v>
      </c>
      <c r="Q26" t="s">
        <v>1612</v>
      </c>
      <c r="R26" t="s">
        <v>1612</v>
      </c>
      <c r="S26" t="s">
        <v>1193</v>
      </c>
      <c r="T26" t="s">
        <v>1193</v>
      </c>
      <c r="U26" t="s">
        <v>1193</v>
      </c>
      <c r="V26" t="s">
        <v>1193</v>
      </c>
      <c r="W26" t="s">
        <v>1193</v>
      </c>
      <c r="X26" t="s">
        <v>1193</v>
      </c>
      <c r="Y26" t="s">
        <v>1193</v>
      </c>
      <c r="Z26" t="s">
        <v>1193</v>
      </c>
      <c r="AA26" t="s">
        <v>1612</v>
      </c>
      <c r="AB26" t="s">
        <v>1612</v>
      </c>
      <c r="AC26" t="s">
        <v>1612</v>
      </c>
      <c r="AD26" t="s">
        <v>1612</v>
      </c>
      <c r="AE26" t="s">
        <v>1612</v>
      </c>
      <c r="AF26" t="s">
        <v>1612</v>
      </c>
      <c r="AG26" t="s">
        <v>1612</v>
      </c>
      <c r="AH26" t="s">
        <v>1612</v>
      </c>
      <c r="AI26" t="s">
        <v>1612</v>
      </c>
      <c r="AJ26" t="s">
        <v>1612</v>
      </c>
      <c r="AK26" t="s">
        <v>1612</v>
      </c>
      <c r="AL26" t="s">
        <v>1612</v>
      </c>
      <c r="AM26" t="s">
        <v>1612</v>
      </c>
      <c r="AN26" t="s">
        <v>1612</v>
      </c>
      <c r="AO26" t="s">
        <v>1612</v>
      </c>
      <c r="AP26" t="s">
        <v>1612</v>
      </c>
      <c r="AQ26">
        <v>14551</v>
      </c>
      <c r="AR26">
        <v>0</v>
      </c>
      <c r="AS26" t="s">
        <v>1855</v>
      </c>
      <c r="AT26" t="s">
        <v>402</v>
      </c>
      <c r="AU26">
        <v>7204250</v>
      </c>
      <c r="AV26">
        <v>7204250</v>
      </c>
      <c r="AW26">
        <v>7204250</v>
      </c>
      <c r="AX26">
        <v>7204250</v>
      </c>
      <c r="AY26">
        <v>6993750</v>
      </c>
      <c r="AZ26">
        <v>6993750</v>
      </c>
      <c r="BA26">
        <v>6993750</v>
      </c>
      <c r="BB26" t="s">
        <v>1855</v>
      </c>
      <c r="BC26">
        <v>6869500</v>
      </c>
      <c r="BD26">
        <v>6869500</v>
      </c>
      <c r="BE26">
        <v>6869500</v>
      </c>
      <c r="BF26">
        <v>6869500</v>
      </c>
      <c r="BG26">
        <v>6869500</v>
      </c>
      <c r="BH26">
        <v>6869500</v>
      </c>
      <c r="BI26">
        <v>6869500</v>
      </c>
      <c r="BJ26" t="s">
        <v>1855</v>
      </c>
      <c r="BK26" t="s">
        <v>1856</v>
      </c>
      <c r="BL26" t="s">
        <v>1214</v>
      </c>
      <c r="BM26" t="s">
        <v>1857</v>
      </c>
      <c r="BN26" t="s">
        <v>1214</v>
      </c>
      <c r="BO26" t="s">
        <v>1858</v>
      </c>
      <c r="BP26" t="s">
        <v>1214</v>
      </c>
      <c r="BQ26" t="s">
        <v>1859</v>
      </c>
      <c r="BR26" t="s">
        <v>1612</v>
      </c>
      <c r="BS26" t="s">
        <v>1214</v>
      </c>
      <c r="BT26" t="s">
        <v>1860</v>
      </c>
      <c r="BU26" t="s">
        <v>417</v>
      </c>
      <c r="BV26" t="s">
        <v>1193</v>
      </c>
      <c r="BW26" t="s">
        <v>1193</v>
      </c>
      <c r="BX26" t="s">
        <v>1193</v>
      </c>
      <c r="BY26" t="s">
        <v>1193</v>
      </c>
      <c r="BZ26" t="s">
        <v>1193</v>
      </c>
      <c r="CA26" t="s">
        <v>1193</v>
      </c>
      <c r="CB26" t="s">
        <v>422</v>
      </c>
      <c r="CC26" t="s">
        <v>425</v>
      </c>
      <c r="CD26" t="s">
        <v>423</v>
      </c>
      <c r="CE26" t="s">
        <v>421</v>
      </c>
      <c r="CF26" t="s">
        <v>421</v>
      </c>
      <c r="CG26" t="s">
        <v>422</v>
      </c>
      <c r="CH26" t="s">
        <v>1612</v>
      </c>
      <c r="CI26" t="s">
        <v>1612</v>
      </c>
      <c r="CJ26" t="s">
        <v>1612</v>
      </c>
      <c r="CK26" t="s">
        <v>1612</v>
      </c>
      <c r="CL26" t="s">
        <v>1612</v>
      </c>
      <c r="CM26" t="s">
        <v>1612</v>
      </c>
      <c r="CN26" t="s">
        <v>1193</v>
      </c>
      <c r="CO26" t="s">
        <v>1193</v>
      </c>
      <c r="CP26" t="s">
        <v>1193</v>
      </c>
      <c r="CQ26" t="s">
        <v>1193</v>
      </c>
      <c r="CR26" t="s">
        <v>1193</v>
      </c>
      <c r="CS26" t="s">
        <v>1193</v>
      </c>
      <c r="CT26" t="s">
        <v>1193</v>
      </c>
      <c r="CU26" t="s">
        <v>1193</v>
      </c>
      <c r="CV26" t="s">
        <v>1194</v>
      </c>
      <c r="CW26" t="s">
        <v>1193</v>
      </c>
      <c r="CX26" t="s">
        <v>1193</v>
      </c>
      <c r="CY26" t="s">
        <v>1193</v>
      </c>
      <c r="CZ26" t="s">
        <v>1622</v>
      </c>
      <c r="DA26" t="s">
        <v>1622</v>
      </c>
      <c r="DB26" t="s">
        <v>1622</v>
      </c>
      <c r="DC26" t="s">
        <v>1623</v>
      </c>
      <c r="DD26" t="s">
        <v>1623</v>
      </c>
      <c r="DE26" t="s">
        <v>1623</v>
      </c>
      <c r="DF26" t="s">
        <v>1622</v>
      </c>
      <c r="DG26" t="s">
        <v>1622</v>
      </c>
      <c r="DH26" t="s">
        <v>1623</v>
      </c>
      <c r="DI26" t="s">
        <v>1622</v>
      </c>
      <c r="DJ26" t="s">
        <v>1623</v>
      </c>
      <c r="DK26" t="s">
        <v>1623</v>
      </c>
      <c r="DL26" t="s">
        <v>1623</v>
      </c>
      <c r="DM26" t="s">
        <v>1623</v>
      </c>
      <c r="DN26" t="s">
        <v>1623</v>
      </c>
      <c r="DO26" t="s">
        <v>1622</v>
      </c>
      <c r="DP26" t="s">
        <v>1623</v>
      </c>
      <c r="DQ26" t="s">
        <v>1623</v>
      </c>
      <c r="DR26" t="s">
        <v>1622</v>
      </c>
      <c r="DS26" t="s">
        <v>1623</v>
      </c>
      <c r="DT26" t="s">
        <v>1622</v>
      </c>
      <c r="DU26" t="s">
        <v>1623</v>
      </c>
      <c r="DV26" t="s">
        <v>1623</v>
      </c>
      <c r="DW26" t="s">
        <v>1622</v>
      </c>
      <c r="DX26" t="s">
        <v>1622</v>
      </c>
      <c r="DY26" t="s">
        <v>1623</v>
      </c>
      <c r="DZ26" t="s">
        <v>1622</v>
      </c>
      <c r="EA26" t="s">
        <v>1623</v>
      </c>
      <c r="EB26" t="s">
        <v>1623</v>
      </c>
      <c r="EC26" t="s">
        <v>1623</v>
      </c>
      <c r="ED26" t="s">
        <v>1622</v>
      </c>
      <c r="EE26" t="s">
        <v>1623</v>
      </c>
      <c r="EF26" t="s">
        <v>1623</v>
      </c>
      <c r="EG26" t="s">
        <v>1623</v>
      </c>
      <c r="EH26" t="s">
        <v>1623</v>
      </c>
      <c r="EI26" t="s">
        <v>1623</v>
      </c>
      <c r="EJ26" t="s">
        <v>1624</v>
      </c>
      <c r="EK26" t="s">
        <v>1624</v>
      </c>
      <c r="EL26" t="s">
        <v>1624</v>
      </c>
      <c r="EM26" t="s">
        <v>1624</v>
      </c>
      <c r="EN26" t="s">
        <v>1624</v>
      </c>
      <c r="EO26" t="s">
        <v>1624</v>
      </c>
      <c r="EP26">
        <v>43101</v>
      </c>
      <c r="EQ26">
        <v>43101</v>
      </c>
      <c r="ER26">
        <v>43101</v>
      </c>
      <c r="ES26">
        <v>43101</v>
      </c>
      <c r="ET26">
        <v>43101</v>
      </c>
      <c r="EU26">
        <v>43101</v>
      </c>
      <c r="EV26" t="s">
        <v>1659</v>
      </c>
      <c r="EW26">
        <v>0</v>
      </c>
      <c r="EX26">
        <v>0</v>
      </c>
      <c r="EY26">
        <v>0</v>
      </c>
      <c r="EZ26">
        <v>0</v>
      </c>
      <c r="FA26" t="s">
        <v>1627</v>
      </c>
      <c r="FB26" t="s">
        <v>1627</v>
      </c>
      <c r="FC26" t="s">
        <v>1861</v>
      </c>
    </row>
    <row r="27" spans="1:159">
      <c r="A27" t="s">
        <v>329</v>
      </c>
      <c r="B27" t="s">
        <v>328</v>
      </c>
      <c r="C27" t="s">
        <v>1862</v>
      </c>
      <c r="D27" t="s">
        <v>1863</v>
      </c>
      <c r="E27" t="s">
        <v>1864</v>
      </c>
      <c r="F27" t="s">
        <v>1865</v>
      </c>
      <c r="G27">
        <v>5</v>
      </c>
      <c r="H27">
        <v>1</v>
      </c>
      <c r="I27">
        <v>24</v>
      </c>
      <c r="J27">
        <v>5</v>
      </c>
      <c r="K27">
        <v>17</v>
      </c>
      <c r="L27">
        <v>9</v>
      </c>
      <c r="M27">
        <v>13</v>
      </c>
      <c r="N27">
        <v>67</v>
      </c>
      <c r="O27">
        <v>1</v>
      </c>
      <c r="P27" t="s">
        <v>1193</v>
      </c>
      <c r="Q27" t="s">
        <v>1612</v>
      </c>
      <c r="R27" t="s">
        <v>1612</v>
      </c>
      <c r="S27" t="s">
        <v>1193</v>
      </c>
      <c r="T27" t="s">
        <v>1193</v>
      </c>
      <c r="U27" t="s">
        <v>1193</v>
      </c>
      <c r="V27" t="s">
        <v>1193</v>
      </c>
      <c r="W27" t="s">
        <v>1193</v>
      </c>
      <c r="X27" t="s">
        <v>1193</v>
      </c>
      <c r="Y27" t="s">
        <v>1193</v>
      </c>
      <c r="Z27" t="s">
        <v>1193</v>
      </c>
      <c r="AA27" t="s">
        <v>1612</v>
      </c>
      <c r="AB27" t="s">
        <v>1612</v>
      </c>
      <c r="AC27" t="s">
        <v>1612</v>
      </c>
      <c r="AD27" t="s">
        <v>1612</v>
      </c>
      <c r="AE27" t="s">
        <v>1612</v>
      </c>
      <c r="AF27" t="s">
        <v>1612</v>
      </c>
      <c r="AG27" t="s">
        <v>1612</v>
      </c>
      <c r="AH27" t="s">
        <v>1612</v>
      </c>
      <c r="AI27" t="s">
        <v>1612</v>
      </c>
      <c r="AJ27" t="s">
        <v>1612</v>
      </c>
      <c r="AK27" t="s">
        <v>1612</v>
      </c>
      <c r="AL27" t="s">
        <v>1612</v>
      </c>
      <c r="AM27" t="s">
        <v>1612</v>
      </c>
      <c r="AN27" t="s">
        <v>1612</v>
      </c>
      <c r="AO27" t="s">
        <v>1612</v>
      </c>
      <c r="AP27" t="s">
        <v>1612</v>
      </c>
      <c r="AQ27">
        <v>4668</v>
      </c>
      <c r="AR27">
        <v>251071</v>
      </c>
      <c r="AS27" t="s">
        <v>1744</v>
      </c>
      <c r="AT27" t="s">
        <v>403</v>
      </c>
      <c r="AU27">
        <v>3271125</v>
      </c>
      <c r="AV27">
        <v>3271125</v>
      </c>
      <c r="AW27">
        <v>3271125</v>
      </c>
      <c r="AX27">
        <v>3271125</v>
      </c>
      <c r="AY27">
        <v>2539334</v>
      </c>
      <c r="AZ27">
        <v>2614611</v>
      </c>
      <c r="BA27">
        <v>2634766</v>
      </c>
      <c r="BB27" t="s">
        <v>1744</v>
      </c>
      <c r="BC27">
        <v>3271125</v>
      </c>
      <c r="BD27">
        <v>3271125</v>
      </c>
      <c r="BE27">
        <v>3271125</v>
      </c>
      <c r="BF27">
        <v>3271125</v>
      </c>
      <c r="BG27">
        <v>1892623</v>
      </c>
      <c r="BH27">
        <v>1892623</v>
      </c>
      <c r="BI27">
        <v>2715754</v>
      </c>
      <c r="BJ27" t="s">
        <v>1744</v>
      </c>
      <c r="BK27" t="s">
        <v>1744</v>
      </c>
      <c r="BL27" t="s">
        <v>1215</v>
      </c>
      <c r="BM27" t="s">
        <v>1866</v>
      </c>
      <c r="BN27" t="s">
        <v>1214</v>
      </c>
      <c r="BO27" t="s">
        <v>1867</v>
      </c>
      <c r="BP27" t="s">
        <v>1216</v>
      </c>
      <c r="BQ27" t="s">
        <v>1868</v>
      </c>
      <c r="BR27" t="s">
        <v>1612</v>
      </c>
      <c r="BS27" t="s">
        <v>1216</v>
      </c>
      <c r="BT27" t="s">
        <v>1869</v>
      </c>
      <c r="BU27" t="s">
        <v>418</v>
      </c>
      <c r="BV27" t="s">
        <v>1193</v>
      </c>
      <c r="BW27" t="s">
        <v>1193</v>
      </c>
      <c r="BX27" t="s">
        <v>1193</v>
      </c>
      <c r="BY27" t="s">
        <v>1193</v>
      </c>
      <c r="BZ27" t="s">
        <v>1193</v>
      </c>
      <c r="CA27" t="s">
        <v>1193</v>
      </c>
      <c r="CB27" t="s">
        <v>420</v>
      </c>
      <c r="CC27" t="s">
        <v>420</v>
      </c>
      <c r="CD27" t="s">
        <v>420</v>
      </c>
      <c r="CE27" t="s">
        <v>420</v>
      </c>
      <c r="CF27" t="s">
        <v>420</v>
      </c>
      <c r="CG27" t="s">
        <v>420</v>
      </c>
      <c r="CH27" t="s">
        <v>1870</v>
      </c>
      <c r="CI27" t="s">
        <v>1870</v>
      </c>
      <c r="CJ27" t="s">
        <v>1870</v>
      </c>
      <c r="CK27" t="s">
        <v>1870</v>
      </c>
      <c r="CL27" t="s">
        <v>1870</v>
      </c>
      <c r="CM27" t="s">
        <v>1870</v>
      </c>
      <c r="CN27" t="s">
        <v>1193</v>
      </c>
      <c r="CO27" t="s">
        <v>1193</v>
      </c>
      <c r="CP27" t="s">
        <v>1194</v>
      </c>
      <c r="CQ27" t="s">
        <v>1194</v>
      </c>
      <c r="CR27" t="s">
        <v>1193</v>
      </c>
      <c r="CS27" t="s">
        <v>1193</v>
      </c>
      <c r="CT27" t="s">
        <v>1193</v>
      </c>
      <c r="CU27" t="s">
        <v>1193</v>
      </c>
      <c r="CV27" t="s">
        <v>1193</v>
      </c>
      <c r="CW27" t="s">
        <v>1194</v>
      </c>
      <c r="CX27" t="s">
        <v>1193</v>
      </c>
      <c r="CY27" t="s">
        <v>1193</v>
      </c>
      <c r="CZ27" t="s">
        <v>1623</v>
      </c>
      <c r="DA27" t="s">
        <v>1623</v>
      </c>
      <c r="DB27" t="s">
        <v>1623</v>
      </c>
      <c r="DC27" t="s">
        <v>1623</v>
      </c>
      <c r="DD27" t="s">
        <v>1623</v>
      </c>
      <c r="DE27" t="s">
        <v>1623</v>
      </c>
      <c r="DF27" t="s">
        <v>1623</v>
      </c>
      <c r="DG27" t="s">
        <v>1623</v>
      </c>
      <c r="DH27" t="s">
        <v>1623</v>
      </c>
      <c r="DI27" t="s">
        <v>1623</v>
      </c>
      <c r="DJ27" t="s">
        <v>1623</v>
      </c>
      <c r="DK27" t="s">
        <v>1623</v>
      </c>
      <c r="DL27" t="s">
        <v>1623</v>
      </c>
      <c r="DM27" t="s">
        <v>1623</v>
      </c>
      <c r="DN27" t="s">
        <v>1623</v>
      </c>
      <c r="DO27" t="s">
        <v>1623</v>
      </c>
      <c r="DP27" t="s">
        <v>1623</v>
      </c>
      <c r="DQ27" t="s">
        <v>1623</v>
      </c>
      <c r="DR27" t="s">
        <v>1623</v>
      </c>
      <c r="DS27" t="s">
        <v>1623</v>
      </c>
      <c r="DT27" t="s">
        <v>1623</v>
      </c>
      <c r="DU27" t="s">
        <v>1623</v>
      </c>
      <c r="DV27" t="s">
        <v>1623</v>
      </c>
      <c r="DW27" t="s">
        <v>1623</v>
      </c>
      <c r="DX27" t="s">
        <v>1623</v>
      </c>
      <c r="DY27" t="s">
        <v>1623</v>
      </c>
      <c r="DZ27" t="s">
        <v>1622</v>
      </c>
      <c r="EA27" t="s">
        <v>1623</v>
      </c>
      <c r="EB27" t="s">
        <v>1623</v>
      </c>
      <c r="EC27" t="s">
        <v>1623</v>
      </c>
      <c r="ED27" t="s">
        <v>1622</v>
      </c>
      <c r="EE27" t="s">
        <v>1622</v>
      </c>
      <c r="EF27" t="s">
        <v>1622</v>
      </c>
      <c r="EG27" t="s">
        <v>1623</v>
      </c>
      <c r="EH27" t="s">
        <v>1622</v>
      </c>
      <c r="EI27" t="s">
        <v>1622</v>
      </c>
      <c r="EJ27" t="s">
        <v>1625</v>
      </c>
      <c r="EK27" t="s">
        <v>1625</v>
      </c>
      <c r="EL27" t="s">
        <v>1625</v>
      </c>
      <c r="EM27" t="s">
        <v>1625</v>
      </c>
      <c r="EN27" t="s">
        <v>1625</v>
      </c>
      <c r="EO27" t="s">
        <v>1625</v>
      </c>
      <c r="EP27" t="s">
        <v>1744</v>
      </c>
      <c r="EQ27" t="s">
        <v>1744</v>
      </c>
      <c r="ER27" t="s">
        <v>1744</v>
      </c>
      <c r="ES27" t="s">
        <v>1744</v>
      </c>
      <c r="ET27" t="s">
        <v>1744</v>
      </c>
      <c r="EU27" t="s">
        <v>1744</v>
      </c>
      <c r="EV27" t="s">
        <v>1659</v>
      </c>
      <c r="EW27">
        <v>9</v>
      </c>
      <c r="EX27">
        <v>0</v>
      </c>
      <c r="EY27">
        <v>1</v>
      </c>
      <c r="EZ27">
        <v>1</v>
      </c>
      <c r="FA27" t="s">
        <v>1628</v>
      </c>
      <c r="FB27" t="s">
        <v>1628</v>
      </c>
      <c r="FC27" t="s">
        <v>1871</v>
      </c>
    </row>
    <row r="28" spans="1:159">
      <c r="A28" t="s">
        <v>327</v>
      </c>
      <c r="B28" t="s">
        <v>326</v>
      </c>
      <c r="C28" t="s">
        <v>1872</v>
      </c>
      <c r="D28" t="s">
        <v>1873</v>
      </c>
      <c r="E28" t="s">
        <v>1874</v>
      </c>
      <c r="F28" t="s">
        <v>1875</v>
      </c>
      <c r="G28">
        <v>5</v>
      </c>
      <c r="H28">
        <v>1</v>
      </c>
      <c r="I28">
        <v>24</v>
      </c>
      <c r="J28">
        <v>5</v>
      </c>
      <c r="K28">
        <v>17</v>
      </c>
      <c r="L28">
        <v>9</v>
      </c>
      <c r="M28">
        <v>13</v>
      </c>
      <c r="N28">
        <v>67</v>
      </c>
      <c r="O28">
        <v>1</v>
      </c>
      <c r="P28" t="s">
        <v>1193</v>
      </c>
      <c r="Q28" t="s">
        <v>1612</v>
      </c>
      <c r="R28" t="s">
        <v>1612</v>
      </c>
      <c r="S28" t="s">
        <v>1193</v>
      </c>
      <c r="T28" t="s">
        <v>1193</v>
      </c>
      <c r="U28" t="s">
        <v>1193</v>
      </c>
      <c r="V28" t="s">
        <v>1193</v>
      </c>
      <c r="W28" t="s">
        <v>1193</v>
      </c>
      <c r="X28" t="s">
        <v>1193</v>
      </c>
      <c r="Y28" t="s">
        <v>1193</v>
      </c>
      <c r="Z28" t="s">
        <v>1193</v>
      </c>
      <c r="AA28" t="s">
        <v>1612</v>
      </c>
      <c r="AB28" t="s">
        <v>1612</v>
      </c>
      <c r="AC28" t="s">
        <v>1612</v>
      </c>
      <c r="AD28" t="s">
        <v>1612</v>
      </c>
      <c r="AE28" t="s">
        <v>1612</v>
      </c>
      <c r="AF28" t="s">
        <v>1612</v>
      </c>
      <c r="AG28" t="s">
        <v>1612</v>
      </c>
      <c r="AH28" t="s">
        <v>1612</v>
      </c>
      <c r="AI28" t="s">
        <v>1612</v>
      </c>
      <c r="AJ28" t="s">
        <v>1612</v>
      </c>
      <c r="AK28" t="s">
        <v>1612</v>
      </c>
      <c r="AL28" t="s">
        <v>1612</v>
      </c>
      <c r="AM28" t="s">
        <v>1612</v>
      </c>
      <c r="AN28" t="s">
        <v>1612</v>
      </c>
      <c r="AO28" t="s">
        <v>1612</v>
      </c>
      <c r="AP28" t="s">
        <v>1612</v>
      </c>
      <c r="AQ28">
        <v>5724</v>
      </c>
      <c r="AR28">
        <v>342700</v>
      </c>
      <c r="AS28">
        <v>0</v>
      </c>
      <c r="AT28" t="s">
        <v>402</v>
      </c>
      <c r="AU28">
        <v>3545022</v>
      </c>
      <c r="AV28">
        <v>3862250</v>
      </c>
      <c r="AW28">
        <v>3862250</v>
      </c>
      <c r="AX28">
        <v>4179478</v>
      </c>
      <c r="AY28">
        <v>3545022</v>
      </c>
      <c r="AZ28">
        <v>3862250</v>
      </c>
      <c r="BA28">
        <v>3862250</v>
      </c>
      <c r="BB28" t="s">
        <v>1876</v>
      </c>
      <c r="BC28">
        <v>3545022</v>
      </c>
      <c r="BD28">
        <v>3888740</v>
      </c>
      <c r="BE28">
        <v>3862250</v>
      </c>
      <c r="BF28">
        <v>4158676</v>
      </c>
      <c r="BG28">
        <v>3239189</v>
      </c>
      <c r="BH28">
        <v>3888740</v>
      </c>
      <c r="BI28">
        <v>3571538</v>
      </c>
      <c r="BJ28" t="s">
        <v>1877</v>
      </c>
      <c r="BK28" t="s">
        <v>1878</v>
      </c>
      <c r="BL28" t="s">
        <v>1214</v>
      </c>
      <c r="BM28" t="s">
        <v>1879</v>
      </c>
      <c r="BN28" t="s">
        <v>1214</v>
      </c>
      <c r="BO28" t="s">
        <v>1880</v>
      </c>
      <c r="BP28" t="s">
        <v>1216</v>
      </c>
      <c r="BQ28" t="s">
        <v>1881</v>
      </c>
      <c r="BR28" t="s">
        <v>1612</v>
      </c>
      <c r="BS28" t="s">
        <v>1217</v>
      </c>
      <c r="BT28" t="s">
        <v>1882</v>
      </c>
      <c r="BU28" t="s">
        <v>416</v>
      </c>
      <c r="BV28" t="s">
        <v>1194</v>
      </c>
      <c r="BW28" t="s">
        <v>1194</v>
      </c>
      <c r="BX28" t="s">
        <v>1193</v>
      </c>
      <c r="BY28" t="s">
        <v>1194</v>
      </c>
      <c r="BZ28" t="s">
        <v>1194</v>
      </c>
      <c r="CA28" t="s">
        <v>1194</v>
      </c>
      <c r="CB28" t="s">
        <v>1612</v>
      </c>
      <c r="CC28" t="s">
        <v>1612</v>
      </c>
      <c r="CD28" t="s">
        <v>422</v>
      </c>
      <c r="CE28" t="s">
        <v>1612</v>
      </c>
      <c r="CF28" t="s">
        <v>1612</v>
      </c>
      <c r="CG28" t="s">
        <v>1612</v>
      </c>
      <c r="CH28" t="s">
        <v>1612</v>
      </c>
      <c r="CI28" t="s">
        <v>1612</v>
      </c>
      <c r="CJ28" t="s">
        <v>1612</v>
      </c>
      <c r="CK28" t="s">
        <v>1612</v>
      </c>
      <c r="CL28" t="s">
        <v>1612</v>
      </c>
      <c r="CM28" t="s">
        <v>1612</v>
      </c>
      <c r="CN28" t="s">
        <v>1193</v>
      </c>
      <c r="CO28" t="s">
        <v>1193</v>
      </c>
      <c r="CP28" t="s">
        <v>1194</v>
      </c>
      <c r="CQ28" t="s">
        <v>1193</v>
      </c>
      <c r="CR28" t="s">
        <v>1193</v>
      </c>
      <c r="CS28" t="s">
        <v>1194</v>
      </c>
      <c r="CT28" t="s">
        <v>1193</v>
      </c>
      <c r="CU28" t="s">
        <v>1193</v>
      </c>
      <c r="CV28" t="s">
        <v>1194</v>
      </c>
      <c r="CW28" t="s">
        <v>1193</v>
      </c>
      <c r="CX28" t="s">
        <v>1193</v>
      </c>
      <c r="CY28" t="s">
        <v>1194</v>
      </c>
      <c r="CZ28" t="s">
        <v>1622</v>
      </c>
      <c r="DA28" t="s">
        <v>1623</v>
      </c>
      <c r="DB28" t="s">
        <v>1623</v>
      </c>
      <c r="DC28" t="s">
        <v>1623</v>
      </c>
      <c r="DD28" t="s">
        <v>1623</v>
      </c>
      <c r="DE28" t="s">
        <v>1623</v>
      </c>
      <c r="DF28" t="s">
        <v>1622</v>
      </c>
      <c r="DG28" t="s">
        <v>1623</v>
      </c>
      <c r="DH28" t="s">
        <v>1623</v>
      </c>
      <c r="DI28" t="s">
        <v>1623</v>
      </c>
      <c r="DJ28" t="s">
        <v>1623</v>
      </c>
      <c r="DK28" t="s">
        <v>1623</v>
      </c>
      <c r="DL28" t="s">
        <v>1623</v>
      </c>
      <c r="DM28" t="s">
        <v>1623</v>
      </c>
      <c r="DN28" t="s">
        <v>1621</v>
      </c>
      <c r="DO28" t="s">
        <v>1623</v>
      </c>
      <c r="DP28" t="s">
        <v>1623</v>
      </c>
      <c r="DQ28" t="s">
        <v>1623</v>
      </c>
      <c r="DR28" t="s">
        <v>1622</v>
      </c>
      <c r="DS28" t="s">
        <v>1622</v>
      </c>
      <c r="DT28" t="s">
        <v>1623</v>
      </c>
      <c r="DU28" t="s">
        <v>1623</v>
      </c>
      <c r="DV28" t="s">
        <v>1623</v>
      </c>
      <c r="DW28" t="s">
        <v>1623</v>
      </c>
      <c r="DX28" t="s">
        <v>1623</v>
      </c>
      <c r="DY28" t="s">
        <v>1623</v>
      </c>
      <c r="DZ28" t="s">
        <v>1623</v>
      </c>
      <c r="EA28" t="s">
        <v>1623</v>
      </c>
      <c r="EB28" t="s">
        <v>1621</v>
      </c>
      <c r="EC28" t="s">
        <v>1623</v>
      </c>
      <c r="ED28" t="s">
        <v>1623</v>
      </c>
      <c r="EE28" t="s">
        <v>1623</v>
      </c>
      <c r="EF28" t="s">
        <v>1623</v>
      </c>
      <c r="EG28" t="s">
        <v>1623</v>
      </c>
      <c r="EH28" t="s">
        <v>1623</v>
      </c>
      <c r="EI28" t="s">
        <v>1623</v>
      </c>
      <c r="EJ28" t="s">
        <v>1625</v>
      </c>
      <c r="EK28" t="s">
        <v>1625</v>
      </c>
      <c r="EL28" t="s">
        <v>1625</v>
      </c>
      <c r="EM28" t="s">
        <v>1625</v>
      </c>
      <c r="EN28" t="s">
        <v>1625</v>
      </c>
      <c r="EO28" t="s">
        <v>1625</v>
      </c>
      <c r="EP28" t="s">
        <v>1883</v>
      </c>
      <c r="EQ28" t="s">
        <v>1883</v>
      </c>
      <c r="ER28" t="s">
        <v>1883</v>
      </c>
      <c r="ES28" t="s">
        <v>1883</v>
      </c>
      <c r="ET28" t="s">
        <v>1883</v>
      </c>
      <c r="EU28" t="s">
        <v>1883</v>
      </c>
      <c r="EV28" t="s">
        <v>1643</v>
      </c>
      <c r="EW28">
        <v>18</v>
      </c>
      <c r="EX28">
        <v>8</v>
      </c>
      <c r="EY28">
        <v>3</v>
      </c>
      <c r="EZ28">
        <v>1</v>
      </c>
      <c r="FA28" t="s">
        <v>1628</v>
      </c>
      <c r="FB28" t="s">
        <v>1628</v>
      </c>
      <c r="FC28" t="s">
        <v>1884</v>
      </c>
    </row>
    <row r="29" spans="1:159">
      <c r="A29" t="s">
        <v>325</v>
      </c>
      <c r="B29" t="s">
        <v>324</v>
      </c>
      <c r="C29" t="s">
        <v>1885</v>
      </c>
      <c r="D29" t="s">
        <v>1886</v>
      </c>
      <c r="E29" t="s">
        <v>1887</v>
      </c>
      <c r="F29" t="s">
        <v>1888</v>
      </c>
      <c r="G29">
        <v>5</v>
      </c>
      <c r="H29">
        <v>1</v>
      </c>
      <c r="I29">
        <v>24</v>
      </c>
      <c r="J29">
        <v>5</v>
      </c>
      <c r="K29">
        <v>17</v>
      </c>
      <c r="L29">
        <v>9</v>
      </c>
      <c r="M29">
        <v>13</v>
      </c>
      <c r="N29">
        <v>67</v>
      </c>
      <c r="O29">
        <v>1</v>
      </c>
      <c r="P29" t="s">
        <v>1193</v>
      </c>
      <c r="Q29" t="s">
        <v>1612</v>
      </c>
      <c r="R29" t="s">
        <v>1612</v>
      </c>
      <c r="S29" t="s">
        <v>1193</v>
      </c>
      <c r="T29" t="s">
        <v>1193</v>
      </c>
      <c r="U29" t="s">
        <v>1196</v>
      </c>
      <c r="V29" t="s">
        <v>1196</v>
      </c>
      <c r="W29" t="s">
        <v>1193</v>
      </c>
      <c r="X29" t="s">
        <v>1196</v>
      </c>
      <c r="Y29" t="s">
        <v>1196</v>
      </c>
      <c r="Z29" t="s">
        <v>1193</v>
      </c>
      <c r="AA29" t="s">
        <v>1612</v>
      </c>
      <c r="AB29" t="s">
        <v>1612</v>
      </c>
      <c r="AC29">
        <v>42460</v>
      </c>
      <c r="AD29">
        <v>42674</v>
      </c>
      <c r="AE29" t="s">
        <v>1612</v>
      </c>
      <c r="AF29">
        <v>42460</v>
      </c>
      <c r="AG29">
        <v>42460</v>
      </c>
      <c r="AH29" t="s">
        <v>1612</v>
      </c>
      <c r="AI29" t="s">
        <v>1612</v>
      </c>
      <c r="AJ29" t="s">
        <v>1612</v>
      </c>
      <c r="AK29" t="s">
        <v>1889</v>
      </c>
      <c r="AL29" t="s">
        <v>1890</v>
      </c>
      <c r="AM29" t="s">
        <v>1612</v>
      </c>
      <c r="AN29" t="s">
        <v>1891</v>
      </c>
      <c r="AO29" t="s">
        <v>1892</v>
      </c>
      <c r="AP29" t="s">
        <v>1612</v>
      </c>
      <c r="AQ29">
        <v>16239</v>
      </c>
      <c r="AR29">
        <v>0</v>
      </c>
      <c r="AS29">
        <v>0</v>
      </c>
      <c r="AT29" t="s">
        <v>403</v>
      </c>
      <c r="AU29">
        <v>10651250</v>
      </c>
      <c r="AV29">
        <v>8727250</v>
      </c>
      <c r="AW29">
        <v>8727250</v>
      </c>
      <c r="AX29">
        <v>8727250</v>
      </c>
      <c r="AY29">
        <v>10454107</v>
      </c>
      <c r="AZ29">
        <v>8530260</v>
      </c>
      <c r="BA29">
        <v>8531694</v>
      </c>
      <c r="BB29" t="s">
        <v>1893</v>
      </c>
      <c r="BC29">
        <v>10651250</v>
      </c>
      <c r="BD29">
        <v>8727250</v>
      </c>
      <c r="BE29">
        <v>8727250</v>
      </c>
      <c r="BF29">
        <v>8727250</v>
      </c>
      <c r="BG29">
        <v>10454107</v>
      </c>
      <c r="BH29">
        <v>8530260</v>
      </c>
      <c r="BI29">
        <v>8531694</v>
      </c>
      <c r="BJ29" t="s">
        <v>1894</v>
      </c>
      <c r="BK29" t="s">
        <v>1895</v>
      </c>
      <c r="BL29" t="s">
        <v>1214</v>
      </c>
      <c r="BM29" t="s">
        <v>1896</v>
      </c>
      <c r="BN29" t="s">
        <v>1217</v>
      </c>
      <c r="BO29" t="s">
        <v>1897</v>
      </c>
      <c r="BP29" t="s">
        <v>1214</v>
      </c>
      <c r="BQ29" t="s">
        <v>1898</v>
      </c>
      <c r="BR29" t="s">
        <v>1612</v>
      </c>
      <c r="BS29" t="s">
        <v>1214</v>
      </c>
      <c r="BT29" t="s">
        <v>1899</v>
      </c>
      <c r="BU29" t="s">
        <v>419</v>
      </c>
      <c r="BV29" t="s">
        <v>1193</v>
      </c>
      <c r="BW29" t="s">
        <v>1193</v>
      </c>
      <c r="BX29" t="s">
        <v>1193</v>
      </c>
      <c r="BY29" t="s">
        <v>1193</v>
      </c>
      <c r="BZ29" t="s">
        <v>1193</v>
      </c>
      <c r="CA29" t="s">
        <v>1193</v>
      </c>
      <c r="CB29" t="s">
        <v>421</v>
      </c>
      <c r="CC29" t="s">
        <v>422</v>
      </c>
      <c r="CD29" t="s">
        <v>421</v>
      </c>
      <c r="CE29" t="s">
        <v>422</v>
      </c>
      <c r="CF29" t="s">
        <v>421</v>
      </c>
      <c r="CG29" t="s">
        <v>422</v>
      </c>
      <c r="CH29" t="s">
        <v>1612</v>
      </c>
      <c r="CI29" t="s">
        <v>1612</v>
      </c>
      <c r="CJ29" t="s">
        <v>1612</v>
      </c>
      <c r="CK29" t="s">
        <v>1612</v>
      </c>
      <c r="CL29" t="s">
        <v>1612</v>
      </c>
      <c r="CM29" t="s">
        <v>1612</v>
      </c>
      <c r="CN29" t="s">
        <v>1193</v>
      </c>
      <c r="CO29" t="s">
        <v>1193</v>
      </c>
      <c r="CP29" t="s">
        <v>1193</v>
      </c>
      <c r="CQ29" t="s">
        <v>1193</v>
      </c>
      <c r="CR29" t="s">
        <v>1193</v>
      </c>
      <c r="CS29" t="s">
        <v>1193</v>
      </c>
      <c r="CT29" t="s">
        <v>1193</v>
      </c>
      <c r="CU29" t="s">
        <v>1193</v>
      </c>
      <c r="CV29" t="s">
        <v>1193</v>
      </c>
      <c r="CW29" t="s">
        <v>1193</v>
      </c>
      <c r="CX29" t="s">
        <v>1193</v>
      </c>
      <c r="CY29" t="s">
        <v>1193</v>
      </c>
      <c r="CZ29" t="s">
        <v>1622</v>
      </c>
      <c r="DA29" t="s">
        <v>1622</v>
      </c>
      <c r="DB29" t="s">
        <v>1623</v>
      </c>
      <c r="DC29" t="s">
        <v>1622</v>
      </c>
      <c r="DD29" t="s">
        <v>1622</v>
      </c>
      <c r="DE29" t="s">
        <v>1622</v>
      </c>
      <c r="DF29" t="s">
        <v>1622</v>
      </c>
      <c r="DG29" t="s">
        <v>1622</v>
      </c>
      <c r="DH29" t="s">
        <v>1623</v>
      </c>
      <c r="DI29" t="s">
        <v>1622</v>
      </c>
      <c r="DJ29" t="s">
        <v>1622</v>
      </c>
      <c r="DK29" t="s">
        <v>1622</v>
      </c>
      <c r="DL29" t="s">
        <v>1622</v>
      </c>
      <c r="DM29" t="s">
        <v>1622</v>
      </c>
      <c r="DN29" t="s">
        <v>1623</v>
      </c>
      <c r="DO29" t="s">
        <v>1622</v>
      </c>
      <c r="DP29" t="s">
        <v>1622</v>
      </c>
      <c r="DQ29" t="s">
        <v>1622</v>
      </c>
      <c r="DR29" t="s">
        <v>1622</v>
      </c>
      <c r="DS29" t="s">
        <v>1622</v>
      </c>
      <c r="DT29" t="s">
        <v>1623</v>
      </c>
      <c r="DU29" t="s">
        <v>1622</v>
      </c>
      <c r="DV29" t="s">
        <v>1622</v>
      </c>
      <c r="DW29" t="s">
        <v>1622</v>
      </c>
      <c r="DX29" t="s">
        <v>1622</v>
      </c>
      <c r="DY29" t="s">
        <v>1622</v>
      </c>
      <c r="DZ29" t="s">
        <v>1623</v>
      </c>
      <c r="EA29" t="s">
        <v>1622</v>
      </c>
      <c r="EB29" t="s">
        <v>1622</v>
      </c>
      <c r="EC29" t="s">
        <v>1622</v>
      </c>
      <c r="ED29" t="s">
        <v>1622</v>
      </c>
      <c r="EE29" t="s">
        <v>1622</v>
      </c>
      <c r="EF29" t="s">
        <v>1623</v>
      </c>
      <c r="EG29" t="s">
        <v>1622</v>
      </c>
      <c r="EH29" t="s">
        <v>1622</v>
      </c>
      <c r="EI29" t="s">
        <v>1622</v>
      </c>
      <c r="EJ29" t="s">
        <v>1625</v>
      </c>
      <c r="EK29" t="s">
        <v>1625</v>
      </c>
      <c r="EL29" t="s">
        <v>1625</v>
      </c>
      <c r="EM29" t="s">
        <v>1625</v>
      </c>
      <c r="EN29" t="s">
        <v>1625</v>
      </c>
      <c r="EO29" t="s">
        <v>1625</v>
      </c>
      <c r="EP29" t="s">
        <v>1744</v>
      </c>
      <c r="EQ29" t="s">
        <v>1744</v>
      </c>
      <c r="ER29" t="s">
        <v>1744</v>
      </c>
      <c r="ES29" t="s">
        <v>1744</v>
      </c>
      <c r="ET29" t="s">
        <v>1744</v>
      </c>
      <c r="EU29" t="s">
        <v>1744</v>
      </c>
      <c r="EV29" t="s">
        <v>1643</v>
      </c>
      <c r="EW29">
        <v>24</v>
      </c>
      <c r="EX29">
        <v>2</v>
      </c>
      <c r="EY29">
        <v>3</v>
      </c>
      <c r="EZ29">
        <v>1</v>
      </c>
      <c r="FA29" t="s">
        <v>1628</v>
      </c>
      <c r="FB29" t="s">
        <v>1628</v>
      </c>
      <c r="FC29" t="s">
        <v>1900</v>
      </c>
    </row>
    <row r="30" spans="1:159">
      <c r="A30" t="s">
        <v>323</v>
      </c>
      <c r="B30" t="s">
        <v>322</v>
      </c>
      <c r="C30" t="s">
        <v>1901</v>
      </c>
      <c r="D30" t="s">
        <v>1902</v>
      </c>
      <c r="E30" t="s">
        <v>1903</v>
      </c>
      <c r="F30" t="s">
        <v>1904</v>
      </c>
      <c r="G30">
        <v>5</v>
      </c>
      <c r="H30">
        <v>1</v>
      </c>
      <c r="I30">
        <v>24</v>
      </c>
      <c r="J30">
        <v>5</v>
      </c>
      <c r="K30">
        <v>17</v>
      </c>
      <c r="L30">
        <v>9</v>
      </c>
      <c r="M30">
        <v>13</v>
      </c>
      <c r="N30">
        <v>67</v>
      </c>
      <c r="O30">
        <v>1</v>
      </c>
      <c r="P30" t="s">
        <v>1193</v>
      </c>
      <c r="Q30" t="s">
        <v>1612</v>
      </c>
      <c r="R30" t="s">
        <v>1612</v>
      </c>
      <c r="S30" t="s">
        <v>1193</v>
      </c>
      <c r="T30" t="s">
        <v>1193</v>
      </c>
      <c r="U30" t="s">
        <v>1193</v>
      </c>
      <c r="V30" t="s">
        <v>1193</v>
      </c>
      <c r="W30" t="s">
        <v>1193</v>
      </c>
      <c r="X30" t="s">
        <v>1193</v>
      </c>
      <c r="Y30" t="s">
        <v>1193</v>
      </c>
      <c r="Z30" t="s">
        <v>1193</v>
      </c>
      <c r="AA30" t="s">
        <v>1612</v>
      </c>
      <c r="AB30" t="s">
        <v>1612</v>
      </c>
      <c r="AC30" t="s">
        <v>1612</v>
      </c>
      <c r="AD30" t="s">
        <v>1612</v>
      </c>
      <c r="AE30" t="s">
        <v>1612</v>
      </c>
      <c r="AF30" t="s">
        <v>1612</v>
      </c>
      <c r="AG30" t="s">
        <v>1612</v>
      </c>
      <c r="AH30" t="s">
        <v>1612</v>
      </c>
      <c r="AI30" t="s">
        <v>1612</v>
      </c>
      <c r="AJ30" t="s">
        <v>1612</v>
      </c>
      <c r="AK30" t="s">
        <v>1612</v>
      </c>
      <c r="AL30" t="s">
        <v>1612</v>
      </c>
      <c r="AM30" t="s">
        <v>1612</v>
      </c>
      <c r="AN30" t="s">
        <v>1612</v>
      </c>
      <c r="AO30" t="s">
        <v>1612</v>
      </c>
      <c r="AP30" t="s">
        <v>1612</v>
      </c>
      <c r="AQ30">
        <v>4750</v>
      </c>
      <c r="AR30">
        <v>0</v>
      </c>
      <c r="AS30" t="s">
        <v>1905</v>
      </c>
      <c r="AT30" t="s">
        <v>403</v>
      </c>
      <c r="AU30">
        <v>4628212</v>
      </c>
      <c r="AV30">
        <v>4628212</v>
      </c>
      <c r="AW30">
        <v>4628212</v>
      </c>
      <c r="AX30">
        <v>4628212</v>
      </c>
      <c r="AY30">
        <v>3516000</v>
      </c>
      <c r="AZ30">
        <v>3516000</v>
      </c>
      <c r="BA30">
        <v>6496000</v>
      </c>
      <c r="BB30" t="s">
        <v>1906</v>
      </c>
      <c r="BC30">
        <v>3934750</v>
      </c>
      <c r="BD30">
        <v>3934750</v>
      </c>
      <c r="BE30">
        <v>4845759</v>
      </c>
      <c r="BF30">
        <v>4845759</v>
      </c>
      <c r="BG30">
        <v>3203500</v>
      </c>
      <c r="BH30">
        <v>3102500</v>
      </c>
      <c r="BI30">
        <v>4443000</v>
      </c>
      <c r="BJ30" t="s">
        <v>1907</v>
      </c>
      <c r="BK30" t="s">
        <v>1908</v>
      </c>
      <c r="BL30" t="s">
        <v>1215</v>
      </c>
      <c r="BM30" t="s">
        <v>1909</v>
      </c>
      <c r="BN30" t="s">
        <v>1217</v>
      </c>
      <c r="BO30" t="s">
        <v>1910</v>
      </c>
      <c r="BP30" t="s">
        <v>1217</v>
      </c>
      <c r="BQ30" t="s">
        <v>1911</v>
      </c>
      <c r="BR30" t="s">
        <v>1612</v>
      </c>
      <c r="BS30" t="s">
        <v>1217</v>
      </c>
      <c r="BT30" t="s">
        <v>1912</v>
      </c>
      <c r="BU30" t="s">
        <v>415</v>
      </c>
      <c r="BV30" t="s">
        <v>1194</v>
      </c>
      <c r="BW30" t="s">
        <v>1193</v>
      </c>
      <c r="BX30" t="s">
        <v>1193</v>
      </c>
      <c r="BY30" t="s">
        <v>1194</v>
      </c>
      <c r="BZ30" t="s">
        <v>1194</v>
      </c>
      <c r="CA30" t="s">
        <v>1194</v>
      </c>
      <c r="CB30" t="s">
        <v>1612</v>
      </c>
      <c r="CC30" t="s">
        <v>425</v>
      </c>
      <c r="CD30" t="s">
        <v>425</v>
      </c>
      <c r="CE30" t="s">
        <v>1612</v>
      </c>
      <c r="CF30" t="s">
        <v>1612</v>
      </c>
      <c r="CG30" t="s">
        <v>1612</v>
      </c>
      <c r="CH30" t="s">
        <v>1612</v>
      </c>
      <c r="CI30" t="s">
        <v>1612</v>
      </c>
      <c r="CJ30" t="s">
        <v>1612</v>
      </c>
      <c r="CK30" t="s">
        <v>1612</v>
      </c>
      <c r="CL30" t="s">
        <v>1612</v>
      </c>
      <c r="CM30" t="s">
        <v>1612</v>
      </c>
      <c r="CN30" t="s">
        <v>1193</v>
      </c>
      <c r="CO30" t="s">
        <v>1193</v>
      </c>
      <c r="CP30" t="s">
        <v>1193</v>
      </c>
      <c r="CQ30" t="s">
        <v>1193</v>
      </c>
      <c r="CR30" t="s">
        <v>1193</v>
      </c>
      <c r="CS30" t="s">
        <v>1194</v>
      </c>
      <c r="CT30" t="s">
        <v>1193</v>
      </c>
      <c r="CU30" t="s">
        <v>1193</v>
      </c>
      <c r="CV30" t="s">
        <v>1193</v>
      </c>
      <c r="CW30" t="s">
        <v>1193</v>
      </c>
      <c r="CX30" t="s">
        <v>1193</v>
      </c>
      <c r="CY30" t="s">
        <v>1194</v>
      </c>
      <c r="CZ30" t="s">
        <v>1621</v>
      </c>
      <c r="DA30" t="s">
        <v>1621</v>
      </c>
      <c r="DB30" t="s">
        <v>1621</v>
      </c>
      <c r="DC30" t="s">
        <v>1621</v>
      </c>
      <c r="DD30" t="s">
        <v>1621</v>
      </c>
      <c r="DE30" t="s">
        <v>1623</v>
      </c>
      <c r="DF30" t="s">
        <v>1621</v>
      </c>
      <c r="DG30" t="s">
        <v>1621</v>
      </c>
      <c r="DH30" t="s">
        <v>1621</v>
      </c>
      <c r="DI30" t="s">
        <v>1621</v>
      </c>
      <c r="DJ30" t="s">
        <v>1621</v>
      </c>
      <c r="DK30" t="s">
        <v>1623</v>
      </c>
      <c r="DL30" t="s">
        <v>1621</v>
      </c>
      <c r="DM30" t="s">
        <v>1621</v>
      </c>
      <c r="DN30" t="s">
        <v>1621</v>
      </c>
      <c r="DO30" t="s">
        <v>1621</v>
      </c>
      <c r="DP30" t="s">
        <v>1621</v>
      </c>
      <c r="DQ30" t="s">
        <v>1623</v>
      </c>
      <c r="DR30" t="s">
        <v>1621</v>
      </c>
      <c r="DS30" t="s">
        <v>1621</v>
      </c>
      <c r="DT30" t="s">
        <v>1621</v>
      </c>
      <c r="DU30" t="s">
        <v>1621</v>
      </c>
      <c r="DV30" t="s">
        <v>1621</v>
      </c>
      <c r="DW30" t="s">
        <v>1623</v>
      </c>
      <c r="DX30" t="s">
        <v>1621</v>
      </c>
      <c r="DY30" t="s">
        <v>1621</v>
      </c>
      <c r="DZ30" t="s">
        <v>1621</v>
      </c>
      <c r="EA30" t="s">
        <v>1621</v>
      </c>
      <c r="EB30" t="s">
        <v>1621</v>
      </c>
      <c r="EC30" t="s">
        <v>1623</v>
      </c>
      <c r="ED30" t="s">
        <v>1623</v>
      </c>
      <c r="EE30" t="s">
        <v>1623</v>
      </c>
      <c r="EF30" t="s">
        <v>1623</v>
      </c>
      <c r="EG30" t="s">
        <v>1623</v>
      </c>
      <c r="EH30" t="s">
        <v>1623</v>
      </c>
      <c r="EI30" t="s">
        <v>1623</v>
      </c>
      <c r="EJ30" t="s">
        <v>1657</v>
      </c>
      <c r="EK30" t="s">
        <v>1657</v>
      </c>
      <c r="EL30" t="s">
        <v>1657</v>
      </c>
      <c r="EM30" t="s">
        <v>1657</v>
      </c>
      <c r="EN30" t="s">
        <v>1657</v>
      </c>
      <c r="EO30" t="s">
        <v>1624</v>
      </c>
      <c r="EP30">
        <v>0</v>
      </c>
      <c r="EQ30">
        <v>0</v>
      </c>
      <c r="ER30">
        <v>0</v>
      </c>
      <c r="ES30">
        <v>0</v>
      </c>
      <c r="ET30">
        <v>0</v>
      </c>
      <c r="EU30" t="s">
        <v>1658</v>
      </c>
      <c r="EV30" t="s">
        <v>1626</v>
      </c>
      <c r="EW30">
        <v>18</v>
      </c>
      <c r="EX30">
        <v>8</v>
      </c>
      <c r="EY30">
        <v>4</v>
      </c>
      <c r="EZ30">
        <v>0.75</v>
      </c>
      <c r="FA30" t="s">
        <v>1675</v>
      </c>
      <c r="FB30" t="s">
        <v>1675</v>
      </c>
      <c r="FC30" t="s">
        <v>1913</v>
      </c>
    </row>
    <row r="31" spans="1:159">
      <c r="A31" t="s">
        <v>321</v>
      </c>
      <c r="B31" t="s">
        <v>320</v>
      </c>
      <c r="C31" t="s">
        <v>1914</v>
      </c>
      <c r="D31" t="s">
        <v>1915</v>
      </c>
      <c r="E31" t="s">
        <v>1916</v>
      </c>
      <c r="F31" t="s">
        <v>1917</v>
      </c>
      <c r="G31">
        <v>5</v>
      </c>
      <c r="H31">
        <v>1</v>
      </c>
      <c r="I31">
        <v>24</v>
      </c>
      <c r="J31">
        <v>5</v>
      </c>
      <c r="K31">
        <v>17</v>
      </c>
      <c r="L31">
        <v>9</v>
      </c>
      <c r="M31">
        <v>13</v>
      </c>
      <c r="N31">
        <v>67</v>
      </c>
      <c r="O31">
        <v>1</v>
      </c>
      <c r="P31" t="s">
        <v>1193</v>
      </c>
      <c r="Q31" t="s">
        <v>1612</v>
      </c>
      <c r="R31" t="s">
        <v>1612</v>
      </c>
      <c r="S31" t="s">
        <v>1193</v>
      </c>
      <c r="T31" t="s">
        <v>1193</v>
      </c>
      <c r="U31" t="s">
        <v>1193</v>
      </c>
      <c r="V31" t="s">
        <v>1193</v>
      </c>
      <c r="W31" t="s">
        <v>1193</v>
      </c>
      <c r="X31" t="s">
        <v>1193</v>
      </c>
      <c r="Y31" t="s">
        <v>1193</v>
      </c>
      <c r="Z31" t="s">
        <v>1194</v>
      </c>
      <c r="AA31" t="s">
        <v>1612</v>
      </c>
      <c r="AB31" t="s">
        <v>1612</v>
      </c>
      <c r="AC31" t="s">
        <v>1612</v>
      </c>
      <c r="AD31" t="s">
        <v>1612</v>
      </c>
      <c r="AE31" t="s">
        <v>1612</v>
      </c>
      <c r="AF31" t="s">
        <v>1612</v>
      </c>
      <c r="AG31" t="s">
        <v>1612</v>
      </c>
      <c r="AH31">
        <v>42490</v>
      </c>
      <c r="AI31" t="s">
        <v>1612</v>
      </c>
      <c r="AJ31" t="s">
        <v>1612</v>
      </c>
      <c r="AK31" t="s">
        <v>1612</v>
      </c>
      <c r="AL31" t="s">
        <v>1612</v>
      </c>
      <c r="AM31" t="s">
        <v>1612</v>
      </c>
      <c r="AN31" t="s">
        <v>1612</v>
      </c>
      <c r="AO31" t="s">
        <v>1612</v>
      </c>
      <c r="AP31" t="s">
        <v>1918</v>
      </c>
      <c r="AQ31">
        <v>6534</v>
      </c>
      <c r="AR31">
        <v>0</v>
      </c>
      <c r="AS31" t="s">
        <v>1919</v>
      </c>
      <c r="AT31" t="s">
        <v>403</v>
      </c>
      <c r="AU31">
        <v>4676750</v>
      </c>
      <c r="AV31">
        <v>4676750</v>
      </c>
      <c r="AW31">
        <v>4676750</v>
      </c>
      <c r="AX31">
        <v>4676750</v>
      </c>
      <c r="AY31">
        <v>4676750</v>
      </c>
      <c r="AZ31">
        <v>4676750</v>
      </c>
      <c r="BA31">
        <v>4676750</v>
      </c>
      <c r="BB31" t="s">
        <v>1855</v>
      </c>
      <c r="BC31">
        <v>4665865</v>
      </c>
      <c r="BD31">
        <v>4665865</v>
      </c>
      <c r="BE31">
        <v>4665865</v>
      </c>
      <c r="BF31">
        <v>4665865</v>
      </c>
      <c r="BG31">
        <v>4534000</v>
      </c>
      <c r="BH31">
        <v>4797730</v>
      </c>
      <c r="BI31">
        <v>4665865</v>
      </c>
      <c r="BJ31" t="s">
        <v>1920</v>
      </c>
      <c r="BK31" t="s">
        <v>1921</v>
      </c>
      <c r="BL31" t="s">
        <v>1215</v>
      </c>
      <c r="BM31" t="s">
        <v>1922</v>
      </c>
      <c r="BN31" t="s">
        <v>1215</v>
      </c>
      <c r="BO31" t="s">
        <v>1923</v>
      </c>
      <c r="BP31" t="s">
        <v>1215</v>
      </c>
      <c r="BQ31" t="s">
        <v>1924</v>
      </c>
      <c r="BR31" t="s">
        <v>1612</v>
      </c>
      <c r="BS31" t="s">
        <v>1216</v>
      </c>
      <c r="BT31" t="s">
        <v>1925</v>
      </c>
      <c r="BU31" t="s">
        <v>416</v>
      </c>
      <c r="BV31" t="s">
        <v>1194</v>
      </c>
      <c r="BW31" t="s">
        <v>1194</v>
      </c>
      <c r="BX31" t="s">
        <v>1193</v>
      </c>
      <c r="BY31" t="s">
        <v>1194</v>
      </c>
      <c r="BZ31" t="s">
        <v>1194</v>
      </c>
      <c r="CA31" t="s">
        <v>1194</v>
      </c>
      <c r="CB31" t="s">
        <v>1612</v>
      </c>
      <c r="CC31" t="s">
        <v>1612</v>
      </c>
      <c r="CD31" t="s">
        <v>428</v>
      </c>
      <c r="CE31" t="s">
        <v>1612</v>
      </c>
      <c r="CF31" t="s">
        <v>1612</v>
      </c>
      <c r="CG31" t="s">
        <v>1612</v>
      </c>
      <c r="CH31" t="s">
        <v>1612</v>
      </c>
      <c r="CI31" t="s">
        <v>1612</v>
      </c>
      <c r="CJ31" t="s">
        <v>1612</v>
      </c>
      <c r="CK31" t="s">
        <v>1612</v>
      </c>
      <c r="CL31" t="s">
        <v>1612</v>
      </c>
      <c r="CM31" t="s">
        <v>1612</v>
      </c>
      <c r="CN31" t="s">
        <v>1193</v>
      </c>
      <c r="CO31" t="s">
        <v>1193</v>
      </c>
      <c r="CP31" t="s">
        <v>1193</v>
      </c>
      <c r="CQ31" t="s">
        <v>1193</v>
      </c>
      <c r="CR31" t="s">
        <v>1193</v>
      </c>
      <c r="CS31" t="s">
        <v>1193</v>
      </c>
      <c r="CT31" t="s">
        <v>1193</v>
      </c>
      <c r="CU31" t="s">
        <v>1193</v>
      </c>
      <c r="CV31" t="s">
        <v>1194</v>
      </c>
      <c r="CW31" t="s">
        <v>1193</v>
      </c>
      <c r="CX31" t="s">
        <v>1193</v>
      </c>
      <c r="CY31" t="s">
        <v>1193</v>
      </c>
      <c r="CZ31" t="s">
        <v>1623</v>
      </c>
      <c r="DA31" t="s">
        <v>1623</v>
      </c>
      <c r="DB31" t="s">
        <v>1623</v>
      </c>
      <c r="DC31" t="s">
        <v>1621</v>
      </c>
      <c r="DD31" t="s">
        <v>1621</v>
      </c>
      <c r="DE31" t="s">
        <v>1621</v>
      </c>
      <c r="DF31" t="s">
        <v>1623</v>
      </c>
      <c r="DG31" t="s">
        <v>1623</v>
      </c>
      <c r="DH31" t="s">
        <v>1623</v>
      </c>
      <c r="DI31" t="s">
        <v>1623</v>
      </c>
      <c r="DJ31" t="s">
        <v>1623</v>
      </c>
      <c r="DK31" t="s">
        <v>1623</v>
      </c>
      <c r="DL31" t="s">
        <v>1623</v>
      </c>
      <c r="DM31" t="s">
        <v>1623</v>
      </c>
      <c r="DN31" t="s">
        <v>1623</v>
      </c>
      <c r="DO31" t="s">
        <v>1623</v>
      </c>
      <c r="DP31" t="s">
        <v>1623</v>
      </c>
      <c r="DQ31" t="s">
        <v>1623</v>
      </c>
      <c r="DR31" t="s">
        <v>1622</v>
      </c>
      <c r="DS31" t="s">
        <v>1623</v>
      </c>
      <c r="DT31" t="s">
        <v>1623</v>
      </c>
      <c r="DU31" t="s">
        <v>1623</v>
      </c>
      <c r="DV31" t="s">
        <v>1623</v>
      </c>
      <c r="DW31" t="s">
        <v>1623</v>
      </c>
      <c r="DX31" t="s">
        <v>1623</v>
      </c>
      <c r="DY31" t="s">
        <v>1623</v>
      </c>
      <c r="DZ31" t="s">
        <v>1623</v>
      </c>
      <c r="EA31" t="s">
        <v>1623</v>
      </c>
      <c r="EB31" t="s">
        <v>1623</v>
      </c>
      <c r="EC31" t="s">
        <v>1623</v>
      </c>
      <c r="ED31" t="s">
        <v>1621</v>
      </c>
      <c r="EE31" t="s">
        <v>1623</v>
      </c>
      <c r="EF31" t="s">
        <v>1623</v>
      </c>
      <c r="EG31" t="s">
        <v>1621</v>
      </c>
      <c r="EH31" t="s">
        <v>1623</v>
      </c>
      <c r="EI31" t="s">
        <v>1621</v>
      </c>
      <c r="EJ31" t="s">
        <v>1625</v>
      </c>
      <c r="EK31" t="s">
        <v>1625</v>
      </c>
      <c r="EL31" t="s">
        <v>1625</v>
      </c>
      <c r="EM31" t="s">
        <v>1625</v>
      </c>
      <c r="EN31" t="s">
        <v>1625</v>
      </c>
      <c r="EO31" t="s">
        <v>1625</v>
      </c>
      <c r="EP31" t="s">
        <v>1926</v>
      </c>
      <c r="EQ31" t="s">
        <v>1927</v>
      </c>
      <c r="ER31" t="s">
        <v>1927</v>
      </c>
      <c r="ES31" t="s">
        <v>1928</v>
      </c>
      <c r="ET31" t="s">
        <v>1927</v>
      </c>
      <c r="EU31" t="s">
        <v>1927</v>
      </c>
      <c r="EV31" t="s">
        <v>1659</v>
      </c>
      <c r="EW31">
        <v>18</v>
      </c>
      <c r="EX31">
        <v>2</v>
      </c>
      <c r="EY31">
        <v>1</v>
      </c>
      <c r="EZ31">
        <v>1</v>
      </c>
      <c r="FA31" t="s">
        <v>1692</v>
      </c>
      <c r="FB31" t="s">
        <v>1692</v>
      </c>
      <c r="FC31" t="s">
        <v>1929</v>
      </c>
    </row>
    <row r="32" spans="1:159">
      <c r="A32" t="s">
        <v>319</v>
      </c>
      <c r="B32" t="s">
        <v>318</v>
      </c>
      <c r="C32" t="s">
        <v>1930</v>
      </c>
      <c r="D32" t="s">
        <v>1931</v>
      </c>
      <c r="E32" t="s">
        <v>1932</v>
      </c>
      <c r="F32" t="s">
        <v>1933</v>
      </c>
      <c r="G32">
        <v>5</v>
      </c>
      <c r="H32">
        <v>1</v>
      </c>
      <c r="I32">
        <v>24</v>
      </c>
      <c r="J32">
        <v>5</v>
      </c>
      <c r="K32">
        <v>17</v>
      </c>
      <c r="L32">
        <v>9</v>
      </c>
      <c r="M32">
        <v>13</v>
      </c>
      <c r="N32">
        <v>67</v>
      </c>
      <c r="O32">
        <v>1</v>
      </c>
      <c r="P32" t="s">
        <v>1193</v>
      </c>
      <c r="Q32" t="s">
        <v>1612</v>
      </c>
      <c r="R32" t="s">
        <v>1612</v>
      </c>
      <c r="S32" t="s">
        <v>1193</v>
      </c>
      <c r="T32" t="s">
        <v>1193</v>
      </c>
      <c r="U32" t="s">
        <v>1196</v>
      </c>
      <c r="V32" t="s">
        <v>1196</v>
      </c>
      <c r="W32" t="s">
        <v>1193</v>
      </c>
      <c r="X32" t="s">
        <v>1193</v>
      </c>
      <c r="Y32" t="s">
        <v>1196</v>
      </c>
      <c r="Z32" t="s">
        <v>1196</v>
      </c>
      <c r="AA32" t="s">
        <v>1612</v>
      </c>
      <c r="AB32" t="s">
        <v>1612</v>
      </c>
      <c r="AC32">
        <v>42551</v>
      </c>
      <c r="AD32">
        <v>42551</v>
      </c>
      <c r="AE32" t="s">
        <v>1612</v>
      </c>
      <c r="AF32" t="s">
        <v>1612</v>
      </c>
      <c r="AG32">
        <v>42551</v>
      </c>
      <c r="AH32">
        <v>42551</v>
      </c>
      <c r="AI32" t="s">
        <v>1612</v>
      </c>
      <c r="AJ32" t="s">
        <v>1612</v>
      </c>
      <c r="AK32" t="s">
        <v>1934</v>
      </c>
      <c r="AL32" t="s">
        <v>1935</v>
      </c>
      <c r="AM32" t="s">
        <v>1612</v>
      </c>
      <c r="AN32" t="s">
        <v>1612</v>
      </c>
      <c r="AO32" t="s">
        <v>1936</v>
      </c>
      <c r="AP32" t="s">
        <v>1937</v>
      </c>
      <c r="AQ32">
        <v>11660</v>
      </c>
      <c r="AR32">
        <v>0</v>
      </c>
      <c r="AS32" t="s">
        <v>1613</v>
      </c>
      <c r="AT32" t="s">
        <v>403</v>
      </c>
      <c r="AU32">
        <v>6791555</v>
      </c>
      <c r="AV32">
        <v>5495685</v>
      </c>
      <c r="AW32">
        <v>5778785</v>
      </c>
      <c r="AX32">
        <v>5824975</v>
      </c>
      <c r="AY32">
        <v>6827135</v>
      </c>
      <c r="AZ32">
        <v>5173845</v>
      </c>
      <c r="BA32">
        <v>4993555</v>
      </c>
      <c r="BB32" t="s">
        <v>1613</v>
      </c>
      <c r="BC32">
        <v>5166055</v>
      </c>
      <c r="BD32">
        <v>6048852</v>
      </c>
      <c r="BE32">
        <v>6257952</v>
      </c>
      <c r="BF32">
        <v>6418142</v>
      </c>
      <c r="BG32">
        <v>4998243</v>
      </c>
      <c r="BH32">
        <v>5205328.3099999996</v>
      </c>
      <c r="BI32">
        <v>5584207</v>
      </c>
      <c r="BJ32" t="s">
        <v>1613</v>
      </c>
      <c r="BK32" t="s">
        <v>1938</v>
      </c>
      <c r="BL32" t="s">
        <v>1214</v>
      </c>
      <c r="BM32" t="s">
        <v>1939</v>
      </c>
      <c r="BN32" t="s">
        <v>1214</v>
      </c>
      <c r="BO32" t="s">
        <v>1940</v>
      </c>
      <c r="BP32" t="s">
        <v>1214</v>
      </c>
      <c r="BQ32" t="s">
        <v>1941</v>
      </c>
      <c r="BR32" t="s">
        <v>1612</v>
      </c>
      <c r="BS32" t="s">
        <v>1215</v>
      </c>
      <c r="BT32" t="s">
        <v>1942</v>
      </c>
      <c r="BU32" t="s">
        <v>417</v>
      </c>
      <c r="BV32" t="s">
        <v>1193</v>
      </c>
      <c r="BW32" t="s">
        <v>1193</v>
      </c>
      <c r="BX32" t="s">
        <v>1193</v>
      </c>
      <c r="BY32" t="s">
        <v>1193</v>
      </c>
      <c r="BZ32" t="s">
        <v>1193</v>
      </c>
      <c r="CA32" t="s">
        <v>1193</v>
      </c>
      <c r="CB32" t="s">
        <v>421</v>
      </c>
      <c r="CC32" t="s">
        <v>424</v>
      </c>
      <c r="CD32" t="s">
        <v>421</v>
      </c>
      <c r="CE32" t="s">
        <v>421</v>
      </c>
      <c r="CF32" t="s">
        <v>421</v>
      </c>
      <c r="CG32" t="s">
        <v>421</v>
      </c>
      <c r="CH32" t="s">
        <v>1943</v>
      </c>
      <c r="CI32" t="s">
        <v>1612</v>
      </c>
      <c r="CJ32" t="s">
        <v>1612</v>
      </c>
      <c r="CK32" t="s">
        <v>1944</v>
      </c>
      <c r="CL32" t="s">
        <v>1612</v>
      </c>
      <c r="CM32" t="s">
        <v>1612</v>
      </c>
      <c r="CN32" t="s">
        <v>1193</v>
      </c>
      <c r="CO32" t="s">
        <v>1193</v>
      </c>
      <c r="CP32" t="s">
        <v>1194</v>
      </c>
      <c r="CQ32" t="s">
        <v>1194</v>
      </c>
      <c r="CR32" t="s">
        <v>1194</v>
      </c>
      <c r="CS32" t="s">
        <v>1194</v>
      </c>
      <c r="CT32" t="s">
        <v>1193</v>
      </c>
      <c r="CU32" t="s">
        <v>1193</v>
      </c>
      <c r="CV32" t="s">
        <v>1194</v>
      </c>
      <c r="CW32" t="s">
        <v>1193</v>
      </c>
      <c r="CX32" t="s">
        <v>1193</v>
      </c>
      <c r="CY32" t="s">
        <v>1194</v>
      </c>
      <c r="CZ32" t="s">
        <v>1621</v>
      </c>
      <c r="DA32" t="s">
        <v>1621</v>
      </c>
      <c r="DB32" t="s">
        <v>1623</v>
      </c>
      <c r="DC32" t="s">
        <v>1623</v>
      </c>
      <c r="DD32" t="s">
        <v>1621</v>
      </c>
      <c r="DE32" t="s">
        <v>1623</v>
      </c>
      <c r="DF32" t="s">
        <v>1621</v>
      </c>
      <c r="DG32" t="s">
        <v>1621</v>
      </c>
      <c r="DH32" t="s">
        <v>1623</v>
      </c>
      <c r="DI32" t="s">
        <v>1623</v>
      </c>
      <c r="DJ32" t="s">
        <v>1621</v>
      </c>
      <c r="DK32" t="s">
        <v>1623</v>
      </c>
      <c r="DL32" t="s">
        <v>1623</v>
      </c>
      <c r="DM32" t="s">
        <v>1623</v>
      </c>
      <c r="DN32" t="s">
        <v>1623</v>
      </c>
      <c r="DO32" t="s">
        <v>1623</v>
      </c>
      <c r="DP32" t="s">
        <v>1623</v>
      </c>
      <c r="DQ32" t="s">
        <v>1623</v>
      </c>
      <c r="DR32" t="s">
        <v>1623</v>
      </c>
      <c r="DS32" t="s">
        <v>1623</v>
      </c>
      <c r="DT32" t="s">
        <v>1623</v>
      </c>
      <c r="DU32" t="s">
        <v>1623</v>
      </c>
      <c r="DV32" t="s">
        <v>1623</v>
      </c>
      <c r="DW32" t="s">
        <v>1623</v>
      </c>
      <c r="DX32" t="s">
        <v>1621</v>
      </c>
      <c r="DY32" t="s">
        <v>1621</v>
      </c>
      <c r="DZ32" t="s">
        <v>1623</v>
      </c>
      <c r="EA32" t="s">
        <v>1623</v>
      </c>
      <c r="EB32" t="s">
        <v>1621</v>
      </c>
      <c r="EC32" t="s">
        <v>1623</v>
      </c>
      <c r="ED32" t="s">
        <v>1623</v>
      </c>
      <c r="EE32" t="s">
        <v>1623</v>
      </c>
      <c r="EF32" t="s">
        <v>1623</v>
      </c>
      <c r="EG32" t="s">
        <v>1623</v>
      </c>
      <c r="EH32" t="s">
        <v>1623</v>
      </c>
      <c r="EI32" t="s">
        <v>1623</v>
      </c>
      <c r="EJ32" t="s">
        <v>1657</v>
      </c>
      <c r="EK32" t="s">
        <v>1657</v>
      </c>
      <c r="EL32" t="s">
        <v>1624</v>
      </c>
      <c r="EM32" t="s">
        <v>1624</v>
      </c>
      <c r="EN32" t="s">
        <v>1657</v>
      </c>
      <c r="EO32" t="s">
        <v>1624</v>
      </c>
      <c r="EP32">
        <v>0</v>
      </c>
      <c r="EQ32">
        <v>0</v>
      </c>
      <c r="ER32">
        <v>42551</v>
      </c>
      <c r="ES32" t="s">
        <v>1658</v>
      </c>
      <c r="ET32">
        <v>0</v>
      </c>
      <c r="EU32" t="s">
        <v>1658</v>
      </c>
      <c r="EV32" t="s">
        <v>1626</v>
      </c>
      <c r="EW32">
        <v>41</v>
      </c>
      <c r="EX32">
        <v>7</v>
      </c>
      <c r="EY32">
        <v>7</v>
      </c>
      <c r="EZ32">
        <v>0.91</v>
      </c>
      <c r="FA32" t="s">
        <v>1628</v>
      </c>
      <c r="FB32" t="s">
        <v>1628</v>
      </c>
      <c r="FC32" t="s">
        <v>1945</v>
      </c>
    </row>
    <row r="33" spans="1:159">
      <c r="A33" t="s">
        <v>317</v>
      </c>
      <c r="B33" t="s">
        <v>316</v>
      </c>
      <c r="C33" t="s">
        <v>1946</v>
      </c>
      <c r="D33" t="s">
        <v>1947</v>
      </c>
      <c r="E33" t="s">
        <v>1948</v>
      </c>
      <c r="F33" t="s">
        <v>1949</v>
      </c>
      <c r="G33">
        <v>5</v>
      </c>
      <c r="H33">
        <v>1</v>
      </c>
      <c r="I33">
        <v>24</v>
      </c>
      <c r="J33">
        <v>5</v>
      </c>
      <c r="K33">
        <v>17</v>
      </c>
      <c r="L33">
        <v>9</v>
      </c>
      <c r="M33">
        <v>13</v>
      </c>
      <c r="N33">
        <v>67</v>
      </c>
      <c r="O33">
        <v>1</v>
      </c>
      <c r="P33" t="s">
        <v>1193</v>
      </c>
      <c r="Q33" t="s">
        <v>1612</v>
      </c>
      <c r="R33" t="s">
        <v>1612</v>
      </c>
      <c r="S33" t="s">
        <v>1193</v>
      </c>
      <c r="T33" t="s">
        <v>1193</v>
      </c>
      <c r="U33" t="s">
        <v>1196</v>
      </c>
      <c r="V33" t="s">
        <v>1196</v>
      </c>
      <c r="W33" t="s">
        <v>1193</v>
      </c>
      <c r="X33" t="s">
        <v>1193</v>
      </c>
      <c r="Y33" t="s">
        <v>1196</v>
      </c>
      <c r="Z33" t="s">
        <v>1193</v>
      </c>
      <c r="AA33" t="s">
        <v>1612</v>
      </c>
      <c r="AB33" t="s">
        <v>1612</v>
      </c>
      <c r="AC33">
        <v>42461</v>
      </c>
      <c r="AD33">
        <v>42461</v>
      </c>
      <c r="AE33" t="s">
        <v>1612</v>
      </c>
      <c r="AF33" t="s">
        <v>1612</v>
      </c>
      <c r="AG33">
        <v>42461</v>
      </c>
      <c r="AH33" t="s">
        <v>1612</v>
      </c>
      <c r="AI33" t="s">
        <v>1612</v>
      </c>
      <c r="AJ33" t="s">
        <v>1612</v>
      </c>
      <c r="AK33" t="s">
        <v>1950</v>
      </c>
      <c r="AL33" t="s">
        <v>1951</v>
      </c>
      <c r="AM33" t="s">
        <v>1612</v>
      </c>
      <c r="AN33" t="s">
        <v>1612</v>
      </c>
      <c r="AO33" t="s">
        <v>1952</v>
      </c>
      <c r="AP33" t="s">
        <v>1612</v>
      </c>
      <c r="AQ33">
        <v>10208</v>
      </c>
      <c r="AR33">
        <v>0</v>
      </c>
      <c r="AS33">
        <v>0</v>
      </c>
      <c r="AT33" t="s">
        <v>403</v>
      </c>
      <c r="AU33">
        <v>5627000</v>
      </c>
      <c r="AV33">
        <v>5579000</v>
      </c>
      <c r="AW33">
        <v>5609000</v>
      </c>
      <c r="AX33">
        <v>5693000</v>
      </c>
      <c r="AY33">
        <v>5627000</v>
      </c>
      <c r="AZ33">
        <v>5579000</v>
      </c>
      <c r="BA33">
        <v>5766000</v>
      </c>
      <c r="BB33" t="s">
        <v>1953</v>
      </c>
      <c r="BC33">
        <v>5263000</v>
      </c>
      <c r="BD33">
        <v>5312000</v>
      </c>
      <c r="BE33">
        <v>5925000</v>
      </c>
      <c r="BF33">
        <v>6008000</v>
      </c>
      <c r="BG33">
        <v>5263000</v>
      </c>
      <c r="BH33">
        <v>5312000</v>
      </c>
      <c r="BI33">
        <v>5766000</v>
      </c>
      <c r="BJ33" t="s">
        <v>1953</v>
      </c>
      <c r="BK33" t="s">
        <v>1954</v>
      </c>
      <c r="BL33" t="s">
        <v>1214</v>
      </c>
      <c r="BM33" t="s">
        <v>1955</v>
      </c>
      <c r="BN33" t="s">
        <v>1214</v>
      </c>
      <c r="BO33" t="s">
        <v>1956</v>
      </c>
      <c r="BP33" t="s">
        <v>1214</v>
      </c>
      <c r="BQ33" t="s">
        <v>1957</v>
      </c>
      <c r="BR33" t="s">
        <v>1612</v>
      </c>
      <c r="BS33" t="s">
        <v>1217</v>
      </c>
      <c r="BT33" t="s">
        <v>1958</v>
      </c>
      <c r="BU33" t="s">
        <v>418</v>
      </c>
      <c r="BV33" t="s">
        <v>1194</v>
      </c>
      <c r="BW33" t="s">
        <v>1193</v>
      </c>
      <c r="BX33" t="s">
        <v>1193</v>
      </c>
      <c r="BY33" t="s">
        <v>1194</v>
      </c>
      <c r="BZ33" t="s">
        <v>1193</v>
      </c>
      <c r="CA33" t="s">
        <v>1194</v>
      </c>
      <c r="CB33" t="s">
        <v>1612</v>
      </c>
      <c r="CC33" t="s">
        <v>424</v>
      </c>
      <c r="CD33" t="s">
        <v>426</v>
      </c>
      <c r="CE33" t="s">
        <v>1612</v>
      </c>
      <c r="CF33" t="s">
        <v>424</v>
      </c>
      <c r="CG33" t="s">
        <v>1612</v>
      </c>
      <c r="CH33" t="s">
        <v>1612</v>
      </c>
      <c r="CI33" t="s">
        <v>1612</v>
      </c>
      <c r="CJ33" t="s">
        <v>1612</v>
      </c>
      <c r="CK33" t="s">
        <v>1612</v>
      </c>
      <c r="CL33" t="s">
        <v>1612</v>
      </c>
      <c r="CM33" t="s">
        <v>1612</v>
      </c>
      <c r="CN33" t="s">
        <v>1194</v>
      </c>
      <c r="CO33" t="s">
        <v>1194</v>
      </c>
      <c r="CP33" t="s">
        <v>1194</v>
      </c>
      <c r="CQ33" t="s">
        <v>1194</v>
      </c>
      <c r="CR33" t="s">
        <v>1194</v>
      </c>
      <c r="CS33" t="s">
        <v>1194</v>
      </c>
      <c r="CT33" t="s">
        <v>1193</v>
      </c>
      <c r="CU33" t="s">
        <v>1193</v>
      </c>
      <c r="CV33" t="s">
        <v>1193</v>
      </c>
      <c r="CW33" t="s">
        <v>1194</v>
      </c>
      <c r="CX33" t="s">
        <v>1193</v>
      </c>
      <c r="CY33" t="s">
        <v>1193</v>
      </c>
      <c r="CZ33" t="s">
        <v>1621</v>
      </c>
      <c r="DA33" t="s">
        <v>1623</v>
      </c>
      <c r="DB33" t="s">
        <v>1623</v>
      </c>
      <c r="DC33" t="s">
        <v>1623</v>
      </c>
      <c r="DD33" t="s">
        <v>1623</v>
      </c>
      <c r="DE33" t="s">
        <v>1623</v>
      </c>
      <c r="DF33" t="s">
        <v>1623</v>
      </c>
      <c r="DG33" t="s">
        <v>1621</v>
      </c>
      <c r="DH33" t="s">
        <v>1623</v>
      </c>
      <c r="DI33" t="s">
        <v>1623</v>
      </c>
      <c r="DJ33" t="s">
        <v>1623</v>
      </c>
      <c r="DK33" t="s">
        <v>1623</v>
      </c>
      <c r="DL33" t="s">
        <v>1623</v>
      </c>
      <c r="DM33" t="s">
        <v>1623</v>
      </c>
      <c r="DN33" t="s">
        <v>1621</v>
      </c>
      <c r="DO33" t="s">
        <v>1623</v>
      </c>
      <c r="DP33" t="s">
        <v>1623</v>
      </c>
      <c r="DQ33" t="s">
        <v>1623</v>
      </c>
      <c r="DR33" t="s">
        <v>1623</v>
      </c>
      <c r="DS33" t="s">
        <v>1623</v>
      </c>
      <c r="DT33" t="s">
        <v>1623</v>
      </c>
      <c r="DU33" t="s">
        <v>1621</v>
      </c>
      <c r="DV33" t="s">
        <v>1623</v>
      </c>
      <c r="DW33" t="s">
        <v>1623</v>
      </c>
      <c r="DX33" t="s">
        <v>1623</v>
      </c>
      <c r="DY33" t="s">
        <v>1623</v>
      </c>
      <c r="DZ33" t="s">
        <v>1623</v>
      </c>
      <c r="EA33" t="s">
        <v>1623</v>
      </c>
      <c r="EB33" t="s">
        <v>1621</v>
      </c>
      <c r="EC33" t="s">
        <v>1623</v>
      </c>
      <c r="ED33" t="s">
        <v>1623</v>
      </c>
      <c r="EE33" t="s">
        <v>1623</v>
      </c>
      <c r="EF33" t="s">
        <v>1623</v>
      </c>
      <c r="EG33" t="s">
        <v>1623</v>
      </c>
      <c r="EH33" t="s">
        <v>1623</v>
      </c>
      <c r="EI33" t="s">
        <v>1621</v>
      </c>
      <c r="EJ33" t="s">
        <v>1624</v>
      </c>
      <c r="EK33" t="s">
        <v>1624</v>
      </c>
      <c r="EL33" t="s">
        <v>1624</v>
      </c>
      <c r="EM33" t="s">
        <v>1624</v>
      </c>
      <c r="EN33" t="s">
        <v>1624</v>
      </c>
      <c r="EO33" t="s">
        <v>1624</v>
      </c>
      <c r="EP33">
        <v>42461</v>
      </c>
      <c r="EQ33">
        <v>42461</v>
      </c>
      <c r="ER33">
        <v>42461</v>
      </c>
      <c r="ES33">
        <v>42461</v>
      </c>
      <c r="ET33">
        <v>42461</v>
      </c>
      <c r="EU33">
        <v>42461</v>
      </c>
      <c r="EV33" t="s">
        <v>1626</v>
      </c>
      <c r="EW33">
        <v>40</v>
      </c>
      <c r="EX33">
        <v>6</v>
      </c>
      <c r="EY33">
        <v>2</v>
      </c>
      <c r="EZ33">
        <v>0.77</v>
      </c>
      <c r="FA33" t="s">
        <v>1627</v>
      </c>
      <c r="FB33" t="s">
        <v>1628</v>
      </c>
      <c r="FC33" t="s">
        <v>1959</v>
      </c>
    </row>
    <row r="34" spans="1:159">
      <c r="A34" t="s">
        <v>315</v>
      </c>
      <c r="B34" t="s">
        <v>314</v>
      </c>
      <c r="C34" t="s">
        <v>1960</v>
      </c>
      <c r="D34" t="s">
        <v>1961</v>
      </c>
      <c r="E34" t="s">
        <v>1962</v>
      </c>
      <c r="F34" t="s">
        <v>1963</v>
      </c>
      <c r="G34">
        <v>5</v>
      </c>
      <c r="H34">
        <v>1</v>
      </c>
      <c r="I34">
        <v>24</v>
      </c>
      <c r="J34">
        <v>5</v>
      </c>
      <c r="K34">
        <v>17</v>
      </c>
      <c r="L34">
        <v>9</v>
      </c>
      <c r="M34">
        <v>13</v>
      </c>
      <c r="N34">
        <v>67</v>
      </c>
      <c r="O34">
        <v>1</v>
      </c>
      <c r="P34" t="s">
        <v>1193</v>
      </c>
      <c r="Q34" t="s">
        <v>1612</v>
      </c>
      <c r="R34" t="s">
        <v>1612</v>
      </c>
      <c r="S34" t="s">
        <v>1193</v>
      </c>
      <c r="T34" t="s">
        <v>1193</v>
      </c>
      <c r="U34" t="s">
        <v>1193</v>
      </c>
      <c r="V34" t="s">
        <v>1196</v>
      </c>
      <c r="W34" t="s">
        <v>1193</v>
      </c>
      <c r="X34" t="s">
        <v>1193</v>
      </c>
      <c r="Y34" t="s">
        <v>1193</v>
      </c>
      <c r="Z34" t="s">
        <v>1193</v>
      </c>
      <c r="AA34" t="s">
        <v>1612</v>
      </c>
      <c r="AB34" t="s">
        <v>1612</v>
      </c>
      <c r="AC34" t="s">
        <v>1612</v>
      </c>
      <c r="AD34">
        <v>42461</v>
      </c>
      <c r="AE34" t="s">
        <v>1612</v>
      </c>
      <c r="AF34" t="s">
        <v>1612</v>
      </c>
      <c r="AG34" t="s">
        <v>1612</v>
      </c>
      <c r="AH34" t="s">
        <v>1612</v>
      </c>
      <c r="AI34" t="s">
        <v>1612</v>
      </c>
      <c r="AJ34" t="s">
        <v>1612</v>
      </c>
      <c r="AK34" t="s">
        <v>1612</v>
      </c>
      <c r="AL34" t="s">
        <v>1964</v>
      </c>
      <c r="AM34" t="s">
        <v>1612</v>
      </c>
      <c r="AN34" t="s">
        <v>1612</v>
      </c>
      <c r="AO34" t="s">
        <v>1612</v>
      </c>
      <c r="AP34" t="s">
        <v>1612</v>
      </c>
      <c r="AQ34">
        <v>43</v>
      </c>
      <c r="AR34">
        <v>0</v>
      </c>
      <c r="AS34" t="s">
        <v>1965</v>
      </c>
      <c r="AT34" t="s">
        <v>402</v>
      </c>
      <c r="AU34">
        <v>194000</v>
      </c>
      <c r="AV34">
        <v>194000</v>
      </c>
      <c r="AW34">
        <v>194000</v>
      </c>
      <c r="AX34">
        <v>194000</v>
      </c>
      <c r="AY34">
        <v>194000</v>
      </c>
      <c r="AZ34">
        <v>194000</v>
      </c>
      <c r="BA34">
        <v>194000</v>
      </c>
      <c r="BB34">
        <v>0</v>
      </c>
      <c r="BC34">
        <v>121250</v>
      </c>
      <c r="BD34">
        <v>218250</v>
      </c>
      <c r="BE34">
        <v>218250</v>
      </c>
      <c r="BF34">
        <v>218250</v>
      </c>
      <c r="BG34">
        <v>121250</v>
      </c>
      <c r="BH34">
        <v>121250</v>
      </c>
      <c r="BI34">
        <v>217249.99999999994</v>
      </c>
      <c r="BJ34" t="s">
        <v>420</v>
      </c>
      <c r="BK34" t="s">
        <v>1966</v>
      </c>
      <c r="BL34" t="s">
        <v>1216</v>
      </c>
      <c r="BM34" t="s">
        <v>1967</v>
      </c>
      <c r="BN34" t="s">
        <v>1214</v>
      </c>
      <c r="BO34" t="s">
        <v>1968</v>
      </c>
      <c r="BP34" t="s">
        <v>1216</v>
      </c>
      <c r="BQ34" t="s">
        <v>1969</v>
      </c>
      <c r="BR34" t="s">
        <v>1612</v>
      </c>
      <c r="BS34" t="s">
        <v>1216</v>
      </c>
      <c r="BT34" t="s">
        <v>1970</v>
      </c>
      <c r="BU34" t="s">
        <v>417</v>
      </c>
      <c r="BV34" t="s">
        <v>1193</v>
      </c>
      <c r="BW34" t="s">
        <v>1194</v>
      </c>
      <c r="BX34" t="s">
        <v>1193</v>
      </c>
      <c r="BY34" t="s">
        <v>1193</v>
      </c>
      <c r="BZ34" t="s">
        <v>1193</v>
      </c>
      <c r="CA34" t="s">
        <v>1193</v>
      </c>
      <c r="CB34" t="s">
        <v>421</v>
      </c>
      <c r="CC34" t="s">
        <v>1612</v>
      </c>
      <c r="CD34" t="s">
        <v>424</v>
      </c>
      <c r="CE34" t="s">
        <v>424</v>
      </c>
      <c r="CF34" t="s">
        <v>421</v>
      </c>
      <c r="CG34" t="s">
        <v>421</v>
      </c>
      <c r="CH34" t="s">
        <v>1612</v>
      </c>
      <c r="CI34" t="s">
        <v>1612</v>
      </c>
      <c r="CJ34" t="s">
        <v>1612</v>
      </c>
      <c r="CK34" t="s">
        <v>1612</v>
      </c>
      <c r="CL34" t="s">
        <v>1612</v>
      </c>
      <c r="CM34" t="s">
        <v>1612</v>
      </c>
      <c r="CN34" t="s">
        <v>1193</v>
      </c>
      <c r="CO34" t="s">
        <v>1193</v>
      </c>
      <c r="CP34" t="s">
        <v>1194</v>
      </c>
      <c r="CQ34" t="s">
        <v>1193</v>
      </c>
      <c r="CR34" t="s">
        <v>1193</v>
      </c>
      <c r="CS34" t="s">
        <v>1193</v>
      </c>
      <c r="CT34" t="s">
        <v>1193</v>
      </c>
      <c r="CU34" t="s">
        <v>1193</v>
      </c>
      <c r="CV34" t="s">
        <v>1194</v>
      </c>
      <c r="CW34" t="s">
        <v>1193</v>
      </c>
      <c r="CX34" t="s">
        <v>1193</v>
      </c>
      <c r="CY34" t="s">
        <v>1193</v>
      </c>
      <c r="CZ34" t="s">
        <v>1621</v>
      </c>
      <c r="DA34" t="s">
        <v>1621</v>
      </c>
      <c r="DB34" t="s">
        <v>1623</v>
      </c>
      <c r="DC34" t="s">
        <v>1622</v>
      </c>
      <c r="DD34" t="s">
        <v>1623</v>
      </c>
      <c r="DE34" t="s">
        <v>1623</v>
      </c>
      <c r="DF34" t="s">
        <v>1621</v>
      </c>
      <c r="DG34" t="s">
        <v>1621</v>
      </c>
      <c r="DH34" t="s">
        <v>1623</v>
      </c>
      <c r="DI34" t="s">
        <v>1622</v>
      </c>
      <c r="DJ34" t="s">
        <v>1623</v>
      </c>
      <c r="DK34" t="s">
        <v>1623</v>
      </c>
      <c r="DL34" t="s">
        <v>1623</v>
      </c>
      <c r="DM34" t="s">
        <v>1623</v>
      </c>
      <c r="DN34" t="s">
        <v>1621</v>
      </c>
      <c r="DO34" t="s">
        <v>1623</v>
      </c>
      <c r="DP34" t="s">
        <v>1623</v>
      </c>
      <c r="DQ34" t="s">
        <v>1623</v>
      </c>
      <c r="DR34" t="s">
        <v>1623</v>
      </c>
      <c r="DS34" t="s">
        <v>1623</v>
      </c>
      <c r="DT34" t="s">
        <v>1623</v>
      </c>
      <c r="DU34" t="s">
        <v>1621</v>
      </c>
      <c r="DV34" t="s">
        <v>1623</v>
      </c>
      <c r="DW34" t="s">
        <v>1623</v>
      </c>
      <c r="DX34" t="s">
        <v>1623</v>
      </c>
      <c r="DY34" t="s">
        <v>1623</v>
      </c>
      <c r="DZ34" t="s">
        <v>1623</v>
      </c>
      <c r="EA34" t="s">
        <v>1623</v>
      </c>
      <c r="EB34" t="s">
        <v>1621</v>
      </c>
      <c r="EC34" t="s">
        <v>1623</v>
      </c>
      <c r="ED34" t="s">
        <v>1622</v>
      </c>
      <c r="EE34" t="s">
        <v>1622</v>
      </c>
      <c r="EF34" t="s">
        <v>1623</v>
      </c>
      <c r="EG34" t="s">
        <v>1623</v>
      </c>
      <c r="EH34" t="s">
        <v>1623</v>
      </c>
      <c r="EI34" t="s">
        <v>1621</v>
      </c>
      <c r="EJ34" t="s">
        <v>1657</v>
      </c>
      <c r="EK34" t="s">
        <v>1657</v>
      </c>
      <c r="EL34" t="s">
        <v>1624</v>
      </c>
      <c r="EM34" t="s">
        <v>1624</v>
      </c>
      <c r="EN34" t="s">
        <v>1624</v>
      </c>
      <c r="EO34" t="s">
        <v>1625</v>
      </c>
      <c r="EP34">
        <v>0</v>
      </c>
      <c r="EQ34">
        <v>0</v>
      </c>
      <c r="ER34" t="s">
        <v>1971</v>
      </c>
      <c r="ES34" t="s">
        <v>1972</v>
      </c>
      <c r="ET34" t="s">
        <v>1973</v>
      </c>
      <c r="EU34" t="s">
        <v>1974</v>
      </c>
      <c r="EV34" t="s">
        <v>1626</v>
      </c>
      <c r="EW34">
        <v>0</v>
      </c>
      <c r="EX34">
        <v>0</v>
      </c>
      <c r="EY34">
        <v>0</v>
      </c>
      <c r="EZ34">
        <v>0</v>
      </c>
      <c r="FA34" t="s">
        <v>1627</v>
      </c>
      <c r="FB34" t="s">
        <v>1627</v>
      </c>
      <c r="FC34" t="s">
        <v>1975</v>
      </c>
    </row>
    <row r="35" spans="1:159">
      <c r="A35" t="s">
        <v>313</v>
      </c>
      <c r="B35" t="s">
        <v>312</v>
      </c>
      <c r="C35" t="s">
        <v>1976</v>
      </c>
      <c r="D35" t="s">
        <v>1977</v>
      </c>
      <c r="E35" t="s">
        <v>1978</v>
      </c>
      <c r="F35" t="s">
        <v>1979</v>
      </c>
      <c r="G35">
        <v>5</v>
      </c>
      <c r="H35">
        <v>1</v>
      </c>
      <c r="I35">
        <v>24</v>
      </c>
      <c r="J35">
        <v>4</v>
      </c>
      <c r="K35">
        <v>17</v>
      </c>
      <c r="L35">
        <v>9</v>
      </c>
      <c r="M35">
        <v>13</v>
      </c>
      <c r="N35">
        <v>67</v>
      </c>
      <c r="O35">
        <v>1</v>
      </c>
      <c r="P35" t="s">
        <v>1193</v>
      </c>
      <c r="Q35" t="s">
        <v>1612</v>
      </c>
      <c r="R35" t="s">
        <v>1612</v>
      </c>
      <c r="S35" t="s">
        <v>1193</v>
      </c>
      <c r="T35" t="s">
        <v>1193</v>
      </c>
      <c r="U35" t="s">
        <v>1196</v>
      </c>
      <c r="V35" t="s">
        <v>1196</v>
      </c>
      <c r="W35" t="s">
        <v>1193</v>
      </c>
      <c r="X35" t="s">
        <v>1193</v>
      </c>
      <c r="Y35" t="s">
        <v>1196</v>
      </c>
      <c r="Z35" t="s">
        <v>1193</v>
      </c>
      <c r="AA35" t="s">
        <v>1612</v>
      </c>
      <c r="AB35" t="s">
        <v>1612</v>
      </c>
      <c r="AC35">
        <v>42825</v>
      </c>
      <c r="AD35">
        <v>42461</v>
      </c>
      <c r="AE35" t="s">
        <v>1612</v>
      </c>
      <c r="AF35" t="s">
        <v>1612</v>
      </c>
      <c r="AG35">
        <v>42825</v>
      </c>
      <c r="AH35" t="s">
        <v>1612</v>
      </c>
      <c r="AI35" t="s">
        <v>1612</v>
      </c>
      <c r="AJ35" t="s">
        <v>1612</v>
      </c>
      <c r="AK35" t="s">
        <v>1980</v>
      </c>
      <c r="AL35" t="s">
        <v>1981</v>
      </c>
      <c r="AM35" t="s">
        <v>1612</v>
      </c>
      <c r="AN35" t="s">
        <v>1612</v>
      </c>
      <c r="AO35" t="s">
        <v>1982</v>
      </c>
      <c r="AP35" t="s">
        <v>1612</v>
      </c>
      <c r="AQ35">
        <v>13782</v>
      </c>
      <c r="AR35">
        <v>0</v>
      </c>
      <c r="AS35" t="s">
        <v>1983</v>
      </c>
      <c r="AT35" t="s">
        <v>403</v>
      </c>
      <c r="AU35">
        <v>11128000</v>
      </c>
      <c r="AV35">
        <v>8462000</v>
      </c>
      <c r="AW35">
        <v>10930000</v>
      </c>
      <c r="AX35">
        <v>10930000</v>
      </c>
      <c r="AY35">
        <v>11228000</v>
      </c>
      <c r="AZ35">
        <v>8462000</v>
      </c>
      <c r="BA35">
        <v>10930000</v>
      </c>
      <c r="BB35" t="s">
        <v>1984</v>
      </c>
      <c r="BC35">
        <v>11228000</v>
      </c>
      <c r="BD35">
        <v>8462000</v>
      </c>
      <c r="BE35">
        <v>10930000</v>
      </c>
      <c r="BF35">
        <v>10930000</v>
      </c>
      <c r="BG35">
        <v>11228000</v>
      </c>
      <c r="BH35">
        <v>7626000</v>
      </c>
      <c r="BI35">
        <v>10979000</v>
      </c>
      <c r="BJ35" t="s">
        <v>1985</v>
      </c>
      <c r="BK35" t="s">
        <v>1986</v>
      </c>
      <c r="BL35" t="s">
        <v>1214</v>
      </c>
      <c r="BM35" t="s">
        <v>1987</v>
      </c>
      <c r="BN35" t="s">
        <v>1217</v>
      </c>
      <c r="BO35" t="s">
        <v>1988</v>
      </c>
      <c r="BP35" t="s">
        <v>1217</v>
      </c>
      <c r="BQ35" t="s">
        <v>1988</v>
      </c>
      <c r="BR35" t="s">
        <v>1612</v>
      </c>
      <c r="BS35" t="s">
        <v>1216</v>
      </c>
      <c r="BT35" t="s">
        <v>1989</v>
      </c>
      <c r="BU35" t="s">
        <v>419</v>
      </c>
      <c r="BV35" t="s">
        <v>1194</v>
      </c>
      <c r="BW35" t="s">
        <v>1194</v>
      </c>
      <c r="BX35" t="s">
        <v>1194</v>
      </c>
      <c r="BY35" t="s">
        <v>1194</v>
      </c>
      <c r="BZ35" t="s">
        <v>1193</v>
      </c>
      <c r="CA35" t="s">
        <v>1193</v>
      </c>
      <c r="CB35" t="s">
        <v>1612</v>
      </c>
      <c r="CC35" t="s">
        <v>1612</v>
      </c>
      <c r="CD35" t="s">
        <v>1612</v>
      </c>
      <c r="CE35" t="s">
        <v>1612</v>
      </c>
      <c r="CF35" t="s">
        <v>421</v>
      </c>
      <c r="CG35" t="s">
        <v>424</v>
      </c>
      <c r="CH35" t="s">
        <v>1612</v>
      </c>
      <c r="CI35" t="s">
        <v>1612</v>
      </c>
      <c r="CJ35" t="s">
        <v>1612</v>
      </c>
      <c r="CK35" t="s">
        <v>1612</v>
      </c>
      <c r="CL35" t="s">
        <v>1612</v>
      </c>
      <c r="CM35" t="s">
        <v>1990</v>
      </c>
      <c r="CN35" t="s">
        <v>1193</v>
      </c>
      <c r="CO35" t="s">
        <v>1193</v>
      </c>
      <c r="CP35" t="s">
        <v>1194</v>
      </c>
      <c r="CQ35" t="s">
        <v>1193</v>
      </c>
      <c r="CR35" t="s">
        <v>1193</v>
      </c>
      <c r="CS35" t="s">
        <v>1193</v>
      </c>
      <c r="CT35" t="s">
        <v>1193</v>
      </c>
      <c r="CU35" t="s">
        <v>1193</v>
      </c>
      <c r="CV35" t="s">
        <v>1193</v>
      </c>
      <c r="CW35" t="s">
        <v>1193</v>
      </c>
      <c r="CX35" t="s">
        <v>1193</v>
      </c>
      <c r="CY35" t="s">
        <v>1193</v>
      </c>
      <c r="CZ35" t="s">
        <v>1621</v>
      </c>
      <c r="DA35" t="s">
        <v>1622</v>
      </c>
      <c r="DB35" t="s">
        <v>1623</v>
      </c>
      <c r="DC35" t="s">
        <v>1622</v>
      </c>
      <c r="DD35" t="s">
        <v>1622</v>
      </c>
      <c r="DE35" t="s">
        <v>1623</v>
      </c>
      <c r="DF35" t="s">
        <v>1622</v>
      </c>
      <c r="DG35" t="s">
        <v>1623</v>
      </c>
      <c r="DH35" t="s">
        <v>1623</v>
      </c>
      <c r="DI35" t="s">
        <v>1622</v>
      </c>
      <c r="DJ35" t="s">
        <v>1623</v>
      </c>
      <c r="DK35" t="s">
        <v>1623</v>
      </c>
      <c r="DL35" t="s">
        <v>1623</v>
      </c>
      <c r="DM35" t="s">
        <v>1623</v>
      </c>
      <c r="DN35" t="s">
        <v>1621</v>
      </c>
      <c r="DO35" t="s">
        <v>1623</v>
      </c>
      <c r="DP35" t="s">
        <v>1622</v>
      </c>
      <c r="DQ35" t="s">
        <v>1623</v>
      </c>
      <c r="DR35" t="s">
        <v>1622</v>
      </c>
      <c r="DS35" t="s">
        <v>1622</v>
      </c>
      <c r="DT35" t="s">
        <v>1623</v>
      </c>
      <c r="DU35" t="s">
        <v>1623</v>
      </c>
      <c r="DV35" t="s">
        <v>1623</v>
      </c>
      <c r="DW35" t="s">
        <v>1623</v>
      </c>
      <c r="DX35" t="s">
        <v>1623</v>
      </c>
      <c r="DY35" t="s">
        <v>1623</v>
      </c>
      <c r="DZ35" t="s">
        <v>1622</v>
      </c>
      <c r="EA35" t="s">
        <v>1623</v>
      </c>
      <c r="EB35" t="s">
        <v>1622</v>
      </c>
      <c r="EC35" t="s">
        <v>1623</v>
      </c>
      <c r="ED35" t="s">
        <v>1623</v>
      </c>
      <c r="EE35" t="s">
        <v>1623</v>
      </c>
      <c r="EF35" t="s">
        <v>1623</v>
      </c>
      <c r="EG35" t="s">
        <v>1623</v>
      </c>
      <c r="EH35" t="s">
        <v>1623</v>
      </c>
      <c r="EI35" t="s">
        <v>1623</v>
      </c>
      <c r="EJ35" t="s">
        <v>1657</v>
      </c>
      <c r="EK35" t="s">
        <v>1624</v>
      </c>
      <c r="EL35" t="s">
        <v>1624</v>
      </c>
      <c r="EM35" t="s">
        <v>1624</v>
      </c>
      <c r="EN35" t="s">
        <v>1624</v>
      </c>
      <c r="EO35" t="s">
        <v>1625</v>
      </c>
      <c r="EP35">
        <v>0</v>
      </c>
      <c r="EQ35" t="s">
        <v>1991</v>
      </c>
      <c r="ER35" t="s">
        <v>1991</v>
      </c>
      <c r="ES35" t="s">
        <v>1991</v>
      </c>
      <c r="ET35" t="s">
        <v>1991</v>
      </c>
      <c r="EU35" t="s">
        <v>1991</v>
      </c>
      <c r="EV35" t="s">
        <v>1626</v>
      </c>
      <c r="EW35">
        <v>8</v>
      </c>
      <c r="EX35">
        <v>2</v>
      </c>
      <c r="EY35">
        <v>0</v>
      </c>
      <c r="EZ35">
        <v>9.4999999999999998E-3</v>
      </c>
      <c r="FA35" t="s">
        <v>1628</v>
      </c>
      <c r="FB35" t="s">
        <v>1628</v>
      </c>
      <c r="FC35" t="s">
        <v>1992</v>
      </c>
    </row>
    <row r="36" spans="1:159">
      <c r="A36" t="s">
        <v>311</v>
      </c>
      <c r="B36" t="s">
        <v>310</v>
      </c>
      <c r="C36" t="s">
        <v>1993</v>
      </c>
      <c r="D36" t="s">
        <v>1994</v>
      </c>
      <c r="E36" t="s">
        <v>1995</v>
      </c>
      <c r="F36" t="s">
        <v>1996</v>
      </c>
      <c r="G36">
        <v>5</v>
      </c>
      <c r="H36">
        <v>1</v>
      </c>
      <c r="I36">
        <v>24</v>
      </c>
      <c r="J36">
        <v>5</v>
      </c>
      <c r="K36">
        <v>17</v>
      </c>
      <c r="L36">
        <v>9</v>
      </c>
      <c r="M36">
        <v>13</v>
      </c>
      <c r="N36">
        <v>67</v>
      </c>
      <c r="O36">
        <v>1</v>
      </c>
      <c r="P36" t="s">
        <v>1193</v>
      </c>
      <c r="Q36" t="s">
        <v>1612</v>
      </c>
      <c r="R36" t="s">
        <v>1612</v>
      </c>
      <c r="S36" t="s">
        <v>1193</v>
      </c>
      <c r="T36" t="s">
        <v>1193</v>
      </c>
      <c r="U36" t="s">
        <v>1193</v>
      </c>
      <c r="V36" t="s">
        <v>1193</v>
      </c>
      <c r="W36" t="s">
        <v>1193</v>
      </c>
      <c r="X36" t="s">
        <v>1193</v>
      </c>
      <c r="Y36" t="s">
        <v>1193</v>
      </c>
      <c r="Z36" t="s">
        <v>1193</v>
      </c>
      <c r="AA36" t="s">
        <v>1612</v>
      </c>
      <c r="AB36" t="s">
        <v>1612</v>
      </c>
      <c r="AC36" t="s">
        <v>1612</v>
      </c>
      <c r="AD36" t="s">
        <v>1612</v>
      </c>
      <c r="AE36" t="s">
        <v>1612</v>
      </c>
      <c r="AF36" t="s">
        <v>1612</v>
      </c>
      <c r="AG36" t="s">
        <v>1612</v>
      </c>
      <c r="AH36" t="s">
        <v>1612</v>
      </c>
      <c r="AI36" t="s">
        <v>1612</v>
      </c>
      <c r="AJ36" t="s">
        <v>1612</v>
      </c>
      <c r="AK36" t="s">
        <v>1612</v>
      </c>
      <c r="AL36" t="s">
        <v>1612</v>
      </c>
      <c r="AM36" t="s">
        <v>1612</v>
      </c>
      <c r="AN36" t="s">
        <v>1612</v>
      </c>
      <c r="AO36" t="s">
        <v>1612</v>
      </c>
      <c r="AP36" t="s">
        <v>1612</v>
      </c>
      <c r="AQ36">
        <v>15340</v>
      </c>
      <c r="AR36">
        <v>923800</v>
      </c>
      <c r="AS36" t="s">
        <v>1997</v>
      </c>
      <c r="AT36" t="s">
        <v>402</v>
      </c>
      <c r="AU36">
        <v>10933750</v>
      </c>
      <c r="AV36">
        <v>10933750</v>
      </c>
      <c r="AW36">
        <v>10933750</v>
      </c>
      <c r="AX36">
        <v>10170743</v>
      </c>
      <c r="AY36">
        <v>10933750</v>
      </c>
      <c r="AZ36">
        <v>10933750</v>
      </c>
      <c r="BA36">
        <v>10933750</v>
      </c>
      <c r="BB36" t="s">
        <v>1998</v>
      </c>
      <c r="BC36">
        <v>10933750</v>
      </c>
      <c r="BD36">
        <v>10933750</v>
      </c>
      <c r="BE36">
        <v>10933750</v>
      </c>
      <c r="BF36">
        <v>10933750</v>
      </c>
      <c r="BG36">
        <v>10933750</v>
      </c>
      <c r="BH36">
        <v>10933750</v>
      </c>
      <c r="BI36">
        <v>10933750</v>
      </c>
      <c r="BJ36">
        <v>0</v>
      </c>
      <c r="BK36" t="s">
        <v>1999</v>
      </c>
      <c r="BL36" t="s">
        <v>1215</v>
      </c>
      <c r="BM36" t="s">
        <v>2000</v>
      </c>
      <c r="BN36" t="s">
        <v>1214</v>
      </c>
      <c r="BO36" t="s">
        <v>2001</v>
      </c>
      <c r="BP36" t="s">
        <v>1214</v>
      </c>
      <c r="BQ36" t="s">
        <v>2002</v>
      </c>
      <c r="BR36" t="s">
        <v>1612</v>
      </c>
      <c r="BS36" t="s">
        <v>1214</v>
      </c>
      <c r="BT36" t="s">
        <v>2003</v>
      </c>
      <c r="BU36" t="s">
        <v>416</v>
      </c>
      <c r="BV36" t="s">
        <v>1194</v>
      </c>
      <c r="BW36" t="s">
        <v>1194</v>
      </c>
      <c r="BX36" t="s">
        <v>1193</v>
      </c>
      <c r="BY36" t="s">
        <v>1194</v>
      </c>
      <c r="BZ36" t="s">
        <v>1194</v>
      </c>
      <c r="CA36" t="s">
        <v>1194</v>
      </c>
      <c r="CB36" t="s">
        <v>1612</v>
      </c>
      <c r="CC36" t="s">
        <v>1612</v>
      </c>
      <c r="CD36" t="s">
        <v>421</v>
      </c>
      <c r="CE36" t="s">
        <v>1612</v>
      </c>
      <c r="CF36" t="s">
        <v>1612</v>
      </c>
      <c r="CG36" t="s">
        <v>1612</v>
      </c>
      <c r="CH36" t="s">
        <v>1612</v>
      </c>
      <c r="CI36" t="s">
        <v>1612</v>
      </c>
      <c r="CJ36" t="s">
        <v>1612</v>
      </c>
      <c r="CK36" t="s">
        <v>1612</v>
      </c>
      <c r="CL36" t="s">
        <v>1612</v>
      </c>
      <c r="CM36" t="s">
        <v>1612</v>
      </c>
      <c r="CN36" t="s">
        <v>1193</v>
      </c>
      <c r="CO36" t="s">
        <v>1193</v>
      </c>
      <c r="CP36" t="s">
        <v>1194</v>
      </c>
      <c r="CQ36" t="s">
        <v>1193</v>
      </c>
      <c r="CR36" t="s">
        <v>1193</v>
      </c>
      <c r="CS36" t="s">
        <v>1193</v>
      </c>
      <c r="CT36" t="s">
        <v>1193</v>
      </c>
      <c r="CU36" t="s">
        <v>1193</v>
      </c>
      <c r="CV36" t="s">
        <v>1194</v>
      </c>
      <c r="CW36" t="s">
        <v>1193</v>
      </c>
      <c r="CX36" t="s">
        <v>1193</v>
      </c>
      <c r="CY36" t="s">
        <v>1193</v>
      </c>
      <c r="CZ36" t="s">
        <v>1621</v>
      </c>
      <c r="DA36" t="s">
        <v>1622</v>
      </c>
      <c r="DB36" t="s">
        <v>1623</v>
      </c>
      <c r="DC36" t="s">
        <v>1621</v>
      </c>
      <c r="DD36" t="s">
        <v>1623</v>
      </c>
      <c r="DE36" t="s">
        <v>1622</v>
      </c>
      <c r="DF36" t="s">
        <v>1622</v>
      </c>
      <c r="DG36" t="s">
        <v>1622</v>
      </c>
      <c r="DH36" t="s">
        <v>1623</v>
      </c>
      <c r="DI36" t="s">
        <v>1622</v>
      </c>
      <c r="DJ36" t="s">
        <v>1623</v>
      </c>
      <c r="DK36" t="s">
        <v>1623</v>
      </c>
      <c r="DL36" t="s">
        <v>1623</v>
      </c>
      <c r="DM36" t="s">
        <v>1623</v>
      </c>
      <c r="DN36" t="s">
        <v>1623</v>
      </c>
      <c r="DO36" t="s">
        <v>1623</v>
      </c>
      <c r="DP36" t="s">
        <v>1623</v>
      </c>
      <c r="DQ36" t="s">
        <v>1623</v>
      </c>
      <c r="DR36" t="s">
        <v>1621</v>
      </c>
      <c r="DS36" t="s">
        <v>1622</v>
      </c>
      <c r="DT36" t="s">
        <v>1623</v>
      </c>
      <c r="DU36" t="s">
        <v>1622</v>
      </c>
      <c r="DV36" t="s">
        <v>1623</v>
      </c>
      <c r="DW36" t="s">
        <v>1622</v>
      </c>
      <c r="DX36" t="s">
        <v>1623</v>
      </c>
      <c r="DY36" t="s">
        <v>1623</v>
      </c>
      <c r="DZ36" t="s">
        <v>1623</v>
      </c>
      <c r="EA36" t="s">
        <v>1623</v>
      </c>
      <c r="EB36" t="s">
        <v>1623</v>
      </c>
      <c r="EC36" t="s">
        <v>1623</v>
      </c>
      <c r="ED36" t="s">
        <v>1621</v>
      </c>
      <c r="EE36" t="s">
        <v>1622</v>
      </c>
      <c r="EF36" t="s">
        <v>1623</v>
      </c>
      <c r="EG36" t="s">
        <v>1622</v>
      </c>
      <c r="EH36" t="s">
        <v>1623</v>
      </c>
      <c r="EI36" t="s">
        <v>1622</v>
      </c>
      <c r="EJ36" t="s">
        <v>1624</v>
      </c>
      <c r="EK36" t="s">
        <v>1624</v>
      </c>
      <c r="EL36" t="s">
        <v>1624</v>
      </c>
      <c r="EM36" t="s">
        <v>1624</v>
      </c>
      <c r="EN36" t="s">
        <v>1624</v>
      </c>
      <c r="EO36" t="s">
        <v>1624</v>
      </c>
      <c r="EP36">
        <v>43556</v>
      </c>
      <c r="EQ36">
        <v>43556</v>
      </c>
      <c r="ER36">
        <v>43556</v>
      </c>
      <c r="ES36">
        <v>43556</v>
      </c>
      <c r="ET36">
        <v>43556</v>
      </c>
      <c r="EU36">
        <v>43556</v>
      </c>
      <c r="EV36" t="s">
        <v>1659</v>
      </c>
      <c r="EW36">
        <v>44</v>
      </c>
      <c r="EX36">
        <v>44</v>
      </c>
      <c r="EY36">
        <v>0</v>
      </c>
      <c r="EZ36">
        <v>0.625</v>
      </c>
      <c r="FA36" t="s">
        <v>1628</v>
      </c>
      <c r="FB36" t="s">
        <v>1628</v>
      </c>
      <c r="FC36" t="s">
        <v>2004</v>
      </c>
    </row>
    <row r="37" spans="1:159">
      <c r="A37" t="s">
        <v>309</v>
      </c>
      <c r="B37" t="s">
        <v>308</v>
      </c>
      <c r="C37" t="s">
        <v>2005</v>
      </c>
      <c r="D37" t="s">
        <v>2006</v>
      </c>
      <c r="E37" t="s">
        <v>2007</v>
      </c>
      <c r="F37" t="s">
        <v>2008</v>
      </c>
      <c r="G37">
        <v>5</v>
      </c>
      <c r="H37">
        <v>1</v>
      </c>
      <c r="I37">
        <v>24</v>
      </c>
      <c r="J37">
        <v>5</v>
      </c>
      <c r="K37">
        <v>17</v>
      </c>
      <c r="L37">
        <v>9</v>
      </c>
      <c r="M37">
        <v>13</v>
      </c>
      <c r="N37">
        <v>67</v>
      </c>
      <c r="O37">
        <v>1</v>
      </c>
      <c r="P37" t="s">
        <v>1193</v>
      </c>
      <c r="Q37" t="s">
        <v>1612</v>
      </c>
      <c r="R37" t="s">
        <v>1612</v>
      </c>
      <c r="S37" t="s">
        <v>1193</v>
      </c>
      <c r="T37" t="s">
        <v>1193</v>
      </c>
      <c r="U37" t="s">
        <v>1196</v>
      </c>
      <c r="V37" t="s">
        <v>1193</v>
      </c>
      <c r="W37" t="s">
        <v>1193</v>
      </c>
      <c r="X37" t="s">
        <v>1193</v>
      </c>
      <c r="Y37" t="s">
        <v>1193</v>
      </c>
      <c r="Z37" t="s">
        <v>1193</v>
      </c>
      <c r="AA37" t="s">
        <v>1612</v>
      </c>
      <c r="AB37" t="s">
        <v>1612</v>
      </c>
      <c r="AC37">
        <v>42461</v>
      </c>
      <c r="AD37" t="s">
        <v>1612</v>
      </c>
      <c r="AE37" t="s">
        <v>1612</v>
      </c>
      <c r="AF37" t="s">
        <v>1612</v>
      </c>
      <c r="AG37" t="s">
        <v>1612</v>
      </c>
      <c r="AH37" t="s">
        <v>1612</v>
      </c>
      <c r="AI37" t="s">
        <v>1612</v>
      </c>
      <c r="AJ37" t="s">
        <v>1612</v>
      </c>
      <c r="AK37" t="s">
        <v>2009</v>
      </c>
      <c r="AL37" t="s">
        <v>1612</v>
      </c>
      <c r="AM37" t="s">
        <v>1612</v>
      </c>
      <c r="AN37" t="s">
        <v>1612</v>
      </c>
      <c r="AO37" t="s">
        <v>1612</v>
      </c>
      <c r="AP37" t="s">
        <v>1612</v>
      </c>
      <c r="AQ37">
        <v>9279</v>
      </c>
      <c r="AR37">
        <v>0</v>
      </c>
      <c r="AS37" t="s">
        <v>2010</v>
      </c>
      <c r="AT37" t="s">
        <v>402</v>
      </c>
      <c r="AU37">
        <v>12994750</v>
      </c>
      <c r="AV37">
        <v>12994750</v>
      </c>
      <c r="AW37">
        <v>12994750</v>
      </c>
      <c r="AX37">
        <v>12994750</v>
      </c>
      <c r="AY37">
        <v>12994750</v>
      </c>
      <c r="AZ37">
        <v>12994750</v>
      </c>
      <c r="BA37">
        <v>12994750</v>
      </c>
      <c r="BB37" t="s">
        <v>1921</v>
      </c>
      <c r="BC37">
        <v>12994750</v>
      </c>
      <c r="BD37">
        <v>12994750</v>
      </c>
      <c r="BE37">
        <v>12994750</v>
      </c>
      <c r="BF37">
        <v>11792750</v>
      </c>
      <c r="BG37">
        <v>10623777</v>
      </c>
      <c r="BH37">
        <v>13981223</v>
      </c>
      <c r="BI37">
        <v>12837000</v>
      </c>
      <c r="BJ37" t="s">
        <v>2011</v>
      </c>
      <c r="BK37" t="s">
        <v>2012</v>
      </c>
      <c r="BL37" t="s">
        <v>1215</v>
      </c>
      <c r="BM37" t="s">
        <v>2013</v>
      </c>
      <c r="BN37" t="s">
        <v>1216</v>
      </c>
      <c r="BO37" t="s">
        <v>2014</v>
      </c>
      <c r="BP37" t="s">
        <v>1214</v>
      </c>
      <c r="BQ37" t="s">
        <v>2015</v>
      </c>
      <c r="BR37" t="s">
        <v>1612</v>
      </c>
      <c r="BS37" t="s">
        <v>1217</v>
      </c>
      <c r="BT37" t="s">
        <v>2016</v>
      </c>
      <c r="BU37" t="s">
        <v>416</v>
      </c>
      <c r="BV37" t="s">
        <v>1193</v>
      </c>
      <c r="BW37" t="s">
        <v>1193</v>
      </c>
      <c r="BX37" t="s">
        <v>1193</v>
      </c>
      <c r="BY37" t="s">
        <v>1193</v>
      </c>
      <c r="BZ37" t="s">
        <v>1193</v>
      </c>
      <c r="CA37" t="s">
        <v>1193</v>
      </c>
      <c r="CB37" t="s">
        <v>422</v>
      </c>
      <c r="CC37" t="s">
        <v>422</v>
      </c>
      <c r="CD37" t="s">
        <v>421</v>
      </c>
      <c r="CE37" t="s">
        <v>422</v>
      </c>
      <c r="CF37" t="s">
        <v>422</v>
      </c>
      <c r="CG37" t="s">
        <v>422</v>
      </c>
      <c r="CH37" t="s">
        <v>1612</v>
      </c>
      <c r="CI37" t="s">
        <v>1612</v>
      </c>
      <c r="CJ37" t="s">
        <v>1612</v>
      </c>
      <c r="CK37" t="s">
        <v>1612</v>
      </c>
      <c r="CL37" t="s">
        <v>1612</v>
      </c>
      <c r="CM37" t="s">
        <v>1612</v>
      </c>
      <c r="CN37" t="s">
        <v>1193</v>
      </c>
      <c r="CO37" t="s">
        <v>1193</v>
      </c>
      <c r="CP37" t="s">
        <v>1193</v>
      </c>
      <c r="CQ37" t="s">
        <v>1193</v>
      </c>
      <c r="CR37" t="s">
        <v>1193</v>
      </c>
      <c r="CS37" t="s">
        <v>1193</v>
      </c>
      <c r="CT37" t="s">
        <v>1193</v>
      </c>
      <c r="CU37" t="s">
        <v>1193</v>
      </c>
      <c r="CV37" t="s">
        <v>1193</v>
      </c>
      <c r="CW37" t="s">
        <v>1193</v>
      </c>
      <c r="CX37" t="s">
        <v>1193</v>
      </c>
      <c r="CY37" t="s">
        <v>1193</v>
      </c>
      <c r="CZ37" t="s">
        <v>1621</v>
      </c>
      <c r="DA37" t="s">
        <v>1621</v>
      </c>
      <c r="DB37" t="s">
        <v>1622</v>
      </c>
      <c r="DC37" t="s">
        <v>1622</v>
      </c>
      <c r="DD37" t="s">
        <v>1622</v>
      </c>
      <c r="DE37" t="s">
        <v>1623</v>
      </c>
      <c r="DF37" t="s">
        <v>1621</v>
      </c>
      <c r="DG37" t="s">
        <v>1621</v>
      </c>
      <c r="DH37" t="s">
        <v>1622</v>
      </c>
      <c r="DI37" t="s">
        <v>1622</v>
      </c>
      <c r="DJ37" t="s">
        <v>1622</v>
      </c>
      <c r="DK37" t="s">
        <v>1623</v>
      </c>
      <c r="DL37" t="s">
        <v>1622</v>
      </c>
      <c r="DM37" t="s">
        <v>1622</v>
      </c>
      <c r="DN37" t="s">
        <v>1621</v>
      </c>
      <c r="DO37" t="s">
        <v>1622</v>
      </c>
      <c r="DP37" t="s">
        <v>1622</v>
      </c>
      <c r="DQ37" t="s">
        <v>1623</v>
      </c>
      <c r="DR37" t="s">
        <v>1622</v>
      </c>
      <c r="DS37" t="s">
        <v>1622</v>
      </c>
      <c r="DT37" t="s">
        <v>1622</v>
      </c>
      <c r="DU37" t="s">
        <v>1621</v>
      </c>
      <c r="DV37" t="s">
        <v>1621</v>
      </c>
      <c r="DW37" t="s">
        <v>1623</v>
      </c>
      <c r="DX37" t="s">
        <v>1622</v>
      </c>
      <c r="DY37" t="s">
        <v>1622</v>
      </c>
      <c r="DZ37" t="s">
        <v>1622</v>
      </c>
      <c r="EA37" t="s">
        <v>1621</v>
      </c>
      <c r="EB37" t="s">
        <v>1621</v>
      </c>
      <c r="EC37" t="s">
        <v>1623</v>
      </c>
      <c r="ED37" t="s">
        <v>1623</v>
      </c>
      <c r="EE37" t="s">
        <v>1623</v>
      </c>
      <c r="EF37" t="s">
        <v>1623</v>
      </c>
      <c r="EG37" t="s">
        <v>1623</v>
      </c>
      <c r="EH37" t="s">
        <v>1623</v>
      </c>
      <c r="EI37" t="s">
        <v>1623</v>
      </c>
      <c r="EJ37" t="s">
        <v>1624</v>
      </c>
      <c r="EK37" t="s">
        <v>1624</v>
      </c>
      <c r="EL37" t="s">
        <v>1624</v>
      </c>
      <c r="EM37" t="s">
        <v>1624</v>
      </c>
      <c r="EN37" t="s">
        <v>1624</v>
      </c>
      <c r="EO37" t="s">
        <v>1624</v>
      </c>
      <c r="EP37">
        <v>42551</v>
      </c>
      <c r="EQ37">
        <v>42551</v>
      </c>
      <c r="ER37">
        <v>42551</v>
      </c>
      <c r="ES37">
        <v>42551</v>
      </c>
      <c r="ET37">
        <v>42551</v>
      </c>
      <c r="EU37">
        <v>42551</v>
      </c>
      <c r="EV37" t="s">
        <v>1706</v>
      </c>
      <c r="EW37">
        <v>2</v>
      </c>
      <c r="EX37">
        <v>0</v>
      </c>
      <c r="EY37">
        <v>0</v>
      </c>
      <c r="EZ37">
        <v>1</v>
      </c>
      <c r="FA37" t="s">
        <v>1628</v>
      </c>
      <c r="FB37" t="s">
        <v>1628</v>
      </c>
      <c r="FC37" t="s">
        <v>2017</v>
      </c>
    </row>
    <row r="38" spans="1:159">
      <c r="A38" t="s">
        <v>307</v>
      </c>
      <c r="B38" t="s">
        <v>306</v>
      </c>
      <c r="C38" t="s">
        <v>2018</v>
      </c>
      <c r="D38" t="s">
        <v>2019</v>
      </c>
      <c r="E38" t="s">
        <v>2020</v>
      </c>
      <c r="F38" t="s">
        <v>2021</v>
      </c>
      <c r="G38">
        <v>5</v>
      </c>
      <c r="H38">
        <v>1</v>
      </c>
      <c r="I38">
        <v>24</v>
      </c>
      <c r="J38">
        <v>5</v>
      </c>
      <c r="K38">
        <v>17</v>
      </c>
      <c r="L38">
        <v>9</v>
      </c>
      <c r="M38">
        <v>13</v>
      </c>
      <c r="N38">
        <v>67</v>
      </c>
      <c r="O38">
        <v>1</v>
      </c>
      <c r="P38" t="s">
        <v>1193</v>
      </c>
      <c r="Q38" t="s">
        <v>1612</v>
      </c>
      <c r="R38" t="s">
        <v>1612</v>
      </c>
      <c r="S38" t="s">
        <v>1193</v>
      </c>
      <c r="T38" t="s">
        <v>1193</v>
      </c>
      <c r="U38" t="s">
        <v>1193</v>
      </c>
      <c r="V38" t="s">
        <v>1196</v>
      </c>
      <c r="W38" t="s">
        <v>1193</v>
      </c>
      <c r="X38" t="s">
        <v>1193</v>
      </c>
      <c r="Y38" t="s">
        <v>1193</v>
      </c>
      <c r="Z38" t="s">
        <v>1193</v>
      </c>
      <c r="AA38" t="s">
        <v>1612</v>
      </c>
      <c r="AB38" t="s">
        <v>1612</v>
      </c>
      <c r="AC38" t="s">
        <v>1612</v>
      </c>
      <c r="AD38">
        <v>42460</v>
      </c>
      <c r="AE38" t="s">
        <v>1612</v>
      </c>
      <c r="AF38" t="s">
        <v>1612</v>
      </c>
      <c r="AG38" t="s">
        <v>1612</v>
      </c>
      <c r="AH38" t="s">
        <v>1612</v>
      </c>
      <c r="AI38" t="s">
        <v>1612</v>
      </c>
      <c r="AJ38" t="s">
        <v>1612</v>
      </c>
      <c r="AK38" t="s">
        <v>1612</v>
      </c>
      <c r="AL38" t="s">
        <v>2022</v>
      </c>
      <c r="AM38" t="s">
        <v>1612</v>
      </c>
      <c r="AN38" t="s">
        <v>1612</v>
      </c>
      <c r="AO38" t="s">
        <v>1612</v>
      </c>
      <c r="AP38" t="s">
        <v>1612</v>
      </c>
      <c r="AQ38">
        <v>9497</v>
      </c>
      <c r="AR38">
        <v>0</v>
      </c>
      <c r="AS38" t="s">
        <v>2023</v>
      </c>
      <c r="AT38" t="s">
        <v>403</v>
      </c>
      <c r="AU38">
        <v>5847000</v>
      </c>
      <c r="AV38">
        <v>5847000</v>
      </c>
      <c r="AW38">
        <v>5847000</v>
      </c>
      <c r="AX38">
        <v>5847000</v>
      </c>
      <c r="AY38">
        <v>5847000</v>
      </c>
      <c r="AZ38">
        <v>5847000</v>
      </c>
      <c r="BA38">
        <v>5847000</v>
      </c>
      <c r="BB38">
        <v>0</v>
      </c>
      <c r="BC38">
        <v>5546000</v>
      </c>
      <c r="BD38">
        <v>4928000</v>
      </c>
      <c r="BE38">
        <v>7290000</v>
      </c>
      <c r="BF38">
        <v>5624000</v>
      </c>
      <c r="BG38">
        <v>5546000</v>
      </c>
      <c r="BH38">
        <v>4928000</v>
      </c>
      <c r="BI38">
        <v>7290000</v>
      </c>
      <c r="BJ38" t="s">
        <v>2024</v>
      </c>
      <c r="BK38" t="s">
        <v>2025</v>
      </c>
      <c r="BL38" t="s">
        <v>1214</v>
      </c>
      <c r="BM38" t="s">
        <v>2026</v>
      </c>
      <c r="BN38" t="s">
        <v>1214</v>
      </c>
      <c r="BO38" t="s">
        <v>2027</v>
      </c>
      <c r="BP38" t="s">
        <v>1215</v>
      </c>
      <c r="BQ38" t="s">
        <v>2028</v>
      </c>
      <c r="BR38" t="s">
        <v>1612</v>
      </c>
      <c r="BS38" t="s">
        <v>1217</v>
      </c>
      <c r="BT38" t="s">
        <v>2029</v>
      </c>
      <c r="BU38" t="s">
        <v>416</v>
      </c>
      <c r="BV38" t="s">
        <v>1194</v>
      </c>
      <c r="BW38" t="s">
        <v>1194</v>
      </c>
      <c r="BX38" t="s">
        <v>1193</v>
      </c>
      <c r="BY38" t="s">
        <v>1194</v>
      </c>
      <c r="BZ38" t="s">
        <v>1193</v>
      </c>
      <c r="CA38" t="s">
        <v>1194</v>
      </c>
      <c r="CB38" t="s">
        <v>1612</v>
      </c>
      <c r="CC38" t="s">
        <v>1612</v>
      </c>
      <c r="CD38" t="s">
        <v>422</v>
      </c>
      <c r="CE38" t="s">
        <v>1612</v>
      </c>
      <c r="CF38" t="s">
        <v>424</v>
      </c>
      <c r="CG38" t="s">
        <v>1612</v>
      </c>
      <c r="CH38" t="s">
        <v>1612</v>
      </c>
      <c r="CI38" t="s">
        <v>1612</v>
      </c>
      <c r="CJ38" t="s">
        <v>1612</v>
      </c>
      <c r="CK38" t="s">
        <v>1612</v>
      </c>
      <c r="CL38" t="s">
        <v>1612</v>
      </c>
      <c r="CM38" t="s">
        <v>1612</v>
      </c>
      <c r="CN38" t="s">
        <v>1193</v>
      </c>
      <c r="CO38" t="s">
        <v>1193</v>
      </c>
      <c r="CP38" t="s">
        <v>1194</v>
      </c>
      <c r="CQ38" t="s">
        <v>1193</v>
      </c>
      <c r="CR38" t="s">
        <v>1193</v>
      </c>
      <c r="CS38" t="s">
        <v>1193</v>
      </c>
      <c r="CT38" t="s">
        <v>1193</v>
      </c>
      <c r="CU38" t="s">
        <v>1193</v>
      </c>
      <c r="CV38" t="s">
        <v>1194</v>
      </c>
      <c r="CW38" t="s">
        <v>1193</v>
      </c>
      <c r="CX38" t="s">
        <v>1193</v>
      </c>
      <c r="CY38" t="s">
        <v>1193</v>
      </c>
      <c r="CZ38" t="s">
        <v>1621</v>
      </c>
      <c r="DA38" t="s">
        <v>1621</v>
      </c>
      <c r="DB38" t="s">
        <v>1623</v>
      </c>
      <c r="DC38" t="s">
        <v>1623</v>
      </c>
      <c r="DD38" t="s">
        <v>1623</v>
      </c>
      <c r="DE38" t="s">
        <v>1623</v>
      </c>
      <c r="DF38" t="s">
        <v>1621</v>
      </c>
      <c r="DG38" t="s">
        <v>1623</v>
      </c>
      <c r="DH38" t="s">
        <v>1623</v>
      </c>
      <c r="DI38" t="s">
        <v>1623</v>
      </c>
      <c r="DJ38" t="s">
        <v>1623</v>
      </c>
      <c r="DK38" t="s">
        <v>1623</v>
      </c>
      <c r="DL38" t="s">
        <v>1623</v>
      </c>
      <c r="DM38" t="s">
        <v>1623</v>
      </c>
      <c r="DN38" t="s">
        <v>1623</v>
      </c>
      <c r="DO38" t="s">
        <v>1623</v>
      </c>
      <c r="DP38" t="s">
        <v>1623</v>
      </c>
      <c r="DQ38" t="s">
        <v>1623</v>
      </c>
      <c r="DR38" t="s">
        <v>1623</v>
      </c>
      <c r="DS38" t="s">
        <v>1623</v>
      </c>
      <c r="DT38" t="s">
        <v>1623</v>
      </c>
      <c r="DU38" t="s">
        <v>1623</v>
      </c>
      <c r="DV38" t="s">
        <v>1623</v>
      </c>
      <c r="DW38" t="s">
        <v>1623</v>
      </c>
      <c r="DX38" t="s">
        <v>1623</v>
      </c>
      <c r="DY38" t="s">
        <v>1623</v>
      </c>
      <c r="DZ38" t="s">
        <v>1623</v>
      </c>
      <c r="EA38" t="s">
        <v>1623</v>
      </c>
      <c r="EB38" t="s">
        <v>1623</v>
      </c>
      <c r="EC38" t="s">
        <v>1623</v>
      </c>
      <c r="ED38" t="s">
        <v>1623</v>
      </c>
      <c r="EE38" t="s">
        <v>1623</v>
      </c>
      <c r="EF38" t="s">
        <v>1623</v>
      </c>
      <c r="EG38" t="s">
        <v>1623</v>
      </c>
      <c r="EH38" t="s">
        <v>1623</v>
      </c>
      <c r="EI38" t="s">
        <v>1623</v>
      </c>
      <c r="EJ38" t="s">
        <v>1625</v>
      </c>
      <c r="EK38" t="s">
        <v>1625</v>
      </c>
      <c r="EL38" t="s">
        <v>1625</v>
      </c>
      <c r="EM38" t="s">
        <v>1625</v>
      </c>
      <c r="EN38" t="s">
        <v>1625</v>
      </c>
      <c r="EO38" t="s">
        <v>1625</v>
      </c>
      <c r="EP38" t="s">
        <v>1733</v>
      </c>
      <c r="EQ38" t="s">
        <v>1733</v>
      </c>
      <c r="ER38" t="s">
        <v>1733</v>
      </c>
      <c r="ES38" t="s">
        <v>1733</v>
      </c>
      <c r="ET38" t="s">
        <v>1733</v>
      </c>
      <c r="EU38" t="s">
        <v>1733</v>
      </c>
      <c r="EV38" t="s">
        <v>1626</v>
      </c>
      <c r="EW38">
        <v>3</v>
      </c>
      <c r="EX38">
        <v>0</v>
      </c>
      <c r="EY38">
        <v>0</v>
      </c>
      <c r="EZ38">
        <v>1</v>
      </c>
      <c r="FA38" t="s">
        <v>1627</v>
      </c>
      <c r="FB38" t="s">
        <v>1627</v>
      </c>
      <c r="FC38" t="s">
        <v>2030</v>
      </c>
    </row>
    <row r="39" spans="1:159">
      <c r="A39" t="s">
        <v>305</v>
      </c>
      <c r="B39" t="s">
        <v>304</v>
      </c>
      <c r="C39" t="s">
        <v>2031</v>
      </c>
      <c r="D39" t="s">
        <v>2032</v>
      </c>
      <c r="E39">
        <v>7789868539</v>
      </c>
      <c r="F39" t="s">
        <v>2033</v>
      </c>
      <c r="G39">
        <v>5</v>
      </c>
      <c r="H39">
        <v>1</v>
      </c>
      <c r="I39">
        <v>24</v>
      </c>
      <c r="J39">
        <v>5</v>
      </c>
      <c r="K39">
        <v>17</v>
      </c>
      <c r="L39">
        <v>9</v>
      </c>
      <c r="M39">
        <v>13</v>
      </c>
      <c r="N39">
        <v>67</v>
      </c>
      <c r="O39">
        <v>1</v>
      </c>
      <c r="P39" t="s">
        <v>1193</v>
      </c>
      <c r="Q39" t="s">
        <v>1612</v>
      </c>
      <c r="R39" t="s">
        <v>1612</v>
      </c>
      <c r="S39" t="s">
        <v>1193</v>
      </c>
      <c r="T39" t="s">
        <v>1193</v>
      </c>
      <c r="U39" t="s">
        <v>1193</v>
      </c>
      <c r="V39" t="s">
        <v>1196</v>
      </c>
      <c r="W39" t="s">
        <v>1194</v>
      </c>
      <c r="X39" t="s">
        <v>1193</v>
      </c>
      <c r="Y39" t="s">
        <v>1196</v>
      </c>
      <c r="Z39" t="s">
        <v>1193</v>
      </c>
      <c r="AA39" t="s">
        <v>1612</v>
      </c>
      <c r="AB39" t="s">
        <v>1612</v>
      </c>
      <c r="AC39" t="s">
        <v>1612</v>
      </c>
      <c r="AD39">
        <v>42460</v>
      </c>
      <c r="AE39">
        <v>42460</v>
      </c>
      <c r="AF39" t="s">
        <v>1612</v>
      </c>
      <c r="AG39">
        <v>42460</v>
      </c>
      <c r="AH39" t="s">
        <v>1612</v>
      </c>
      <c r="AI39" t="s">
        <v>1612</v>
      </c>
      <c r="AJ39" t="s">
        <v>1612</v>
      </c>
      <c r="AK39" t="s">
        <v>1612</v>
      </c>
      <c r="AL39" t="s">
        <v>2034</v>
      </c>
      <c r="AM39" t="s">
        <v>2035</v>
      </c>
      <c r="AN39" t="s">
        <v>1612</v>
      </c>
      <c r="AO39" t="s">
        <v>2036</v>
      </c>
      <c r="AP39" t="s">
        <v>1612</v>
      </c>
      <c r="AQ39">
        <v>13122</v>
      </c>
      <c r="AR39">
        <v>521500</v>
      </c>
      <c r="AS39">
        <v>0</v>
      </c>
      <c r="AT39" t="s">
        <v>402</v>
      </c>
      <c r="AU39">
        <v>10050000</v>
      </c>
      <c r="AV39">
        <v>10050000</v>
      </c>
      <c r="AW39">
        <v>10050000</v>
      </c>
      <c r="AX39">
        <v>10050000</v>
      </c>
      <c r="AY39">
        <v>10050000</v>
      </c>
      <c r="AZ39">
        <v>10050000</v>
      </c>
      <c r="BA39">
        <v>10050000</v>
      </c>
      <c r="BB39">
        <v>0</v>
      </c>
      <c r="BC39">
        <v>11151000</v>
      </c>
      <c r="BD39">
        <v>9138000</v>
      </c>
      <c r="BE39">
        <v>8749000</v>
      </c>
      <c r="BF39">
        <v>11162000</v>
      </c>
      <c r="BG39">
        <v>11151000</v>
      </c>
      <c r="BH39">
        <v>7766000</v>
      </c>
      <c r="BI39">
        <v>8176000</v>
      </c>
      <c r="BJ39" t="s">
        <v>2037</v>
      </c>
      <c r="BK39" t="s">
        <v>2038</v>
      </c>
      <c r="BL39" t="s">
        <v>1214</v>
      </c>
      <c r="BM39" t="s">
        <v>2039</v>
      </c>
      <c r="BN39" t="s">
        <v>1214</v>
      </c>
      <c r="BO39" t="s">
        <v>2040</v>
      </c>
      <c r="BP39" t="s">
        <v>1217</v>
      </c>
      <c r="BQ39" t="s">
        <v>2041</v>
      </c>
      <c r="BR39" t="s">
        <v>1612</v>
      </c>
      <c r="BS39" t="s">
        <v>1217</v>
      </c>
      <c r="BT39" t="s">
        <v>2042</v>
      </c>
      <c r="BU39" t="s">
        <v>419</v>
      </c>
      <c r="BV39" t="s">
        <v>1193</v>
      </c>
      <c r="BW39" t="s">
        <v>1193</v>
      </c>
      <c r="BX39" t="s">
        <v>1193</v>
      </c>
      <c r="BY39" t="s">
        <v>1193</v>
      </c>
      <c r="BZ39" t="s">
        <v>1193</v>
      </c>
      <c r="CA39" t="s">
        <v>1193</v>
      </c>
      <c r="CB39" t="s">
        <v>422</v>
      </c>
      <c r="CC39" t="s">
        <v>422</v>
      </c>
      <c r="CD39" t="s">
        <v>423</v>
      </c>
      <c r="CE39" t="s">
        <v>424</v>
      </c>
      <c r="CF39" t="s">
        <v>422</v>
      </c>
      <c r="CG39" t="s">
        <v>424</v>
      </c>
      <c r="CH39" t="s">
        <v>1612</v>
      </c>
      <c r="CI39" t="s">
        <v>1612</v>
      </c>
      <c r="CJ39" t="s">
        <v>1612</v>
      </c>
      <c r="CK39" t="s">
        <v>1612</v>
      </c>
      <c r="CL39" t="s">
        <v>1612</v>
      </c>
      <c r="CM39" t="s">
        <v>1612</v>
      </c>
      <c r="CN39" t="s">
        <v>1193</v>
      </c>
      <c r="CO39" t="s">
        <v>1193</v>
      </c>
      <c r="CP39" t="s">
        <v>1194</v>
      </c>
      <c r="CQ39" t="s">
        <v>1193</v>
      </c>
      <c r="CR39" t="s">
        <v>1193</v>
      </c>
      <c r="CS39" t="s">
        <v>1193</v>
      </c>
      <c r="CT39" t="s">
        <v>1193</v>
      </c>
      <c r="CU39" t="s">
        <v>1193</v>
      </c>
      <c r="CV39" t="s">
        <v>1194</v>
      </c>
      <c r="CW39" t="s">
        <v>1193</v>
      </c>
      <c r="CX39" t="s">
        <v>1193</v>
      </c>
      <c r="CY39" t="s">
        <v>1193</v>
      </c>
      <c r="CZ39" t="s">
        <v>1622</v>
      </c>
      <c r="DA39" t="s">
        <v>1622</v>
      </c>
      <c r="DB39" t="s">
        <v>1622</v>
      </c>
      <c r="DC39" t="s">
        <v>1622</v>
      </c>
      <c r="DD39" t="s">
        <v>1622</v>
      </c>
      <c r="DE39" t="s">
        <v>1622</v>
      </c>
      <c r="DF39" t="s">
        <v>1622</v>
      </c>
      <c r="DG39" t="s">
        <v>1622</v>
      </c>
      <c r="DH39" t="s">
        <v>1622</v>
      </c>
      <c r="DI39" t="s">
        <v>1622</v>
      </c>
      <c r="DJ39" t="s">
        <v>1622</v>
      </c>
      <c r="DK39" t="s">
        <v>1622</v>
      </c>
      <c r="DL39" t="s">
        <v>1622</v>
      </c>
      <c r="DM39" t="s">
        <v>1622</v>
      </c>
      <c r="DN39" t="s">
        <v>1622</v>
      </c>
      <c r="DO39" t="s">
        <v>1622</v>
      </c>
      <c r="DP39" t="s">
        <v>1622</v>
      </c>
      <c r="DQ39" t="s">
        <v>1622</v>
      </c>
      <c r="DR39" t="s">
        <v>1622</v>
      </c>
      <c r="DS39" t="s">
        <v>1622</v>
      </c>
      <c r="DT39" t="s">
        <v>1622</v>
      </c>
      <c r="DU39" t="s">
        <v>1622</v>
      </c>
      <c r="DV39" t="s">
        <v>1622</v>
      </c>
      <c r="DW39" t="s">
        <v>1622</v>
      </c>
      <c r="DX39" t="s">
        <v>1623</v>
      </c>
      <c r="DY39" t="s">
        <v>1623</v>
      </c>
      <c r="DZ39" t="s">
        <v>1623</v>
      </c>
      <c r="EA39" t="s">
        <v>1623</v>
      </c>
      <c r="EB39" t="s">
        <v>1623</v>
      </c>
      <c r="EC39" t="s">
        <v>1623</v>
      </c>
      <c r="ED39" t="s">
        <v>1622</v>
      </c>
      <c r="EE39" t="s">
        <v>1622</v>
      </c>
      <c r="EF39" t="s">
        <v>1622</v>
      </c>
      <c r="EG39" t="s">
        <v>1622</v>
      </c>
      <c r="EH39" t="s">
        <v>1622</v>
      </c>
      <c r="EI39" t="s">
        <v>1622</v>
      </c>
      <c r="EJ39" t="s">
        <v>1657</v>
      </c>
      <c r="EK39" t="s">
        <v>1657</v>
      </c>
      <c r="EL39" t="s">
        <v>1657</v>
      </c>
      <c r="EM39" t="s">
        <v>1657</v>
      </c>
      <c r="EN39" t="s">
        <v>1624</v>
      </c>
      <c r="EO39" t="s">
        <v>1657</v>
      </c>
      <c r="EP39">
        <v>0</v>
      </c>
      <c r="EQ39">
        <v>0</v>
      </c>
      <c r="ER39">
        <v>0</v>
      </c>
      <c r="ES39">
        <v>0</v>
      </c>
      <c r="ET39">
        <v>42552</v>
      </c>
      <c r="EU39">
        <v>0</v>
      </c>
      <c r="EV39" t="s">
        <v>1626</v>
      </c>
      <c r="EW39">
        <v>48</v>
      </c>
      <c r="EX39">
        <v>3</v>
      </c>
      <c r="EY39">
        <v>1</v>
      </c>
      <c r="EZ39">
        <v>1</v>
      </c>
      <c r="FA39" t="s">
        <v>1628</v>
      </c>
      <c r="FB39" t="s">
        <v>1628</v>
      </c>
      <c r="FC39" t="s">
        <v>2043</v>
      </c>
    </row>
    <row r="40" spans="1:159">
      <c r="A40" t="s">
        <v>303</v>
      </c>
      <c r="B40" t="s">
        <v>302</v>
      </c>
      <c r="C40" t="s">
        <v>2044</v>
      </c>
      <c r="D40" t="s">
        <v>2045</v>
      </c>
      <c r="E40" t="s">
        <v>2046</v>
      </c>
      <c r="F40" t="s">
        <v>2047</v>
      </c>
      <c r="G40">
        <v>5</v>
      </c>
      <c r="H40">
        <v>1</v>
      </c>
      <c r="I40">
        <v>24</v>
      </c>
      <c r="J40">
        <v>4</v>
      </c>
      <c r="K40">
        <v>17</v>
      </c>
      <c r="L40">
        <v>9</v>
      </c>
      <c r="M40">
        <v>13</v>
      </c>
      <c r="N40">
        <v>67</v>
      </c>
      <c r="O40">
        <v>1</v>
      </c>
      <c r="P40" t="s">
        <v>1193</v>
      </c>
      <c r="Q40" t="s">
        <v>1612</v>
      </c>
      <c r="R40" t="s">
        <v>1612</v>
      </c>
      <c r="S40" t="s">
        <v>1193</v>
      </c>
      <c r="T40" t="s">
        <v>1193</v>
      </c>
      <c r="U40" t="s">
        <v>1193</v>
      </c>
      <c r="V40" t="s">
        <v>1196</v>
      </c>
      <c r="W40" t="s">
        <v>1193</v>
      </c>
      <c r="X40" t="s">
        <v>1193</v>
      </c>
      <c r="Y40" t="s">
        <v>1193</v>
      </c>
      <c r="Z40" t="s">
        <v>1193</v>
      </c>
      <c r="AA40" t="s">
        <v>1612</v>
      </c>
      <c r="AB40" t="s">
        <v>1612</v>
      </c>
      <c r="AC40" t="s">
        <v>1612</v>
      </c>
      <c r="AD40">
        <v>42461</v>
      </c>
      <c r="AE40" t="s">
        <v>1612</v>
      </c>
      <c r="AF40" t="s">
        <v>1612</v>
      </c>
      <c r="AG40" t="s">
        <v>1612</v>
      </c>
      <c r="AH40" t="s">
        <v>1612</v>
      </c>
      <c r="AI40" t="s">
        <v>1612</v>
      </c>
      <c r="AJ40" t="s">
        <v>1612</v>
      </c>
      <c r="AK40" t="s">
        <v>1612</v>
      </c>
      <c r="AL40" t="s">
        <v>2048</v>
      </c>
      <c r="AM40" t="s">
        <v>1612</v>
      </c>
      <c r="AN40" t="s">
        <v>1612</v>
      </c>
      <c r="AO40" t="s">
        <v>1612</v>
      </c>
      <c r="AP40" t="s">
        <v>1612</v>
      </c>
      <c r="AQ40">
        <v>3493</v>
      </c>
      <c r="AR40">
        <v>0</v>
      </c>
      <c r="AS40" t="s">
        <v>2049</v>
      </c>
      <c r="AT40" t="s">
        <v>403</v>
      </c>
      <c r="AU40">
        <v>2380500</v>
      </c>
      <c r="AV40">
        <v>2380500</v>
      </c>
      <c r="AW40">
        <v>2380500</v>
      </c>
      <c r="AX40">
        <v>2380500</v>
      </c>
      <c r="AY40">
        <v>2380500</v>
      </c>
      <c r="AZ40">
        <v>2380500</v>
      </c>
      <c r="BA40">
        <v>2380500</v>
      </c>
      <c r="BB40" t="s">
        <v>2050</v>
      </c>
      <c r="BC40">
        <v>2380500</v>
      </c>
      <c r="BD40">
        <v>2380500</v>
      </c>
      <c r="BE40">
        <v>2380500</v>
      </c>
      <c r="BF40">
        <v>2380500</v>
      </c>
      <c r="BG40">
        <v>1873120</v>
      </c>
      <c r="BH40">
        <v>1985784</v>
      </c>
      <c r="BI40">
        <v>1783988</v>
      </c>
      <c r="BJ40" t="s">
        <v>1613</v>
      </c>
      <c r="BK40" t="s">
        <v>2051</v>
      </c>
      <c r="BL40" t="s">
        <v>1214</v>
      </c>
      <c r="BM40" t="s">
        <v>2052</v>
      </c>
      <c r="BN40" t="s">
        <v>1215</v>
      </c>
      <c r="BO40" t="s">
        <v>2053</v>
      </c>
      <c r="BP40" t="s">
        <v>1214</v>
      </c>
      <c r="BQ40" t="s">
        <v>2054</v>
      </c>
      <c r="BR40" t="s">
        <v>1612</v>
      </c>
      <c r="BS40" t="s">
        <v>1215</v>
      </c>
      <c r="BT40" t="s">
        <v>2055</v>
      </c>
      <c r="BU40" t="s">
        <v>418</v>
      </c>
      <c r="BV40" t="s">
        <v>1194</v>
      </c>
      <c r="BW40" t="s">
        <v>1194</v>
      </c>
      <c r="BX40" t="s">
        <v>1194</v>
      </c>
      <c r="BY40" t="s">
        <v>1194</v>
      </c>
      <c r="BZ40" t="s">
        <v>1193</v>
      </c>
      <c r="CA40" t="s">
        <v>1194</v>
      </c>
      <c r="CB40" t="s">
        <v>1612</v>
      </c>
      <c r="CC40" t="s">
        <v>1612</v>
      </c>
      <c r="CD40" t="s">
        <v>1612</v>
      </c>
      <c r="CE40" t="s">
        <v>1612</v>
      </c>
      <c r="CF40" t="s">
        <v>422</v>
      </c>
      <c r="CG40" t="s">
        <v>1612</v>
      </c>
      <c r="CH40" t="s">
        <v>1612</v>
      </c>
      <c r="CI40" t="s">
        <v>1612</v>
      </c>
      <c r="CJ40" t="s">
        <v>1612</v>
      </c>
      <c r="CK40" t="s">
        <v>1612</v>
      </c>
      <c r="CL40" t="s">
        <v>2056</v>
      </c>
      <c r="CM40" t="s">
        <v>1612</v>
      </c>
      <c r="CN40" t="s">
        <v>1193</v>
      </c>
      <c r="CO40" t="s">
        <v>1193</v>
      </c>
      <c r="CP40" t="s">
        <v>1194</v>
      </c>
      <c r="CQ40" t="s">
        <v>1193</v>
      </c>
      <c r="CR40" t="s">
        <v>1193</v>
      </c>
      <c r="CS40" t="s">
        <v>1194</v>
      </c>
      <c r="CT40" t="s">
        <v>1193</v>
      </c>
      <c r="CU40" t="s">
        <v>1193</v>
      </c>
      <c r="CV40" t="s">
        <v>1193</v>
      </c>
      <c r="CW40" t="s">
        <v>1193</v>
      </c>
      <c r="CX40" t="s">
        <v>1193</v>
      </c>
      <c r="CY40" t="s">
        <v>1193</v>
      </c>
      <c r="CZ40" t="s">
        <v>1622</v>
      </c>
      <c r="DA40" t="s">
        <v>1623</v>
      </c>
      <c r="DB40" t="s">
        <v>1623</v>
      </c>
      <c r="DC40" t="s">
        <v>1621</v>
      </c>
      <c r="DD40" t="s">
        <v>1623</v>
      </c>
      <c r="DE40" t="s">
        <v>1621</v>
      </c>
      <c r="DF40" t="s">
        <v>1623</v>
      </c>
      <c r="DG40" t="s">
        <v>1622</v>
      </c>
      <c r="DH40" t="s">
        <v>1623</v>
      </c>
      <c r="DI40" t="s">
        <v>1622</v>
      </c>
      <c r="DJ40" t="s">
        <v>1622</v>
      </c>
      <c r="DK40" t="s">
        <v>1621</v>
      </c>
      <c r="DL40" t="s">
        <v>1623</v>
      </c>
      <c r="DM40" t="s">
        <v>1623</v>
      </c>
      <c r="DN40" t="s">
        <v>1621</v>
      </c>
      <c r="DO40" t="s">
        <v>1623</v>
      </c>
      <c r="DP40" t="s">
        <v>1623</v>
      </c>
      <c r="DQ40" t="s">
        <v>1623</v>
      </c>
      <c r="DR40" t="s">
        <v>1621</v>
      </c>
      <c r="DS40" t="s">
        <v>1622</v>
      </c>
      <c r="DT40" t="s">
        <v>1623</v>
      </c>
      <c r="DU40" t="s">
        <v>1621</v>
      </c>
      <c r="DV40" t="s">
        <v>1623</v>
      </c>
      <c r="DW40" t="s">
        <v>1621</v>
      </c>
      <c r="DX40" t="s">
        <v>1622</v>
      </c>
      <c r="DY40" t="s">
        <v>1622</v>
      </c>
      <c r="DZ40" t="s">
        <v>1623</v>
      </c>
      <c r="EA40" t="s">
        <v>1623</v>
      </c>
      <c r="EB40" t="s">
        <v>1621</v>
      </c>
      <c r="EC40" t="s">
        <v>1623</v>
      </c>
      <c r="ED40" t="s">
        <v>1621</v>
      </c>
      <c r="EE40" t="s">
        <v>1621</v>
      </c>
      <c r="EF40" t="s">
        <v>1623</v>
      </c>
      <c r="EG40" t="s">
        <v>1621</v>
      </c>
      <c r="EH40" t="s">
        <v>1623</v>
      </c>
      <c r="EI40" t="s">
        <v>1621</v>
      </c>
      <c r="EJ40" t="s">
        <v>1625</v>
      </c>
      <c r="EK40" t="s">
        <v>1625</v>
      </c>
      <c r="EL40" t="s">
        <v>1624</v>
      </c>
      <c r="EM40" t="s">
        <v>1625</v>
      </c>
      <c r="EN40" t="s">
        <v>1704</v>
      </c>
      <c r="EO40" t="s">
        <v>1625</v>
      </c>
      <c r="EP40" t="s">
        <v>2057</v>
      </c>
      <c r="EQ40" t="s">
        <v>2057</v>
      </c>
      <c r="ER40">
        <v>42674</v>
      </c>
      <c r="ES40" t="s">
        <v>2057</v>
      </c>
      <c r="ET40">
        <v>42735</v>
      </c>
      <c r="EU40" t="s">
        <v>2057</v>
      </c>
      <c r="EV40" t="s">
        <v>1659</v>
      </c>
      <c r="EW40">
        <v>8</v>
      </c>
      <c r="EX40">
        <v>0</v>
      </c>
      <c r="EY40">
        <v>0</v>
      </c>
      <c r="EZ40">
        <v>1</v>
      </c>
      <c r="FA40" t="s">
        <v>1627</v>
      </c>
      <c r="FB40" t="s">
        <v>1627</v>
      </c>
      <c r="FC40" t="s">
        <v>2058</v>
      </c>
    </row>
    <row r="41" spans="1:159">
      <c r="A41" t="s">
        <v>301</v>
      </c>
      <c r="B41" t="s">
        <v>300</v>
      </c>
      <c r="C41" t="s">
        <v>2059</v>
      </c>
      <c r="D41" t="s">
        <v>2060</v>
      </c>
      <c r="E41">
        <v>1332642743</v>
      </c>
      <c r="F41" t="s">
        <v>2061</v>
      </c>
      <c r="G41">
        <v>5</v>
      </c>
      <c r="H41">
        <v>1</v>
      </c>
      <c r="I41">
        <v>24</v>
      </c>
      <c r="J41">
        <v>5</v>
      </c>
      <c r="K41">
        <v>17</v>
      </c>
      <c r="L41">
        <v>9</v>
      </c>
      <c r="M41">
        <v>13</v>
      </c>
      <c r="N41">
        <v>67</v>
      </c>
      <c r="O41">
        <v>1</v>
      </c>
      <c r="P41" t="s">
        <v>1193</v>
      </c>
      <c r="Q41" t="s">
        <v>1612</v>
      </c>
      <c r="R41" t="s">
        <v>1612</v>
      </c>
      <c r="S41" t="s">
        <v>1193</v>
      </c>
      <c r="T41" t="s">
        <v>1193</v>
      </c>
      <c r="U41" t="s">
        <v>1193</v>
      </c>
      <c r="V41" t="s">
        <v>1193</v>
      </c>
      <c r="W41" t="s">
        <v>1193</v>
      </c>
      <c r="X41" t="s">
        <v>1193</v>
      </c>
      <c r="Y41" t="s">
        <v>1193</v>
      </c>
      <c r="Z41" t="s">
        <v>1193</v>
      </c>
      <c r="AA41" t="s">
        <v>1612</v>
      </c>
      <c r="AB41" t="s">
        <v>1612</v>
      </c>
      <c r="AC41" t="s">
        <v>1612</v>
      </c>
      <c r="AD41" t="s">
        <v>1612</v>
      </c>
      <c r="AE41" t="s">
        <v>1612</v>
      </c>
      <c r="AF41" t="s">
        <v>1612</v>
      </c>
      <c r="AG41" t="s">
        <v>1612</v>
      </c>
      <c r="AH41" t="s">
        <v>1612</v>
      </c>
      <c r="AI41" t="s">
        <v>1612</v>
      </c>
      <c r="AJ41" t="s">
        <v>1612</v>
      </c>
      <c r="AK41" t="s">
        <v>1612</v>
      </c>
      <c r="AL41" t="s">
        <v>1612</v>
      </c>
      <c r="AM41" t="s">
        <v>1612</v>
      </c>
      <c r="AN41" t="s">
        <v>1612</v>
      </c>
      <c r="AO41" t="s">
        <v>1612</v>
      </c>
      <c r="AP41" t="s">
        <v>1612</v>
      </c>
      <c r="AQ41">
        <v>6925</v>
      </c>
      <c r="AR41">
        <v>463390</v>
      </c>
      <c r="AS41" t="s">
        <v>2062</v>
      </c>
      <c r="AT41" t="s">
        <v>403</v>
      </c>
      <c r="AU41">
        <v>4350750</v>
      </c>
      <c r="AV41">
        <v>4350750</v>
      </c>
      <c r="AW41">
        <v>4350750</v>
      </c>
      <c r="AX41">
        <v>4350750</v>
      </c>
      <c r="AY41">
        <v>4350750</v>
      </c>
      <c r="AZ41">
        <v>4350750</v>
      </c>
      <c r="BA41">
        <v>4350750</v>
      </c>
      <c r="BB41" t="s">
        <v>2063</v>
      </c>
      <c r="BC41">
        <v>4350750</v>
      </c>
      <c r="BD41">
        <v>4350750</v>
      </c>
      <c r="BE41">
        <v>4350750</v>
      </c>
      <c r="BF41">
        <v>4350750</v>
      </c>
      <c r="BG41">
        <v>4350750</v>
      </c>
      <c r="BH41">
        <v>4350750</v>
      </c>
      <c r="BI41">
        <v>4350750</v>
      </c>
      <c r="BJ41" t="s">
        <v>2063</v>
      </c>
      <c r="BK41" t="s">
        <v>2064</v>
      </c>
      <c r="BL41" t="s">
        <v>1215</v>
      </c>
      <c r="BM41" t="s">
        <v>2065</v>
      </c>
      <c r="BN41" t="s">
        <v>1214</v>
      </c>
      <c r="BO41" t="s">
        <v>2066</v>
      </c>
      <c r="BP41" t="s">
        <v>1214</v>
      </c>
      <c r="BQ41" t="s">
        <v>2067</v>
      </c>
      <c r="BR41" t="s">
        <v>1612</v>
      </c>
      <c r="BS41" t="s">
        <v>1214</v>
      </c>
      <c r="BT41" t="s">
        <v>2068</v>
      </c>
      <c r="BU41" t="s">
        <v>419</v>
      </c>
      <c r="BV41" t="s">
        <v>1194</v>
      </c>
      <c r="BW41" t="s">
        <v>1194</v>
      </c>
      <c r="BX41" t="s">
        <v>1194</v>
      </c>
      <c r="BY41" t="s">
        <v>1193</v>
      </c>
      <c r="BZ41" t="s">
        <v>1194</v>
      </c>
      <c r="CA41" t="s">
        <v>1193</v>
      </c>
      <c r="CB41" t="s">
        <v>1612</v>
      </c>
      <c r="CC41" t="s">
        <v>1612</v>
      </c>
      <c r="CD41" t="s">
        <v>1612</v>
      </c>
      <c r="CE41" t="s">
        <v>421</v>
      </c>
      <c r="CF41" t="s">
        <v>1612</v>
      </c>
      <c r="CG41" t="s">
        <v>425</v>
      </c>
      <c r="CH41" t="s">
        <v>1612</v>
      </c>
      <c r="CI41" t="s">
        <v>1612</v>
      </c>
      <c r="CJ41" t="s">
        <v>1612</v>
      </c>
      <c r="CK41" t="s">
        <v>1612</v>
      </c>
      <c r="CL41" t="s">
        <v>1612</v>
      </c>
      <c r="CM41" t="s">
        <v>1612</v>
      </c>
      <c r="CN41" t="s">
        <v>1193</v>
      </c>
      <c r="CO41" t="s">
        <v>1193</v>
      </c>
      <c r="CP41" t="s">
        <v>1193</v>
      </c>
      <c r="CQ41" t="s">
        <v>1193</v>
      </c>
      <c r="CR41" t="s">
        <v>1193</v>
      </c>
      <c r="CS41" t="s">
        <v>1193</v>
      </c>
      <c r="CT41" t="s">
        <v>1193</v>
      </c>
      <c r="CU41" t="s">
        <v>1193</v>
      </c>
      <c r="CV41" t="s">
        <v>1193</v>
      </c>
      <c r="CW41" t="s">
        <v>1193</v>
      </c>
      <c r="CX41" t="s">
        <v>1193</v>
      </c>
      <c r="CY41" t="s">
        <v>1193</v>
      </c>
      <c r="CZ41" t="s">
        <v>1621</v>
      </c>
      <c r="DA41" t="s">
        <v>1621</v>
      </c>
      <c r="DB41" t="s">
        <v>1623</v>
      </c>
      <c r="DC41" t="s">
        <v>1622</v>
      </c>
      <c r="DD41" t="s">
        <v>1622</v>
      </c>
      <c r="DE41" t="s">
        <v>1622</v>
      </c>
      <c r="DF41" t="s">
        <v>1622</v>
      </c>
      <c r="DG41" t="s">
        <v>1621</v>
      </c>
      <c r="DH41" t="s">
        <v>1622</v>
      </c>
      <c r="DI41" t="s">
        <v>1622</v>
      </c>
      <c r="DJ41" t="s">
        <v>1622</v>
      </c>
      <c r="DK41" t="s">
        <v>1622</v>
      </c>
      <c r="DL41" t="s">
        <v>1622</v>
      </c>
      <c r="DM41" t="s">
        <v>1622</v>
      </c>
      <c r="DN41" t="s">
        <v>1621</v>
      </c>
      <c r="DO41" t="s">
        <v>1622</v>
      </c>
      <c r="DP41" t="s">
        <v>1621</v>
      </c>
      <c r="DQ41" t="s">
        <v>1622</v>
      </c>
      <c r="DR41" t="s">
        <v>1622</v>
      </c>
      <c r="DS41" t="s">
        <v>1622</v>
      </c>
      <c r="DT41" t="s">
        <v>1623</v>
      </c>
      <c r="DU41" t="s">
        <v>1621</v>
      </c>
      <c r="DV41" t="s">
        <v>1622</v>
      </c>
      <c r="DW41" t="s">
        <v>1622</v>
      </c>
      <c r="DX41" t="s">
        <v>1622</v>
      </c>
      <c r="DY41" t="s">
        <v>1622</v>
      </c>
      <c r="DZ41" t="s">
        <v>1623</v>
      </c>
      <c r="EA41" t="s">
        <v>1622</v>
      </c>
      <c r="EB41" t="s">
        <v>1621</v>
      </c>
      <c r="EC41" t="s">
        <v>1622</v>
      </c>
      <c r="ED41" t="s">
        <v>1622</v>
      </c>
      <c r="EE41" t="s">
        <v>1622</v>
      </c>
      <c r="EF41" t="s">
        <v>1623</v>
      </c>
      <c r="EG41" t="s">
        <v>1622</v>
      </c>
      <c r="EH41" t="s">
        <v>1622</v>
      </c>
      <c r="EI41" t="s">
        <v>1621</v>
      </c>
      <c r="EJ41" t="s">
        <v>1624</v>
      </c>
      <c r="EK41" t="s">
        <v>1624</v>
      </c>
      <c r="EL41" t="s">
        <v>1624</v>
      </c>
      <c r="EM41" t="s">
        <v>1624</v>
      </c>
      <c r="EN41" t="s">
        <v>1624</v>
      </c>
      <c r="EO41" t="s">
        <v>1624</v>
      </c>
      <c r="EP41">
        <v>42826</v>
      </c>
      <c r="EQ41">
        <v>42826</v>
      </c>
      <c r="ER41">
        <v>42826</v>
      </c>
      <c r="ES41">
        <v>42826</v>
      </c>
      <c r="ET41">
        <v>42826</v>
      </c>
      <c r="EU41">
        <v>42644</v>
      </c>
      <c r="EV41" t="s">
        <v>1643</v>
      </c>
      <c r="EW41">
        <v>11</v>
      </c>
      <c r="EX41">
        <v>0</v>
      </c>
      <c r="EY41">
        <v>0</v>
      </c>
      <c r="EZ41">
        <v>0.82</v>
      </c>
      <c r="FA41" t="s">
        <v>1628</v>
      </c>
      <c r="FB41" t="s">
        <v>1628</v>
      </c>
      <c r="FC41" t="s">
        <v>2069</v>
      </c>
    </row>
    <row r="42" spans="1:159">
      <c r="A42" t="s">
        <v>299</v>
      </c>
      <c r="B42" t="s">
        <v>298</v>
      </c>
      <c r="C42" t="s">
        <v>2070</v>
      </c>
      <c r="D42" t="s">
        <v>2071</v>
      </c>
      <c r="E42" t="s">
        <v>2072</v>
      </c>
      <c r="F42" t="s">
        <v>2073</v>
      </c>
      <c r="G42">
        <v>5</v>
      </c>
      <c r="H42">
        <v>1</v>
      </c>
      <c r="I42">
        <v>24</v>
      </c>
      <c r="J42">
        <v>5</v>
      </c>
      <c r="K42">
        <v>17</v>
      </c>
      <c r="L42">
        <v>9</v>
      </c>
      <c r="M42">
        <v>13</v>
      </c>
      <c r="N42">
        <v>67</v>
      </c>
      <c r="O42">
        <v>1</v>
      </c>
      <c r="P42" t="s">
        <v>1193</v>
      </c>
      <c r="Q42" t="s">
        <v>1612</v>
      </c>
      <c r="R42" t="s">
        <v>1612</v>
      </c>
      <c r="S42" t="s">
        <v>1193</v>
      </c>
      <c r="T42" t="s">
        <v>1193</v>
      </c>
      <c r="U42" t="s">
        <v>1193</v>
      </c>
      <c r="V42" t="s">
        <v>1193</v>
      </c>
      <c r="W42" t="s">
        <v>1193</v>
      </c>
      <c r="X42" t="s">
        <v>1193</v>
      </c>
      <c r="Y42" t="s">
        <v>1193</v>
      </c>
      <c r="Z42" t="s">
        <v>1193</v>
      </c>
      <c r="AA42" t="s">
        <v>1612</v>
      </c>
      <c r="AB42" t="s">
        <v>1612</v>
      </c>
      <c r="AC42" t="s">
        <v>1612</v>
      </c>
      <c r="AD42" t="s">
        <v>1612</v>
      </c>
      <c r="AE42" t="s">
        <v>1612</v>
      </c>
      <c r="AF42" t="s">
        <v>1612</v>
      </c>
      <c r="AG42" t="s">
        <v>1612</v>
      </c>
      <c r="AH42" t="s">
        <v>1612</v>
      </c>
      <c r="AI42" t="s">
        <v>1612</v>
      </c>
      <c r="AJ42" t="s">
        <v>1612</v>
      </c>
      <c r="AK42" t="s">
        <v>1612</v>
      </c>
      <c r="AL42" t="s">
        <v>1612</v>
      </c>
      <c r="AM42" t="s">
        <v>1612</v>
      </c>
      <c r="AN42" t="s">
        <v>1612</v>
      </c>
      <c r="AO42" t="s">
        <v>1612</v>
      </c>
      <c r="AP42" t="s">
        <v>1612</v>
      </c>
      <c r="AQ42">
        <v>22786</v>
      </c>
      <c r="AR42">
        <v>1970231</v>
      </c>
      <c r="AS42" t="s">
        <v>2074</v>
      </c>
      <c r="AT42" t="s">
        <v>402</v>
      </c>
      <c r="AU42">
        <v>15372000</v>
      </c>
      <c r="AV42">
        <v>15372000</v>
      </c>
      <c r="AW42">
        <v>15372000</v>
      </c>
      <c r="AX42">
        <v>15372000</v>
      </c>
      <c r="AY42">
        <v>15372000</v>
      </c>
      <c r="AZ42">
        <v>15372000</v>
      </c>
      <c r="BA42">
        <v>15372000</v>
      </c>
      <c r="BB42" t="s">
        <v>2063</v>
      </c>
      <c r="BC42">
        <v>14500000</v>
      </c>
      <c r="BD42">
        <v>15500000</v>
      </c>
      <c r="BE42">
        <v>15500000</v>
      </c>
      <c r="BF42">
        <v>15500000</v>
      </c>
      <c r="BG42">
        <v>13500000</v>
      </c>
      <c r="BH42">
        <v>11230000</v>
      </c>
      <c r="BI42">
        <v>7308000</v>
      </c>
      <c r="BJ42" t="s">
        <v>2063</v>
      </c>
      <c r="BK42" t="s">
        <v>2075</v>
      </c>
      <c r="BL42" t="s">
        <v>1215</v>
      </c>
      <c r="BM42" t="s">
        <v>2076</v>
      </c>
      <c r="BN42" t="s">
        <v>1214</v>
      </c>
      <c r="BO42" t="s">
        <v>2077</v>
      </c>
      <c r="BP42" t="s">
        <v>1214</v>
      </c>
      <c r="BQ42" t="s">
        <v>2078</v>
      </c>
      <c r="BR42" t="s">
        <v>1612</v>
      </c>
      <c r="BS42" t="s">
        <v>1214</v>
      </c>
      <c r="BT42" t="s">
        <v>2068</v>
      </c>
      <c r="BU42" t="s">
        <v>417</v>
      </c>
      <c r="BV42" t="s">
        <v>1194</v>
      </c>
      <c r="BW42" t="s">
        <v>1194</v>
      </c>
      <c r="BX42" t="s">
        <v>1194</v>
      </c>
      <c r="BY42" t="s">
        <v>1193</v>
      </c>
      <c r="BZ42" t="s">
        <v>1194</v>
      </c>
      <c r="CA42" t="s">
        <v>1193</v>
      </c>
      <c r="CB42" t="s">
        <v>1612</v>
      </c>
      <c r="CC42" t="s">
        <v>1612</v>
      </c>
      <c r="CD42" t="s">
        <v>1612</v>
      </c>
      <c r="CE42" t="s">
        <v>421</v>
      </c>
      <c r="CF42" t="s">
        <v>1612</v>
      </c>
      <c r="CG42" t="s">
        <v>425</v>
      </c>
      <c r="CH42" t="s">
        <v>1612</v>
      </c>
      <c r="CI42" t="s">
        <v>1612</v>
      </c>
      <c r="CJ42" t="s">
        <v>1612</v>
      </c>
      <c r="CK42" t="s">
        <v>2079</v>
      </c>
      <c r="CL42" t="s">
        <v>1612</v>
      </c>
      <c r="CM42" t="s">
        <v>2079</v>
      </c>
      <c r="CN42" t="s">
        <v>1193</v>
      </c>
      <c r="CO42" t="s">
        <v>1193</v>
      </c>
      <c r="CP42" t="s">
        <v>1193</v>
      </c>
      <c r="CQ42" t="s">
        <v>1193</v>
      </c>
      <c r="CR42" t="s">
        <v>1193</v>
      </c>
      <c r="CS42" t="s">
        <v>1193</v>
      </c>
      <c r="CT42" t="s">
        <v>1193</v>
      </c>
      <c r="CU42" t="s">
        <v>1193</v>
      </c>
      <c r="CV42" t="s">
        <v>1193</v>
      </c>
      <c r="CW42" t="s">
        <v>1193</v>
      </c>
      <c r="CX42" t="s">
        <v>1193</v>
      </c>
      <c r="CY42" t="s">
        <v>1193</v>
      </c>
      <c r="CZ42" t="s">
        <v>1621</v>
      </c>
      <c r="DA42" t="s">
        <v>1621</v>
      </c>
      <c r="DB42" t="s">
        <v>1623</v>
      </c>
      <c r="DC42" t="s">
        <v>1622</v>
      </c>
      <c r="DD42" t="s">
        <v>1622</v>
      </c>
      <c r="DE42" t="s">
        <v>1622</v>
      </c>
      <c r="DF42" t="s">
        <v>1622</v>
      </c>
      <c r="DG42" t="s">
        <v>1621</v>
      </c>
      <c r="DH42" t="s">
        <v>1623</v>
      </c>
      <c r="DI42" t="s">
        <v>1621</v>
      </c>
      <c r="DJ42" t="s">
        <v>1622</v>
      </c>
      <c r="DK42" t="s">
        <v>1622</v>
      </c>
      <c r="DL42" t="s">
        <v>1623</v>
      </c>
      <c r="DM42" t="s">
        <v>1623</v>
      </c>
      <c r="DN42" t="s">
        <v>1623</v>
      </c>
      <c r="DO42" t="s">
        <v>1623</v>
      </c>
      <c r="DP42" t="s">
        <v>1623</v>
      </c>
      <c r="DQ42" t="s">
        <v>1623</v>
      </c>
      <c r="DR42" t="s">
        <v>1622</v>
      </c>
      <c r="DS42" t="s">
        <v>1622</v>
      </c>
      <c r="DT42" t="s">
        <v>1623</v>
      </c>
      <c r="DU42" t="s">
        <v>1621</v>
      </c>
      <c r="DV42" t="s">
        <v>1622</v>
      </c>
      <c r="DW42" t="s">
        <v>1622</v>
      </c>
      <c r="DX42" t="s">
        <v>1622</v>
      </c>
      <c r="DY42" t="s">
        <v>1622</v>
      </c>
      <c r="DZ42" t="s">
        <v>1623</v>
      </c>
      <c r="EA42" t="s">
        <v>1622</v>
      </c>
      <c r="EB42" t="s">
        <v>1621</v>
      </c>
      <c r="EC42" t="s">
        <v>1622</v>
      </c>
      <c r="ED42" t="s">
        <v>1622</v>
      </c>
      <c r="EE42" t="s">
        <v>1622</v>
      </c>
      <c r="EF42" t="s">
        <v>1623</v>
      </c>
      <c r="EG42" t="s">
        <v>1622</v>
      </c>
      <c r="EH42" t="s">
        <v>1622</v>
      </c>
      <c r="EI42" t="s">
        <v>1621</v>
      </c>
      <c r="EJ42" t="s">
        <v>1624</v>
      </c>
      <c r="EK42" t="s">
        <v>1624</v>
      </c>
      <c r="EL42" t="s">
        <v>1624</v>
      </c>
      <c r="EM42" t="s">
        <v>1624</v>
      </c>
      <c r="EN42" t="s">
        <v>1624</v>
      </c>
      <c r="EO42" t="s">
        <v>1624</v>
      </c>
      <c r="EP42">
        <v>42826</v>
      </c>
      <c r="EQ42">
        <v>42826</v>
      </c>
      <c r="ER42" t="s">
        <v>2080</v>
      </c>
      <c r="ES42">
        <v>42826</v>
      </c>
      <c r="ET42">
        <v>42826</v>
      </c>
      <c r="EU42">
        <v>42644</v>
      </c>
      <c r="EV42" t="s">
        <v>1626</v>
      </c>
      <c r="EW42">
        <v>10</v>
      </c>
      <c r="EX42">
        <v>5</v>
      </c>
      <c r="EY42">
        <v>0</v>
      </c>
      <c r="EZ42">
        <v>0</v>
      </c>
      <c r="FA42" t="s">
        <v>1627</v>
      </c>
      <c r="FB42" t="s">
        <v>1627</v>
      </c>
      <c r="FC42" t="s">
        <v>2081</v>
      </c>
    </row>
    <row r="43" spans="1:159">
      <c r="A43" t="s">
        <v>297</v>
      </c>
      <c r="B43" t="s">
        <v>296</v>
      </c>
      <c r="C43" t="s">
        <v>2082</v>
      </c>
      <c r="D43" t="s">
        <v>2083</v>
      </c>
      <c r="E43" t="s">
        <v>2084</v>
      </c>
      <c r="F43" t="s">
        <v>2085</v>
      </c>
      <c r="G43">
        <v>5</v>
      </c>
      <c r="H43">
        <v>1</v>
      </c>
      <c r="I43">
        <v>24</v>
      </c>
      <c r="J43">
        <v>5</v>
      </c>
      <c r="K43">
        <v>17</v>
      </c>
      <c r="L43">
        <v>9</v>
      </c>
      <c r="M43">
        <v>13</v>
      </c>
      <c r="N43">
        <v>67</v>
      </c>
      <c r="O43">
        <v>1</v>
      </c>
      <c r="P43" t="s">
        <v>1193</v>
      </c>
      <c r="Q43" t="s">
        <v>1612</v>
      </c>
      <c r="R43" t="s">
        <v>1612</v>
      </c>
      <c r="S43" t="s">
        <v>1193</v>
      </c>
      <c r="T43" t="s">
        <v>1193</v>
      </c>
      <c r="U43" t="s">
        <v>1196</v>
      </c>
      <c r="V43" t="s">
        <v>1193</v>
      </c>
      <c r="W43" t="s">
        <v>1193</v>
      </c>
      <c r="X43" t="s">
        <v>1193</v>
      </c>
      <c r="Y43" t="s">
        <v>1193</v>
      </c>
      <c r="Z43" t="s">
        <v>1196</v>
      </c>
      <c r="AA43" t="s">
        <v>1612</v>
      </c>
      <c r="AB43" t="s">
        <v>1612</v>
      </c>
      <c r="AC43">
        <v>42460</v>
      </c>
      <c r="AD43" t="s">
        <v>1612</v>
      </c>
      <c r="AE43" t="s">
        <v>1612</v>
      </c>
      <c r="AF43" t="s">
        <v>1612</v>
      </c>
      <c r="AG43" t="s">
        <v>1612</v>
      </c>
      <c r="AH43">
        <v>42460</v>
      </c>
      <c r="AI43" t="s">
        <v>1612</v>
      </c>
      <c r="AJ43" t="s">
        <v>1612</v>
      </c>
      <c r="AK43" t="s">
        <v>2086</v>
      </c>
      <c r="AL43" t="s">
        <v>1612</v>
      </c>
      <c r="AM43" t="s">
        <v>1612</v>
      </c>
      <c r="AN43" t="s">
        <v>1612</v>
      </c>
      <c r="AO43" t="s">
        <v>1612</v>
      </c>
      <c r="AP43" t="s">
        <v>2087</v>
      </c>
      <c r="AQ43">
        <v>20527</v>
      </c>
      <c r="AR43">
        <v>0</v>
      </c>
      <c r="AS43" t="s">
        <v>1855</v>
      </c>
      <c r="AT43" t="s">
        <v>404</v>
      </c>
      <c r="AU43">
        <v>13931000</v>
      </c>
      <c r="AV43">
        <v>13977666.666666666</v>
      </c>
      <c r="AW43">
        <v>13977667</v>
      </c>
      <c r="AX43">
        <v>13977667</v>
      </c>
      <c r="AY43">
        <v>13931000</v>
      </c>
      <c r="AZ43">
        <v>13977666.666666666</v>
      </c>
      <c r="BA43">
        <v>13977667</v>
      </c>
      <c r="BB43" t="s">
        <v>2088</v>
      </c>
      <c r="BC43">
        <v>12846000</v>
      </c>
      <c r="BD43">
        <v>12993000</v>
      </c>
      <c r="BE43">
        <v>13224000</v>
      </c>
      <c r="BF43">
        <v>13979000</v>
      </c>
      <c r="BG43">
        <v>12846000</v>
      </c>
      <c r="BH43">
        <v>12993000</v>
      </c>
      <c r="BI43">
        <v>13224000</v>
      </c>
      <c r="BJ43" t="s">
        <v>2089</v>
      </c>
      <c r="BK43" t="s">
        <v>2090</v>
      </c>
      <c r="BL43" t="s">
        <v>1215</v>
      </c>
      <c r="BM43" t="s">
        <v>2091</v>
      </c>
      <c r="BN43" t="s">
        <v>1214</v>
      </c>
      <c r="BO43" t="s">
        <v>2092</v>
      </c>
      <c r="BP43" t="s">
        <v>1215</v>
      </c>
      <c r="BQ43" t="s">
        <v>2093</v>
      </c>
      <c r="BR43" t="s">
        <v>1612</v>
      </c>
      <c r="BS43" t="s">
        <v>1214</v>
      </c>
      <c r="BT43" t="s">
        <v>2094</v>
      </c>
      <c r="BU43" t="s">
        <v>416</v>
      </c>
      <c r="BV43" t="s">
        <v>1193</v>
      </c>
      <c r="BW43" t="s">
        <v>1193</v>
      </c>
      <c r="BX43" t="s">
        <v>1193</v>
      </c>
      <c r="BY43" t="s">
        <v>1193</v>
      </c>
      <c r="BZ43" t="s">
        <v>1193</v>
      </c>
      <c r="CA43" t="s">
        <v>1193</v>
      </c>
      <c r="CB43" t="s">
        <v>421</v>
      </c>
      <c r="CC43" t="s">
        <v>422</v>
      </c>
      <c r="CD43" t="s">
        <v>424</v>
      </c>
      <c r="CE43" t="s">
        <v>423</v>
      </c>
      <c r="CF43" t="s">
        <v>423</v>
      </c>
      <c r="CG43" t="s">
        <v>422</v>
      </c>
      <c r="CH43" t="s">
        <v>1612</v>
      </c>
      <c r="CI43" t="s">
        <v>1612</v>
      </c>
      <c r="CJ43" t="s">
        <v>1612</v>
      </c>
      <c r="CK43" t="s">
        <v>1612</v>
      </c>
      <c r="CL43" t="s">
        <v>1612</v>
      </c>
      <c r="CM43" t="s">
        <v>1612</v>
      </c>
      <c r="CN43" t="s">
        <v>1193</v>
      </c>
      <c r="CO43" t="s">
        <v>1193</v>
      </c>
      <c r="CP43" t="s">
        <v>1193</v>
      </c>
      <c r="CQ43" t="s">
        <v>1193</v>
      </c>
      <c r="CR43" t="s">
        <v>1193</v>
      </c>
      <c r="CS43" t="s">
        <v>1193</v>
      </c>
      <c r="CT43" t="s">
        <v>1193</v>
      </c>
      <c r="CU43" t="s">
        <v>1193</v>
      </c>
      <c r="CV43" t="s">
        <v>1193</v>
      </c>
      <c r="CW43" t="s">
        <v>1193</v>
      </c>
      <c r="CX43" t="s">
        <v>1194</v>
      </c>
      <c r="CY43" t="s">
        <v>1194</v>
      </c>
      <c r="CZ43" t="s">
        <v>1622</v>
      </c>
      <c r="DA43" t="s">
        <v>1622</v>
      </c>
      <c r="DB43" t="s">
        <v>1623</v>
      </c>
      <c r="DC43" t="s">
        <v>1622</v>
      </c>
      <c r="DD43" t="s">
        <v>1622</v>
      </c>
      <c r="DE43" t="s">
        <v>1623</v>
      </c>
      <c r="DF43" t="s">
        <v>1623</v>
      </c>
      <c r="DG43" t="s">
        <v>1623</v>
      </c>
      <c r="DH43" t="s">
        <v>1623</v>
      </c>
      <c r="DI43" t="s">
        <v>1622</v>
      </c>
      <c r="DJ43" t="s">
        <v>1623</v>
      </c>
      <c r="DK43" t="s">
        <v>1623</v>
      </c>
      <c r="DL43" t="s">
        <v>1623</v>
      </c>
      <c r="DM43" t="s">
        <v>1623</v>
      </c>
      <c r="DN43" t="s">
        <v>1623</v>
      </c>
      <c r="DO43" t="s">
        <v>1623</v>
      </c>
      <c r="DP43" t="s">
        <v>1623</v>
      </c>
      <c r="DQ43" t="s">
        <v>1623</v>
      </c>
      <c r="DR43" t="s">
        <v>1622</v>
      </c>
      <c r="DS43" t="s">
        <v>1622</v>
      </c>
      <c r="DT43" t="s">
        <v>1623</v>
      </c>
      <c r="DU43" t="s">
        <v>1623</v>
      </c>
      <c r="DV43" t="s">
        <v>1623</v>
      </c>
      <c r="DW43" t="s">
        <v>1623</v>
      </c>
      <c r="DX43" t="s">
        <v>1623</v>
      </c>
      <c r="DY43" t="s">
        <v>1623</v>
      </c>
      <c r="DZ43" t="s">
        <v>1623</v>
      </c>
      <c r="EA43" t="s">
        <v>1623</v>
      </c>
      <c r="EB43" t="s">
        <v>1623</v>
      </c>
      <c r="EC43" t="s">
        <v>1623</v>
      </c>
      <c r="ED43" t="s">
        <v>1623</v>
      </c>
      <c r="EE43" t="s">
        <v>1623</v>
      </c>
      <c r="EF43" t="s">
        <v>1623</v>
      </c>
      <c r="EG43" t="s">
        <v>1623</v>
      </c>
      <c r="EH43" t="s">
        <v>1623</v>
      </c>
      <c r="EI43" t="s">
        <v>1623</v>
      </c>
      <c r="EJ43" t="s">
        <v>1625</v>
      </c>
      <c r="EK43" t="s">
        <v>1625</v>
      </c>
      <c r="EL43" t="s">
        <v>1625</v>
      </c>
      <c r="EM43" t="s">
        <v>1625</v>
      </c>
      <c r="EN43" t="s">
        <v>1625</v>
      </c>
      <c r="EO43" t="s">
        <v>1625</v>
      </c>
      <c r="EP43" t="s">
        <v>2024</v>
      </c>
      <c r="EQ43" t="s">
        <v>2024</v>
      </c>
      <c r="ER43" t="s">
        <v>2024</v>
      </c>
      <c r="ES43" t="s">
        <v>2024</v>
      </c>
      <c r="ET43" t="s">
        <v>2024</v>
      </c>
      <c r="EU43" t="s">
        <v>2024</v>
      </c>
      <c r="EV43" t="s">
        <v>1643</v>
      </c>
      <c r="EW43">
        <v>112</v>
      </c>
      <c r="EX43">
        <v>35</v>
      </c>
      <c r="EY43">
        <v>19</v>
      </c>
      <c r="EZ43">
        <v>1</v>
      </c>
      <c r="FA43" t="s">
        <v>1627</v>
      </c>
      <c r="FB43" t="s">
        <v>1675</v>
      </c>
      <c r="FC43" t="s">
        <v>2095</v>
      </c>
    </row>
    <row r="44" spans="1:159">
      <c r="A44" t="s">
        <v>295</v>
      </c>
      <c r="B44" t="s">
        <v>294</v>
      </c>
      <c r="C44" t="s">
        <v>2096</v>
      </c>
      <c r="D44" t="s">
        <v>2097</v>
      </c>
      <c r="E44" t="s">
        <v>2098</v>
      </c>
      <c r="F44" t="s">
        <v>2099</v>
      </c>
      <c r="G44">
        <v>5</v>
      </c>
      <c r="H44">
        <v>1</v>
      </c>
      <c r="I44">
        <v>24</v>
      </c>
      <c r="J44">
        <v>5</v>
      </c>
      <c r="K44">
        <v>17</v>
      </c>
      <c r="L44">
        <v>9</v>
      </c>
      <c r="M44">
        <v>13</v>
      </c>
      <c r="N44">
        <v>67</v>
      </c>
      <c r="O44">
        <v>1</v>
      </c>
      <c r="P44" t="s">
        <v>1193</v>
      </c>
      <c r="Q44" t="s">
        <v>1612</v>
      </c>
      <c r="R44" t="s">
        <v>1612</v>
      </c>
      <c r="S44" t="s">
        <v>1193</v>
      </c>
      <c r="T44" t="s">
        <v>1193</v>
      </c>
      <c r="U44" t="s">
        <v>1193</v>
      </c>
      <c r="V44" t="s">
        <v>1193</v>
      </c>
      <c r="W44" t="s">
        <v>1193</v>
      </c>
      <c r="X44" t="s">
        <v>1193</v>
      </c>
      <c r="Y44" t="s">
        <v>1193</v>
      </c>
      <c r="Z44" t="s">
        <v>1193</v>
      </c>
      <c r="AA44" t="s">
        <v>1612</v>
      </c>
      <c r="AB44" t="s">
        <v>1612</v>
      </c>
      <c r="AC44" t="s">
        <v>1612</v>
      </c>
      <c r="AD44" t="s">
        <v>1612</v>
      </c>
      <c r="AE44" t="s">
        <v>1612</v>
      </c>
      <c r="AF44" t="s">
        <v>1612</v>
      </c>
      <c r="AG44" t="s">
        <v>1612</v>
      </c>
      <c r="AH44" t="s">
        <v>1612</v>
      </c>
      <c r="AI44" t="s">
        <v>1612</v>
      </c>
      <c r="AJ44" t="s">
        <v>1612</v>
      </c>
      <c r="AK44" t="s">
        <v>1612</v>
      </c>
      <c r="AL44" t="s">
        <v>1612</v>
      </c>
      <c r="AM44" t="s">
        <v>1612</v>
      </c>
      <c r="AN44" t="s">
        <v>1612</v>
      </c>
      <c r="AO44" t="s">
        <v>1612</v>
      </c>
      <c r="AP44" t="s">
        <v>1612</v>
      </c>
      <c r="AQ44">
        <v>9246</v>
      </c>
      <c r="AR44">
        <v>327713.99999999994</v>
      </c>
      <c r="AS44">
        <v>0</v>
      </c>
      <c r="AT44" t="s">
        <v>402</v>
      </c>
      <c r="AU44">
        <v>6041000</v>
      </c>
      <c r="AV44">
        <v>6041000</v>
      </c>
      <c r="AW44">
        <v>6041000</v>
      </c>
      <c r="AX44">
        <v>6041000</v>
      </c>
      <c r="AY44">
        <v>6041000</v>
      </c>
      <c r="AZ44">
        <v>6041000</v>
      </c>
      <c r="BA44">
        <v>6041000</v>
      </c>
      <c r="BB44" t="s">
        <v>2100</v>
      </c>
      <c r="BC44">
        <v>5431000</v>
      </c>
      <c r="BD44">
        <v>6412000</v>
      </c>
      <c r="BE44">
        <v>6041000</v>
      </c>
      <c r="BF44">
        <v>6280000</v>
      </c>
      <c r="BG44">
        <v>5431000</v>
      </c>
      <c r="BH44">
        <v>6412000</v>
      </c>
      <c r="BI44">
        <v>5370000</v>
      </c>
      <c r="BJ44" t="s">
        <v>2101</v>
      </c>
      <c r="BK44" t="s">
        <v>2102</v>
      </c>
      <c r="BL44" t="s">
        <v>1215</v>
      </c>
      <c r="BM44" t="s">
        <v>2103</v>
      </c>
      <c r="BN44" t="s">
        <v>1215</v>
      </c>
      <c r="BO44" t="s">
        <v>2104</v>
      </c>
      <c r="BP44" t="s">
        <v>1215</v>
      </c>
      <c r="BQ44" t="s">
        <v>2105</v>
      </c>
      <c r="BR44" t="s">
        <v>1624</v>
      </c>
      <c r="BS44" t="s">
        <v>1217</v>
      </c>
      <c r="BT44" t="s">
        <v>1744</v>
      </c>
      <c r="BU44" t="s">
        <v>419</v>
      </c>
      <c r="BV44" t="s">
        <v>1193</v>
      </c>
      <c r="BW44" t="s">
        <v>1193</v>
      </c>
      <c r="BX44" t="s">
        <v>1193</v>
      </c>
      <c r="BY44" t="s">
        <v>1193</v>
      </c>
      <c r="BZ44" t="s">
        <v>1193</v>
      </c>
      <c r="CA44" t="s">
        <v>1193</v>
      </c>
      <c r="CB44" t="s">
        <v>422</v>
      </c>
      <c r="CC44" t="s">
        <v>422</v>
      </c>
      <c r="CD44" t="s">
        <v>422</v>
      </c>
      <c r="CE44" t="s">
        <v>422</v>
      </c>
      <c r="CF44" t="s">
        <v>422</v>
      </c>
      <c r="CG44" t="s">
        <v>422</v>
      </c>
      <c r="CH44" t="s">
        <v>1612</v>
      </c>
      <c r="CI44" t="s">
        <v>1612</v>
      </c>
      <c r="CJ44" t="s">
        <v>2106</v>
      </c>
      <c r="CK44" t="s">
        <v>1612</v>
      </c>
      <c r="CL44" t="s">
        <v>1612</v>
      </c>
      <c r="CM44" t="s">
        <v>1612</v>
      </c>
      <c r="CN44" t="s">
        <v>1193</v>
      </c>
      <c r="CO44" t="s">
        <v>1193</v>
      </c>
      <c r="CP44" t="s">
        <v>1193</v>
      </c>
      <c r="CQ44" t="s">
        <v>1193</v>
      </c>
      <c r="CR44" t="s">
        <v>1193</v>
      </c>
      <c r="CS44" t="s">
        <v>1193</v>
      </c>
      <c r="CT44" t="s">
        <v>1193</v>
      </c>
      <c r="CU44" t="s">
        <v>1193</v>
      </c>
      <c r="CV44" t="s">
        <v>1193</v>
      </c>
      <c r="CW44" t="s">
        <v>1193</v>
      </c>
      <c r="CX44" t="s">
        <v>1193</v>
      </c>
      <c r="CY44" t="s">
        <v>1193</v>
      </c>
      <c r="CZ44" t="s">
        <v>1623</v>
      </c>
      <c r="DA44" t="s">
        <v>1623</v>
      </c>
      <c r="DB44" t="s">
        <v>1623</v>
      </c>
      <c r="DC44" t="s">
        <v>1622</v>
      </c>
      <c r="DD44" t="s">
        <v>1623</v>
      </c>
      <c r="DE44" t="s">
        <v>1622</v>
      </c>
      <c r="DF44" t="s">
        <v>1623</v>
      </c>
      <c r="DG44" t="s">
        <v>1623</v>
      </c>
      <c r="DH44" t="s">
        <v>1623</v>
      </c>
      <c r="DI44" t="s">
        <v>1623</v>
      </c>
      <c r="DJ44" t="s">
        <v>1623</v>
      </c>
      <c r="DK44" t="s">
        <v>1623</v>
      </c>
      <c r="DL44" t="s">
        <v>1623</v>
      </c>
      <c r="DM44" t="s">
        <v>1623</v>
      </c>
      <c r="DN44" t="s">
        <v>1623</v>
      </c>
      <c r="DO44" t="s">
        <v>1623</v>
      </c>
      <c r="DP44" t="s">
        <v>1623</v>
      </c>
      <c r="DQ44" t="s">
        <v>1623</v>
      </c>
      <c r="DR44" t="s">
        <v>1622</v>
      </c>
      <c r="DS44" t="s">
        <v>1623</v>
      </c>
      <c r="DT44" t="s">
        <v>1623</v>
      </c>
      <c r="DU44" t="s">
        <v>1623</v>
      </c>
      <c r="DV44" t="s">
        <v>1623</v>
      </c>
      <c r="DW44" t="s">
        <v>1622</v>
      </c>
      <c r="DX44" t="s">
        <v>1623</v>
      </c>
      <c r="DY44" t="s">
        <v>1623</v>
      </c>
      <c r="DZ44" t="s">
        <v>1623</v>
      </c>
      <c r="EA44" t="s">
        <v>1623</v>
      </c>
      <c r="EB44" t="s">
        <v>1623</v>
      </c>
      <c r="EC44" t="s">
        <v>1623</v>
      </c>
      <c r="ED44" t="s">
        <v>1622</v>
      </c>
      <c r="EE44" t="s">
        <v>1623</v>
      </c>
      <c r="EF44" t="s">
        <v>1623</v>
      </c>
      <c r="EG44" t="s">
        <v>1622</v>
      </c>
      <c r="EH44" t="s">
        <v>1623</v>
      </c>
      <c r="EI44" t="s">
        <v>1623</v>
      </c>
      <c r="EJ44" t="s">
        <v>1624</v>
      </c>
      <c r="EK44" t="s">
        <v>1625</v>
      </c>
      <c r="EL44" t="s">
        <v>1625</v>
      </c>
      <c r="EM44" t="s">
        <v>1624</v>
      </c>
      <c r="EN44" t="s">
        <v>1625</v>
      </c>
      <c r="EO44" t="s">
        <v>1624</v>
      </c>
      <c r="EP44">
        <v>42947</v>
      </c>
      <c r="EQ44" t="s">
        <v>1705</v>
      </c>
      <c r="ER44" t="s">
        <v>1705</v>
      </c>
      <c r="ES44">
        <v>42766</v>
      </c>
      <c r="ET44">
        <v>43131</v>
      </c>
      <c r="EU44">
        <v>42766</v>
      </c>
      <c r="EV44" t="s">
        <v>1659</v>
      </c>
      <c r="EW44">
        <v>71</v>
      </c>
      <c r="EX44">
        <v>2</v>
      </c>
      <c r="EY44">
        <v>2</v>
      </c>
      <c r="EZ44">
        <v>1</v>
      </c>
      <c r="FA44" t="s">
        <v>1628</v>
      </c>
      <c r="FB44" t="s">
        <v>1628</v>
      </c>
      <c r="FC44" t="s">
        <v>2107</v>
      </c>
    </row>
    <row r="45" spans="1:159">
      <c r="A45" t="s">
        <v>293</v>
      </c>
      <c r="B45" t="s">
        <v>292</v>
      </c>
      <c r="C45" t="s">
        <v>1758</v>
      </c>
      <c r="D45" t="s">
        <v>1759</v>
      </c>
      <c r="E45" t="s">
        <v>1760</v>
      </c>
      <c r="F45" t="s">
        <v>2108</v>
      </c>
      <c r="G45">
        <v>5</v>
      </c>
      <c r="H45">
        <v>1</v>
      </c>
      <c r="I45">
        <v>24</v>
      </c>
      <c r="J45">
        <v>5</v>
      </c>
      <c r="K45">
        <v>17</v>
      </c>
      <c r="L45">
        <v>9</v>
      </c>
      <c r="M45">
        <v>13</v>
      </c>
      <c r="N45">
        <v>67</v>
      </c>
      <c r="O45">
        <v>1</v>
      </c>
      <c r="P45" t="s">
        <v>1193</v>
      </c>
      <c r="Q45" t="s">
        <v>1612</v>
      </c>
      <c r="R45" t="s">
        <v>1612</v>
      </c>
      <c r="S45" t="s">
        <v>1193</v>
      </c>
      <c r="T45" t="s">
        <v>1193</v>
      </c>
      <c r="U45" t="s">
        <v>1196</v>
      </c>
      <c r="V45" t="s">
        <v>1193</v>
      </c>
      <c r="W45" t="s">
        <v>1193</v>
      </c>
      <c r="X45" t="s">
        <v>1193</v>
      </c>
      <c r="Y45" t="s">
        <v>1196</v>
      </c>
      <c r="Z45" t="s">
        <v>1193</v>
      </c>
      <c r="AA45" t="s">
        <v>1612</v>
      </c>
      <c r="AB45" t="s">
        <v>1612</v>
      </c>
      <c r="AC45">
        <v>42644</v>
      </c>
      <c r="AD45" t="s">
        <v>1612</v>
      </c>
      <c r="AE45" t="s">
        <v>1612</v>
      </c>
      <c r="AF45" t="s">
        <v>1612</v>
      </c>
      <c r="AG45">
        <v>42461</v>
      </c>
      <c r="AH45" t="s">
        <v>1612</v>
      </c>
      <c r="AI45" t="s">
        <v>1612</v>
      </c>
      <c r="AJ45" t="s">
        <v>1612</v>
      </c>
      <c r="AK45" t="s">
        <v>2109</v>
      </c>
      <c r="AL45" t="s">
        <v>1612</v>
      </c>
      <c r="AM45" t="s">
        <v>1612</v>
      </c>
      <c r="AN45" t="s">
        <v>1612</v>
      </c>
      <c r="AO45" t="s">
        <v>1764</v>
      </c>
      <c r="AP45" t="s">
        <v>1612</v>
      </c>
      <c r="AQ45">
        <v>13123</v>
      </c>
      <c r="AR45">
        <v>0</v>
      </c>
      <c r="AS45" t="s">
        <v>1613</v>
      </c>
      <c r="AT45" t="s">
        <v>402</v>
      </c>
      <c r="AU45">
        <v>8592000</v>
      </c>
      <c r="AV45">
        <v>8592000</v>
      </c>
      <c r="AW45">
        <v>8592000</v>
      </c>
      <c r="AX45">
        <v>8592000</v>
      </c>
      <c r="AY45">
        <v>8592000</v>
      </c>
      <c r="AZ45">
        <v>8592000</v>
      </c>
      <c r="BA45">
        <v>8592000</v>
      </c>
      <c r="BB45" t="s">
        <v>1765</v>
      </c>
      <c r="BC45">
        <v>8592000</v>
      </c>
      <c r="BD45">
        <v>8592000</v>
      </c>
      <c r="BE45">
        <v>8592000</v>
      </c>
      <c r="BF45">
        <v>8592000</v>
      </c>
      <c r="BG45">
        <v>8592000</v>
      </c>
      <c r="BH45">
        <v>8592000</v>
      </c>
      <c r="BI45">
        <v>8592000</v>
      </c>
      <c r="BJ45" t="s">
        <v>1765</v>
      </c>
      <c r="BK45" t="s">
        <v>1766</v>
      </c>
      <c r="BL45" t="s">
        <v>1216</v>
      </c>
      <c r="BM45" t="s">
        <v>2110</v>
      </c>
      <c r="BN45" t="s">
        <v>1215</v>
      </c>
      <c r="BO45" t="s">
        <v>2111</v>
      </c>
      <c r="BP45" t="s">
        <v>1215</v>
      </c>
      <c r="BQ45" t="s">
        <v>2112</v>
      </c>
      <c r="BR45" t="s">
        <v>1612</v>
      </c>
      <c r="BS45" t="s">
        <v>1217</v>
      </c>
      <c r="BT45" t="s">
        <v>1770</v>
      </c>
      <c r="BU45" t="s">
        <v>417</v>
      </c>
      <c r="BV45" t="s">
        <v>1193</v>
      </c>
      <c r="BW45" t="s">
        <v>1194</v>
      </c>
      <c r="BX45" t="s">
        <v>1194</v>
      </c>
      <c r="BY45" t="s">
        <v>1193</v>
      </c>
      <c r="BZ45" t="s">
        <v>1194</v>
      </c>
      <c r="CA45" t="s">
        <v>1193</v>
      </c>
      <c r="CB45" t="s">
        <v>422</v>
      </c>
      <c r="CC45" t="s">
        <v>1612</v>
      </c>
      <c r="CD45" t="s">
        <v>1612</v>
      </c>
      <c r="CE45" t="s">
        <v>424</v>
      </c>
      <c r="CF45" t="s">
        <v>1612</v>
      </c>
      <c r="CG45" t="s">
        <v>422</v>
      </c>
      <c r="CH45" t="s">
        <v>1612</v>
      </c>
      <c r="CI45" t="s">
        <v>1612</v>
      </c>
      <c r="CJ45" t="s">
        <v>1612</v>
      </c>
      <c r="CK45" t="s">
        <v>1612</v>
      </c>
      <c r="CL45" t="s">
        <v>1612</v>
      </c>
      <c r="CM45" t="s">
        <v>1612</v>
      </c>
      <c r="CN45" t="s">
        <v>1193</v>
      </c>
      <c r="CO45" t="s">
        <v>1193</v>
      </c>
      <c r="CP45" t="s">
        <v>1194</v>
      </c>
      <c r="CQ45" t="s">
        <v>1193</v>
      </c>
      <c r="CR45" t="s">
        <v>1193</v>
      </c>
      <c r="CS45" t="s">
        <v>1194</v>
      </c>
      <c r="CT45" t="s">
        <v>1193</v>
      </c>
      <c r="CU45" t="s">
        <v>1193</v>
      </c>
      <c r="CV45" t="s">
        <v>1193</v>
      </c>
      <c r="CW45" t="s">
        <v>1193</v>
      </c>
      <c r="CX45" t="s">
        <v>1193</v>
      </c>
      <c r="CY45" t="s">
        <v>1194</v>
      </c>
      <c r="CZ45" t="s">
        <v>1622</v>
      </c>
      <c r="DA45" t="s">
        <v>1622</v>
      </c>
      <c r="DB45" t="s">
        <v>1623</v>
      </c>
      <c r="DC45" t="s">
        <v>1622</v>
      </c>
      <c r="DD45" t="s">
        <v>1623</v>
      </c>
      <c r="DE45" t="s">
        <v>1622</v>
      </c>
      <c r="DF45" t="s">
        <v>1622</v>
      </c>
      <c r="DG45" t="s">
        <v>1622</v>
      </c>
      <c r="DH45" t="s">
        <v>1623</v>
      </c>
      <c r="DI45" t="s">
        <v>1623</v>
      </c>
      <c r="DJ45" t="s">
        <v>1623</v>
      </c>
      <c r="DK45" t="s">
        <v>1622</v>
      </c>
      <c r="DL45" t="s">
        <v>1623</v>
      </c>
      <c r="DM45" t="s">
        <v>1623</v>
      </c>
      <c r="DN45" t="s">
        <v>1623</v>
      </c>
      <c r="DO45" t="s">
        <v>1623</v>
      </c>
      <c r="DP45" t="s">
        <v>1623</v>
      </c>
      <c r="DQ45" t="s">
        <v>1623</v>
      </c>
      <c r="DR45" t="s">
        <v>1622</v>
      </c>
      <c r="DS45" t="s">
        <v>1623</v>
      </c>
      <c r="DT45" t="s">
        <v>1623</v>
      </c>
      <c r="DU45" t="s">
        <v>1622</v>
      </c>
      <c r="DV45" t="s">
        <v>1623</v>
      </c>
      <c r="DW45" t="s">
        <v>1623</v>
      </c>
      <c r="DX45" t="s">
        <v>1623</v>
      </c>
      <c r="DY45" t="s">
        <v>1623</v>
      </c>
      <c r="DZ45" t="s">
        <v>1623</v>
      </c>
      <c r="EA45" t="s">
        <v>1623</v>
      </c>
      <c r="EB45" t="s">
        <v>1622</v>
      </c>
      <c r="EC45" t="s">
        <v>1623</v>
      </c>
      <c r="ED45" t="s">
        <v>1622</v>
      </c>
      <c r="EE45" t="s">
        <v>1622</v>
      </c>
      <c r="EF45" t="s">
        <v>1623</v>
      </c>
      <c r="EG45" t="s">
        <v>1622</v>
      </c>
      <c r="EH45" t="s">
        <v>1623</v>
      </c>
      <c r="EI45" t="s">
        <v>1622</v>
      </c>
      <c r="EJ45" t="s">
        <v>1624</v>
      </c>
      <c r="EK45" t="s">
        <v>1624</v>
      </c>
      <c r="EL45" t="s">
        <v>1625</v>
      </c>
      <c r="EM45" t="s">
        <v>1624</v>
      </c>
      <c r="EN45" t="s">
        <v>1625</v>
      </c>
      <c r="EO45" t="s">
        <v>1624</v>
      </c>
      <c r="EP45">
        <v>43191</v>
      </c>
      <c r="EQ45">
        <v>43191</v>
      </c>
      <c r="ER45">
        <v>43191</v>
      </c>
      <c r="ES45">
        <v>43191</v>
      </c>
      <c r="ET45">
        <v>43191</v>
      </c>
      <c r="EU45">
        <v>43191</v>
      </c>
      <c r="EV45" t="s">
        <v>1626</v>
      </c>
      <c r="EW45">
        <v>75</v>
      </c>
      <c r="EX45">
        <v>6</v>
      </c>
      <c r="EY45">
        <v>0</v>
      </c>
      <c r="EZ45">
        <v>1</v>
      </c>
      <c r="FA45" t="s">
        <v>1627</v>
      </c>
      <c r="FB45" t="s">
        <v>1627</v>
      </c>
      <c r="FC45" t="s">
        <v>1771</v>
      </c>
    </row>
    <row r="46" spans="1:159">
      <c r="A46" t="s">
        <v>291</v>
      </c>
      <c r="B46" t="s">
        <v>290</v>
      </c>
      <c r="C46" t="s">
        <v>2113</v>
      </c>
      <c r="D46" t="s">
        <v>2114</v>
      </c>
      <c r="E46" t="s">
        <v>2115</v>
      </c>
      <c r="F46" t="s">
        <v>2116</v>
      </c>
      <c r="G46">
        <v>5</v>
      </c>
      <c r="H46">
        <v>1</v>
      </c>
      <c r="I46">
        <v>24</v>
      </c>
      <c r="J46">
        <v>4</v>
      </c>
      <c r="K46">
        <v>17</v>
      </c>
      <c r="L46">
        <v>9</v>
      </c>
      <c r="M46">
        <v>13</v>
      </c>
      <c r="N46">
        <v>67</v>
      </c>
      <c r="O46">
        <v>1</v>
      </c>
      <c r="P46" t="s">
        <v>1193</v>
      </c>
      <c r="Q46" t="s">
        <v>1612</v>
      </c>
      <c r="R46" t="s">
        <v>1612</v>
      </c>
      <c r="S46" t="s">
        <v>1193</v>
      </c>
      <c r="T46" t="s">
        <v>1193</v>
      </c>
      <c r="U46" t="s">
        <v>1193</v>
      </c>
      <c r="V46" t="s">
        <v>1193</v>
      </c>
      <c r="W46" t="s">
        <v>1193</v>
      </c>
      <c r="X46" t="s">
        <v>1193</v>
      </c>
      <c r="Y46" t="s">
        <v>1193</v>
      </c>
      <c r="Z46" t="s">
        <v>1193</v>
      </c>
      <c r="AA46" t="s">
        <v>1612</v>
      </c>
      <c r="AB46" t="s">
        <v>1612</v>
      </c>
      <c r="AC46" t="s">
        <v>1612</v>
      </c>
      <c r="AD46" t="s">
        <v>1612</v>
      </c>
      <c r="AE46" t="s">
        <v>1612</v>
      </c>
      <c r="AF46" t="s">
        <v>1612</v>
      </c>
      <c r="AG46" t="s">
        <v>1612</v>
      </c>
      <c r="AH46" t="s">
        <v>1612</v>
      </c>
      <c r="AI46" t="s">
        <v>1612</v>
      </c>
      <c r="AJ46" t="s">
        <v>1612</v>
      </c>
      <c r="AK46" t="s">
        <v>1612</v>
      </c>
      <c r="AL46" t="s">
        <v>1612</v>
      </c>
      <c r="AM46" t="s">
        <v>1612</v>
      </c>
      <c r="AN46" t="s">
        <v>1612</v>
      </c>
      <c r="AO46" t="s">
        <v>1612</v>
      </c>
      <c r="AP46" t="s">
        <v>1612</v>
      </c>
      <c r="AQ46">
        <v>10607</v>
      </c>
      <c r="AR46">
        <v>0</v>
      </c>
      <c r="AS46" t="s">
        <v>2117</v>
      </c>
      <c r="AT46" t="s">
        <v>405</v>
      </c>
      <c r="AU46">
        <v>14048482</v>
      </c>
      <c r="AV46">
        <v>14048482</v>
      </c>
      <c r="AW46">
        <v>13079099.1243582</v>
      </c>
      <c r="AX46">
        <v>15257495.8756418</v>
      </c>
      <c r="AY46">
        <v>14048482</v>
      </c>
      <c r="AZ46">
        <v>14048482</v>
      </c>
      <c r="BA46">
        <v>13079099</v>
      </c>
      <c r="BB46" t="s">
        <v>2118</v>
      </c>
      <c r="BC46">
        <v>14842286.780000001</v>
      </c>
      <c r="BD46">
        <v>13252111</v>
      </c>
      <c r="BE46">
        <v>15341245.75</v>
      </c>
      <c r="BF46">
        <v>14617157.302477598</v>
      </c>
      <c r="BG46">
        <v>14842287</v>
      </c>
      <c r="BH46">
        <v>13252111</v>
      </c>
      <c r="BI46">
        <v>15341245.75</v>
      </c>
      <c r="BJ46" t="s">
        <v>2119</v>
      </c>
      <c r="BK46" t="s">
        <v>2120</v>
      </c>
      <c r="BL46" t="s">
        <v>1215</v>
      </c>
      <c r="BM46" t="s">
        <v>2121</v>
      </c>
      <c r="BN46" t="s">
        <v>1215</v>
      </c>
      <c r="BO46" t="s">
        <v>2122</v>
      </c>
      <c r="BP46" t="s">
        <v>1215</v>
      </c>
      <c r="BQ46" t="s">
        <v>2123</v>
      </c>
      <c r="BR46" t="s">
        <v>1612</v>
      </c>
      <c r="BS46" t="s">
        <v>1217</v>
      </c>
      <c r="BT46" t="s">
        <v>2124</v>
      </c>
      <c r="BU46" t="s">
        <v>417</v>
      </c>
      <c r="BV46" t="s">
        <v>1194</v>
      </c>
      <c r="BW46" t="s">
        <v>1194</v>
      </c>
      <c r="BX46" t="s">
        <v>1193</v>
      </c>
      <c r="BY46" t="s">
        <v>1193</v>
      </c>
      <c r="BZ46" t="s">
        <v>1194</v>
      </c>
      <c r="CA46" t="s">
        <v>1194</v>
      </c>
      <c r="CB46" t="s">
        <v>1612</v>
      </c>
      <c r="CC46" t="s">
        <v>1612</v>
      </c>
      <c r="CD46" t="s">
        <v>425</v>
      </c>
      <c r="CE46" t="s">
        <v>427</v>
      </c>
      <c r="CF46" t="s">
        <v>1612</v>
      </c>
      <c r="CG46" t="s">
        <v>1612</v>
      </c>
      <c r="CH46" t="s">
        <v>1612</v>
      </c>
      <c r="CI46" t="s">
        <v>1612</v>
      </c>
      <c r="CJ46" t="s">
        <v>1612</v>
      </c>
      <c r="CK46" t="s">
        <v>1612</v>
      </c>
      <c r="CL46" t="s">
        <v>1612</v>
      </c>
      <c r="CM46" t="s">
        <v>1612</v>
      </c>
      <c r="CN46" t="s">
        <v>1193</v>
      </c>
      <c r="CO46" t="s">
        <v>1193</v>
      </c>
      <c r="CP46" t="s">
        <v>1194</v>
      </c>
      <c r="CQ46" t="s">
        <v>1194</v>
      </c>
      <c r="CR46" t="s">
        <v>1194</v>
      </c>
      <c r="CS46" t="s">
        <v>1194</v>
      </c>
      <c r="CT46" t="s">
        <v>1193</v>
      </c>
      <c r="CU46" t="s">
        <v>1193</v>
      </c>
      <c r="CV46" t="s">
        <v>1193</v>
      </c>
      <c r="CW46" t="s">
        <v>1194</v>
      </c>
      <c r="CX46" t="s">
        <v>1193</v>
      </c>
      <c r="CY46" t="s">
        <v>1194</v>
      </c>
      <c r="CZ46" t="s">
        <v>1623</v>
      </c>
      <c r="DA46" t="s">
        <v>1622</v>
      </c>
      <c r="DB46" t="s">
        <v>1622</v>
      </c>
      <c r="DC46" t="s">
        <v>1622</v>
      </c>
      <c r="DD46" t="s">
        <v>1622</v>
      </c>
      <c r="DE46" t="s">
        <v>1623</v>
      </c>
      <c r="DF46" t="s">
        <v>1622</v>
      </c>
      <c r="DG46" t="s">
        <v>1622</v>
      </c>
      <c r="DH46" t="s">
        <v>1622</v>
      </c>
      <c r="DI46" t="s">
        <v>1622</v>
      </c>
      <c r="DJ46" t="s">
        <v>1622</v>
      </c>
      <c r="DK46" t="s">
        <v>1623</v>
      </c>
      <c r="DL46" t="s">
        <v>1622</v>
      </c>
      <c r="DM46" t="s">
        <v>1622</v>
      </c>
      <c r="DN46" t="s">
        <v>1622</v>
      </c>
      <c r="DO46" t="s">
        <v>1623</v>
      </c>
      <c r="DP46" t="s">
        <v>1622</v>
      </c>
      <c r="DQ46" t="s">
        <v>1623</v>
      </c>
      <c r="DR46" t="s">
        <v>1623</v>
      </c>
      <c r="DS46" t="s">
        <v>1623</v>
      </c>
      <c r="DT46" t="s">
        <v>1623</v>
      </c>
      <c r="DU46" t="s">
        <v>1623</v>
      </c>
      <c r="DV46" t="s">
        <v>1623</v>
      </c>
      <c r="DW46" t="s">
        <v>1623</v>
      </c>
      <c r="DX46" t="s">
        <v>1622</v>
      </c>
      <c r="DY46" t="s">
        <v>1622</v>
      </c>
      <c r="DZ46" t="s">
        <v>1622</v>
      </c>
      <c r="EA46" t="s">
        <v>1622</v>
      </c>
      <c r="EB46" t="s">
        <v>1622</v>
      </c>
      <c r="EC46" t="s">
        <v>1623</v>
      </c>
      <c r="ED46" t="s">
        <v>1623</v>
      </c>
      <c r="EE46" t="s">
        <v>1623</v>
      </c>
      <c r="EF46" t="s">
        <v>1623</v>
      </c>
      <c r="EG46" t="s">
        <v>1623</v>
      </c>
      <c r="EH46" t="s">
        <v>1623</v>
      </c>
      <c r="EI46" t="s">
        <v>1623</v>
      </c>
      <c r="EJ46" t="s">
        <v>1624</v>
      </c>
      <c r="EK46" t="s">
        <v>1624</v>
      </c>
      <c r="EL46" t="s">
        <v>1624</v>
      </c>
      <c r="EM46" t="s">
        <v>1625</v>
      </c>
      <c r="EN46" t="s">
        <v>1624</v>
      </c>
      <c r="EO46" t="s">
        <v>1625</v>
      </c>
      <c r="EP46" t="s">
        <v>2125</v>
      </c>
      <c r="EQ46" t="s">
        <v>2125</v>
      </c>
      <c r="ER46" t="s">
        <v>2125</v>
      </c>
      <c r="ES46" t="s">
        <v>2125</v>
      </c>
      <c r="ET46" t="s">
        <v>2125</v>
      </c>
      <c r="EU46" t="s">
        <v>2125</v>
      </c>
      <c r="EV46" t="s">
        <v>1643</v>
      </c>
      <c r="EW46">
        <v>8</v>
      </c>
      <c r="EX46">
        <v>2</v>
      </c>
      <c r="EY46">
        <v>0</v>
      </c>
      <c r="EZ46">
        <v>1</v>
      </c>
      <c r="FA46" t="s">
        <v>1628</v>
      </c>
      <c r="FB46" t="s">
        <v>1628</v>
      </c>
      <c r="FC46" t="s">
        <v>2126</v>
      </c>
    </row>
    <row r="47" spans="1:159">
      <c r="A47" t="s">
        <v>289</v>
      </c>
      <c r="B47" t="s">
        <v>288</v>
      </c>
      <c r="C47" t="s">
        <v>2127</v>
      </c>
      <c r="D47" t="s">
        <v>2128</v>
      </c>
      <c r="E47" t="s">
        <v>2129</v>
      </c>
      <c r="F47" t="s">
        <v>2130</v>
      </c>
      <c r="G47">
        <v>5</v>
      </c>
      <c r="H47">
        <v>1</v>
      </c>
      <c r="I47">
        <v>24</v>
      </c>
      <c r="J47">
        <v>5</v>
      </c>
      <c r="K47">
        <v>17</v>
      </c>
      <c r="L47">
        <v>9</v>
      </c>
      <c r="M47">
        <v>13</v>
      </c>
      <c r="N47">
        <v>67</v>
      </c>
      <c r="O47">
        <v>1</v>
      </c>
      <c r="P47" t="s">
        <v>1193</v>
      </c>
      <c r="Q47" t="s">
        <v>1612</v>
      </c>
      <c r="R47" t="s">
        <v>1612</v>
      </c>
      <c r="S47" t="s">
        <v>1193</v>
      </c>
      <c r="T47" t="s">
        <v>1193</v>
      </c>
      <c r="U47" t="s">
        <v>1193</v>
      </c>
      <c r="V47" t="s">
        <v>1193</v>
      </c>
      <c r="W47" t="s">
        <v>1193</v>
      </c>
      <c r="X47" t="s">
        <v>1193</v>
      </c>
      <c r="Y47" t="s">
        <v>1193</v>
      </c>
      <c r="Z47" t="s">
        <v>1193</v>
      </c>
      <c r="AA47" t="s">
        <v>1612</v>
      </c>
      <c r="AB47" t="s">
        <v>1612</v>
      </c>
      <c r="AC47" t="s">
        <v>1612</v>
      </c>
      <c r="AD47" t="s">
        <v>1612</v>
      </c>
      <c r="AE47" t="s">
        <v>1612</v>
      </c>
      <c r="AF47" t="s">
        <v>1612</v>
      </c>
      <c r="AG47" t="s">
        <v>1612</v>
      </c>
      <c r="AH47" t="s">
        <v>1612</v>
      </c>
      <c r="AI47" t="s">
        <v>1612</v>
      </c>
      <c r="AJ47" t="s">
        <v>1612</v>
      </c>
      <c r="AK47" t="s">
        <v>1612</v>
      </c>
      <c r="AL47" t="s">
        <v>1612</v>
      </c>
      <c r="AM47" t="s">
        <v>1612</v>
      </c>
      <c r="AN47" t="s">
        <v>1612</v>
      </c>
      <c r="AO47" t="s">
        <v>1612</v>
      </c>
      <c r="AP47" t="s">
        <v>1612</v>
      </c>
      <c r="AQ47">
        <v>8381</v>
      </c>
      <c r="AR47">
        <v>0</v>
      </c>
      <c r="AS47" t="s">
        <v>2063</v>
      </c>
      <c r="AT47" t="s">
        <v>402</v>
      </c>
      <c r="AU47">
        <v>6782214</v>
      </c>
      <c r="AV47">
        <v>7477880</v>
      </c>
      <c r="AW47">
        <v>7477880</v>
      </c>
      <c r="AX47">
        <v>7477880</v>
      </c>
      <c r="AY47">
        <v>6782214</v>
      </c>
      <c r="AZ47">
        <v>7747881</v>
      </c>
      <c r="BA47">
        <v>7477866</v>
      </c>
      <c r="BB47" t="s">
        <v>2131</v>
      </c>
      <c r="BC47">
        <v>5936863</v>
      </c>
      <c r="BD47">
        <v>6568805</v>
      </c>
      <c r="BE47">
        <v>8393339</v>
      </c>
      <c r="BF47">
        <v>8316283.333333334</v>
      </c>
      <c r="BG47">
        <v>5936862.3499999996</v>
      </c>
      <c r="BH47">
        <v>7802805</v>
      </c>
      <c r="BI47">
        <v>8801046</v>
      </c>
      <c r="BJ47" t="s">
        <v>2132</v>
      </c>
      <c r="BK47" t="s">
        <v>2133</v>
      </c>
      <c r="BL47" t="s">
        <v>1216</v>
      </c>
      <c r="BM47" t="s">
        <v>2134</v>
      </c>
      <c r="BN47" t="s">
        <v>1214</v>
      </c>
      <c r="BO47" t="s">
        <v>2135</v>
      </c>
      <c r="BP47" t="s">
        <v>1214</v>
      </c>
      <c r="BQ47" t="s">
        <v>2136</v>
      </c>
      <c r="BR47" t="s">
        <v>1612</v>
      </c>
      <c r="BS47" t="s">
        <v>1217</v>
      </c>
      <c r="BT47" t="s">
        <v>2137</v>
      </c>
      <c r="BU47" t="s">
        <v>416</v>
      </c>
      <c r="BV47" t="s">
        <v>1194</v>
      </c>
      <c r="BW47" t="s">
        <v>1194</v>
      </c>
      <c r="BX47" t="s">
        <v>1194</v>
      </c>
      <c r="BY47" t="s">
        <v>1194</v>
      </c>
      <c r="BZ47" t="s">
        <v>1194</v>
      </c>
      <c r="CA47" t="s">
        <v>1194</v>
      </c>
      <c r="CB47" t="s">
        <v>1612</v>
      </c>
      <c r="CC47" t="s">
        <v>1612</v>
      </c>
      <c r="CD47" t="s">
        <v>1612</v>
      </c>
      <c r="CE47" t="s">
        <v>1612</v>
      </c>
      <c r="CF47" t="s">
        <v>1612</v>
      </c>
      <c r="CG47" t="s">
        <v>1612</v>
      </c>
      <c r="CH47" t="s">
        <v>1612</v>
      </c>
      <c r="CI47" t="s">
        <v>1612</v>
      </c>
      <c r="CJ47" t="s">
        <v>1612</v>
      </c>
      <c r="CK47" t="s">
        <v>1612</v>
      </c>
      <c r="CL47" t="s">
        <v>1612</v>
      </c>
      <c r="CM47" t="s">
        <v>1612</v>
      </c>
      <c r="CN47" t="s">
        <v>1193</v>
      </c>
      <c r="CO47" t="s">
        <v>1193</v>
      </c>
      <c r="CP47" t="s">
        <v>1193</v>
      </c>
      <c r="CQ47" t="s">
        <v>1193</v>
      </c>
      <c r="CR47" t="s">
        <v>1193</v>
      </c>
      <c r="CS47" t="s">
        <v>1193</v>
      </c>
      <c r="CT47" t="s">
        <v>1193</v>
      </c>
      <c r="CU47" t="s">
        <v>1193</v>
      </c>
      <c r="CV47" t="s">
        <v>1193</v>
      </c>
      <c r="CW47" t="s">
        <v>1193</v>
      </c>
      <c r="CX47" t="s">
        <v>1193</v>
      </c>
      <c r="CY47" t="s">
        <v>1193</v>
      </c>
      <c r="CZ47" t="s">
        <v>1621</v>
      </c>
      <c r="DA47" t="s">
        <v>1622</v>
      </c>
      <c r="DB47" t="s">
        <v>1623</v>
      </c>
      <c r="DC47" t="s">
        <v>1622</v>
      </c>
      <c r="DD47" t="s">
        <v>1622</v>
      </c>
      <c r="DE47" t="s">
        <v>1622</v>
      </c>
      <c r="DF47" t="s">
        <v>1622</v>
      </c>
      <c r="DG47" t="s">
        <v>1622</v>
      </c>
      <c r="DH47" t="s">
        <v>1622</v>
      </c>
      <c r="DI47" t="s">
        <v>1622</v>
      </c>
      <c r="DJ47" t="s">
        <v>1623</v>
      </c>
      <c r="DK47" t="s">
        <v>1622</v>
      </c>
      <c r="DL47" t="s">
        <v>1623</v>
      </c>
      <c r="DM47" t="s">
        <v>1623</v>
      </c>
      <c r="DN47" t="s">
        <v>1622</v>
      </c>
      <c r="DO47" t="s">
        <v>1623</v>
      </c>
      <c r="DP47" t="s">
        <v>1623</v>
      </c>
      <c r="DQ47" t="s">
        <v>1622</v>
      </c>
      <c r="DR47" t="s">
        <v>1622</v>
      </c>
      <c r="DS47" t="s">
        <v>1622</v>
      </c>
      <c r="DT47" t="s">
        <v>1623</v>
      </c>
      <c r="DU47" t="s">
        <v>1622</v>
      </c>
      <c r="DV47" t="s">
        <v>1623</v>
      </c>
      <c r="DW47" t="s">
        <v>1622</v>
      </c>
      <c r="DX47" t="s">
        <v>1622</v>
      </c>
      <c r="DY47" t="s">
        <v>1623</v>
      </c>
      <c r="DZ47" t="s">
        <v>1622</v>
      </c>
      <c r="EA47" t="s">
        <v>1623</v>
      </c>
      <c r="EB47" t="s">
        <v>1622</v>
      </c>
      <c r="EC47" t="s">
        <v>1622</v>
      </c>
      <c r="ED47" t="s">
        <v>1622</v>
      </c>
      <c r="EE47" t="s">
        <v>1622</v>
      </c>
      <c r="EF47" t="s">
        <v>1622</v>
      </c>
      <c r="EG47" t="s">
        <v>1622</v>
      </c>
      <c r="EH47" t="s">
        <v>1622</v>
      </c>
      <c r="EI47" t="s">
        <v>1622</v>
      </c>
      <c r="EJ47" t="s">
        <v>1625</v>
      </c>
      <c r="EK47" t="s">
        <v>1625</v>
      </c>
      <c r="EL47" t="s">
        <v>1625</v>
      </c>
      <c r="EM47" t="s">
        <v>1625</v>
      </c>
      <c r="EN47" t="s">
        <v>1625</v>
      </c>
      <c r="EO47" t="s">
        <v>1625</v>
      </c>
      <c r="EP47" t="s">
        <v>1613</v>
      </c>
      <c r="EQ47" t="s">
        <v>1613</v>
      </c>
      <c r="ER47" t="s">
        <v>1613</v>
      </c>
      <c r="ES47" t="s">
        <v>1613</v>
      </c>
      <c r="ET47" t="s">
        <v>1613</v>
      </c>
      <c r="EU47" t="s">
        <v>1613</v>
      </c>
      <c r="EV47" t="s">
        <v>1626</v>
      </c>
      <c r="EW47">
        <v>4</v>
      </c>
      <c r="EX47">
        <v>6</v>
      </c>
      <c r="EY47">
        <v>0</v>
      </c>
      <c r="EZ47">
        <v>1</v>
      </c>
      <c r="FA47" t="s">
        <v>1627</v>
      </c>
      <c r="FB47" t="s">
        <v>1628</v>
      </c>
      <c r="FC47" t="s">
        <v>2138</v>
      </c>
    </row>
    <row r="48" spans="1:159">
      <c r="A48" t="s">
        <v>287</v>
      </c>
      <c r="B48" t="s">
        <v>286</v>
      </c>
      <c r="C48" t="s">
        <v>2139</v>
      </c>
      <c r="D48" t="s">
        <v>2140</v>
      </c>
      <c r="E48" t="s">
        <v>2141</v>
      </c>
      <c r="F48" t="s">
        <v>2142</v>
      </c>
      <c r="G48">
        <v>5</v>
      </c>
      <c r="H48">
        <v>1</v>
      </c>
      <c r="I48">
        <v>24</v>
      </c>
      <c r="J48">
        <v>5</v>
      </c>
      <c r="K48">
        <v>17</v>
      </c>
      <c r="L48">
        <v>9</v>
      </c>
      <c r="M48">
        <v>13</v>
      </c>
      <c r="N48">
        <v>67</v>
      </c>
      <c r="O48">
        <v>1</v>
      </c>
      <c r="P48" t="s">
        <v>1193</v>
      </c>
      <c r="Q48" t="s">
        <v>1612</v>
      </c>
      <c r="R48" t="s">
        <v>1612</v>
      </c>
      <c r="S48" t="s">
        <v>1193</v>
      </c>
      <c r="T48" t="s">
        <v>1193</v>
      </c>
      <c r="U48" t="s">
        <v>1193</v>
      </c>
      <c r="V48" t="s">
        <v>1196</v>
      </c>
      <c r="W48" t="s">
        <v>1193</v>
      </c>
      <c r="X48" t="s">
        <v>1193</v>
      </c>
      <c r="Y48" t="s">
        <v>1193</v>
      </c>
      <c r="Z48" t="s">
        <v>1193</v>
      </c>
      <c r="AA48" t="s">
        <v>1612</v>
      </c>
      <c r="AB48" t="s">
        <v>1612</v>
      </c>
      <c r="AC48" t="s">
        <v>1612</v>
      </c>
      <c r="AD48">
        <v>42460</v>
      </c>
      <c r="AE48" t="s">
        <v>1612</v>
      </c>
      <c r="AF48" t="s">
        <v>1612</v>
      </c>
      <c r="AG48" t="s">
        <v>1612</v>
      </c>
      <c r="AH48" t="s">
        <v>1612</v>
      </c>
      <c r="AI48" t="s">
        <v>1612</v>
      </c>
      <c r="AJ48" t="s">
        <v>1612</v>
      </c>
      <c r="AK48" t="s">
        <v>1612</v>
      </c>
      <c r="AL48" t="s">
        <v>2143</v>
      </c>
      <c r="AM48" t="s">
        <v>1612</v>
      </c>
      <c r="AN48" t="s">
        <v>1612</v>
      </c>
      <c r="AO48" t="s">
        <v>1612</v>
      </c>
      <c r="AP48" t="s">
        <v>1612</v>
      </c>
      <c r="AQ48">
        <v>7384</v>
      </c>
      <c r="AR48">
        <v>11960</v>
      </c>
      <c r="AS48" t="s">
        <v>1613</v>
      </c>
      <c r="AT48" t="s">
        <v>402</v>
      </c>
      <c r="AU48">
        <v>5619500</v>
      </c>
      <c r="AV48">
        <v>5619500</v>
      </c>
      <c r="AW48">
        <v>5619500</v>
      </c>
      <c r="AX48">
        <v>5619500</v>
      </c>
      <c r="AY48">
        <v>5619500</v>
      </c>
      <c r="AZ48">
        <v>5619500</v>
      </c>
      <c r="BA48">
        <v>5619500</v>
      </c>
      <c r="BB48" t="s">
        <v>1613</v>
      </c>
      <c r="BC48">
        <v>5619431.152184247</v>
      </c>
      <c r="BD48">
        <v>5619431.152184247</v>
      </c>
      <c r="BE48">
        <v>5619431.152184247</v>
      </c>
      <c r="BF48">
        <v>5619431.152184247</v>
      </c>
      <c r="BG48">
        <v>5619431.152184247</v>
      </c>
      <c r="BH48">
        <v>5619431.152184247</v>
      </c>
      <c r="BI48">
        <v>5619431.152184247</v>
      </c>
      <c r="BJ48" t="s">
        <v>1613</v>
      </c>
      <c r="BK48" t="s">
        <v>2144</v>
      </c>
      <c r="BL48" t="s">
        <v>1215</v>
      </c>
      <c r="BM48" t="s">
        <v>2145</v>
      </c>
      <c r="BN48" t="s">
        <v>1217</v>
      </c>
      <c r="BO48" t="s">
        <v>2146</v>
      </c>
      <c r="BP48" t="s">
        <v>1215</v>
      </c>
      <c r="BQ48" t="s">
        <v>2147</v>
      </c>
      <c r="BR48" t="s">
        <v>1612</v>
      </c>
      <c r="BS48" t="s">
        <v>1217</v>
      </c>
      <c r="BT48" t="s">
        <v>2148</v>
      </c>
      <c r="BU48" t="s">
        <v>429</v>
      </c>
      <c r="BV48" t="s">
        <v>1193</v>
      </c>
      <c r="BW48" t="s">
        <v>1193</v>
      </c>
      <c r="BX48" t="s">
        <v>1193</v>
      </c>
      <c r="BY48" t="s">
        <v>1193</v>
      </c>
      <c r="BZ48" t="s">
        <v>1193</v>
      </c>
      <c r="CA48" t="s">
        <v>1193</v>
      </c>
      <c r="CB48" t="s">
        <v>423</v>
      </c>
      <c r="CC48" t="s">
        <v>422</v>
      </c>
      <c r="CD48" t="s">
        <v>423</v>
      </c>
      <c r="CE48" t="s">
        <v>423</v>
      </c>
      <c r="CF48" t="s">
        <v>424</v>
      </c>
      <c r="CG48" t="s">
        <v>423</v>
      </c>
      <c r="CH48" t="s">
        <v>1612</v>
      </c>
      <c r="CI48" t="s">
        <v>1612</v>
      </c>
      <c r="CJ48" t="s">
        <v>1612</v>
      </c>
      <c r="CK48" t="s">
        <v>1612</v>
      </c>
      <c r="CL48" t="s">
        <v>1612</v>
      </c>
      <c r="CM48" t="s">
        <v>1612</v>
      </c>
      <c r="CN48" t="s">
        <v>1193</v>
      </c>
      <c r="CO48" t="s">
        <v>1193</v>
      </c>
      <c r="CP48" t="s">
        <v>1194</v>
      </c>
      <c r="CQ48" t="s">
        <v>1193</v>
      </c>
      <c r="CR48" t="s">
        <v>1193</v>
      </c>
      <c r="CS48" t="s">
        <v>1193</v>
      </c>
      <c r="CT48" t="s">
        <v>1193</v>
      </c>
      <c r="CU48" t="s">
        <v>1193</v>
      </c>
      <c r="CV48" t="s">
        <v>1194</v>
      </c>
      <c r="CW48" t="s">
        <v>1193</v>
      </c>
      <c r="CX48" t="s">
        <v>1193</v>
      </c>
      <c r="CY48" t="s">
        <v>1193</v>
      </c>
      <c r="CZ48" t="s">
        <v>1623</v>
      </c>
      <c r="DA48" t="s">
        <v>1622</v>
      </c>
      <c r="DB48" t="s">
        <v>1623</v>
      </c>
      <c r="DC48" t="s">
        <v>1622</v>
      </c>
      <c r="DD48" t="s">
        <v>1622</v>
      </c>
      <c r="DE48" t="s">
        <v>1622</v>
      </c>
      <c r="DF48" t="s">
        <v>1622</v>
      </c>
      <c r="DG48" t="s">
        <v>1623</v>
      </c>
      <c r="DH48" t="s">
        <v>1623</v>
      </c>
      <c r="DI48" t="s">
        <v>1623</v>
      </c>
      <c r="DJ48" t="s">
        <v>1623</v>
      </c>
      <c r="DK48" t="s">
        <v>1623</v>
      </c>
      <c r="DL48" t="s">
        <v>1623</v>
      </c>
      <c r="DM48" t="s">
        <v>1623</v>
      </c>
      <c r="DN48" t="s">
        <v>1623</v>
      </c>
      <c r="DO48" t="s">
        <v>1623</v>
      </c>
      <c r="DP48" t="s">
        <v>1622</v>
      </c>
      <c r="DQ48" t="s">
        <v>1623</v>
      </c>
      <c r="DR48" t="s">
        <v>1622</v>
      </c>
      <c r="DS48" t="s">
        <v>1622</v>
      </c>
      <c r="DT48" t="s">
        <v>1623</v>
      </c>
      <c r="DU48" t="s">
        <v>1622</v>
      </c>
      <c r="DV48" t="s">
        <v>1622</v>
      </c>
      <c r="DW48" t="s">
        <v>1622</v>
      </c>
      <c r="DX48" t="s">
        <v>1623</v>
      </c>
      <c r="DY48" t="s">
        <v>1622</v>
      </c>
      <c r="DZ48" t="s">
        <v>1622</v>
      </c>
      <c r="EA48" t="s">
        <v>1622</v>
      </c>
      <c r="EB48" t="s">
        <v>1622</v>
      </c>
      <c r="EC48" t="s">
        <v>1622</v>
      </c>
      <c r="ED48" t="s">
        <v>1623</v>
      </c>
      <c r="EE48" t="s">
        <v>1622</v>
      </c>
      <c r="EF48" t="s">
        <v>1623</v>
      </c>
      <c r="EG48" t="s">
        <v>1622</v>
      </c>
      <c r="EH48" t="s">
        <v>1622</v>
      </c>
      <c r="EI48" t="s">
        <v>1622</v>
      </c>
      <c r="EJ48" t="s">
        <v>1624</v>
      </c>
      <c r="EK48" t="s">
        <v>1624</v>
      </c>
      <c r="EL48" t="s">
        <v>1625</v>
      </c>
      <c r="EM48" t="s">
        <v>1704</v>
      </c>
      <c r="EN48" t="s">
        <v>1624</v>
      </c>
      <c r="EO48" t="s">
        <v>1624</v>
      </c>
      <c r="EP48" t="s">
        <v>1744</v>
      </c>
      <c r="EQ48" t="s">
        <v>1744</v>
      </c>
      <c r="ER48" t="s">
        <v>1744</v>
      </c>
      <c r="ES48" t="s">
        <v>1744</v>
      </c>
      <c r="ET48" t="s">
        <v>1744</v>
      </c>
      <c r="EU48" t="s">
        <v>1744</v>
      </c>
      <c r="EV48" t="s">
        <v>1643</v>
      </c>
      <c r="EW48">
        <v>86</v>
      </c>
      <c r="EX48">
        <v>13</v>
      </c>
      <c r="EY48">
        <v>4</v>
      </c>
      <c r="EZ48">
        <v>1</v>
      </c>
      <c r="FA48" t="s">
        <v>1675</v>
      </c>
      <c r="FB48" t="s">
        <v>1628</v>
      </c>
      <c r="FC48" t="s">
        <v>2149</v>
      </c>
    </row>
    <row r="49" spans="1:159">
      <c r="A49" t="s">
        <v>285</v>
      </c>
      <c r="B49" t="s">
        <v>284</v>
      </c>
      <c r="C49" t="s">
        <v>2150</v>
      </c>
      <c r="D49" t="s">
        <v>2151</v>
      </c>
      <c r="E49" t="s">
        <v>2152</v>
      </c>
      <c r="F49" t="s">
        <v>2153</v>
      </c>
      <c r="G49">
        <v>5</v>
      </c>
      <c r="H49">
        <v>1</v>
      </c>
      <c r="I49">
        <v>24</v>
      </c>
      <c r="J49">
        <v>5</v>
      </c>
      <c r="K49">
        <v>17</v>
      </c>
      <c r="L49">
        <v>9</v>
      </c>
      <c r="M49">
        <v>13</v>
      </c>
      <c r="N49">
        <v>67</v>
      </c>
      <c r="O49">
        <v>1</v>
      </c>
      <c r="P49" t="s">
        <v>1193</v>
      </c>
      <c r="Q49" t="s">
        <v>1612</v>
      </c>
      <c r="R49" t="s">
        <v>1612</v>
      </c>
      <c r="S49" t="s">
        <v>1193</v>
      </c>
      <c r="T49" t="s">
        <v>1193</v>
      </c>
      <c r="U49" t="s">
        <v>1193</v>
      </c>
      <c r="V49" t="s">
        <v>1196</v>
      </c>
      <c r="W49" t="s">
        <v>1193</v>
      </c>
      <c r="X49" t="s">
        <v>1193</v>
      </c>
      <c r="Y49" t="s">
        <v>1196</v>
      </c>
      <c r="Z49" t="s">
        <v>1193</v>
      </c>
      <c r="AA49" t="s">
        <v>1612</v>
      </c>
      <c r="AB49" t="s">
        <v>1612</v>
      </c>
      <c r="AC49" t="s">
        <v>1612</v>
      </c>
      <c r="AD49">
        <v>42461</v>
      </c>
      <c r="AE49" t="s">
        <v>1612</v>
      </c>
      <c r="AF49" t="s">
        <v>1612</v>
      </c>
      <c r="AG49">
        <v>42461</v>
      </c>
      <c r="AH49" t="s">
        <v>1612</v>
      </c>
      <c r="AI49" t="s">
        <v>1612</v>
      </c>
      <c r="AJ49" t="s">
        <v>1612</v>
      </c>
      <c r="AK49" t="s">
        <v>1612</v>
      </c>
      <c r="AL49" t="s">
        <v>2154</v>
      </c>
      <c r="AM49" t="s">
        <v>1612</v>
      </c>
      <c r="AN49" t="s">
        <v>1612</v>
      </c>
      <c r="AO49" t="s">
        <v>2155</v>
      </c>
      <c r="AP49" t="s">
        <v>1612</v>
      </c>
      <c r="AQ49">
        <v>11822</v>
      </c>
      <c r="AR49">
        <v>1416990</v>
      </c>
      <c r="AS49" t="s">
        <v>1613</v>
      </c>
      <c r="AT49" t="s">
        <v>402</v>
      </c>
      <c r="AU49">
        <v>21940479.499999996</v>
      </c>
      <c r="AV49">
        <v>10856760.5</v>
      </c>
      <c r="AW49">
        <v>9416760.25</v>
      </c>
      <c r="AX49">
        <v>0</v>
      </c>
      <c r="AY49">
        <v>21940479.499999996</v>
      </c>
      <c r="AZ49">
        <v>10856760.5</v>
      </c>
      <c r="BA49">
        <v>9416760.25</v>
      </c>
      <c r="BB49" t="s">
        <v>1613</v>
      </c>
      <c r="BC49">
        <v>7782254.8092105258</v>
      </c>
      <c r="BD49">
        <v>4672546.1907894742</v>
      </c>
      <c r="BE49">
        <v>6189881</v>
      </c>
      <c r="BF49">
        <v>23569318</v>
      </c>
      <c r="BG49">
        <v>7782254.8092105258</v>
      </c>
      <c r="BH49">
        <v>4672546.1907894742</v>
      </c>
      <c r="BI49">
        <v>6189881</v>
      </c>
      <c r="BJ49" t="s">
        <v>1613</v>
      </c>
      <c r="BK49" t="s">
        <v>2156</v>
      </c>
      <c r="BL49" t="s">
        <v>1214</v>
      </c>
      <c r="BM49" t="s">
        <v>2157</v>
      </c>
      <c r="BN49" t="s">
        <v>1214</v>
      </c>
      <c r="BO49" t="s">
        <v>2158</v>
      </c>
      <c r="BP49" t="s">
        <v>1215</v>
      </c>
      <c r="BQ49" t="s">
        <v>2159</v>
      </c>
      <c r="BR49" t="s">
        <v>1612</v>
      </c>
      <c r="BS49" t="s">
        <v>1217</v>
      </c>
      <c r="BT49" t="s">
        <v>2160</v>
      </c>
      <c r="BU49" t="s">
        <v>418</v>
      </c>
      <c r="BV49" t="s">
        <v>1194</v>
      </c>
      <c r="BW49" t="s">
        <v>1194</v>
      </c>
      <c r="BX49" t="s">
        <v>1194</v>
      </c>
      <c r="BY49" t="s">
        <v>1194</v>
      </c>
      <c r="BZ49" t="s">
        <v>1193</v>
      </c>
      <c r="CA49" t="s">
        <v>1194</v>
      </c>
      <c r="CB49" t="s">
        <v>1612</v>
      </c>
      <c r="CC49" t="s">
        <v>1612</v>
      </c>
      <c r="CD49" t="s">
        <v>1612</v>
      </c>
      <c r="CE49" t="s">
        <v>1612</v>
      </c>
      <c r="CF49" t="s">
        <v>427</v>
      </c>
      <c r="CG49" t="s">
        <v>1612</v>
      </c>
      <c r="CH49" t="s">
        <v>1612</v>
      </c>
      <c r="CI49" t="s">
        <v>1612</v>
      </c>
      <c r="CJ49" t="s">
        <v>1612</v>
      </c>
      <c r="CK49" t="s">
        <v>1612</v>
      </c>
      <c r="CL49" t="s">
        <v>1612</v>
      </c>
      <c r="CM49" t="s">
        <v>1612</v>
      </c>
      <c r="CN49" t="s">
        <v>1193</v>
      </c>
      <c r="CO49" t="s">
        <v>1194</v>
      </c>
      <c r="CP49" t="s">
        <v>1194</v>
      </c>
      <c r="CQ49" t="s">
        <v>1194</v>
      </c>
      <c r="CR49" t="s">
        <v>1194</v>
      </c>
      <c r="CS49" t="s">
        <v>1194</v>
      </c>
      <c r="CT49" t="s">
        <v>1193</v>
      </c>
      <c r="CU49" t="s">
        <v>1193</v>
      </c>
      <c r="CV49" t="s">
        <v>1193</v>
      </c>
      <c r="CW49" t="s">
        <v>1193</v>
      </c>
      <c r="CX49" t="s">
        <v>1193</v>
      </c>
      <c r="CY49" t="s">
        <v>1193</v>
      </c>
      <c r="CZ49" t="s">
        <v>1622</v>
      </c>
      <c r="DA49" t="s">
        <v>1622</v>
      </c>
      <c r="DB49" t="s">
        <v>1622</v>
      </c>
      <c r="DC49" t="s">
        <v>1622</v>
      </c>
      <c r="DD49" t="s">
        <v>1622</v>
      </c>
      <c r="DE49" t="s">
        <v>1622</v>
      </c>
      <c r="DF49" t="s">
        <v>1622</v>
      </c>
      <c r="DG49" t="s">
        <v>1622</v>
      </c>
      <c r="DH49" t="s">
        <v>1622</v>
      </c>
      <c r="DI49" t="s">
        <v>1622</v>
      </c>
      <c r="DJ49" t="s">
        <v>1622</v>
      </c>
      <c r="DK49" t="s">
        <v>1622</v>
      </c>
      <c r="DL49" t="s">
        <v>1622</v>
      </c>
      <c r="DM49" t="s">
        <v>1622</v>
      </c>
      <c r="DN49" t="s">
        <v>1622</v>
      </c>
      <c r="DO49" t="s">
        <v>1622</v>
      </c>
      <c r="DP49" t="s">
        <v>1622</v>
      </c>
      <c r="DQ49" t="s">
        <v>1622</v>
      </c>
      <c r="DR49" t="s">
        <v>1622</v>
      </c>
      <c r="DS49" t="s">
        <v>1622</v>
      </c>
      <c r="DT49" t="s">
        <v>1622</v>
      </c>
      <c r="DU49" t="s">
        <v>1622</v>
      </c>
      <c r="DV49" t="s">
        <v>1622</v>
      </c>
      <c r="DW49" t="s">
        <v>1622</v>
      </c>
      <c r="DX49" t="s">
        <v>1622</v>
      </c>
      <c r="DY49" t="s">
        <v>1622</v>
      </c>
      <c r="DZ49" t="s">
        <v>1622</v>
      </c>
      <c r="EA49" t="s">
        <v>1622</v>
      </c>
      <c r="EB49" t="s">
        <v>1622</v>
      </c>
      <c r="EC49" t="s">
        <v>1622</v>
      </c>
      <c r="ED49" t="s">
        <v>1622</v>
      </c>
      <c r="EE49" t="s">
        <v>1622</v>
      </c>
      <c r="EF49" t="s">
        <v>1622</v>
      </c>
      <c r="EG49" t="s">
        <v>1622</v>
      </c>
      <c r="EH49" t="s">
        <v>1622</v>
      </c>
      <c r="EI49" t="s">
        <v>1622</v>
      </c>
      <c r="EJ49" t="s">
        <v>1624</v>
      </c>
      <c r="EK49" t="s">
        <v>1624</v>
      </c>
      <c r="EL49" t="s">
        <v>1624</v>
      </c>
      <c r="EM49" t="s">
        <v>1624</v>
      </c>
      <c r="EN49" t="s">
        <v>1624</v>
      </c>
      <c r="EO49" t="s">
        <v>1624</v>
      </c>
      <c r="EP49">
        <v>43831</v>
      </c>
      <c r="EQ49">
        <v>43831</v>
      </c>
      <c r="ER49">
        <v>43831</v>
      </c>
      <c r="ES49">
        <v>43831</v>
      </c>
      <c r="ET49">
        <v>43831</v>
      </c>
      <c r="EU49">
        <v>43831</v>
      </c>
      <c r="EV49" t="s">
        <v>1643</v>
      </c>
      <c r="EW49">
        <v>20</v>
      </c>
      <c r="EX49">
        <v>2</v>
      </c>
      <c r="EY49">
        <v>0</v>
      </c>
      <c r="EZ49">
        <v>1</v>
      </c>
      <c r="FA49" t="s">
        <v>1628</v>
      </c>
      <c r="FB49" t="s">
        <v>1628</v>
      </c>
      <c r="FC49" t="s">
        <v>2161</v>
      </c>
    </row>
    <row r="50" spans="1:159">
      <c r="A50" t="s">
        <v>283</v>
      </c>
      <c r="B50" t="s">
        <v>282</v>
      </c>
      <c r="C50" t="s">
        <v>2162</v>
      </c>
      <c r="D50" t="s">
        <v>2163</v>
      </c>
      <c r="E50" t="s">
        <v>2164</v>
      </c>
      <c r="F50" t="s">
        <v>2165</v>
      </c>
      <c r="G50">
        <v>5</v>
      </c>
      <c r="H50">
        <v>1</v>
      </c>
      <c r="I50">
        <v>24</v>
      </c>
      <c r="J50">
        <v>5</v>
      </c>
      <c r="K50">
        <v>17</v>
      </c>
      <c r="L50">
        <v>9</v>
      </c>
      <c r="M50">
        <v>13</v>
      </c>
      <c r="N50">
        <v>67</v>
      </c>
      <c r="O50">
        <v>1</v>
      </c>
      <c r="P50" t="s">
        <v>1193</v>
      </c>
      <c r="Q50" t="s">
        <v>1612</v>
      </c>
      <c r="R50" t="s">
        <v>1612</v>
      </c>
      <c r="S50" t="s">
        <v>1193</v>
      </c>
      <c r="T50" t="s">
        <v>1193</v>
      </c>
      <c r="U50" t="s">
        <v>1193</v>
      </c>
      <c r="V50" t="s">
        <v>1193</v>
      </c>
      <c r="W50" t="s">
        <v>1193</v>
      </c>
      <c r="X50" t="s">
        <v>1193</v>
      </c>
      <c r="Y50" t="s">
        <v>1193</v>
      </c>
      <c r="Z50" t="s">
        <v>1193</v>
      </c>
      <c r="AA50" t="s">
        <v>1612</v>
      </c>
      <c r="AB50" t="s">
        <v>1612</v>
      </c>
      <c r="AC50" t="s">
        <v>1612</v>
      </c>
      <c r="AD50" t="s">
        <v>1612</v>
      </c>
      <c r="AE50" t="s">
        <v>1612</v>
      </c>
      <c r="AF50" t="s">
        <v>1612</v>
      </c>
      <c r="AG50" t="s">
        <v>1612</v>
      </c>
      <c r="AH50" t="s">
        <v>1612</v>
      </c>
      <c r="AI50" t="s">
        <v>1612</v>
      </c>
      <c r="AJ50" t="s">
        <v>1612</v>
      </c>
      <c r="AK50" t="s">
        <v>1612</v>
      </c>
      <c r="AL50" t="s">
        <v>1612</v>
      </c>
      <c r="AM50" t="s">
        <v>1612</v>
      </c>
      <c r="AN50" t="s">
        <v>1612</v>
      </c>
      <c r="AO50" t="s">
        <v>1612</v>
      </c>
      <c r="AP50" t="s">
        <v>1612</v>
      </c>
      <c r="AQ50">
        <v>7890</v>
      </c>
      <c r="AR50">
        <v>0</v>
      </c>
      <c r="AS50">
        <v>0</v>
      </c>
      <c r="AT50" t="s">
        <v>403</v>
      </c>
      <c r="AU50">
        <v>6697500</v>
      </c>
      <c r="AV50">
        <v>4629500</v>
      </c>
      <c r="AW50">
        <v>4629500</v>
      </c>
      <c r="AX50">
        <v>4629500</v>
      </c>
      <c r="AY50">
        <v>6697500</v>
      </c>
      <c r="AZ50">
        <v>4629500</v>
      </c>
      <c r="BA50">
        <v>4629500</v>
      </c>
      <c r="BB50">
        <v>0</v>
      </c>
      <c r="BC50">
        <v>4896500</v>
      </c>
      <c r="BD50">
        <v>4896500</v>
      </c>
      <c r="BE50">
        <v>5396500</v>
      </c>
      <c r="BF50">
        <v>5396500</v>
      </c>
      <c r="BG50">
        <v>4892750</v>
      </c>
      <c r="BH50">
        <v>4896500</v>
      </c>
      <c r="BI50">
        <v>5396500</v>
      </c>
      <c r="BJ50">
        <v>0</v>
      </c>
      <c r="BK50" t="s">
        <v>2166</v>
      </c>
      <c r="BL50" t="s">
        <v>1214</v>
      </c>
      <c r="BM50" t="s">
        <v>2167</v>
      </c>
      <c r="BN50" t="s">
        <v>1215</v>
      </c>
      <c r="BO50" t="s">
        <v>2168</v>
      </c>
      <c r="BP50" t="s">
        <v>1215</v>
      </c>
      <c r="BQ50" t="s">
        <v>2169</v>
      </c>
      <c r="BR50" t="s">
        <v>2170</v>
      </c>
      <c r="BS50" t="s">
        <v>1215</v>
      </c>
      <c r="BT50" t="s">
        <v>2171</v>
      </c>
      <c r="BU50" t="s">
        <v>419</v>
      </c>
      <c r="BV50" t="s">
        <v>1194</v>
      </c>
      <c r="BW50" t="s">
        <v>1193</v>
      </c>
      <c r="BX50" t="s">
        <v>1193</v>
      </c>
      <c r="BY50" t="s">
        <v>1193</v>
      </c>
      <c r="BZ50" t="s">
        <v>1193</v>
      </c>
      <c r="CA50" t="s">
        <v>1193</v>
      </c>
      <c r="CB50" t="s">
        <v>1612</v>
      </c>
      <c r="CC50" t="s">
        <v>422</v>
      </c>
      <c r="CD50" t="s">
        <v>424</v>
      </c>
      <c r="CE50" t="s">
        <v>424</v>
      </c>
      <c r="CF50" t="s">
        <v>421</v>
      </c>
      <c r="CG50" t="s">
        <v>426</v>
      </c>
      <c r="CH50" t="s">
        <v>1612</v>
      </c>
      <c r="CI50" t="s">
        <v>1612</v>
      </c>
      <c r="CJ50" t="s">
        <v>1612</v>
      </c>
      <c r="CK50" t="s">
        <v>1612</v>
      </c>
      <c r="CL50" t="s">
        <v>1612</v>
      </c>
      <c r="CM50" t="s">
        <v>1612</v>
      </c>
      <c r="CN50" t="s">
        <v>1193</v>
      </c>
      <c r="CO50" t="s">
        <v>1193</v>
      </c>
      <c r="CP50" t="s">
        <v>1193</v>
      </c>
      <c r="CQ50" t="s">
        <v>1193</v>
      </c>
      <c r="CR50" t="s">
        <v>1193</v>
      </c>
      <c r="CS50" t="s">
        <v>1193</v>
      </c>
      <c r="CT50" t="s">
        <v>1193</v>
      </c>
      <c r="CU50" t="s">
        <v>1193</v>
      </c>
      <c r="CV50" t="s">
        <v>1193</v>
      </c>
      <c r="CW50" t="s">
        <v>1193</v>
      </c>
      <c r="CX50" t="s">
        <v>1193</v>
      </c>
      <c r="CY50" t="s">
        <v>1193</v>
      </c>
      <c r="CZ50" t="s">
        <v>1623</v>
      </c>
      <c r="DA50" t="s">
        <v>1623</v>
      </c>
      <c r="DB50" t="s">
        <v>1623</v>
      </c>
      <c r="DC50" t="s">
        <v>1623</v>
      </c>
      <c r="DD50" t="s">
        <v>1623</v>
      </c>
      <c r="DE50" t="s">
        <v>1623</v>
      </c>
      <c r="DF50" t="s">
        <v>1623</v>
      </c>
      <c r="DG50" t="s">
        <v>1623</v>
      </c>
      <c r="DH50" t="s">
        <v>1623</v>
      </c>
      <c r="DI50" t="s">
        <v>1623</v>
      </c>
      <c r="DJ50" t="s">
        <v>1623</v>
      </c>
      <c r="DK50" t="s">
        <v>1623</v>
      </c>
      <c r="DL50" t="s">
        <v>1623</v>
      </c>
      <c r="DM50" t="s">
        <v>1623</v>
      </c>
      <c r="DN50" t="s">
        <v>1623</v>
      </c>
      <c r="DO50" t="s">
        <v>1623</v>
      </c>
      <c r="DP50" t="s">
        <v>1623</v>
      </c>
      <c r="DQ50" t="s">
        <v>1623</v>
      </c>
      <c r="DR50" t="s">
        <v>1623</v>
      </c>
      <c r="DS50" t="s">
        <v>1623</v>
      </c>
      <c r="DT50" t="s">
        <v>1623</v>
      </c>
      <c r="DU50" t="s">
        <v>1623</v>
      </c>
      <c r="DV50" t="s">
        <v>1623</v>
      </c>
      <c r="DW50" t="s">
        <v>1623</v>
      </c>
      <c r="DX50" t="s">
        <v>1623</v>
      </c>
      <c r="DY50" t="s">
        <v>1623</v>
      </c>
      <c r="DZ50" t="s">
        <v>1623</v>
      </c>
      <c r="EA50" t="s">
        <v>1623</v>
      </c>
      <c r="EB50" t="s">
        <v>1623</v>
      </c>
      <c r="EC50" t="s">
        <v>1623</v>
      </c>
      <c r="ED50" t="s">
        <v>1623</v>
      </c>
      <c r="EE50" t="s">
        <v>1623</v>
      </c>
      <c r="EF50" t="s">
        <v>1623</v>
      </c>
      <c r="EG50" t="s">
        <v>1623</v>
      </c>
      <c r="EH50" t="s">
        <v>1623</v>
      </c>
      <c r="EI50" t="s">
        <v>1623</v>
      </c>
      <c r="EJ50" t="s">
        <v>1624</v>
      </c>
      <c r="EK50" t="s">
        <v>1624</v>
      </c>
      <c r="EL50" t="s">
        <v>1624</v>
      </c>
      <c r="EM50" t="s">
        <v>1624</v>
      </c>
      <c r="EN50" t="s">
        <v>1624</v>
      </c>
      <c r="EO50" t="s">
        <v>1624</v>
      </c>
      <c r="EP50">
        <v>42825</v>
      </c>
      <c r="EQ50">
        <v>42825</v>
      </c>
      <c r="ER50">
        <v>42825</v>
      </c>
      <c r="ES50">
        <v>42825</v>
      </c>
      <c r="ET50">
        <v>42825</v>
      </c>
      <c r="EU50">
        <v>42825</v>
      </c>
      <c r="EV50" t="s">
        <v>1643</v>
      </c>
      <c r="EW50">
        <v>34</v>
      </c>
      <c r="EX50">
        <v>2</v>
      </c>
      <c r="EY50">
        <v>0</v>
      </c>
      <c r="EZ50">
        <v>0.67</v>
      </c>
      <c r="FA50" t="s">
        <v>1627</v>
      </c>
      <c r="FB50" t="s">
        <v>1627</v>
      </c>
      <c r="FC50" t="s">
        <v>2172</v>
      </c>
    </row>
    <row r="51" spans="1:159">
      <c r="A51" t="s">
        <v>281</v>
      </c>
      <c r="B51" t="s">
        <v>280</v>
      </c>
      <c r="C51" t="s">
        <v>2173</v>
      </c>
      <c r="D51" t="s">
        <v>2174</v>
      </c>
      <c r="E51" t="s">
        <v>2175</v>
      </c>
      <c r="F51" t="s">
        <v>2176</v>
      </c>
      <c r="G51">
        <v>5</v>
      </c>
      <c r="H51">
        <v>1</v>
      </c>
      <c r="I51">
        <v>24</v>
      </c>
      <c r="J51">
        <v>5</v>
      </c>
      <c r="K51">
        <v>17</v>
      </c>
      <c r="L51">
        <v>9</v>
      </c>
      <c r="M51">
        <v>13</v>
      </c>
      <c r="N51">
        <v>67</v>
      </c>
      <c r="O51">
        <v>1</v>
      </c>
      <c r="P51" t="s">
        <v>1193</v>
      </c>
      <c r="Q51" t="s">
        <v>1612</v>
      </c>
      <c r="R51" t="s">
        <v>1612</v>
      </c>
      <c r="S51" t="s">
        <v>1193</v>
      </c>
      <c r="T51" t="s">
        <v>1193</v>
      </c>
      <c r="U51" t="s">
        <v>1193</v>
      </c>
      <c r="V51" t="s">
        <v>1193</v>
      </c>
      <c r="W51" t="s">
        <v>1193</v>
      </c>
      <c r="X51" t="s">
        <v>1193</v>
      </c>
      <c r="Y51" t="s">
        <v>1196</v>
      </c>
      <c r="Z51" t="s">
        <v>1193</v>
      </c>
      <c r="AA51" t="s">
        <v>1612</v>
      </c>
      <c r="AB51" t="s">
        <v>1612</v>
      </c>
      <c r="AC51" t="s">
        <v>1612</v>
      </c>
      <c r="AD51" t="s">
        <v>1612</v>
      </c>
      <c r="AE51" t="s">
        <v>1612</v>
      </c>
      <c r="AF51" t="s">
        <v>1612</v>
      </c>
      <c r="AG51">
        <v>42643</v>
      </c>
      <c r="AH51" t="s">
        <v>1612</v>
      </c>
      <c r="AI51" t="s">
        <v>1612</v>
      </c>
      <c r="AJ51" t="s">
        <v>1612</v>
      </c>
      <c r="AK51" t="s">
        <v>1612</v>
      </c>
      <c r="AL51" t="s">
        <v>1612</v>
      </c>
      <c r="AM51" t="s">
        <v>1612</v>
      </c>
      <c r="AN51" t="s">
        <v>1612</v>
      </c>
      <c r="AO51" t="s">
        <v>2177</v>
      </c>
      <c r="AP51" t="s">
        <v>1612</v>
      </c>
      <c r="AQ51">
        <v>36453</v>
      </c>
      <c r="AR51">
        <v>0</v>
      </c>
      <c r="AS51" t="s">
        <v>420</v>
      </c>
      <c r="AT51" t="s">
        <v>402</v>
      </c>
      <c r="AU51">
        <v>28758000</v>
      </c>
      <c r="AV51">
        <v>23386000</v>
      </c>
      <c r="AW51">
        <v>25166000</v>
      </c>
      <c r="AX51">
        <v>25424000</v>
      </c>
      <c r="AY51">
        <v>28758000</v>
      </c>
      <c r="AZ51">
        <v>23386000</v>
      </c>
      <c r="BA51">
        <v>25166000</v>
      </c>
      <c r="BB51">
        <v>0</v>
      </c>
      <c r="BC51">
        <v>22685000</v>
      </c>
      <c r="BD51">
        <v>30274000</v>
      </c>
      <c r="BE51">
        <v>23441000</v>
      </c>
      <c r="BF51">
        <v>23659000</v>
      </c>
      <c r="BG51">
        <v>22685000</v>
      </c>
      <c r="BH51">
        <v>30274000</v>
      </c>
      <c r="BI51">
        <v>23441000</v>
      </c>
      <c r="BJ51" t="s">
        <v>2178</v>
      </c>
      <c r="BK51" t="s">
        <v>2179</v>
      </c>
      <c r="BL51" t="s">
        <v>1215</v>
      </c>
      <c r="BM51" t="s">
        <v>2180</v>
      </c>
      <c r="BN51" t="s">
        <v>1217</v>
      </c>
      <c r="BO51" t="s">
        <v>2181</v>
      </c>
      <c r="BP51" t="s">
        <v>1215</v>
      </c>
      <c r="BQ51" t="s">
        <v>2182</v>
      </c>
      <c r="BR51" t="s">
        <v>1612</v>
      </c>
      <c r="BS51" t="s">
        <v>1217</v>
      </c>
      <c r="BT51" t="s">
        <v>2183</v>
      </c>
      <c r="BU51" t="s">
        <v>419</v>
      </c>
      <c r="BV51" t="s">
        <v>1193</v>
      </c>
      <c r="BW51" t="s">
        <v>1193</v>
      </c>
      <c r="BX51" t="s">
        <v>1194</v>
      </c>
      <c r="BY51" t="s">
        <v>1193</v>
      </c>
      <c r="BZ51" t="s">
        <v>1194</v>
      </c>
      <c r="CA51" t="s">
        <v>1193</v>
      </c>
      <c r="CB51" t="s">
        <v>425</v>
      </c>
      <c r="CC51" t="s">
        <v>425</v>
      </c>
      <c r="CD51" t="s">
        <v>1612</v>
      </c>
      <c r="CE51" t="s">
        <v>422</v>
      </c>
      <c r="CF51" t="s">
        <v>1612</v>
      </c>
      <c r="CG51" t="s">
        <v>425</v>
      </c>
      <c r="CH51" t="s">
        <v>2184</v>
      </c>
      <c r="CI51" t="s">
        <v>2184</v>
      </c>
      <c r="CJ51" t="s">
        <v>1612</v>
      </c>
      <c r="CK51" t="s">
        <v>2185</v>
      </c>
      <c r="CL51" t="s">
        <v>1612</v>
      </c>
      <c r="CM51" t="s">
        <v>2184</v>
      </c>
      <c r="CN51" t="s">
        <v>1193</v>
      </c>
      <c r="CO51" t="s">
        <v>1193</v>
      </c>
      <c r="CP51" t="s">
        <v>1194</v>
      </c>
      <c r="CQ51" t="s">
        <v>1193</v>
      </c>
      <c r="CR51" t="s">
        <v>1193</v>
      </c>
      <c r="CS51" t="s">
        <v>1193</v>
      </c>
      <c r="CT51" t="s">
        <v>1193</v>
      </c>
      <c r="CU51" t="s">
        <v>1193</v>
      </c>
      <c r="CV51" t="s">
        <v>1194</v>
      </c>
      <c r="CW51" t="s">
        <v>1193</v>
      </c>
      <c r="CX51" t="s">
        <v>1194</v>
      </c>
      <c r="CY51" t="s">
        <v>1193</v>
      </c>
      <c r="CZ51" t="s">
        <v>1622</v>
      </c>
      <c r="DA51" t="s">
        <v>1623</v>
      </c>
      <c r="DB51" t="s">
        <v>1623</v>
      </c>
      <c r="DC51" t="s">
        <v>1623</v>
      </c>
      <c r="DD51" t="s">
        <v>1623</v>
      </c>
      <c r="DE51" t="s">
        <v>1623</v>
      </c>
      <c r="DF51" t="s">
        <v>1623</v>
      </c>
      <c r="DG51" t="s">
        <v>1623</v>
      </c>
      <c r="DH51" t="s">
        <v>1623</v>
      </c>
      <c r="DI51" t="s">
        <v>1623</v>
      </c>
      <c r="DJ51" t="s">
        <v>1623</v>
      </c>
      <c r="DK51" t="s">
        <v>1623</v>
      </c>
      <c r="DL51" t="s">
        <v>1623</v>
      </c>
      <c r="DM51" t="s">
        <v>1623</v>
      </c>
      <c r="DN51" t="s">
        <v>1621</v>
      </c>
      <c r="DO51" t="s">
        <v>1623</v>
      </c>
      <c r="DP51" t="s">
        <v>1623</v>
      </c>
      <c r="DQ51" t="s">
        <v>1623</v>
      </c>
      <c r="DR51" t="s">
        <v>1623</v>
      </c>
      <c r="DS51" t="s">
        <v>1623</v>
      </c>
      <c r="DT51" t="s">
        <v>1623</v>
      </c>
      <c r="DU51" t="s">
        <v>1623</v>
      </c>
      <c r="DV51" t="s">
        <v>1623</v>
      </c>
      <c r="DW51" t="s">
        <v>1623</v>
      </c>
      <c r="DX51" t="s">
        <v>1623</v>
      </c>
      <c r="DY51" t="s">
        <v>1623</v>
      </c>
      <c r="DZ51" t="s">
        <v>1623</v>
      </c>
      <c r="EA51" t="s">
        <v>1623</v>
      </c>
      <c r="EB51" t="s">
        <v>1623</v>
      </c>
      <c r="EC51" t="s">
        <v>1623</v>
      </c>
      <c r="ED51" t="s">
        <v>1623</v>
      </c>
      <c r="EE51" t="s">
        <v>1623</v>
      </c>
      <c r="EF51" t="s">
        <v>1623</v>
      </c>
      <c r="EG51" t="s">
        <v>1623</v>
      </c>
      <c r="EH51" t="s">
        <v>1623</v>
      </c>
      <c r="EI51" t="s">
        <v>1623</v>
      </c>
      <c r="EJ51" t="s">
        <v>1625</v>
      </c>
      <c r="EK51" t="s">
        <v>1625</v>
      </c>
      <c r="EL51" t="s">
        <v>1624</v>
      </c>
      <c r="EM51" t="s">
        <v>1625</v>
      </c>
      <c r="EN51" t="s">
        <v>1625</v>
      </c>
      <c r="EO51" t="s">
        <v>1625</v>
      </c>
      <c r="EP51" t="s">
        <v>1744</v>
      </c>
      <c r="EQ51" t="s">
        <v>1744</v>
      </c>
      <c r="ER51" t="s">
        <v>1744</v>
      </c>
      <c r="ES51" t="s">
        <v>1744</v>
      </c>
      <c r="ET51" t="s">
        <v>1744</v>
      </c>
      <c r="EU51" t="s">
        <v>1744</v>
      </c>
      <c r="EV51" t="s">
        <v>1643</v>
      </c>
      <c r="EW51">
        <v>113</v>
      </c>
      <c r="EX51">
        <v>10</v>
      </c>
      <c r="EY51">
        <v>2</v>
      </c>
      <c r="EZ51">
        <v>1</v>
      </c>
      <c r="FA51" t="s">
        <v>1628</v>
      </c>
      <c r="FB51" t="s">
        <v>1628</v>
      </c>
      <c r="FC51" t="s">
        <v>2186</v>
      </c>
    </row>
    <row r="52" spans="1:159">
      <c r="A52" t="s">
        <v>279</v>
      </c>
      <c r="B52" t="s">
        <v>278</v>
      </c>
      <c r="C52" t="s">
        <v>2187</v>
      </c>
      <c r="D52" t="s">
        <v>2188</v>
      </c>
      <c r="E52" t="s">
        <v>2189</v>
      </c>
      <c r="F52" t="s">
        <v>2190</v>
      </c>
      <c r="G52">
        <v>5</v>
      </c>
      <c r="H52">
        <v>1</v>
      </c>
      <c r="I52">
        <v>24</v>
      </c>
      <c r="J52">
        <v>5</v>
      </c>
      <c r="K52">
        <v>17</v>
      </c>
      <c r="L52">
        <v>9</v>
      </c>
      <c r="M52">
        <v>13</v>
      </c>
      <c r="N52">
        <v>67</v>
      </c>
      <c r="O52">
        <v>1</v>
      </c>
      <c r="P52" t="s">
        <v>1193</v>
      </c>
      <c r="Q52" t="s">
        <v>1612</v>
      </c>
      <c r="R52" t="s">
        <v>1612</v>
      </c>
      <c r="S52" t="s">
        <v>1193</v>
      </c>
      <c r="T52" t="s">
        <v>1193</v>
      </c>
      <c r="U52" t="s">
        <v>1193</v>
      </c>
      <c r="V52" t="s">
        <v>1193</v>
      </c>
      <c r="W52" t="s">
        <v>1193</v>
      </c>
      <c r="X52" t="s">
        <v>1193</v>
      </c>
      <c r="Y52" t="s">
        <v>1193</v>
      </c>
      <c r="Z52" t="s">
        <v>1193</v>
      </c>
      <c r="AA52" t="s">
        <v>1612</v>
      </c>
      <c r="AB52" t="s">
        <v>1612</v>
      </c>
      <c r="AC52" t="s">
        <v>1612</v>
      </c>
      <c r="AD52" t="s">
        <v>1612</v>
      </c>
      <c r="AE52" t="s">
        <v>1612</v>
      </c>
      <c r="AF52" t="s">
        <v>1612</v>
      </c>
      <c r="AG52" t="s">
        <v>1612</v>
      </c>
      <c r="AH52" t="s">
        <v>1612</v>
      </c>
      <c r="AI52" t="s">
        <v>1612</v>
      </c>
      <c r="AJ52" t="s">
        <v>1612</v>
      </c>
      <c r="AK52" t="s">
        <v>1612</v>
      </c>
      <c r="AL52" t="s">
        <v>1612</v>
      </c>
      <c r="AM52" t="s">
        <v>1612</v>
      </c>
      <c r="AN52" t="s">
        <v>1612</v>
      </c>
      <c r="AO52" t="s">
        <v>1612</v>
      </c>
      <c r="AP52" t="s">
        <v>1612</v>
      </c>
      <c r="AQ52">
        <v>6495</v>
      </c>
      <c r="AR52">
        <v>0</v>
      </c>
      <c r="AS52" t="s">
        <v>2191</v>
      </c>
      <c r="AT52" t="s">
        <v>403</v>
      </c>
      <c r="AU52">
        <v>4303500</v>
      </c>
      <c r="AV52">
        <v>4303500</v>
      </c>
      <c r="AW52">
        <v>4303500</v>
      </c>
      <c r="AX52">
        <v>4303500</v>
      </c>
      <c r="AY52">
        <v>4017583</v>
      </c>
      <c r="AZ52">
        <v>4009766</v>
      </c>
      <c r="BA52">
        <v>3993497</v>
      </c>
      <c r="BB52" t="s">
        <v>1613</v>
      </c>
      <c r="BC52">
        <v>4303500</v>
      </c>
      <c r="BD52">
        <v>4303500</v>
      </c>
      <c r="BE52">
        <v>4303500</v>
      </c>
      <c r="BF52">
        <v>4303500</v>
      </c>
      <c r="BG52">
        <v>4017583</v>
      </c>
      <c r="BH52">
        <v>4009766</v>
      </c>
      <c r="BI52">
        <v>3993497</v>
      </c>
      <c r="BJ52" t="s">
        <v>1613</v>
      </c>
      <c r="BK52" t="s">
        <v>2192</v>
      </c>
      <c r="BL52" t="s">
        <v>1216</v>
      </c>
      <c r="BM52" t="s">
        <v>2193</v>
      </c>
      <c r="BN52" t="s">
        <v>1215</v>
      </c>
      <c r="BO52" t="s">
        <v>2194</v>
      </c>
      <c r="BP52" t="s">
        <v>1214</v>
      </c>
      <c r="BQ52" t="s">
        <v>2195</v>
      </c>
      <c r="BR52" t="s">
        <v>1612</v>
      </c>
      <c r="BS52" t="s">
        <v>1215</v>
      </c>
      <c r="BT52" t="s">
        <v>2196</v>
      </c>
      <c r="BU52" t="s">
        <v>417</v>
      </c>
      <c r="BV52" t="s">
        <v>1193</v>
      </c>
      <c r="BW52" t="s">
        <v>1193</v>
      </c>
      <c r="BX52" t="s">
        <v>1193</v>
      </c>
      <c r="BY52" t="s">
        <v>1193</v>
      </c>
      <c r="BZ52" t="s">
        <v>1193</v>
      </c>
      <c r="CA52" t="s">
        <v>1193</v>
      </c>
      <c r="CB52" t="s">
        <v>421</v>
      </c>
      <c r="CC52" t="s">
        <v>422</v>
      </c>
      <c r="CD52" t="s">
        <v>428</v>
      </c>
      <c r="CE52" t="s">
        <v>421</v>
      </c>
      <c r="CF52" t="s">
        <v>427</v>
      </c>
      <c r="CG52" t="s">
        <v>425</v>
      </c>
      <c r="CH52" t="s">
        <v>2197</v>
      </c>
      <c r="CI52" t="s">
        <v>2198</v>
      </c>
      <c r="CJ52" t="s">
        <v>2199</v>
      </c>
      <c r="CK52" t="s">
        <v>2200</v>
      </c>
      <c r="CL52" t="s">
        <v>2201</v>
      </c>
      <c r="CM52" t="s">
        <v>2202</v>
      </c>
      <c r="CN52" t="s">
        <v>1193</v>
      </c>
      <c r="CO52" t="s">
        <v>1193</v>
      </c>
      <c r="CP52" t="s">
        <v>1193</v>
      </c>
      <c r="CQ52" t="s">
        <v>1193</v>
      </c>
      <c r="CR52" t="s">
        <v>1193</v>
      </c>
      <c r="CS52" t="s">
        <v>1193</v>
      </c>
      <c r="CT52" t="s">
        <v>1193</v>
      </c>
      <c r="CU52" t="s">
        <v>1193</v>
      </c>
      <c r="CV52" t="s">
        <v>1193</v>
      </c>
      <c r="CW52" t="s">
        <v>1193</v>
      </c>
      <c r="CX52" t="s">
        <v>1193</v>
      </c>
      <c r="CY52" t="s">
        <v>1193</v>
      </c>
      <c r="CZ52" t="s">
        <v>1622</v>
      </c>
      <c r="DA52" t="s">
        <v>1622</v>
      </c>
      <c r="DB52" t="s">
        <v>1623</v>
      </c>
      <c r="DC52" t="s">
        <v>1623</v>
      </c>
      <c r="DD52" t="s">
        <v>1622</v>
      </c>
      <c r="DE52" t="s">
        <v>1622</v>
      </c>
      <c r="DF52" t="s">
        <v>1622</v>
      </c>
      <c r="DG52" t="s">
        <v>1622</v>
      </c>
      <c r="DH52" t="s">
        <v>1623</v>
      </c>
      <c r="DI52" t="s">
        <v>1622</v>
      </c>
      <c r="DJ52" t="s">
        <v>1623</v>
      </c>
      <c r="DK52" t="s">
        <v>1622</v>
      </c>
      <c r="DL52" t="s">
        <v>1623</v>
      </c>
      <c r="DM52" t="s">
        <v>1623</v>
      </c>
      <c r="DN52" t="s">
        <v>1622</v>
      </c>
      <c r="DO52" t="s">
        <v>1623</v>
      </c>
      <c r="DP52" t="s">
        <v>1622</v>
      </c>
      <c r="DQ52" t="s">
        <v>1623</v>
      </c>
      <c r="DR52" t="s">
        <v>1622</v>
      </c>
      <c r="DS52" t="s">
        <v>1623</v>
      </c>
      <c r="DT52" t="s">
        <v>1623</v>
      </c>
      <c r="DU52" t="s">
        <v>1622</v>
      </c>
      <c r="DV52" t="s">
        <v>1623</v>
      </c>
      <c r="DW52" t="s">
        <v>1622</v>
      </c>
      <c r="DX52" t="s">
        <v>1623</v>
      </c>
      <c r="DY52" t="s">
        <v>1623</v>
      </c>
      <c r="DZ52" t="s">
        <v>1622</v>
      </c>
      <c r="EA52" t="s">
        <v>1623</v>
      </c>
      <c r="EB52" t="s">
        <v>1622</v>
      </c>
      <c r="EC52" t="s">
        <v>1623</v>
      </c>
      <c r="ED52" t="s">
        <v>1622</v>
      </c>
      <c r="EE52" t="s">
        <v>1623</v>
      </c>
      <c r="EF52" t="s">
        <v>1623</v>
      </c>
      <c r="EG52" t="s">
        <v>1622</v>
      </c>
      <c r="EH52" t="s">
        <v>1623</v>
      </c>
      <c r="EI52" t="s">
        <v>1622</v>
      </c>
      <c r="EJ52" t="s">
        <v>1624</v>
      </c>
      <c r="EK52" t="s">
        <v>1624</v>
      </c>
      <c r="EL52" t="s">
        <v>1625</v>
      </c>
      <c r="EM52" t="s">
        <v>1624</v>
      </c>
      <c r="EN52" t="s">
        <v>1624</v>
      </c>
      <c r="EO52" t="s">
        <v>1624</v>
      </c>
      <c r="EP52" t="s">
        <v>1613</v>
      </c>
      <c r="EQ52" t="s">
        <v>1613</v>
      </c>
      <c r="ER52" t="s">
        <v>1613</v>
      </c>
      <c r="ES52" t="s">
        <v>1613</v>
      </c>
      <c r="ET52" t="s">
        <v>1613</v>
      </c>
      <c r="EU52" t="s">
        <v>1613</v>
      </c>
      <c r="EV52" t="s">
        <v>1643</v>
      </c>
      <c r="EW52">
        <v>2</v>
      </c>
      <c r="EX52">
        <v>0</v>
      </c>
      <c r="EY52">
        <v>0</v>
      </c>
      <c r="EZ52">
        <v>1</v>
      </c>
      <c r="FA52" t="s">
        <v>1628</v>
      </c>
      <c r="FB52" t="s">
        <v>1627</v>
      </c>
      <c r="FC52" t="s">
        <v>2203</v>
      </c>
    </row>
    <row r="53" spans="1:159">
      <c r="A53" t="s">
        <v>277</v>
      </c>
      <c r="B53" t="s">
        <v>276</v>
      </c>
      <c r="C53" t="s">
        <v>2204</v>
      </c>
      <c r="D53" t="s">
        <v>2205</v>
      </c>
      <c r="E53" t="s">
        <v>2206</v>
      </c>
      <c r="F53" t="s">
        <v>2207</v>
      </c>
      <c r="G53">
        <v>5</v>
      </c>
      <c r="H53">
        <v>1</v>
      </c>
      <c r="I53">
        <v>24</v>
      </c>
      <c r="J53">
        <v>4</v>
      </c>
      <c r="K53">
        <v>17</v>
      </c>
      <c r="L53">
        <v>9</v>
      </c>
      <c r="M53">
        <v>13</v>
      </c>
      <c r="N53">
        <v>67</v>
      </c>
      <c r="O53">
        <v>1</v>
      </c>
      <c r="P53" t="s">
        <v>1193</v>
      </c>
      <c r="Q53" t="s">
        <v>1612</v>
      </c>
      <c r="R53" t="s">
        <v>1612</v>
      </c>
      <c r="S53" t="s">
        <v>1193</v>
      </c>
      <c r="T53" t="s">
        <v>1193</v>
      </c>
      <c r="U53" t="s">
        <v>1193</v>
      </c>
      <c r="V53" t="s">
        <v>1196</v>
      </c>
      <c r="W53" t="s">
        <v>1193</v>
      </c>
      <c r="X53" t="s">
        <v>1193</v>
      </c>
      <c r="Y53" t="s">
        <v>1196</v>
      </c>
      <c r="Z53" t="s">
        <v>1196</v>
      </c>
      <c r="AA53" t="s">
        <v>1612</v>
      </c>
      <c r="AB53" t="s">
        <v>1612</v>
      </c>
      <c r="AC53" t="s">
        <v>1612</v>
      </c>
      <c r="AD53">
        <v>42674</v>
      </c>
      <c r="AE53" t="s">
        <v>1612</v>
      </c>
      <c r="AF53" t="s">
        <v>1612</v>
      </c>
      <c r="AG53">
        <v>42551</v>
      </c>
      <c r="AH53">
        <v>42460</v>
      </c>
      <c r="AI53" t="s">
        <v>1612</v>
      </c>
      <c r="AJ53" t="s">
        <v>1612</v>
      </c>
      <c r="AK53" t="s">
        <v>1612</v>
      </c>
      <c r="AL53" t="s">
        <v>2208</v>
      </c>
      <c r="AM53" t="s">
        <v>1612</v>
      </c>
      <c r="AN53" t="s">
        <v>1612</v>
      </c>
      <c r="AO53" t="s">
        <v>2209</v>
      </c>
      <c r="AP53" t="s">
        <v>2210</v>
      </c>
      <c r="AQ53">
        <v>15589</v>
      </c>
      <c r="AR53">
        <v>0.01</v>
      </c>
      <c r="AS53" t="s">
        <v>2211</v>
      </c>
      <c r="AT53" t="s">
        <v>403</v>
      </c>
      <c r="AU53">
        <v>12956250</v>
      </c>
      <c r="AV53">
        <v>8997250</v>
      </c>
      <c r="AW53">
        <v>8997250</v>
      </c>
      <c r="AX53">
        <v>8997250</v>
      </c>
      <c r="AY53">
        <v>12956250</v>
      </c>
      <c r="AZ53">
        <v>8997250</v>
      </c>
      <c r="BA53">
        <v>8997250</v>
      </c>
      <c r="BB53">
        <v>0</v>
      </c>
      <c r="BC53">
        <v>11197250</v>
      </c>
      <c r="BD53">
        <v>9583583.333333334</v>
      </c>
      <c r="BE53">
        <v>9583583.333333334</v>
      </c>
      <c r="BF53">
        <v>9583583.333333334</v>
      </c>
      <c r="BG53">
        <v>11197250</v>
      </c>
      <c r="BH53">
        <v>9583583</v>
      </c>
      <c r="BI53">
        <v>9583583</v>
      </c>
      <c r="BJ53">
        <v>0</v>
      </c>
      <c r="BK53" t="s">
        <v>2212</v>
      </c>
      <c r="BL53" t="s">
        <v>1214</v>
      </c>
      <c r="BM53" t="s">
        <v>2213</v>
      </c>
      <c r="BN53" t="s">
        <v>1214</v>
      </c>
      <c r="BO53" t="s">
        <v>2214</v>
      </c>
      <c r="BP53" t="s">
        <v>1216</v>
      </c>
      <c r="BQ53" t="s">
        <v>2215</v>
      </c>
      <c r="BR53" t="s">
        <v>1612</v>
      </c>
      <c r="BS53" t="s">
        <v>1214</v>
      </c>
      <c r="BT53" t="s">
        <v>2216</v>
      </c>
      <c r="BU53" t="s">
        <v>417</v>
      </c>
      <c r="BV53" t="s">
        <v>1194</v>
      </c>
      <c r="BW53" t="s">
        <v>1194</v>
      </c>
      <c r="BX53" t="s">
        <v>1194</v>
      </c>
      <c r="BY53" t="s">
        <v>1193</v>
      </c>
      <c r="BZ53" t="s">
        <v>1194</v>
      </c>
      <c r="CA53" t="s">
        <v>1193</v>
      </c>
      <c r="CB53" t="s">
        <v>1612</v>
      </c>
      <c r="CC53" t="s">
        <v>1612</v>
      </c>
      <c r="CD53" t="s">
        <v>1612</v>
      </c>
      <c r="CE53" t="s">
        <v>424</v>
      </c>
      <c r="CF53" t="s">
        <v>1612</v>
      </c>
      <c r="CG53" t="s">
        <v>422</v>
      </c>
      <c r="CH53" t="s">
        <v>1612</v>
      </c>
      <c r="CI53" t="s">
        <v>1612</v>
      </c>
      <c r="CJ53" t="s">
        <v>1612</v>
      </c>
      <c r="CK53" t="s">
        <v>2217</v>
      </c>
      <c r="CL53" t="s">
        <v>1612</v>
      </c>
      <c r="CM53" t="s">
        <v>2218</v>
      </c>
      <c r="CN53" t="s">
        <v>1193</v>
      </c>
      <c r="CO53" t="s">
        <v>1193</v>
      </c>
      <c r="CP53" t="s">
        <v>1194</v>
      </c>
      <c r="CQ53" t="s">
        <v>1193</v>
      </c>
      <c r="CR53" t="s">
        <v>1193</v>
      </c>
      <c r="CS53" t="s">
        <v>1193</v>
      </c>
      <c r="CT53" t="s">
        <v>1193</v>
      </c>
      <c r="CU53" t="s">
        <v>1193</v>
      </c>
      <c r="CV53" t="s">
        <v>1194</v>
      </c>
      <c r="CW53" t="s">
        <v>1193</v>
      </c>
      <c r="CX53" t="s">
        <v>1193</v>
      </c>
      <c r="CY53" t="s">
        <v>1193</v>
      </c>
      <c r="CZ53" t="s">
        <v>1622</v>
      </c>
      <c r="DA53" t="s">
        <v>1623</v>
      </c>
      <c r="DB53" t="s">
        <v>1623</v>
      </c>
      <c r="DC53" t="s">
        <v>1623</v>
      </c>
      <c r="DD53" t="s">
        <v>1623</v>
      </c>
      <c r="DE53" t="s">
        <v>1623</v>
      </c>
      <c r="DF53" t="s">
        <v>1622</v>
      </c>
      <c r="DG53" t="s">
        <v>1622</v>
      </c>
      <c r="DH53" t="s">
        <v>1623</v>
      </c>
      <c r="DI53" t="s">
        <v>1623</v>
      </c>
      <c r="DJ53" t="s">
        <v>1623</v>
      </c>
      <c r="DK53" t="s">
        <v>1623</v>
      </c>
      <c r="DL53" t="s">
        <v>1623</v>
      </c>
      <c r="DM53" t="s">
        <v>1623</v>
      </c>
      <c r="DN53" t="s">
        <v>1622</v>
      </c>
      <c r="DO53" t="s">
        <v>1623</v>
      </c>
      <c r="DP53" t="s">
        <v>1623</v>
      </c>
      <c r="DQ53" t="s">
        <v>1623</v>
      </c>
      <c r="DR53" t="s">
        <v>1623</v>
      </c>
      <c r="DS53" t="s">
        <v>1623</v>
      </c>
      <c r="DT53" t="s">
        <v>1623</v>
      </c>
      <c r="DU53" t="s">
        <v>1622</v>
      </c>
      <c r="DV53" t="s">
        <v>1623</v>
      </c>
      <c r="DW53" t="s">
        <v>1623</v>
      </c>
      <c r="DX53" t="s">
        <v>1623</v>
      </c>
      <c r="DY53" t="s">
        <v>1623</v>
      </c>
      <c r="DZ53" t="s">
        <v>1623</v>
      </c>
      <c r="EA53" t="s">
        <v>1623</v>
      </c>
      <c r="EB53" t="s">
        <v>1622</v>
      </c>
      <c r="EC53" t="s">
        <v>1623</v>
      </c>
      <c r="ED53" t="s">
        <v>1623</v>
      </c>
      <c r="EE53" t="s">
        <v>1623</v>
      </c>
      <c r="EF53" t="s">
        <v>1623</v>
      </c>
      <c r="EG53" t="s">
        <v>1623</v>
      </c>
      <c r="EH53" t="s">
        <v>1623</v>
      </c>
      <c r="EI53" t="s">
        <v>1622</v>
      </c>
      <c r="EJ53" t="s">
        <v>1625</v>
      </c>
      <c r="EK53" t="s">
        <v>1625</v>
      </c>
      <c r="EL53" t="s">
        <v>1625</v>
      </c>
      <c r="EM53" t="s">
        <v>1625</v>
      </c>
      <c r="EN53" t="s">
        <v>1625</v>
      </c>
      <c r="EO53" t="s">
        <v>1625</v>
      </c>
      <c r="EP53" t="s">
        <v>1733</v>
      </c>
      <c r="EQ53" t="s">
        <v>1733</v>
      </c>
      <c r="ER53" t="s">
        <v>1733</v>
      </c>
      <c r="ES53" t="s">
        <v>1733</v>
      </c>
      <c r="ET53" t="s">
        <v>1733</v>
      </c>
      <c r="EU53" t="s">
        <v>1733</v>
      </c>
      <c r="EV53" t="s">
        <v>1706</v>
      </c>
      <c r="EW53">
        <v>21</v>
      </c>
      <c r="EX53">
        <v>3</v>
      </c>
      <c r="EY53">
        <v>1</v>
      </c>
      <c r="EZ53">
        <v>1</v>
      </c>
      <c r="FA53" t="s">
        <v>1627</v>
      </c>
      <c r="FB53" t="s">
        <v>1627</v>
      </c>
      <c r="FC53" t="s">
        <v>2219</v>
      </c>
    </row>
    <row r="54" spans="1:159">
      <c r="A54" t="s">
        <v>275</v>
      </c>
      <c r="B54" t="s">
        <v>274</v>
      </c>
      <c r="C54" t="s">
        <v>2220</v>
      </c>
      <c r="D54" t="s">
        <v>2221</v>
      </c>
      <c r="E54" t="s">
        <v>2222</v>
      </c>
      <c r="F54" t="s">
        <v>2223</v>
      </c>
      <c r="G54">
        <v>5</v>
      </c>
      <c r="H54">
        <v>1</v>
      </c>
      <c r="I54">
        <v>24</v>
      </c>
      <c r="J54">
        <v>4</v>
      </c>
      <c r="K54">
        <v>17</v>
      </c>
      <c r="L54">
        <v>9</v>
      </c>
      <c r="M54">
        <v>13</v>
      </c>
      <c r="N54">
        <v>67</v>
      </c>
      <c r="O54">
        <v>1</v>
      </c>
      <c r="P54" t="s">
        <v>1193</v>
      </c>
      <c r="Q54" t="s">
        <v>1612</v>
      </c>
      <c r="R54" t="s">
        <v>1612</v>
      </c>
      <c r="S54" t="s">
        <v>1193</v>
      </c>
      <c r="T54" t="s">
        <v>1193</v>
      </c>
      <c r="U54" t="s">
        <v>1193</v>
      </c>
      <c r="V54" t="s">
        <v>1193</v>
      </c>
      <c r="W54" t="s">
        <v>1193</v>
      </c>
      <c r="X54" t="s">
        <v>1193</v>
      </c>
      <c r="Y54" t="s">
        <v>1193</v>
      </c>
      <c r="Z54" t="s">
        <v>1193</v>
      </c>
      <c r="AA54" t="s">
        <v>1612</v>
      </c>
      <c r="AB54" t="s">
        <v>1612</v>
      </c>
      <c r="AC54" t="s">
        <v>1612</v>
      </c>
      <c r="AD54" t="s">
        <v>1612</v>
      </c>
      <c r="AE54" t="s">
        <v>1612</v>
      </c>
      <c r="AF54" t="s">
        <v>1612</v>
      </c>
      <c r="AG54" t="s">
        <v>1612</v>
      </c>
      <c r="AH54" t="s">
        <v>1612</v>
      </c>
      <c r="AI54" t="s">
        <v>1612</v>
      </c>
      <c r="AJ54" t="s">
        <v>1612</v>
      </c>
      <c r="AK54" t="s">
        <v>1612</v>
      </c>
      <c r="AL54" t="s">
        <v>1612</v>
      </c>
      <c r="AM54" t="s">
        <v>1612</v>
      </c>
      <c r="AN54" t="s">
        <v>1612</v>
      </c>
      <c r="AO54" t="s">
        <v>1612</v>
      </c>
      <c r="AP54" t="s">
        <v>1612</v>
      </c>
      <c r="AQ54">
        <v>8026</v>
      </c>
      <c r="AR54">
        <v>1085088</v>
      </c>
      <c r="AS54" t="s">
        <v>2224</v>
      </c>
      <c r="AT54" t="s">
        <v>402</v>
      </c>
      <c r="AU54">
        <v>4502497</v>
      </c>
      <c r="AV54">
        <v>4352497</v>
      </c>
      <c r="AW54">
        <v>4652497</v>
      </c>
      <c r="AX54">
        <v>4502509</v>
      </c>
      <c r="AY54">
        <v>4502497</v>
      </c>
      <c r="AZ54">
        <v>4502501</v>
      </c>
      <c r="BA54">
        <v>4502497</v>
      </c>
      <c r="BB54" t="s">
        <v>1613</v>
      </c>
      <c r="BC54">
        <v>4502497</v>
      </c>
      <c r="BD54">
        <v>4652497</v>
      </c>
      <c r="BE54">
        <v>4352505</v>
      </c>
      <c r="BF54">
        <v>4502501</v>
      </c>
      <c r="BG54">
        <v>4352497</v>
      </c>
      <c r="BH54">
        <v>4652497</v>
      </c>
      <c r="BI54">
        <v>4502497</v>
      </c>
      <c r="BJ54" t="s">
        <v>1613</v>
      </c>
      <c r="BK54" t="s">
        <v>2225</v>
      </c>
      <c r="BL54" t="s">
        <v>1214</v>
      </c>
      <c r="BM54" t="s">
        <v>2226</v>
      </c>
      <c r="BN54" t="s">
        <v>1214</v>
      </c>
      <c r="BO54" t="s">
        <v>2227</v>
      </c>
      <c r="BP54" t="s">
        <v>1214</v>
      </c>
      <c r="BQ54" t="s">
        <v>2228</v>
      </c>
      <c r="BR54" t="s">
        <v>1612</v>
      </c>
      <c r="BS54" t="s">
        <v>1214</v>
      </c>
      <c r="BT54" t="s">
        <v>2228</v>
      </c>
      <c r="BU54" t="s">
        <v>418</v>
      </c>
      <c r="BV54" t="s">
        <v>1194</v>
      </c>
      <c r="BW54" t="s">
        <v>1194</v>
      </c>
      <c r="BX54" t="s">
        <v>1193</v>
      </c>
      <c r="BY54" t="s">
        <v>1193</v>
      </c>
      <c r="BZ54" t="s">
        <v>1193</v>
      </c>
      <c r="CA54" t="s">
        <v>1194</v>
      </c>
      <c r="CB54" t="s">
        <v>1612</v>
      </c>
      <c r="CC54" t="s">
        <v>1612</v>
      </c>
      <c r="CD54" t="s">
        <v>421</v>
      </c>
      <c r="CE54" t="s">
        <v>421</v>
      </c>
      <c r="CF54" t="s">
        <v>425</v>
      </c>
      <c r="CG54" t="s">
        <v>1612</v>
      </c>
      <c r="CH54" t="s">
        <v>1612</v>
      </c>
      <c r="CI54" t="s">
        <v>1612</v>
      </c>
      <c r="CJ54" t="s">
        <v>1612</v>
      </c>
      <c r="CK54" t="s">
        <v>1612</v>
      </c>
      <c r="CL54" t="s">
        <v>1612</v>
      </c>
      <c r="CM54" t="s">
        <v>1612</v>
      </c>
      <c r="CN54" t="s">
        <v>1193</v>
      </c>
      <c r="CO54" t="s">
        <v>1193</v>
      </c>
      <c r="CP54" t="s">
        <v>1194</v>
      </c>
      <c r="CQ54" t="s">
        <v>1193</v>
      </c>
      <c r="CR54" t="s">
        <v>1193</v>
      </c>
      <c r="CS54" t="s">
        <v>1194</v>
      </c>
      <c r="CT54" t="s">
        <v>1193</v>
      </c>
      <c r="CU54" t="s">
        <v>1193</v>
      </c>
      <c r="CV54" t="s">
        <v>1194</v>
      </c>
      <c r="CW54" t="s">
        <v>1193</v>
      </c>
      <c r="CX54" t="s">
        <v>1193</v>
      </c>
      <c r="CY54" t="s">
        <v>1194</v>
      </c>
      <c r="CZ54" t="s">
        <v>1622</v>
      </c>
      <c r="DA54" t="s">
        <v>1621</v>
      </c>
      <c r="DB54" t="s">
        <v>1622</v>
      </c>
      <c r="DC54" t="s">
        <v>1622</v>
      </c>
      <c r="DD54" t="s">
        <v>1622</v>
      </c>
      <c r="DE54" t="s">
        <v>1622</v>
      </c>
      <c r="DF54" t="s">
        <v>1621</v>
      </c>
      <c r="DG54" t="s">
        <v>1622</v>
      </c>
      <c r="DH54" t="s">
        <v>1622</v>
      </c>
      <c r="DI54" t="s">
        <v>1622</v>
      </c>
      <c r="DJ54" t="s">
        <v>1622</v>
      </c>
      <c r="DK54" t="s">
        <v>1622</v>
      </c>
      <c r="DL54" t="s">
        <v>1623</v>
      </c>
      <c r="DM54" t="s">
        <v>1623</v>
      </c>
      <c r="DN54" t="s">
        <v>1623</v>
      </c>
      <c r="DO54" t="s">
        <v>1623</v>
      </c>
      <c r="DP54" t="s">
        <v>1623</v>
      </c>
      <c r="DQ54" t="s">
        <v>1623</v>
      </c>
      <c r="DR54" t="s">
        <v>1622</v>
      </c>
      <c r="DS54" t="s">
        <v>1622</v>
      </c>
      <c r="DT54" t="s">
        <v>1622</v>
      </c>
      <c r="DU54" t="s">
        <v>1622</v>
      </c>
      <c r="DV54" t="s">
        <v>1622</v>
      </c>
      <c r="DW54" t="s">
        <v>1622</v>
      </c>
      <c r="DX54" t="s">
        <v>1622</v>
      </c>
      <c r="DY54" t="s">
        <v>1622</v>
      </c>
      <c r="DZ54" t="s">
        <v>1622</v>
      </c>
      <c r="EA54" t="s">
        <v>1622</v>
      </c>
      <c r="EB54" t="s">
        <v>1622</v>
      </c>
      <c r="EC54" t="s">
        <v>1622</v>
      </c>
      <c r="ED54" t="s">
        <v>1623</v>
      </c>
      <c r="EE54" t="s">
        <v>1623</v>
      </c>
      <c r="EF54" t="s">
        <v>1623</v>
      </c>
      <c r="EG54" t="s">
        <v>1623</v>
      </c>
      <c r="EH54" t="s">
        <v>1623</v>
      </c>
      <c r="EI54" t="s">
        <v>1623</v>
      </c>
      <c r="EJ54" t="s">
        <v>1657</v>
      </c>
      <c r="EK54" t="s">
        <v>1657</v>
      </c>
      <c r="EL54" t="s">
        <v>1624</v>
      </c>
      <c r="EM54" t="s">
        <v>1624</v>
      </c>
      <c r="EN54" t="s">
        <v>1624</v>
      </c>
      <c r="EO54" t="s">
        <v>1625</v>
      </c>
      <c r="EP54">
        <v>0</v>
      </c>
      <c r="EQ54">
        <v>0</v>
      </c>
      <c r="ER54">
        <v>42643</v>
      </c>
      <c r="ES54">
        <v>42643</v>
      </c>
      <c r="ET54">
        <v>42643</v>
      </c>
      <c r="EU54">
        <v>44197</v>
      </c>
      <c r="EV54" t="s">
        <v>1659</v>
      </c>
      <c r="EW54">
        <v>57</v>
      </c>
      <c r="EX54">
        <v>15</v>
      </c>
      <c r="EY54">
        <v>0</v>
      </c>
      <c r="EZ54">
        <v>1</v>
      </c>
      <c r="FA54" t="s">
        <v>1628</v>
      </c>
      <c r="FB54" t="s">
        <v>1628</v>
      </c>
      <c r="FC54" t="s">
        <v>2229</v>
      </c>
    </row>
    <row r="55" spans="1:159">
      <c r="A55" t="s">
        <v>273</v>
      </c>
      <c r="B55" t="s">
        <v>272</v>
      </c>
      <c r="C55" t="s">
        <v>2230</v>
      </c>
      <c r="D55" t="s">
        <v>2231</v>
      </c>
      <c r="E55" t="s">
        <v>2232</v>
      </c>
      <c r="F55" t="s">
        <v>2233</v>
      </c>
      <c r="G55">
        <v>5</v>
      </c>
      <c r="H55">
        <v>1</v>
      </c>
      <c r="I55">
        <v>24</v>
      </c>
      <c r="J55">
        <v>5</v>
      </c>
      <c r="K55">
        <v>17</v>
      </c>
      <c r="L55">
        <v>9</v>
      </c>
      <c r="M55">
        <v>13</v>
      </c>
      <c r="N55">
        <v>67</v>
      </c>
      <c r="O55">
        <v>1</v>
      </c>
      <c r="P55" t="s">
        <v>1193</v>
      </c>
      <c r="Q55" t="s">
        <v>1612</v>
      </c>
      <c r="R55" t="s">
        <v>1612</v>
      </c>
      <c r="S55" t="s">
        <v>1193</v>
      </c>
      <c r="T55" t="s">
        <v>1193</v>
      </c>
      <c r="U55" t="s">
        <v>1193</v>
      </c>
      <c r="V55" t="s">
        <v>1193</v>
      </c>
      <c r="W55" t="s">
        <v>1193</v>
      </c>
      <c r="X55" t="s">
        <v>1193</v>
      </c>
      <c r="Y55" t="s">
        <v>1193</v>
      </c>
      <c r="Z55" t="s">
        <v>1193</v>
      </c>
      <c r="AA55" t="s">
        <v>1612</v>
      </c>
      <c r="AB55" t="s">
        <v>1612</v>
      </c>
      <c r="AC55" t="s">
        <v>1612</v>
      </c>
      <c r="AD55" t="s">
        <v>1612</v>
      </c>
      <c r="AE55" t="s">
        <v>1612</v>
      </c>
      <c r="AF55" t="s">
        <v>1612</v>
      </c>
      <c r="AG55" t="s">
        <v>1612</v>
      </c>
      <c r="AH55" t="s">
        <v>1612</v>
      </c>
      <c r="AI55" t="s">
        <v>1612</v>
      </c>
      <c r="AJ55" t="s">
        <v>1612</v>
      </c>
      <c r="AK55" t="s">
        <v>1612</v>
      </c>
      <c r="AL55" t="s">
        <v>1612</v>
      </c>
      <c r="AM55" t="s">
        <v>1612</v>
      </c>
      <c r="AN55" t="s">
        <v>1612</v>
      </c>
      <c r="AO55" t="s">
        <v>1612</v>
      </c>
      <c r="AP55" t="s">
        <v>1612</v>
      </c>
      <c r="AQ55">
        <v>4248</v>
      </c>
      <c r="AR55">
        <v>0</v>
      </c>
      <c r="AS55" t="s">
        <v>2234</v>
      </c>
      <c r="AT55" t="s">
        <v>402</v>
      </c>
      <c r="AU55">
        <v>5274000</v>
      </c>
      <c r="AV55">
        <v>5274000</v>
      </c>
      <c r="AW55">
        <v>5274000</v>
      </c>
      <c r="AX55">
        <v>5274000</v>
      </c>
      <c r="AY55">
        <v>5027000</v>
      </c>
      <c r="AZ55">
        <v>5274000</v>
      </c>
      <c r="BA55">
        <v>5274000</v>
      </c>
      <c r="BB55">
        <v>0</v>
      </c>
      <c r="BC55">
        <v>5027000</v>
      </c>
      <c r="BD55">
        <v>5285272</v>
      </c>
      <c r="BE55">
        <v>5252636</v>
      </c>
      <c r="BF55">
        <v>5252637</v>
      </c>
      <c r="BG55">
        <v>5027000</v>
      </c>
      <c r="BH55">
        <v>5285272</v>
      </c>
      <c r="BI55">
        <v>4999578</v>
      </c>
      <c r="BJ55" t="s">
        <v>2235</v>
      </c>
      <c r="BK55" t="s">
        <v>2235</v>
      </c>
      <c r="BL55" t="s">
        <v>1214</v>
      </c>
      <c r="BM55" t="s">
        <v>2236</v>
      </c>
      <c r="BN55" t="s">
        <v>1214</v>
      </c>
      <c r="BO55" t="s">
        <v>2237</v>
      </c>
      <c r="BP55" t="s">
        <v>1214</v>
      </c>
      <c r="BQ55" t="s">
        <v>2238</v>
      </c>
      <c r="BR55" t="s">
        <v>1612</v>
      </c>
      <c r="BS55" t="s">
        <v>1217</v>
      </c>
      <c r="BT55" t="s">
        <v>2239</v>
      </c>
      <c r="BU55" t="s">
        <v>419</v>
      </c>
      <c r="BV55" t="s">
        <v>1193</v>
      </c>
      <c r="BW55" t="s">
        <v>1193</v>
      </c>
      <c r="BX55" t="s">
        <v>1194</v>
      </c>
      <c r="BY55" t="s">
        <v>1193</v>
      </c>
      <c r="BZ55" t="s">
        <v>1193</v>
      </c>
      <c r="CA55" t="s">
        <v>1193</v>
      </c>
      <c r="CB55" t="s">
        <v>424</v>
      </c>
      <c r="CC55" t="s">
        <v>425</v>
      </c>
      <c r="CD55" t="s">
        <v>1612</v>
      </c>
      <c r="CE55" t="s">
        <v>422</v>
      </c>
      <c r="CF55" t="s">
        <v>425</v>
      </c>
      <c r="CG55" t="s">
        <v>422</v>
      </c>
      <c r="CH55" t="s">
        <v>2240</v>
      </c>
      <c r="CI55" t="s">
        <v>1612</v>
      </c>
      <c r="CJ55" t="s">
        <v>1612</v>
      </c>
      <c r="CK55" t="s">
        <v>1612</v>
      </c>
      <c r="CL55" t="s">
        <v>2241</v>
      </c>
      <c r="CM55" t="s">
        <v>1612</v>
      </c>
      <c r="CN55" t="s">
        <v>1193</v>
      </c>
      <c r="CO55" t="s">
        <v>1193</v>
      </c>
      <c r="CP55" t="s">
        <v>1194</v>
      </c>
      <c r="CQ55" t="s">
        <v>1193</v>
      </c>
      <c r="CR55" t="s">
        <v>1193</v>
      </c>
      <c r="CS55" t="s">
        <v>1193</v>
      </c>
      <c r="CT55" t="s">
        <v>1193</v>
      </c>
      <c r="CU55" t="s">
        <v>1193</v>
      </c>
      <c r="CV55" t="s">
        <v>1194</v>
      </c>
      <c r="CW55" t="s">
        <v>1193</v>
      </c>
      <c r="CX55" t="s">
        <v>1193</v>
      </c>
      <c r="CY55" t="s">
        <v>1193</v>
      </c>
      <c r="CZ55" t="s">
        <v>1621</v>
      </c>
      <c r="DA55" t="s">
        <v>1621</v>
      </c>
      <c r="DB55" t="s">
        <v>1623</v>
      </c>
      <c r="DC55" t="s">
        <v>1622</v>
      </c>
      <c r="DD55" t="s">
        <v>1623</v>
      </c>
      <c r="DE55" t="s">
        <v>1623</v>
      </c>
      <c r="DF55" t="s">
        <v>1621</v>
      </c>
      <c r="DG55" t="s">
        <v>1621</v>
      </c>
      <c r="DH55" t="s">
        <v>1623</v>
      </c>
      <c r="DI55" t="s">
        <v>1622</v>
      </c>
      <c r="DJ55" t="s">
        <v>1623</v>
      </c>
      <c r="DK55" t="s">
        <v>1623</v>
      </c>
      <c r="DL55" t="s">
        <v>1623</v>
      </c>
      <c r="DM55" t="s">
        <v>1623</v>
      </c>
      <c r="DN55" t="s">
        <v>1621</v>
      </c>
      <c r="DO55" t="s">
        <v>1623</v>
      </c>
      <c r="DP55" t="s">
        <v>1623</v>
      </c>
      <c r="DQ55" t="s">
        <v>1623</v>
      </c>
      <c r="DR55" t="s">
        <v>1623</v>
      </c>
      <c r="DS55" t="s">
        <v>1623</v>
      </c>
      <c r="DT55" t="s">
        <v>1623</v>
      </c>
      <c r="DU55" t="s">
        <v>1621</v>
      </c>
      <c r="DV55" t="s">
        <v>1623</v>
      </c>
      <c r="DW55" t="s">
        <v>1623</v>
      </c>
      <c r="DX55" t="s">
        <v>1623</v>
      </c>
      <c r="DY55" t="s">
        <v>1623</v>
      </c>
      <c r="DZ55" t="s">
        <v>1623</v>
      </c>
      <c r="EA55" t="s">
        <v>1623</v>
      </c>
      <c r="EB55" t="s">
        <v>1621</v>
      </c>
      <c r="EC55" t="s">
        <v>1623</v>
      </c>
      <c r="ED55" t="s">
        <v>1622</v>
      </c>
      <c r="EE55" t="s">
        <v>1622</v>
      </c>
      <c r="EF55" t="s">
        <v>1623</v>
      </c>
      <c r="EG55" t="s">
        <v>1623</v>
      </c>
      <c r="EH55" t="s">
        <v>1623</v>
      </c>
      <c r="EI55" t="s">
        <v>1621</v>
      </c>
      <c r="EJ55" t="s">
        <v>1657</v>
      </c>
      <c r="EK55" t="s">
        <v>1657</v>
      </c>
      <c r="EL55" t="s">
        <v>1624</v>
      </c>
      <c r="EM55" t="s">
        <v>1624</v>
      </c>
      <c r="EN55" t="s">
        <v>1624</v>
      </c>
      <c r="EO55" t="s">
        <v>1625</v>
      </c>
      <c r="EP55">
        <v>0</v>
      </c>
      <c r="EQ55">
        <v>0</v>
      </c>
      <c r="ER55" t="s">
        <v>1971</v>
      </c>
      <c r="ES55" t="s">
        <v>1972</v>
      </c>
      <c r="ET55" t="s">
        <v>1973</v>
      </c>
      <c r="EU55" t="s">
        <v>1974</v>
      </c>
      <c r="EV55" t="s">
        <v>1626</v>
      </c>
      <c r="EW55">
        <v>2</v>
      </c>
      <c r="EX55">
        <v>0</v>
      </c>
      <c r="EY55">
        <v>0</v>
      </c>
      <c r="EZ55">
        <v>1</v>
      </c>
      <c r="FA55" t="s">
        <v>1627</v>
      </c>
      <c r="FB55" t="s">
        <v>1627</v>
      </c>
      <c r="FC55" t="s">
        <v>2242</v>
      </c>
    </row>
    <row r="56" spans="1:159">
      <c r="A56" t="s">
        <v>271</v>
      </c>
      <c r="B56" t="s">
        <v>270</v>
      </c>
      <c r="C56" t="s">
        <v>2243</v>
      </c>
      <c r="D56" t="s">
        <v>2244</v>
      </c>
      <c r="E56" t="s">
        <v>2245</v>
      </c>
      <c r="F56" t="s">
        <v>2246</v>
      </c>
      <c r="G56">
        <v>5</v>
      </c>
      <c r="H56">
        <v>1</v>
      </c>
      <c r="I56">
        <v>24</v>
      </c>
      <c r="J56">
        <v>4</v>
      </c>
      <c r="K56">
        <v>17</v>
      </c>
      <c r="L56">
        <v>9</v>
      </c>
      <c r="M56">
        <v>13</v>
      </c>
      <c r="N56">
        <v>67</v>
      </c>
      <c r="O56">
        <v>1</v>
      </c>
      <c r="P56" t="s">
        <v>1193</v>
      </c>
      <c r="Q56" t="s">
        <v>1612</v>
      </c>
      <c r="R56" t="s">
        <v>1612</v>
      </c>
      <c r="S56" t="s">
        <v>1193</v>
      </c>
      <c r="T56" t="s">
        <v>1193</v>
      </c>
      <c r="U56" t="s">
        <v>1193</v>
      </c>
      <c r="V56" t="s">
        <v>1196</v>
      </c>
      <c r="W56" t="s">
        <v>1193</v>
      </c>
      <c r="X56" t="s">
        <v>1193</v>
      </c>
      <c r="Y56" t="s">
        <v>1193</v>
      </c>
      <c r="Z56" t="s">
        <v>1193</v>
      </c>
      <c r="AA56" t="s">
        <v>1612</v>
      </c>
      <c r="AB56" t="s">
        <v>1612</v>
      </c>
      <c r="AC56" t="s">
        <v>1612</v>
      </c>
      <c r="AD56">
        <v>42461</v>
      </c>
      <c r="AE56" t="s">
        <v>1612</v>
      </c>
      <c r="AF56" t="s">
        <v>1612</v>
      </c>
      <c r="AG56" t="s">
        <v>1612</v>
      </c>
      <c r="AH56" t="s">
        <v>1612</v>
      </c>
      <c r="AI56" t="s">
        <v>1612</v>
      </c>
      <c r="AJ56" t="s">
        <v>1612</v>
      </c>
      <c r="AK56" t="s">
        <v>1612</v>
      </c>
      <c r="AL56" t="s">
        <v>2247</v>
      </c>
      <c r="AM56" t="s">
        <v>1612</v>
      </c>
      <c r="AN56" t="s">
        <v>1612</v>
      </c>
      <c r="AO56" t="s">
        <v>1612</v>
      </c>
      <c r="AP56" t="s">
        <v>1612</v>
      </c>
      <c r="AQ56">
        <v>4258</v>
      </c>
      <c r="AR56">
        <v>226480</v>
      </c>
      <c r="AS56" t="s">
        <v>2248</v>
      </c>
      <c r="AT56" t="s">
        <v>402</v>
      </c>
      <c r="AU56">
        <v>2929054</v>
      </c>
      <c r="AV56">
        <v>2497858</v>
      </c>
      <c r="AW56">
        <v>2141858</v>
      </c>
      <c r="AX56">
        <v>3025230</v>
      </c>
      <c r="AY56">
        <v>2929054</v>
      </c>
      <c r="AZ56">
        <v>2497858</v>
      </c>
      <c r="BA56">
        <v>2141858</v>
      </c>
      <c r="BB56">
        <v>0</v>
      </c>
      <c r="BC56">
        <v>1268955</v>
      </c>
      <c r="BD56">
        <v>2109465</v>
      </c>
      <c r="BE56">
        <v>3134319</v>
      </c>
      <c r="BF56">
        <v>4081261</v>
      </c>
      <c r="BG56">
        <v>1150515</v>
      </c>
      <c r="BH56">
        <v>2122596</v>
      </c>
      <c r="BI56">
        <v>3429286</v>
      </c>
      <c r="BJ56">
        <v>0</v>
      </c>
      <c r="BK56" t="s">
        <v>2249</v>
      </c>
      <c r="BL56" t="s">
        <v>1214</v>
      </c>
      <c r="BM56" t="s">
        <v>2250</v>
      </c>
      <c r="BN56" t="s">
        <v>1217</v>
      </c>
      <c r="BO56" t="s">
        <v>2251</v>
      </c>
      <c r="BP56" t="s">
        <v>1214</v>
      </c>
      <c r="BQ56" t="s">
        <v>2252</v>
      </c>
      <c r="BR56" t="s">
        <v>1612</v>
      </c>
      <c r="BS56" t="s">
        <v>1217</v>
      </c>
      <c r="BT56" t="s">
        <v>2253</v>
      </c>
      <c r="BU56" t="s">
        <v>416</v>
      </c>
      <c r="BV56" t="s">
        <v>1194</v>
      </c>
      <c r="BW56" t="s">
        <v>1194</v>
      </c>
      <c r="BX56" t="s">
        <v>1194</v>
      </c>
      <c r="BY56" t="s">
        <v>1194</v>
      </c>
      <c r="BZ56" t="s">
        <v>1194</v>
      </c>
      <c r="CA56" t="s">
        <v>1194</v>
      </c>
      <c r="CB56" t="s">
        <v>1612</v>
      </c>
      <c r="CC56" t="s">
        <v>1612</v>
      </c>
      <c r="CD56" t="s">
        <v>1612</v>
      </c>
      <c r="CE56" t="s">
        <v>1612</v>
      </c>
      <c r="CF56" t="s">
        <v>1612</v>
      </c>
      <c r="CG56" t="s">
        <v>1612</v>
      </c>
      <c r="CH56" t="s">
        <v>1612</v>
      </c>
      <c r="CI56" t="s">
        <v>1612</v>
      </c>
      <c r="CJ56" t="s">
        <v>1612</v>
      </c>
      <c r="CK56" t="s">
        <v>1612</v>
      </c>
      <c r="CL56" t="s">
        <v>1612</v>
      </c>
      <c r="CM56" t="s">
        <v>1612</v>
      </c>
      <c r="CN56" t="s">
        <v>1193</v>
      </c>
      <c r="CO56" t="s">
        <v>1193</v>
      </c>
      <c r="CP56" t="s">
        <v>1194</v>
      </c>
      <c r="CQ56" t="s">
        <v>1193</v>
      </c>
      <c r="CR56" t="s">
        <v>1193</v>
      </c>
      <c r="CS56" t="s">
        <v>1193</v>
      </c>
      <c r="CT56" t="s">
        <v>1193</v>
      </c>
      <c r="CU56" t="s">
        <v>1193</v>
      </c>
      <c r="CV56" t="s">
        <v>1193</v>
      </c>
      <c r="CW56" t="s">
        <v>1193</v>
      </c>
      <c r="CX56" t="s">
        <v>1193</v>
      </c>
      <c r="CY56" t="s">
        <v>1193</v>
      </c>
      <c r="CZ56" t="s">
        <v>1621</v>
      </c>
      <c r="DA56" t="s">
        <v>1622</v>
      </c>
      <c r="DB56" t="s">
        <v>1623</v>
      </c>
      <c r="DC56" t="s">
        <v>1622</v>
      </c>
      <c r="DD56" t="s">
        <v>1622</v>
      </c>
      <c r="DE56" t="s">
        <v>1622</v>
      </c>
      <c r="DF56" t="s">
        <v>1622</v>
      </c>
      <c r="DG56" t="s">
        <v>1622</v>
      </c>
      <c r="DH56" t="s">
        <v>1623</v>
      </c>
      <c r="DI56" t="s">
        <v>1622</v>
      </c>
      <c r="DJ56" t="s">
        <v>1622</v>
      </c>
      <c r="DK56" t="s">
        <v>1622</v>
      </c>
      <c r="DL56" t="s">
        <v>1623</v>
      </c>
      <c r="DM56" t="s">
        <v>1623</v>
      </c>
      <c r="DN56" t="s">
        <v>1622</v>
      </c>
      <c r="DO56" t="s">
        <v>1623</v>
      </c>
      <c r="DP56" t="s">
        <v>1623</v>
      </c>
      <c r="DQ56" t="s">
        <v>1623</v>
      </c>
      <c r="DR56" t="s">
        <v>1622</v>
      </c>
      <c r="DS56" t="s">
        <v>1622</v>
      </c>
      <c r="DT56" t="s">
        <v>1623</v>
      </c>
      <c r="DU56" t="s">
        <v>1622</v>
      </c>
      <c r="DV56" t="s">
        <v>1622</v>
      </c>
      <c r="DW56" t="s">
        <v>1622</v>
      </c>
      <c r="DX56" t="s">
        <v>1622</v>
      </c>
      <c r="DY56" t="s">
        <v>1622</v>
      </c>
      <c r="DZ56" t="s">
        <v>1623</v>
      </c>
      <c r="EA56" t="s">
        <v>1622</v>
      </c>
      <c r="EB56" t="s">
        <v>1622</v>
      </c>
      <c r="EC56" t="s">
        <v>1622</v>
      </c>
      <c r="ED56" t="s">
        <v>1622</v>
      </c>
      <c r="EE56" t="s">
        <v>1622</v>
      </c>
      <c r="EF56" t="s">
        <v>1623</v>
      </c>
      <c r="EG56" t="s">
        <v>1622</v>
      </c>
      <c r="EH56" t="s">
        <v>1622</v>
      </c>
      <c r="EI56" t="s">
        <v>1622</v>
      </c>
      <c r="EJ56" t="s">
        <v>1657</v>
      </c>
      <c r="EK56" t="s">
        <v>1624</v>
      </c>
      <c r="EL56" t="s">
        <v>1624</v>
      </c>
      <c r="EM56" t="s">
        <v>1624</v>
      </c>
      <c r="EN56" t="s">
        <v>1624</v>
      </c>
      <c r="EO56" t="s">
        <v>1704</v>
      </c>
      <c r="EP56">
        <v>0</v>
      </c>
      <c r="EQ56" t="s">
        <v>1705</v>
      </c>
      <c r="ER56" t="s">
        <v>1705</v>
      </c>
      <c r="ES56" t="s">
        <v>1705</v>
      </c>
      <c r="ET56" t="s">
        <v>1705</v>
      </c>
      <c r="EU56">
        <v>42461</v>
      </c>
      <c r="EV56" t="s">
        <v>1643</v>
      </c>
      <c r="EW56">
        <v>27</v>
      </c>
      <c r="EX56">
        <v>0</v>
      </c>
      <c r="EY56">
        <v>2</v>
      </c>
      <c r="EZ56">
        <v>1</v>
      </c>
      <c r="FA56" t="s">
        <v>1628</v>
      </c>
      <c r="FB56" t="s">
        <v>1628</v>
      </c>
      <c r="FC56" t="s">
        <v>2254</v>
      </c>
    </row>
    <row r="57" spans="1:159">
      <c r="A57" t="s">
        <v>269</v>
      </c>
      <c r="B57" t="s">
        <v>268</v>
      </c>
      <c r="C57" t="s">
        <v>2255</v>
      </c>
      <c r="D57" t="s">
        <v>2256</v>
      </c>
      <c r="E57">
        <v>20233504283</v>
      </c>
      <c r="F57" t="s">
        <v>2257</v>
      </c>
      <c r="G57">
        <v>5</v>
      </c>
      <c r="H57">
        <v>1</v>
      </c>
      <c r="I57">
        <v>24</v>
      </c>
      <c r="J57">
        <v>5</v>
      </c>
      <c r="K57">
        <v>17</v>
      </c>
      <c r="L57">
        <v>9</v>
      </c>
      <c r="M57">
        <v>13</v>
      </c>
      <c r="N57">
        <v>67</v>
      </c>
      <c r="O57">
        <v>1</v>
      </c>
      <c r="P57" t="s">
        <v>1193</v>
      </c>
      <c r="Q57" t="s">
        <v>1612</v>
      </c>
      <c r="R57" t="s">
        <v>1612</v>
      </c>
      <c r="S57" t="s">
        <v>1193</v>
      </c>
      <c r="T57" t="s">
        <v>1193</v>
      </c>
      <c r="U57" t="s">
        <v>1193</v>
      </c>
      <c r="V57" t="s">
        <v>1193</v>
      </c>
      <c r="W57" t="s">
        <v>1193</v>
      </c>
      <c r="X57" t="s">
        <v>1193</v>
      </c>
      <c r="Y57" t="s">
        <v>1193</v>
      </c>
      <c r="Z57" t="s">
        <v>1193</v>
      </c>
      <c r="AA57" t="s">
        <v>1612</v>
      </c>
      <c r="AB57" t="s">
        <v>1612</v>
      </c>
      <c r="AC57" t="s">
        <v>1612</v>
      </c>
      <c r="AD57" t="s">
        <v>1612</v>
      </c>
      <c r="AE57" t="s">
        <v>1612</v>
      </c>
      <c r="AF57" t="s">
        <v>1612</v>
      </c>
      <c r="AG57" t="s">
        <v>1612</v>
      </c>
      <c r="AH57" t="s">
        <v>1612</v>
      </c>
      <c r="AI57" t="s">
        <v>1612</v>
      </c>
      <c r="AJ57" t="s">
        <v>1612</v>
      </c>
      <c r="AK57" t="s">
        <v>1612</v>
      </c>
      <c r="AL57" t="s">
        <v>1612</v>
      </c>
      <c r="AM57" t="s">
        <v>1612</v>
      </c>
      <c r="AN57" t="s">
        <v>1612</v>
      </c>
      <c r="AO57" t="s">
        <v>1612</v>
      </c>
      <c r="AP57" t="s">
        <v>1612</v>
      </c>
      <c r="AQ57">
        <v>3886</v>
      </c>
      <c r="AR57">
        <v>0</v>
      </c>
      <c r="AS57" t="s">
        <v>1613</v>
      </c>
      <c r="AT57" t="s">
        <v>402</v>
      </c>
      <c r="AU57">
        <v>9665937.5</v>
      </c>
      <c r="AV57">
        <v>9665937.5</v>
      </c>
      <c r="AW57">
        <v>9929557</v>
      </c>
      <c r="AX57">
        <v>10251252</v>
      </c>
      <c r="AY57">
        <v>9216516.75</v>
      </c>
      <c r="AZ57">
        <v>9214515.75</v>
      </c>
      <c r="BA57">
        <v>9932562</v>
      </c>
      <c r="BB57" t="s">
        <v>2258</v>
      </c>
      <c r="BC57">
        <v>9665937.5</v>
      </c>
      <c r="BD57">
        <v>9665937.5</v>
      </c>
      <c r="BE57">
        <v>9929557</v>
      </c>
      <c r="BF57">
        <v>10251252</v>
      </c>
      <c r="BG57">
        <v>9216516.75</v>
      </c>
      <c r="BH57">
        <v>9214515.75</v>
      </c>
      <c r="BI57">
        <v>9932562</v>
      </c>
      <c r="BJ57" t="s">
        <v>2259</v>
      </c>
      <c r="BK57" t="s">
        <v>2260</v>
      </c>
      <c r="BL57" t="s">
        <v>1214</v>
      </c>
      <c r="BM57" t="s">
        <v>1613</v>
      </c>
      <c r="BN57" t="s">
        <v>1217</v>
      </c>
      <c r="BO57" t="s">
        <v>1613</v>
      </c>
      <c r="BP57" t="s">
        <v>1217</v>
      </c>
      <c r="BQ57" t="s">
        <v>1613</v>
      </c>
      <c r="BR57" t="s">
        <v>1612</v>
      </c>
      <c r="BS57" t="s">
        <v>1217</v>
      </c>
      <c r="BT57" t="s">
        <v>1613</v>
      </c>
      <c r="BU57" t="s">
        <v>417</v>
      </c>
      <c r="BV57" t="s">
        <v>1194</v>
      </c>
      <c r="BW57" t="s">
        <v>1194</v>
      </c>
      <c r="BX57" t="s">
        <v>1194</v>
      </c>
      <c r="BY57" t="s">
        <v>1194</v>
      </c>
      <c r="BZ57" t="s">
        <v>1194</v>
      </c>
      <c r="CA57" t="s">
        <v>1194</v>
      </c>
      <c r="CB57" t="s">
        <v>1612</v>
      </c>
      <c r="CC57" t="s">
        <v>1612</v>
      </c>
      <c r="CD57" t="s">
        <v>1612</v>
      </c>
      <c r="CE57" t="s">
        <v>1612</v>
      </c>
      <c r="CF57" t="s">
        <v>1612</v>
      </c>
      <c r="CG57" t="s">
        <v>1612</v>
      </c>
      <c r="CH57" t="s">
        <v>1612</v>
      </c>
      <c r="CI57" t="s">
        <v>1612</v>
      </c>
      <c r="CJ57" t="s">
        <v>1612</v>
      </c>
      <c r="CK57" t="s">
        <v>1612</v>
      </c>
      <c r="CL57" t="s">
        <v>1612</v>
      </c>
      <c r="CM57" t="s">
        <v>1612</v>
      </c>
      <c r="CN57" t="s">
        <v>1193</v>
      </c>
      <c r="CO57" t="s">
        <v>1193</v>
      </c>
      <c r="CP57" t="s">
        <v>1193</v>
      </c>
      <c r="CQ57" t="s">
        <v>1193</v>
      </c>
      <c r="CR57" t="s">
        <v>1193</v>
      </c>
      <c r="CS57" t="s">
        <v>1193</v>
      </c>
      <c r="CT57" t="s">
        <v>1193</v>
      </c>
      <c r="CU57" t="s">
        <v>1193</v>
      </c>
      <c r="CV57" t="s">
        <v>1193</v>
      </c>
      <c r="CW57" t="s">
        <v>1193</v>
      </c>
      <c r="CX57" t="s">
        <v>1193</v>
      </c>
      <c r="CY57" t="s">
        <v>1193</v>
      </c>
      <c r="CZ57" t="s">
        <v>1621</v>
      </c>
      <c r="DA57" t="s">
        <v>1622</v>
      </c>
      <c r="DB57" t="s">
        <v>1622</v>
      </c>
      <c r="DC57" t="s">
        <v>1621</v>
      </c>
      <c r="DD57" t="s">
        <v>1621</v>
      </c>
      <c r="DE57" t="s">
        <v>1623</v>
      </c>
      <c r="DF57" t="s">
        <v>1622</v>
      </c>
      <c r="DG57" t="s">
        <v>1622</v>
      </c>
      <c r="DH57" t="s">
        <v>1622</v>
      </c>
      <c r="DI57" t="s">
        <v>1622</v>
      </c>
      <c r="DJ57" t="s">
        <v>1622</v>
      </c>
      <c r="DK57" t="s">
        <v>1623</v>
      </c>
      <c r="DL57" t="s">
        <v>1622</v>
      </c>
      <c r="DM57" t="s">
        <v>1622</v>
      </c>
      <c r="DN57" t="s">
        <v>1621</v>
      </c>
      <c r="DO57" t="s">
        <v>1622</v>
      </c>
      <c r="DP57" t="s">
        <v>1623</v>
      </c>
      <c r="DQ57" t="s">
        <v>1623</v>
      </c>
      <c r="DR57" t="s">
        <v>1621</v>
      </c>
      <c r="DS57" t="s">
        <v>1622</v>
      </c>
      <c r="DT57" t="s">
        <v>1622</v>
      </c>
      <c r="DU57" t="s">
        <v>1621</v>
      </c>
      <c r="DV57" t="s">
        <v>1621</v>
      </c>
      <c r="DW57" t="s">
        <v>1623</v>
      </c>
      <c r="DX57" t="s">
        <v>1621</v>
      </c>
      <c r="DY57" t="s">
        <v>1622</v>
      </c>
      <c r="DZ57" t="s">
        <v>1623</v>
      </c>
      <c r="EA57" t="s">
        <v>1621</v>
      </c>
      <c r="EB57" t="s">
        <v>1623</v>
      </c>
      <c r="EC57" t="s">
        <v>1623</v>
      </c>
      <c r="ED57" t="s">
        <v>1623</v>
      </c>
      <c r="EE57" t="s">
        <v>1623</v>
      </c>
      <c r="EF57" t="s">
        <v>1623</v>
      </c>
      <c r="EG57" t="s">
        <v>1623</v>
      </c>
      <c r="EH57" t="s">
        <v>1623</v>
      </c>
      <c r="EI57" t="s">
        <v>1623</v>
      </c>
      <c r="EJ57" t="s">
        <v>1657</v>
      </c>
      <c r="EK57" t="s">
        <v>1657</v>
      </c>
      <c r="EL57" t="s">
        <v>1624</v>
      </c>
      <c r="EM57" t="s">
        <v>1657</v>
      </c>
      <c r="EN57" t="s">
        <v>1657</v>
      </c>
      <c r="EO57" t="s">
        <v>1625</v>
      </c>
      <c r="EP57">
        <v>0</v>
      </c>
      <c r="EQ57">
        <v>0</v>
      </c>
      <c r="ER57">
        <v>42552</v>
      </c>
      <c r="ES57">
        <v>0</v>
      </c>
      <c r="ET57">
        <v>0</v>
      </c>
      <c r="EU57">
        <v>1</v>
      </c>
      <c r="EV57" t="s">
        <v>1706</v>
      </c>
      <c r="EW57">
        <v>512</v>
      </c>
      <c r="EX57">
        <v>1</v>
      </c>
      <c r="EY57">
        <v>1</v>
      </c>
      <c r="EZ57">
        <v>1</v>
      </c>
      <c r="FA57" t="s">
        <v>1675</v>
      </c>
      <c r="FB57" t="s">
        <v>1628</v>
      </c>
      <c r="FC57" t="s">
        <v>2261</v>
      </c>
    </row>
    <row r="58" spans="1:159">
      <c r="A58" t="s">
        <v>267</v>
      </c>
      <c r="B58" t="s">
        <v>266</v>
      </c>
      <c r="C58" t="s">
        <v>2262</v>
      </c>
      <c r="D58" t="s">
        <v>2263</v>
      </c>
      <c r="E58" t="s">
        <v>2264</v>
      </c>
      <c r="F58" t="s">
        <v>2265</v>
      </c>
      <c r="G58">
        <v>5</v>
      </c>
      <c r="H58">
        <v>1</v>
      </c>
      <c r="I58">
        <v>24</v>
      </c>
      <c r="J58">
        <v>5</v>
      </c>
      <c r="K58">
        <v>17</v>
      </c>
      <c r="L58">
        <v>9</v>
      </c>
      <c r="M58">
        <v>13</v>
      </c>
      <c r="N58">
        <v>67</v>
      </c>
      <c r="O58">
        <v>1</v>
      </c>
      <c r="P58" t="s">
        <v>1193</v>
      </c>
      <c r="Q58" t="s">
        <v>1612</v>
      </c>
      <c r="R58" t="s">
        <v>1612</v>
      </c>
      <c r="S58" t="s">
        <v>1193</v>
      </c>
      <c r="T58" t="s">
        <v>1193</v>
      </c>
      <c r="U58" t="s">
        <v>1193</v>
      </c>
      <c r="V58" t="s">
        <v>1193</v>
      </c>
      <c r="W58" t="s">
        <v>1193</v>
      </c>
      <c r="X58" t="s">
        <v>1193</v>
      </c>
      <c r="Y58" t="s">
        <v>1193</v>
      </c>
      <c r="Z58" t="s">
        <v>1196</v>
      </c>
      <c r="AA58" t="s">
        <v>1612</v>
      </c>
      <c r="AB58" t="s">
        <v>1612</v>
      </c>
      <c r="AC58" t="s">
        <v>1612</v>
      </c>
      <c r="AD58" t="s">
        <v>1612</v>
      </c>
      <c r="AE58" t="s">
        <v>1612</v>
      </c>
      <c r="AF58" t="s">
        <v>1612</v>
      </c>
      <c r="AG58" t="s">
        <v>1612</v>
      </c>
      <c r="AH58">
        <v>42460</v>
      </c>
      <c r="AI58" t="s">
        <v>1612</v>
      </c>
      <c r="AJ58" t="s">
        <v>1612</v>
      </c>
      <c r="AK58" t="s">
        <v>1612</v>
      </c>
      <c r="AL58" t="s">
        <v>1612</v>
      </c>
      <c r="AM58" t="s">
        <v>1612</v>
      </c>
      <c r="AN58" t="s">
        <v>1612</v>
      </c>
      <c r="AO58" t="s">
        <v>1612</v>
      </c>
      <c r="AP58" t="s">
        <v>2266</v>
      </c>
      <c r="AQ58">
        <v>29804</v>
      </c>
      <c r="AR58">
        <v>0</v>
      </c>
      <c r="AS58" t="s">
        <v>1613</v>
      </c>
      <c r="AT58" t="s">
        <v>402</v>
      </c>
      <c r="AU58">
        <v>7942000</v>
      </c>
      <c r="AV58">
        <v>36411500</v>
      </c>
      <c r="AW58">
        <v>18205750</v>
      </c>
      <c r="AX58">
        <v>18205750</v>
      </c>
      <c r="AY58">
        <v>7942000</v>
      </c>
      <c r="AZ58">
        <v>36411500</v>
      </c>
      <c r="BA58">
        <v>18205750</v>
      </c>
      <c r="BB58" t="s">
        <v>1613</v>
      </c>
      <c r="BC58">
        <v>20853250</v>
      </c>
      <c r="BD58">
        <v>18205750</v>
      </c>
      <c r="BE58">
        <v>20853250</v>
      </c>
      <c r="BF58">
        <v>20852750</v>
      </c>
      <c r="BG58">
        <v>20853250</v>
      </c>
      <c r="BH58">
        <v>36411500</v>
      </c>
      <c r="BI58">
        <v>20853250</v>
      </c>
      <c r="BJ58" t="s">
        <v>1613</v>
      </c>
      <c r="BK58" t="s">
        <v>2267</v>
      </c>
      <c r="BL58" t="s">
        <v>1214</v>
      </c>
      <c r="BM58" t="s">
        <v>2268</v>
      </c>
      <c r="BN58" t="s">
        <v>1214</v>
      </c>
      <c r="BO58" t="s">
        <v>2269</v>
      </c>
      <c r="BP58" t="s">
        <v>1214</v>
      </c>
      <c r="BQ58" t="s">
        <v>2270</v>
      </c>
      <c r="BR58" t="s">
        <v>1612</v>
      </c>
      <c r="BS58" t="s">
        <v>1217</v>
      </c>
      <c r="BT58" t="s">
        <v>2271</v>
      </c>
      <c r="BU58" t="s">
        <v>419</v>
      </c>
      <c r="BV58" t="s">
        <v>1194</v>
      </c>
      <c r="BW58" t="s">
        <v>1194</v>
      </c>
      <c r="BX58" t="s">
        <v>1194</v>
      </c>
      <c r="BY58" t="s">
        <v>1194</v>
      </c>
      <c r="BZ58" t="s">
        <v>1194</v>
      </c>
      <c r="CA58" t="s">
        <v>1194</v>
      </c>
      <c r="CB58" t="s">
        <v>1612</v>
      </c>
      <c r="CC58" t="s">
        <v>1612</v>
      </c>
      <c r="CD58" t="s">
        <v>1612</v>
      </c>
      <c r="CE58" t="s">
        <v>1612</v>
      </c>
      <c r="CF58" t="s">
        <v>1612</v>
      </c>
      <c r="CG58" t="s">
        <v>1612</v>
      </c>
      <c r="CH58" t="s">
        <v>1612</v>
      </c>
      <c r="CI58" t="s">
        <v>1612</v>
      </c>
      <c r="CJ58" t="s">
        <v>1612</v>
      </c>
      <c r="CK58" t="s">
        <v>1612</v>
      </c>
      <c r="CL58" t="s">
        <v>1612</v>
      </c>
      <c r="CM58" t="s">
        <v>1612</v>
      </c>
      <c r="CN58" t="s">
        <v>1193</v>
      </c>
      <c r="CO58" t="s">
        <v>1193</v>
      </c>
      <c r="CP58" t="s">
        <v>1193</v>
      </c>
      <c r="CQ58" t="s">
        <v>1193</v>
      </c>
      <c r="CR58" t="s">
        <v>1193</v>
      </c>
      <c r="CS58" t="s">
        <v>1193</v>
      </c>
      <c r="CT58" t="s">
        <v>1193</v>
      </c>
      <c r="CU58" t="s">
        <v>1193</v>
      </c>
      <c r="CV58" t="s">
        <v>1193</v>
      </c>
      <c r="CW58" t="s">
        <v>1193</v>
      </c>
      <c r="CX58" t="s">
        <v>1193</v>
      </c>
      <c r="CY58" t="s">
        <v>1193</v>
      </c>
      <c r="CZ58" t="s">
        <v>1621</v>
      </c>
      <c r="DA58" t="s">
        <v>1622</v>
      </c>
      <c r="DB58" t="s">
        <v>1622</v>
      </c>
      <c r="DC58" t="s">
        <v>1622</v>
      </c>
      <c r="DD58" t="s">
        <v>1622</v>
      </c>
      <c r="DE58" t="s">
        <v>1622</v>
      </c>
      <c r="DF58" t="s">
        <v>1622</v>
      </c>
      <c r="DG58" t="s">
        <v>1621</v>
      </c>
      <c r="DH58" t="s">
        <v>1622</v>
      </c>
      <c r="DI58" t="s">
        <v>1622</v>
      </c>
      <c r="DJ58" t="s">
        <v>1622</v>
      </c>
      <c r="DK58" t="s">
        <v>1621</v>
      </c>
      <c r="DL58" t="s">
        <v>1622</v>
      </c>
      <c r="DM58" t="s">
        <v>1622</v>
      </c>
      <c r="DN58" t="s">
        <v>1621</v>
      </c>
      <c r="DO58" t="s">
        <v>1622</v>
      </c>
      <c r="DP58" t="s">
        <v>1622</v>
      </c>
      <c r="DQ58" t="s">
        <v>1622</v>
      </c>
      <c r="DR58" t="s">
        <v>1622</v>
      </c>
      <c r="DS58" t="s">
        <v>1622</v>
      </c>
      <c r="DT58" t="s">
        <v>1622</v>
      </c>
      <c r="DU58" t="s">
        <v>1622</v>
      </c>
      <c r="DV58" t="s">
        <v>1622</v>
      </c>
      <c r="DW58" t="s">
        <v>1622</v>
      </c>
      <c r="DX58" t="s">
        <v>1622</v>
      </c>
      <c r="DY58" t="s">
        <v>1622</v>
      </c>
      <c r="DZ58" t="s">
        <v>1622</v>
      </c>
      <c r="EA58" t="s">
        <v>1622</v>
      </c>
      <c r="EB58" t="s">
        <v>1622</v>
      </c>
      <c r="EC58" t="s">
        <v>1622</v>
      </c>
      <c r="ED58" t="s">
        <v>1622</v>
      </c>
      <c r="EE58" t="s">
        <v>1621</v>
      </c>
      <c r="EF58" t="s">
        <v>1622</v>
      </c>
      <c r="EG58" t="s">
        <v>1622</v>
      </c>
      <c r="EH58" t="s">
        <v>1622</v>
      </c>
      <c r="EI58" t="s">
        <v>1621</v>
      </c>
      <c r="EJ58" t="s">
        <v>1624</v>
      </c>
      <c r="EK58" t="s">
        <v>1624</v>
      </c>
      <c r="EL58" t="s">
        <v>1624</v>
      </c>
      <c r="EM58" t="s">
        <v>1624</v>
      </c>
      <c r="EN58" t="s">
        <v>1624</v>
      </c>
      <c r="EO58" t="s">
        <v>1624</v>
      </c>
      <c r="EP58">
        <v>43190</v>
      </c>
      <c r="EQ58">
        <v>43921</v>
      </c>
      <c r="ER58">
        <v>44286</v>
      </c>
      <c r="ES58">
        <v>43921</v>
      </c>
      <c r="ET58">
        <v>43921</v>
      </c>
      <c r="EU58">
        <v>43921</v>
      </c>
      <c r="EV58" t="s">
        <v>1643</v>
      </c>
      <c r="EW58">
        <v>38</v>
      </c>
      <c r="EX58">
        <v>12</v>
      </c>
      <c r="EY58">
        <v>0</v>
      </c>
      <c r="EZ58">
        <v>0.98</v>
      </c>
      <c r="FA58" t="s">
        <v>1627</v>
      </c>
      <c r="FB58" t="s">
        <v>1627</v>
      </c>
      <c r="FC58" t="s">
        <v>2272</v>
      </c>
    </row>
    <row r="59" spans="1:159">
      <c r="A59" t="s">
        <v>265</v>
      </c>
      <c r="B59" t="s">
        <v>264</v>
      </c>
      <c r="C59" t="s">
        <v>2273</v>
      </c>
      <c r="D59" t="s">
        <v>2274</v>
      </c>
      <c r="E59" t="s">
        <v>2275</v>
      </c>
      <c r="F59" t="s">
        <v>2276</v>
      </c>
      <c r="G59">
        <v>5</v>
      </c>
      <c r="H59">
        <v>1</v>
      </c>
      <c r="I59">
        <v>24</v>
      </c>
      <c r="J59">
        <v>5</v>
      </c>
      <c r="K59">
        <v>17</v>
      </c>
      <c r="L59">
        <v>9</v>
      </c>
      <c r="M59">
        <v>13</v>
      </c>
      <c r="N59">
        <v>67</v>
      </c>
      <c r="O59">
        <v>1</v>
      </c>
      <c r="P59" t="s">
        <v>1193</v>
      </c>
      <c r="Q59" t="s">
        <v>1612</v>
      </c>
      <c r="R59" t="s">
        <v>1612</v>
      </c>
      <c r="S59" t="s">
        <v>1193</v>
      </c>
      <c r="T59" t="s">
        <v>1193</v>
      </c>
      <c r="U59" t="s">
        <v>1193</v>
      </c>
      <c r="V59" t="s">
        <v>1193</v>
      </c>
      <c r="W59" t="s">
        <v>1193</v>
      </c>
      <c r="X59" t="s">
        <v>1193</v>
      </c>
      <c r="Y59" t="s">
        <v>1193</v>
      </c>
      <c r="Z59" t="s">
        <v>1193</v>
      </c>
      <c r="AA59" t="s">
        <v>1612</v>
      </c>
      <c r="AB59" t="s">
        <v>1612</v>
      </c>
      <c r="AC59" t="s">
        <v>1612</v>
      </c>
      <c r="AD59" t="s">
        <v>1612</v>
      </c>
      <c r="AE59" t="s">
        <v>1612</v>
      </c>
      <c r="AF59" t="s">
        <v>1612</v>
      </c>
      <c r="AG59" t="s">
        <v>1612</v>
      </c>
      <c r="AH59" t="s">
        <v>1612</v>
      </c>
      <c r="AI59" t="s">
        <v>1612</v>
      </c>
      <c r="AJ59" t="s">
        <v>1612</v>
      </c>
      <c r="AK59" t="s">
        <v>1612</v>
      </c>
      <c r="AL59" t="s">
        <v>1612</v>
      </c>
      <c r="AM59" t="s">
        <v>1612</v>
      </c>
      <c r="AN59" t="s">
        <v>1612</v>
      </c>
      <c r="AO59" t="s">
        <v>1612</v>
      </c>
      <c r="AP59" t="s">
        <v>1612</v>
      </c>
      <c r="AQ59">
        <v>6124</v>
      </c>
      <c r="AR59">
        <v>0</v>
      </c>
      <c r="AS59" t="s">
        <v>2277</v>
      </c>
      <c r="AT59" t="s">
        <v>409</v>
      </c>
      <c r="AU59">
        <v>5499800</v>
      </c>
      <c r="AV59">
        <v>5499800</v>
      </c>
      <c r="AW59">
        <v>5499800</v>
      </c>
      <c r="AX59">
        <v>5499800</v>
      </c>
      <c r="AY59">
        <v>5499800</v>
      </c>
      <c r="AZ59">
        <v>5499800</v>
      </c>
      <c r="BA59">
        <v>5499800</v>
      </c>
      <c r="BB59" t="s">
        <v>2278</v>
      </c>
      <c r="BC59">
        <v>5271216.71</v>
      </c>
      <c r="BD59">
        <v>5354794.83</v>
      </c>
      <c r="BE59">
        <v>5181660.1500000004</v>
      </c>
      <c r="BF59">
        <v>5678840.8000000007</v>
      </c>
      <c r="BG59">
        <v>5271216.71</v>
      </c>
      <c r="BH59">
        <v>5354794.83</v>
      </c>
      <c r="BI59">
        <v>5181660.1500000004</v>
      </c>
      <c r="BJ59" t="s">
        <v>2279</v>
      </c>
      <c r="BK59" t="s">
        <v>2280</v>
      </c>
      <c r="BL59" t="s">
        <v>1215</v>
      </c>
      <c r="BM59" t="s">
        <v>2281</v>
      </c>
      <c r="BN59" t="s">
        <v>1217</v>
      </c>
      <c r="BO59" t="s">
        <v>2282</v>
      </c>
      <c r="BP59" t="s">
        <v>1214</v>
      </c>
      <c r="BQ59" t="s">
        <v>2283</v>
      </c>
      <c r="BR59" t="s">
        <v>1612</v>
      </c>
      <c r="BS59" t="s">
        <v>1216</v>
      </c>
      <c r="BT59" t="s">
        <v>2284</v>
      </c>
      <c r="BU59" t="s">
        <v>417</v>
      </c>
      <c r="BV59" t="s">
        <v>1193</v>
      </c>
      <c r="BW59" t="s">
        <v>1193</v>
      </c>
      <c r="BX59" t="s">
        <v>1193</v>
      </c>
      <c r="BY59" t="s">
        <v>1193</v>
      </c>
      <c r="BZ59" t="s">
        <v>1193</v>
      </c>
      <c r="CA59" t="s">
        <v>1193</v>
      </c>
      <c r="CB59" t="s">
        <v>425</v>
      </c>
      <c r="CC59" t="s">
        <v>422</v>
      </c>
      <c r="CD59" t="s">
        <v>423</v>
      </c>
      <c r="CE59" t="s">
        <v>421</v>
      </c>
      <c r="CF59" t="s">
        <v>421</v>
      </c>
      <c r="CG59" t="s">
        <v>424</v>
      </c>
      <c r="CH59" t="s">
        <v>1612</v>
      </c>
      <c r="CI59" t="s">
        <v>1612</v>
      </c>
      <c r="CJ59" t="s">
        <v>1612</v>
      </c>
      <c r="CK59" t="s">
        <v>2285</v>
      </c>
      <c r="CL59" t="s">
        <v>1612</v>
      </c>
      <c r="CM59" t="s">
        <v>1612</v>
      </c>
      <c r="CN59" t="s">
        <v>1193</v>
      </c>
      <c r="CO59" t="s">
        <v>1193</v>
      </c>
      <c r="CP59" t="s">
        <v>1193</v>
      </c>
      <c r="CQ59" t="s">
        <v>1193</v>
      </c>
      <c r="CR59" t="s">
        <v>1193</v>
      </c>
      <c r="CS59" t="s">
        <v>1193</v>
      </c>
      <c r="CT59" t="s">
        <v>1193</v>
      </c>
      <c r="CU59" t="s">
        <v>1193</v>
      </c>
      <c r="CV59" t="s">
        <v>1193</v>
      </c>
      <c r="CW59" t="s">
        <v>1193</v>
      </c>
      <c r="CX59" t="s">
        <v>1193</v>
      </c>
      <c r="CY59" t="s">
        <v>1193</v>
      </c>
      <c r="CZ59" t="s">
        <v>1622</v>
      </c>
      <c r="DA59" t="s">
        <v>1622</v>
      </c>
      <c r="DB59" t="s">
        <v>1622</v>
      </c>
      <c r="DC59" t="s">
        <v>1622</v>
      </c>
      <c r="DD59" t="s">
        <v>1623</v>
      </c>
      <c r="DE59" t="s">
        <v>1623</v>
      </c>
      <c r="DF59" t="s">
        <v>1622</v>
      </c>
      <c r="DG59" t="s">
        <v>1623</v>
      </c>
      <c r="DH59" t="s">
        <v>1623</v>
      </c>
      <c r="DI59" t="s">
        <v>1622</v>
      </c>
      <c r="DJ59" t="s">
        <v>1623</v>
      </c>
      <c r="DK59" t="s">
        <v>1623</v>
      </c>
      <c r="DL59" t="s">
        <v>1623</v>
      </c>
      <c r="DM59" t="s">
        <v>1623</v>
      </c>
      <c r="DN59" t="s">
        <v>1623</v>
      </c>
      <c r="DO59" t="s">
        <v>1622</v>
      </c>
      <c r="DP59" t="s">
        <v>1623</v>
      </c>
      <c r="DQ59" t="s">
        <v>1623</v>
      </c>
      <c r="DR59" t="s">
        <v>1623</v>
      </c>
      <c r="DS59" t="s">
        <v>1622</v>
      </c>
      <c r="DT59" t="s">
        <v>1623</v>
      </c>
      <c r="DU59" t="s">
        <v>1621</v>
      </c>
      <c r="DV59" t="s">
        <v>1623</v>
      </c>
      <c r="DW59" t="s">
        <v>1623</v>
      </c>
      <c r="DX59" t="s">
        <v>1623</v>
      </c>
      <c r="DY59" t="s">
        <v>1623</v>
      </c>
      <c r="DZ59" t="s">
        <v>1623</v>
      </c>
      <c r="EA59" t="s">
        <v>1623</v>
      </c>
      <c r="EB59" t="s">
        <v>1623</v>
      </c>
      <c r="EC59" t="s">
        <v>1623</v>
      </c>
      <c r="ED59" t="s">
        <v>1622</v>
      </c>
      <c r="EE59" t="s">
        <v>1622</v>
      </c>
      <c r="EF59" t="s">
        <v>1622</v>
      </c>
      <c r="EG59" t="s">
        <v>1622</v>
      </c>
      <c r="EH59" t="s">
        <v>1622</v>
      </c>
      <c r="EI59" t="s">
        <v>1622</v>
      </c>
      <c r="EJ59" t="s">
        <v>1624</v>
      </c>
      <c r="EK59" t="s">
        <v>1624</v>
      </c>
      <c r="EL59" t="s">
        <v>1624</v>
      </c>
      <c r="EM59" t="s">
        <v>1624</v>
      </c>
      <c r="EN59" t="s">
        <v>1624</v>
      </c>
      <c r="EO59" t="s">
        <v>1624</v>
      </c>
      <c r="EP59">
        <v>42826</v>
      </c>
      <c r="EQ59">
        <v>42826</v>
      </c>
      <c r="ER59">
        <v>42826</v>
      </c>
      <c r="ES59">
        <v>42826</v>
      </c>
      <c r="ET59">
        <v>42826</v>
      </c>
      <c r="EU59">
        <v>42826</v>
      </c>
      <c r="EV59" t="s">
        <v>1643</v>
      </c>
      <c r="EW59">
        <v>17</v>
      </c>
      <c r="EX59">
        <v>1</v>
      </c>
      <c r="EY59">
        <v>0</v>
      </c>
      <c r="EZ59">
        <v>0.61109999999999998</v>
      </c>
      <c r="FA59" t="s">
        <v>1627</v>
      </c>
      <c r="FB59" t="s">
        <v>1675</v>
      </c>
      <c r="FC59" t="s">
        <v>2286</v>
      </c>
    </row>
    <row r="60" spans="1:159">
      <c r="A60" t="s">
        <v>263</v>
      </c>
      <c r="B60" t="s">
        <v>262</v>
      </c>
      <c r="C60" t="s">
        <v>2287</v>
      </c>
      <c r="D60" t="s">
        <v>2288</v>
      </c>
      <c r="E60" t="s">
        <v>2289</v>
      </c>
      <c r="F60" t="s">
        <v>2290</v>
      </c>
      <c r="G60">
        <v>5</v>
      </c>
      <c r="H60">
        <v>1</v>
      </c>
      <c r="I60">
        <v>24</v>
      </c>
      <c r="J60">
        <v>5</v>
      </c>
      <c r="K60">
        <v>17</v>
      </c>
      <c r="L60">
        <v>9</v>
      </c>
      <c r="M60">
        <v>13</v>
      </c>
      <c r="N60">
        <v>67</v>
      </c>
      <c r="O60">
        <v>1</v>
      </c>
      <c r="P60" t="s">
        <v>1193</v>
      </c>
      <c r="Q60" t="s">
        <v>1612</v>
      </c>
      <c r="R60" t="s">
        <v>1612</v>
      </c>
      <c r="S60" t="s">
        <v>1193</v>
      </c>
      <c r="T60" t="s">
        <v>1193</v>
      </c>
      <c r="U60" t="s">
        <v>1193</v>
      </c>
      <c r="V60" t="s">
        <v>1193</v>
      </c>
      <c r="W60" t="s">
        <v>1193</v>
      </c>
      <c r="X60" t="s">
        <v>1193</v>
      </c>
      <c r="Y60" t="s">
        <v>1196</v>
      </c>
      <c r="Z60" t="s">
        <v>1193</v>
      </c>
      <c r="AA60" t="s">
        <v>1612</v>
      </c>
      <c r="AB60" t="s">
        <v>1612</v>
      </c>
      <c r="AC60" t="s">
        <v>1612</v>
      </c>
      <c r="AD60" t="s">
        <v>1612</v>
      </c>
      <c r="AE60" t="s">
        <v>1612</v>
      </c>
      <c r="AF60" t="s">
        <v>1612</v>
      </c>
      <c r="AG60">
        <v>42459</v>
      </c>
      <c r="AH60" t="s">
        <v>1612</v>
      </c>
      <c r="AI60" t="s">
        <v>1612</v>
      </c>
      <c r="AJ60" t="s">
        <v>1612</v>
      </c>
      <c r="AK60" t="s">
        <v>1612</v>
      </c>
      <c r="AL60" t="s">
        <v>1612</v>
      </c>
      <c r="AM60" t="s">
        <v>1612</v>
      </c>
      <c r="AN60" t="s">
        <v>1612</v>
      </c>
      <c r="AO60" t="s">
        <v>2291</v>
      </c>
      <c r="AP60" t="s">
        <v>1612</v>
      </c>
      <c r="AQ60">
        <v>5083</v>
      </c>
      <c r="AR60">
        <v>0</v>
      </c>
      <c r="AS60" t="s">
        <v>1613</v>
      </c>
      <c r="AT60" t="s">
        <v>404</v>
      </c>
      <c r="AU60">
        <v>3593250</v>
      </c>
      <c r="AV60">
        <v>3593250</v>
      </c>
      <c r="AW60">
        <v>3593250</v>
      </c>
      <c r="AX60">
        <v>3593250</v>
      </c>
      <c r="AY60">
        <v>3593250</v>
      </c>
      <c r="AZ60">
        <v>3593250</v>
      </c>
      <c r="BA60">
        <v>3593250</v>
      </c>
      <c r="BB60" t="s">
        <v>1744</v>
      </c>
      <c r="BC60">
        <v>3593250</v>
      </c>
      <c r="BD60">
        <v>3593250</v>
      </c>
      <c r="BE60">
        <v>3593250</v>
      </c>
      <c r="BF60">
        <v>3593250</v>
      </c>
      <c r="BG60">
        <v>3593250</v>
      </c>
      <c r="BH60">
        <v>3593250</v>
      </c>
      <c r="BI60">
        <v>3593250</v>
      </c>
      <c r="BJ60" t="s">
        <v>1744</v>
      </c>
      <c r="BK60" t="s">
        <v>2292</v>
      </c>
      <c r="BL60" t="s">
        <v>1215</v>
      </c>
      <c r="BM60" t="s">
        <v>2293</v>
      </c>
      <c r="BN60" t="s">
        <v>1217</v>
      </c>
      <c r="BO60" t="s">
        <v>2294</v>
      </c>
      <c r="BP60" t="s">
        <v>1215</v>
      </c>
      <c r="BQ60" t="s">
        <v>2295</v>
      </c>
      <c r="BR60" t="s">
        <v>1612</v>
      </c>
      <c r="BS60" t="s">
        <v>1215</v>
      </c>
      <c r="BT60" t="s">
        <v>2296</v>
      </c>
      <c r="BU60" t="s">
        <v>419</v>
      </c>
      <c r="BV60" t="s">
        <v>1193</v>
      </c>
      <c r="BW60" t="s">
        <v>1193</v>
      </c>
      <c r="BX60" t="s">
        <v>1193</v>
      </c>
      <c r="BY60" t="s">
        <v>1193</v>
      </c>
      <c r="BZ60" t="s">
        <v>1193</v>
      </c>
      <c r="CA60" t="s">
        <v>1193</v>
      </c>
      <c r="CB60" t="s">
        <v>421</v>
      </c>
      <c r="CC60" t="s">
        <v>422</v>
      </c>
      <c r="CD60" t="s">
        <v>421</v>
      </c>
      <c r="CE60" t="s">
        <v>424</v>
      </c>
      <c r="CF60" t="s">
        <v>421</v>
      </c>
      <c r="CG60" t="s">
        <v>422</v>
      </c>
      <c r="CH60" t="s">
        <v>2297</v>
      </c>
      <c r="CI60" t="s">
        <v>1612</v>
      </c>
      <c r="CJ60" t="s">
        <v>1612</v>
      </c>
      <c r="CK60" t="s">
        <v>1612</v>
      </c>
      <c r="CL60" t="s">
        <v>1612</v>
      </c>
      <c r="CM60" t="s">
        <v>1612</v>
      </c>
      <c r="CN60" t="s">
        <v>1193</v>
      </c>
      <c r="CO60" t="s">
        <v>1193</v>
      </c>
      <c r="CP60" t="s">
        <v>1193</v>
      </c>
      <c r="CQ60" t="s">
        <v>1193</v>
      </c>
      <c r="CR60" t="s">
        <v>1193</v>
      </c>
      <c r="CS60" t="s">
        <v>1193</v>
      </c>
      <c r="CT60" t="s">
        <v>1194</v>
      </c>
      <c r="CU60" t="s">
        <v>1194</v>
      </c>
      <c r="CV60" t="s">
        <v>1194</v>
      </c>
      <c r="CW60" t="s">
        <v>1194</v>
      </c>
      <c r="CX60" t="s">
        <v>1194</v>
      </c>
      <c r="CY60" t="s">
        <v>1194</v>
      </c>
      <c r="CZ60" t="s">
        <v>1623</v>
      </c>
      <c r="DA60" t="s">
        <v>1623</v>
      </c>
      <c r="DB60" t="s">
        <v>1623</v>
      </c>
      <c r="DC60" t="s">
        <v>1623</v>
      </c>
      <c r="DD60" t="s">
        <v>1623</v>
      </c>
      <c r="DE60" t="s">
        <v>1623</v>
      </c>
      <c r="DF60" t="s">
        <v>1623</v>
      </c>
      <c r="DG60" t="s">
        <v>1623</v>
      </c>
      <c r="DH60" t="s">
        <v>1623</v>
      </c>
      <c r="DI60" t="s">
        <v>1623</v>
      </c>
      <c r="DJ60" t="s">
        <v>1623</v>
      </c>
      <c r="DK60" t="s">
        <v>1623</v>
      </c>
      <c r="DL60" t="s">
        <v>1623</v>
      </c>
      <c r="DM60" t="s">
        <v>1623</v>
      </c>
      <c r="DN60" t="s">
        <v>1623</v>
      </c>
      <c r="DO60" t="s">
        <v>1623</v>
      </c>
      <c r="DP60" t="s">
        <v>1623</v>
      </c>
      <c r="DQ60" t="s">
        <v>1623</v>
      </c>
      <c r="DR60" t="s">
        <v>1623</v>
      </c>
      <c r="DS60" t="s">
        <v>1623</v>
      </c>
      <c r="DT60" t="s">
        <v>1623</v>
      </c>
      <c r="DU60" t="s">
        <v>1623</v>
      </c>
      <c r="DV60" t="s">
        <v>1623</v>
      </c>
      <c r="DW60" t="s">
        <v>1623</v>
      </c>
      <c r="DX60" t="s">
        <v>1623</v>
      </c>
      <c r="DY60" t="s">
        <v>1623</v>
      </c>
      <c r="DZ60" t="s">
        <v>1623</v>
      </c>
      <c r="EA60" t="s">
        <v>1623</v>
      </c>
      <c r="EB60" t="s">
        <v>1623</v>
      </c>
      <c r="EC60" t="s">
        <v>1623</v>
      </c>
      <c r="ED60" t="s">
        <v>1623</v>
      </c>
      <c r="EE60" t="s">
        <v>1623</v>
      </c>
      <c r="EF60" t="s">
        <v>1623</v>
      </c>
      <c r="EG60" t="s">
        <v>1623</v>
      </c>
      <c r="EH60" t="s">
        <v>1623</v>
      </c>
      <c r="EI60" t="s">
        <v>1623</v>
      </c>
      <c r="EJ60" t="s">
        <v>1624</v>
      </c>
      <c r="EK60" t="s">
        <v>1624</v>
      </c>
      <c r="EL60" t="s">
        <v>1624</v>
      </c>
      <c r="EM60" t="s">
        <v>1624</v>
      </c>
      <c r="EN60" t="s">
        <v>1624</v>
      </c>
      <c r="EO60" t="s">
        <v>1624</v>
      </c>
      <c r="EP60" t="s">
        <v>1888</v>
      </c>
      <c r="EQ60" t="s">
        <v>1888</v>
      </c>
      <c r="ER60" t="s">
        <v>1888</v>
      </c>
      <c r="ES60" t="s">
        <v>1888</v>
      </c>
      <c r="ET60" t="s">
        <v>1888</v>
      </c>
      <c r="EU60" t="s">
        <v>1888</v>
      </c>
      <c r="EV60" t="s">
        <v>1706</v>
      </c>
      <c r="EW60">
        <v>2</v>
      </c>
      <c r="EX60">
        <v>2</v>
      </c>
      <c r="EY60">
        <v>0</v>
      </c>
      <c r="EZ60">
        <v>0.04</v>
      </c>
      <c r="FA60" t="s">
        <v>1692</v>
      </c>
      <c r="FB60" t="s">
        <v>1628</v>
      </c>
      <c r="FC60" t="s">
        <v>2298</v>
      </c>
    </row>
    <row r="61" spans="1:159">
      <c r="A61" t="s">
        <v>261</v>
      </c>
      <c r="B61" t="s">
        <v>260</v>
      </c>
      <c r="C61" t="s">
        <v>2299</v>
      </c>
      <c r="D61" t="s">
        <v>2300</v>
      </c>
      <c r="E61" t="s">
        <v>2301</v>
      </c>
      <c r="F61" t="s">
        <v>2302</v>
      </c>
      <c r="G61">
        <v>5</v>
      </c>
      <c r="H61">
        <v>1</v>
      </c>
      <c r="I61">
        <v>24</v>
      </c>
      <c r="J61">
        <v>5</v>
      </c>
      <c r="K61">
        <v>17</v>
      </c>
      <c r="L61">
        <v>9</v>
      </c>
      <c r="M61">
        <v>13</v>
      </c>
      <c r="N61">
        <v>67</v>
      </c>
      <c r="O61">
        <v>1</v>
      </c>
      <c r="P61" t="s">
        <v>1193</v>
      </c>
      <c r="Q61" t="s">
        <v>1612</v>
      </c>
      <c r="R61" t="s">
        <v>1612</v>
      </c>
      <c r="S61" t="s">
        <v>1193</v>
      </c>
      <c r="T61" t="s">
        <v>1193</v>
      </c>
      <c r="U61" t="s">
        <v>1193</v>
      </c>
      <c r="V61" t="s">
        <v>1193</v>
      </c>
      <c r="W61" t="s">
        <v>1193</v>
      </c>
      <c r="X61" t="s">
        <v>1193</v>
      </c>
      <c r="Y61" t="s">
        <v>1193</v>
      </c>
      <c r="Z61" t="s">
        <v>1193</v>
      </c>
      <c r="AA61" t="s">
        <v>1612</v>
      </c>
      <c r="AB61" t="s">
        <v>1612</v>
      </c>
      <c r="AC61" t="s">
        <v>1612</v>
      </c>
      <c r="AD61" t="s">
        <v>1612</v>
      </c>
      <c r="AE61" t="s">
        <v>1612</v>
      </c>
      <c r="AF61" t="s">
        <v>1612</v>
      </c>
      <c r="AG61" t="s">
        <v>1612</v>
      </c>
      <c r="AH61" t="s">
        <v>1612</v>
      </c>
      <c r="AI61" t="s">
        <v>1612</v>
      </c>
      <c r="AJ61" t="s">
        <v>1612</v>
      </c>
      <c r="AK61" t="s">
        <v>1612</v>
      </c>
      <c r="AL61" t="s">
        <v>1612</v>
      </c>
      <c r="AM61" t="s">
        <v>1612</v>
      </c>
      <c r="AN61" t="s">
        <v>1612</v>
      </c>
      <c r="AO61" t="s">
        <v>1612</v>
      </c>
      <c r="AP61" t="s">
        <v>1612</v>
      </c>
      <c r="AQ61">
        <v>2236</v>
      </c>
      <c r="AR61">
        <v>199660</v>
      </c>
      <c r="AS61" t="s">
        <v>1613</v>
      </c>
      <c r="AT61" t="s">
        <v>402</v>
      </c>
      <c r="AU61">
        <v>1646000</v>
      </c>
      <c r="AV61">
        <v>1379000</v>
      </c>
      <c r="AW61">
        <v>1710000</v>
      </c>
      <c r="AX61">
        <v>2741000</v>
      </c>
      <c r="AY61">
        <v>1646000</v>
      </c>
      <c r="AZ61">
        <v>1379000</v>
      </c>
      <c r="BA61">
        <v>1710000</v>
      </c>
      <c r="BB61" t="s">
        <v>1613</v>
      </c>
      <c r="BC61">
        <v>1195000</v>
      </c>
      <c r="BD61">
        <v>1684000</v>
      </c>
      <c r="BE61">
        <v>2253000</v>
      </c>
      <c r="BF61">
        <v>2344000</v>
      </c>
      <c r="BG61">
        <v>1195000</v>
      </c>
      <c r="BH61">
        <v>1684000</v>
      </c>
      <c r="BI61">
        <v>2253000</v>
      </c>
      <c r="BJ61" t="s">
        <v>1613</v>
      </c>
      <c r="BK61" t="s">
        <v>2303</v>
      </c>
      <c r="BL61" t="s">
        <v>1215</v>
      </c>
      <c r="BM61" t="s">
        <v>2304</v>
      </c>
      <c r="BN61" t="s">
        <v>1216</v>
      </c>
      <c r="BO61" t="s">
        <v>2305</v>
      </c>
      <c r="BP61" t="s">
        <v>1214</v>
      </c>
      <c r="BQ61" t="s">
        <v>2306</v>
      </c>
      <c r="BR61" t="s">
        <v>1612</v>
      </c>
      <c r="BS61" t="s">
        <v>1217</v>
      </c>
      <c r="BT61" t="s">
        <v>2307</v>
      </c>
      <c r="BU61" t="s">
        <v>416</v>
      </c>
      <c r="BV61" t="s">
        <v>1194</v>
      </c>
      <c r="BW61" t="s">
        <v>1194</v>
      </c>
      <c r="BX61" t="s">
        <v>1193</v>
      </c>
      <c r="BY61" t="s">
        <v>1194</v>
      </c>
      <c r="BZ61" t="s">
        <v>1193</v>
      </c>
      <c r="CA61" t="s">
        <v>1194</v>
      </c>
      <c r="CB61" t="s">
        <v>1612</v>
      </c>
      <c r="CC61" t="s">
        <v>1612</v>
      </c>
      <c r="CD61" t="s">
        <v>422</v>
      </c>
      <c r="CE61" t="s">
        <v>1612</v>
      </c>
      <c r="CF61" t="s">
        <v>422</v>
      </c>
      <c r="CG61" t="s">
        <v>1612</v>
      </c>
      <c r="CH61" t="s">
        <v>1612</v>
      </c>
      <c r="CI61" t="s">
        <v>1612</v>
      </c>
      <c r="CJ61" t="s">
        <v>1612</v>
      </c>
      <c r="CK61" t="s">
        <v>1612</v>
      </c>
      <c r="CL61" t="s">
        <v>1612</v>
      </c>
      <c r="CM61" t="s">
        <v>1612</v>
      </c>
      <c r="CN61" t="s">
        <v>1193</v>
      </c>
      <c r="CO61" t="s">
        <v>1193</v>
      </c>
      <c r="CP61" t="s">
        <v>1193</v>
      </c>
      <c r="CQ61" t="s">
        <v>1193</v>
      </c>
      <c r="CR61" t="s">
        <v>1193</v>
      </c>
      <c r="CS61" t="s">
        <v>1193</v>
      </c>
      <c r="CT61" t="s">
        <v>1193</v>
      </c>
      <c r="CU61" t="s">
        <v>1193</v>
      </c>
      <c r="CV61" t="s">
        <v>1193</v>
      </c>
      <c r="CW61" t="s">
        <v>1193</v>
      </c>
      <c r="CX61" t="s">
        <v>1193</v>
      </c>
      <c r="CY61" t="s">
        <v>1193</v>
      </c>
      <c r="CZ61" t="s">
        <v>1622</v>
      </c>
      <c r="DA61" t="s">
        <v>1623</v>
      </c>
      <c r="DB61" t="s">
        <v>1623</v>
      </c>
      <c r="DC61" t="s">
        <v>1622</v>
      </c>
      <c r="DD61" t="s">
        <v>1622</v>
      </c>
      <c r="DE61" t="s">
        <v>1622</v>
      </c>
      <c r="DF61" t="s">
        <v>1622</v>
      </c>
      <c r="DG61" t="s">
        <v>1622</v>
      </c>
      <c r="DH61" t="s">
        <v>1623</v>
      </c>
      <c r="DI61" t="s">
        <v>1622</v>
      </c>
      <c r="DJ61" t="s">
        <v>1622</v>
      </c>
      <c r="DK61" t="s">
        <v>1622</v>
      </c>
      <c r="DL61" t="s">
        <v>1623</v>
      </c>
      <c r="DM61" t="s">
        <v>1623</v>
      </c>
      <c r="DN61" t="s">
        <v>1623</v>
      </c>
      <c r="DO61" t="s">
        <v>1623</v>
      </c>
      <c r="DP61" t="s">
        <v>1623</v>
      </c>
      <c r="DQ61" t="s">
        <v>1623</v>
      </c>
      <c r="DR61" t="s">
        <v>1622</v>
      </c>
      <c r="DS61" t="s">
        <v>1622</v>
      </c>
      <c r="DT61" t="s">
        <v>1623</v>
      </c>
      <c r="DU61" t="s">
        <v>1622</v>
      </c>
      <c r="DV61" t="s">
        <v>1623</v>
      </c>
      <c r="DW61" t="s">
        <v>1622</v>
      </c>
      <c r="DX61" t="s">
        <v>1622</v>
      </c>
      <c r="DY61" t="s">
        <v>1622</v>
      </c>
      <c r="DZ61" t="s">
        <v>1623</v>
      </c>
      <c r="EA61" t="s">
        <v>1623</v>
      </c>
      <c r="EB61" t="s">
        <v>1622</v>
      </c>
      <c r="EC61" t="s">
        <v>1622</v>
      </c>
      <c r="ED61" t="s">
        <v>1622</v>
      </c>
      <c r="EE61" t="s">
        <v>1622</v>
      </c>
      <c r="EF61" t="s">
        <v>1623</v>
      </c>
      <c r="EG61" t="s">
        <v>1622</v>
      </c>
      <c r="EH61" t="s">
        <v>1622</v>
      </c>
      <c r="EI61" t="s">
        <v>1623</v>
      </c>
      <c r="EJ61" t="s">
        <v>1624</v>
      </c>
      <c r="EK61" t="s">
        <v>1624</v>
      </c>
      <c r="EL61" t="s">
        <v>1624</v>
      </c>
      <c r="EM61" t="s">
        <v>1624</v>
      </c>
      <c r="EN61" t="s">
        <v>1624</v>
      </c>
      <c r="EO61" t="s">
        <v>1624</v>
      </c>
      <c r="EP61">
        <v>42521</v>
      </c>
      <c r="EQ61">
        <v>42826</v>
      </c>
      <c r="ER61">
        <v>42826</v>
      </c>
      <c r="ES61">
        <v>42826</v>
      </c>
      <c r="ET61">
        <v>42826</v>
      </c>
      <c r="EU61">
        <v>42826</v>
      </c>
      <c r="EV61" t="s">
        <v>1706</v>
      </c>
      <c r="EW61">
        <v>50</v>
      </c>
      <c r="EX61">
        <v>6</v>
      </c>
      <c r="EY61">
        <v>0</v>
      </c>
      <c r="EZ61">
        <v>0.39</v>
      </c>
      <c r="FA61" t="s">
        <v>1628</v>
      </c>
      <c r="FB61" t="s">
        <v>1692</v>
      </c>
      <c r="FC61" t="s">
        <v>2308</v>
      </c>
    </row>
    <row r="62" spans="1:159">
      <c r="A62" t="s">
        <v>259</v>
      </c>
      <c r="B62" t="s">
        <v>258</v>
      </c>
      <c r="C62" t="s">
        <v>2309</v>
      </c>
      <c r="D62" t="s">
        <v>2310</v>
      </c>
      <c r="E62" t="s">
        <v>2311</v>
      </c>
      <c r="F62" t="s">
        <v>2312</v>
      </c>
      <c r="G62">
        <v>5</v>
      </c>
      <c r="H62">
        <v>1</v>
      </c>
      <c r="I62">
        <v>24</v>
      </c>
      <c r="J62">
        <v>5</v>
      </c>
      <c r="K62">
        <v>17</v>
      </c>
      <c r="L62">
        <v>9</v>
      </c>
      <c r="M62">
        <v>13</v>
      </c>
      <c r="N62">
        <v>67</v>
      </c>
      <c r="O62">
        <v>1</v>
      </c>
      <c r="P62" t="s">
        <v>1193</v>
      </c>
      <c r="Q62" t="s">
        <v>1612</v>
      </c>
      <c r="R62" t="s">
        <v>1612</v>
      </c>
      <c r="S62" t="s">
        <v>1193</v>
      </c>
      <c r="T62" t="s">
        <v>1193</v>
      </c>
      <c r="U62" t="s">
        <v>1193</v>
      </c>
      <c r="V62" t="s">
        <v>1193</v>
      </c>
      <c r="W62" t="s">
        <v>1193</v>
      </c>
      <c r="X62" t="s">
        <v>1193</v>
      </c>
      <c r="Y62" t="s">
        <v>1193</v>
      </c>
      <c r="Z62" t="s">
        <v>1193</v>
      </c>
      <c r="AA62" t="s">
        <v>1612</v>
      </c>
      <c r="AB62" t="s">
        <v>1612</v>
      </c>
      <c r="AC62" t="s">
        <v>1612</v>
      </c>
      <c r="AD62" t="s">
        <v>1612</v>
      </c>
      <c r="AE62" t="s">
        <v>1612</v>
      </c>
      <c r="AF62" t="s">
        <v>1612</v>
      </c>
      <c r="AG62" t="s">
        <v>1612</v>
      </c>
      <c r="AH62" t="s">
        <v>1612</v>
      </c>
      <c r="AI62" t="s">
        <v>1612</v>
      </c>
      <c r="AJ62" t="s">
        <v>1612</v>
      </c>
      <c r="AK62" t="s">
        <v>1612</v>
      </c>
      <c r="AL62" t="s">
        <v>1612</v>
      </c>
      <c r="AM62" t="s">
        <v>1612</v>
      </c>
      <c r="AN62" t="s">
        <v>1612</v>
      </c>
      <c r="AO62" t="s">
        <v>1612</v>
      </c>
      <c r="AP62" t="s">
        <v>1612</v>
      </c>
      <c r="AQ62">
        <v>6061</v>
      </c>
      <c r="AR62">
        <v>0</v>
      </c>
      <c r="AS62">
        <v>0</v>
      </c>
      <c r="AT62" t="s">
        <v>403</v>
      </c>
      <c r="AU62">
        <v>4728500</v>
      </c>
      <c r="AV62">
        <v>4728500</v>
      </c>
      <c r="AW62">
        <v>4728500</v>
      </c>
      <c r="AX62">
        <v>4728500</v>
      </c>
      <c r="AY62">
        <v>4728500</v>
      </c>
      <c r="AZ62">
        <v>4728500</v>
      </c>
      <c r="BA62">
        <v>4728500</v>
      </c>
      <c r="BB62">
        <v>0</v>
      </c>
      <c r="BC62">
        <v>4728500</v>
      </c>
      <c r="BD62">
        <v>4277000</v>
      </c>
      <c r="BE62">
        <v>4003000</v>
      </c>
      <c r="BF62">
        <v>5905500</v>
      </c>
      <c r="BG62">
        <v>4534000</v>
      </c>
      <c r="BH62">
        <v>4277000</v>
      </c>
      <c r="BI62">
        <v>4003000</v>
      </c>
      <c r="BJ62">
        <v>0</v>
      </c>
      <c r="BK62" t="s">
        <v>2313</v>
      </c>
      <c r="BL62" t="s">
        <v>1214</v>
      </c>
      <c r="BM62" t="s">
        <v>2314</v>
      </c>
      <c r="BN62" t="s">
        <v>1214</v>
      </c>
      <c r="BO62" t="s">
        <v>2315</v>
      </c>
      <c r="BP62" t="s">
        <v>1214</v>
      </c>
      <c r="BQ62" t="s">
        <v>2316</v>
      </c>
      <c r="BR62" t="s">
        <v>1612</v>
      </c>
      <c r="BS62" t="s">
        <v>1214</v>
      </c>
      <c r="BT62" t="s">
        <v>2317</v>
      </c>
      <c r="BU62" t="s">
        <v>417</v>
      </c>
      <c r="BV62" t="s">
        <v>1194</v>
      </c>
      <c r="BW62" t="s">
        <v>1194</v>
      </c>
      <c r="BX62" t="s">
        <v>1194</v>
      </c>
      <c r="BY62" t="s">
        <v>1194</v>
      </c>
      <c r="BZ62" t="s">
        <v>1194</v>
      </c>
      <c r="CA62" t="s">
        <v>1194</v>
      </c>
      <c r="CB62" t="s">
        <v>1612</v>
      </c>
      <c r="CC62" t="s">
        <v>1612</v>
      </c>
      <c r="CD62" t="s">
        <v>1612</v>
      </c>
      <c r="CE62" t="s">
        <v>1612</v>
      </c>
      <c r="CF62" t="s">
        <v>1612</v>
      </c>
      <c r="CG62" t="s">
        <v>1612</v>
      </c>
      <c r="CH62" t="s">
        <v>1612</v>
      </c>
      <c r="CI62" t="s">
        <v>1612</v>
      </c>
      <c r="CJ62" t="s">
        <v>1612</v>
      </c>
      <c r="CK62" t="s">
        <v>1612</v>
      </c>
      <c r="CL62" t="s">
        <v>1612</v>
      </c>
      <c r="CM62" t="s">
        <v>1612</v>
      </c>
      <c r="CN62" t="s">
        <v>1193</v>
      </c>
      <c r="CO62" t="s">
        <v>1193</v>
      </c>
      <c r="CP62" t="s">
        <v>1194</v>
      </c>
      <c r="CQ62" t="s">
        <v>1193</v>
      </c>
      <c r="CR62" t="s">
        <v>1193</v>
      </c>
      <c r="CS62" t="s">
        <v>1193</v>
      </c>
      <c r="CT62" t="s">
        <v>1193</v>
      </c>
      <c r="CU62" t="s">
        <v>1194</v>
      </c>
      <c r="CV62" t="s">
        <v>1193</v>
      </c>
      <c r="CW62" t="s">
        <v>1194</v>
      </c>
      <c r="CX62" t="s">
        <v>1194</v>
      </c>
      <c r="CY62" t="s">
        <v>1193</v>
      </c>
      <c r="CZ62" t="s">
        <v>1621</v>
      </c>
      <c r="DA62" t="s">
        <v>1622</v>
      </c>
      <c r="DB62" t="s">
        <v>1622</v>
      </c>
      <c r="DC62" t="s">
        <v>1622</v>
      </c>
      <c r="DD62" t="s">
        <v>1622</v>
      </c>
      <c r="DE62" t="s">
        <v>1622</v>
      </c>
      <c r="DF62" t="s">
        <v>1622</v>
      </c>
      <c r="DG62" t="s">
        <v>1623</v>
      </c>
      <c r="DH62" t="s">
        <v>1623</v>
      </c>
      <c r="DI62" t="s">
        <v>1623</v>
      </c>
      <c r="DJ62" t="s">
        <v>1623</v>
      </c>
      <c r="DK62" t="s">
        <v>1623</v>
      </c>
      <c r="DL62" t="s">
        <v>1623</v>
      </c>
      <c r="DM62" t="s">
        <v>1623</v>
      </c>
      <c r="DN62" t="s">
        <v>1623</v>
      </c>
      <c r="DO62" t="s">
        <v>1622</v>
      </c>
      <c r="DP62" t="s">
        <v>1622</v>
      </c>
      <c r="DQ62" t="s">
        <v>1622</v>
      </c>
      <c r="DR62" t="s">
        <v>1622</v>
      </c>
      <c r="DS62" t="s">
        <v>1623</v>
      </c>
      <c r="DT62" t="s">
        <v>1622</v>
      </c>
      <c r="DU62" t="s">
        <v>1621</v>
      </c>
      <c r="DV62" t="s">
        <v>1621</v>
      </c>
      <c r="DW62" t="s">
        <v>1621</v>
      </c>
      <c r="DX62" t="s">
        <v>1623</v>
      </c>
      <c r="DY62" t="s">
        <v>1623</v>
      </c>
      <c r="DZ62" t="s">
        <v>1623</v>
      </c>
      <c r="EA62" t="s">
        <v>1621</v>
      </c>
      <c r="EB62" t="s">
        <v>1621</v>
      </c>
      <c r="EC62" t="s">
        <v>1621</v>
      </c>
      <c r="ED62" t="s">
        <v>1622</v>
      </c>
      <c r="EE62" t="s">
        <v>1623</v>
      </c>
      <c r="EF62" t="s">
        <v>1623</v>
      </c>
      <c r="EG62" t="s">
        <v>1621</v>
      </c>
      <c r="EH62" t="s">
        <v>1621</v>
      </c>
      <c r="EI62" t="s">
        <v>1621</v>
      </c>
      <c r="EJ62" t="s">
        <v>1624</v>
      </c>
      <c r="EK62" t="s">
        <v>1624</v>
      </c>
      <c r="EL62" t="s">
        <v>1625</v>
      </c>
      <c r="EM62" t="s">
        <v>1625</v>
      </c>
      <c r="EN62" t="s">
        <v>1625</v>
      </c>
      <c r="EO62" t="s">
        <v>1625</v>
      </c>
      <c r="EP62">
        <v>42825</v>
      </c>
      <c r="EQ62">
        <v>42825</v>
      </c>
      <c r="ER62">
        <v>43555</v>
      </c>
      <c r="ES62">
        <v>43190</v>
      </c>
      <c r="ET62">
        <v>43190</v>
      </c>
      <c r="EU62">
        <v>43190</v>
      </c>
      <c r="EV62" t="s">
        <v>1626</v>
      </c>
      <c r="EW62">
        <v>4</v>
      </c>
      <c r="EX62">
        <v>3</v>
      </c>
      <c r="EY62">
        <v>3</v>
      </c>
      <c r="EZ62">
        <v>1</v>
      </c>
      <c r="FA62" t="s">
        <v>1628</v>
      </c>
      <c r="FB62" t="s">
        <v>1628</v>
      </c>
      <c r="FC62" t="s">
        <v>2318</v>
      </c>
    </row>
    <row r="63" spans="1:159">
      <c r="A63" t="s">
        <v>257</v>
      </c>
      <c r="B63" t="s">
        <v>256</v>
      </c>
      <c r="C63" t="s">
        <v>2319</v>
      </c>
      <c r="D63" t="s">
        <v>2320</v>
      </c>
      <c r="E63" t="s">
        <v>2321</v>
      </c>
      <c r="F63" t="s">
        <v>2322</v>
      </c>
      <c r="G63">
        <v>5</v>
      </c>
      <c r="H63">
        <v>1</v>
      </c>
      <c r="I63">
        <v>24</v>
      </c>
      <c r="J63">
        <v>5</v>
      </c>
      <c r="K63">
        <v>17</v>
      </c>
      <c r="L63">
        <v>9</v>
      </c>
      <c r="M63">
        <v>13</v>
      </c>
      <c r="N63">
        <v>67</v>
      </c>
      <c r="O63">
        <v>1</v>
      </c>
      <c r="P63" t="s">
        <v>1193</v>
      </c>
      <c r="Q63" t="s">
        <v>1612</v>
      </c>
      <c r="R63" t="s">
        <v>1612</v>
      </c>
      <c r="S63" t="s">
        <v>1193</v>
      </c>
      <c r="T63" t="s">
        <v>1193</v>
      </c>
      <c r="U63" t="s">
        <v>1196</v>
      </c>
      <c r="V63" t="s">
        <v>1193</v>
      </c>
      <c r="W63" t="s">
        <v>1193</v>
      </c>
      <c r="X63" t="s">
        <v>1196</v>
      </c>
      <c r="Y63" t="s">
        <v>1196</v>
      </c>
      <c r="Z63" t="s">
        <v>1193</v>
      </c>
      <c r="AA63" t="s">
        <v>1612</v>
      </c>
      <c r="AB63" t="s">
        <v>1612</v>
      </c>
      <c r="AC63">
        <v>42430</v>
      </c>
      <c r="AD63" t="s">
        <v>1612</v>
      </c>
      <c r="AE63" t="s">
        <v>1612</v>
      </c>
      <c r="AF63">
        <v>42430</v>
      </c>
      <c r="AG63">
        <v>42430</v>
      </c>
      <c r="AH63" t="s">
        <v>1612</v>
      </c>
      <c r="AI63" t="s">
        <v>1612</v>
      </c>
      <c r="AJ63" t="s">
        <v>1612</v>
      </c>
      <c r="AK63" t="s">
        <v>2323</v>
      </c>
      <c r="AL63" t="s">
        <v>1612</v>
      </c>
      <c r="AM63" t="s">
        <v>1612</v>
      </c>
      <c r="AN63" t="s">
        <v>2324</v>
      </c>
      <c r="AO63" t="s">
        <v>2325</v>
      </c>
      <c r="AP63" t="s">
        <v>1612</v>
      </c>
      <c r="AQ63">
        <v>4473</v>
      </c>
      <c r="AR63">
        <v>116622</v>
      </c>
      <c r="AS63">
        <v>0</v>
      </c>
      <c r="AT63" t="s">
        <v>402</v>
      </c>
      <c r="AU63">
        <v>10523900</v>
      </c>
      <c r="AV63">
        <v>11507000</v>
      </c>
      <c r="AW63">
        <v>9840500</v>
      </c>
      <c r="AX63">
        <v>9444200</v>
      </c>
      <c r="AY63">
        <v>10523900</v>
      </c>
      <c r="AZ63">
        <v>11507000</v>
      </c>
      <c r="BA63">
        <v>9840500</v>
      </c>
      <c r="BB63" t="s">
        <v>2326</v>
      </c>
      <c r="BC63">
        <v>9896200</v>
      </c>
      <c r="BD63">
        <v>10248100</v>
      </c>
      <c r="BE63">
        <v>10415700</v>
      </c>
      <c r="BF63">
        <v>10755600</v>
      </c>
      <c r="BG63">
        <v>9686200</v>
      </c>
      <c r="BH63">
        <v>10248100</v>
      </c>
      <c r="BI63">
        <v>10415700</v>
      </c>
      <c r="BJ63" t="s">
        <v>2327</v>
      </c>
      <c r="BK63" t="s">
        <v>2328</v>
      </c>
      <c r="BL63" t="s">
        <v>1214</v>
      </c>
      <c r="BM63" t="s">
        <v>2329</v>
      </c>
      <c r="BN63" t="s">
        <v>1215</v>
      </c>
      <c r="BO63" t="s">
        <v>2330</v>
      </c>
      <c r="BP63" t="s">
        <v>1214</v>
      </c>
      <c r="BQ63" t="s">
        <v>2331</v>
      </c>
      <c r="BR63" t="s">
        <v>1612</v>
      </c>
      <c r="BS63" t="s">
        <v>1217</v>
      </c>
      <c r="BT63" t="s">
        <v>2332</v>
      </c>
      <c r="BU63" t="s">
        <v>419</v>
      </c>
      <c r="BV63" t="s">
        <v>1193</v>
      </c>
      <c r="BW63" t="s">
        <v>1193</v>
      </c>
      <c r="BX63" t="s">
        <v>1193</v>
      </c>
      <c r="BY63" t="s">
        <v>1193</v>
      </c>
      <c r="BZ63" t="s">
        <v>1193</v>
      </c>
      <c r="CA63" t="s">
        <v>1193</v>
      </c>
      <c r="CB63" t="s">
        <v>422</v>
      </c>
      <c r="CC63" t="s">
        <v>427</v>
      </c>
      <c r="CD63" t="s">
        <v>425</v>
      </c>
      <c r="CE63" t="s">
        <v>421</v>
      </c>
      <c r="CF63" t="s">
        <v>422</v>
      </c>
      <c r="CG63" t="s">
        <v>427</v>
      </c>
      <c r="CH63" t="s">
        <v>2333</v>
      </c>
      <c r="CI63" t="s">
        <v>2334</v>
      </c>
      <c r="CJ63" t="s">
        <v>2335</v>
      </c>
      <c r="CK63" t="s">
        <v>2336</v>
      </c>
      <c r="CL63" t="s">
        <v>2337</v>
      </c>
      <c r="CM63" t="s">
        <v>2338</v>
      </c>
      <c r="CN63" t="s">
        <v>1193</v>
      </c>
      <c r="CO63" t="s">
        <v>1193</v>
      </c>
      <c r="CP63" t="s">
        <v>1193</v>
      </c>
      <c r="CQ63" t="s">
        <v>1193</v>
      </c>
      <c r="CR63" t="s">
        <v>1193</v>
      </c>
      <c r="CS63" t="s">
        <v>1194</v>
      </c>
      <c r="CT63" t="s">
        <v>1193</v>
      </c>
      <c r="CU63" t="s">
        <v>1193</v>
      </c>
      <c r="CV63" t="s">
        <v>1193</v>
      </c>
      <c r="CW63" t="s">
        <v>1193</v>
      </c>
      <c r="CX63" t="s">
        <v>1193</v>
      </c>
      <c r="CY63" t="s">
        <v>1194</v>
      </c>
      <c r="CZ63" t="s">
        <v>1622</v>
      </c>
      <c r="DA63" t="s">
        <v>1622</v>
      </c>
      <c r="DB63" t="s">
        <v>1623</v>
      </c>
      <c r="DC63" t="s">
        <v>1623</v>
      </c>
      <c r="DD63" t="s">
        <v>1623</v>
      </c>
      <c r="DE63" t="s">
        <v>1623</v>
      </c>
      <c r="DF63" t="s">
        <v>1623</v>
      </c>
      <c r="DG63" t="s">
        <v>1623</v>
      </c>
      <c r="DH63" t="s">
        <v>1623</v>
      </c>
      <c r="DI63" t="s">
        <v>1623</v>
      </c>
      <c r="DJ63" t="s">
        <v>1623</v>
      </c>
      <c r="DK63" t="s">
        <v>1623</v>
      </c>
      <c r="DL63" t="s">
        <v>1623</v>
      </c>
      <c r="DM63" t="s">
        <v>1623</v>
      </c>
      <c r="DN63" t="s">
        <v>1623</v>
      </c>
      <c r="DO63" t="s">
        <v>1623</v>
      </c>
      <c r="DP63" t="s">
        <v>1622</v>
      </c>
      <c r="DQ63" t="s">
        <v>1623</v>
      </c>
      <c r="DR63" t="s">
        <v>1623</v>
      </c>
      <c r="DS63" t="s">
        <v>1623</v>
      </c>
      <c r="DT63" t="s">
        <v>1623</v>
      </c>
      <c r="DU63" t="s">
        <v>1623</v>
      </c>
      <c r="DV63" t="s">
        <v>1623</v>
      </c>
      <c r="DW63" t="s">
        <v>1623</v>
      </c>
      <c r="DX63" t="s">
        <v>1623</v>
      </c>
      <c r="DY63" t="s">
        <v>1623</v>
      </c>
      <c r="DZ63" t="s">
        <v>1622</v>
      </c>
      <c r="EA63" t="s">
        <v>1623</v>
      </c>
      <c r="EB63" t="s">
        <v>1623</v>
      </c>
      <c r="EC63" t="s">
        <v>1623</v>
      </c>
      <c r="ED63" t="s">
        <v>1623</v>
      </c>
      <c r="EE63" t="s">
        <v>1623</v>
      </c>
      <c r="EF63" t="s">
        <v>1623</v>
      </c>
      <c r="EG63" t="s">
        <v>1623</v>
      </c>
      <c r="EH63" t="s">
        <v>1623</v>
      </c>
      <c r="EI63" t="s">
        <v>1623</v>
      </c>
      <c r="EJ63" t="s">
        <v>1624</v>
      </c>
      <c r="EK63" t="s">
        <v>1624</v>
      </c>
      <c r="EL63" t="s">
        <v>1624</v>
      </c>
      <c r="EM63" t="s">
        <v>1624</v>
      </c>
      <c r="EN63" t="s">
        <v>1624</v>
      </c>
      <c r="EO63" t="s">
        <v>1624</v>
      </c>
      <c r="EP63">
        <v>42795</v>
      </c>
      <c r="EQ63">
        <v>42795</v>
      </c>
      <c r="ER63">
        <v>42795</v>
      </c>
      <c r="ES63">
        <v>42795</v>
      </c>
      <c r="ET63">
        <v>42795</v>
      </c>
      <c r="EU63">
        <v>42795</v>
      </c>
      <c r="EV63" t="s">
        <v>1643</v>
      </c>
      <c r="EW63">
        <v>7</v>
      </c>
      <c r="EX63">
        <v>0</v>
      </c>
      <c r="EY63">
        <v>0</v>
      </c>
      <c r="EZ63">
        <v>1</v>
      </c>
      <c r="FA63" t="s">
        <v>1692</v>
      </c>
      <c r="FB63" t="s">
        <v>1628</v>
      </c>
      <c r="FC63" t="s">
        <v>2339</v>
      </c>
    </row>
    <row r="64" spans="1:159">
      <c r="A64" t="s">
        <v>255</v>
      </c>
      <c r="B64" t="s">
        <v>254</v>
      </c>
      <c r="C64" t="s">
        <v>2340</v>
      </c>
      <c r="D64" t="s">
        <v>2341</v>
      </c>
      <c r="E64" t="s">
        <v>2342</v>
      </c>
      <c r="F64" t="s">
        <v>2343</v>
      </c>
      <c r="G64">
        <v>5</v>
      </c>
      <c r="H64">
        <v>1</v>
      </c>
      <c r="I64">
        <v>24</v>
      </c>
      <c r="J64">
        <v>4</v>
      </c>
      <c r="K64">
        <v>17</v>
      </c>
      <c r="L64">
        <v>9</v>
      </c>
      <c r="M64">
        <v>13</v>
      </c>
      <c r="N64">
        <v>67</v>
      </c>
      <c r="O64">
        <v>1</v>
      </c>
      <c r="P64" t="s">
        <v>1193</v>
      </c>
      <c r="Q64" t="s">
        <v>1612</v>
      </c>
      <c r="R64" t="s">
        <v>1612</v>
      </c>
      <c r="S64" t="s">
        <v>1193</v>
      </c>
      <c r="T64" t="s">
        <v>1193</v>
      </c>
      <c r="U64" t="s">
        <v>1193</v>
      </c>
      <c r="V64" t="s">
        <v>1193</v>
      </c>
      <c r="W64" t="s">
        <v>1196</v>
      </c>
      <c r="X64" t="s">
        <v>1193</v>
      </c>
      <c r="Y64" t="s">
        <v>1196</v>
      </c>
      <c r="Z64" t="s">
        <v>1193</v>
      </c>
      <c r="AA64" t="s">
        <v>1612</v>
      </c>
      <c r="AB64" t="s">
        <v>1612</v>
      </c>
      <c r="AC64" t="s">
        <v>1612</v>
      </c>
      <c r="AD64" t="s">
        <v>1612</v>
      </c>
      <c r="AE64">
        <v>42461</v>
      </c>
      <c r="AF64" t="s">
        <v>1612</v>
      </c>
      <c r="AG64">
        <v>42461</v>
      </c>
      <c r="AH64" t="s">
        <v>1612</v>
      </c>
      <c r="AI64" t="s">
        <v>1612</v>
      </c>
      <c r="AJ64" t="s">
        <v>1612</v>
      </c>
      <c r="AK64" t="s">
        <v>1612</v>
      </c>
      <c r="AL64" t="s">
        <v>1612</v>
      </c>
      <c r="AM64" t="s">
        <v>2344</v>
      </c>
      <c r="AN64" t="s">
        <v>1612</v>
      </c>
      <c r="AO64" t="s">
        <v>2345</v>
      </c>
      <c r="AP64" t="s">
        <v>1612</v>
      </c>
      <c r="AQ64">
        <v>28413</v>
      </c>
      <c r="AR64">
        <v>1031452.5</v>
      </c>
      <c r="AS64" t="s">
        <v>2346</v>
      </c>
      <c r="AT64" t="s">
        <v>402</v>
      </c>
      <c r="AU64">
        <v>0</v>
      </c>
      <c r="AV64">
        <v>15533000</v>
      </c>
      <c r="AW64">
        <v>7758000</v>
      </c>
      <c r="AX64">
        <v>7758000</v>
      </c>
      <c r="AY64">
        <v>0</v>
      </c>
      <c r="AZ64">
        <v>15533188</v>
      </c>
      <c r="BA64">
        <v>7748808</v>
      </c>
      <c r="BB64" t="s">
        <v>2347</v>
      </c>
      <c r="BC64">
        <v>82453750</v>
      </c>
      <c r="BD64">
        <v>82453750</v>
      </c>
      <c r="BE64">
        <v>82453750</v>
      </c>
      <c r="BF64">
        <v>82453750</v>
      </c>
      <c r="BG64">
        <v>3173868.2724561403</v>
      </c>
      <c r="BH64">
        <v>6239176.3275438603</v>
      </c>
      <c r="BI64">
        <v>222017162.93945101</v>
      </c>
      <c r="BJ64" t="s">
        <v>2348</v>
      </c>
      <c r="BK64" t="s">
        <v>2349</v>
      </c>
      <c r="BL64" t="s">
        <v>1215</v>
      </c>
      <c r="BM64" t="s">
        <v>2350</v>
      </c>
      <c r="BN64" t="s">
        <v>1215</v>
      </c>
      <c r="BO64" t="s">
        <v>2351</v>
      </c>
      <c r="BP64" t="s">
        <v>1215</v>
      </c>
      <c r="BQ64" t="s">
        <v>2352</v>
      </c>
      <c r="BR64" t="s">
        <v>1612</v>
      </c>
      <c r="BS64" t="s">
        <v>1215</v>
      </c>
      <c r="BT64" t="s">
        <v>2353</v>
      </c>
      <c r="BU64" t="s">
        <v>417</v>
      </c>
      <c r="BV64" t="s">
        <v>1194</v>
      </c>
      <c r="BW64" t="s">
        <v>1193</v>
      </c>
      <c r="BX64" t="s">
        <v>1193</v>
      </c>
      <c r="BY64" t="s">
        <v>1193</v>
      </c>
      <c r="BZ64" t="s">
        <v>1193</v>
      </c>
      <c r="CA64" t="s">
        <v>1194</v>
      </c>
      <c r="CB64" t="s">
        <v>1612</v>
      </c>
      <c r="CC64" t="s">
        <v>421</v>
      </c>
      <c r="CD64" t="s">
        <v>421</v>
      </c>
      <c r="CE64" t="s">
        <v>421</v>
      </c>
      <c r="CF64" t="s">
        <v>421</v>
      </c>
      <c r="CG64" t="s">
        <v>1612</v>
      </c>
      <c r="CH64" t="s">
        <v>1612</v>
      </c>
      <c r="CI64" t="s">
        <v>1612</v>
      </c>
      <c r="CJ64" t="s">
        <v>1612</v>
      </c>
      <c r="CK64" t="s">
        <v>1612</v>
      </c>
      <c r="CL64" t="s">
        <v>1612</v>
      </c>
      <c r="CM64" t="s">
        <v>1612</v>
      </c>
      <c r="CN64" t="s">
        <v>1193</v>
      </c>
      <c r="CO64" t="s">
        <v>1193</v>
      </c>
      <c r="CP64" t="s">
        <v>1193</v>
      </c>
      <c r="CQ64" t="s">
        <v>1193</v>
      </c>
      <c r="CR64" t="s">
        <v>1193</v>
      </c>
      <c r="CS64" t="s">
        <v>1194</v>
      </c>
      <c r="CT64" t="s">
        <v>1193</v>
      </c>
      <c r="CU64" t="s">
        <v>1193</v>
      </c>
      <c r="CV64" t="s">
        <v>1193</v>
      </c>
      <c r="CW64" t="s">
        <v>1193</v>
      </c>
      <c r="CX64" t="s">
        <v>1193</v>
      </c>
      <c r="CY64" t="s">
        <v>1194</v>
      </c>
      <c r="CZ64" t="s">
        <v>1622</v>
      </c>
      <c r="DA64" t="s">
        <v>1622</v>
      </c>
      <c r="DB64" t="s">
        <v>1622</v>
      </c>
      <c r="DC64" t="s">
        <v>1622</v>
      </c>
      <c r="DD64" t="s">
        <v>1622</v>
      </c>
      <c r="DE64" t="s">
        <v>1623</v>
      </c>
      <c r="DF64" t="s">
        <v>1622</v>
      </c>
      <c r="DG64" t="s">
        <v>1623</v>
      </c>
      <c r="DH64" t="s">
        <v>1623</v>
      </c>
      <c r="DI64" t="s">
        <v>1623</v>
      </c>
      <c r="DJ64" t="s">
        <v>1623</v>
      </c>
      <c r="DK64" t="s">
        <v>1623</v>
      </c>
      <c r="DL64" t="s">
        <v>1623</v>
      </c>
      <c r="DM64" t="s">
        <v>1623</v>
      </c>
      <c r="DN64" t="s">
        <v>1622</v>
      </c>
      <c r="DO64" t="s">
        <v>1623</v>
      </c>
      <c r="DP64" t="s">
        <v>1623</v>
      </c>
      <c r="DQ64" t="s">
        <v>1623</v>
      </c>
      <c r="DR64" t="s">
        <v>1622</v>
      </c>
      <c r="DS64" t="s">
        <v>1623</v>
      </c>
      <c r="DT64" t="s">
        <v>1622</v>
      </c>
      <c r="DU64" t="s">
        <v>1621</v>
      </c>
      <c r="DV64" t="s">
        <v>1622</v>
      </c>
      <c r="DW64" t="s">
        <v>1623</v>
      </c>
      <c r="DX64" t="s">
        <v>1622</v>
      </c>
      <c r="DY64" t="s">
        <v>1623</v>
      </c>
      <c r="DZ64" t="s">
        <v>1623</v>
      </c>
      <c r="EA64" t="s">
        <v>1622</v>
      </c>
      <c r="EB64" t="s">
        <v>1622</v>
      </c>
      <c r="EC64" t="s">
        <v>1623</v>
      </c>
      <c r="ED64" t="s">
        <v>1622</v>
      </c>
      <c r="EE64" t="s">
        <v>1623</v>
      </c>
      <c r="EF64" t="s">
        <v>1623</v>
      </c>
      <c r="EG64" t="s">
        <v>1623</v>
      </c>
      <c r="EH64" t="s">
        <v>1623</v>
      </c>
      <c r="EI64" t="s">
        <v>1623</v>
      </c>
      <c r="EJ64" t="s">
        <v>1624</v>
      </c>
      <c r="EK64" t="s">
        <v>1625</v>
      </c>
      <c r="EL64" t="s">
        <v>1625</v>
      </c>
      <c r="EM64" t="s">
        <v>1624</v>
      </c>
      <c r="EN64" t="s">
        <v>1625</v>
      </c>
      <c r="EO64" t="s">
        <v>1625</v>
      </c>
      <c r="EP64" t="s">
        <v>2354</v>
      </c>
      <c r="EQ64" t="s">
        <v>2355</v>
      </c>
      <c r="ER64" t="s">
        <v>2355</v>
      </c>
      <c r="ES64" t="s">
        <v>2355</v>
      </c>
      <c r="ET64" t="s">
        <v>2355</v>
      </c>
      <c r="EU64" t="s">
        <v>2355</v>
      </c>
      <c r="EV64" t="s">
        <v>1659</v>
      </c>
      <c r="EW64">
        <v>24</v>
      </c>
      <c r="EX64">
        <v>9</v>
      </c>
      <c r="EY64">
        <v>2</v>
      </c>
      <c r="EZ64">
        <v>1</v>
      </c>
      <c r="FA64" t="s">
        <v>1628</v>
      </c>
      <c r="FB64" t="s">
        <v>1675</v>
      </c>
      <c r="FC64" t="s">
        <v>2356</v>
      </c>
    </row>
    <row r="65" spans="1:159">
      <c r="A65" t="s">
        <v>253</v>
      </c>
      <c r="B65" t="s">
        <v>252</v>
      </c>
      <c r="C65" t="s">
        <v>2357</v>
      </c>
      <c r="D65" t="s">
        <v>2358</v>
      </c>
      <c r="E65" t="s">
        <v>2359</v>
      </c>
      <c r="F65" t="s">
        <v>2360</v>
      </c>
      <c r="G65">
        <v>5</v>
      </c>
      <c r="H65">
        <v>1</v>
      </c>
      <c r="I65">
        <v>24</v>
      </c>
      <c r="J65">
        <v>5</v>
      </c>
      <c r="K65">
        <v>17</v>
      </c>
      <c r="L65">
        <v>9</v>
      </c>
      <c r="M65">
        <v>13</v>
      </c>
      <c r="N65">
        <v>67</v>
      </c>
      <c r="O65">
        <v>1</v>
      </c>
      <c r="P65" t="s">
        <v>1193</v>
      </c>
      <c r="Q65" t="s">
        <v>1612</v>
      </c>
      <c r="R65" t="s">
        <v>1612</v>
      </c>
      <c r="S65" t="s">
        <v>1193</v>
      </c>
      <c r="T65" t="s">
        <v>1193</v>
      </c>
      <c r="U65" t="s">
        <v>1193</v>
      </c>
      <c r="V65" t="s">
        <v>1193</v>
      </c>
      <c r="W65" t="s">
        <v>1193</v>
      </c>
      <c r="X65" t="s">
        <v>1193</v>
      </c>
      <c r="Y65" t="s">
        <v>1196</v>
      </c>
      <c r="Z65" t="s">
        <v>1193</v>
      </c>
      <c r="AA65" t="s">
        <v>1612</v>
      </c>
      <c r="AB65" t="s">
        <v>1612</v>
      </c>
      <c r="AC65" t="s">
        <v>1612</v>
      </c>
      <c r="AD65" t="s">
        <v>1612</v>
      </c>
      <c r="AE65" t="s">
        <v>1612</v>
      </c>
      <c r="AF65" t="s">
        <v>1612</v>
      </c>
      <c r="AG65">
        <v>42613</v>
      </c>
      <c r="AH65" t="s">
        <v>1612</v>
      </c>
      <c r="AI65" t="s">
        <v>1612</v>
      </c>
      <c r="AJ65" t="s">
        <v>1612</v>
      </c>
      <c r="AK65" t="s">
        <v>1612</v>
      </c>
      <c r="AL65" t="s">
        <v>1612</v>
      </c>
      <c r="AM65" t="s">
        <v>1612</v>
      </c>
      <c r="AN65" t="s">
        <v>1612</v>
      </c>
      <c r="AO65" t="s">
        <v>2361</v>
      </c>
      <c r="AP65" t="s">
        <v>1612</v>
      </c>
      <c r="AQ65">
        <v>2560</v>
      </c>
      <c r="AR65">
        <v>146020</v>
      </c>
      <c r="AS65" t="s">
        <v>2063</v>
      </c>
      <c r="AT65" t="s">
        <v>402</v>
      </c>
      <c r="AU65">
        <v>4496196</v>
      </c>
      <c r="AV65">
        <v>4661000</v>
      </c>
      <c r="AW65">
        <v>4597804</v>
      </c>
      <c r="AX65">
        <v>4789000</v>
      </c>
      <c r="AY65">
        <v>4496196</v>
      </c>
      <c r="AZ65">
        <v>4661000</v>
      </c>
      <c r="BA65">
        <v>4597804</v>
      </c>
      <c r="BB65" t="s">
        <v>2063</v>
      </c>
      <c r="BC65">
        <v>4496196</v>
      </c>
      <c r="BD65">
        <v>4661000</v>
      </c>
      <c r="BE65">
        <v>4597804</v>
      </c>
      <c r="BF65">
        <v>4789000</v>
      </c>
      <c r="BG65">
        <v>4496196</v>
      </c>
      <c r="BH65">
        <v>4661000</v>
      </c>
      <c r="BI65">
        <v>4789000</v>
      </c>
      <c r="BJ65" t="s">
        <v>2063</v>
      </c>
      <c r="BK65" t="s">
        <v>2362</v>
      </c>
      <c r="BL65" t="s">
        <v>1214</v>
      </c>
      <c r="BM65" t="s">
        <v>2363</v>
      </c>
      <c r="BN65" t="s">
        <v>1215</v>
      </c>
      <c r="BO65" t="s">
        <v>2364</v>
      </c>
      <c r="BP65" t="s">
        <v>1217</v>
      </c>
      <c r="BQ65" t="s">
        <v>2365</v>
      </c>
      <c r="BR65" t="s">
        <v>1612</v>
      </c>
      <c r="BS65" t="s">
        <v>1217</v>
      </c>
      <c r="BT65" t="s">
        <v>2365</v>
      </c>
      <c r="BU65" t="s">
        <v>417</v>
      </c>
      <c r="BV65" t="s">
        <v>1194</v>
      </c>
      <c r="BW65" t="s">
        <v>1194</v>
      </c>
      <c r="BX65" t="s">
        <v>1194</v>
      </c>
      <c r="BY65" t="s">
        <v>1193</v>
      </c>
      <c r="BZ65" t="s">
        <v>1194</v>
      </c>
      <c r="CA65" t="s">
        <v>1194</v>
      </c>
      <c r="CB65" t="s">
        <v>1612</v>
      </c>
      <c r="CC65" t="s">
        <v>1612</v>
      </c>
      <c r="CD65" t="s">
        <v>1612</v>
      </c>
      <c r="CE65" t="s">
        <v>423</v>
      </c>
      <c r="CF65" t="s">
        <v>1612</v>
      </c>
      <c r="CG65" t="s">
        <v>1612</v>
      </c>
      <c r="CH65" t="s">
        <v>1612</v>
      </c>
      <c r="CI65" t="s">
        <v>1612</v>
      </c>
      <c r="CJ65" t="s">
        <v>1612</v>
      </c>
      <c r="CK65" t="s">
        <v>2366</v>
      </c>
      <c r="CL65" t="s">
        <v>1612</v>
      </c>
      <c r="CM65" t="s">
        <v>1612</v>
      </c>
      <c r="CN65" t="s">
        <v>1193</v>
      </c>
      <c r="CO65" t="s">
        <v>1193</v>
      </c>
      <c r="CP65" t="s">
        <v>1194</v>
      </c>
      <c r="CQ65" t="s">
        <v>1193</v>
      </c>
      <c r="CR65" t="s">
        <v>1193</v>
      </c>
      <c r="CS65" t="s">
        <v>1194</v>
      </c>
      <c r="CT65" t="s">
        <v>1193</v>
      </c>
      <c r="CU65" t="s">
        <v>1193</v>
      </c>
      <c r="CV65" t="s">
        <v>1194</v>
      </c>
      <c r="CW65" t="s">
        <v>1194</v>
      </c>
      <c r="CX65" t="s">
        <v>1194</v>
      </c>
      <c r="CY65" t="s">
        <v>1194</v>
      </c>
      <c r="CZ65" t="s">
        <v>1621</v>
      </c>
      <c r="DA65" t="s">
        <v>1621</v>
      </c>
      <c r="DB65" t="s">
        <v>1623</v>
      </c>
      <c r="DC65" t="s">
        <v>1621</v>
      </c>
      <c r="DD65" t="s">
        <v>1623</v>
      </c>
      <c r="DE65" t="s">
        <v>1622</v>
      </c>
      <c r="DF65" t="s">
        <v>1621</v>
      </c>
      <c r="DG65" t="s">
        <v>1621</v>
      </c>
      <c r="DH65" t="s">
        <v>1622</v>
      </c>
      <c r="DI65" t="s">
        <v>1623</v>
      </c>
      <c r="DJ65" t="s">
        <v>1622</v>
      </c>
      <c r="DK65" t="s">
        <v>1623</v>
      </c>
      <c r="DL65" t="s">
        <v>1623</v>
      </c>
      <c r="DM65" t="s">
        <v>1623</v>
      </c>
      <c r="DN65" t="s">
        <v>1621</v>
      </c>
      <c r="DO65" t="s">
        <v>1623</v>
      </c>
      <c r="DP65" t="s">
        <v>1623</v>
      </c>
      <c r="DQ65" t="s">
        <v>1623</v>
      </c>
      <c r="DR65" t="s">
        <v>1622</v>
      </c>
      <c r="DS65" t="s">
        <v>1622</v>
      </c>
      <c r="DT65" t="s">
        <v>1623</v>
      </c>
      <c r="DU65" t="s">
        <v>1621</v>
      </c>
      <c r="DV65" t="s">
        <v>1623</v>
      </c>
      <c r="DW65" t="s">
        <v>1622</v>
      </c>
      <c r="DX65" t="s">
        <v>1623</v>
      </c>
      <c r="DY65" t="s">
        <v>1623</v>
      </c>
      <c r="DZ65" t="s">
        <v>1623</v>
      </c>
      <c r="EA65" t="s">
        <v>1623</v>
      </c>
      <c r="EB65" t="s">
        <v>1621</v>
      </c>
      <c r="EC65" t="s">
        <v>1623</v>
      </c>
      <c r="ED65" t="s">
        <v>1623</v>
      </c>
      <c r="EE65" t="s">
        <v>1623</v>
      </c>
      <c r="EF65" t="s">
        <v>1623</v>
      </c>
      <c r="EG65" t="s">
        <v>1623</v>
      </c>
      <c r="EH65" t="s">
        <v>1623</v>
      </c>
      <c r="EI65" t="s">
        <v>1623</v>
      </c>
      <c r="EJ65" t="s">
        <v>1657</v>
      </c>
      <c r="EK65" t="s">
        <v>1624</v>
      </c>
      <c r="EL65" t="s">
        <v>1624</v>
      </c>
      <c r="EM65" t="s">
        <v>1624</v>
      </c>
      <c r="EN65" t="s">
        <v>1624</v>
      </c>
      <c r="EO65" t="s">
        <v>1624</v>
      </c>
      <c r="EP65">
        <v>0</v>
      </c>
      <c r="EQ65">
        <v>42461</v>
      </c>
      <c r="ER65">
        <v>42461</v>
      </c>
      <c r="ES65">
        <v>42461</v>
      </c>
      <c r="ET65">
        <v>42461</v>
      </c>
      <c r="EU65" t="s">
        <v>1883</v>
      </c>
      <c r="EV65" t="s">
        <v>1626</v>
      </c>
      <c r="EW65">
        <v>8</v>
      </c>
      <c r="EX65">
        <v>1</v>
      </c>
      <c r="EY65">
        <v>1</v>
      </c>
      <c r="EZ65">
        <v>1</v>
      </c>
      <c r="FA65" t="s">
        <v>1628</v>
      </c>
      <c r="FB65" t="s">
        <v>1627</v>
      </c>
      <c r="FC65" t="s">
        <v>2367</v>
      </c>
    </row>
    <row r="66" spans="1:159">
      <c r="A66" t="s">
        <v>251</v>
      </c>
      <c r="B66" t="s">
        <v>250</v>
      </c>
      <c r="C66" t="s">
        <v>2368</v>
      </c>
      <c r="D66" t="s">
        <v>2369</v>
      </c>
      <c r="E66" t="s">
        <v>2370</v>
      </c>
      <c r="F66" t="s">
        <v>2371</v>
      </c>
      <c r="G66">
        <v>5</v>
      </c>
      <c r="H66">
        <v>1</v>
      </c>
      <c r="I66">
        <v>24</v>
      </c>
      <c r="J66">
        <v>5</v>
      </c>
      <c r="K66">
        <v>17</v>
      </c>
      <c r="L66">
        <v>9</v>
      </c>
      <c r="M66">
        <v>13</v>
      </c>
      <c r="N66">
        <v>67</v>
      </c>
      <c r="O66">
        <v>1</v>
      </c>
      <c r="P66" t="s">
        <v>1193</v>
      </c>
      <c r="Q66" t="s">
        <v>1612</v>
      </c>
      <c r="R66" t="s">
        <v>1612</v>
      </c>
      <c r="S66" t="s">
        <v>1193</v>
      </c>
      <c r="T66" t="s">
        <v>1193</v>
      </c>
      <c r="U66" t="s">
        <v>1193</v>
      </c>
      <c r="V66" t="s">
        <v>1196</v>
      </c>
      <c r="W66" t="s">
        <v>1193</v>
      </c>
      <c r="X66" t="s">
        <v>1193</v>
      </c>
      <c r="Y66" t="s">
        <v>1196</v>
      </c>
      <c r="Z66" t="s">
        <v>1193</v>
      </c>
      <c r="AA66" t="s">
        <v>1612</v>
      </c>
      <c r="AB66" t="s">
        <v>1612</v>
      </c>
      <c r="AC66" t="s">
        <v>1612</v>
      </c>
      <c r="AD66">
        <v>42460</v>
      </c>
      <c r="AE66" t="s">
        <v>1612</v>
      </c>
      <c r="AF66" t="s">
        <v>1612</v>
      </c>
      <c r="AG66">
        <v>42460</v>
      </c>
      <c r="AH66" t="s">
        <v>1612</v>
      </c>
      <c r="AI66" t="s">
        <v>1612</v>
      </c>
      <c r="AJ66" t="s">
        <v>1612</v>
      </c>
      <c r="AK66" t="s">
        <v>1612</v>
      </c>
      <c r="AL66" t="s">
        <v>2372</v>
      </c>
      <c r="AM66" t="s">
        <v>1612</v>
      </c>
      <c r="AN66" t="s">
        <v>1612</v>
      </c>
      <c r="AO66" t="s">
        <v>2373</v>
      </c>
      <c r="AP66" t="s">
        <v>1612</v>
      </c>
      <c r="AQ66">
        <v>7236</v>
      </c>
      <c r="AR66">
        <v>0</v>
      </c>
      <c r="AS66">
        <v>0</v>
      </c>
      <c r="AT66" t="s">
        <v>402</v>
      </c>
      <c r="AU66">
        <v>0</v>
      </c>
      <c r="AV66">
        <v>8449000</v>
      </c>
      <c r="AW66">
        <v>4224500</v>
      </c>
      <c r="AX66">
        <v>4224500</v>
      </c>
      <c r="AY66">
        <v>0</v>
      </c>
      <c r="AZ66">
        <v>8449000</v>
      </c>
      <c r="BA66">
        <v>4224500</v>
      </c>
      <c r="BB66">
        <v>0</v>
      </c>
      <c r="BC66">
        <v>4224500</v>
      </c>
      <c r="BD66">
        <v>4224500</v>
      </c>
      <c r="BE66">
        <v>4224500</v>
      </c>
      <c r="BF66">
        <v>4224500</v>
      </c>
      <c r="BG66">
        <v>4224500</v>
      </c>
      <c r="BH66">
        <v>4224500</v>
      </c>
      <c r="BI66">
        <v>4224500</v>
      </c>
      <c r="BJ66">
        <v>0</v>
      </c>
      <c r="BK66" t="s">
        <v>2374</v>
      </c>
      <c r="BL66" t="s">
        <v>1215</v>
      </c>
      <c r="BM66" t="s">
        <v>2375</v>
      </c>
      <c r="BN66" t="s">
        <v>1216</v>
      </c>
      <c r="BO66" t="s">
        <v>2376</v>
      </c>
      <c r="BP66" t="s">
        <v>1214</v>
      </c>
      <c r="BQ66" t="s">
        <v>2377</v>
      </c>
      <c r="BR66" t="s">
        <v>1612</v>
      </c>
      <c r="BS66" t="s">
        <v>1217</v>
      </c>
      <c r="BT66" t="s">
        <v>2378</v>
      </c>
      <c r="BU66" t="s">
        <v>419</v>
      </c>
      <c r="BV66" t="s">
        <v>1193</v>
      </c>
      <c r="BW66" t="s">
        <v>1193</v>
      </c>
      <c r="BX66" t="s">
        <v>1194</v>
      </c>
      <c r="BY66" t="s">
        <v>1194</v>
      </c>
      <c r="BZ66" t="s">
        <v>1193</v>
      </c>
      <c r="CA66" t="s">
        <v>1193</v>
      </c>
      <c r="CB66" t="s">
        <v>421</v>
      </c>
      <c r="CC66" t="s">
        <v>421</v>
      </c>
      <c r="CD66" t="s">
        <v>1612</v>
      </c>
      <c r="CE66" t="s">
        <v>1612</v>
      </c>
      <c r="CF66" t="s">
        <v>421</v>
      </c>
      <c r="CG66" t="s">
        <v>421</v>
      </c>
      <c r="CH66" t="s">
        <v>1612</v>
      </c>
      <c r="CI66" t="s">
        <v>1612</v>
      </c>
      <c r="CJ66" t="s">
        <v>1612</v>
      </c>
      <c r="CK66" t="s">
        <v>1612</v>
      </c>
      <c r="CL66" t="s">
        <v>1612</v>
      </c>
      <c r="CM66" t="s">
        <v>1612</v>
      </c>
      <c r="CN66" t="s">
        <v>1193</v>
      </c>
      <c r="CO66" t="s">
        <v>1193</v>
      </c>
      <c r="CP66" t="s">
        <v>1193</v>
      </c>
      <c r="CQ66" t="s">
        <v>1193</v>
      </c>
      <c r="CR66" t="s">
        <v>1193</v>
      </c>
      <c r="CS66" t="s">
        <v>1193</v>
      </c>
      <c r="CT66" t="s">
        <v>1193</v>
      </c>
      <c r="CU66" t="s">
        <v>1193</v>
      </c>
      <c r="CV66" t="s">
        <v>1193</v>
      </c>
      <c r="CW66" t="s">
        <v>1193</v>
      </c>
      <c r="CX66" t="s">
        <v>1193</v>
      </c>
      <c r="CY66" t="s">
        <v>1193</v>
      </c>
      <c r="CZ66" t="s">
        <v>1622</v>
      </c>
      <c r="DA66" t="s">
        <v>1622</v>
      </c>
      <c r="DB66" t="s">
        <v>1623</v>
      </c>
      <c r="DC66" t="s">
        <v>1622</v>
      </c>
      <c r="DD66" t="s">
        <v>1623</v>
      </c>
      <c r="DE66" t="s">
        <v>1623</v>
      </c>
      <c r="DF66" t="s">
        <v>1623</v>
      </c>
      <c r="DG66" t="s">
        <v>1622</v>
      </c>
      <c r="DH66" t="s">
        <v>1623</v>
      </c>
      <c r="DI66" t="s">
        <v>1622</v>
      </c>
      <c r="DJ66" t="s">
        <v>1622</v>
      </c>
      <c r="DK66" t="s">
        <v>1623</v>
      </c>
      <c r="DL66" t="s">
        <v>1623</v>
      </c>
      <c r="DM66" t="s">
        <v>1623</v>
      </c>
      <c r="DN66" t="s">
        <v>1623</v>
      </c>
      <c r="DO66" t="s">
        <v>1623</v>
      </c>
      <c r="DP66" t="s">
        <v>1622</v>
      </c>
      <c r="DQ66" t="s">
        <v>1623</v>
      </c>
      <c r="DR66" t="s">
        <v>1623</v>
      </c>
      <c r="DS66" t="s">
        <v>1623</v>
      </c>
      <c r="DT66" t="s">
        <v>1623</v>
      </c>
      <c r="DU66" t="s">
        <v>1622</v>
      </c>
      <c r="DV66" t="s">
        <v>1623</v>
      </c>
      <c r="DW66" t="s">
        <v>1623</v>
      </c>
      <c r="DX66" t="s">
        <v>1623</v>
      </c>
      <c r="DY66" t="s">
        <v>1622</v>
      </c>
      <c r="DZ66" t="s">
        <v>1622</v>
      </c>
      <c r="EA66" t="s">
        <v>1623</v>
      </c>
      <c r="EB66" t="s">
        <v>1622</v>
      </c>
      <c r="EC66" t="s">
        <v>1623</v>
      </c>
      <c r="ED66" t="s">
        <v>1623</v>
      </c>
      <c r="EE66" t="s">
        <v>1623</v>
      </c>
      <c r="EF66" t="s">
        <v>1623</v>
      </c>
      <c r="EG66" t="s">
        <v>1623</v>
      </c>
      <c r="EH66" t="s">
        <v>1623</v>
      </c>
      <c r="EI66" t="s">
        <v>1623</v>
      </c>
      <c r="EJ66" t="s">
        <v>1624</v>
      </c>
      <c r="EK66" t="s">
        <v>1624</v>
      </c>
      <c r="EL66" t="s">
        <v>1624</v>
      </c>
      <c r="EM66" t="s">
        <v>1624</v>
      </c>
      <c r="EN66" t="s">
        <v>1624</v>
      </c>
      <c r="EO66" t="s">
        <v>1624</v>
      </c>
      <c r="EP66">
        <v>42460</v>
      </c>
      <c r="EQ66">
        <v>42460</v>
      </c>
      <c r="ER66">
        <v>42460</v>
      </c>
      <c r="ES66">
        <v>42460</v>
      </c>
      <c r="ET66">
        <v>42460</v>
      </c>
      <c r="EU66">
        <v>42551</v>
      </c>
      <c r="EV66" t="s">
        <v>1626</v>
      </c>
      <c r="EW66">
        <v>23</v>
      </c>
      <c r="EX66">
        <v>2</v>
      </c>
      <c r="EY66">
        <v>0</v>
      </c>
      <c r="EZ66">
        <v>1</v>
      </c>
      <c r="FA66" t="s">
        <v>1675</v>
      </c>
      <c r="FB66" t="s">
        <v>1627</v>
      </c>
      <c r="FC66" t="s">
        <v>2379</v>
      </c>
    </row>
    <row r="67" spans="1:159">
      <c r="A67" t="s">
        <v>249</v>
      </c>
      <c r="B67" t="s">
        <v>248</v>
      </c>
      <c r="C67" t="s">
        <v>2380</v>
      </c>
      <c r="D67" t="s">
        <v>2381</v>
      </c>
      <c r="E67" t="s">
        <v>2382</v>
      </c>
      <c r="F67" t="s">
        <v>2383</v>
      </c>
      <c r="G67">
        <v>5</v>
      </c>
      <c r="H67">
        <v>1</v>
      </c>
      <c r="I67">
        <v>24</v>
      </c>
      <c r="J67">
        <v>5</v>
      </c>
      <c r="K67">
        <v>17</v>
      </c>
      <c r="L67">
        <v>9</v>
      </c>
      <c r="M67">
        <v>13</v>
      </c>
      <c r="N67">
        <v>67</v>
      </c>
      <c r="O67">
        <v>1</v>
      </c>
      <c r="P67" t="s">
        <v>1193</v>
      </c>
      <c r="Q67" t="s">
        <v>1612</v>
      </c>
      <c r="R67" t="s">
        <v>1612</v>
      </c>
      <c r="S67" t="s">
        <v>1193</v>
      </c>
      <c r="T67" t="s">
        <v>1193</v>
      </c>
      <c r="U67" t="s">
        <v>1196</v>
      </c>
      <c r="V67" t="s">
        <v>1196</v>
      </c>
      <c r="W67" t="s">
        <v>1193</v>
      </c>
      <c r="X67" t="s">
        <v>1193</v>
      </c>
      <c r="Y67" t="s">
        <v>1193</v>
      </c>
      <c r="Z67" t="s">
        <v>1193</v>
      </c>
      <c r="AA67" t="s">
        <v>1612</v>
      </c>
      <c r="AB67" t="s">
        <v>1612</v>
      </c>
      <c r="AC67">
        <v>42614</v>
      </c>
      <c r="AD67">
        <v>42430</v>
      </c>
      <c r="AE67" t="s">
        <v>1612</v>
      </c>
      <c r="AF67" t="s">
        <v>1612</v>
      </c>
      <c r="AG67" t="s">
        <v>1612</v>
      </c>
      <c r="AH67" t="s">
        <v>1612</v>
      </c>
      <c r="AI67" t="s">
        <v>1612</v>
      </c>
      <c r="AJ67" t="s">
        <v>1612</v>
      </c>
      <c r="AK67" t="s">
        <v>2384</v>
      </c>
      <c r="AL67" t="s">
        <v>2385</v>
      </c>
      <c r="AM67" t="s">
        <v>1612</v>
      </c>
      <c r="AN67" t="s">
        <v>1612</v>
      </c>
      <c r="AO67" t="s">
        <v>1612</v>
      </c>
      <c r="AP67" t="s">
        <v>1612</v>
      </c>
      <c r="AQ67">
        <v>3158</v>
      </c>
      <c r="AR67">
        <v>0</v>
      </c>
      <c r="AS67" t="s">
        <v>1744</v>
      </c>
      <c r="AT67" t="s">
        <v>402</v>
      </c>
      <c r="AU67">
        <v>22016754</v>
      </c>
      <c r="AV67">
        <v>0</v>
      </c>
      <c r="AW67">
        <v>0</v>
      </c>
      <c r="AX67">
        <v>0</v>
      </c>
      <c r="AY67">
        <v>22016754</v>
      </c>
      <c r="AZ67">
        <v>0</v>
      </c>
      <c r="BA67">
        <v>0</v>
      </c>
      <c r="BB67" t="s">
        <v>2386</v>
      </c>
      <c r="BC67">
        <v>5202230</v>
      </c>
      <c r="BD67">
        <v>5446731</v>
      </c>
      <c r="BE67">
        <v>5683896</v>
      </c>
      <c r="BF67">
        <v>5683897</v>
      </c>
      <c r="BG67">
        <v>5400707</v>
      </c>
      <c r="BH67">
        <v>4785516</v>
      </c>
      <c r="BI67">
        <v>5499312</v>
      </c>
      <c r="BJ67" t="s">
        <v>2387</v>
      </c>
      <c r="BK67" t="s">
        <v>2388</v>
      </c>
      <c r="BL67" t="s">
        <v>1214</v>
      </c>
      <c r="BM67" t="s">
        <v>2389</v>
      </c>
      <c r="BN67" t="s">
        <v>1214</v>
      </c>
      <c r="BO67" t="s">
        <v>2390</v>
      </c>
      <c r="BP67" t="s">
        <v>1216</v>
      </c>
      <c r="BQ67" t="s">
        <v>2391</v>
      </c>
      <c r="BR67" t="s">
        <v>1612</v>
      </c>
      <c r="BS67" t="s">
        <v>1214</v>
      </c>
      <c r="BT67" t="s">
        <v>2392</v>
      </c>
      <c r="BU67" t="s">
        <v>417</v>
      </c>
      <c r="BV67" t="s">
        <v>1194</v>
      </c>
      <c r="BW67" t="s">
        <v>1194</v>
      </c>
      <c r="BX67" t="s">
        <v>1194</v>
      </c>
      <c r="BY67" t="s">
        <v>1194</v>
      </c>
      <c r="BZ67" t="s">
        <v>1194</v>
      </c>
      <c r="CA67" t="s">
        <v>1194</v>
      </c>
      <c r="CB67" t="s">
        <v>1612</v>
      </c>
      <c r="CC67" t="s">
        <v>1612</v>
      </c>
      <c r="CD67" t="s">
        <v>1612</v>
      </c>
      <c r="CE67" t="s">
        <v>1612</v>
      </c>
      <c r="CF67" t="s">
        <v>1612</v>
      </c>
      <c r="CG67" t="s">
        <v>1612</v>
      </c>
      <c r="CH67" t="s">
        <v>1612</v>
      </c>
      <c r="CI67" t="s">
        <v>1612</v>
      </c>
      <c r="CJ67" t="s">
        <v>1612</v>
      </c>
      <c r="CK67" t="s">
        <v>1612</v>
      </c>
      <c r="CL67" t="s">
        <v>1612</v>
      </c>
      <c r="CM67" t="s">
        <v>1612</v>
      </c>
      <c r="CN67" t="s">
        <v>1193</v>
      </c>
      <c r="CO67" t="s">
        <v>1193</v>
      </c>
      <c r="CP67" t="s">
        <v>1194</v>
      </c>
      <c r="CQ67" t="s">
        <v>1193</v>
      </c>
      <c r="CR67" t="s">
        <v>1193</v>
      </c>
      <c r="CS67" t="s">
        <v>1193</v>
      </c>
      <c r="CT67" t="s">
        <v>1193</v>
      </c>
      <c r="CU67" t="s">
        <v>1193</v>
      </c>
      <c r="CV67" t="s">
        <v>1193</v>
      </c>
      <c r="CW67" t="s">
        <v>1193</v>
      </c>
      <c r="CX67" t="s">
        <v>1193</v>
      </c>
      <c r="CY67" t="s">
        <v>1193</v>
      </c>
      <c r="CZ67" t="s">
        <v>1621</v>
      </c>
      <c r="DA67" t="s">
        <v>1621</v>
      </c>
      <c r="DB67" t="s">
        <v>1623</v>
      </c>
      <c r="DC67" t="s">
        <v>1623</v>
      </c>
      <c r="DD67" t="s">
        <v>1623</v>
      </c>
      <c r="DE67" t="s">
        <v>1623</v>
      </c>
      <c r="DF67" t="s">
        <v>1621</v>
      </c>
      <c r="DG67" t="s">
        <v>1621</v>
      </c>
      <c r="DH67" t="s">
        <v>1621</v>
      </c>
      <c r="DI67" t="s">
        <v>1621</v>
      </c>
      <c r="DJ67" t="s">
        <v>1621</v>
      </c>
      <c r="DK67" t="s">
        <v>1623</v>
      </c>
      <c r="DL67" t="s">
        <v>1623</v>
      </c>
      <c r="DM67" t="s">
        <v>1623</v>
      </c>
      <c r="DN67" t="s">
        <v>1623</v>
      </c>
      <c r="DO67" t="s">
        <v>1621</v>
      </c>
      <c r="DP67" t="s">
        <v>1621</v>
      </c>
      <c r="DQ67" t="s">
        <v>1623</v>
      </c>
      <c r="DR67" t="s">
        <v>1623</v>
      </c>
      <c r="DS67" t="s">
        <v>1623</v>
      </c>
      <c r="DT67" t="s">
        <v>1623</v>
      </c>
      <c r="DU67" t="s">
        <v>1623</v>
      </c>
      <c r="DV67" t="s">
        <v>1623</v>
      </c>
      <c r="DW67" t="s">
        <v>1623</v>
      </c>
      <c r="DX67" t="s">
        <v>1621</v>
      </c>
      <c r="DY67" t="s">
        <v>1623</v>
      </c>
      <c r="DZ67" t="s">
        <v>1621</v>
      </c>
      <c r="EA67" t="s">
        <v>1621</v>
      </c>
      <c r="EB67" t="s">
        <v>1623</v>
      </c>
      <c r="EC67" t="s">
        <v>1623</v>
      </c>
      <c r="ED67" t="s">
        <v>1623</v>
      </c>
      <c r="EE67" t="s">
        <v>1623</v>
      </c>
      <c r="EF67" t="s">
        <v>1623</v>
      </c>
      <c r="EG67" t="s">
        <v>1623</v>
      </c>
      <c r="EH67" t="s">
        <v>1623</v>
      </c>
      <c r="EI67" t="s">
        <v>1623</v>
      </c>
      <c r="EJ67" t="s">
        <v>1624</v>
      </c>
      <c r="EK67" t="s">
        <v>1624</v>
      </c>
      <c r="EL67" t="s">
        <v>1624</v>
      </c>
      <c r="EM67" t="s">
        <v>1624</v>
      </c>
      <c r="EN67" t="s">
        <v>1624</v>
      </c>
      <c r="EO67" t="s">
        <v>1624</v>
      </c>
      <c r="EP67">
        <v>42461</v>
      </c>
      <c r="EQ67">
        <v>42461</v>
      </c>
      <c r="ER67">
        <v>42826</v>
      </c>
      <c r="ES67">
        <v>42826</v>
      </c>
      <c r="ET67">
        <v>42826</v>
      </c>
      <c r="EU67">
        <v>42826</v>
      </c>
      <c r="EV67" t="s">
        <v>1643</v>
      </c>
      <c r="EW67">
        <v>21</v>
      </c>
      <c r="EX67">
        <v>1</v>
      </c>
      <c r="EY67">
        <v>0</v>
      </c>
      <c r="EZ67">
        <v>1</v>
      </c>
      <c r="FA67" t="s">
        <v>1628</v>
      </c>
      <c r="FB67" t="s">
        <v>1628</v>
      </c>
      <c r="FC67" t="s">
        <v>2393</v>
      </c>
    </row>
    <row r="68" spans="1:159">
      <c r="A68" t="s">
        <v>247</v>
      </c>
      <c r="B68" t="s">
        <v>246</v>
      </c>
      <c r="C68" t="s">
        <v>2394</v>
      </c>
      <c r="D68" t="s">
        <v>2395</v>
      </c>
      <c r="E68" t="s">
        <v>2396</v>
      </c>
      <c r="F68" t="s">
        <v>2397</v>
      </c>
      <c r="G68">
        <v>5</v>
      </c>
      <c r="H68">
        <v>1</v>
      </c>
      <c r="I68">
        <v>24</v>
      </c>
      <c r="J68">
        <v>5</v>
      </c>
      <c r="K68">
        <v>17</v>
      </c>
      <c r="L68">
        <v>9</v>
      </c>
      <c r="M68">
        <v>13</v>
      </c>
      <c r="N68">
        <v>67</v>
      </c>
      <c r="O68">
        <v>1</v>
      </c>
      <c r="P68" t="s">
        <v>1193</v>
      </c>
      <c r="Q68" t="s">
        <v>1612</v>
      </c>
      <c r="R68" t="s">
        <v>1612</v>
      </c>
      <c r="S68" t="s">
        <v>1193</v>
      </c>
      <c r="T68" t="s">
        <v>1193</v>
      </c>
      <c r="U68" t="s">
        <v>1193</v>
      </c>
      <c r="V68" t="s">
        <v>1193</v>
      </c>
      <c r="W68" t="s">
        <v>1193</v>
      </c>
      <c r="X68" t="s">
        <v>1193</v>
      </c>
      <c r="Y68" t="s">
        <v>1193</v>
      </c>
      <c r="Z68" t="s">
        <v>1193</v>
      </c>
      <c r="AA68" t="s">
        <v>1612</v>
      </c>
      <c r="AB68" t="s">
        <v>1612</v>
      </c>
      <c r="AC68" t="s">
        <v>1612</v>
      </c>
      <c r="AD68" t="s">
        <v>1612</v>
      </c>
      <c r="AE68" t="s">
        <v>1612</v>
      </c>
      <c r="AF68" t="s">
        <v>1612</v>
      </c>
      <c r="AG68" t="s">
        <v>1612</v>
      </c>
      <c r="AH68" t="s">
        <v>1612</v>
      </c>
      <c r="AI68" t="s">
        <v>1612</v>
      </c>
      <c r="AJ68" t="s">
        <v>1612</v>
      </c>
      <c r="AK68" t="s">
        <v>1612</v>
      </c>
      <c r="AL68" t="s">
        <v>1612</v>
      </c>
      <c r="AM68" t="s">
        <v>1612</v>
      </c>
      <c r="AN68" t="s">
        <v>1612</v>
      </c>
      <c r="AO68" t="s">
        <v>1612</v>
      </c>
      <c r="AP68" t="s">
        <v>1612</v>
      </c>
      <c r="AQ68">
        <v>4541</v>
      </c>
      <c r="AR68">
        <v>0</v>
      </c>
      <c r="AS68" t="s">
        <v>2063</v>
      </c>
      <c r="AT68" t="s">
        <v>402</v>
      </c>
      <c r="AU68">
        <v>18390000</v>
      </c>
      <c r="AV68">
        <v>0</v>
      </c>
      <c r="AW68">
        <v>0</v>
      </c>
      <c r="AX68">
        <v>0</v>
      </c>
      <c r="AY68">
        <v>18390000</v>
      </c>
      <c r="AZ68">
        <v>0</v>
      </c>
      <c r="BA68">
        <v>0</v>
      </c>
      <c r="BB68" t="s">
        <v>402</v>
      </c>
      <c r="BC68">
        <v>4497000</v>
      </c>
      <c r="BD68">
        <v>4897000</v>
      </c>
      <c r="BE68">
        <v>4497000</v>
      </c>
      <c r="BF68">
        <v>4497000</v>
      </c>
      <c r="BG68">
        <v>4503450</v>
      </c>
      <c r="BH68">
        <v>4675160</v>
      </c>
      <c r="BI68">
        <v>4497000</v>
      </c>
      <c r="BJ68" t="s">
        <v>402</v>
      </c>
      <c r="BK68" t="s">
        <v>2398</v>
      </c>
      <c r="BL68" t="s">
        <v>1215</v>
      </c>
      <c r="BM68" t="s">
        <v>2399</v>
      </c>
      <c r="BN68" t="s">
        <v>1215</v>
      </c>
      <c r="BO68" t="s">
        <v>2400</v>
      </c>
      <c r="BP68" t="s">
        <v>1217</v>
      </c>
      <c r="BQ68" t="s">
        <v>2401</v>
      </c>
      <c r="BR68" t="s">
        <v>1612</v>
      </c>
      <c r="BS68" t="s">
        <v>1214</v>
      </c>
      <c r="BT68" t="s">
        <v>2402</v>
      </c>
      <c r="BU68" t="s">
        <v>418</v>
      </c>
      <c r="BV68" t="s">
        <v>1194</v>
      </c>
      <c r="BW68" t="s">
        <v>1194</v>
      </c>
      <c r="BX68" t="s">
        <v>1194</v>
      </c>
      <c r="BY68" t="s">
        <v>1194</v>
      </c>
      <c r="BZ68" t="s">
        <v>1194</v>
      </c>
      <c r="CA68" t="s">
        <v>1194</v>
      </c>
      <c r="CB68" t="s">
        <v>1612</v>
      </c>
      <c r="CC68" t="s">
        <v>1612</v>
      </c>
      <c r="CD68" t="s">
        <v>1612</v>
      </c>
      <c r="CE68" t="s">
        <v>1612</v>
      </c>
      <c r="CF68" t="s">
        <v>1612</v>
      </c>
      <c r="CG68" t="s">
        <v>1612</v>
      </c>
      <c r="CH68" t="s">
        <v>1612</v>
      </c>
      <c r="CI68" t="s">
        <v>1612</v>
      </c>
      <c r="CJ68" t="s">
        <v>1612</v>
      </c>
      <c r="CK68" t="s">
        <v>1612</v>
      </c>
      <c r="CL68" t="s">
        <v>1612</v>
      </c>
      <c r="CM68" t="s">
        <v>1612</v>
      </c>
      <c r="CN68" t="s">
        <v>1193</v>
      </c>
      <c r="CO68" t="s">
        <v>1193</v>
      </c>
      <c r="CP68" t="s">
        <v>1193</v>
      </c>
      <c r="CQ68" t="s">
        <v>1193</v>
      </c>
      <c r="CR68" t="s">
        <v>1193</v>
      </c>
      <c r="CS68" t="s">
        <v>1194</v>
      </c>
      <c r="CT68" t="s">
        <v>1193</v>
      </c>
      <c r="CU68" t="s">
        <v>1193</v>
      </c>
      <c r="CV68" t="s">
        <v>1194</v>
      </c>
      <c r="CW68" t="s">
        <v>1193</v>
      </c>
      <c r="CX68" t="s">
        <v>1193</v>
      </c>
      <c r="CY68" t="s">
        <v>1194</v>
      </c>
      <c r="CZ68" t="s">
        <v>1621</v>
      </c>
      <c r="DA68" t="s">
        <v>1622</v>
      </c>
      <c r="DB68" t="s">
        <v>1622</v>
      </c>
      <c r="DC68" t="s">
        <v>1622</v>
      </c>
      <c r="DD68" t="s">
        <v>1622</v>
      </c>
      <c r="DE68" t="s">
        <v>1622</v>
      </c>
      <c r="DF68" t="s">
        <v>1621</v>
      </c>
      <c r="DG68" t="s">
        <v>1623</v>
      </c>
      <c r="DH68" t="s">
        <v>1623</v>
      </c>
      <c r="DI68" t="s">
        <v>1623</v>
      </c>
      <c r="DJ68" t="s">
        <v>1623</v>
      </c>
      <c r="DK68" t="s">
        <v>1623</v>
      </c>
      <c r="DL68" t="s">
        <v>1621</v>
      </c>
      <c r="DM68" t="s">
        <v>1623</v>
      </c>
      <c r="DN68" t="s">
        <v>1623</v>
      </c>
      <c r="DO68" t="s">
        <v>1623</v>
      </c>
      <c r="DP68" t="s">
        <v>1623</v>
      </c>
      <c r="DQ68" t="s">
        <v>1623</v>
      </c>
      <c r="DR68" t="s">
        <v>1621</v>
      </c>
      <c r="DS68" t="s">
        <v>1623</v>
      </c>
      <c r="DT68" t="s">
        <v>1623</v>
      </c>
      <c r="DU68" t="s">
        <v>1623</v>
      </c>
      <c r="DV68" t="s">
        <v>1623</v>
      </c>
      <c r="DW68" t="s">
        <v>1623</v>
      </c>
      <c r="DX68" t="s">
        <v>1621</v>
      </c>
      <c r="DY68" t="s">
        <v>1623</v>
      </c>
      <c r="DZ68" t="s">
        <v>1623</v>
      </c>
      <c r="EA68" t="s">
        <v>1623</v>
      </c>
      <c r="EB68" t="s">
        <v>1623</v>
      </c>
      <c r="EC68" t="s">
        <v>1623</v>
      </c>
      <c r="ED68" t="s">
        <v>1623</v>
      </c>
      <c r="EE68" t="s">
        <v>1623</v>
      </c>
      <c r="EF68" t="s">
        <v>1623</v>
      </c>
      <c r="EG68" t="s">
        <v>1623</v>
      </c>
      <c r="EH68" t="s">
        <v>1623</v>
      </c>
      <c r="EI68" t="s">
        <v>1623</v>
      </c>
      <c r="EJ68" t="s">
        <v>1624</v>
      </c>
      <c r="EK68" t="s">
        <v>1624</v>
      </c>
      <c r="EL68" t="s">
        <v>1624</v>
      </c>
      <c r="EM68" t="s">
        <v>1624</v>
      </c>
      <c r="EN68" t="s">
        <v>1624</v>
      </c>
      <c r="EO68" t="s">
        <v>1625</v>
      </c>
      <c r="EP68">
        <v>42614</v>
      </c>
      <c r="EQ68">
        <v>42614</v>
      </c>
      <c r="ER68">
        <v>42614</v>
      </c>
      <c r="ES68">
        <v>42614</v>
      </c>
      <c r="ET68">
        <v>42614</v>
      </c>
      <c r="EU68" t="s">
        <v>1744</v>
      </c>
      <c r="EV68" t="s">
        <v>1706</v>
      </c>
      <c r="EW68">
        <v>32</v>
      </c>
      <c r="EX68">
        <v>6</v>
      </c>
      <c r="EY68">
        <v>9</v>
      </c>
      <c r="EZ68">
        <v>0.28999999999999998</v>
      </c>
      <c r="FA68" t="s">
        <v>1628</v>
      </c>
      <c r="FB68" t="s">
        <v>1628</v>
      </c>
      <c r="FC68" t="s">
        <v>2403</v>
      </c>
    </row>
    <row r="69" spans="1:159">
      <c r="A69" t="s">
        <v>245</v>
      </c>
      <c r="B69" t="s">
        <v>244</v>
      </c>
      <c r="C69" t="s">
        <v>2255</v>
      </c>
      <c r="D69" t="s">
        <v>2256</v>
      </c>
      <c r="E69">
        <v>20233504283</v>
      </c>
      <c r="F69" t="s">
        <v>2257</v>
      </c>
      <c r="G69">
        <v>5</v>
      </c>
      <c r="H69">
        <v>1</v>
      </c>
      <c r="I69">
        <v>24</v>
      </c>
      <c r="J69">
        <v>5</v>
      </c>
      <c r="K69">
        <v>17</v>
      </c>
      <c r="L69">
        <v>9</v>
      </c>
      <c r="M69">
        <v>13</v>
      </c>
      <c r="N69">
        <v>67</v>
      </c>
      <c r="O69">
        <v>1</v>
      </c>
      <c r="P69" t="s">
        <v>1193</v>
      </c>
      <c r="Q69" t="s">
        <v>1612</v>
      </c>
      <c r="R69" t="s">
        <v>1612</v>
      </c>
      <c r="S69" t="s">
        <v>1193</v>
      </c>
      <c r="T69" t="s">
        <v>1193</v>
      </c>
      <c r="U69" t="s">
        <v>1193</v>
      </c>
      <c r="V69" t="s">
        <v>1193</v>
      </c>
      <c r="W69" t="s">
        <v>1193</v>
      </c>
      <c r="X69" t="s">
        <v>1193</v>
      </c>
      <c r="Y69" t="s">
        <v>1193</v>
      </c>
      <c r="Z69" t="s">
        <v>1193</v>
      </c>
      <c r="AA69" t="s">
        <v>1612</v>
      </c>
      <c r="AB69" t="s">
        <v>1612</v>
      </c>
      <c r="AC69" t="s">
        <v>1612</v>
      </c>
      <c r="AD69" t="s">
        <v>1612</v>
      </c>
      <c r="AE69" t="s">
        <v>1612</v>
      </c>
      <c r="AF69" t="s">
        <v>1612</v>
      </c>
      <c r="AG69" t="s">
        <v>1612</v>
      </c>
      <c r="AH69" t="s">
        <v>1612</v>
      </c>
      <c r="AI69" t="s">
        <v>1612</v>
      </c>
      <c r="AJ69" t="s">
        <v>1612</v>
      </c>
      <c r="AK69" t="s">
        <v>1612</v>
      </c>
      <c r="AL69" t="s">
        <v>1612</v>
      </c>
      <c r="AM69" t="s">
        <v>1612</v>
      </c>
      <c r="AN69" t="s">
        <v>1612</v>
      </c>
      <c r="AO69" t="s">
        <v>1612</v>
      </c>
      <c r="AP69" t="s">
        <v>1612</v>
      </c>
      <c r="AQ69">
        <v>2646</v>
      </c>
      <c r="AR69">
        <v>0</v>
      </c>
      <c r="AS69" t="s">
        <v>1613</v>
      </c>
      <c r="AT69" t="s">
        <v>402</v>
      </c>
      <c r="AU69">
        <v>12411565.44140625</v>
      </c>
      <c r="AV69">
        <v>12628042.44140625</v>
      </c>
      <c r="AW69">
        <v>13185027.44140625</v>
      </c>
      <c r="AX69">
        <v>14560664.44140625</v>
      </c>
      <c r="AY69">
        <v>12381815.44140625</v>
      </c>
      <c r="AZ69">
        <v>12598292.44140625</v>
      </c>
      <c r="BA69">
        <v>13214777.44140625</v>
      </c>
      <c r="BB69" t="s">
        <v>2259</v>
      </c>
      <c r="BC69">
        <v>12411565.44140625</v>
      </c>
      <c r="BD69">
        <v>12628042.44140625</v>
      </c>
      <c r="BE69">
        <v>13185027.44140625</v>
      </c>
      <c r="BF69">
        <v>14560664.44140625</v>
      </c>
      <c r="BG69">
        <v>12381815.4414062</v>
      </c>
      <c r="BH69">
        <v>12598292.44140625</v>
      </c>
      <c r="BI69">
        <v>13214777.44140625</v>
      </c>
      <c r="BJ69" t="s">
        <v>2259</v>
      </c>
      <c r="BK69" t="s">
        <v>2260</v>
      </c>
      <c r="BL69" t="s">
        <v>1216</v>
      </c>
      <c r="BM69" t="s">
        <v>2404</v>
      </c>
      <c r="BN69" t="s">
        <v>1217</v>
      </c>
      <c r="BO69" t="s">
        <v>1613</v>
      </c>
      <c r="BP69" t="s">
        <v>1217</v>
      </c>
      <c r="BQ69" t="s">
        <v>1613</v>
      </c>
      <c r="BR69" t="s">
        <v>1612</v>
      </c>
      <c r="BS69" t="s">
        <v>1217</v>
      </c>
      <c r="BT69" t="s">
        <v>1613</v>
      </c>
      <c r="BU69" t="s">
        <v>417</v>
      </c>
      <c r="BV69" t="s">
        <v>1194</v>
      </c>
      <c r="BW69" t="s">
        <v>1194</v>
      </c>
      <c r="BX69" t="s">
        <v>1194</v>
      </c>
      <c r="BY69" t="s">
        <v>1194</v>
      </c>
      <c r="BZ69" t="s">
        <v>1194</v>
      </c>
      <c r="CA69" t="s">
        <v>1194</v>
      </c>
      <c r="CB69" t="s">
        <v>1612</v>
      </c>
      <c r="CC69" t="s">
        <v>1612</v>
      </c>
      <c r="CD69" t="s">
        <v>1612</v>
      </c>
      <c r="CE69" t="s">
        <v>1612</v>
      </c>
      <c r="CF69" t="s">
        <v>1612</v>
      </c>
      <c r="CG69" t="s">
        <v>1612</v>
      </c>
      <c r="CH69" t="s">
        <v>1612</v>
      </c>
      <c r="CI69" t="s">
        <v>1612</v>
      </c>
      <c r="CJ69" t="s">
        <v>1612</v>
      </c>
      <c r="CK69" t="s">
        <v>1612</v>
      </c>
      <c r="CL69" t="s">
        <v>1612</v>
      </c>
      <c r="CM69" t="s">
        <v>1612</v>
      </c>
      <c r="CN69" t="s">
        <v>1193</v>
      </c>
      <c r="CO69" t="s">
        <v>1193</v>
      </c>
      <c r="CP69" t="s">
        <v>1193</v>
      </c>
      <c r="CQ69" t="s">
        <v>1193</v>
      </c>
      <c r="CR69" t="s">
        <v>1193</v>
      </c>
      <c r="CS69" t="s">
        <v>1193</v>
      </c>
      <c r="CT69" t="s">
        <v>1193</v>
      </c>
      <c r="CU69" t="s">
        <v>1193</v>
      </c>
      <c r="CV69" t="s">
        <v>1193</v>
      </c>
      <c r="CW69" t="s">
        <v>1193</v>
      </c>
      <c r="CX69" t="s">
        <v>1193</v>
      </c>
      <c r="CY69" t="s">
        <v>1193</v>
      </c>
      <c r="CZ69" t="s">
        <v>1621</v>
      </c>
      <c r="DA69" t="s">
        <v>1622</v>
      </c>
      <c r="DB69" t="s">
        <v>1622</v>
      </c>
      <c r="DC69" t="s">
        <v>1621</v>
      </c>
      <c r="DD69" t="s">
        <v>1621</v>
      </c>
      <c r="DE69" t="s">
        <v>1623</v>
      </c>
      <c r="DF69" t="s">
        <v>1622</v>
      </c>
      <c r="DG69" t="s">
        <v>1622</v>
      </c>
      <c r="DH69" t="s">
        <v>1622</v>
      </c>
      <c r="DI69" t="s">
        <v>1622</v>
      </c>
      <c r="DJ69" t="s">
        <v>1622</v>
      </c>
      <c r="DK69" t="s">
        <v>1623</v>
      </c>
      <c r="DL69" t="s">
        <v>1622</v>
      </c>
      <c r="DM69" t="s">
        <v>1622</v>
      </c>
      <c r="DN69" t="s">
        <v>1621</v>
      </c>
      <c r="DO69" t="s">
        <v>1622</v>
      </c>
      <c r="DP69" t="s">
        <v>1623</v>
      </c>
      <c r="DQ69" t="s">
        <v>1623</v>
      </c>
      <c r="DR69" t="s">
        <v>1621</v>
      </c>
      <c r="DS69" t="s">
        <v>1622</v>
      </c>
      <c r="DT69" t="s">
        <v>1622</v>
      </c>
      <c r="DU69" t="s">
        <v>1621</v>
      </c>
      <c r="DV69" t="s">
        <v>1621</v>
      </c>
      <c r="DW69" t="s">
        <v>1623</v>
      </c>
      <c r="DX69" t="s">
        <v>1621</v>
      </c>
      <c r="DY69" t="s">
        <v>1622</v>
      </c>
      <c r="DZ69" t="s">
        <v>1623</v>
      </c>
      <c r="EA69" t="s">
        <v>1621</v>
      </c>
      <c r="EB69" t="s">
        <v>1623</v>
      </c>
      <c r="EC69" t="s">
        <v>1623</v>
      </c>
      <c r="ED69" t="s">
        <v>1623</v>
      </c>
      <c r="EE69" t="s">
        <v>1623</v>
      </c>
      <c r="EF69" t="s">
        <v>1623</v>
      </c>
      <c r="EG69" t="s">
        <v>1623</v>
      </c>
      <c r="EH69" t="s">
        <v>1623</v>
      </c>
      <c r="EI69" t="s">
        <v>1623</v>
      </c>
      <c r="EJ69" t="s">
        <v>1657</v>
      </c>
      <c r="EK69" t="s">
        <v>1657</v>
      </c>
      <c r="EL69" t="s">
        <v>1624</v>
      </c>
      <c r="EM69" t="s">
        <v>1657</v>
      </c>
      <c r="EN69" t="s">
        <v>1657</v>
      </c>
      <c r="EO69" t="s">
        <v>1625</v>
      </c>
      <c r="EP69">
        <v>0</v>
      </c>
      <c r="EQ69">
        <v>0</v>
      </c>
      <c r="ER69">
        <v>42552</v>
      </c>
      <c r="ES69">
        <v>0</v>
      </c>
      <c r="ET69">
        <v>0</v>
      </c>
      <c r="EU69">
        <v>1</v>
      </c>
      <c r="EV69" t="s">
        <v>1706</v>
      </c>
      <c r="EW69">
        <v>478</v>
      </c>
      <c r="EX69">
        <v>4</v>
      </c>
      <c r="EY69">
        <v>1</v>
      </c>
      <c r="EZ69">
        <v>1</v>
      </c>
      <c r="FA69" t="s">
        <v>1675</v>
      </c>
      <c r="FB69" t="s">
        <v>1628</v>
      </c>
      <c r="FC69" t="s">
        <v>2261</v>
      </c>
    </row>
    <row r="70" spans="1:159">
      <c r="A70" t="s">
        <v>243</v>
      </c>
      <c r="B70" t="s">
        <v>242</v>
      </c>
      <c r="C70" t="s">
        <v>3546</v>
      </c>
      <c r="D70" t="s">
        <v>3547</v>
      </c>
      <c r="E70" t="s">
        <v>3548</v>
      </c>
      <c r="F70" t="s">
        <v>3549</v>
      </c>
      <c r="G70">
        <v>5</v>
      </c>
      <c r="H70">
        <v>1</v>
      </c>
      <c r="I70">
        <v>24</v>
      </c>
      <c r="J70">
        <v>5</v>
      </c>
      <c r="K70">
        <v>17</v>
      </c>
      <c r="L70">
        <v>9</v>
      </c>
      <c r="M70">
        <v>13</v>
      </c>
      <c r="N70">
        <v>19</v>
      </c>
      <c r="O70">
        <v>1</v>
      </c>
      <c r="P70" t="s">
        <v>1193</v>
      </c>
      <c r="Q70" t="s">
        <v>1612</v>
      </c>
      <c r="R70" t="s">
        <v>1612</v>
      </c>
      <c r="S70" t="s">
        <v>1193</v>
      </c>
      <c r="T70" t="s">
        <v>1193</v>
      </c>
      <c r="U70" t="s">
        <v>1193</v>
      </c>
      <c r="V70" t="s">
        <v>1193</v>
      </c>
      <c r="W70" t="s">
        <v>1193</v>
      </c>
      <c r="X70" t="s">
        <v>1193</v>
      </c>
      <c r="Y70" t="s">
        <v>1193</v>
      </c>
      <c r="Z70" t="s">
        <v>1193</v>
      </c>
      <c r="AA70" t="s">
        <v>1612</v>
      </c>
      <c r="AB70" t="s">
        <v>1612</v>
      </c>
      <c r="AC70" t="s">
        <v>1612</v>
      </c>
      <c r="AD70" t="s">
        <v>1612</v>
      </c>
      <c r="AE70" t="s">
        <v>1612</v>
      </c>
      <c r="AF70" t="s">
        <v>1612</v>
      </c>
      <c r="AG70" t="s">
        <v>1612</v>
      </c>
      <c r="AH70" t="s">
        <v>1612</v>
      </c>
      <c r="AI70" t="s">
        <v>1612</v>
      </c>
      <c r="AJ70" t="s">
        <v>1612</v>
      </c>
      <c r="AK70" t="s">
        <v>1612</v>
      </c>
      <c r="AL70" t="s">
        <v>1612</v>
      </c>
      <c r="AM70" t="s">
        <v>1612</v>
      </c>
      <c r="AN70" t="s">
        <v>1612</v>
      </c>
      <c r="AO70" t="s">
        <v>1612</v>
      </c>
      <c r="AP70" t="s">
        <v>1612</v>
      </c>
      <c r="AQ70">
        <v>37321</v>
      </c>
      <c r="AR70">
        <v>1058608</v>
      </c>
      <c r="AS70" t="s">
        <v>3550</v>
      </c>
      <c r="AT70" t="s">
        <v>402</v>
      </c>
      <c r="AU70">
        <v>33331000</v>
      </c>
      <c r="AV70">
        <v>22691000</v>
      </c>
      <c r="AW70">
        <v>22691000</v>
      </c>
      <c r="AX70">
        <v>22691000</v>
      </c>
      <c r="AY70">
        <v>33331000</v>
      </c>
      <c r="AZ70">
        <v>22691000</v>
      </c>
      <c r="BA70">
        <v>22691000</v>
      </c>
      <c r="BB70" t="s">
        <v>1714</v>
      </c>
      <c r="BC70">
        <v>25351000</v>
      </c>
      <c r="BD70">
        <v>25351000</v>
      </c>
      <c r="BE70">
        <v>25351000</v>
      </c>
      <c r="BF70">
        <v>25351000</v>
      </c>
      <c r="BG70">
        <v>24478300</v>
      </c>
      <c r="BH70">
        <v>24816200</v>
      </c>
      <c r="BI70">
        <v>25492600</v>
      </c>
      <c r="BJ70" t="s">
        <v>1714</v>
      </c>
      <c r="BK70" t="s">
        <v>3551</v>
      </c>
      <c r="BL70" t="s">
        <v>1214</v>
      </c>
      <c r="BM70" t="s">
        <v>3552</v>
      </c>
      <c r="BN70" t="s">
        <v>1217</v>
      </c>
      <c r="BO70" t="s">
        <v>3553</v>
      </c>
      <c r="BP70" t="s">
        <v>1214</v>
      </c>
      <c r="BQ70" t="s">
        <v>3554</v>
      </c>
      <c r="BR70" t="s">
        <v>1612</v>
      </c>
      <c r="BS70" t="s">
        <v>1216</v>
      </c>
      <c r="BT70" t="s">
        <v>3555</v>
      </c>
      <c r="BU70" t="s">
        <v>417</v>
      </c>
      <c r="BV70" t="s">
        <v>1194</v>
      </c>
      <c r="BW70" t="s">
        <v>1194</v>
      </c>
      <c r="BX70" t="s">
        <v>1194</v>
      </c>
      <c r="BY70" t="s">
        <v>1193</v>
      </c>
      <c r="BZ70" t="s">
        <v>1194</v>
      </c>
      <c r="CA70" t="s">
        <v>1194</v>
      </c>
      <c r="CB70" t="s">
        <v>1612</v>
      </c>
      <c r="CC70" t="s">
        <v>1612</v>
      </c>
      <c r="CD70" t="s">
        <v>1612</v>
      </c>
      <c r="CE70" t="s">
        <v>421</v>
      </c>
      <c r="CF70" t="s">
        <v>1612</v>
      </c>
      <c r="CG70" t="s">
        <v>1612</v>
      </c>
      <c r="CH70" t="s">
        <v>1612</v>
      </c>
      <c r="CI70" t="s">
        <v>1612</v>
      </c>
      <c r="CJ70" t="s">
        <v>1612</v>
      </c>
      <c r="CK70" t="s">
        <v>1612</v>
      </c>
      <c r="CL70" t="s">
        <v>1612</v>
      </c>
      <c r="CM70" t="s">
        <v>1612</v>
      </c>
      <c r="CN70" t="s">
        <v>1193</v>
      </c>
      <c r="CO70" t="s">
        <v>1193</v>
      </c>
      <c r="CP70" t="s">
        <v>1193</v>
      </c>
      <c r="CQ70" t="s">
        <v>1193</v>
      </c>
      <c r="CR70" t="s">
        <v>1193</v>
      </c>
      <c r="CS70" t="s">
        <v>1193</v>
      </c>
      <c r="CT70" t="s">
        <v>1193</v>
      </c>
      <c r="CU70" t="s">
        <v>1193</v>
      </c>
      <c r="CV70" t="s">
        <v>1193</v>
      </c>
      <c r="CW70" t="s">
        <v>1193</v>
      </c>
      <c r="CX70" t="s">
        <v>1193</v>
      </c>
      <c r="CY70" t="s">
        <v>1193</v>
      </c>
      <c r="CZ70" t="s">
        <v>1612</v>
      </c>
      <c r="DA70" t="s">
        <v>1612</v>
      </c>
      <c r="DB70" t="s">
        <v>1612</v>
      </c>
      <c r="DC70" t="s">
        <v>1612</v>
      </c>
      <c r="DD70" t="s">
        <v>1612</v>
      </c>
      <c r="DE70" t="s">
        <v>1612</v>
      </c>
      <c r="DF70" t="s">
        <v>1612</v>
      </c>
      <c r="DG70" t="s">
        <v>1612</v>
      </c>
      <c r="DH70" t="s">
        <v>1612</v>
      </c>
      <c r="DI70" t="s">
        <v>1612</v>
      </c>
      <c r="DJ70" t="s">
        <v>1612</v>
      </c>
      <c r="DK70" t="s">
        <v>1612</v>
      </c>
      <c r="DL70" t="s">
        <v>1612</v>
      </c>
      <c r="DM70" t="s">
        <v>1612</v>
      </c>
      <c r="DN70" t="s">
        <v>1612</v>
      </c>
      <c r="DO70" t="s">
        <v>1612</v>
      </c>
      <c r="DP70" t="s">
        <v>1612</v>
      </c>
      <c r="DQ70" t="s">
        <v>1612</v>
      </c>
      <c r="DR70" t="s">
        <v>1612</v>
      </c>
      <c r="DS70" t="s">
        <v>1612</v>
      </c>
      <c r="DT70" t="s">
        <v>1612</v>
      </c>
      <c r="DU70" t="s">
        <v>1612</v>
      </c>
      <c r="DV70" t="s">
        <v>1612</v>
      </c>
      <c r="DW70" t="s">
        <v>1612</v>
      </c>
      <c r="DX70" t="s">
        <v>1612</v>
      </c>
      <c r="DY70" t="s">
        <v>1612</v>
      </c>
      <c r="DZ70" t="s">
        <v>1612</v>
      </c>
      <c r="EA70" t="s">
        <v>1612</v>
      </c>
      <c r="EB70" t="s">
        <v>1612</v>
      </c>
      <c r="EC70" t="s">
        <v>1612</v>
      </c>
      <c r="ED70" t="s">
        <v>1612</v>
      </c>
      <c r="EE70" t="s">
        <v>1612</v>
      </c>
      <c r="EF70" t="s">
        <v>1612</v>
      </c>
      <c r="EG70" t="s">
        <v>1612</v>
      </c>
      <c r="EH70" t="s">
        <v>1612</v>
      </c>
      <c r="EI70" t="s">
        <v>1612</v>
      </c>
      <c r="EJ70" t="s">
        <v>1612</v>
      </c>
      <c r="EK70" t="s">
        <v>1612</v>
      </c>
      <c r="EL70" t="s">
        <v>1612</v>
      </c>
      <c r="EM70" t="s">
        <v>1612</v>
      </c>
      <c r="EN70" t="s">
        <v>1612</v>
      </c>
      <c r="EO70" t="s">
        <v>1612</v>
      </c>
      <c r="EP70">
        <v>0</v>
      </c>
      <c r="EQ70">
        <v>0</v>
      </c>
      <c r="ER70">
        <v>0</v>
      </c>
      <c r="ES70">
        <v>0</v>
      </c>
      <c r="ET70">
        <v>0</v>
      </c>
      <c r="EU70">
        <v>0</v>
      </c>
      <c r="EV70" t="s">
        <v>1626</v>
      </c>
      <c r="EW70">
        <v>55</v>
      </c>
      <c r="EX70">
        <v>15</v>
      </c>
      <c r="EY70">
        <v>5</v>
      </c>
      <c r="EZ70">
        <v>0.9</v>
      </c>
      <c r="FA70" t="s">
        <v>1628</v>
      </c>
      <c r="FB70" t="s">
        <v>1627</v>
      </c>
      <c r="FC70" t="s">
        <v>3556</v>
      </c>
    </row>
    <row r="71" spans="1:159">
      <c r="A71" t="s">
        <v>241</v>
      </c>
      <c r="B71" t="s">
        <v>240</v>
      </c>
      <c r="C71" t="s">
        <v>2405</v>
      </c>
      <c r="D71" t="s">
        <v>2406</v>
      </c>
      <c r="E71" t="s">
        <v>2407</v>
      </c>
      <c r="F71" t="s">
        <v>2408</v>
      </c>
      <c r="G71">
        <v>5</v>
      </c>
      <c r="H71">
        <v>1</v>
      </c>
      <c r="I71">
        <v>24</v>
      </c>
      <c r="J71">
        <v>5</v>
      </c>
      <c r="K71">
        <v>17</v>
      </c>
      <c r="L71">
        <v>9</v>
      </c>
      <c r="M71">
        <v>13</v>
      </c>
      <c r="N71">
        <v>67</v>
      </c>
      <c r="O71">
        <v>1</v>
      </c>
      <c r="P71" t="s">
        <v>1193</v>
      </c>
      <c r="Q71" t="s">
        <v>1612</v>
      </c>
      <c r="R71" t="s">
        <v>1612</v>
      </c>
      <c r="S71" t="s">
        <v>1193</v>
      </c>
      <c r="T71" t="s">
        <v>1193</v>
      </c>
      <c r="U71" t="s">
        <v>1193</v>
      </c>
      <c r="V71" t="s">
        <v>1193</v>
      </c>
      <c r="W71" t="s">
        <v>1193</v>
      </c>
      <c r="X71" t="s">
        <v>1193</v>
      </c>
      <c r="Y71" t="s">
        <v>1196</v>
      </c>
      <c r="Z71" t="s">
        <v>1193</v>
      </c>
      <c r="AA71" t="s">
        <v>1612</v>
      </c>
      <c r="AB71" t="s">
        <v>1612</v>
      </c>
      <c r="AC71" t="s">
        <v>1612</v>
      </c>
      <c r="AD71" t="s">
        <v>1612</v>
      </c>
      <c r="AE71" t="s">
        <v>1612</v>
      </c>
      <c r="AF71" t="s">
        <v>1612</v>
      </c>
      <c r="AG71">
        <v>42461</v>
      </c>
      <c r="AH71" t="s">
        <v>1612</v>
      </c>
      <c r="AI71" t="s">
        <v>1612</v>
      </c>
      <c r="AJ71" t="s">
        <v>1612</v>
      </c>
      <c r="AK71" t="s">
        <v>1612</v>
      </c>
      <c r="AL71" t="s">
        <v>1612</v>
      </c>
      <c r="AM71" t="s">
        <v>1612</v>
      </c>
      <c r="AN71" t="s">
        <v>1612</v>
      </c>
      <c r="AO71" t="s">
        <v>2409</v>
      </c>
      <c r="AP71" t="s">
        <v>1612</v>
      </c>
      <c r="AQ71">
        <v>7329</v>
      </c>
      <c r="AR71">
        <v>382930</v>
      </c>
      <c r="AS71">
        <v>0</v>
      </c>
      <c r="AT71" t="s">
        <v>402</v>
      </c>
      <c r="AU71">
        <v>6082016</v>
      </c>
      <c r="AV71">
        <v>6317973</v>
      </c>
      <c r="AW71">
        <v>10679601</v>
      </c>
      <c r="AX71">
        <v>8077874</v>
      </c>
      <c r="AY71">
        <v>6082016</v>
      </c>
      <c r="AZ71">
        <v>6317973</v>
      </c>
      <c r="BA71">
        <v>10679601</v>
      </c>
      <c r="BB71" t="s">
        <v>2410</v>
      </c>
      <c r="BC71">
        <v>5761790</v>
      </c>
      <c r="BD71">
        <v>6299992</v>
      </c>
      <c r="BE71">
        <v>10284954</v>
      </c>
      <c r="BF71">
        <v>8803058</v>
      </c>
      <c r="BG71">
        <v>5761790</v>
      </c>
      <c r="BH71">
        <v>6299992</v>
      </c>
      <c r="BI71">
        <v>10284954</v>
      </c>
      <c r="BJ71" t="s">
        <v>2411</v>
      </c>
      <c r="BK71" t="s">
        <v>2412</v>
      </c>
      <c r="BL71" t="s">
        <v>1216</v>
      </c>
      <c r="BM71" t="s">
        <v>2413</v>
      </c>
      <c r="BN71" t="s">
        <v>1217</v>
      </c>
      <c r="BO71" t="s">
        <v>2414</v>
      </c>
      <c r="BP71" t="s">
        <v>1215</v>
      </c>
      <c r="BQ71" t="s">
        <v>2415</v>
      </c>
      <c r="BR71" t="s">
        <v>1612</v>
      </c>
      <c r="BS71" t="s">
        <v>1217</v>
      </c>
      <c r="BT71" t="s">
        <v>2416</v>
      </c>
      <c r="BU71" t="s">
        <v>416</v>
      </c>
      <c r="BV71" t="s">
        <v>1193</v>
      </c>
      <c r="BW71" t="s">
        <v>1193</v>
      </c>
      <c r="BX71" t="s">
        <v>1193</v>
      </c>
      <c r="BY71" t="s">
        <v>1193</v>
      </c>
      <c r="BZ71" t="s">
        <v>1193</v>
      </c>
      <c r="CA71" t="s">
        <v>1193</v>
      </c>
      <c r="CB71" t="s">
        <v>424</v>
      </c>
      <c r="CC71" t="s">
        <v>428</v>
      </c>
      <c r="CD71" t="s">
        <v>428</v>
      </c>
      <c r="CE71" t="s">
        <v>425</v>
      </c>
      <c r="CF71" t="s">
        <v>425</v>
      </c>
      <c r="CG71" t="s">
        <v>426</v>
      </c>
      <c r="CH71" t="s">
        <v>1612</v>
      </c>
      <c r="CI71" t="s">
        <v>1612</v>
      </c>
      <c r="CJ71" t="s">
        <v>1612</v>
      </c>
      <c r="CK71" t="s">
        <v>1612</v>
      </c>
      <c r="CL71" t="s">
        <v>1612</v>
      </c>
      <c r="CM71" t="s">
        <v>1612</v>
      </c>
      <c r="CN71" t="s">
        <v>1193</v>
      </c>
      <c r="CO71" t="s">
        <v>1193</v>
      </c>
      <c r="CP71" t="s">
        <v>1194</v>
      </c>
      <c r="CQ71" t="s">
        <v>1193</v>
      </c>
      <c r="CR71" t="s">
        <v>1193</v>
      </c>
      <c r="CS71" t="s">
        <v>1193</v>
      </c>
      <c r="CT71" t="s">
        <v>1193</v>
      </c>
      <c r="CU71" t="s">
        <v>1193</v>
      </c>
      <c r="CV71" t="s">
        <v>1193</v>
      </c>
      <c r="CW71" t="s">
        <v>1193</v>
      </c>
      <c r="CX71" t="s">
        <v>1193</v>
      </c>
      <c r="CY71" t="s">
        <v>1193</v>
      </c>
      <c r="CZ71" t="s">
        <v>1622</v>
      </c>
      <c r="DA71" t="s">
        <v>1622</v>
      </c>
      <c r="DB71" t="s">
        <v>1623</v>
      </c>
      <c r="DC71" t="s">
        <v>1622</v>
      </c>
      <c r="DD71" t="s">
        <v>1622</v>
      </c>
      <c r="DE71" t="s">
        <v>1622</v>
      </c>
      <c r="DF71" t="s">
        <v>1622</v>
      </c>
      <c r="DG71" t="s">
        <v>1622</v>
      </c>
      <c r="DH71" t="s">
        <v>1623</v>
      </c>
      <c r="DI71" t="s">
        <v>1622</v>
      </c>
      <c r="DJ71" t="s">
        <v>1622</v>
      </c>
      <c r="DK71" t="s">
        <v>1622</v>
      </c>
      <c r="DL71" t="s">
        <v>1623</v>
      </c>
      <c r="DM71" t="s">
        <v>1623</v>
      </c>
      <c r="DN71" t="s">
        <v>1623</v>
      </c>
      <c r="DO71" t="s">
        <v>1623</v>
      </c>
      <c r="DP71" t="s">
        <v>1623</v>
      </c>
      <c r="DQ71" t="s">
        <v>1623</v>
      </c>
      <c r="DR71" t="s">
        <v>1622</v>
      </c>
      <c r="DS71" t="s">
        <v>1623</v>
      </c>
      <c r="DT71" t="s">
        <v>1623</v>
      </c>
      <c r="DU71" t="s">
        <v>1622</v>
      </c>
      <c r="DV71" t="s">
        <v>1622</v>
      </c>
      <c r="DW71" t="s">
        <v>1622</v>
      </c>
      <c r="DX71" t="s">
        <v>1622</v>
      </c>
      <c r="DY71" t="s">
        <v>1622</v>
      </c>
      <c r="DZ71" t="s">
        <v>1623</v>
      </c>
      <c r="EA71" t="s">
        <v>1622</v>
      </c>
      <c r="EB71" t="s">
        <v>1622</v>
      </c>
      <c r="EC71" t="s">
        <v>1622</v>
      </c>
      <c r="ED71" t="s">
        <v>1622</v>
      </c>
      <c r="EE71" t="s">
        <v>1622</v>
      </c>
      <c r="EF71" t="s">
        <v>1623</v>
      </c>
      <c r="EG71" t="s">
        <v>1622</v>
      </c>
      <c r="EH71" t="s">
        <v>1622</v>
      </c>
      <c r="EI71" t="s">
        <v>1622</v>
      </c>
      <c r="EJ71" t="s">
        <v>1624</v>
      </c>
      <c r="EK71" t="s">
        <v>1624</v>
      </c>
      <c r="EL71" t="s">
        <v>1624</v>
      </c>
      <c r="EM71" t="s">
        <v>1624</v>
      </c>
      <c r="EN71" t="s">
        <v>1624</v>
      </c>
      <c r="EO71" t="s">
        <v>1624</v>
      </c>
      <c r="EP71">
        <v>43040</v>
      </c>
      <c r="EQ71">
        <v>43040</v>
      </c>
      <c r="ER71">
        <v>43040</v>
      </c>
      <c r="ES71">
        <v>43040</v>
      </c>
      <c r="ET71">
        <v>43040</v>
      </c>
      <c r="EU71">
        <v>43040</v>
      </c>
      <c r="EV71" t="s">
        <v>1643</v>
      </c>
      <c r="EW71">
        <v>39</v>
      </c>
      <c r="EX71">
        <v>3</v>
      </c>
      <c r="EY71">
        <v>0</v>
      </c>
      <c r="EZ71">
        <v>1</v>
      </c>
      <c r="FA71" t="s">
        <v>1628</v>
      </c>
      <c r="FB71" t="s">
        <v>1628</v>
      </c>
      <c r="FC71" t="s">
        <v>2417</v>
      </c>
    </row>
    <row r="72" spans="1:159">
      <c r="A72" t="s">
        <v>239</v>
      </c>
      <c r="B72" t="s">
        <v>238</v>
      </c>
      <c r="C72" t="s">
        <v>2418</v>
      </c>
      <c r="D72" t="s">
        <v>2419</v>
      </c>
      <c r="E72" t="s">
        <v>2420</v>
      </c>
      <c r="F72" t="s">
        <v>2421</v>
      </c>
      <c r="G72">
        <v>5</v>
      </c>
      <c r="H72">
        <v>1</v>
      </c>
      <c r="I72">
        <v>24</v>
      </c>
      <c r="J72">
        <v>4</v>
      </c>
      <c r="K72">
        <v>17</v>
      </c>
      <c r="L72">
        <v>9</v>
      </c>
      <c r="M72">
        <v>13</v>
      </c>
      <c r="N72">
        <v>67</v>
      </c>
      <c r="O72">
        <v>1</v>
      </c>
      <c r="P72" t="s">
        <v>1193</v>
      </c>
      <c r="Q72" t="s">
        <v>1612</v>
      </c>
      <c r="R72" t="s">
        <v>1612</v>
      </c>
      <c r="S72" t="s">
        <v>1193</v>
      </c>
      <c r="T72" t="s">
        <v>1193</v>
      </c>
      <c r="U72" t="s">
        <v>1193</v>
      </c>
      <c r="V72" t="s">
        <v>1196</v>
      </c>
      <c r="W72" t="s">
        <v>1193</v>
      </c>
      <c r="X72" t="s">
        <v>1193</v>
      </c>
      <c r="Y72" t="s">
        <v>1193</v>
      </c>
      <c r="Z72" t="s">
        <v>1193</v>
      </c>
      <c r="AA72" t="s">
        <v>1612</v>
      </c>
      <c r="AB72" t="s">
        <v>1612</v>
      </c>
      <c r="AC72" t="s">
        <v>1612</v>
      </c>
      <c r="AD72">
        <v>42460</v>
      </c>
      <c r="AE72" t="s">
        <v>1612</v>
      </c>
      <c r="AF72" t="s">
        <v>1612</v>
      </c>
      <c r="AG72" t="s">
        <v>1612</v>
      </c>
      <c r="AH72" t="s">
        <v>1612</v>
      </c>
      <c r="AI72" t="s">
        <v>1612</v>
      </c>
      <c r="AJ72" t="s">
        <v>1612</v>
      </c>
      <c r="AK72" t="s">
        <v>1612</v>
      </c>
      <c r="AL72" t="s">
        <v>2422</v>
      </c>
      <c r="AM72" t="s">
        <v>1612</v>
      </c>
      <c r="AN72" t="s">
        <v>1612</v>
      </c>
      <c r="AO72" t="s">
        <v>1612</v>
      </c>
      <c r="AP72" t="s">
        <v>1612</v>
      </c>
      <c r="AQ72">
        <v>3451</v>
      </c>
      <c r="AR72">
        <v>50000</v>
      </c>
      <c r="AS72" t="s">
        <v>2423</v>
      </c>
      <c r="AT72" t="s">
        <v>403</v>
      </c>
      <c r="AU72">
        <v>2685250</v>
      </c>
      <c r="AV72">
        <v>2685250</v>
      </c>
      <c r="AW72">
        <v>2685250</v>
      </c>
      <c r="AX72">
        <v>2685250</v>
      </c>
      <c r="AY72">
        <v>2685250</v>
      </c>
      <c r="AZ72">
        <v>2685250</v>
      </c>
      <c r="BA72">
        <v>2685250</v>
      </c>
      <c r="BB72">
        <v>0</v>
      </c>
      <c r="BC72">
        <v>2685250</v>
      </c>
      <c r="BD72">
        <v>2685250</v>
      </c>
      <c r="BE72">
        <v>2685250</v>
      </c>
      <c r="BF72">
        <v>2685250</v>
      </c>
      <c r="BG72">
        <v>2685250</v>
      </c>
      <c r="BH72">
        <v>2685250</v>
      </c>
      <c r="BI72">
        <v>2685250</v>
      </c>
      <c r="BJ72">
        <v>0</v>
      </c>
      <c r="BK72" t="s">
        <v>2424</v>
      </c>
      <c r="BL72" t="s">
        <v>1216</v>
      </c>
      <c r="BM72" t="s">
        <v>2425</v>
      </c>
      <c r="BN72" t="s">
        <v>1217</v>
      </c>
      <c r="BO72" t="s">
        <v>2426</v>
      </c>
      <c r="BP72" t="s">
        <v>1215</v>
      </c>
      <c r="BQ72" t="s">
        <v>2427</v>
      </c>
      <c r="BR72" t="s">
        <v>1612</v>
      </c>
      <c r="BS72" t="s">
        <v>1217</v>
      </c>
      <c r="BT72" t="s">
        <v>2428</v>
      </c>
      <c r="BU72" t="s">
        <v>418</v>
      </c>
      <c r="BV72" t="s">
        <v>1194</v>
      </c>
      <c r="BW72" t="s">
        <v>1194</v>
      </c>
      <c r="BX72" t="s">
        <v>1194</v>
      </c>
      <c r="BY72" t="s">
        <v>1193</v>
      </c>
      <c r="BZ72" t="s">
        <v>1193</v>
      </c>
      <c r="CA72" t="s">
        <v>1194</v>
      </c>
      <c r="CB72" t="s">
        <v>1612</v>
      </c>
      <c r="CC72" t="s">
        <v>1612</v>
      </c>
      <c r="CD72" t="s">
        <v>1612</v>
      </c>
      <c r="CE72" t="s">
        <v>425</v>
      </c>
      <c r="CF72" t="s">
        <v>425</v>
      </c>
      <c r="CG72" t="s">
        <v>1612</v>
      </c>
      <c r="CH72" t="s">
        <v>1612</v>
      </c>
      <c r="CI72" t="s">
        <v>1612</v>
      </c>
      <c r="CJ72" t="s">
        <v>1612</v>
      </c>
      <c r="CK72" t="s">
        <v>2429</v>
      </c>
      <c r="CL72" t="s">
        <v>2429</v>
      </c>
      <c r="CM72" t="s">
        <v>1612</v>
      </c>
      <c r="CN72" t="s">
        <v>1193</v>
      </c>
      <c r="CO72" t="s">
        <v>1193</v>
      </c>
      <c r="CP72" t="s">
        <v>1194</v>
      </c>
      <c r="CQ72" t="s">
        <v>1193</v>
      </c>
      <c r="CR72" t="s">
        <v>1193</v>
      </c>
      <c r="CS72" t="s">
        <v>1193</v>
      </c>
      <c r="CT72" t="s">
        <v>1193</v>
      </c>
      <c r="CU72" t="s">
        <v>1193</v>
      </c>
      <c r="CV72" t="s">
        <v>1194</v>
      </c>
      <c r="CW72" t="s">
        <v>1193</v>
      </c>
      <c r="CX72" t="s">
        <v>1193</v>
      </c>
      <c r="CY72" t="s">
        <v>1194</v>
      </c>
      <c r="CZ72" t="s">
        <v>1621</v>
      </c>
      <c r="DA72" t="s">
        <v>1621</v>
      </c>
      <c r="DB72" t="s">
        <v>1623</v>
      </c>
      <c r="DC72" t="s">
        <v>1621</v>
      </c>
      <c r="DD72" t="s">
        <v>1621</v>
      </c>
      <c r="DE72" t="s">
        <v>1622</v>
      </c>
      <c r="DF72" t="s">
        <v>1623</v>
      </c>
      <c r="DG72" t="s">
        <v>1621</v>
      </c>
      <c r="DH72" t="s">
        <v>1623</v>
      </c>
      <c r="DI72" t="s">
        <v>1622</v>
      </c>
      <c r="DJ72" t="s">
        <v>1623</v>
      </c>
      <c r="DK72" t="s">
        <v>1622</v>
      </c>
      <c r="DL72" t="s">
        <v>1623</v>
      </c>
      <c r="DM72" t="s">
        <v>1623</v>
      </c>
      <c r="DN72" t="s">
        <v>1623</v>
      </c>
      <c r="DO72" t="s">
        <v>1622</v>
      </c>
      <c r="DP72" t="s">
        <v>1623</v>
      </c>
      <c r="DQ72" t="s">
        <v>1623</v>
      </c>
      <c r="DR72" t="s">
        <v>1623</v>
      </c>
      <c r="DS72" t="s">
        <v>1622</v>
      </c>
      <c r="DT72" t="s">
        <v>1622</v>
      </c>
      <c r="DU72" t="s">
        <v>1623</v>
      </c>
      <c r="DV72" t="s">
        <v>1623</v>
      </c>
      <c r="DW72" t="s">
        <v>1622</v>
      </c>
      <c r="DX72" t="s">
        <v>1622</v>
      </c>
      <c r="DY72" t="s">
        <v>1623</v>
      </c>
      <c r="DZ72" t="s">
        <v>1623</v>
      </c>
      <c r="EA72" t="s">
        <v>1623</v>
      </c>
      <c r="EB72" t="s">
        <v>1623</v>
      </c>
      <c r="EC72" t="s">
        <v>1623</v>
      </c>
      <c r="ED72" t="s">
        <v>1623</v>
      </c>
      <c r="EE72" t="s">
        <v>1623</v>
      </c>
      <c r="EF72" t="s">
        <v>1623</v>
      </c>
      <c r="EG72" t="s">
        <v>1623</v>
      </c>
      <c r="EH72" t="s">
        <v>1623</v>
      </c>
      <c r="EI72" t="s">
        <v>1623</v>
      </c>
      <c r="EJ72" t="s">
        <v>1657</v>
      </c>
      <c r="EK72" t="s">
        <v>1624</v>
      </c>
      <c r="EL72" t="s">
        <v>1624</v>
      </c>
      <c r="EM72" t="s">
        <v>1624</v>
      </c>
      <c r="EN72" t="s">
        <v>1624</v>
      </c>
      <c r="EO72" t="s">
        <v>1624</v>
      </c>
      <c r="EP72">
        <v>0</v>
      </c>
      <c r="EQ72">
        <v>42735</v>
      </c>
      <c r="ER72">
        <v>42735</v>
      </c>
      <c r="ES72">
        <v>42735</v>
      </c>
      <c r="ET72">
        <v>42735</v>
      </c>
      <c r="EU72">
        <v>42735</v>
      </c>
      <c r="EV72" t="s">
        <v>1626</v>
      </c>
      <c r="EW72">
        <v>20</v>
      </c>
      <c r="EX72">
        <v>1</v>
      </c>
      <c r="EY72">
        <v>2</v>
      </c>
      <c r="EZ72">
        <v>0.95</v>
      </c>
      <c r="FA72" t="s">
        <v>1627</v>
      </c>
      <c r="FB72" t="s">
        <v>1627</v>
      </c>
      <c r="FC72" t="s">
        <v>2430</v>
      </c>
    </row>
    <row r="73" spans="1:159">
      <c r="A73" t="s">
        <v>237</v>
      </c>
      <c r="B73" t="s">
        <v>236</v>
      </c>
      <c r="C73" t="s">
        <v>2431</v>
      </c>
      <c r="D73" t="s">
        <v>2432</v>
      </c>
      <c r="E73" t="s">
        <v>2433</v>
      </c>
      <c r="F73" t="s">
        <v>2434</v>
      </c>
      <c r="G73">
        <v>5</v>
      </c>
      <c r="H73">
        <v>1</v>
      </c>
      <c r="I73">
        <v>24</v>
      </c>
      <c r="J73">
        <v>5</v>
      </c>
      <c r="K73">
        <v>17</v>
      </c>
      <c r="L73">
        <v>9</v>
      </c>
      <c r="M73">
        <v>13</v>
      </c>
      <c r="N73">
        <v>67</v>
      </c>
      <c r="O73">
        <v>1</v>
      </c>
      <c r="P73" t="s">
        <v>1193</v>
      </c>
      <c r="Q73" t="s">
        <v>1612</v>
      </c>
      <c r="R73" t="s">
        <v>1612</v>
      </c>
      <c r="S73" t="s">
        <v>1193</v>
      </c>
      <c r="T73" t="s">
        <v>1193</v>
      </c>
      <c r="U73" t="s">
        <v>1193</v>
      </c>
      <c r="V73" t="s">
        <v>1193</v>
      </c>
      <c r="W73" t="s">
        <v>1193</v>
      </c>
      <c r="X73" t="s">
        <v>1193</v>
      </c>
      <c r="Y73" t="s">
        <v>1194</v>
      </c>
      <c r="Z73" t="s">
        <v>1193</v>
      </c>
      <c r="AA73" t="s">
        <v>1612</v>
      </c>
      <c r="AB73" t="s">
        <v>1612</v>
      </c>
      <c r="AC73" t="s">
        <v>1612</v>
      </c>
      <c r="AD73" t="s">
        <v>1612</v>
      </c>
      <c r="AE73" t="s">
        <v>1612</v>
      </c>
      <c r="AF73" t="s">
        <v>1612</v>
      </c>
      <c r="AG73">
        <v>42551</v>
      </c>
      <c r="AH73" t="s">
        <v>1612</v>
      </c>
      <c r="AI73" t="s">
        <v>1612</v>
      </c>
      <c r="AJ73" t="s">
        <v>1612</v>
      </c>
      <c r="AK73" t="s">
        <v>1612</v>
      </c>
      <c r="AL73" t="s">
        <v>1612</v>
      </c>
      <c r="AM73" t="s">
        <v>1612</v>
      </c>
      <c r="AN73" t="s">
        <v>1612</v>
      </c>
      <c r="AO73" t="s">
        <v>2435</v>
      </c>
      <c r="AP73" t="s">
        <v>1612</v>
      </c>
      <c r="AQ73">
        <v>11903</v>
      </c>
      <c r="AR73">
        <v>0</v>
      </c>
      <c r="AS73" t="s">
        <v>2436</v>
      </c>
      <c r="AT73" t="s">
        <v>402</v>
      </c>
      <c r="AU73">
        <v>7365000</v>
      </c>
      <c r="AV73">
        <v>7069000</v>
      </c>
      <c r="AW73">
        <v>6033000</v>
      </c>
      <c r="AX73">
        <v>6033000</v>
      </c>
      <c r="AY73">
        <v>7365000</v>
      </c>
      <c r="AZ73">
        <v>7069000</v>
      </c>
      <c r="BA73">
        <v>6033000</v>
      </c>
      <c r="BB73" t="s">
        <v>2437</v>
      </c>
      <c r="BC73">
        <v>6315000</v>
      </c>
      <c r="BD73">
        <v>6383000</v>
      </c>
      <c r="BE73">
        <v>6383000</v>
      </c>
      <c r="BF73">
        <v>6383000</v>
      </c>
      <c r="BG73">
        <v>6315000</v>
      </c>
      <c r="BH73">
        <v>6383000</v>
      </c>
      <c r="BI73">
        <v>6383000</v>
      </c>
      <c r="BJ73" t="s">
        <v>2438</v>
      </c>
      <c r="BK73" t="s">
        <v>2439</v>
      </c>
      <c r="BL73" t="s">
        <v>1214</v>
      </c>
      <c r="BM73" t="s">
        <v>2440</v>
      </c>
      <c r="BN73" t="s">
        <v>1216</v>
      </c>
      <c r="BO73" t="s">
        <v>2441</v>
      </c>
      <c r="BP73" t="s">
        <v>1214</v>
      </c>
      <c r="BQ73" t="s">
        <v>2442</v>
      </c>
      <c r="BR73" t="s">
        <v>1612</v>
      </c>
      <c r="BS73" t="s">
        <v>1217</v>
      </c>
      <c r="BT73" t="s">
        <v>2443</v>
      </c>
      <c r="BU73" t="s">
        <v>417</v>
      </c>
      <c r="BV73" t="s">
        <v>1194</v>
      </c>
      <c r="BW73" t="s">
        <v>1194</v>
      </c>
      <c r="BX73" t="s">
        <v>1193</v>
      </c>
      <c r="BY73" t="s">
        <v>1193</v>
      </c>
      <c r="BZ73" t="s">
        <v>1193</v>
      </c>
      <c r="CA73" t="s">
        <v>1194</v>
      </c>
      <c r="CB73" t="s">
        <v>1612</v>
      </c>
      <c r="CC73" t="s">
        <v>1612</v>
      </c>
      <c r="CD73" t="s">
        <v>427</v>
      </c>
      <c r="CE73" t="s">
        <v>421</v>
      </c>
      <c r="CF73" t="s">
        <v>421</v>
      </c>
      <c r="CG73" t="s">
        <v>1612</v>
      </c>
      <c r="CH73" t="s">
        <v>1612</v>
      </c>
      <c r="CI73" t="s">
        <v>1612</v>
      </c>
      <c r="CJ73" t="s">
        <v>2444</v>
      </c>
      <c r="CK73" t="s">
        <v>1612</v>
      </c>
      <c r="CL73" t="s">
        <v>1612</v>
      </c>
      <c r="CM73" t="s">
        <v>1612</v>
      </c>
      <c r="CN73" t="s">
        <v>1193</v>
      </c>
      <c r="CO73" t="s">
        <v>1193</v>
      </c>
      <c r="CP73" t="s">
        <v>1193</v>
      </c>
      <c r="CQ73" t="s">
        <v>1193</v>
      </c>
      <c r="CR73" t="s">
        <v>1193</v>
      </c>
      <c r="CS73" t="s">
        <v>1193</v>
      </c>
      <c r="CT73" t="s">
        <v>1193</v>
      </c>
      <c r="CU73" t="s">
        <v>1193</v>
      </c>
      <c r="CV73" t="s">
        <v>1194</v>
      </c>
      <c r="CW73" t="s">
        <v>1193</v>
      </c>
      <c r="CX73" t="s">
        <v>1193</v>
      </c>
      <c r="CY73" t="s">
        <v>1194</v>
      </c>
      <c r="CZ73" t="s">
        <v>1622</v>
      </c>
      <c r="DA73" t="s">
        <v>1622</v>
      </c>
      <c r="DB73" t="s">
        <v>1623</v>
      </c>
      <c r="DC73" t="s">
        <v>1622</v>
      </c>
      <c r="DD73" t="s">
        <v>1622</v>
      </c>
      <c r="DE73" t="s">
        <v>1622</v>
      </c>
      <c r="DF73" t="s">
        <v>1622</v>
      </c>
      <c r="DG73" t="s">
        <v>1622</v>
      </c>
      <c r="DH73" t="s">
        <v>1623</v>
      </c>
      <c r="DI73" t="s">
        <v>1622</v>
      </c>
      <c r="DJ73" t="s">
        <v>1622</v>
      </c>
      <c r="DK73" t="s">
        <v>1622</v>
      </c>
      <c r="DL73" t="s">
        <v>1623</v>
      </c>
      <c r="DM73" t="s">
        <v>1623</v>
      </c>
      <c r="DN73" t="s">
        <v>1623</v>
      </c>
      <c r="DO73" t="s">
        <v>1623</v>
      </c>
      <c r="DP73" t="s">
        <v>1623</v>
      </c>
      <c r="DQ73" t="s">
        <v>1623</v>
      </c>
      <c r="DR73" t="s">
        <v>1622</v>
      </c>
      <c r="DS73" t="s">
        <v>1622</v>
      </c>
      <c r="DT73" t="s">
        <v>1623</v>
      </c>
      <c r="DU73" t="s">
        <v>1622</v>
      </c>
      <c r="DV73" t="s">
        <v>1623</v>
      </c>
      <c r="DW73" t="s">
        <v>1623</v>
      </c>
      <c r="DX73" t="s">
        <v>1622</v>
      </c>
      <c r="DY73" t="s">
        <v>1622</v>
      </c>
      <c r="DZ73" t="s">
        <v>1623</v>
      </c>
      <c r="EA73" t="s">
        <v>1622</v>
      </c>
      <c r="EB73" t="s">
        <v>1622</v>
      </c>
      <c r="EC73" t="s">
        <v>1622</v>
      </c>
      <c r="ED73" t="s">
        <v>1622</v>
      </c>
      <c r="EE73" t="s">
        <v>1622</v>
      </c>
      <c r="EF73" t="s">
        <v>1622</v>
      </c>
      <c r="EG73" t="s">
        <v>1622</v>
      </c>
      <c r="EH73" t="s">
        <v>1622</v>
      </c>
      <c r="EI73" t="s">
        <v>1622</v>
      </c>
      <c r="EJ73" t="s">
        <v>1624</v>
      </c>
      <c r="EK73" t="s">
        <v>1624</v>
      </c>
      <c r="EL73" t="s">
        <v>1624</v>
      </c>
      <c r="EM73" t="s">
        <v>1624</v>
      </c>
      <c r="EN73" t="s">
        <v>1624</v>
      </c>
      <c r="EO73" t="s">
        <v>1624</v>
      </c>
      <c r="EP73">
        <v>43191</v>
      </c>
      <c r="EQ73">
        <v>43191</v>
      </c>
      <c r="ER73">
        <v>43556</v>
      </c>
      <c r="ES73">
        <v>43556</v>
      </c>
      <c r="ET73">
        <v>43191</v>
      </c>
      <c r="EU73">
        <v>43922</v>
      </c>
      <c r="EV73" t="s">
        <v>1659</v>
      </c>
      <c r="EW73">
        <v>31</v>
      </c>
      <c r="EX73">
        <v>5</v>
      </c>
      <c r="EY73">
        <v>1</v>
      </c>
      <c r="EZ73">
        <v>1</v>
      </c>
      <c r="FA73" t="s">
        <v>1675</v>
      </c>
      <c r="FB73" t="s">
        <v>1628</v>
      </c>
      <c r="FC73" t="s">
        <v>2445</v>
      </c>
    </row>
    <row r="74" spans="1:159">
      <c r="A74" t="s">
        <v>235</v>
      </c>
      <c r="B74" t="s">
        <v>234</v>
      </c>
      <c r="C74" t="s">
        <v>2446</v>
      </c>
      <c r="D74" t="s">
        <v>2447</v>
      </c>
      <c r="E74" t="s">
        <v>2448</v>
      </c>
      <c r="F74" t="s">
        <v>2449</v>
      </c>
      <c r="G74">
        <v>5</v>
      </c>
      <c r="H74">
        <v>1</v>
      </c>
      <c r="I74">
        <v>24</v>
      </c>
      <c r="J74">
        <v>4</v>
      </c>
      <c r="K74">
        <v>17</v>
      </c>
      <c r="L74">
        <v>9</v>
      </c>
      <c r="M74">
        <v>13</v>
      </c>
      <c r="N74">
        <v>67</v>
      </c>
      <c r="O74">
        <v>1</v>
      </c>
      <c r="P74" t="s">
        <v>1193</v>
      </c>
      <c r="Q74" t="s">
        <v>1612</v>
      </c>
      <c r="R74" t="s">
        <v>1612</v>
      </c>
      <c r="S74" t="s">
        <v>1193</v>
      </c>
      <c r="T74" t="s">
        <v>1193</v>
      </c>
      <c r="U74" t="s">
        <v>1196</v>
      </c>
      <c r="V74" t="s">
        <v>1193</v>
      </c>
      <c r="W74" t="s">
        <v>1193</v>
      </c>
      <c r="X74" t="s">
        <v>1193</v>
      </c>
      <c r="Y74" t="s">
        <v>1193</v>
      </c>
      <c r="Z74" t="s">
        <v>1193</v>
      </c>
      <c r="AA74" t="s">
        <v>1612</v>
      </c>
      <c r="AB74" t="s">
        <v>1612</v>
      </c>
      <c r="AC74">
        <v>42643</v>
      </c>
      <c r="AD74" t="s">
        <v>1612</v>
      </c>
      <c r="AE74" t="s">
        <v>1612</v>
      </c>
      <c r="AF74" t="s">
        <v>1612</v>
      </c>
      <c r="AG74" t="s">
        <v>1612</v>
      </c>
      <c r="AH74" t="s">
        <v>1612</v>
      </c>
      <c r="AI74" t="s">
        <v>1612</v>
      </c>
      <c r="AJ74" t="s">
        <v>1612</v>
      </c>
      <c r="AK74" t="s">
        <v>2450</v>
      </c>
      <c r="AL74" t="s">
        <v>1612</v>
      </c>
      <c r="AM74" t="s">
        <v>1612</v>
      </c>
      <c r="AN74" t="s">
        <v>1612</v>
      </c>
      <c r="AO74" t="s">
        <v>1612</v>
      </c>
      <c r="AP74" t="s">
        <v>1612</v>
      </c>
      <c r="AQ74">
        <v>5030</v>
      </c>
      <c r="AR74">
        <v>406770</v>
      </c>
      <c r="AS74" t="s">
        <v>2451</v>
      </c>
      <c r="AT74" t="s">
        <v>402</v>
      </c>
      <c r="AU74">
        <v>1745412</v>
      </c>
      <c r="AV74">
        <v>6625240</v>
      </c>
      <c r="AW74">
        <v>3291158</v>
      </c>
      <c r="AX74">
        <v>3508190</v>
      </c>
      <c r="AY74">
        <v>1745412</v>
      </c>
      <c r="AZ74">
        <v>6625240</v>
      </c>
      <c r="BA74">
        <v>3087917</v>
      </c>
      <c r="BB74" t="s">
        <v>2452</v>
      </c>
      <c r="BC74">
        <v>2296143</v>
      </c>
      <c r="BD74">
        <v>2622414</v>
      </c>
      <c r="BE74">
        <v>3235883</v>
      </c>
      <c r="BF74">
        <v>6598560</v>
      </c>
      <c r="BG74">
        <v>2296143</v>
      </c>
      <c r="BH74">
        <v>2622414</v>
      </c>
      <c r="BI74">
        <v>3235883</v>
      </c>
      <c r="BJ74" t="s">
        <v>2453</v>
      </c>
      <c r="BK74" t="s">
        <v>2454</v>
      </c>
      <c r="BL74" t="s">
        <v>1215</v>
      </c>
      <c r="BM74" t="s">
        <v>2455</v>
      </c>
      <c r="BN74" t="s">
        <v>1214</v>
      </c>
      <c r="BO74" t="s">
        <v>2456</v>
      </c>
      <c r="BP74" t="s">
        <v>1217</v>
      </c>
      <c r="BQ74" t="s">
        <v>2457</v>
      </c>
      <c r="BR74" t="s">
        <v>1612</v>
      </c>
      <c r="BS74" t="s">
        <v>1217</v>
      </c>
      <c r="BT74" t="s">
        <v>2458</v>
      </c>
      <c r="BU74" t="s">
        <v>419</v>
      </c>
      <c r="BV74" t="s">
        <v>1194</v>
      </c>
      <c r="BW74" t="s">
        <v>1194</v>
      </c>
      <c r="BX74" t="s">
        <v>1194</v>
      </c>
      <c r="BY74" t="s">
        <v>1194</v>
      </c>
      <c r="BZ74" t="s">
        <v>1194</v>
      </c>
      <c r="CA74" t="s">
        <v>1194</v>
      </c>
      <c r="CB74" t="s">
        <v>1612</v>
      </c>
      <c r="CC74" t="s">
        <v>1612</v>
      </c>
      <c r="CD74" t="s">
        <v>1612</v>
      </c>
      <c r="CE74" t="s">
        <v>1612</v>
      </c>
      <c r="CF74" t="s">
        <v>1612</v>
      </c>
      <c r="CG74" t="s">
        <v>1612</v>
      </c>
      <c r="CH74" t="s">
        <v>1612</v>
      </c>
      <c r="CI74" t="s">
        <v>1612</v>
      </c>
      <c r="CJ74" t="s">
        <v>1612</v>
      </c>
      <c r="CK74" t="s">
        <v>1612</v>
      </c>
      <c r="CL74" t="s">
        <v>1612</v>
      </c>
      <c r="CM74" t="s">
        <v>1612</v>
      </c>
      <c r="CN74" t="s">
        <v>1193</v>
      </c>
      <c r="CO74" t="s">
        <v>1193</v>
      </c>
      <c r="CP74" t="s">
        <v>1193</v>
      </c>
      <c r="CQ74" t="s">
        <v>1193</v>
      </c>
      <c r="CR74" t="s">
        <v>1193</v>
      </c>
      <c r="CS74" t="s">
        <v>1193</v>
      </c>
      <c r="CT74" t="s">
        <v>1193</v>
      </c>
      <c r="CU74" t="s">
        <v>1193</v>
      </c>
      <c r="CV74" t="s">
        <v>1193</v>
      </c>
      <c r="CW74" t="s">
        <v>1193</v>
      </c>
      <c r="CX74" t="s">
        <v>1193</v>
      </c>
      <c r="CY74" t="s">
        <v>1193</v>
      </c>
      <c r="CZ74" t="s">
        <v>1621</v>
      </c>
      <c r="DA74" t="s">
        <v>1621</v>
      </c>
      <c r="DB74" t="s">
        <v>1623</v>
      </c>
      <c r="DC74" t="s">
        <v>1623</v>
      </c>
      <c r="DD74" t="s">
        <v>1623</v>
      </c>
      <c r="DE74" t="s">
        <v>1623</v>
      </c>
      <c r="DF74" t="s">
        <v>1621</v>
      </c>
      <c r="DG74" t="s">
        <v>1623</v>
      </c>
      <c r="DH74" t="s">
        <v>1623</v>
      </c>
      <c r="DI74" t="s">
        <v>1623</v>
      </c>
      <c r="DJ74" t="s">
        <v>1623</v>
      </c>
      <c r="DK74" t="s">
        <v>1623</v>
      </c>
      <c r="DL74" t="s">
        <v>1623</v>
      </c>
      <c r="DM74" t="s">
        <v>1623</v>
      </c>
      <c r="DN74" t="s">
        <v>1623</v>
      </c>
      <c r="DO74" t="s">
        <v>1623</v>
      </c>
      <c r="DP74" t="s">
        <v>1623</v>
      </c>
      <c r="DQ74" t="s">
        <v>1623</v>
      </c>
      <c r="DR74" t="s">
        <v>1623</v>
      </c>
      <c r="DS74" t="s">
        <v>1623</v>
      </c>
      <c r="DT74" t="s">
        <v>1623</v>
      </c>
      <c r="DU74" t="s">
        <v>1623</v>
      </c>
      <c r="DV74" t="s">
        <v>1623</v>
      </c>
      <c r="DW74" t="s">
        <v>1623</v>
      </c>
      <c r="DX74" t="s">
        <v>1623</v>
      </c>
      <c r="DY74" t="s">
        <v>1623</v>
      </c>
      <c r="DZ74" t="s">
        <v>1623</v>
      </c>
      <c r="EA74" t="s">
        <v>1623</v>
      </c>
      <c r="EB74" t="s">
        <v>1623</v>
      </c>
      <c r="EC74" t="s">
        <v>1623</v>
      </c>
      <c r="ED74" t="s">
        <v>1623</v>
      </c>
      <c r="EE74" t="s">
        <v>1623</v>
      </c>
      <c r="EF74" t="s">
        <v>1623</v>
      </c>
      <c r="EG74" t="s">
        <v>1623</v>
      </c>
      <c r="EH74" t="s">
        <v>1623</v>
      </c>
      <c r="EI74" t="s">
        <v>1623</v>
      </c>
      <c r="EJ74" t="s">
        <v>1657</v>
      </c>
      <c r="EK74" t="s">
        <v>1657</v>
      </c>
      <c r="EL74" t="s">
        <v>1625</v>
      </c>
      <c r="EM74" t="s">
        <v>1624</v>
      </c>
      <c r="EN74" t="s">
        <v>1624</v>
      </c>
      <c r="EO74" t="s">
        <v>1625</v>
      </c>
      <c r="EP74">
        <v>0</v>
      </c>
      <c r="EQ74">
        <v>0</v>
      </c>
      <c r="ER74" t="s">
        <v>1744</v>
      </c>
      <c r="ES74" t="s">
        <v>2459</v>
      </c>
      <c r="ET74" t="s">
        <v>2459</v>
      </c>
      <c r="EU74" t="s">
        <v>1744</v>
      </c>
      <c r="EV74" t="s">
        <v>1643</v>
      </c>
      <c r="EW74">
        <v>25</v>
      </c>
      <c r="EX74">
        <v>3</v>
      </c>
      <c r="EY74">
        <v>4</v>
      </c>
      <c r="EZ74">
        <v>0.61</v>
      </c>
      <c r="FA74" t="s">
        <v>1627</v>
      </c>
      <c r="FB74" t="s">
        <v>1628</v>
      </c>
      <c r="FC74" t="s">
        <v>2460</v>
      </c>
    </row>
    <row r="75" spans="1:159">
      <c r="A75" t="s">
        <v>233</v>
      </c>
      <c r="B75" t="s">
        <v>232</v>
      </c>
      <c r="C75" t="s">
        <v>2461</v>
      </c>
      <c r="D75" t="s">
        <v>2462</v>
      </c>
      <c r="E75">
        <v>2030494336</v>
      </c>
      <c r="F75" t="s">
        <v>2463</v>
      </c>
      <c r="G75">
        <v>5</v>
      </c>
      <c r="H75">
        <v>1</v>
      </c>
      <c r="I75">
        <v>24</v>
      </c>
      <c r="J75">
        <v>5</v>
      </c>
      <c r="K75">
        <v>17</v>
      </c>
      <c r="L75">
        <v>9</v>
      </c>
      <c r="M75">
        <v>13</v>
      </c>
      <c r="N75">
        <v>67</v>
      </c>
      <c r="O75">
        <v>1</v>
      </c>
      <c r="P75" t="s">
        <v>1193</v>
      </c>
      <c r="Q75" t="s">
        <v>1612</v>
      </c>
      <c r="R75" t="s">
        <v>1612</v>
      </c>
      <c r="S75" t="s">
        <v>1193</v>
      </c>
      <c r="T75" t="s">
        <v>1193</v>
      </c>
      <c r="U75" t="s">
        <v>1193</v>
      </c>
      <c r="V75" t="s">
        <v>1193</v>
      </c>
      <c r="W75" t="s">
        <v>1196</v>
      </c>
      <c r="X75" t="s">
        <v>1196</v>
      </c>
      <c r="Y75" t="s">
        <v>1193</v>
      </c>
      <c r="Z75" t="s">
        <v>1193</v>
      </c>
      <c r="AA75" t="s">
        <v>1612</v>
      </c>
      <c r="AB75" t="s">
        <v>1612</v>
      </c>
      <c r="AC75" t="s">
        <v>1612</v>
      </c>
      <c r="AD75" t="s">
        <v>1612</v>
      </c>
      <c r="AE75">
        <v>42825</v>
      </c>
      <c r="AF75">
        <v>42825</v>
      </c>
      <c r="AG75" t="s">
        <v>1612</v>
      </c>
      <c r="AH75" t="s">
        <v>1612</v>
      </c>
      <c r="AI75" t="s">
        <v>1612</v>
      </c>
      <c r="AJ75" t="s">
        <v>1612</v>
      </c>
      <c r="AK75" t="s">
        <v>1612</v>
      </c>
      <c r="AL75" t="s">
        <v>1612</v>
      </c>
      <c r="AM75" t="s">
        <v>2464</v>
      </c>
      <c r="AN75" t="s">
        <v>2465</v>
      </c>
      <c r="AO75" t="s">
        <v>1612</v>
      </c>
      <c r="AP75" t="s">
        <v>1612</v>
      </c>
      <c r="AQ75">
        <v>6441</v>
      </c>
      <c r="AR75">
        <v>163900</v>
      </c>
      <c r="AS75" t="s">
        <v>2466</v>
      </c>
      <c r="AT75" t="s">
        <v>402</v>
      </c>
      <c r="AU75">
        <v>5866000</v>
      </c>
      <c r="AV75">
        <v>5866000</v>
      </c>
      <c r="AW75">
        <v>5866000</v>
      </c>
      <c r="AX75">
        <v>5864000</v>
      </c>
      <c r="AY75">
        <v>5866000</v>
      </c>
      <c r="AZ75">
        <v>5866000</v>
      </c>
      <c r="BA75">
        <v>5866000</v>
      </c>
      <c r="BB75" t="s">
        <v>402</v>
      </c>
      <c r="BC75">
        <v>5866000</v>
      </c>
      <c r="BD75">
        <v>5866000</v>
      </c>
      <c r="BE75">
        <v>5866000</v>
      </c>
      <c r="BF75">
        <v>5864000</v>
      </c>
      <c r="BG75">
        <v>5866000</v>
      </c>
      <c r="BH75">
        <v>5866000</v>
      </c>
      <c r="BI75">
        <v>5866000</v>
      </c>
      <c r="BJ75" t="s">
        <v>402</v>
      </c>
      <c r="BK75" t="s">
        <v>2467</v>
      </c>
      <c r="BL75" t="s">
        <v>1214</v>
      </c>
      <c r="BM75" t="s">
        <v>2468</v>
      </c>
      <c r="BN75" t="s">
        <v>1214</v>
      </c>
      <c r="BO75" t="s">
        <v>2469</v>
      </c>
      <c r="BP75" t="s">
        <v>1214</v>
      </c>
      <c r="BQ75" t="s">
        <v>2470</v>
      </c>
      <c r="BR75" t="s">
        <v>1612</v>
      </c>
      <c r="BS75" t="s">
        <v>1214</v>
      </c>
      <c r="BT75" t="s">
        <v>2471</v>
      </c>
      <c r="BU75" t="s">
        <v>416</v>
      </c>
      <c r="BV75" t="s">
        <v>1193</v>
      </c>
      <c r="BW75" t="s">
        <v>1193</v>
      </c>
      <c r="BX75" t="s">
        <v>1193</v>
      </c>
      <c r="BY75" t="s">
        <v>1193</v>
      </c>
      <c r="BZ75" t="s">
        <v>1193</v>
      </c>
      <c r="CA75" t="s">
        <v>1193</v>
      </c>
      <c r="CB75" t="s">
        <v>422</v>
      </c>
      <c r="CC75" t="s">
        <v>422</v>
      </c>
      <c r="CD75" t="s">
        <v>422</v>
      </c>
      <c r="CE75" t="s">
        <v>422</v>
      </c>
      <c r="CF75" t="s">
        <v>422</v>
      </c>
      <c r="CG75" t="s">
        <v>422</v>
      </c>
      <c r="CH75" t="s">
        <v>1612</v>
      </c>
      <c r="CI75" t="s">
        <v>1612</v>
      </c>
      <c r="CJ75" t="s">
        <v>1612</v>
      </c>
      <c r="CK75" t="s">
        <v>1612</v>
      </c>
      <c r="CL75" t="s">
        <v>1612</v>
      </c>
      <c r="CM75" t="s">
        <v>1612</v>
      </c>
      <c r="CN75" t="s">
        <v>1193</v>
      </c>
      <c r="CO75" t="s">
        <v>1193</v>
      </c>
      <c r="CP75" t="s">
        <v>1193</v>
      </c>
      <c r="CQ75" t="s">
        <v>1193</v>
      </c>
      <c r="CR75" t="s">
        <v>1193</v>
      </c>
      <c r="CS75" t="s">
        <v>1193</v>
      </c>
      <c r="CT75" t="s">
        <v>1193</v>
      </c>
      <c r="CU75" t="s">
        <v>1193</v>
      </c>
      <c r="CV75" t="s">
        <v>1193</v>
      </c>
      <c r="CW75" t="s">
        <v>1193</v>
      </c>
      <c r="CX75" t="s">
        <v>1193</v>
      </c>
      <c r="CY75" t="s">
        <v>1193</v>
      </c>
      <c r="CZ75" t="s">
        <v>1621</v>
      </c>
      <c r="DA75" t="s">
        <v>1621</v>
      </c>
      <c r="DB75" t="s">
        <v>1623</v>
      </c>
      <c r="DC75" t="s">
        <v>1622</v>
      </c>
      <c r="DD75" t="s">
        <v>1621</v>
      </c>
      <c r="DE75" t="s">
        <v>1622</v>
      </c>
      <c r="DF75" t="s">
        <v>1621</v>
      </c>
      <c r="DG75" t="s">
        <v>1621</v>
      </c>
      <c r="DH75" t="s">
        <v>1623</v>
      </c>
      <c r="DI75" t="s">
        <v>1622</v>
      </c>
      <c r="DJ75" t="s">
        <v>1621</v>
      </c>
      <c r="DK75" t="s">
        <v>1622</v>
      </c>
      <c r="DL75" t="s">
        <v>1623</v>
      </c>
      <c r="DM75" t="s">
        <v>1623</v>
      </c>
      <c r="DN75" t="s">
        <v>1622</v>
      </c>
      <c r="DO75" t="s">
        <v>1623</v>
      </c>
      <c r="DP75" t="s">
        <v>1623</v>
      </c>
      <c r="DQ75" t="s">
        <v>1623</v>
      </c>
      <c r="DR75" t="s">
        <v>1622</v>
      </c>
      <c r="DS75" t="s">
        <v>1622</v>
      </c>
      <c r="DT75" t="s">
        <v>1623</v>
      </c>
      <c r="DU75" t="s">
        <v>1622</v>
      </c>
      <c r="DV75" t="s">
        <v>1622</v>
      </c>
      <c r="DW75" t="s">
        <v>1622</v>
      </c>
      <c r="DX75" t="s">
        <v>1621</v>
      </c>
      <c r="DY75" t="s">
        <v>1621</v>
      </c>
      <c r="DZ75" t="s">
        <v>1623</v>
      </c>
      <c r="EA75" t="s">
        <v>1622</v>
      </c>
      <c r="EB75" t="s">
        <v>1621</v>
      </c>
      <c r="EC75" t="s">
        <v>1622</v>
      </c>
      <c r="ED75" t="s">
        <v>1622</v>
      </c>
      <c r="EE75" t="s">
        <v>1622</v>
      </c>
      <c r="EF75" t="s">
        <v>1623</v>
      </c>
      <c r="EG75" t="s">
        <v>1622</v>
      </c>
      <c r="EH75" t="s">
        <v>1622</v>
      </c>
      <c r="EI75" t="s">
        <v>1622</v>
      </c>
      <c r="EJ75" t="s">
        <v>1704</v>
      </c>
      <c r="EK75" t="s">
        <v>1657</v>
      </c>
      <c r="EL75" t="s">
        <v>1624</v>
      </c>
      <c r="EM75" t="s">
        <v>1624</v>
      </c>
      <c r="EN75" t="s">
        <v>1657</v>
      </c>
      <c r="EO75" t="s">
        <v>1624</v>
      </c>
      <c r="EP75">
        <v>42551</v>
      </c>
      <c r="EQ75" t="s">
        <v>2472</v>
      </c>
      <c r="ER75">
        <v>42825</v>
      </c>
      <c r="ES75">
        <v>42551</v>
      </c>
      <c r="ET75" t="s">
        <v>2472</v>
      </c>
      <c r="EU75">
        <v>42825</v>
      </c>
      <c r="EV75" t="s">
        <v>1626</v>
      </c>
      <c r="EW75">
        <v>27</v>
      </c>
      <c r="EX75">
        <v>6</v>
      </c>
      <c r="EY75">
        <v>0</v>
      </c>
      <c r="EZ75">
        <v>6.0000000000000001E-3</v>
      </c>
      <c r="FA75" t="s">
        <v>1675</v>
      </c>
      <c r="FB75" t="s">
        <v>1675</v>
      </c>
      <c r="FC75" t="s">
        <v>2473</v>
      </c>
    </row>
    <row r="76" spans="1:159">
      <c r="A76" t="s">
        <v>231</v>
      </c>
      <c r="B76" t="s">
        <v>230</v>
      </c>
      <c r="C76" t="s">
        <v>2474</v>
      </c>
      <c r="D76" t="s">
        <v>2475</v>
      </c>
      <c r="E76">
        <v>7920466112</v>
      </c>
      <c r="F76" t="s">
        <v>2476</v>
      </c>
      <c r="G76">
        <v>5</v>
      </c>
      <c r="H76">
        <v>1</v>
      </c>
      <c r="I76">
        <v>24</v>
      </c>
      <c r="J76">
        <v>4</v>
      </c>
      <c r="K76">
        <v>17</v>
      </c>
      <c r="L76">
        <v>9</v>
      </c>
      <c r="M76">
        <v>13</v>
      </c>
      <c r="N76">
        <v>67</v>
      </c>
      <c r="O76">
        <v>1</v>
      </c>
      <c r="P76" t="s">
        <v>1193</v>
      </c>
      <c r="Q76" t="s">
        <v>1612</v>
      </c>
      <c r="R76" t="s">
        <v>1612</v>
      </c>
      <c r="S76" t="s">
        <v>1193</v>
      </c>
      <c r="T76" t="s">
        <v>1193</v>
      </c>
      <c r="U76" t="s">
        <v>1193</v>
      </c>
      <c r="V76" t="s">
        <v>1196</v>
      </c>
      <c r="W76" t="s">
        <v>1193</v>
      </c>
      <c r="X76" t="s">
        <v>1193</v>
      </c>
      <c r="Y76" t="s">
        <v>1193</v>
      </c>
      <c r="Z76" t="s">
        <v>1193</v>
      </c>
      <c r="AA76" t="s">
        <v>1612</v>
      </c>
      <c r="AB76" t="s">
        <v>1612</v>
      </c>
      <c r="AC76" t="s">
        <v>1612</v>
      </c>
      <c r="AD76">
        <v>75331</v>
      </c>
      <c r="AE76" t="s">
        <v>1612</v>
      </c>
      <c r="AF76" t="s">
        <v>1612</v>
      </c>
      <c r="AG76" t="s">
        <v>1612</v>
      </c>
      <c r="AH76" t="s">
        <v>1612</v>
      </c>
      <c r="AI76" t="s">
        <v>1612</v>
      </c>
      <c r="AJ76" t="s">
        <v>1612</v>
      </c>
      <c r="AK76" t="s">
        <v>1612</v>
      </c>
      <c r="AL76" t="s">
        <v>2477</v>
      </c>
      <c r="AM76" t="s">
        <v>1612</v>
      </c>
      <c r="AN76" t="s">
        <v>1612</v>
      </c>
      <c r="AO76" t="s">
        <v>1612</v>
      </c>
      <c r="AP76" t="s">
        <v>1612</v>
      </c>
      <c r="AQ76">
        <v>34713</v>
      </c>
      <c r="AR76">
        <v>1644960</v>
      </c>
      <c r="AS76" t="s">
        <v>2478</v>
      </c>
      <c r="AT76" t="s">
        <v>402</v>
      </c>
      <c r="AU76">
        <v>26311333.25</v>
      </c>
      <c r="AV76">
        <v>23017222.25</v>
      </c>
      <c r="AW76">
        <v>19945222.25</v>
      </c>
      <c r="AX76">
        <v>19945222.25</v>
      </c>
      <c r="AY76">
        <v>26311333.25</v>
      </c>
      <c r="AZ76">
        <v>23017222</v>
      </c>
      <c r="BA76">
        <v>19945222</v>
      </c>
      <c r="BB76" t="s">
        <v>2063</v>
      </c>
      <c r="BC76">
        <v>26310948.25</v>
      </c>
      <c r="BD76">
        <v>23017222.25</v>
      </c>
      <c r="BE76">
        <v>19945222.25</v>
      </c>
      <c r="BF76">
        <v>19945222.25</v>
      </c>
      <c r="BG76">
        <v>26310948.25</v>
      </c>
      <c r="BH76">
        <v>23017222</v>
      </c>
      <c r="BI76">
        <v>19945222</v>
      </c>
      <c r="BJ76" t="s">
        <v>2063</v>
      </c>
      <c r="BK76" t="s">
        <v>2479</v>
      </c>
      <c r="BL76" t="s">
        <v>1214</v>
      </c>
      <c r="BM76" t="s">
        <v>2480</v>
      </c>
      <c r="BN76" t="s">
        <v>1217</v>
      </c>
      <c r="BO76" t="s">
        <v>2481</v>
      </c>
      <c r="BP76" t="s">
        <v>1214</v>
      </c>
      <c r="BQ76" t="s">
        <v>2482</v>
      </c>
      <c r="BR76" t="s">
        <v>1612</v>
      </c>
      <c r="BS76" t="s">
        <v>1214</v>
      </c>
      <c r="BT76" t="s">
        <v>2483</v>
      </c>
      <c r="BU76" t="s">
        <v>419</v>
      </c>
      <c r="BV76" t="s">
        <v>1193</v>
      </c>
      <c r="BW76" t="s">
        <v>1193</v>
      </c>
      <c r="BX76" t="s">
        <v>1193</v>
      </c>
      <c r="BY76" t="s">
        <v>1193</v>
      </c>
      <c r="BZ76" t="s">
        <v>1193</v>
      </c>
      <c r="CA76" t="s">
        <v>1193</v>
      </c>
      <c r="CB76" t="s">
        <v>421</v>
      </c>
      <c r="CC76" t="s">
        <v>424</v>
      </c>
      <c r="CD76" t="s">
        <v>421</v>
      </c>
      <c r="CE76" t="s">
        <v>422</v>
      </c>
      <c r="CF76" t="s">
        <v>421</v>
      </c>
      <c r="CG76" t="s">
        <v>425</v>
      </c>
      <c r="CH76" t="s">
        <v>1612</v>
      </c>
      <c r="CI76" t="s">
        <v>1612</v>
      </c>
      <c r="CJ76" t="s">
        <v>1612</v>
      </c>
      <c r="CK76" t="s">
        <v>1612</v>
      </c>
      <c r="CL76" t="s">
        <v>1612</v>
      </c>
      <c r="CM76" t="s">
        <v>1612</v>
      </c>
      <c r="CN76" t="s">
        <v>1193</v>
      </c>
      <c r="CO76" t="s">
        <v>1193</v>
      </c>
      <c r="CP76" t="s">
        <v>1194</v>
      </c>
      <c r="CQ76" t="s">
        <v>1193</v>
      </c>
      <c r="CR76" t="s">
        <v>1193</v>
      </c>
      <c r="CS76" t="s">
        <v>1193</v>
      </c>
      <c r="CT76" t="s">
        <v>1193</v>
      </c>
      <c r="CU76" t="s">
        <v>1193</v>
      </c>
      <c r="CV76" t="s">
        <v>1194</v>
      </c>
      <c r="CW76" t="s">
        <v>1193</v>
      </c>
      <c r="CX76" t="s">
        <v>1193</v>
      </c>
      <c r="CY76" t="s">
        <v>1193</v>
      </c>
      <c r="CZ76" t="s">
        <v>1622</v>
      </c>
      <c r="DA76" t="s">
        <v>1622</v>
      </c>
      <c r="DB76" t="s">
        <v>1622</v>
      </c>
      <c r="DC76" t="s">
        <v>1622</v>
      </c>
      <c r="DD76" t="s">
        <v>1622</v>
      </c>
      <c r="DE76" t="s">
        <v>1622</v>
      </c>
      <c r="DF76" t="s">
        <v>1622</v>
      </c>
      <c r="DG76" t="s">
        <v>1622</v>
      </c>
      <c r="DH76" t="s">
        <v>1622</v>
      </c>
      <c r="DI76" t="s">
        <v>1622</v>
      </c>
      <c r="DJ76" t="s">
        <v>1622</v>
      </c>
      <c r="DK76" t="s">
        <v>1622</v>
      </c>
      <c r="DL76" t="s">
        <v>1623</v>
      </c>
      <c r="DM76" t="s">
        <v>1623</v>
      </c>
      <c r="DN76" t="s">
        <v>1621</v>
      </c>
      <c r="DO76" t="s">
        <v>1623</v>
      </c>
      <c r="DP76" t="s">
        <v>1622</v>
      </c>
      <c r="DQ76" t="s">
        <v>1623</v>
      </c>
      <c r="DR76" t="s">
        <v>1622</v>
      </c>
      <c r="DS76" t="s">
        <v>1622</v>
      </c>
      <c r="DT76" t="s">
        <v>1622</v>
      </c>
      <c r="DU76" t="s">
        <v>1622</v>
      </c>
      <c r="DV76" t="s">
        <v>1622</v>
      </c>
      <c r="DW76" t="s">
        <v>1622</v>
      </c>
      <c r="DX76" t="s">
        <v>1622</v>
      </c>
      <c r="DY76" t="s">
        <v>1622</v>
      </c>
      <c r="DZ76" t="s">
        <v>1622</v>
      </c>
      <c r="EA76" t="s">
        <v>1622</v>
      </c>
      <c r="EB76" t="s">
        <v>1622</v>
      </c>
      <c r="EC76" t="s">
        <v>1622</v>
      </c>
      <c r="ED76" t="s">
        <v>1622</v>
      </c>
      <c r="EE76" t="s">
        <v>1622</v>
      </c>
      <c r="EF76" t="s">
        <v>1622</v>
      </c>
      <c r="EG76" t="s">
        <v>1622</v>
      </c>
      <c r="EH76" t="s">
        <v>1622</v>
      </c>
      <c r="EI76" t="s">
        <v>1622</v>
      </c>
      <c r="EJ76" t="s">
        <v>1625</v>
      </c>
      <c r="EK76" t="s">
        <v>1625</v>
      </c>
      <c r="EL76" t="s">
        <v>1624</v>
      </c>
      <c r="EM76" t="s">
        <v>1625</v>
      </c>
      <c r="EN76" t="s">
        <v>1625</v>
      </c>
      <c r="EO76" t="s">
        <v>1625</v>
      </c>
      <c r="EP76">
        <v>42460</v>
      </c>
      <c r="EQ76">
        <v>42460</v>
      </c>
      <c r="ER76">
        <v>42460</v>
      </c>
      <c r="ES76">
        <v>42460</v>
      </c>
      <c r="ET76">
        <v>42460</v>
      </c>
      <c r="EU76">
        <v>42460</v>
      </c>
      <c r="EV76" t="s">
        <v>1706</v>
      </c>
      <c r="EW76">
        <v>51</v>
      </c>
      <c r="EX76">
        <v>0</v>
      </c>
      <c r="EY76">
        <v>0</v>
      </c>
      <c r="EZ76">
        <v>1</v>
      </c>
      <c r="FA76" t="s">
        <v>1627</v>
      </c>
      <c r="FB76" t="s">
        <v>1628</v>
      </c>
      <c r="FC76" t="s">
        <v>2484</v>
      </c>
    </row>
    <row r="77" spans="1:159">
      <c r="A77" t="s">
        <v>229</v>
      </c>
      <c r="B77" t="s">
        <v>228</v>
      </c>
      <c r="C77" t="s">
        <v>2485</v>
      </c>
      <c r="D77" t="s">
        <v>2486</v>
      </c>
      <c r="E77" t="s">
        <v>2487</v>
      </c>
      <c r="F77" t="s">
        <v>2488</v>
      </c>
      <c r="G77">
        <v>5</v>
      </c>
      <c r="H77">
        <v>1</v>
      </c>
      <c r="I77">
        <v>24</v>
      </c>
      <c r="J77">
        <v>5</v>
      </c>
      <c r="K77">
        <v>17</v>
      </c>
      <c r="L77">
        <v>9</v>
      </c>
      <c r="M77">
        <v>13</v>
      </c>
      <c r="N77">
        <v>67</v>
      </c>
      <c r="O77">
        <v>1</v>
      </c>
      <c r="P77" t="s">
        <v>1193</v>
      </c>
      <c r="Q77" t="s">
        <v>1612</v>
      </c>
      <c r="R77" t="s">
        <v>1612</v>
      </c>
      <c r="S77" t="s">
        <v>1193</v>
      </c>
      <c r="T77" t="s">
        <v>1193</v>
      </c>
      <c r="U77" t="s">
        <v>1193</v>
      </c>
      <c r="V77" t="s">
        <v>1193</v>
      </c>
      <c r="W77" t="s">
        <v>1193</v>
      </c>
      <c r="X77" t="s">
        <v>1193</v>
      </c>
      <c r="Y77" t="s">
        <v>1193</v>
      </c>
      <c r="Z77" t="s">
        <v>1193</v>
      </c>
      <c r="AA77" t="s">
        <v>1612</v>
      </c>
      <c r="AB77" t="s">
        <v>1612</v>
      </c>
      <c r="AC77" t="s">
        <v>1612</v>
      </c>
      <c r="AD77" t="s">
        <v>1612</v>
      </c>
      <c r="AE77" t="s">
        <v>1612</v>
      </c>
      <c r="AF77" t="s">
        <v>1612</v>
      </c>
      <c r="AG77" t="s">
        <v>1612</v>
      </c>
      <c r="AH77" t="s">
        <v>1612</v>
      </c>
      <c r="AI77" t="s">
        <v>1612</v>
      </c>
      <c r="AJ77" t="s">
        <v>1612</v>
      </c>
      <c r="AK77" t="s">
        <v>1612</v>
      </c>
      <c r="AL77" t="s">
        <v>1612</v>
      </c>
      <c r="AM77" t="s">
        <v>1612</v>
      </c>
      <c r="AN77" t="s">
        <v>1612</v>
      </c>
      <c r="AO77" t="s">
        <v>1612</v>
      </c>
      <c r="AP77" t="s">
        <v>1612</v>
      </c>
      <c r="AQ77">
        <v>19227</v>
      </c>
      <c r="AR77">
        <v>0</v>
      </c>
      <c r="AS77" t="s">
        <v>2489</v>
      </c>
      <c r="AT77" t="s">
        <v>409</v>
      </c>
      <c r="AU77">
        <v>13730750</v>
      </c>
      <c r="AV77">
        <v>13730750</v>
      </c>
      <c r="AW77">
        <v>13730750</v>
      </c>
      <c r="AX77">
        <v>13730750</v>
      </c>
      <c r="AY77">
        <v>13730750</v>
      </c>
      <c r="AZ77">
        <v>13730750</v>
      </c>
      <c r="BA77">
        <v>13730750</v>
      </c>
      <c r="BB77">
        <v>0</v>
      </c>
      <c r="BC77">
        <v>6451797</v>
      </c>
      <c r="BD77">
        <v>6451797</v>
      </c>
      <c r="BE77">
        <v>30039399</v>
      </c>
      <c r="BF77">
        <v>11980007</v>
      </c>
      <c r="BG77">
        <v>6251000</v>
      </c>
      <c r="BH77">
        <v>6451797</v>
      </c>
      <c r="BI77">
        <v>30039399</v>
      </c>
      <c r="BJ77">
        <v>0</v>
      </c>
      <c r="BK77" t="s">
        <v>2490</v>
      </c>
      <c r="BL77" t="s">
        <v>1215</v>
      </c>
      <c r="BM77" t="s">
        <v>2491</v>
      </c>
      <c r="BN77" t="s">
        <v>1216</v>
      </c>
      <c r="BO77" t="s">
        <v>2492</v>
      </c>
      <c r="BP77" t="s">
        <v>1214</v>
      </c>
      <c r="BQ77" t="s">
        <v>2493</v>
      </c>
      <c r="BR77" t="s">
        <v>1612</v>
      </c>
      <c r="BS77" t="s">
        <v>1215</v>
      </c>
      <c r="BT77" t="s">
        <v>2494</v>
      </c>
      <c r="BU77" t="s">
        <v>417</v>
      </c>
      <c r="BV77" t="s">
        <v>1194</v>
      </c>
      <c r="BW77" t="s">
        <v>1193</v>
      </c>
      <c r="BX77" t="s">
        <v>1194</v>
      </c>
      <c r="BY77" t="s">
        <v>1193</v>
      </c>
      <c r="BZ77" t="s">
        <v>1193</v>
      </c>
      <c r="CA77" t="s">
        <v>1194</v>
      </c>
      <c r="CB77" t="s">
        <v>1612</v>
      </c>
      <c r="CC77" t="s">
        <v>423</v>
      </c>
      <c r="CD77" t="s">
        <v>1612</v>
      </c>
      <c r="CE77" t="s">
        <v>427</v>
      </c>
      <c r="CF77" t="s">
        <v>425</v>
      </c>
      <c r="CG77" t="s">
        <v>1612</v>
      </c>
      <c r="CH77" t="s">
        <v>1612</v>
      </c>
      <c r="CI77" t="s">
        <v>1612</v>
      </c>
      <c r="CJ77" t="s">
        <v>1612</v>
      </c>
      <c r="CK77" t="s">
        <v>1612</v>
      </c>
      <c r="CL77" t="s">
        <v>1612</v>
      </c>
      <c r="CM77" t="s">
        <v>1612</v>
      </c>
      <c r="CN77" t="s">
        <v>1193</v>
      </c>
      <c r="CO77" t="s">
        <v>1193</v>
      </c>
      <c r="CP77" t="s">
        <v>1193</v>
      </c>
      <c r="CQ77" t="s">
        <v>1193</v>
      </c>
      <c r="CR77" t="s">
        <v>1193</v>
      </c>
      <c r="CS77" t="s">
        <v>1193</v>
      </c>
      <c r="CT77" t="s">
        <v>1193</v>
      </c>
      <c r="CU77" t="s">
        <v>1193</v>
      </c>
      <c r="CV77" t="s">
        <v>1193</v>
      </c>
      <c r="CW77" t="s">
        <v>1193</v>
      </c>
      <c r="CX77" t="s">
        <v>1193</v>
      </c>
      <c r="CY77" t="s">
        <v>1193</v>
      </c>
      <c r="CZ77" t="s">
        <v>1623</v>
      </c>
      <c r="DA77" t="s">
        <v>1622</v>
      </c>
      <c r="DB77" t="s">
        <v>1622</v>
      </c>
      <c r="DC77" t="s">
        <v>1622</v>
      </c>
      <c r="DD77" t="s">
        <v>1622</v>
      </c>
      <c r="DE77" t="s">
        <v>1623</v>
      </c>
      <c r="DF77" t="s">
        <v>1622</v>
      </c>
      <c r="DG77" t="s">
        <v>1622</v>
      </c>
      <c r="DH77" t="s">
        <v>1622</v>
      </c>
      <c r="DI77" t="s">
        <v>1622</v>
      </c>
      <c r="DJ77" t="s">
        <v>1622</v>
      </c>
      <c r="DK77" t="s">
        <v>1622</v>
      </c>
      <c r="DL77" t="s">
        <v>1622</v>
      </c>
      <c r="DM77" t="s">
        <v>1622</v>
      </c>
      <c r="DN77" t="s">
        <v>1622</v>
      </c>
      <c r="DO77" t="s">
        <v>1622</v>
      </c>
      <c r="DP77" t="s">
        <v>1622</v>
      </c>
      <c r="DQ77" t="s">
        <v>1623</v>
      </c>
      <c r="DR77" t="s">
        <v>1622</v>
      </c>
      <c r="DS77" t="s">
        <v>1622</v>
      </c>
      <c r="DT77" t="s">
        <v>1622</v>
      </c>
      <c r="DU77" t="s">
        <v>1622</v>
      </c>
      <c r="DV77" t="s">
        <v>1622</v>
      </c>
      <c r="DW77" t="s">
        <v>1623</v>
      </c>
      <c r="DX77" t="s">
        <v>1622</v>
      </c>
      <c r="DY77" t="s">
        <v>1622</v>
      </c>
      <c r="DZ77" t="s">
        <v>1622</v>
      </c>
      <c r="EA77" t="s">
        <v>1622</v>
      </c>
      <c r="EB77" t="s">
        <v>1622</v>
      </c>
      <c r="EC77" t="s">
        <v>1623</v>
      </c>
      <c r="ED77" t="s">
        <v>1622</v>
      </c>
      <c r="EE77" t="s">
        <v>1622</v>
      </c>
      <c r="EF77" t="s">
        <v>1623</v>
      </c>
      <c r="EG77" t="s">
        <v>1623</v>
      </c>
      <c r="EH77" t="s">
        <v>1623</v>
      </c>
      <c r="EI77" t="s">
        <v>1623</v>
      </c>
      <c r="EJ77" t="s">
        <v>1625</v>
      </c>
      <c r="EK77" t="s">
        <v>1624</v>
      </c>
      <c r="EL77" t="s">
        <v>1624</v>
      </c>
      <c r="EM77" t="s">
        <v>1625</v>
      </c>
      <c r="EN77" t="s">
        <v>1625</v>
      </c>
      <c r="EO77" t="s">
        <v>1625</v>
      </c>
      <c r="EP77" t="s">
        <v>1804</v>
      </c>
      <c r="EQ77" t="s">
        <v>2495</v>
      </c>
      <c r="ER77" t="s">
        <v>2495</v>
      </c>
      <c r="ES77" t="s">
        <v>1804</v>
      </c>
      <c r="ET77" t="s">
        <v>1804</v>
      </c>
      <c r="EU77" t="s">
        <v>1804</v>
      </c>
      <c r="EV77" t="s">
        <v>1626</v>
      </c>
      <c r="EW77">
        <v>186</v>
      </c>
      <c r="EX77">
        <v>3</v>
      </c>
      <c r="EY77">
        <v>75</v>
      </c>
      <c r="EZ77">
        <v>1</v>
      </c>
      <c r="FA77" t="s">
        <v>1627</v>
      </c>
      <c r="FB77" t="s">
        <v>1628</v>
      </c>
      <c r="FC77" t="s">
        <v>2496</v>
      </c>
    </row>
    <row r="78" spans="1:159">
      <c r="A78" t="s">
        <v>227</v>
      </c>
      <c r="B78" t="s">
        <v>226</v>
      </c>
      <c r="C78" t="s">
        <v>2497</v>
      </c>
      <c r="D78" t="s">
        <v>2498</v>
      </c>
      <c r="E78">
        <v>1162954154</v>
      </c>
      <c r="F78" t="s">
        <v>2499</v>
      </c>
      <c r="G78">
        <v>5</v>
      </c>
      <c r="H78">
        <v>1</v>
      </c>
      <c r="I78">
        <v>24</v>
      </c>
      <c r="J78">
        <v>4</v>
      </c>
      <c r="K78">
        <v>17</v>
      </c>
      <c r="L78">
        <v>9</v>
      </c>
      <c r="M78">
        <v>13</v>
      </c>
      <c r="N78">
        <v>67</v>
      </c>
      <c r="O78">
        <v>1</v>
      </c>
      <c r="P78" t="s">
        <v>1193</v>
      </c>
      <c r="Q78" t="s">
        <v>1612</v>
      </c>
      <c r="R78" t="s">
        <v>1612</v>
      </c>
      <c r="S78" t="s">
        <v>1193</v>
      </c>
      <c r="T78" t="s">
        <v>1193</v>
      </c>
      <c r="U78" t="s">
        <v>1193</v>
      </c>
      <c r="V78" t="s">
        <v>1193</v>
      </c>
      <c r="W78" t="s">
        <v>1193</v>
      </c>
      <c r="X78" t="s">
        <v>1193</v>
      </c>
      <c r="Y78" t="s">
        <v>1193</v>
      </c>
      <c r="Z78" t="s">
        <v>1193</v>
      </c>
      <c r="AA78" t="s">
        <v>1612</v>
      </c>
      <c r="AB78" t="s">
        <v>1612</v>
      </c>
      <c r="AC78" t="s">
        <v>1612</v>
      </c>
      <c r="AD78" t="s">
        <v>1612</v>
      </c>
      <c r="AE78" t="s">
        <v>1612</v>
      </c>
      <c r="AF78" t="s">
        <v>1612</v>
      </c>
      <c r="AG78" t="s">
        <v>1612</v>
      </c>
      <c r="AH78" t="s">
        <v>1612</v>
      </c>
      <c r="AI78" t="s">
        <v>1612</v>
      </c>
      <c r="AJ78" t="s">
        <v>1612</v>
      </c>
      <c r="AK78" t="s">
        <v>1612</v>
      </c>
      <c r="AL78" t="s">
        <v>1612</v>
      </c>
      <c r="AM78" t="s">
        <v>1612</v>
      </c>
      <c r="AN78" t="s">
        <v>1612</v>
      </c>
      <c r="AO78" t="s">
        <v>1612</v>
      </c>
      <c r="AP78" t="s">
        <v>1612</v>
      </c>
      <c r="AQ78">
        <v>9676</v>
      </c>
      <c r="AR78">
        <v>0</v>
      </c>
      <c r="AS78" t="s">
        <v>2500</v>
      </c>
      <c r="AT78" t="s">
        <v>403</v>
      </c>
      <c r="AU78">
        <v>5815250</v>
      </c>
      <c r="AV78">
        <v>5815250</v>
      </c>
      <c r="AW78">
        <v>5815250</v>
      </c>
      <c r="AX78">
        <v>5815250</v>
      </c>
      <c r="AY78">
        <v>5815250</v>
      </c>
      <c r="AZ78">
        <v>5815250</v>
      </c>
      <c r="BA78">
        <v>5815250</v>
      </c>
      <c r="BB78" t="s">
        <v>2050</v>
      </c>
      <c r="BC78">
        <v>5815250</v>
      </c>
      <c r="BD78">
        <v>5815250</v>
      </c>
      <c r="BE78">
        <v>5815250</v>
      </c>
      <c r="BF78">
        <v>5815250</v>
      </c>
      <c r="BG78">
        <v>5815250</v>
      </c>
      <c r="BH78">
        <v>5815250</v>
      </c>
      <c r="BI78">
        <v>5815250</v>
      </c>
      <c r="BJ78" t="s">
        <v>2050</v>
      </c>
      <c r="BK78" t="s">
        <v>1921</v>
      </c>
      <c r="BL78" t="s">
        <v>1214</v>
      </c>
      <c r="BM78" t="s">
        <v>2501</v>
      </c>
      <c r="BN78" t="s">
        <v>1215</v>
      </c>
      <c r="BO78" t="s">
        <v>2502</v>
      </c>
      <c r="BP78" t="s">
        <v>1214</v>
      </c>
      <c r="BQ78" t="s">
        <v>2503</v>
      </c>
      <c r="BR78" t="s">
        <v>1612</v>
      </c>
      <c r="BS78" t="s">
        <v>1217</v>
      </c>
      <c r="BT78" t="s">
        <v>2504</v>
      </c>
      <c r="BU78" t="s">
        <v>418</v>
      </c>
      <c r="BV78" t="s">
        <v>1194</v>
      </c>
      <c r="BW78" t="s">
        <v>1194</v>
      </c>
      <c r="BX78" t="s">
        <v>1194</v>
      </c>
      <c r="BY78" t="s">
        <v>1194</v>
      </c>
      <c r="BZ78" t="s">
        <v>1193</v>
      </c>
      <c r="CA78" t="s">
        <v>1194</v>
      </c>
      <c r="CB78" t="s">
        <v>1612</v>
      </c>
      <c r="CC78" t="s">
        <v>1612</v>
      </c>
      <c r="CD78" t="s">
        <v>1612</v>
      </c>
      <c r="CE78" t="s">
        <v>1612</v>
      </c>
      <c r="CF78" t="s">
        <v>421</v>
      </c>
      <c r="CG78" t="s">
        <v>1612</v>
      </c>
      <c r="CH78" t="s">
        <v>1612</v>
      </c>
      <c r="CI78" t="s">
        <v>1612</v>
      </c>
      <c r="CJ78" t="s">
        <v>1612</v>
      </c>
      <c r="CK78" t="s">
        <v>1612</v>
      </c>
      <c r="CL78" t="s">
        <v>1744</v>
      </c>
      <c r="CM78" t="s">
        <v>1612</v>
      </c>
      <c r="CN78" t="s">
        <v>1193</v>
      </c>
      <c r="CO78" t="s">
        <v>1193</v>
      </c>
      <c r="CP78" t="s">
        <v>1193</v>
      </c>
      <c r="CQ78" t="s">
        <v>1193</v>
      </c>
      <c r="CR78" t="s">
        <v>1193</v>
      </c>
      <c r="CS78" t="s">
        <v>1193</v>
      </c>
      <c r="CT78" t="s">
        <v>1193</v>
      </c>
      <c r="CU78" t="s">
        <v>1193</v>
      </c>
      <c r="CV78" t="s">
        <v>1193</v>
      </c>
      <c r="CW78" t="s">
        <v>1193</v>
      </c>
      <c r="CX78" t="s">
        <v>1193</v>
      </c>
      <c r="CY78" t="s">
        <v>1193</v>
      </c>
      <c r="CZ78" t="s">
        <v>1622</v>
      </c>
      <c r="DA78" t="s">
        <v>1622</v>
      </c>
      <c r="DB78" t="s">
        <v>1622</v>
      </c>
      <c r="DC78" t="s">
        <v>1622</v>
      </c>
      <c r="DD78" t="s">
        <v>1622</v>
      </c>
      <c r="DE78" t="s">
        <v>1622</v>
      </c>
      <c r="DF78" t="s">
        <v>1622</v>
      </c>
      <c r="DG78" t="s">
        <v>1621</v>
      </c>
      <c r="DH78" t="s">
        <v>1623</v>
      </c>
      <c r="DI78" t="s">
        <v>1622</v>
      </c>
      <c r="DJ78" t="s">
        <v>1623</v>
      </c>
      <c r="DK78" t="s">
        <v>1623</v>
      </c>
      <c r="DL78" t="s">
        <v>1623</v>
      </c>
      <c r="DM78" t="s">
        <v>1623</v>
      </c>
      <c r="DN78" t="s">
        <v>1622</v>
      </c>
      <c r="DO78" t="s">
        <v>1623</v>
      </c>
      <c r="DP78" t="s">
        <v>1623</v>
      </c>
      <c r="DQ78" t="s">
        <v>1623</v>
      </c>
      <c r="DR78" t="s">
        <v>1621</v>
      </c>
      <c r="DS78" t="s">
        <v>1622</v>
      </c>
      <c r="DT78" t="s">
        <v>1622</v>
      </c>
      <c r="DU78" t="s">
        <v>1621</v>
      </c>
      <c r="DV78" t="s">
        <v>1623</v>
      </c>
      <c r="DW78" t="s">
        <v>1623</v>
      </c>
      <c r="DX78" t="s">
        <v>1623</v>
      </c>
      <c r="DY78" t="s">
        <v>1623</v>
      </c>
      <c r="DZ78" t="s">
        <v>1623</v>
      </c>
      <c r="EA78" t="s">
        <v>1623</v>
      </c>
      <c r="EB78" t="s">
        <v>1621</v>
      </c>
      <c r="EC78" t="s">
        <v>1623</v>
      </c>
      <c r="ED78" t="s">
        <v>1622</v>
      </c>
      <c r="EE78" t="s">
        <v>1623</v>
      </c>
      <c r="EF78" t="s">
        <v>1623</v>
      </c>
      <c r="EG78" t="s">
        <v>1623</v>
      </c>
      <c r="EH78" t="s">
        <v>1623</v>
      </c>
      <c r="EI78" t="s">
        <v>1621</v>
      </c>
      <c r="EJ78" t="s">
        <v>1624</v>
      </c>
      <c r="EK78" t="s">
        <v>1624</v>
      </c>
      <c r="EL78" t="s">
        <v>1624</v>
      </c>
      <c r="EM78" t="s">
        <v>1624</v>
      </c>
      <c r="EN78" t="s">
        <v>1624</v>
      </c>
      <c r="EO78" t="s">
        <v>1624</v>
      </c>
      <c r="EP78">
        <v>42583</v>
      </c>
      <c r="EQ78">
        <v>42583</v>
      </c>
      <c r="ER78">
        <v>42583</v>
      </c>
      <c r="ES78">
        <v>42583</v>
      </c>
      <c r="ET78">
        <v>42583</v>
      </c>
      <c r="EU78">
        <v>42583</v>
      </c>
      <c r="EV78" t="s">
        <v>1643</v>
      </c>
      <c r="EW78">
        <v>4</v>
      </c>
      <c r="EX78">
        <v>2</v>
      </c>
      <c r="EY78">
        <v>0</v>
      </c>
      <c r="EZ78">
        <v>1</v>
      </c>
      <c r="FA78" t="s">
        <v>1627</v>
      </c>
      <c r="FB78" t="s">
        <v>1627</v>
      </c>
      <c r="FC78" t="s">
        <v>2505</v>
      </c>
    </row>
    <row r="79" spans="1:159">
      <c r="A79" t="s">
        <v>225</v>
      </c>
      <c r="B79" t="s">
        <v>224</v>
      </c>
      <c r="C79" t="s">
        <v>2506</v>
      </c>
      <c r="D79" t="s">
        <v>2507</v>
      </c>
      <c r="E79" t="s">
        <v>2508</v>
      </c>
      <c r="F79" t="s">
        <v>2509</v>
      </c>
      <c r="G79">
        <v>5</v>
      </c>
      <c r="H79">
        <v>1</v>
      </c>
      <c r="I79">
        <v>24</v>
      </c>
      <c r="J79">
        <v>4</v>
      </c>
      <c r="K79">
        <v>17</v>
      </c>
      <c r="L79">
        <v>9</v>
      </c>
      <c r="M79">
        <v>13</v>
      </c>
      <c r="N79">
        <v>67</v>
      </c>
      <c r="O79">
        <v>1</v>
      </c>
      <c r="P79" t="s">
        <v>1193</v>
      </c>
      <c r="Q79" t="s">
        <v>1612</v>
      </c>
      <c r="R79" t="s">
        <v>1612</v>
      </c>
      <c r="S79" t="s">
        <v>1193</v>
      </c>
      <c r="T79" t="s">
        <v>1193</v>
      </c>
      <c r="U79" t="s">
        <v>1196</v>
      </c>
      <c r="V79" t="s">
        <v>1193</v>
      </c>
      <c r="W79" t="s">
        <v>1193</v>
      </c>
      <c r="X79" t="s">
        <v>1193</v>
      </c>
      <c r="Y79" t="s">
        <v>1193</v>
      </c>
      <c r="Z79" t="s">
        <v>1193</v>
      </c>
      <c r="AA79" t="s">
        <v>1612</v>
      </c>
      <c r="AB79" t="s">
        <v>1612</v>
      </c>
      <c r="AC79">
        <v>42522</v>
      </c>
      <c r="AD79" t="s">
        <v>1612</v>
      </c>
      <c r="AE79" t="s">
        <v>1612</v>
      </c>
      <c r="AF79" t="s">
        <v>1612</v>
      </c>
      <c r="AG79" t="s">
        <v>1612</v>
      </c>
      <c r="AH79" t="s">
        <v>1612</v>
      </c>
      <c r="AI79" t="s">
        <v>1612</v>
      </c>
      <c r="AJ79" t="s">
        <v>1612</v>
      </c>
      <c r="AK79" t="s">
        <v>2510</v>
      </c>
      <c r="AL79" t="s">
        <v>1612</v>
      </c>
      <c r="AM79" t="s">
        <v>1612</v>
      </c>
      <c r="AN79" t="s">
        <v>1612</v>
      </c>
      <c r="AO79" t="s">
        <v>1612</v>
      </c>
      <c r="AP79" t="s">
        <v>1612</v>
      </c>
      <c r="AQ79">
        <v>15400</v>
      </c>
      <c r="AR79">
        <v>500000</v>
      </c>
      <c r="AS79" t="s">
        <v>2511</v>
      </c>
      <c r="AT79" t="s">
        <v>409</v>
      </c>
      <c r="AU79">
        <v>10037800</v>
      </c>
      <c r="AV79">
        <v>8298800</v>
      </c>
      <c r="AW79">
        <v>8296934</v>
      </c>
      <c r="AX79">
        <v>10139464</v>
      </c>
      <c r="AY79">
        <v>10037800</v>
      </c>
      <c r="AZ79">
        <v>8298800</v>
      </c>
      <c r="BA79">
        <v>8296934</v>
      </c>
      <c r="BB79" t="s">
        <v>2512</v>
      </c>
      <c r="BC79">
        <v>9904491</v>
      </c>
      <c r="BD79">
        <v>9031071</v>
      </c>
      <c r="BE79">
        <v>8778314</v>
      </c>
      <c r="BF79">
        <v>9059122</v>
      </c>
      <c r="BG79">
        <v>9904491</v>
      </c>
      <c r="BH79">
        <v>9031071</v>
      </c>
      <c r="BI79">
        <v>8778314</v>
      </c>
      <c r="BJ79" t="s">
        <v>2513</v>
      </c>
      <c r="BK79" t="s">
        <v>2514</v>
      </c>
      <c r="BL79" t="s">
        <v>1214</v>
      </c>
      <c r="BM79" t="s">
        <v>2515</v>
      </c>
      <c r="BN79" t="s">
        <v>1214</v>
      </c>
      <c r="BO79" t="s">
        <v>2516</v>
      </c>
      <c r="BP79" t="s">
        <v>1216</v>
      </c>
      <c r="BQ79" t="s">
        <v>2517</v>
      </c>
      <c r="BR79" t="s">
        <v>1612</v>
      </c>
      <c r="BS79" t="s">
        <v>1216</v>
      </c>
      <c r="BT79" t="s">
        <v>2518</v>
      </c>
      <c r="BU79" t="s">
        <v>417</v>
      </c>
      <c r="BV79" t="s">
        <v>1194</v>
      </c>
      <c r="BW79" t="s">
        <v>1194</v>
      </c>
      <c r="BX79" t="s">
        <v>1193</v>
      </c>
      <c r="BY79" t="s">
        <v>1193</v>
      </c>
      <c r="BZ79" t="s">
        <v>1194</v>
      </c>
      <c r="CA79" t="s">
        <v>1194</v>
      </c>
      <c r="CB79" t="s">
        <v>1612</v>
      </c>
      <c r="CC79" t="s">
        <v>1612</v>
      </c>
      <c r="CD79" t="s">
        <v>425</v>
      </c>
      <c r="CE79" t="s">
        <v>422</v>
      </c>
      <c r="CF79" t="s">
        <v>1612</v>
      </c>
      <c r="CG79" t="s">
        <v>1612</v>
      </c>
      <c r="CH79" t="s">
        <v>1612</v>
      </c>
      <c r="CI79" t="s">
        <v>1612</v>
      </c>
      <c r="CJ79" t="s">
        <v>2519</v>
      </c>
      <c r="CK79" t="s">
        <v>2520</v>
      </c>
      <c r="CL79" t="s">
        <v>1612</v>
      </c>
      <c r="CM79" t="s">
        <v>1612</v>
      </c>
      <c r="CN79" t="s">
        <v>1193</v>
      </c>
      <c r="CO79" t="s">
        <v>1193</v>
      </c>
      <c r="CP79" t="s">
        <v>1193</v>
      </c>
      <c r="CQ79" t="s">
        <v>1193</v>
      </c>
      <c r="CR79" t="s">
        <v>1193</v>
      </c>
      <c r="CS79" t="s">
        <v>1194</v>
      </c>
      <c r="CT79" t="s">
        <v>1193</v>
      </c>
      <c r="CU79" t="s">
        <v>1193</v>
      </c>
      <c r="CV79" t="s">
        <v>1193</v>
      </c>
      <c r="CW79" t="s">
        <v>1193</v>
      </c>
      <c r="CX79" t="s">
        <v>1193</v>
      </c>
      <c r="CY79" t="s">
        <v>1194</v>
      </c>
      <c r="CZ79" t="s">
        <v>1622</v>
      </c>
      <c r="DA79" t="s">
        <v>1622</v>
      </c>
      <c r="DB79" t="s">
        <v>1623</v>
      </c>
      <c r="DC79" t="s">
        <v>1622</v>
      </c>
      <c r="DD79" t="s">
        <v>1623</v>
      </c>
      <c r="DE79" t="s">
        <v>1622</v>
      </c>
      <c r="DF79" t="s">
        <v>1623</v>
      </c>
      <c r="DG79" t="s">
        <v>1622</v>
      </c>
      <c r="DH79" t="s">
        <v>1623</v>
      </c>
      <c r="DI79" t="s">
        <v>1623</v>
      </c>
      <c r="DJ79" t="s">
        <v>1623</v>
      </c>
      <c r="DK79" t="s">
        <v>1623</v>
      </c>
      <c r="DL79" t="s">
        <v>1623</v>
      </c>
      <c r="DM79" t="s">
        <v>1623</v>
      </c>
      <c r="DN79" t="s">
        <v>1623</v>
      </c>
      <c r="DO79" t="s">
        <v>1623</v>
      </c>
      <c r="DP79" t="s">
        <v>1623</v>
      </c>
      <c r="DQ79" t="s">
        <v>1623</v>
      </c>
      <c r="DR79" t="s">
        <v>1622</v>
      </c>
      <c r="DS79" t="s">
        <v>1623</v>
      </c>
      <c r="DT79" t="s">
        <v>1623</v>
      </c>
      <c r="DU79" t="s">
        <v>1622</v>
      </c>
      <c r="DV79" t="s">
        <v>1623</v>
      </c>
      <c r="DW79" t="s">
        <v>1623</v>
      </c>
      <c r="DX79" t="s">
        <v>1623</v>
      </c>
      <c r="DY79" t="s">
        <v>1623</v>
      </c>
      <c r="DZ79" t="s">
        <v>1623</v>
      </c>
      <c r="EA79" t="s">
        <v>1623</v>
      </c>
      <c r="EB79" t="s">
        <v>1622</v>
      </c>
      <c r="EC79" t="s">
        <v>1623</v>
      </c>
      <c r="ED79" t="s">
        <v>1622</v>
      </c>
      <c r="EE79" t="s">
        <v>1623</v>
      </c>
      <c r="EF79" t="s">
        <v>1623</v>
      </c>
      <c r="EG79" t="s">
        <v>1623</v>
      </c>
      <c r="EH79" t="s">
        <v>1623</v>
      </c>
      <c r="EI79" t="s">
        <v>1623</v>
      </c>
      <c r="EJ79" t="s">
        <v>1624</v>
      </c>
      <c r="EK79" t="s">
        <v>1625</v>
      </c>
      <c r="EL79" t="s">
        <v>1625</v>
      </c>
      <c r="EM79" t="s">
        <v>1624</v>
      </c>
      <c r="EN79" t="s">
        <v>1624</v>
      </c>
      <c r="EO79" t="s">
        <v>1625</v>
      </c>
      <c r="EP79" t="s">
        <v>2521</v>
      </c>
      <c r="EQ79" t="s">
        <v>2521</v>
      </c>
      <c r="ER79" t="s">
        <v>2521</v>
      </c>
      <c r="ES79" t="s">
        <v>2521</v>
      </c>
      <c r="ET79" t="s">
        <v>2521</v>
      </c>
      <c r="EU79" t="s">
        <v>2521</v>
      </c>
      <c r="EV79" t="s">
        <v>1659</v>
      </c>
      <c r="EW79">
        <v>4</v>
      </c>
      <c r="EX79">
        <v>2</v>
      </c>
      <c r="EY79">
        <v>0</v>
      </c>
      <c r="EZ79">
        <v>1</v>
      </c>
      <c r="FA79" t="s">
        <v>1675</v>
      </c>
      <c r="FB79" t="s">
        <v>1628</v>
      </c>
      <c r="FC79" t="s">
        <v>2522</v>
      </c>
    </row>
    <row r="80" spans="1:159">
      <c r="A80" t="s">
        <v>223</v>
      </c>
      <c r="B80" t="s">
        <v>222</v>
      </c>
      <c r="C80" t="s">
        <v>2523</v>
      </c>
      <c r="D80" t="s">
        <v>2524</v>
      </c>
      <c r="E80">
        <v>2030493833</v>
      </c>
      <c r="F80" t="s">
        <v>2525</v>
      </c>
      <c r="G80">
        <v>5</v>
      </c>
      <c r="H80">
        <v>1</v>
      </c>
      <c r="I80">
        <v>24</v>
      </c>
      <c r="J80">
        <v>5</v>
      </c>
      <c r="K80">
        <v>17</v>
      </c>
      <c r="L80">
        <v>9</v>
      </c>
      <c r="M80">
        <v>13</v>
      </c>
      <c r="N80">
        <v>67</v>
      </c>
      <c r="O80">
        <v>1</v>
      </c>
      <c r="P80" t="s">
        <v>1193</v>
      </c>
      <c r="Q80" t="s">
        <v>1612</v>
      </c>
      <c r="R80" t="s">
        <v>1612</v>
      </c>
      <c r="S80" t="s">
        <v>1193</v>
      </c>
      <c r="T80" t="s">
        <v>1193</v>
      </c>
      <c r="U80" t="s">
        <v>1193</v>
      </c>
      <c r="V80" t="s">
        <v>1193</v>
      </c>
      <c r="W80" t="s">
        <v>1193</v>
      </c>
      <c r="X80" t="s">
        <v>1193</v>
      </c>
      <c r="Y80" t="s">
        <v>1196</v>
      </c>
      <c r="Z80" t="s">
        <v>1193</v>
      </c>
      <c r="AA80" t="s">
        <v>1612</v>
      </c>
      <c r="AB80" t="s">
        <v>1612</v>
      </c>
      <c r="AC80" t="s">
        <v>1612</v>
      </c>
      <c r="AD80" t="s">
        <v>1612</v>
      </c>
      <c r="AE80" t="s">
        <v>1612</v>
      </c>
      <c r="AF80" t="s">
        <v>1612</v>
      </c>
      <c r="AG80">
        <v>42643</v>
      </c>
      <c r="AH80" t="s">
        <v>1612</v>
      </c>
      <c r="AI80" t="s">
        <v>1612</v>
      </c>
      <c r="AJ80" t="s">
        <v>1612</v>
      </c>
      <c r="AK80" t="s">
        <v>1612</v>
      </c>
      <c r="AL80" t="s">
        <v>1612</v>
      </c>
      <c r="AM80" t="s">
        <v>1612</v>
      </c>
      <c r="AN80" t="s">
        <v>1612</v>
      </c>
      <c r="AO80" t="s">
        <v>2526</v>
      </c>
      <c r="AP80" t="s">
        <v>1612</v>
      </c>
      <c r="AQ80">
        <v>6438</v>
      </c>
      <c r="AR80">
        <v>0</v>
      </c>
      <c r="AS80">
        <v>0</v>
      </c>
      <c r="AT80" t="s">
        <v>402</v>
      </c>
      <c r="AU80">
        <v>0</v>
      </c>
      <c r="AV80">
        <v>0</v>
      </c>
      <c r="AW80">
        <v>10921000</v>
      </c>
      <c r="AX80">
        <v>10921000</v>
      </c>
      <c r="AY80">
        <v>0</v>
      </c>
      <c r="AZ80">
        <v>0</v>
      </c>
      <c r="BA80">
        <v>13842000</v>
      </c>
      <c r="BB80">
        <v>0</v>
      </c>
      <c r="BC80">
        <v>3773426</v>
      </c>
      <c r="BD80">
        <v>4588209</v>
      </c>
      <c r="BE80">
        <v>5480364</v>
      </c>
      <c r="BF80">
        <v>8000307</v>
      </c>
      <c r="BG80">
        <v>3773426</v>
      </c>
      <c r="BH80">
        <v>4588209</v>
      </c>
      <c r="BI80">
        <v>5480364</v>
      </c>
      <c r="BJ80">
        <v>0</v>
      </c>
      <c r="BK80" t="s">
        <v>2527</v>
      </c>
      <c r="BL80" t="s">
        <v>1216</v>
      </c>
      <c r="BM80" t="s">
        <v>2528</v>
      </c>
      <c r="BN80" t="s">
        <v>1214</v>
      </c>
      <c r="BO80" t="s">
        <v>2529</v>
      </c>
      <c r="BP80" t="s">
        <v>1216</v>
      </c>
      <c r="BQ80" t="s">
        <v>2530</v>
      </c>
      <c r="BR80" t="s">
        <v>2531</v>
      </c>
      <c r="BS80" t="s">
        <v>1217</v>
      </c>
      <c r="BT80" t="s">
        <v>2531</v>
      </c>
      <c r="BU80" t="s">
        <v>417</v>
      </c>
      <c r="BV80" t="s">
        <v>1194</v>
      </c>
      <c r="BW80" t="s">
        <v>1194</v>
      </c>
      <c r="BX80" t="s">
        <v>1194</v>
      </c>
      <c r="BY80" t="s">
        <v>1193</v>
      </c>
      <c r="BZ80" t="s">
        <v>1193</v>
      </c>
      <c r="CA80" t="s">
        <v>1194</v>
      </c>
      <c r="CB80" t="s">
        <v>1612</v>
      </c>
      <c r="CC80" t="s">
        <v>1612</v>
      </c>
      <c r="CD80" t="s">
        <v>1612</v>
      </c>
      <c r="CE80" t="s">
        <v>422</v>
      </c>
      <c r="CF80" t="s">
        <v>422</v>
      </c>
      <c r="CG80" t="s">
        <v>1612</v>
      </c>
      <c r="CH80" t="s">
        <v>1612</v>
      </c>
      <c r="CI80" t="s">
        <v>1612</v>
      </c>
      <c r="CJ80" t="s">
        <v>1612</v>
      </c>
      <c r="CK80" t="s">
        <v>1612</v>
      </c>
      <c r="CL80" t="s">
        <v>1612</v>
      </c>
      <c r="CM80" t="s">
        <v>1612</v>
      </c>
      <c r="CN80" t="s">
        <v>1193</v>
      </c>
      <c r="CO80" t="s">
        <v>1193</v>
      </c>
      <c r="CP80" t="s">
        <v>1193</v>
      </c>
      <c r="CQ80" t="s">
        <v>1193</v>
      </c>
      <c r="CR80" t="s">
        <v>1193</v>
      </c>
      <c r="CS80" t="s">
        <v>1193</v>
      </c>
      <c r="CT80" t="s">
        <v>1193</v>
      </c>
      <c r="CU80" t="s">
        <v>1193</v>
      </c>
      <c r="CV80" t="s">
        <v>1193</v>
      </c>
      <c r="CW80" t="s">
        <v>1193</v>
      </c>
      <c r="CX80" t="s">
        <v>1193</v>
      </c>
      <c r="CY80" t="s">
        <v>1193</v>
      </c>
      <c r="CZ80" t="s">
        <v>1621</v>
      </c>
      <c r="DA80" t="s">
        <v>1621</v>
      </c>
      <c r="DB80" t="s">
        <v>1622</v>
      </c>
      <c r="DC80" t="s">
        <v>1621</v>
      </c>
      <c r="DD80" t="s">
        <v>1622</v>
      </c>
      <c r="DE80" t="s">
        <v>1622</v>
      </c>
      <c r="DF80" t="s">
        <v>1621</v>
      </c>
      <c r="DG80" t="s">
        <v>1621</v>
      </c>
      <c r="DH80" t="s">
        <v>1622</v>
      </c>
      <c r="DI80" t="s">
        <v>1621</v>
      </c>
      <c r="DJ80" t="s">
        <v>1622</v>
      </c>
      <c r="DK80" t="s">
        <v>1622</v>
      </c>
      <c r="DL80" t="s">
        <v>1622</v>
      </c>
      <c r="DM80" t="s">
        <v>1622</v>
      </c>
      <c r="DN80" t="s">
        <v>1621</v>
      </c>
      <c r="DO80" t="s">
        <v>1622</v>
      </c>
      <c r="DP80" t="s">
        <v>1622</v>
      </c>
      <c r="DQ80" t="s">
        <v>1622</v>
      </c>
      <c r="DR80" t="s">
        <v>1621</v>
      </c>
      <c r="DS80" t="s">
        <v>1621</v>
      </c>
      <c r="DT80" t="s">
        <v>1622</v>
      </c>
      <c r="DU80" t="s">
        <v>1621</v>
      </c>
      <c r="DV80" t="s">
        <v>1622</v>
      </c>
      <c r="DW80" t="s">
        <v>1621</v>
      </c>
      <c r="DX80" t="s">
        <v>1622</v>
      </c>
      <c r="DY80" t="s">
        <v>1622</v>
      </c>
      <c r="DZ80" t="s">
        <v>1622</v>
      </c>
      <c r="EA80" t="s">
        <v>1622</v>
      </c>
      <c r="EB80" t="s">
        <v>1621</v>
      </c>
      <c r="EC80" t="s">
        <v>1622</v>
      </c>
      <c r="ED80" t="s">
        <v>1622</v>
      </c>
      <c r="EE80" t="s">
        <v>1622</v>
      </c>
      <c r="EF80" t="s">
        <v>1622</v>
      </c>
      <c r="EG80" t="s">
        <v>1622</v>
      </c>
      <c r="EH80" t="s">
        <v>1622</v>
      </c>
      <c r="EI80" t="s">
        <v>1621</v>
      </c>
      <c r="EJ80" t="s">
        <v>1657</v>
      </c>
      <c r="EK80" t="s">
        <v>1657</v>
      </c>
      <c r="EL80" t="s">
        <v>1624</v>
      </c>
      <c r="EM80" t="s">
        <v>1657</v>
      </c>
      <c r="EN80" t="s">
        <v>1624</v>
      </c>
      <c r="EO80" t="s">
        <v>1624</v>
      </c>
      <c r="EP80">
        <v>0</v>
      </c>
      <c r="EQ80">
        <v>0</v>
      </c>
      <c r="ER80">
        <v>42614</v>
      </c>
      <c r="ES80">
        <v>0</v>
      </c>
      <c r="ET80">
        <v>42461</v>
      </c>
      <c r="EU80" t="s">
        <v>2532</v>
      </c>
      <c r="EV80" t="s">
        <v>1643</v>
      </c>
      <c r="EW80">
        <v>26</v>
      </c>
      <c r="EX80">
        <v>3</v>
      </c>
      <c r="EY80">
        <v>0</v>
      </c>
      <c r="EZ80">
        <v>1</v>
      </c>
      <c r="FA80" t="s">
        <v>1627</v>
      </c>
      <c r="FB80" t="s">
        <v>1627</v>
      </c>
      <c r="FC80" t="s">
        <v>2533</v>
      </c>
    </row>
    <row r="81" spans="1:159">
      <c r="A81" t="s">
        <v>221</v>
      </c>
      <c r="B81" t="s">
        <v>220</v>
      </c>
      <c r="C81" t="s">
        <v>2534</v>
      </c>
      <c r="D81" t="s">
        <v>2535</v>
      </c>
      <c r="E81" t="s">
        <v>2536</v>
      </c>
      <c r="F81" t="s">
        <v>2537</v>
      </c>
      <c r="G81">
        <v>5</v>
      </c>
      <c r="H81">
        <v>1</v>
      </c>
      <c r="I81">
        <v>24</v>
      </c>
      <c r="J81">
        <v>5</v>
      </c>
      <c r="K81">
        <v>17</v>
      </c>
      <c r="L81">
        <v>9</v>
      </c>
      <c r="M81">
        <v>13</v>
      </c>
      <c r="N81">
        <v>67</v>
      </c>
      <c r="O81">
        <v>1</v>
      </c>
      <c r="P81" t="s">
        <v>1193</v>
      </c>
      <c r="Q81" t="s">
        <v>1612</v>
      </c>
      <c r="R81" t="s">
        <v>1612</v>
      </c>
      <c r="S81" t="s">
        <v>1193</v>
      </c>
      <c r="T81" t="s">
        <v>1193</v>
      </c>
      <c r="U81" t="s">
        <v>1196</v>
      </c>
      <c r="V81" t="s">
        <v>1193</v>
      </c>
      <c r="W81" t="s">
        <v>1193</v>
      </c>
      <c r="X81" t="s">
        <v>1193</v>
      </c>
      <c r="Y81" t="s">
        <v>1193</v>
      </c>
      <c r="Z81" t="s">
        <v>1193</v>
      </c>
      <c r="AA81" t="s">
        <v>1612</v>
      </c>
      <c r="AB81" t="s">
        <v>1612</v>
      </c>
      <c r="AC81">
        <v>42643</v>
      </c>
      <c r="AD81" t="s">
        <v>1612</v>
      </c>
      <c r="AE81" t="s">
        <v>1612</v>
      </c>
      <c r="AF81" t="s">
        <v>1612</v>
      </c>
      <c r="AG81" t="s">
        <v>1612</v>
      </c>
      <c r="AH81" t="s">
        <v>1612</v>
      </c>
      <c r="AI81" t="s">
        <v>1612</v>
      </c>
      <c r="AJ81" t="s">
        <v>1612</v>
      </c>
      <c r="AK81" t="s">
        <v>2538</v>
      </c>
      <c r="AL81" t="s">
        <v>1612</v>
      </c>
      <c r="AM81" t="s">
        <v>1612</v>
      </c>
      <c r="AN81" t="s">
        <v>1612</v>
      </c>
      <c r="AO81" t="s">
        <v>1612</v>
      </c>
      <c r="AP81" t="s">
        <v>1612</v>
      </c>
      <c r="AQ81">
        <v>18791</v>
      </c>
      <c r="AR81">
        <v>0</v>
      </c>
      <c r="AS81" t="s">
        <v>1744</v>
      </c>
      <c r="AT81" t="s">
        <v>409</v>
      </c>
      <c r="AU81">
        <v>52999750</v>
      </c>
      <c r="AV81">
        <v>48099750</v>
      </c>
      <c r="AW81">
        <v>48099750</v>
      </c>
      <c r="AX81">
        <v>48099750</v>
      </c>
      <c r="AY81">
        <v>52999750</v>
      </c>
      <c r="AZ81">
        <v>48099750</v>
      </c>
      <c r="BA81">
        <v>48099750</v>
      </c>
      <c r="BB81">
        <v>0</v>
      </c>
      <c r="BC81">
        <v>51070750</v>
      </c>
      <c r="BD81">
        <v>48099750</v>
      </c>
      <c r="BE81">
        <v>48099750</v>
      </c>
      <c r="BF81">
        <v>50028750</v>
      </c>
      <c r="BG81">
        <v>51070750</v>
      </c>
      <c r="BH81">
        <v>48099750</v>
      </c>
      <c r="BI81">
        <v>48099750</v>
      </c>
      <c r="BJ81">
        <v>0</v>
      </c>
      <c r="BK81" t="s">
        <v>2539</v>
      </c>
      <c r="BL81" t="s">
        <v>1214</v>
      </c>
      <c r="BM81" t="s">
        <v>2540</v>
      </c>
      <c r="BN81" t="s">
        <v>1217</v>
      </c>
      <c r="BO81" t="s">
        <v>2541</v>
      </c>
      <c r="BP81" t="s">
        <v>1217</v>
      </c>
      <c r="BQ81" t="s">
        <v>2542</v>
      </c>
      <c r="BR81" t="s">
        <v>1612</v>
      </c>
      <c r="BS81" t="s">
        <v>1217</v>
      </c>
      <c r="BT81" t="s">
        <v>2543</v>
      </c>
      <c r="BU81" t="s">
        <v>417</v>
      </c>
      <c r="BV81" t="s">
        <v>1193</v>
      </c>
      <c r="BW81" t="s">
        <v>1193</v>
      </c>
      <c r="BX81" t="s">
        <v>1193</v>
      </c>
      <c r="BY81" t="s">
        <v>1193</v>
      </c>
      <c r="BZ81" t="s">
        <v>1193</v>
      </c>
      <c r="CA81" t="s">
        <v>1193</v>
      </c>
      <c r="CB81" t="s">
        <v>421</v>
      </c>
      <c r="CC81" t="s">
        <v>421</v>
      </c>
      <c r="CD81" t="s">
        <v>421</v>
      </c>
      <c r="CE81" t="s">
        <v>421</v>
      </c>
      <c r="CF81" t="s">
        <v>421</v>
      </c>
      <c r="CG81" t="s">
        <v>421</v>
      </c>
      <c r="CH81" t="s">
        <v>1744</v>
      </c>
      <c r="CI81" t="s">
        <v>1744</v>
      </c>
      <c r="CJ81" t="s">
        <v>1744</v>
      </c>
      <c r="CK81" t="s">
        <v>1744</v>
      </c>
      <c r="CL81" t="s">
        <v>1744</v>
      </c>
      <c r="CM81" t="s">
        <v>1744</v>
      </c>
      <c r="CN81" t="s">
        <v>1193</v>
      </c>
      <c r="CO81" t="s">
        <v>1193</v>
      </c>
      <c r="CP81" t="s">
        <v>1193</v>
      </c>
      <c r="CQ81" t="s">
        <v>1193</v>
      </c>
      <c r="CR81" t="s">
        <v>1193</v>
      </c>
      <c r="CS81" t="s">
        <v>1193</v>
      </c>
      <c r="CT81" t="s">
        <v>1193</v>
      </c>
      <c r="CU81" t="s">
        <v>1193</v>
      </c>
      <c r="CV81" t="s">
        <v>1193</v>
      </c>
      <c r="CW81" t="s">
        <v>1193</v>
      </c>
      <c r="CX81" t="s">
        <v>1193</v>
      </c>
      <c r="CY81" t="s">
        <v>1193</v>
      </c>
      <c r="CZ81" t="s">
        <v>1622</v>
      </c>
      <c r="DA81" t="s">
        <v>1622</v>
      </c>
      <c r="DB81" t="s">
        <v>1622</v>
      </c>
      <c r="DC81" t="s">
        <v>1622</v>
      </c>
      <c r="DD81" t="s">
        <v>1622</v>
      </c>
      <c r="DE81" t="s">
        <v>1622</v>
      </c>
      <c r="DF81" t="s">
        <v>1622</v>
      </c>
      <c r="DG81" t="s">
        <v>1622</v>
      </c>
      <c r="DH81" t="s">
        <v>1622</v>
      </c>
      <c r="DI81" t="s">
        <v>1622</v>
      </c>
      <c r="DJ81" t="s">
        <v>1622</v>
      </c>
      <c r="DK81" t="s">
        <v>1622</v>
      </c>
      <c r="DL81" t="s">
        <v>1622</v>
      </c>
      <c r="DM81" t="s">
        <v>1622</v>
      </c>
      <c r="DN81" t="s">
        <v>1622</v>
      </c>
      <c r="DO81" t="s">
        <v>1622</v>
      </c>
      <c r="DP81" t="s">
        <v>1622</v>
      </c>
      <c r="DQ81" t="s">
        <v>1622</v>
      </c>
      <c r="DR81" t="s">
        <v>1622</v>
      </c>
      <c r="DS81" t="s">
        <v>1622</v>
      </c>
      <c r="DT81" t="s">
        <v>1622</v>
      </c>
      <c r="DU81" t="s">
        <v>1621</v>
      </c>
      <c r="DV81" t="s">
        <v>1622</v>
      </c>
      <c r="DW81" t="s">
        <v>1622</v>
      </c>
      <c r="DX81" t="s">
        <v>1622</v>
      </c>
      <c r="DY81" t="s">
        <v>1622</v>
      </c>
      <c r="DZ81" t="s">
        <v>1622</v>
      </c>
      <c r="EA81" t="s">
        <v>1622</v>
      </c>
      <c r="EB81" t="s">
        <v>1621</v>
      </c>
      <c r="EC81" t="s">
        <v>1622</v>
      </c>
      <c r="ED81" t="s">
        <v>1622</v>
      </c>
      <c r="EE81" t="s">
        <v>1622</v>
      </c>
      <c r="EF81" t="s">
        <v>1622</v>
      </c>
      <c r="EG81" t="s">
        <v>1622</v>
      </c>
      <c r="EH81" t="s">
        <v>1622</v>
      </c>
      <c r="EI81" t="s">
        <v>1621</v>
      </c>
      <c r="EJ81" t="s">
        <v>1624</v>
      </c>
      <c r="EK81" t="s">
        <v>1624</v>
      </c>
      <c r="EL81" t="s">
        <v>1624</v>
      </c>
      <c r="EM81" t="s">
        <v>1624</v>
      </c>
      <c r="EN81" t="s">
        <v>1624</v>
      </c>
      <c r="EO81" t="s">
        <v>1624</v>
      </c>
      <c r="EP81">
        <v>42643</v>
      </c>
      <c r="EQ81">
        <v>42643</v>
      </c>
      <c r="ER81">
        <v>42643</v>
      </c>
      <c r="ES81">
        <v>42643</v>
      </c>
      <c r="ET81">
        <v>42643</v>
      </c>
      <c r="EU81">
        <v>42643</v>
      </c>
      <c r="EV81" t="s">
        <v>1706</v>
      </c>
      <c r="EW81">
        <v>62</v>
      </c>
      <c r="EX81">
        <v>20</v>
      </c>
      <c r="EY81">
        <v>0</v>
      </c>
      <c r="EZ81">
        <v>1</v>
      </c>
      <c r="FA81" t="s">
        <v>1675</v>
      </c>
      <c r="FB81" t="s">
        <v>1675</v>
      </c>
      <c r="FC81" t="s">
        <v>2544</v>
      </c>
    </row>
    <row r="82" spans="1:159">
      <c r="A82" t="s">
        <v>219</v>
      </c>
      <c r="B82" t="s">
        <v>218</v>
      </c>
      <c r="C82" t="s">
        <v>2545</v>
      </c>
      <c r="D82" t="s">
        <v>2546</v>
      </c>
      <c r="E82" t="s">
        <v>2547</v>
      </c>
      <c r="F82" t="s">
        <v>2548</v>
      </c>
      <c r="G82">
        <v>5</v>
      </c>
      <c r="H82">
        <v>1</v>
      </c>
      <c r="I82">
        <v>24</v>
      </c>
      <c r="J82">
        <v>5</v>
      </c>
      <c r="K82">
        <v>17</v>
      </c>
      <c r="L82">
        <v>9</v>
      </c>
      <c r="M82">
        <v>13</v>
      </c>
      <c r="N82">
        <v>67</v>
      </c>
      <c r="O82">
        <v>1</v>
      </c>
      <c r="P82" t="s">
        <v>1193</v>
      </c>
      <c r="Q82" t="s">
        <v>1612</v>
      </c>
      <c r="R82" t="s">
        <v>1612</v>
      </c>
      <c r="S82" t="s">
        <v>1193</v>
      </c>
      <c r="T82" t="s">
        <v>1193</v>
      </c>
      <c r="U82" t="s">
        <v>1193</v>
      </c>
      <c r="V82" t="s">
        <v>1193</v>
      </c>
      <c r="W82" t="s">
        <v>1193</v>
      </c>
      <c r="X82" t="s">
        <v>1193</v>
      </c>
      <c r="Y82" t="s">
        <v>1193</v>
      </c>
      <c r="Z82" t="s">
        <v>1193</v>
      </c>
      <c r="AA82" t="s">
        <v>1612</v>
      </c>
      <c r="AB82" t="s">
        <v>1612</v>
      </c>
      <c r="AC82" t="s">
        <v>1612</v>
      </c>
      <c r="AD82" t="s">
        <v>1612</v>
      </c>
      <c r="AE82" t="s">
        <v>1612</v>
      </c>
      <c r="AF82" t="s">
        <v>1612</v>
      </c>
      <c r="AG82" t="s">
        <v>1612</v>
      </c>
      <c r="AH82" t="s">
        <v>1612</v>
      </c>
      <c r="AI82" t="s">
        <v>1612</v>
      </c>
      <c r="AJ82" t="s">
        <v>1612</v>
      </c>
      <c r="AK82" t="s">
        <v>1612</v>
      </c>
      <c r="AL82" t="s">
        <v>1612</v>
      </c>
      <c r="AM82" t="s">
        <v>1612</v>
      </c>
      <c r="AN82" t="s">
        <v>1612</v>
      </c>
      <c r="AO82" t="s">
        <v>1612</v>
      </c>
      <c r="AP82" t="s">
        <v>1612</v>
      </c>
      <c r="AQ82">
        <v>14981.965988532689</v>
      </c>
      <c r="AR82">
        <v>0</v>
      </c>
      <c r="AS82" t="s">
        <v>2549</v>
      </c>
      <c r="AT82" t="s">
        <v>402</v>
      </c>
      <c r="AU82">
        <v>13919241</v>
      </c>
      <c r="AV82">
        <v>13919241</v>
      </c>
      <c r="AW82">
        <v>18131937</v>
      </c>
      <c r="AX82">
        <v>18131937</v>
      </c>
      <c r="AY82">
        <v>13919241</v>
      </c>
      <c r="AZ82">
        <v>13919241</v>
      </c>
      <c r="BA82">
        <v>18131937</v>
      </c>
      <c r="BB82" t="s">
        <v>2550</v>
      </c>
      <c r="BC82">
        <v>13919241</v>
      </c>
      <c r="BD82">
        <v>13919241</v>
      </c>
      <c r="BE82">
        <v>18131937</v>
      </c>
      <c r="BF82">
        <v>18131937</v>
      </c>
      <c r="BG82">
        <v>13919240</v>
      </c>
      <c r="BH82">
        <v>13919241</v>
      </c>
      <c r="BI82">
        <v>18161937</v>
      </c>
      <c r="BJ82" t="s">
        <v>2551</v>
      </c>
      <c r="BK82" t="s">
        <v>2552</v>
      </c>
      <c r="BL82" t="s">
        <v>1215</v>
      </c>
      <c r="BM82" t="s">
        <v>2553</v>
      </c>
      <c r="BN82" t="s">
        <v>1214</v>
      </c>
      <c r="BO82" t="s">
        <v>2554</v>
      </c>
      <c r="BP82" t="s">
        <v>1214</v>
      </c>
      <c r="BQ82" t="s">
        <v>2555</v>
      </c>
      <c r="BR82" t="s">
        <v>1612</v>
      </c>
      <c r="BS82" t="s">
        <v>1217</v>
      </c>
      <c r="BT82" t="s">
        <v>2556</v>
      </c>
      <c r="BU82" t="s">
        <v>416</v>
      </c>
      <c r="BV82" t="s">
        <v>1194</v>
      </c>
      <c r="BW82" t="s">
        <v>1194</v>
      </c>
      <c r="BX82" t="s">
        <v>1194</v>
      </c>
      <c r="BY82" t="s">
        <v>1194</v>
      </c>
      <c r="BZ82" t="s">
        <v>1194</v>
      </c>
      <c r="CA82" t="s">
        <v>1194</v>
      </c>
      <c r="CB82" t="s">
        <v>1612</v>
      </c>
      <c r="CC82" t="s">
        <v>1612</v>
      </c>
      <c r="CD82" t="s">
        <v>1612</v>
      </c>
      <c r="CE82" t="s">
        <v>1612</v>
      </c>
      <c r="CF82" t="s">
        <v>1612</v>
      </c>
      <c r="CG82" t="s">
        <v>1612</v>
      </c>
      <c r="CH82" t="s">
        <v>1612</v>
      </c>
      <c r="CI82" t="s">
        <v>1612</v>
      </c>
      <c r="CJ82" t="s">
        <v>1612</v>
      </c>
      <c r="CK82" t="s">
        <v>1612</v>
      </c>
      <c r="CL82" t="s">
        <v>1612</v>
      </c>
      <c r="CM82" t="s">
        <v>1612</v>
      </c>
      <c r="CN82" t="s">
        <v>1193</v>
      </c>
      <c r="CO82" t="s">
        <v>1193</v>
      </c>
      <c r="CP82" t="s">
        <v>1194</v>
      </c>
      <c r="CQ82" t="s">
        <v>1193</v>
      </c>
      <c r="CR82" t="s">
        <v>1193</v>
      </c>
      <c r="CS82" t="s">
        <v>1193</v>
      </c>
      <c r="CT82" t="s">
        <v>1193</v>
      </c>
      <c r="CU82" t="s">
        <v>1193</v>
      </c>
      <c r="CV82" t="s">
        <v>1193</v>
      </c>
      <c r="CW82" t="s">
        <v>1193</v>
      </c>
      <c r="CX82" t="s">
        <v>1194</v>
      </c>
      <c r="CY82" t="s">
        <v>1194</v>
      </c>
      <c r="CZ82" t="s">
        <v>1622</v>
      </c>
      <c r="DA82" t="s">
        <v>1622</v>
      </c>
      <c r="DB82" t="s">
        <v>1623</v>
      </c>
      <c r="DC82" t="s">
        <v>1622</v>
      </c>
      <c r="DD82" t="s">
        <v>1622</v>
      </c>
      <c r="DE82" t="s">
        <v>1623</v>
      </c>
      <c r="DF82" t="s">
        <v>1623</v>
      </c>
      <c r="DG82" t="s">
        <v>1623</v>
      </c>
      <c r="DH82" t="s">
        <v>1623</v>
      </c>
      <c r="DI82" t="s">
        <v>1623</v>
      </c>
      <c r="DJ82" t="s">
        <v>1622</v>
      </c>
      <c r="DK82" t="s">
        <v>1623</v>
      </c>
      <c r="DL82" t="s">
        <v>1623</v>
      </c>
      <c r="DM82" t="s">
        <v>1623</v>
      </c>
      <c r="DN82" t="s">
        <v>1623</v>
      </c>
      <c r="DO82" t="s">
        <v>1622</v>
      </c>
      <c r="DP82" t="s">
        <v>1622</v>
      </c>
      <c r="DQ82" t="s">
        <v>1623</v>
      </c>
      <c r="DR82" t="s">
        <v>1622</v>
      </c>
      <c r="DS82" t="s">
        <v>1623</v>
      </c>
      <c r="DT82" t="s">
        <v>1622</v>
      </c>
      <c r="DU82" t="s">
        <v>1622</v>
      </c>
      <c r="DV82" t="s">
        <v>1623</v>
      </c>
      <c r="DW82" t="s">
        <v>1623</v>
      </c>
      <c r="DX82" t="s">
        <v>1623</v>
      </c>
      <c r="DY82" t="s">
        <v>1623</v>
      </c>
      <c r="DZ82" t="s">
        <v>1622</v>
      </c>
      <c r="EA82" t="s">
        <v>1623</v>
      </c>
      <c r="EB82" t="s">
        <v>1623</v>
      </c>
      <c r="EC82" t="s">
        <v>1623</v>
      </c>
      <c r="ED82" t="s">
        <v>1623</v>
      </c>
      <c r="EE82" t="s">
        <v>1623</v>
      </c>
      <c r="EF82" t="s">
        <v>1623</v>
      </c>
      <c r="EG82" t="s">
        <v>1623</v>
      </c>
      <c r="EH82" t="s">
        <v>1623</v>
      </c>
      <c r="EI82" t="s">
        <v>1623</v>
      </c>
      <c r="EJ82" t="s">
        <v>1624</v>
      </c>
      <c r="EK82" t="s">
        <v>1624</v>
      </c>
      <c r="EL82" t="s">
        <v>1624</v>
      </c>
      <c r="EM82" t="s">
        <v>1624</v>
      </c>
      <c r="EN82" t="s">
        <v>1624</v>
      </c>
      <c r="EO82" t="s">
        <v>1624</v>
      </c>
      <c r="EP82" t="s">
        <v>2557</v>
      </c>
      <c r="EQ82" t="s">
        <v>2557</v>
      </c>
      <c r="ER82" t="s">
        <v>2557</v>
      </c>
      <c r="ES82" t="s">
        <v>2557</v>
      </c>
      <c r="ET82" t="s">
        <v>2557</v>
      </c>
      <c r="EU82" t="s">
        <v>2557</v>
      </c>
      <c r="EV82" t="s">
        <v>1626</v>
      </c>
      <c r="EW82">
        <v>4</v>
      </c>
      <c r="EX82">
        <v>2</v>
      </c>
      <c r="EY82">
        <v>0</v>
      </c>
      <c r="EZ82">
        <v>1</v>
      </c>
      <c r="FA82" t="s">
        <v>1628</v>
      </c>
      <c r="FB82" t="s">
        <v>1628</v>
      </c>
      <c r="FC82" t="s">
        <v>2558</v>
      </c>
    </row>
    <row r="83" spans="1:159">
      <c r="A83" t="s">
        <v>217</v>
      </c>
      <c r="B83" t="s">
        <v>216</v>
      </c>
      <c r="C83" t="s">
        <v>2559</v>
      </c>
      <c r="D83" t="s">
        <v>2560</v>
      </c>
      <c r="E83">
        <v>7852542550</v>
      </c>
      <c r="F83" t="s">
        <v>2561</v>
      </c>
      <c r="G83">
        <v>5</v>
      </c>
      <c r="H83">
        <v>1</v>
      </c>
      <c r="I83">
        <v>24</v>
      </c>
      <c r="J83">
        <v>5</v>
      </c>
      <c r="K83">
        <v>17</v>
      </c>
      <c r="L83">
        <v>9</v>
      </c>
      <c r="M83">
        <v>13</v>
      </c>
      <c r="N83">
        <v>67</v>
      </c>
      <c r="O83">
        <v>1</v>
      </c>
      <c r="P83" t="s">
        <v>1193</v>
      </c>
      <c r="Q83" t="s">
        <v>1612</v>
      </c>
      <c r="R83" t="s">
        <v>1612</v>
      </c>
      <c r="S83" t="s">
        <v>1193</v>
      </c>
      <c r="T83" t="s">
        <v>1193</v>
      </c>
      <c r="U83" t="s">
        <v>1193</v>
      </c>
      <c r="V83" t="s">
        <v>1193</v>
      </c>
      <c r="W83" t="s">
        <v>1193</v>
      </c>
      <c r="X83" t="s">
        <v>1193</v>
      </c>
      <c r="Y83" t="s">
        <v>1193</v>
      </c>
      <c r="Z83" t="s">
        <v>1193</v>
      </c>
      <c r="AA83" t="s">
        <v>1612</v>
      </c>
      <c r="AB83" t="s">
        <v>1612</v>
      </c>
      <c r="AC83" t="s">
        <v>1612</v>
      </c>
      <c r="AD83" t="s">
        <v>1612</v>
      </c>
      <c r="AE83" t="s">
        <v>1612</v>
      </c>
      <c r="AF83" t="s">
        <v>1612</v>
      </c>
      <c r="AG83" t="s">
        <v>1612</v>
      </c>
      <c r="AH83" t="s">
        <v>1612</v>
      </c>
      <c r="AI83" t="s">
        <v>1612</v>
      </c>
      <c r="AJ83" t="s">
        <v>1612</v>
      </c>
      <c r="AK83" t="s">
        <v>1612</v>
      </c>
      <c r="AL83" t="s">
        <v>1612</v>
      </c>
      <c r="AM83" t="s">
        <v>1612</v>
      </c>
      <c r="AN83" t="s">
        <v>1612</v>
      </c>
      <c r="AO83" t="s">
        <v>1612</v>
      </c>
      <c r="AP83" t="s">
        <v>1612</v>
      </c>
      <c r="AQ83">
        <v>6504</v>
      </c>
      <c r="AR83">
        <v>0</v>
      </c>
      <c r="AS83">
        <v>0</v>
      </c>
      <c r="AT83" t="s">
        <v>403</v>
      </c>
      <c r="AU83">
        <v>3255250</v>
      </c>
      <c r="AV83">
        <v>3255250</v>
      </c>
      <c r="AW83">
        <v>3255250</v>
      </c>
      <c r="AX83">
        <v>3255250</v>
      </c>
      <c r="AY83">
        <v>3255250</v>
      </c>
      <c r="AZ83">
        <v>3255250</v>
      </c>
      <c r="BA83">
        <v>3255250</v>
      </c>
      <c r="BB83">
        <v>0</v>
      </c>
      <c r="BC83">
        <v>3255250</v>
      </c>
      <c r="BD83">
        <v>3255250</v>
      </c>
      <c r="BE83">
        <v>3255250</v>
      </c>
      <c r="BF83">
        <v>3255250</v>
      </c>
      <c r="BG83">
        <v>3464733</v>
      </c>
      <c r="BH83">
        <v>3501550</v>
      </c>
      <c r="BI83">
        <v>2916813</v>
      </c>
      <c r="BJ83">
        <v>0</v>
      </c>
      <c r="BK83" t="s">
        <v>2562</v>
      </c>
      <c r="BL83" t="s">
        <v>1215</v>
      </c>
      <c r="BM83" t="s">
        <v>2563</v>
      </c>
      <c r="BN83" t="s">
        <v>1217</v>
      </c>
      <c r="BO83" t="s">
        <v>2564</v>
      </c>
      <c r="BP83" t="s">
        <v>1217</v>
      </c>
      <c r="BQ83" t="s">
        <v>2564</v>
      </c>
      <c r="BR83" t="s">
        <v>1612</v>
      </c>
      <c r="BS83" t="s">
        <v>1217</v>
      </c>
      <c r="BT83" t="s">
        <v>2564</v>
      </c>
      <c r="BU83" t="s">
        <v>417</v>
      </c>
      <c r="BV83" t="s">
        <v>1194</v>
      </c>
      <c r="BW83" t="s">
        <v>1194</v>
      </c>
      <c r="BX83" t="s">
        <v>1193</v>
      </c>
      <c r="BY83" t="s">
        <v>1193</v>
      </c>
      <c r="BZ83" t="s">
        <v>1193</v>
      </c>
      <c r="CA83" t="s">
        <v>1193</v>
      </c>
      <c r="CB83" t="s">
        <v>1612</v>
      </c>
      <c r="CC83" t="s">
        <v>1612</v>
      </c>
      <c r="CD83" t="s">
        <v>422</v>
      </c>
      <c r="CE83" t="s">
        <v>427</v>
      </c>
      <c r="CF83" t="s">
        <v>426</v>
      </c>
      <c r="CG83" t="s">
        <v>422</v>
      </c>
      <c r="CH83" t="s">
        <v>1612</v>
      </c>
      <c r="CI83" t="s">
        <v>1612</v>
      </c>
      <c r="CJ83" t="s">
        <v>1612</v>
      </c>
      <c r="CK83" t="s">
        <v>1612</v>
      </c>
      <c r="CL83" t="s">
        <v>1612</v>
      </c>
      <c r="CM83" t="s">
        <v>1612</v>
      </c>
      <c r="CN83" t="s">
        <v>1193</v>
      </c>
      <c r="CO83" t="s">
        <v>1194</v>
      </c>
      <c r="CP83" t="s">
        <v>1193</v>
      </c>
      <c r="CQ83" t="s">
        <v>1193</v>
      </c>
      <c r="CR83" t="s">
        <v>1193</v>
      </c>
      <c r="CS83" t="s">
        <v>1193</v>
      </c>
      <c r="CT83" t="s">
        <v>1193</v>
      </c>
      <c r="CU83" t="s">
        <v>1193</v>
      </c>
      <c r="CV83" t="s">
        <v>1193</v>
      </c>
      <c r="CW83" t="s">
        <v>1193</v>
      </c>
      <c r="CX83" t="s">
        <v>1193</v>
      </c>
      <c r="CY83" t="s">
        <v>1193</v>
      </c>
      <c r="CZ83" t="s">
        <v>1621</v>
      </c>
      <c r="DA83" t="s">
        <v>1622</v>
      </c>
      <c r="DB83" t="s">
        <v>1622</v>
      </c>
      <c r="DC83" t="s">
        <v>1621</v>
      </c>
      <c r="DD83" t="s">
        <v>1623</v>
      </c>
      <c r="DE83" t="s">
        <v>1621</v>
      </c>
      <c r="DF83" t="s">
        <v>1622</v>
      </c>
      <c r="DG83" t="s">
        <v>1621</v>
      </c>
      <c r="DH83" t="s">
        <v>1623</v>
      </c>
      <c r="DI83" t="s">
        <v>1622</v>
      </c>
      <c r="DJ83" t="s">
        <v>1623</v>
      </c>
      <c r="DK83" t="s">
        <v>1622</v>
      </c>
      <c r="DL83" t="s">
        <v>1622</v>
      </c>
      <c r="DM83" t="s">
        <v>1623</v>
      </c>
      <c r="DN83" t="s">
        <v>1621</v>
      </c>
      <c r="DO83" t="s">
        <v>1622</v>
      </c>
      <c r="DP83" t="s">
        <v>1623</v>
      </c>
      <c r="DQ83" t="s">
        <v>1622</v>
      </c>
      <c r="DR83" t="s">
        <v>1621</v>
      </c>
      <c r="DS83" t="s">
        <v>1622</v>
      </c>
      <c r="DT83" t="s">
        <v>1623</v>
      </c>
      <c r="DU83" t="s">
        <v>1621</v>
      </c>
      <c r="DV83" t="s">
        <v>1623</v>
      </c>
      <c r="DW83" t="s">
        <v>1621</v>
      </c>
      <c r="DX83" t="s">
        <v>1623</v>
      </c>
      <c r="DY83" t="s">
        <v>1623</v>
      </c>
      <c r="DZ83" t="s">
        <v>1623</v>
      </c>
      <c r="EA83" t="s">
        <v>1623</v>
      </c>
      <c r="EB83" t="s">
        <v>1621</v>
      </c>
      <c r="EC83" t="s">
        <v>1623</v>
      </c>
      <c r="ED83" t="s">
        <v>1621</v>
      </c>
      <c r="EE83" t="s">
        <v>1622</v>
      </c>
      <c r="EF83" t="s">
        <v>1623</v>
      </c>
      <c r="EG83" t="s">
        <v>1621</v>
      </c>
      <c r="EH83" t="s">
        <v>1623</v>
      </c>
      <c r="EI83" t="s">
        <v>1621</v>
      </c>
      <c r="EJ83" t="s">
        <v>1625</v>
      </c>
      <c r="EK83" t="s">
        <v>1625</v>
      </c>
      <c r="EL83" t="s">
        <v>1625</v>
      </c>
      <c r="EM83" t="s">
        <v>1625</v>
      </c>
      <c r="EN83" t="s">
        <v>1625</v>
      </c>
      <c r="EO83" t="s">
        <v>1625</v>
      </c>
      <c r="EP83" t="s">
        <v>1705</v>
      </c>
      <c r="EQ83" t="s">
        <v>1705</v>
      </c>
      <c r="ER83" t="s">
        <v>1705</v>
      </c>
      <c r="ES83" t="s">
        <v>1705</v>
      </c>
      <c r="ET83" t="s">
        <v>1705</v>
      </c>
      <c r="EU83" t="s">
        <v>1705</v>
      </c>
      <c r="EV83" t="s">
        <v>1659</v>
      </c>
      <c r="EW83">
        <v>26</v>
      </c>
      <c r="EX83">
        <v>0</v>
      </c>
      <c r="EY83">
        <v>0</v>
      </c>
      <c r="EZ83">
        <v>1</v>
      </c>
      <c r="FA83" t="s">
        <v>1627</v>
      </c>
      <c r="FB83" t="s">
        <v>1627</v>
      </c>
      <c r="FC83" t="s">
        <v>2565</v>
      </c>
    </row>
    <row r="84" spans="1:159">
      <c r="A84" t="s">
        <v>215</v>
      </c>
      <c r="B84" t="s">
        <v>214</v>
      </c>
      <c r="C84" t="s">
        <v>2566</v>
      </c>
      <c r="D84" t="s">
        <v>2567</v>
      </c>
      <c r="E84" t="s">
        <v>2568</v>
      </c>
      <c r="F84" t="s">
        <v>2569</v>
      </c>
      <c r="G84">
        <v>5</v>
      </c>
      <c r="H84">
        <v>1</v>
      </c>
      <c r="I84">
        <v>24</v>
      </c>
      <c r="J84">
        <v>4</v>
      </c>
      <c r="K84">
        <v>17</v>
      </c>
      <c r="L84">
        <v>9</v>
      </c>
      <c r="M84">
        <v>13</v>
      </c>
      <c r="N84">
        <v>67</v>
      </c>
      <c r="O84">
        <v>1</v>
      </c>
      <c r="P84" t="s">
        <v>1193</v>
      </c>
      <c r="Q84" t="s">
        <v>1612</v>
      </c>
      <c r="R84" t="s">
        <v>1612</v>
      </c>
      <c r="S84" t="s">
        <v>1193</v>
      </c>
      <c r="T84" t="s">
        <v>1193</v>
      </c>
      <c r="U84" t="s">
        <v>1193</v>
      </c>
      <c r="V84" t="s">
        <v>1193</v>
      </c>
      <c r="W84" t="s">
        <v>1193</v>
      </c>
      <c r="X84" t="s">
        <v>1193</v>
      </c>
      <c r="Y84" t="s">
        <v>1196</v>
      </c>
      <c r="Z84" t="s">
        <v>1196</v>
      </c>
      <c r="AA84" t="s">
        <v>1612</v>
      </c>
      <c r="AB84" t="s">
        <v>1612</v>
      </c>
      <c r="AC84" t="s">
        <v>1612</v>
      </c>
      <c r="AD84" t="s">
        <v>1612</v>
      </c>
      <c r="AE84" t="s">
        <v>1612</v>
      </c>
      <c r="AF84" t="s">
        <v>1612</v>
      </c>
      <c r="AG84">
        <v>42460</v>
      </c>
      <c r="AH84">
        <v>42460</v>
      </c>
      <c r="AI84" t="s">
        <v>1612</v>
      </c>
      <c r="AJ84" t="s">
        <v>1612</v>
      </c>
      <c r="AK84" t="s">
        <v>1612</v>
      </c>
      <c r="AL84" t="s">
        <v>1612</v>
      </c>
      <c r="AM84" t="s">
        <v>1612</v>
      </c>
      <c r="AN84" t="s">
        <v>1612</v>
      </c>
      <c r="AO84" t="s">
        <v>2570</v>
      </c>
      <c r="AP84" t="s">
        <v>2571</v>
      </c>
      <c r="AQ84">
        <v>16722</v>
      </c>
      <c r="AR84">
        <v>832334.495412844</v>
      </c>
      <c r="AS84" t="s">
        <v>2572</v>
      </c>
      <c r="AT84" t="s">
        <v>402</v>
      </c>
      <c r="AU84">
        <v>10965250</v>
      </c>
      <c r="AV84">
        <v>10965250</v>
      </c>
      <c r="AW84">
        <v>10965250</v>
      </c>
      <c r="AX84">
        <v>10965250</v>
      </c>
      <c r="AY84">
        <v>10965250</v>
      </c>
      <c r="AZ84">
        <v>10965250</v>
      </c>
      <c r="BA84">
        <v>10965250</v>
      </c>
      <c r="BB84" t="s">
        <v>2573</v>
      </c>
      <c r="BC84">
        <v>10192329</v>
      </c>
      <c r="BD84">
        <v>10773675</v>
      </c>
      <c r="BE84">
        <v>11148360</v>
      </c>
      <c r="BF84">
        <v>11746726</v>
      </c>
      <c r="BG84">
        <v>10192329</v>
      </c>
      <c r="BH84">
        <v>10773675</v>
      </c>
      <c r="BI84">
        <v>11108360.311988872</v>
      </c>
      <c r="BJ84" t="s">
        <v>2573</v>
      </c>
      <c r="BK84" t="s">
        <v>2574</v>
      </c>
      <c r="BL84" t="s">
        <v>1215</v>
      </c>
      <c r="BM84" t="s">
        <v>2575</v>
      </c>
      <c r="BN84" t="s">
        <v>1214</v>
      </c>
      <c r="BO84" t="s">
        <v>2576</v>
      </c>
      <c r="BP84" t="s">
        <v>1215</v>
      </c>
      <c r="BQ84" t="s">
        <v>2577</v>
      </c>
      <c r="BR84" t="s">
        <v>1612</v>
      </c>
      <c r="BS84" t="s">
        <v>1214</v>
      </c>
      <c r="BT84" t="s">
        <v>2578</v>
      </c>
      <c r="BU84" t="s">
        <v>417</v>
      </c>
      <c r="BV84" t="s">
        <v>1194</v>
      </c>
      <c r="BW84" t="s">
        <v>1194</v>
      </c>
      <c r="BX84" t="s">
        <v>1193</v>
      </c>
      <c r="BY84" t="s">
        <v>1193</v>
      </c>
      <c r="BZ84" t="s">
        <v>1193</v>
      </c>
      <c r="CA84" t="s">
        <v>1194</v>
      </c>
      <c r="CB84" t="s">
        <v>1612</v>
      </c>
      <c r="CC84" t="s">
        <v>1612</v>
      </c>
      <c r="CD84" t="s">
        <v>421</v>
      </c>
      <c r="CE84" t="s">
        <v>422</v>
      </c>
      <c r="CF84" t="s">
        <v>422</v>
      </c>
      <c r="CG84" t="s">
        <v>1612</v>
      </c>
      <c r="CH84" t="s">
        <v>1612</v>
      </c>
      <c r="CI84" t="s">
        <v>1612</v>
      </c>
      <c r="CJ84" t="s">
        <v>1612</v>
      </c>
      <c r="CK84" t="s">
        <v>1612</v>
      </c>
      <c r="CL84" t="s">
        <v>1612</v>
      </c>
      <c r="CM84" t="s">
        <v>1612</v>
      </c>
      <c r="CN84" t="s">
        <v>1193</v>
      </c>
      <c r="CO84" t="s">
        <v>1193</v>
      </c>
      <c r="CP84" t="s">
        <v>1193</v>
      </c>
      <c r="CQ84" t="s">
        <v>1193</v>
      </c>
      <c r="CR84" t="s">
        <v>1193</v>
      </c>
      <c r="CS84" t="s">
        <v>1193</v>
      </c>
      <c r="CT84" t="s">
        <v>1193</v>
      </c>
      <c r="CU84" t="s">
        <v>1193</v>
      </c>
      <c r="CV84" t="s">
        <v>1193</v>
      </c>
      <c r="CW84" t="s">
        <v>1193</v>
      </c>
      <c r="CX84" t="s">
        <v>1193</v>
      </c>
      <c r="CY84" t="s">
        <v>1193</v>
      </c>
      <c r="CZ84" t="s">
        <v>1621</v>
      </c>
      <c r="DA84" t="s">
        <v>1621</v>
      </c>
      <c r="DB84" t="s">
        <v>1621</v>
      </c>
      <c r="DC84" t="s">
        <v>1621</v>
      </c>
      <c r="DD84" t="s">
        <v>1621</v>
      </c>
      <c r="DE84" t="s">
        <v>1621</v>
      </c>
      <c r="DF84" t="s">
        <v>1621</v>
      </c>
      <c r="DG84" t="s">
        <v>1621</v>
      </c>
      <c r="DH84" t="s">
        <v>1621</v>
      </c>
      <c r="DI84" t="s">
        <v>1621</v>
      </c>
      <c r="DJ84" t="s">
        <v>1621</v>
      </c>
      <c r="DK84" t="s">
        <v>1621</v>
      </c>
      <c r="DL84" t="s">
        <v>1621</v>
      </c>
      <c r="DM84" t="s">
        <v>1621</v>
      </c>
      <c r="DN84" t="s">
        <v>1621</v>
      </c>
      <c r="DO84" t="s">
        <v>1621</v>
      </c>
      <c r="DP84" t="s">
        <v>1621</v>
      </c>
      <c r="DQ84" t="s">
        <v>1621</v>
      </c>
      <c r="DR84" t="s">
        <v>1621</v>
      </c>
      <c r="DS84" t="s">
        <v>1621</v>
      </c>
      <c r="DT84" t="s">
        <v>1621</v>
      </c>
      <c r="DU84" t="s">
        <v>1621</v>
      </c>
      <c r="DV84" t="s">
        <v>1621</v>
      </c>
      <c r="DW84" t="s">
        <v>1621</v>
      </c>
      <c r="DX84" t="s">
        <v>1621</v>
      </c>
      <c r="DY84" t="s">
        <v>1621</v>
      </c>
      <c r="DZ84" t="s">
        <v>1621</v>
      </c>
      <c r="EA84" t="s">
        <v>1621</v>
      </c>
      <c r="EB84" t="s">
        <v>1621</v>
      </c>
      <c r="EC84" t="s">
        <v>1621</v>
      </c>
      <c r="ED84" t="s">
        <v>1621</v>
      </c>
      <c r="EE84" t="s">
        <v>1621</v>
      </c>
      <c r="EF84" t="s">
        <v>1621</v>
      </c>
      <c r="EG84" t="s">
        <v>1621</v>
      </c>
      <c r="EH84" t="s">
        <v>1621</v>
      </c>
      <c r="EI84" t="s">
        <v>1621</v>
      </c>
      <c r="EJ84" t="s">
        <v>1657</v>
      </c>
      <c r="EK84" t="s">
        <v>1657</v>
      </c>
      <c r="EL84" t="s">
        <v>1657</v>
      </c>
      <c r="EM84" t="s">
        <v>1657</v>
      </c>
      <c r="EN84" t="s">
        <v>1657</v>
      </c>
      <c r="EO84" t="s">
        <v>1657</v>
      </c>
      <c r="EP84">
        <v>0</v>
      </c>
      <c r="EQ84">
        <v>0</v>
      </c>
      <c r="ER84">
        <v>0</v>
      </c>
      <c r="ES84">
        <v>0</v>
      </c>
      <c r="ET84">
        <v>0</v>
      </c>
      <c r="EU84">
        <v>0</v>
      </c>
      <c r="EV84" t="s">
        <v>1626</v>
      </c>
      <c r="EW84">
        <v>137</v>
      </c>
      <c r="EX84">
        <v>9</v>
      </c>
      <c r="EY84">
        <v>8</v>
      </c>
      <c r="EZ84">
        <v>0.43</v>
      </c>
      <c r="FA84" t="s">
        <v>1675</v>
      </c>
      <c r="FB84" t="s">
        <v>1675</v>
      </c>
      <c r="FC84" t="s">
        <v>2579</v>
      </c>
    </row>
    <row r="85" spans="1:159">
      <c r="A85" t="s">
        <v>213</v>
      </c>
      <c r="B85" t="s">
        <v>212</v>
      </c>
      <c r="C85" t="s">
        <v>2580</v>
      </c>
      <c r="D85" t="s">
        <v>2581</v>
      </c>
      <c r="E85" t="s">
        <v>2582</v>
      </c>
      <c r="F85" t="s">
        <v>2583</v>
      </c>
      <c r="G85">
        <v>5</v>
      </c>
      <c r="H85">
        <v>1</v>
      </c>
      <c r="I85">
        <v>24</v>
      </c>
      <c r="J85">
        <v>5</v>
      </c>
      <c r="K85">
        <v>17</v>
      </c>
      <c r="L85">
        <v>9</v>
      </c>
      <c r="M85">
        <v>13</v>
      </c>
      <c r="N85">
        <v>67</v>
      </c>
      <c r="O85">
        <v>1</v>
      </c>
      <c r="P85" t="s">
        <v>1193</v>
      </c>
      <c r="Q85" t="s">
        <v>1612</v>
      </c>
      <c r="R85" t="s">
        <v>1612</v>
      </c>
      <c r="S85" t="s">
        <v>1193</v>
      </c>
      <c r="T85" t="s">
        <v>1193</v>
      </c>
      <c r="U85" t="s">
        <v>1193</v>
      </c>
      <c r="V85" t="s">
        <v>1196</v>
      </c>
      <c r="W85" t="s">
        <v>1193</v>
      </c>
      <c r="X85" t="s">
        <v>1193</v>
      </c>
      <c r="Y85" t="s">
        <v>1193</v>
      </c>
      <c r="Z85" t="s">
        <v>1193</v>
      </c>
      <c r="AA85" t="s">
        <v>1612</v>
      </c>
      <c r="AB85" t="s">
        <v>1612</v>
      </c>
      <c r="AC85" t="s">
        <v>1612</v>
      </c>
      <c r="AD85">
        <v>42460</v>
      </c>
      <c r="AE85" t="s">
        <v>1612</v>
      </c>
      <c r="AF85" t="s">
        <v>1612</v>
      </c>
      <c r="AG85" t="s">
        <v>1612</v>
      </c>
      <c r="AH85" t="s">
        <v>1612</v>
      </c>
      <c r="AI85" t="s">
        <v>1612</v>
      </c>
      <c r="AJ85" t="s">
        <v>1612</v>
      </c>
      <c r="AK85" t="s">
        <v>1612</v>
      </c>
      <c r="AL85" t="s">
        <v>2584</v>
      </c>
      <c r="AM85" t="s">
        <v>1612</v>
      </c>
      <c r="AN85" t="s">
        <v>1612</v>
      </c>
      <c r="AO85" t="s">
        <v>1612</v>
      </c>
      <c r="AP85" t="s">
        <v>1612</v>
      </c>
      <c r="AQ85">
        <v>7469</v>
      </c>
      <c r="AR85">
        <v>0</v>
      </c>
      <c r="AS85">
        <v>0</v>
      </c>
      <c r="AT85" t="s">
        <v>403</v>
      </c>
      <c r="AU85">
        <v>4408000</v>
      </c>
      <c r="AV85">
        <v>4408000</v>
      </c>
      <c r="AW85">
        <v>4408000</v>
      </c>
      <c r="AX85">
        <v>4408000</v>
      </c>
      <c r="AY85">
        <v>4408000</v>
      </c>
      <c r="AZ85">
        <v>4408000</v>
      </c>
      <c r="BA85">
        <v>4408000</v>
      </c>
      <c r="BB85">
        <v>0</v>
      </c>
      <c r="BC85">
        <v>4408000</v>
      </c>
      <c r="BD85">
        <v>4408000</v>
      </c>
      <c r="BE85">
        <v>4408000</v>
      </c>
      <c r="BF85">
        <v>4408000</v>
      </c>
      <c r="BG85">
        <v>4219000</v>
      </c>
      <c r="BH85">
        <v>4219000</v>
      </c>
      <c r="BI85">
        <v>4379000</v>
      </c>
      <c r="BJ85">
        <v>0</v>
      </c>
      <c r="BK85" t="s">
        <v>2585</v>
      </c>
      <c r="BL85" t="s">
        <v>1216</v>
      </c>
      <c r="BM85" t="s">
        <v>1686</v>
      </c>
      <c r="BN85" t="s">
        <v>1216</v>
      </c>
      <c r="BO85" t="s">
        <v>1686</v>
      </c>
      <c r="BP85" t="s">
        <v>1216</v>
      </c>
      <c r="BQ85" t="s">
        <v>2586</v>
      </c>
      <c r="BR85" t="s">
        <v>1612</v>
      </c>
      <c r="BS85" t="s">
        <v>1216</v>
      </c>
      <c r="BT85" t="s">
        <v>2587</v>
      </c>
      <c r="BU85" t="s">
        <v>417</v>
      </c>
      <c r="BV85" t="s">
        <v>1193</v>
      </c>
      <c r="BW85" t="s">
        <v>1193</v>
      </c>
      <c r="BX85" t="s">
        <v>1193</v>
      </c>
      <c r="BY85" t="s">
        <v>1193</v>
      </c>
      <c r="BZ85" t="s">
        <v>1193</v>
      </c>
      <c r="CA85" t="s">
        <v>1193</v>
      </c>
      <c r="CB85" t="s">
        <v>421</v>
      </c>
      <c r="CC85" t="s">
        <v>422</v>
      </c>
      <c r="CD85" t="s">
        <v>421</v>
      </c>
      <c r="CE85" t="s">
        <v>421</v>
      </c>
      <c r="CF85" t="s">
        <v>421</v>
      </c>
      <c r="CG85" t="s">
        <v>422</v>
      </c>
      <c r="CH85" t="s">
        <v>2588</v>
      </c>
      <c r="CI85" t="s">
        <v>1612</v>
      </c>
      <c r="CJ85" t="s">
        <v>1612</v>
      </c>
      <c r="CK85" t="s">
        <v>1612</v>
      </c>
      <c r="CL85" t="s">
        <v>1612</v>
      </c>
      <c r="CM85" t="s">
        <v>2589</v>
      </c>
      <c r="CN85" t="s">
        <v>1193</v>
      </c>
      <c r="CO85" t="s">
        <v>1193</v>
      </c>
      <c r="CP85" t="s">
        <v>1194</v>
      </c>
      <c r="CQ85" t="s">
        <v>1193</v>
      </c>
      <c r="CR85" t="s">
        <v>1193</v>
      </c>
      <c r="CS85" t="s">
        <v>1193</v>
      </c>
      <c r="CT85" t="s">
        <v>1193</v>
      </c>
      <c r="CU85" t="s">
        <v>1193</v>
      </c>
      <c r="CV85" t="s">
        <v>1194</v>
      </c>
      <c r="CW85" t="s">
        <v>1193</v>
      </c>
      <c r="CX85" t="s">
        <v>1193</v>
      </c>
      <c r="CY85" t="s">
        <v>1193</v>
      </c>
      <c r="CZ85" t="s">
        <v>1621</v>
      </c>
      <c r="DA85" t="s">
        <v>1621</v>
      </c>
      <c r="DB85" t="s">
        <v>1623</v>
      </c>
      <c r="DC85" t="s">
        <v>1621</v>
      </c>
      <c r="DD85" t="s">
        <v>1623</v>
      </c>
      <c r="DE85" t="s">
        <v>1623</v>
      </c>
      <c r="DF85" t="s">
        <v>1623</v>
      </c>
      <c r="DG85" t="s">
        <v>1623</v>
      </c>
      <c r="DH85" t="s">
        <v>1623</v>
      </c>
      <c r="DI85" t="s">
        <v>1621</v>
      </c>
      <c r="DJ85" t="s">
        <v>1623</v>
      </c>
      <c r="DK85" t="s">
        <v>1623</v>
      </c>
      <c r="DL85" t="s">
        <v>1623</v>
      </c>
      <c r="DM85" t="s">
        <v>1623</v>
      </c>
      <c r="DN85" t="s">
        <v>1623</v>
      </c>
      <c r="DO85" t="s">
        <v>1623</v>
      </c>
      <c r="DP85" t="s">
        <v>1623</v>
      </c>
      <c r="DQ85" t="s">
        <v>1623</v>
      </c>
      <c r="DR85" t="s">
        <v>1623</v>
      </c>
      <c r="DS85" t="s">
        <v>1623</v>
      </c>
      <c r="DT85" t="s">
        <v>1623</v>
      </c>
      <c r="DU85" t="s">
        <v>1623</v>
      </c>
      <c r="DV85" t="s">
        <v>1623</v>
      </c>
      <c r="DW85" t="s">
        <v>1623</v>
      </c>
      <c r="DX85" t="s">
        <v>1623</v>
      </c>
      <c r="DY85" t="s">
        <v>1623</v>
      </c>
      <c r="DZ85" t="s">
        <v>1623</v>
      </c>
      <c r="EA85" t="s">
        <v>1623</v>
      </c>
      <c r="EB85" t="s">
        <v>1623</v>
      </c>
      <c r="EC85" t="s">
        <v>1623</v>
      </c>
      <c r="ED85" t="s">
        <v>1623</v>
      </c>
      <c r="EE85" t="s">
        <v>1623</v>
      </c>
      <c r="EF85" t="s">
        <v>1623</v>
      </c>
      <c r="EG85" t="s">
        <v>1623</v>
      </c>
      <c r="EH85" t="s">
        <v>1623</v>
      </c>
      <c r="EI85" t="s">
        <v>1623</v>
      </c>
      <c r="EJ85" t="s">
        <v>1657</v>
      </c>
      <c r="EK85" t="s">
        <v>1624</v>
      </c>
      <c r="EL85" t="s">
        <v>1624</v>
      </c>
      <c r="EM85" t="s">
        <v>1704</v>
      </c>
      <c r="EN85" t="s">
        <v>1624</v>
      </c>
      <c r="EO85" t="s">
        <v>1624</v>
      </c>
      <c r="EP85">
        <v>0</v>
      </c>
      <c r="EQ85" t="s">
        <v>2590</v>
      </c>
      <c r="ER85" t="s">
        <v>2591</v>
      </c>
      <c r="ES85" t="s">
        <v>2590</v>
      </c>
      <c r="ET85" t="s">
        <v>2591</v>
      </c>
      <c r="EU85" t="s">
        <v>2591</v>
      </c>
      <c r="EV85" t="s">
        <v>1659</v>
      </c>
      <c r="EW85">
        <v>9</v>
      </c>
      <c r="EX85">
        <v>0</v>
      </c>
      <c r="EY85">
        <v>1</v>
      </c>
      <c r="EZ85">
        <v>1</v>
      </c>
      <c r="FA85" t="s">
        <v>1675</v>
      </c>
      <c r="FB85" t="s">
        <v>1627</v>
      </c>
      <c r="FC85" t="s">
        <v>2592</v>
      </c>
    </row>
    <row r="86" spans="1:159">
      <c r="A86" t="s">
        <v>211</v>
      </c>
      <c r="B86" t="s">
        <v>210</v>
      </c>
      <c r="C86" t="s">
        <v>2593</v>
      </c>
      <c r="D86" t="s">
        <v>2594</v>
      </c>
      <c r="E86">
        <v>2034585174</v>
      </c>
      <c r="F86" t="s">
        <v>2595</v>
      </c>
      <c r="G86">
        <v>5</v>
      </c>
      <c r="H86">
        <v>1</v>
      </c>
      <c r="I86">
        <v>24</v>
      </c>
      <c r="J86">
        <v>5</v>
      </c>
      <c r="K86">
        <v>17</v>
      </c>
      <c r="L86">
        <v>9</v>
      </c>
      <c r="M86">
        <v>13</v>
      </c>
      <c r="N86">
        <v>67</v>
      </c>
      <c r="O86">
        <v>1</v>
      </c>
      <c r="P86" t="s">
        <v>1193</v>
      </c>
      <c r="Q86" t="s">
        <v>1612</v>
      </c>
      <c r="R86" t="s">
        <v>1612</v>
      </c>
      <c r="S86" t="s">
        <v>1193</v>
      </c>
      <c r="T86" t="s">
        <v>1193</v>
      </c>
      <c r="U86" t="s">
        <v>1193</v>
      </c>
      <c r="V86" t="s">
        <v>1193</v>
      </c>
      <c r="W86" t="s">
        <v>1193</v>
      </c>
      <c r="X86" t="s">
        <v>1193</v>
      </c>
      <c r="Y86" t="s">
        <v>1196</v>
      </c>
      <c r="Z86" t="s">
        <v>1193</v>
      </c>
      <c r="AA86" t="s">
        <v>1612</v>
      </c>
      <c r="AB86" t="s">
        <v>1612</v>
      </c>
      <c r="AC86" t="s">
        <v>1612</v>
      </c>
      <c r="AD86" t="s">
        <v>1612</v>
      </c>
      <c r="AE86" t="s">
        <v>1612</v>
      </c>
      <c r="AF86" t="s">
        <v>1612</v>
      </c>
      <c r="AG86">
        <v>42522</v>
      </c>
      <c r="AH86" t="s">
        <v>1612</v>
      </c>
      <c r="AI86" t="s">
        <v>1612</v>
      </c>
      <c r="AJ86" t="s">
        <v>1612</v>
      </c>
      <c r="AK86" t="s">
        <v>1612</v>
      </c>
      <c r="AL86" t="s">
        <v>1612</v>
      </c>
      <c r="AM86" t="s">
        <v>1612</v>
      </c>
      <c r="AN86" t="s">
        <v>1612</v>
      </c>
      <c r="AO86" t="s">
        <v>2596</v>
      </c>
      <c r="AP86" t="s">
        <v>1612</v>
      </c>
      <c r="AQ86">
        <v>4400</v>
      </c>
      <c r="AR86">
        <v>0</v>
      </c>
      <c r="AS86">
        <v>0</v>
      </c>
      <c r="AT86" t="s">
        <v>402</v>
      </c>
      <c r="AU86">
        <v>1959809</v>
      </c>
      <c r="AV86">
        <v>2672724</v>
      </c>
      <c r="AW86">
        <v>3139467</v>
      </c>
      <c r="AX86">
        <v>2991000</v>
      </c>
      <c r="AY86">
        <v>1959809</v>
      </c>
      <c r="AZ86">
        <v>2672724</v>
      </c>
      <c r="BA86">
        <v>3139467</v>
      </c>
      <c r="BB86" t="s">
        <v>2597</v>
      </c>
      <c r="BC86">
        <v>1959809</v>
      </c>
      <c r="BD86">
        <v>2672724</v>
      </c>
      <c r="BE86">
        <v>3139467</v>
      </c>
      <c r="BF86">
        <v>2991000</v>
      </c>
      <c r="BG86">
        <v>1959809</v>
      </c>
      <c r="BH86">
        <v>2672724</v>
      </c>
      <c r="BI86">
        <v>3139467</v>
      </c>
      <c r="BJ86" t="s">
        <v>2597</v>
      </c>
      <c r="BK86" t="s">
        <v>2597</v>
      </c>
      <c r="BL86" t="s">
        <v>1215</v>
      </c>
      <c r="BM86" t="s">
        <v>2598</v>
      </c>
      <c r="BN86" t="s">
        <v>1217</v>
      </c>
      <c r="BO86" t="s">
        <v>2599</v>
      </c>
      <c r="BP86" t="s">
        <v>1214</v>
      </c>
      <c r="BQ86" t="s">
        <v>2600</v>
      </c>
      <c r="BR86" t="s">
        <v>1612</v>
      </c>
      <c r="BS86" t="s">
        <v>1217</v>
      </c>
      <c r="BT86" t="s">
        <v>2601</v>
      </c>
      <c r="BU86" t="s">
        <v>417</v>
      </c>
      <c r="BV86" t="s">
        <v>1193</v>
      </c>
      <c r="BW86" t="s">
        <v>1193</v>
      </c>
      <c r="BX86" t="s">
        <v>1193</v>
      </c>
      <c r="BY86" t="s">
        <v>1193</v>
      </c>
      <c r="BZ86" t="s">
        <v>1193</v>
      </c>
      <c r="CA86" t="s">
        <v>1193</v>
      </c>
      <c r="CB86" t="s">
        <v>426</v>
      </c>
      <c r="CC86" t="s">
        <v>422</v>
      </c>
      <c r="CD86" t="s">
        <v>421</v>
      </c>
      <c r="CE86" t="s">
        <v>426</v>
      </c>
      <c r="CF86" t="s">
        <v>421</v>
      </c>
      <c r="CG86" t="s">
        <v>425</v>
      </c>
      <c r="CH86" t="s">
        <v>1612</v>
      </c>
      <c r="CI86" t="s">
        <v>1612</v>
      </c>
      <c r="CJ86" t="s">
        <v>1612</v>
      </c>
      <c r="CK86" t="s">
        <v>1612</v>
      </c>
      <c r="CL86" t="s">
        <v>1612</v>
      </c>
      <c r="CM86" t="s">
        <v>1612</v>
      </c>
      <c r="CN86" t="s">
        <v>1193</v>
      </c>
      <c r="CO86" t="s">
        <v>1193</v>
      </c>
      <c r="CP86" t="s">
        <v>1193</v>
      </c>
      <c r="CQ86" t="s">
        <v>1193</v>
      </c>
      <c r="CR86" t="s">
        <v>1193</v>
      </c>
      <c r="CS86" t="s">
        <v>1193</v>
      </c>
      <c r="CT86" t="s">
        <v>1193</v>
      </c>
      <c r="CU86" t="s">
        <v>1193</v>
      </c>
      <c r="CV86" t="s">
        <v>1193</v>
      </c>
      <c r="CW86" t="s">
        <v>1193</v>
      </c>
      <c r="CX86" t="s">
        <v>1193</v>
      </c>
      <c r="CY86" t="s">
        <v>1193</v>
      </c>
      <c r="CZ86" t="s">
        <v>1621</v>
      </c>
      <c r="DA86" t="s">
        <v>1623</v>
      </c>
      <c r="DB86" t="s">
        <v>1623</v>
      </c>
      <c r="DC86" t="s">
        <v>1623</v>
      </c>
      <c r="DD86" t="s">
        <v>1623</v>
      </c>
      <c r="DE86" t="s">
        <v>1623</v>
      </c>
      <c r="DF86" t="s">
        <v>1623</v>
      </c>
      <c r="DG86" t="s">
        <v>1621</v>
      </c>
      <c r="DH86" t="s">
        <v>1623</v>
      </c>
      <c r="DI86" t="s">
        <v>1622</v>
      </c>
      <c r="DJ86" t="s">
        <v>1623</v>
      </c>
      <c r="DK86" t="s">
        <v>1623</v>
      </c>
      <c r="DL86" t="s">
        <v>1623</v>
      </c>
      <c r="DM86" t="s">
        <v>1623</v>
      </c>
      <c r="DN86" t="s">
        <v>1623</v>
      </c>
      <c r="DO86" t="s">
        <v>1623</v>
      </c>
      <c r="DP86" t="s">
        <v>1623</v>
      </c>
      <c r="DQ86" t="s">
        <v>1623</v>
      </c>
      <c r="DR86" t="s">
        <v>1623</v>
      </c>
      <c r="DS86" t="s">
        <v>1623</v>
      </c>
      <c r="DT86" t="s">
        <v>1623</v>
      </c>
      <c r="DU86" t="s">
        <v>1623</v>
      </c>
      <c r="DV86" t="s">
        <v>1623</v>
      </c>
      <c r="DW86" t="s">
        <v>1623</v>
      </c>
      <c r="DX86" t="s">
        <v>1623</v>
      </c>
      <c r="DY86" t="s">
        <v>1623</v>
      </c>
      <c r="DZ86" t="s">
        <v>1623</v>
      </c>
      <c r="EA86" t="s">
        <v>1623</v>
      </c>
      <c r="EB86" t="s">
        <v>1623</v>
      </c>
      <c r="EC86" t="s">
        <v>1623</v>
      </c>
      <c r="ED86" t="s">
        <v>1623</v>
      </c>
      <c r="EE86" t="s">
        <v>1623</v>
      </c>
      <c r="EF86" t="s">
        <v>1623</v>
      </c>
      <c r="EG86" t="s">
        <v>1623</v>
      </c>
      <c r="EH86" t="s">
        <v>1623</v>
      </c>
      <c r="EI86" t="s">
        <v>1623</v>
      </c>
      <c r="EJ86" t="s">
        <v>1625</v>
      </c>
      <c r="EK86" t="s">
        <v>1625</v>
      </c>
      <c r="EL86" t="s">
        <v>1625</v>
      </c>
      <c r="EM86" t="s">
        <v>1625</v>
      </c>
      <c r="EN86" t="s">
        <v>1625</v>
      </c>
      <c r="EO86" t="s">
        <v>1625</v>
      </c>
      <c r="EP86" t="s">
        <v>1658</v>
      </c>
      <c r="EQ86" t="s">
        <v>1658</v>
      </c>
      <c r="ER86" t="s">
        <v>1658</v>
      </c>
      <c r="ES86" t="s">
        <v>1658</v>
      </c>
      <c r="ET86" t="s">
        <v>1658</v>
      </c>
      <c r="EU86" t="s">
        <v>1658</v>
      </c>
      <c r="EV86" t="s">
        <v>1659</v>
      </c>
      <c r="EW86">
        <v>5</v>
      </c>
      <c r="EX86">
        <v>0</v>
      </c>
      <c r="EY86">
        <v>0</v>
      </c>
      <c r="EZ86">
        <v>1</v>
      </c>
      <c r="FA86" t="s">
        <v>1628</v>
      </c>
      <c r="FB86" t="s">
        <v>1692</v>
      </c>
      <c r="FC86" t="s">
        <v>2602</v>
      </c>
    </row>
    <row r="87" spans="1:159">
      <c r="A87" t="s">
        <v>209</v>
      </c>
      <c r="B87" t="s">
        <v>208</v>
      </c>
      <c r="C87" t="s">
        <v>2603</v>
      </c>
      <c r="D87" t="s">
        <v>2604</v>
      </c>
      <c r="E87">
        <v>1642263041</v>
      </c>
      <c r="F87" t="s">
        <v>2605</v>
      </c>
      <c r="G87">
        <v>5</v>
      </c>
      <c r="H87">
        <v>1</v>
      </c>
      <c r="I87">
        <v>24</v>
      </c>
      <c r="J87">
        <v>5</v>
      </c>
      <c r="K87">
        <v>17</v>
      </c>
      <c r="L87">
        <v>9</v>
      </c>
      <c r="M87">
        <v>13</v>
      </c>
      <c r="N87">
        <v>67</v>
      </c>
      <c r="O87">
        <v>1</v>
      </c>
      <c r="P87" t="s">
        <v>1193</v>
      </c>
      <c r="Q87" t="s">
        <v>1612</v>
      </c>
      <c r="R87" t="s">
        <v>1612</v>
      </c>
      <c r="S87" t="s">
        <v>1193</v>
      </c>
      <c r="T87" t="s">
        <v>1193</v>
      </c>
      <c r="U87" t="s">
        <v>1196</v>
      </c>
      <c r="V87" t="s">
        <v>1196</v>
      </c>
      <c r="W87" t="s">
        <v>1196</v>
      </c>
      <c r="X87" t="s">
        <v>1193</v>
      </c>
      <c r="Y87" t="s">
        <v>1193</v>
      </c>
      <c r="Z87" t="s">
        <v>1193</v>
      </c>
      <c r="AA87" t="s">
        <v>1612</v>
      </c>
      <c r="AB87" t="s">
        <v>1612</v>
      </c>
      <c r="AC87">
        <v>42460</v>
      </c>
      <c r="AD87">
        <v>42614</v>
      </c>
      <c r="AE87">
        <v>42614</v>
      </c>
      <c r="AF87" t="s">
        <v>1612</v>
      </c>
      <c r="AG87" t="s">
        <v>1612</v>
      </c>
      <c r="AH87" t="s">
        <v>1612</v>
      </c>
      <c r="AI87" t="s">
        <v>1612</v>
      </c>
      <c r="AJ87" t="s">
        <v>1612</v>
      </c>
      <c r="AK87" t="s">
        <v>2606</v>
      </c>
      <c r="AL87" t="s">
        <v>2607</v>
      </c>
      <c r="AM87" t="s">
        <v>2608</v>
      </c>
      <c r="AN87" t="s">
        <v>1612</v>
      </c>
      <c r="AO87" t="s">
        <v>1612</v>
      </c>
      <c r="AP87" t="s">
        <v>1612</v>
      </c>
      <c r="AQ87">
        <v>3949</v>
      </c>
      <c r="AR87">
        <v>217540</v>
      </c>
      <c r="AS87">
        <v>0</v>
      </c>
      <c r="AT87" t="s">
        <v>402</v>
      </c>
      <c r="AU87">
        <v>3538000</v>
      </c>
      <c r="AV87">
        <v>3133000</v>
      </c>
      <c r="AW87">
        <v>2682000</v>
      </c>
      <c r="AX87">
        <v>2682000</v>
      </c>
      <c r="AY87">
        <v>3538000</v>
      </c>
      <c r="AZ87">
        <v>3133000</v>
      </c>
      <c r="BA87">
        <v>2682000</v>
      </c>
      <c r="BB87" t="s">
        <v>2024</v>
      </c>
      <c r="BC87">
        <v>2581746</v>
      </c>
      <c r="BD87">
        <v>2488989</v>
      </c>
      <c r="BE87">
        <v>2698358</v>
      </c>
      <c r="BF87">
        <v>4265907</v>
      </c>
      <c r="BG87">
        <v>2581746</v>
      </c>
      <c r="BH87">
        <v>2488989</v>
      </c>
      <c r="BI87">
        <v>2638699</v>
      </c>
      <c r="BJ87" t="s">
        <v>2024</v>
      </c>
      <c r="BK87" t="s">
        <v>2609</v>
      </c>
      <c r="BL87" t="s">
        <v>1215</v>
      </c>
      <c r="BM87" t="s">
        <v>2610</v>
      </c>
      <c r="BN87" t="s">
        <v>1215</v>
      </c>
      <c r="BO87" t="s">
        <v>2611</v>
      </c>
      <c r="BP87" t="s">
        <v>1215</v>
      </c>
      <c r="BQ87" t="s">
        <v>2612</v>
      </c>
      <c r="BR87" t="s">
        <v>1612</v>
      </c>
      <c r="BS87" t="s">
        <v>1217</v>
      </c>
      <c r="BT87" t="s">
        <v>2613</v>
      </c>
      <c r="BU87" t="s">
        <v>416</v>
      </c>
      <c r="BV87" t="s">
        <v>1194</v>
      </c>
      <c r="BW87" t="s">
        <v>1194</v>
      </c>
      <c r="BX87" t="s">
        <v>1193</v>
      </c>
      <c r="BY87" t="s">
        <v>1193</v>
      </c>
      <c r="BZ87" t="s">
        <v>1194</v>
      </c>
      <c r="CA87" t="s">
        <v>1194</v>
      </c>
      <c r="CB87" t="s">
        <v>1612</v>
      </c>
      <c r="CC87" t="s">
        <v>1612</v>
      </c>
      <c r="CD87" t="s">
        <v>427</v>
      </c>
      <c r="CE87" t="s">
        <v>421</v>
      </c>
      <c r="CF87" t="s">
        <v>1612</v>
      </c>
      <c r="CG87" t="s">
        <v>1612</v>
      </c>
      <c r="CH87" t="s">
        <v>1612</v>
      </c>
      <c r="CI87" t="s">
        <v>1612</v>
      </c>
      <c r="CJ87" t="s">
        <v>1612</v>
      </c>
      <c r="CK87" t="s">
        <v>1612</v>
      </c>
      <c r="CL87" t="s">
        <v>1612</v>
      </c>
      <c r="CM87" t="s">
        <v>1612</v>
      </c>
      <c r="CN87" t="s">
        <v>1193</v>
      </c>
      <c r="CO87" t="s">
        <v>1193</v>
      </c>
      <c r="CP87" t="s">
        <v>1194</v>
      </c>
      <c r="CQ87" t="s">
        <v>1193</v>
      </c>
      <c r="CR87" t="s">
        <v>1193</v>
      </c>
      <c r="CS87" t="s">
        <v>1193</v>
      </c>
      <c r="CT87" t="s">
        <v>1193</v>
      </c>
      <c r="CU87" t="s">
        <v>1193</v>
      </c>
      <c r="CV87" t="s">
        <v>1194</v>
      </c>
      <c r="CW87" t="s">
        <v>1193</v>
      </c>
      <c r="CX87" t="s">
        <v>1193</v>
      </c>
      <c r="CY87" t="s">
        <v>1193</v>
      </c>
      <c r="CZ87" t="s">
        <v>1621</v>
      </c>
      <c r="DA87" t="s">
        <v>1623</v>
      </c>
      <c r="DB87" t="s">
        <v>1623</v>
      </c>
      <c r="DC87" t="s">
        <v>1621</v>
      </c>
      <c r="DD87" t="s">
        <v>1623</v>
      </c>
      <c r="DE87" t="s">
        <v>1623</v>
      </c>
      <c r="DF87" t="s">
        <v>1621</v>
      </c>
      <c r="DG87" t="s">
        <v>1621</v>
      </c>
      <c r="DH87" t="s">
        <v>1623</v>
      </c>
      <c r="DI87" t="s">
        <v>1623</v>
      </c>
      <c r="DJ87" t="s">
        <v>1623</v>
      </c>
      <c r="DK87" t="s">
        <v>1623</v>
      </c>
      <c r="DL87" t="s">
        <v>1623</v>
      </c>
      <c r="DM87" t="s">
        <v>1623</v>
      </c>
      <c r="DN87" t="s">
        <v>1623</v>
      </c>
      <c r="DO87" t="s">
        <v>1623</v>
      </c>
      <c r="DP87" t="s">
        <v>1623</v>
      </c>
      <c r="DQ87" t="s">
        <v>1623</v>
      </c>
      <c r="DR87" t="s">
        <v>1622</v>
      </c>
      <c r="DS87" t="s">
        <v>1623</v>
      </c>
      <c r="DT87" t="s">
        <v>1623</v>
      </c>
      <c r="DU87" t="s">
        <v>1621</v>
      </c>
      <c r="DV87" t="s">
        <v>1623</v>
      </c>
      <c r="DW87" t="s">
        <v>1623</v>
      </c>
      <c r="DX87" t="s">
        <v>1622</v>
      </c>
      <c r="DY87" t="s">
        <v>1623</v>
      </c>
      <c r="DZ87" t="s">
        <v>1623</v>
      </c>
      <c r="EA87" t="s">
        <v>1623</v>
      </c>
      <c r="EB87" t="s">
        <v>1621</v>
      </c>
      <c r="EC87" t="s">
        <v>1623</v>
      </c>
      <c r="ED87" t="s">
        <v>1623</v>
      </c>
      <c r="EE87" t="s">
        <v>1623</v>
      </c>
      <c r="EF87" t="s">
        <v>1623</v>
      </c>
      <c r="EG87" t="s">
        <v>1623</v>
      </c>
      <c r="EH87" t="s">
        <v>1623</v>
      </c>
      <c r="EI87" t="s">
        <v>1623</v>
      </c>
      <c r="EJ87" t="s">
        <v>1624</v>
      </c>
      <c r="EK87" t="s">
        <v>1624</v>
      </c>
      <c r="EL87" t="s">
        <v>1624</v>
      </c>
      <c r="EM87" t="s">
        <v>1624</v>
      </c>
      <c r="EN87" t="s">
        <v>1624</v>
      </c>
      <c r="EO87" t="s">
        <v>1624</v>
      </c>
      <c r="EP87" t="s">
        <v>1705</v>
      </c>
      <c r="EQ87" t="s">
        <v>1705</v>
      </c>
      <c r="ER87" t="s">
        <v>1705</v>
      </c>
      <c r="ES87" t="s">
        <v>1705</v>
      </c>
      <c r="ET87">
        <v>42527</v>
      </c>
      <c r="EU87" t="s">
        <v>1705</v>
      </c>
      <c r="EV87" t="s">
        <v>1659</v>
      </c>
      <c r="EW87">
        <v>44</v>
      </c>
      <c r="EX87">
        <v>5</v>
      </c>
      <c r="EY87">
        <v>0</v>
      </c>
      <c r="EZ87">
        <v>0.56999999999999995</v>
      </c>
      <c r="FA87" t="s">
        <v>1628</v>
      </c>
      <c r="FB87" t="s">
        <v>1628</v>
      </c>
      <c r="FC87" t="s">
        <v>2024</v>
      </c>
    </row>
    <row r="88" spans="1:159">
      <c r="A88" t="s">
        <v>207</v>
      </c>
      <c r="B88" t="s">
        <v>206</v>
      </c>
      <c r="C88" t="s">
        <v>2614</v>
      </c>
      <c r="D88" t="s">
        <v>2615</v>
      </c>
      <c r="E88" t="s">
        <v>2616</v>
      </c>
      <c r="F88" t="s">
        <v>2617</v>
      </c>
      <c r="G88">
        <v>5</v>
      </c>
      <c r="H88">
        <v>1</v>
      </c>
      <c r="I88">
        <v>24</v>
      </c>
      <c r="J88">
        <v>5</v>
      </c>
      <c r="K88">
        <v>17</v>
      </c>
      <c r="L88">
        <v>9</v>
      </c>
      <c r="M88">
        <v>13</v>
      </c>
      <c r="N88">
        <v>67</v>
      </c>
      <c r="O88">
        <v>1</v>
      </c>
      <c r="P88" t="s">
        <v>1193</v>
      </c>
      <c r="Q88" t="s">
        <v>1612</v>
      </c>
      <c r="R88" t="s">
        <v>1612</v>
      </c>
      <c r="S88" t="s">
        <v>1196</v>
      </c>
      <c r="T88" t="s">
        <v>1193</v>
      </c>
      <c r="U88" t="s">
        <v>1193</v>
      </c>
      <c r="V88" t="s">
        <v>1196</v>
      </c>
      <c r="W88" t="s">
        <v>1193</v>
      </c>
      <c r="X88" t="s">
        <v>1196</v>
      </c>
      <c r="Y88" t="s">
        <v>1196</v>
      </c>
      <c r="Z88" t="s">
        <v>1193</v>
      </c>
      <c r="AA88">
        <v>42439</v>
      </c>
      <c r="AB88" t="s">
        <v>1612</v>
      </c>
      <c r="AC88" t="s">
        <v>1612</v>
      </c>
      <c r="AD88">
        <v>42460</v>
      </c>
      <c r="AE88" t="s">
        <v>1612</v>
      </c>
      <c r="AF88">
        <v>42460</v>
      </c>
      <c r="AG88">
        <v>42460</v>
      </c>
      <c r="AH88" t="s">
        <v>1612</v>
      </c>
      <c r="AI88" t="s">
        <v>2618</v>
      </c>
      <c r="AJ88" t="s">
        <v>1612</v>
      </c>
      <c r="AK88" t="s">
        <v>1612</v>
      </c>
      <c r="AL88" t="s">
        <v>2619</v>
      </c>
      <c r="AM88" t="s">
        <v>1612</v>
      </c>
      <c r="AN88" t="s">
        <v>2620</v>
      </c>
      <c r="AO88" t="s">
        <v>2621</v>
      </c>
      <c r="AP88" t="s">
        <v>1612</v>
      </c>
      <c r="AQ88">
        <v>7034</v>
      </c>
      <c r="AR88">
        <v>0</v>
      </c>
      <c r="AS88">
        <v>0</v>
      </c>
      <c r="AT88" t="s">
        <v>403</v>
      </c>
      <c r="AU88">
        <v>3606000</v>
      </c>
      <c r="AV88">
        <v>3606000</v>
      </c>
      <c r="AW88">
        <v>3606000</v>
      </c>
      <c r="AX88">
        <v>3606000</v>
      </c>
      <c r="AY88">
        <v>3301089.0916666668</v>
      </c>
      <c r="AZ88">
        <v>3317857.4988095239</v>
      </c>
      <c r="BA88">
        <v>3562850.3247619048</v>
      </c>
      <c r="BB88" t="s">
        <v>2622</v>
      </c>
      <c r="BC88">
        <v>3367250</v>
      </c>
      <c r="BD88">
        <v>3431391</v>
      </c>
      <c r="BE88">
        <v>3568408</v>
      </c>
      <c r="BF88">
        <v>4056951</v>
      </c>
      <c r="BG88">
        <v>3301089.0916666668</v>
      </c>
      <c r="BH88">
        <v>3317857.4988095239</v>
      </c>
      <c r="BI88">
        <v>3562850.3247619048</v>
      </c>
      <c r="BJ88" t="s">
        <v>1855</v>
      </c>
      <c r="BK88" t="s">
        <v>2623</v>
      </c>
      <c r="BL88" t="s">
        <v>1214</v>
      </c>
      <c r="BM88" t="s">
        <v>2624</v>
      </c>
      <c r="BN88" t="s">
        <v>1216</v>
      </c>
      <c r="BO88" t="s">
        <v>2625</v>
      </c>
      <c r="BP88" t="s">
        <v>1214</v>
      </c>
      <c r="BQ88" t="s">
        <v>2626</v>
      </c>
      <c r="BR88" t="s">
        <v>1612</v>
      </c>
      <c r="BS88" t="s">
        <v>1214</v>
      </c>
      <c r="BT88" t="s">
        <v>2627</v>
      </c>
      <c r="BU88" t="s">
        <v>418</v>
      </c>
      <c r="BV88" t="s">
        <v>1194</v>
      </c>
      <c r="BW88" t="s">
        <v>1193</v>
      </c>
      <c r="BX88" t="s">
        <v>1193</v>
      </c>
      <c r="BY88" t="s">
        <v>1193</v>
      </c>
      <c r="BZ88" t="s">
        <v>1193</v>
      </c>
      <c r="CA88" t="s">
        <v>1193</v>
      </c>
      <c r="CB88" t="s">
        <v>1612</v>
      </c>
      <c r="CC88" t="s">
        <v>425</v>
      </c>
      <c r="CD88" t="s">
        <v>423</v>
      </c>
      <c r="CE88" t="s">
        <v>422</v>
      </c>
      <c r="CF88" t="s">
        <v>426</v>
      </c>
      <c r="CG88" t="s">
        <v>425</v>
      </c>
      <c r="CH88" t="s">
        <v>1612</v>
      </c>
      <c r="CI88" t="s">
        <v>1612</v>
      </c>
      <c r="CJ88" t="s">
        <v>1612</v>
      </c>
      <c r="CK88" t="s">
        <v>1612</v>
      </c>
      <c r="CL88" t="s">
        <v>1612</v>
      </c>
      <c r="CM88" t="s">
        <v>1612</v>
      </c>
      <c r="CN88" t="s">
        <v>1193</v>
      </c>
      <c r="CO88" t="s">
        <v>1193</v>
      </c>
      <c r="CP88" t="s">
        <v>1194</v>
      </c>
      <c r="CQ88" t="s">
        <v>1193</v>
      </c>
      <c r="CR88" t="s">
        <v>1193</v>
      </c>
      <c r="CS88" t="s">
        <v>1193</v>
      </c>
      <c r="CT88" t="s">
        <v>1193</v>
      </c>
      <c r="CU88" t="s">
        <v>1193</v>
      </c>
      <c r="CV88" t="s">
        <v>1194</v>
      </c>
      <c r="CW88" t="s">
        <v>1193</v>
      </c>
      <c r="CX88" t="s">
        <v>1193</v>
      </c>
      <c r="CY88" t="s">
        <v>1193</v>
      </c>
      <c r="CZ88" t="s">
        <v>1621</v>
      </c>
      <c r="DA88" t="s">
        <v>1621</v>
      </c>
      <c r="DB88" t="s">
        <v>1623</v>
      </c>
      <c r="DC88" t="s">
        <v>1623</v>
      </c>
      <c r="DD88" t="s">
        <v>1623</v>
      </c>
      <c r="DE88" t="s">
        <v>1621</v>
      </c>
      <c r="DF88" t="s">
        <v>1621</v>
      </c>
      <c r="DG88" t="s">
        <v>1621</v>
      </c>
      <c r="DH88" t="s">
        <v>1623</v>
      </c>
      <c r="DI88" t="s">
        <v>1623</v>
      </c>
      <c r="DJ88" t="s">
        <v>1623</v>
      </c>
      <c r="DK88" t="s">
        <v>1621</v>
      </c>
      <c r="DL88" t="s">
        <v>1623</v>
      </c>
      <c r="DM88" t="s">
        <v>1623</v>
      </c>
      <c r="DN88" t="s">
        <v>1623</v>
      </c>
      <c r="DO88" t="s">
        <v>1623</v>
      </c>
      <c r="DP88" t="s">
        <v>1623</v>
      </c>
      <c r="DQ88" t="s">
        <v>1623</v>
      </c>
      <c r="DR88" t="s">
        <v>1621</v>
      </c>
      <c r="DS88" t="s">
        <v>1623</v>
      </c>
      <c r="DT88" t="s">
        <v>1623</v>
      </c>
      <c r="DU88" t="s">
        <v>1623</v>
      </c>
      <c r="DV88" t="s">
        <v>1623</v>
      </c>
      <c r="DW88" t="s">
        <v>1623</v>
      </c>
      <c r="DX88" t="s">
        <v>1621</v>
      </c>
      <c r="DY88" t="s">
        <v>1623</v>
      </c>
      <c r="DZ88" t="s">
        <v>1623</v>
      </c>
      <c r="EA88" t="s">
        <v>1623</v>
      </c>
      <c r="EB88" t="s">
        <v>1621</v>
      </c>
      <c r="EC88" t="s">
        <v>1623</v>
      </c>
      <c r="ED88" t="s">
        <v>1621</v>
      </c>
      <c r="EE88" t="s">
        <v>1621</v>
      </c>
      <c r="EF88" t="s">
        <v>1623</v>
      </c>
      <c r="EG88" t="s">
        <v>1623</v>
      </c>
      <c r="EH88" t="s">
        <v>1623</v>
      </c>
      <c r="EI88" t="s">
        <v>1621</v>
      </c>
      <c r="EJ88" t="s">
        <v>1657</v>
      </c>
      <c r="EK88" t="s">
        <v>1657</v>
      </c>
      <c r="EL88" t="s">
        <v>1625</v>
      </c>
      <c r="EM88" t="s">
        <v>1704</v>
      </c>
      <c r="EN88" t="s">
        <v>1704</v>
      </c>
      <c r="EO88" t="s">
        <v>1657</v>
      </c>
      <c r="EP88">
        <v>0</v>
      </c>
      <c r="EQ88">
        <v>0</v>
      </c>
      <c r="ER88" t="s">
        <v>1823</v>
      </c>
      <c r="ES88" t="s">
        <v>1733</v>
      </c>
      <c r="ET88" t="s">
        <v>1733</v>
      </c>
      <c r="EU88">
        <v>0</v>
      </c>
      <c r="EV88" t="s">
        <v>1643</v>
      </c>
      <c r="EW88">
        <v>9</v>
      </c>
      <c r="EX88">
        <v>0</v>
      </c>
      <c r="EY88">
        <v>0</v>
      </c>
      <c r="EZ88">
        <v>1</v>
      </c>
      <c r="FA88" t="s">
        <v>1627</v>
      </c>
      <c r="FB88" t="s">
        <v>1627</v>
      </c>
      <c r="FC88" t="s">
        <v>2628</v>
      </c>
    </row>
    <row r="89" spans="1:159">
      <c r="A89" t="s">
        <v>205</v>
      </c>
      <c r="B89" t="s">
        <v>204</v>
      </c>
      <c r="C89" t="s">
        <v>2629</v>
      </c>
      <c r="D89" t="s">
        <v>2630</v>
      </c>
      <c r="E89" t="s">
        <v>2631</v>
      </c>
      <c r="F89" t="s">
        <v>2632</v>
      </c>
      <c r="G89">
        <v>5</v>
      </c>
      <c r="H89">
        <v>1</v>
      </c>
      <c r="I89">
        <v>24</v>
      </c>
      <c r="J89">
        <v>5</v>
      </c>
      <c r="K89">
        <v>17</v>
      </c>
      <c r="L89">
        <v>9</v>
      </c>
      <c r="M89">
        <v>13</v>
      </c>
      <c r="N89">
        <v>67</v>
      </c>
      <c r="O89">
        <v>1</v>
      </c>
      <c r="P89" t="s">
        <v>1193</v>
      </c>
      <c r="Q89" t="s">
        <v>1612</v>
      </c>
      <c r="R89" t="s">
        <v>1612</v>
      </c>
      <c r="S89" t="s">
        <v>1193</v>
      </c>
      <c r="T89" t="s">
        <v>1193</v>
      </c>
      <c r="U89" t="s">
        <v>1193</v>
      </c>
      <c r="V89" t="s">
        <v>1193</v>
      </c>
      <c r="W89" t="s">
        <v>1193</v>
      </c>
      <c r="X89" t="s">
        <v>1193</v>
      </c>
      <c r="Y89" t="s">
        <v>1196</v>
      </c>
      <c r="Z89" t="s">
        <v>1193</v>
      </c>
      <c r="AA89" t="s">
        <v>1612</v>
      </c>
      <c r="AB89" t="s">
        <v>1612</v>
      </c>
      <c r="AC89" t="s">
        <v>1612</v>
      </c>
      <c r="AD89" t="s">
        <v>1612</v>
      </c>
      <c r="AE89" t="s">
        <v>1612</v>
      </c>
      <c r="AF89" t="s">
        <v>1612</v>
      </c>
      <c r="AG89">
        <v>42460</v>
      </c>
      <c r="AH89" t="s">
        <v>1612</v>
      </c>
      <c r="AI89" t="s">
        <v>1612</v>
      </c>
      <c r="AJ89" t="s">
        <v>1612</v>
      </c>
      <c r="AK89" t="s">
        <v>1612</v>
      </c>
      <c r="AL89" t="s">
        <v>1612</v>
      </c>
      <c r="AM89" t="s">
        <v>1612</v>
      </c>
      <c r="AN89" t="s">
        <v>1612</v>
      </c>
      <c r="AO89" t="s">
        <v>2633</v>
      </c>
      <c r="AP89" t="s">
        <v>1612</v>
      </c>
      <c r="AQ89">
        <v>7659</v>
      </c>
      <c r="AR89">
        <v>0</v>
      </c>
      <c r="AS89" t="s">
        <v>2191</v>
      </c>
      <c r="AT89" t="s">
        <v>403</v>
      </c>
      <c r="AU89">
        <v>5448000</v>
      </c>
      <c r="AV89">
        <v>5448000</v>
      </c>
      <c r="AW89">
        <v>5448000</v>
      </c>
      <c r="AX89">
        <v>5448000</v>
      </c>
      <c r="AY89">
        <v>5238402</v>
      </c>
      <c r="AZ89">
        <v>5237088</v>
      </c>
      <c r="BA89">
        <v>5222712</v>
      </c>
      <c r="BB89" t="s">
        <v>1613</v>
      </c>
      <c r="BC89">
        <v>5448000</v>
      </c>
      <c r="BD89">
        <v>5448000</v>
      </c>
      <c r="BE89">
        <v>5448000</v>
      </c>
      <c r="BF89">
        <v>5448000</v>
      </c>
      <c r="BG89">
        <v>5238402</v>
      </c>
      <c r="BH89">
        <v>5237088</v>
      </c>
      <c r="BI89">
        <v>5222712</v>
      </c>
      <c r="BJ89" t="s">
        <v>1613</v>
      </c>
      <c r="BK89" t="s">
        <v>2634</v>
      </c>
      <c r="BL89" t="s">
        <v>1215</v>
      </c>
      <c r="BM89" t="s">
        <v>2635</v>
      </c>
      <c r="BN89" t="s">
        <v>1215</v>
      </c>
      <c r="BO89" t="s">
        <v>2636</v>
      </c>
      <c r="BP89" t="s">
        <v>1216</v>
      </c>
      <c r="BQ89" t="s">
        <v>2637</v>
      </c>
      <c r="BR89" t="s">
        <v>1612</v>
      </c>
      <c r="BS89" t="s">
        <v>1214</v>
      </c>
      <c r="BT89" t="s">
        <v>2638</v>
      </c>
      <c r="BU89" t="s">
        <v>418</v>
      </c>
      <c r="BV89" t="s">
        <v>1194</v>
      </c>
      <c r="BW89" t="s">
        <v>1194</v>
      </c>
      <c r="BX89" t="s">
        <v>1194</v>
      </c>
      <c r="BY89" t="s">
        <v>1194</v>
      </c>
      <c r="BZ89" t="s">
        <v>1193</v>
      </c>
      <c r="CA89" t="s">
        <v>1194</v>
      </c>
      <c r="CB89" t="s">
        <v>1612</v>
      </c>
      <c r="CC89" t="s">
        <v>1612</v>
      </c>
      <c r="CD89" t="s">
        <v>1612</v>
      </c>
      <c r="CE89" t="s">
        <v>1612</v>
      </c>
      <c r="CF89" t="s">
        <v>427</v>
      </c>
      <c r="CG89" t="s">
        <v>1612</v>
      </c>
      <c r="CH89" t="s">
        <v>1612</v>
      </c>
      <c r="CI89" t="s">
        <v>1612</v>
      </c>
      <c r="CJ89" t="s">
        <v>1612</v>
      </c>
      <c r="CK89" t="s">
        <v>1612</v>
      </c>
      <c r="CL89" t="s">
        <v>2201</v>
      </c>
      <c r="CM89" t="s">
        <v>1612</v>
      </c>
      <c r="CN89" t="s">
        <v>1193</v>
      </c>
      <c r="CO89" t="s">
        <v>1193</v>
      </c>
      <c r="CP89" t="s">
        <v>1193</v>
      </c>
      <c r="CQ89" t="s">
        <v>1193</v>
      </c>
      <c r="CR89" t="s">
        <v>1193</v>
      </c>
      <c r="CS89" t="s">
        <v>1193</v>
      </c>
      <c r="CT89" t="s">
        <v>1193</v>
      </c>
      <c r="CU89" t="s">
        <v>1193</v>
      </c>
      <c r="CV89" t="s">
        <v>1194</v>
      </c>
      <c r="CW89" t="s">
        <v>1193</v>
      </c>
      <c r="CX89" t="s">
        <v>1193</v>
      </c>
      <c r="CY89" t="s">
        <v>1193</v>
      </c>
      <c r="CZ89" t="s">
        <v>1622</v>
      </c>
      <c r="DA89" t="s">
        <v>1622</v>
      </c>
      <c r="DB89" t="s">
        <v>1623</v>
      </c>
      <c r="DC89" t="s">
        <v>1623</v>
      </c>
      <c r="DD89" t="s">
        <v>1622</v>
      </c>
      <c r="DE89" t="s">
        <v>1622</v>
      </c>
      <c r="DF89" t="s">
        <v>1622</v>
      </c>
      <c r="DG89" t="s">
        <v>1622</v>
      </c>
      <c r="DH89" t="s">
        <v>1623</v>
      </c>
      <c r="DI89" t="s">
        <v>1622</v>
      </c>
      <c r="DJ89" t="s">
        <v>1623</v>
      </c>
      <c r="DK89" t="s">
        <v>1622</v>
      </c>
      <c r="DL89" t="s">
        <v>1623</v>
      </c>
      <c r="DM89" t="s">
        <v>1623</v>
      </c>
      <c r="DN89" t="s">
        <v>1622</v>
      </c>
      <c r="DO89" t="s">
        <v>1623</v>
      </c>
      <c r="DP89" t="s">
        <v>1622</v>
      </c>
      <c r="DQ89" t="s">
        <v>1623</v>
      </c>
      <c r="DR89" t="s">
        <v>1622</v>
      </c>
      <c r="DS89" t="s">
        <v>1623</v>
      </c>
      <c r="DT89" t="s">
        <v>1623</v>
      </c>
      <c r="DU89" t="s">
        <v>1622</v>
      </c>
      <c r="DV89" t="s">
        <v>1623</v>
      </c>
      <c r="DW89" t="s">
        <v>1622</v>
      </c>
      <c r="DX89" t="s">
        <v>1623</v>
      </c>
      <c r="DY89" t="s">
        <v>1623</v>
      </c>
      <c r="DZ89" t="s">
        <v>1622</v>
      </c>
      <c r="EA89" t="s">
        <v>1623</v>
      </c>
      <c r="EB89" t="s">
        <v>1622</v>
      </c>
      <c r="EC89" t="s">
        <v>1623</v>
      </c>
      <c r="ED89" t="s">
        <v>1622</v>
      </c>
      <c r="EE89" t="s">
        <v>1623</v>
      </c>
      <c r="EF89" t="s">
        <v>1623</v>
      </c>
      <c r="EG89" t="s">
        <v>1622</v>
      </c>
      <c r="EH89" t="s">
        <v>1623</v>
      </c>
      <c r="EI89" t="s">
        <v>1622</v>
      </c>
      <c r="EJ89" t="s">
        <v>1624</v>
      </c>
      <c r="EK89" t="s">
        <v>1624</v>
      </c>
      <c r="EL89" t="s">
        <v>1624</v>
      </c>
      <c r="EM89" t="s">
        <v>1624</v>
      </c>
      <c r="EN89" t="s">
        <v>1624</v>
      </c>
      <c r="EO89" t="s">
        <v>1624</v>
      </c>
      <c r="EP89" t="s">
        <v>1613</v>
      </c>
      <c r="EQ89" t="s">
        <v>1613</v>
      </c>
      <c r="ER89" t="s">
        <v>1613</v>
      </c>
      <c r="ES89" t="s">
        <v>1613</v>
      </c>
      <c r="ET89" t="s">
        <v>1613</v>
      </c>
      <c r="EU89" t="s">
        <v>1613</v>
      </c>
      <c r="EV89" t="s">
        <v>1643</v>
      </c>
      <c r="EW89">
        <v>17</v>
      </c>
      <c r="EX89">
        <v>1</v>
      </c>
      <c r="EY89">
        <v>0</v>
      </c>
      <c r="EZ89">
        <v>1</v>
      </c>
      <c r="FA89" t="s">
        <v>1628</v>
      </c>
      <c r="FB89" t="s">
        <v>1628</v>
      </c>
      <c r="FC89" t="s">
        <v>2639</v>
      </c>
    </row>
    <row r="90" spans="1:159">
      <c r="A90" t="s">
        <v>203</v>
      </c>
      <c r="B90" t="s">
        <v>202</v>
      </c>
      <c r="C90" t="s">
        <v>2640</v>
      </c>
      <c r="D90" t="s">
        <v>2641</v>
      </c>
      <c r="E90" t="s">
        <v>2642</v>
      </c>
      <c r="F90" t="s">
        <v>2643</v>
      </c>
      <c r="G90">
        <v>5</v>
      </c>
      <c r="H90">
        <v>1</v>
      </c>
      <c r="I90">
        <v>24</v>
      </c>
      <c r="J90">
        <v>5</v>
      </c>
      <c r="K90">
        <v>17</v>
      </c>
      <c r="L90">
        <v>9</v>
      </c>
      <c r="M90">
        <v>13</v>
      </c>
      <c r="N90">
        <v>67</v>
      </c>
      <c r="O90">
        <v>1</v>
      </c>
      <c r="P90" t="s">
        <v>1193</v>
      </c>
      <c r="Q90" t="s">
        <v>1612</v>
      </c>
      <c r="R90" t="s">
        <v>1612</v>
      </c>
      <c r="S90" t="s">
        <v>1193</v>
      </c>
      <c r="T90" t="s">
        <v>1193</v>
      </c>
      <c r="U90" t="s">
        <v>1193</v>
      </c>
      <c r="V90" t="s">
        <v>1193</v>
      </c>
      <c r="W90" t="s">
        <v>1193</v>
      </c>
      <c r="X90" t="s">
        <v>1193</v>
      </c>
      <c r="Y90" t="s">
        <v>1193</v>
      </c>
      <c r="Z90" t="s">
        <v>1193</v>
      </c>
      <c r="AA90" t="s">
        <v>1612</v>
      </c>
      <c r="AB90" t="s">
        <v>1612</v>
      </c>
      <c r="AC90" t="s">
        <v>1612</v>
      </c>
      <c r="AD90" t="s">
        <v>1612</v>
      </c>
      <c r="AE90" t="s">
        <v>1612</v>
      </c>
      <c r="AF90" t="s">
        <v>1612</v>
      </c>
      <c r="AG90" t="s">
        <v>1612</v>
      </c>
      <c r="AH90" t="s">
        <v>1612</v>
      </c>
      <c r="AI90" t="s">
        <v>1612</v>
      </c>
      <c r="AJ90" t="s">
        <v>1612</v>
      </c>
      <c r="AK90" t="s">
        <v>1612</v>
      </c>
      <c r="AL90" t="s">
        <v>1612</v>
      </c>
      <c r="AM90" t="s">
        <v>1612</v>
      </c>
      <c r="AN90" t="s">
        <v>1612</v>
      </c>
      <c r="AO90" t="s">
        <v>1612</v>
      </c>
      <c r="AP90" t="s">
        <v>1612</v>
      </c>
      <c r="AQ90">
        <v>7642</v>
      </c>
      <c r="AR90">
        <v>186250</v>
      </c>
      <c r="AS90" t="s">
        <v>1613</v>
      </c>
      <c r="AT90" t="s">
        <v>402</v>
      </c>
      <c r="AU90">
        <v>29766600</v>
      </c>
      <c r="AV90">
        <v>29766600</v>
      </c>
      <c r="AW90">
        <v>29766600</v>
      </c>
      <c r="AX90">
        <v>29766600</v>
      </c>
      <c r="AY90">
        <v>29766600</v>
      </c>
      <c r="AZ90">
        <v>29766600</v>
      </c>
      <c r="BA90">
        <v>29766600</v>
      </c>
      <c r="BB90" t="s">
        <v>420</v>
      </c>
      <c r="BC90">
        <v>29766600</v>
      </c>
      <c r="BD90">
        <v>29766600</v>
      </c>
      <c r="BE90">
        <v>29766600</v>
      </c>
      <c r="BF90">
        <v>29766600</v>
      </c>
      <c r="BG90">
        <v>29766600</v>
      </c>
      <c r="BH90">
        <v>29766600</v>
      </c>
      <c r="BI90">
        <v>29766600</v>
      </c>
      <c r="BJ90" t="s">
        <v>420</v>
      </c>
      <c r="BK90" t="s">
        <v>420</v>
      </c>
      <c r="BL90" t="s">
        <v>1214</v>
      </c>
      <c r="BM90" t="s">
        <v>2644</v>
      </c>
      <c r="BN90" t="s">
        <v>1214</v>
      </c>
      <c r="BO90" t="s">
        <v>2645</v>
      </c>
      <c r="BP90" t="s">
        <v>1214</v>
      </c>
      <c r="BQ90" t="s">
        <v>2646</v>
      </c>
      <c r="BR90" t="s">
        <v>1612</v>
      </c>
      <c r="BS90" t="s">
        <v>1214</v>
      </c>
      <c r="BT90" t="s">
        <v>2646</v>
      </c>
      <c r="BU90" t="s">
        <v>417</v>
      </c>
      <c r="BV90" t="s">
        <v>1194</v>
      </c>
      <c r="BW90" t="s">
        <v>1194</v>
      </c>
      <c r="BX90" t="s">
        <v>1194</v>
      </c>
      <c r="BY90" t="s">
        <v>1194</v>
      </c>
      <c r="BZ90" t="s">
        <v>1194</v>
      </c>
      <c r="CA90" t="s">
        <v>1194</v>
      </c>
      <c r="CB90" t="s">
        <v>1612</v>
      </c>
      <c r="CC90" t="s">
        <v>1612</v>
      </c>
      <c r="CD90" t="s">
        <v>1612</v>
      </c>
      <c r="CE90" t="s">
        <v>1612</v>
      </c>
      <c r="CF90" t="s">
        <v>1612</v>
      </c>
      <c r="CG90" t="s">
        <v>1612</v>
      </c>
      <c r="CH90" t="s">
        <v>1612</v>
      </c>
      <c r="CI90" t="s">
        <v>1612</v>
      </c>
      <c r="CJ90" t="s">
        <v>1612</v>
      </c>
      <c r="CK90" t="s">
        <v>1612</v>
      </c>
      <c r="CL90" t="s">
        <v>1612</v>
      </c>
      <c r="CM90" t="s">
        <v>1612</v>
      </c>
      <c r="CN90" t="s">
        <v>1193</v>
      </c>
      <c r="CO90" t="s">
        <v>1193</v>
      </c>
      <c r="CP90" t="s">
        <v>1194</v>
      </c>
      <c r="CQ90" t="s">
        <v>1193</v>
      </c>
      <c r="CR90" t="s">
        <v>1193</v>
      </c>
      <c r="CS90" t="s">
        <v>1193</v>
      </c>
      <c r="CT90" t="s">
        <v>1193</v>
      </c>
      <c r="CU90" t="s">
        <v>1193</v>
      </c>
      <c r="CV90" t="s">
        <v>1194</v>
      </c>
      <c r="CW90" t="s">
        <v>1193</v>
      </c>
      <c r="CX90" t="s">
        <v>1193</v>
      </c>
      <c r="CY90" t="s">
        <v>1193</v>
      </c>
      <c r="CZ90" t="s">
        <v>1621</v>
      </c>
      <c r="DA90" t="s">
        <v>1621</v>
      </c>
      <c r="DB90" t="s">
        <v>1621</v>
      </c>
      <c r="DC90" t="s">
        <v>1621</v>
      </c>
      <c r="DD90" t="s">
        <v>1621</v>
      </c>
      <c r="DE90" t="s">
        <v>1623</v>
      </c>
      <c r="DF90" t="s">
        <v>1621</v>
      </c>
      <c r="DG90" t="s">
        <v>1621</v>
      </c>
      <c r="DH90" t="s">
        <v>1621</v>
      </c>
      <c r="DI90" t="s">
        <v>1621</v>
      </c>
      <c r="DJ90" t="s">
        <v>1621</v>
      </c>
      <c r="DK90" t="s">
        <v>1623</v>
      </c>
      <c r="DL90" t="s">
        <v>1621</v>
      </c>
      <c r="DM90" t="s">
        <v>1621</v>
      </c>
      <c r="DN90" t="s">
        <v>1621</v>
      </c>
      <c r="DO90" t="s">
        <v>1621</v>
      </c>
      <c r="DP90" t="s">
        <v>1621</v>
      </c>
      <c r="DQ90" t="s">
        <v>1623</v>
      </c>
      <c r="DR90" t="s">
        <v>1621</v>
      </c>
      <c r="DS90" t="s">
        <v>1621</v>
      </c>
      <c r="DT90" t="s">
        <v>1621</v>
      </c>
      <c r="DU90" t="s">
        <v>1621</v>
      </c>
      <c r="DV90" t="s">
        <v>1621</v>
      </c>
      <c r="DW90" t="s">
        <v>1621</v>
      </c>
      <c r="DX90" t="s">
        <v>1621</v>
      </c>
      <c r="DY90" t="s">
        <v>1622</v>
      </c>
      <c r="DZ90" t="s">
        <v>1623</v>
      </c>
      <c r="EA90" t="s">
        <v>1621</v>
      </c>
      <c r="EB90" t="s">
        <v>1621</v>
      </c>
      <c r="EC90" t="s">
        <v>1623</v>
      </c>
      <c r="ED90" t="s">
        <v>1622</v>
      </c>
      <c r="EE90" t="s">
        <v>1622</v>
      </c>
      <c r="EF90" t="s">
        <v>1623</v>
      </c>
      <c r="EG90" t="s">
        <v>1623</v>
      </c>
      <c r="EH90" t="s">
        <v>1623</v>
      </c>
      <c r="EI90" t="s">
        <v>1621</v>
      </c>
      <c r="EJ90" t="s">
        <v>1657</v>
      </c>
      <c r="EK90" t="s">
        <v>1657</v>
      </c>
      <c r="EL90" t="s">
        <v>1624</v>
      </c>
      <c r="EM90" t="s">
        <v>1624</v>
      </c>
      <c r="EN90" t="s">
        <v>1657</v>
      </c>
      <c r="EO90" t="s">
        <v>1657</v>
      </c>
      <c r="EP90" t="s">
        <v>2647</v>
      </c>
      <c r="EQ90" t="s">
        <v>2647</v>
      </c>
      <c r="ER90">
        <v>42552</v>
      </c>
      <c r="ES90">
        <v>42461</v>
      </c>
      <c r="ET90" t="s">
        <v>2647</v>
      </c>
      <c r="EU90" t="s">
        <v>2647</v>
      </c>
      <c r="EV90" t="s">
        <v>1706</v>
      </c>
      <c r="EW90">
        <v>5</v>
      </c>
      <c r="EX90">
        <v>0</v>
      </c>
      <c r="EY90">
        <v>0</v>
      </c>
      <c r="EZ90">
        <v>1</v>
      </c>
      <c r="FA90" t="s">
        <v>1628</v>
      </c>
      <c r="FB90" t="s">
        <v>1628</v>
      </c>
      <c r="FC90" t="s">
        <v>2648</v>
      </c>
    </row>
    <row r="91" spans="1:159">
      <c r="A91" t="s">
        <v>201</v>
      </c>
      <c r="B91" t="s">
        <v>200</v>
      </c>
      <c r="C91" t="s">
        <v>2649</v>
      </c>
      <c r="D91" t="s">
        <v>2650</v>
      </c>
      <c r="E91" t="s">
        <v>2651</v>
      </c>
      <c r="F91" t="s">
        <v>2652</v>
      </c>
      <c r="G91">
        <v>5</v>
      </c>
      <c r="H91">
        <v>1</v>
      </c>
      <c r="I91">
        <v>24</v>
      </c>
      <c r="J91">
        <v>5</v>
      </c>
      <c r="K91">
        <v>17</v>
      </c>
      <c r="L91">
        <v>9</v>
      </c>
      <c r="M91">
        <v>13</v>
      </c>
      <c r="N91">
        <v>67</v>
      </c>
      <c r="O91">
        <v>1</v>
      </c>
      <c r="P91" t="s">
        <v>1193</v>
      </c>
      <c r="Q91" t="s">
        <v>1612</v>
      </c>
      <c r="R91" t="s">
        <v>1612</v>
      </c>
      <c r="S91" t="s">
        <v>1193</v>
      </c>
      <c r="T91" t="s">
        <v>1193</v>
      </c>
      <c r="U91" t="s">
        <v>1196</v>
      </c>
      <c r="V91" t="s">
        <v>1193</v>
      </c>
      <c r="W91" t="s">
        <v>1193</v>
      </c>
      <c r="X91" t="s">
        <v>1193</v>
      </c>
      <c r="Y91" t="s">
        <v>1196</v>
      </c>
      <c r="Z91" t="s">
        <v>1193</v>
      </c>
      <c r="AA91" t="s">
        <v>1612</v>
      </c>
      <c r="AB91" t="s">
        <v>1612</v>
      </c>
      <c r="AC91">
        <v>42855</v>
      </c>
      <c r="AD91" t="s">
        <v>1612</v>
      </c>
      <c r="AE91" t="s">
        <v>1612</v>
      </c>
      <c r="AF91" t="s">
        <v>1612</v>
      </c>
      <c r="AG91">
        <v>42460</v>
      </c>
      <c r="AH91" t="s">
        <v>1612</v>
      </c>
      <c r="AI91" t="s">
        <v>1612</v>
      </c>
      <c r="AJ91" t="s">
        <v>1612</v>
      </c>
      <c r="AK91" t="s">
        <v>2653</v>
      </c>
      <c r="AL91" t="s">
        <v>1612</v>
      </c>
      <c r="AM91" t="s">
        <v>1612</v>
      </c>
      <c r="AN91" t="s">
        <v>1612</v>
      </c>
      <c r="AO91" t="s">
        <v>2654</v>
      </c>
      <c r="AP91" t="s">
        <v>1612</v>
      </c>
      <c r="AQ91">
        <v>23268</v>
      </c>
      <c r="AR91">
        <v>0</v>
      </c>
      <c r="AS91" t="s">
        <v>1744</v>
      </c>
      <c r="AT91" t="s">
        <v>403</v>
      </c>
      <c r="AU91">
        <v>19599950</v>
      </c>
      <c r="AV91">
        <v>13519950</v>
      </c>
      <c r="AW91">
        <v>13519950</v>
      </c>
      <c r="AX91">
        <v>13519950</v>
      </c>
      <c r="AY91">
        <v>17272933</v>
      </c>
      <c r="AZ91">
        <v>15846950</v>
      </c>
      <c r="BA91">
        <v>13519950</v>
      </c>
      <c r="BB91" t="s">
        <v>1613</v>
      </c>
      <c r="BC91">
        <v>17272950</v>
      </c>
      <c r="BD91">
        <v>13519950</v>
      </c>
      <c r="BE91">
        <v>13519950</v>
      </c>
      <c r="BF91">
        <v>15846950</v>
      </c>
      <c r="BG91">
        <v>16738383</v>
      </c>
      <c r="BH91">
        <v>14054502</v>
      </c>
      <c r="BI91">
        <v>13519950</v>
      </c>
      <c r="BJ91" t="s">
        <v>1613</v>
      </c>
      <c r="BK91" t="s">
        <v>2655</v>
      </c>
      <c r="BL91" t="s">
        <v>1214</v>
      </c>
      <c r="BM91" t="s">
        <v>2656</v>
      </c>
      <c r="BN91" t="s">
        <v>1214</v>
      </c>
      <c r="BO91" t="s">
        <v>2656</v>
      </c>
      <c r="BP91" t="s">
        <v>1215</v>
      </c>
      <c r="BQ91" t="s">
        <v>2656</v>
      </c>
      <c r="BR91" t="s">
        <v>1612</v>
      </c>
      <c r="BS91" t="s">
        <v>1216</v>
      </c>
      <c r="BT91" t="s">
        <v>2656</v>
      </c>
      <c r="BU91" t="s">
        <v>417</v>
      </c>
      <c r="BV91" t="s">
        <v>1193</v>
      </c>
      <c r="BW91" t="s">
        <v>1193</v>
      </c>
      <c r="BX91" t="s">
        <v>1193</v>
      </c>
      <c r="BY91" t="s">
        <v>1193</v>
      </c>
      <c r="BZ91" t="s">
        <v>1193</v>
      </c>
      <c r="CA91" t="s">
        <v>1193</v>
      </c>
      <c r="CB91" t="s">
        <v>421</v>
      </c>
      <c r="CC91" t="s">
        <v>422</v>
      </c>
      <c r="CD91" t="s">
        <v>422</v>
      </c>
      <c r="CE91" t="s">
        <v>421</v>
      </c>
      <c r="CF91" t="s">
        <v>422</v>
      </c>
      <c r="CG91" t="s">
        <v>422</v>
      </c>
      <c r="CH91" t="s">
        <v>1744</v>
      </c>
      <c r="CI91" t="s">
        <v>1744</v>
      </c>
      <c r="CJ91" t="s">
        <v>1744</v>
      </c>
      <c r="CK91" t="s">
        <v>1744</v>
      </c>
      <c r="CL91" t="s">
        <v>1744</v>
      </c>
      <c r="CM91" t="s">
        <v>1744</v>
      </c>
      <c r="CN91" t="s">
        <v>1193</v>
      </c>
      <c r="CO91" t="s">
        <v>1193</v>
      </c>
      <c r="CP91" t="s">
        <v>1194</v>
      </c>
      <c r="CQ91" t="s">
        <v>1193</v>
      </c>
      <c r="CR91" t="s">
        <v>1193</v>
      </c>
      <c r="CS91" t="s">
        <v>1193</v>
      </c>
      <c r="CT91" t="s">
        <v>1193</v>
      </c>
      <c r="CU91" t="s">
        <v>1193</v>
      </c>
      <c r="CV91" t="s">
        <v>1193</v>
      </c>
      <c r="CW91" t="s">
        <v>1193</v>
      </c>
      <c r="CX91" t="s">
        <v>1193</v>
      </c>
      <c r="CY91" t="s">
        <v>1193</v>
      </c>
      <c r="CZ91" t="s">
        <v>1622</v>
      </c>
      <c r="DA91" t="s">
        <v>1622</v>
      </c>
      <c r="DB91" t="s">
        <v>1623</v>
      </c>
      <c r="DC91" t="s">
        <v>1622</v>
      </c>
      <c r="DD91" t="s">
        <v>1623</v>
      </c>
      <c r="DE91" t="s">
        <v>1622</v>
      </c>
      <c r="DF91" t="s">
        <v>1623</v>
      </c>
      <c r="DG91" t="s">
        <v>1623</v>
      </c>
      <c r="DH91" t="s">
        <v>1623</v>
      </c>
      <c r="DI91" t="s">
        <v>1623</v>
      </c>
      <c r="DJ91" t="s">
        <v>1623</v>
      </c>
      <c r="DK91" t="s">
        <v>1623</v>
      </c>
      <c r="DL91" t="s">
        <v>1623</v>
      </c>
      <c r="DM91" t="s">
        <v>1623</v>
      </c>
      <c r="DN91" t="s">
        <v>1623</v>
      </c>
      <c r="DO91" t="s">
        <v>1623</v>
      </c>
      <c r="DP91" t="s">
        <v>1623</v>
      </c>
      <c r="DQ91" t="s">
        <v>1623</v>
      </c>
      <c r="DR91" t="s">
        <v>1622</v>
      </c>
      <c r="DS91" t="s">
        <v>1622</v>
      </c>
      <c r="DT91" t="s">
        <v>1623</v>
      </c>
      <c r="DU91" t="s">
        <v>1622</v>
      </c>
      <c r="DV91" t="s">
        <v>1623</v>
      </c>
      <c r="DW91" t="s">
        <v>1622</v>
      </c>
      <c r="DX91" t="s">
        <v>1623</v>
      </c>
      <c r="DY91" t="s">
        <v>1623</v>
      </c>
      <c r="DZ91" t="s">
        <v>1623</v>
      </c>
      <c r="EA91" t="s">
        <v>1623</v>
      </c>
      <c r="EB91" t="s">
        <v>1623</v>
      </c>
      <c r="EC91" t="s">
        <v>1623</v>
      </c>
      <c r="ED91" t="s">
        <v>1622</v>
      </c>
      <c r="EE91" t="s">
        <v>1623</v>
      </c>
      <c r="EF91" t="s">
        <v>1623</v>
      </c>
      <c r="EG91" t="s">
        <v>1622</v>
      </c>
      <c r="EH91" t="s">
        <v>1623</v>
      </c>
      <c r="EI91" t="s">
        <v>1622</v>
      </c>
      <c r="EJ91" t="s">
        <v>1624</v>
      </c>
      <c r="EK91" t="s">
        <v>1625</v>
      </c>
      <c r="EL91" t="s">
        <v>1624</v>
      </c>
      <c r="EM91" t="s">
        <v>1624</v>
      </c>
      <c r="EN91" t="s">
        <v>1624</v>
      </c>
      <c r="EO91" t="s">
        <v>1624</v>
      </c>
      <c r="EP91" t="s">
        <v>1744</v>
      </c>
      <c r="EQ91" t="s">
        <v>1744</v>
      </c>
      <c r="ER91" t="s">
        <v>1744</v>
      </c>
      <c r="ES91" t="s">
        <v>1744</v>
      </c>
      <c r="ET91" t="s">
        <v>1744</v>
      </c>
      <c r="EU91" t="s">
        <v>1744</v>
      </c>
      <c r="EV91" t="s">
        <v>1659</v>
      </c>
      <c r="EW91">
        <v>108</v>
      </c>
      <c r="EX91">
        <v>11</v>
      </c>
      <c r="EY91">
        <v>6</v>
      </c>
      <c r="EZ91">
        <v>0.98229999999999995</v>
      </c>
      <c r="FA91" t="s">
        <v>1675</v>
      </c>
      <c r="FB91" t="s">
        <v>1675</v>
      </c>
      <c r="FC91" t="s">
        <v>2657</v>
      </c>
    </row>
    <row r="92" spans="1:159">
      <c r="A92" t="s">
        <v>199</v>
      </c>
      <c r="B92" t="s">
        <v>198</v>
      </c>
      <c r="C92" t="s">
        <v>2658</v>
      </c>
      <c r="D92" t="s">
        <v>2659</v>
      </c>
      <c r="E92" t="s">
        <v>2660</v>
      </c>
      <c r="F92" t="s">
        <v>2661</v>
      </c>
      <c r="G92">
        <v>5</v>
      </c>
      <c r="H92">
        <v>1</v>
      </c>
      <c r="I92">
        <v>24</v>
      </c>
      <c r="J92">
        <v>4</v>
      </c>
      <c r="K92">
        <v>17</v>
      </c>
      <c r="L92">
        <v>9</v>
      </c>
      <c r="M92">
        <v>13</v>
      </c>
      <c r="N92">
        <v>67</v>
      </c>
      <c r="O92">
        <v>1</v>
      </c>
      <c r="P92" t="s">
        <v>1193</v>
      </c>
      <c r="Q92" t="s">
        <v>1612</v>
      </c>
      <c r="R92" t="s">
        <v>1612</v>
      </c>
      <c r="S92" t="s">
        <v>1193</v>
      </c>
      <c r="T92" t="s">
        <v>1193</v>
      </c>
      <c r="U92" t="s">
        <v>1196</v>
      </c>
      <c r="V92" t="s">
        <v>1193</v>
      </c>
      <c r="W92" t="s">
        <v>1193</v>
      </c>
      <c r="X92" t="s">
        <v>1193</v>
      </c>
      <c r="Y92" t="s">
        <v>1193</v>
      </c>
      <c r="Z92" t="s">
        <v>1193</v>
      </c>
      <c r="AA92" t="s">
        <v>1612</v>
      </c>
      <c r="AB92" t="s">
        <v>1612</v>
      </c>
      <c r="AC92">
        <v>42460</v>
      </c>
      <c r="AD92" t="s">
        <v>1612</v>
      </c>
      <c r="AE92" t="s">
        <v>1612</v>
      </c>
      <c r="AF92" t="s">
        <v>1612</v>
      </c>
      <c r="AG92" t="s">
        <v>1612</v>
      </c>
      <c r="AH92" t="s">
        <v>1612</v>
      </c>
      <c r="AI92" t="s">
        <v>1612</v>
      </c>
      <c r="AJ92" t="s">
        <v>1612</v>
      </c>
      <c r="AK92" t="s">
        <v>2662</v>
      </c>
      <c r="AL92" t="s">
        <v>1612</v>
      </c>
      <c r="AM92" t="s">
        <v>1612</v>
      </c>
      <c r="AN92" t="s">
        <v>1612</v>
      </c>
      <c r="AO92" t="s">
        <v>1612</v>
      </c>
      <c r="AP92" t="s">
        <v>1612</v>
      </c>
      <c r="AQ92">
        <v>3868</v>
      </c>
      <c r="AR92">
        <v>0</v>
      </c>
      <c r="AS92" t="s">
        <v>2663</v>
      </c>
      <c r="AT92" t="s">
        <v>403</v>
      </c>
      <c r="AU92">
        <v>3207000</v>
      </c>
      <c r="AV92">
        <v>3207000</v>
      </c>
      <c r="AW92">
        <v>3207000</v>
      </c>
      <c r="AX92">
        <v>3207000</v>
      </c>
      <c r="AY92">
        <v>3207000</v>
      </c>
      <c r="AZ92">
        <v>3207000</v>
      </c>
      <c r="BA92">
        <v>3207000</v>
      </c>
      <c r="BB92" t="s">
        <v>2050</v>
      </c>
      <c r="BC92">
        <v>3207000</v>
      </c>
      <c r="BD92">
        <v>3207000</v>
      </c>
      <c r="BE92">
        <v>3207000</v>
      </c>
      <c r="BF92">
        <v>3207000</v>
      </c>
      <c r="BG92">
        <v>3207000</v>
      </c>
      <c r="BH92">
        <v>3207000</v>
      </c>
      <c r="BI92">
        <v>3207000</v>
      </c>
      <c r="BJ92" t="s">
        <v>2050</v>
      </c>
      <c r="BK92" t="s">
        <v>2664</v>
      </c>
      <c r="BL92" t="s">
        <v>1216</v>
      </c>
      <c r="BM92" t="s">
        <v>2665</v>
      </c>
      <c r="BN92" t="s">
        <v>1214</v>
      </c>
      <c r="BO92" t="s">
        <v>2666</v>
      </c>
      <c r="BP92" t="s">
        <v>1214</v>
      </c>
      <c r="BQ92" t="s">
        <v>2666</v>
      </c>
      <c r="BR92" t="s">
        <v>1612</v>
      </c>
      <c r="BS92" t="s">
        <v>1217</v>
      </c>
      <c r="BT92" t="s">
        <v>2667</v>
      </c>
      <c r="BU92" t="s">
        <v>419</v>
      </c>
      <c r="BV92" t="s">
        <v>1194</v>
      </c>
      <c r="BW92" t="s">
        <v>1194</v>
      </c>
      <c r="BX92" t="s">
        <v>1194</v>
      </c>
      <c r="BY92" t="s">
        <v>1194</v>
      </c>
      <c r="BZ92" t="s">
        <v>1194</v>
      </c>
      <c r="CA92" t="s">
        <v>1194</v>
      </c>
      <c r="CB92" t="s">
        <v>1612</v>
      </c>
      <c r="CC92" t="s">
        <v>1612</v>
      </c>
      <c r="CD92" t="s">
        <v>1612</v>
      </c>
      <c r="CE92" t="s">
        <v>1612</v>
      </c>
      <c r="CF92" t="s">
        <v>1612</v>
      </c>
      <c r="CG92" t="s">
        <v>1612</v>
      </c>
      <c r="CH92" t="s">
        <v>1612</v>
      </c>
      <c r="CI92" t="s">
        <v>1612</v>
      </c>
      <c r="CJ92" t="s">
        <v>1612</v>
      </c>
      <c r="CK92" t="s">
        <v>1612</v>
      </c>
      <c r="CL92" t="s">
        <v>1612</v>
      </c>
      <c r="CM92" t="s">
        <v>1612</v>
      </c>
      <c r="CN92" t="s">
        <v>1193</v>
      </c>
      <c r="CO92" t="s">
        <v>1193</v>
      </c>
      <c r="CP92" t="s">
        <v>1193</v>
      </c>
      <c r="CQ92" t="s">
        <v>1193</v>
      </c>
      <c r="CR92" t="s">
        <v>1193</v>
      </c>
      <c r="CS92" t="s">
        <v>1193</v>
      </c>
      <c r="CT92" t="s">
        <v>1193</v>
      </c>
      <c r="CU92" t="s">
        <v>1193</v>
      </c>
      <c r="CV92" t="s">
        <v>1193</v>
      </c>
      <c r="CW92" t="s">
        <v>1193</v>
      </c>
      <c r="CX92" t="s">
        <v>1193</v>
      </c>
      <c r="CY92" t="s">
        <v>1193</v>
      </c>
      <c r="CZ92" t="s">
        <v>1623</v>
      </c>
      <c r="DA92" t="s">
        <v>1622</v>
      </c>
      <c r="DB92" t="s">
        <v>1622</v>
      </c>
      <c r="DC92" t="s">
        <v>1622</v>
      </c>
      <c r="DD92" t="s">
        <v>1623</v>
      </c>
      <c r="DE92" t="s">
        <v>1622</v>
      </c>
      <c r="DF92" t="s">
        <v>1622</v>
      </c>
      <c r="DG92" t="s">
        <v>1623</v>
      </c>
      <c r="DH92" t="s">
        <v>1623</v>
      </c>
      <c r="DI92" t="s">
        <v>1622</v>
      </c>
      <c r="DJ92" t="s">
        <v>1623</v>
      </c>
      <c r="DK92" t="s">
        <v>1623</v>
      </c>
      <c r="DL92" t="s">
        <v>1622</v>
      </c>
      <c r="DM92" t="s">
        <v>1623</v>
      </c>
      <c r="DN92" t="s">
        <v>1623</v>
      </c>
      <c r="DO92" t="s">
        <v>1622</v>
      </c>
      <c r="DP92" t="s">
        <v>1622</v>
      </c>
      <c r="DQ92" t="s">
        <v>1622</v>
      </c>
      <c r="DR92" t="s">
        <v>1622</v>
      </c>
      <c r="DS92" t="s">
        <v>1623</v>
      </c>
      <c r="DT92" t="s">
        <v>1622</v>
      </c>
      <c r="DU92" t="s">
        <v>1622</v>
      </c>
      <c r="DV92" t="s">
        <v>1623</v>
      </c>
      <c r="DW92" t="s">
        <v>1622</v>
      </c>
      <c r="DX92" t="s">
        <v>1622</v>
      </c>
      <c r="DY92" t="s">
        <v>1623</v>
      </c>
      <c r="DZ92" t="s">
        <v>1623</v>
      </c>
      <c r="EA92" t="s">
        <v>1623</v>
      </c>
      <c r="EB92" t="s">
        <v>1623</v>
      </c>
      <c r="EC92" t="s">
        <v>1623</v>
      </c>
      <c r="ED92" t="s">
        <v>1622</v>
      </c>
      <c r="EE92" t="s">
        <v>1623</v>
      </c>
      <c r="EF92" t="s">
        <v>1622</v>
      </c>
      <c r="EG92" t="s">
        <v>1622</v>
      </c>
      <c r="EH92" t="s">
        <v>1623</v>
      </c>
      <c r="EI92" t="s">
        <v>1622</v>
      </c>
      <c r="EJ92" t="s">
        <v>1624</v>
      </c>
      <c r="EK92" t="s">
        <v>1624</v>
      </c>
      <c r="EL92" t="s">
        <v>1704</v>
      </c>
      <c r="EM92" t="s">
        <v>1704</v>
      </c>
      <c r="EN92" t="s">
        <v>1625</v>
      </c>
      <c r="EO92" t="s">
        <v>1704</v>
      </c>
      <c r="EP92" t="s">
        <v>1705</v>
      </c>
      <c r="EQ92">
        <v>42826</v>
      </c>
      <c r="ER92" t="s">
        <v>1705</v>
      </c>
      <c r="ES92" t="s">
        <v>1705</v>
      </c>
      <c r="ET92" t="s">
        <v>1705</v>
      </c>
      <c r="EU92" t="s">
        <v>1705</v>
      </c>
      <c r="EV92" t="s">
        <v>1643</v>
      </c>
      <c r="EW92">
        <v>18</v>
      </c>
      <c r="EX92">
        <v>4</v>
      </c>
      <c r="EY92">
        <v>4</v>
      </c>
      <c r="EZ92">
        <v>0.83</v>
      </c>
      <c r="FA92" t="s">
        <v>1627</v>
      </c>
      <c r="FB92" t="s">
        <v>1627</v>
      </c>
      <c r="FC92" t="s">
        <v>2668</v>
      </c>
    </row>
    <row r="93" spans="1:159">
      <c r="A93" t="s">
        <v>197</v>
      </c>
      <c r="B93" t="s">
        <v>196</v>
      </c>
      <c r="C93" t="s">
        <v>2669</v>
      </c>
      <c r="D93" t="s">
        <v>2670</v>
      </c>
      <c r="E93" t="s">
        <v>2671</v>
      </c>
      <c r="F93" t="s">
        <v>2672</v>
      </c>
      <c r="G93">
        <v>5</v>
      </c>
      <c r="H93">
        <v>1</v>
      </c>
      <c r="I93">
        <v>24</v>
      </c>
      <c r="J93">
        <v>4</v>
      </c>
      <c r="K93">
        <v>17</v>
      </c>
      <c r="L93">
        <v>9</v>
      </c>
      <c r="M93">
        <v>13</v>
      </c>
      <c r="N93">
        <v>67</v>
      </c>
      <c r="O93">
        <v>1</v>
      </c>
      <c r="P93" t="s">
        <v>1193</v>
      </c>
      <c r="Q93" t="s">
        <v>1612</v>
      </c>
      <c r="R93" t="s">
        <v>1612</v>
      </c>
      <c r="S93" t="s">
        <v>1193</v>
      </c>
      <c r="T93" t="s">
        <v>1193</v>
      </c>
      <c r="U93" t="s">
        <v>1193</v>
      </c>
      <c r="V93" t="s">
        <v>1193</v>
      </c>
      <c r="W93" t="s">
        <v>1193</v>
      </c>
      <c r="X93" t="s">
        <v>1193</v>
      </c>
      <c r="Y93" t="s">
        <v>1196</v>
      </c>
      <c r="Z93" t="s">
        <v>1193</v>
      </c>
      <c r="AA93" t="s">
        <v>1612</v>
      </c>
      <c r="AB93" t="s">
        <v>1612</v>
      </c>
      <c r="AC93" t="s">
        <v>1612</v>
      </c>
      <c r="AD93" t="s">
        <v>1612</v>
      </c>
      <c r="AE93" t="s">
        <v>1612</v>
      </c>
      <c r="AF93" t="s">
        <v>1612</v>
      </c>
      <c r="AG93">
        <v>42460</v>
      </c>
      <c r="AH93" t="s">
        <v>1612</v>
      </c>
      <c r="AI93" t="s">
        <v>1612</v>
      </c>
      <c r="AJ93" t="s">
        <v>1612</v>
      </c>
      <c r="AK93" t="s">
        <v>1612</v>
      </c>
      <c r="AL93" t="s">
        <v>1612</v>
      </c>
      <c r="AM93" t="s">
        <v>1612</v>
      </c>
      <c r="AN93" t="s">
        <v>1612</v>
      </c>
      <c r="AO93" t="s">
        <v>2673</v>
      </c>
      <c r="AP93" t="s">
        <v>1612</v>
      </c>
      <c r="AQ93">
        <v>5404</v>
      </c>
      <c r="AR93">
        <v>1016180</v>
      </c>
      <c r="AS93" t="s">
        <v>2674</v>
      </c>
      <c r="AT93" t="s">
        <v>403</v>
      </c>
      <c r="AU93">
        <v>3092000</v>
      </c>
      <c r="AV93">
        <v>3092000</v>
      </c>
      <c r="AW93">
        <v>3092000</v>
      </c>
      <c r="AX93">
        <v>3094000</v>
      </c>
      <c r="AY93">
        <v>3092000</v>
      </c>
      <c r="AZ93">
        <v>3092000</v>
      </c>
      <c r="BA93">
        <v>3092000</v>
      </c>
      <c r="BB93" t="s">
        <v>2675</v>
      </c>
      <c r="BC93">
        <v>2387000</v>
      </c>
      <c r="BD93">
        <v>2387000</v>
      </c>
      <c r="BE93">
        <v>2747000</v>
      </c>
      <c r="BF93">
        <v>4849000</v>
      </c>
      <c r="BG93">
        <v>2079000</v>
      </c>
      <c r="BH93">
        <v>2387000</v>
      </c>
      <c r="BI93">
        <v>2387000</v>
      </c>
      <c r="BJ93" t="s">
        <v>2676</v>
      </c>
      <c r="BK93" t="s">
        <v>2677</v>
      </c>
      <c r="BL93" t="s">
        <v>1215</v>
      </c>
      <c r="BM93" t="s">
        <v>2678</v>
      </c>
      <c r="BN93" t="s">
        <v>1214</v>
      </c>
      <c r="BO93" t="s">
        <v>2679</v>
      </c>
      <c r="BP93" t="s">
        <v>1215</v>
      </c>
      <c r="BQ93" t="s">
        <v>2680</v>
      </c>
      <c r="BR93" t="s">
        <v>1612</v>
      </c>
      <c r="BS93" t="s">
        <v>1215</v>
      </c>
      <c r="BT93" t="s">
        <v>2681</v>
      </c>
      <c r="BU93" t="s">
        <v>416</v>
      </c>
      <c r="BV93" t="s">
        <v>1194</v>
      </c>
      <c r="BW93" t="s">
        <v>1194</v>
      </c>
      <c r="BX93" t="s">
        <v>1193</v>
      </c>
      <c r="BY93" t="s">
        <v>1194</v>
      </c>
      <c r="BZ93" t="s">
        <v>1193</v>
      </c>
      <c r="CA93" t="s">
        <v>1194</v>
      </c>
      <c r="CB93" t="s">
        <v>1612</v>
      </c>
      <c r="CC93" t="s">
        <v>1612</v>
      </c>
      <c r="CD93" t="s">
        <v>422</v>
      </c>
      <c r="CE93" t="s">
        <v>1612</v>
      </c>
      <c r="CF93" t="s">
        <v>423</v>
      </c>
      <c r="CG93" t="s">
        <v>1612</v>
      </c>
      <c r="CH93" t="s">
        <v>1612</v>
      </c>
      <c r="CI93" t="s">
        <v>1612</v>
      </c>
      <c r="CJ93" t="s">
        <v>1612</v>
      </c>
      <c r="CK93" t="s">
        <v>1612</v>
      </c>
      <c r="CL93" t="s">
        <v>2682</v>
      </c>
      <c r="CM93" t="s">
        <v>1612</v>
      </c>
      <c r="CN93" t="s">
        <v>1193</v>
      </c>
      <c r="CO93" t="s">
        <v>1193</v>
      </c>
      <c r="CP93" t="s">
        <v>1194</v>
      </c>
      <c r="CQ93" t="s">
        <v>1193</v>
      </c>
      <c r="CR93" t="s">
        <v>1193</v>
      </c>
      <c r="CS93" t="s">
        <v>1193</v>
      </c>
      <c r="CT93" t="s">
        <v>1193</v>
      </c>
      <c r="CU93" t="s">
        <v>1193</v>
      </c>
      <c r="CV93" t="s">
        <v>1193</v>
      </c>
      <c r="CW93" t="s">
        <v>1193</v>
      </c>
      <c r="CX93" t="s">
        <v>1193</v>
      </c>
      <c r="CY93" t="s">
        <v>1193</v>
      </c>
      <c r="CZ93" t="s">
        <v>1623</v>
      </c>
      <c r="DA93" t="s">
        <v>1622</v>
      </c>
      <c r="DB93" t="s">
        <v>1623</v>
      </c>
      <c r="DC93" t="s">
        <v>1622</v>
      </c>
      <c r="DD93" t="s">
        <v>1623</v>
      </c>
      <c r="DE93" t="s">
        <v>1622</v>
      </c>
      <c r="DF93" t="s">
        <v>1622</v>
      </c>
      <c r="DG93" t="s">
        <v>1623</v>
      </c>
      <c r="DH93" t="s">
        <v>1623</v>
      </c>
      <c r="DI93" t="s">
        <v>1622</v>
      </c>
      <c r="DJ93" t="s">
        <v>1623</v>
      </c>
      <c r="DK93" t="s">
        <v>1623</v>
      </c>
      <c r="DL93" t="s">
        <v>1623</v>
      </c>
      <c r="DM93" t="s">
        <v>1623</v>
      </c>
      <c r="DN93" t="s">
        <v>1623</v>
      </c>
      <c r="DO93" t="s">
        <v>1623</v>
      </c>
      <c r="DP93" t="s">
        <v>1623</v>
      </c>
      <c r="DQ93" t="s">
        <v>1623</v>
      </c>
      <c r="DR93" t="s">
        <v>1622</v>
      </c>
      <c r="DS93" t="s">
        <v>1623</v>
      </c>
      <c r="DT93" t="s">
        <v>1623</v>
      </c>
      <c r="DU93" t="s">
        <v>1622</v>
      </c>
      <c r="DV93" t="s">
        <v>1623</v>
      </c>
      <c r="DW93" t="s">
        <v>1622</v>
      </c>
      <c r="DX93" t="s">
        <v>1623</v>
      </c>
      <c r="DY93" t="s">
        <v>1623</v>
      </c>
      <c r="DZ93" t="s">
        <v>1623</v>
      </c>
      <c r="EA93" t="s">
        <v>1623</v>
      </c>
      <c r="EB93" t="s">
        <v>1623</v>
      </c>
      <c r="EC93" t="s">
        <v>1623</v>
      </c>
      <c r="ED93" t="s">
        <v>1622</v>
      </c>
      <c r="EE93" t="s">
        <v>1623</v>
      </c>
      <c r="EF93" t="s">
        <v>1623</v>
      </c>
      <c r="EG93" t="s">
        <v>1622</v>
      </c>
      <c r="EH93" t="s">
        <v>1623</v>
      </c>
      <c r="EI93" t="s">
        <v>1622</v>
      </c>
      <c r="EJ93" t="s">
        <v>1624</v>
      </c>
      <c r="EK93" t="s">
        <v>1624</v>
      </c>
      <c r="EL93" t="s">
        <v>1624</v>
      </c>
      <c r="EM93" t="s">
        <v>1657</v>
      </c>
      <c r="EN93" t="s">
        <v>1625</v>
      </c>
      <c r="EO93" t="s">
        <v>1657</v>
      </c>
      <c r="EP93" t="s">
        <v>1705</v>
      </c>
      <c r="EQ93">
        <v>42826</v>
      </c>
      <c r="ER93">
        <v>42614</v>
      </c>
      <c r="ES93">
        <v>0</v>
      </c>
      <c r="ET93" t="s">
        <v>1705</v>
      </c>
      <c r="EU93">
        <v>0</v>
      </c>
      <c r="EV93" t="s">
        <v>1643</v>
      </c>
      <c r="EW93">
        <v>0</v>
      </c>
      <c r="EX93">
        <v>0</v>
      </c>
      <c r="EY93">
        <v>0</v>
      </c>
      <c r="EZ93">
        <v>0</v>
      </c>
      <c r="FA93" t="s">
        <v>1627</v>
      </c>
      <c r="FB93" t="s">
        <v>1627</v>
      </c>
      <c r="FC93" t="s">
        <v>2683</v>
      </c>
    </row>
    <row r="94" spans="1:159">
      <c r="A94" t="s">
        <v>195</v>
      </c>
      <c r="B94" t="s">
        <v>194</v>
      </c>
      <c r="C94" t="s">
        <v>2684</v>
      </c>
      <c r="D94" t="s">
        <v>2685</v>
      </c>
      <c r="E94" t="s">
        <v>2686</v>
      </c>
      <c r="F94" t="s">
        <v>2687</v>
      </c>
      <c r="G94">
        <v>5</v>
      </c>
      <c r="H94">
        <v>1</v>
      </c>
      <c r="I94">
        <v>24</v>
      </c>
      <c r="J94">
        <v>5</v>
      </c>
      <c r="K94">
        <v>17</v>
      </c>
      <c r="L94">
        <v>9</v>
      </c>
      <c r="M94">
        <v>13</v>
      </c>
      <c r="N94">
        <v>67</v>
      </c>
      <c r="O94">
        <v>1</v>
      </c>
      <c r="P94" t="s">
        <v>1193</v>
      </c>
      <c r="Q94" t="s">
        <v>1612</v>
      </c>
      <c r="R94" t="s">
        <v>1612</v>
      </c>
      <c r="S94" t="s">
        <v>1193</v>
      </c>
      <c r="T94" t="s">
        <v>1193</v>
      </c>
      <c r="U94" t="s">
        <v>1193</v>
      </c>
      <c r="V94" t="s">
        <v>1193</v>
      </c>
      <c r="W94" t="s">
        <v>1193</v>
      </c>
      <c r="X94" t="s">
        <v>1193</v>
      </c>
      <c r="Y94" t="s">
        <v>1196</v>
      </c>
      <c r="Z94" t="s">
        <v>1193</v>
      </c>
      <c r="AA94" t="s">
        <v>1612</v>
      </c>
      <c r="AB94" t="s">
        <v>1612</v>
      </c>
      <c r="AC94" t="s">
        <v>1612</v>
      </c>
      <c r="AD94" t="s">
        <v>1612</v>
      </c>
      <c r="AE94" t="s">
        <v>1612</v>
      </c>
      <c r="AF94" t="s">
        <v>1612</v>
      </c>
      <c r="AG94">
        <v>42522</v>
      </c>
      <c r="AH94" t="s">
        <v>1612</v>
      </c>
      <c r="AI94" t="s">
        <v>1612</v>
      </c>
      <c r="AJ94" t="s">
        <v>1612</v>
      </c>
      <c r="AK94" t="s">
        <v>1612</v>
      </c>
      <c r="AL94" t="s">
        <v>1612</v>
      </c>
      <c r="AM94" t="s">
        <v>1612</v>
      </c>
      <c r="AN94" t="s">
        <v>1612</v>
      </c>
      <c r="AO94" t="s">
        <v>2688</v>
      </c>
      <c r="AP94" t="s">
        <v>1612</v>
      </c>
      <c r="AQ94">
        <v>4757</v>
      </c>
      <c r="AR94">
        <v>0</v>
      </c>
      <c r="AS94" t="s">
        <v>2689</v>
      </c>
      <c r="AT94" t="s">
        <v>402</v>
      </c>
      <c r="AU94">
        <v>3669000</v>
      </c>
      <c r="AV94">
        <v>3668000</v>
      </c>
      <c r="AW94">
        <v>3668000</v>
      </c>
      <c r="AX94">
        <v>3669000</v>
      </c>
      <c r="AY94">
        <v>4447500</v>
      </c>
      <c r="AZ94">
        <v>4447500</v>
      </c>
      <c r="BA94">
        <v>4447500</v>
      </c>
      <c r="BB94">
        <v>0</v>
      </c>
      <c r="BC94">
        <v>4447500</v>
      </c>
      <c r="BD94">
        <v>4447500</v>
      </c>
      <c r="BE94">
        <v>4447500</v>
      </c>
      <c r="BF94">
        <v>4447500</v>
      </c>
      <c r="BG94">
        <v>4102500</v>
      </c>
      <c r="BH94">
        <v>4102500</v>
      </c>
      <c r="BI94">
        <v>4102500</v>
      </c>
      <c r="BJ94" t="s">
        <v>2690</v>
      </c>
      <c r="BK94" t="s">
        <v>2691</v>
      </c>
      <c r="BL94" t="s">
        <v>1214</v>
      </c>
      <c r="BM94" t="s">
        <v>2692</v>
      </c>
      <c r="BN94" t="s">
        <v>1217</v>
      </c>
      <c r="BO94" t="s">
        <v>2693</v>
      </c>
      <c r="BP94" t="s">
        <v>1214</v>
      </c>
      <c r="BQ94" t="s">
        <v>2694</v>
      </c>
      <c r="BR94" t="s">
        <v>1612</v>
      </c>
      <c r="BS94" t="s">
        <v>1217</v>
      </c>
      <c r="BT94" t="s">
        <v>2695</v>
      </c>
      <c r="BU94" t="s">
        <v>417</v>
      </c>
      <c r="BV94" t="s">
        <v>1193</v>
      </c>
      <c r="BW94" t="s">
        <v>1193</v>
      </c>
      <c r="BX94" t="s">
        <v>1193</v>
      </c>
      <c r="BY94" t="s">
        <v>1193</v>
      </c>
      <c r="BZ94" t="s">
        <v>1193</v>
      </c>
      <c r="CA94" t="s">
        <v>1194</v>
      </c>
      <c r="CB94" t="s">
        <v>423</v>
      </c>
      <c r="CC94" t="s">
        <v>425</v>
      </c>
      <c r="CD94" t="s">
        <v>428</v>
      </c>
      <c r="CE94" t="s">
        <v>427</v>
      </c>
      <c r="CF94" t="s">
        <v>421</v>
      </c>
      <c r="CG94" t="s">
        <v>1612</v>
      </c>
      <c r="CH94" t="s">
        <v>1612</v>
      </c>
      <c r="CI94" t="s">
        <v>1612</v>
      </c>
      <c r="CJ94" t="s">
        <v>2696</v>
      </c>
      <c r="CK94" t="s">
        <v>1612</v>
      </c>
      <c r="CL94" t="s">
        <v>1612</v>
      </c>
      <c r="CM94" t="s">
        <v>1612</v>
      </c>
      <c r="CN94" t="s">
        <v>1193</v>
      </c>
      <c r="CO94" t="s">
        <v>1193</v>
      </c>
      <c r="CP94" t="s">
        <v>1193</v>
      </c>
      <c r="CQ94" t="s">
        <v>1193</v>
      </c>
      <c r="CR94" t="s">
        <v>1193</v>
      </c>
      <c r="CS94" t="s">
        <v>1194</v>
      </c>
      <c r="CT94" t="s">
        <v>1193</v>
      </c>
      <c r="CU94" t="s">
        <v>1193</v>
      </c>
      <c r="CV94" t="s">
        <v>1193</v>
      </c>
      <c r="CW94" t="s">
        <v>1193</v>
      </c>
      <c r="CX94" t="s">
        <v>1193</v>
      </c>
      <c r="CY94" t="s">
        <v>1194</v>
      </c>
      <c r="CZ94" t="s">
        <v>1621</v>
      </c>
      <c r="DA94" t="s">
        <v>1621</v>
      </c>
      <c r="DB94" t="s">
        <v>1621</v>
      </c>
      <c r="DC94" t="s">
        <v>1621</v>
      </c>
      <c r="DD94" t="s">
        <v>1621</v>
      </c>
      <c r="DE94" t="s">
        <v>1623</v>
      </c>
      <c r="DF94" t="s">
        <v>1621</v>
      </c>
      <c r="DG94" t="s">
        <v>1621</v>
      </c>
      <c r="DH94" t="s">
        <v>1621</v>
      </c>
      <c r="DI94" t="s">
        <v>1621</v>
      </c>
      <c r="DJ94" t="s">
        <v>1621</v>
      </c>
      <c r="DK94" t="s">
        <v>1623</v>
      </c>
      <c r="DL94" t="s">
        <v>1621</v>
      </c>
      <c r="DM94" t="s">
        <v>1621</v>
      </c>
      <c r="DN94" t="s">
        <v>1621</v>
      </c>
      <c r="DO94" t="s">
        <v>1621</v>
      </c>
      <c r="DP94" t="s">
        <v>1621</v>
      </c>
      <c r="DQ94" t="s">
        <v>1623</v>
      </c>
      <c r="DR94" t="s">
        <v>1621</v>
      </c>
      <c r="DS94" t="s">
        <v>1621</v>
      </c>
      <c r="DT94" t="s">
        <v>1621</v>
      </c>
      <c r="DU94" t="s">
        <v>1621</v>
      </c>
      <c r="DV94" t="s">
        <v>1621</v>
      </c>
      <c r="DW94" t="s">
        <v>1623</v>
      </c>
      <c r="DX94" t="s">
        <v>1621</v>
      </c>
      <c r="DY94" t="s">
        <v>1621</v>
      </c>
      <c r="DZ94" t="s">
        <v>1621</v>
      </c>
      <c r="EA94" t="s">
        <v>1621</v>
      </c>
      <c r="EB94" t="s">
        <v>1621</v>
      </c>
      <c r="EC94" t="s">
        <v>1623</v>
      </c>
      <c r="ED94" t="s">
        <v>1623</v>
      </c>
      <c r="EE94" t="s">
        <v>1623</v>
      </c>
      <c r="EF94" t="s">
        <v>1623</v>
      </c>
      <c r="EG94" t="s">
        <v>1623</v>
      </c>
      <c r="EH94" t="s">
        <v>1623</v>
      </c>
      <c r="EI94" t="s">
        <v>1623</v>
      </c>
      <c r="EJ94" t="s">
        <v>1657</v>
      </c>
      <c r="EK94" t="s">
        <v>1657</v>
      </c>
      <c r="EL94" t="s">
        <v>1624</v>
      </c>
      <c r="EM94" t="s">
        <v>1657</v>
      </c>
      <c r="EN94" t="s">
        <v>1704</v>
      </c>
      <c r="EO94" t="s">
        <v>1625</v>
      </c>
      <c r="EP94">
        <v>0</v>
      </c>
      <c r="EQ94">
        <v>0</v>
      </c>
      <c r="ER94" t="s">
        <v>1823</v>
      </c>
      <c r="ES94">
        <v>0</v>
      </c>
      <c r="ET94" t="s">
        <v>1823</v>
      </c>
      <c r="EU94" t="s">
        <v>2697</v>
      </c>
      <c r="EV94" t="s">
        <v>1659</v>
      </c>
      <c r="EW94">
        <v>11</v>
      </c>
      <c r="EX94">
        <v>3</v>
      </c>
      <c r="EY94">
        <v>1</v>
      </c>
      <c r="EZ94">
        <v>0.85</v>
      </c>
      <c r="FA94" t="s">
        <v>1627</v>
      </c>
      <c r="FB94" t="s">
        <v>1628</v>
      </c>
      <c r="FC94" t="s">
        <v>2698</v>
      </c>
    </row>
    <row r="95" spans="1:159">
      <c r="A95" t="s">
        <v>193</v>
      </c>
      <c r="B95" t="s">
        <v>192</v>
      </c>
      <c r="C95" t="s">
        <v>2699</v>
      </c>
      <c r="D95" t="s">
        <v>2700</v>
      </c>
      <c r="E95" t="s">
        <v>2701</v>
      </c>
      <c r="F95" t="s">
        <v>2702</v>
      </c>
      <c r="G95">
        <v>5</v>
      </c>
      <c r="H95">
        <v>1</v>
      </c>
      <c r="I95">
        <v>24</v>
      </c>
      <c r="J95">
        <v>5</v>
      </c>
      <c r="K95">
        <v>17</v>
      </c>
      <c r="L95">
        <v>9</v>
      </c>
      <c r="M95">
        <v>13</v>
      </c>
      <c r="N95">
        <v>67</v>
      </c>
      <c r="O95">
        <v>1</v>
      </c>
      <c r="P95" t="s">
        <v>1193</v>
      </c>
      <c r="Q95" t="s">
        <v>1612</v>
      </c>
      <c r="R95" t="s">
        <v>1612</v>
      </c>
      <c r="S95" t="s">
        <v>1193</v>
      </c>
      <c r="T95" t="s">
        <v>1193</v>
      </c>
      <c r="U95" t="s">
        <v>1193</v>
      </c>
      <c r="V95" t="s">
        <v>1193</v>
      </c>
      <c r="W95" t="s">
        <v>1193</v>
      </c>
      <c r="X95" t="s">
        <v>1193</v>
      </c>
      <c r="Y95" t="s">
        <v>1193</v>
      </c>
      <c r="Z95" t="s">
        <v>1193</v>
      </c>
      <c r="AA95" t="s">
        <v>1612</v>
      </c>
      <c r="AB95" t="s">
        <v>1612</v>
      </c>
      <c r="AC95" t="s">
        <v>1612</v>
      </c>
      <c r="AD95" t="s">
        <v>1612</v>
      </c>
      <c r="AE95" t="s">
        <v>1612</v>
      </c>
      <c r="AF95" t="s">
        <v>1612</v>
      </c>
      <c r="AG95" t="s">
        <v>1612</v>
      </c>
      <c r="AH95" t="s">
        <v>1612</v>
      </c>
      <c r="AI95" t="s">
        <v>1612</v>
      </c>
      <c r="AJ95" t="s">
        <v>1612</v>
      </c>
      <c r="AK95" t="s">
        <v>1612</v>
      </c>
      <c r="AL95" t="s">
        <v>1612</v>
      </c>
      <c r="AM95" t="s">
        <v>1612</v>
      </c>
      <c r="AN95" t="s">
        <v>1612</v>
      </c>
      <c r="AO95" t="s">
        <v>1612</v>
      </c>
      <c r="AP95" t="s">
        <v>1612</v>
      </c>
      <c r="AQ95">
        <v>6268</v>
      </c>
      <c r="AR95">
        <v>1093660</v>
      </c>
      <c r="AS95">
        <v>0</v>
      </c>
      <c r="AT95" t="s">
        <v>403</v>
      </c>
      <c r="AU95">
        <v>4449000</v>
      </c>
      <c r="AV95">
        <v>4830000</v>
      </c>
      <c r="AW95">
        <v>3659000</v>
      </c>
      <c r="AX95">
        <v>3659000</v>
      </c>
      <c r="AY95">
        <v>1933250</v>
      </c>
      <c r="AZ95">
        <v>7345750</v>
      </c>
      <c r="BA95">
        <v>3659000</v>
      </c>
      <c r="BB95">
        <v>0</v>
      </c>
      <c r="BC95">
        <v>4005750</v>
      </c>
      <c r="BD95">
        <v>4005750</v>
      </c>
      <c r="BE95">
        <v>4055750</v>
      </c>
      <c r="BF95">
        <v>4045750</v>
      </c>
      <c r="BG95">
        <v>1229207</v>
      </c>
      <c r="BH95">
        <v>6616255</v>
      </c>
      <c r="BI95">
        <v>4029616</v>
      </c>
      <c r="BJ95" t="s">
        <v>2703</v>
      </c>
      <c r="BK95" t="s">
        <v>2704</v>
      </c>
      <c r="BL95" t="s">
        <v>1216</v>
      </c>
      <c r="BM95" t="s">
        <v>2705</v>
      </c>
      <c r="BN95" t="s">
        <v>1216</v>
      </c>
      <c r="BO95" t="s">
        <v>2706</v>
      </c>
      <c r="BP95" t="s">
        <v>1215</v>
      </c>
      <c r="BQ95" t="s">
        <v>2707</v>
      </c>
      <c r="BR95" t="s">
        <v>1612</v>
      </c>
      <c r="BS95" t="s">
        <v>1216</v>
      </c>
      <c r="BT95" t="s">
        <v>2708</v>
      </c>
      <c r="BU95" t="s">
        <v>415</v>
      </c>
      <c r="BV95" t="s">
        <v>1194</v>
      </c>
      <c r="BW95" t="s">
        <v>1194</v>
      </c>
      <c r="BX95" t="s">
        <v>1194</v>
      </c>
      <c r="BY95" t="s">
        <v>1193</v>
      </c>
      <c r="BZ95" t="s">
        <v>1193</v>
      </c>
      <c r="CA95" t="s">
        <v>1194</v>
      </c>
      <c r="CB95" t="s">
        <v>1612</v>
      </c>
      <c r="CC95" t="s">
        <v>1612</v>
      </c>
      <c r="CD95" t="s">
        <v>1612</v>
      </c>
      <c r="CE95" t="s">
        <v>423</v>
      </c>
      <c r="CF95" t="s">
        <v>423</v>
      </c>
      <c r="CG95" t="s">
        <v>1612</v>
      </c>
      <c r="CH95" t="s">
        <v>1612</v>
      </c>
      <c r="CI95" t="s">
        <v>1612</v>
      </c>
      <c r="CJ95" t="s">
        <v>1612</v>
      </c>
      <c r="CK95" t="s">
        <v>1612</v>
      </c>
      <c r="CL95" t="s">
        <v>1612</v>
      </c>
      <c r="CM95" t="s">
        <v>1612</v>
      </c>
      <c r="CN95" t="s">
        <v>1193</v>
      </c>
      <c r="CO95" t="s">
        <v>1193</v>
      </c>
      <c r="CP95" t="s">
        <v>1193</v>
      </c>
      <c r="CQ95" t="s">
        <v>1193</v>
      </c>
      <c r="CR95" t="s">
        <v>1193</v>
      </c>
      <c r="CS95" t="s">
        <v>1194</v>
      </c>
      <c r="CT95" t="s">
        <v>1193</v>
      </c>
      <c r="CU95" t="s">
        <v>1193</v>
      </c>
      <c r="CV95" t="s">
        <v>1193</v>
      </c>
      <c r="CW95" t="s">
        <v>1193</v>
      </c>
      <c r="CX95" t="s">
        <v>1193</v>
      </c>
      <c r="CY95" t="s">
        <v>1194</v>
      </c>
      <c r="CZ95" t="s">
        <v>1622</v>
      </c>
      <c r="DA95" t="s">
        <v>1623</v>
      </c>
      <c r="DB95" t="s">
        <v>1623</v>
      </c>
      <c r="DC95" t="s">
        <v>1622</v>
      </c>
      <c r="DD95" t="s">
        <v>1623</v>
      </c>
      <c r="DE95" t="s">
        <v>1623</v>
      </c>
      <c r="DF95" t="s">
        <v>1622</v>
      </c>
      <c r="DG95" t="s">
        <v>1622</v>
      </c>
      <c r="DH95" t="s">
        <v>1623</v>
      </c>
      <c r="DI95" t="s">
        <v>1623</v>
      </c>
      <c r="DJ95" t="s">
        <v>1623</v>
      </c>
      <c r="DK95" t="s">
        <v>1623</v>
      </c>
      <c r="DL95" t="s">
        <v>1623</v>
      </c>
      <c r="DM95" t="s">
        <v>1623</v>
      </c>
      <c r="DN95" t="s">
        <v>1622</v>
      </c>
      <c r="DO95" t="s">
        <v>1623</v>
      </c>
      <c r="DP95" t="s">
        <v>1623</v>
      </c>
      <c r="DQ95" t="s">
        <v>1623</v>
      </c>
      <c r="DR95" t="s">
        <v>1622</v>
      </c>
      <c r="DS95" t="s">
        <v>1623</v>
      </c>
      <c r="DT95" t="s">
        <v>1622</v>
      </c>
      <c r="DU95" t="s">
        <v>1622</v>
      </c>
      <c r="DV95" t="s">
        <v>1623</v>
      </c>
      <c r="DW95" t="s">
        <v>1623</v>
      </c>
      <c r="DX95" t="s">
        <v>1623</v>
      </c>
      <c r="DY95" t="s">
        <v>1623</v>
      </c>
      <c r="DZ95" t="s">
        <v>1622</v>
      </c>
      <c r="EA95" t="s">
        <v>1623</v>
      </c>
      <c r="EB95" t="s">
        <v>1622</v>
      </c>
      <c r="EC95" t="s">
        <v>1623</v>
      </c>
      <c r="ED95" t="s">
        <v>1623</v>
      </c>
      <c r="EE95" t="s">
        <v>1623</v>
      </c>
      <c r="EF95" t="s">
        <v>1622</v>
      </c>
      <c r="EG95" t="s">
        <v>1623</v>
      </c>
      <c r="EH95" t="s">
        <v>1623</v>
      </c>
      <c r="EI95" t="s">
        <v>1623</v>
      </c>
      <c r="EJ95" t="s">
        <v>1657</v>
      </c>
      <c r="EK95" t="s">
        <v>1657</v>
      </c>
      <c r="EL95" t="s">
        <v>1624</v>
      </c>
      <c r="EM95" t="s">
        <v>1657</v>
      </c>
      <c r="EN95" t="s">
        <v>1657</v>
      </c>
      <c r="EO95" t="s">
        <v>1657</v>
      </c>
      <c r="EP95">
        <v>42411</v>
      </c>
      <c r="EQ95">
        <v>0</v>
      </c>
      <c r="ER95">
        <v>42826</v>
      </c>
      <c r="ES95">
        <v>0</v>
      </c>
      <c r="ET95">
        <v>0</v>
      </c>
      <c r="EU95">
        <v>0</v>
      </c>
      <c r="EV95" t="s">
        <v>1626</v>
      </c>
      <c r="EW95">
        <v>11</v>
      </c>
      <c r="EX95">
        <v>2</v>
      </c>
      <c r="EY95">
        <v>1</v>
      </c>
      <c r="EZ95">
        <v>1</v>
      </c>
      <c r="FA95" t="s">
        <v>1628</v>
      </c>
      <c r="FB95" t="s">
        <v>1628</v>
      </c>
      <c r="FC95" t="s">
        <v>2709</v>
      </c>
    </row>
    <row r="96" spans="1:159">
      <c r="A96" t="s">
        <v>191</v>
      </c>
      <c r="B96" t="s">
        <v>190</v>
      </c>
      <c r="C96" t="s">
        <v>2710</v>
      </c>
      <c r="D96" t="s">
        <v>2711</v>
      </c>
      <c r="E96" t="s">
        <v>2712</v>
      </c>
      <c r="F96" t="s">
        <v>2713</v>
      </c>
      <c r="G96">
        <v>5</v>
      </c>
      <c r="H96">
        <v>1</v>
      </c>
      <c r="I96">
        <v>24</v>
      </c>
      <c r="J96">
        <v>4</v>
      </c>
      <c r="K96">
        <v>17</v>
      </c>
      <c r="L96">
        <v>9</v>
      </c>
      <c r="M96">
        <v>13</v>
      </c>
      <c r="N96">
        <v>67</v>
      </c>
      <c r="O96">
        <v>1</v>
      </c>
      <c r="P96" t="s">
        <v>1193</v>
      </c>
      <c r="Q96" t="s">
        <v>1612</v>
      </c>
      <c r="R96" t="s">
        <v>1612</v>
      </c>
      <c r="S96" t="s">
        <v>1193</v>
      </c>
      <c r="T96" t="s">
        <v>1193</v>
      </c>
      <c r="U96" t="s">
        <v>1196</v>
      </c>
      <c r="V96" t="s">
        <v>1196</v>
      </c>
      <c r="W96" t="s">
        <v>1193</v>
      </c>
      <c r="X96" t="s">
        <v>1193</v>
      </c>
      <c r="Y96" t="s">
        <v>1196</v>
      </c>
      <c r="Z96" t="s">
        <v>1193</v>
      </c>
      <c r="AA96" t="s">
        <v>1612</v>
      </c>
      <c r="AB96" t="s">
        <v>1612</v>
      </c>
      <c r="AC96">
        <v>42735</v>
      </c>
      <c r="AD96">
        <v>42460</v>
      </c>
      <c r="AE96" t="s">
        <v>1612</v>
      </c>
      <c r="AF96" t="s">
        <v>1612</v>
      </c>
      <c r="AG96">
        <v>42735</v>
      </c>
      <c r="AH96" t="s">
        <v>1612</v>
      </c>
      <c r="AI96" t="s">
        <v>1612</v>
      </c>
      <c r="AJ96" t="s">
        <v>1612</v>
      </c>
      <c r="AK96" t="s">
        <v>2714</v>
      </c>
      <c r="AL96" t="s">
        <v>2715</v>
      </c>
      <c r="AM96" t="s">
        <v>1612</v>
      </c>
      <c r="AN96" t="s">
        <v>1612</v>
      </c>
      <c r="AO96" t="s">
        <v>2716</v>
      </c>
      <c r="AP96" t="s">
        <v>1612</v>
      </c>
      <c r="AQ96">
        <v>16286</v>
      </c>
      <c r="AR96">
        <v>0</v>
      </c>
      <c r="AS96" t="s">
        <v>2717</v>
      </c>
      <c r="AT96" t="s">
        <v>402</v>
      </c>
      <c r="AU96">
        <v>11682000</v>
      </c>
      <c r="AV96">
        <v>11682000</v>
      </c>
      <c r="AW96">
        <v>11682000</v>
      </c>
      <c r="AX96">
        <v>11681000</v>
      </c>
      <c r="AY96">
        <v>11682000</v>
      </c>
      <c r="AZ96">
        <v>10715000</v>
      </c>
      <c r="BA96">
        <v>10969842</v>
      </c>
      <c r="BB96" t="s">
        <v>2063</v>
      </c>
      <c r="BC96">
        <v>11682000</v>
      </c>
      <c r="BD96">
        <v>11682000</v>
      </c>
      <c r="BE96">
        <v>11682000</v>
      </c>
      <c r="BF96">
        <v>11681000</v>
      </c>
      <c r="BG96">
        <v>11027517</v>
      </c>
      <c r="BH96">
        <v>10715000</v>
      </c>
      <c r="BI96">
        <v>10969842</v>
      </c>
      <c r="BJ96" t="s">
        <v>2718</v>
      </c>
      <c r="BK96" t="s">
        <v>2719</v>
      </c>
      <c r="BL96" t="s">
        <v>1215</v>
      </c>
      <c r="BM96" t="s">
        <v>2720</v>
      </c>
      <c r="BN96" t="s">
        <v>1214</v>
      </c>
      <c r="BO96" t="s">
        <v>2721</v>
      </c>
      <c r="BP96" t="s">
        <v>1215</v>
      </c>
      <c r="BQ96" t="s">
        <v>2722</v>
      </c>
      <c r="BR96" t="s">
        <v>1612</v>
      </c>
      <c r="BS96" t="s">
        <v>1217</v>
      </c>
      <c r="BT96" t="s">
        <v>2723</v>
      </c>
      <c r="BU96" t="s">
        <v>416</v>
      </c>
      <c r="BV96" t="s">
        <v>1194</v>
      </c>
      <c r="BW96" t="s">
        <v>1194</v>
      </c>
      <c r="BX96" t="s">
        <v>1193</v>
      </c>
      <c r="BY96" t="s">
        <v>1193</v>
      </c>
      <c r="BZ96" t="s">
        <v>1193</v>
      </c>
      <c r="CA96" t="s">
        <v>1194</v>
      </c>
      <c r="CB96" t="s">
        <v>1612</v>
      </c>
      <c r="CC96" t="s">
        <v>1612</v>
      </c>
      <c r="CD96" t="s">
        <v>422</v>
      </c>
      <c r="CE96" t="s">
        <v>424</v>
      </c>
      <c r="CF96" t="s">
        <v>422</v>
      </c>
      <c r="CG96" t="s">
        <v>1612</v>
      </c>
      <c r="CH96" t="s">
        <v>1612</v>
      </c>
      <c r="CI96" t="s">
        <v>1612</v>
      </c>
      <c r="CJ96" t="s">
        <v>2063</v>
      </c>
      <c r="CK96" t="s">
        <v>2063</v>
      </c>
      <c r="CL96" t="s">
        <v>2063</v>
      </c>
      <c r="CM96" t="s">
        <v>1612</v>
      </c>
      <c r="CN96" t="s">
        <v>1193</v>
      </c>
      <c r="CO96" t="s">
        <v>1193</v>
      </c>
      <c r="CP96" t="s">
        <v>1194</v>
      </c>
      <c r="CQ96" t="s">
        <v>1193</v>
      </c>
      <c r="CR96" t="s">
        <v>1193</v>
      </c>
      <c r="CS96" t="s">
        <v>1193</v>
      </c>
      <c r="CT96" t="s">
        <v>1193</v>
      </c>
      <c r="CU96" t="s">
        <v>1193</v>
      </c>
      <c r="CV96" t="s">
        <v>1193</v>
      </c>
      <c r="CW96" t="s">
        <v>1193</v>
      </c>
      <c r="CX96" t="s">
        <v>1193</v>
      </c>
      <c r="CY96" t="s">
        <v>1193</v>
      </c>
      <c r="CZ96" t="s">
        <v>1622</v>
      </c>
      <c r="DA96" t="s">
        <v>1622</v>
      </c>
      <c r="DB96" t="s">
        <v>1622</v>
      </c>
      <c r="DC96" t="s">
        <v>1622</v>
      </c>
      <c r="DD96" t="s">
        <v>1622</v>
      </c>
      <c r="DE96" t="s">
        <v>1622</v>
      </c>
      <c r="DF96" t="s">
        <v>1622</v>
      </c>
      <c r="DG96" t="s">
        <v>1622</v>
      </c>
      <c r="DH96" t="s">
        <v>1622</v>
      </c>
      <c r="DI96" t="s">
        <v>1622</v>
      </c>
      <c r="DJ96" t="s">
        <v>1622</v>
      </c>
      <c r="DK96" t="s">
        <v>1622</v>
      </c>
      <c r="DL96" t="s">
        <v>1622</v>
      </c>
      <c r="DM96" t="s">
        <v>1622</v>
      </c>
      <c r="DN96" t="s">
        <v>1622</v>
      </c>
      <c r="DO96" t="s">
        <v>1622</v>
      </c>
      <c r="DP96" t="s">
        <v>1622</v>
      </c>
      <c r="DQ96" t="s">
        <v>1622</v>
      </c>
      <c r="DR96" t="s">
        <v>1622</v>
      </c>
      <c r="DS96" t="s">
        <v>1622</v>
      </c>
      <c r="DT96" t="s">
        <v>1622</v>
      </c>
      <c r="DU96" t="s">
        <v>1622</v>
      </c>
      <c r="DV96" t="s">
        <v>1622</v>
      </c>
      <c r="DW96" t="s">
        <v>1622</v>
      </c>
      <c r="DX96" t="s">
        <v>1622</v>
      </c>
      <c r="DY96" t="s">
        <v>1622</v>
      </c>
      <c r="DZ96" t="s">
        <v>1622</v>
      </c>
      <c r="EA96" t="s">
        <v>1622</v>
      </c>
      <c r="EB96" t="s">
        <v>1622</v>
      </c>
      <c r="EC96" t="s">
        <v>1622</v>
      </c>
      <c r="ED96" t="s">
        <v>1622</v>
      </c>
      <c r="EE96" t="s">
        <v>1622</v>
      </c>
      <c r="EF96" t="s">
        <v>1622</v>
      </c>
      <c r="EG96" t="s">
        <v>1622</v>
      </c>
      <c r="EH96" t="s">
        <v>1622</v>
      </c>
      <c r="EI96" t="s">
        <v>1622</v>
      </c>
      <c r="EJ96" t="s">
        <v>1624</v>
      </c>
      <c r="EK96" t="s">
        <v>1624</v>
      </c>
      <c r="EL96" t="s">
        <v>1624</v>
      </c>
      <c r="EM96" t="s">
        <v>1624</v>
      </c>
      <c r="EN96" t="s">
        <v>1624</v>
      </c>
      <c r="EO96" t="s">
        <v>1624</v>
      </c>
      <c r="EP96">
        <v>43831</v>
      </c>
      <c r="EQ96">
        <v>43831</v>
      </c>
      <c r="ER96">
        <v>43831</v>
      </c>
      <c r="ES96">
        <v>43831</v>
      </c>
      <c r="ET96">
        <v>43831</v>
      </c>
      <c r="EU96">
        <v>43831</v>
      </c>
      <c r="EV96" t="s">
        <v>1643</v>
      </c>
      <c r="EW96">
        <v>20</v>
      </c>
      <c r="EX96">
        <v>8</v>
      </c>
      <c r="EY96">
        <v>1</v>
      </c>
      <c r="EZ96">
        <v>1</v>
      </c>
      <c r="FA96" t="s">
        <v>1675</v>
      </c>
      <c r="FB96" t="s">
        <v>1628</v>
      </c>
      <c r="FC96" t="s">
        <v>2724</v>
      </c>
    </row>
    <row r="97" spans="1:159">
      <c r="A97" t="s">
        <v>189</v>
      </c>
      <c r="B97" t="s">
        <v>188</v>
      </c>
      <c r="C97" t="s">
        <v>2725</v>
      </c>
      <c r="D97" t="s">
        <v>2726</v>
      </c>
      <c r="E97" t="s">
        <v>2727</v>
      </c>
      <c r="F97" t="s">
        <v>2728</v>
      </c>
      <c r="G97">
        <v>5</v>
      </c>
      <c r="H97">
        <v>1</v>
      </c>
      <c r="I97">
        <v>24</v>
      </c>
      <c r="J97">
        <v>5</v>
      </c>
      <c r="K97">
        <v>17</v>
      </c>
      <c r="L97">
        <v>9</v>
      </c>
      <c r="M97">
        <v>13</v>
      </c>
      <c r="N97">
        <v>67</v>
      </c>
      <c r="O97">
        <v>1</v>
      </c>
      <c r="P97" t="s">
        <v>1193</v>
      </c>
      <c r="Q97" t="s">
        <v>1612</v>
      </c>
      <c r="R97" t="s">
        <v>1612</v>
      </c>
      <c r="S97" t="s">
        <v>1193</v>
      </c>
      <c r="T97" t="s">
        <v>1193</v>
      </c>
      <c r="U97" t="s">
        <v>1193</v>
      </c>
      <c r="V97" t="s">
        <v>1193</v>
      </c>
      <c r="W97" t="s">
        <v>1193</v>
      </c>
      <c r="X97" t="s">
        <v>1193</v>
      </c>
      <c r="Y97" t="s">
        <v>1196</v>
      </c>
      <c r="Z97" t="s">
        <v>1193</v>
      </c>
      <c r="AA97" t="s">
        <v>1612</v>
      </c>
      <c r="AB97" t="s">
        <v>1612</v>
      </c>
      <c r="AC97" t="s">
        <v>1612</v>
      </c>
      <c r="AD97" t="s">
        <v>1612</v>
      </c>
      <c r="AE97" t="s">
        <v>1612</v>
      </c>
      <c r="AF97" t="s">
        <v>1612</v>
      </c>
      <c r="AG97">
        <v>42460</v>
      </c>
      <c r="AH97" t="s">
        <v>1612</v>
      </c>
      <c r="AI97" t="s">
        <v>1612</v>
      </c>
      <c r="AJ97" t="s">
        <v>1612</v>
      </c>
      <c r="AK97" t="s">
        <v>1612</v>
      </c>
      <c r="AL97" t="s">
        <v>1612</v>
      </c>
      <c r="AM97" t="s">
        <v>1612</v>
      </c>
      <c r="AN97" t="s">
        <v>1612</v>
      </c>
      <c r="AO97" t="s">
        <v>2729</v>
      </c>
      <c r="AP97" t="s">
        <v>1612</v>
      </c>
      <c r="AQ97">
        <v>19504</v>
      </c>
      <c r="AR97">
        <v>0</v>
      </c>
      <c r="AS97" t="s">
        <v>2730</v>
      </c>
      <c r="AT97" t="s">
        <v>403</v>
      </c>
      <c r="AU97">
        <v>11678000</v>
      </c>
      <c r="AV97">
        <v>18100500</v>
      </c>
      <c r="AW97">
        <v>15125750</v>
      </c>
      <c r="AX97">
        <v>15043750</v>
      </c>
      <c r="AY97">
        <v>14017000</v>
      </c>
      <c r="AZ97">
        <v>15761500</v>
      </c>
      <c r="BA97">
        <v>15250500</v>
      </c>
      <c r="BB97" t="s">
        <v>2731</v>
      </c>
      <c r="BC97">
        <v>14017000</v>
      </c>
      <c r="BD97">
        <v>16291000</v>
      </c>
      <c r="BE97">
        <v>14721000</v>
      </c>
      <c r="BF97">
        <v>14919000</v>
      </c>
      <c r="BG97">
        <v>14017000</v>
      </c>
      <c r="BH97">
        <v>16291000</v>
      </c>
      <c r="BI97">
        <v>14721000</v>
      </c>
      <c r="BJ97" t="s">
        <v>2732</v>
      </c>
      <c r="BK97" t="s">
        <v>2733</v>
      </c>
      <c r="BL97" t="s">
        <v>1214</v>
      </c>
      <c r="BM97" t="s">
        <v>2734</v>
      </c>
      <c r="BN97" t="s">
        <v>1215</v>
      </c>
      <c r="BO97" t="s">
        <v>2735</v>
      </c>
      <c r="BP97" t="s">
        <v>1216</v>
      </c>
      <c r="BQ97" t="s">
        <v>2736</v>
      </c>
      <c r="BR97" t="s">
        <v>1612</v>
      </c>
      <c r="BS97" t="s">
        <v>1215</v>
      </c>
      <c r="BT97" t="s">
        <v>2737</v>
      </c>
      <c r="BU97" t="s">
        <v>417</v>
      </c>
      <c r="BV97" t="s">
        <v>1193</v>
      </c>
      <c r="BW97" t="s">
        <v>1193</v>
      </c>
      <c r="BX97" t="s">
        <v>1193</v>
      </c>
      <c r="BY97" t="s">
        <v>1193</v>
      </c>
      <c r="BZ97" t="s">
        <v>1193</v>
      </c>
      <c r="CA97" t="s">
        <v>1193</v>
      </c>
      <c r="CB97" t="s">
        <v>423</v>
      </c>
      <c r="CC97" t="s">
        <v>423</v>
      </c>
      <c r="CD97" t="s">
        <v>423</v>
      </c>
      <c r="CE97" t="s">
        <v>423</v>
      </c>
      <c r="CF97" t="s">
        <v>423</v>
      </c>
      <c r="CG97" t="s">
        <v>423</v>
      </c>
      <c r="CH97" t="s">
        <v>1612</v>
      </c>
      <c r="CI97" t="s">
        <v>1612</v>
      </c>
      <c r="CJ97" t="s">
        <v>1612</v>
      </c>
      <c r="CK97" t="s">
        <v>1612</v>
      </c>
      <c r="CL97" t="s">
        <v>1612</v>
      </c>
      <c r="CM97" t="s">
        <v>1612</v>
      </c>
      <c r="CN97" t="s">
        <v>1193</v>
      </c>
      <c r="CO97" t="s">
        <v>1193</v>
      </c>
      <c r="CP97" t="s">
        <v>1193</v>
      </c>
      <c r="CQ97" t="s">
        <v>1193</v>
      </c>
      <c r="CR97" t="s">
        <v>1193</v>
      </c>
      <c r="CS97" t="s">
        <v>1193</v>
      </c>
      <c r="CT97" t="s">
        <v>1193</v>
      </c>
      <c r="CU97" t="s">
        <v>1193</v>
      </c>
      <c r="CV97" t="s">
        <v>1193</v>
      </c>
      <c r="CW97" t="s">
        <v>1193</v>
      </c>
      <c r="CX97" t="s">
        <v>1193</v>
      </c>
      <c r="CY97" t="s">
        <v>1193</v>
      </c>
      <c r="CZ97" t="s">
        <v>1623</v>
      </c>
      <c r="DA97" t="s">
        <v>1623</v>
      </c>
      <c r="DB97" t="s">
        <v>1623</v>
      </c>
      <c r="DC97" t="s">
        <v>1623</v>
      </c>
      <c r="DD97" t="s">
        <v>1623</v>
      </c>
      <c r="DE97" t="s">
        <v>1623</v>
      </c>
      <c r="DF97" t="s">
        <v>1623</v>
      </c>
      <c r="DG97" t="s">
        <v>1623</v>
      </c>
      <c r="DH97" t="s">
        <v>1623</v>
      </c>
      <c r="DI97" t="s">
        <v>1623</v>
      </c>
      <c r="DJ97" t="s">
        <v>1623</v>
      </c>
      <c r="DK97" t="s">
        <v>1623</v>
      </c>
      <c r="DL97" t="s">
        <v>1623</v>
      </c>
      <c r="DM97" t="s">
        <v>1623</v>
      </c>
      <c r="DN97" t="s">
        <v>1623</v>
      </c>
      <c r="DO97" t="s">
        <v>1623</v>
      </c>
      <c r="DP97" t="s">
        <v>1623</v>
      </c>
      <c r="DQ97" t="s">
        <v>1623</v>
      </c>
      <c r="DR97" t="s">
        <v>1623</v>
      </c>
      <c r="DS97" t="s">
        <v>1623</v>
      </c>
      <c r="DT97" t="s">
        <v>1623</v>
      </c>
      <c r="DU97" t="s">
        <v>1623</v>
      </c>
      <c r="DV97" t="s">
        <v>1623</v>
      </c>
      <c r="DW97" t="s">
        <v>1623</v>
      </c>
      <c r="DX97" t="s">
        <v>1623</v>
      </c>
      <c r="DY97" t="s">
        <v>1623</v>
      </c>
      <c r="DZ97" t="s">
        <v>1623</v>
      </c>
      <c r="EA97" t="s">
        <v>1623</v>
      </c>
      <c r="EB97" t="s">
        <v>1623</v>
      </c>
      <c r="EC97" t="s">
        <v>1623</v>
      </c>
      <c r="ED97" t="s">
        <v>1623</v>
      </c>
      <c r="EE97" t="s">
        <v>1623</v>
      </c>
      <c r="EF97" t="s">
        <v>1623</v>
      </c>
      <c r="EG97" t="s">
        <v>1623</v>
      </c>
      <c r="EH97" t="s">
        <v>1623</v>
      </c>
      <c r="EI97" t="s">
        <v>1623</v>
      </c>
      <c r="EJ97" t="s">
        <v>1625</v>
      </c>
      <c r="EK97" t="s">
        <v>1625</v>
      </c>
      <c r="EL97" t="s">
        <v>1625</v>
      </c>
      <c r="EM97" t="s">
        <v>1625</v>
      </c>
      <c r="EN97" t="s">
        <v>1625</v>
      </c>
      <c r="EO97" t="s">
        <v>1625</v>
      </c>
      <c r="EP97" t="s">
        <v>1888</v>
      </c>
      <c r="EQ97" t="s">
        <v>1888</v>
      </c>
      <c r="ER97" t="s">
        <v>1888</v>
      </c>
      <c r="ES97" t="s">
        <v>1888</v>
      </c>
      <c r="ET97" t="s">
        <v>1888</v>
      </c>
      <c r="EU97" t="s">
        <v>1888</v>
      </c>
      <c r="EV97" t="s">
        <v>1659</v>
      </c>
      <c r="EW97">
        <v>217</v>
      </c>
      <c r="EX97">
        <v>93</v>
      </c>
      <c r="EY97">
        <v>0</v>
      </c>
      <c r="EZ97">
        <v>0.55000000000000004</v>
      </c>
      <c r="FA97" t="s">
        <v>1628</v>
      </c>
      <c r="FB97" t="s">
        <v>1692</v>
      </c>
      <c r="FC97" t="s">
        <v>2738</v>
      </c>
    </row>
    <row r="98" spans="1:159">
      <c r="A98" t="s">
        <v>187</v>
      </c>
      <c r="B98" t="s">
        <v>186</v>
      </c>
      <c r="C98" t="s">
        <v>2739</v>
      </c>
      <c r="D98" t="s">
        <v>2740</v>
      </c>
      <c r="E98">
        <v>1670335168</v>
      </c>
      <c r="F98" t="s">
        <v>2741</v>
      </c>
      <c r="G98">
        <v>5</v>
      </c>
      <c r="H98">
        <v>1</v>
      </c>
      <c r="I98">
        <v>24</v>
      </c>
      <c r="J98">
        <v>4</v>
      </c>
      <c r="K98">
        <v>17</v>
      </c>
      <c r="L98">
        <v>9</v>
      </c>
      <c r="M98">
        <v>13</v>
      </c>
      <c r="N98">
        <v>67</v>
      </c>
      <c r="O98">
        <v>1</v>
      </c>
      <c r="P98" t="s">
        <v>1193</v>
      </c>
      <c r="Q98" t="s">
        <v>1612</v>
      </c>
      <c r="R98" t="s">
        <v>1612</v>
      </c>
      <c r="S98" t="s">
        <v>1193</v>
      </c>
      <c r="T98" t="s">
        <v>1193</v>
      </c>
      <c r="U98" t="s">
        <v>1193</v>
      </c>
      <c r="V98" t="s">
        <v>1193</v>
      </c>
      <c r="W98" t="s">
        <v>1193</v>
      </c>
      <c r="X98" t="s">
        <v>1193</v>
      </c>
      <c r="Y98" t="s">
        <v>1193</v>
      </c>
      <c r="Z98" t="s">
        <v>1193</v>
      </c>
      <c r="AA98" t="s">
        <v>1612</v>
      </c>
      <c r="AB98" t="s">
        <v>1612</v>
      </c>
      <c r="AC98" t="s">
        <v>1612</v>
      </c>
      <c r="AD98" t="s">
        <v>1612</v>
      </c>
      <c r="AE98" t="s">
        <v>1612</v>
      </c>
      <c r="AF98" t="s">
        <v>1612</v>
      </c>
      <c r="AG98" t="s">
        <v>1612</v>
      </c>
      <c r="AH98" t="s">
        <v>1612</v>
      </c>
      <c r="AI98" t="s">
        <v>1612</v>
      </c>
      <c r="AJ98" t="s">
        <v>1612</v>
      </c>
      <c r="AK98" t="s">
        <v>1612</v>
      </c>
      <c r="AL98" t="s">
        <v>1612</v>
      </c>
      <c r="AM98" t="s">
        <v>1612</v>
      </c>
      <c r="AN98" t="s">
        <v>1612</v>
      </c>
      <c r="AO98" t="s">
        <v>1612</v>
      </c>
      <c r="AP98" t="s">
        <v>1612</v>
      </c>
      <c r="AQ98">
        <v>7857</v>
      </c>
      <c r="AR98">
        <v>141028</v>
      </c>
      <c r="AS98" t="s">
        <v>2742</v>
      </c>
      <c r="AT98" t="s">
        <v>402</v>
      </c>
      <c r="AU98">
        <v>6130750</v>
      </c>
      <c r="AV98">
        <v>6130750</v>
      </c>
      <c r="AW98">
        <v>6130750</v>
      </c>
      <c r="AX98">
        <v>6130750</v>
      </c>
      <c r="AY98">
        <v>6130750</v>
      </c>
      <c r="AZ98">
        <v>6130750</v>
      </c>
      <c r="BA98">
        <v>6130750</v>
      </c>
      <c r="BB98">
        <v>0</v>
      </c>
      <c r="BC98">
        <v>6130750</v>
      </c>
      <c r="BD98">
        <v>6130750</v>
      </c>
      <c r="BE98">
        <v>6130750</v>
      </c>
      <c r="BF98">
        <v>6130750</v>
      </c>
      <c r="BG98">
        <v>6130750</v>
      </c>
      <c r="BH98">
        <v>6130750</v>
      </c>
      <c r="BI98">
        <v>6130750</v>
      </c>
      <c r="BJ98">
        <v>0</v>
      </c>
      <c r="BK98" t="s">
        <v>2743</v>
      </c>
      <c r="BL98" t="s">
        <v>1214</v>
      </c>
      <c r="BM98" t="s">
        <v>2744</v>
      </c>
      <c r="BN98" t="s">
        <v>1217</v>
      </c>
      <c r="BO98" t="s">
        <v>1613</v>
      </c>
      <c r="BP98" t="s">
        <v>1216</v>
      </c>
      <c r="BQ98" t="s">
        <v>2745</v>
      </c>
      <c r="BR98" t="s">
        <v>1612</v>
      </c>
      <c r="BS98" t="s">
        <v>1217</v>
      </c>
      <c r="BT98" t="s">
        <v>1613</v>
      </c>
      <c r="BU98" t="s">
        <v>417</v>
      </c>
      <c r="BV98" t="s">
        <v>1194</v>
      </c>
      <c r="BW98" t="s">
        <v>1194</v>
      </c>
      <c r="BX98" t="s">
        <v>1194</v>
      </c>
      <c r="BY98" t="s">
        <v>1193</v>
      </c>
      <c r="BZ98" t="s">
        <v>1194</v>
      </c>
      <c r="CA98" t="s">
        <v>1194</v>
      </c>
      <c r="CB98" t="s">
        <v>1612</v>
      </c>
      <c r="CC98" t="s">
        <v>1612</v>
      </c>
      <c r="CD98" t="s">
        <v>1612</v>
      </c>
      <c r="CE98" t="s">
        <v>421</v>
      </c>
      <c r="CF98" t="s">
        <v>1612</v>
      </c>
      <c r="CG98" t="s">
        <v>1612</v>
      </c>
      <c r="CH98" t="s">
        <v>1612</v>
      </c>
      <c r="CI98" t="s">
        <v>1612</v>
      </c>
      <c r="CJ98" t="s">
        <v>1612</v>
      </c>
      <c r="CK98" t="s">
        <v>2746</v>
      </c>
      <c r="CL98" t="s">
        <v>1612</v>
      </c>
      <c r="CM98" t="s">
        <v>1612</v>
      </c>
      <c r="CN98" t="s">
        <v>1193</v>
      </c>
      <c r="CO98" t="s">
        <v>1193</v>
      </c>
      <c r="CP98" t="s">
        <v>1193</v>
      </c>
      <c r="CQ98" t="s">
        <v>1193</v>
      </c>
      <c r="CR98" t="s">
        <v>1193</v>
      </c>
      <c r="CS98" t="s">
        <v>1193</v>
      </c>
      <c r="CT98" t="s">
        <v>1193</v>
      </c>
      <c r="CU98" t="s">
        <v>1193</v>
      </c>
      <c r="CV98" t="s">
        <v>1193</v>
      </c>
      <c r="CW98" t="s">
        <v>1193</v>
      </c>
      <c r="CX98" t="s">
        <v>1193</v>
      </c>
      <c r="CY98" t="s">
        <v>1193</v>
      </c>
      <c r="CZ98" t="s">
        <v>1623</v>
      </c>
      <c r="DA98" t="s">
        <v>1622</v>
      </c>
      <c r="DB98" t="s">
        <v>1623</v>
      </c>
      <c r="DC98" t="s">
        <v>1623</v>
      </c>
      <c r="DD98" t="s">
        <v>1622</v>
      </c>
      <c r="DE98" t="s">
        <v>1623</v>
      </c>
      <c r="DF98" t="s">
        <v>1623</v>
      </c>
      <c r="DG98" t="s">
        <v>1623</v>
      </c>
      <c r="DH98" t="s">
        <v>1623</v>
      </c>
      <c r="DI98" t="s">
        <v>1623</v>
      </c>
      <c r="DJ98" t="s">
        <v>1623</v>
      </c>
      <c r="DK98" t="s">
        <v>1623</v>
      </c>
      <c r="DL98" t="s">
        <v>1623</v>
      </c>
      <c r="DM98" t="s">
        <v>1623</v>
      </c>
      <c r="DN98" t="s">
        <v>1622</v>
      </c>
      <c r="DO98" t="s">
        <v>1623</v>
      </c>
      <c r="DP98" t="s">
        <v>1622</v>
      </c>
      <c r="DQ98" t="s">
        <v>1623</v>
      </c>
      <c r="DR98" t="s">
        <v>1623</v>
      </c>
      <c r="DS98" t="s">
        <v>1623</v>
      </c>
      <c r="DT98" t="s">
        <v>1622</v>
      </c>
      <c r="DU98" t="s">
        <v>1623</v>
      </c>
      <c r="DV98" t="s">
        <v>1623</v>
      </c>
      <c r="DW98" t="s">
        <v>1623</v>
      </c>
      <c r="DX98" t="s">
        <v>1623</v>
      </c>
      <c r="DY98" t="s">
        <v>1623</v>
      </c>
      <c r="DZ98" t="s">
        <v>1622</v>
      </c>
      <c r="EA98" t="s">
        <v>1623</v>
      </c>
      <c r="EB98" t="s">
        <v>1623</v>
      </c>
      <c r="EC98" t="s">
        <v>1623</v>
      </c>
      <c r="ED98" t="s">
        <v>1623</v>
      </c>
      <c r="EE98" t="s">
        <v>1623</v>
      </c>
      <c r="EF98" t="s">
        <v>1623</v>
      </c>
      <c r="EG98" t="s">
        <v>1623</v>
      </c>
      <c r="EH98" t="s">
        <v>1623</v>
      </c>
      <c r="EI98" t="s">
        <v>1623</v>
      </c>
      <c r="EJ98" t="s">
        <v>1624</v>
      </c>
      <c r="EK98" t="s">
        <v>1624</v>
      </c>
      <c r="EL98" t="s">
        <v>1624</v>
      </c>
      <c r="EM98" t="s">
        <v>1624</v>
      </c>
      <c r="EN98" t="s">
        <v>1624</v>
      </c>
      <c r="EO98" t="s">
        <v>1624</v>
      </c>
      <c r="EP98" t="s">
        <v>2747</v>
      </c>
      <c r="EQ98" t="s">
        <v>2747</v>
      </c>
      <c r="ER98" t="s">
        <v>2747</v>
      </c>
      <c r="ES98" t="s">
        <v>2747</v>
      </c>
      <c r="ET98" t="s">
        <v>2747</v>
      </c>
      <c r="EU98" t="s">
        <v>2747</v>
      </c>
      <c r="EV98" t="s">
        <v>1643</v>
      </c>
      <c r="EW98">
        <v>99</v>
      </c>
      <c r="EX98">
        <v>15</v>
      </c>
      <c r="EY98">
        <v>9</v>
      </c>
      <c r="EZ98">
        <v>0.82</v>
      </c>
      <c r="FA98" t="s">
        <v>1627</v>
      </c>
      <c r="FB98" t="s">
        <v>1627</v>
      </c>
      <c r="FC98" t="s">
        <v>2748</v>
      </c>
    </row>
    <row r="99" spans="1:159">
      <c r="A99" t="s">
        <v>185</v>
      </c>
      <c r="B99" t="s">
        <v>184</v>
      </c>
      <c r="C99" t="s">
        <v>2749</v>
      </c>
      <c r="D99" t="s">
        <v>2750</v>
      </c>
      <c r="E99" t="s">
        <v>2751</v>
      </c>
      <c r="F99" t="s">
        <v>2752</v>
      </c>
      <c r="G99">
        <v>5</v>
      </c>
      <c r="H99">
        <v>1</v>
      </c>
      <c r="I99">
        <v>24</v>
      </c>
      <c r="J99">
        <v>5</v>
      </c>
      <c r="K99">
        <v>17</v>
      </c>
      <c r="L99">
        <v>9</v>
      </c>
      <c r="M99">
        <v>13</v>
      </c>
      <c r="N99">
        <v>67</v>
      </c>
      <c r="O99">
        <v>1</v>
      </c>
      <c r="P99" t="s">
        <v>1193</v>
      </c>
      <c r="Q99" t="s">
        <v>1612</v>
      </c>
      <c r="R99" t="s">
        <v>1612</v>
      </c>
      <c r="S99" t="s">
        <v>1193</v>
      </c>
      <c r="T99" t="s">
        <v>1193</v>
      </c>
      <c r="U99" t="s">
        <v>1193</v>
      </c>
      <c r="V99" t="s">
        <v>1193</v>
      </c>
      <c r="W99" t="s">
        <v>1193</v>
      </c>
      <c r="X99" t="s">
        <v>1193</v>
      </c>
      <c r="Y99" t="s">
        <v>1193</v>
      </c>
      <c r="Z99" t="s">
        <v>1193</v>
      </c>
      <c r="AA99" t="s">
        <v>1612</v>
      </c>
      <c r="AB99" t="s">
        <v>1612</v>
      </c>
      <c r="AC99" t="s">
        <v>1612</v>
      </c>
      <c r="AD99" t="s">
        <v>1612</v>
      </c>
      <c r="AE99" t="s">
        <v>1612</v>
      </c>
      <c r="AF99" t="s">
        <v>1612</v>
      </c>
      <c r="AG99" t="s">
        <v>1612</v>
      </c>
      <c r="AH99" t="s">
        <v>1612</v>
      </c>
      <c r="AI99" t="s">
        <v>1612</v>
      </c>
      <c r="AJ99" t="s">
        <v>1612</v>
      </c>
      <c r="AK99" t="s">
        <v>1612</v>
      </c>
      <c r="AL99" t="s">
        <v>1612</v>
      </c>
      <c r="AM99" t="s">
        <v>1612</v>
      </c>
      <c r="AN99" t="s">
        <v>1612</v>
      </c>
      <c r="AO99" t="s">
        <v>1612</v>
      </c>
      <c r="AP99" t="s">
        <v>1612</v>
      </c>
      <c r="AQ99">
        <v>7332</v>
      </c>
      <c r="AR99">
        <v>180290</v>
      </c>
      <c r="AS99" t="s">
        <v>1613</v>
      </c>
      <c r="AT99" t="s">
        <v>402</v>
      </c>
      <c r="AU99">
        <v>6307780</v>
      </c>
      <c r="AV99">
        <v>6461250</v>
      </c>
      <c r="AW99">
        <v>6461250</v>
      </c>
      <c r="AX99">
        <v>6461250</v>
      </c>
      <c r="AY99">
        <v>6307780</v>
      </c>
      <c r="AZ99">
        <v>6461250</v>
      </c>
      <c r="BA99">
        <v>6463250</v>
      </c>
      <c r="BB99" t="s">
        <v>2753</v>
      </c>
      <c r="BC99">
        <v>6461250</v>
      </c>
      <c r="BD99">
        <v>6211250</v>
      </c>
      <c r="BE99">
        <v>5761750</v>
      </c>
      <c r="BF99">
        <v>5761750</v>
      </c>
      <c r="BG99">
        <v>6461250</v>
      </c>
      <c r="BH99">
        <v>5889000</v>
      </c>
      <c r="BI99">
        <v>5217750</v>
      </c>
      <c r="BJ99" t="s">
        <v>2754</v>
      </c>
      <c r="BK99" t="s">
        <v>2755</v>
      </c>
      <c r="BL99" t="s">
        <v>1216</v>
      </c>
      <c r="BM99" t="s">
        <v>2756</v>
      </c>
      <c r="BN99" t="s">
        <v>1215</v>
      </c>
      <c r="BO99" t="s">
        <v>2757</v>
      </c>
      <c r="BP99" t="s">
        <v>1214</v>
      </c>
      <c r="BQ99" t="s">
        <v>2758</v>
      </c>
      <c r="BR99" t="s">
        <v>1612</v>
      </c>
      <c r="BS99" t="s">
        <v>1217</v>
      </c>
      <c r="BT99" t="s">
        <v>2759</v>
      </c>
      <c r="BU99" t="s">
        <v>417</v>
      </c>
      <c r="BV99" t="s">
        <v>1193</v>
      </c>
      <c r="BW99" t="s">
        <v>1193</v>
      </c>
      <c r="BX99" t="s">
        <v>1193</v>
      </c>
      <c r="BY99" t="s">
        <v>1193</v>
      </c>
      <c r="BZ99" t="s">
        <v>1193</v>
      </c>
      <c r="CA99" t="s">
        <v>1193</v>
      </c>
      <c r="CB99" t="s">
        <v>425</v>
      </c>
      <c r="CC99" t="s">
        <v>422</v>
      </c>
      <c r="CD99" t="s">
        <v>424</v>
      </c>
      <c r="CE99" t="s">
        <v>424</v>
      </c>
      <c r="CF99" t="s">
        <v>424</v>
      </c>
      <c r="CG99" t="s">
        <v>422</v>
      </c>
      <c r="CH99" t="s">
        <v>1612</v>
      </c>
      <c r="CI99" t="s">
        <v>1612</v>
      </c>
      <c r="CJ99" t="s">
        <v>1612</v>
      </c>
      <c r="CK99" t="s">
        <v>1612</v>
      </c>
      <c r="CL99" t="s">
        <v>1612</v>
      </c>
      <c r="CM99" t="s">
        <v>1612</v>
      </c>
      <c r="CN99" t="s">
        <v>1193</v>
      </c>
      <c r="CO99" t="s">
        <v>1193</v>
      </c>
      <c r="CP99" t="s">
        <v>1193</v>
      </c>
      <c r="CQ99" t="s">
        <v>1193</v>
      </c>
      <c r="CR99" t="s">
        <v>1193</v>
      </c>
      <c r="CS99" t="s">
        <v>1193</v>
      </c>
      <c r="CT99" t="s">
        <v>1193</v>
      </c>
      <c r="CU99" t="s">
        <v>1193</v>
      </c>
      <c r="CV99" t="s">
        <v>1193</v>
      </c>
      <c r="CW99" t="s">
        <v>1193</v>
      </c>
      <c r="CX99" t="s">
        <v>1193</v>
      </c>
      <c r="CY99" t="s">
        <v>1193</v>
      </c>
      <c r="CZ99" t="s">
        <v>1622</v>
      </c>
      <c r="DA99" t="s">
        <v>1622</v>
      </c>
      <c r="DB99" t="s">
        <v>1623</v>
      </c>
      <c r="DC99" t="s">
        <v>1622</v>
      </c>
      <c r="DD99" t="s">
        <v>1622</v>
      </c>
      <c r="DE99" t="s">
        <v>1622</v>
      </c>
      <c r="DF99" t="s">
        <v>1622</v>
      </c>
      <c r="DG99" t="s">
        <v>1622</v>
      </c>
      <c r="DH99" t="s">
        <v>1623</v>
      </c>
      <c r="DI99" t="s">
        <v>1622</v>
      </c>
      <c r="DJ99" t="s">
        <v>1622</v>
      </c>
      <c r="DK99" t="s">
        <v>1622</v>
      </c>
      <c r="DL99" t="s">
        <v>1623</v>
      </c>
      <c r="DM99" t="s">
        <v>1622</v>
      </c>
      <c r="DN99" t="s">
        <v>1622</v>
      </c>
      <c r="DO99" t="s">
        <v>1622</v>
      </c>
      <c r="DP99" t="s">
        <v>1622</v>
      </c>
      <c r="DQ99" t="s">
        <v>1623</v>
      </c>
      <c r="DR99" t="s">
        <v>1622</v>
      </c>
      <c r="DS99" t="s">
        <v>1622</v>
      </c>
      <c r="DT99" t="s">
        <v>1623</v>
      </c>
      <c r="DU99" t="s">
        <v>1622</v>
      </c>
      <c r="DV99" t="s">
        <v>1623</v>
      </c>
      <c r="DW99" t="s">
        <v>1622</v>
      </c>
      <c r="DX99" t="s">
        <v>1623</v>
      </c>
      <c r="DY99" t="s">
        <v>1623</v>
      </c>
      <c r="DZ99" t="s">
        <v>1622</v>
      </c>
      <c r="EA99" t="s">
        <v>1623</v>
      </c>
      <c r="EB99" t="s">
        <v>1623</v>
      </c>
      <c r="EC99" t="s">
        <v>1623</v>
      </c>
      <c r="ED99" t="s">
        <v>1622</v>
      </c>
      <c r="EE99" t="s">
        <v>1622</v>
      </c>
      <c r="EF99" t="s">
        <v>1623</v>
      </c>
      <c r="EG99" t="s">
        <v>1622</v>
      </c>
      <c r="EH99" t="s">
        <v>1623</v>
      </c>
      <c r="EI99" t="s">
        <v>1622</v>
      </c>
      <c r="EJ99" t="s">
        <v>1704</v>
      </c>
      <c r="EK99" t="s">
        <v>1704</v>
      </c>
      <c r="EL99" t="s">
        <v>1704</v>
      </c>
      <c r="EM99" t="s">
        <v>1625</v>
      </c>
      <c r="EN99" t="s">
        <v>1624</v>
      </c>
      <c r="EO99" t="s">
        <v>1624</v>
      </c>
      <c r="EP99">
        <v>43009</v>
      </c>
      <c r="EQ99">
        <v>43009</v>
      </c>
      <c r="ER99" t="s">
        <v>1888</v>
      </c>
      <c r="ES99" t="s">
        <v>1888</v>
      </c>
      <c r="ET99" t="s">
        <v>1888</v>
      </c>
      <c r="EU99" t="s">
        <v>1888</v>
      </c>
      <c r="EV99" t="s">
        <v>1626</v>
      </c>
      <c r="EW99">
        <v>38</v>
      </c>
      <c r="EX99">
        <v>4</v>
      </c>
      <c r="EY99">
        <v>1</v>
      </c>
      <c r="EZ99">
        <v>1</v>
      </c>
      <c r="FA99" t="s">
        <v>1627</v>
      </c>
      <c r="FB99" t="s">
        <v>1628</v>
      </c>
      <c r="FC99" t="s">
        <v>2760</v>
      </c>
    </row>
    <row r="100" spans="1:159">
      <c r="A100" t="s">
        <v>183</v>
      </c>
      <c r="B100" t="s">
        <v>182</v>
      </c>
      <c r="C100" t="s">
        <v>2761</v>
      </c>
      <c r="D100" t="s">
        <v>2762</v>
      </c>
      <c r="E100" t="s">
        <v>2763</v>
      </c>
      <c r="F100" t="s">
        <v>2764</v>
      </c>
      <c r="G100">
        <v>5</v>
      </c>
      <c r="H100">
        <v>1</v>
      </c>
      <c r="I100">
        <v>24</v>
      </c>
      <c r="J100">
        <v>5</v>
      </c>
      <c r="K100">
        <v>17</v>
      </c>
      <c r="L100">
        <v>9</v>
      </c>
      <c r="M100">
        <v>13</v>
      </c>
      <c r="N100">
        <v>67</v>
      </c>
      <c r="O100">
        <v>1</v>
      </c>
      <c r="P100" t="s">
        <v>1193</v>
      </c>
      <c r="Q100" t="s">
        <v>1612</v>
      </c>
      <c r="R100" t="s">
        <v>1612</v>
      </c>
      <c r="S100" t="s">
        <v>1193</v>
      </c>
      <c r="T100" t="s">
        <v>1193</v>
      </c>
      <c r="U100" t="s">
        <v>1193</v>
      </c>
      <c r="V100" t="s">
        <v>1193</v>
      </c>
      <c r="W100" t="s">
        <v>1193</v>
      </c>
      <c r="X100" t="s">
        <v>1193</v>
      </c>
      <c r="Y100" t="s">
        <v>1193</v>
      </c>
      <c r="Z100" t="s">
        <v>1193</v>
      </c>
      <c r="AA100" t="s">
        <v>1612</v>
      </c>
      <c r="AB100" t="s">
        <v>1612</v>
      </c>
      <c r="AC100" t="s">
        <v>1612</v>
      </c>
      <c r="AD100" t="s">
        <v>1612</v>
      </c>
      <c r="AE100" t="s">
        <v>1612</v>
      </c>
      <c r="AF100" t="s">
        <v>1612</v>
      </c>
      <c r="AG100" t="s">
        <v>1612</v>
      </c>
      <c r="AH100" t="s">
        <v>1612</v>
      </c>
      <c r="AI100" t="s">
        <v>1612</v>
      </c>
      <c r="AJ100" t="s">
        <v>1612</v>
      </c>
      <c r="AK100" t="s">
        <v>1612</v>
      </c>
      <c r="AL100" t="s">
        <v>1612</v>
      </c>
      <c r="AM100" t="s">
        <v>1612</v>
      </c>
      <c r="AN100" t="s">
        <v>1612</v>
      </c>
      <c r="AO100" t="s">
        <v>1612</v>
      </c>
      <c r="AP100" t="s">
        <v>1612</v>
      </c>
      <c r="AQ100">
        <v>21385</v>
      </c>
      <c r="AR100">
        <v>0</v>
      </c>
      <c r="AS100" t="s">
        <v>1613</v>
      </c>
      <c r="AT100" t="s">
        <v>402</v>
      </c>
      <c r="AU100">
        <v>16159385</v>
      </c>
      <c r="AV100">
        <v>14531000</v>
      </c>
      <c r="AW100">
        <v>12642150</v>
      </c>
      <c r="AX100">
        <v>14621465</v>
      </c>
      <c r="AY100">
        <v>15770948</v>
      </c>
      <c r="AZ100">
        <v>14531000</v>
      </c>
      <c r="BA100">
        <v>10281252</v>
      </c>
      <c r="BB100" t="s">
        <v>2765</v>
      </c>
      <c r="BC100">
        <v>14374000</v>
      </c>
      <c r="BD100">
        <v>13628000</v>
      </c>
      <c r="BE100">
        <v>13772000</v>
      </c>
      <c r="BF100">
        <v>16180000</v>
      </c>
      <c r="BG100">
        <v>14328000</v>
      </c>
      <c r="BH100">
        <v>13649000</v>
      </c>
      <c r="BI100">
        <v>10281252</v>
      </c>
      <c r="BJ100" t="s">
        <v>2766</v>
      </c>
      <c r="BK100" t="s">
        <v>2767</v>
      </c>
      <c r="BL100" t="s">
        <v>1214</v>
      </c>
      <c r="BM100" t="s">
        <v>2768</v>
      </c>
      <c r="BN100" t="s">
        <v>1214</v>
      </c>
      <c r="BO100" t="s">
        <v>2769</v>
      </c>
      <c r="BP100" t="s">
        <v>1214</v>
      </c>
      <c r="BQ100" t="s">
        <v>2770</v>
      </c>
      <c r="BR100" t="s">
        <v>1612</v>
      </c>
      <c r="BS100" t="s">
        <v>1216</v>
      </c>
      <c r="BT100" t="s">
        <v>2771</v>
      </c>
      <c r="BU100" t="s">
        <v>418</v>
      </c>
      <c r="BV100" t="s">
        <v>1194</v>
      </c>
      <c r="BW100" t="s">
        <v>1194</v>
      </c>
      <c r="BX100" t="s">
        <v>1194</v>
      </c>
      <c r="BY100" t="s">
        <v>1194</v>
      </c>
      <c r="BZ100" t="s">
        <v>1193</v>
      </c>
      <c r="CA100" t="s">
        <v>1193</v>
      </c>
      <c r="CB100" t="s">
        <v>1612</v>
      </c>
      <c r="CC100" t="s">
        <v>1612</v>
      </c>
      <c r="CD100" t="s">
        <v>1612</v>
      </c>
      <c r="CE100" t="s">
        <v>1612</v>
      </c>
      <c r="CF100" t="s">
        <v>426</v>
      </c>
      <c r="CG100" t="s">
        <v>426</v>
      </c>
      <c r="CH100" t="s">
        <v>1612</v>
      </c>
      <c r="CI100" t="s">
        <v>1612</v>
      </c>
      <c r="CJ100" t="s">
        <v>1612</v>
      </c>
      <c r="CK100" t="s">
        <v>1612</v>
      </c>
      <c r="CL100" t="s">
        <v>2772</v>
      </c>
      <c r="CM100" t="s">
        <v>2772</v>
      </c>
      <c r="CN100" t="s">
        <v>1193</v>
      </c>
      <c r="CO100" t="s">
        <v>1193</v>
      </c>
      <c r="CP100" t="s">
        <v>1193</v>
      </c>
      <c r="CQ100" t="s">
        <v>1193</v>
      </c>
      <c r="CR100" t="s">
        <v>1193</v>
      </c>
      <c r="CS100" t="s">
        <v>1193</v>
      </c>
      <c r="CT100" t="s">
        <v>1193</v>
      </c>
      <c r="CU100" t="s">
        <v>1193</v>
      </c>
      <c r="CV100" t="s">
        <v>1193</v>
      </c>
      <c r="CW100" t="s">
        <v>1193</v>
      </c>
      <c r="CX100" t="s">
        <v>1193</v>
      </c>
      <c r="CY100" t="s">
        <v>1193</v>
      </c>
      <c r="CZ100" t="s">
        <v>1622</v>
      </c>
      <c r="DA100" t="s">
        <v>1622</v>
      </c>
      <c r="DB100" t="s">
        <v>1623</v>
      </c>
      <c r="DC100" t="s">
        <v>1622</v>
      </c>
      <c r="DD100" t="s">
        <v>1622</v>
      </c>
      <c r="DE100" t="s">
        <v>1622</v>
      </c>
      <c r="DF100" t="s">
        <v>1622</v>
      </c>
      <c r="DG100" t="s">
        <v>1622</v>
      </c>
      <c r="DH100" t="s">
        <v>1623</v>
      </c>
      <c r="DI100" t="s">
        <v>1622</v>
      </c>
      <c r="DJ100" t="s">
        <v>1622</v>
      </c>
      <c r="DK100" t="s">
        <v>1622</v>
      </c>
      <c r="DL100" t="s">
        <v>1623</v>
      </c>
      <c r="DM100" t="s">
        <v>1622</v>
      </c>
      <c r="DN100" t="s">
        <v>1621</v>
      </c>
      <c r="DO100" t="s">
        <v>1622</v>
      </c>
      <c r="DP100" t="s">
        <v>1622</v>
      </c>
      <c r="DQ100" t="s">
        <v>1623</v>
      </c>
      <c r="DR100" t="s">
        <v>1622</v>
      </c>
      <c r="DS100" t="s">
        <v>1622</v>
      </c>
      <c r="DT100" t="s">
        <v>1623</v>
      </c>
      <c r="DU100" t="s">
        <v>1622</v>
      </c>
      <c r="DV100" t="s">
        <v>1623</v>
      </c>
      <c r="DW100" t="s">
        <v>1622</v>
      </c>
      <c r="DX100" t="s">
        <v>1623</v>
      </c>
      <c r="DY100" t="s">
        <v>1623</v>
      </c>
      <c r="DZ100" t="s">
        <v>1622</v>
      </c>
      <c r="EA100" t="s">
        <v>1623</v>
      </c>
      <c r="EB100" t="s">
        <v>1623</v>
      </c>
      <c r="EC100" t="s">
        <v>1623</v>
      </c>
      <c r="ED100" t="s">
        <v>1622</v>
      </c>
      <c r="EE100" t="s">
        <v>1622</v>
      </c>
      <c r="EF100" t="s">
        <v>1623</v>
      </c>
      <c r="EG100" t="s">
        <v>1622</v>
      </c>
      <c r="EH100" t="s">
        <v>1623</v>
      </c>
      <c r="EI100" t="s">
        <v>1622</v>
      </c>
      <c r="EJ100" t="s">
        <v>1704</v>
      </c>
      <c r="EK100" t="s">
        <v>1704</v>
      </c>
      <c r="EL100" t="s">
        <v>1704</v>
      </c>
      <c r="EM100" t="s">
        <v>1625</v>
      </c>
      <c r="EN100" t="s">
        <v>1624</v>
      </c>
      <c r="EO100" t="s">
        <v>1624</v>
      </c>
      <c r="EP100">
        <v>43009</v>
      </c>
      <c r="EQ100">
        <v>43009</v>
      </c>
      <c r="ER100" t="s">
        <v>2773</v>
      </c>
      <c r="ES100" t="s">
        <v>2773</v>
      </c>
      <c r="ET100" t="s">
        <v>2773</v>
      </c>
      <c r="EU100" t="s">
        <v>2773</v>
      </c>
      <c r="EV100" t="s">
        <v>1626</v>
      </c>
      <c r="EW100">
        <v>52</v>
      </c>
      <c r="EX100">
        <v>51</v>
      </c>
      <c r="EY100">
        <v>28</v>
      </c>
      <c r="EZ100">
        <v>1</v>
      </c>
      <c r="FA100" t="s">
        <v>1627</v>
      </c>
      <c r="FB100" t="s">
        <v>1627</v>
      </c>
      <c r="FC100" t="s">
        <v>2774</v>
      </c>
    </row>
    <row r="101" spans="1:159">
      <c r="A101" t="s">
        <v>181</v>
      </c>
      <c r="B101" t="s">
        <v>180</v>
      </c>
      <c r="C101" t="s">
        <v>2775</v>
      </c>
      <c r="D101" t="s">
        <v>2776</v>
      </c>
      <c r="E101" t="s">
        <v>2777</v>
      </c>
      <c r="F101" t="s">
        <v>2778</v>
      </c>
      <c r="G101">
        <v>5</v>
      </c>
      <c r="H101">
        <v>1</v>
      </c>
      <c r="I101">
        <v>24</v>
      </c>
      <c r="J101">
        <v>5</v>
      </c>
      <c r="K101">
        <v>17</v>
      </c>
      <c r="L101">
        <v>9</v>
      </c>
      <c r="M101">
        <v>13</v>
      </c>
      <c r="N101">
        <v>67</v>
      </c>
      <c r="O101">
        <v>1</v>
      </c>
      <c r="P101" t="s">
        <v>1193</v>
      </c>
      <c r="Q101" t="s">
        <v>1612</v>
      </c>
      <c r="R101" t="s">
        <v>1612</v>
      </c>
      <c r="S101" t="s">
        <v>1193</v>
      </c>
      <c r="T101" t="s">
        <v>1193</v>
      </c>
      <c r="U101" t="s">
        <v>1193</v>
      </c>
      <c r="V101" t="s">
        <v>1193</v>
      </c>
      <c r="W101" t="s">
        <v>1193</v>
      </c>
      <c r="X101" t="s">
        <v>1196</v>
      </c>
      <c r="Y101" t="s">
        <v>1193</v>
      </c>
      <c r="Z101" t="s">
        <v>1193</v>
      </c>
      <c r="AA101" t="s">
        <v>1612</v>
      </c>
      <c r="AB101" t="s">
        <v>1612</v>
      </c>
      <c r="AC101" t="s">
        <v>1612</v>
      </c>
      <c r="AD101" t="s">
        <v>1612</v>
      </c>
      <c r="AE101" t="s">
        <v>1612</v>
      </c>
      <c r="AF101">
        <v>42460</v>
      </c>
      <c r="AG101" t="s">
        <v>1612</v>
      </c>
      <c r="AH101" t="s">
        <v>1612</v>
      </c>
      <c r="AI101" t="s">
        <v>1612</v>
      </c>
      <c r="AJ101" t="s">
        <v>1612</v>
      </c>
      <c r="AK101" t="s">
        <v>1612</v>
      </c>
      <c r="AL101" t="s">
        <v>1612</v>
      </c>
      <c r="AM101" t="s">
        <v>1612</v>
      </c>
      <c r="AN101" t="s">
        <v>2779</v>
      </c>
      <c r="AO101" t="s">
        <v>1612</v>
      </c>
      <c r="AP101" t="s">
        <v>1612</v>
      </c>
      <c r="AQ101">
        <v>6806</v>
      </c>
      <c r="AR101">
        <v>0</v>
      </c>
      <c r="AS101">
        <v>0</v>
      </c>
      <c r="AT101" t="s">
        <v>402</v>
      </c>
      <c r="AU101">
        <v>4396250</v>
      </c>
      <c r="AV101">
        <v>4396250</v>
      </c>
      <c r="AW101">
        <v>4396250</v>
      </c>
      <c r="AX101">
        <v>4396250</v>
      </c>
      <c r="AY101">
        <v>4396250</v>
      </c>
      <c r="AZ101">
        <v>4396250</v>
      </c>
      <c r="BA101">
        <v>4396250</v>
      </c>
      <c r="BB101">
        <v>0</v>
      </c>
      <c r="BC101">
        <v>4399027.5999999996</v>
      </c>
      <c r="BD101">
        <v>4354982.4000000004</v>
      </c>
      <c r="BE101">
        <v>4565457</v>
      </c>
      <c r="BF101">
        <v>4287482</v>
      </c>
      <c r="BG101">
        <v>4399027.5999999996</v>
      </c>
      <c r="BH101">
        <v>4354982.4000000004</v>
      </c>
      <c r="BI101">
        <v>4403080</v>
      </c>
      <c r="BJ101" t="s">
        <v>2780</v>
      </c>
      <c r="BK101" t="s">
        <v>2781</v>
      </c>
      <c r="BL101" t="s">
        <v>1216</v>
      </c>
      <c r="BM101" t="s">
        <v>2782</v>
      </c>
      <c r="BN101" t="s">
        <v>1214</v>
      </c>
      <c r="BO101" t="s">
        <v>2783</v>
      </c>
      <c r="BP101" t="s">
        <v>1214</v>
      </c>
      <c r="BQ101" t="s">
        <v>2784</v>
      </c>
      <c r="BR101" t="s">
        <v>1612</v>
      </c>
      <c r="BS101" t="s">
        <v>1216</v>
      </c>
      <c r="BT101" t="s">
        <v>2785</v>
      </c>
      <c r="BU101" t="s">
        <v>416</v>
      </c>
      <c r="BV101" t="s">
        <v>1193</v>
      </c>
      <c r="BW101" t="s">
        <v>1193</v>
      </c>
      <c r="BX101" t="s">
        <v>1193</v>
      </c>
      <c r="BY101" t="s">
        <v>1193</v>
      </c>
      <c r="BZ101" t="s">
        <v>1193</v>
      </c>
      <c r="CA101" t="s">
        <v>1193</v>
      </c>
      <c r="CB101" t="s">
        <v>422</v>
      </c>
      <c r="CC101" t="s">
        <v>422</v>
      </c>
      <c r="CD101" t="s">
        <v>422</v>
      </c>
      <c r="CE101" t="s">
        <v>422</v>
      </c>
      <c r="CF101" t="s">
        <v>422</v>
      </c>
      <c r="CG101" t="s">
        <v>422</v>
      </c>
      <c r="CH101" t="s">
        <v>1612</v>
      </c>
      <c r="CI101" t="s">
        <v>1612</v>
      </c>
      <c r="CJ101" t="s">
        <v>1612</v>
      </c>
      <c r="CK101" t="s">
        <v>1612</v>
      </c>
      <c r="CL101" t="s">
        <v>1612</v>
      </c>
      <c r="CM101" t="s">
        <v>1612</v>
      </c>
      <c r="CN101" t="s">
        <v>1193</v>
      </c>
      <c r="CO101" t="s">
        <v>1193</v>
      </c>
      <c r="CP101" t="s">
        <v>1194</v>
      </c>
      <c r="CQ101" t="s">
        <v>1193</v>
      </c>
      <c r="CR101" t="s">
        <v>1193</v>
      </c>
      <c r="CS101" t="s">
        <v>1193</v>
      </c>
      <c r="CT101" t="s">
        <v>1193</v>
      </c>
      <c r="CU101" t="s">
        <v>1193</v>
      </c>
      <c r="CV101" t="s">
        <v>1194</v>
      </c>
      <c r="CW101" t="s">
        <v>1193</v>
      </c>
      <c r="CX101" t="s">
        <v>1193</v>
      </c>
      <c r="CY101" t="s">
        <v>1193</v>
      </c>
      <c r="CZ101" t="s">
        <v>1621</v>
      </c>
      <c r="DA101" t="s">
        <v>1623</v>
      </c>
      <c r="DB101" t="s">
        <v>1623</v>
      </c>
      <c r="DC101" t="s">
        <v>1623</v>
      </c>
      <c r="DD101" t="s">
        <v>1623</v>
      </c>
      <c r="DE101" t="s">
        <v>1623</v>
      </c>
      <c r="DF101" t="s">
        <v>1622</v>
      </c>
      <c r="DG101" t="s">
        <v>1621</v>
      </c>
      <c r="DH101" t="s">
        <v>1622</v>
      </c>
      <c r="DI101" t="s">
        <v>1623</v>
      </c>
      <c r="DJ101" t="s">
        <v>1623</v>
      </c>
      <c r="DK101" t="s">
        <v>1623</v>
      </c>
      <c r="DL101" t="s">
        <v>1623</v>
      </c>
      <c r="DM101" t="s">
        <v>1623</v>
      </c>
      <c r="DN101" t="s">
        <v>1621</v>
      </c>
      <c r="DO101" t="s">
        <v>1623</v>
      </c>
      <c r="DP101" t="s">
        <v>1623</v>
      </c>
      <c r="DQ101" t="s">
        <v>1623</v>
      </c>
      <c r="DR101" t="s">
        <v>1623</v>
      </c>
      <c r="DS101" t="s">
        <v>1623</v>
      </c>
      <c r="DT101" t="s">
        <v>1623</v>
      </c>
      <c r="DU101" t="s">
        <v>1621</v>
      </c>
      <c r="DV101" t="s">
        <v>1623</v>
      </c>
      <c r="DW101" t="s">
        <v>1623</v>
      </c>
      <c r="DX101" t="s">
        <v>1623</v>
      </c>
      <c r="DY101" t="s">
        <v>1623</v>
      </c>
      <c r="DZ101" t="s">
        <v>1623</v>
      </c>
      <c r="EA101" t="s">
        <v>1623</v>
      </c>
      <c r="EB101" t="s">
        <v>1621</v>
      </c>
      <c r="EC101" t="s">
        <v>1623</v>
      </c>
      <c r="ED101" t="s">
        <v>1623</v>
      </c>
      <c r="EE101" t="s">
        <v>1623</v>
      </c>
      <c r="EF101" t="s">
        <v>1623</v>
      </c>
      <c r="EG101" t="s">
        <v>1623</v>
      </c>
      <c r="EH101" t="s">
        <v>1623</v>
      </c>
      <c r="EI101" t="s">
        <v>1621</v>
      </c>
      <c r="EJ101" t="s">
        <v>1704</v>
      </c>
      <c r="EK101" t="s">
        <v>1624</v>
      </c>
      <c r="EL101" t="s">
        <v>1625</v>
      </c>
      <c r="EM101" t="s">
        <v>1625</v>
      </c>
      <c r="EN101" t="s">
        <v>1625</v>
      </c>
      <c r="EO101" t="s">
        <v>1625</v>
      </c>
      <c r="EP101">
        <v>42735</v>
      </c>
      <c r="EQ101">
        <v>42735</v>
      </c>
      <c r="ER101" t="s">
        <v>1625</v>
      </c>
      <c r="ES101" t="s">
        <v>1625</v>
      </c>
      <c r="ET101" t="s">
        <v>1625</v>
      </c>
      <c r="EU101" t="s">
        <v>1625</v>
      </c>
      <c r="EV101" t="s">
        <v>1706</v>
      </c>
      <c r="EW101">
        <v>3</v>
      </c>
      <c r="EX101">
        <v>2</v>
      </c>
      <c r="EY101">
        <v>0</v>
      </c>
      <c r="EZ101">
        <v>1</v>
      </c>
      <c r="FA101" t="s">
        <v>1627</v>
      </c>
      <c r="FB101" t="s">
        <v>1628</v>
      </c>
      <c r="FC101" t="s">
        <v>2786</v>
      </c>
    </row>
    <row r="102" spans="1:159">
      <c r="A102" t="s">
        <v>179</v>
      </c>
      <c r="B102" t="s">
        <v>178</v>
      </c>
      <c r="C102" t="s">
        <v>2787</v>
      </c>
      <c r="D102" t="s">
        <v>2788</v>
      </c>
      <c r="E102" t="s">
        <v>2789</v>
      </c>
      <c r="F102" t="s">
        <v>2790</v>
      </c>
      <c r="G102">
        <v>5</v>
      </c>
      <c r="H102">
        <v>1</v>
      </c>
      <c r="I102">
        <v>24</v>
      </c>
      <c r="J102">
        <v>4</v>
      </c>
      <c r="K102">
        <v>17</v>
      </c>
      <c r="L102">
        <v>9</v>
      </c>
      <c r="M102">
        <v>13</v>
      </c>
      <c r="N102">
        <v>67</v>
      </c>
      <c r="O102">
        <v>1</v>
      </c>
      <c r="P102" t="s">
        <v>1193</v>
      </c>
      <c r="Q102" t="s">
        <v>1612</v>
      </c>
      <c r="R102" t="s">
        <v>1612</v>
      </c>
      <c r="S102" t="s">
        <v>1193</v>
      </c>
      <c r="T102" t="s">
        <v>1193</v>
      </c>
      <c r="U102" t="s">
        <v>1193</v>
      </c>
      <c r="V102" t="s">
        <v>1193</v>
      </c>
      <c r="W102" t="s">
        <v>1193</v>
      </c>
      <c r="X102" t="s">
        <v>1193</v>
      </c>
      <c r="Y102" t="s">
        <v>1193</v>
      </c>
      <c r="Z102" t="s">
        <v>1193</v>
      </c>
      <c r="AA102" t="s">
        <v>1612</v>
      </c>
      <c r="AB102" t="s">
        <v>1612</v>
      </c>
      <c r="AC102" t="s">
        <v>1612</v>
      </c>
      <c r="AD102" t="s">
        <v>1612</v>
      </c>
      <c r="AE102" t="s">
        <v>1612</v>
      </c>
      <c r="AF102" t="s">
        <v>1612</v>
      </c>
      <c r="AG102" t="s">
        <v>1612</v>
      </c>
      <c r="AH102" t="s">
        <v>1612</v>
      </c>
      <c r="AI102" t="s">
        <v>1612</v>
      </c>
      <c r="AJ102" t="s">
        <v>1612</v>
      </c>
      <c r="AK102" t="s">
        <v>1612</v>
      </c>
      <c r="AL102" t="s">
        <v>1612</v>
      </c>
      <c r="AM102" t="s">
        <v>1612</v>
      </c>
      <c r="AN102" t="s">
        <v>1612</v>
      </c>
      <c r="AO102" t="s">
        <v>1612</v>
      </c>
      <c r="AP102" t="s">
        <v>1612</v>
      </c>
      <c r="AQ102">
        <v>14022</v>
      </c>
      <c r="AR102">
        <v>0</v>
      </c>
      <c r="AS102" t="s">
        <v>2791</v>
      </c>
      <c r="AT102" t="s">
        <v>402</v>
      </c>
      <c r="AU102">
        <v>9393500</v>
      </c>
      <c r="AV102">
        <v>9393500</v>
      </c>
      <c r="AW102">
        <v>9393500</v>
      </c>
      <c r="AX102">
        <v>9393500</v>
      </c>
      <c r="AY102">
        <v>9393500</v>
      </c>
      <c r="AZ102">
        <v>9393500</v>
      </c>
      <c r="BA102">
        <v>9393500</v>
      </c>
      <c r="BB102">
        <v>0</v>
      </c>
      <c r="BC102">
        <v>9393500</v>
      </c>
      <c r="BD102">
        <v>9393500</v>
      </c>
      <c r="BE102">
        <v>9393500</v>
      </c>
      <c r="BF102">
        <v>9393500</v>
      </c>
      <c r="BG102">
        <v>8746750</v>
      </c>
      <c r="BH102">
        <v>8460750</v>
      </c>
      <c r="BI102">
        <v>10973000</v>
      </c>
      <c r="BJ102">
        <v>0</v>
      </c>
      <c r="BK102" t="s">
        <v>2792</v>
      </c>
      <c r="BL102" t="s">
        <v>1216</v>
      </c>
      <c r="BM102" t="s">
        <v>2793</v>
      </c>
      <c r="BN102" t="s">
        <v>1215</v>
      </c>
      <c r="BO102" t="s">
        <v>2794</v>
      </c>
      <c r="BP102" t="s">
        <v>1216</v>
      </c>
      <c r="BQ102" t="s">
        <v>2795</v>
      </c>
      <c r="BR102" t="s">
        <v>1612</v>
      </c>
      <c r="BS102" t="s">
        <v>1216</v>
      </c>
      <c r="BT102" t="s">
        <v>2796</v>
      </c>
      <c r="BU102" t="s">
        <v>417</v>
      </c>
      <c r="BV102" t="s">
        <v>1194</v>
      </c>
      <c r="BW102" t="s">
        <v>1194</v>
      </c>
      <c r="BX102" t="s">
        <v>1194</v>
      </c>
      <c r="BY102" t="s">
        <v>1194</v>
      </c>
      <c r="BZ102" t="s">
        <v>1194</v>
      </c>
      <c r="CA102" t="s">
        <v>1194</v>
      </c>
      <c r="CB102" t="s">
        <v>1612</v>
      </c>
      <c r="CC102" t="s">
        <v>1612</v>
      </c>
      <c r="CD102" t="s">
        <v>1612</v>
      </c>
      <c r="CE102" t="s">
        <v>1612</v>
      </c>
      <c r="CF102" t="s">
        <v>1612</v>
      </c>
      <c r="CG102" t="s">
        <v>1612</v>
      </c>
      <c r="CH102" t="s">
        <v>1612</v>
      </c>
      <c r="CI102" t="s">
        <v>1612</v>
      </c>
      <c r="CJ102" t="s">
        <v>1612</v>
      </c>
      <c r="CK102" t="s">
        <v>1612</v>
      </c>
      <c r="CL102" t="s">
        <v>1612</v>
      </c>
      <c r="CM102" t="s">
        <v>1612</v>
      </c>
      <c r="CN102" t="s">
        <v>1193</v>
      </c>
      <c r="CO102" t="s">
        <v>1193</v>
      </c>
      <c r="CP102" t="s">
        <v>1193</v>
      </c>
      <c r="CQ102" t="s">
        <v>1193</v>
      </c>
      <c r="CR102" t="s">
        <v>1193</v>
      </c>
      <c r="CS102" t="s">
        <v>1193</v>
      </c>
      <c r="CT102" t="s">
        <v>1193</v>
      </c>
      <c r="CU102" t="s">
        <v>1193</v>
      </c>
      <c r="CV102" t="s">
        <v>1193</v>
      </c>
      <c r="CW102" t="s">
        <v>1193</v>
      </c>
      <c r="CX102" t="s">
        <v>1193</v>
      </c>
      <c r="CY102" t="s">
        <v>1193</v>
      </c>
      <c r="CZ102" t="s">
        <v>1621</v>
      </c>
      <c r="DA102" t="s">
        <v>1621</v>
      </c>
      <c r="DB102" t="s">
        <v>1623</v>
      </c>
      <c r="DC102" t="s">
        <v>1621</v>
      </c>
      <c r="DD102" t="s">
        <v>1623</v>
      </c>
      <c r="DE102" t="s">
        <v>1621</v>
      </c>
      <c r="DF102" t="s">
        <v>1622</v>
      </c>
      <c r="DG102" t="s">
        <v>1621</v>
      </c>
      <c r="DH102" t="s">
        <v>1623</v>
      </c>
      <c r="DI102" t="s">
        <v>1622</v>
      </c>
      <c r="DJ102" t="s">
        <v>1623</v>
      </c>
      <c r="DK102" t="s">
        <v>1622</v>
      </c>
      <c r="DL102" t="s">
        <v>1623</v>
      </c>
      <c r="DM102" t="s">
        <v>1623</v>
      </c>
      <c r="DN102" t="s">
        <v>1621</v>
      </c>
      <c r="DO102" t="s">
        <v>1623</v>
      </c>
      <c r="DP102" t="s">
        <v>1623</v>
      </c>
      <c r="DQ102" t="s">
        <v>1623</v>
      </c>
      <c r="DR102" t="s">
        <v>1623</v>
      </c>
      <c r="DS102" t="s">
        <v>1623</v>
      </c>
      <c r="DT102" t="s">
        <v>1623</v>
      </c>
      <c r="DU102" t="s">
        <v>1621</v>
      </c>
      <c r="DV102" t="s">
        <v>1623</v>
      </c>
      <c r="DW102" t="s">
        <v>1623</v>
      </c>
      <c r="DX102" t="s">
        <v>1623</v>
      </c>
      <c r="DY102" t="s">
        <v>1623</v>
      </c>
      <c r="DZ102" t="s">
        <v>1623</v>
      </c>
      <c r="EA102" t="s">
        <v>1623</v>
      </c>
      <c r="EB102" t="s">
        <v>1621</v>
      </c>
      <c r="EC102" t="s">
        <v>1623</v>
      </c>
      <c r="ED102" t="s">
        <v>1623</v>
      </c>
      <c r="EE102" t="s">
        <v>1623</v>
      </c>
      <c r="EF102" t="s">
        <v>1623</v>
      </c>
      <c r="EG102" t="s">
        <v>1623</v>
      </c>
      <c r="EH102" t="s">
        <v>1623</v>
      </c>
      <c r="EI102" t="s">
        <v>1621</v>
      </c>
      <c r="EJ102" t="s">
        <v>1657</v>
      </c>
      <c r="EK102" t="s">
        <v>1625</v>
      </c>
      <c r="EL102" t="s">
        <v>1625</v>
      </c>
      <c r="EM102" t="s">
        <v>1625</v>
      </c>
      <c r="EN102" t="s">
        <v>1625</v>
      </c>
      <c r="EO102" t="s">
        <v>1625</v>
      </c>
      <c r="EP102">
        <v>0</v>
      </c>
      <c r="EQ102">
        <v>43069</v>
      </c>
      <c r="ER102">
        <v>43069</v>
      </c>
      <c r="ES102">
        <v>43069</v>
      </c>
      <c r="ET102">
        <v>43069</v>
      </c>
      <c r="EU102">
        <v>43069</v>
      </c>
      <c r="EV102" t="s">
        <v>1626</v>
      </c>
      <c r="EW102">
        <v>68</v>
      </c>
      <c r="EX102">
        <v>7</v>
      </c>
      <c r="EY102">
        <v>2</v>
      </c>
      <c r="EZ102">
        <v>0.92</v>
      </c>
      <c r="FA102" t="s">
        <v>1675</v>
      </c>
      <c r="FB102" t="s">
        <v>1675</v>
      </c>
      <c r="FC102" t="s">
        <v>2797</v>
      </c>
    </row>
    <row r="103" spans="1:159">
      <c r="A103" t="s">
        <v>177</v>
      </c>
      <c r="B103" t="s">
        <v>176</v>
      </c>
      <c r="C103" t="s">
        <v>2798</v>
      </c>
      <c r="D103" t="s">
        <v>2799</v>
      </c>
      <c r="E103" t="s">
        <v>2800</v>
      </c>
      <c r="F103" t="s">
        <v>2801</v>
      </c>
      <c r="G103">
        <v>5</v>
      </c>
      <c r="H103">
        <v>1</v>
      </c>
      <c r="I103">
        <v>24</v>
      </c>
      <c r="J103">
        <v>5</v>
      </c>
      <c r="K103">
        <v>17</v>
      </c>
      <c r="L103">
        <v>9</v>
      </c>
      <c r="M103">
        <v>13</v>
      </c>
      <c r="N103">
        <v>67</v>
      </c>
      <c r="O103">
        <v>1</v>
      </c>
      <c r="P103" t="s">
        <v>1193</v>
      </c>
      <c r="Q103" t="s">
        <v>1612</v>
      </c>
      <c r="R103" t="s">
        <v>1612</v>
      </c>
      <c r="S103" t="s">
        <v>1193</v>
      </c>
      <c r="T103" t="s">
        <v>1193</v>
      </c>
      <c r="U103" t="s">
        <v>1196</v>
      </c>
      <c r="V103" t="s">
        <v>1196</v>
      </c>
      <c r="W103" t="s">
        <v>1196</v>
      </c>
      <c r="X103" t="s">
        <v>1193</v>
      </c>
      <c r="Y103" t="s">
        <v>1196</v>
      </c>
      <c r="Z103" t="s">
        <v>1193</v>
      </c>
      <c r="AA103" t="s">
        <v>1612</v>
      </c>
      <c r="AB103" t="s">
        <v>1612</v>
      </c>
      <c r="AC103">
        <v>42825</v>
      </c>
      <c r="AD103">
        <v>42825</v>
      </c>
      <c r="AE103">
        <v>42825</v>
      </c>
      <c r="AF103" t="s">
        <v>1612</v>
      </c>
      <c r="AG103">
        <v>42825</v>
      </c>
      <c r="AH103" t="s">
        <v>1612</v>
      </c>
      <c r="AI103" t="s">
        <v>1612</v>
      </c>
      <c r="AJ103" t="s">
        <v>1612</v>
      </c>
      <c r="AK103" t="s">
        <v>2802</v>
      </c>
      <c r="AL103" t="s">
        <v>2803</v>
      </c>
      <c r="AM103" t="s">
        <v>2804</v>
      </c>
      <c r="AN103" t="s">
        <v>1612</v>
      </c>
      <c r="AO103" t="s">
        <v>2805</v>
      </c>
      <c r="AP103" t="s">
        <v>1612</v>
      </c>
      <c r="AQ103">
        <v>5032</v>
      </c>
      <c r="AR103">
        <v>0</v>
      </c>
      <c r="AS103" t="s">
        <v>1613</v>
      </c>
      <c r="AT103" t="s">
        <v>403</v>
      </c>
      <c r="AU103">
        <v>3831500</v>
      </c>
      <c r="AV103">
        <v>2579500</v>
      </c>
      <c r="AW103">
        <v>2579500</v>
      </c>
      <c r="AX103">
        <v>2579500</v>
      </c>
      <c r="AY103">
        <v>3831500</v>
      </c>
      <c r="AZ103">
        <v>2579500</v>
      </c>
      <c r="BA103">
        <v>2579500</v>
      </c>
      <c r="BB103" t="s">
        <v>2806</v>
      </c>
      <c r="BC103">
        <v>2578500</v>
      </c>
      <c r="BD103">
        <v>2579500</v>
      </c>
      <c r="BE103">
        <v>2579500</v>
      </c>
      <c r="BF103">
        <v>3832500</v>
      </c>
      <c r="BG103">
        <v>2578500</v>
      </c>
      <c r="BH103">
        <v>2579500</v>
      </c>
      <c r="BI103">
        <v>2579500</v>
      </c>
      <c r="BJ103" t="s">
        <v>2806</v>
      </c>
      <c r="BK103" t="s">
        <v>2807</v>
      </c>
      <c r="BL103" t="s">
        <v>1214</v>
      </c>
      <c r="BM103" t="s">
        <v>2808</v>
      </c>
      <c r="BN103" t="s">
        <v>1215</v>
      </c>
      <c r="BO103" t="s">
        <v>2809</v>
      </c>
      <c r="BP103" t="s">
        <v>1215</v>
      </c>
      <c r="BQ103" t="s">
        <v>2810</v>
      </c>
      <c r="BR103" t="s">
        <v>1612</v>
      </c>
      <c r="BS103" t="s">
        <v>1214</v>
      </c>
      <c r="BT103" t="s">
        <v>2811</v>
      </c>
      <c r="BU103" t="s">
        <v>418</v>
      </c>
      <c r="BV103" t="s">
        <v>1194</v>
      </c>
      <c r="BW103" t="s">
        <v>1194</v>
      </c>
      <c r="BX103" t="s">
        <v>1194</v>
      </c>
      <c r="BY103" t="s">
        <v>1193</v>
      </c>
      <c r="BZ103" t="s">
        <v>1193</v>
      </c>
      <c r="CA103" t="s">
        <v>1194</v>
      </c>
      <c r="CB103" t="s">
        <v>1612</v>
      </c>
      <c r="CC103" t="s">
        <v>1612</v>
      </c>
      <c r="CD103" t="s">
        <v>1612</v>
      </c>
      <c r="CE103" t="s">
        <v>422</v>
      </c>
      <c r="CF103" t="s">
        <v>421</v>
      </c>
      <c r="CG103" t="s">
        <v>1612</v>
      </c>
      <c r="CH103" t="s">
        <v>1612</v>
      </c>
      <c r="CI103" t="s">
        <v>1612</v>
      </c>
      <c r="CJ103" t="s">
        <v>1612</v>
      </c>
      <c r="CK103" t="s">
        <v>1612</v>
      </c>
      <c r="CL103" t="s">
        <v>1612</v>
      </c>
      <c r="CM103" t="s">
        <v>1612</v>
      </c>
      <c r="CN103" t="s">
        <v>1193</v>
      </c>
      <c r="CO103" t="s">
        <v>1193</v>
      </c>
      <c r="CP103" t="s">
        <v>1193</v>
      </c>
      <c r="CQ103" t="s">
        <v>1193</v>
      </c>
      <c r="CR103" t="s">
        <v>1193</v>
      </c>
      <c r="CS103" t="s">
        <v>1193</v>
      </c>
      <c r="CT103" t="s">
        <v>1193</v>
      </c>
      <c r="CU103" t="s">
        <v>1193</v>
      </c>
      <c r="CV103" t="s">
        <v>1193</v>
      </c>
      <c r="CW103" t="s">
        <v>1193</v>
      </c>
      <c r="CX103" t="s">
        <v>1193</v>
      </c>
      <c r="CY103" t="s">
        <v>1193</v>
      </c>
      <c r="CZ103" t="s">
        <v>1622</v>
      </c>
      <c r="DA103" t="s">
        <v>1622</v>
      </c>
      <c r="DB103" t="s">
        <v>1623</v>
      </c>
      <c r="DC103" t="s">
        <v>1622</v>
      </c>
      <c r="DD103" t="s">
        <v>1622</v>
      </c>
      <c r="DE103" t="s">
        <v>1622</v>
      </c>
      <c r="DF103" t="s">
        <v>1622</v>
      </c>
      <c r="DG103" t="s">
        <v>1622</v>
      </c>
      <c r="DH103" t="s">
        <v>1623</v>
      </c>
      <c r="DI103" t="s">
        <v>1622</v>
      </c>
      <c r="DJ103" t="s">
        <v>1622</v>
      </c>
      <c r="DK103" t="s">
        <v>1622</v>
      </c>
      <c r="DL103" t="s">
        <v>1622</v>
      </c>
      <c r="DM103" t="s">
        <v>1622</v>
      </c>
      <c r="DN103" t="s">
        <v>1623</v>
      </c>
      <c r="DO103" t="s">
        <v>1622</v>
      </c>
      <c r="DP103" t="s">
        <v>1622</v>
      </c>
      <c r="DQ103" t="s">
        <v>1622</v>
      </c>
      <c r="DR103" t="s">
        <v>1622</v>
      </c>
      <c r="DS103" t="s">
        <v>1622</v>
      </c>
      <c r="DT103" t="s">
        <v>1623</v>
      </c>
      <c r="DU103" t="s">
        <v>1622</v>
      </c>
      <c r="DV103" t="s">
        <v>1622</v>
      </c>
      <c r="DW103" t="s">
        <v>1622</v>
      </c>
      <c r="DX103" t="s">
        <v>1622</v>
      </c>
      <c r="DY103" t="s">
        <v>1622</v>
      </c>
      <c r="DZ103" t="s">
        <v>1623</v>
      </c>
      <c r="EA103" t="s">
        <v>1622</v>
      </c>
      <c r="EB103" t="s">
        <v>1622</v>
      </c>
      <c r="EC103" t="s">
        <v>1622</v>
      </c>
      <c r="ED103" t="s">
        <v>1622</v>
      </c>
      <c r="EE103" t="s">
        <v>1622</v>
      </c>
      <c r="EF103" t="s">
        <v>1623</v>
      </c>
      <c r="EG103" t="s">
        <v>1622</v>
      </c>
      <c r="EH103" t="s">
        <v>1622</v>
      </c>
      <c r="EI103" t="s">
        <v>1622</v>
      </c>
      <c r="EJ103" t="s">
        <v>1625</v>
      </c>
      <c r="EK103" t="s">
        <v>1625</v>
      </c>
      <c r="EL103" t="s">
        <v>1625</v>
      </c>
      <c r="EM103" t="s">
        <v>1625</v>
      </c>
      <c r="EN103" t="s">
        <v>1625</v>
      </c>
      <c r="EO103" t="s">
        <v>1625</v>
      </c>
      <c r="EP103" t="s">
        <v>1613</v>
      </c>
      <c r="EQ103" t="s">
        <v>1613</v>
      </c>
      <c r="ER103" t="s">
        <v>1613</v>
      </c>
      <c r="ES103" t="s">
        <v>1613</v>
      </c>
      <c r="ET103" t="s">
        <v>1613</v>
      </c>
      <c r="EU103" t="s">
        <v>1613</v>
      </c>
      <c r="EV103" t="s">
        <v>1643</v>
      </c>
      <c r="EW103">
        <v>13</v>
      </c>
      <c r="EX103">
        <v>0</v>
      </c>
      <c r="EY103">
        <v>0</v>
      </c>
      <c r="EZ103">
        <v>1</v>
      </c>
      <c r="FA103" t="s">
        <v>1628</v>
      </c>
      <c r="FB103" t="s">
        <v>1628</v>
      </c>
      <c r="FC103" t="s">
        <v>2812</v>
      </c>
    </row>
    <row r="104" spans="1:159">
      <c r="A104" t="s">
        <v>175</v>
      </c>
      <c r="B104" t="s">
        <v>174</v>
      </c>
      <c r="C104" t="s">
        <v>2813</v>
      </c>
      <c r="D104" t="s">
        <v>2814</v>
      </c>
      <c r="E104">
        <v>7823553541</v>
      </c>
      <c r="F104" t="s">
        <v>2815</v>
      </c>
      <c r="G104">
        <v>5</v>
      </c>
      <c r="H104">
        <v>1</v>
      </c>
      <c r="I104">
        <v>24</v>
      </c>
      <c r="J104">
        <v>5</v>
      </c>
      <c r="K104">
        <v>17</v>
      </c>
      <c r="L104">
        <v>9</v>
      </c>
      <c r="M104">
        <v>13</v>
      </c>
      <c r="N104">
        <v>67</v>
      </c>
      <c r="O104">
        <v>1</v>
      </c>
      <c r="P104" t="s">
        <v>1193</v>
      </c>
      <c r="Q104" t="s">
        <v>1612</v>
      </c>
      <c r="R104" t="s">
        <v>1612</v>
      </c>
      <c r="S104" t="s">
        <v>1193</v>
      </c>
      <c r="T104" t="s">
        <v>1193</v>
      </c>
      <c r="U104" t="s">
        <v>1193</v>
      </c>
      <c r="V104" t="s">
        <v>1193</v>
      </c>
      <c r="W104" t="s">
        <v>1193</v>
      </c>
      <c r="X104" t="s">
        <v>1193</v>
      </c>
      <c r="Y104" t="s">
        <v>1193</v>
      </c>
      <c r="Z104" t="s">
        <v>1193</v>
      </c>
      <c r="AA104" t="s">
        <v>1612</v>
      </c>
      <c r="AB104" t="s">
        <v>1612</v>
      </c>
      <c r="AC104" t="s">
        <v>1612</v>
      </c>
      <c r="AD104" t="s">
        <v>1612</v>
      </c>
      <c r="AE104" t="s">
        <v>1612</v>
      </c>
      <c r="AF104" t="s">
        <v>1612</v>
      </c>
      <c r="AG104" t="s">
        <v>1612</v>
      </c>
      <c r="AH104" t="s">
        <v>1612</v>
      </c>
      <c r="AI104" t="s">
        <v>1612</v>
      </c>
      <c r="AJ104" t="s">
        <v>1612</v>
      </c>
      <c r="AK104" t="s">
        <v>1612</v>
      </c>
      <c r="AL104" t="s">
        <v>1612</v>
      </c>
      <c r="AM104" t="s">
        <v>1612</v>
      </c>
      <c r="AN104" t="s">
        <v>1612</v>
      </c>
      <c r="AO104" t="s">
        <v>1612</v>
      </c>
      <c r="AP104" t="s">
        <v>1612</v>
      </c>
      <c r="AQ104">
        <v>7022</v>
      </c>
      <c r="AR104">
        <v>0</v>
      </c>
      <c r="AS104">
        <v>0</v>
      </c>
      <c r="AT104" t="s">
        <v>404</v>
      </c>
      <c r="AU104">
        <v>4370500</v>
      </c>
      <c r="AV104">
        <v>4370500</v>
      </c>
      <c r="AW104">
        <v>4504500</v>
      </c>
      <c r="AX104">
        <v>4504500</v>
      </c>
      <c r="AY104">
        <v>4370500</v>
      </c>
      <c r="AZ104">
        <v>4370500</v>
      </c>
      <c r="BA104">
        <v>4504500</v>
      </c>
      <c r="BB104">
        <v>0</v>
      </c>
      <c r="BC104">
        <v>4656750</v>
      </c>
      <c r="BD104">
        <v>4656750</v>
      </c>
      <c r="BE104">
        <v>4790750</v>
      </c>
      <c r="BF104">
        <v>5505750</v>
      </c>
      <c r="BG104">
        <v>4656750</v>
      </c>
      <c r="BH104">
        <v>4656750</v>
      </c>
      <c r="BI104">
        <v>4790750</v>
      </c>
      <c r="BJ104">
        <v>0</v>
      </c>
      <c r="BK104" t="s">
        <v>2816</v>
      </c>
      <c r="BL104" t="s">
        <v>1214</v>
      </c>
      <c r="BM104" t="s">
        <v>2817</v>
      </c>
      <c r="BN104" t="s">
        <v>1215</v>
      </c>
      <c r="BO104" t="s">
        <v>2818</v>
      </c>
      <c r="BP104" t="s">
        <v>1215</v>
      </c>
      <c r="BQ104" t="s">
        <v>2819</v>
      </c>
      <c r="BR104" t="s">
        <v>1612</v>
      </c>
      <c r="BS104" t="s">
        <v>1217</v>
      </c>
      <c r="BT104" t="s">
        <v>2820</v>
      </c>
      <c r="BU104" t="s">
        <v>416</v>
      </c>
      <c r="BV104" t="s">
        <v>1194</v>
      </c>
      <c r="BW104" t="s">
        <v>1194</v>
      </c>
      <c r="BX104" t="s">
        <v>1193</v>
      </c>
      <c r="BY104" t="s">
        <v>1194</v>
      </c>
      <c r="BZ104" t="s">
        <v>1194</v>
      </c>
      <c r="CA104" t="s">
        <v>1194</v>
      </c>
      <c r="CB104" t="s">
        <v>1612</v>
      </c>
      <c r="CC104" t="s">
        <v>1612</v>
      </c>
      <c r="CD104" t="s">
        <v>421</v>
      </c>
      <c r="CE104" t="s">
        <v>1612</v>
      </c>
      <c r="CF104" t="s">
        <v>1612</v>
      </c>
      <c r="CG104" t="s">
        <v>1612</v>
      </c>
      <c r="CH104" t="s">
        <v>1612</v>
      </c>
      <c r="CI104" t="s">
        <v>1612</v>
      </c>
      <c r="CJ104" t="s">
        <v>1612</v>
      </c>
      <c r="CK104" t="s">
        <v>1612</v>
      </c>
      <c r="CL104" t="s">
        <v>1612</v>
      </c>
      <c r="CM104" t="s">
        <v>1612</v>
      </c>
      <c r="CN104" t="s">
        <v>1193</v>
      </c>
      <c r="CO104" t="s">
        <v>1193</v>
      </c>
      <c r="CP104" t="s">
        <v>1193</v>
      </c>
      <c r="CQ104" t="s">
        <v>1193</v>
      </c>
      <c r="CR104" t="s">
        <v>1193</v>
      </c>
      <c r="CS104" t="s">
        <v>1193</v>
      </c>
      <c r="CT104" t="s">
        <v>1193</v>
      </c>
      <c r="CU104" t="s">
        <v>1193</v>
      </c>
      <c r="CV104" t="s">
        <v>1193</v>
      </c>
      <c r="CW104" t="s">
        <v>1193</v>
      </c>
      <c r="CX104" t="s">
        <v>1194</v>
      </c>
      <c r="CY104" t="s">
        <v>1194</v>
      </c>
      <c r="CZ104" t="s">
        <v>1622</v>
      </c>
      <c r="DA104" t="s">
        <v>1622</v>
      </c>
      <c r="DB104" t="s">
        <v>1623</v>
      </c>
      <c r="DC104" t="s">
        <v>1622</v>
      </c>
      <c r="DD104" t="s">
        <v>1622</v>
      </c>
      <c r="DE104" t="s">
        <v>1623</v>
      </c>
      <c r="DF104" t="s">
        <v>1623</v>
      </c>
      <c r="DG104" t="s">
        <v>1623</v>
      </c>
      <c r="DH104" t="s">
        <v>1623</v>
      </c>
      <c r="DI104" t="s">
        <v>1622</v>
      </c>
      <c r="DJ104" t="s">
        <v>1623</v>
      </c>
      <c r="DK104" t="s">
        <v>1623</v>
      </c>
      <c r="DL104" t="s">
        <v>1623</v>
      </c>
      <c r="DM104" t="s">
        <v>1623</v>
      </c>
      <c r="DN104" t="s">
        <v>1623</v>
      </c>
      <c r="DO104" t="s">
        <v>1623</v>
      </c>
      <c r="DP104" t="s">
        <v>1623</v>
      </c>
      <c r="DQ104" t="s">
        <v>1623</v>
      </c>
      <c r="DR104" t="s">
        <v>1622</v>
      </c>
      <c r="DS104" t="s">
        <v>1622</v>
      </c>
      <c r="DT104" t="s">
        <v>1623</v>
      </c>
      <c r="DU104" t="s">
        <v>1623</v>
      </c>
      <c r="DV104" t="s">
        <v>1623</v>
      </c>
      <c r="DW104" t="s">
        <v>1623</v>
      </c>
      <c r="DX104" t="s">
        <v>1623</v>
      </c>
      <c r="DY104" t="s">
        <v>1623</v>
      </c>
      <c r="DZ104" t="s">
        <v>1623</v>
      </c>
      <c r="EA104" t="s">
        <v>1623</v>
      </c>
      <c r="EB104" t="s">
        <v>1623</v>
      </c>
      <c r="EC104" t="s">
        <v>1623</v>
      </c>
      <c r="ED104" t="s">
        <v>1623</v>
      </c>
      <c r="EE104" t="s">
        <v>1623</v>
      </c>
      <c r="EF104" t="s">
        <v>1623</v>
      </c>
      <c r="EG104" t="s">
        <v>1623</v>
      </c>
      <c r="EH104" t="s">
        <v>1623</v>
      </c>
      <c r="EI104" t="s">
        <v>1623</v>
      </c>
      <c r="EJ104" t="s">
        <v>1625</v>
      </c>
      <c r="EK104" t="s">
        <v>1625</v>
      </c>
      <c r="EL104" t="s">
        <v>1625</v>
      </c>
      <c r="EM104" t="s">
        <v>1625</v>
      </c>
      <c r="EN104" t="s">
        <v>1625</v>
      </c>
      <c r="EO104" t="s">
        <v>1625</v>
      </c>
      <c r="EP104" t="s">
        <v>1705</v>
      </c>
      <c r="EQ104" t="s">
        <v>1705</v>
      </c>
      <c r="ER104" t="s">
        <v>1705</v>
      </c>
      <c r="ES104" t="s">
        <v>1705</v>
      </c>
      <c r="ET104" t="s">
        <v>1705</v>
      </c>
      <c r="EU104" t="s">
        <v>1705</v>
      </c>
      <c r="EV104" t="s">
        <v>1643</v>
      </c>
      <c r="EW104">
        <v>21</v>
      </c>
      <c r="EX104">
        <v>7</v>
      </c>
      <c r="EY104">
        <v>3</v>
      </c>
      <c r="EZ104">
        <v>1</v>
      </c>
      <c r="FA104" t="s">
        <v>1627</v>
      </c>
      <c r="FB104" t="s">
        <v>1627</v>
      </c>
      <c r="FC104" t="s">
        <v>2821</v>
      </c>
    </row>
    <row r="105" spans="1:159">
      <c r="A105" t="s">
        <v>173</v>
      </c>
      <c r="B105" t="s">
        <v>172</v>
      </c>
      <c r="C105" t="s">
        <v>2822</v>
      </c>
      <c r="D105" t="s">
        <v>2823</v>
      </c>
      <c r="E105" t="s">
        <v>2824</v>
      </c>
      <c r="F105" t="s">
        <v>2825</v>
      </c>
      <c r="G105">
        <v>5</v>
      </c>
      <c r="H105">
        <v>1</v>
      </c>
      <c r="I105">
        <v>24</v>
      </c>
      <c r="J105">
        <v>4</v>
      </c>
      <c r="K105">
        <v>17</v>
      </c>
      <c r="L105">
        <v>9</v>
      </c>
      <c r="M105">
        <v>13</v>
      </c>
      <c r="N105">
        <v>67</v>
      </c>
      <c r="O105">
        <v>1</v>
      </c>
      <c r="P105" t="s">
        <v>1193</v>
      </c>
      <c r="Q105" t="s">
        <v>1612</v>
      </c>
      <c r="R105" t="s">
        <v>1612</v>
      </c>
      <c r="S105" t="s">
        <v>1193</v>
      </c>
      <c r="T105" t="s">
        <v>1193</v>
      </c>
      <c r="U105" t="s">
        <v>1193</v>
      </c>
      <c r="V105" t="s">
        <v>1194</v>
      </c>
      <c r="W105" t="s">
        <v>1193</v>
      </c>
      <c r="X105" t="s">
        <v>1193</v>
      </c>
      <c r="Y105" t="s">
        <v>1196</v>
      </c>
      <c r="Z105" t="s">
        <v>1193</v>
      </c>
      <c r="AA105" t="s">
        <v>1612</v>
      </c>
      <c r="AB105" t="s">
        <v>1612</v>
      </c>
      <c r="AC105" t="s">
        <v>1612</v>
      </c>
      <c r="AD105">
        <v>43100</v>
      </c>
      <c r="AE105" t="s">
        <v>1612</v>
      </c>
      <c r="AF105" t="s">
        <v>1612</v>
      </c>
      <c r="AG105">
        <v>42522</v>
      </c>
      <c r="AH105" t="s">
        <v>1612</v>
      </c>
      <c r="AI105" t="s">
        <v>1612</v>
      </c>
      <c r="AJ105" t="s">
        <v>1612</v>
      </c>
      <c r="AK105" t="s">
        <v>1612</v>
      </c>
      <c r="AL105" t="s">
        <v>2826</v>
      </c>
      <c r="AM105" t="s">
        <v>1612</v>
      </c>
      <c r="AN105" t="s">
        <v>1612</v>
      </c>
      <c r="AO105" t="s">
        <v>2827</v>
      </c>
      <c r="AP105" t="s">
        <v>1612</v>
      </c>
      <c r="AQ105">
        <v>4808</v>
      </c>
      <c r="AR105">
        <v>204130</v>
      </c>
      <c r="AS105" t="s">
        <v>2828</v>
      </c>
      <c r="AT105" t="s">
        <v>402</v>
      </c>
      <c r="AU105">
        <v>4139000</v>
      </c>
      <c r="AV105">
        <v>4139000</v>
      </c>
      <c r="AW105">
        <v>4139000</v>
      </c>
      <c r="AX105">
        <v>4139000</v>
      </c>
      <c r="AY105">
        <v>4139000</v>
      </c>
      <c r="AZ105">
        <v>3932000</v>
      </c>
      <c r="BA105">
        <v>3932000</v>
      </c>
      <c r="BB105" t="s">
        <v>2829</v>
      </c>
      <c r="BC105">
        <v>4139000</v>
      </c>
      <c r="BD105">
        <v>4139000</v>
      </c>
      <c r="BE105">
        <v>4139000</v>
      </c>
      <c r="BF105">
        <v>4139000</v>
      </c>
      <c r="BG105">
        <v>4936000</v>
      </c>
      <c r="BH105">
        <v>3932000</v>
      </c>
      <c r="BI105">
        <v>4139000</v>
      </c>
      <c r="BJ105" t="s">
        <v>2829</v>
      </c>
      <c r="BK105" t="s">
        <v>2830</v>
      </c>
      <c r="BL105" t="s">
        <v>1214</v>
      </c>
      <c r="BM105" t="s">
        <v>2831</v>
      </c>
      <c r="BN105" t="s">
        <v>1214</v>
      </c>
      <c r="BO105" t="s">
        <v>2832</v>
      </c>
      <c r="BP105" t="s">
        <v>1217</v>
      </c>
      <c r="BQ105" t="s">
        <v>2833</v>
      </c>
      <c r="BR105" t="s">
        <v>1612</v>
      </c>
      <c r="BS105" t="s">
        <v>1217</v>
      </c>
      <c r="BT105" t="s">
        <v>2834</v>
      </c>
      <c r="BU105" t="s">
        <v>419</v>
      </c>
      <c r="BV105" t="s">
        <v>1194</v>
      </c>
      <c r="BW105" t="s">
        <v>1193</v>
      </c>
      <c r="BX105" t="s">
        <v>1193</v>
      </c>
      <c r="BY105" t="s">
        <v>1193</v>
      </c>
      <c r="BZ105" t="s">
        <v>1193</v>
      </c>
      <c r="CA105" t="s">
        <v>1193</v>
      </c>
      <c r="CB105" t="s">
        <v>1612</v>
      </c>
      <c r="CC105" t="s">
        <v>422</v>
      </c>
      <c r="CD105" t="s">
        <v>423</v>
      </c>
      <c r="CE105" t="s">
        <v>423</v>
      </c>
      <c r="CF105" t="s">
        <v>422</v>
      </c>
      <c r="CG105" t="s">
        <v>422</v>
      </c>
      <c r="CH105" t="s">
        <v>1612</v>
      </c>
      <c r="CI105" t="s">
        <v>1612</v>
      </c>
      <c r="CJ105" t="s">
        <v>1612</v>
      </c>
      <c r="CK105" t="s">
        <v>1612</v>
      </c>
      <c r="CL105" t="s">
        <v>1612</v>
      </c>
      <c r="CM105" t="s">
        <v>2835</v>
      </c>
      <c r="CN105" t="s">
        <v>1193</v>
      </c>
      <c r="CO105" t="s">
        <v>1193</v>
      </c>
      <c r="CP105" t="s">
        <v>1193</v>
      </c>
      <c r="CQ105" t="s">
        <v>1193</v>
      </c>
      <c r="CR105" t="s">
        <v>1193</v>
      </c>
      <c r="CS105" t="s">
        <v>1193</v>
      </c>
      <c r="CT105" t="s">
        <v>1193</v>
      </c>
      <c r="CU105" t="s">
        <v>1193</v>
      </c>
      <c r="CV105" t="s">
        <v>1194</v>
      </c>
      <c r="CW105" t="s">
        <v>1193</v>
      </c>
      <c r="CX105" t="s">
        <v>1193</v>
      </c>
      <c r="CY105" t="s">
        <v>1193</v>
      </c>
      <c r="CZ105" t="s">
        <v>1621</v>
      </c>
      <c r="DA105" t="s">
        <v>1622</v>
      </c>
      <c r="DB105" t="s">
        <v>1622</v>
      </c>
      <c r="DC105" t="s">
        <v>1621</v>
      </c>
      <c r="DD105" t="s">
        <v>1621</v>
      </c>
      <c r="DE105" t="s">
        <v>1621</v>
      </c>
      <c r="DF105" t="s">
        <v>1622</v>
      </c>
      <c r="DG105" t="s">
        <v>1622</v>
      </c>
      <c r="DH105" t="s">
        <v>1622</v>
      </c>
      <c r="DI105" t="s">
        <v>1622</v>
      </c>
      <c r="DJ105" t="s">
        <v>1622</v>
      </c>
      <c r="DK105" t="s">
        <v>1622</v>
      </c>
      <c r="DL105" t="s">
        <v>1623</v>
      </c>
      <c r="DM105" t="s">
        <v>1623</v>
      </c>
      <c r="DN105" t="s">
        <v>1621</v>
      </c>
      <c r="DO105" t="s">
        <v>1623</v>
      </c>
      <c r="DP105" t="s">
        <v>1623</v>
      </c>
      <c r="DQ105" t="s">
        <v>1623</v>
      </c>
      <c r="DR105" t="s">
        <v>1621</v>
      </c>
      <c r="DS105" t="s">
        <v>1622</v>
      </c>
      <c r="DT105" t="s">
        <v>1622</v>
      </c>
      <c r="DU105" t="s">
        <v>1621</v>
      </c>
      <c r="DV105" t="s">
        <v>1621</v>
      </c>
      <c r="DW105" t="s">
        <v>1621</v>
      </c>
      <c r="DX105" t="s">
        <v>1621</v>
      </c>
      <c r="DY105" t="s">
        <v>1622</v>
      </c>
      <c r="DZ105" t="s">
        <v>1622</v>
      </c>
      <c r="EA105" t="s">
        <v>1621</v>
      </c>
      <c r="EB105" t="s">
        <v>1621</v>
      </c>
      <c r="EC105" t="s">
        <v>1621</v>
      </c>
      <c r="ED105" t="s">
        <v>1621</v>
      </c>
      <c r="EE105" t="s">
        <v>1622</v>
      </c>
      <c r="EF105" t="s">
        <v>1622</v>
      </c>
      <c r="EG105" t="s">
        <v>1621</v>
      </c>
      <c r="EH105" t="s">
        <v>1621</v>
      </c>
      <c r="EI105" t="s">
        <v>1621</v>
      </c>
      <c r="EJ105" t="s">
        <v>1624</v>
      </c>
      <c r="EK105" t="s">
        <v>1624</v>
      </c>
      <c r="EL105" t="s">
        <v>1624</v>
      </c>
      <c r="EM105" t="s">
        <v>1624</v>
      </c>
      <c r="EN105" t="s">
        <v>1624</v>
      </c>
      <c r="EO105" t="s">
        <v>1624</v>
      </c>
      <c r="EP105" t="s">
        <v>1658</v>
      </c>
      <c r="EQ105" t="s">
        <v>1658</v>
      </c>
      <c r="ER105" t="s">
        <v>1658</v>
      </c>
      <c r="ES105" t="s">
        <v>1658</v>
      </c>
      <c r="ET105" t="s">
        <v>1658</v>
      </c>
      <c r="EU105" t="s">
        <v>1658</v>
      </c>
      <c r="EV105" t="s">
        <v>1643</v>
      </c>
      <c r="EW105">
        <v>14</v>
      </c>
      <c r="EX105">
        <v>1</v>
      </c>
      <c r="EY105">
        <v>2</v>
      </c>
      <c r="EZ105">
        <v>1</v>
      </c>
      <c r="FA105" t="s">
        <v>1675</v>
      </c>
      <c r="FB105" t="s">
        <v>1628</v>
      </c>
      <c r="FC105" t="s">
        <v>2836</v>
      </c>
    </row>
    <row r="106" spans="1:159">
      <c r="A106" t="s">
        <v>171</v>
      </c>
      <c r="B106" t="s">
        <v>170</v>
      </c>
      <c r="C106" t="s">
        <v>2837</v>
      </c>
      <c r="D106" t="s">
        <v>2838</v>
      </c>
      <c r="E106" t="s">
        <v>2839</v>
      </c>
      <c r="F106" t="s">
        <v>2840</v>
      </c>
      <c r="G106">
        <v>5</v>
      </c>
      <c r="H106">
        <v>1</v>
      </c>
      <c r="I106">
        <v>24</v>
      </c>
      <c r="J106">
        <v>5</v>
      </c>
      <c r="K106">
        <v>17</v>
      </c>
      <c r="L106">
        <v>9</v>
      </c>
      <c r="M106">
        <v>13</v>
      </c>
      <c r="N106">
        <v>67</v>
      </c>
      <c r="O106">
        <v>1</v>
      </c>
      <c r="P106" t="s">
        <v>1193</v>
      </c>
      <c r="Q106" t="s">
        <v>1612</v>
      </c>
      <c r="R106" t="s">
        <v>1612</v>
      </c>
      <c r="S106" t="s">
        <v>1193</v>
      </c>
      <c r="T106" t="s">
        <v>1193</v>
      </c>
      <c r="U106" t="s">
        <v>1193</v>
      </c>
      <c r="V106" t="s">
        <v>1193</v>
      </c>
      <c r="W106" t="s">
        <v>1193</v>
      </c>
      <c r="X106" t="s">
        <v>1193</v>
      </c>
      <c r="Y106" t="s">
        <v>1193</v>
      </c>
      <c r="Z106" t="s">
        <v>1193</v>
      </c>
      <c r="AA106" t="s">
        <v>1612</v>
      </c>
      <c r="AB106" t="s">
        <v>1612</v>
      </c>
      <c r="AC106" t="s">
        <v>1612</v>
      </c>
      <c r="AD106" t="s">
        <v>1612</v>
      </c>
      <c r="AE106" t="s">
        <v>1612</v>
      </c>
      <c r="AF106" t="s">
        <v>1612</v>
      </c>
      <c r="AG106" t="s">
        <v>1612</v>
      </c>
      <c r="AH106" t="s">
        <v>1612</v>
      </c>
      <c r="AI106" t="s">
        <v>1612</v>
      </c>
      <c r="AJ106" t="s">
        <v>1612</v>
      </c>
      <c r="AK106" t="s">
        <v>1612</v>
      </c>
      <c r="AL106" t="s">
        <v>1612</v>
      </c>
      <c r="AM106" t="s">
        <v>1612</v>
      </c>
      <c r="AN106" t="s">
        <v>1612</v>
      </c>
      <c r="AO106" t="s">
        <v>1612</v>
      </c>
      <c r="AP106" t="s">
        <v>1612</v>
      </c>
      <c r="AQ106">
        <v>3148</v>
      </c>
      <c r="AR106">
        <v>0</v>
      </c>
      <c r="AS106">
        <v>0</v>
      </c>
      <c r="AT106" t="s">
        <v>402</v>
      </c>
      <c r="AU106">
        <v>2549000</v>
      </c>
      <c r="AV106">
        <v>2549000</v>
      </c>
      <c r="AW106">
        <v>2549000</v>
      </c>
      <c r="AX106">
        <v>2549000</v>
      </c>
      <c r="AY106">
        <v>2549000</v>
      </c>
      <c r="AZ106">
        <v>2549000</v>
      </c>
      <c r="BA106">
        <v>2549000</v>
      </c>
      <c r="BB106">
        <v>0</v>
      </c>
      <c r="BC106">
        <v>2210100</v>
      </c>
      <c r="BD106">
        <v>2839400</v>
      </c>
      <c r="BE106">
        <v>2122600</v>
      </c>
      <c r="BF106">
        <v>3023900</v>
      </c>
      <c r="BG106">
        <v>2210100</v>
      </c>
      <c r="BH106">
        <v>2839400</v>
      </c>
      <c r="BI106">
        <v>2122600</v>
      </c>
      <c r="BJ106" t="s">
        <v>2024</v>
      </c>
      <c r="BK106" t="s">
        <v>2841</v>
      </c>
      <c r="BL106" t="s">
        <v>1215</v>
      </c>
      <c r="BM106" t="s">
        <v>2842</v>
      </c>
      <c r="BN106" t="s">
        <v>1216</v>
      </c>
      <c r="BO106" t="s">
        <v>2843</v>
      </c>
      <c r="BP106" t="s">
        <v>1215</v>
      </c>
      <c r="BQ106" t="s">
        <v>2844</v>
      </c>
      <c r="BR106" t="s">
        <v>1612</v>
      </c>
      <c r="BS106" t="s">
        <v>1217</v>
      </c>
      <c r="BT106" t="s">
        <v>2845</v>
      </c>
      <c r="BU106" t="s">
        <v>415</v>
      </c>
      <c r="BV106" t="s">
        <v>1194</v>
      </c>
      <c r="BW106" t="s">
        <v>1193</v>
      </c>
      <c r="BX106" t="s">
        <v>1193</v>
      </c>
      <c r="BY106" t="s">
        <v>1194</v>
      </c>
      <c r="BZ106" t="s">
        <v>1193</v>
      </c>
      <c r="CA106" t="s">
        <v>1194</v>
      </c>
      <c r="CB106" t="s">
        <v>1612</v>
      </c>
      <c r="CC106" t="s">
        <v>421</v>
      </c>
      <c r="CD106" t="s">
        <v>421</v>
      </c>
      <c r="CE106" t="s">
        <v>1612</v>
      </c>
      <c r="CF106" t="s">
        <v>421</v>
      </c>
      <c r="CG106" t="s">
        <v>1612</v>
      </c>
      <c r="CH106" t="s">
        <v>1612</v>
      </c>
      <c r="CI106" t="s">
        <v>2846</v>
      </c>
      <c r="CJ106" t="s">
        <v>1612</v>
      </c>
      <c r="CK106" t="s">
        <v>1612</v>
      </c>
      <c r="CL106" t="s">
        <v>1612</v>
      </c>
      <c r="CM106" t="s">
        <v>1612</v>
      </c>
      <c r="CN106" t="s">
        <v>1193</v>
      </c>
      <c r="CO106" t="s">
        <v>1193</v>
      </c>
      <c r="CP106" t="s">
        <v>1193</v>
      </c>
      <c r="CQ106" t="s">
        <v>1193</v>
      </c>
      <c r="CR106" t="s">
        <v>1193</v>
      </c>
      <c r="CS106" t="s">
        <v>1193</v>
      </c>
      <c r="CT106" t="s">
        <v>1193</v>
      </c>
      <c r="CU106" t="s">
        <v>1193</v>
      </c>
      <c r="CV106" t="s">
        <v>1193</v>
      </c>
      <c r="CW106" t="s">
        <v>1193</v>
      </c>
      <c r="CX106" t="s">
        <v>1193</v>
      </c>
      <c r="CY106" t="s">
        <v>1193</v>
      </c>
      <c r="CZ106" t="s">
        <v>1622</v>
      </c>
      <c r="DA106" t="s">
        <v>1622</v>
      </c>
      <c r="DB106" t="s">
        <v>1623</v>
      </c>
      <c r="DC106" t="s">
        <v>1622</v>
      </c>
      <c r="DD106" t="s">
        <v>1622</v>
      </c>
      <c r="DE106" t="s">
        <v>1623</v>
      </c>
      <c r="DF106" t="s">
        <v>1622</v>
      </c>
      <c r="DG106" t="s">
        <v>1623</v>
      </c>
      <c r="DH106" t="s">
        <v>1623</v>
      </c>
      <c r="DI106" t="s">
        <v>1622</v>
      </c>
      <c r="DJ106" t="s">
        <v>1622</v>
      </c>
      <c r="DK106" t="s">
        <v>1623</v>
      </c>
      <c r="DL106" t="s">
        <v>1623</v>
      </c>
      <c r="DM106" t="s">
        <v>1623</v>
      </c>
      <c r="DN106" t="s">
        <v>1623</v>
      </c>
      <c r="DO106" t="s">
        <v>1623</v>
      </c>
      <c r="DP106" t="s">
        <v>1623</v>
      </c>
      <c r="DQ106" t="s">
        <v>1623</v>
      </c>
      <c r="DR106" t="s">
        <v>1622</v>
      </c>
      <c r="DS106" t="s">
        <v>1622</v>
      </c>
      <c r="DT106" t="s">
        <v>1623</v>
      </c>
      <c r="DU106" t="s">
        <v>1621</v>
      </c>
      <c r="DV106" t="s">
        <v>1621</v>
      </c>
      <c r="DW106" t="s">
        <v>1623</v>
      </c>
      <c r="DX106" t="s">
        <v>1622</v>
      </c>
      <c r="DY106" t="s">
        <v>1622</v>
      </c>
      <c r="DZ106" t="s">
        <v>1623</v>
      </c>
      <c r="EA106" t="s">
        <v>1621</v>
      </c>
      <c r="EB106" t="s">
        <v>1621</v>
      </c>
      <c r="EC106" t="s">
        <v>1623</v>
      </c>
      <c r="ED106" t="s">
        <v>1623</v>
      </c>
      <c r="EE106" t="s">
        <v>1623</v>
      </c>
      <c r="EF106" t="s">
        <v>1623</v>
      </c>
      <c r="EG106" t="s">
        <v>1623</v>
      </c>
      <c r="EH106" t="s">
        <v>1623</v>
      </c>
      <c r="EI106" t="s">
        <v>1623</v>
      </c>
      <c r="EJ106" t="s">
        <v>1657</v>
      </c>
      <c r="EK106" t="s">
        <v>1657</v>
      </c>
      <c r="EL106" t="s">
        <v>1624</v>
      </c>
      <c r="EM106" t="s">
        <v>1657</v>
      </c>
      <c r="EN106" t="s">
        <v>1657</v>
      </c>
      <c r="EO106" t="s">
        <v>1625</v>
      </c>
      <c r="EP106">
        <v>0</v>
      </c>
      <c r="EQ106">
        <v>0</v>
      </c>
      <c r="ER106">
        <v>42825</v>
      </c>
      <c r="ES106">
        <v>0</v>
      </c>
      <c r="ET106">
        <v>0</v>
      </c>
      <c r="EU106" t="s">
        <v>2024</v>
      </c>
      <c r="EV106" t="s">
        <v>1626</v>
      </c>
      <c r="EW106">
        <v>4</v>
      </c>
      <c r="EX106">
        <v>0</v>
      </c>
      <c r="EY106">
        <v>1</v>
      </c>
      <c r="EZ106">
        <v>1</v>
      </c>
      <c r="FA106" t="s">
        <v>1627</v>
      </c>
      <c r="FB106" t="s">
        <v>1692</v>
      </c>
      <c r="FC106" t="s">
        <v>2847</v>
      </c>
    </row>
    <row r="107" spans="1:159">
      <c r="A107" t="s">
        <v>169</v>
      </c>
      <c r="B107" t="s">
        <v>168</v>
      </c>
      <c r="C107" t="s">
        <v>2848</v>
      </c>
      <c r="D107" t="s">
        <v>2849</v>
      </c>
      <c r="E107" t="s">
        <v>2850</v>
      </c>
      <c r="F107" t="s">
        <v>2851</v>
      </c>
      <c r="G107">
        <v>5</v>
      </c>
      <c r="H107">
        <v>1</v>
      </c>
      <c r="I107">
        <v>24</v>
      </c>
      <c r="J107">
        <v>5</v>
      </c>
      <c r="K107">
        <v>17</v>
      </c>
      <c r="L107">
        <v>9</v>
      </c>
      <c r="M107">
        <v>13</v>
      </c>
      <c r="N107">
        <v>67</v>
      </c>
      <c r="O107">
        <v>1</v>
      </c>
      <c r="P107" t="s">
        <v>1193</v>
      </c>
      <c r="Q107" t="s">
        <v>1612</v>
      </c>
      <c r="R107" t="s">
        <v>1612</v>
      </c>
      <c r="S107" t="s">
        <v>1193</v>
      </c>
      <c r="T107" t="s">
        <v>1193</v>
      </c>
      <c r="U107" t="s">
        <v>1193</v>
      </c>
      <c r="V107" t="s">
        <v>1193</v>
      </c>
      <c r="W107" t="s">
        <v>1193</v>
      </c>
      <c r="X107" t="s">
        <v>1193</v>
      </c>
      <c r="Y107" t="s">
        <v>1193</v>
      </c>
      <c r="Z107" t="s">
        <v>1193</v>
      </c>
      <c r="AA107" t="s">
        <v>1612</v>
      </c>
      <c r="AB107" t="s">
        <v>1612</v>
      </c>
      <c r="AC107" t="s">
        <v>1612</v>
      </c>
      <c r="AD107" t="s">
        <v>1612</v>
      </c>
      <c r="AE107" t="s">
        <v>1612</v>
      </c>
      <c r="AF107" t="s">
        <v>1612</v>
      </c>
      <c r="AG107" t="s">
        <v>1612</v>
      </c>
      <c r="AH107" t="s">
        <v>1612</v>
      </c>
      <c r="AI107" t="s">
        <v>1612</v>
      </c>
      <c r="AJ107" t="s">
        <v>1612</v>
      </c>
      <c r="AK107" t="s">
        <v>1612</v>
      </c>
      <c r="AL107" t="s">
        <v>1612</v>
      </c>
      <c r="AM107" t="s">
        <v>1612</v>
      </c>
      <c r="AN107" t="s">
        <v>1612</v>
      </c>
      <c r="AO107" t="s">
        <v>1612</v>
      </c>
      <c r="AP107" t="s">
        <v>1612</v>
      </c>
      <c r="AQ107">
        <v>6681</v>
      </c>
      <c r="AR107">
        <v>0</v>
      </c>
      <c r="AS107">
        <v>0</v>
      </c>
      <c r="AT107" t="s">
        <v>403</v>
      </c>
      <c r="AU107">
        <v>4387250</v>
      </c>
      <c r="AV107">
        <v>4387250</v>
      </c>
      <c r="AW107">
        <v>4387250</v>
      </c>
      <c r="AX107">
        <v>4387250</v>
      </c>
      <c r="AY107">
        <v>4728500</v>
      </c>
      <c r="AZ107">
        <v>4387250</v>
      </c>
      <c r="BA107">
        <v>4387250</v>
      </c>
      <c r="BB107" t="s">
        <v>1686</v>
      </c>
      <c r="BC107">
        <v>4387250</v>
      </c>
      <c r="BD107">
        <v>4387250</v>
      </c>
      <c r="BE107">
        <v>4387250</v>
      </c>
      <c r="BF107">
        <v>4387250</v>
      </c>
      <c r="BG107">
        <v>4387250</v>
      </c>
      <c r="BH107">
        <v>5380750</v>
      </c>
      <c r="BI107">
        <v>4387250</v>
      </c>
      <c r="BJ107" t="s">
        <v>1686</v>
      </c>
      <c r="BK107" t="s">
        <v>2852</v>
      </c>
      <c r="BL107" t="s">
        <v>1215</v>
      </c>
      <c r="BM107" t="s">
        <v>2853</v>
      </c>
      <c r="BN107" t="s">
        <v>1214</v>
      </c>
      <c r="BO107" t="s">
        <v>2854</v>
      </c>
      <c r="BP107" t="s">
        <v>1214</v>
      </c>
      <c r="BQ107" t="s">
        <v>2855</v>
      </c>
      <c r="BR107" t="s">
        <v>1612</v>
      </c>
      <c r="BS107" t="s">
        <v>1217</v>
      </c>
      <c r="BT107" t="s">
        <v>2856</v>
      </c>
      <c r="BU107" t="s">
        <v>416</v>
      </c>
      <c r="BV107" t="s">
        <v>1194</v>
      </c>
      <c r="BW107" t="s">
        <v>1194</v>
      </c>
      <c r="BX107" t="s">
        <v>1193</v>
      </c>
      <c r="BY107" t="s">
        <v>1194</v>
      </c>
      <c r="BZ107" t="s">
        <v>1194</v>
      </c>
      <c r="CA107" t="s">
        <v>1194</v>
      </c>
      <c r="CB107" t="s">
        <v>1612</v>
      </c>
      <c r="CC107" t="s">
        <v>1612</v>
      </c>
      <c r="CD107" t="s">
        <v>422</v>
      </c>
      <c r="CE107" t="s">
        <v>1612</v>
      </c>
      <c r="CF107" t="s">
        <v>1612</v>
      </c>
      <c r="CG107" t="s">
        <v>1612</v>
      </c>
      <c r="CH107" t="s">
        <v>1612</v>
      </c>
      <c r="CI107" t="s">
        <v>1612</v>
      </c>
      <c r="CJ107" t="s">
        <v>1612</v>
      </c>
      <c r="CK107" t="s">
        <v>1612</v>
      </c>
      <c r="CL107" t="s">
        <v>1612</v>
      </c>
      <c r="CM107" t="s">
        <v>1612</v>
      </c>
      <c r="CN107" t="s">
        <v>1193</v>
      </c>
      <c r="CO107" t="s">
        <v>1193</v>
      </c>
      <c r="CP107" t="s">
        <v>1194</v>
      </c>
      <c r="CQ107" t="s">
        <v>1193</v>
      </c>
      <c r="CR107" t="s">
        <v>1193</v>
      </c>
      <c r="CS107" t="s">
        <v>1193</v>
      </c>
      <c r="CT107" t="s">
        <v>1193</v>
      </c>
      <c r="CU107" t="s">
        <v>1194</v>
      </c>
      <c r="CV107" t="s">
        <v>1193</v>
      </c>
      <c r="CW107" t="s">
        <v>1194</v>
      </c>
      <c r="CX107" t="s">
        <v>1194</v>
      </c>
      <c r="CY107" t="s">
        <v>1193</v>
      </c>
      <c r="CZ107" t="s">
        <v>1621</v>
      </c>
      <c r="DA107" t="s">
        <v>1622</v>
      </c>
      <c r="DB107" t="s">
        <v>1622</v>
      </c>
      <c r="DC107" t="s">
        <v>1622</v>
      </c>
      <c r="DD107" t="s">
        <v>1622</v>
      </c>
      <c r="DE107" t="s">
        <v>1622</v>
      </c>
      <c r="DF107" t="s">
        <v>1622</v>
      </c>
      <c r="DG107" t="s">
        <v>1623</v>
      </c>
      <c r="DH107" t="s">
        <v>1623</v>
      </c>
      <c r="DI107" t="s">
        <v>1623</v>
      </c>
      <c r="DJ107" t="s">
        <v>1623</v>
      </c>
      <c r="DK107" t="s">
        <v>1623</v>
      </c>
      <c r="DL107" t="s">
        <v>1623</v>
      </c>
      <c r="DM107" t="s">
        <v>1623</v>
      </c>
      <c r="DN107" t="s">
        <v>1623</v>
      </c>
      <c r="DO107" t="s">
        <v>1622</v>
      </c>
      <c r="DP107" t="s">
        <v>1622</v>
      </c>
      <c r="DQ107" t="s">
        <v>1622</v>
      </c>
      <c r="DR107" t="s">
        <v>1622</v>
      </c>
      <c r="DS107" t="s">
        <v>1623</v>
      </c>
      <c r="DT107" t="s">
        <v>1622</v>
      </c>
      <c r="DU107" t="s">
        <v>1621</v>
      </c>
      <c r="DV107" t="s">
        <v>1621</v>
      </c>
      <c r="DW107" t="s">
        <v>1621</v>
      </c>
      <c r="DX107" t="s">
        <v>1623</v>
      </c>
      <c r="DY107" t="s">
        <v>1623</v>
      </c>
      <c r="DZ107" t="s">
        <v>1623</v>
      </c>
      <c r="EA107" t="s">
        <v>1621</v>
      </c>
      <c r="EB107" t="s">
        <v>1621</v>
      </c>
      <c r="EC107" t="s">
        <v>1621</v>
      </c>
      <c r="ED107" t="s">
        <v>1622</v>
      </c>
      <c r="EE107" t="s">
        <v>1623</v>
      </c>
      <c r="EF107" t="s">
        <v>1623</v>
      </c>
      <c r="EG107" t="s">
        <v>1621</v>
      </c>
      <c r="EH107" t="s">
        <v>1621</v>
      </c>
      <c r="EI107" t="s">
        <v>1621</v>
      </c>
      <c r="EJ107" t="s">
        <v>1624</v>
      </c>
      <c r="EK107" t="s">
        <v>1624</v>
      </c>
      <c r="EL107" t="s">
        <v>1625</v>
      </c>
      <c r="EM107" t="s">
        <v>1625</v>
      </c>
      <c r="EN107" t="s">
        <v>1625</v>
      </c>
      <c r="EO107" t="s">
        <v>1625</v>
      </c>
      <c r="EP107">
        <v>42825</v>
      </c>
      <c r="EQ107">
        <v>42825</v>
      </c>
      <c r="ER107">
        <v>43555</v>
      </c>
      <c r="ES107">
        <v>43190</v>
      </c>
      <c r="ET107">
        <v>43190</v>
      </c>
      <c r="EU107">
        <v>43190</v>
      </c>
      <c r="EV107" t="s">
        <v>1626</v>
      </c>
      <c r="EW107">
        <v>1</v>
      </c>
      <c r="EX107">
        <v>0</v>
      </c>
      <c r="EY107">
        <v>0</v>
      </c>
      <c r="EZ107">
        <v>1</v>
      </c>
      <c r="FA107" t="s">
        <v>1627</v>
      </c>
      <c r="FB107" t="s">
        <v>1628</v>
      </c>
      <c r="FC107" t="s">
        <v>2857</v>
      </c>
    </row>
    <row r="108" spans="1:159">
      <c r="A108" t="s">
        <v>167</v>
      </c>
      <c r="B108" t="s">
        <v>166</v>
      </c>
      <c r="C108" t="s">
        <v>2603</v>
      </c>
      <c r="D108" t="s">
        <v>2604</v>
      </c>
      <c r="E108" t="s">
        <v>2858</v>
      </c>
      <c r="F108" t="s">
        <v>2859</v>
      </c>
      <c r="G108">
        <v>5</v>
      </c>
      <c r="H108">
        <v>1</v>
      </c>
      <c r="I108">
        <v>24</v>
      </c>
      <c r="J108">
        <v>5</v>
      </c>
      <c r="K108">
        <v>17</v>
      </c>
      <c r="L108">
        <v>9</v>
      </c>
      <c r="M108">
        <v>13</v>
      </c>
      <c r="N108">
        <v>67</v>
      </c>
      <c r="O108">
        <v>1</v>
      </c>
      <c r="P108" t="s">
        <v>1193</v>
      </c>
      <c r="Q108" t="s">
        <v>1612</v>
      </c>
      <c r="R108" t="s">
        <v>1612</v>
      </c>
      <c r="S108" t="s">
        <v>1193</v>
      </c>
      <c r="T108" t="s">
        <v>1193</v>
      </c>
      <c r="U108" t="s">
        <v>1196</v>
      </c>
      <c r="V108" t="s">
        <v>1196</v>
      </c>
      <c r="W108" t="s">
        <v>1196</v>
      </c>
      <c r="X108" t="s">
        <v>1193</v>
      </c>
      <c r="Y108" t="s">
        <v>1193</v>
      </c>
      <c r="Z108" t="s">
        <v>1193</v>
      </c>
      <c r="AA108" t="s">
        <v>1612</v>
      </c>
      <c r="AB108" t="s">
        <v>1612</v>
      </c>
      <c r="AC108">
        <v>42460</v>
      </c>
      <c r="AD108">
        <v>42614</v>
      </c>
      <c r="AE108">
        <v>42614</v>
      </c>
      <c r="AF108" t="s">
        <v>1612</v>
      </c>
      <c r="AG108" t="s">
        <v>1612</v>
      </c>
      <c r="AH108" t="s">
        <v>1612</v>
      </c>
      <c r="AI108" t="s">
        <v>1612</v>
      </c>
      <c r="AJ108" t="s">
        <v>1612</v>
      </c>
      <c r="AK108" t="s">
        <v>2606</v>
      </c>
      <c r="AL108" t="s">
        <v>2607</v>
      </c>
      <c r="AM108" t="s">
        <v>2608</v>
      </c>
      <c r="AN108" t="s">
        <v>1612</v>
      </c>
      <c r="AO108" t="s">
        <v>1612</v>
      </c>
      <c r="AP108" t="s">
        <v>1612</v>
      </c>
      <c r="AQ108">
        <v>3672</v>
      </c>
      <c r="AR108">
        <v>202640</v>
      </c>
      <c r="AS108" t="s">
        <v>2024</v>
      </c>
      <c r="AT108" t="s">
        <v>402</v>
      </c>
      <c r="AU108">
        <v>3360700</v>
      </c>
      <c r="AV108">
        <v>3035200</v>
      </c>
      <c r="AW108">
        <v>2630300</v>
      </c>
      <c r="AX108">
        <v>2576800</v>
      </c>
      <c r="AY108">
        <v>3360688</v>
      </c>
      <c r="AZ108">
        <v>3035187</v>
      </c>
      <c r="BA108">
        <v>2630313</v>
      </c>
      <c r="BB108" t="s">
        <v>2024</v>
      </c>
      <c r="BC108">
        <v>2163500</v>
      </c>
      <c r="BD108">
        <v>2423350</v>
      </c>
      <c r="BE108">
        <v>2501200</v>
      </c>
      <c r="BF108">
        <v>4217050</v>
      </c>
      <c r="BG108">
        <v>2163485.7599999998</v>
      </c>
      <c r="BH108">
        <v>2423347.4900000002</v>
      </c>
      <c r="BI108">
        <v>2471210</v>
      </c>
      <c r="BJ108" t="s">
        <v>2860</v>
      </c>
      <c r="BK108" t="s">
        <v>2609</v>
      </c>
      <c r="BL108" t="s">
        <v>1215</v>
      </c>
      <c r="BM108" t="s">
        <v>2610</v>
      </c>
      <c r="BN108" t="s">
        <v>1215</v>
      </c>
      <c r="BO108" t="s">
        <v>2611</v>
      </c>
      <c r="BP108" t="s">
        <v>1215</v>
      </c>
      <c r="BQ108" t="s">
        <v>2612</v>
      </c>
      <c r="BR108" t="s">
        <v>1612</v>
      </c>
      <c r="BS108" t="s">
        <v>1217</v>
      </c>
      <c r="BT108" t="s">
        <v>2861</v>
      </c>
      <c r="BU108" t="s">
        <v>416</v>
      </c>
      <c r="BV108" t="s">
        <v>1194</v>
      </c>
      <c r="BW108" t="s">
        <v>1194</v>
      </c>
      <c r="BX108" t="s">
        <v>1193</v>
      </c>
      <c r="BY108" t="s">
        <v>1193</v>
      </c>
      <c r="BZ108" t="s">
        <v>1194</v>
      </c>
      <c r="CA108" t="s">
        <v>1194</v>
      </c>
      <c r="CB108" t="s">
        <v>1612</v>
      </c>
      <c r="CC108" t="s">
        <v>1612</v>
      </c>
      <c r="CD108" t="s">
        <v>427</v>
      </c>
      <c r="CE108" t="s">
        <v>421</v>
      </c>
      <c r="CF108" t="s">
        <v>1612</v>
      </c>
      <c r="CG108" t="s">
        <v>1612</v>
      </c>
      <c r="CH108" t="s">
        <v>1612</v>
      </c>
      <c r="CI108" t="s">
        <v>1612</v>
      </c>
      <c r="CJ108" t="s">
        <v>1612</v>
      </c>
      <c r="CK108" t="s">
        <v>1612</v>
      </c>
      <c r="CL108" t="s">
        <v>1612</v>
      </c>
      <c r="CM108" t="s">
        <v>1612</v>
      </c>
      <c r="CN108" t="s">
        <v>1193</v>
      </c>
      <c r="CO108" t="s">
        <v>1193</v>
      </c>
      <c r="CP108" t="s">
        <v>1194</v>
      </c>
      <c r="CQ108" t="s">
        <v>1193</v>
      </c>
      <c r="CR108" t="s">
        <v>1193</v>
      </c>
      <c r="CS108" t="s">
        <v>1193</v>
      </c>
      <c r="CT108" t="s">
        <v>1193</v>
      </c>
      <c r="CU108" t="s">
        <v>1193</v>
      </c>
      <c r="CV108" t="s">
        <v>1193</v>
      </c>
      <c r="CW108" t="s">
        <v>1193</v>
      </c>
      <c r="CX108" t="s">
        <v>1193</v>
      </c>
      <c r="CY108" t="s">
        <v>1193</v>
      </c>
      <c r="CZ108" t="s">
        <v>1622</v>
      </c>
      <c r="DA108" t="s">
        <v>1623</v>
      </c>
      <c r="DB108" t="s">
        <v>1623</v>
      </c>
      <c r="DC108" t="s">
        <v>1621</v>
      </c>
      <c r="DD108" t="s">
        <v>1623</v>
      </c>
      <c r="DE108" t="s">
        <v>1623</v>
      </c>
      <c r="DF108" t="s">
        <v>1621</v>
      </c>
      <c r="DG108" t="s">
        <v>1621</v>
      </c>
      <c r="DH108" t="s">
        <v>1623</v>
      </c>
      <c r="DI108" t="s">
        <v>1623</v>
      </c>
      <c r="DJ108" t="s">
        <v>1623</v>
      </c>
      <c r="DK108" t="s">
        <v>1623</v>
      </c>
      <c r="DL108" t="s">
        <v>1623</v>
      </c>
      <c r="DM108" t="s">
        <v>1623</v>
      </c>
      <c r="DN108" t="s">
        <v>1623</v>
      </c>
      <c r="DO108" t="s">
        <v>1623</v>
      </c>
      <c r="DP108" t="s">
        <v>1623</v>
      </c>
      <c r="DQ108" t="s">
        <v>1623</v>
      </c>
      <c r="DR108" t="s">
        <v>1622</v>
      </c>
      <c r="DS108" t="s">
        <v>1623</v>
      </c>
      <c r="DT108" t="s">
        <v>1623</v>
      </c>
      <c r="DU108" t="s">
        <v>1622</v>
      </c>
      <c r="DV108" t="s">
        <v>1623</v>
      </c>
      <c r="DW108" t="s">
        <v>1623</v>
      </c>
      <c r="DX108" t="s">
        <v>1622</v>
      </c>
      <c r="DY108" t="s">
        <v>1623</v>
      </c>
      <c r="DZ108" t="s">
        <v>1623</v>
      </c>
      <c r="EA108" t="s">
        <v>1623</v>
      </c>
      <c r="EB108" t="s">
        <v>1622</v>
      </c>
      <c r="EC108" t="s">
        <v>1623</v>
      </c>
      <c r="ED108" t="s">
        <v>1623</v>
      </c>
      <c r="EE108" t="s">
        <v>1623</v>
      </c>
      <c r="EF108" t="s">
        <v>1623</v>
      </c>
      <c r="EG108" t="s">
        <v>1623</v>
      </c>
      <c r="EH108" t="s">
        <v>1623</v>
      </c>
      <c r="EI108" t="s">
        <v>1622</v>
      </c>
      <c r="EJ108" t="s">
        <v>1624</v>
      </c>
      <c r="EK108" t="s">
        <v>1624</v>
      </c>
      <c r="EL108" t="s">
        <v>1624</v>
      </c>
      <c r="EM108" t="s">
        <v>1624</v>
      </c>
      <c r="EN108" t="s">
        <v>1624</v>
      </c>
      <c r="EO108" t="s">
        <v>1624</v>
      </c>
      <c r="EP108" t="s">
        <v>1705</v>
      </c>
      <c r="EQ108" t="s">
        <v>1705</v>
      </c>
      <c r="ER108" t="s">
        <v>1705</v>
      </c>
      <c r="ES108" t="s">
        <v>1705</v>
      </c>
      <c r="ET108">
        <v>42527</v>
      </c>
      <c r="EU108" t="s">
        <v>1705</v>
      </c>
      <c r="EV108" t="s">
        <v>1706</v>
      </c>
      <c r="EW108">
        <v>36</v>
      </c>
      <c r="EX108">
        <v>4</v>
      </c>
      <c r="EY108">
        <v>2</v>
      </c>
      <c r="EZ108">
        <v>0.55000000000000004</v>
      </c>
      <c r="FA108" t="s">
        <v>1628</v>
      </c>
      <c r="FB108" t="s">
        <v>1628</v>
      </c>
      <c r="FC108" t="s">
        <v>2024</v>
      </c>
    </row>
    <row r="109" spans="1:159">
      <c r="A109" t="s">
        <v>165</v>
      </c>
      <c r="B109" t="s">
        <v>164</v>
      </c>
      <c r="C109" t="s">
        <v>2862</v>
      </c>
      <c r="D109" t="s">
        <v>2863</v>
      </c>
      <c r="E109" t="s">
        <v>2864</v>
      </c>
      <c r="F109" t="s">
        <v>2865</v>
      </c>
      <c r="G109">
        <v>5</v>
      </c>
      <c r="H109">
        <v>1</v>
      </c>
      <c r="I109">
        <v>24</v>
      </c>
      <c r="J109">
        <v>5</v>
      </c>
      <c r="K109">
        <v>17</v>
      </c>
      <c r="L109">
        <v>9</v>
      </c>
      <c r="M109">
        <v>13</v>
      </c>
      <c r="N109">
        <v>67</v>
      </c>
      <c r="O109">
        <v>1</v>
      </c>
      <c r="P109" t="s">
        <v>1193</v>
      </c>
      <c r="Q109" t="s">
        <v>1612</v>
      </c>
      <c r="R109" t="s">
        <v>1612</v>
      </c>
      <c r="S109" t="s">
        <v>1193</v>
      </c>
      <c r="T109" t="s">
        <v>1193</v>
      </c>
      <c r="U109" t="s">
        <v>1193</v>
      </c>
      <c r="V109" t="s">
        <v>1193</v>
      </c>
      <c r="W109" t="s">
        <v>1193</v>
      </c>
      <c r="X109" t="s">
        <v>1193</v>
      </c>
      <c r="Y109" t="s">
        <v>1196</v>
      </c>
      <c r="Z109" t="s">
        <v>1193</v>
      </c>
      <c r="AA109" t="s">
        <v>1612</v>
      </c>
      <c r="AB109" t="s">
        <v>1612</v>
      </c>
      <c r="AC109" t="s">
        <v>1612</v>
      </c>
      <c r="AD109" t="s">
        <v>1612</v>
      </c>
      <c r="AE109" t="s">
        <v>1612</v>
      </c>
      <c r="AF109" t="s">
        <v>1612</v>
      </c>
      <c r="AG109">
        <v>42674</v>
      </c>
      <c r="AH109" t="s">
        <v>1612</v>
      </c>
      <c r="AI109" t="s">
        <v>1612</v>
      </c>
      <c r="AJ109" t="s">
        <v>1612</v>
      </c>
      <c r="AK109" t="s">
        <v>1612</v>
      </c>
      <c r="AL109" t="s">
        <v>1612</v>
      </c>
      <c r="AM109" t="s">
        <v>1612</v>
      </c>
      <c r="AN109" t="s">
        <v>1612</v>
      </c>
      <c r="AO109" t="s">
        <v>2866</v>
      </c>
      <c r="AP109" t="s">
        <v>1612</v>
      </c>
      <c r="AQ109">
        <v>4090</v>
      </c>
      <c r="AR109">
        <v>0</v>
      </c>
      <c r="AS109" t="s">
        <v>1613</v>
      </c>
      <c r="AT109" t="s">
        <v>402</v>
      </c>
      <c r="AU109">
        <v>2935000</v>
      </c>
      <c r="AV109">
        <v>2859667</v>
      </c>
      <c r="AW109">
        <v>2839750</v>
      </c>
      <c r="AX109">
        <v>2839750</v>
      </c>
      <c r="AY109">
        <v>2935000</v>
      </c>
      <c r="AZ109">
        <v>2859667</v>
      </c>
      <c r="BA109">
        <v>2839750</v>
      </c>
      <c r="BB109" t="s">
        <v>2867</v>
      </c>
      <c r="BC109">
        <v>2935000</v>
      </c>
      <c r="BD109">
        <v>2859667</v>
      </c>
      <c r="BE109">
        <v>2839750</v>
      </c>
      <c r="BF109">
        <v>2839750</v>
      </c>
      <c r="BG109">
        <v>2935000</v>
      </c>
      <c r="BH109">
        <v>2859667</v>
      </c>
      <c r="BI109">
        <v>2839750</v>
      </c>
      <c r="BJ109" t="s">
        <v>2868</v>
      </c>
      <c r="BK109" t="s">
        <v>2869</v>
      </c>
      <c r="BL109" t="s">
        <v>1215</v>
      </c>
      <c r="BM109" t="s">
        <v>2870</v>
      </c>
      <c r="BN109" t="s">
        <v>1217</v>
      </c>
      <c r="BO109" t="s">
        <v>2871</v>
      </c>
      <c r="BP109" t="s">
        <v>1214</v>
      </c>
      <c r="BQ109" t="s">
        <v>2872</v>
      </c>
      <c r="BR109" t="s">
        <v>1612</v>
      </c>
      <c r="BS109" t="s">
        <v>1214</v>
      </c>
      <c r="BT109" t="s">
        <v>2873</v>
      </c>
      <c r="BU109" t="s">
        <v>416</v>
      </c>
      <c r="BV109" t="s">
        <v>1194</v>
      </c>
      <c r="BW109" t="s">
        <v>1194</v>
      </c>
      <c r="BX109" t="s">
        <v>1193</v>
      </c>
      <c r="BY109" t="s">
        <v>1193</v>
      </c>
      <c r="BZ109" t="s">
        <v>1193</v>
      </c>
      <c r="CA109" t="s">
        <v>1193</v>
      </c>
      <c r="CB109" t="s">
        <v>1612</v>
      </c>
      <c r="CC109" t="s">
        <v>1612</v>
      </c>
      <c r="CD109" t="s">
        <v>421</v>
      </c>
      <c r="CE109" t="s">
        <v>422</v>
      </c>
      <c r="CF109" t="s">
        <v>422</v>
      </c>
      <c r="CG109" t="s">
        <v>422</v>
      </c>
      <c r="CH109" t="s">
        <v>1612</v>
      </c>
      <c r="CI109" t="s">
        <v>1612</v>
      </c>
      <c r="CJ109" t="s">
        <v>1612</v>
      </c>
      <c r="CK109" t="s">
        <v>1612</v>
      </c>
      <c r="CL109" t="s">
        <v>1612</v>
      </c>
      <c r="CM109" t="s">
        <v>1612</v>
      </c>
      <c r="CN109" t="s">
        <v>1193</v>
      </c>
      <c r="CO109" t="s">
        <v>1194</v>
      </c>
      <c r="CP109" t="s">
        <v>1193</v>
      </c>
      <c r="CQ109" t="s">
        <v>1194</v>
      </c>
      <c r="CR109" t="s">
        <v>1194</v>
      </c>
      <c r="CS109" t="s">
        <v>1193</v>
      </c>
      <c r="CT109" t="s">
        <v>1193</v>
      </c>
      <c r="CU109" t="s">
        <v>1193</v>
      </c>
      <c r="CV109" t="s">
        <v>1193</v>
      </c>
      <c r="CW109" t="s">
        <v>1193</v>
      </c>
      <c r="CX109" t="s">
        <v>1193</v>
      </c>
      <c r="CY109" t="s">
        <v>1193</v>
      </c>
      <c r="CZ109" t="s">
        <v>1621</v>
      </c>
      <c r="DA109" t="s">
        <v>1621</v>
      </c>
      <c r="DB109" t="s">
        <v>1623</v>
      </c>
      <c r="DC109" t="s">
        <v>1622</v>
      </c>
      <c r="DD109" t="s">
        <v>1622</v>
      </c>
      <c r="DE109" t="s">
        <v>1622</v>
      </c>
      <c r="DF109" t="s">
        <v>1621</v>
      </c>
      <c r="DG109" t="s">
        <v>1622</v>
      </c>
      <c r="DH109" t="s">
        <v>1623</v>
      </c>
      <c r="DI109" t="s">
        <v>1622</v>
      </c>
      <c r="DJ109" t="s">
        <v>1622</v>
      </c>
      <c r="DK109" t="s">
        <v>1622</v>
      </c>
      <c r="DL109" t="s">
        <v>1623</v>
      </c>
      <c r="DM109" t="s">
        <v>1623</v>
      </c>
      <c r="DN109" t="s">
        <v>1621</v>
      </c>
      <c r="DO109" t="s">
        <v>1623</v>
      </c>
      <c r="DP109" t="s">
        <v>1623</v>
      </c>
      <c r="DQ109" t="s">
        <v>1623</v>
      </c>
      <c r="DR109" t="s">
        <v>1622</v>
      </c>
      <c r="DS109" t="s">
        <v>1622</v>
      </c>
      <c r="DT109" t="s">
        <v>1623</v>
      </c>
      <c r="DU109" t="s">
        <v>1621</v>
      </c>
      <c r="DV109" t="s">
        <v>1622</v>
      </c>
      <c r="DW109" t="s">
        <v>1622</v>
      </c>
      <c r="DX109" t="s">
        <v>1622</v>
      </c>
      <c r="DY109" t="s">
        <v>1622</v>
      </c>
      <c r="DZ109" t="s">
        <v>1623</v>
      </c>
      <c r="EA109" t="s">
        <v>1622</v>
      </c>
      <c r="EB109" t="s">
        <v>1621</v>
      </c>
      <c r="EC109" t="s">
        <v>1622</v>
      </c>
      <c r="ED109" t="s">
        <v>1622</v>
      </c>
      <c r="EE109" t="s">
        <v>1622</v>
      </c>
      <c r="EF109" t="s">
        <v>1622</v>
      </c>
      <c r="EG109" t="s">
        <v>1622</v>
      </c>
      <c r="EH109" t="s">
        <v>1622</v>
      </c>
      <c r="EI109" t="s">
        <v>1621</v>
      </c>
      <c r="EJ109" t="s">
        <v>1624</v>
      </c>
      <c r="EK109" t="s">
        <v>1624</v>
      </c>
      <c r="EL109" t="s">
        <v>1624</v>
      </c>
      <c r="EM109" t="s">
        <v>1624</v>
      </c>
      <c r="EN109" t="s">
        <v>1624</v>
      </c>
      <c r="EO109" t="s">
        <v>1624</v>
      </c>
      <c r="EP109" t="s">
        <v>2874</v>
      </c>
      <c r="EQ109" t="s">
        <v>2874</v>
      </c>
      <c r="ER109" t="s">
        <v>2874</v>
      </c>
      <c r="ES109" t="s">
        <v>2874</v>
      </c>
      <c r="ET109" t="s">
        <v>2874</v>
      </c>
      <c r="EU109" t="s">
        <v>2874</v>
      </c>
      <c r="EV109" t="s">
        <v>1626</v>
      </c>
      <c r="EW109">
        <v>0</v>
      </c>
      <c r="EX109">
        <v>0</v>
      </c>
      <c r="EY109">
        <v>0</v>
      </c>
      <c r="EZ109">
        <v>0</v>
      </c>
      <c r="FA109" t="s">
        <v>1627</v>
      </c>
      <c r="FB109" t="s">
        <v>1628</v>
      </c>
      <c r="FC109" t="s">
        <v>2875</v>
      </c>
    </row>
    <row r="110" spans="1:159">
      <c r="A110" t="s">
        <v>163</v>
      </c>
      <c r="B110" t="s">
        <v>162</v>
      </c>
      <c r="C110" t="s">
        <v>2876</v>
      </c>
      <c r="D110" t="s">
        <v>2877</v>
      </c>
      <c r="E110" t="s">
        <v>2878</v>
      </c>
      <c r="F110" t="s">
        <v>2879</v>
      </c>
      <c r="G110">
        <v>5</v>
      </c>
      <c r="H110">
        <v>1</v>
      </c>
      <c r="I110">
        <v>24</v>
      </c>
      <c r="J110">
        <v>5</v>
      </c>
      <c r="K110">
        <v>17</v>
      </c>
      <c r="L110">
        <v>9</v>
      </c>
      <c r="M110">
        <v>13</v>
      </c>
      <c r="N110">
        <v>67</v>
      </c>
      <c r="O110">
        <v>1</v>
      </c>
      <c r="P110" t="s">
        <v>1193</v>
      </c>
      <c r="Q110" t="s">
        <v>1612</v>
      </c>
      <c r="R110" t="s">
        <v>1612</v>
      </c>
      <c r="S110" t="s">
        <v>1193</v>
      </c>
      <c r="T110" t="s">
        <v>1193</v>
      </c>
      <c r="U110" t="s">
        <v>1193</v>
      </c>
      <c r="V110" t="s">
        <v>1193</v>
      </c>
      <c r="W110" t="s">
        <v>1193</v>
      </c>
      <c r="X110" t="s">
        <v>1193</v>
      </c>
      <c r="Y110" t="s">
        <v>1193</v>
      </c>
      <c r="Z110" t="s">
        <v>1193</v>
      </c>
      <c r="AA110" t="s">
        <v>1612</v>
      </c>
      <c r="AB110" t="s">
        <v>1612</v>
      </c>
      <c r="AC110" t="s">
        <v>1612</v>
      </c>
      <c r="AD110" t="s">
        <v>1612</v>
      </c>
      <c r="AE110" t="s">
        <v>1612</v>
      </c>
      <c r="AF110" t="s">
        <v>1612</v>
      </c>
      <c r="AG110" t="s">
        <v>1612</v>
      </c>
      <c r="AH110" t="s">
        <v>1612</v>
      </c>
      <c r="AI110" t="s">
        <v>1612</v>
      </c>
      <c r="AJ110" t="s">
        <v>1612</v>
      </c>
      <c r="AK110" t="s">
        <v>1612</v>
      </c>
      <c r="AL110" t="s">
        <v>1612</v>
      </c>
      <c r="AM110" t="s">
        <v>1612</v>
      </c>
      <c r="AN110" t="s">
        <v>1612</v>
      </c>
      <c r="AO110" t="s">
        <v>1612</v>
      </c>
      <c r="AP110" t="s">
        <v>1612</v>
      </c>
      <c r="AQ110">
        <v>6510</v>
      </c>
      <c r="AR110">
        <v>0</v>
      </c>
      <c r="AS110" t="s">
        <v>1744</v>
      </c>
      <c r="AT110" t="s">
        <v>403</v>
      </c>
      <c r="AU110">
        <v>4412750</v>
      </c>
      <c r="AV110">
        <v>4412750</v>
      </c>
      <c r="AW110">
        <v>4412750</v>
      </c>
      <c r="AX110">
        <v>4412750</v>
      </c>
      <c r="AY110">
        <v>4352414</v>
      </c>
      <c r="AZ110">
        <v>5223473</v>
      </c>
      <c r="BA110">
        <v>4005403</v>
      </c>
      <c r="BB110" t="s">
        <v>1744</v>
      </c>
      <c r="BC110">
        <v>4412750</v>
      </c>
      <c r="BD110">
        <v>4412750</v>
      </c>
      <c r="BE110">
        <v>4412750</v>
      </c>
      <c r="BF110">
        <v>4412750</v>
      </c>
      <c r="BG110">
        <v>4102353</v>
      </c>
      <c r="BH110">
        <v>4215257</v>
      </c>
      <c r="BI110">
        <v>4305407</v>
      </c>
      <c r="BJ110" t="s">
        <v>1744</v>
      </c>
      <c r="BK110" t="s">
        <v>2880</v>
      </c>
      <c r="BL110" t="s">
        <v>1215</v>
      </c>
      <c r="BM110" t="s">
        <v>2881</v>
      </c>
      <c r="BN110" t="s">
        <v>1214</v>
      </c>
      <c r="BO110" t="s">
        <v>2882</v>
      </c>
      <c r="BP110" t="s">
        <v>1214</v>
      </c>
      <c r="BQ110" t="s">
        <v>2883</v>
      </c>
      <c r="BR110" t="s">
        <v>1612</v>
      </c>
      <c r="BS110" t="s">
        <v>1214</v>
      </c>
      <c r="BT110" t="s">
        <v>2884</v>
      </c>
      <c r="BU110" t="s">
        <v>416</v>
      </c>
      <c r="BV110" t="s">
        <v>1194</v>
      </c>
      <c r="BW110" t="s">
        <v>1194</v>
      </c>
      <c r="BX110" t="s">
        <v>1193</v>
      </c>
      <c r="BY110" t="s">
        <v>1194</v>
      </c>
      <c r="BZ110" t="s">
        <v>1194</v>
      </c>
      <c r="CA110" t="s">
        <v>1194</v>
      </c>
      <c r="CB110" t="s">
        <v>1612</v>
      </c>
      <c r="CC110" t="s">
        <v>1612</v>
      </c>
      <c r="CD110" t="s">
        <v>422</v>
      </c>
      <c r="CE110" t="s">
        <v>1612</v>
      </c>
      <c r="CF110" t="s">
        <v>1612</v>
      </c>
      <c r="CG110" t="s">
        <v>1612</v>
      </c>
      <c r="CH110" t="s">
        <v>1612</v>
      </c>
      <c r="CI110" t="s">
        <v>1612</v>
      </c>
      <c r="CJ110" t="s">
        <v>1612</v>
      </c>
      <c r="CK110" t="s">
        <v>1612</v>
      </c>
      <c r="CL110" t="s">
        <v>1612</v>
      </c>
      <c r="CM110" t="s">
        <v>1612</v>
      </c>
      <c r="CN110" t="s">
        <v>1193</v>
      </c>
      <c r="CO110" t="s">
        <v>1194</v>
      </c>
      <c r="CP110" t="s">
        <v>1193</v>
      </c>
      <c r="CQ110" t="s">
        <v>1193</v>
      </c>
      <c r="CR110" t="s">
        <v>1193</v>
      </c>
      <c r="CS110" t="s">
        <v>1194</v>
      </c>
      <c r="CT110" t="s">
        <v>1193</v>
      </c>
      <c r="CU110" t="s">
        <v>1194</v>
      </c>
      <c r="CV110" t="s">
        <v>1193</v>
      </c>
      <c r="CW110" t="s">
        <v>1193</v>
      </c>
      <c r="CX110" t="s">
        <v>1193</v>
      </c>
      <c r="CY110" t="s">
        <v>1194</v>
      </c>
      <c r="CZ110" t="s">
        <v>1622</v>
      </c>
      <c r="DA110" t="s">
        <v>1623</v>
      </c>
      <c r="DB110" t="s">
        <v>1623</v>
      </c>
      <c r="DC110" t="s">
        <v>1623</v>
      </c>
      <c r="DD110" t="s">
        <v>1623</v>
      </c>
      <c r="DE110" t="s">
        <v>1623</v>
      </c>
      <c r="DF110" t="s">
        <v>1623</v>
      </c>
      <c r="DG110" t="s">
        <v>1623</v>
      </c>
      <c r="DH110" t="s">
        <v>1623</v>
      </c>
      <c r="DI110" t="s">
        <v>1623</v>
      </c>
      <c r="DJ110" t="s">
        <v>1623</v>
      </c>
      <c r="DK110" t="s">
        <v>1623</v>
      </c>
      <c r="DL110" t="s">
        <v>1623</v>
      </c>
      <c r="DM110" t="s">
        <v>1623</v>
      </c>
      <c r="DN110" t="s">
        <v>1623</v>
      </c>
      <c r="DO110" t="s">
        <v>1623</v>
      </c>
      <c r="DP110" t="s">
        <v>1623</v>
      </c>
      <c r="DQ110" t="s">
        <v>1623</v>
      </c>
      <c r="DR110" t="s">
        <v>1623</v>
      </c>
      <c r="DS110" t="s">
        <v>1623</v>
      </c>
      <c r="DT110" t="s">
        <v>1623</v>
      </c>
      <c r="DU110" t="s">
        <v>1623</v>
      </c>
      <c r="DV110" t="s">
        <v>1623</v>
      </c>
      <c r="DW110" t="s">
        <v>1623</v>
      </c>
      <c r="DX110" t="s">
        <v>1623</v>
      </c>
      <c r="DY110" t="s">
        <v>1623</v>
      </c>
      <c r="DZ110" t="s">
        <v>1623</v>
      </c>
      <c r="EA110" t="s">
        <v>1623</v>
      </c>
      <c r="EB110" t="s">
        <v>1623</v>
      </c>
      <c r="EC110" t="s">
        <v>1623</v>
      </c>
      <c r="ED110" t="s">
        <v>1623</v>
      </c>
      <c r="EE110" t="s">
        <v>1623</v>
      </c>
      <c r="EF110" t="s">
        <v>1623</v>
      </c>
      <c r="EG110" t="s">
        <v>1623</v>
      </c>
      <c r="EH110" t="s">
        <v>1623</v>
      </c>
      <c r="EI110" t="s">
        <v>1623</v>
      </c>
      <c r="EJ110" t="s">
        <v>1624</v>
      </c>
      <c r="EK110" t="s">
        <v>1624</v>
      </c>
      <c r="EL110" t="s">
        <v>1624</v>
      </c>
      <c r="EM110" t="s">
        <v>1624</v>
      </c>
      <c r="EN110" t="s">
        <v>1624</v>
      </c>
      <c r="EO110" t="s">
        <v>1624</v>
      </c>
      <c r="EP110">
        <v>42522</v>
      </c>
      <c r="EQ110">
        <v>42522</v>
      </c>
      <c r="ER110">
        <v>42522</v>
      </c>
      <c r="ES110">
        <v>42522</v>
      </c>
      <c r="ET110">
        <v>42522</v>
      </c>
      <c r="EU110">
        <v>42522</v>
      </c>
      <c r="EV110" t="s">
        <v>1706</v>
      </c>
      <c r="EW110">
        <v>189</v>
      </c>
      <c r="EX110">
        <v>0</v>
      </c>
      <c r="EY110">
        <v>0</v>
      </c>
      <c r="EZ110">
        <v>0</v>
      </c>
      <c r="FA110" t="s">
        <v>1627</v>
      </c>
      <c r="FB110" t="s">
        <v>1627</v>
      </c>
      <c r="FC110" t="s">
        <v>2885</v>
      </c>
    </row>
    <row r="111" spans="1:159">
      <c r="A111" t="s">
        <v>161</v>
      </c>
      <c r="B111" t="s">
        <v>160</v>
      </c>
      <c r="C111" t="s">
        <v>1738</v>
      </c>
      <c r="D111" t="s">
        <v>2886</v>
      </c>
      <c r="E111" t="s">
        <v>2887</v>
      </c>
      <c r="F111" t="s">
        <v>2888</v>
      </c>
      <c r="G111">
        <v>5</v>
      </c>
      <c r="H111">
        <v>1</v>
      </c>
      <c r="I111">
        <v>24</v>
      </c>
      <c r="J111">
        <v>5</v>
      </c>
      <c r="K111">
        <v>17</v>
      </c>
      <c r="L111">
        <v>9</v>
      </c>
      <c r="M111">
        <v>13</v>
      </c>
      <c r="N111">
        <v>67</v>
      </c>
      <c r="O111">
        <v>1</v>
      </c>
      <c r="P111" t="s">
        <v>1193</v>
      </c>
      <c r="Q111" t="s">
        <v>1612</v>
      </c>
      <c r="R111" t="s">
        <v>1612</v>
      </c>
      <c r="S111" t="s">
        <v>1193</v>
      </c>
      <c r="T111" t="s">
        <v>1193</v>
      </c>
      <c r="U111" t="s">
        <v>1193</v>
      </c>
      <c r="V111" t="s">
        <v>1193</v>
      </c>
      <c r="W111" t="s">
        <v>1193</v>
      </c>
      <c r="X111" t="s">
        <v>1193</v>
      </c>
      <c r="Y111" t="s">
        <v>1193</v>
      </c>
      <c r="Z111" t="s">
        <v>1193</v>
      </c>
      <c r="AA111" t="s">
        <v>1612</v>
      </c>
      <c r="AB111" t="s">
        <v>1612</v>
      </c>
      <c r="AC111" t="s">
        <v>1612</v>
      </c>
      <c r="AD111" t="s">
        <v>1612</v>
      </c>
      <c r="AE111" t="s">
        <v>1612</v>
      </c>
      <c r="AF111" t="s">
        <v>1612</v>
      </c>
      <c r="AG111" t="s">
        <v>1612</v>
      </c>
      <c r="AH111" t="s">
        <v>1612</v>
      </c>
      <c r="AI111" t="s">
        <v>1612</v>
      </c>
      <c r="AJ111" t="s">
        <v>1612</v>
      </c>
      <c r="AK111" t="s">
        <v>1612</v>
      </c>
      <c r="AL111" t="s">
        <v>1612</v>
      </c>
      <c r="AM111" t="s">
        <v>1612</v>
      </c>
      <c r="AN111" t="s">
        <v>1612</v>
      </c>
      <c r="AO111" t="s">
        <v>1612</v>
      </c>
      <c r="AP111" t="s">
        <v>1612</v>
      </c>
      <c r="AQ111">
        <v>6378</v>
      </c>
      <c r="AR111">
        <v>0</v>
      </c>
      <c r="AS111">
        <v>0</v>
      </c>
      <c r="AT111" t="s">
        <v>403</v>
      </c>
      <c r="AU111">
        <v>5829000</v>
      </c>
      <c r="AV111">
        <v>5829000</v>
      </c>
      <c r="AW111">
        <v>5829000</v>
      </c>
      <c r="AX111">
        <v>5829000</v>
      </c>
      <c r="AY111">
        <v>5829000</v>
      </c>
      <c r="AZ111">
        <v>5829000</v>
      </c>
      <c r="BA111">
        <v>5829000</v>
      </c>
      <c r="BB111">
        <v>0</v>
      </c>
      <c r="BC111">
        <v>5829000</v>
      </c>
      <c r="BD111">
        <v>5829000</v>
      </c>
      <c r="BE111">
        <v>5829000</v>
      </c>
      <c r="BF111">
        <v>5829000</v>
      </c>
      <c r="BG111">
        <v>5829000</v>
      </c>
      <c r="BH111">
        <v>5829000</v>
      </c>
      <c r="BI111">
        <v>5829000</v>
      </c>
      <c r="BJ111">
        <v>0</v>
      </c>
      <c r="BK111" t="s">
        <v>2889</v>
      </c>
      <c r="BL111" t="s">
        <v>1214</v>
      </c>
      <c r="BM111" t="s">
        <v>2890</v>
      </c>
      <c r="BN111" t="s">
        <v>1217</v>
      </c>
      <c r="BO111" t="s">
        <v>2891</v>
      </c>
      <c r="BP111" t="s">
        <v>1215</v>
      </c>
      <c r="BQ111" t="s">
        <v>2892</v>
      </c>
      <c r="BR111" t="s">
        <v>1612</v>
      </c>
      <c r="BS111" t="s">
        <v>1214</v>
      </c>
      <c r="BT111" t="s">
        <v>2893</v>
      </c>
      <c r="BU111" t="s">
        <v>416</v>
      </c>
      <c r="BV111" t="s">
        <v>1193</v>
      </c>
      <c r="BW111" t="s">
        <v>1193</v>
      </c>
      <c r="BX111" t="s">
        <v>1193</v>
      </c>
      <c r="BY111" t="s">
        <v>1193</v>
      </c>
      <c r="BZ111" t="s">
        <v>1193</v>
      </c>
      <c r="CA111" t="s">
        <v>1194</v>
      </c>
      <c r="CB111" t="s">
        <v>421</v>
      </c>
      <c r="CC111" t="s">
        <v>422</v>
      </c>
      <c r="CD111" t="s">
        <v>421</v>
      </c>
      <c r="CE111" t="s">
        <v>421</v>
      </c>
      <c r="CF111" t="s">
        <v>421</v>
      </c>
      <c r="CG111" t="s">
        <v>1612</v>
      </c>
      <c r="CH111" t="s">
        <v>1612</v>
      </c>
      <c r="CI111" t="s">
        <v>1612</v>
      </c>
      <c r="CJ111" t="s">
        <v>1612</v>
      </c>
      <c r="CK111" t="s">
        <v>1612</v>
      </c>
      <c r="CL111" t="s">
        <v>1612</v>
      </c>
      <c r="CM111" t="s">
        <v>1612</v>
      </c>
      <c r="CN111" t="s">
        <v>1193</v>
      </c>
      <c r="CO111" t="s">
        <v>1193</v>
      </c>
      <c r="CP111" t="s">
        <v>1194</v>
      </c>
      <c r="CQ111" t="s">
        <v>1193</v>
      </c>
      <c r="CR111" t="s">
        <v>1193</v>
      </c>
      <c r="CS111" t="s">
        <v>1193</v>
      </c>
      <c r="CT111" t="s">
        <v>1193</v>
      </c>
      <c r="CU111" t="s">
        <v>1193</v>
      </c>
      <c r="CV111" t="s">
        <v>1193</v>
      </c>
      <c r="CW111" t="s">
        <v>1193</v>
      </c>
      <c r="CX111" t="s">
        <v>1193</v>
      </c>
      <c r="CY111" t="s">
        <v>1193</v>
      </c>
      <c r="CZ111" t="s">
        <v>1623</v>
      </c>
      <c r="DA111" t="s">
        <v>1623</v>
      </c>
      <c r="DB111" t="s">
        <v>1623</v>
      </c>
      <c r="DC111" t="s">
        <v>1622</v>
      </c>
      <c r="DD111" t="s">
        <v>1623</v>
      </c>
      <c r="DE111" t="s">
        <v>1622</v>
      </c>
      <c r="DF111" t="s">
        <v>1622</v>
      </c>
      <c r="DG111" t="s">
        <v>1623</v>
      </c>
      <c r="DH111" t="s">
        <v>1623</v>
      </c>
      <c r="DI111" t="s">
        <v>1622</v>
      </c>
      <c r="DJ111" t="s">
        <v>1623</v>
      </c>
      <c r="DK111" t="s">
        <v>1623</v>
      </c>
      <c r="DL111" t="s">
        <v>1623</v>
      </c>
      <c r="DM111" t="s">
        <v>1623</v>
      </c>
      <c r="DN111" t="s">
        <v>1621</v>
      </c>
      <c r="DO111" t="s">
        <v>1623</v>
      </c>
      <c r="DP111" t="s">
        <v>1623</v>
      </c>
      <c r="DQ111" t="s">
        <v>1623</v>
      </c>
      <c r="DR111" t="s">
        <v>1622</v>
      </c>
      <c r="DS111" t="s">
        <v>1622</v>
      </c>
      <c r="DT111" t="s">
        <v>1623</v>
      </c>
      <c r="DU111" t="s">
        <v>1623</v>
      </c>
      <c r="DV111" t="s">
        <v>1623</v>
      </c>
      <c r="DW111" t="s">
        <v>1622</v>
      </c>
      <c r="DX111" t="s">
        <v>1623</v>
      </c>
      <c r="DY111" t="s">
        <v>1623</v>
      </c>
      <c r="DZ111" t="s">
        <v>1623</v>
      </c>
      <c r="EA111" t="s">
        <v>1623</v>
      </c>
      <c r="EB111" t="s">
        <v>1623</v>
      </c>
      <c r="EC111" t="s">
        <v>1623</v>
      </c>
      <c r="ED111" t="s">
        <v>1622</v>
      </c>
      <c r="EE111" t="s">
        <v>1623</v>
      </c>
      <c r="EF111" t="s">
        <v>1623</v>
      </c>
      <c r="EG111" t="s">
        <v>1622</v>
      </c>
      <c r="EH111" t="s">
        <v>1623</v>
      </c>
      <c r="EI111" t="s">
        <v>1623</v>
      </c>
      <c r="EJ111" t="s">
        <v>1624</v>
      </c>
      <c r="EK111" t="s">
        <v>1624</v>
      </c>
      <c r="EL111" t="s">
        <v>1624</v>
      </c>
      <c r="EM111" t="s">
        <v>1624</v>
      </c>
      <c r="EN111" t="s">
        <v>1625</v>
      </c>
      <c r="EO111" t="s">
        <v>1624</v>
      </c>
      <c r="EP111">
        <v>42766</v>
      </c>
      <c r="EQ111">
        <v>42766</v>
      </c>
      <c r="ER111">
        <v>42766</v>
      </c>
      <c r="ES111">
        <v>42766</v>
      </c>
      <c r="ET111">
        <v>43131</v>
      </c>
      <c r="EU111">
        <v>42766</v>
      </c>
      <c r="EV111" t="s">
        <v>1626</v>
      </c>
      <c r="EW111">
        <v>77</v>
      </c>
      <c r="EX111">
        <v>0</v>
      </c>
      <c r="EY111">
        <v>0</v>
      </c>
      <c r="EZ111">
        <v>1</v>
      </c>
      <c r="FA111" t="s">
        <v>1628</v>
      </c>
      <c r="FB111" t="s">
        <v>1628</v>
      </c>
      <c r="FC111" t="s">
        <v>2894</v>
      </c>
    </row>
    <row r="112" spans="1:159">
      <c r="A112" t="s">
        <v>157</v>
      </c>
      <c r="B112" t="s">
        <v>156</v>
      </c>
      <c r="C112" t="s">
        <v>2895</v>
      </c>
      <c r="D112" t="s">
        <v>2896</v>
      </c>
      <c r="E112" t="s">
        <v>2897</v>
      </c>
      <c r="F112" t="s">
        <v>2898</v>
      </c>
      <c r="G112">
        <v>5</v>
      </c>
      <c r="H112">
        <v>1</v>
      </c>
      <c r="I112">
        <v>24</v>
      </c>
      <c r="J112">
        <v>5</v>
      </c>
      <c r="K112">
        <v>17</v>
      </c>
      <c r="L112">
        <v>9</v>
      </c>
      <c r="M112">
        <v>13</v>
      </c>
      <c r="N112">
        <v>67</v>
      </c>
      <c r="O112">
        <v>1</v>
      </c>
      <c r="P112" t="s">
        <v>1193</v>
      </c>
      <c r="Q112" t="s">
        <v>1612</v>
      </c>
      <c r="R112" t="s">
        <v>1612</v>
      </c>
      <c r="S112" t="s">
        <v>1193</v>
      </c>
      <c r="T112" t="s">
        <v>1193</v>
      </c>
      <c r="U112" t="s">
        <v>1196</v>
      </c>
      <c r="V112" t="s">
        <v>1196</v>
      </c>
      <c r="W112" t="s">
        <v>1193</v>
      </c>
      <c r="X112" t="s">
        <v>1196</v>
      </c>
      <c r="Y112" t="s">
        <v>1196</v>
      </c>
      <c r="Z112" t="s">
        <v>1193</v>
      </c>
      <c r="AA112" t="s">
        <v>1612</v>
      </c>
      <c r="AB112" t="s">
        <v>1612</v>
      </c>
      <c r="AC112">
        <v>42460</v>
      </c>
      <c r="AD112">
        <v>42490</v>
      </c>
      <c r="AE112" t="s">
        <v>1612</v>
      </c>
      <c r="AF112">
        <v>42460</v>
      </c>
      <c r="AG112">
        <v>42551</v>
      </c>
      <c r="AH112" t="s">
        <v>1612</v>
      </c>
      <c r="AI112" t="s">
        <v>1612</v>
      </c>
      <c r="AJ112" t="s">
        <v>1612</v>
      </c>
      <c r="AK112" t="s">
        <v>2899</v>
      </c>
      <c r="AL112" t="s">
        <v>2900</v>
      </c>
      <c r="AM112" t="s">
        <v>1612</v>
      </c>
      <c r="AN112" t="s">
        <v>2901</v>
      </c>
      <c r="AO112" t="s">
        <v>2902</v>
      </c>
      <c r="AP112" t="s">
        <v>1612</v>
      </c>
      <c r="AQ112">
        <v>698</v>
      </c>
      <c r="AR112">
        <v>25941</v>
      </c>
      <c r="AS112" t="s">
        <v>1744</v>
      </c>
      <c r="AT112" t="s">
        <v>402</v>
      </c>
      <c r="AU112">
        <v>554000</v>
      </c>
      <c r="AV112">
        <v>555000</v>
      </c>
      <c r="AW112">
        <v>457000</v>
      </c>
      <c r="AX112">
        <v>660000</v>
      </c>
      <c r="AY112">
        <v>554000</v>
      </c>
      <c r="AZ112">
        <v>555000</v>
      </c>
      <c r="BA112">
        <v>457000</v>
      </c>
      <c r="BB112">
        <v>0</v>
      </c>
      <c r="BC112">
        <v>349860</v>
      </c>
      <c r="BD112">
        <v>484618</v>
      </c>
      <c r="BE112">
        <v>492965</v>
      </c>
      <c r="BF112">
        <v>613357</v>
      </c>
      <c r="BG112">
        <v>349860</v>
      </c>
      <c r="BH112">
        <v>484618</v>
      </c>
      <c r="BI112">
        <v>492965</v>
      </c>
      <c r="BJ112" t="s">
        <v>2903</v>
      </c>
      <c r="BK112" t="s">
        <v>2904</v>
      </c>
      <c r="BL112" t="s">
        <v>1214</v>
      </c>
      <c r="BM112" t="s">
        <v>2905</v>
      </c>
      <c r="BN112" t="s">
        <v>1214</v>
      </c>
      <c r="BO112" t="s">
        <v>2906</v>
      </c>
      <c r="BP112" t="s">
        <v>1217</v>
      </c>
      <c r="BQ112" t="s">
        <v>2907</v>
      </c>
      <c r="BR112" t="s">
        <v>1612</v>
      </c>
      <c r="BS112" t="s">
        <v>1217</v>
      </c>
      <c r="BT112" t="s">
        <v>2908</v>
      </c>
      <c r="BU112" t="s">
        <v>416</v>
      </c>
      <c r="BV112" t="s">
        <v>1193</v>
      </c>
      <c r="BW112" t="s">
        <v>1193</v>
      </c>
      <c r="BX112" t="s">
        <v>1193</v>
      </c>
      <c r="BY112" t="s">
        <v>1193</v>
      </c>
      <c r="BZ112" t="s">
        <v>1193</v>
      </c>
      <c r="CA112" t="s">
        <v>1193</v>
      </c>
      <c r="CB112" t="s">
        <v>425</v>
      </c>
      <c r="CC112" t="s">
        <v>422</v>
      </c>
      <c r="CD112" t="s">
        <v>422</v>
      </c>
      <c r="CE112" t="s">
        <v>422</v>
      </c>
      <c r="CF112" t="s">
        <v>422</v>
      </c>
      <c r="CG112" t="s">
        <v>424</v>
      </c>
      <c r="CH112" t="s">
        <v>2909</v>
      </c>
      <c r="CI112" t="s">
        <v>2910</v>
      </c>
      <c r="CJ112" t="s">
        <v>1612</v>
      </c>
      <c r="CK112" t="s">
        <v>1612</v>
      </c>
      <c r="CL112" t="s">
        <v>2911</v>
      </c>
      <c r="CM112" t="s">
        <v>1612</v>
      </c>
      <c r="CN112" t="s">
        <v>1193</v>
      </c>
      <c r="CO112" t="s">
        <v>1193</v>
      </c>
      <c r="CP112" t="s">
        <v>1194</v>
      </c>
      <c r="CQ112" t="s">
        <v>1193</v>
      </c>
      <c r="CR112" t="s">
        <v>1193</v>
      </c>
      <c r="CS112" t="s">
        <v>1193</v>
      </c>
      <c r="CT112" t="s">
        <v>1193</v>
      </c>
      <c r="CU112" t="s">
        <v>1193</v>
      </c>
      <c r="CV112" t="s">
        <v>1194</v>
      </c>
      <c r="CW112" t="s">
        <v>1193</v>
      </c>
      <c r="CX112" t="s">
        <v>1193</v>
      </c>
      <c r="CY112" t="s">
        <v>1193</v>
      </c>
      <c r="CZ112" t="s">
        <v>1622</v>
      </c>
      <c r="DA112" t="s">
        <v>1622</v>
      </c>
      <c r="DB112" t="s">
        <v>1622</v>
      </c>
      <c r="DC112" t="s">
        <v>1622</v>
      </c>
      <c r="DD112" t="s">
        <v>1623</v>
      </c>
      <c r="DE112" t="s">
        <v>1622</v>
      </c>
      <c r="DF112" t="s">
        <v>1623</v>
      </c>
      <c r="DG112" t="s">
        <v>1622</v>
      </c>
      <c r="DH112" t="s">
        <v>1622</v>
      </c>
      <c r="DI112" t="s">
        <v>1623</v>
      </c>
      <c r="DJ112" t="s">
        <v>1623</v>
      </c>
      <c r="DK112" t="s">
        <v>1623</v>
      </c>
      <c r="DL112" t="s">
        <v>1622</v>
      </c>
      <c r="DM112" t="s">
        <v>1622</v>
      </c>
      <c r="DN112" t="s">
        <v>1622</v>
      </c>
      <c r="DO112" t="s">
        <v>1622</v>
      </c>
      <c r="DP112" t="s">
        <v>1622</v>
      </c>
      <c r="DQ112" t="s">
        <v>1622</v>
      </c>
      <c r="DR112" t="s">
        <v>1622</v>
      </c>
      <c r="DS112" t="s">
        <v>1623</v>
      </c>
      <c r="DT112" t="s">
        <v>1622</v>
      </c>
      <c r="DU112" t="s">
        <v>1622</v>
      </c>
      <c r="DV112" t="s">
        <v>1623</v>
      </c>
      <c r="DW112" t="s">
        <v>1623</v>
      </c>
      <c r="DX112" t="s">
        <v>1623</v>
      </c>
      <c r="DY112" t="s">
        <v>1623</v>
      </c>
      <c r="DZ112" t="s">
        <v>1623</v>
      </c>
      <c r="EA112" t="s">
        <v>1623</v>
      </c>
      <c r="EB112" t="s">
        <v>1622</v>
      </c>
      <c r="EC112" t="s">
        <v>1623</v>
      </c>
      <c r="ED112" t="s">
        <v>1622</v>
      </c>
      <c r="EE112" t="s">
        <v>1623</v>
      </c>
      <c r="EF112" t="s">
        <v>1623</v>
      </c>
      <c r="EG112" t="s">
        <v>1623</v>
      </c>
      <c r="EH112" t="s">
        <v>1623</v>
      </c>
      <c r="EI112" t="s">
        <v>1623</v>
      </c>
      <c r="EJ112" t="s">
        <v>1624</v>
      </c>
      <c r="EK112" t="s">
        <v>1625</v>
      </c>
      <c r="EL112" t="s">
        <v>1624</v>
      </c>
      <c r="EM112" t="s">
        <v>1624</v>
      </c>
      <c r="EN112" t="s">
        <v>1625</v>
      </c>
      <c r="EO112" t="s">
        <v>1625</v>
      </c>
      <c r="EP112" t="s">
        <v>2912</v>
      </c>
      <c r="EQ112" t="s">
        <v>1744</v>
      </c>
      <c r="ER112">
        <v>42490</v>
      </c>
      <c r="ES112" t="s">
        <v>2912</v>
      </c>
      <c r="ET112" t="s">
        <v>1744</v>
      </c>
      <c r="EU112" t="s">
        <v>1744</v>
      </c>
      <c r="EV112" t="s">
        <v>1659</v>
      </c>
      <c r="EW112">
        <v>2</v>
      </c>
      <c r="EX112">
        <v>1</v>
      </c>
      <c r="EY112">
        <v>0</v>
      </c>
      <c r="EZ112">
        <v>1</v>
      </c>
      <c r="FA112" t="s">
        <v>1627</v>
      </c>
      <c r="FB112" t="s">
        <v>1627</v>
      </c>
      <c r="FC112" t="s">
        <v>2913</v>
      </c>
    </row>
    <row r="113" spans="1:159">
      <c r="A113" t="s">
        <v>155</v>
      </c>
      <c r="B113" t="s">
        <v>154</v>
      </c>
      <c r="C113" t="s">
        <v>2914</v>
      </c>
      <c r="D113" t="s">
        <v>2915</v>
      </c>
      <c r="E113" t="s">
        <v>2916</v>
      </c>
      <c r="F113" t="s">
        <v>2917</v>
      </c>
      <c r="G113">
        <v>5</v>
      </c>
      <c r="H113">
        <v>1</v>
      </c>
      <c r="I113">
        <v>24</v>
      </c>
      <c r="J113">
        <v>4</v>
      </c>
      <c r="K113">
        <v>17</v>
      </c>
      <c r="L113">
        <v>9</v>
      </c>
      <c r="M113">
        <v>13</v>
      </c>
      <c r="N113">
        <v>67</v>
      </c>
      <c r="O113">
        <v>1</v>
      </c>
      <c r="P113" t="s">
        <v>1193</v>
      </c>
      <c r="Q113" t="s">
        <v>1612</v>
      </c>
      <c r="R113" t="s">
        <v>1612</v>
      </c>
      <c r="S113" t="s">
        <v>1193</v>
      </c>
      <c r="T113" t="s">
        <v>1193</v>
      </c>
      <c r="U113" t="s">
        <v>1193</v>
      </c>
      <c r="V113" t="s">
        <v>1193</v>
      </c>
      <c r="W113" t="s">
        <v>1193</v>
      </c>
      <c r="X113" t="s">
        <v>1193</v>
      </c>
      <c r="Y113" t="s">
        <v>1193</v>
      </c>
      <c r="Z113" t="s">
        <v>1193</v>
      </c>
      <c r="AA113" t="s">
        <v>1612</v>
      </c>
      <c r="AB113" t="s">
        <v>1612</v>
      </c>
      <c r="AC113" t="s">
        <v>1612</v>
      </c>
      <c r="AD113" t="s">
        <v>1612</v>
      </c>
      <c r="AE113" t="s">
        <v>1612</v>
      </c>
      <c r="AF113" t="s">
        <v>1612</v>
      </c>
      <c r="AG113" t="s">
        <v>1612</v>
      </c>
      <c r="AH113" t="s">
        <v>1612</v>
      </c>
      <c r="AI113" t="s">
        <v>1612</v>
      </c>
      <c r="AJ113" t="s">
        <v>1612</v>
      </c>
      <c r="AK113" t="s">
        <v>1612</v>
      </c>
      <c r="AL113" t="s">
        <v>1612</v>
      </c>
      <c r="AM113" t="s">
        <v>1612</v>
      </c>
      <c r="AN113" t="s">
        <v>1612</v>
      </c>
      <c r="AO113" t="s">
        <v>1612</v>
      </c>
      <c r="AP113" t="s">
        <v>1612</v>
      </c>
      <c r="AQ113">
        <v>8445</v>
      </c>
      <c r="AR113">
        <v>298470.9966381999</v>
      </c>
      <c r="AS113" t="s">
        <v>2918</v>
      </c>
      <c r="AT113" t="s">
        <v>402</v>
      </c>
      <c r="AU113">
        <v>28045714.7653406</v>
      </c>
      <c r="AV113">
        <v>29161755.032007132</v>
      </c>
      <c r="AW113">
        <v>29378422.301323976</v>
      </c>
      <c r="AX113">
        <v>29039384.762690295</v>
      </c>
      <c r="AY113">
        <v>28045714.7653406</v>
      </c>
      <c r="AZ113">
        <v>29161755.032007132</v>
      </c>
      <c r="BA113">
        <v>29378422.301323976</v>
      </c>
      <c r="BB113" t="s">
        <v>2919</v>
      </c>
      <c r="BC113">
        <v>27435274.276871301</v>
      </c>
      <c r="BD113">
        <v>28695687.734768771</v>
      </c>
      <c r="BE113">
        <v>30379874.40663673</v>
      </c>
      <c r="BF113">
        <v>29441954.177088194</v>
      </c>
      <c r="BG113">
        <v>27435274.276871301</v>
      </c>
      <c r="BH113">
        <v>28695687.734768771</v>
      </c>
      <c r="BI113">
        <v>30379874.40663673</v>
      </c>
      <c r="BJ113" t="s">
        <v>2920</v>
      </c>
      <c r="BK113" t="s">
        <v>2921</v>
      </c>
      <c r="BL113" t="s">
        <v>1215</v>
      </c>
      <c r="BM113" t="s">
        <v>2922</v>
      </c>
      <c r="BN113" t="s">
        <v>1216</v>
      </c>
      <c r="BO113" t="s">
        <v>2923</v>
      </c>
      <c r="BP113" t="s">
        <v>1214</v>
      </c>
      <c r="BQ113" t="s">
        <v>2924</v>
      </c>
      <c r="BR113" t="s">
        <v>1612</v>
      </c>
      <c r="BS113" t="s">
        <v>1214</v>
      </c>
      <c r="BT113" t="s">
        <v>2925</v>
      </c>
      <c r="BU113" t="s">
        <v>418</v>
      </c>
      <c r="BV113" t="s">
        <v>1194</v>
      </c>
      <c r="BW113" t="s">
        <v>1194</v>
      </c>
      <c r="BX113" t="s">
        <v>1194</v>
      </c>
      <c r="BY113" t="s">
        <v>1194</v>
      </c>
      <c r="BZ113" t="s">
        <v>1194</v>
      </c>
      <c r="CA113" t="s">
        <v>1194</v>
      </c>
      <c r="CB113" t="s">
        <v>1612</v>
      </c>
      <c r="CC113" t="s">
        <v>1612</v>
      </c>
      <c r="CD113" t="s">
        <v>1612</v>
      </c>
      <c r="CE113" t="s">
        <v>1612</v>
      </c>
      <c r="CF113" t="s">
        <v>1612</v>
      </c>
      <c r="CG113" t="s">
        <v>1612</v>
      </c>
      <c r="CH113" t="s">
        <v>1612</v>
      </c>
      <c r="CI113" t="s">
        <v>1612</v>
      </c>
      <c r="CJ113" t="s">
        <v>1612</v>
      </c>
      <c r="CK113" t="s">
        <v>1612</v>
      </c>
      <c r="CL113" t="s">
        <v>1612</v>
      </c>
      <c r="CM113" t="s">
        <v>1612</v>
      </c>
      <c r="CN113" t="s">
        <v>1193</v>
      </c>
      <c r="CO113" t="s">
        <v>1193</v>
      </c>
      <c r="CP113" t="s">
        <v>1194</v>
      </c>
      <c r="CQ113" t="s">
        <v>1193</v>
      </c>
      <c r="CR113" t="s">
        <v>1193</v>
      </c>
      <c r="CS113" t="s">
        <v>1193</v>
      </c>
      <c r="CT113" t="s">
        <v>1193</v>
      </c>
      <c r="CU113" t="s">
        <v>1193</v>
      </c>
      <c r="CV113" t="s">
        <v>1193</v>
      </c>
      <c r="CW113" t="s">
        <v>1193</v>
      </c>
      <c r="CX113" t="s">
        <v>1193</v>
      </c>
      <c r="CY113" t="s">
        <v>1194</v>
      </c>
      <c r="CZ113" t="s">
        <v>1622</v>
      </c>
      <c r="DA113" t="s">
        <v>1622</v>
      </c>
      <c r="DB113" t="s">
        <v>1623</v>
      </c>
      <c r="DC113" t="s">
        <v>1622</v>
      </c>
      <c r="DD113" t="s">
        <v>1623</v>
      </c>
      <c r="DE113" t="s">
        <v>1623</v>
      </c>
      <c r="DF113" t="s">
        <v>1622</v>
      </c>
      <c r="DG113" t="s">
        <v>1622</v>
      </c>
      <c r="DH113" t="s">
        <v>1623</v>
      </c>
      <c r="DI113" t="s">
        <v>1622</v>
      </c>
      <c r="DJ113" t="s">
        <v>1623</v>
      </c>
      <c r="DK113" t="s">
        <v>1622</v>
      </c>
      <c r="DL113" t="s">
        <v>1623</v>
      </c>
      <c r="DM113" t="s">
        <v>1623</v>
      </c>
      <c r="DN113" t="s">
        <v>1623</v>
      </c>
      <c r="DO113" t="s">
        <v>1623</v>
      </c>
      <c r="DP113" t="s">
        <v>1623</v>
      </c>
      <c r="DQ113" t="s">
        <v>1623</v>
      </c>
      <c r="DR113" t="s">
        <v>1623</v>
      </c>
      <c r="DS113" t="s">
        <v>1622</v>
      </c>
      <c r="DT113" t="s">
        <v>1623</v>
      </c>
      <c r="DU113" t="s">
        <v>1623</v>
      </c>
      <c r="DV113" t="s">
        <v>1623</v>
      </c>
      <c r="DW113" t="s">
        <v>1623</v>
      </c>
      <c r="DX113" t="s">
        <v>1622</v>
      </c>
      <c r="DY113" t="s">
        <v>1623</v>
      </c>
      <c r="DZ113" t="s">
        <v>1623</v>
      </c>
      <c r="EA113" t="s">
        <v>1623</v>
      </c>
      <c r="EB113" t="s">
        <v>1623</v>
      </c>
      <c r="EC113" t="s">
        <v>1623</v>
      </c>
      <c r="ED113" t="s">
        <v>1623</v>
      </c>
      <c r="EE113" t="s">
        <v>1622</v>
      </c>
      <c r="EF113" t="s">
        <v>1623</v>
      </c>
      <c r="EG113" t="s">
        <v>1623</v>
      </c>
      <c r="EH113" t="s">
        <v>1623</v>
      </c>
      <c r="EI113" t="s">
        <v>1623</v>
      </c>
      <c r="EJ113" t="s">
        <v>1624</v>
      </c>
      <c r="EK113" t="s">
        <v>1624</v>
      </c>
      <c r="EL113" t="s">
        <v>1624</v>
      </c>
      <c r="EM113" t="s">
        <v>1624</v>
      </c>
      <c r="EN113" t="s">
        <v>1624</v>
      </c>
      <c r="EO113" t="s">
        <v>1624</v>
      </c>
      <c r="EP113">
        <v>42979</v>
      </c>
      <c r="EQ113">
        <v>42979</v>
      </c>
      <c r="ER113">
        <v>42979</v>
      </c>
      <c r="ES113">
        <v>42979</v>
      </c>
      <c r="ET113">
        <v>42979</v>
      </c>
      <c r="EU113">
        <v>42979</v>
      </c>
      <c r="EV113" t="s">
        <v>1626</v>
      </c>
      <c r="EW113">
        <v>1</v>
      </c>
      <c r="EX113">
        <v>0</v>
      </c>
      <c r="EY113">
        <v>1</v>
      </c>
      <c r="EZ113">
        <v>1</v>
      </c>
      <c r="FA113" t="s">
        <v>1627</v>
      </c>
      <c r="FB113" t="s">
        <v>1627</v>
      </c>
      <c r="FC113" t="s">
        <v>2926</v>
      </c>
    </row>
    <row r="114" spans="1:159">
      <c r="A114" t="s">
        <v>153</v>
      </c>
      <c r="B114" t="s">
        <v>152</v>
      </c>
      <c r="C114" t="s">
        <v>2927</v>
      </c>
      <c r="D114" t="s">
        <v>2928</v>
      </c>
      <c r="E114" t="s">
        <v>2929</v>
      </c>
      <c r="F114" t="s">
        <v>2930</v>
      </c>
      <c r="G114">
        <v>5</v>
      </c>
      <c r="H114">
        <v>1</v>
      </c>
      <c r="I114">
        <v>24</v>
      </c>
      <c r="J114">
        <v>5</v>
      </c>
      <c r="K114">
        <v>17</v>
      </c>
      <c r="L114">
        <v>9</v>
      </c>
      <c r="M114">
        <v>13</v>
      </c>
      <c r="N114">
        <v>67</v>
      </c>
      <c r="O114">
        <v>1</v>
      </c>
      <c r="P114" t="s">
        <v>1193</v>
      </c>
      <c r="Q114" t="s">
        <v>1612</v>
      </c>
      <c r="R114" t="s">
        <v>1612</v>
      </c>
      <c r="S114" t="s">
        <v>1193</v>
      </c>
      <c r="T114" t="s">
        <v>1193</v>
      </c>
      <c r="U114" t="s">
        <v>1196</v>
      </c>
      <c r="V114" t="s">
        <v>1194</v>
      </c>
      <c r="W114" t="s">
        <v>1193</v>
      </c>
      <c r="X114" t="s">
        <v>1193</v>
      </c>
      <c r="Y114" t="s">
        <v>1193</v>
      </c>
      <c r="Z114" t="s">
        <v>1193</v>
      </c>
      <c r="AA114" t="s">
        <v>1612</v>
      </c>
      <c r="AB114" t="s">
        <v>1612</v>
      </c>
      <c r="AC114">
        <v>42825</v>
      </c>
      <c r="AD114">
        <v>43190</v>
      </c>
      <c r="AE114" t="s">
        <v>1612</v>
      </c>
      <c r="AF114" t="s">
        <v>1612</v>
      </c>
      <c r="AG114" t="s">
        <v>1612</v>
      </c>
      <c r="AH114" t="s">
        <v>1612</v>
      </c>
      <c r="AI114" t="s">
        <v>1612</v>
      </c>
      <c r="AJ114" t="s">
        <v>1612</v>
      </c>
      <c r="AK114" t="s">
        <v>2931</v>
      </c>
      <c r="AL114" t="s">
        <v>2932</v>
      </c>
      <c r="AM114" t="s">
        <v>1612</v>
      </c>
      <c r="AN114" t="s">
        <v>1612</v>
      </c>
      <c r="AO114" t="s">
        <v>1612</v>
      </c>
      <c r="AP114" t="s">
        <v>1612</v>
      </c>
      <c r="AQ114">
        <v>8798</v>
      </c>
      <c r="AR114">
        <v>0</v>
      </c>
      <c r="AS114">
        <v>0</v>
      </c>
      <c r="AT114" t="s">
        <v>403</v>
      </c>
      <c r="AU114">
        <v>6485750</v>
      </c>
      <c r="AV114">
        <v>6485750</v>
      </c>
      <c r="AW114">
        <v>7173500</v>
      </c>
      <c r="AX114">
        <v>6703000</v>
      </c>
      <c r="AY114">
        <v>6485750</v>
      </c>
      <c r="AZ114">
        <v>6485750</v>
      </c>
      <c r="BA114">
        <v>7173500</v>
      </c>
      <c r="BB114" t="s">
        <v>2933</v>
      </c>
      <c r="BC114">
        <v>6376500</v>
      </c>
      <c r="BD114">
        <v>5974000</v>
      </c>
      <c r="BE114">
        <v>6174000</v>
      </c>
      <c r="BF114">
        <v>6488500</v>
      </c>
      <c r="BG114">
        <v>6376500</v>
      </c>
      <c r="BH114">
        <v>5974000</v>
      </c>
      <c r="BI114">
        <v>6174000</v>
      </c>
      <c r="BJ114" t="s">
        <v>2933</v>
      </c>
      <c r="BK114" t="s">
        <v>2934</v>
      </c>
      <c r="BL114" t="s">
        <v>1216</v>
      </c>
      <c r="BM114" t="s">
        <v>2935</v>
      </c>
      <c r="BN114" t="s">
        <v>1216</v>
      </c>
      <c r="BO114" t="s">
        <v>2936</v>
      </c>
      <c r="BP114" t="s">
        <v>1215</v>
      </c>
      <c r="BQ114" t="s">
        <v>2937</v>
      </c>
      <c r="BR114" t="s">
        <v>1612</v>
      </c>
      <c r="BS114" t="s">
        <v>1217</v>
      </c>
      <c r="BT114" t="s">
        <v>2938</v>
      </c>
      <c r="BU114" t="s">
        <v>418</v>
      </c>
      <c r="BV114" t="s">
        <v>1194</v>
      </c>
      <c r="BW114" t="s">
        <v>1194</v>
      </c>
      <c r="BX114" t="s">
        <v>1193</v>
      </c>
      <c r="BY114" t="s">
        <v>1194</v>
      </c>
      <c r="BZ114" t="s">
        <v>1193</v>
      </c>
      <c r="CA114" t="s">
        <v>1194</v>
      </c>
      <c r="CB114" t="s">
        <v>1612</v>
      </c>
      <c r="CC114" t="s">
        <v>1612</v>
      </c>
      <c r="CD114" t="s">
        <v>424</v>
      </c>
      <c r="CE114" t="s">
        <v>1612</v>
      </c>
      <c r="CF114" t="s">
        <v>421</v>
      </c>
      <c r="CG114" t="s">
        <v>1612</v>
      </c>
      <c r="CH114" t="s">
        <v>1612</v>
      </c>
      <c r="CI114" t="s">
        <v>1612</v>
      </c>
      <c r="CJ114" t="s">
        <v>1612</v>
      </c>
      <c r="CK114" t="s">
        <v>1612</v>
      </c>
      <c r="CL114" t="s">
        <v>1612</v>
      </c>
      <c r="CM114" t="s">
        <v>1612</v>
      </c>
      <c r="CN114" t="s">
        <v>1193</v>
      </c>
      <c r="CO114" t="s">
        <v>1193</v>
      </c>
      <c r="CP114" t="s">
        <v>1193</v>
      </c>
      <c r="CQ114" t="s">
        <v>1193</v>
      </c>
      <c r="CR114" t="s">
        <v>1193</v>
      </c>
      <c r="CS114" t="s">
        <v>1193</v>
      </c>
      <c r="CT114" t="s">
        <v>1193</v>
      </c>
      <c r="CU114" t="s">
        <v>1193</v>
      </c>
      <c r="CV114" t="s">
        <v>1194</v>
      </c>
      <c r="CW114" t="s">
        <v>1193</v>
      </c>
      <c r="CX114" t="s">
        <v>1193</v>
      </c>
      <c r="CY114" t="s">
        <v>1193</v>
      </c>
      <c r="CZ114" t="s">
        <v>1621</v>
      </c>
      <c r="DA114" t="s">
        <v>1621</v>
      </c>
      <c r="DB114" t="s">
        <v>1623</v>
      </c>
      <c r="DC114" t="s">
        <v>1621</v>
      </c>
      <c r="DD114" t="s">
        <v>1622</v>
      </c>
      <c r="DE114" t="s">
        <v>1622</v>
      </c>
      <c r="DF114" t="s">
        <v>1621</v>
      </c>
      <c r="DG114" t="s">
        <v>1621</v>
      </c>
      <c r="DH114" t="s">
        <v>1623</v>
      </c>
      <c r="DI114" t="s">
        <v>1621</v>
      </c>
      <c r="DJ114" t="s">
        <v>1622</v>
      </c>
      <c r="DK114" t="s">
        <v>1622</v>
      </c>
      <c r="DL114" t="s">
        <v>1623</v>
      </c>
      <c r="DM114" t="s">
        <v>1623</v>
      </c>
      <c r="DN114" t="s">
        <v>1621</v>
      </c>
      <c r="DO114" t="s">
        <v>1623</v>
      </c>
      <c r="DP114" t="s">
        <v>1622</v>
      </c>
      <c r="DQ114" t="s">
        <v>1623</v>
      </c>
      <c r="DR114" t="s">
        <v>1621</v>
      </c>
      <c r="DS114" t="s">
        <v>1621</v>
      </c>
      <c r="DT114" t="s">
        <v>1623</v>
      </c>
      <c r="DU114" t="s">
        <v>1621</v>
      </c>
      <c r="DV114" t="s">
        <v>1623</v>
      </c>
      <c r="DW114" t="s">
        <v>1623</v>
      </c>
      <c r="DX114" t="s">
        <v>1622</v>
      </c>
      <c r="DY114" t="s">
        <v>1623</v>
      </c>
      <c r="DZ114" t="s">
        <v>1622</v>
      </c>
      <c r="EA114" t="s">
        <v>1623</v>
      </c>
      <c r="EB114" t="s">
        <v>1622</v>
      </c>
      <c r="EC114" t="s">
        <v>1623</v>
      </c>
      <c r="ED114" t="s">
        <v>1622</v>
      </c>
      <c r="EE114" t="s">
        <v>1622</v>
      </c>
      <c r="EF114" t="s">
        <v>1623</v>
      </c>
      <c r="EG114" t="s">
        <v>1623</v>
      </c>
      <c r="EH114" t="s">
        <v>1623</v>
      </c>
      <c r="EI114" t="s">
        <v>1621</v>
      </c>
      <c r="EJ114" t="s">
        <v>1624</v>
      </c>
      <c r="EK114" t="s">
        <v>1624</v>
      </c>
      <c r="EL114" t="s">
        <v>1625</v>
      </c>
      <c r="EM114" t="s">
        <v>1624</v>
      </c>
      <c r="EN114" t="s">
        <v>1625</v>
      </c>
      <c r="EO114" t="s">
        <v>1625</v>
      </c>
      <c r="EP114" t="s">
        <v>1823</v>
      </c>
      <c r="EQ114" t="s">
        <v>1823</v>
      </c>
      <c r="ER114" t="s">
        <v>1823</v>
      </c>
      <c r="ES114" t="s">
        <v>1823</v>
      </c>
      <c r="ET114" t="s">
        <v>1823</v>
      </c>
      <c r="EU114" t="s">
        <v>1823</v>
      </c>
      <c r="EV114" t="s">
        <v>1659</v>
      </c>
      <c r="EW114">
        <v>5</v>
      </c>
      <c r="EX114">
        <v>1</v>
      </c>
      <c r="EY114">
        <v>1</v>
      </c>
      <c r="EZ114">
        <v>1</v>
      </c>
      <c r="FA114" t="s">
        <v>1627</v>
      </c>
      <c r="FB114" t="s">
        <v>1628</v>
      </c>
      <c r="FC114" t="s">
        <v>2939</v>
      </c>
    </row>
    <row r="115" spans="1:159">
      <c r="A115" t="s">
        <v>151</v>
      </c>
      <c r="B115" t="s">
        <v>150</v>
      </c>
      <c r="C115" t="s">
        <v>2940</v>
      </c>
      <c r="D115" t="s">
        <v>2941</v>
      </c>
      <c r="E115" t="s">
        <v>2942</v>
      </c>
      <c r="F115" t="s">
        <v>2943</v>
      </c>
      <c r="G115">
        <v>5</v>
      </c>
      <c r="H115">
        <v>1</v>
      </c>
      <c r="I115">
        <v>24</v>
      </c>
      <c r="J115">
        <v>5</v>
      </c>
      <c r="K115">
        <v>17</v>
      </c>
      <c r="L115">
        <v>9</v>
      </c>
      <c r="M115">
        <v>13</v>
      </c>
      <c r="N115">
        <v>67</v>
      </c>
      <c r="O115">
        <v>1</v>
      </c>
      <c r="P115" t="s">
        <v>1193</v>
      </c>
      <c r="Q115" t="s">
        <v>1612</v>
      </c>
      <c r="R115" t="s">
        <v>1612</v>
      </c>
      <c r="S115" t="s">
        <v>1194</v>
      </c>
      <c r="T115" t="s">
        <v>1194</v>
      </c>
      <c r="U115" t="s">
        <v>1193</v>
      </c>
      <c r="V115" t="s">
        <v>1193</v>
      </c>
      <c r="W115" t="s">
        <v>1193</v>
      </c>
      <c r="X115" t="s">
        <v>1193</v>
      </c>
      <c r="Y115" t="s">
        <v>1193</v>
      </c>
      <c r="Z115" t="s">
        <v>1193</v>
      </c>
      <c r="AA115">
        <v>42460</v>
      </c>
      <c r="AB115">
        <v>42460</v>
      </c>
      <c r="AC115" t="s">
        <v>1612</v>
      </c>
      <c r="AD115" t="s">
        <v>1612</v>
      </c>
      <c r="AE115" t="s">
        <v>1612</v>
      </c>
      <c r="AF115" t="s">
        <v>1612</v>
      </c>
      <c r="AG115" t="s">
        <v>1612</v>
      </c>
      <c r="AH115" t="s">
        <v>1612</v>
      </c>
      <c r="AI115" t="s">
        <v>2944</v>
      </c>
      <c r="AJ115" t="s">
        <v>2945</v>
      </c>
      <c r="AK115" t="s">
        <v>1612</v>
      </c>
      <c r="AL115" t="s">
        <v>1612</v>
      </c>
      <c r="AM115" t="s">
        <v>1612</v>
      </c>
      <c r="AN115" t="s">
        <v>1612</v>
      </c>
      <c r="AO115" t="s">
        <v>1612</v>
      </c>
      <c r="AP115" t="s">
        <v>1612</v>
      </c>
      <c r="AQ115">
        <v>8650</v>
      </c>
      <c r="AR115">
        <v>301412</v>
      </c>
      <c r="AS115" t="s">
        <v>2946</v>
      </c>
      <c r="AT115" t="s">
        <v>403</v>
      </c>
      <c r="AU115">
        <v>5605000</v>
      </c>
      <c r="AV115">
        <v>5605000</v>
      </c>
      <c r="AW115">
        <v>5605000</v>
      </c>
      <c r="AX115">
        <v>6105000</v>
      </c>
      <c r="AY115">
        <v>5605000</v>
      </c>
      <c r="AZ115">
        <v>5605000</v>
      </c>
      <c r="BA115">
        <v>5605000</v>
      </c>
      <c r="BB115" t="s">
        <v>2947</v>
      </c>
      <c r="BC115">
        <v>4762997</v>
      </c>
      <c r="BD115">
        <v>5038296</v>
      </c>
      <c r="BE115">
        <v>5777905</v>
      </c>
      <c r="BF115">
        <v>6787902</v>
      </c>
      <c r="BG115">
        <v>4762997</v>
      </c>
      <c r="BH115">
        <v>5038296</v>
      </c>
      <c r="BI115">
        <v>5698777</v>
      </c>
      <c r="BJ115" t="s">
        <v>2948</v>
      </c>
      <c r="BK115" t="s">
        <v>2949</v>
      </c>
      <c r="BL115" t="s">
        <v>1215</v>
      </c>
      <c r="BM115" t="s">
        <v>2950</v>
      </c>
      <c r="BN115" t="s">
        <v>1217</v>
      </c>
      <c r="BO115" t="s">
        <v>2951</v>
      </c>
      <c r="BP115" t="s">
        <v>1215</v>
      </c>
      <c r="BQ115" t="s">
        <v>2952</v>
      </c>
      <c r="BR115" t="s">
        <v>1612</v>
      </c>
      <c r="BS115" t="s">
        <v>1215</v>
      </c>
      <c r="BT115" t="s">
        <v>2953</v>
      </c>
      <c r="BU115" t="s">
        <v>417</v>
      </c>
      <c r="BV115" t="s">
        <v>1194</v>
      </c>
      <c r="BW115" t="s">
        <v>1193</v>
      </c>
      <c r="BX115" t="s">
        <v>1194</v>
      </c>
      <c r="BY115" t="s">
        <v>1193</v>
      </c>
      <c r="BZ115" t="s">
        <v>1194</v>
      </c>
      <c r="CA115" t="s">
        <v>1193</v>
      </c>
      <c r="CB115" t="s">
        <v>1612</v>
      </c>
      <c r="CC115" t="s">
        <v>424</v>
      </c>
      <c r="CD115" t="s">
        <v>1612</v>
      </c>
      <c r="CE115" t="s">
        <v>424</v>
      </c>
      <c r="CF115" t="s">
        <v>1612</v>
      </c>
      <c r="CG115" t="s">
        <v>424</v>
      </c>
      <c r="CH115" t="s">
        <v>1612</v>
      </c>
      <c r="CI115" t="s">
        <v>1612</v>
      </c>
      <c r="CJ115" t="s">
        <v>1612</v>
      </c>
      <c r="CK115" t="s">
        <v>1612</v>
      </c>
      <c r="CL115" t="s">
        <v>1612</v>
      </c>
      <c r="CM115" t="s">
        <v>1612</v>
      </c>
      <c r="CN115" t="s">
        <v>1193</v>
      </c>
      <c r="CO115" t="s">
        <v>1193</v>
      </c>
      <c r="CP115" t="s">
        <v>1193</v>
      </c>
      <c r="CQ115" t="s">
        <v>1193</v>
      </c>
      <c r="CR115" t="s">
        <v>1193</v>
      </c>
      <c r="CS115" t="s">
        <v>1194</v>
      </c>
      <c r="CT115" t="s">
        <v>1193</v>
      </c>
      <c r="CU115" t="s">
        <v>1193</v>
      </c>
      <c r="CV115" t="s">
        <v>1193</v>
      </c>
      <c r="CW115" t="s">
        <v>1193</v>
      </c>
      <c r="CX115" t="s">
        <v>1193</v>
      </c>
      <c r="CY115" t="s">
        <v>1194</v>
      </c>
      <c r="CZ115" t="s">
        <v>1622</v>
      </c>
      <c r="DA115" t="s">
        <v>1622</v>
      </c>
      <c r="DB115" t="s">
        <v>1623</v>
      </c>
      <c r="DC115" t="s">
        <v>1622</v>
      </c>
      <c r="DD115" t="s">
        <v>1622</v>
      </c>
      <c r="DE115" t="s">
        <v>1623</v>
      </c>
      <c r="DF115" t="s">
        <v>1622</v>
      </c>
      <c r="DG115" t="s">
        <v>1623</v>
      </c>
      <c r="DH115" t="s">
        <v>1623</v>
      </c>
      <c r="DI115" t="s">
        <v>1623</v>
      </c>
      <c r="DJ115" t="s">
        <v>1623</v>
      </c>
      <c r="DK115" t="s">
        <v>1623</v>
      </c>
      <c r="DL115" t="s">
        <v>1623</v>
      </c>
      <c r="DM115" t="s">
        <v>1623</v>
      </c>
      <c r="DN115" t="s">
        <v>1623</v>
      </c>
      <c r="DO115" t="s">
        <v>1623</v>
      </c>
      <c r="DP115" t="s">
        <v>1623</v>
      </c>
      <c r="DQ115" t="s">
        <v>1623</v>
      </c>
      <c r="DR115" t="s">
        <v>1622</v>
      </c>
      <c r="DS115" t="s">
        <v>1622</v>
      </c>
      <c r="DT115" t="s">
        <v>1623</v>
      </c>
      <c r="DU115" t="s">
        <v>1622</v>
      </c>
      <c r="DV115" t="s">
        <v>1622</v>
      </c>
      <c r="DW115" t="s">
        <v>1623</v>
      </c>
      <c r="DX115" t="s">
        <v>1622</v>
      </c>
      <c r="DY115" t="s">
        <v>1623</v>
      </c>
      <c r="DZ115" t="s">
        <v>1623</v>
      </c>
      <c r="EA115" t="s">
        <v>1623</v>
      </c>
      <c r="EB115" t="s">
        <v>1623</v>
      </c>
      <c r="EC115" t="s">
        <v>1623</v>
      </c>
      <c r="ED115" t="s">
        <v>1623</v>
      </c>
      <c r="EE115" t="s">
        <v>1623</v>
      </c>
      <c r="EF115" t="s">
        <v>1623</v>
      </c>
      <c r="EG115" t="s">
        <v>1623</v>
      </c>
      <c r="EH115" t="s">
        <v>1623</v>
      </c>
      <c r="EI115" t="s">
        <v>1623</v>
      </c>
      <c r="EJ115" t="s">
        <v>1624</v>
      </c>
      <c r="EK115" t="s">
        <v>1624</v>
      </c>
      <c r="EL115" t="s">
        <v>1624</v>
      </c>
      <c r="EM115" t="s">
        <v>1624</v>
      </c>
      <c r="EN115" t="s">
        <v>1624</v>
      </c>
      <c r="EO115" t="s">
        <v>1624</v>
      </c>
      <c r="EP115">
        <v>42825</v>
      </c>
      <c r="EQ115">
        <v>42825</v>
      </c>
      <c r="ER115">
        <v>42825</v>
      </c>
      <c r="ES115">
        <v>42825</v>
      </c>
      <c r="ET115">
        <v>42825</v>
      </c>
      <c r="EU115">
        <v>42825</v>
      </c>
      <c r="EV115" t="s">
        <v>1706</v>
      </c>
      <c r="EW115">
        <v>19</v>
      </c>
      <c r="EX115">
        <v>2</v>
      </c>
      <c r="EY115">
        <v>1</v>
      </c>
      <c r="EZ115">
        <v>0.03</v>
      </c>
      <c r="FA115" t="s">
        <v>1628</v>
      </c>
      <c r="FB115" t="s">
        <v>1692</v>
      </c>
      <c r="FC115" t="s">
        <v>2954</v>
      </c>
    </row>
    <row r="116" spans="1:159">
      <c r="A116" t="s">
        <v>149</v>
      </c>
      <c r="B116" t="s">
        <v>148</v>
      </c>
      <c r="C116" t="s">
        <v>2955</v>
      </c>
      <c r="D116" t="s">
        <v>2956</v>
      </c>
      <c r="E116" t="s">
        <v>2957</v>
      </c>
      <c r="F116" t="s">
        <v>2955</v>
      </c>
      <c r="G116">
        <v>5</v>
      </c>
      <c r="H116">
        <v>1</v>
      </c>
      <c r="I116">
        <v>24</v>
      </c>
      <c r="J116">
        <v>5</v>
      </c>
      <c r="K116">
        <v>17</v>
      </c>
      <c r="L116">
        <v>9</v>
      </c>
      <c r="M116">
        <v>13</v>
      </c>
      <c r="N116">
        <v>67</v>
      </c>
      <c r="O116">
        <v>1</v>
      </c>
      <c r="P116" t="s">
        <v>1193</v>
      </c>
      <c r="Q116" t="s">
        <v>1612</v>
      </c>
      <c r="R116" t="s">
        <v>1612</v>
      </c>
      <c r="S116" t="s">
        <v>1193</v>
      </c>
      <c r="T116" t="s">
        <v>1193</v>
      </c>
      <c r="U116" t="s">
        <v>1196</v>
      </c>
      <c r="V116" t="s">
        <v>1196</v>
      </c>
      <c r="W116" t="s">
        <v>1193</v>
      </c>
      <c r="X116" t="s">
        <v>1193</v>
      </c>
      <c r="Y116" t="s">
        <v>1196</v>
      </c>
      <c r="Z116" t="s">
        <v>1196</v>
      </c>
      <c r="AA116" t="s">
        <v>1612</v>
      </c>
      <c r="AB116" t="s">
        <v>1612</v>
      </c>
      <c r="AC116">
        <v>42552</v>
      </c>
      <c r="AD116">
        <v>42461</v>
      </c>
      <c r="AE116" t="s">
        <v>1612</v>
      </c>
      <c r="AF116" t="s">
        <v>1612</v>
      </c>
      <c r="AG116">
        <v>42643</v>
      </c>
      <c r="AH116">
        <v>42461</v>
      </c>
      <c r="AI116" t="s">
        <v>1612</v>
      </c>
      <c r="AJ116" t="s">
        <v>1612</v>
      </c>
      <c r="AK116" t="s">
        <v>2958</v>
      </c>
      <c r="AL116" t="s">
        <v>2959</v>
      </c>
      <c r="AM116" t="s">
        <v>1612</v>
      </c>
      <c r="AN116" t="s">
        <v>1612</v>
      </c>
      <c r="AO116" t="s">
        <v>2960</v>
      </c>
      <c r="AP116" t="s">
        <v>2961</v>
      </c>
      <c r="AQ116">
        <v>13377</v>
      </c>
      <c r="AR116">
        <v>0</v>
      </c>
      <c r="AS116" t="s">
        <v>2962</v>
      </c>
      <c r="AT116" t="s">
        <v>402</v>
      </c>
      <c r="AU116">
        <v>68349000</v>
      </c>
      <c r="AV116">
        <v>68749000</v>
      </c>
      <c r="AW116">
        <v>68547000</v>
      </c>
      <c r="AX116">
        <v>70010000</v>
      </c>
      <c r="AY116">
        <v>68349000</v>
      </c>
      <c r="AZ116">
        <v>68749000</v>
      </c>
      <c r="BA116">
        <v>68547000</v>
      </c>
      <c r="BB116" t="s">
        <v>2963</v>
      </c>
      <c r="BC116">
        <v>69215000</v>
      </c>
      <c r="BD116">
        <v>72688000</v>
      </c>
      <c r="BE116">
        <v>67226000</v>
      </c>
      <c r="BF116">
        <v>72599000</v>
      </c>
      <c r="BG116">
        <v>69215000</v>
      </c>
      <c r="BH116">
        <v>72688000</v>
      </c>
      <c r="BI116">
        <v>67226000</v>
      </c>
      <c r="BJ116" t="s">
        <v>2963</v>
      </c>
      <c r="BK116" t="s">
        <v>2964</v>
      </c>
      <c r="BL116" t="s">
        <v>1216</v>
      </c>
      <c r="BM116" t="s">
        <v>2965</v>
      </c>
      <c r="BN116" t="s">
        <v>1214</v>
      </c>
      <c r="BO116" t="s">
        <v>2966</v>
      </c>
      <c r="BP116" t="s">
        <v>1214</v>
      </c>
      <c r="BQ116" t="s">
        <v>2967</v>
      </c>
      <c r="BR116" t="s">
        <v>1612</v>
      </c>
      <c r="BS116" t="s">
        <v>1214</v>
      </c>
      <c r="BT116" t="s">
        <v>2968</v>
      </c>
      <c r="BU116" t="s">
        <v>415</v>
      </c>
      <c r="BV116" t="s">
        <v>1194</v>
      </c>
      <c r="BW116" t="s">
        <v>1193</v>
      </c>
      <c r="BX116" t="s">
        <v>1193</v>
      </c>
      <c r="BY116" t="s">
        <v>1193</v>
      </c>
      <c r="BZ116" t="s">
        <v>1193</v>
      </c>
      <c r="CA116" t="s">
        <v>1193</v>
      </c>
      <c r="CB116" t="s">
        <v>1612</v>
      </c>
      <c r="CC116" t="s">
        <v>428</v>
      </c>
      <c r="CD116" t="s">
        <v>427</v>
      </c>
      <c r="CE116" t="s">
        <v>428</v>
      </c>
      <c r="CF116" t="s">
        <v>422</v>
      </c>
      <c r="CG116" t="s">
        <v>428</v>
      </c>
      <c r="CH116" t="s">
        <v>1612</v>
      </c>
      <c r="CI116" t="s">
        <v>1612</v>
      </c>
      <c r="CJ116" t="s">
        <v>1612</v>
      </c>
      <c r="CK116" t="s">
        <v>1612</v>
      </c>
      <c r="CL116" t="s">
        <v>1612</v>
      </c>
      <c r="CM116" t="s">
        <v>1612</v>
      </c>
      <c r="CN116" t="s">
        <v>1193</v>
      </c>
      <c r="CO116" t="s">
        <v>1193</v>
      </c>
      <c r="CP116" t="s">
        <v>1194</v>
      </c>
      <c r="CQ116" t="s">
        <v>1193</v>
      </c>
      <c r="CR116" t="s">
        <v>1193</v>
      </c>
      <c r="CS116" t="s">
        <v>1193</v>
      </c>
      <c r="CT116" t="s">
        <v>1193</v>
      </c>
      <c r="CU116" t="s">
        <v>1193</v>
      </c>
      <c r="CV116" t="s">
        <v>1194</v>
      </c>
      <c r="CW116" t="s">
        <v>1193</v>
      </c>
      <c r="CX116" t="s">
        <v>1193</v>
      </c>
      <c r="CY116" t="s">
        <v>1193</v>
      </c>
      <c r="CZ116" t="s">
        <v>1623</v>
      </c>
      <c r="DA116" t="s">
        <v>1622</v>
      </c>
      <c r="DB116" t="s">
        <v>1623</v>
      </c>
      <c r="DC116" t="s">
        <v>1622</v>
      </c>
      <c r="DD116" t="s">
        <v>1623</v>
      </c>
      <c r="DE116" t="s">
        <v>1623</v>
      </c>
      <c r="DF116" t="s">
        <v>1621</v>
      </c>
      <c r="DG116" t="s">
        <v>1623</v>
      </c>
      <c r="DH116" t="s">
        <v>1623</v>
      </c>
      <c r="DI116" t="s">
        <v>1623</v>
      </c>
      <c r="DJ116" t="s">
        <v>1623</v>
      </c>
      <c r="DK116" t="s">
        <v>1623</v>
      </c>
      <c r="DL116" t="s">
        <v>1623</v>
      </c>
      <c r="DM116" t="s">
        <v>1623</v>
      </c>
      <c r="DN116" t="s">
        <v>1621</v>
      </c>
      <c r="DO116" t="s">
        <v>1623</v>
      </c>
      <c r="DP116" t="s">
        <v>1623</v>
      </c>
      <c r="DQ116" t="s">
        <v>1623</v>
      </c>
      <c r="DR116" t="s">
        <v>1623</v>
      </c>
      <c r="DS116" t="s">
        <v>1623</v>
      </c>
      <c r="DT116" t="s">
        <v>1623</v>
      </c>
      <c r="DU116" t="s">
        <v>1623</v>
      </c>
      <c r="DV116" t="s">
        <v>1623</v>
      </c>
      <c r="DW116" t="s">
        <v>1623</v>
      </c>
      <c r="DX116" t="s">
        <v>1623</v>
      </c>
      <c r="DY116" t="s">
        <v>1623</v>
      </c>
      <c r="DZ116" t="s">
        <v>1623</v>
      </c>
      <c r="EA116" t="s">
        <v>1623</v>
      </c>
      <c r="EB116" t="s">
        <v>1623</v>
      </c>
      <c r="EC116" t="s">
        <v>1623</v>
      </c>
      <c r="ED116" t="s">
        <v>1623</v>
      </c>
      <c r="EE116" t="s">
        <v>1623</v>
      </c>
      <c r="EF116" t="s">
        <v>1623</v>
      </c>
      <c r="EG116" t="s">
        <v>1623</v>
      </c>
      <c r="EH116" t="s">
        <v>1623</v>
      </c>
      <c r="EI116" t="s">
        <v>1623</v>
      </c>
      <c r="EJ116" t="s">
        <v>1624</v>
      </c>
      <c r="EK116" t="s">
        <v>1624</v>
      </c>
      <c r="EL116" t="s">
        <v>1625</v>
      </c>
      <c r="EM116" t="s">
        <v>1624</v>
      </c>
      <c r="EN116" t="s">
        <v>1624</v>
      </c>
      <c r="EO116" t="s">
        <v>1624</v>
      </c>
      <c r="EP116" t="s">
        <v>1744</v>
      </c>
      <c r="EQ116" t="s">
        <v>1744</v>
      </c>
      <c r="ER116" t="s">
        <v>1744</v>
      </c>
      <c r="ES116" t="s">
        <v>1744</v>
      </c>
      <c r="ET116" t="s">
        <v>1744</v>
      </c>
      <c r="EU116" t="s">
        <v>1744</v>
      </c>
      <c r="EV116" t="s">
        <v>1659</v>
      </c>
      <c r="EW116">
        <v>165</v>
      </c>
      <c r="EX116">
        <v>14</v>
      </c>
      <c r="EY116">
        <v>8</v>
      </c>
      <c r="EZ116">
        <v>1</v>
      </c>
      <c r="FA116" t="s">
        <v>1628</v>
      </c>
      <c r="FB116" t="s">
        <v>1675</v>
      </c>
      <c r="FC116" t="s">
        <v>2969</v>
      </c>
    </row>
    <row r="117" spans="1:159">
      <c r="A117" t="s">
        <v>147</v>
      </c>
      <c r="B117" t="s">
        <v>146</v>
      </c>
      <c r="C117" t="s">
        <v>2970</v>
      </c>
      <c r="D117" t="s">
        <v>2971</v>
      </c>
      <c r="E117" t="s">
        <v>2972</v>
      </c>
      <c r="F117" t="s">
        <v>2973</v>
      </c>
      <c r="G117">
        <v>5</v>
      </c>
      <c r="H117">
        <v>1</v>
      </c>
      <c r="I117">
        <v>24</v>
      </c>
      <c r="J117">
        <v>4</v>
      </c>
      <c r="K117">
        <v>17</v>
      </c>
      <c r="L117">
        <v>9</v>
      </c>
      <c r="M117">
        <v>13</v>
      </c>
      <c r="N117">
        <v>67</v>
      </c>
      <c r="O117">
        <v>1</v>
      </c>
      <c r="P117" t="s">
        <v>1193</v>
      </c>
      <c r="Q117" t="s">
        <v>1612</v>
      </c>
      <c r="R117" t="s">
        <v>1612</v>
      </c>
      <c r="S117" t="s">
        <v>1193</v>
      </c>
      <c r="T117" t="s">
        <v>1193</v>
      </c>
      <c r="U117" t="s">
        <v>1193</v>
      </c>
      <c r="V117" t="s">
        <v>1193</v>
      </c>
      <c r="W117" t="s">
        <v>1193</v>
      </c>
      <c r="X117" t="s">
        <v>1193</v>
      </c>
      <c r="Y117" t="s">
        <v>1193</v>
      </c>
      <c r="Z117" t="s">
        <v>1193</v>
      </c>
      <c r="AA117" t="s">
        <v>1612</v>
      </c>
      <c r="AB117" t="s">
        <v>1612</v>
      </c>
      <c r="AC117" t="s">
        <v>1612</v>
      </c>
      <c r="AD117" t="s">
        <v>1612</v>
      </c>
      <c r="AE117" t="s">
        <v>1612</v>
      </c>
      <c r="AF117" t="s">
        <v>1612</v>
      </c>
      <c r="AG117" t="s">
        <v>1612</v>
      </c>
      <c r="AH117" t="s">
        <v>1612</v>
      </c>
      <c r="AI117" t="s">
        <v>1612</v>
      </c>
      <c r="AJ117" t="s">
        <v>1612</v>
      </c>
      <c r="AK117" t="s">
        <v>1612</v>
      </c>
      <c r="AL117" t="s">
        <v>1612</v>
      </c>
      <c r="AM117" t="s">
        <v>1612</v>
      </c>
      <c r="AN117" t="s">
        <v>1612</v>
      </c>
      <c r="AO117" t="s">
        <v>1612</v>
      </c>
      <c r="AP117" t="s">
        <v>1612</v>
      </c>
      <c r="AQ117">
        <v>7883</v>
      </c>
      <c r="AR117">
        <v>1135380</v>
      </c>
      <c r="AS117" t="s">
        <v>2974</v>
      </c>
      <c r="AT117" t="s">
        <v>402</v>
      </c>
      <c r="AU117">
        <v>5682250</v>
      </c>
      <c r="AV117">
        <v>4756128</v>
      </c>
      <c r="AW117">
        <v>5476186</v>
      </c>
      <c r="AX117">
        <v>5476186</v>
      </c>
      <c r="AY117">
        <v>5682250</v>
      </c>
      <c r="AZ117">
        <v>4756128</v>
      </c>
      <c r="BA117">
        <v>5476186</v>
      </c>
      <c r="BB117" t="s">
        <v>2975</v>
      </c>
      <c r="BC117">
        <v>4475755</v>
      </c>
      <c r="BD117">
        <v>4860227</v>
      </c>
      <c r="BE117">
        <v>6027384</v>
      </c>
      <c r="BF117">
        <v>6387384</v>
      </c>
      <c r="BG117">
        <v>4475755</v>
      </c>
      <c r="BH117">
        <v>4860227</v>
      </c>
      <c r="BI117">
        <v>6027384</v>
      </c>
      <c r="BJ117" t="s">
        <v>2975</v>
      </c>
      <c r="BK117" t="s">
        <v>2975</v>
      </c>
      <c r="BL117" t="s">
        <v>1214</v>
      </c>
      <c r="BM117" t="s">
        <v>2976</v>
      </c>
      <c r="BN117" t="s">
        <v>1214</v>
      </c>
      <c r="BO117" t="s">
        <v>2977</v>
      </c>
      <c r="BP117" t="s">
        <v>1214</v>
      </c>
      <c r="BQ117" t="s">
        <v>2978</v>
      </c>
      <c r="BR117" t="s">
        <v>1612</v>
      </c>
      <c r="BS117" t="s">
        <v>1215</v>
      </c>
      <c r="BT117" t="s">
        <v>2979</v>
      </c>
      <c r="BU117" t="s">
        <v>416</v>
      </c>
      <c r="BV117" t="s">
        <v>1194</v>
      </c>
      <c r="BW117" t="s">
        <v>1194</v>
      </c>
      <c r="BX117" t="s">
        <v>1193</v>
      </c>
      <c r="BY117" t="s">
        <v>1194</v>
      </c>
      <c r="BZ117" t="s">
        <v>1193</v>
      </c>
      <c r="CA117" t="s">
        <v>1194</v>
      </c>
      <c r="CB117" t="s">
        <v>1612</v>
      </c>
      <c r="CC117" t="s">
        <v>1612</v>
      </c>
      <c r="CD117" t="s">
        <v>422</v>
      </c>
      <c r="CE117" t="s">
        <v>1612</v>
      </c>
      <c r="CF117" t="s">
        <v>422</v>
      </c>
      <c r="CG117" t="s">
        <v>1612</v>
      </c>
      <c r="CH117" t="s">
        <v>1612</v>
      </c>
      <c r="CI117" t="s">
        <v>1612</v>
      </c>
      <c r="CJ117" t="s">
        <v>1612</v>
      </c>
      <c r="CK117" t="s">
        <v>1612</v>
      </c>
      <c r="CL117" t="s">
        <v>1612</v>
      </c>
      <c r="CM117" t="s">
        <v>1612</v>
      </c>
      <c r="CN117" t="s">
        <v>1193</v>
      </c>
      <c r="CO117" t="s">
        <v>1193</v>
      </c>
      <c r="CP117" t="s">
        <v>1193</v>
      </c>
      <c r="CQ117" t="s">
        <v>1193</v>
      </c>
      <c r="CR117" t="s">
        <v>1193</v>
      </c>
      <c r="CS117" t="s">
        <v>1193</v>
      </c>
      <c r="CT117" t="s">
        <v>1193</v>
      </c>
      <c r="CU117" t="s">
        <v>1193</v>
      </c>
      <c r="CV117" t="s">
        <v>1193</v>
      </c>
      <c r="CW117" t="s">
        <v>1193</v>
      </c>
      <c r="CX117" t="s">
        <v>1193</v>
      </c>
      <c r="CY117" t="s">
        <v>1193</v>
      </c>
      <c r="CZ117" t="s">
        <v>1621</v>
      </c>
      <c r="DA117" t="s">
        <v>1623</v>
      </c>
      <c r="DB117" t="s">
        <v>1623</v>
      </c>
      <c r="DC117" t="s">
        <v>1623</v>
      </c>
      <c r="DD117" t="s">
        <v>1623</v>
      </c>
      <c r="DE117" t="s">
        <v>1623</v>
      </c>
      <c r="DF117" t="s">
        <v>1621</v>
      </c>
      <c r="DG117" t="s">
        <v>1621</v>
      </c>
      <c r="DH117" t="s">
        <v>1623</v>
      </c>
      <c r="DI117" t="s">
        <v>1623</v>
      </c>
      <c r="DJ117" t="s">
        <v>1623</v>
      </c>
      <c r="DK117" t="s">
        <v>1623</v>
      </c>
      <c r="DL117" t="s">
        <v>1623</v>
      </c>
      <c r="DM117" t="s">
        <v>1623</v>
      </c>
      <c r="DN117" t="s">
        <v>1621</v>
      </c>
      <c r="DO117" t="s">
        <v>1623</v>
      </c>
      <c r="DP117" t="s">
        <v>1623</v>
      </c>
      <c r="DQ117" t="s">
        <v>1623</v>
      </c>
      <c r="DR117" t="s">
        <v>1623</v>
      </c>
      <c r="DS117" t="s">
        <v>1623</v>
      </c>
      <c r="DT117" t="s">
        <v>1623</v>
      </c>
      <c r="DU117" t="s">
        <v>1621</v>
      </c>
      <c r="DV117" t="s">
        <v>1623</v>
      </c>
      <c r="DW117" t="s">
        <v>1623</v>
      </c>
      <c r="DX117" t="s">
        <v>1623</v>
      </c>
      <c r="DY117" t="s">
        <v>1623</v>
      </c>
      <c r="DZ117" t="s">
        <v>1623</v>
      </c>
      <c r="EA117" t="s">
        <v>1623</v>
      </c>
      <c r="EB117" t="s">
        <v>1621</v>
      </c>
      <c r="EC117" t="s">
        <v>1623</v>
      </c>
      <c r="ED117" t="s">
        <v>1623</v>
      </c>
      <c r="EE117" t="s">
        <v>1623</v>
      </c>
      <c r="EF117" t="s">
        <v>1623</v>
      </c>
      <c r="EG117" t="s">
        <v>1623</v>
      </c>
      <c r="EH117" t="s">
        <v>1623</v>
      </c>
      <c r="EI117" t="s">
        <v>1621</v>
      </c>
      <c r="EJ117" t="s">
        <v>1657</v>
      </c>
      <c r="EK117" t="s">
        <v>1657</v>
      </c>
      <c r="EL117" t="s">
        <v>1657</v>
      </c>
      <c r="EM117" t="s">
        <v>1624</v>
      </c>
      <c r="EN117" t="s">
        <v>1657</v>
      </c>
      <c r="EO117" t="s">
        <v>1624</v>
      </c>
      <c r="EP117">
        <v>0</v>
      </c>
      <c r="EQ117">
        <v>0</v>
      </c>
      <c r="ER117">
        <v>0</v>
      </c>
      <c r="ES117">
        <v>42522</v>
      </c>
      <c r="ET117">
        <v>0</v>
      </c>
      <c r="EU117">
        <v>42614</v>
      </c>
      <c r="EV117" t="s">
        <v>1643</v>
      </c>
      <c r="EW117">
        <v>5</v>
      </c>
      <c r="EX117">
        <v>3</v>
      </c>
      <c r="EY117">
        <v>0</v>
      </c>
      <c r="EZ117">
        <v>1</v>
      </c>
      <c r="FA117" t="s">
        <v>1628</v>
      </c>
      <c r="FB117" t="s">
        <v>1628</v>
      </c>
      <c r="FC117" t="s">
        <v>2980</v>
      </c>
    </row>
    <row r="118" spans="1:159">
      <c r="A118" t="s">
        <v>145</v>
      </c>
      <c r="B118" t="s">
        <v>144</v>
      </c>
      <c r="C118" t="s">
        <v>2981</v>
      </c>
      <c r="D118" t="s">
        <v>2982</v>
      </c>
      <c r="E118" t="s">
        <v>2983</v>
      </c>
      <c r="F118" t="s">
        <v>2984</v>
      </c>
      <c r="G118">
        <v>5</v>
      </c>
      <c r="H118">
        <v>1</v>
      </c>
      <c r="I118">
        <v>24</v>
      </c>
      <c r="J118">
        <v>5</v>
      </c>
      <c r="K118">
        <v>17</v>
      </c>
      <c r="L118">
        <v>9</v>
      </c>
      <c r="M118">
        <v>13</v>
      </c>
      <c r="N118">
        <v>67</v>
      </c>
      <c r="O118">
        <v>1</v>
      </c>
      <c r="P118" t="s">
        <v>1193</v>
      </c>
      <c r="Q118" t="s">
        <v>1612</v>
      </c>
      <c r="R118" t="s">
        <v>1612</v>
      </c>
      <c r="S118" t="s">
        <v>1193</v>
      </c>
      <c r="T118" t="s">
        <v>1193</v>
      </c>
      <c r="U118" t="s">
        <v>1193</v>
      </c>
      <c r="V118" t="s">
        <v>1196</v>
      </c>
      <c r="W118" t="s">
        <v>1193</v>
      </c>
      <c r="X118" t="s">
        <v>1193</v>
      </c>
      <c r="Y118" t="s">
        <v>1196</v>
      </c>
      <c r="Z118" t="s">
        <v>1193</v>
      </c>
      <c r="AA118" t="s">
        <v>1612</v>
      </c>
      <c r="AB118" t="s">
        <v>1612</v>
      </c>
      <c r="AC118" t="s">
        <v>1612</v>
      </c>
      <c r="AD118">
        <v>42461</v>
      </c>
      <c r="AE118" t="s">
        <v>1612</v>
      </c>
      <c r="AF118" t="s">
        <v>1612</v>
      </c>
      <c r="AG118">
        <v>42461</v>
      </c>
      <c r="AH118" t="s">
        <v>1612</v>
      </c>
      <c r="AI118" t="s">
        <v>1612</v>
      </c>
      <c r="AJ118" t="s">
        <v>1612</v>
      </c>
      <c r="AK118" t="s">
        <v>1612</v>
      </c>
      <c r="AL118" t="s">
        <v>2985</v>
      </c>
      <c r="AM118" t="s">
        <v>1612</v>
      </c>
      <c r="AN118" t="s">
        <v>1612</v>
      </c>
      <c r="AO118" t="s">
        <v>2986</v>
      </c>
      <c r="AP118" t="s">
        <v>1612</v>
      </c>
      <c r="AQ118">
        <v>4572</v>
      </c>
      <c r="AR118">
        <v>0</v>
      </c>
      <c r="AS118" t="s">
        <v>2987</v>
      </c>
      <c r="AT118" t="s">
        <v>403</v>
      </c>
      <c r="AU118">
        <v>2191000</v>
      </c>
      <c r="AV118">
        <v>2190000</v>
      </c>
      <c r="AW118">
        <v>2191000</v>
      </c>
      <c r="AX118">
        <v>2190000</v>
      </c>
      <c r="AY118">
        <v>2191000</v>
      </c>
      <c r="AZ118">
        <v>2190000</v>
      </c>
      <c r="BA118">
        <v>2191000</v>
      </c>
      <c r="BB118">
        <v>0</v>
      </c>
      <c r="BC118">
        <v>1613000</v>
      </c>
      <c r="BD118">
        <v>1613000</v>
      </c>
      <c r="BE118">
        <v>2768000</v>
      </c>
      <c r="BF118">
        <v>2768000</v>
      </c>
      <c r="BG118">
        <v>1582000</v>
      </c>
      <c r="BH118">
        <v>1696000</v>
      </c>
      <c r="BI118">
        <v>1831000</v>
      </c>
      <c r="BJ118">
        <v>0</v>
      </c>
      <c r="BK118" t="s">
        <v>2988</v>
      </c>
      <c r="BL118" t="s">
        <v>1214</v>
      </c>
      <c r="BM118" t="s">
        <v>2989</v>
      </c>
      <c r="BN118" t="s">
        <v>1214</v>
      </c>
      <c r="BO118" t="s">
        <v>2990</v>
      </c>
      <c r="BP118" t="s">
        <v>1217</v>
      </c>
      <c r="BQ118" t="s">
        <v>2991</v>
      </c>
      <c r="BR118" t="s">
        <v>1612</v>
      </c>
      <c r="BS118" t="s">
        <v>1216</v>
      </c>
      <c r="BT118" t="s">
        <v>2992</v>
      </c>
      <c r="BU118" t="s">
        <v>417</v>
      </c>
      <c r="BV118" t="s">
        <v>1193</v>
      </c>
      <c r="BW118" t="s">
        <v>1193</v>
      </c>
      <c r="BX118" t="s">
        <v>1193</v>
      </c>
      <c r="BY118" t="s">
        <v>1193</v>
      </c>
      <c r="BZ118" t="s">
        <v>1193</v>
      </c>
      <c r="CA118" t="s">
        <v>1193</v>
      </c>
      <c r="CB118" t="s">
        <v>426</v>
      </c>
      <c r="CC118" t="s">
        <v>422</v>
      </c>
      <c r="CD118" t="s">
        <v>422</v>
      </c>
      <c r="CE118" t="s">
        <v>424</v>
      </c>
      <c r="CF118" t="s">
        <v>424</v>
      </c>
      <c r="CG118" t="s">
        <v>426</v>
      </c>
      <c r="CH118" t="s">
        <v>1612</v>
      </c>
      <c r="CI118" t="s">
        <v>1612</v>
      </c>
      <c r="CJ118" t="s">
        <v>1612</v>
      </c>
      <c r="CK118" t="s">
        <v>1612</v>
      </c>
      <c r="CL118" t="s">
        <v>1612</v>
      </c>
      <c r="CM118" t="s">
        <v>1612</v>
      </c>
      <c r="CN118" t="s">
        <v>1193</v>
      </c>
      <c r="CO118" t="s">
        <v>1193</v>
      </c>
      <c r="CP118" t="s">
        <v>1194</v>
      </c>
      <c r="CQ118" t="s">
        <v>1193</v>
      </c>
      <c r="CR118" t="s">
        <v>1193</v>
      </c>
      <c r="CS118" t="s">
        <v>1193</v>
      </c>
      <c r="CT118" t="s">
        <v>1193</v>
      </c>
      <c r="CU118" t="s">
        <v>1194</v>
      </c>
      <c r="CV118" t="s">
        <v>1194</v>
      </c>
      <c r="CW118" t="s">
        <v>1193</v>
      </c>
      <c r="CX118" t="s">
        <v>1193</v>
      </c>
      <c r="CY118" t="s">
        <v>1193</v>
      </c>
      <c r="CZ118" t="s">
        <v>1621</v>
      </c>
      <c r="DA118" t="s">
        <v>1621</v>
      </c>
      <c r="DB118" t="s">
        <v>1623</v>
      </c>
      <c r="DC118" t="s">
        <v>1621</v>
      </c>
      <c r="DD118" t="s">
        <v>1621</v>
      </c>
      <c r="DE118" t="s">
        <v>1623</v>
      </c>
      <c r="DF118" t="s">
        <v>1622</v>
      </c>
      <c r="DG118" t="s">
        <v>1622</v>
      </c>
      <c r="DH118" t="s">
        <v>1623</v>
      </c>
      <c r="DI118" t="s">
        <v>1623</v>
      </c>
      <c r="DJ118" t="s">
        <v>1623</v>
      </c>
      <c r="DK118" t="s">
        <v>1623</v>
      </c>
      <c r="DL118" t="s">
        <v>1623</v>
      </c>
      <c r="DM118" t="s">
        <v>1623</v>
      </c>
      <c r="DN118" t="s">
        <v>1623</v>
      </c>
      <c r="DO118" t="s">
        <v>1623</v>
      </c>
      <c r="DP118" t="s">
        <v>1623</v>
      </c>
      <c r="DQ118" t="s">
        <v>1623</v>
      </c>
      <c r="DR118" t="s">
        <v>1621</v>
      </c>
      <c r="DS118" t="s">
        <v>1623</v>
      </c>
      <c r="DT118" t="s">
        <v>1623</v>
      </c>
      <c r="DU118" t="s">
        <v>1622</v>
      </c>
      <c r="DV118" t="s">
        <v>1622</v>
      </c>
      <c r="DW118" t="s">
        <v>1623</v>
      </c>
      <c r="DX118" t="s">
        <v>1623</v>
      </c>
      <c r="DY118" t="s">
        <v>1623</v>
      </c>
      <c r="DZ118" t="s">
        <v>1623</v>
      </c>
      <c r="EA118" t="s">
        <v>1622</v>
      </c>
      <c r="EB118" t="s">
        <v>1622</v>
      </c>
      <c r="EC118" t="s">
        <v>1623</v>
      </c>
      <c r="ED118" t="s">
        <v>1623</v>
      </c>
      <c r="EE118" t="s">
        <v>1623</v>
      </c>
      <c r="EF118" t="s">
        <v>1623</v>
      </c>
      <c r="EG118" t="s">
        <v>1623</v>
      </c>
      <c r="EH118" t="s">
        <v>1623</v>
      </c>
      <c r="EI118" t="s">
        <v>1623</v>
      </c>
      <c r="EJ118" t="s">
        <v>1657</v>
      </c>
      <c r="EK118" t="s">
        <v>1624</v>
      </c>
      <c r="EL118" t="s">
        <v>1624</v>
      </c>
      <c r="EM118" t="s">
        <v>1657</v>
      </c>
      <c r="EN118" t="s">
        <v>1624</v>
      </c>
      <c r="EO118" t="s">
        <v>1624</v>
      </c>
      <c r="EP118">
        <v>0</v>
      </c>
      <c r="EQ118">
        <v>42704</v>
      </c>
      <c r="ER118">
        <v>42704</v>
      </c>
      <c r="ES118">
        <v>0</v>
      </c>
      <c r="ET118">
        <v>42704</v>
      </c>
      <c r="EU118">
        <v>42704</v>
      </c>
      <c r="EV118" t="s">
        <v>1626</v>
      </c>
      <c r="EW118">
        <v>0</v>
      </c>
      <c r="EX118">
        <v>0</v>
      </c>
      <c r="EY118">
        <v>0</v>
      </c>
      <c r="EZ118">
        <v>0</v>
      </c>
      <c r="FA118" t="s">
        <v>1627</v>
      </c>
      <c r="FB118" t="s">
        <v>1692</v>
      </c>
      <c r="FC118" t="s">
        <v>2993</v>
      </c>
    </row>
    <row r="119" spans="1:159">
      <c r="A119" t="s">
        <v>143</v>
      </c>
      <c r="B119" t="s">
        <v>142</v>
      </c>
      <c r="C119" t="s">
        <v>2994</v>
      </c>
      <c r="D119" t="s">
        <v>2995</v>
      </c>
      <c r="E119" t="s">
        <v>2996</v>
      </c>
      <c r="F119" t="s">
        <v>2997</v>
      </c>
      <c r="G119">
        <v>5</v>
      </c>
      <c r="H119">
        <v>1</v>
      </c>
      <c r="I119">
        <v>24</v>
      </c>
      <c r="J119">
        <v>5</v>
      </c>
      <c r="K119">
        <v>17</v>
      </c>
      <c r="L119">
        <v>9</v>
      </c>
      <c r="M119">
        <v>13</v>
      </c>
      <c r="N119">
        <v>67</v>
      </c>
      <c r="O119">
        <v>1</v>
      </c>
      <c r="P119" t="s">
        <v>1193</v>
      </c>
      <c r="Q119" t="s">
        <v>1612</v>
      </c>
      <c r="R119" t="s">
        <v>1612</v>
      </c>
      <c r="S119" t="s">
        <v>1193</v>
      </c>
      <c r="T119" t="s">
        <v>1193</v>
      </c>
      <c r="U119" t="s">
        <v>1193</v>
      </c>
      <c r="V119" t="s">
        <v>1196</v>
      </c>
      <c r="W119" t="s">
        <v>1193</v>
      </c>
      <c r="X119" t="s">
        <v>1193</v>
      </c>
      <c r="Y119" t="s">
        <v>1196</v>
      </c>
      <c r="Z119" t="s">
        <v>1193</v>
      </c>
      <c r="AA119" t="s">
        <v>1612</v>
      </c>
      <c r="AB119" t="s">
        <v>1612</v>
      </c>
      <c r="AC119" t="s">
        <v>1612</v>
      </c>
      <c r="AD119">
        <v>42400</v>
      </c>
      <c r="AE119" t="s">
        <v>1612</v>
      </c>
      <c r="AF119" t="s">
        <v>1612</v>
      </c>
      <c r="AG119">
        <v>42643</v>
      </c>
      <c r="AH119" t="s">
        <v>1612</v>
      </c>
      <c r="AI119" t="s">
        <v>1612</v>
      </c>
      <c r="AJ119" t="s">
        <v>1612</v>
      </c>
      <c r="AK119" t="s">
        <v>1612</v>
      </c>
      <c r="AL119" t="s">
        <v>2998</v>
      </c>
      <c r="AM119" t="s">
        <v>1612</v>
      </c>
      <c r="AN119" t="s">
        <v>1612</v>
      </c>
      <c r="AO119" t="s">
        <v>2999</v>
      </c>
      <c r="AP119" t="s">
        <v>1612</v>
      </c>
      <c r="AQ119">
        <v>7220</v>
      </c>
      <c r="AR119">
        <v>0</v>
      </c>
      <c r="AS119">
        <v>0</v>
      </c>
      <c r="AT119" t="s">
        <v>403</v>
      </c>
      <c r="AU119">
        <v>3778500</v>
      </c>
      <c r="AV119">
        <v>3778500</v>
      </c>
      <c r="AW119">
        <v>3778500</v>
      </c>
      <c r="AX119">
        <v>3778500</v>
      </c>
      <c r="AY119">
        <v>3778500</v>
      </c>
      <c r="AZ119">
        <v>3778500</v>
      </c>
      <c r="BA119">
        <v>3778500</v>
      </c>
      <c r="BB119">
        <v>0</v>
      </c>
      <c r="BC119">
        <v>3778500</v>
      </c>
      <c r="BD119">
        <v>3778500</v>
      </c>
      <c r="BE119">
        <v>3778500</v>
      </c>
      <c r="BF119">
        <v>3778500</v>
      </c>
      <c r="BG119">
        <v>3778500</v>
      </c>
      <c r="BH119">
        <v>3778500</v>
      </c>
      <c r="BI119">
        <v>3778500</v>
      </c>
      <c r="BJ119">
        <v>0</v>
      </c>
      <c r="BK119" t="s">
        <v>3000</v>
      </c>
      <c r="BL119" t="s">
        <v>1214</v>
      </c>
      <c r="BM119" t="s">
        <v>3001</v>
      </c>
      <c r="BN119" t="s">
        <v>1215</v>
      </c>
      <c r="BO119" t="s">
        <v>3002</v>
      </c>
      <c r="BP119" t="s">
        <v>1214</v>
      </c>
      <c r="BQ119" t="s">
        <v>3003</v>
      </c>
      <c r="BR119" t="s">
        <v>1612</v>
      </c>
      <c r="BS119" t="s">
        <v>1217</v>
      </c>
      <c r="BT119" t="s">
        <v>3004</v>
      </c>
      <c r="BU119" t="s">
        <v>417</v>
      </c>
      <c r="BV119" t="s">
        <v>1194</v>
      </c>
      <c r="BW119" t="s">
        <v>1194</v>
      </c>
      <c r="BX119" t="s">
        <v>1194</v>
      </c>
      <c r="BY119" t="s">
        <v>1194</v>
      </c>
      <c r="BZ119" t="s">
        <v>1194</v>
      </c>
      <c r="CA119" t="s">
        <v>1194</v>
      </c>
      <c r="CB119" t="s">
        <v>1612</v>
      </c>
      <c r="CC119" t="s">
        <v>1612</v>
      </c>
      <c r="CD119" t="s">
        <v>1612</v>
      </c>
      <c r="CE119" t="s">
        <v>1612</v>
      </c>
      <c r="CF119" t="s">
        <v>1612</v>
      </c>
      <c r="CG119" t="s">
        <v>1612</v>
      </c>
      <c r="CH119" t="s">
        <v>1612</v>
      </c>
      <c r="CI119" t="s">
        <v>1612</v>
      </c>
      <c r="CJ119" t="s">
        <v>1612</v>
      </c>
      <c r="CK119" t="s">
        <v>1612</v>
      </c>
      <c r="CL119" t="s">
        <v>1612</v>
      </c>
      <c r="CM119" t="s">
        <v>1612</v>
      </c>
      <c r="CN119" t="s">
        <v>1193</v>
      </c>
      <c r="CO119" t="s">
        <v>1193</v>
      </c>
      <c r="CP119" t="s">
        <v>1193</v>
      </c>
      <c r="CQ119" t="s">
        <v>1193</v>
      </c>
      <c r="CR119" t="s">
        <v>1193</v>
      </c>
      <c r="CS119" t="s">
        <v>1193</v>
      </c>
      <c r="CT119" t="s">
        <v>1193</v>
      </c>
      <c r="CU119" t="s">
        <v>1193</v>
      </c>
      <c r="CV119" t="s">
        <v>1194</v>
      </c>
      <c r="CW119" t="s">
        <v>1193</v>
      </c>
      <c r="CX119" t="s">
        <v>1193</v>
      </c>
      <c r="CY119" t="s">
        <v>1193</v>
      </c>
      <c r="CZ119" t="s">
        <v>1621</v>
      </c>
      <c r="DA119" t="s">
        <v>1621</v>
      </c>
      <c r="DB119" t="s">
        <v>1623</v>
      </c>
      <c r="DC119" t="s">
        <v>1621</v>
      </c>
      <c r="DD119" t="s">
        <v>1623</v>
      </c>
      <c r="DE119" t="s">
        <v>1621</v>
      </c>
      <c r="DF119" t="s">
        <v>1621</v>
      </c>
      <c r="DG119" t="s">
        <v>1621</v>
      </c>
      <c r="DH119" t="s">
        <v>1623</v>
      </c>
      <c r="DI119" t="s">
        <v>1621</v>
      </c>
      <c r="DJ119" t="s">
        <v>1622</v>
      </c>
      <c r="DK119" t="s">
        <v>1621</v>
      </c>
      <c r="DL119" t="s">
        <v>1623</v>
      </c>
      <c r="DM119" t="s">
        <v>1621</v>
      </c>
      <c r="DN119" t="s">
        <v>1622</v>
      </c>
      <c r="DO119" t="s">
        <v>1622</v>
      </c>
      <c r="DP119" t="s">
        <v>1621</v>
      </c>
      <c r="DQ119" t="s">
        <v>1623</v>
      </c>
      <c r="DR119" t="s">
        <v>1621</v>
      </c>
      <c r="DS119" t="s">
        <v>1621</v>
      </c>
      <c r="DT119" t="s">
        <v>1622</v>
      </c>
      <c r="DU119" t="s">
        <v>1622</v>
      </c>
      <c r="DV119" t="s">
        <v>1622</v>
      </c>
      <c r="DW119" t="s">
        <v>1621</v>
      </c>
      <c r="DX119" t="s">
        <v>1623</v>
      </c>
      <c r="DY119" t="s">
        <v>1623</v>
      </c>
      <c r="DZ119" t="s">
        <v>1621</v>
      </c>
      <c r="EA119" t="s">
        <v>1622</v>
      </c>
      <c r="EB119" t="s">
        <v>1623</v>
      </c>
      <c r="EC119" t="s">
        <v>1623</v>
      </c>
      <c r="ED119" t="s">
        <v>1621</v>
      </c>
      <c r="EE119" t="s">
        <v>1621</v>
      </c>
      <c r="EF119" t="s">
        <v>1623</v>
      </c>
      <c r="EG119" t="s">
        <v>1621</v>
      </c>
      <c r="EH119" t="s">
        <v>1623</v>
      </c>
      <c r="EI119" t="s">
        <v>1621</v>
      </c>
      <c r="EJ119" t="s">
        <v>1624</v>
      </c>
      <c r="EK119" t="s">
        <v>1624</v>
      </c>
      <c r="EL119" t="s">
        <v>1624</v>
      </c>
      <c r="EM119" t="s">
        <v>1624</v>
      </c>
      <c r="EN119" t="s">
        <v>1624</v>
      </c>
      <c r="EO119" t="s">
        <v>1624</v>
      </c>
      <c r="EP119">
        <v>43189</v>
      </c>
      <c r="EQ119">
        <v>43189</v>
      </c>
      <c r="ER119">
        <v>43189</v>
      </c>
      <c r="ES119">
        <v>42551</v>
      </c>
      <c r="ET119">
        <v>43189</v>
      </c>
      <c r="EU119">
        <v>43189</v>
      </c>
      <c r="EV119" t="s">
        <v>1706</v>
      </c>
      <c r="EW119">
        <v>2</v>
      </c>
      <c r="EX119">
        <v>2</v>
      </c>
      <c r="EY119">
        <v>0</v>
      </c>
      <c r="EZ119">
        <v>1</v>
      </c>
      <c r="FA119" t="s">
        <v>1627</v>
      </c>
      <c r="FB119" t="s">
        <v>1627</v>
      </c>
      <c r="FC119" t="s">
        <v>3005</v>
      </c>
    </row>
    <row r="120" spans="1:159">
      <c r="A120" t="s">
        <v>141</v>
      </c>
      <c r="B120" t="s">
        <v>140</v>
      </c>
      <c r="C120" t="s">
        <v>3006</v>
      </c>
      <c r="D120" t="s">
        <v>3007</v>
      </c>
      <c r="E120" t="s">
        <v>3008</v>
      </c>
      <c r="F120" t="s">
        <v>3009</v>
      </c>
      <c r="G120">
        <v>5</v>
      </c>
      <c r="H120">
        <v>1</v>
      </c>
      <c r="I120">
        <v>24</v>
      </c>
      <c r="J120">
        <v>5</v>
      </c>
      <c r="K120">
        <v>17</v>
      </c>
      <c r="L120">
        <v>9</v>
      </c>
      <c r="M120">
        <v>13</v>
      </c>
      <c r="N120">
        <v>67</v>
      </c>
      <c r="O120">
        <v>1</v>
      </c>
      <c r="P120" t="s">
        <v>1193</v>
      </c>
      <c r="Q120" t="s">
        <v>1612</v>
      </c>
      <c r="R120" t="s">
        <v>1612</v>
      </c>
      <c r="S120" t="s">
        <v>1193</v>
      </c>
      <c r="T120" t="s">
        <v>1193</v>
      </c>
      <c r="U120" t="s">
        <v>1193</v>
      </c>
      <c r="V120" t="s">
        <v>1193</v>
      </c>
      <c r="W120" t="s">
        <v>1193</v>
      </c>
      <c r="X120" t="s">
        <v>1193</v>
      </c>
      <c r="Y120" t="s">
        <v>1193</v>
      </c>
      <c r="Z120" t="s">
        <v>1193</v>
      </c>
      <c r="AA120" t="s">
        <v>1612</v>
      </c>
      <c r="AB120" t="s">
        <v>1612</v>
      </c>
      <c r="AC120" t="s">
        <v>1612</v>
      </c>
      <c r="AD120" t="s">
        <v>1612</v>
      </c>
      <c r="AE120" t="s">
        <v>1612</v>
      </c>
      <c r="AF120" t="s">
        <v>1612</v>
      </c>
      <c r="AG120" t="s">
        <v>1612</v>
      </c>
      <c r="AH120" t="s">
        <v>1612</v>
      </c>
      <c r="AI120" t="s">
        <v>1612</v>
      </c>
      <c r="AJ120" t="s">
        <v>1612</v>
      </c>
      <c r="AK120" t="s">
        <v>1612</v>
      </c>
      <c r="AL120" t="s">
        <v>1612</v>
      </c>
      <c r="AM120" t="s">
        <v>1612</v>
      </c>
      <c r="AN120" t="s">
        <v>1612</v>
      </c>
      <c r="AO120" t="s">
        <v>1612</v>
      </c>
      <c r="AP120" t="s">
        <v>1612</v>
      </c>
      <c r="AQ120">
        <v>16321</v>
      </c>
      <c r="AR120">
        <v>0</v>
      </c>
      <c r="AS120">
        <v>0</v>
      </c>
      <c r="AT120" t="s">
        <v>402</v>
      </c>
      <c r="AU120">
        <v>11914500</v>
      </c>
      <c r="AV120">
        <v>9809500</v>
      </c>
      <c r="AW120">
        <v>9809500</v>
      </c>
      <c r="AX120">
        <v>9809500</v>
      </c>
      <c r="AY120">
        <v>11914500</v>
      </c>
      <c r="AZ120">
        <v>9809500</v>
      </c>
      <c r="BA120">
        <v>9809500</v>
      </c>
      <c r="BB120" t="s">
        <v>3010</v>
      </c>
      <c r="BC120">
        <v>10335750</v>
      </c>
      <c r="BD120">
        <v>10335750</v>
      </c>
      <c r="BE120">
        <v>10335750</v>
      </c>
      <c r="BF120">
        <v>10335750</v>
      </c>
      <c r="BG120">
        <v>10335750</v>
      </c>
      <c r="BH120">
        <v>10335750</v>
      </c>
      <c r="BI120">
        <v>10335750</v>
      </c>
      <c r="BJ120" t="s">
        <v>3010</v>
      </c>
      <c r="BK120" t="s">
        <v>3011</v>
      </c>
      <c r="BL120" t="s">
        <v>1214</v>
      </c>
      <c r="BM120" t="s">
        <v>3012</v>
      </c>
      <c r="BN120" t="s">
        <v>1217</v>
      </c>
      <c r="BO120" t="s">
        <v>3013</v>
      </c>
      <c r="BP120" t="s">
        <v>1217</v>
      </c>
      <c r="BQ120" t="s">
        <v>3014</v>
      </c>
      <c r="BR120" t="s">
        <v>1612</v>
      </c>
      <c r="BS120" t="s">
        <v>1217</v>
      </c>
      <c r="BT120" t="s">
        <v>3015</v>
      </c>
      <c r="BU120" t="s">
        <v>419</v>
      </c>
      <c r="BV120" t="s">
        <v>1193</v>
      </c>
      <c r="BW120" t="s">
        <v>1193</v>
      </c>
      <c r="BX120" t="s">
        <v>1193</v>
      </c>
      <c r="BY120" t="s">
        <v>1193</v>
      </c>
      <c r="BZ120" t="s">
        <v>1193</v>
      </c>
      <c r="CA120" t="s">
        <v>1193</v>
      </c>
      <c r="CB120" t="s">
        <v>426</v>
      </c>
      <c r="CC120" t="s">
        <v>428</v>
      </c>
      <c r="CD120" t="s">
        <v>427</v>
      </c>
      <c r="CE120" t="s">
        <v>427</v>
      </c>
      <c r="CF120" t="s">
        <v>428</v>
      </c>
      <c r="CG120" t="s">
        <v>428</v>
      </c>
      <c r="CH120" t="s">
        <v>1612</v>
      </c>
      <c r="CI120" t="s">
        <v>1612</v>
      </c>
      <c r="CJ120" t="s">
        <v>1612</v>
      </c>
      <c r="CK120" t="s">
        <v>1612</v>
      </c>
      <c r="CL120" t="s">
        <v>1612</v>
      </c>
      <c r="CM120" t="s">
        <v>1612</v>
      </c>
      <c r="CN120" t="s">
        <v>1193</v>
      </c>
      <c r="CO120" t="s">
        <v>1193</v>
      </c>
      <c r="CP120" t="s">
        <v>1193</v>
      </c>
      <c r="CQ120" t="s">
        <v>1193</v>
      </c>
      <c r="CR120" t="s">
        <v>1193</v>
      </c>
      <c r="CS120" t="s">
        <v>1193</v>
      </c>
      <c r="CT120" t="s">
        <v>1193</v>
      </c>
      <c r="CU120" t="s">
        <v>1193</v>
      </c>
      <c r="CV120" t="s">
        <v>1193</v>
      </c>
      <c r="CW120" t="s">
        <v>1193</v>
      </c>
      <c r="CX120" t="s">
        <v>1193</v>
      </c>
      <c r="CY120" t="s">
        <v>1193</v>
      </c>
      <c r="CZ120" t="s">
        <v>1622</v>
      </c>
      <c r="DA120" t="s">
        <v>1622</v>
      </c>
      <c r="DB120" t="s">
        <v>1623</v>
      </c>
      <c r="DC120" t="s">
        <v>1622</v>
      </c>
      <c r="DD120" t="s">
        <v>1622</v>
      </c>
      <c r="DE120" t="s">
        <v>1622</v>
      </c>
      <c r="DF120" t="s">
        <v>1622</v>
      </c>
      <c r="DG120" t="s">
        <v>1622</v>
      </c>
      <c r="DH120" t="s">
        <v>1623</v>
      </c>
      <c r="DI120" t="s">
        <v>1622</v>
      </c>
      <c r="DJ120" t="s">
        <v>1622</v>
      </c>
      <c r="DK120" t="s">
        <v>1622</v>
      </c>
      <c r="DL120" t="s">
        <v>1623</v>
      </c>
      <c r="DM120" t="s">
        <v>1623</v>
      </c>
      <c r="DN120" t="s">
        <v>1623</v>
      </c>
      <c r="DO120" t="s">
        <v>1623</v>
      </c>
      <c r="DP120" t="s">
        <v>1623</v>
      </c>
      <c r="DQ120" t="s">
        <v>1623</v>
      </c>
      <c r="DR120" t="s">
        <v>1622</v>
      </c>
      <c r="DS120" t="s">
        <v>1622</v>
      </c>
      <c r="DT120" t="s">
        <v>1623</v>
      </c>
      <c r="DU120" t="s">
        <v>1622</v>
      </c>
      <c r="DV120" t="s">
        <v>1622</v>
      </c>
      <c r="DW120" t="s">
        <v>1622</v>
      </c>
      <c r="DX120" t="s">
        <v>1622</v>
      </c>
      <c r="DY120" t="s">
        <v>1622</v>
      </c>
      <c r="DZ120" t="s">
        <v>1623</v>
      </c>
      <c r="EA120" t="s">
        <v>1622</v>
      </c>
      <c r="EB120" t="s">
        <v>1622</v>
      </c>
      <c r="EC120" t="s">
        <v>1622</v>
      </c>
      <c r="ED120" t="s">
        <v>1622</v>
      </c>
      <c r="EE120" t="s">
        <v>1622</v>
      </c>
      <c r="EF120" t="s">
        <v>1623</v>
      </c>
      <c r="EG120" t="s">
        <v>1622</v>
      </c>
      <c r="EH120" t="s">
        <v>1622</v>
      </c>
      <c r="EI120" t="s">
        <v>1622</v>
      </c>
      <c r="EJ120" t="s">
        <v>1624</v>
      </c>
      <c r="EK120" t="s">
        <v>1624</v>
      </c>
      <c r="EL120" t="s">
        <v>1624</v>
      </c>
      <c r="EM120" t="s">
        <v>1624</v>
      </c>
      <c r="EN120" t="s">
        <v>1624</v>
      </c>
      <c r="EO120" t="s">
        <v>1624</v>
      </c>
      <c r="EP120" t="s">
        <v>1613</v>
      </c>
      <c r="EQ120" t="s">
        <v>1613</v>
      </c>
      <c r="ER120" t="s">
        <v>1613</v>
      </c>
      <c r="ES120" t="s">
        <v>1613</v>
      </c>
      <c r="ET120" t="s">
        <v>1613</v>
      </c>
      <c r="EU120" t="s">
        <v>1613</v>
      </c>
      <c r="EV120" t="s">
        <v>1643</v>
      </c>
      <c r="EW120">
        <v>50</v>
      </c>
      <c r="EX120">
        <v>0</v>
      </c>
      <c r="EY120">
        <v>1</v>
      </c>
      <c r="EZ120">
        <v>0.96</v>
      </c>
      <c r="FA120" t="s">
        <v>1627</v>
      </c>
      <c r="FB120" t="s">
        <v>1627</v>
      </c>
      <c r="FC120" t="s">
        <v>3016</v>
      </c>
    </row>
    <row r="121" spans="1:159">
      <c r="A121" t="s">
        <v>139</v>
      </c>
      <c r="B121" t="s">
        <v>138</v>
      </c>
      <c r="C121" t="s">
        <v>3017</v>
      </c>
      <c r="D121" t="s">
        <v>3018</v>
      </c>
      <c r="E121" t="s">
        <v>3019</v>
      </c>
      <c r="F121" t="s">
        <v>3020</v>
      </c>
      <c r="G121">
        <v>5</v>
      </c>
      <c r="H121">
        <v>1</v>
      </c>
      <c r="I121">
        <v>24</v>
      </c>
      <c r="J121">
        <v>5</v>
      </c>
      <c r="K121">
        <v>17</v>
      </c>
      <c r="L121">
        <v>9</v>
      </c>
      <c r="M121">
        <v>13</v>
      </c>
      <c r="N121">
        <v>67</v>
      </c>
      <c r="O121">
        <v>1</v>
      </c>
      <c r="P121" t="s">
        <v>1193</v>
      </c>
      <c r="Q121" t="s">
        <v>1612</v>
      </c>
      <c r="R121" t="s">
        <v>1612</v>
      </c>
      <c r="S121" t="s">
        <v>1193</v>
      </c>
      <c r="T121" t="s">
        <v>1193</v>
      </c>
      <c r="U121" t="s">
        <v>1196</v>
      </c>
      <c r="V121" t="s">
        <v>1193</v>
      </c>
      <c r="W121" t="s">
        <v>1193</v>
      </c>
      <c r="X121" t="s">
        <v>1193</v>
      </c>
      <c r="Y121" t="s">
        <v>1193</v>
      </c>
      <c r="Z121" t="s">
        <v>1193</v>
      </c>
      <c r="AA121" t="s">
        <v>1612</v>
      </c>
      <c r="AB121" t="s">
        <v>1612</v>
      </c>
      <c r="AC121">
        <v>42460</v>
      </c>
      <c r="AD121" t="s">
        <v>1612</v>
      </c>
      <c r="AE121" t="s">
        <v>1612</v>
      </c>
      <c r="AF121" t="s">
        <v>1612</v>
      </c>
      <c r="AG121" t="s">
        <v>1612</v>
      </c>
      <c r="AH121" t="s">
        <v>1612</v>
      </c>
      <c r="AI121" t="s">
        <v>1612</v>
      </c>
      <c r="AJ121" t="s">
        <v>1612</v>
      </c>
      <c r="AK121" t="s">
        <v>3021</v>
      </c>
      <c r="AL121" t="s">
        <v>1612</v>
      </c>
      <c r="AM121" t="s">
        <v>1612</v>
      </c>
      <c r="AN121" t="s">
        <v>1612</v>
      </c>
      <c r="AO121" t="s">
        <v>1612</v>
      </c>
      <c r="AP121" t="s">
        <v>1612</v>
      </c>
      <c r="AQ121">
        <v>6553</v>
      </c>
      <c r="AR121">
        <v>0</v>
      </c>
      <c r="AS121">
        <v>0</v>
      </c>
      <c r="AT121" t="s">
        <v>402</v>
      </c>
      <c r="AU121">
        <v>4187750</v>
      </c>
      <c r="AV121">
        <v>4187750</v>
      </c>
      <c r="AW121">
        <v>4187750</v>
      </c>
      <c r="AX121">
        <v>4187750</v>
      </c>
      <c r="AY121">
        <v>4187750</v>
      </c>
      <c r="AZ121">
        <v>4187750</v>
      </c>
      <c r="BA121">
        <v>4187750</v>
      </c>
      <c r="BB121" t="s">
        <v>1613</v>
      </c>
      <c r="BC121">
        <v>4075000</v>
      </c>
      <c r="BD121">
        <v>4351447.5</v>
      </c>
      <c r="BE121">
        <v>5408771.75</v>
      </c>
      <c r="BF121">
        <v>5408771.75</v>
      </c>
      <c r="BG121">
        <v>4075000</v>
      </c>
      <c r="BH121">
        <v>4351447.5</v>
      </c>
      <c r="BI121">
        <v>5408771.75</v>
      </c>
      <c r="BJ121" t="s">
        <v>1613</v>
      </c>
      <c r="BK121" t="s">
        <v>3022</v>
      </c>
      <c r="BL121" t="s">
        <v>1214</v>
      </c>
      <c r="BM121" t="s">
        <v>3023</v>
      </c>
      <c r="BN121" t="s">
        <v>1216</v>
      </c>
      <c r="BO121" t="s">
        <v>3024</v>
      </c>
      <c r="BP121" t="s">
        <v>1215</v>
      </c>
      <c r="BQ121" t="s">
        <v>3025</v>
      </c>
      <c r="BR121" t="s">
        <v>1612</v>
      </c>
      <c r="BS121" t="s">
        <v>1216</v>
      </c>
      <c r="BT121" t="s">
        <v>3026</v>
      </c>
      <c r="BU121" t="s">
        <v>419</v>
      </c>
      <c r="BV121" t="s">
        <v>1193</v>
      </c>
      <c r="BW121" t="s">
        <v>1193</v>
      </c>
      <c r="BX121" t="s">
        <v>1193</v>
      </c>
      <c r="BY121" t="s">
        <v>1193</v>
      </c>
      <c r="BZ121" t="s">
        <v>1193</v>
      </c>
      <c r="CA121" t="s">
        <v>1193</v>
      </c>
      <c r="CB121" t="s">
        <v>425</v>
      </c>
      <c r="CC121" t="s">
        <v>427</v>
      </c>
      <c r="CD121" t="s">
        <v>427</v>
      </c>
      <c r="CE121" t="s">
        <v>421</v>
      </c>
      <c r="CF121" t="s">
        <v>422</v>
      </c>
      <c r="CG121" t="s">
        <v>428</v>
      </c>
      <c r="CH121" t="s">
        <v>3027</v>
      </c>
      <c r="CI121" t="s">
        <v>3028</v>
      </c>
      <c r="CJ121" t="s">
        <v>1612</v>
      </c>
      <c r="CK121" t="s">
        <v>3029</v>
      </c>
      <c r="CL121" t="s">
        <v>3030</v>
      </c>
      <c r="CM121" t="s">
        <v>3031</v>
      </c>
      <c r="CN121" t="s">
        <v>1193</v>
      </c>
      <c r="CO121" t="s">
        <v>1193</v>
      </c>
      <c r="CP121" t="s">
        <v>1193</v>
      </c>
      <c r="CQ121" t="s">
        <v>1193</v>
      </c>
      <c r="CR121" t="s">
        <v>1193</v>
      </c>
      <c r="CS121" t="s">
        <v>1193</v>
      </c>
      <c r="CT121" t="s">
        <v>1193</v>
      </c>
      <c r="CU121" t="s">
        <v>1193</v>
      </c>
      <c r="CV121" t="s">
        <v>1194</v>
      </c>
      <c r="CW121" t="s">
        <v>1193</v>
      </c>
      <c r="CX121" t="s">
        <v>1193</v>
      </c>
      <c r="CY121" t="s">
        <v>1193</v>
      </c>
      <c r="CZ121" t="s">
        <v>1622</v>
      </c>
      <c r="DA121" t="s">
        <v>1622</v>
      </c>
      <c r="DB121" t="s">
        <v>1622</v>
      </c>
      <c r="DC121" t="s">
        <v>1622</v>
      </c>
      <c r="DD121" t="s">
        <v>1622</v>
      </c>
      <c r="DE121" t="s">
        <v>1622</v>
      </c>
      <c r="DF121" t="s">
        <v>1622</v>
      </c>
      <c r="DG121" t="s">
        <v>1622</v>
      </c>
      <c r="DH121" t="s">
        <v>1622</v>
      </c>
      <c r="DI121" t="s">
        <v>1622</v>
      </c>
      <c r="DJ121" t="s">
        <v>1622</v>
      </c>
      <c r="DK121" t="s">
        <v>1622</v>
      </c>
      <c r="DL121" t="s">
        <v>1622</v>
      </c>
      <c r="DM121" t="s">
        <v>1622</v>
      </c>
      <c r="DN121" t="s">
        <v>1622</v>
      </c>
      <c r="DO121" t="s">
        <v>1622</v>
      </c>
      <c r="DP121" t="s">
        <v>1622</v>
      </c>
      <c r="DQ121" t="s">
        <v>1622</v>
      </c>
      <c r="DR121" t="s">
        <v>1622</v>
      </c>
      <c r="DS121" t="s">
        <v>1622</v>
      </c>
      <c r="DT121" t="s">
        <v>1622</v>
      </c>
      <c r="DU121" t="s">
        <v>1622</v>
      </c>
      <c r="DV121" t="s">
        <v>1622</v>
      </c>
      <c r="DW121" t="s">
        <v>1622</v>
      </c>
      <c r="DX121" t="s">
        <v>1622</v>
      </c>
      <c r="DY121" t="s">
        <v>1622</v>
      </c>
      <c r="DZ121" t="s">
        <v>1622</v>
      </c>
      <c r="EA121" t="s">
        <v>1622</v>
      </c>
      <c r="EB121" t="s">
        <v>1622</v>
      </c>
      <c r="EC121" t="s">
        <v>1622</v>
      </c>
      <c r="ED121" t="s">
        <v>1622</v>
      </c>
      <c r="EE121" t="s">
        <v>1622</v>
      </c>
      <c r="EF121" t="s">
        <v>1622</v>
      </c>
      <c r="EG121" t="s">
        <v>1622</v>
      </c>
      <c r="EH121" t="s">
        <v>1622</v>
      </c>
      <c r="EI121" t="s">
        <v>1622</v>
      </c>
      <c r="EJ121" t="s">
        <v>1624</v>
      </c>
      <c r="EK121" t="s">
        <v>1624</v>
      </c>
      <c r="EL121" t="s">
        <v>1624</v>
      </c>
      <c r="EM121" t="s">
        <v>1624</v>
      </c>
      <c r="EN121" t="s">
        <v>1624</v>
      </c>
      <c r="EO121" t="s">
        <v>1624</v>
      </c>
      <c r="EP121" t="s">
        <v>1823</v>
      </c>
      <c r="EQ121" t="s">
        <v>1823</v>
      </c>
      <c r="ER121" t="s">
        <v>1823</v>
      </c>
      <c r="ES121" t="s">
        <v>1823</v>
      </c>
      <c r="ET121" t="s">
        <v>1823</v>
      </c>
      <c r="EU121" t="s">
        <v>1823</v>
      </c>
      <c r="EV121" t="s">
        <v>1626</v>
      </c>
      <c r="EW121">
        <v>6</v>
      </c>
      <c r="EX121">
        <v>1</v>
      </c>
      <c r="EY121">
        <v>0</v>
      </c>
      <c r="EZ121">
        <v>1</v>
      </c>
      <c r="FA121" t="s">
        <v>1628</v>
      </c>
      <c r="FB121" t="s">
        <v>1628</v>
      </c>
      <c r="FC121" t="s">
        <v>3032</v>
      </c>
    </row>
    <row r="122" spans="1:159">
      <c r="A122" t="s">
        <v>137</v>
      </c>
      <c r="B122" t="s">
        <v>136</v>
      </c>
      <c r="C122" t="s">
        <v>3033</v>
      </c>
      <c r="D122" t="s">
        <v>3034</v>
      </c>
      <c r="E122" t="s">
        <v>3035</v>
      </c>
      <c r="F122" t="s">
        <v>3036</v>
      </c>
      <c r="G122">
        <v>5</v>
      </c>
      <c r="H122">
        <v>1</v>
      </c>
      <c r="I122">
        <v>24</v>
      </c>
      <c r="J122">
        <v>5</v>
      </c>
      <c r="K122">
        <v>17</v>
      </c>
      <c r="L122">
        <v>9</v>
      </c>
      <c r="M122">
        <v>13</v>
      </c>
      <c r="N122">
        <v>67</v>
      </c>
      <c r="O122">
        <v>1</v>
      </c>
      <c r="P122" t="s">
        <v>1193</v>
      </c>
      <c r="Q122" t="s">
        <v>1612</v>
      </c>
      <c r="R122" t="s">
        <v>1612</v>
      </c>
      <c r="S122" t="s">
        <v>1193</v>
      </c>
      <c r="T122" t="s">
        <v>1193</v>
      </c>
      <c r="U122" t="s">
        <v>1196</v>
      </c>
      <c r="V122" t="s">
        <v>1196</v>
      </c>
      <c r="W122" t="s">
        <v>1196</v>
      </c>
      <c r="X122" t="s">
        <v>1196</v>
      </c>
      <c r="Y122" t="s">
        <v>1196</v>
      </c>
      <c r="Z122" t="s">
        <v>1193</v>
      </c>
      <c r="AA122" t="s">
        <v>1612</v>
      </c>
      <c r="AB122" t="s">
        <v>1612</v>
      </c>
      <c r="AC122">
        <v>42491</v>
      </c>
      <c r="AD122">
        <v>42491</v>
      </c>
      <c r="AE122">
        <v>42491</v>
      </c>
      <c r="AF122">
        <v>42491</v>
      </c>
      <c r="AG122">
        <v>42491</v>
      </c>
      <c r="AH122" t="s">
        <v>1612</v>
      </c>
      <c r="AI122" t="s">
        <v>1612</v>
      </c>
      <c r="AJ122" t="s">
        <v>1612</v>
      </c>
      <c r="AK122" t="s">
        <v>3037</v>
      </c>
      <c r="AL122" t="s">
        <v>3038</v>
      </c>
      <c r="AM122" t="s">
        <v>3039</v>
      </c>
      <c r="AN122" t="s">
        <v>3040</v>
      </c>
      <c r="AO122" t="s">
        <v>3041</v>
      </c>
      <c r="AP122" t="s">
        <v>1612</v>
      </c>
      <c r="AQ122">
        <v>4439</v>
      </c>
      <c r="AR122">
        <v>0</v>
      </c>
      <c r="AS122" t="s">
        <v>1613</v>
      </c>
      <c r="AT122" t="s">
        <v>402</v>
      </c>
      <c r="AU122">
        <v>5361000</v>
      </c>
      <c r="AV122">
        <v>5361000</v>
      </c>
      <c r="AW122">
        <v>5361000</v>
      </c>
      <c r="AX122">
        <v>5351000</v>
      </c>
      <c r="AY122">
        <v>4229750</v>
      </c>
      <c r="AZ122">
        <v>4229750</v>
      </c>
      <c r="BA122">
        <v>6492250</v>
      </c>
      <c r="BB122" t="s">
        <v>3042</v>
      </c>
      <c r="BC122">
        <v>5361000</v>
      </c>
      <c r="BD122">
        <v>5361000</v>
      </c>
      <c r="BE122">
        <v>5361000</v>
      </c>
      <c r="BF122">
        <v>5361000</v>
      </c>
      <c r="BG122">
        <v>5090000</v>
      </c>
      <c r="BH122">
        <v>5632000</v>
      </c>
      <c r="BI122">
        <v>5361000</v>
      </c>
      <c r="BJ122" t="s">
        <v>1613</v>
      </c>
      <c r="BK122" t="s">
        <v>1921</v>
      </c>
      <c r="BL122" t="s">
        <v>1216</v>
      </c>
      <c r="BM122" t="s">
        <v>3043</v>
      </c>
      <c r="BN122" t="s">
        <v>1214</v>
      </c>
      <c r="BO122" t="s">
        <v>3044</v>
      </c>
      <c r="BP122" t="s">
        <v>1214</v>
      </c>
      <c r="BQ122" t="s">
        <v>3045</v>
      </c>
      <c r="BR122" t="s">
        <v>1612</v>
      </c>
      <c r="BS122" t="s">
        <v>1217</v>
      </c>
      <c r="BT122" t="s">
        <v>3046</v>
      </c>
      <c r="BU122" t="s">
        <v>416</v>
      </c>
      <c r="BV122" t="s">
        <v>1194</v>
      </c>
      <c r="BW122" t="s">
        <v>1193</v>
      </c>
      <c r="BX122" t="s">
        <v>1193</v>
      </c>
      <c r="BY122" t="s">
        <v>1194</v>
      </c>
      <c r="BZ122" t="s">
        <v>1193</v>
      </c>
      <c r="CA122" t="s">
        <v>1194</v>
      </c>
      <c r="CB122" t="s">
        <v>1612</v>
      </c>
      <c r="CC122" t="s">
        <v>428</v>
      </c>
      <c r="CD122" t="s">
        <v>428</v>
      </c>
      <c r="CE122" t="s">
        <v>1612</v>
      </c>
      <c r="CF122" t="s">
        <v>428</v>
      </c>
      <c r="CG122" t="s">
        <v>1612</v>
      </c>
      <c r="CH122" t="s">
        <v>1612</v>
      </c>
      <c r="CI122" t="s">
        <v>3047</v>
      </c>
      <c r="CJ122" t="s">
        <v>3047</v>
      </c>
      <c r="CK122" t="s">
        <v>1612</v>
      </c>
      <c r="CL122" t="s">
        <v>3047</v>
      </c>
      <c r="CM122" t="s">
        <v>1612</v>
      </c>
      <c r="CN122" t="s">
        <v>1194</v>
      </c>
      <c r="CO122" t="s">
        <v>1194</v>
      </c>
      <c r="CP122" t="s">
        <v>1194</v>
      </c>
      <c r="CQ122" t="s">
        <v>1194</v>
      </c>
      <c r="CR122" t="s">
        <v>1193</v>
      </c>
      <c r="CS122" t="s">
        <v>1194</v>
      </c>
      <c r="CT122" t="s">
        <v>1194</v>
      </c>
      <c r="CU122" t="s">
        <v>1194</v>
      </c>
      <c r="CV122" t="s">
        <v>1193</v>
      </c>
      <c r="CW122" t="s">
        <v>1194</v>
      </c>
      <c r="CX122" t="s">
        <v>1194</v>
      </c>
      <c r="CY122" t="s">
        <v>1194</v>
      </c>
      <c r="CZ122" t="s">
        <v>1622</v>
      </c>
      <c r="DA122" t="s">
        <v>1622</v>
      </c>
      <c r="DB122" t="s">
        <v>1623</v>
      </c>
      <c r="DC122" t="s">
        <v>1622</v>
      </c>
      <c r="DD122" t="s">
        <v>1623</v>
      </c>
      <c r="DE122" t="s">
        <v>1623</v>
      </c>
      <c r="DF122" t="s">
        <v>1622</v>
      </c>
      <c r="DG122" t="s">
        <v>1622</v>
      </c>
      <c r="DH122" t="s">
        <v>1622</v>
      </c>
      <c r="DI122" t="s">
        <v>1622</v>
      </c>
      <c r="DJ122" t="s">
        <v>1623</v>
      </c>
      <c r="DK122" t="s">
        <v>1623</v>
      </c>
      <c r="DL122" t="s">
        <v>1623</v>
      </c>
      <c r="DM122" t="s">
        <v>1623</v>
      </c>
      <c r="DN122" t="s">
        <v>1622</v>
      </c>
      <c r="DO122" t="s">
        <v>1623</v>
      </c>
      <c r="DP122" t="s">
        <v>1623</v>
      </c>
      <c r="DQ122" t="s">
        <v>1623</v>
      </c>
      <c r="DR122" t="s">
        <v>1622</v>
      </c>
      <c r="DS122" t="s">
        <v>1623</v>
      </c>
      <c r="DT122" t="s">
        <v>1623</v>
      </c>
      <c r="DU122" t="s">
        <v>1622</v>
      </c>
      <c r="DV122" t="s">
        <v>1623</v>
      </c>
      <c r="DW122" t="s">
        <v>1623</v>
      </c>
      <c r="DX122" t="s">
        <v>1623</v>
      </c>
      <c r="DY122" t="s">
        <v>1623</v>
      </c>
      <c r="DZ122" t="s">
        <v>1623</v>
      </c>
      <c r="EA122" t="s">
        <v>1623</v>
      </c>
      <c r="EB122" t="s">
        <v>1622</v>
      </c>
      <c r="EC122" t="s">
        <v>1623</v>
      </c>
      <c r="ED122" t="s">
        <v>1623</v>
      </c>
      <c r="EE122" t="s">
        <v>1622</v>
      </c>
      <c r="EF122" t="s">
        <v>1623</v>
      </c>
      <c r="EG122" t="s">
        <v>1623</v>
      </c>
      <c r="EH122" t="s">
        <v>1623</v>
      </c>
      <c r="EI122" t="s">
        <v>1623</v>
      </c>
      <c r="EJ122" t="s">
        <v>1624</v>
      </c>
      <c r="EK122" t="s">
        <v>1624</v>
      </c>
      <c r="EL122" t="s">
        <v>1624</v>
      </c>
      <c r="EM122" t="s">
        <v>1624</v>
      </c>
      <c r="EN122" t="s">
        <v>1624</v>
      </c>
      <c r="EO122" t="s">
        <v>1624</v>
      </c>
      <c r="EP122" t="s">
        <v>3048</v>
      </c>
      <c r="EQ122" t="s">
        <v>3048</v>
      </c>
      <c r="ER122" t="s">
        <v>3048</v>
      </c>
      <c r="ES122" t="s">
        <v>3048</v>
      </c>
      <c r="ET122" t="s">
        <v>3048</v>
      </c>
      <c r="EU122" t="s">
        <v>3048</v>
      </c>
      <c r="EV122" t="s">
        <v>1706</v>
      </c>
      <c r="EW122">
        <v>19</v>
      </c>
      <c r="EX122">
        <v>3</v>
      </c>
      <c r="EY122">
        <v>3</v>
      </c>
      <c r="EZ122">
        <v>1</v>
      </c>
      <c r="FA122" t="s">
        <v>1628</v>
      </c>
      <c r="FB122" t="s">
        <v>1692</v>
      </c>
      <c r="FC122" t="s">
        <v>3049</v>
      </c>
    </row>
    <row r="123" spans="1:159">
      <c r="A123" t="s">
        <v>134</v>
      </c>
      <c r="B123" t="s">
        <v>133</v>
      </c>
      <c r="C123" t="s">
        <v>3050</v>
      </c>
      <c r="D123" t="s">
        <v>3051</v>
      </c>
      <c r="E123" t="s">
        <v>3052</v>
      </c>
      <c r="F123" t="s">
        <v>3053</v>
      </c>
      <c r="G123">
        <v>5</v>
      </c>
      <c r="H123">
        <v>1</v>
      </c>
      <c r="I123">
        <v>24</v>
      </c>
      <c r="J123">
        <v>5</v>
      </c>
      <c r="K123">
        <v>17</v>
      </c>
      <c r="L123">
        <v>9</v>
      </c>
      <c r="M123">
        <v>13</v>
      </c>
      <c r="N123">
        <v>67</v>
      </c>
      <c r="O123">
        <v>1</v>
      </c>
      <c r="P123" t="s">
        <v>1193</v>
      </c>
      <c r="Q123" t="s">
        <v>1612</v>
      </c>
      <c r="R123" t="s">
        <v>1612</v>
      </c>
      <c r="S123" t="s">
        <v>1193</v>
      </c>
      <c r="T123" t="s">
        <v>1193</v>
      </c>
      <c r="U123" t="s">
        <v>1196</v>
      </c>
      <c r="V123" t="s">
        <v>1193</v>
      </c>
      <c r="W123" t="s">
        <v>1193</v>
      </c>
      <c r="X123" t="s">
        <v>1193</v>
      </c>
      <c r="Y123" t="s">
        <v>1193</v>
      </c>
      <c r="Z123" t="s">
        <v>1193</v>
      </c>
      <c r="AA123" t="s">
        <v>1612</v>
      </c>
      <c r="AB123" t="s">
        <v>1612</v>
      </c>
      <c r="AC123">
        <v>42460</v>
      </c>
      <c r="AD123" t="s">
        <v>1612</v>
      </c>
      <c r="AE123" t="s">
        <v>1612</v>
      </c>
      <c r="AF123" t="s">
        <v>1612</v>
      </c>
      <c r="AG123" t="s">
        <v>1612</v>
      </c>
      <c r="AH123" t="s">
        <v>1612</v>
      </c>
      <c r="AI123" t="s">
        <v>1612</v>
      </c>
      <c r="AJ123" t="s">
        <v>1612</v>
      </c>
      <c r="AK123" t="s">
        <v>3054</v>
      </c>
      <c r="AL123" t="s">
        <v>1612</v>
      </c>
      <c r="AM123" t="s">
        <v>1612</v>
      </c>
      <c r="AN123" t="s">
        <v>1612</v>
      </c>
      <c r="AO123" t="s">
        <v>1612</v>
      </c>
      <c r="AP123" t="s">
        <v>1612</v>
      </c>
      <c r="AQ123">
        <v>7573</v>
      </c>
      <c r="AR123">
        <v>0</v>
      </c>
      <c r="AS123">
        <v>0</v>
      </c>
      <c r="AT123" t="s">
        <v>402</v>
      </c>
      <c r="AU123">
        <v>14368000</v>
      </c>
      <c r="AV123">
        <v>15214000</v>
      </c>
      <c r="AW123">
        <v>14984000</v>
      </c>
      <c r="AX123">
        <v>14850000</v>
      </c>
      <c r="AY123">
        <v>14368000</v>
      </c>
      <c r="AZ123">
        <v>15214000</v>
      </c>
      <c r="BA123">
        <v>14984000</v>
      </c>
      <c r="BB123" t="s">
        <v>3055</v>
      </c>
      <c r="BC123">
        <v>14368000</v>
      </c>
      <c r="BD123">
        <v>15214000</v>
      </c>
      <c r="BE123">
        <v>14984000</v>
      </c>
      <c r="BF123">
        <v>14850000</v>
      </c>
      <c r="BG123">
        <v>14368000</v>
      </c>
      <c r="BH123">
        <v>15214000</v>
      </c>
      <c r="BI123">
        <v>14984000</v>
      </c>
      <c r="BJ123" t="s">
        <v>3055</v>
      </c>
      <c r="BK123" t="s">
        <v>3056</v>
      </c>
      <c r="BL123" t="s">
        <v>1216</v>
      </c>
      <c r="BM123" t="s">
        <v>3057</v>
      </c>
      <c r="BN123" t="s">
        <v>1217</v>
      </c>
      <c r="BO123" t="s">
        <v>3058</v>
      </c>
      <c r="BP123" t="s">
        <v>1215</v>
      </c>
      <c r="BQ123" t="s">
        <v>3059</v>
      </c>
      <c r="BR123" t="s">
        <v>1612</v>
      </c>
      <c r="BS123" t="s">
        <v>1216</v>
      </c>
      <c r="BT123" t="s">
        <v>3060</v>
      </c>
      <c r="BU123" t="s">
        <v>417</v>
      </c>
      <c r="BV123" t="s">
        <v>1194</v>
      </c>
      <c r="BW123" t="s">
        <v>1193</v>
      </c>
      <c r="BX123" t="s">
        <v>1193</v>
      </c>
      <c r="BY123" t="s">
        <v>1193</v>
      </c>
      <c r="BZ123" t="s">
        <v>1193</v>
      </c>
      <c r="CA123" t="s">
        <v>1193</v>
      </c>
      <c r="CB123" t="s">
        <v>1612</v>
      </c>
      <c r="CC123" t="s">
        <v>425</v>
      </c>
      <c r="CD123" t="s">
        <v>427</v>
      </c>
      <c r="CE123" t="s">
        <v>424</v>
      </c>
      <c r="CF123" t="s">
        <v>426</v>
      </c>
      <c r="CG123" t="s">
        <v>425</v>
      </c>
      <c r="CH123" t="s">
        <v>1612</v>
      </c>
      <c r="CI123" t="s">
        <v>1612</v>
      </c>
      <c r="CJ123" t="s">
        <v>1612</v>
      </c>
      <c r="CK123" t="s">
        <v>1612</v>
      </c>
      <c r="CL123" t="s">
        <v>1612</v>
      </c>
      <c r="CM123" t="s">
        <v>1612</v>
      </c>
      <c r="CN123" t="s">
        <v>1193</v>
      </c>
      <c r="CO123" t="s">
        <v>1193</v>
      </c>
      <c r="CP123" t="s">
        <v>1193</v>
      </c>
      <c r="CQ123" t="s">
        <v>1193</v>
      </c>
      <c r="CR123" t="s">
        <v>1193</v>
      </c>
      <c r="CS123" t="s">
        <v>1193</v>
      </c>
      <c r="CT123" t="s">
        <v>1193</v>
      </c>
      <c r="CU123" t="s">
        <v>1193</v>
      </c>
      <c r="CV123" t="s">
        <v>1193</v>
      </c>
      <c r="CW123" t="s">
        <v>1193</v>
      </c>
      <c r="CX123" t="s">
        <v>1193</v>
      </c>
      <c r="CY123" t="s">
        <v>1193</v>
      </c>
      <c r="CZ123" t="s">
        <v>1621</v>
      </c>
      <c r="DA123" t="s">
        <v>1621</v>
      </c>
      <c r="DB123" t="s">
        <v>1621</v>
      </c>
      <c r="DC123" t="s">
        <v>1621</v>
      </c>
      <c r="DD123" t="s">
        <v>1621</v>
      </c>
      <c r="DE123" t="s">
        <v>1621</v>
      </c>
      <c r="DF123" t="s">
        <v>1621</v>
      </c>
      <c r="DG123" t="s">
        <v>1621</v>
      </c>
      <c r="DH123" t="s">
        <v>1621</v>
      </c>
      <c r="DI123" t="s">
        <v>1621</v>
      </c>
      <c r="DJ123" t="s">
        <v>1621</v>
      </c>
      <c r="DK123" t="s">
        <v>1621</v>
      </c>
      <c r="DL123" t="s">
        <v>1623</v>
      </c>
      <c r="DM123" t="s">
        <v>1623</v>
      </c>
      <c r="DN123" t="s">
        <v>1623</v>
      </c>
      <c r="DO123" t="s">
        <v>1623</v>
      </c>
      <c r="DP123" t="s">
        <v>1623</v>
      </c>
      <c r="DQ123" t="s">
        <v>1623</v>
      </c>
      <c r="DR123" t="s">
        <v>1621</v>
      </c>
      <c r="DS123" t="s">
        <v>1621</v>
      </c>
      <c r="DT123" t="s">
        <v>1621</v>
      </c>
      <c r="DU123" t="s">
        <v>1621</v>
      </c>
      <c r="DV123" t="s">
        <v>1621</v>
      </c>
      <c r="DW123" t="s">
        <v>1621</v>
      </c>
      <c r="DX123" t="s">
        <v>1621</v>
      </c>
      <c r="DY123" t="s">
        <v>1621</v>
      </c>
      <c r="DZ123" t="s">
        <v>1621</v>
      </c>
      <c r="EA123" t="s">
        <v>1621</v>
      </c>
      <c r="EB123" t="s">
        <v>1621</v>
      </c>
      <c r="EC123" t="s">
        <v>1621</v>
      </c>
      <c r="ED123" t="s">
        <v>1621</v>
      </c>
      <c r="EE123" t="s">
        <v>1621</v>
      </c>
      <c r="EF123" t="s">
        <v>1621</v>
      </c>
      <c r="EG123" t="s">
        <v>1621</v>
      </c>
      <c r="EH123" t="s">
        <v>1621</v>
      </c>
      <c r="EI123" t="s">
        <v>1621</v>
      </c>
      <c r="EJ123" t="s">
        <v>1657</v>
      </c>
      <c r="EK123" t="s">
        <v>1657</v>
      </c>
      <c r="EL123" t="s">
        <v>1624</v>
      </c>
      <c r="EM123" t="s">
        <v>1657</v>
      </c>
      <c r="EN123" t="s">
        <v>1657</v>
      </c>
      <c r="EO123" t="s">
        <v>1657</v>
      </c>
      <c r="EP123">
        <v>0</v>
      </c>
      <c r="EQ123">
        <v>0</v>
      </c>
      <c r="ER123">
        <v>42522</v>
      </c>
      <c r="ES123">
        <v>0</v>
      </c>
      <c r="ET123">
        <v>0</v>
      </c>
      <c r="EU123">
        <v>0</v>
      </c>
      <c r="EV123" t="s">
        <v>1706</v>
      </c>
      <c r="EW123">
        <v>32</v>
      </c>
      <c r="EX123">
        <v>33</v>
      </c>
      <c r="EY123">
        <v>28</v>
      </c>
      <c r="EZ123">
        <v>0.59499999999999997</v>
      </c>
      <c r="FA123" t="s">
        <v>1627</v>
      </c>
      <c r="FB123" t="s">
        <v>1627</v>
      </c>
      <c r="FC123" t="s">
        <v>3061</v>
      </c>
    </row>
    <row r="124" spans="1:159">
      <c r="A124" t="s">
        <v>132</v>
      </c>
      <c r="B124" t="s">
        <v>131</v>
      </c>
      <c r="C124" t="s">
        <v>3062</v>
      </c>
      <c r="D124" t="s">
        <v>3063</v>
      </c>
      <c r="E124" t="s">
        <v>3064</v>
      </c>
      <c r="F124" t="s">
        <v>3065</v>
      </c>
      <c r="G124">
        <v>5</v>
      </c>
      <c r="H124">
        <v>1</v>
      </c>
      <c r="I124">
        <v>24</v>
      </c>
      <c r="J124">
        <v>5</v>
      </c>
      <c r="K124">
        <v>17</v>
      </c>
      <c r="L124">
        <v>9</v>
      </c>
      <c r="M124">
        <v>13</v>
      </c>
      <c r="N124">
        <v>67</v>
      </c>
      <c r="O124">
        <v>1</v>
      </c>
      <c r="P124" t="s">
        <v>1193</v>
      </c>
      <c r="Q124" t="s">
        <v>1612</v>
      </c>
      <c r="R124" t="s">
        <v>1612</v>
      </c>
      <c r="S124" t="s">
        <v>1193</v>
      </c>
      <c r="T124" t="s">
        <v>1193</v>
      </c>
      <c r="U124" t="s">
        <v>1196</v>
      </c>
      <c r="V124" t="s">
        <v>1193</v>
      </c>
      <c r="W124" t="s">
        <v>1193</v>
      </c>
      <c r="X124" t="s">
        <v>1193</v>
      </c>
      <c r="Y124" t="s">
        <v>1193</v>
      </c>
      <c r="Z124" t="s">
        <v>1193</v>
      </c>
      <c r="AA124" t="s">
        <v>1612</v>
      </c>
      <c r="AB124" t="s">
        <v>1612</v>
      </c>
      <c r="AC124">
        <v>42460</v>
      </c>
      <c r="AD124" t="s">
        <v>1612</v>
      </c>
      <c r="AE124" t="s">
        <v>1612</v>
      </c>
      <c r="AF124" t="s">
        <v>1612</v>
      </c>
      <c r="AG124" t="s">
        <v>1612</v>
      </c>
      <c r="AH124" t="s">
        <v>1612</v>
      </c>
      <c r="AI124" t="s">
        <v>1612</v>
      </c>
      <c r="AJ124" t="s">
        <v>1612</v>
      </c>
      <c r="AK124" t="s">
        <v>3066</v>
      </c>
      <c r="AL124" t="s">
        <v>1612</v>
      </c>
      <c r="AM124" t="s">
        <v>1612</v>
      </c>
      <c r="AN124" t="s">
        <v>1612</v>
      </c>
      <c r="AO124" t="s">
        <v>1612</v>
      </c>
      <c r="AP124" t="s">
        <v>1612</v>
      </c>
      <c r="AQ124">
        <v>4760</v>
      </c>
      <c r="AR124">
        <v>262240</v>
      </c>
      <c r="AS124">
        <v>0</v>
      </c>
      <c r="AT124" t="s">
        <v>402</v>
      </c>
      <c r="AU124">
        <v>3193000</v>
      </c>
      <c r="AV124">
        <v>3193000</v>
      </c>
      <c r="AW124">
        <v>3193000</v>
      </c>
      <c r="AX124">
        <v>3193000</v>
      </c>
      <c r="AY124">
        <v>2948640</v>
      </c>
      <c r="AZ124">
        <v>3419480</v>
      </c>
      <c r="BA124">
        <v>3263030</v>
      </c>
      <c r="BB124">
        <v>0</v>
      </c>
      <c r="BC124">
        <v>3193000</v>
      </c>
      <c r="BD124">
        <v>3193000</v>
      </c>
      <c r="BE124">
        <v>3193000</v>
      </c>
      <c r="BF124">
        <v>3193000</v>
      </c>
      <c r="BG124">
        <v>2948730</v>
      </c>
      <c r="BH124">
        <v>3419450</v>
      </c>
      <c r="BI124">
        <v>3263000</v>
      </c>
      <c r="BJ124">
        <v>0</v>
      </c>
      <c r="BK124" t="s">
        <v>1744</v>
      </c>
      <c r="BL124" t="s">
        <v>1214</v>
      </c>
      <c r="BM124" t="s">
        <v>3067</v>
      </c>
      <c r="BN124" t="s">
        <v>1214</v>
      </c>
      <c r="BO124" t="s">
        <v>3068</v>
      </c>
      <c r="BP124" t="s">
        <v>1216</v>
      </c>
      <c r="BQ124" t="s">
        <v>3069</v>
      </c>
      <c r="BR124" t="s">
        <v>1612</v>
      </c>
      <c r="BS124" t="s">
        <v>1217</v>
      </c>
      <c r="BT124" t="s">
        <v>3070</v>
      </c>
      <c r="BU124" t="s">
        <v>417</v>
      </c>
      <c r="BV124" t="s">
        <v>1193</v>
      </c>
      <c r="BW124" t="s">
        <v>1193</v>
      </c>
      <c r="BX124" t="s">
        <v>1193</v>
      </c>
      <c r="BY124" t="s">
        <v>1193</v>
      </c>
      <c r="BZ124" t="s">
        <v>1193</v>
      </c>
      <c r="CA124" t="s">
        <v>1193</v>
      </c>
      <c r="CB124" t="s">
        <v>421</v>
      </c>
      <c r="CC124" t="s">
        <v>421</v>
      </c>
      <c r="CD124" t="s">
        <v>421</v>
      </c>
      <c r="CE124" t="s">
        <v>421</v>
      </c>
      <c r="CF124" t="s">
        <v>421</v>
      </c>
      <c r="CG124" t="s">
        <v>421</v>
      </c>
      <c r="CH124" t="s">
        <v>1612</v>
      </c>
      <c r="CI124" t="s">
        <v>1612</v>
      </c>
      <c r="CJ124" t="s">
        <v>1612</v>
      </c>
      <c r="CK124" t="s">
        <v>1612</v>
      </c>
      <c r="CL124" t="s">
        <v>1612</v>
      </c>
      <c r="CM124" t="s">
        <v>1612</v>
      </c>
      <c r="CN124" t="s">
        <v>1193</v>
      </c>
      <c r="CO124" t="s">
        <v>1193</v>
      </c>
      <c r="CP124" t="s">
        <v>1193</v>
      </c>
      <c r="CQ124" t="s">
        <v>1193</v>
      </c>
      <c r="CR124" t="s">
        <v>1194</v>
      </c>
      <c r="CS124" t="s">
        <v>1194</v>
      </c>
      <c r="CT124" t="s">
        <v>1193</v>
      </c>
      <c r="CU124" t="s">
        <v>1193</v>
      </c>
      <c r="CV124" t="s">
        <v>1193</v>
      </c>
      <c r="CW124" t="s">
        <v>1193</v>
      </c>
      <c r="CX124" t="s">
        <v>1193</v>
      </c>
      <c r="CY124" t="s">
        <v>1193</v>
      </c>
      <c r="CZ124" t="s">
        <v>1621</v>
      </c>
      <c r="DA124" t="s">
        <v>1621</v>
      </c>
      <c r="DB124" t="s">
        <v>1623</v>
      </c>
      <c r="DC124" t="s">
        <v>1621</v>
      </c>
      <c r="DD124" t="s">
        <v>1621</v>
      </c>
      <c r="DE124" t="s">
        <v>1623</v>
      </c>
      <c r="DF124" t="s">
        <v>1621</v>
      </c>
      <c r="DG124" t="s">
        <v>1621</v>
      </c>
      <c r="DH124" t="s">
        <v>1623</v>
      </c>
      <c r="DI124" t="s">
        <v>1621</v>
      </c>
      <c r="DJ124" t="s">
        <v>1621</v>
      </c>
      <c r="DK124" t="s">
        <v>1623</v>
      </c>
      <c r="DL124" t="s">
        <v>1623</v>
      </c>
      <c r="DM124" t="s">
        <v>1623</v>
      </c>
      <c r="DN124" t="s">
        <v>1621</v>
      </c>
      <c r="DO124" t="s">
        <v>1623</v>
      </c>
      <c r="DP124" t="s">
        <v>1623</v>
      </c>
      <c r="DQ124" t="s">
        <v>1623</v>
      </c>
      <c r="DR124" t="s">
        <v>1621</v>
      </c>
      <c r="DS124" t="s">
        <v>1621</v>
      </c>
      <c r="DT124" t="s">
        <v>1623</v>
      </c>
      <c r="DU124" t="s">
        <v>1621</v>
      </c>
      <c r="DV124" t="s">
        <v>1621</v>
      </c>
      <c r="DW124" t="s">
        <v>1623</v>
      </c>
      <c r="DX124" t="s">
        <v>1621</v>
      </c>
      <c r="DY124" t="s">
        <v>1621</v>
      </c>
      <c r="DZ124" t="s">
        <v>1623</v>
      </c>
      <c r="EA124" t="s">
        <v>1621</v>
      </c>
      <c r="EB124" t="s">
        <v>1621</v>
      </c>
      <c r="EC124" t="s">
        <v>1623</v>
      </c>
      <c r="ED124" t="s">
        <v>1623</v>
      </c>
      <c r="EE124" t="s">
        <v>1623</v>
      </c>
      <c r="EF124" t="s">
        <v>1623</v>
      </c>
      <c r="EG124" t="s">
        <v>1623</v>
      </c>
      <c r="EH124" t="s">
        <v>1623</v>
      </c>
      <c r="EI124" t="s">
        <v>1621</v>
      </c>
      <c r="EJ124" t="s">
        <v>1624</v>
      </c>
      <c r="EK124" t="s">
        <v>1624</v>
      </c>
      <c r="EL124" t="s">
        <v>1624</v>
      </c>
      <c r="EM124" t="s">
        <v>1624</v>
      </c>
      <c r="EN124" t="s">
        <v>1624</v>
      </c>
      <c r="EO124" t="s">
        <v>1624</v>
      </c>
      <c r="EP124" t="s">
        <v>3071</v>
      </c>
      <c r="EQ124" t="s">
        <v>3071</v>
      </c>
      <c r="ER124" t="s">
        <v>3071</v>
      </c>
      <c r="ES124" t="s">
        <v>3071</v>
      </c>
      <c r="ET124" t="s">
        <v>3071</v>
      </c>
      <c r="EU124" t="s">
        <v>3071</v>
      </c>
      <c r="EV124" t="s">
        <v>1643</v>
      </c>
      <c r="EW124">
        <v>24</v>
      </c>
      <c r="EX124">
        <v>7</v>
      </c>
      <c r="EY124">
        <v>17</v>
      </c>
      <c r="EZ124">
        <v>0.94</v>
      </c>
      <c r="FA124" t="s">
        <v>1628</v>
      </c>
      <c r="FB124" t="s">
        <v>1627</v>
      </c>
      <c r="FC124" t="s">
        <v>3072</v>
      </c>
    </row>
    <row r="125" spans="1:159">
      <c r="A125" t="s">
        <v>130</v>
      </c>
      <c r="B125" t="s">
        <v>129</v>
      </c>
      <c r="C125" t="s">
        <v>2940</v>
      </c>
      <c r="D125" t="s">
        <v>3073</v>
      </c>
      <c r="E125" t="s">
        <v>3074</v>
      </c>
      <c r="F125" t="s">
        <v>3075</v>
      </c>
      <c r="G125">
        <v>5</v>
      </c>
      <c r="H125">
        <v>1</v>
      </c>
      <c r="I125">
        <v>24</v>
      </c>
      <c r="J125">
        <v>5</v>
      </c>
      <c r="K125">
        <v>17</v>
      </c>
      <c r="L125">
        <v>9</v>
      </c>
      <c r="M125">
        <v>13</v>
      </c>
      <c r="N125">
        <v>67</v>
      </c>
      <c r="O125">
        <v>1</v>
      </c>
      <c r="P125" t="s">
        <v>1193</v>
      </c>
      <c r="Q125" t="s">
        <v>1612</v>
      </c>
      <c r="R125" t="s">
        <v>1612</v>
      </c>
      <c r="S125" t="s">
        <v>1193</v>
      </c>
      <c r="T125" t="s">
        <v>1193</v>
      </c>
      <c r="U125" t="s">
        <v>1193</v>
      </c>
      <c r="V125" t="s">
        <v>1193</v>
      </c>
      <c r="W125" t="s">
        <v>1193</v>
      </c>
      <c r="X125" t="s">
        <v>1193</v>
      </c>
      <c r="Y125" t="s">
        <v>1193</v>
      </c>
      <c r="Z125" t="s">
        <v>1193</v>
      </c>
      <c r="AA125" t="s">
        <v>1612</v>
      </c>
      <c r="AB125" t="s">
        <v>1612</v>
      </c>
      <c r="AC125" t="s">
        <v>1612</v>
      </c>
      <c r="AD125" t="s">
        <v>1612</v>
      </c>
      <c r="AE125" t="s">
        <v>1612</v>
      </c>
      <c r="AF125" t="s">
        <v>1612</v>
      </c>
      <c r="AG125" t="s">
        <v>1612</v>
      </c>
      <c r="AH125" t="s">
        <v>1612</v>
      </c>
      <c r="AI125" t="s">
        <v>1612</v>
      </c>
      <c r="AJ125" t="s">
        <v>1612</v>
      </c>
      <c r="AK125" t="s">
        <v>1612</v>
      </c>
      <c r="AL125" t="s">
        <v>1612</v>
      </c>
      <c r="AM125" t="s">
        <v>1612</v>
      </c>
      <c r="AN125" t="s">
        <v>1612</v>
      </c>
      <c r="AO125" t="s">
        <v>1612</v>
      </c>
      <c r="AP125" t="s">
        <v>1612</v>
      </c>
      <c r="AQ125">
        <v>7999</v>
      </c>
      <c r="AR125">
        <v>0</v>
      </c>
      <c r="AS125" t="s">
        <v>3076</v>
      </c>
      <c r="AT125" t="s">
        <v>403</v>
      </c>
      <c r="AU125">
        <v>5491750</v>
      </c>
      <c r="AV125">
        <v>5491750</v>
      </c>
      <c r="AW125">
        <v>5491750</v>
      </c>
      <c r="AX125">
        <v>5491750</v>
      </c>
      <c r="AY125">
        <v>5491750</v>
      </c>
      <c r="AZ125">
        <v>5491750</v>
      </c>
      <c r="BA125">
        <v>5491750</v>
      </c>
      <c r="BB125">
        <v>0</v>
      </c>
      <c r="BC125">
        <v>5491750</v>
      </c>
      <c r="BD125">
        <v>5491750</v>
      </c>
      <c r="BE125">
        <v>5491750</v>
      </c>
      <c r="BF125">
        <v>5491750</v>
      </c>
      <c r="BG125">
        <v>5491750</v>
      </c>
      <c r="BH125">
        <v>5491750</v>
      </c>
      <c r="BI125">
        <v>5491750</v>
      </c>
      <c r="BJ125">
        <v>0</v>
      </c>
      <c r="BK125" t="s">
        <v>3077</v>
      </c>
      <c r="BL125" t="s">
        <v>1214</v>
      </c>
      <c r="BM125" t="s">
        <v>3078</v>
      </c>
      <c r="BN125" t="s">
        <v>1214</v>
      </c>
      <c r="BO125" t="s">
        <v>3079</v>
      </c>
      <c r="BP125" t="s">
        <v>1215</v>
      </c>
      <c r="BQ125" t="s">
        <v>3080</v>
      </c>
      <c r="BR125" t="s">
        <v>1612</v>
      </c>
      <c r="BS125" t="s">
        <v>1214</v>
      </c>
      <c r="BT125" t="s">
        <v>3081</v>
      </c>
      <c r="BU125" t="s">
        <v>417</v>
      </c>
      <c r="BV125" t="s">
        <v>1193</v>
      </c>
      <c r="BW125" t="s">
        <v>1193</v>
      </c>
      <c r="BX125" t="s">
        <v>1193</v>
      </c>
      <c r="BY125" t="s">
        <v>1193</v>
      </c>
      <c r="BZ125" t="s">
        <v>1193</v>
      </c>
      <c r="CA125" t="s">
        <v>1193</v>
      </c>
      <c r="CB125" t="s">
        <v>422</v>
      </c>
      <c r="CC125" t="s">
        <v>422</v>
      </c>
      <c r="CD125" t="s">
        <v>422</v>
      </c>
      <c r="CE125" t="s">
        <v>422</v>
      </c>
      <c r="CF125" t="s">
        <v>422</v>
      </c>
      <c r="CG125" t="s">
        <v>422</v>
      </c>
      <c r="CH125" t="s">
        <v>3082</v>
      </c>
      <c r="CI125" t="s">
        <v>3083</v>
      </c>
      <c r="CJ125" t="s">
        <v>3083</v>
      </c>
      <c r="CK125" t="s">
        <v>3083</v>
      </c>
      <c r="CL125" t="s">
        <v>3083</v>
      </c>
      <c r="CM125" t="s">
        <v>3083</v>
      </c>
      <c r="CN125" t="s">
        <v>1193</v>
      </c>
      <c r="CO125" t="s">
        <v>1193</v>
      </c>
      <c r="CP125" t="s">
        <v>1193</v>
      </c>
      <c r="CQ125" t="s">
        <v>1193</v>
      </c>
      <c r="CR125" t="s">
        <v>1193</v>
      </c>
      <c r="CS125" t="s">
        <v>1193</v>
      </c>
      <c r="CT125" t="s">
        <v>1193</v>
      </c>
      <c r="CU125" t="s">
        <v>1193</v>
      </c>
      <c r="CV125" t="s">
        <v>1193</v>
      </c>
      <c r="CW125" t="s">
        <v>1193</v>
      </c>
      <c r="CX125" t="s">
        <v>1193</v>
      </c>
      <c r="CY125" t="s">
        <v>1193</v>
      </c>
      <c r="CZ125" t="s">
        <v>1621</v>
      </c>
      <c r="DA125" t="s">
        <v>1621</v>
      </c>
      <c r="DB125" t="s">
        <v>1623</v>
      </c>
      <c r="DC125" t="s">
        <v>1623</v>
      </c>
      <c r="DD125" t="s">
        <v>1621</v>
      </c>
      <c r="DE125" t="s">
        <v>1623</v>
      </c>
      <c r="DF125" t="s">
        <v>1621</v>
      </c>
      <c r="DG125" t="s">
        <v>1621</v>
      </c>
      <c r="DH125" t="s">
        <v>1623</v>
      </c>
      <c r="DI125" t="s">
        <v>1623</v>
      </c>
      <c r="DJ125" t="s">
        <v>1621</v>
      </c>
      <c r="DK125" t="s">
        <v>1623</v>
      </c>
      <c r="DL125" t="s">
        <v>1623</v>
      </c>
      <c r="DM125" t="s">
        <v>1623</v>
      </c>
      <c r="DN125" t="s">
        <v>1623</v>
      </c>
      <c r="DO125" t="s">
        <v>1623</v>
      </c>
      <c r="DP125" t="s">
        <v>1623</v>
      </c>
      <c r="DQ125" t="s">
        <v>1623</v>
      </c>
      <c r="DR125" t="s">
        <v>1623</v>
      </c>
      <c r="DS125" t="s">
        <v>1623</v>
      </c>
      <c r="DT125" t="s">
        <v>1623</v>
      </c>
      <c r="DU125" t="s">
        <v>1623</v>
      </c>
      <c r="DV125" t="s">
        <v>1623</v>
      </c>
      <c r="DW125" t="s">
        <v>1623</v>
      </c>
      <c r="DX125" t="s">
        <v>1621</v>
      </c>
      <c r="DY125" t="s">
        <v>1621</v>
      </c>
      <c r="DZ125" t="s">
        <v>1623</v>
      </c>
      <c r="EA125" t="s">
        <v>1623</v>
      </c>
      <c r="EB125" t="s">
        <v>1621</v>
      </c>
      <c r="EC125" t="s">
        <v>1623</v>
      </c>
      <c r="ED125" t="s">
        <v>1623</v>
      </c>
      <c r="EE125" t="s">
        <v>1623</v>
      </c>
      <c r="EF125" t="s">
        <v>1623</v>
      </c>
      <c r="EG125" t="s">
        <v>1623</v>
      </c>
      <c r="EH125" t="s">
        <v>1623</v>
      </c>
      <c r="EI125" t="s">
        <v>1623</v>
      </c>
      <c r="EJ125" t="s">
        <v>1657</v>
      </c>
      <c r="EK125" t="s">
        <v>1657</v>
      </c>
      <c r="EL125" t="s">
        <v>1624</v>
      </c>
      <c r="EM125" t="s">
        <v>1624</v>
      </c>
      <c r="EN125" t="s">
        <v>1657</v>
      </c>
      <c r="EO125" t="s">
        <v>1624</v>
      </c>
      <c r="EP125">
        <v>0</v>
      </c>
      <c r="EQ125">
        <v>0</v>
      </c>
      <c r="ER125">
        <v>42826</v>
      </c>
      <c r="ES125">
        <v>42552</v>
      </c>
      <c r="ET125">
        <v>0</v>
      </c>
      <c r="EU125">
        <v>42826</v>
      </c>
      <c r="EV125" t="s">
        <v>1626</v>
      </c>
      <c r="EW125">
        <v>10</v>
      </c>
      <c r="EX125">
        <v>5</v>
      </c>
      <c r="EY125">
        <v>0</v>
      </c>
      <c r="EZ125">
        <v>0.66600000000000004</v>
      </c>
      <c r="FA125" t="s">
        <v>1627</v>
      </c>
      <c r="FB125" t="s">
        <v>1627</v>
      </c>
      <c r="FC125" t="s">
        <v>3084</v>
      </c>
    </row>
    <row r="126" spans="1:159">
      <c r="A126" t="s">
        <v>128</v>
      </c>
      <c r="B126" t="s">
        <v>127</v>
      </c>
      <c r="C126" t="s">
        <v>3085</v>
      </c>
      <c r="D126" t="s">
        <v>3086</v>
      </c>
      <c r="E126" t="s">
        <v>3087</v>
      </c>
      <c r="F126" t="s">
        <v>3088</v>
      </c>
      <c r="G126">
        <v>5</v>
      </c>
      <c r="H126">
        <v>1</v>
      </c>
      <c r="I126">
        <v>24</v>
      </c>
      <c r="J126">
        <v>5</v>
      </c>
      <c r="K126">
        <v>17</v>
      </c>
      <c r="L126">
        <v>9</v>
      </c>
      <c r="M126">
        <v>13</v>
      </c>
      <c r="N126">
        <v>67</v>
      </c>
      <c r="O126">
        <v>1</v>
      </c>
      <c r="P126" t="s">
        <v>1193</v>
      </c>
      <c r="Q126" t="s">
        <v>1612</v>
      </c>
      <c r="R126" t="s">
        <v>1612</v>
      </c>
      <c r="S126" t="s">
        <v>1193</v>
      </c>
      <c r="T126" t="s">
        <v>1193</v>
      </c>
      <c r="U126" t="s">
        <v>1196</v>
      </c>
      <c r="V126" t="s">
        <v>1193</v>
      </c>
      <c r="W126" t="s">
        <v>1196</v>
      </c>
      <c r="X126" t="s">
        <v>1193</v>
      </c>
      <c r="Y126" t="s">
        <v>1193</v>
      </c>
      <c r="Z126" t="s">
        <v>1193</v>
      </c>
      <c r="AA126" t="s">
        <v>1612</v>
      </c>
      <c r="AB126" t="s">
        <v>1612</v>
      </c>
      <c r="AC126">
        <v>42460</v>
      </c>
      <c r="AD126" t="s">
        <v>1612</v>
      </c>
      <c r="AE126">
        <v>42460</v>
      </c>
      <c r="AF126" t="s">
        <v>1612</v>
      </c>
      <c r="AG126" t="s">
        <v>1612</v>
      </c>
      <c r="AH126" t="s">
        <v>1612</v>
      </c>
      <c r="AI126" t="s">
        <v>1612</v>
      </c>
      <c r="AJ126" t="s">
        <v>1612</v>
      </c>
      <c r="AK126" t="s">
        <v>3089</v>
      </c>
      <c r="AL126" t="s">
        <v>1612</v>
      </c>
      <c r="AM126" t="s">
        <v>3090</v>
      </c>
      <c r="AN126" t="s">
        <v>1612</v>
      </c>
      <c r="AO126" t="s">
        <v>1612</v>
      </c>
      <c r="AP126" t="s">
        <v>1612</v>
      </c>
      <c r="AQ126">
        <v>6089</v>
      </c>
      <c r="AR126">
        <v>0</v>
      </c>
      <c r="AS126" t="s">
        <v>3091</v>
      </c>
      <c r="AT126" t="s">
        <v>403</v>
      </c>
      <c r="AU126">
        <v>3651250</v>
      </c>
      <c r="AV126">
        <v>3651250</v>
      </c>
      <c r="AW126">
        <v>3651250</v>
      </c>
      <c r="AX126">
        <v>3651250</v>
      </c>
      <c r="AY126">
        <v>3651250</v>
      </c>
      <c r="AZ126">
        <v>3651250</v>
      </c>
      <c r="BA126">
        <v>3651250</v>
      </c>
      <c r="BB126" t="s">
        <v>3092</v>
      </c>
      <c r="BC126">
        <v>3454000</v>
      </c>
      <c r="BD126">
        <v>3404000</v>
      </c>
      <c r="BE126">
        <v>3873500</v>
      </c>
      <c r="BF126">
        <v>3873500</v>
      </c>
      <c r="BG126">
        <v>3454000</v>
      </c>
      <c r="BH126">
        <v>3404000</v>
      </c>
      <c r="BI126">
        <v>3873500</v>
      </c>
      <c r="BJ126" t="s">
        <v>3092</v>
      </c>
      <c r="BK126" t="s">
        <v>3092</v>
      </c>
      <c r="BL126" t="s">
        <v>1216</v>
      </c>
      <c r="BM126" t="s">
        <v>3093</v>
      </c>
      <c r="BN126" t="s">
        <v>1215</v>
      </c>
      <c r="BO126" t="s">
        <v>3094</v>
      </c>
      <c r="BP126" t="s">
        <v>1214</v>
      </c>
      <c r="BQ126" t="s">
        <v>3095</v>
      </c>
      <c r="BR126" t="s">
        <v>1612</v>
      </c>
      <c r="BS126" t="s">
        <v>1214</v>
      </c>
      <c r="BT126" t="s">
        <v>3096</v>
      </c>
      <c r="BU126" t="s">
        <v>417</v>
      </c>
      <c r="BV126" t="s">
        <v>1194</v>
      </c>
      <c r="BW126" t="s">
        <v>1194</v>
      </c>
      <c r="BX126" t="s">
        <v>1193</v>
      </c>
      <c r="BY126" t="s">
        <v>1193</v>
      </c>
      <c r="BZ126" t="s">
        <v>1193</v>
      </c>
      <c r="CA126" t="s">
        <v>1193</v>
      </c>
      <c r="CB126" t="s">
        <v>1612</v>
      </c>
      <c r="CC126" t="s">
        <v>1612</v>
      </c>
      <c r="CD126" t="s">
        <v>422</v>
      </c>
      <c r="CE126" t="s">
        <v>425</v>
      </c>
      <c r="CF126" t="s">
        <v>425</v>
      </c>
      <c r="CG126" t="s">
        <v>422</v>
      </c>
      <c r="CH126" t="s">
        <v>1612</v>
      </c>
      <c r="CI126" t="s">
        <v>1612</v>
      </c>
      <c r="CJ126" t="s">
        <v>1612</v>
      </c>
      <c r="CK126" t="s">
        <v>1612</v>
      </c>
      <c r="CL126" t="s">
        <v>1612</v>
      </c>
      <c r="CM126" t="s">
        <v>1612</v>
      </c>
      <c r="CN126" t="s">
        <v>1193</v>
      </c>
      <c r="CO126" t="s">
        <v>1193</v>
      </c>
      <c r="CP126" t="s">
        <v>1193</v>
      </c>
      <c r="CQ126" t="s">
        <v>1194</v>
      </c>
      <c r="CR126" t="s">
        <v>1194</v>
      </c>
      <c r="CS126" t="s">
        <v>1194</v>
      </c>
      <c r="CT126" t="s">
        <v>1193</v>
      </c>
      <c r="CU126" t="s">
        <v>1193</v>
      </c>
      <c r="CV126" t="s">
        <v>1193</v>
      </c>
      <c r="CW126" t="s">
        <v>1194</v>
      </c>
      <c r="CX126" t="s">
        <v>1194</v>
      </c>
      <c r="CY126" t="s">
        <v>1194</v>
      </c>
      <c r="CZ126" t="s">
        <v>1621</v>
      </c>
      <c r="DA126" t="s">
        <v>1621</v>
      </c>
      <c r="DB126" t="s">
        <v>1623</v>
      </c>
      <c r="DC126" t="s">
        <v>1623</v>
      </c>
      <c r="DD126" t="s">
        <v>1623</v>
      </c>
      <c r="DE126" t="s">
        <v>1623</v>
      </c>
      <c r="DF126" t="s">
        <v>1621</v>
      </c>
      <c r="DG126" t="s">
        <v>1623</v>
      </c>
      <c r="DH126" t="s">
        <v>1623</v>
      </c>
      <c r="DI126" t="s">
        <v>1623</v>
      </c>
      <c r="DJ126" t="s">
        <v>1623</v>
      </c>
      <c r="DK126" t="s">
        <v>1623</v>
      </c>
      <c r="DL126" t="s">
        <v>1623</v>
      </c>
      <c r="DM126" t="s">
        <v>1623</v>
      </c>
      <c r="DN126" t="s">
        <v>1623</v>
      </c>
      <c r="DO126" t="s">
        <v>1623</v>
      </c>
      <c r="DP126" t="s">
        <v>1623</v>
      </c>
      <c r="DQ126" t="s">
        <v>1623</v>
      </c>
      <c r="DR126" t="s">
        <v>1623</v>
      </c>
      <c r="DS126" t="s">
        <v>1623</v>
      </c>
      <c r="DT126" t="s">
        <v>1623</v>
      </c>
      <c r="DU126" t="s">
        <v>1623</v>
      </c>
      <c r="DV126" t="s">
        <v>1623</v>
      </c>
      <c r="DW126" t="s">
        <v>1623</v>
      </c>
      <c r="DX126" t="s">
        <v>1623</v>
      </c>
      <c r="DY126" t="s">
        <v>1623</v>
      </c>
      <c r="DZ126" t="s">
        <v>1623</v>
      </c>
      <c r="EA126" t="s">
        <v>1623</v>
      </c>
      <c r="EB126" t="s">
        <v>1623</v>
      </c>
      <c r="EC126" t="s">
        <v>1623</v>
      </c>
      <c r="ED126" t="s">
        <v>1623</v>
      </c>
      <c r="EE126" t="s">
        <v>1623</v>
      </c>
      <c r="EF126" t="s">
        <v>1623</v>
      </c>
      <c r="EG126" t="s">
        <v>1623</v>
      </c>
      <c r="EH126" t="s">
        <v>1623</v>
      </c>
      <c r="EI126" t="s">
        <v>1623</v>
      </c>
      <c r="EJ126" t="s">
        <v>1657</v>
      </c>
      <c r="EK126" t="s">
        <v>1657</v>
      </c>
      <c r="EL126" t="s">
        <v>1625</v>
      </c>
      <c r="EM126" t="s">
        <v>1625</v>
      </c>
      <c r="EN126" t="s">
        <v>1625</v>
      </c>
      <c r="EO126" t="s">
        <v>1625</v>
      </c>
      <c r="EP126">
        <v>0</v>
      </c>
      <c r="EQ126">
        <v>0</v>
      </c>
      <c r="ER126" t="s">
        <v>3097</v>
      </c>
      <c r="ES126" t="s">
        <v>3097</v>
      </c>
      <c r="ET126" t="s">
        <v>3097</v>
      </c>
      <c r="EU126" t="s">
        <v>3097</v>
      </c>
      <c r="EV126" t="s">
        <v>1659</v>
      </c>
      <c r="EW126">
        <v>14</v>
      </c>
      <c r="EX126">
        <v>2</v>
      </c>
      <c r="EY126">
        <v>0</v>
      </c>
      <c r="EZ126">
        <v>1</v>
      </c>
      <c r="FA126" t="s">
        <v>1628</v>
      </c>
      <c r="FB126" t="s">
        <v>1628</v>
      </c>
      <c r="FC126" t="s">
        <v>3098</v>
      </c>
    </row>
    <row r="127" spans="1:159">
      <c r="A127" t="s">
        <v>126</v>
      </c>
      <c r="B127" t="s">
        <v>125</v>
      </c>
      <c r="C127" t="s">
        <v>3099</v>
      </c>
      <c r="D127" t="s">
        <v>3100</v>
      </c>
      <c r="E127">
        <v>1785277915</v>
      </c>
      <c r="F127" t="s">
        <v>3101</v>
      </c>
      <c r="G127">
        <v>5</v>
      </c>
      <c r="H127">
        <v>1</v>
      </c>
      <c r="I127">
        <v>24</v>
      </c>
      <c r="J127">
        <v>5</v>
      </c>
      <c r="K127">
        <v>17</v>
      </c>
      <c r="L127">
        <v>9</v>
      </c>
      <c r="M127">
        <v>13</v>
      </c>
      <c r="N127">
        <v>67</v>
      </c>
      <c r="O127">
        <v>1</v>
      </c>
      <c r="P127" t="s">
        <v>1193</v>
      </c>
      <c r="Q127" t="s">
        <v>1612</v>
      </c>
      <c r="R127" t="s">
        <v>1612</v>
      </c>
      <c r="S127" t="s">
        <v>1193</v>
      </c>
      <c r="T127" t="s">
        <v>1193</v>
      </c>
      <c r="U127" t="s">
        <v>1193</v>
      </c>
      <c r="V127" t="s">
        <v>1193</v>
      </c>
      <c r="W127" t="s">
        <v>1193</v>
      </c>
      <c r="X127" t="s">
        <v>1193</v>
      </c>
      <c r="Y127" t="s">
        <v>1193</v>
      </c>
      <c r="Z127" t="s">
        <v>1193</v>
      </c>
      <c r="AA127" t="s">
        <v>1612</v>
      </c>
      <c r="AB127" t="s">
        <v>1612</v>
      </c>
      <c r="AC127" t="s">
        <v>1612</v>
      </c>
      <c r="AD127" t="s">
        <v>1612</v>
      </c>
      <c r="AE127" t="s">
        <v>1612</v>
      </c>
      <c r="AF127" t="s">
        <v>1612</v>
      </c>
      <c r="AG127" t="s">
        <v>1612</v>
      </c>
      <c r="AH127" t="s">
        <v>1612</v>
      </c>
      <c r="AI127" t="s">
        <v>1612</v>
      </c>
      <c r="AJ127" t="s">
        <v>1612</v>
      </c>
      <c r="AK127" t="s">
        <v>1612</v>
      </c>
      <c r="AL127" t="s">
        <v>1612</v>
      </c>
      <c r="AM127" t="s">
        <v>1612</v>
      </c>
      <c r="AN127" t="s">
        <v>1612</v>
      </c>
      <c r="AO127" t="s">
        <v>1612</v>
      </c>
      <c r="AP127" t="s">
        <v>1612</v>
      </c>
      <c r="AQ127">
        <v>23894</v>
      </c>
      <c r="AR127">
        <v>0</v>
      </c>
      <c r="AS127" t="s">
        <v>3102</v>
      </c>
      <c r="AT127" t="s">
        <v>402</v>
      </c>
      <c r="AU127">
        <v>98135573</v>
      </c>
      <c r="AV127">
        <v>0</v>
      </c>
      <c r="AW127">
        <v>0</v>
      </c>
      <c r="AX127">
        <v>0</v>
      </c>
      <c r="AY127">
        <v>98135573</v>
      </c>
      <c r="AZ127">
        <v>0</v>
      </c>
      <c r="BA127">
        <v>0</v>
      </c>
      <c r="BB127" t="s">
        <v>3103</v>
      </c>
      <c r="BC127">
        <v>98135573</v>
      </c>
      <c r="BD127">
        <v>0</v>
      </c>
      <c r="BE127">
        <v>0</v>
      </c>
      <c r="BF127">
        <v>0</v>
      </c>
      <c r="BG127">
        <v>98135573</v>
      </c>
      <c r="BH127">
        <v>0</v>
      </c>
      <c r="BI127">
        <v>0</v>
      </c>
      <c r="BJ127" t="s">
        <v>3103</v>
      </c>
      <c r="BK127" t="s">
        <v>3104</v>
      </c>
      <c r="BL127" t="s">
        <v>1214</v>
      </c>
      <c r="BM127" t="s">
        <v>3105</v>
      </c>
      <c r="BN127" t="s">
        <v>1214</v>
      </c>
      <c r="BO127" t="s">
        <v>3106</v>
      </c>
      <c r="BP127" t="s">
        <v>1215</v>
      </c>
      <c r="BQ127" t="s">
        <v>3107</v>
      </c>
      <c r="BR127" t="s">
        <v>1612</v>
      </c>
      <c r="BS127" t="s">
        <v>1217</v>
      </c>
      <c r="BT127" t="s">
        <v>3108</v>
      </c>
      <c r="BU127" t="s">
        <v>415</v>
      </c>
      <c r="BV127" t="s">
        <v>1193</v>
      </c>
      <c r="BW127" t="s">
        <v>1193</v>
      </c>
      <c r="BX127" t="s">
        <v>1193</v>
      </c>
      <c r="BY127" t="s">
        <v>1193</v>
      </c>
      <c r="BZ127" t="s">
        <v>1193</v>
      </c>
      <c r="CA127" t="s">
        <v>1193</v>
      </c>
      <c r="CB127" t="s">
        <v>425</v>
      </c>
      <c r="CC127" t="s">
        <v>424</v>
      </c>
      <c r="CD127" t="s">
        <v>425</v>
      </c>
      <c r="CE127" t="s">
        <v>421</v>
      </c>
      <c r="CF127" t="s">
        <v>425</v>
      </c>
      <c r="CG127" t="s">
        <v>426</v>
      </c>
      <c r="CH127" t="s">
        <v>1612</v>
      </c>
      <c r="CI127" t="s">
        <v>1612</v>
      </c>
      <c r="CJ127" t="s">
        <v>1612</v>
      </c>
      <c r="CK127" t="s">
        <v>1612</v>
      </c>
      <c r="CL127" t="s">
        <v>1612</v>
      </c>
      <c r="CM127" t="s">
        <v>1612</v>
      </c>
      <c r="CN127" t="s">
        <v>1193</v>
      </c>
      <c r="CO127" t="s">
        <v>1193</v>
      </c>
      <c r="CP127" t="s">
        <v>1194</v>
      </c>
      <c r="CQ127" t="s">
        <v>1193</v>
      </c>
      <c r="CR127" t="s">
        <v>1193</v>
      </c>
      <c r="CS127" t="s">
        <v>1193</v>
      </c>
      <c r="CT127" t="s">
        <v>1193</v>
      </c>
      <c r="CU127" t="s">
        <v>1193</v>
      </c>
      <c r="CV127" t="s">
        <v>1193</v>
      </c>
      <c r="CW127" t="s">
        <v>1193</v>
      </c>
      <c r="CX127" t="s">
        <v>1193</v>
      </c>
      <c r="CY127" t="s">
        <v>1193</v>
      </c>
      <c r="CZ127" t="s">
        <v>1623</v>
      </c>
      <c r="DA127" t="s">
        <v>1623</v>
      </c>
      <c r="DB127" t="s">
        <v>1623</v>
      </c>
      <c r="DC127" t="s">
        <v>1623</v>
      </c>
      <c r="DD127" t="s">
        <v>1623</v>
      </c>
      <c r="DE127" t="s">
        <v>1623</v>
      </c>
      <c r="DF127" t="s">
        <v>1623</v>
      </c>
      <c r="DG127" t="s">
        <v>1623</v>
      </c>
      <c r="DH127" t="s">
        <v>1623</v>
      </c>
      <c r="DI127" t="s">
        <v>1623</v>
      </c>
      <c r="DJ127" t="s">
        <v>1623</v>
      </c>
      <c r="DK127" t="s">
        <v>1623</v>
      </c>
      <c r="DL127" t="s">
        <v>1623</v>
      </c>
      <c r="DM127" t="s">
        <v>1623</v>
      </c>
      <c r="DN127" t="s">
        <v>1623</v>
      </c>
      <c r="DO127" t="s">
        <v>1623</v>
      </c>
      <c r="DP127" t="s">
        <v>1623</v>
      </c>
      <c r="DQ127" t="s">
        <v>1623</v>
      </c>
      <c r="DR127" t="s">
        <v>1623</v>
      </c>
      <c r="DS127" t="s">
        <v>1623</v>
      </c>
      <c r="DT127" t="s">
        <v>1623</v>
      </c>
      <c r="DU127" t="s">
        <v>1623</v>
      </c>
      <c r="DV127" t="s">
        <v>1623</v>
      </c>
      <c r="DW127" t="s">
        <v>1623</v>
      </c>
      <c r="DX127" t="s">
        <v>1623</v>
      </c>
      <c r="DY127" t="s">
        <v>1623</v>
      </c>
      <c r="DZ127" t="s">
        <v>1623</v>
      </c>
      <c r="EA127" t="s">
        <v>1623</v>
      </c>
      <c r="EB127" t="s">
        <v>1623</v>
      </c>
      <c r="EC127" t="s">
        <v>1623</v>
      </c>
      <c r="ED127" t="s">
        <v>1623</v>
      </c>
      <c r="EE127" t="s">
        <v>1623</v>
      </c>
      <c r="EF127" t="s">
        <v>1623</v>
      </c>
      <c r="EG127" t="s">
        <v>1623</v>
      </c>
      <c r="EH127" t="s">
        <v>1623</v>
      </c>
      <c r="EI127" t="s">
        <v>1623</v>
      </c>
      <c r="EJ127" t="s">
        <v>1625</v>
      </c>
      <c r="EK127" t="s">
        <v>1625</v>
      </c>
      <c r="EL127" t="s">
        <v>1625</v>
      </c>
      <c r="EM127" t="s">
        <v>1625</v>
      </c>
      <c r="EN127" t="s">
        <v>1625</v>
      </c>
      <c r="EO127" t="s">
        <v>1625</v>
      </c>
      <c r="EP127" t="s">
        <v>1883</v>
      </c>
      <c r="EQ127" t="s">
        <v>1883</v>
      </c>
      <c r="ER127" t="s">
        <v>1883</v>
      </c>
      <c r="ES127" t="s">
        <v>1883</v>
      </c>
      <c r="ET127" t="s">
        <v>1883</v>
      </c>
      <c r="EU127" t="s">
        <v>1883</v>
      </c>
      <c r="EV127" t="s">
        <v>1626</v>
      </c>
      <c r="EW127">
        <v>10</v>
      </c>
      <c r="EX127">
        <v>4</v>
      </c>
      <c r="EY127">
        <v>0</v>
      </c>
      <c r="EZ127">
        <v>0.93</v>
      </c>
      <c r="FA127" t="s">
        <v>1627</v>
      </c>
      <c r="FB127" t="s">
        <v>1675</v>
      </c>
      <c r="FC127" t="s">
        <v>3109</v>
      </c>
    </row>
    <row r="128" spans="1:159">
      <c r="A128" t="s">
        <v>124</v>
      </c>
      <c r="B128" t="s">
        <v>123</v>
      </c>
      <c r="C128" t="s">
        <v>3110</v>
      </c>
      <c r="D128" t="s">
        <v>3111</v>
      </c>
      <c r="E128" t="s">
        <v>3112</v>
      </c>
      <c r="F128" t="s">
        <v>3113</v>
      </c>
      <c r="G128">
        <v>5</v>
      </c>
      <c r="H128">
        <v>1</v>
      </c>
      <c r="I128">
        <v>24</v>
      </c>
      <c r="J128">
        <v>5</v>
      </c>
      <c r="K128">
        <v>17</v>
      </c>
      <c r="L128">
        <v>9</v>
      </c>
      <c r="M128">
        <v>13</v>
      </c>
      <c r="N128">
        <v>67</v>
      </c>
      <c r="O128">
        <v>1</v>
      </c>
      <c r="P128" t="s">
        <v>1193</v>
      </c>
      <c r="Q128" t="s">
        <v>1612</v>
      </c>
      <c r="R128" t="s">
        <v>1612</v>
      </c>
      <c r="S128" t="s">
        <v>1193</v>
      </c>
      <c r="T128" t="s">
        <v>1193</v>
      </c>
      <c r="U128" t="s">
        <v>1193</v>
      </c>
      <c r="V128" t="s">
        <v>1193</v>
      </c>
      <c r="W128" t="s">
        <v>1193</v>
      </c>
      <c r="X128" t="s">
        <v>1193</v>
      </c>
      <c r="Y128" t="s">
        <v>1193</v>
      </c>
      <c r="Z128" t="s">
        <v>1193</v>
      </c>
      <c r="AA128" t="s">
        <v>1612</v>
      </c>
      <c r="AB128" t="s">
        <v>1612</v>
      </c>
      <c r="AC128" t="s">
        <v>1612</v>
      </c>
      <c r="AD128" t="s">
        <v>1612</v>
      </c>
      <c r="AE128" t="s">
        <v>1612</v>
      </c>
      <c r="AF128" t="s">
        <v>1612</v>
      </c>
      <c r="AG128" t="s">
        <v>1612</v>
      </c>
      <c r="AH128" t="s">
        <v>1612</v>
      </c>
      <c r="AI128" t="s">
        <v>1612</v>
      </c>
      <c r="AJ128" t="s">
        <v>1612</v>
      </c>
      <c r="AK128" t="s">
        <v>1612</v>
      </c>
      <c r="AL128" t="s">
        <v>1612</v>
      </c>
      <c r="AM128" t="s">
        <v>1612</v>
      </c>
      <c r="AN128" t="s">
        <v>1612</v>
      </c>
      <c r="AO128" t="s">
        <v>1612</v>
      </c>
      <c r="AP128" t="s">
        <v>1612</v>
      </c>
      <c r="AQ128">
        <v>10344.709999999999</v>
      </c>
      <c r="AR128">
        <v>0</v>
      </c>
      <c r="AS128">
        <v>0</v>
      </c>
      <c r="AT128" t="s">
        <v>402</v>
      </c>
      <c r="AU128">
        <v>4628000</v>
      </c>
      <c r="AV128">
        <v>4627000</v>
      </c>
      <c r="AW128">
        <v>4627500</v>
      </c>
      <c r="AX128">
        <v>4627500</v>
      </c>
      <c r="AY128">
        <v>4628000</v>
      </c>
      <c r="AZ128">
        <v>4627000</v>
      </c>
      <c r="BA128">
        <v>4628000</v>
      </c>
      <c r="BB128" t="s">
        <v>3114</v>
      </c>
      <c r="BC128">
        <v>3631000</v>
      </c>
      <c r="BD128">
        <v>4271000</v>
      </c>
      <c r="BE128">
        <v>4636000</v>
      </c>
      <c r="BF128">
        <v>5539000</v>
      </c>
      <c r="BG128">
        <v>3631000</v>
      </c>
      <c r="BH128">
        <v>4271000</v>
      </c>
      <c r="BI128">
        <v>4408000</v>
      </c>
      <c r="BJ128" t="s">
        <v>3114</v>
      </c>
      <c r="BK128" t="s">
        <v>3115</v>
      </c>
      <c r="BL128" t="s">
        <v>1214</v>
      </c>
      <c r="BM128" t="s">
        <v>3116</v>
      </c>
      <c r="BN128" t="s">
        <v>1214</v>
      </c>
      <c r="BO128" t="s">
        <v>3117</v>
      </c>
      <c r="BP128" t="s">
        <v>1216</v>
      </c>
      <c r="BQ128" t="s">
        <v>3118</v>
      </c>
      <c r="BR128" t="s">
        <v>1612</v>
      </c>
      <c r="BS128" t="s">
        <v>1216</v>
      </c>
      <c r="BT128" t="s">
        <v>3119</v>
      </c>
      <c r="BU128" t="s">
        <v>416</v>
      </c>
      <c r="BV128" t="s">
        <v>1194</v>
      </c>
      <c r="BW128" t="s">
        <v>1194</v>
      </c>
      <c r="BX128" t="s">
        <v>1193</v>
      </c>
      <c r="BY128" t="s">
        <v>1194</v>
      </c>
      <c r="BZ128" t="s">
        <v>1194</v>
      </c>
      <c r="CA128" t="s">
        <v>1194</v>
      </c>
      <c r="CB128" t="s">
        <v>1612</v>
      </c>
      <c r="CC128" t="s">
        <v>1612</v>
      </c>
      <c r="CD128" t="s">
        <v>422</v>
      </c>
      <c r="CE128" t="s">
        <v>1612</v>
      </c>
      <c r="CF128" t="s">
        <v>1612</v>
      </c>
      <c r="CG128" t="s">
        <v>1612</v>
      </c>
      <c r="CH128" t="s">
        <v>1612</v>
      </c>
      <c r="CI128" t="s">
        <v>1612</v>
      </c>
      <c r="CJ128" t="s">
        <v>1612</v>
      </c>
      <c r="CK128" t="s">
        <v>1612</v>
      </c>
      <c r="CL128" t="s">
        <v>1612</v>
      </c>
      <c r="CM128" t="s">
        <v>1612</v>
      </c>
      <c r="CN128" t="s">
        <v>1193</v>
      </c>
      <c r="CO128" t="s">
        <v>1193</v>
      </c>
      <c r="CP128" t="s">
        <v>1193</v>
      </c>
      <c r="CQ128" t="s">
        <v>1193</v>
      </c>
      <c r="CR128" t="s">
        <v>1193</v>
      </c>
      <c r="CS128" t="s">
        <v>1193</v>
      </c>
      <c r="CT128" t="s">
        <v>1193</v>
      </c>
      <c r="CU128" t="s">
        <v>1193</v>
      </c>
      <c r="CV128" t="s">
        <v>1193</v>
      </c>
      <c r="CW128" t="s">
        <v>1193</v>
      </c>
      <c r="CX128" t="s">
        <v>1193</v>
      </c>
      <c r="CY128" t="s">
        <v>1193</v>
      </c>
      <c r="CZ128" t="s">
        <v>1621</v>
      </c>
      <c r="DA128" t="s">
        <v>1622</v>
      </c>
      <c r="DB128" t="s">
        <v>1623</v>
      </c>
      <c r="DC128" t="s">
        <v>1623</v>
      </c>
      <c r="DD128" t="s">
        <v>1623</v>
      </c>
      <c r="DE128" t="s">
        <v>1622</v>
      </c>
      <c r="DF128" t="s">
        <v>1622</v>
      </c>
      <c r="DG128" t="s">
        <v>1622</v>
      </c>
      <c r="DH128" t="s">
        <v>1622</v>
      </c>
      <c r="DI128" t="s">
        <v>1622</v>
      </c>
      <c r="DJ128" t="s">
        <v>1622</v>
      </c>
      <c r="DK128" t="s">
        <v>1622</v>
      </c>
      <c r="DL128" t="s">
        <v>1623</v>
      </c>
      <c r="DM128" t="s">
        <v>1622</v>
      </c>
      <c r="DN128" t="s">
        <v>1621</v>
      </c>
      <c r="DO128" t="s">
        <v>1623</v>
      </c>
      <c r="DP128" t="s">
        <v>1623</v>
      </c>
      <c r="DQ128" t="s">
        <v>1621</v>
      </c>
      <c r="DR128" t="s">
        <v>1622</v>
      </c>
      <c r="DS128" t="s">
        <v>1623</v>
      </c>
      <c r="DT128" t="s">
        <v>1623</v>
      </c>
      <c r="DU128" t="s">
        <v>1623</v>
      </c>
      <c r="DV128" t="s">
        <v>1623</v>
      </c>
      <c r="DW128" t="s">
        <v>1623</v>
      </c>
      <c r="DX128" t="s">
        <v>1623</v>
      </c>
      <c r="DY128" t="s">
        <v>1623</v>
      </c>
      <c r="DZ128" t="s">
        <v>1623</v>
      </c>
      <c r="EA128" t="s">
        <v>1623</v>
      </c>
      <c r="EB128" t="s">
        <v>1623</v>
      </c>
      <c r="EC128" t="s">
        <v>1623</v>
      </c>
      <c r="ED128" t="s">
        <v>1622</v>
      </c>
      <c r="EE128" t="s">
        <v>1622</v>
      </c>
      <c r="EF128" t="s">
        <v>1622</v>
      </c>
      <c r="EG128" t="s">
        <v>1622</v>
      </c>
      <c r="EH128" t="s">
        <v>1622</v>
      </c>
      <c r="EI128" t="s">
        <v>1622</v>
      </c>
      <c r="EJ128" t="s">
        <v>1625</v>
      </c>
      <c r="EK128" t="s">
        <v>1625</v>
      </c>
      <c r="EL128" t="s">
        <v>1625</v>
      </c>
      <c r="EM128" t="s">
        <v>1625</v>
      </c>
      <c r="EN128" t="s">
        <v>1625</v>
      </c>
      <c r="EO128" t="s">
        <v>1625</v>
      </c>
      <c r="EP128" t="s">
        <v>1744</v>
      </c>
      <c r="EQ128" t="s">
        <v>1744</v>
      </c>
      <c r="ER128" t="s">
        <v>1744</v>
      </c>
      <c r="ES128" t="s">
        <v>1744</v>
      </c>
      <c r="ET128" t="s">
        <v>1744</v>
      </c>
      <c r="EU128" t="s">
        <v>1744</v>
      </c>
      <c r="EV128" t="s">
        <v>1626</v>
      </c>
      <c r="EW128">
        <v>24</v>
      </c>
      <c r="EX128">
        <v>0</v>
      </c>
      <c r="EY128">
        <v>2</v>
      </c>
      <c r="EZ128">
        <v>1</v>
      </c>
      <c r="FA128" t="s">
        <v>1675</v>
      </c>
      <c r="FB128" t="s">
        <v>1628</v>
      </c>
      <c r="FC128" t="s">
        <v>3120</v>
      </c>
    </row>
    <row r="129" spans="1:159">
      <c r="A129" t="s">
        <v>122</v>
      </c>
      <c r="B129" t="s">
        <v>121</v>
      </c>
      <c r="C129" t="s">
        <v>3121</v>
      </c>
      <c r="D129" t="s">
        <v>3122</v>
      </c>
      <c r="E129" t="s">
        <v>3123</v>
      </c>
      <c r="F129" t="s">
        <v>3124</v>
      </c>
      <c r="G129">
        <v>5</v>
      </c>
      <c r="H129">
        <v>1</v>
      </c>
      <c r="I129">
        <v>24</v>
      </c>
      <c r="J129">
        <v>5</v>
      </c>
      <c r="K129">
        <v>17</v>
      </c>
      <c r="L129">
        <v>9</v>
      </c>
      <c r="M129">
        <v>13</v>
      </c>
      <c r="N129">
        <v>67</v>
      </c>
      <c r="O129">
        <v>1</v>
      </c>
      <c r="P129" t="s">
        <v>1193</v>
      </c>
      <c r="Q129" t="s">
        <v>1612</v>
      </c>
      <c r="R129" t="s">
        <v>1612</v>
      </c>
      <c r="S129" t="s">
        <v>1193</v>
      </c>
      <c r="T129" t="s">
        <v>1193</v>
      </c>
      <c r="U129" t="s">
        <v>1193</v>
      </c>
      <c r="V129" t="s">
        <v>1193</v>
      </c>
      <c r="W129" t="s">
        <v>1193</v>
      </c>
      <c r="X129" t="s">
        <v>1193</v>
      </c>
      <c r="Y129" t="s">
        <v>1193</v>
      </c>
      <c r="Z129" t="s">
        <v>1193</v>
      </c>
      <c r="AA129" t="s">
        <v>1612</v>
      </c>
      <c r="AB129" t="s">
        <v>1612</v>
      </c>
      <c r="AC129" t="s">
        <v>1612</v>
      </c>
      <c r="AD129" t="s">
        <v>1612</v>
      </c>
      <c r="AE129" t="s">
        <v>1612</v>
      </c>
      <c r="AF129" t="s">
        <v>1612</v>
      </c>
      <c r="AG129" t="s">
        <v>1612</v>
      </c>
      <c r="AH129" t="s">
        <v>1612</v>
      </c>
      <c r="AI129" t="s">
        <v>1612</v>
      </c>
      <c r="AJ129" t="s">
        <v>1612</v>
      </c>
      <c r="AK129" t="s">
        <v>1612</v>
      </c>
      <c r="AL129" t="s">
        <v>1612</v>
      </c>
      <c r="AM129" t="s">
        <v>1612</v>
      </c>
      <c r="AN129" t="s">
        <v>1612</v>
      </c>
      <c r="AO129" t="s">
        <v>1612</v>
      </c>
      <c r="AP129" t="s">
        <v>1612</v>
      </c>
      <c r="AQ129">
        <v>4784</v>
      </c>
      <c r="AR129">
        <v>635834</v>
      </c>
      <c r="AS129" t="s">
        <v>1744</v>
      </c>
      <c r="AT129" t="s">
        <v>402</v>
      </c>
      <c r="AU129">
        <v>3315518.25</v>
      </c>
      <c r="AV129">
        <v>3174518.25</v>
      </c>
      <c r="AW129">
        <v>3683518.25</v>
      </c>
      <c r="AX129">
        <v>4091445.25</v>
      </c>
      <c r="AY129">
        <v>3315518.25</v>
      </c>
      <c r="AZ129">
        <v>3174518.25</v>
      </c>
      <c r="BA129">
        <v>3683518</v>
      </c>
      <c r="BB129" t="s">
        <v>1744</v>
      </c>
      <c r="BC129">
        <v>2608768.25</v>
      </c>
      <c r="BD129">
        <v>2743768.25</v>
      </c>
      <c r="BE129">
        <v>3999268.25</v>
      </c>
      <c r="BF129">
        <v>4913195.25</v>
      </c>
      <c r="BG129">
        <v>2608768.25</v>
      </c>
      <c r="BH129">
        <v>2743768.25</v>
      </c>
      <c r="BI129">
        <v>3999268</v>
      </c>
      <c r="BJ129" t="s">
        <v>1744</v>
      </c>
      <c r="BK129" t="s">
        <v>1744</v>
      </c>
      <c r="BL129" t="s">
        <v>1214</v>
      </c>
      <c r="BM129" t="s">
        <v>1744</v>
      </c>
      <c r="BN129" t="s">
        <v>1214</v>
      </c>
      <c r="BO129" t="s">
        <v>1744</v>
      </c>
      <c r="BP129" t="s">
        <v>1214</v>
      </c>
      <c r="BQ129" t="s">
        <v>1744</v>
      </c>
      <c r="BR129" t="s">
        <v>1612</v>
      </c>
      <c r="BS129" t="s">
        <v>1217</v>
      </c>
      <c r="BT129" t="s">
        <v>1744</v>
      </c>
      <c r="BU129" t="s">
        <v>418</v>
      </c>
      <c r="BV129" t="s">
        <v>1194</v>
      </c>
      <c r="BW129" t="s">
        <v>1194</v>
      </c>
      <c r="BX129" t="s">
        <v>1193</v>
      </c>
      <c r="BY129" t="s">
        <v>1194</v>
      </c>
      <c r="BZ129" t="s">
        <v>1193</v>
      </c>
      <c r="CA129" t="s">
        <v>1194</v>
      </c>
      <c r="CB129" t="s">
        <v>1612</v>
      </c>
      <c r="CC129" t="s">
        <v>1612</v>
      </c>
      <c r="CD129" t="s">
        <v>424</v>
      </c>
      <c r="CE129" t="s">
        <v>1612</v>
      </c>
      <c r="CF129" t="s">
        <v>424</v>
      </c>
      <c r="CG129" t="s">
        <v>1612</v>
      </c>
      <c r="CH129" t="s">
        <v>1612</v>
      </c>
      <c r="CI129" t="s">
        <v>1612</v>
      </c>
      <c r="CJ129" t="s">
        <v>3125</v>
      </c>
      <c r="CK129" t="s">
        <v>1612</v>
      </c>
      <c r="CL129" t="s">
        <v>3126</v>
      </c>
      <c r="CM129" t="s">
        <v>1612</v>
      </c>
      <c r="CN129" t="s">
        <v>1193</v>
      </c>
      <c r="CO129" t="s">
        <v>1193</v>
      </c>
      <c r="CP129" t="s">
        <v>1193</v>
      </c>
      <c r="CQ129" t="s">
        <v>1193</v>
      </c>
      <c r="CR129" t="s">
        <v>1193</v>
      </c>
      <c r="CS129" t="s">
        <v>1193</v>
      </c>
      <c r="CT129" t="s">
        <v>1193</v>
      </c>
      <c r="CU129" t="s">
        <v>1193</v>
      </c>
      <c r="CV129" t="s">
        <v>1193</v>
      </c>
      <c r="CW129" t="s">
        <v>1193</v>
      </c>
      <c r="CX129" t="s">
        <v>1193</v>
      </c>
      <c r="CY129" t="s">
        <v>1193</v>
      </c>
      <c r="CZ129" t="s">
        <v>1622</v>
      </c>
      <c r="DA129" t="s">
        <v>1623</v>
      </c>
      <c r="DB129" t="s">
        <v>1623</v>
      </c>
      <c r="DC129" t="s">
        <v>1622</v>
      </c>
      <c r="DD129" t="s">
        <v>1622</v>
      </c>
      <c r="DE129" t="s">
        <v>1622</v>
      </c>
      <c r="DF129" t="s">
        <v>1622</v>
      </c>
      <c r="DG129" t="s">
        <v>1622</v>
      </c>
      <c r="DH129" t="s">
        <v>1623</v>
      </c>
      <c r="DI129" t="s">
        <v>1622</v>
      </c>
      <c r="DJ129" t="s">
        <v>1622</v>
      </c>
      <c r="DK129" t="s">
        <v>1622</v>
      </c>
      <c r="DL129" t="s">
        <v>1623</v>
      </c>
      <c r="DM129" t="s">
        <v>1623</v>
      </c>
      <c r="DN129" t="s">
        <v>1623</v>
      </c>
      <c r="DO129" t="s">
        <v>1623</v>
      </c>
      <c r="DP129" t="s">
        <v>1623</v>
      </c>
      <c r="DQ129" t="s">
        <v>1623</v>
      </c>
      <c r="DR129" t="s">
        <v>1622</v>
      </c>
      <c r="DS129" t="s">
        <v>1622</v>
      </c>
      <c r="DT129" t="s">
        <v>1623</v>
      </c>
      <c r="DU129" t="s">
        <v>1622</v>
      </c>
      <c r="DV129" t="s">
        <v>1623</v>
      </c>
      <c r="DW129" t="s">
        <v>1622</v>
      </c>
      <c r="DX129" t="s">
        <v>1622</v>
      </c>
      <c r="DY129" t="s">
        <v>1622</v>
      </c>
      <c r="DZ129" t="s">
        <v>1623</v>
      </c>
      <c r="EA129" t="s">
        <v>1623</v>
      </c>
      <c r="EB129" t="s">
        <v>1622</v>
      </c>
      <c r="EC129" t="s">
        <v>1622</v>
      </c>
      <c r="ED129" t="s">
        <v>1622</v>
      </c>
      <c r="EE129" t="s">
        <v>1622</v>
      </c>
      <c r="EF129" t="s">
        <v>1623</v>
      </c>
      <c r="EG129" t="s">
        <v>1622</v>
      </c>
      <c r="EH129" t="s">
        <v>1622</v>
      </c>
      <c r="EI129" t="s">
        <v>1623</v>
      </c>
      <c r="EJ129" t="s">
        <v>1624</v>
      </c>
      <c r="EK129" t="s">
        <v>1624</v>
      </c>
      <c r="EL129" t="s">
        <v>1624</v>
      </c>
      <c r="EM129" t="s">
        <v>1624</v>
      </c>
      <c r="EN129" t="s">
        <v>1624</v>
      </c>
      <c r="EO129" t="s">
        <v>1624</v>
      </c>
      <c r="EP129">
        <v>42521</v>
      </c>
      <c r="EQ129">
        <v>42826</v>
      </c>
      <c r="ER129">
        <v>42826</v>
      </c>
      <c r="ES129">
        <v>42826</v>
      </c>
      <c r="ET129">
        <v>42826</v>
      </c>
      <c r="EU129">
        <v>42826</v>
      </c>
      <c r="EV129" t="s">
        <v>1706</v>
      </c>
      <c r="EW129">
        <v>34</v>
      </c>
      <c r="EX129">
        <v>27</v>
      </c>
      <c r="EY129">
        <v>1</v>
      </c>
      <c r="EZ129">
        <v>0.21</v>
      </c>
      <c r="FA129" t="s">
        <v>1628</v>
      </c>
      <c r="FB129" t="s">
        <v>1628</v>
      </c>
      <c r="FC129" t="s">
        <v>3127</v>
      </c>
    </row>
    <row r="130" spans="1:159">
      <c r="A130" t="s">
        <v>120</v>
      </c>
      <c r="B130" t="s">
        <v>119</v>
      </c>
      <c r="C130" t="s">
        <v>3128</v>
      </c>
      <c r="D130" t="s">
        <v>3129</v>
      </c>
      <c r="E130" t="s">
        <v>3130</v>
      </c>
      <c r="F130" t="s">
        <v>3131</v>
      </c>
      <c r="G130">
        <v>5</v>
      </c>
      <c r="H130">
        <v>1</v>
      </c>
      <c r="I130">
        <v>24</v>
      </c>
      <c r="J130">
        <v>4</v>
      </c>
      <c r="K130">
        <v>17</v>
      </c>
      <c r="L130">
        <v>9</v>
      </c>
      <c r="M130">
        <v>13</v>
      </c>
      <c r="N130">
        <v>67</v>
      </c>
      <c r="O130">
        <v>1</v>
      </c>
      <c r="P130" t="s">
        <v>1193</v>
      </c>
      <c r="Q130" t="s">
        <v>1612</v>
      </c>
      <c r="R130" t="s">
        <v>1612</v>
      </c>
      <c r="S130" t="s">
        <v>1193</v>
      </c>
      <c r="T130" t="s">
        <v>1193</v>
      </c>
      <c r="U130" t="s">
        <v>1193</v>
      </c>
      <c r="V130" t="s">
        <v>1196</v>
      </c>
      <c r="W130" t="s">
        <v>1193</v>
      </c>
      <c r="X130" t="s">
        <v>1196</v>
      </c>
      <c r="Y130" t="s">
        <v>1193</v>
      </c>
      <c r="Z130" t="s">
        <v>1193</v>
      </c>
      <c r="AA130" t="s">
        <v>1612</v>
      </c>
      <c r="AB130" t="s">
        <v>1612</v>
      </c>
      <c r="AC130" t="s">
        <v>1612</v>
      </c>
      <c r="AD130">
        <v>42520</v>
      </c>
      <c r="AE130" t="s">
        <v>1612</v>
      </c>
      <c r="AF130">
        <v>42520</v>
      </c>
      <c r="AG130" t="s">
        <v>1612</v>
      </c>
      <c r="AH130" t="s">
        <v>1612</v>
      </c>
      <c r="AI130" t="s">
        <v>1612</v>
      </c>
      <c r="AJ130" t="s">
        <v>1612</v>
      </c>
      <c r="AK130" t="s">
        <v>1612</v>
      </c>
      <c r="AL130" t="s">
        <v>3132</v>
      </c>
      <c r="AM130" t="s">
        <v>1612</v>
      </c>
      <c r="AN130" t="s">
        <v>3133</v>
      </c>
      <c r="AO130" t="s">
        <v>1612</v>
      </c>
      <c r="AP130" t="s">
        <v>1612</v>
      </c>
      <c r="AQ130">
        <v>8847</v>
      </c>
      <c r="AR130">
        <v>0</v>
      </c>
      <c r="AS130" t="s">
        <v>3134</v>
      </c>
      <c r="AT130" t="s">
        <v>402</v>
      </c>
      <c r="AU130">
        <v>19016250</v>
      </c>
      <c r="AV130">
        <v>19016000</v>
      </c>
      <c r="AW130">
        <v>19027000</v>
      </c>
      <c r="AX130">
        <v>19028000</v>
      </c>
      <c r="AY130">
        <v>19016000</v>
      </c>
      <c r="AZ130">
        <v>19016000</v>
      </c>
      <c r="BA130">
        <v>19027000</v>
      </c>
      <c r="BB130" t="s">
        <v>3135</v>
      </c>
      <c r="BC130">
        <v>16291000</v>
      </c>
      <c r="BD130">
        <v>19538000</v>
      </c>
      <c r="BE130">
        <v>19696000</v>
      </c>
      <c r="BF130">
        <v>21372000</v>
      </c>
      <c r="BG130">
        <v>16291000</v>
      </c>
      <c r="BH130">
        <v>19538000</v>
      </c>
      <c r="BI130">
        <v>19696000</v>
      </c>
      <c r="BJ130" t="s">
        <v>3136</v>
      </c>
      <c r="BK130" t="s">
        <v>3137</v>
      </c>
      <c r="BL130" t="s">
        <v>1215</v>
      </c>
      <c r="BM130" t="s">
        <v>3138</v>
      </c>
      <c r="BN130" t="s">
        <v>1214</v>
      </c>
      <c r="BO130" t="s">
        <v>3139</v>
      </c>
      <c r="BP130" t="s">
        <v>1215</v>
      </c>
      <c r="BQ130" t="s">
        <v>3140</v>
      </c>
      <c r="BR130" t="s">
        <v>1612</v>
      </c>
      <c r="BS130" t="s">
        <v>1217</v>
      </c>
      <c r="BT130" t="s">
        <v>3141</v>
      </c>
      <c r="BU130" t="s">
        <v>417</v>
      </c>
      <c r="BV130" t="s">
        <v>1194</v>
      </c>
      <c r="BW130" t="s">
        <v>1194</v>
      </c>
      <c r="BX130" t="s">
        <v>1193</v>
      </c>
      <c r="BY130" t="s">
        <v>1193</v>
      </c>
      <c r="BZ130" t="s">
        <v>1193</v>
      </c>
      <c r="CA130" t="s">
        <v>1194</v>
      </c>
      <c r="CB130" t="s">
        <v>1612</v>
      </c>
      <c r="CC130" t="s">
        <v>1612</v>
      </c>
      <c r="CD130" t="s">
        <v>423</v>
      </c>
      <c r="CE130" t="s">
        <v>425</v>
      </c>
      <c r="CF130" t="s">
        <v>425</v>
      </c>
      <c r="CG130" t="s">
        <v>1612</v>
      </c>
      <c r="CH130" t="s">
        <v>1612</v>
      </c>
      <c r="CI130" t="s">
        <v>1612</v>
      </c>
      <c r="CJ130" t="s">
        <v>1612</v>
      </c>
      <c r="CK130" t="s">
        <v>1612</v>
      </c>
      <c r="CL130" t="s">
        <v>1612</v>
      </c>
      <c r="CM130" t="s">
        <v>1612</v>
      </c>
      <c r="CN130" t="s">
        <v>1193</v>
      </c>
      <c r="CO130" t="s">
        <v>1193</v>
      </c>
      <c r="CP130" t="s">
        <v>1193</v>
      </c>
      <c r="CQ130" t="s">
        <v>1193</v>
      </c>
      <c r="CR130" t="s">
        <v>1193</v>
      </c>
      <c r="CS130" t="s">
        <v>1193</v>
      </c>
      <c r="CT130" t="s">
        <v>1193</v>
      </c>
      <c r="CU130" t="s">
        <v>1193</v>
      </c>
      <c r="CV130" t="s">
        <v>1194</v>
      </c>
      <c r="CW130" t="s">
        <v>1194</v>
      </c>
      <c r="CX130" t="s">
        <v>1194</v>
      </c>
      <c r="CY130" t="s">
        <v>1194</v>
      </c>
      <c r="CZ130" t="s">
        <v>1623</v>
      </c>
      <c r="DA130" t="s">
        <v>1622</v>
      </c>
      <c r="DB130" t="s">
        <v>1623</v>
      </c>
      <c r="DC130" t="s">
        <v>1623</v>
      </c>
      <c r="DD130" t="s">
        <v>1623</v>
      </c>
      <c r="DE130" t="s">
        <v>1623</v>
      </c>
      <c r="DF130" t="s">
        <v>1622</v>
      </c>
      <c r="DG130" t="s">
        <v>1622</v>
      </c>
      <c r="DH130" t="s">
        <v>1623</v>
      </c>
      <c r="DI130" t="s">
        <v>1623</v>
      </c>
      <c r="DJ130" t="s">
        <v>1623</v>
      </c>
      <c r="DK130" t="s">
        <v>1623</v>
      </c>
      <c r="DL130" t="s">
        <v>1623</v>
      </c>
      <c r="DM130" t="s">
        <v>1623</v>
      </c>
      <c r="DN130" t="s">
        <v>1623</v>
      </c>
      <c r="DO130" t="s">
        <v>1623</v>
      </c>
      <c r="DP130" t="s">
        <v>1623</v>
      </c>
      <c r="DQ130" t="s">
        <v>1623</v>
      </c>
      <c r="DR130" t="s">
        <v>1623</v>
      </c>
      <c r="DS130" t="s">
        <v>1623</v>
      </c>
      <c r="DT130" t="s">
        <v>1623</v>
      </c>
      <c r="DU130" t="s">
        <v>1623</v>
      </c>
      <c r="DV130" t="s">
        <v>1623</v>
      </c>
      <c r="DW130" t="s">
        <v>1623</v>
      </c>
      <c r="DX130" t="s">
        <v>1623</v>
      </c>
      <c r="DY130" t="s">
        <v>1623</v>
      </c>
      <c r="DZ130" t="s">
        <v>1623</v>
      </c>
      <c r="EA130" t="s">
        <v>1623</v>
      </c>
      <c r="EB130" t="s">
        <v>1623</v>
      </c>
      <c r="EC130" t="s">
        <v>1623</v>
      </c>
      <c r="ED130" t="s">
        <v>1623</v>
      </c>
      <c r="EE130" t="s">
        <v>1623</v>
      </c>
      <c r="EF130" t="s">
        <v>1623</v>
      </c>
      <c r="EG130" t="s">
        <v>1623</v>
      </c>
      <c r="EH130" t="s">
        <v>1623</v>
      </c>
      <c r="EI130" t="s">
        <v>1623</v>
      </c>
      <c r="EJ130" t="s">
        <v>1657</v>
      </c>
      <c r="EK130" t="s">
        <v>1657</v>
      </c>
      <c r="EL130" t="s">
        <v>1624</v>
      </c>
      <c r="EM130" t="s">
        <v>1624</v>
      </c>
      <c r="EN130" t="s">
        <v>1624</v>
      </c>
      <c r="EO130" t="s">
        <v>1624</v>
      </c>
      <c r="EP130" t="s">
        <v>3142</v>
      </c>
      <c r="EQ130" t="s">
        <v>3143</v>
      </c>
      <c r="ER130" t="s">
        <v>3144</v>
      </c>
      <c r="ES130" t="s">
        <v>3143</v>
      </c>
      <c r="ET130" t="s">
        <v>3143</v>
      </c>
      <c r="EU130" t="s">
        <v>3145</v>
      </c>
      <c r="EV130" t="s">
        <v>1626</v>
      </c>
      <c r="EW130">
        <v>136</v>
      </c>
      <c r="EX130">
        <v>22</v>
      </c>
      <c r="EY130">
        <v>2</v>
      </c>
      <c r="EZ130">
        <v>0.04</v>
      </c>
      <c r="FA130" t="s">
        <v>1692</v>
      </c>
      <c r="FB130" t="s">
        <v>1628</v>
      </c>
      <c r="FC130" t="s">
        <v>3146</v>
      </c>
    </row>
    <row r="131" spans="1:159">
      <c r="A131" t="s">
        <v>118</v>
      </c>
      <c r="B131" t="s">
        <v>117</v>
      </c>
      <c r="C131" t="s">
        <v>3147</v>
      </c>
      <c r="D131" t="s">
        <v>3148</v>
      </c>
      <c r="E131" t="s">
        <v>3149</v>
      </c>
      <c r="F131" t="s">
        <v>3150</v>
      </c>
      <c r="G131">
        <v>5</v>
      </c>
      <c r="H131">
        <v>1</v>
      </c>
      <c r="I131">
        <v>24</v>
      </c>
      <c r="J131">
        <v>5</v>
      </c>
      <c r="K131">
        <v>17</v>
      </c>
      <c r="L131">
        <v>9</v>
      </c>
      <c r="M131">
        <v>13</v>
      </c>
      <c r="N131">
        <v>67</v>
      </c>
      <c r="O131">
        <v>1</v>
      </c>
      <c r="P131" t="s">
        <v>1193</v>
      </c>
      <c r="Q131" t="s">
        <v>1612</v>
      </c>
      <c r="R131" t="s">
        <v>1612</v>
      </c>
      <c r="S131" t="s">
        <v>1193</v>
      </c>
      <c r="T131" t="s">
        <v>1196</v>
      </c>
      <c r="U131" t="s">
        <v>1196</v>
      </c>
      <c r="V131" t="s">
        <v>1196</v>
      </c>
      <c r="W131" t="s">
        <v>1193</v>
      </c>
      <c r="X131" t="s">
        <v>1193</v>
      </c>
      <c r="Y131" t="s">
        <v>1196</v>
      </c>
      <c r="Z131" t="s">
        <v>1193</v>
      </c>
      <c r="AA131" t="s">
        <v>1612</v>
      </c>
      <c r="AB131">
        <v>42825</v>
      </c>
      <c r="AC131">
        <v>42825</v>
      </c>
      <c r="AD131">
        <v>43190</v>
      </c>
      <c r="AE131" t="s">
        <v>1612</v>
      </c>
      <c r="AF131" t="s">
        <v>1612</v>
      </c>
      <c r="AG131">
        <v>42825</v>
      </c>
      <c r="AH131" t="s">
        <v>1612</v>
      </c>
      <c r="AI131" t="s">
        <v>1612</v>
      </c>
      <c r="AJ131" t="s">
        <v>3151</v>
      </c>
      <c r="AK131" t="s">
        <v>3152</v>
      </c>
      <c r="AL131" t="s">
        <v>3153</v>
      </c>
      <c r="AM131" t="s">
        <v>1612</v>
      </c>
      <c r="AN131" t="s">
        <v>1612</v>
      </c>
      <c r="AO131" t="s">
        <v>3154</v>
      </c>
      <c r="AP131" t="s">
        <v>1612</v>
      </c>
      <c r="AQ131">
        <v>18963</v>
      </c>
      <c r="AR131">
        <v>0</v>
      </c>
      <c r="AS131" t="s">
        <v>1613</v>
      </c>
      <c r="AT131" t="s">
        <v>403</v>
      </c>
      <c r="AU131">
        <v>11170994</v>
      </c>
      <c r="AV131">
        <v>12910986</v>
      </c>
      <c r="AW131">
        <v>11615793</v>
      </c>
      <c r="AX131">
        <v>12535563</v>
      </c>
      <c r="AY131">
        <v>11170994</v>
      </c>
      <c r="AZ131">
        <v>12910986</v>
      </c>
      <c r="BA131">
        <v>11615793</v>
      </c>
      <c r="BB131" t="s">
        <v>1613</v>
      </c>
      <c r="BC131">
        <v>11170994</v>
      </c>
      <c r="BD131">
        <v>12910986</v>
      </c>
      <c r="BE131">
        <v>11615793</v>
      </c>
      <c r="BF131">
        <v>12535563</v>
      </c>
      <c r="BG131">
        <v>11170994</v>
      </c>
      <c r="BH131">
        <v>12910986</v>
      </c>
      <c r="BI131">
        <v>11615793</v>
      </c>
      <c r="BJ131" t="s">
        <v>3155</v>
      </c>
      <c r="BK131" t="s">
        <v>3156</v>
      </c>
      <c r="BL131" t="s">
        <v>1216</v>
      </c>
      <c r="BM131" t="s">
        <v>3157</v>
      </c>
      <c r="BN131" t="s">
        <v>1216</v>
      </c>
      <c r="BO131" t="s">
        <v>3158</v>
      </c>
      <c r="BP131" t="s">
        <v>1215</v>
      </c>
      <c r="BQ131" t="s">
        <v>3159</v>
      </c>
      <c r="BR131" t="s">
        <v>1612</v>
      </c>
      <c r="BS131" t="s">
        <v>1215</v>
      </c>
      <c r="BT131" t="s">
        <v>3160</v>
      </c>
      <c r="BU131" t="s">
        <v>417</v>
      </c>
      <c r="BV131" t="s">
        <v>1194</v>
      </c>
      <c r="BW131" t="s">
        <v>1194</v>
      </c>
      <c r="BX131" t="s">
        <v>1193</v>
      </c>
      <c r="BY131" t="s">
        <v>1193</v>
      </c>
      <c r="BZ131" t="s">
        <v>1193</v>
      </c>
      <c r="CA131" t="s">
        <v>1194</v>
      </c>
      <c r="CB131" t="s">
        <v>1612</v>
      </c>
      <c r="CC131" t="s">
        <v>1612</v>
      </c>
      <c r="CD131" t="s">
        <v>421</v>
      </c>
      <c r="CE131" t="s">
        <v>424</v>
      </c>
      <c r="CF131" t="s">
        <v>426</v>
      </c>
      <c r="CG131" t="s">
        <v>1612</v>
      </c>
      <c r="CH131" t="s">
        <v>1612</v>
      </c>
      <c r="CI131" t="s">
        <v>1612</v>
      </c>
      <c r="CJ131" t="s">
        <v>3161</v>
      </c>
      <c r="CK131" t="s">
        <v>1744</v>
      </c>
      <c r="CL131" t="s">
        <v>3162</v>
      </c>
      <c r="CM131" t="s">
        <v>1612</v>
      </c>
      <c r="CN131" t="s">
        <v>1193</v>
      </c>
      <c r="CO131" t="s">
        <v>1193</v>
      </c>
      <c r="CP131" t="s">
        <v>1193</v>
      </c>
      <c r="CQ131" t="s">
        <v>1193</v>
      </c>
      <c r="CR131" t="s">
        <v>1193</v>
      </c>
      <c r="CS131" t="s">
        <v>1193</v>
      </c>
      <c r="CT131" t="s">
        <v>1193</v>
      </c>
      <c r="CU131" t="s">
        <v>1193</v>
      </c>
      <c r="CV131" t="s">
        <v>1193</v>
      </c>
      <c r="CW131" t="s">
        <v>1193</v>
      </c>
      <c r="CX131" t="s">
        <v>1193</v>
      </c>
      <c r="CY131" t="s">
        <v>1193</v>
      </c>
      <c r="CZ131" t="s">
        <v>1622</v>
      </c>
      <c r="DA131" t="s">
        <v>1622</v>
      </c>
      <c r="DB131" t="s">
        <v>1623</v>
      </c>
      <c r="DC131" t="s">
        <v>1622</v>
      </c>
      <c r="DD131" t="s">
        <v>1623</v>
      </c>
      <c r="DE131" t="s">
        <v>1622</v>
      </c>
      <c r="DF131" t="s">
        <v>1623</v>
      </c>
      <c r="DG131" t="s">
        <v>1623</v>
      </c>
      <c r="DH131" t="s">
        <v>1623</v>
      </c>
      <c r="DI131" t="s">
        <v>1623</v>
      </c>
      <c r="DJ131" t="s">
        <v>1623</v>
      </c>
      <c r="DK131" t="s">
        <v>1623</v>
      </c>
      <c r="DL131" t="s">
        <v>1623</v>
      </c>
      <c r="DM131" t="s">
        <v>1623</v>
      </c>
      <c r="DN131" t="s">
        <v>1623</v>
      </c>
      <c r="DO131" t="s">
        <v>1623</v>
      </c>
      <c r="DP131" t="s">
        <v>1623</v>
      </c>
      <c r="DQ131" t="s">
        <v>1623</v>
      </c>
      <c r="DR131" t="s">
        <v>1622</v>
      </c>
      <c r="DS131" t="s">
        <v>1622</v>
      </c>
      <c r="DT131" t="s">
        <v>1623</v>
      </c>
      <c r="DU131" t="s">
        <v>1622</v>
      </c>
      <c r="DV131" t="s">
        <v>1623</v>
      </c>
      <c r="DW131" t="s">
        <v>1622</v>
      </c>
      <c r="DX131" t="s">
        <v>1623</v>
      </c>
      <c r="DY131" t="s">
        <v>1623</v>
      </c>
      <c r="DZ131" t="s">
        <v>1623</v>
      </c>
      <c r="EA131" t="s">
        <v>1623</v>
      </c>
      <c r="EB131" t="s">
        <v>1623</v>
      </c>
      <c r="EC131" t="s">
        <v>1623</v>
      </c>
      <c r="ED131" t="s">
        <v>1622</v>
      </c>
      <c r="EE131" t="s">
        <v>1623</v>
      </c>
      <c r="EF131" t="s">
        <v>1623</v>
      </c>
      <c r="EG131" t="s">
        <v>1622</v>
      </c>
      <c r="EH131" t="s">
        <v>1623</v>
      </c>
      <c r="EI131" t="s">
        <v>1622</v>
      </c>
      <c r="EJ131" t="s">
        <v>1624</v>
      </c>
      <c r="EK131" t="s">
        <v>1625</v>
      </c>
      <c r="EL131" t="s">
        <v>1624</v>
      </c>
      <c r="EM131" t="s">
        <v>1624</v>
      </c>
      <c r="EN131" t="s">
        <v>1624</v>
      </c>
      <c r="EO131" t="s">
        <v>1624</v>
      </c>
      <c r="EP131" t="s">
        <v>3163</v>
      </c>
      <c r="EQ131" t="s">
        <v>3163</v>
      </c>
      <c r="ER131" t="s">
        <v>3163</v>
      </c>
      <c r="ES131" t="s">
        <v>3163</v>
      </c>
      <c r="ET131" t="s">
        <v>3163</v>
      </c>
      <c r="EU131" t="s">
        <v>3163</v>
      </c>
      <c r="EV131" t="s">
        <v>1643</v>
      </c>
      <c r="EW131">
        <v>36</v>
      </c>
      <c r="EX131">
        <v>16</v>
      </c>
      <c r="EY131">
        <v>2</v>
      </c>
      <c r="EZ131">
        <v>0.98</v>
      </c>
      <c r="FA131" t="s">
        <v>1628</v>
      </c>
      <c r="FB131" t="s">
        <v>1628</v>
      </c>
      <c r="FC131" t="s">
        <v>3164</v>
      </c>
    </row>
    <row r="132" spans="1:159">
      <c r="A132" t="s">
        <v>114</v>
      </c>
      <c r="B132" t="s">
        <v>113</v>
      </c>
      <c r="C132" t="s">
        <v>3165</v>
      </c>
      <c r="D132" t="s">
        <v>3166</v>
      </c>
      <c r="E132" t="s">
        <v>3167</v>
      </c>
      <c r="F132" t="s">
        <v>3168</v>
      </c>
      <c r="G132">
        <v>5</v>
      </c>
      <c r="H132">
        <v>1</v>
      </c>
      <c r="I132">
        <v>24</v>
      </c>
      <c r="J132">
        <v>4</v>
      </c>
      <c r="K132">
        <v>17</v>
      </c>
      <c r="L132">
        <v>9</v>
      </c>
      <c r="M132">
        <v>13</v>
      </c>
      <c r="N132">
        <v>67</v>
      </c>
      <c r="O132">
        <v>1</v>
      </c>
      <c r="P132" t="s">
        <v>1193</v>
      </c>
      <c r="Q132" t="s">
        <v>1612</v>
      </c>
      <c r="R132" t="s">
        <v>1612</v>
      </c>
      <c r="S132" t="s">
        <v>1193</v>
      </c>
      <c r="T132" t="s">
        <v>1193</v>
      </c>
      <c r="U132" t="s">
        <v>1193</v>
      </c>
      <c r="V132" t="s">
        <v>1193</v>
      </c>
      <c r="W132" t="s">
        <v>1193</v>
      </c>
      <c r="X132" t="s">
        <v>1196</v>
      </c>
      <c r="Y132" t="s">
        <v>1193</v>
      </c>
      <c r="Z132" t="s">
        <v>1193</v>
      </c>
      <c r="AA132" t="s">
        <v>1612</v>
      </c>
      <c r="AB132" t="s">
        <v>1612</v>
      </c>
      <c r="AC132" t="s">
        <v>1612</v>
      </c>
      <c r="AD132" t="s">
        <v>1612</v>
      </c>
      <c r="AE132" t="s">
        <v>1612</v>
      </c>
      <c r="AF132">
        <v>42521</v>
      </c>
      <c r="AG132" t="s">
        <v>1612</v>
      </c>
      <c r="AH132" t="s">
        <v>1612</v>
      </c>
      <c r="AI132" t="s">
        <v>1612</v>
      </c>
      <c r="AJ132" t="s">
        <v>1612</v>
      </c>
      <c r="AK132" t="s">
        <v>1612</v>
      </c>
      <c r="AL132" t="s">
        <v>1612</v>
      </c>
      <c r="AM132" t="s">
        <v>1612</v>
      </c>
      <c r="AN132" t="s">
        <v>3169</v>
      </c>
      <c r="AO132" t="s">
        <v>1612</v>
      </c>
      <c r="AP132" t="s">
        <v>1612</v>
      </c>
      <c r="AQ132">
        <v>8310</v>
      </c>
      <c r="AR132">
        <v>0</v>
      </c>
      <c r="AS132" t="s">
        <v>3170</v>
      </c>
      <c r="AT132" t="s">
        <v>404</v>
      </c>
      <c r="AU132">
        <v>38977276.25</v>
      </c>
      <c r="AV132">
        <v>38971595.583333336</v>
      </c>
      <c r="AW132">
        <v>38970175.166666664</v>
      </c>
      <c r="AX132">
        <v>38973015.666666657</v>
      </c>
      <c r="AY132">
        <v>38977276.25</v>
      </c>
      <c r="AZ132">
        <v>38971595.583333336</v>
      </c>
      <c r="BA132">
        <v>38970175.166666664</v>
      </c>
      <c r="BB132" t="s">
        <v>3171</v>
      </c>
      <c r="BC132">
        <v>38977276.25</v>
      </c>
      <c r="BD132">
        <v>42156706</v>
      </c>
      <c r="BE132">
        <v>40549910.25</v>
      </c>
      <c r="BF132">
        <v>41781681.5</v>
      </c>
      <c r="BG132">
        <v>39599391.25</v>
      </c>
      <c r="BH132">
        <v>42156706</v>
      </c>
      <c r="BI132">
        <v>40549910.25</v>
      </c>
      <c r="BJ132" t="s">
        <v>3172</v>
      </c>
      <c r="BK132" t="s">
        <v>3173</v>
      </c>
      <c r="BL132" t="s">
        <v>1215</v>
      </c>
      <c r="BM132" t="s">
        <v>3174</v>
      </c>
      <c r="BN132" t="s">
        <v>1214</v>
      </c>
      <c r="BO132" t="s">
        <v>3175</v>
      </c>
      <c r="BP132" t="s">
        <v>1214</v>
      </c>
      <c r="BQ132" t="s">
        <v>3176</v>
      </c>
      <c r="BR132" t="s">
        <v>1612</v>
      </c>
      <c r="BS132" t="s">
        <v>1214</v>
      </c>
      <c r="BT132" t="s">
        <v>3177</v>
      </c>
      <c r="BU132" t="s">
        <v>416</v>
      </c>
      <c r="BV132" t="s">
        <v>1194</v>
      </c>
      <c r="BW132" t="s">
        <v>1194</v>
      </c>
      <c r="BX132" t="s">
        <v>1194</v>
      </c>
      <c r="BY132" t="s">
        <v>1194</v>
      </c>
      <c r="BZ132" t="s">
        <v>1194</v>
      </c>
      <c r="CA132" t="s">
        <v>1194</v>
      </c>
      <c r="CB132" t="s">
        <v>1612</v>
      </c>
      <c r="CC132" t="s">
        <v>1612</v>
      </c>
      <c r="CD132" t="s">
        <v>1612</v>
      </c>
      <c r="CE132" t="s">
        <v>1612</v>
      </c>
      <c r="CF132" t="s">
        <v>1612</v>
      </c>
      <c r="CG132" t="s">
        <v>1612</v>
      </c>
      <c r="CH132" t="s">
        <v>1612</v>
      </c>
      <c r="CI132" t="s">
        <v>1612</v>
      </c>
      <c r="CJ132" t="s">
        <v>1612</v>
      </c>
      <c r="CK132" t="s">
        <v>1612</v>
      </c>
      <c r="CL132" t="s">
        <v>1612</v>
      </c>
      <c r="CM132" t="s">
        <v>1612</v>
      </c>
      <c r="CN132" t="s">
        <v>1193</v>
      </c>
      <c r="CO132" t="s">
        <v>1193</v>
      </c>
      <c r="CP132" t="s">
        <v>1194</v>
      </c>
      <c r="CQ132" t="s">
        <v>1193</v>
      </c>
      <c r="CR132" t="s">
        <v>1193</v>
      </c>
      <c r="CS132" t="s">
        <v>1193</v>
      </c>
      <c r="CT132" t="s">
        <v>1193</v>
      </c>
      <c r="CU132" t="s">
        <v>1193</v>
      </c>
      <c r="CV132" t="s">
        <v>1194</v>
      </c>
      <c r="CW132" t="s">
        <v>1193</v>
      </c>
      <c r="CX132" t="s">
        <v>1193</v>
      </c>
      <c r="CY132" t="s">
        <v>1193</v>
      </c>
      <c r="CZ132" t="s">
        <v>1622</v>
      </c>
      <c r="DA132" t="s">
        <v>1622</v>
      </c>
      <c r="DB132" t="s">
        <v>1623</v>
      </c>
      <c r="DC132" t="s">
        <v>1622</v>
      </c>
      <c r="DD132" t="s">
        <v>1623</v>
      </c>
      <c r="DE132" t="s">
        <v>1623</v>
      </c>
      <c r="DF132" t="s">
        <v>1622</v>
      </c>
      <c r="DG132" t="s">
        <v>1622</v>
      </c>
      <c r="DH132" t="s">
        <v>1623</v>
      </c>
      <c r="DI132" t="s">
        <v>1622</v>
      </c>
      <c r="DJ132" t="s">
        <v>1623</v>
      </c>
      <c r="DK132" t="s">
        <v>1623</v>
      </c>
      <c r="DL132" t="s">
        <v>1623</v>
      </c>
      <c r="DM132" t="s">
        <v>1623</v>
      </c>
      <c r="DN132" t="s">
        <v>1622</v>
      </c>
      <c r="DO132" t="s">
        <v>1623</v>
      </c>
      <c r="DP132" t="s">
        <v>1623</v>
      </c>
      <c r="DQ132" t="s">
        <v>1623</v>
      </c>
      <c r="DR132" t="s">
        <v>1622</v>
      </c>
      <c r="DS132" t="s">
        <v>1623</v>
      </c>
      <c r="DT132" t="s">
        <v>1623</v>
      </c>
      <c r="DU132" t="s">
        <v>1622</v>
      </c>
      <c r="DV132" t="s">
        <v>1623</v>
      </c>
      <c r="DW132" t="s">
        <v>1623</v>
      </c>
      <c r="DX132" t="s">
        <v>1622</v>
      </c>
      <c r="DY132" t="s">
        <v>1623</v>
      </c>
      <c r="DZ132" t="s">
        <v>1623</v>
      </c>
      <c r="EA132" t="s">
        <v>1623</v>
      </c>
      <c r="EB132" t="s">
        <v>1623</v>
      </c>
      <c r="EC132" t="s">
        <v>1623</v>
      </c>
      <c r="ED132" t="s">
        <v>1623</v>
      </c>
      <c r="EE132" t="s">
        <v>1623</v>
      </c>
      <c r="EF132" t="s">
        <v>1623</v>
      </c>
      <c r="EG132" t="s">
        <v>1623</v>
      </c>
      <c r="EH132" t="s">
        <v>1623</v>
      </c>
      <c r="EI132" t="s">
        <v>1623</v>
      </c>
      <c r="EJ132" t="s">
        <v>1624</v>
      </c>
      <c r="EK132" t="s">
        <v>1624</v>
      </c>
      <c r="EL132" t="s">
        <v>1624</v>
      </c>
      <c r="EM132" t="s">
        <v>1624</v>
      </c>
      <c r="EN132" t="s">
        <v>1625</v>
      </c>
      <c r="EO132" t="s">
        <v>1625</v>
      </c>
      <c r="EP132">
        <v>42614</v>
      </c>
      <c r="EQ132">
        <v>42614</v>
      </c>
      <c r="ER132">
        <v>42614</v>
      </c>
      <c r="ES132">
        <v>42614</v>
      </c>
      <c r="ET132">
        <v>42825</v>
      </c>
      <c r="EU132">
        <v>42825</v>
      </c>
      <c r="EV132" t="s">
        <v>1643</v>
      </c>
      <c r="EW132">
        <v>7</v>
      </c>
      <c r="EX132">
        <v>0</v>
      </c>
      <c r="EY132">
        <v>2</v>
      </c>
      <c r="EZ132">
        <v>1</v>
      </c>
      <c r="FA132" t="s">
        <v>1627</v>
      </c>
      <c r="FB132" t="s">
        <v>1628</v>
      </c>
      <c r="FC132" t="s">
        <v>3178</v>
      </c>
    </row>
    <row r="133" spans="1:159">
      <c r="A133" t="s">
        <v>112</v>
      </c>
      <c r="B133" t="s">
        <v>111</v>
      </c>
      <c r="C133" t="s">
        <v>3179</v>
      </c>
      <c r="D133" t="s">
        <v>3180</v>
      </c>
      <c r="E133" t="s">
        <v>3181</v>
      </c>
      <c r="F133" t="s">
        <v>3182</v>
      </c>
      <c r="G133">
        <v>5</v>
      </c>
      <c r="H133">
        <v>1</v>
      </c>
      <c r="I133">
        <v>24</v>
      </c>
      <c r="J133">
        <v>5</v>
      </c>
      <c r="K133">
        <v>17</v>
      </c>
      <c r="L133">
        <v>9</v>
      </c>
      <c r="M133">
        <v>13</v>
      </c>
      <c r="N133">
        <v>63</v>
      </c>
      <c r="O133">
        <v>1</v>
      </c>
      <c r="P133" t="s">
        <v>1193</v>
      </c>
      <c r="Q133" t="s">
        <v>1612</v>
      </c>
      <c r="R133" t="s">
        <v>1612</v>
      </c>
      <c r="S133" t="s">
        <v>1193</v>
      </c>
      <c r="T133" t="s">
        <v>1193</v>
      </c>
      <c r="U133" t="s">
        <v>1196</v>
      </c>
      <c r="V133" t="s">
        <v>1193</v>
      </c>
      <c r="W133" t="s">
        <v>1193</v>
      </c>
      <c r="X133" t="s">
        <v>1193</v>
      </c>
      <c r="Y133" t="s">
        <v>1196</v>
      </c>
      <c r="Z133" t="s">
        <v>1193</v>
      </c>
      <c r="AA133" t="s">
        <v>1612</v>
      </c>
      <c r="AB133" t="s">
        <v>1612</v>
      </c>
      <c r="AC133">
        <v>42461</v>
      </c>
      <c r="AD133" t="s">
        <v>1612</v>
      </c>
      <c r="AE133" t="s">
        <v>1612</v>
      </c>
      <c r="AF133" t="s">
        <v>1612</v>
      </c>
      <c r="AG133">
        <v>42461</v>
      </c>
      <c r="AH133" t="s">
        <v>1612</v>
      </c>
      <c r="AI133" t="s">
        <v>1612</v>
      </c>
      <c r="AJ133" t="s">
        <v>1612</v>
      </c>
      <c r="AK133" t="s">
        <v>3183</v>
      </c>
      <c r="AL133" t="s">
        <v>1612</v>
      </c>
      <c r="AM133" t="s">
        <v>1612</v>
      </c>
      <c r="AN133" t="s">
        <v>1612</v>
      </c>
      <c r="AO133" t="s">
        <v>3184</v>
      </c>
      <c r="AP133" t="s">
        <v>1612</v>
      </c>
      <c r="AQ133">
        <v>25821</v>
      </c>
      <c r="AR133">
        <v>0</v>
      </c>
      <c r="AS133">
        <v>0</v>
      </c>
      <c r="AT133" t="s">
        <v>403</v>
      </c>
      <c r="AU133">
        <v>0</v>
      </c>
      <c r="AV133">
        <v>0</v>
      </c>
      <c r="AW133">
        <v>0</v>
      </c>
      <c r="AX133">
        <v>16003250</v>
      </c>
      <c r="AY133">
        <v>21950250</v>
      </c>
      <c r="AZ133">
        <v>16003250</v>
      </c>
      <c r="BA133">
        <v>16003250</v>
      </c>
      <c r="BB133" t="s">
        <v>3185</v>
      </c>
      <c r="BC133">
        <v>0</v>
      </c>
      <c r="BD133">
        <v>0</v>
      </c>
      <c r="BE133">
        <v>0</v>
      </c>
      <c r="BF133">
        <v>23001000</v>
      </c>
      <c r="BG133">
        <v>17490064</v>
      </c>
      <c r="BH133">
        <v>20768936</v>
      </c>
      <c r="BI133">
        <v>8699000</v>
      </c>
      <c r="BJ133" t="s">
        <v>3186</v>
      </c>
      <c r="BK133" t="s">
        <v>3187</v>
      </c>
      <c r="BL133" t="s">
        <v>1215</v>
      </c>
      <c r="BM133" t="s">
        <v>3188</v>
      </c>
      <c r="BN133" t="s">
        <v>1215</v>
      </c>
      <c r="BO133" t="s">
        <v>3189</v>
      </c>
      <c r="BP133" t="s">
        <v>1215</v>
      </c>
      <c r="BQ133" t="s">
        <v>3190</v>
      </c>
      <c r="BR133" t="s">
        <v>1612</v>
      </c>
      <c r="BS133" t="s">
        <v>1214</v>
      </c>
      <c r="BT133" t="s">
        <v>3191</v>
      </c>
      <c r="BU133" t="s">
        <v>419</v>
      </c>
      <c r="BV133" t="s">
        <v>1193</v>
      </c>
      <c r="BW133" t="s">
        <v>1193</v>
      </c>
      <c r="BX133" t="s">
        <v>1193</v>
      </c>
      <c r="BY133" t="s">
        <v>1193</v>
      </c>
      <c r="BZ133" t="s">
        <v>1193</v>
      </c>
      <c r="CA133" t="s">
        <v>1193</v>
      </c>
      <c r="CB133" t="s">
        <v>425</v>
      </c>
      <c r="CC133" t="s">
        <v>421</v>
      </c>
      <c r="CD133" t="s">
        <v>425</v>
      </c>
      <c r="CE133" t="s">
        <v>422</v>
      </c>
      <c r="CF133" t="s">
        <v>422</v>
      </c>
      <c r="CG133" t="s">
        <v>422</v>
      </c>
      <c r="CH133" t="s">
        <v>1612</v>
      </c>
      <c r="CI133" t="s">
        <v>1612</v>
      </c>
      <c r="CJ133" t="s">
        <v>3192</v>
      </c>
      <c r="CK133" t="s">
        <v>1612</v>
      </c>
      <c r="CL133" t="s">
        <v>3193</v>
      </c>
      <c r="CM133" t="s">
        <v>1612</v>
      </c>
      <c r="CN133" t="s">
        <v>1193</v>
      </c>
      <c r="CO133" t="s">
        <v>1193</v>
      </c>
      <c r="CP133" t="s">
        <v>1194</v>
      </c>
      <c r="CQ133" t="s">
        <v>1193</v>
      </c>
      <c r="CR133" t="s">
        <v>1193</v>
      </c>
      <c r="CS133" t="s">
        <v>1194</v>
      </c>
      <c r="CT133" t="s">
        <v>1193</v>
      </c>
      <c r="CU133" t="s">
        <v>1193</v>
      </c>
      <c r="CV133" t="s">
        <v>1193</v>
      </c>
      <c r="CW133" t="s">
        <v>1193</v>
      </c>
      <c r="CX133" t="s">
        <v>1193</v>
      </c>
      <c r="CY133" t="s">
        <v>1194</v>
      </c>
      <c r="CZ133" t="s">
        <v>1621</v>
      </c>
      <c r="DA133" t="s">
        <v>1622</v>
      </c>
      <c r="DB133" t="s">
        <v>1622</v>
      </c>
      <c r="DC133" t="s">
        <v>1622</v>
      </c>
      <c r="DD133" t="s">
        <v>1622</v>
      </c>
      <c r="DE133" t="s">
        <v>1623</v>
      </c>
      <c r="DF133" t="s">
        <v>1622</v>
      </c>
      <c r="DG133" t="s">
        <v>1622</v>
      </c>
      <c r="DH133" t="s">
        <v>1622</v>
      </c>
      <c r="DI133" t="s">
        <v>1623</v>
      </c>
      <c r="DJ133" t="s">
        <v>1622</v>
      </c>
      <c r="DK133" t="s">
        <v>1623</v>
      </c>
      <c r="DL133" t="s">
        <v>1623</v>
      </c>
      <c r="DM133" t="s">
        <v>1622</v>
      </c>
      <c r="DN133" t="s">
        <v>1622</v>
      </c>
      <c r="DO133" t="s">
        <v>1622</v>
      </c>
      <c r="DP133" t="s">
        <v>1622</v>
      </c>
      <c r="DQ133" t="s">
        <v>1623</v>
      </c>
      <c r="DR133" t="s">
        <v>1622</v>
      </c>
      <c r="DS133" t="s">
        <v>1623</v>
      </c>
      <c r="DT133" t="s">
        <v>1622</v>
      </c>
      <c r="DU133" t="s">
        <v>1623</v>
      </c>
      <c r="DV133" t="s">
        <v>1622</v>
      </c>
      <c r="DW133" t="s">
        <v>1623</v>
      </c>
      <c r="DX133" t="s">
        <v>1622</v>
      </c>
      <c r="DY133" t="s">
        <v>1622</v>
      </c>
      <c r="DZ133" t="s">
        <v>1622</v>
      </c>
      <c r="EA133" t="s">
        <v>1622</v>
      </c>
      <c r="EB133" t="s">
        <v>1622</v>
      </c>
      <c r="EC133" t="s">
        <v>1623</v>
      </c>
      <c r="ED133" t="s">
        <v>1623</v>
      </c>
      <c r="EE133" t="s">
        <v>1623</v>
      </c>
      <c r="EF133" t="s">
        <v>1623</v>
      </c>
      <c r="EG133" t="s">
        <v>1623</v>
      </c>
      <c r="EH133" t="s">
        <v>1623</v>
      </c>
      <c r="EI133" t="s">
        <v>1623</v>
      </c>
      <c r="EJ133" t="s">
        <v>1657</v>
      </c>
      <c r="EK133" t="s">
        <v>1625</v>
      </c>
      <c r="EL133" t="s">
        <v>1624</v>
      </c>
      <c r="EM133" t="s">
        <v>1625</v>
      </c>
      <c r="EN133" t="s">
        <v>1625</v>
      </c>
      <c r="EO133" t="s">
        <v>1625</v>
      </c>
      <c r="EP133">
        <v>0</v>
      </c>
      <c r="EQ133">
        <v>0</v>
      </c>
      <c r="ER133">
        <v>42552</v>
      </c>
      <c r="ES133">
        <v>0</v>
      </c>
      <c r="ET133">
        <v>0</v>
      </c>
      <c r="EU133">
        <v>0</v>
      </c>
      <c r="EV133" t="s">
        <v>1643</v>
      </c>
      <c r="EW133">
        <v>17</v>
      </c>
      <c r="EX133">
        <v>2</v>
      </c>
      <c r="EY133">
        <v>0</v>
      </c>
      <c r="EZ133">
        <v>1</v>
      </c>
      <c r="FA133" t="s">
        <v>1628</v>
      </c>
      <c r="FB133" t="s">
        <v>1628</v>
      </c>
      <c r="FC133" t="s">
        <v>3194</v>
      </c>
    </row>
    <row r="134" spans="1:159">
      <c r="A134" t="s">
        <v>110</v>
      </c>
      <c r="B134" t="s">
        <v>109</v>
      </c>
      <c r="C134" t="s">
        <v>3195</v>
      </c>
      <c r="D134" t="s">
        <v>3196</v>
      </c>
      <c r="E134" t="s">
        <v>3197</v>
      </c>
      <c r="F134" t="s">
        <v>3198</v>
      </c>
      <c r="G134">
        <v>5</v>
      </c>
      <c r="H134">
        <v>1</v>
      </c>
      <c r="I134">
        <v>24</v>
      </c>
      <c r="J134">
        <v>5</v>
      </c>
      <c r="K134">
        <v>17</v>
      </c>
      <c r="L134">
        <v>9</v>
      </c>
      <c r="M134">
        <v>13</v>
      </c>
      <c r="N134">
        <v>67</v>
      </c>
      <c r="O134">
        <v>1</v>
      </c>
      <c r="P134" t="s">
        <v>1193</v>
      </c>
      <c r="Q134" t="s">
        <v>1612</v>
      </c>
      <c r="R134" t="s">
        <v>1612</v>
      </c>
      <c r="S134" t="s">
        <v>1193</v>
      </c>
      <c r="T134" t="s">
        <v>1193</v>
      </c>
      <c r="U134" t="s">
        <v>1193</v>
      </c>
      <c r="V134" t="s">
        <v>1193</v>
      </c>
      <c r="W134" t="s">
        <v>1193</v>
      </c>
      <c r="X134" t="s">
        <v>1193</v>
      </c>
      <c r="Y134" t="s">
        <v>1193</v>
      </c>
      <c r="Z134" t="s">
        <v>1193</v>
      </c>
      <c r="AA134" t="s">
        <v>1612</v>
      </c>
      <c r="AB134" t="s">
        <v>1612</v>
      </c>
      <c r="AC134" t="s">
        <v>1612</v>
      </c>
      <c r="AD134" t="s">
        <v>1612</v>
      </c>
      <c r="AE134" t="s">
        <v>1612</v>
      </c>
      <c r="AF134" t="s">
        <v>1612</v>
      </c>
      <c r="AG134" t="s">
        <v>1612</v>
      </c>
      <c r="AH134" t="s">
        <v>1612</v>
      </c>
      <c r="AI134" t="s">
        <v>1612</v>
      </c>
      <c r="AJ134" t="s">
        <v>1612</v>
      </c>
      <c r="AK134" t="s">
        <v>1612</v>
      </c>
      <c r="AL134" t="s">
        <v>1612</v>
      </c>
      <c r="AM134" t="s">
        <v>1612</v>
      </c>
      <c r="AN134" t="s">
        <v>1612</v>
      </c>
      <c r="AO134" t="s">
        <v>1612</v>
      </c>
      <c r="AP134" t="s">
        <v>1612</v>
      </c>
      <c r="AQ134">
        <v>4793</v>
      </c>
      <c r="AR134">
        <v>0</v>
      </c>
      <c r="AS134" t="s">
        <v>3199</v>
      </c>
      <c r="AT134" t="s">
        <v>402</v>
      </c>
      <c r="AU134">
        <v>3664250</v>
      </c>
      <c r="AV134">
        <v>3664250</v>
      </c>
      <c r="AW134">
        <v>3664250</v>
      </c>
      <c r="AX134">
        <v>3664250</v>
      </c>
      <c r="AY134">
        <v>3664250</v>
      </c>
      <c r="AZ134">
        <v>3664250</v>
      </c>
      <c r="BA134">
        <v>3664250</v>
      </c>
      <c r="BB134">
        <v>0</v>
      </c>
      <c r="BC134">
        <v>3664250</v>
      </c>
      <c r="BD134">
        <v>3664250</v>
      </c>
      <c r="BE134">
        <v>3664250</v>
      </c>
      <c r="BF134">
        <v>3664250</v>
      </c>
      <c r="BG134">
        <v>3300000</v>
      </c>
      <c r="BH134">
        <v>3825000</v>
      </c>
      <c r="BI134">
        <v>3135000</v>
      </c>
      <c r="BJ134">
        <v>0</v>
      </c>
      <c r="BK134" t="s">
        <v>3200</v>
      </c>
      <c r="BL134" t="s">
        <v>1215</v>
      </c>
      <c r="BM134" t="s">
        <v>3201</v>
      </c>
      <c r="BN134" t="s">
        <v>1214</v>
      </c>
      <c r="BO134" t="s">
        <v>3202</v>
      </c>
      <c r="BP134" t="s">
        <v>1214</v>
      </c>
      <c r="BQ134" t="s">
        <v>3203</v>
      </c>
      <c r="BR134" t="s">
        <v>1612</v>
      </c>
      <c r="BS134" t="s">
        <v>1217</v>
      </c>
      <c r="BT134" t="s">
        <v>3204</v>
      </c>
      <c r="BU134" t="s">
        <v>419</v>
      </c>
      <c r="BV134" t="s">
        <v>1193</v>
      </c>
      <c r="BW134" t="s">
        <v>1194</v>
      </c>
      <c r="BX134" t="s">
        <v>1194</v>
      </c>
      <c r="BY134" t="s">
        <v>1193</v>
      </c>
      <c r="BZ134" t="s">
        <v>1193</v>
      </c>
      <c r="CA134" t="s">
        <v>1193</v>
      </c>
      <c r="CB134" t="s">
        <v>422</v>
      </c>
      <c r="CC134" t="s">
        <v>1612</v>
      </c>
      <c r="CD134" t="s">
        <v>1612</v>
      </c>
      <c r="CE134" t="s">
        <v>424</v>
      </c>
      <c r="CF134" t="s">
        <v>422</v>
      </c>
      <c r="CG134" t="s">
        <v>424</v>
      </c>
      <c r="CH134" t="s">
        <v>1612</v>
      </c>
      <c r="CI134" t="s">
        <v>1612</v>
      </c>
      <c r="CJ134" t="s">
        <v>1612</v>
      </c>
      <c r="CK134" t="s">
        <v>1612</v>
      </c>
      <c r="CL134" t="s">
        <v>1612</v>
      </c>
      <c r="CM134" t="s">
        <v>1612</v>
      </c>
      <c r="CN134" t="s">
        <v>1193</v>
      </c>
      <c r="CO134" t="s">
        <v>1193</v>
      </c>
      <c r="CP134" t="s">
        <v>1193</v>
      </c>
      <c r="CQ134" t="s">
        <v>1193</v>
      </c>
      <c r="CR134" t="s">
        <v>1193</v>
      </c>
      <c r="CS134" t="s">
        <v>1193</v>
      </c>
      <c r="CT134" t="s">
        <v>1193</v>
      </c>
      <c r="CU134" t="s">
        <v>1193</v>
      </c>
      <c r="CV134" t="s">
        <v>1194</v>
      </c>
      <c r="CW134" t="s">
        <v>1193</v>
      </c>
      <c r="CX134" t="s">
        <v>1194</v>
      </c>
      <c r="CY134" t="s">
        <v>1194</v>
      </c>
      <c r="CZ134" t="s">
        <v>1623</v>
      </c>
      <c r="DA134" t="s">
        <v>1621</v>
      </c>
      <c r="DB134" t="s">
        <v>1623</v>
      </c>
      <c r="DC134" t="s">
        <v>1621</v>
      </c>
      <c r="DD134" t="s">
        <v>1623</v>
      </c>
      <c r="DE134" t="s">
        <v>1623</v>
      </c>
      <c r="DF134" t="s">
        <v>1623</v>
      </c>
      <c r="DG134" t="s">
        <v>1623</v>
      </c>
      <c r="DH134" t="s">
        <v>1623</v>
      </c>
      <c r="DI134" t="s">
        <v>1623</v>
      </c>
      <c r="DJ134" t="s">
        <v>1623</v>
      </c>
      <c r="DK134" t="s">
        <v>1623</v>
      </c>
      <c r="DL134" t="s">
        <v>1621</v>
      </c>
      <c r="DM134" t="s">
        <v>1621</v>
      </c>
      <c r="DN134" t="s">
        <v>1623</v>
      </c>
      <c r="DO134" t="s">
        <v>1621</v>
      </c>
      <c r="DP134" t="s">
        <v>1623</v>
      </c>
      <c r="DQ134" t="s">
        <v>1623</v>
      </c>
      <c r="DR134" t="s">
        <v>1623</v>
      </c>
      <c r="DS134" t="s">
        <v>1623</v>
      </c>
      <c r="DT134" t="s">
        <v>1623</v>
      </c>
      <c r="DU134" t="s">
        <v>1623</v>
      </c>
      <c r="DV134" t="s">
        <v>1623</v>
      </c>
      <c r="DW134" t="s">
        <v>1623</v>
      </c>
      <c r="DX134" t="s">
        <v>1623</v>
      </c>
      <c r="DY134" t="s">
        <v>1623</v>
      </c>
      <c r="DZ134" t="s">
        <v>1623</v>
      </c>
      <c r="EA134" t="s">
        <v>1623</v>
      </c>
      <c r="EB134" t="s">
        <v>1623</v>
      </c>
      <c r="EC134" t="s">
        <v>1623</v>
      </c>
      <c r="ED134" t="s">
        <v>1623</v>
      </c>
      <c r="EE134" t="s">
        <v>1623</v>
      </c>
      <c r="EF134" t="s">
        <v>1623</v>
      </c>
      <c r="EG134" t="s">
        <v>1623</v>
      </c>
      <c r="EH134" t="s">
        <v>1623</v>
      </c>
      <c r="EI134" t="s">
        <v>1623</v>
      </c>
      <c r="EJ134" t="s">
        <v>1657</v>
      </c>
      <c r="EK134" t="s">
        <v>1624</v>
      </c>
      <c r="EL134" t="s">
        <v>1657</v>
      </c>
      <c r="EM134" t="s">
        <v>1704</v>
      </c>
      <c r="EN134" t="s">
        <v>1624</v>
      </c>
      <c r="EO134" t="s">
        <v>1624</v>
      </c>
      <c r="EP134">
        <v>0</v>
      </c>
      <c r="EQ134">
        <v>42551</v>
      </c>
      <c r="ER134">
        <v>0</v>
      </c>
      <c r="ES134">
        <v>42674</v>
      </c>
      <c r="ET134">
        <v>42674</v>
      </c>
      <c r="EU134">
        <v>42735</v>
      </c>
      <c r="EV134" t="s">
        <v>1626</v>
      </c>
      <c r="EW134">
        <v>2</v>
      </c>
      <c r="EX134">
        <v>0</v>
      </c>
      <c r="EY134">
        <v>0</v>
      </c>
      <c r="EZ134">
        <v>1</v>
      </c>
      <c r="FA134" t="s">
        <v>1628</v>
      </c>
      <c r="FB134" t="s">
        <v>1627</v>
      </c>
      <c r="FC134" t="s">
        <v>3205</v>
      </c>
    </row>
    <row r="135" spans="1:159">
      <c r="A135" t="s">
        <v>108</v>
      </c>
      <c r="B135" t="s">
        <v>107</v>
      </c>
      <c r="C135" t="s">
        <v>3206</v>
      </c>
      <c r="D135" t="s">
        <v>3207</v>
      </c>
      <c r="E135" t="s">
        <v>3208</v>
      </c>
      <c r="F135" t="s">
        <v>3209</v>
      </c>
      <c r="G135">
        <v>5</v>
      </c>
      <c r="H135">
        <v>1</v>
      </c>
      <c r="I135">
        <v>24</v>
      </c>
      <c r="J135">
        <v>5</v>
      </c>
      <c r="K135">
        <v>17</v>
      </c>
      <c r="L135">
        <v>9</v>
      </c>
      <c r="M135">
        <v>13</v>
      </c>
      <c r="N135">
        <v>67</v>
      </c>
      <c r="O135">
        <v>1</v>
      </c>
      <c r="P135" t="s">
        <v>1193</v>
      </c>
      <c r="Q135" t="s">
        <v>1612</v>
      </c>
      <c r="R135" t="s">
        <v>1612</v>
      </c>
      <c r="S135" t="s">
        <v>1193</v>
      </c>
      <c r="T135" t="s">
        <v>1193</v>
      </c>
      <c r="U135" t="s">
        <v>1193</v>
      </c>
      <c r="V135" t="s">
        <v>1193</v>
      </c>
      <c r="W135" t="s">
        <v>1193</v>
      </c>
      <c r="X135" t="s">
        <v>1193</v>
      </c>
      <c r="Y135" t="s">
        <v>1193</v>
      </c>
      <c r="Z135" t="s">
        <v>1193</v>
      </c>
      <c r="AA135" t="s">
        <v>1612</v>
      </c>
      <c r="AB135" t="s">
        <v>1612</v>
      </c>
      <c r="AC135" t="s">
        <v>1612</v>
      </c>
      <c r="AD135" t="s">
        <v>1612</v>
      </c>
      <c r="AE135" t="s">
        <v>1612</v>
      </c>
      <c r="AF135" t="s">
        <v>1612</v>
      </c>
      <c r="AG135" t="s">
        <v>1612</v>
      </c>
      <c r="AH135" t="s">
        <v>1612</v>
      </c>
      <c r="AI135" t="s">
        <v>1612</v>
      </c>
      <c r="AJ135" t="s">
        <v>1612</v>
      </c>
      <c r="AK135" t="s">
        <v>1612</v>
      </c>
      <c r="AL135" t="s">
        <v>1612</v>
      </c>
      <c r="AM135" t="s">
        <v>1612</v>
      </c>
      <c r="AN135" t="s">
        <v>1612</v>
      </c>
      <c r="AO135" t="s">
        <v>1612</v>
      </c>
      <c r="AP135" t="s">
        <v>1612</v>
      </c>
      <c r="AQ135">
        <v>6178</v>
      </c>
      <c r="AR135">
        <v>0</v>
      </c>
      <c r="AS135">
        <v>0</v>
      </c>
      <c r="AT135" t="s">
        <v>404</v>
      </c>
      <c r="AU135">
        <v>3611000</v>
      </c>
      <c r="AV135">
        <v>3611000</v>
      </c>
      <c r="AW135">
        <v>3611000</v>
      </c>
      <c r="AX135">
        <v>3611000</v>
      </c>
      <c r="AY135">
        <v>3611000</v>
      </c>
      <c r="AZ135">
        <v>3611000</v>
      </c>
      <c r="BA135">
        <v>3611000</v>
      </c>
      <c r="BB135" t="s">
        <v>1613</v>
      </c>
      <c r="BC135">
        <v>3611000</v>
      </c>
      <c r="BD135">
        <v>3611000</v>
      </c>
      <c r="BE135">
        <v>3611000</v>
      </c>
      <c r="BF135">
        <v>3611000</v>
      </c>
      <c r="BG135">
        <v>3611000</v>
      </c>
      <c r="BH135">
        <v>3611000</v>
      </c>
      <c r="BI135">
        <v>3611000</v>
      </c>
      <c r="BJ135" t="s">
        <v>1613</v>
      </c>
      <c r="BK135" t="s">
        <v>3210</v>
      </c>
      <c r="BL135" t="s">
        <v>1214</v>
      </c>
      <c r="BM135" t="s">
        <v>3211</v>
      </c>
      <c r="BN135" t="s">
        <v>1217</v>
      </c>
      <c r="BO135" t="s">
        <v>3212</v>
      </c>
      <c r="BP135" t="s">
        <v>1216</v>
      </c>
      <c r="BQ135" t="s">
        <v>3213</v>
      </c>
      <c r="BR135" t="s">
        <v>1612</v>
      </c>
      <c r="BS135" t="s">
        <v>1217</v>
      </c>
      <c r="BT135" t="s">
        <v>3214</v>
      </c>
      <c r="BU135" t="s">
        <v>417</v>
      </c>
      <c r="BV135" t="s">
        <v>1193</v>
      </c>
      <c r="BW135" t="s">
        <v>1193</v>
      </c>
      <c r="BX135" t="s">
        <v>1194</v>
      </c>
      <c r="BY135" t="s">
        <v>1193</v>
      </c>
      <c r="BZ135" t="s">
        <v>1193</v>
      </c>
      <c r="CA135" t="s">
        <v>1194</v>
      </c>
      <c r="CB135" t="s">
        <v>422</v>
      </c>
      <c r="CC135" t="s">
        <v>428</v>
      </c>
      <c r="CD135" t="s">
        <v>1612</v>
      </c>
      <c r="CE135" t="s">
        <v>428</v>
      </c>
      <c r="CF135" t="s">
        <v>422</v>
      </c>
      <c r="CG135" t="s">
        <v>1612</v>
      </c>
      <c r="CH135" t="s">
        <v>3215</v>
      </c>
      <c r="CI135" t="s">
        <v>1612</v>
      </c>
      <c r="CJ135" t="s">
        <v>1612</v>
      </c>
      <c r="CK135" t="s">
        <v>3216</v>
      </c>
      <c r="CL135" t="s">
        <v>1612</v>
      </c>
      <c r="CM135" t="s">
        <v>1612</v>
      </c>
      <c r="CN135" t="s">
        <v>1193</v>
      </c>
      <c r="CO135" t="s">
        <v>1193</v>
      </c>
      <c r="CP135" t="s">
        <v>1193</v>
      </c>
      <c r="CQ135" t="s">
        <v>1193</v>
      </c>
      <c r="CR135" t="s">
        <v>1193</v>
      </c>
      <c r="CS135" t="s">
        <v>1193</v>
      </c>
      <c r="CT135" t="s">
        <v>1193</v>
      </c>
      <c r="CU135" t="s">
        <v>1193</v>
      </c>
      <c r="CV135" t="s">
        <v>1193</v>
      </c>
      <c r="CW135" t="s">
        <v>1193</v>
      </c>
      <c r="CX135" t="s">
        <v>1193</v>
      </c>
      <c r="CY135" t="s">
        <v>1193</v>
      </c>
      <c r="CZ135" t="s">
        <v>1622</v>
      </c>
      <c r="DA135" t="s">
        <v>1622</v>
      </c>
      <c r="DB135" t="s">
        <v>1623</v>
      </c>
      <c r="DC135" t="s">
        <v>1622</v>
      </c>
      <c r="DD135" t="s">
        <v>1623</v>
      </c>
      <c r="DE135" t="s">
        <v>1622</v>
      </c>
      <c r="DF135" t="s">
        <v>1622</v>
      </c>
      <c r="DG135" t="s">
        <v>1623</v>
      </c>
      <c r="DH135" t="s">
        <v>1623</v>
      </c>
      <c r="DI135" t="s">
        <v>1623</v>
      </c>
      <c r="DJ135" t="s">
        <v>1623</v>
      </c>
      <c r="DK135" t="s">
        <v>1623</v>
      </c>
      <c r="DL135" t="s">
        <v>1623</v>
      </c>
      <c r="DM135" t="s">
        <v>1623</v>
      </c>
      <c r="DN135" t="s">
        <v>1623</v>
      </c>
      <c r="DO135" t="s">
        <v>1623</v>
      </c>
      <c r="DP135" t="s">
        <v>1623</v>
      </c>
      <c r="DQ135" t="s">
        <v>1623</v>
      </c>
      <c r="DR135" t="s">
        <v>1622</v>
      </c>
      <c r="DS135" t="s">
        <v>1623</v>
      </c>
      <c r="DT135" t="s">
        <v>1623</v>
      </c>
      <c r="DU135" t="s">
        <v>1622</v>
      </c>
      <c r="DV135" t="s">
        <v>1623</v>
      </c>
      <c r="DW135" t="s">
        <v>1623</v>
      </c>
      <c r="DX135" t="s">
        <v>1623</v>
      </c>
      <c r="DY135" t="s">
        <v>1623</v>
      </c>
      <c r="DZ135" t="s">
        <v>1623</v>
      </c>
      <c r="EA135" t="s">
        <v>1623</v>
      </c>
      <c r="EB135" t="s">
        <v>1622</v>
      </c>
      <c r="EC135" t="s">
        <v>1623</v>
      </c>
      <c r="ED135" t="s">
        <v>1623</v>
      </c>
      <c r="EE135" t="s">
        <v>1623</v>
      </c>
      <c r="EF135" t="s">
        <v>1623</v>
      </c>
      <c r="EG135" t="s">
        <v>1623</v>
      </c>
      <c r="EH135" t="s">
        <v>1623</v>
      </c>
      <c r="EI135" t="s">
        <v>1623</v>
      </c>
      <c r="EJ135" t="s">
        <v>1624</v>
      </c>
      <c r="EK135" t="s">
        <v>1624</v>
      </c>
      <c r="EL135" t="s">
        <v>1624</v>
      </c>
      <c r="EM135" t="s">
        <v>1624</v>
      </c>
      <c r="EN135" t="s">
        <v>1624</v>
      </c>
      <c r="EO135" t="s">
        <v>1624</v>
      </c>
      <c r="EP135" t="s">
        <v>1744</v>
      </c>
      <c r="EQ135" t="s">
        <v>1744</v>
      </c>
      <c r="ER135" t="s">
        <v>1744</v>
      </c>
      <c r="ES135" t="s">
        <v>1744</v>
      </c>
      <c r="ET135" t="s">
        <v>1744</v>
      </c>
      <c r="EU135" t="s">
        <v>1744</v>
      </c>
      <c r="EV135" t="s">
        <v>1659</v>
      </c>
      <c r="EW135">
        <v>4</v>
      </c>
      <c r="EX135">
        <v>1</v>
      </c>
      <c r="EY135">
        <v>0</v>
      </c>
      <c r="EZ135">
        <v>0.04</v>
      </c>
      <c r="FA135" t="s">
        <v>1627</v>
      </c>
      <c r="FB135" t="s">
        <v>1627</v>
      </c>
      <c r="FC135" t="s">
        <v>3217</v>
      </c>
    </row>
    <row r="136" spans="1:159">
      <c r="A136" t="s">
        <v>106</v>
      </c>
      <c r="B136" t="s">
        <v>105</v>
      </c>
      <c r="C136" t="s">
        <v>3218</v>
      </c>
      <c r="D136" t="s">
        <v>3219</v>
      </c>
      <c r="E136" t="s">
        <v>3220</v>
      </c>
      <c r="F136" t="s">
        <v>3221</v>
      </c>
      <c r="G136">
        <v>5</v>
      </c>
      <c r="H136">
        <v>1</v>
      </c>
      <c r="I136">
        <v>24</v>
      </c>
      <c r="J136">
        <v>5</v>
      </c>
      <c r="K136">
        <v>17</v>
      </c>
      <c r="L136">
        <v>9</v>
      </c>
      <c r="M136">
        <v>13</v>
      </c>
      <c r="N136">
        <v>67</v>
      </c>
      <c r="O136">
        <v>1</v>
      </c>
      <c r="P136" t="s">
        <v>1193</v>
      </c>
      <c r="Q136" t="s">
        <v>1612</v>
      </c>
      <c r="R136" t="s">
        <v>1612</v>
      </c>
      <c r="S136" t="s">
        <v>1193</v>
      </c>
      <c r="T136" t="s">
        <v>1193</v>
      </c>
      <c r="U136" t="s">
        <v>1193</v>
      </c>
      <c r="V136" t="s">
        <v>1196</v>
      </c>
      <c r="W136" t="s">
        <v>1193</v>
      </c>
      <c r="X136" t="s">
        <v>1193</v>
      </c>
      <c r="Y136" t="s">
        <v>1196</v>
      </c>
      <c r="Z136" t="s">
        <v>1193</v>
      </c>
      <c r="AA136" t="s">
        <v>1612</v>
      </c>
      <c r="AB136" t="s">
        <v>1612</v>
      </c>
      <c r="AC136" t="s">
        <v>1612</v>
      </c>
      <c r="AD136">
        <v>42475</v>
      </c>
      <c r="AE136" t="s">
        <v>1612</v>
      </c>
      <c r="AF136" t="s">
        <v>1612</v>
      </c>
      <c r="AG136">
        <v>42461</v>
      </c>
      <c r="AH136" t="s">
        <v>1612</v>
      </c>
      <c r="AI136" t="s">
        <v>1612</v>
      </c>
      <c r="AJ136" t="s">
        <v>1612</v>
      </c>
      <c r="AK136" t="s">
        <v>1612</v>
      </c>
      <c r="AL136" t="s">
        <v>3222</v>
      </c>
      <c r="AM136" t="s">
        <v>1612</v>
      </c>
      <c r="AN136" t="s">
        <v>1612</v>
      </c>
      <c r="AO136" t="s">
        <v>3223</v>
      </c>
      <c r="AP136" t="s">
        <v>1612</v>
      </c>
      <c r="AQ136">
        <v>6640</v>
      </c>
      <c r="AR136">
        <v>0</v>
      </c>
      <c r="AS136" t="s">
        <v>3224</v>
      </c>
      <c r="AT136" t="s">
        <v>402</v>
      </c>
      <c r="AU136">
        <v>3439000</v>
      </c>
      <c r="AV136">
        <v>4205000</v>
      </c>
      <c r="AW136">
        <v>4545000</v>
      </c>
      <c r="AX136">
        <v>4752000</v>
      </c>
      <c r="AY136">
        <v>3439000</v>
      </c>
      <c r="AZ136">
        <v>4205000</v>
      </c>
      <c r="BA136">
        <v>4545000</v>
      </c>
      <c r="BB136" t="s">
        <v>1744</v>
      </c>
      <c r="BC136">
        <v>3672899</v>
      </c>
      <c r="BD136">
        <v>4127368</v>
      </c>
      <c r="BE136">
        <v>4467368</v>
      </c>
      <c r="BF136">
        <v>4673365</v>
      </c>
      <c r="BG136">
        <v>3672899</v>
      </c>
      <c r="BH136">
        <v>3877521</v>
      </c>
      <c r="BI136">
        <v>4304362</v>
      </c>
      <c r="BJ136" t="s">
        <v>1744</v>
      </c>
      <c r="BK136" t="s">
        <v>3225</v>
      </c>
      <c r="BL136" t="s">
        <v>1216</v>
      </c>
      <c r="BM136" t="s">
        <v>3226</v>
      </c>
      <c r="BN136" t="s">
        <v>1214</v>
      </c>
      <c r="BO136" t="s">
        <v>3227</v>
      </c>
      <c r="BP136" t="s">
        <v>1214</v>
      </c>
      <c r="BQ136" t="s">
        <v>3228</v>
      </c>
      <c r="BR136" t="s">
        <v>1612</v>
      </c>
      <c r="BS136" t="s">
        <v>1214</v>
      </c>
      <c r="BT136" t="s">
        <v>3229</v>
      </c>
      <c r="BU136" t="s">
        <v>417</v>
      </c>
      <c r="BV136" t="s">
        <v>1194</v>
      </c>
      <c r="BW136" t="s">
        <v>1194</v>
      </c>
      <c r="BX136" t="s">
        <v>1193</v>
      </c>
      <c r="BY136" t="s">
        <v>1193</v>
      </c>
      <c r="BZ136" t="s">
        <v>1193</v>
      </c>
      <c r="CA136" t="s">
        <v>1194</v>
      </c>
      <c r="CB136" t="s">
        <v>1612</v>
      </c>
      <c r="CC136" t="s">
        <v>1612</v>
      </c>
      <c r="CD136" t="s">
        <v>428</v>
      </c>
      <c r="CE136" t="s">
        <v>428</v>
      </c>
      <c r="CF136" t="s">
        <v>428</v>
      </c>
      <c r="CG136" t="s">
        <v>1612</v>
      </c>
      <c r="CH136" t="s">
        <v>1612</v>
      </c>
      <c r="CI136" t="s">
        <v>1612</v>
      </c>
      <c r="CJ136" t="s">
        <v>3230</v>
      </c>
      <c r="CK136" t="s">
        <v>413</v>
      </c>
      <c r="CL136" t="s">
        <v>3231</v>
      </c>
      <c r="CM136" t="s">
        <v>1612</v>
      </c>
      <c r="CN136" t="s">
        <v>1193</v>
      </c>
      <c r="CO136" t="s">
        <v>1193</v>
      </c>
      <c r="CP136" t="s">
        <v>1194</v>
      </c>
      <c r="CQ136" t="s">
        <v>1193</v>
      </c>
      <c r="CR136" t="s">
        <v>1193</v>
      </c>
      <c r="CS136" t="s">
        <v>1194</v>
      </c>
      <c r="CT136" t="s">
        <v>1193</v>
      </c>
      <c r="CU136" t="s">
        <v>1193</v>
      </c>
      <c r="CV136" t="s">
        <v>1193</v>
      </c>
      <c r="CW136" t="s">
        <v>1193</v>
      </c>
      <c r="CX136" t="s">
        <v>1193</v>
      </c>
      <c r="CY136" t="s">
        <v>1194</v>
      </c>
      <c r="CZ136" t="s">
        <v>1621</v>
      </c>
      <c r="DA136" t="s">
        <v>1622</v>
      </c>
      <c r="DB136" t="s">
        <v>1623</v>
      </c>
      <c r="DC136" t="s">
        <v>1623</v>
      </c>
      <c r="DD136" t="s">
        <v>1623</v>
      </c>
      <c r="DE136" t="s">
        <v>1623</v>
      </c>
      <c r="DF136" t="s">
        <v>1623</v>
      </c>
      <c r="DG136" t="s">
        <v>1623</v>
      </c>
      <c r="DH136" t="s">
        <v>1623</v>
      </c>
      <c r="DI136" t="s">
        <v>1623</v>
      </c>
      <c r="DJ136" t="s">
        <v>1623</v>
      </c>
      <c r="DK136" t="s">
        <v>1623</v>
      </c>
      <c r="DL136" t="s">
        <v>1623</v>
      </c>
      <c r="DM136" t="s">
        <v>1623</v>
      </c>
      <c r="DN136" t="s">
        <v>1623</v>
      </c>
      <c r="DO136" t="s">
        <v>1623</v>
      </c>
      <c r="DP136" t="s">
        <v>1623</v>
      </c>
      <c r="DQ136" t="s">
        <v>1623</v>
      </c>
      <c r="DR136" t="s">
        <v>1623</v>
      </c>
      <c r="DS136" t="s">
        <v>1623</v>
      </c>
      <c r="DT136" t="s">
        <v>1623</v>
      </c>
      <c r="DU136" t="s">
        <v>1623</v>
      </c>
      <c r="DV136" t="s">
        <v>1623</v>
      </c>
      <c r="DW136" t="s">
        <v>1623</v>
      </c>
      <c r="DX136" t="s">
        <v>1623</v>
      </c>
      <c r="DY136" t="s">
        <v>1623</v>
      </c>
      <c r="DZ136" t="s">
        <v>1623</v>
      </c>
      <c r="EA136" t="s">
        <v>1623</v>
      </c>
      <c r="EB136" t="s">
        <v>1623</v>
      </c>
      <c r="EC136" t="s">
        <v>1623</v>
      </c>
      <c r="ED136" t="s">
        <v>1623</v>
      </c>
      <c r="EE136" t="s">
        <v>1623</v>
      </c>
      <c r="EF136" t="s">
        <v>1623</v>
      </c>
      <c r="EG136" t="s">
        <v>1623</v>
      </c>
      <c r="EH136" t="s">
        <v>1623</v>
      </c>
      <c r="EI136" t="s">
        <v>1623</v>
      </c>
      <c r="EJ136" t="s">
        <v>1657</v>
      </c>
      <c r="EK136" t="s">
        <v>1625</v>
      </c>
      <c r="EL136" t="s">
        <v>1624</v>
      </c>
      <c r="EM136" t="s">
        <v>1624</v>
      </c>
      <c r="EN136" t="s">
        <v>1625</v>
      </c>
      <c r="EO136" t="s">
        <v>1624</v>
      </c>
      <c r="EP136">
        <v>0</v>
      </c>
      <c r="EQ136" t="s">
        <v>3232</v>
      </c>
      <c r="ER136" t="s">
        <v>2557</v>
      </c>
      <c r="ES136" t="s">
        <v>3233</v>
      </c>
      <c r="ET136" t="s">
        <v>3232</v>
      </c>
      <c r="EU136" t="s">
        <v>3232</v>
      </c>
      <c r="EV136" t="s">
        <v>1643</v>
      </c>
      <c r="EW136">
        <v>7</v>
      </c>
      <c r="EX136">
        <v>8</v>
      </c>
      <c r="EY136">
        <v>0</v>
      </c>
      <c r="EZ136">
        <v>1</v>
      </c>
      <c r="FA136" t="s">
        <v>1628</v>
      </c>
      <c r="FB136" t="s">
        <v>1628</v>
      </c>
      <c r="FC136" t="s">
        <v>3234</v>
      </c>
    </row>
    <row r="137" spans="1:159">
      <c r="A137" t="s">
        <v>103</v>
      </c>
      <c r="B137" t="s">
        <v>102</v>
      </c>
      <c r="C137" t="s">
        <v>3235</v>
      </c>
      <c r="D137" t="s">
        <v>3236</v>
      </c>
      <c r="E137" t="s">
        <v>3237</v>
      </c>
      <c r="F137" t="s">
        <v>3238</v>
      </c>
      <c r="G137">
        <v>5</v>
      </c>
      <c r="H137">
        <v>1</v>
      </c>
      <c r="I137">
        <v>24</v>
      </c>
      <c r="J137">
        <v>5</v>
      </c>
      <c r="K137">
        <v>17</v>
      </c>
      <c r="L137">
        <v>9</v>
      </c>
      <c r="M137">
        <v>13</v>
      </c>
      <c r="N137">
        <v>67</v>
      </c>
      <c r="O137">
        <v>1</v>
      </c>
      <c r="P137" t="s">
        <v>1193</v>
      </c>
      <c r="Q137" t="s">
        <v>1612</v>
      </c>
      <c r="R137" t="s">
        <v>1612</v>
      </c>
      <c r="S137" t="s">
        <v>1193</v>
      </c>
      <c r="T137" t="s">
        <v>1193</v>
      </c>
      <c r="U137" t="s">
        <v>1196</v>
      </c>
      <c r="V137" t="s">
        <v>1193</v>
      </c>
      <c r="W137" t="s">
        <v>1193</v>
      </c>
      <c r="X137" t="s">
        <v>1193</v>
      </c>
      <c r="Y137" t="s">
        <v>1193</v>
      </c>
      <c r="Z137" t="s">
        <v>1193</v>
      </c>
      <c r="AA137" t="s">
        <v>1612</v>
      </c>
      <c r="AB137" t="s">
        <v>1612</v>
      </c>
      <c r="AC137">
        <v>42551</v>
      </c>
      <c r="AD137" t="s">
        <v>1612</v>
      </c>
      <c r="AE137" t="s">
        <v>1612</v>
      </c>
      <c r="AF137" t="s">
        <v>1612</v>
      </c>
      <c r="AG137" t="s">
        <v>1612</v>
      </c>
      <c r="AH137" t="s">
        <v>1612</v>
      </c>
      <c r="AI137" t="s">
        <v>1612</v>
      </c>
      <c r="AJ137" t="s">
        <v>1612</v>
      </c>
      <c r="AK137" t="s">
        <v>3239</v>
      </c>
      <c r="AL137" t="s">
        <v>1612</v>
      </c>
      <c r="AM137" t="s">
        <v>1612</v>
      </c>
      <c r="AN137" t="s">
        <v>1612</v>
      </c>
      <c r="AO137" t="s">
        <v>1612</v>
      </c>
      <c r="AP137" t="s">
        <v>1612</v>
      </c>
      <c r="AQ137">
        <v>4582</v>
      </c>
      <c r="AR137">
        <v>0</v>
      </c>
      <c r="AS137">
        <v>0</v>
      </c>
      <c r="AT137" t="s">
        <v>402</v>
      </c>
      <c r="AU137">
        <v>3132272.5</v>
      </c>
      <c r="AV137">
        <v>3132272.5</v>
      </c>
      <c r="AW137">
        <v>3132272.5</v>
      </c>
      <c r="AX137">
        <v>3132272.5</v>
      </c>
      <c r="AY137">
        <v>3132272.5</v>
      </c>
      <c r="AZ137">
        <v>3132272.5</v>
      </c>
      <c r="BA137">
        <v>3132273</v>
      </c>
      <c r="BB137" t="s">
        <v>3240</v>
      </c>
      <c r="BC137">
        <v>3132272.5</v>
      </c>
      <c r="BD137">
        <v>3132272.5</v>
      </c>
      <c r="BE137">
        <v>3132272.5</v>
      </c>
      <c r="BF137">
        <v>3132272.5</v>
      </c>
      <c r="BG137">
        <v>3132272.5</v>
      </c>
      <c r="BH137">
        <v>3132272.5</v>
      </c>
      <c r="BI137">
        <v>31322723</v>
      </c>
      <c r="BJ137" t="s">
        <v>3240</v>
      </c>
      <c r="BK137" t="s">
        <v>3241</v>
      </c>
      <c r="BL137" t="s">
        <v>1215</v>
      </c>
      <c r="BM137" t="s">
        <v>3242</v>
      </c>
      <c r="BN137" t="s">
        <v>1214</v>
      </c>
      <c r="BO137" t="s">
        <v>3243</v>
      </c>
      <c r="BP137" t="s">
        <v>1215</v>
      </c>
      <c r="BQ137" t="s">
        <v>3244</v>
      </c>
      <c r="BR137" t="s">
        <v>1612</v>
      </c>
      <c r="BS137" t="s">
        <v>1217</v>
      </c>
      <c r="BT137" t="s">
        <v>3245</v>
      </c>
      <c r="BU137" t="s">
        <v>416</v>
      </c>
      <c r="BV137" t="s">
        <v>1193</v>
      </c>
      <c r="BW137" t="s">
        <v>1193</v>
      </c>
      <c r="BX137" t="s">
        <v>1193</v>
      </c>
      <c r="BY137" t="s">
        <v>1193</v>
      </c>
      <c r="BZ137" t="s">
        <v>1193</v>
      </c>
      <c r="CA137" t="s">
        <v>1194</v>
      </c>
      <c r="CB137" t="s">
        <v>423</v>
      </c>
      <c r="CC137" t="s">
        <v>422</v>
      </c>
      <c r="CD137" t="s">
        <v>424</v>
      </c>
      <c r="CE137" t="s">
        <v>424</v>
      </c>
      <c r="CF137" t="s">
        <v>423</v>
      </c>
      <c r="CG137" t="s">
        <v>1612</v>
      </c>
      <c r="CH137" t="s">
        <v>1612</v>
      </c>
      <c r="CI137" t="s">
        <v>1612</v>
      </c>
      <c r="CJ137" t="s">
        <v>1612</v>
      </c>
      <c r="CK137" t="s">
        <v>1612</v>
      </c>
      <c r="CL137" t="s">
        <v>1612</v>
      </c>
      <c r="CM137" t="s">
        <v>1612</v>
      </c>
      <c r="CN137" t="s">
        <v>1193</v>
      </c>
      <c r="CO137" t="s">
        <v>1193</v>
      </c>
      <c r="CP137" t="s">
        <v>1193</v>
      </c>
      <c r="CQ137" t="s">
        <v>1193</v>
      </c>
      <c r="CR137" t="s">
        <v>1193</v>
      </c>
      <c r="CS137" t="s">
        <v>1194</v>
      </c>
      <c r="CT137" t="s">
        <v>1193</v>
      </c>
      <c r="CU137" t="s">
        <v>1193</v>
      </c>
      <c r="CV137" t="s">
        <v>1193</v>
      </c>
      <c r="CW137" t="s">
        <v>1193</v>
      </c>
      <c r="CX137" t="s">
        <v>1193</v>
      </c>
      <c r="CY137" t="s">
        <v>1194</v>
      </c>
      <c r="CZ137" t="s">
        <v>1621</v>
      </c>
      <c r="DA137" t="s">
        <v>1623</v>
      </c>
      <c r="DB137" t="s">
        <v>1623</v>
      </c>
      <c r="DC137" t="s">
        <v>1623</v>
      </c>
      <c r="DD137" t="s">
        <v>1623</v>
      </c>
      <c r="DE137" t="s">
        <v>1623</v>
      </c>
      <c r="DF137" t="s">
        <v>1623</v>
      </c>
      <c r="DG137" t="s">
        <v>1621</v>
      </c>
      <c r="DH137" t="s">
        <v>1623</v>
      </c>
      <c r="DI137" t="s">
        <v>1623</v>
      </c>
      <c r="DJ137" t="s">
        <v>1623</v>
      </c>
      <c r="DK137" t="s">
        <v>1623</v>
      </c>
      <c r="DL137" t="s">
        <v>1623</v>
      </c>
      <c r="DM137" t="s">
        <v>1623</v>
      </c>
      <c r="DN137" t="s">
        <v>1621</v>
      </c>
      <c r="DO137" t="s">
        <v>1623</v>
      </c>
      <c r="DP137" t="s">
        <v>1623</v>
      </c>
      <c r="DQ137" t="s">
        <v>1623</v>
      </c>
      <c r="DR137" t="s">
        <v>1623</v>
      </c>
      <c r="DS137" t="s">
        <v>1623</v>
      </c>
      <c r="DT137" t="s">
        <v>1623</v>
      </c>
      <c r="DU137" t="s">
        <v>1621</v>
      </c>
      <c r="DV137" t="s">
        <v>1623</v>
      </c>
      <c r="DW137" t="s">
        <v>1623</v>
      </c>
      <c r="DX137" t="s">
        <v>1623</v>
      </c>
      <c r="DY137" t="s">
        <v>1623</v>
      </c>
      <c r="DZ137" t="s">
        <v>1623</v>
      </c>
      <c r="EA137" t="s">
        <v>1623</v>
      </c>
      <c r="EB137" t="s">
        <v>1621</v>
      </c>
      <c r="EC137" t="s">
        <v>1623</v>
      </c>
      <c r="ED137" t="s">
        <v>1623</v>
      </c>
      <c r="EE137" t="s">
        <v>1623</v>
      </c>
      <c r="EF137" t="s">
        <v>1623</v>
      </c>
      <c r="EG137" t="s">
        <v>1623</v>
      </c>
      <c r="EH137" t="s">
        <v>1623</v>
      </c>
      <c r="EI137" t="s">
        <v>1623</v>
      </c>
      <c r="EJ137" t="s">
        <v>1704</v>
      </c>
      <c r="EK137" t="s">
        <v>1704</v>
      </c>
      <c r="EL137" t="s">
        <v>1704</v>
      </c>
      <c r="EM137" t="s">
        <v>1624</v>
      </c>
      <c r="EN137" t="s">
        <v>1704</v>
      </c>
      <c r="EO137" t="s">
        <v>1625</v>
      </c>
      <c r="EP137" t="s">
        <v>3246</v>
      </c>
      <c r="EQ137" t="s">
        <v>3246</v>
      </c>
      <c r="ER137" t="s">
        <v>3247</v>
      </c>
      <c r="ES137" t="s">
        <v>3247</v>
      </c>
      <c r="ET137" t="s">
        <v>3247</v>
      </c>
      <c r="EU137" t="s">
        <v>3246</v>
      </c>
      <c r="EV137" t="s">
        <v>1643</v>
      </c>
      <c r="EW137">
        <v>5</v>
      </c>
      <c r="EX137">
        <v>1</v>
      </c>
      <c r="EY137">
        <v>1</v>
      </c>
      <c r="EZ137">
        <v>1</v>
      </c>
      <c r="FA137" t="s">
        <v>1675</v>
      </c>
      <c r="FB137" t="s">
        <v>1628</v>
      </c>
      <c r="FC137" t="s">
        <v>3248</v>
      </c>
    </row>
    <row r="138" spans="1:159">
      <c r="A138" t="s">
        <v>99</v>
      </c>
      <c r="B138" t="s">
        <v>98</v>
      </c>
      <c r="C138" t="s">
        <v>3249</v>
      </c>
      <c r="D138" t="s">
        <v>3250</v>
      </c>
      <c r="E138">
        <v>1375659699</v>
      </c>
      <c r="F138" t="s">
        <v>3251</v>
      </c>
      <c r="G138">
        <v>5</v>
      </c>
      <c r="H138">
        <v>1</v>
      </c>
      <c r="I138">
        <v>24</v>
      </c>
      <c r="J138">
        <v>4</v>
      </c>
      <c r="K138">
        <v>17</v>
      </c>
      <c r="L138">
        <v>9</v>
      </c>
      <c r="M138">
        <v>13</v>
      </c>
      <c r="N138">
        <v>61</v>
      </c>
      <c r="O138">
        <v>1</v>
      </c>
      <c r="P138" t="s">
        <v>1193</v>
      </c>
      <c r="Q138" t="s">
        <v>1612</v>
      </c>
      <c r="R138" t="s">
        <v>1612</v>
      </c>
      <c r="S138" t="s">
        <v>1193</v>
      </c>
      <c r="T138" t="s">
        <v>1193</v>
      </c>
      <c r="U138" t="s">
        <v>1193</v>
      </c>
      <c r="V138" t="s">
        <v>1196</v>
      </c>
      <c r="W138" t="s">
        <v>1193</v>
      </c>
      <c r="X138" t="s">
        <v>1193</v>
      </c>
      <c r="Y138" t="s">
        <v>1196</v>
      </c>
      <c r="Z138" t="s">
        <v>1193</v>
      </c>
      <c r="AA138" t="s">
        <v>1612</v>
      </c>
      <c r="AB138" t="s">
        <v>1612</v>
      </c>
      <c r="AC138" t="s">
        <v>1612</v>
      </c>
      <c r="AD138">
        <v>42461</v>
      </c>
      <c r="AE138" t="s">
        <v>1612</v>
      </c>
      <c r="AF138" t="s">
        <v>1612</v>
      </c>
      <c r="AG138">
        <v>42826</v>
      </c>
      <c r="AH138" t="s">
        <v>1612</v>
      </c>
      <c r="AI138" t="s">
        <v>1612</v>
      </c>
      <c r="AJ138" t="s">
        <v>1612</v>
      </c>
      <c r="AK138" t="s">
        <v>1612</v>
      </c>
      <c r="AL138" t="s">
        <v>3252</v>
      </c>
      <c r="AM138" t="s">
        <v>1612</v>
      </c>
      <c r="AN138" t="s">
        <v>1612</v>
      </c>
      <c r="AO138" t="s">
        <v>3252</v>
      </c>
      <c r="AP138" t="s">
        <v>1612</v>
      </c>
      <c r="AQ138">
        <v>4687</v>
      </c>
      <c r="AR138">
        <v>474294</v>
      </c>
      <c r="AS138" t="s">
        <v>3253</v>
      </c>
      <c r="AT138" t="s">
        <v>402</v>
      </c>
      <c r="AU138">
        <v>4504750</v>
      </c>
      <c r="AV138">
        <v>4504750</v>
      </c>
      <c r="AW138">
        <v>2677638</v>
      </c>
      <c r="AX138">
        <v>6232788</v>
      </c>
      <c r="AY138">
        <v>3397017</v>
      </c>
      <c r="AZ138">
        <v>5532500</v>
      </c>
      <c r="BA138">
        <v>2677638</v>
      </c>
      <c r="BB138" t="s">
        <v>3254</v>
      </c>
      <c r="BC138">
        <v>4504750</v>
      </c>
      <c r="BD138">
        <v>4504750</v>
      </c>
      <c r="BE138">
        <v>2677638</v>
      </c>
      <c r="BF138">
        <v>6232788</v>
      </c>
      <c r="BG138">
        <v>4504750</v>
      </c>
      <c r="BH138">
        <v>5532500</v>
      </c>
      <c r="BI138">
        <v>2677638</v>
      </c>
      <c r="BJ138" t="s">
        <v>3254</v>
      </c>
      <c r="BK138" t="s">
        <v>3255</v>
      </c>
      <c r="BL138" t="s">
        <v>1214</v>
      </c>
      <c r="BM138" t="s">
        <v>3256</v>
      </c>
      <c r="BN138" t="s">
        <v>1215</v>
      </c>
      <c r="BO138" t="s">
        <v>3257</v>
      </c>
      <c r="BP138" t="s">
        <v>1214</v>
      </c>
      <c r="BQ138" t="s">
        <v>3258</v>
      </c>
      <c r="BR138" t="s">
        <v>1612</v>
      </c>
      <c r="BS138" t="s">
        <v>1217</v>
      </c>
      <c r="BT138" t="s">
        <v>3259</v>
      </c>
      <c r="BU138" t="s">
        <v>416</v>
      </c>
      <c r="BV138" t="s">
        <v>1194</v>
      </c>
      <c r="BW138" t="s">
        <v>1193</v>
      </c>
      <c r="BX138" t="s">
        <v>1193</v>
      </c>
      <c r="BY138" t="s">
        <v>1193</v>
      </c>
      <c r="BZ138" t="s">
        <v>1193</v>
      </c>
      <c r="CA138" t="s">
        <v>1194</v>
      </c>
      <c r="CB138" t="s">
        <v>1612</v>
      </c>
      <c r="CC138" t="s">
        <v>422</v>
      </c>
      <c r="CD138" t="s">
        <v>424</v>
      </c>
      <c r="CE138" t="s">
        <v>422</v>
      </c>
      <c r="CF138" t="s">
        <v>424</v>
      </c>
      <c r="CG138" t="s">
        <v>1612</v>
      </c>
      <c r="CH138" t="s">
        <v>1612</v>
      </c>
      <c r="CI138" t="s">
        <v>1612</v>
      </c>
      <c r="CJ138" t="s">
        <v>1612</v>
      </c>
      <c r="CK138" t="s">
        <v>1612</v>
      </c>
      <c r="CL138" t="s">
        <v>1612</v>
      </c>
      <c r="CM138" t="s">
        <v>1612</v>
      </c>
      <c r="CN138" t="s">
        <v>1193</v>
      </c>
      <c r="CO138" t="s">
        <v>1193</v>
      </c>
      <c r="CP138" t="s">
        <v>1194</v>
      </c>
      <c r="CQ138" t="s">
        <v>1193</v>
      </c>
      <c r="CR138" t="s">
        <v>1193</v>
      </c>
      <c r="CS138" t="s">
        <v>1193</v>
      </c>
      <c r="CT138" t="s">
        <v>1193</v>
      </c>
      <c r="CU138" t="s">
        <v>1193</v>
      </c>
      <c r="CV138" t="s">
        <v>1193</v>
      </c>
      <c r="CW138" t="s">
        <v>1193</v>
      </c>
      <c r="CX138" t="s">
        <v>1194</v>
      </c>
      <c r="CY138" t="s">
        <v>1193</v>
      </c>
      <c r="CZ138" t="s">
        <v>1621</v>
      </c>
      <c r="DA138" t="s">
        <v>1623</v>
      </c>
      <c r="DB138" t="s">
        <v>1623</v>
      </c>
      <c r="DC138" t="s">
        <v>1621</v>
      </c>
      <c r="DD138" t="s">
        <v>1622</v>
      </c>
      <c r="DE138" t="s">
        <v>1623</v>
      </c>
      <c r="DF138" t="s">
        <v>1623</v>
      </c>
      <c r="DG138" t="s">
        <v>1623</v>
      </c>
      <c r="DH138" t="s">
        <v>1623</v>
      </c>
      <c r="DI138" t="s">
        <v>1623</v>
      </c>
      <c r="DJ138" t="s">
        <v>1623</v>
      </c>
      <c r="DK138" t="s">
        <v>1623</v>
      </c>
      <c r="DL138" t="s">
        <v>1623</v>
      </c>
      <c r="DM138" t="s">
        <v>1623</v>
      </c>
      <c r="DN138" t="s">
        <v>1621</v>
      </c>
      <c r="DO138" t="s">
        <v>1623</v>
      </c>
      <c r="DP138" t="s">
        <v>1623</v>
      </c>
      <c r="DQ138" t="s">
        <v>1623</v>
      </c>
      <c r="DR138" t="s">
        <v>1621</v>
      </c>
      <c r="DS138" t="s">
        <v>1623</v>
      </c>
      <c r="DT138" t="s">
        <v>1623</v>
      </c>
      <c r="DU138" t="s">
        <v>1621</v>
      </c>
      <c r="DV138" t="s">
        <v>1623</v>
      </c>
      <c r="DW138" t="s">
        <v>1623</v>
      </c>
      <c r="DX138" t="s">
        <v>1621</v>
      </c>
      <c r="DY138" t="s">
        <v>1623</v>
      </c>
      <c r="DZ138" t="s">
        <v>1623</v>
      </c>
      <c r="EA138" t="s">
        <v>1623</v>
      </c>
      <c r="EB138" t="s">
        <v>1621</v>
      </c>
      <c r="EC138" t="s">
        <v>1623</v>
      </c>
      <c r="ED138" t="s">
        <v>1623</v>
      </c>
      <c r="EE138" t="s">
        <v>1623</v>
      </c>
      <c r="EF138" t="s">
        <v>1623</v>
      </c>
      <c r="EG138" t="s">
        <v>1623</v>
      </c>
      <c r="EH138" t="s">
        <v>1623</v>
      </c>
      <c r="EI138" t="s">
        <v>1621</v>
      </c>
      <c r="EJ138" t="s">
        <v>1624</v>
      </c>
      <c r="EK138" t="s">
        <v>1624</v>
      </c>
      <c r="EL138" t="s">
        <v>1624</v>
      </c>
      <c r="EM138" t="s">
        <v>1624</v>
      </c>
      <c r="EN138" t="s">
        <v>1624</v>
      </c>
      <c r="EO138" t="s">
        <v>1624</v>
      </c>
      <c r="EP138">
        <v>0</v>
      </c>
      <c r="EQ138">
        <v>0</v>
      </c>
      <c r="ER138">
        <v>0</v>
      </c>
      <c r="ES138">
        <v>0</v>
      </c>
      <c r="ET138">
        <v>0</v>
      </c>
      <c r="EU138">
        <v>0</v>
      </c>
      <c r="EV138" t="s">
        <v>1643</v>
      </c>
      <c r="EW138">
        <v>6</v>
      </c>
      <c r="EX138">
        <v>0</v>
      </c>
      <c r="EY138">
        <v>0</v>
      </c>
      <c r="EZ138">
        <v>1</v>
      </c>
      <c r="FA138" t="s">
        <v>1627</v>
      </c>
      <c r="FB138" t="s">
        <v>1692</v>
      </c>
      <c r="FC138" t="s">
        <v>3260</v>
      </c>
    </row>
    <row r="139" spans="1:159">
      <c r="A139" t="s">
        <v>96</v>
      </c>
      <c r="B139" t="s">
        <v>95</v>
      </c>
      <c r="C139" t="s">
        <v>3261</v>
      </c>
      <c r="D139" t="s">
        <v>3262</v>
      </c>
      <c r="E139" t="s">
        <v>3263</v>
      </c>
      <c r="F139" t="s">
        <v>3261</v>
      </c>
      <c r="G139">
        <v>5</v>
      </c>
      <c r="H139">
        <v>1</v>
      </c>
      <c r="I139">
        <v>24</v>
      </c>
      <c r="J139">
        <v>5</v>
      </c>
      <c r="K139">
        <v>17</v>
      </c>
      <c r="L139">
        <v>9</v>
      </c>
      <c r="M139">
        <v>13</v>
      </c>
      <c r="N139">
        <v>67</v>
      </c>
      <c r="O139">
        <v>1</v>
      </c>
      <c r="P139" t="s">
        <v>1193</v>
      </c>
      <c r="Q139" t="s">
        <v>1612</v>
      </c>
      <c r="R139" t="s">
        <v>1612</v>
      </c>
      <c r="S139" t="s">
        <v>1193</v>
      </c>
      <c r="T139" t="s">
        <v>1193</v>
      </c>
      <c r="U139" t="s">
        <v>1196</v>
      </c>
      <c r="V139" t="s">
        <v>1193</v>
      </c>
      <c r="W139" t="s">
        <v>1193</v>
      </c>
      <c r="X139" t="s">
        <v>1193</v>
      </c>
      <c r="Y139" t="s">
        <v>1193</v>
      </c>
      <c r="Z139" t="s">
        <v>1193</v>
      </c>
      <c r="AA139" t="s">
        <v>1612</v>
      </c>
      <c r="AB139" t="s">
        <v>1612</v>
      </c>
      <c r="AC139">
        <v>42674</v>
      </c>
      <c r="AD139" t="s">
        <v>1612</v>
      </c>
      <c r="AE139" t="s">
        <v>1612</v>
      </c>
      <c r="AF139" t="s">
        <v>1612</v>
      </c>
      <c r="AG139" t="s">
        <v>1612</v>
      </c>
      <c r="AH139" t="s">
        <v>1612</v>
      </c>
      <c r="AI139" t="s">
        <v>1612</v>
      </c>
      <c r="AJ139" t="s">
        <v>1612</v>
      </c>
      <c r="AK139" t="s">
        <v>3264</v>
      </c>
      <c r="AL139" t="s">
        <v>1612</v>
      </c>
      <c r="AM139" t="s">
        <v>1612</v>
      </c>
      <c r="AN139" t="s">
        <v>1612</v>
      </c>
      <c r="AO139" t="s">
        <v>1612</v>
      </c>
      <c r="AP139" t="s">
        <v>1612</v>
      </c>
      <c r="AQ139">
        <v>3665</v>
      </c>
      <c r="AR139">
        <v>0</v>
      </c>
      <c r="AS139">
        <v>0</v>
      </c>
      <c r="AT139" t="s">
        <v>402</v>
      </c>
      <c r="AU139">
        <v>3003500</v>
      </c>
      <c r="AV139">
        <v>3003500</v>
      </c>
      <c r="AW139">
        <v>3003500</v>
      </c>
      <c r="AX139">
        <v>3003500</v>
      </c>
      <c r="AY139">
        <v>3003500</v>
      </c>
      <c r="AZ139">
        <v>3003500</v>
      </c>
      <c r="BA139">
        <v>3003500</v>
      </c>
      <c r="BB139" t="s">
        <v>1613</v>
      </c>
      <c r="BC139">
        <v>3003500</v>
      </c>
      <c r="BD139">
        <v>3003500</v>
      </c>
      <c r="BE139">
        <v>3003500</v>
      </c>
      <c r="BF139">
        <v>3003500</v>
      </c>
      <c r="BG139">
        <v>3003500</v>
      </c>
      <c r="BH139">
        <v>3003500</v>
      </c>
      <c r="BI139">
        <v>3003500</v>
      </c>
      <c r="BJ139" t="s">
        <v>1613</v>
      </c>
      <c r="BK139" t="s">
        <v>413</v>
      </c>
      <c r="BL139" t="s">
        <v>1214</v>
      </c>
      <c r="BM139" t="s">
        <v>3265</v>
      </c>
      <c r="BN139" t="s">
        <v>1214</v>
      </c>
      <c r="BO139" t="s">
        <v>3265</v>
      </c>
      <c r="BP139" t="s">
        <v>1215</v>
      </c>
      <c r="BQ139" t="s">
        <v>3266</v>
      </c>
      <c r="BR139" t="s">
        <v>1612</v>
      </c>
      <c r="BS139" t="s">
        <v>1216</v>
      </c>
      <c r="BT139" t="s">
        <v>413</v>
      </c>
      <c r="BU139" t="s">
        <v>416</v>
      </c>
      <c r="BV139" t="s">
        <v>1194</v>
      </c>
      <c r="BW139" t="s">
        <v>1194</v>
      </c>
      <c r="BX139" t="s">
        <v>1194</v>
      </c>
      <c r="BY139" t="s">
        <v>1194</v>
      </c>
      <c r="BZ139" t="s">
        <v>1194</v>
      </c>
      <c r="CA139" t="s">
        <v>1194</v>
      </c>
      <c r="CB139" t="s">
        <v>1612</v>
      </c>
      <c r="CC139" t="s">
        <v>1612</v>
      </c>
      <c r="CD139" t="s">
        <v>1612</v>
      </c>
      <c r="CE139" t="s">
        <v>1612</v>
      </c>
      <c r="CF139" t="s">
        <v>1612</v>
      </c>
      <c r="CG139" t="s">
        <v>1612</v>
      </c>
      <c r="CH139" t="s">
        <v>1612</v>
      </c>
      <c r="CI139" t="s">
        <v>1612</v>
      </c>
      <c r="CJ139" t="s">
        <v>1612</v>
      </c>
      <c r="CK139" t="s">
        <v>1612</v>
      </c>
      <c r="CL139" t="s">
        <v>1612</v>
      </c>
      <c r="CM139" t="s">
        <v>1612</v>
      </c>
      <c r="CN139" t="s">
        <v>1193</v>
      </c>
      <c r="CO139" t="s">
        <v>1193</v>
      </c>
      <c r="CP139" t="s">
        <v>1193</v>
      </c>
      <c r="CQ139" t="s">
        <v>1193</v>
      </c>
      <c r="CR139" t="s">
        <v>1193</v>
      </c>
      <c r="CS139" t="s">
        <v>1193</v>
      </c>
      <c r="CT139" t="s">
        <v>1193</v>
      </c>
      <c r="CU139" t="s">
        <v>1193</v>
      </c>
      <c r="CV139" t="s">
        <v>1193</v>
      </c>
      <c r="CW139" t="s">
        <v>1193</v>
      </c>
      <c r="CX139" t="s">
        <v>1193</v>
      </c>
      <c r="CY139" t="s">
        <v>1193</v>
      </c>
      <c r="CZ139" t="s">
        <v>1622</v>
      </c>
      <c r="DA139" t="s">
        <v>1623</v>
      </c>
      <c r="DB139" t="s">
        <v>1623</v>
      </c>
      <c r="DC139" t="s">
        <v>1623</v>
      </c>
      <c r="DD139" t="s">
        <v>1623</v>
      </c>
      <c r="DE139" t="s">
        <v>1623</v>
      </c>
      <c r="DF139" t="s">
        <v>1622</v>
      </c>
      <c r="DG139" t="s">
        <v>1623</v>
      </c>
      <c r="DH139" t="s">
        <v>1623</v>
      </c>
      <c r="DI139" t="s">
        <v>1623</v>
      </c>
      <c r="DJ139" t="s">
        <v>1623</v>
      </c>
      <c r="DK139" t="s">
        <v>1623</v>
      </c>
      <c r="DL139" t="s">
        <v>1623</v>
      </c>
      <c r="DM139" t="s">
        <v>1623</v>
      </c>
      <c r="DN139" t="s">
        <v>1623</v>
      </c>
      <c r="DO139" t="s">
        <v>1623</v>
      </c>
      <c r="DP139" t="s">
        <v>1623</v>
      </c>
      <c r="DQ139" t="s">
        <v>1623</v>
      </c>
      <c r="DR139" t="s">
        <v>1623</v>
      </c>
      <c r="DS139" t="s">
        <v>1623</v>
      </c>
      <c r="DT139" t="s">
        <v>1623</v>
      </c>
      <c r="DU139" t="s">
        <v>1623</v>
      </c>
      <c r="DV139" t="s">
        <v>1623</v>
      </c>
      <c r="DW139" t="s">
        <v>1623</v>
      </c>
      <c r="DX139" t="s">
        <v>1623</v>
      </c>
      <c r="DY139" t="s">
        <v>1623</v>
      </c>
      <c r="DZ139" t="s">
        <v>1623</v>
      </c>
      <c r="EA139" t="s">
        <v>1623</v>
      </c>
      <c r="EB139" t="s">
        <v>1623</v>
      </c>
      <c r="EC139" t="s">
        <v>1623</v>
      </c>
      <c r="ED139" t="s">
        <v>1623</v>
      </c>
      <c r="EE139" t="s">
        <v>1623</v>
      </c>
      <c r="EF139" t="s">
        <v>1623</v>
      </c>
      <c r="EG139" t="s">
        <v>1623</v>
      </c>
      <c r="EH139" t="s">
        <v>1623</v>
      </c>
      <c r="EI139" t="s">
        <v>1623</v>
      </c>
      <c r="EJ139" t="s">
        <v>1657</v>
      </c>
      <c r="EK139" t="s">
        <v>1624</v>
      </c>
      <c r="EL139" t="s">
        <v>1625</v>
      </c>
      <c r="EM139" t="s">
        <v>1624</v>
      </c>
      <c r="EN139" t="s">
        <v>1625</v>
      </c>
      <c r="EO139" t="s">
        <v>1625</v>
      </c>
      <c r="EP139">
        <v>0</v>
      </c>
      <c r="EQ139" t="s">
        <v>413</v>
      </c>
      <c r="ER139" t="s">
        <v>413</v>
      </c>
      <c r="ES139" t="s">
        <v>413</v>
      </c>
      <c r="ET139" t="s">
        <v>413</v>
      </c>
      <c r="EU139" t="s">
        <v>413</v>
      </c>
      <c r="EV139" t="s">
        <v>1643</v>
      </c>
      <c r="EW139">
        <v>38</v>
      </c>
      <c r="EX139">
        <v>0</v>
      </c>
      <c r="EY139">
        <v>3</v>
      </c>
      <c r="EZ139">
        <v>1</v>
      </c>
      <c r="FA139" t="s">
        <v>1627</v>
      </c>
      <c r="FB139" t="s">
        <v>1675</v>
      </c>
      <c r="FC139" t="s">
        <v>3267</v>
      </c>
    </row>
    <row r="140" spans="1:159">
      <c r="A140" t="s">
        <v>94</v>
      </c>
      <c r="B140" t="s">
        <v>93</v>
      </c>
      <c r="C140" t="s">
        <v>3268</v>
      </c>
      <c r="D140" t="s">
        <v>3269</v>
      </c>
      <c r="E140">
        <v>2036882518</v>
      </c>
      <c r="F140" t="s">
        <v>3270</v>
      </c>
      <c r="G140">
        <v>5</v>
      </c>
      <c r="H140">
        <v>1</v>
      </c>
      <c r="I140">
        <v>24</v>
      </c>
      <c r="J140">
        <v>5</v>
      </c>
      <c r="K140">
        <v>17</v>
      </c>
      <c r="L140">
        <v>9</v>
      </c>
      <c r="M140">
        <v>13</v>
      </c>
      <c r="N140">
        <v>67</v>
      </c>
      <c r="O140">
        <v>1</v>
      </c>
      <c r="P140" t="s">
        <v>1193</v>
      </c>
      <c r="Q140" t="s">
        <v>1612</v>
      </c>
      <c r="R140" t="s">
        <v>1612</v>
      </c>
      <c r="S140" t="s">
        <v>1193</v>
      </c>
      <c r="T140" t="s">
        <v>1193</v>
      </c>
      <c r="U140" t="s">
        <v>1193</v>
      </c>
      <c r="V140" t="s">
        <v>1193</v>
      </c>
      <c r="W140" t="s">
        <v>1193</v>
      </c>
      <c r="X140" t="s">
        <v>1193</v>
      </c>
      <c r="Y140" t="s">
        <v>1193</v>
      </c>
      <c r="Z140" t="s">
        <v>1193</v>
      </c>
      <c r="AA140" t="s">
        <v>1612</v>
      </c>
      <c r="AB140" t="s">
        <v>1612</v>
      </c>
      <c r="AC140" t="s">
        <v>1612</v>
      </c>
      <c r="AD140" t="s">
        <v>1612</v>
      </c>
      <c r="AE140" t="s">
        <v>1612</v>
      </c>
      <c r="AF140" t="s">
        <v>1612</v>
      </c>
      <c r="AG140" t="s">
        <v>1612</v>
      </c>
      <c r="AH140" t="s">
        <v>1612</v>
      </c>
      <c r="AI140" t="s">
        <v>1612</v>
      </c>
      <c r="AJ140" t="s">
        <v>1612</v>
      </c>
      <c r="AK140" t="s">
        <v>1612</v>
      </c>
      <c r="AL140" t="s">
        <v>1612</v>
      </c>
      <c r="AM140" t="s">
        <v>1612</v>
      </c>
      <c r="AN140" t="s">
        <v>1612</v>
      </c>
      <c r="AO140" t="s">
        <v>1612</v>
      </c>
      <c r="AP140" t="s">
        <v>1612</v>
      </c>
      <c r="AQ140">
        <v>5748</v>
      </c>
      <c r="AR140">
        <v>0</v>
      </c>
      <c r="AS140" t="s">
        <v>2074</v>
      </c>
      <c r="AT140" t="s">
        <v>402</v>
      </c>
      <c r="AU140">
        <v>5350500</v>
      </c>
      <c r="AV140">
        <v>5350500</v>
      </c>
      <c r="AW140">
        <v>5350500</v>
      </c>
      <c r="AX140">
        <v>5350500</v>
      </c>
      <c r="AY140">
        <v>5350500</v>
      </c>
      <c r="AZ140">
        <v>5350500</v>
      </c>
      <c r="BA140">
        <v>5350500</v>
      </c>
      <c r="BB140" t="s">
        <v>2074</v>
      </c>
      <c r="BC140">
        <v>5350500</v>
      </c>
      <c r="BD140">
        <v>5350500</v>
      </c>
      <c r="BE140">
        <v>5350500</v>
      </c>
      <c r="BF140">
        <v>5350500</v>
      </c>
      <c r="BG140">
        <v>5350500</v>
      </c>
      <c r="BH140">
        <v>5350500</v>
      </c>
      <c r="BI140">
        <v>5350500</v>
      </c>
      <c r="BJ140" t="s">
        <v>2063</v>
      </c>
      <c r="BK140" t="s">
        <v>3271</v>
      </c>
      <c r="BL140" t="s">
        <v>1214</v>
      </c>
      <c r="BM140" t="s">
        <v>3272</v>
      </c>
      <c r="BN140" t="s">
        <v>1217</v>
      </c>
      <c r="BO140" t="s">
        <v>3273</v>
      </c>
      <c r="BP140" t="s">
        <v>1214</v>
      </c>
      <c r="BQ140" t="s">
        <v>3274</v>
      </c>
      <c r="BR140" t="s">
        <v>1612</v>
      </c>
      <c r="BS140" t="s">
        <v>1216</v>
      </c>
      <c r="BT140" t="s">
        <v>3275</v>
      </c>
      <c r="BU140" t="s">
        <v>417</v>
      </c>
      <c r="BV140" t="s">
        <v>1194</v>
      </c>
      <c r="BW140" t="s">
        <v>1194</v>
      </c>
      <c r="BX140" t="s">
        <v>1194</v>
      </c>
      <c r="BY140" t="s">
        <v>1193</v>
      </c>
      <c r="BZ140" t="s">
        <v>1194</v>
      </c>
      <c r="CA140" t="s">
        <v>1194</v>
      </c>
      <c r="CB140" t="s">
        <v>1612</v>
      </c>
      <c r="CC140" t="s">
        <v>1612</v>
      </c>
      <c r="CD140" t="s">
        <v>1612</v>
      </c>
      <c r="CE140" t="s">
        <v>425</v>
      </c>
      <c r="CF140" t="s">
        <v>1612</v>
      </c>
      <c r="CG140" t="s">
        <v>1612</v>
      </c>
      <c r="CH140" t="s">
        <v>1612</v>
      </c>
      <c r="CI140" t="s">
        <v>1612</v>
      </c>
      <c r="CJ140" t="s">
        <v>1612</v>
      </c>
      <c r="CK140" t="s">
        <v>3276</v>
      </c>
      <c r="CL140" t="s">
        <v>1612</v>
      </c>
      <c r="CM140" t="s">
        <v>1612</v>
      </c>
      <c r="CN140" t="s">
        <v>1193</v>
      </c>
      <c r="CO140" t="s">
        <v>1193</v>
      </c>
      <c r="CP140" t="s">
        <v>1193</v>
      </c>
      <c r="CQ140" t="s">
        <v>1194</v>
      </c>
      <c r="CR140" t="s">
        <v>1193</v>
      </c>
      <c r="CS140" t="s">
        <v>1193</v>
      </c>
      <c r="CT140" t="s">
        <v>1193</v>
      </c>
      <c r="CU140" t="s">
        <v>1193</v>
      </c>
      <c r="CV140" t="s">
        <v>1193</v>
      </c>
      <c r="CW140" t="s">
        <v>1193</v>
      </c>
      <c r="CX140" t="s">
        <v>1193</v>
      </c>
      <c r="CY140" t="s">
        <v>1193</v>
      </c>
      <c r="CZ140" t="s">
        <v>1621</v>
      </c>
      <c r="DA140" t="s">
        <v>1621</v>
      </c>
      <c r="DB140" t="s">
        <v>1621</v>
      </c>
      <c r="DC140" t="s">
        <v>1621</v>
      </c>
      <c r="DD140" t="s">
        <v>1621</v>
      </c>
      <c r="DE140" t="s">
        <v>1623</v>
      </c>
      <c r="DF140" t="s">
        <v>1621</v>
      </c>
      <c r="DG140" t="s">
        <v>1621</v>
      </c>
      <c r="DH140" t="s">
        <v>1621</v>
      </c>
      <c r="DI140" t="s">
        <v>1623</v>
      </c>
      <c r="DJ140" t="s">
        <v>1621</v>
      </c>
      <c r="DK140" t="s">
        <v>1623</v>
      </c>
      <c r="DL140" t="s">
        <v>1621</v>
      </c>
      <c r="DM140" t="s">
        <v>1621</v>
      </c>
      <c r="DN140" t="s">
        <v>1621</v>
      </c>
      <c r="DO140" t="s">
        <v>1621</v>
      </c>
      <c r="DP140" t="s">
        <v>1621</v>
      </c>
      <c r="DQ140" t="s">
        <v>1623</v>
      </c>
      <c r="DR140" t="s">
        <v>1621</v>
      </c>
      <c r="DS140" t="s">
        <v>1623</v>
      </c>
      <c r="DT140" t="s">
        <v>1621</v>
      </c>
      <c r="DU140" t="s">
        <v>1623</v>
      </c>
      <c r="DV140" t="s">
        <v>1621</v>
      </c>
      <c r="DW140" t="s">
        <v>1623</v>
      </c>
      <c r="DX140" t="s">
        <v>1621</v>
      </c>
      <c r="DY140" t="s">
        <v>1621</v>
      </c>
      <c r="DZ140" t="s">
        <v>1621</v>
      </c>
      <c r="EA140" t="s">
        <v>1622</v>
      </c>
      <c r="EB140" t="s">
        <v>1623</v>
      </c>
      <c r="EC140" t="s">
        <v>1623</v>
      </c>
      <c r="ED140" t="s">
        <v>1623</v>
      </c>
      <c r="EE140" t="s">
        <v>1623</v>
      </c>
      <c r="EF140" t="s">
        <v>1623</v>
      </c>
      <c r="EG140" t="s">
        <v>1623</v>
      </c>
      <c r="EH140" t="s">
        <v>1623</v>
      </c>
      <c r="EI140" t="s">
        <v>1623</v>
      </c>
      <c r="EJ140" t="s">
        <v>1657</v>
      </c>
      <c r="EK140" t="s">
        <v>1657</v>
      </c>
      <c r="EL140" t="s">
        <v>1657</v>
      </c>
      <c r="EM140" t="s">
        <v>1624</v>
      </c>
      <c r="EN140" t="s">
        <v>1657</v>
      </c>
      <c r="EO140" t="s">
        <v>1625</v>
      </c>
      <c r="EP140">
        <v>0</v>
      </c>
      <c r="EQ140">
        <v>0</v>
      </c>
      <c r="ER140">
        <v>0</v>
      </c>
      <c r="ES140">
        <v>42614</v>
      </c>
      <c r="ET140">
        <v>0</v>
      </c>
      <c r="EU140" t="s">
        <v>1658</v>
      </c>
      <c r="EV140" t="s">
        <v>1626</v>
      </c>
      <c r="EW140">
        <v>6</v>
      </c>
      <c r="EX140">
        <v>3</v>
      </c>
      <c r="EY140">
        <v>3</v>
      </c>
      <c r="EZ140">
        <v>1</v>
      </c>
      <c r="FA140" t="s">
        <v>1627</v>
      </c>
      <c r="FB140" t="s">
        <v>1627</v>
      </c>
      <c r="FC140" t="s">
        <v>3277</v>
      </c>
    </row>
    <row r="141" spans="1:159">
      <c r="A141" t="s">
        <v>92</v>
      </c>
      <c r="B141" t="s">
        <v>91</v>
      </c>
      <c r="C141" t="s">
        <v>3278</v>
      </c>
      <c r="D141" t="s">
        <v>3279</v>
      </c>
      <c r="E141" t="s">
        <v>3280</v>
      </c>
      <c r="F141" t="s">
        <v>3281</v>
      </c>
      <c r="G141">
        <v>5</v>
      </c>
      <c r="H141">
        <v>1</v>
      </c>
      <c r="I141">
        <v>24</v>
      </c>
      <c r="J141">
        <v>5</v>
      </c>
      <c r="K141">
        <v>17</v>
      </c>
      <c r="L141">
        <v>9</v>
      </c>
      <c r="M141">
        <v>13</v>
      </c>
      <c r="N141">
        <v>67</v>
      </c>
      <c r="O141">
        <v>1</v>
      </c>
      <c r="P141" t="s">
        <v>1193</v>
      </c>
      <c r="Q141" t="s">
        <v>1612</v>
      </c>
      <c r="R141" t="s">
        <v>1612</v>
      </c>
      <c r="S141" t="s">
        <v>1193</v>
      </c>
      <c r="T141" t="s">
        <v>1193</v>
      </c>
      <c r="U141" t="s">
        <v>1196</v>
      </c>
      <c r="V141" t="s">
        <v>1193</v>
      </c>
      <c r="W141" t="s">
        <v>1193</v>
      </c>
      <c r="X141" t="s">
        <v>1193</v>
      </c>
      <c r="Y141" t="s">
        <v>1193</v>
      </c>
      <c r="Z141" t="s">
        <v>1193</v>
      </c>
      <c r="AA141" t="s">
        <v>1612</v>
      </c>
      <c r="AB141" t="s">
        <v>1612</v>
      </c>
      <c r="AC141">
        <v>42460</v>
      </c>
      <c r="AD141" t="s">
        <v>1612</v>
      </c>
      <c r="AE141" t="s">
        <v>1612</v>
      </c>
      <c r="AF141" t="s">
        <v>1612</v>
      </c>
      <c r="AG141" t="s">
        <v>1612</v>
      </c>
      <c r="AH141" t="s">
        <v>1612</v>
      </c>
      <c r="AI141" t="s">
        <v>1612</v>
      </c>
      <c r="AJ141" t="s">
        <v>1612</v>
      </c>
      <c r="AK141" t="s">
        <v>3282</v>
      </c>
      <c r="AL141" t="s">
        <v>1612</v>
      </c>
      <c r="AM141" t="s">
        <v>1612</v>
      </c>
      <c r="AN141" t="s">
        <v>1612</v>
      </c>
      <c r="AO141" t="s">
        <v>1612</v>
      </c>
      <c r="AP141" t="s">
        <v>1612</v>
      </c>
      <c r="AQ141">
        <v>7114</v>
      </c>
      <c r="AR141">
        <v>0</v>
      </c>
      <c r="AS141" t="s">
        <v>3283</v>
      </c>
      <c r="AT141" t="s">
        <v>403</v>
      </c>
      <c r="AU141">
        <v>3556170.25</v>
      </c>
      <c r="AV141">
        <v>3556170.25</v>
      </c>
      <c r="AW141">
        <v>3556170.25</v>
      </c>
      <c r="AX141">
        <v>3556170.25</v>
      </c>
      <c r="AY141">
        <v>3556170.25</v>
      </c>
      <c r="AZ141">
        <v>3556170</v>
      </c>
      <c r="BA141">
        <v>3556170</v>
      </c>
      <c r="BB141" t="s">
        <v>3284</v>
      </c>
      <c r="BC141">
        <v>2820500</v>
      </c>
      <c r="BD141">
        <v>4114833.3333333335</v>
      </c>
      <c r="BE141">
        <v>4114833.3333333335</v>
      </c>
      <c r="BF141">
        <v>4114833.3333333335</v>
      </c>
      <c r="BG141">
        <v>2820500</v>
      </c>
      <c r="BH141">
        <v>3683180</v>
      </c>
      <c r="BI141">
        <v>4472489.9000000004</v>
      </c>
      <c r="BJ141" t="s">
        <v>3285</v>
      </c>
      <c r="BK141" t="s">
        <v>3286</v>
      </c>
      <c r="BL141" t="s">
        <v>1217</v>
      </c>
      <c r="BM141" t="s">
        <v>3287</v>
      </c>
      <c r="BN141" t="s">
        <v>1217</v>
      </c>
      <c r="BO141" t="s">
        <v>3288</v>
      </c>
      <c r="BP141" t="s">
        <v>1214</v>
      </c>
      <c r="BQ141" t="s">
        <v>3289</v>
      </c>
      <c r="BR141" t="s">
        <v>1612</v>
      </c>
      <c r="BS141" t="s">
        <v>1217</v>
      </c>
      <c r="BT141" t="s">
        <v>3290</v>
      </c>
      <c r="BU141" t="s">
        <v>416</v>
      </c>
      <c r="BV141" t="s">
        <v>1194</v>
      </c>
      <c r="BW141" t="s">
        <v>1193</v>
      </c>
      <c r="BX141" t="s">
        <v>1193</v>
      </c>
      <c r="BY141" t="s">
        <v>1193</v>
      </c>
      <c r="BZ141" t="s">
        <v>1194</v>
      </c>
      <c r="CA141" t="s">
        <v>1194</v>
      </c>
      <c r="CB141" t="s">
        <v>1612</v>
      </c>
      <c r="CC141" t="s">
        <v>422</v>
      </c>
      <c r="CD141" t="s">
        <v>422</v>
      </c>
      <c r="CE141" t="s">
        <v>422</v>
      </c>
      <c r="CF141" t="s">
        <v>1612</v>
      </c>
      <c r="CG141" t="s">
        <v>1612</v>
      </c>
      <c r="CH141" t="s">
        <v>1612</v>
      </c>
      <c r="CI141" t="s">
        <v>1612</v>
      </c>
      <c r="CJ141" t="s">
        <v>3291</v>
      </c>
      <c r="CK141" t="s">
        <v>1612</v>
      </c>
      <c r="CL141" t="s">
        <v>1612</v>
      </c>
      <c r="CM141" t="s">
        <v>1612</v>
      </c>
      <c r="CN141" t="s">
        <v>1193</v>
      </c>
      <c r="CO141" t="s">
        <v>1193</v>
      </c>
      <c r="CP141" t="s">
        <v>1193</v>
      </c>
      <c r="CQ141" t="s">
        <v>1193</v>
      </c>
      <c r="CR141" t="s">
        <v>1193</v>
      </c>
      <c r="CS141" t="s">
        <v>1193</v>
      </c>
      <c r="CT141" t="s">
        <v>1193</v>
      </c>
      <c r="CU141" t="s">
        <v>1193</v>
      </c>
      <c r="CV141" t="s">
        <v>1193</v>
      </c>
      <c r="CW141" t="s">
        <v>1193</v>
      </c>
      <c r="CX141" t="s">
        <v>1193</v>
      </c>
      <c r="CY141" t="s">
        <v>1193</v>
      </c>
      <c r="CZ141" t="s">
        <v>1621</v>
      </c>
      <c r="DA141" t="s">
        <v>1621</v>
      </c>
      <c r="DB141" t="s">
        <v>1623</v>
      </c>
      <c r="DC141" t="s">
        <v>1623</v>
      </c>
      <c r="DD141" t="s">
        <v>1623</v>
      </c>
      <c r="DE141" t="s">
        <v>1623</v>
      </c>
      <c r="DF141" t="s">
        <v>1621</v>
      </c>
      <c r="DG141" t="s">
        <v>1621</v>
      </c>
      <c r="DH141" t="s">
        <v>1623</v>
      </c>
      <c r="DI141" t="s">
        <v>1623</v>
      </c>
      <c r="DJ141" t="s">
        <v>1623</v>
      </c>
      <c r="DK141" t="s">
        <v>1623</v>
      </c>
      <c r="DL141" t="s">
        <v>1623</v>
      </c>
      <c r="DM141" t="s">
        <v>1623</v>
      </c>
      <c r="DN141" t="s">
        <v>1623</v>
      </c>
      <c r="DO141" t="s">
        <v>1623</v>
      </c>
      <c r="DP141" t="s">
        <v>1623</v>
      </c>
      <c r="DQ141" t="s">
        <v>1623</v>
      </c>
      <c r="DR141" t="s">
        <v>1623</v>
      </c>
      <c r="DS141" t="s">
        <v>1623</v>
      </c>
      <c r="DT141" t="s">
        <v>1623</v>
      </c>
      <c r="DU141" t="s">
        <v>1623</v>
      </c>
      <c r="DV141" t="s">
        <v>1623</v>
      </c>
      <c r="DW141" t="s">
        <v>1623</v>
      </c>
      <c r="DX141" t="s">
        <v>1623</v>
      </c>
      <c r="DY141" t="s">
        <v>1623</v>
      </c>
      <c r="DZ141" t="s">
        <v>1623</v>
      </c>
      <c r="EA141" t="s">
        <v>1623</v>
      </c>
      <c r="EB141" t="s">
        <v>1623</v>
      </c>
      <c r="EC141" t="s">
        <v>1623</v>
      </c>
      <c r="ED141" t="s">
        <v>1623</v>
      </c>
      <c r="EE141" t="s">
        <v>1623</v>
      </c>
      <c r="EF141" t="s">
        <v>1623</v>
      </c>
      <c r="EG141" t="s">
        <v>1623</v>
      </c>
      <c r="EH141" t="s">
        <v>1623</v>
      </c>
      <c r="EI141" t="s">
        <v>1623</v>
      </c>
      <c r="EJ141" t="s">
        <v>1657</v>
      </c>
      <c r="EK141" t="s">
        <v>1657</v>
      </c>
      <c r="EL141" t="s">
        <v>1624</v>
      </c>
      <c r="EM141" t="s">
        <v>1624</v>
      </c>
      <c r="EN141" t="s">
        <v>1624</v>
      </c>
      <c r="EO141" t="s">
        <v>1624</v>
      </c>
      <c r="EP141">
        <v>0</v>
      </c>
      <c r="EQ141">
        <v>0</v>
      </c>
      <c r="ER141">
        <v>42826</v>
      </c>
      <c r="ES141">
        <v>42826</v>
      </c>
      <c r="ET141">
        <v>42826</v>
      </c>
      <c r="EU141">
        <v>42826</v>
      </c>
      <c r="EV141" t="s">
        <v>1643</v>
      </c>
      <c r="EW141">
        <v>5</v>
      </c>
      <c r="EX141">
        <v>1</v>
      </c>
      <c r="EY141">
        <v>1</v>
      </c>
      <c r="EZ141">
        <v>1</v>
      </c>
      <c r="FA141" t="s">
        <v>1628</v>
      </c>
      <c r="FB141" t="s">
        <v>1628</v>
      </c>
      <c r="FC141" t="s">
        <v>3292</v>
      </c>
    </row>
    <row r="142" spans="1:159">
      <c r="A142" t="s">
        <v>90</v>
      </c>
      <c r="B142" t="s">
        <v>89</v>
      </c>
      <c r="C142" t="s">
        <v>3293</v>
      </c>
      <c r="D142" t="s">
        <v>3294</v>
      </c>
      <c r="E142" t="s">
        <v>3295</v>
      </c>
      <c r="F142" t="s">
        <v>3296</v>
      </c>
      <c r="G142">
        <v>5</v>
      </c>
      <c r="H142">
        <v>1</v>
      </c>
      <c r="I142">
        <v>24</v>
      </c>
      <c r="J142">
        <v>5</v>
      </c>
      <c r="K142">
        <v>17</v>
      </c>
      <c r="L142">
        <v>9</v>
      </c>
      <c r="M142">
        <v>13</v>
      </c>
      <c r="N142">
        <v>67</v>
      </c>
      <c r="O142">
        <v>1</v>
      </c>
      <c r="P142" t="s">
        <v>1193</v>
      </c>
      <c r="Q142" t="s">
        <v>1612</v>
      </c>
      <c r="R142" t="s">
        <v>1612</v>
      </c>
      <c r="S142" t="s">
        <v>1193</v>
      </c>
      <c r="T142" t="s">
        <v>1193</v>
      </c>
      <c r="U142" t="s">
        <v>1193</v>
      </c>
      <c r="V142" t="s">
        <v>1193</v>
      </c>
      <c r="W142" t="s">
        <v>1193</v>
      </c>
      <c r="X142" t="s">
        <v>1193</v>
      </c>
      <c r="Y142" t="s">
        <v>1193</v>
      </c>
      <c r="Z142" t="s">
        <v>1193</v>
      </c>
      <c r="AA142" t="s">
        <v>1612</v>
      </c>
      <c r="AB142" t="s">
        <v>1612</v>
      </c>
      <c r="AC142" t="s">
        <v>1612</v>
      </c>
      <c r="AD142" t="s">
        <v>1612</v>
      </c>
      <c r="AE142" t="s">
        <v>1612</v>
      </c>
      <c r="AF142" t="s">
        <v>1612</v>
      </c>
      <c r="AG142" t="s">
        <v>1612</v>
      </c>
      <c r="AH142" t="s">
        <v>1612</v>
      </c>
      <c r="AI142" t="s">
        <v>1612</v>
      </c>
      <c r="AJ142" t="s">
        <v>1612</v>
      </c>
      <c r="AK142" t="s">
        <v>1612</v>
      </c>
      <c r="AL142" t="s">
        <v>1612</v>
      </c>
      <c r="AM142" t="s">
        <v>1612</v>
      </c>
      <c r="AN142" t="s">
        <v>1612</v>
      </c>
      <c r="AO142" t="s">
        <v>1612</v>
      </c>
      <c r="AP142" t="s">
        <v>1612</v>
      </c>
      <c r="AQ142">
        <v>10593</v>
      </c>
      <c r="AR142">
        <v>0</v>
      </c>
      <c r="AS142" t="s">
        <v>3297</v>
      </c>
      <c r="AT142" t="s">
        <v>403</v>
      </c>
      <c r="AU142">
        <v>10113838.5</v>
      </c>
      <c r="AV142">
        <v>10733491.499999996</v>
      </c>
      <c r="AW142">
        <v>8971665.0000000037</v>
      </c>
      <c r="AX142">
        <v>12326735.666666672</v>
      </c>
      <c r="AY142">
        <v>10113838.5</v>
      </c>
      <c r="AZ142">
        <v>10733491.499999996</v>
      </c>
      <c r="BA142">
        <v>8971665.0000000037</v>
      </c>
      <c r="BB142" t="s">
        <v>3298</v>
      </c>
      <c r="BC142">
        <v>10113838.5</v>
      </c>
      <c r="BD142">
        <v>10733491.499999996</v>
      </c>
      <c r="BE142">
        <v>8936512.200000003</v>
      </c>
      <c r="BF142">
        <v>12361888.466666672</v>
      </c>
      <c r="BG142">
        <v>10113838.5</v>
      </c>
      <c r="BH142">
        <v>10733491.499999996</v>
      </c>
      <c r="BI142">
        <v>8936512.200000003</v>
      </c>
      <c r="BJ142" t="s">
        <v>3298</v>
      </c>
      <c r="BK142" t="s">
        <v>3299</v>
      </c>
      <c r="BL142" t="s">
        <v>1214</v>
      </c>
      <c r="BM142" t="s">
        <v>3300</v>
      </c>
      <c r="BN142" t="s">
        <v>1214</v>
      </c>
      <c r="BO142" t="s">
        <v>3301</v>
      </c>
      <c r="BP142" t="s">
        <v>1214</v>
      </c>
      <c r="BQ142" t="s">
        <v>3302</v>
      </c>
      <c r="BR142" t="s">
        <v>1612</v>
      </c>
      <c r="BS142" t="s">
        <v>1214</v>
      </c>
      <c r="BT142" t="s">
        <v>3303</v>
      </c>
      <c r="BU142" t="s">
        <v>417</v>
      </c>
      <c r="BV142" t="s">
        <v>1193</v>
      </c>
      <c r="BW142" t="s">
        <v>1193</v>
      </c>
      <c r="BX142" t="s">
        <v>1193</v>
      </c>
      <c r="BY142" t="s">
        <v>1193</v>
      </c>
      <c r="BZ142" t="s">
        <v>1193</v>
      </c>
      <c r="CA142" t="s">
        <v>1193</v>
      </c>
      <c r="CB142" t="s">
        <v>422</v>
      </c>
      <c r="CC142" t="s">
        <v>423</v>
      </c>
      <c r="CD142" t="s">
        <v>428</v>
      </c>
      <c r="CE142" t="s">
        <v>427</v>
      </c>
      <c r="CF142" t="s">
        <v>426</v>
      </c>
      <c r="CG142" t="s">
        <v>425</v>
      </c>
      <c r="CH142" t="s">
        <v>1612</v>
      </c>
      <c r="CI142" t="s">
        <v>1612</v>
      </c>
      <c r="CJ142" t="s">
        <v>1612</v>
      </c>
      <c r="CK142" t="s">
        <v>1612</v>
      </c>
      <c r="CL142" t="s">
        <v>1612</v>
      </c>
      <c r="CM142" t="s">
        <v>1612</v>
      </c>
      <c r="CN142" t="s">
        <v>1193</v>
      </c>
      <c r="CO142" t="s">
        <v>1193</v>
      </c>
      <c r="CP142" t="s">
        <v>1193</v>
      </c>
      <c r="CQ142" t="s">
        <v>1193</v>
      </c>
      <c r="CR142" t="s">
        <v>1193</v>
      </c>
      <c r="CS142" t="s">
        <v>1194</v>
      </c>
      <c r="CT142" t="s">
        <v>1193</v>
      </c>
      <c r="CU142" t="s">
        <v>1193</v>
      </c>
      <c r="CV142" t="s">
        <v>1193</v>
      </c>
      <c r="CW142" t="s">
        <v>1193</v>
      </c>
      <c r="CX142" t="s">
        <v>1193</v>
      </c>
      <c r="CY142" t="s">
        <v>1194</v>
      </c>
      <c r="CZ142" t="s">
        <v>1622</v>
      </c>
      <c r="DA142" t="s">
        <v>1622</v>
      </c>
      <c r="DB142" t="s">
        <v>1623</v>
      </c>
      <c r="DC142" t="s">
        <v>1622</v>
      </c>
      <c r="DD142" t="s">
        <v>1623</v>
      </c>
      <c r="DE142" t="s">
        <v>1622</v>
      </c>
      <c r="DF142" t="s">
        <v>1622</v>
      </c>
      <c r="DG142" t="s">
        <v>1622</v>
      </c>
      <c r="DH142" t="s">
        <v>1623</v>
      </c>
      <c r="DI142" t="s">
        <v>1622</v>
      </c>
      <c r="DJ142" t="s">
        <v>1622</v>
      </c>
      <c r="DK142" t="s">
        <v>1622</v>
      </c>
      <c r="DL142" t="s">
        <v>1623</v>
      </c>
      <c r="DM142" t="s">
        <v>1623</v>
      </c>
      <c r="DN142" t="s">
        <v>1622</v>
      </c>
      <c r="DO142" t="s">
        <v>1623</v>
      </c>
      <c r="DP142" t="s">
        <v>1623</v>
      </c>
      <c r="DQ142" t="s">
        <v>1623</v>
      </c>
      <c r="DR142" t="s">
        <v>1622</v>
      </c>
      <c r="DS142" t="s">
        <v>1622</v>
      </c>
      <c r="DT142" t="s">
        <v>1623</v>
      </c>
      <c r="DU142" t="s">
        <v>1622</v>
      </c>
      <c r="DV142" t="s">
        <v>1623</v>
      </c>
      <c r="DW142" t="s">
        <v>1622</v>
      </c>
      <c r="DX142" t="s">
        <v>1622</v>
      </c>
      <c r="DY142" t="s">
        <v>1622</v>
      </c>
      <c r="DZ142" t="s">
        <v>1623</v>
      </c>
      <c r="EA142" t="s">
        <v>1623</v>
      </c>
      <c r="EB142" t="s">
        <v>1622</v>
      </c>
      <c r="EC142" t="s">
        <v>1623</v>
      </c>
      <c r="ED142" t="s">
        <v>1623</v>
      </c>
      <c r="EE142" t="s">
        <v>1622</v>
      </c>
      <c r="EF142" t="s">
        <v>1623</v>
      </c>
      <c r="EG142" t="s">
        <v>1622</v>
      </c>
      <c r="EH142" t="s">
        <v>1623</v>
      </c>
      <c r="EI142" t="s">
        <v>1622</v>
      </c>
      <c r="EJ142" t="s">
        <v>1625</v>
      </c>
      <c r="EK142" t="s">
        <v>1625</v>
      </c>
      <c r="EL142" t="s">
        <v>1625</v>
      </c>
      <c r="EM142" t="s">
        <v>1625</v>
      </c>
      <c r="EN142" t="s">
        <v>1625</v>
      </c>
      <c r="EO142" t="s">
        <v>1625</v>
      </c>
      <c r="EP142" t="s">
        <v>1714</v>
      </c>
      <c r="EQ142" t="s">
        <v>1714</v>
      </c>
      <c r="ER142" t="s">
        <v>1714</v>
      </c>
      <c r="ES142" t="s">
        <v>1714</v>
      </c>
      <c r="ET142" t="s">
        <v>1714</v>
      </c>
      <c r="EU142" t="s">
        <v>1714</v>
      </c>
      <c r="EV142" t="s">
        <v>1643</v>
      </c>
      <c r="EW142">
        <v>22</v>
      </c>
      <c r="EX142">
        <v>1</v>
      </c>
      <c r="EY142">
        <v>0</v>
      </c>
      <c r="EZ142">
        <v>0.95650000000000002</v>
      </c>
      <c r="FA142" t="s">
        <v>1627</v>
      </c>
      <c r="FB142" t="s">
        <v>1675</v>
      </c>
      <c r="FC142" t="s">
        <v>3304</v>
      </c>
    </row>
    <row r="143" spans="1:159">
      <c r="A143" t="s">
        <v>88</v>
      </c>
      <c r="B143" t="s">
        <v>87</v>
      </c>
      <c r="C143" t="s">
        <v>3305</v>
      </c>
      <c r="D143" t="s">
        <v>3306</v>
      </c>
      <c r="E143" t="s">
        <v>3307</v>
      </c>
      <c r="F143" t="s">
        <v>3308</v>
      </c>
      <c r="G143">
        <v>5</v>
      </c>
      <c r="H143">
        <v>1</v>
      </c>
      <c r="I143">
        <v>24</v>
      </c>
      <c r="J143">
        <v>5</v>
      </c>
      <c r="K143">
        <v>17</v>
      </c>
      <c r="L143">
        <v>9</v>
      </c>
      <c r="M143">
        <v>13</v>
      </c>
      <c r="N143">
        <v>67</v>
      </c>
      <c r="O143">
        <v>1</v>
      </c>
      <c r="P143" t="s">
        <v>1193</v>
      </c>
      <c r="Q143" t="s">
        <v>1612</v>
      </c>
      <c r="R143" t="s">
        <v>1612</v>
      </c>
      <c r="S143" t="s">
        <v>1193</v>
      </c>
      <c r="T143" t="s">
        <v>1193</v>
      </c>
      <c r="U143" t="s">
        <v>1196</v>
      </c>
      <c r="V143" t="s">
        <v>1193</v>
      </c>
      <c r="W143" t="s">
        <v>1196</v>
      </c>
      <c r="X143" t="s">
        <v>1196</v>
      </c>
      <c r="Y143" t="s">
        <v>1193</v>
      </c>
      <c r="Z143" t="s">
        <v>1193</v>
      </c>
      <c r="AA143" t="s">
        <v>1612</v>
      </c>
      <c r="AB143" t="s">
        <v>1612</v>
      </c>
      <c r="AC143">
        <v>42825</v>
      </c>
      <c r="AD143" t="s">
        <v>1612</v>
      </c>
      <c r="AE143">
        <v>43921</v>
      </c>
      <c r="AF143">
        <v>42825</v>
      </c>
      <c r="AG143" t="s">
        <v>1612</v>
      </c>
      <c r="AH143" t="s">
        <v>1612</v>
      </c>
      <c r="AI143" t="s">
        <v>1612</v>
      </c>
      <c r="AJ143" t="s">
        <v>1612</v>
      </c>
      <c r="AK143" t="s">
        <v>3309</v>
      </c>
      <c r="AL143" t="s">
        <v>1612</v>
      </c>
      <c r="AM143" t="s">
        <v>3310</v>
      </c>
      <c r="AN143" t="s">
        <v>3311</v>
      </c>
      <c r="AO143" t="s">
        <v>1612</v>
      </c>
      <c r="AP143" t="s">
        <v>1612</v>
      </c>
      <c r="AQ143">
        <v>8297</v>
      </c>
      <c r="AR143">
        <v>0</v>
      </c>
      <c r="AS143">
        <v>0</v>
      </c>
      <c r="AT143" t="s">
        <v>403</v>
      </c>
      <c r="AU143">
        <v>7815438</v>
      </c>
      <c r="AV143">
        <v>5386883</v>
      </c>
      <c r="AW143">
        <v>5386882</v>
      </c>
      <c r="AX143">
        <v>5386882</v>
      </c>
      <c r="AY143">
        <v>7815438</v>
      </c>
      <c r="AZ143">
        <v>5386883</v>
      </c>
      <c r="BA143">
        <v>5386882</v>
      </c>
      <c r="BB143" t="s">
        <v>3312</v>
      </c>
      <c r="BC143">
        <v>5570715</v>
      </c>
      <c r="BD143">
        <v>6186742</v>
      </c>
      <c r="BE143">
        <v>6038453</v>
      </c>
      <c r="BF143">
        <v>6442841</v>
      </c>
      <c r="BG143">
        <v>5570715</v>
      </c>
      <c r="BH143">
        <v>6186741.96</v>
      </c>
      <c r="BI143">
        <v>6038453</v>
      </c>
      <c r="BJ143" t="s">
        <v>3313</v>
      </c>
      <c r="BK143" t="s">
        <v>3314</v>
      </c>
      <c r="BL143" t="s">
        <v>1216</v>
      </c>
      <c r="BM143" t="s">
        <v>3315</v>
      </c>
      <c r="BN143" t="s">
        <v>1214</v>
      </c>
      <c r="BO143" t="s">
        <v>3316</v>
      </c>
      <c r="BP143" t="s">
        <v>1215</v>
      </c>
      <c r="BQ143" t="s">
        <v>3317</v>
      </c>
      <c r="BR143" t="s">
        <v>1612</v>
      </c>
      <c r="BS143" t="s">
        <v>1214</v>
      </c>
      <c r="BT143" t="s">
        <v>3318</v>
      </c>
      <c r="BU143" t="s">
        <v>429</v>
      </c>
      <c r="BV143" t="s">
        <v>1193</v>
      </c>
      <c r="BW143" t="s">
        <v>1193</v>
      </c>
      <c r="BX143" t="s">
        <v>1193</v>
      </c>
      <c r="BY143" t="s">
        <v>1193</v>
      </c>
      <c r="BZ143" t="s">
        <v>1193</v>
      </c>
      <c r="CA143" t="s">
        <v>1193</v>
      </c>
      <c r="CB143" t="s">
        <v>422</v>
      </c>
      <c r="CC143" t="s">
        <v>424</v>
      </c>
      <c r="CD143" t="s">
        <v>428</v>
      </c>
      <c r="CE143" t="s">
        <v>423</v>
      </c>
      <c r="CF143" t="s">
        <v>425</v>
      </c>
      <c r="CG143" t="s">
        <v>426</v>
      </c>
      <c r="CH143" t="s">
        <v>1612</v>
      </c>
      <c r="CI143" t="s">
        <v>1612</v>
      </c>
      <c r="CJ143" t="s">
        <v>3319</v>
      </c>
      <c r="CK143" t="s">
        <v>1612</v>
      </c>
      <c r="CL143" t="s">
        <v>1612</v>
      </c>
      <c r="CM143" t="s">
        <v>1612</v>
      </c>
      <c r="CN143" t="s">
        <v>1193</v>
      </c>
      <c r="CO143" t="s">
        <v>1193</v>
      </c>
      <c r="CP143" t="s">
        <v>1193</v>
      </c>
      <c r="CQ143" t="s">
        <v>1193</v>
      </c>
      <c r="CR143" t="s">
        <v>1193</v>
      </c>
      <c r="CS143" t="s">
        <v>1193</v>
      </c>
      <c r="CT143" t="s">
        <v>1194</v>
      </c>
      <c r="CU143" t="s">
        <v>1194</v>
      </c>
      <c r="CV143" t="s">
        <v>1193</v>
      </c>
      <c r="CW143" t="s">
        <v>1193</v>
      </c>
      <c r="CX143" t="s">
        <v>1194</v>
      </c>
      <c r="CY143" t="s">
        <v>1193</v>
      </c>
      <c r="CZ143" t="s">
        <v>1622</v>
      </c>
      <c r="DA143" t="s">
        <v>1623</v>
      </c>
      <c r="DB143" t="s">
        <v>1623</v>
      </c>
      <c r="DC143" t="s">
        <v>1622</v>
      </c>
      <c r="DD143" t="s">
        <v>1623</v>
      </c>
      <c r="DE143" t="s">
        <v>1623</v>
      </c>
      <c r="DF143" t="s">
        <v>1623</v>
      </c>
      <c r="DG143" t="s">
        <v>1621</v>
      </c>
      <c r="DH143" t="s">
        <v>1623</v>
      </c>
      <c r="DI143" t="s">
        <v>1621</v>
      </c>
      <c r="DJ143" t="s">
        <v>1623</v>
      </c>
      <c r="DK143" t="s">
        <v>1623</v>
      </c>
      <c r="DL143" t="s">
        <v>1623</v>
      </c>
      <c r="DM143" t="s">
        <v>1623</v>
      </c>
      <c r="DN143" t="s">
        <v>1621</v>
      </c>
      <c r="DO143" t="s">
        <v>1623</v>
      </c>
      <c r="DP143" t="s">
        <v>1623</v>
      </c>
      <c r="DQ143" t="s">
        <v>1623</v>
      </c>
      <c r="DR143" t="s">
        <v>1622</v>
      </c>
      <c r="DS143" t="s">
        <v>1621</v>
      </c>
      <c r="DT143" t="s">
        <v>1623</v>
      </c>
      <c r="DU143" t="s">
        <v>1621</v>
      </c>
      <c r="DV143" t="s">
        <v>1623</v>
      </c>
      <c r="DW143" t="s">
        <v>1621</v>
      </c>
      <c r="DX143" t="s">
        <v>1623</v>
      </c>
      <c r="DY143" t="s">
        <v>1623</v>
      </c>
      <c r="DZ143" t="s">
        <v>1623</v>
      </c>
      <c r="EA143" t="s">
        <v>1623</v>
      </c>
      <c r="EB143" t="s">
        <v>1621</v>
      </c>
      <c r="EC143" t="s">
        <v>1623</v>
      </c>
      <c r="ED143" t="s">
        <v>1623</v>
      </c>
      <c r="EE143" t="s">
        <v>1623</v>
      </c>
      <c r="EF143" t="s">
        <v>1623</v>
      </c>
      <c r="EG143" t="s">
        <v>1621</v>
      </c>
      <c r="EH143" t="s">
        <v>1623</v>
      </c>
      <c r="EI143" t="s">
        <v>1621</v>
      </c>
      <c r="EJ143" t="s">
        <v>1657</v>
      </c>
      <c r="EK143" t="s">
        <v>1657</v>
      </c>
      <c r="EL143" t="s">
        <v>1625</v>
      </c>
      <c r="EM143" t="s">
        <v>1657</v>
      </c>
      <c r="EN143" t="s">
        <v>1625</v>
      </c>
      <c r="EO143" t="s">
        <v>1657</v>
      </c>
      <c r="EP143">
        <v>0</v>
      </c>
      <c r="EQ143">
        <v>0</v>
      </c>
      <c r="ER143">
        <v>43921</v>
      </c>
      <c r="ES143">
        <v>0</v>
      </c>
      <c r="ET143">
        <v>43921</v>
      </c>
      <c r="EU143">
        <v>0</v>
      </c>
      <c r="EV143" t="s">
        <v>1643</v>
      </c>
      <c r="EW143">
        <v>30</v>
      </c>
      <c r="EX143">
        <v>1</v>
      </c>
      <c r="EY143">
        <v>2</v>
      </c>
      <c r="EZ143">
        <v>1</v>
      </c>
      <c r="FA143" t="s">
        <v>1628</v>
      </c>
      <c r="FB143" t="s">
        <v>1628</v>
      </c>
      <c r="FC143" t="s">
        <v>3320</v>
      </c>
    </row>
    <row r="144" spans="1:159">
      <c r="A144" t="s">
        <v>86</v>
      </c>
      <c r="B144" t="s">
        <v>85</v>
      </c>
      <c r="C144" t="s">
        <v>3321</v>
      </c>
      <c r="D144" t="s">
        <v>3322</v>
      </c>
      <c r="E144">
        <v>7947466740</v>
      </c>
      <c r="F144" t="s">
        <v>3323</v>
      </c>
      <c r="G144">
        <v>5</v>
      </c>
      <c r="H144">
        <v>1</v>
      </c>
      <c r="I144">
        <v>24</v>
      </c>
      <c r="J144">
        <v>5</v>
      </c>
      <c r="K144">
        <v>17</v>
      </c>
      <c r="L144">
        <v>9</v>
      </c>
      <c r="M144">
        <v>13</v>
      </c>
      <c r="N144">
        <v>67</v>
      </c>
      <c r="O144">
        <v>1</v>
      </c>
      <c r="P144" t="s">
        <v>1193</v>
      </c>
      <c r="Q144" t="s">
        <v>1612</v>
      </c>
      <c r="R144" t="s">
        <v>1612</v>
      </c>
      <c r="S144" t="s">
        <v>1193</v>
      </c>
      <c r="T144" t="s">
        <v>1193</v>
      </c>
      <c r="U144" t="s">
        <v>1193</v>
      </c>
      <c r="V144" t="s">
        <v>1193</v>
      </c>
      <c r="W144" t="s">
        <v>1193</v>
      </c>
      <c r="X144" t="s">
        <v>1193</v>
      </c>
      <c r="Y144" t="s">
        <v>1193</v>
      </c>
      <c r="Z144" t="s">
        <v>1193</v>
      </c>
      <c r="AA144" t="s">
        <v>1612</v>
      </c>
      <c r="AB144" t="s">
        <v>1612</v>
      </c>
      <c r="AC144" t="s">
        <v>1612</v>
      </c>
      <c r="AD144" t="s">
        <v>1612</v>
      </c>
      <c r="AE144" t="s">
        <v>1612</v>
      </c>
      <c r="AF144" t="s">
        <v>1612</v>
      </c>
      <c r="AG144" t="s">
        <v>1612</v>
      </c>
      <c r="AH144" t="s">
        <v>1612</v>
      </c>
      <c r="AI144" t="s">
        <v>1612</v>
      </c>
      <c r="AJ144" t="s">
        <v>1612</v>
      </c>
      <c r="AK144" t="s">
        <v>1612</v>
      </c>
      <c r="AL144" t="s">
        <v>1612</v>
      </c>
      <c r="AM144" t="s">
        <v>1612</v>
      </c>
      <c r="AN144" t="s">
        <v>1612</v>
      </c>
      <c r="AO144" t="s">
        <v>1612</v>
      </c>
      <c r="AP144" t="s">
        <v>1612</v>
      </c>
      <c r="AQ144">
        <v>5477</v>
      </c>
      <c r="AR144">
        <v>324820</v>
      </c>
      <c r="AS144">
        <v>0</v>
      </c>
      <c r="AT144" t="s">
        <v>402</v>
      </c>
      <c r="AU144">
        <v>5136700</v>
      </c>
      <c r="AV144">
        <v>4890800</v>
      </c>
      <c r="AW144">
        <v>4284800</v>
      </c>
      <c r="AX144">
        <v>4284700</v>
      </c>
      <c r="AY144">
        <v>5136493</v>
      </c>
      <c r="AZ144">
        <v>4890750</v>
      </c>
      <c r="BA144">
        <v>4284800</v>
      </c>
      <c r="BB144" t="s">
        <v>1744</v>
      </c>
      <c r="BC144">
        <v>4497500</v>
      </c>
      <c r="BD144">
        <v>4384000</v>
      </c>
      <c r="BE144">
        <v>4384000</v>
      </c>
      <c r="BF144">
        <v>5330500</v>
      </c>
      <c r="BG144">
        <v>4497500</v>
      </c>
      <c r="BH144">
        <v>4309000</v>
      </c>
      <c r="BI144">
        <v>4384000</v>
      </c>
      <c r="BJ144" t="s">
        <v>1744</v>
      </c>
      <c r="BK144" t="s">
        <v>3324</v>
      </c>
      <c r="BL144" t="s">
        <v>1216</v>
      </c>
      <c r="BM144" t="s">
        <v>3325</v>
      </c>
      <c r="BN144" t="s">
        <v>1214</v>
      </c>
      <c r="BO144" t="s">
        <v>3326</v>
      </c>
      <c r="BP144" t="s">
        <v>1214</v>
      </c>
      <c r="BQ144" t="s">
        <v>3327</v>
      </c>
      <c r="BR144" t="s">
        <v>1612</v>
      </c>
      <c r="BS144" t="s">
        <v>1217</v>
      </c>
      <c r="BT144" t="s">
        <v>3328</v>
      </c>
      <c r="BU144" t="s">
        <v>417</v>
      </c>
      <c r="BV144" t="s">
        <v>1194</v>
      </c>
      <c r="BW144" t="s">
        <v>1194</v>
      </c>
      <c r="BX144" t="s">
        <v>1194</v>
      </c>
      <c r="BY144" t="s">
        <v>1193</v>
      </c>
      <c r="BZ144" t="s">
        <v>1194</v>
      </c>
      <c r="CA144" t="s">
        <v>1194</v>
      </c>
      <c r="CB144" t="s">
        <v>1612</v>
      </c>
      <c r="CC144" t="s">
        <v>1612</v>
      </c>
      <c r="CD144" t="s">
        <v>1612</v>
      </c>
      <c r="CE144" t="s">
        <v>422</v>
      </c>
      <c r="CF144" t="s">
        <v>1612</v>
      </c>
      <c r="CG144" t="s">
        <v>1612</v>
      </c>
      <c r="CH144" t="s">
        <v>1612</v>
      </c>
      <c r="CI144" t="s">
        <v>1612</v>
      </c>
      <c r="CJ144" t="s">
        <v>1612</v>
      </c>
      <c r="CK144" t="s">
        <v>1612</v>
      </c>
      <c r="CL144" t="s">
        <v>1612</v>
      </c>
      <c r="CM144" t="s">
        <v>1612</v>
      </c>
      <c r="CN144" t="s">
        <v>1193</v>
      </c>
      <c r="CO144" t="s">
        <v>1193</v>
      </c>
      <c r="CP144" t="s">
        <v>1193</v>
      </c>
      <c r="CQ144" t="s">
        <v>1193</v>
      </c>
      <c r="CR144" t="s">
        <v>1193</v>
      </c>
      <c r="CS144" t="s">
        <v>1193</v>
      </c>
      <c r="CT144" t="s">
        <v>1193</v>
      </c>
      <c r="CU144" t="s">
        <v>1193</v>
      </c>
      <c r="CV144" t="s">
        <v>1193</v>
      </c>
      <c r="CW144" t="s">
        <v>1193</v>
      </c>
      <c r="CX144" t="s">
        <v>1193</v>
      </c>
      <c r="CY144" t="s">
        <v>1193</v>
      </c>
      <c r="CZ144" t="s">
        <v>1621</v>
      </c>
      <c r="DA144" t="s">
        <v>1621</v>
      </c>
      <c r="DB144" t="s">
        <v>1623</v>
      </c>
      <c r="DC144" t="s">
        <v>1622</v>
      </c>
      <c r="DD144" t="s">
        <v>1622</v>
      </c>
      <c r="DE144" t="s">
        <v>1622</v>
      </c>
      <c r="DF144" t="s">
        <v>1621</v>
      </c>
      <c r="DG144" t="s">
        <v>1621</v>
      </c>
      <c r="DH144" t="s">
        <v>1623</v>
      </c>
      <c r="DI144" t="s">
        <v>1623</v>
      </c>
      <c r="DJ144" t="s">
        <v>1623</v>
      </c>
      <c r="DK144" t="s">
        <v>1623</v>
      </c>
      <c r="DL144" t="s">
        <v>1623</v>
      </c>
      <c r="DM144" t="s">
        <v>1623</v>
      </c>
      <c r="DN144" t="s">
        <v>1621</v>
      </c>
      <c r="DO144" t="s">
        <v>1623</v>
      </c>
      <c r="DP144" t="s">
        <v>1623</v>
      </c>
      <c r="DQ144" t="s">
        <v>1623</v>
      </c>
      <c r="DR144" t="s">
        <v>1622</v>
      </c>
      <c r="DS144" t="s">
        <v>1622</v>
      </c>
      <c r="DT144" t="s">
        <v>1623</v>
      </c>
      <c r="DU144" t="s">
        <v>1621</v>
      </c>
      <c r="DV144" t="s">
        <v>1621</v>
      </c>
      <c r="DW144" t="s">
        <v>1623</v>
      </c>
      <c r="DX144" t="s">
        <v>1623</v>
      </c>
      <c r="DY144" t="s">
        <v>1623</v>
      </c>
      <c r="DZ144" t="s">
        <v>1623</v>
      </c>
      <c r="EA144" t="s">
        <v>1622</v>
      </c>
      <c r="EB144" t="s">
        <v>1621</v>
      </c>
      <c r="EC144" t="s">
        <v>1623</v>
      </c>
      <c r="ED144" t="s">
        <v>1623</v>
      </c>
      <c r="EE144" t="s">
        <v>1621</v>
      </c>
      <c r="EF144" t="s">
        <v>1623</v>
      </c>
      <c r="EG144" t="s">
        <v>1623</v>
      </c>
      <c r="EH144" t="s">
        <v>1623</v>
      </c>
      <c r="EI144" t="s">
        <v>1623</v>
      </c>
      <c r="EJ144" t="s">
        <v>1657</v>
      </c>
      <c r="EK144" t="s">
        <v>1657</v>
      </c>
      <c r="EL144" t="s">
        <v>1624</v>
      </c>
      <c r="EM144" t="s">
        <v>1624</v>
      </c>
      <c r="EN144" t="s">
        <v>1624</v>
      </c>
      <c r="EO144" t="s">
        <v>1624</v>
      </c>
      <c r="EP144">
        <v>0</v>
      </c>
      <c r="EQ144">
        <v>0</v>
      </c>
      <c r="ER144">
        <v>42736</v>
      </c>
      <c r="ES144">
        <v>42736</v>
      </c>
      <c r="ET144">
        <v>42736</v>
      </c>
      <c r="EU144">
        <v>42856</v>
      </c>
      <c r="EV144" t="s">
        <v>1626</v>
      </c>
      <c r="EW144">
        <v>15</v>
      </c>
      <c r="EX144">
        <v>4</v>
      </c>
      <c r="EY144">
        <v>1</v>
      </c>
      <c r="EZ144">
        <v>1</v>
      </c>
      <c r="FA144" t="s">
        <v>1628</v>
      </c>
      <c r="FB144" t="s">
        <v>1628</v>
      </c>
      <c r="FC144" t="s">
        <v>3329</v>
      </c>
    </row>
    <row r="145" spans="1:159">
      <c r="A145" t="s">
        <v>84</v>
      </c>
      <c r="B145" t="s">
        <v>83</v>
      </c>
      <c r="C145" t="s">
        <v>3330</v>
      </c>
      <c r="D145" t="s">
        <v>3331</v>
      </c>
      <c r="E145">
        <v>2088126673</v>
      </c>
      <c r="F145" t="s">
        <v>3332</v>
      </c>
      <c r="G145">
        <v>5</v>
      </c>
      <c r="H145">
        <v>1</v>
      </c>
      <c r="I145">
        <v>24</v>
      </c>
      <c r="J145">
        <v>5</v>
      </c>
      <c r="K145">
        <v>17</v>
      </c>
      <c r="L145">
        <v>9</v>
      </c>
      <c r="M145">
        <v>13</v>
      </c>
      <c r="N145">
        <v>67</v>
      </c>
      <c r="O145">
        <v>1</v>
      </c>
      <c r="P145" t="s">
        <v>1193</v>
      </c>
      <c r="Q145" t="s">
        <v>1612</v>
      </c>
      <c r="R145" t="s">
        <v>1612</v>
      </c>
      <c r="S145" t="s">
        <v>1193</v>
      </c>
      <c r="T145" t="s">
        <v>1193</v>
      </c>
      <c r="U145" t="s">
        <v>1193</v>
      </c>
      <c r="V145" t="s">
        <v>1193</v>
      </c>
      <c r="W145" t="s">
        <v>1193</v>
      </c>
      <c r="X145" t="s">
        <v>1193</v>
      </c>
      <c r="Y145" t="s">
        <v>1193</v>
      </c>
      <c r="Z145" t="s">
        <v>1193</v>
      </c>
      <c r="AA145" t="s">
        <v>1612</v>
      </c>
      <c r="AB145" t="s">
        <v>1612</v>
      </c>
      <c r="AC145" t="s">
        <v>1612</v>
      </c>
      <c r="AD145" t="s">
        <v>1612</v>
      </c>
      <c r="AE145" t="s">
        <v>1612</v>
      </c>
      <c r="AF145" t="s">
        <v>1612</v>
      </c>
      <c r="AG145" t="s">
        <v>1612</v>
      </c>
      <c r="AH145" t="s">
        <v>1612</v>
      </c>
      <c r="AI145" t="s">
        <v>1612</v>
      </c>
      <c r="AJ145" t="s">
        <v>1612</v>
      </c>
      <c r="AK145" t="s">
        <v>1612</v>
      </c>
      <c r="AL145" t="s">
        <v>1612</v>
      </c>
      <c r="AM145" t="s">
        <v>1612</v>
      </c>
      <c r="AN145" t="s">
        <v>1612</v>
      </c>
      <c r="AO145" t="s">
        <v>1612</v>
      </c>
      <c r="AP145" t="s">
        <v>1612</v>
      </c>
      <c r="AQ145">
        <v>5843</v>
      </c>
      <c r="AR145">
        <v>772650</v>
      </c>
      <c r="AS145" t="s">
        <v>3333</v>
      </c>
      <c r="AT145" t="s">
        <v>404</v>
      </c>
      <c r="AU145">
        <v>5432913</v>
      </c>
      <c r="AV145">
        <v>5432913</v>
      </c>
      <c r="AW145">
        <v>5432913</v>
      </c>
      <c r="AX145">
        <v>5432914</v>
      </c>
      <c r="AY145">
        <v>5432913</v>
      </c>
      <c r="AZ145">
        <v>5432913</v>
      </c>
      <c r="BA145">
        <v>5432913</v>
      </c>
      <c r="BB145" t="s">
        <v>3334</v>
      </c>
      <c r="BC145">
        <v>5432913</v>
      </c>
      <c r="BD145">
        <v>5432913</v>
      </c>
      <c r="BE145">
        <v>5432913</v>
      </c>
      <c r="BF145">
        <v>5432914</v>
      </c>
      <c r="BG145">
        <v>5432913</v>
      </c>
      <c r="BH145">
        <v>5406409</v>
      </c>
      <c r="BI145">
        <v>5459417</v>
      </c>
      <c r="BJ145" t="s">
        <v>3334</v>
      </c>
      <c r="BK145" t="s">
        <v>3335</v>
      </c>
      <c r="BL145" t="s">
        <v>1214</v>
      </c>
      <c r="BM145" t="s">
        <v>3336</v>
      </c>
      <c r="BN145" t="s">
        <v>1214</v>
      </c>
      <c r="BO145" t="s">
        <v>3337</v>
      </c>
      <c r="BP145" t="s">
        <v>1214</v>
      </c>
      <c r="BQ145" t="s">
        <v>3338</v>
      </c>
      <c r="BR145" t="s">
        <v>1612</v>
      </c>
      <c r="BS145" t="s">
        <v>1215</v>
      </c>
      <c r="BT145" t="s">
        <v>3339</v>
      </c>
      <c r="BU145" t="s">
        <v>416</v>
      </c>
      <c r="BV145" t="s">
        <v>1194</v>
      </c>
      <c r="BW145" t="s">
        <v>1194</v>
      </c>
      <c r="BX145" t="s">
        <v>1194</v>
      </c>
      <c r="BY145" t="s">
        <v>1194</v>
      </c>
      <c r="BZ145" t="s">
        <v>1194</v>
      </c>
      <c r="CA145" t="s">
        <v>1194</v>
      </c>
      <c r="CB145" t="s">
        <v>1612</v>
      </c>
      <c r="CC145" t="s">
        <v>1612</v>
      </c>
      <c r="CD145" t="s">
        <v>1612</v>
      </c>
      <c r="CE145" t="s">
        <v>1612</v>
      </c>
      <c r="CF145" t="s">
        <v>1612</v>
      </c>
      <c r="CG145" t="s">
        <v>1612</v>
      </c>
      <c r="CH145" t="s">
        <v>1612</v>
      </c>
      <c r="CI145" t="s">
        <v>1612</v>
      </c>
      <c r="CJ145" t="s">
        <v>1612</v>
      </c>
      <c r="CK145" t="s">
        <v>1612</v>
      </c>
      <c r="CL145" t="s">
        <v>1612</v>
      </c>
      <c r="CM145" t="s">
        <v>1612</v>
      </c>
      <c r="CN145" t="s">
        <v>1193</v>
      </c>
      <c r="CO145" t="s">
        <v>1193</v>
      </c>
      <c r="CP145" t="s">
        <v>1193</v>
      </c>
      <c r="CQ145" t="s">
        <v>1193</v>
      </c>
      <c r="CR145" t="s">
        <v>1193</v>
      </c>
      <c r="CS145" t="s">
        <v>1193</v>
      </c>
      <c r="CT145" t="s">
        <v>1193</v>
      </c>
      <c r="CU145" t="s">
        <v>1193</v>
      </c>
      <c r="CV145" t="s">
        <v>1193</v>
      </c>
      <c r="CW145" t="s">
        <v>1193</v>
      </c>
      <c r="CX145" t="s">
        <v>1193</v>
      </c>
      <c r="CY145" t="s">
        <v>1193</v>
      </c>
      <c r="CZ145" t="s">
        <v>1621</v>
      </c>
      <c r="DA145" t="s">
        <v>1621</v>
      </c>
      <c r="DB145" t="s">
        <v>1623</v>
      </c>
      <c r="DC145" t="s">
        <v>1622</v>
      </c>
      <c r="DD145" t="s">
        <v>1623</v>
      </c>
      <c r="DE145" t="s">
        <v>1622</v>
      </c>
      <c r="DF145" t="s">
        <v>1621</v>
      </c>
      <c r="DG145" t="s">
        <v>1621</v>
      </c>
      <c r="DH145" t="s">
        <v>1623</v>
      </c>
      <c r="DI145" t="s">
        <v>1621</v>
      </c>
      <c r="DJ145" t="s">
        <v>1623</v>
      </c>
      <c r="DK145" t="s">
        <v>1622</v>
      </c>
      <c r="DL145" t="s">
        <v>1622</v>
      </c>
      <c r="DM145" t="s">
        <v>1623</v>
      </c>
      <c r="DN145" t="s">
        <v>1623</v>
      </c>
      <c r="DO145" t="s">
        <v>1622</v>
      </c>
      <c r="DP145" t="s">
        <v>1622</v>
      </c>
      <c r="DQ145" t="s">
        <v>1623</v>
      </c>
      <c r="DR145" t="s">
        <v>1622</v>
      </c>
      <c r="DS145" t="s">
        <v>1621</v>
      </c>
      <c r="DT145" t="s">
        <v>1622</v>
      </c>
      <c r="DU145" t="s">
        <v>1621</v>
      </c>
      <c r="DV145" t="s">
        <v>1623</v>
      </c>
      <c r="DW145" t="s">
        <v>1623</v>
      </c>
      <c r="DX145" t="s">
        <v>1623</v>
      </c>
      <c r="DY145" t="s">
        <v>1623</v>
      </c>
      <c r="DZ145" t="s">
        <v>1622</v>
      </c>
      <c r="EA145" t="s">
        <v>1622</v>
      </c>
      <c r="EB145" t="s">
        <v>1622</v>
      </c>
      <c r="EC145" t="s">
        <v>1623</v>
      </c>
      <c r="ED145" t="s">
        <v>1622</v>
      </c>
      <c r="EE145" t="s">
        <v>1622</v>
      </c>
      <c r="EF145" t="s">
        <v>1623</v>
      </c>
      <c r="EG145" t="s">
        <v>1623</v>
      </c>
      <c r="EH145" t="s">
        <v>1623</v>
      </c>
      <c r="EI145" t="s">
        <v>1622</v>
      </c>
      <c r="EJ145" t="s">
        <v>1657</v>
      </c>
      <c r="EK145" t="s">
        <v>1657</v>
      </c>
      <c r="EL145" t="s">
        <v>1624</v>
      </c>
      <c r="EM145" t="s">
        <v>1657</v>
      </c>
      <c r="EN145" t="s">
        <v>1624</v>
      </c>
      <c r="EO145" t="s">
        <v>1657</v>
      </c>
      <c r="EP145">
        <v>0</v>
      </c>
      <c r="EQ145">
        <v>0</v>
      </c>
      <c r="ER145">
        <v>42339</v>
      </c>
      <c r="ES145">
        <v>0</v>
      </c>
      <c r="ET145">
        <v>42339</v>
      </c>
      <c r="EU145">
        <v>0</v>
      </c>
      <c r="EV145" t="s">
        <v>1626</v>
      </c>
      <c r="EW145">
        <v>12</v>
      </c>
      <c r="EX145">
        <v>1</v>
      </c>
      <c r="EY145">
        <v>0</v>
      </c>
      <c r="EZ145">
        <v>1</v>
      </c>
      <c r="FA145" t="s">
        <v>1675</v>
      </c>
      <c r="FB145" t="s">
        <v>1675</v>
      </c>
      <c r="FC145" t="s">
        <v>3340</v>
      </c>
    </row>
    <row r="146" spans="1:159">
      <c r="A146" t="s">
        <v>82</v>
      </c>
      <c r="B146" t="s">
        <v>81</v>
      </c>
      <c r="C146" t="s">
        <v>3341</v>
      </c>
      <c r="D146" t="s">
        <v>3342</v>
      </c>
      <c r="E146" t="s">
        <v>3343</v>
      </c>
      <c r="F146" t="s">
        <v>3344</v>
      </c>
      <c r="G146">
        <v>5</v>
      </c>
      <c r="H146">
        <v>1</v>
      </c>
      <c r="I146">
        <v>24</v>
      </c>
      <c r="J146">
        <v>5</v>
      </c>
      <c r="K146">
        <v>17</v>
      </c>
      <c r="L146">
        <v>9</v>
      </c>
      <c r="M146">
        <v>13</v>
      </c>
      <c r="N146">
        <v>67</v>
      </c>
      <c r="O146">
        <v>1</v>
      </c>
      <c r="P146" t="s">
        <v>1193</v>
      </c>
      <c r="Q146" t="s">
        <v>1612</v>
      </c>
      <c r="R146" t="s">
        <v>1612</v>
      </c>
      <c r="S146" t="s">
        <v>1193</v>
      </c>
      <c r="T146" t="s">
        <v>1193</v>
      </c>
      <c r="U146" t="s">
        <v>1196</v>
      </c>
      <c r="V146" t="s">
        <v>1196</v>
      </c>
      <c r="W146" t="s">
        <v>1193</v>
      </c>
      <c r="X146" t="s">
        <v>1196</v>
      </c>
      <c r="Y146" t="s">
        <v>1193</v>
      </c>
      <c r="Z146" t="s">
        <v>1196</v>
      </c>
      <c r="AA146" t="s">
        <v>1612</v>
      </c>
      <c r="AB146" t="s">
        <v>1612</v>
      </c>
      <c r="AC146">
        <v>42551</v>
      </c>
      <c r="AD146">
        <v>42551</v>
      </c>
      <c r="AE146" t="s">
        <v>1612</v>
      </c>
      <c r="AF146">
        <v>42551</v>
      </c>
      <c r="AG146" t="s">
        <v>1612</v>
      </c>
      <c r="AH146">
        <v>42551</v>
      </c>
      <c r="AI146" t="s">
        <v>1612</v>
      </c>
      <c r="AJ146" t="s">
        <v>1612</v>
      </c>
      <c r="AK146" t="s">
        <v>3345</v>
      </c>
      <c r="AL146" t="s">
        <v>3346</v>
      </c>
      <c r="AM146" t="s">
        <v>1612</v>
      </c>
      <c r="AN146" t="s">
        <v>3347</v>
      </c>
      <c r="AO146" t="s">
        <v>1612</v>
      </c>
      <c r="AP146" t="s">
        <v>3348</v>
      </c>
      <c r="AQ146">
        <v>6257</v>
      </c>
      <c r="AR146">
        <v>166880</v>
      </c>
      <c r="AS146">
        <v>0</v>
      </c>
      <c r="AT146" t="s">
        <v>402</v>
      </c>
      <c r="AU146">
        <v>6209043</v>
      </c>
      <c r="AV146">
        <v>6209043</v>
      </c>
      <c r="AW146">
        <v>6209043</v>
      </c>
      <c r="AX146">
        <v>6209043</v>
      </c>
      <c r="AY146">
        <v>6209043</v>
      </c>
      <c r="AZ146">
        <v>6213021</v>
      </c>
      <c r="BA146">
        <v>3416858</v>
      </c>
      <c r="BB146" t="s">
        <v>3349</v>
      </c>
      <c r="BC146">
        <v>7753748</v>
      </c>
      <c r="BD146">
        <v>3283668</v>
      </c>
      <c r="BE146">
        <v>4874696.5439999998</v>
      </c>
      <c r="BF146">
        <v>4874697</v>
      </c>
      <c r="BG146">
        <v>7753748</v>
      </c>
      <c r="BH146">
        <v>3283668</v>
      </c>
      <c r="BI146">
        <v>4094245.09</v>
      </c>
      <c r="BJ146" t="s">
        <v>3350</v>
      </c>
      <c r="BK146" t="s">
        <v>3351</v>
      </c>
      <c r="BL146" t="s">
        <v>1214</v>
      </c>
      <c r="BM146" t="s">
        <v>3352</v>
      </c>
      <c r="BN146" t="s">
        <v>1215</v>
      </c>
      <c r="BO146" t="s">
        <v>3353</v>
      </c>
      <c r="BP146" t="s">
        <v>1214</v>
      </c>
      <c r="BQ146" t="s">
        <v>3354</v>
      </c>
      <c r="BR146" t="s">
        <v>1612</v>
      </c>
      <c r="BS146" t="s">
        <v>1217</v>
      </c>
      <c r="BT146" t="s">
        <v>3355</v>
      </c>
      <c r="BU146" t="s">
        <v>419</v>
      </c>
      <c r="BV146" t="s">
        <v>1193</v>
      </c>
      <c r="BW146" t="s">
        <v>1193</v>
      </c>
      <c r="BX146" t="s">
        <v>1194</v>
      </c>
      <c r="BY146" t="s">
        <v>1193</v>
      </c>
      <c r="BZ146" t="s">
        <v>1193</v>
      </c>
      <c r="CA146" t="s">
        <v>1193</v>
      </c>
      <c r="CB146" t="s">
        <v>421</v>
      </c>
      <c r="CC146" t="s">
        <v>426</v>
      </c>
      <c r="CD146" t="s">
        <v>1612</v>
      </c>
      <c r="CE146" t="s">
        <v>421</v>
      </c>
      <c r="CF146" t="s">
        <v>421</v>
      </c>
      <c r="CG146" t="s">
        <v>421</v>
      </c>
      <c r="CH146" t="s">
        <v>1612</v>
      </c>
      <c r="CI146" t="s">
        <v>1612</v>
      </c>
      <c r="CJ146" t="s">
        <v>1612</v>
      </c>
      <c r="CK146" t="s">
        <v>1612</v>
      </c>
      <c r="CL146" t="s">
        <v>1612</v>
      </c>
      <c r="CM146" t="s">
        <v>1612</v>
      </c>
      <c r="CN146" t="s">
        <v>1193</v>
      </c>
      <c r="CO146" t="s">
        <v>1194</v>
      </c>
      <c r="CP146" t="s">
        <v>1194</v>
      </c>
      <c r="CQ146" t="s">
        <v>1193</v>
      </c>
      <c r="CR146" t="s">
        <v>1194</v>
      </c>
      <c r="CS146" t="s">
        <v>1194</v>
      </c>
      <c r="CT146" t="s">
        <v>1193</v>
      </c>
      <c r="CU146" t="s">
        <v>1193</v>
      </c>
      <c r="CV146" t="s">
        <v>1194</v>
      </c>
      <c r="CW146" t="s">
        <v>1193</v>
      </c>
      <c r="CX146" t="s">
        <v>1193</v>
      </c>
      <c r="CY146" t="s">
        <v>1194</v>
      </c>
      <c r="CZ146" t="s">
        <v>1623</v>
      </c>
      <c r="DA146" t="s">
        <v>1623</v>
      </c>
      <c r="DB146" t="s">
        <v>1623</v>
      </c>
      <c r="DC146" t="s">
        <v>1623</v>
      </c>
      <c r="DD146" t="s">
        <v>1623</v>
      </c>
      <c r="DE146" t="s">
        <v>1623</v>
      </c>
      <c r="DF146" t="s">
        <v>1623</v>
      </c>
      <c r="DG146" t="s">
        <v>1623</v>
      </c>
      <c r="DH146" t="s">
        <v>1623</v>
      </c>
      <c r="DI146" t="s">
        <v>1623</v>
      </c>
      <c r="DJ146" t="s">
        <v>1623</v>
      </c>
      <c r="DK146" t="s">
        <v>1623</v>
      </c>
      <c r="DL146" t="s">
        <v>1623</v>
      </c>
      <c r="DM146" t="s">
        <v>1623</v>
      </c>
      <c r="DN146" t="s">
        <v>1623</v>
      </c>
      <c r="DO146" t="s">
        <v>1623</v>
      </c>
      <c r="DP146" t="s">
        <v>1623</v>
      </c>
      <c r="DQ146" t="s">
        <v>1623</v>
      </c>
      <c r="DR146" t="s">
        <v>1623</v>
      </c>
      <c r="DS146" t="s">
        <v>1623</v>
      </c>
      <c r="DT146" t="s">
        <v>1623</v>
      </c>
      <c r="DU146" t="s">
        <v>1623</v>
      </c>
      <c r="DV146" t="s">
        <v>1623</v>
      </c>
      <c r="DW146" t="s">
        <v>1623</v>
      </c>
      <c r="DX146" t="s">
        <v>1623</v>
      </c>
      <c r="DY146" t="s">
        <v>1623</v>
      </c>
      <c r="DZ146" t="s">
        <v>1623</v>
      </c>
      <c r="EA146" t="s">
        <v>1623</v>
      </c>
      <c r="EB146" t="s">
        <v>1623</v>
      </c>
      <c r="EC146" t="s">
        <v>1623</v>
      </c>
      <c r="ED146" t="s">
        <v>1623</v>
      </c>
      <c r="EE146" t="s">
        <v>1623</v>
      </c>
      <c r="EF146" t="s">
        <v>1623</v>
      </c>
      <c r="EG146" t="s">
        <v>1623</v>
      </c>
      <c r="EH146" t="s">
        <v>1623</v>
      </c>
      <c r="EI146" t="s">
        <v>1623</v>
      </c>
      <c r="EJ146" t="s">
        <v>1624</v>
      </c>
      <c r="EK146" t="s">
        <v>1624</v>
      </c>
      <c r="EL146" t="s">
        <v>1624</v>
      </c>
      <c r="EM146" t="s">
        <v>1624</v>
      </c>
      <c r="EN146" t="s">
        <v>1624</v>
      </c>
      <c r="EO146" t="s">
        <v>1624</v>
      </c>
      <c r="EP146" t="s">
        <v>3356</v>
      </c>
      <c r="EQ146" t="s">
        <v>3356</v>
      </c>
      <c r="ER146" t="s">
        <v>3356</v>
      </c>
      <c r="ES146" t="s">
        <v>3356</v>
      </c>
      <c r="ET146" t="s">
        <v>3356</v>
      </c>
      <c r="EU146" t="s">
        <v>3356</v>
      </c>
      <c r="EV146" t="s">
        <v>1659</v>
      </c>
      <c r="EW146">
        <v>14</v>
      </c>
      <c r="EX146">
        <v>0</v>
      </c>
      <c r="EY146">
        <v>4</v>
      </c>
      <c r="EZ146">
        <v>0.47</v>
      </c>
      <c r="FA146" t="s">
        <v>1628</v>
      </c>
      <c r="FB146" t="s">
        <v>1628</v>
      </c>
      <c r="FC146" t="s">
        <v>3357</v>
      </c>
    </row>
    <row r="147" spans="1:159">
      <c r="A147" t="s">
        <v>80</v>
      </c>
      <c r="B147" t="s">
        <v>79</v>
      </c>
      <c r="C147" t="s">
        <v>3358</v>
      </c>
      <c r="D147" t="s">
        <v>3359</v>
      </c>
      <c r="E147" t="s">
        <v>3360</v>
      </c>
      <c r="F147" t="s">
        <v>3361</v>
      </c>
      <c r="G147">
        <v>5</v>
      </c>
      <c r="H147">
        <v>1</v>
      </c>
      <c r="I147">
        <v>24</v>
      </c>
      <c r="J147">
        <v>5</v>
      </c>
      <c r="K147">
        <v>17</v>
      </c>
      <c r="L147">
        <v>9</v>
      </c>
      <c r="M147">
        <v>13</v>
      </c>
      <c r="N147">
        <v>67</v>
      </c>
      <c r="O147">
        <v>1</v>
      </c>
      <c r="P147" t="s">
        <v>1193</v>
      </c>
      <c r="Q147" t="s">
        <v>1612</v>
      </c>
      <c r="R147" t="s">
        <v>1612</v>
      </c>
      <c r="S147" t="s">
        <v>1193</v>
      </c>
      <c r="T147" t="s">
        <v>1196</v>
      </c>
      <c r="U147" t="s">
        <v>1196</v>
      </c>
      <c r="V147" t="s">
        <v>1196</v>
      </c>
      <c r="W147" t="s">
        <v>1193</v>
      </c>
      <c r="X147" t="s">
        <v>1193</v>
      </c>
      <c r="Y147" t="s">
        <v>1196</v>
      </c>
      <c r="Z147" t="s">
        <v>1196</v>
      </c>
      <c r="AA147" t="s">
        <v>1612</v>
      </c>
      <c r="AB147">
        <v>42614</v>
      </c>
      <c r="AC147">
        <v>42614</v>
      </c>
      <c r="AD147">
        <v>42614</v>
      </c>
      <c r="AE147" t="s">
        <v>1612</v>
      </c>
      <c r="AF147" t="s">
        <v>1612</v>
      </c>
      <c r="AG147">
        <v>42614</v>
      </c>
      <c r="AH147">
        <v>42522</v>
      </c>
      <c r="AI147" t="s">
        <v>1612</v>
      </c>
      <c r="AJ147" t="s">
        <v>3362</v>
      </c>
      <c r="AK147" t="s">
        <v>3363</v>
      </c>
      <c r="AL147" t="s">
        <v>3364</v>
      </c>
      <c r="AM147" t="s">
        <v>1612</v>
      </c>
      <c r="AN147" t="s">
        <v>1612</v>
      </c>
      <c r="AO147" t="s">
        <v>3365</v>
      </c>
      <c r="AP147" t="s">
        <v>3366</v>
      </c>
      <c r="AQ147">
        <v>13685.962120041193</v>
      </c>
      <c r="AR147">
        <v>0</v>
      </c>
      <c r="AS147" t="s">
        <v>3367</v>
      </c>
      <c r="AT147" t="s">
        <v>402</v>
      </c>
      <c r="AU147">
        <v>9035000</v>
      </c>
      <c r="AV147">
        <v>9034000</v>
      </c>
      <c r="AW147">
        <v>9034000</v>
      </c>
      <c r="AX147">
        <v>9034000</v>
      </c>
      <c r="AY147">
        <v>9035000</v>
      </c>
      <c r="AZ147">
        <v>9034000</v>
      </c>
      <c r="BA147">
        <v>9034000</v>
      </c>
      <c r="BB147">
        <v>0</v>
      </c>
      <c r="BC147">
        <v>9035000</v>
      </c>
      <c r="BD147">
        <v>9034000</v>
      </c>
      <c r="BE147">
        <v>9034000</v>
      </c>
      <c r="BF147">
        <v>9034000</v>
      </c>
      <c r="BG147">
        <v>9035000</v>
      </c>
      <c r="BH147">
        <v>9034000</v>
      </c>
      <c r="BI147">
        <v>9034000</v>
      </c>
      <c r="BJ147">
        <v>0</v>
      </c>
      <c r="BK147" t="s">
        <v>3368</v>
      </c>
      <c r="BL147" t="s">
        <v>1216</v>
      </c>
      <c r="BM147" t="s">
        <v>3369</v>
      </c>
      <c r="BN147" t="s">
        <v>1217</v>
      </c>
      <c r="BO147" t="s">
        <v>3370</v>
      </c>
      <c r="BP147" t="s">
        <v>1216</v>
      </c>
      <c r="BQ147" t="s">
        <v>3371</v>
      </c>
      <c r="BR147" t="s">
        <v>1612</v>
      </c>
      <c r="BS147" t="s">
        <v>1217</v>
      </c>
      <c r="BT147" t="s">
        <v>3372</v>
      </c>
      <c r="BU147" t="s">
        <v>417</v>
      </c>
      <c r="BV147" t="s">
        <v>1193</v>
      </c>
      <c r="BW147" t="s">
        <v>1193</v>
      </c>
      <c r="BX147" t="s">
        <v>1193</v>
      </c>
      <c r="BY147" t="s">
        <v>1193</v>
      </c>
      <c r="BZ147" t="s">
        <v>1193</v>
      </c>
      <c r="CA147" t="s">
        <v>1193</v>
      </c>
      <c r="CB147" t="s">
        <v>424</v>
      </c>
      <c r="CC147" t="s">
        <v>422</v>
      </c>
      <c r="CD147" t="s">
        <v>421</v>
      </c>
      <c r="CE147" t="s">
        <v>424</v>
      </c>
      <c r="CF147" t="s">
        <v>423</v>
      </c>
      <c r="CG147" t="s">
        <v>424</v>
      </c>
      <c r="CH147" t="s">
        <v>3373</v>
      </c>
      <c r="CI147" t="s">
        <v>1612</v>
      </c>
      <c r="CJ147" t="s">
        <v>3374</v>
      </c>
      <c r="CK147" t="s">
        <v>1612</v>
      </c>
      <c r="CL147" t="s">
        <v>1612</v>
      </c>
      <c r="CM147" t="s">
        <v>3375</v>
      </c>
      <c r="CN147" t="s">
        <v>1193</v>
      </c>
      <c r="CO147" t="s">
        <v>1193</v>
      </c>
      <c r="CP147" t="s">
        <v>1193</v>
      </c>
      <c r="CQ147" t="s">
        <v>1193</v>
      </c>
      <c r="CR147" t="s">
        <v>1193</v>
      </c>
      <c r="CS147" t="s">
        <v>1194</v>
      </c>
      <c r="CT147" t="s">
        <v>1193</v>
      </c>
      <c r="CU147" t="s">
        <v>1193</v>
      </c>
      <c r="CV147" t="s">
        <v>1193</v>
      </c>
      <c r="CW147" t="s">
        <v>1193</v>
      </c>
      <c r="CX147" t="s">
        <v>1193</v>
      </c>
      <c r="CY147" t="s">
        <v>1194</v>
      </c>
      <c r="CZ147" t="s">
        <v>1623</v>
      </c>
      <c r="DA147" t="s">
        <v>1623</v>
      </c>
      <c r="DB147" t="s">
        <v>1623</v>
      </c>
      <c r="DC147" t="s">
        <v>1623</v>
      </c>
      <c r="DD147" t="s">
        <v>1623</v>
      </c>
      <c r="DE147" t="s">
        <v>1623</v>
      </c>
      <c r="DF147" t="s">
        <v>1622</v>
      </c>
      <c r="DG147" t="s">
        <v>1623</v>
      </c>
      <c r="DH147" t="s">
        <v>1623</v>
      </c>
      <c r="DI147" t="s">
        <v>1623</v>
      </c>
      <c r="DJ147" t="s">
        <v>1623</v>
      </c>
      <c r="DK147" t="s">
        <v>1623</v>
      </c>
      <c r="DL147" t="s">
        <v>1623</v>
      </c>
      <c r="DM147" t="s">
        <v>1623</v>
      </c>
      <c r="DN147" t="s">
        <v>1621</v>
      </c>
      <c r="DO147" t="s">
        <v>1623</v>
      </c>
      <c r="DP147" t="s">
        <v>1623</v>
      </c>
      <c r="DQ147" t="s">
        <v>1623</v>
      </c>
      <c r="DR147" t="s">
        <v>1623</v>
      </c>
      <c r="DS147" t="s">
        <v>1622</v>
      </c>
      <c r="DT147" t="s">
        <v>1623</v>
      </c>
      <c r="DU147" t="s">
        <v>1622</v>
      </c>
      <c r="DV147" t="s">
        <v>1623</v>
      </c>
      <c r="DW147" t="s">
        <v>1623</v>
      </c>
      <c r="DX147" t="s">
        <v>1622</v>
      </c>
      <c r="DY147" t="s">
        <v>1623</v>
      </c>
      <c r="DZ147" t="s">
        <v>1623</v>
      </c>
      <c r="EA147" t="s">
        <v>1623</v>
      </c>
      <c r="EB147" t="s">
        <v>1623</v>
      </c>
      <c r="EC147" t="s">
        <v>1623</v>
      </c>
      <c r="ED147" t="s">
        <v>1623</v>
      </c>
      <c r="EE147" t="s">
        <v>1623</v>
      </c>
      <c r="EF147" t="s">
        <v>1623</v>
      </c>
      <c r="EG147" t="s">
        <v>1623</v>
      </c>
      <c r="EH147" t="s">
        <v>1623</v>
      </c>
      <c r="EI147" t="s">
        <v>1623</v>
      </c>
      <c r="EJ147" t="s">
        <v>1624</v>
      </c>
      <c r="EK147" t="s">
        <v>1624</v>
      </c>
      <c r="EL147" t="s">
        <v>1624</v>
      </c>
      <c r="EM147" t="s">
        <v>1624</v>
      </c>
      <c r="EN147" t="s">
        <v>1624</v>
      </c>
      <c r="EO147" t="s">
        <v>1624</v>
      </c>
      <c r="EP147" t="s">
        <v>1927</v>
      </c>
      <c r="EQ147" t="s">
        <v>1927</v>
      </c>
      <c r="ER147">
        <v>42614</v>
      </c>
      <c r="ES147">
        <v>43100</v>
      </c>
      <c r="ET147" t="s">
        <v>1927</v>
      </c>
      <c r="EU147">
        <v>42614</v>
      </c>
      <c r="EV147" t="s">
        <v>1659</v>
      </c>
      <c r="EW147">
        <v>8</v>
      </c>
      <c r="EX147">
        <v>0</v>
      </c>
      <c r="EY147">
        <v>0</v>
      </c>
      <c r="EZ147">
        <v>1</v>
      </c>
      <c r="FA147" t="s">
        <v>1628</v>
      </c>
      <c r="FB147" t="s">
        <v>1675</v>
      </c>
      <c r="FC147" t="s">
        <v>3376</v>
      </c>
    </row>
    <row r="148" spans="1:159">
      <c r="A148" t="s">
        <v>78</v>
      </c>
      <c r="B148" t="s">
        <v>77</v>
      </c>
      <c r="C148" t="s">
        <v>3377</v>
      </c>
      <c r="D148" t="s">
        <v>3378</v>
      </c>
      <c r="E148" t="s">
        <v>3379</v>
      </c>
      <c r="F148" t="s">
        <v>3380</v>
      </c>
      <c r="G148">
        <v>5</v>
      </c>
      <c r="H148">
        <v>1</v>
      </c>
      <c r="I148">
        <v>24</v>
      </c>
      <c r="J148">
        <v>5</v>
      </c>
      <c r="K148">
        <v>17</v>
      </c>
      <c r="L148">
        <v>9</v>
      </c>
      <c r="M148">
        <v>13</v>
      </c>
      <c r="N148">
        <v>67</v>
      </c>
      <c r="O148">
        <v>1</v>
      </c>
      <c r="P148" t="s">
        <v>1193</v>
      </c>
      <c r="Q148" t="s">
        <v>1612</v>
      </c>
      <c r="R148" t="s">
        <v>1612</v>
      </c>
      <c r="S148" t="s">
        <v>1193</v>
      </c>
      <c r="T148" t="s">
        <v>1193</v>
      </c>
      <c r="U148" t="s">
        <v>1196</v>
      </c>
      <c r="V148" t="s">
        <v>1193</v>
      </c>
      <c r="W148" t="s">
        <v>1193</v>
      </c>
      <c r="X148" t="s">
        <v>1196</v>
      </c>
      <c r="Y148" t="s">
        <v>1193</v>
      </c>
      <c r="Z148" t="s">
        <v>1193</v>
      </c>
      <c r="AA148" t="s">
        <v>1612</v>
      </c>
      <c r="AB148" t="s">
        <v>1612</v>
      </c>
      <c r="AC148">
        <v>42460</v>
      </c>
      <c r="AD148" t="s">
        <v>1612</v>
      </c>
      <c r="AE148" t="s">
        <v>1612</v>
      </c>
      <c r="AF148">
        <v>42643</v>
      </c>
      <c r="AG148" t="s">
        <v>1612</v>
      </c>
      <c r="AH148" t="s">
        <v>1612</v>
      </c>
      <c r="AI148" t="s">
        <v>1612</v>
      </c>
      <c r="AJ148" t="s">
        <v>1612</v>
      </c>
      <c r="AK148" t="s">
        <v>3381</v>
      </c>
      <c r="AL148" t="s">
        <v>1612</v>
      </c>
      <c r="AM148" t="s">
        <v>1612</v>
      </c>
      <c r="AN148" t="s">
        <v>3382</v>
      </c>
      <c r="AO148" t="s">
        <v>1612</v>
      </c>
      <c r="AP148" t="s">
        <v>1612</v>
      </c>
      <c r="AQ148">
        <v>2900</v>
      </c>
      <c r="AR148">
        <v>0</v>
      </c>
      <c r="AS148">
        <v>0</v>
      </c>
      <c r="AT148" t="s">
        <v>402</v>
      </c>
      <c r="AU148">
        <v>2383500</v>
      </c>
      <c r="AV148">
        <v>2383000</v>
      </c>
      <c r="AW148">
        <v>2383000</v>
      </c>
      <c r="AX148">
        <v>2383500</v>
      </c>
      <c r="AY148">
        <v>2383500</v>
      </c>
      <c r="AZ148">
        <v>2383000</v>
      </c>
      <c r="BA148">
        <v>2383000</v>
      </c>
      <c r="BB148">
        <v>0</v>
      </c>
      <c r="BC148">
        <v>2079900</v>
      </c>
      <c r="BD148">
        <v>2177700</v>
      </c>
      <c r="BE148">
        <v>2131500</v>
      </c>
      <c r="BF148">
        <v>3065300</v>
      </c>
      <c r="BG148">
        <v>2079900</v>
      </c>
      <c r="BH148">
        <v>2177700</v>
      </c>
      <c r="BI148">
        <v>2131500</v>
      </c>
      <c r="BJ148" t="s">
        <v>3383</v>
      </c>
      <c r="BK148" t="s">
        <v>3384</v>
      </c>
      <c r="BL148" t="s">
        <v>1214</v>
      </c>
      <c r="BM148" t="s">
        <v>3385</v>
      </c>
      <c r="BN148" t="s">
        <v>1216</v>
      </c>
      <c r="BO148" t="s">
        <v>3386</v>
      </c>
      <c r="BP148" t="s">
        <v>1214</v>
      </c>
      <c r="BQ148" t="s">
        <v>3387</v>
      </c>
      <c r="BR148" t="s">
        <v>1612</v>
      </c>
      <c r="BS148" t="s">
        <v>1217</v>
      </c>
      <c r="BT148" t="s">
        <v>2845</v>
      </c>
      <c r="BU148" t="s">
        <v>418</v>
      </c>
      <c r="BV148" t="s">
        <v>1194</v>
      </c>
      <c r="BW148" t="s">
        <v>1194</v>
      </c>
      <c r="BX148" t="s">
        <v>1194</v>
      </c>
      <c r="BY148" t="s">
        <v>1194</v>
      </c>
      <c r="BZ148" t="s">
        <v>1194</v>
      </c>
      <c r="CA148" t="s">
        <v>1194</v>
      </c>
      <c r="CB148" t="s">
        <v>1612</v>
      </c>
      <c r="CC148" t="s">
        <v>1612</v>
      </c>
      <c r="CD148" t="s">
        <v>1612</v>
      </c>
      <c r="CE148" t="s">
        <v>1612</v>
      </c>
      <c r="CF148" t="s">
        <v>1612</v>
      </c>
      <c r="CG148" t="s">
        <v>1612</v>
      </c>
      <c r="CH148" t="s">
        <v>1612</v>
      </c>
      <c r="CI148" t="s">
        <v>1612</v>
      </c>
      <c r="CJ148" t="s">
        <v>1612</v>
      </c>
      <c r="CK148" t="s">
        <v>1612</v>
      </c>
      <c r="CL148" t="s">
        <v>1612</v>
      </c>
      <c r="CM148" t="s">
        <v>1612</v>
      </c>
      <c r="CN148" t="s">
        <v>1193</v>
      </c>
      <c r="CO148" t="s">
        <v>1193</v>
      </c>
      <c r="CP148" t="s">
        <v>1193</v>
      </c>
      <c r="CQ148" t="s">
        <v>1193</v>
      </c>
      <c r="CR148" t="s">
        <v>1193</v>
      </c>
      <c r="CS148" t="s">
        <v>1193</v>
      </c>
      <c r="CT148" t="s">
        <v>1193</v>
      </c>
      <c r="CU148" t="s">
        <v>1193</v>
      </c>
      <c r="CV148" t="s">
        <v>1193</v>
      </c>
      <c r="CW148" t="s">
        <v>1193</v>
      </c>
      <c r="CX148" t="s">
        <v>1193</v>
      </c>
      <c r="CY148" t="s">
        <v>1193</v>
      </c>
      <c r="CZ148" t="s">
        <v>1622</v>
      </c>
      <c r="DA148" t="s">
        <v>1622</v>
      </c>
      <c r="DB148" t="s">
        <v>1623</v>
      </c>
      <c r="DC148" t="s">
        <v>1622</v>
      </c>
      <c r="DD148" t="s">
        <v>1622</v>
      </c>
      <c r="DE148" t="s">
        <v>1623</v>
      </c>
      <c r="DF148" t="s">
        <v>1622</v>
      </c>
      <c r="DG148" t="s">
        <v>1623</v>
      </c>
      <c r="DH148" t="s">
        <v>1623</v>
      </c>
      <c r="DI148" t="s">
        <v>1622</v>
      </c>
      <c r="DJ148" t="s">
        <v>1622</v>
      </c>
      <c r="DK148" t="s">
        <v>1623</v>
      </c>
      <c r="DL148" t="s">
        <v>1623</v>
      </c>
      <c r="DM148" t="s">
        <v>1623</v>
      </c>
      <c r="DN148" t="s">
        <v>1623</v>
      </c>
      <c r="DO148" t="s">
        <v>1623</v>
      </c>
      <c r="DP148" t="s">
        <v>1623</v>
      </c>
      <c r="DQ148" t="s">
        <v>1623</v>
      </c>
      <c r="DR148" t="s">
        <v>1622</v>
      </c>
      <c r="DS148" t="s">
        <v>1622</v>
      </c>
      <c r="DT148" t="s">
        <v>1623</v>
      </c>
      <c r="DU148" t="s">
        <v>1621</v>
      </c>
      <c r="DV148" t="s">
        <v>1621</v>
      </c>
      <c r="DW148" t="s">
        <v>1623</v>
      </c>
      <c r="DX148" t="s">
        <v>1622</v>
      </c>
      <c r="DY148" t="s">
        <v>1622</v>
      </c>
      <c r="DZ148" t="s">
        <v>1623</v>
      </c>
      <c r="EA148" t="s">
        <v>1621</v>
      </c>
      <c r="EB148" t="s">
        <v>1621</v>
      </c>
      <c r="EC148" t="s">
        <v>1623</v>
      </c>
      <c r="ED148" t="s">
        <v>1623</v>
      </c>
      <c r="EE148" t="s">
        <v>1623</v>
      </c>
      <c r="EF148" t="s">
        <v>1623</v>
      </c>
      <c r="EG148" t="s">
        <v>1623</v>
      </c>
      <c r="EH148" t="s">
        <v>1623</v>
      </c>
      <c r="EI148" t="s">
        <v>1623</v>
      </c>
      <c r="EJ148" t="s">
        <v>1657</v>
      </c>
      <c r="EK148" t="s">
        <v>1657</v>
      </c>
      <c r="EL148" t="s">
        <v>1624</v>
      </c>
      <c r="EM148" t="s">
        <v>1657</v>
      </c>
      <c r="EN148" t="s">
        <v>1657</v>
      </c>
      <c r="EO148" t="s">
        <v>1625</v>
      </c>
      <c r="EP148">
        <v>0</v>
      </c>
      <c r="EQ148">
        <v>0</v>
      </c>
      <c r="ER148">
        <v>42825</v>
      </c>
      <c r="ES148">
        <v>0</v>
      </c>
      <c r="ET148">
        <v>0</v>
      </c>
      <c r="EU148" t="s">
        <v>2024</v>
      </c>
      <c r="EV148" t="s">
        <v>1626</v>
      </c>
      <c r="EW148">
        <v>4</v>
      </c>
      <c r="EX148">
        <v>0</v>
      </c>
      <c r="EY148">
        <v>1</v>
      </c>
      <c r="EZ148">
        <v>1</v>
      </c>
      <c r="FA148" t="s">
        <v>1627</v>
      </c>
      <c r="FB148" t="s">
        <v>1627</v>
      </c>
      <c r="FC148" t="s">
        <v>3388</v>
      </c>
    </row>
    <row r="149" spans="1:159">
      <c r="A149" t="s">
        <v>75</v>
      </c>
      <c r="B149" t="s">
        <v>74</v>
      </c>
      <c r="C149" t="s">
        <v>3389</v>
      </c>
      <c r="D149" t="s">
        <v>3390</v>
      </c>
      <c r="E149" t="s">
        <v>3391</v>
      </c>
      <c r="F149" t="s">
        <v>3392</v>
      </c>
      <c r="G149">
        <v>5</v>
      </c>
      <c r="H149">
        <v>1</v>
      </c>
      <c r="I149">
        <v>24</v>
      </c>
      <c r="J149">
        <v>5</v>
      </c>
      <c r="K149">
        <v>17</v>
      </c>
      <c r="L149">
        <v>9</v>
      </c>
      <c r="M149">
        <v>13</v>
      </c>
      <c r="N149">
        <v>67</v>
      </c>
      <c r="O149">
        <v>1</v>
      </c>
      <c r="P149" t="s">
        <v>1193</v>
      </c>
      <c r="Q149" t="s">
        <v>1612</v>
      </c>
      <c r="R149" t="s">
        <v>1612</v>
      </c>
      <c r="S149" t="s">
        <v>1193</v>
      </c>
      <c r="T149" t="s">
        <v>1193</v>
      </c>
      <c r="U149" t="s">
        <v>1196</v>
      </c>
      <c r="V149" t="s">
        <v>1196</v>
      </c>
      <c r="W149" t="s">
        <v>1193</v>
      </c>
      <c r="X149" t="s">
        <v>1193</v>
      </c>
      <c r="Y149" t="s">
        <v>1193</v>
      </c>
      <c r="Z149" t="s">
        <v>1193</v>
      </c>
      <c r="AA149" t="s">
        <v>1612</v>
      </c>
      <c r="AB149" t="s">
        <v>1612</v>
      </c>
      <c r="AC149">
        <v>42460</v>
      </c>
      <c r="AD149">
        <v>42460</v>
      </c>
      <c r="AE149" t="s">
        <v>1612</v>
      </c>
      <c r="AF149" t="s">
        <v>1612</v>
      </c>
      <c r="AG149" t="s">
        <v>1612</v>
      </c>
      <c r="AH149" t="s">
        <v>1612</v>
      </c>
      <c r="AI149" t="s">
        <v>1612</v>
      </c>
      <c r="AJ149" t="s">
        <v>1612</v>
      </c>
      <c r="AK149" t="s">
        <v>3393</v>
      </c>
      <c r="AL149" t="s">
        <v>3394</v>
      </c>
      <c r="AM149" t="s">
        <v>1612</v>
      </c>
      <c r="AN149" t="s">
        <v>1612</v>
      </c>
      <c r="AO149" t="s">
        <v>1612</v>
      </c>
      <c r="AP149" t="s">
        <v>1612</v>
      </c>
      <c r="AQ149">
        <v>22119</v>
      </c>
      <c r="AR149">
        <v>0</v>
      </c>
      <c r="AS149">
        <v>0</v>
      </c>
      <c r="AT149" t="s">
        <v>403</v>
      </c>
      <c r="AU149">
        <v>14652250</v>
      </c>
      <c r="AV149">
        <v>14652250</v>
      </c>
      <c r="AW149">
        <v>14652250</v>
      </c>
      <c r="AX149">
        <v>14652250</v>
      </c>
      <c r="AY149">
        <v>14652250</v>
      </c>
      <c r="AZ149">
        <v>14652250</v>
      </c>
      <c r="BA149">
        <v>14652250</v>
      </c>
      <c r="BB149">
        <v>0</v>
      </c>
      <c r="BC149">
        <v>14652250</v>
      </c>
      <c r="BD149">
        <v>14652250</v>
      </c>
      <c r="BE149">
        <v>14652250</v>
      </c>
      <c r="BF149">
        <v>14652250</v>
      </c>
      <c r="BG149">
        <v>14652250</v>
      </c>
      <c r="BH149">
        <v>14652250</v>
      </c>
      <c r="BI149">
        <v>14652250</v>
      </c>
      <c r="BJ149">
        <v>0</v>
      </c>
      <c r="BK149" t="s">
        <v>3395</v>
      </c>
      <c r="BL149" t="s">
        <v>1215</v>
      </c>
      <c r="BM149" t="s">
        <v>3396</v>
      </c>
      <c r="BN149" t="s">
        <v>1214</v>
      </c>
      <c r="BO149" t="s">
        <v>3397</v>
      </c>
      <c r="BP149" t="s">
        <v>1215</v>
      </c>
      <c r="BQ149" t="s">
        <v>3398</v>
      </c>
      <c r="BR149" t="s">
        <v>1612</v>
      </c>
      <c r="BS149" t="s">
        <v>1217</v>
      </c>
      <c r="BT149" t="s">
        <v>3399</v>
      </c>
      <c r="BU149" t="s">
        <v>429</v>
      </c>
      <c r="BV149" t="s">
        <v>1193</v>
      </c>
      <c r="BW149" t="s">
        <v>1193</v>
      </c>
      <c r="BX149" t="s">
        <v>1193</v>
      </c>
      <c r="BY149" t="s">
        <v>1193</v>
      </c>
      <c r="BZ149" t="s">
        <v>1193</v>
      </c>
      <c r="CA149" t="s">
        <v>1193</v>
      </c>
      <c r="CB149" t="s">
        <v>421</v>
      </c>
      <c r="CC149" t="s">
        <v>421</v>
      </c>
      <c r="CD149" t="s">
        <v>424</v>
      </c>
      <c r="CE149" t="s">
        <v>428</v>
      </c>
      <c r="CF149" t="s">
        <v>428</v>
      </c>
      <c r="CG149" t="s">
        <v>425</v>
      </c>
      <c r="CH149" t="s">
        <v>1612</v>
      </c>
      <c r="CI149" t="s">
        <v>1612</v>
      </c>
      <c r="CJ149" t="s">
        <v>1612</v>
      </c>
      <c r="CK149" t="s">
        <v>1612</v>
      </c>
      <c r="CL149" t="s">
        <v>1612</v>
      </c>
      <c r="CM149" t="s">
        <v>1612</v>
      </c>
      <c r="CN149" t="s">
        <v>1193</v>
      </c>
      <c r="CO149" t="s">
        <v>1193</v>
      </c>
      <c r="CP149" t="s">
        <v>1194</v>
      </c>
      <c r="CQ149" t="s">
        <v>1193</v>
      </c>
      <c r="CR149" t="s">
        <v>1193</v>
      </c>
      <c r="CS149" t="s">
        <v>1193</v>
      </c>
      <c r="CT149" t="s">
        <v>1193</v>
      </c>
      <c r="CU149" t="s">
        <v>1193</v>
      </c>
      <c r="CV149" t="s">
        <v>1194</v>
      </c>
      <c r="CW149" t="s">
        <v>1193</v>
      </c>
      <c r="CX149" t="s">
        <v>1193</v>
      </c>
      <c r="CY149" t="s">
        <v>1193</v>
      </c>
      <c r="CZ149" t="s">
        <v>1622</v>
      </c>
      <c r="DA149" t="s">
        <v>1623</v>
      </c>
      <c r="DB149" t="s">
        <v>1623</v>
      </c>
      <c r="DC149" t="s">
        <v>1622</v>
      </c>
      <c r="DD149" t="s">
        <v>1622</v>
      </c>
      <c r="DE149" t="s">
        <v>1623</v>
      </c>
      <c r="DF149" t="s">
        <v>1623</v>
      </c>
      <c r="DG149" t="s">
        <v>1623</v>
      </c>
      <c r="DH149" t="s">
        <v>1623</v>
      </c>
      <c r="DI149" t="s">
        <v>1623</v>
      </c>
      <c r="DJ149" t="s">
        <v>1623</v>
      </c>
      <c r="DK149" t="s">
        <v>1623</v>
      </c>
      <c r="DL149" t="s">
        <v>1623</v>
      </c>
      <c r="DM149" t="s">
        <v>1623</v>
      </c>
      <c r="DN149" t="s">
        <v>1623</v>
      </c>
      <c r="DO149" t="s">
        <v>1623</v>
      </c>
      <c r="DP149" t="s">
        <v>1623</v>
      </c>
      <c r="DQ149" t="s">
        <v>1623</v>
      </c>
      <c r="DR149" t="s">
        <v>1622</v>
      </c>
      <c r="DS149" t="s">
        <v>1623</v>
      </c>
      <c r="DT149" t="s">
        <v>1623</v>
      </c>
      <c r="DU149" t="s">
        <v>1622</v>
      </c>
      <c r="DV149" t="s">
        <v>1622</v>
      </c>
      <c r="DW149" t="s">
        <v>1623</v>
      </c>
      <c r="DX149" t="s">
        <v>1622</v>
      </c>
      <c r="DY149" t="s">
        <v>1623</v>
      </c>
      <c r="DZ149" t="s">
        <v>1623</v>
      </c>
      <c r="EA149" t="s">
        <v>1622</v>
      </c>
      <c r="EB149" t="s">
        <v>1622</v>
      </c>
      <c r="EC149" t="s">
        <v>1623</v>
      </c>
      <c r="ED149" t="s">
        <v>1623</v>
      </c>
      <c r="EE149" t="s">
        <v>1623</v>
      </c>
      <c r="EF149" t="s">
        <v>1623</v>
      </c>
      <c r="EG149" t="s">
        <v>1623</v>
      </c>
      <c r="EH149" t="s">
        <v>1623</v>
      </c>
      <c r="EI149" t="s">
        <v>1623</v>
      </c>
      <c r="EJ149" t="s">
        <v>1624</v>
      </c>
      <c r="EK149" t="s">
        <v>1624</v>
      </c>
      <c r="EL149" t="s">
        <v>1624</v>
      </c>
      <c r="EM149" t="s">
        <v>1624</v>
      </c>
      <c r="EN149" t="s">
        <v>1624</v>
      </c>
      <c r="EO149" t="s">
        <v>1624</v>
      </c>
      <c r="EP149">
        <v>43921</v>
      </c>
      <c r="EQ149">
        <v>43921</v>
      </c>
      <c r="ER149">
        <v>43921</v>
      </c>
      <c r="ES149">
        <v>43921</v>
      </c>
      <c r="ET149">
        <v>43921</v>
      </c>
      <c r="EU149">
        <v>43921</v>
      </c>
      <c r="EV149" t="s">
        <v>1659</v>
      </c>
      <c r="EW149">
        <v>45</v>
      </c>
      <c r="EX149">
        <v>4</v>
      </c>
      <c r="EY149">
        <v>0</v>
      </c>
      <c r="EZ149">
        <v>1</v>
      </c>
      <c r="FA149" t="s">
        <v>1628</v>
      </c>
      <c r="FB149" t="s">
        <v>1628</v>
      </c>
      <c r="FC149" t="s">
        <v>3400</v>
      </c>
    </row>
    <row r="150" spans="1:159">
      <c r="A150" t="s">
        <v>70</v>
      </c>
      <c r="B150" t="s">
        <v>69</v>
      </c>
      <c r="C150" t="s">
        <v>2255</v>
      </c>
      <c r="D150" t="s">
        <v>2256</v>
      </c>
      <c r="E150">
        <v>20233504283</v>
      </c>
      <c r="F150" t="s">
        <v>2257</v>
      </c>
      <c r="G150">
        <v>5</v>
      </c>
      <c r="H150">
        <v>1</v>
      </c>
      <c r="I150">
        <v>24</v>
      </c>
      <c r="J150">
        <v>5</v>
      </c>
      <c r="K150">
        <v>17</v>
      </c>
      <c r="L150">
        <v>9</v>
      </c>
      <c r="M150">
        <v>13</v>
      </c>
      <c r="N150">
        <v>67</v>
      </c>
      <c r="O150">
        <v>1</v>
      </c>
      <c r="P150" t="s">
        <v>1193</v>
      </c>
      <c r="Q150" t="s">
        <v>1612</v>
      </c>
      <c r="R150" t="s">
        <v>1612</v>
      </c>
      <c r="S150" t="s">
        <v>1193</v>
      </c>
      <c r="T150" t="s">
        <v>1193</v>
      </c>
      <c r="U150" t="s">
        <v>1193</v>
      </c>
      <c r="V150" t="s">
        <v>1193</v>
      </c>
      <c r="W150" t="s">
        <v>1193</v>
      </c>
      <c r="X150" t="s">
        <v>1193</v>
      </c>
      <c r="Y150" t="s">
        <v>1193</v>
      </c>
      <c r="Z150" t="s">
        <v>1193</v>
      </c>
      <c r="AA150" t="s">
        <v>1612</v>
      </c>
      <c r="AB150" t="s">
        <v>1612</v>
      </c>
      <c r="AC150" t="s">
        <v>1612</v>
      </c>
      <c r="AD150" t="s">
        <v>1612</v>
      </c>
      <c r="AE150" t="s">
        <v>1612</v>
      </c>
      <c r="AF150" t="s">
        <v>1612</v>
      </c>
      <c r="AG150" t="s">
        <v>1612</v>
      </c>
      <c r="AH150" t="s">
        <v>1612</v>
      </c>
      <c r="AI150" t="s">
        <v>1612</v>
      </c>
      <c r="AJ150" t="s">
        <v>1612</v>
      </c>
      <c r="AK150" t="s">
        <v>1612</v>
      </c>
      <c r="AL150" t="s">
        <v>1612</v>
      </c>
      <c r="AM150" t="s">
        <v>1612</v>
      </c>
      <c r="AN150" t="s">
        <v>1612</v>
      </c>
      <c r="AO150" t="s">
        <v>1612</v>
      </c>
      <c r="AP150" t="s">
        <v>1612</v>
      </c>
      <c r="AQ150">
        <v>3735</v>
      </c>
      <c r="AR150">
        <v>0</v>
      </c>
      <c r="AS150" t="s">
        <v>1613</v>
      </c>
      <c r="AT150" t="s">
        <v>402</v>
      </c>
      <c r="AU150">
        <v>14311125</v>
      </c>
      <c r="AV150">
        <v>14311125</v>
      </c>
      <c r="AW150">
        <v>15250820</v>
      </c>
      <c r="AX150">
        <v>15315801</v>
      </c>
      <c r="AY150">
        <v>14240875</v>
      </c>
      <c r="AZ150">
        <v>14323875</v>
      </c>
      <c r="BA150">
        <v>15305570</v>
      </c>
      <c r="BB150" t="s">
        <v>2259</v>
      </c>
      <c r="BC150">
        <v>14311125</v>
      </c>
      <c r="BD150">
        <v>14311125</v>
      </c>
      <c r="BE150">
        <v>15250820</v>
      </c>
      <c r="BF150">
        <v>15315801</v>
      </c>
      <c r="BG150">
        <v>14240875</v>
      </c>
      <c r="BH150">
        <v>14323875</v>
      </c>
      <c r="BI150">
        <v>15305570</v>
      </c>
      <c r="BJ150" t="s">
        <v>2259</v>
      </c>
      <c r="BK150" t="s">
        <v>2260</v>
      </c>
      <c r="BL150" t="s">
        <v>1214</v>
      </c>
      <c r="BM150" t="s">
        <v>1613</v>
      </c>
      <c r="BN150" t="s">
        <v>1217</v>
      </c>
      <c r="BO150" t="s">
        <v>1613</v>
      </c>
      <c r="BP150" t="s">
        <v>1217</v>
      </c>
      <c r="BQ150" t="s">
        <v>1613</v>
      </c>
      <c r="BR150" t="s">
        <v>1612</v>
      </c>
      <c r="BS150" t="s">
        <v>1217</v>
      </c>
      <c r="BT150" t="s">
        <v>1613</v>
      </c>
      <c r="BU150" t="s">
        <v>417</v>
      </c>
      <c r="BV150" t="s">
        <v>1194</v>
      </c>
      <c r="BW150" t="s">
        <v>1194</v>
      </c>
      <c r="BX150" t="s">
        <v>1194</v>
      </c>
      <c r="BY150" t="s">
        <v>1194</v>
      </c>
      <c r="BZ150" t="s">
        <v>1194</v>
      </c>
      <c r="CA150" t="s">
        <v>1194</v>
      </c>
      <c r="CB150" t="s">
        <v>1612</v>
      </c>
      <c r="CC150" t="s">
        <v>1612</v>
      </c>
      <c r="CD150" t="s">
        <v>1612</v>
      </c>
      <c r="CE150" t="s">
        <v>1612</v>
      </c>
      <c r="CF150" t="s">
        <v>1612</v>
      </c>
      <c r="CG150" t="s">
        <v>1612</v>
      </c>
      <c r="CH150" t="s">
        <v>1612</v>
      </c>
      <c r="CI150" t="s">
        <v>1612</v>
      </c>
      <c r="CJ150" t="s">
        <v>1612</v>
      </c>
      <c r="CK150" t="s">
        <v>1612</v>
      </c>
      <c r="CL150" t="s">
        <v>1612</v>
      </c>
      <c r="CM150" t="s">
        <v>1612</v>
      </c>
      <c r="CN150" t="s">
        <v>1193</v>
      </c>
      <c r="CO150" t="s">
        <v>1193</v>
      </c>
      <c r="CP150" t="s">
        <v>1193</v>
      </c>
      <c r="CQ150" t="s">
        <v>1193</v>
      </c>
      <c r="CR150" t="s">
        <v>1193</v>
      </c>
      <c r="CS150" t="s">
        <v>1193</v>
      </c>
      <c r="CT150" t="s">
        <v>1193</v>
      </c>
      <c r="CU150" t="s">
        <v>1193</v>
      </c>
      <c r="CV150" t="s">
        <v>1193</v>
      </c>
      <c r="CW150" t="s">
        <v>1193</v>
      </c>
      <c r="CX150" t="s">
        <v>1193</v>
      </c>
      <c r="CY150" t="s">
        <v>1193</v>
      </c>
      <c r="CZ150" t="s">
        <v>1621</v>
      </c>
      <c r="DA150" t="s">
        <v>1622</v>
      </c>
      <c r="DB150" t="s">
        <v>1622</v>
      </c>
      <c r="DC150" t="s">
        <v>1621</v>
      </c>
      <c r="DD150" t="s">
        <v>1621</v>
      </c>
      <c r="DE150" t="s">
        <v>1623</v>
      </c>
      <c r="DF150" t="s">
        <v>1622</v>
      </c>
      <c r="DG150" t="s">
        <v>1622</v>
      </c>
      <c r="DH150" t="s">
        <v>1622</v>
      </c>
      <c r="DI150" t="s">
        <v>1622</v>
      </c>
      <c r="DJ150" t="s">
        <v>1622</v>
      </c>
      <c r="DK150" t="s">
        <v>1623</v>
      </c>
      <c r="DL150" t="s">
        <v>1622</v>
      </c>
      <c r="DM150" t="s">
        <v>1622</v>
      </c>
      <c r="DN150" t="s">
        <v>1621</v>
      </c>
      <c r="DO150" t="s">
        <v>1622</v>
      </c>
      <c r="DP150" t="s">
        <v>1623</v>
      </c>
      <c r="DQ150" t="s">
        <v>1623</v>
      </c>
      <c r="DR150" t="s">
        <v>1621</v>
      </c>
      <c r="DS150" t="s">
        <v>1622</v>
      </c>
      <c r="DT150" t="s">
        <v>1622</v>
      </c>
      <c r="DU150" t="s">
        <v>1621</v>
      </c>
      <c r="DV150" t="s">
        <v>1621</v>
      </c>
      <c r="DW150" t="s">
        <v>1623</v>
      </c>
      <c r="DX150" t="s">
        <v>1621</v>
      </c>
      <c r="DY150" t="s">
        <v>1622</v>
      </c>
      <c r="DZ150" t="s">
        <v>1623</v>
      </c>
      <c r="EA150" t="s">
        <v>1621</v>
      </c>
      <c r="EB150" t="s">
        <v>1623</v>
      </c>
      <c r="EC150" t="s">
        <v>1623</v>
      </c>
      <c r="ED150" t="s">
        <v>1623</v>
      </c>
      <c r="EE150" t="s">
        <v>1623</v>
      </c>
      <c r="EF150" t="s">
        <v>1623</v>
      </c>
      <c r="EG150" t="s">
        <v>1623</v>
      </c>
      <c r="EH150" t="s">
        <v>1623</v>
      </c>
      <c r="EI150" t="s">
        <v>1623</v>
      </c>
      <c r="EJ150" t="s">
        <v>1657</v>
      </c>
      <c r="EK150" t="s">
        <v>1657</v>
      </c>
      <c r="EL150" t="s">
        <v>1624</v>
      </c>
      <c r="EM150" t="s">
        <v>1657</v>
      </c>
      <c r="EN150" t="s">
        <v>1657</v>
      </c>
      <c r="EO150" t="s">
        <v>1625</v>
      </c>
      <c r="EP150">
        <v>0</v>
      </c>
      <c r="EQ150">
        <v>0</v>
      </c>
      <c r="ER150">
        <v>42552</v>
      </c>
      <c r="ES150">
        <v>0</v>
      </c>
      <c r="ET150">
        <v>0</v>
      </c>
      <c r="EU150">
        <v>1</v>
      </c>
      <c r="EV150" t="s">
        <v>1706</v>
      </c>
      <c r="EW150">
        <v>306</v>
      </c>
      <c r="EX150">
        <v>1</v>
      </c>
      <c r="EY150">
        <v>1</v>
      </c>
      <c r="EZ150">
        <v>1</v>
      </c>
      <c r="FA150" t="s">
        <v>1675</v>
      </c>
      <c r="FB150" t="s">
        <v>1628</v>
      </c>
      <c r="FC150" t="s">
        <v>2261</v>
      </c>
    </row>
    <row r="151" spans="1:159">
      <c r="A151" t="s">
        <v>67</v>
      </c>
      <c r="B151" t="s">
        <v>66</v>
      </c>
      <c r="C151" t="s">
        <v>3401</v>
      </c>
      <c r="D151" t="s">
        <v>3402</v>
      </c>
      <c r="E151" t="s">
        <v>3403</v>
      </c>
      <c r="F151" t="s">
        <v>3404</v>
      </c>
      <c r="G151">
        <v>5</v>
      </c>
      <c r="H151">
        <v>1</v>
      </c>
      <c r="I151">
        <v>24</v>
      </c>
      <c r="J151">
        <v>5</v>
      </c>
      <c r="K151">
        <v>17</v>
      </c>
      <c r="L151">
        <v>9</v>
      </c>
      <c r="M151">
        <v>13</v>
      </c>
      <c r="N151">
        <v>67</v>
      </c>
      <c r="O151">
        <v>1</v>
      </c>
      <c r="P151" t="s">
        <v>1193</v>
      </c>
      <c r="Q151" t="s">
        <v>1612</v>
      </c>
      <c r="R151" t="s">
        <v>1612</v>
      </c>
      <c r="S151" t="s">
        <v>1193</v>
      </c>
      <c r="T151" t="s">
        <v>1193</v>
      </c>
      <c r="U151" t="s">
        <v>1193</v>
      </c>
      <c r="V151" t="s">
        <v>1193</v>
      </c>
      <c r="W151" t="s">
        <v>1193</v>
      </c>
      <c r="X151" t="s">
        <v>1193</v>
      </c>
      <c r="Y151" t="s">
        <v>1193</v>
      </c>
      <c r="Z151" t="s">
        <v>1193</v>
      </c>
      <c r="AA151" t="s">
        <v>1612</v>
      </c>
      <c r="AB151" t="s">
        <v>1612</v>
      </c>
      <c r="AC151" t="s">
        <v>1612</v>
      </c>
      <c r="AD151" t="s">
        <v>1612</v>
      </c>
      <c r="AE151" t="s">
        <v>1612</v>
      </c>
      <c r="AF151" t="s">
        <v>1612</v>
      </c>
      <c r="AG151" t="s">
        <v>1612</v>
      </c>
      <c r="AH151" t="s">
        <v>1612</v>
      </c>
      <c r="AI151" t="s">
        <v>1612</v>
      </c>
      <c r="AJ151" t="s">
        <v>1612</v>
      </c>
      <c r="AK151" t="s">
        <v>1612</v>
      </c>
      <c r="AL151" t="s">
        <v>1612</v>
      </c>
      <c r="AM151" t="s">
        <v>1612</v>
      </c>
      <c r="AN151" t="s">
        <v>1612</v>
      </c>
      <c r="AO151" t="s">
        <v>1612</v>
      </c>
      <c r="AP151" t="s">
        <v>1612</v>
      </c>
      <c r="AQ151">
        <v>8412</v>
      </c>
      <c r="AR151">
        <v>35760</v>
      </c>
      <c r="AS151">
        <v>0</v>
      </c>
      <c r="AT151" t="s">
        <v>403</v>
      </c>
      <c r="AU151">
        <v>7293349</v>
      </c>
      <c r="AV151">
        <v>6476269</v>
      </c>
      <c r="AW151">
        <v>5583349</v>
      </c>
      <c r="AX151">
        <v>5591033</v>
      </c>
      <c r="AY151">
        <v>7293349</v>
      </c>
      <c r="AZ151">
        <v>6476269</v>
      </c>
      <c r="BA151">
        <v>5583349</v>
      </c>
      <c r="BB151">
        <v>0</v>
      </c>
      <c r="BC151">
        <v>5035483</v>
      </c>
      <c r="BD151">
        <v>5259101</v>
      </c>
      <c r="BE151">
        <v>6399802</v>
      </c>
      <c r="BF151">
        <v>8249614</v>
      </c>
      <c r="BG151">
        <v>5035483</v>
      </c>
      <c r="BH151">
        <v>5259101</v>
      </c>
      <c r="BI151">
        <v>6399802</v>
      </c>
      <c r="BJ151">
        <v>0</v>
      </c>
      <c r="BK151" t="s">
        <v>3405</v>
      </c>
      <c r="BL151" t="s">
        <v>1214</v>
      </c>
      <c r="BM151" t="s">
        <v>3406</v>
      </c>
      <c r="BN151" t="s">
        <v>1215</v>
      </c>
      <c r="BO151" t="s">
        <v>3407</v>
      </c>
      <c r="BP151" t="s">
        <v>1214</v>
      </c>
      <c r="BQ151" t="s">
        <v>3408</v>
      </c>
      <c r="BR151" t="s">
        <v>1612</v>
      </c>
      <c r="BS151" t="s">
        <v>1216</v>
      </c>
      <c r="BT151" t="s">
        <v>3409</v>
      </c>
      <c r="BU151" t="s">
        <v>418</v>
      </c>
      <c r="BV151" t="s">
        <v>1193</v>
      </c>
      <c r="BW151" t="s">
        <v>1193</v>
      </c>
      <c r="BX151" t="s">
        <v>1193</v>
      </c>
      <c r="BY151" t="s">
        <v>1193</v>
      </c>
      <c r="BZ151" t="s">
        <v>1193</v>
      </c>
      <c r="CA151" t="s">
        <v>1193</v>
      </c>
      <c r="CB151" t="s">
        <v>423</v>
      </c>
      <c r="CC151" t="s">
        <v>423</v>
      </c>
      <c r="CD151" t="s">
        <v>423</v>
      </c>
      <c r="CE151" t="s">
        <v>423</v>
      </c>
      <c r="CF151" t="s">
        <v>423</v>
      </c>
      <c r="CG151" t="s">
        <v>423</v>
      </c>
      <c r="CH151" t="s">
        <v>1612</v>
      </c>
      <c r="CI151" t="s">
        <v>1612</v>
      </c>
      <c r="CJ151" t="s">
        <v>1612</v>
      </c>
      <c r="CK151" t="s">
        <v>1612</v>
      </c>
      <c r="CL151" t="s">
        <v>1612</v>
      </c>
      <c r="CM151" t="s">
        <v>1612</v>
      </c>
      <c r="CN151" t="s">
        <v>1193</v>
      </c>
      <c r="CO151" t="s">
        <v>1193</v>
      </c>
      <c r="CP151" t="s">
        <v>1193</v>
      </c>
      <c r="CQ151" t="s">
        <v>1193</v>
      </c>
      <c r="CR151" t="s">
        <v>1193</v>
      </c>
      <c r="CS151" t="s">
        <v>1193</v>
      </c>
      <c r="CT151" t="s">
        <v>1193</v>
      </c>
      <c r="CU151" t="s">
        <v>1193</v>
      </c>
      <c r="CV151" t="s">
        <v>1193</v>
      </c>
      <c r="CW151" t="s">
        <v>1193</v>
      </c>
      <c r="CX151" t="s">
        <v>1193</v>
      </c>
      <c r="CY151" t="s">
        <v>1193</v>
      </c>
      <c r="CZ151" t="s">
        <v>1621</v>
      </c>
      <c r="DA151" t="s">
        <v>1621</v>
      </c>
      <c r="DB151" t="s">
        <v>1621</v>
      </c>
      <c r="DC151" t="s">
        <v>1621</v>
      </c>
      <c r="DD151" t="s">
        <v>1621</v>
      </c>
      <c r="DE151" t="s">
        <v>1621</v>
      </c>
      <c r="DF151" t="s">
        <v>1622</v>
      </c>
      <c r="DG151" t="s">
        <v>1623</v>
      </c>
      <c r="DH151" t="s">
        <v>1623</v>
      </c>
      <c r="DI151" t="s">
        <v>1623</v>
      </c>
      <c r="DJ151" t="s">
        <v>1623</v>
      </c>
      <c r="DK151" t="s">
        <v>1623</v>
      </c>
      <c r="DL151" t="s">
        <v>1623</v>
      </c>
      <c r="DM151" t="s">
        <v>1623</v>
      </c>
      <c r="DN151" t="s">
        <v>1623</v>
      </c>
      <c r="DO151" t="s">
        <v>1623</v>
      </c>
      <c r="DP151" t="s">
        <v>1623</v>
      </c>
      <c r="DQ151" t="s">
        <v>1623</v>
      </c>
      <c r="DR151" t="s">
        <v>1622</v>
      </c>
      <c r="DS151" t="s">
        <v>1623</v>
      </c>
      <c r="DT151" t="s">
        <v>1623</v>
      </c>
      <c r="DU151" t="s">
        <v>1623</v>
      </c>
      <c r="DV151" t="s">
        <v>1623</v>
      </c>
      <c r="DW151" t="s">
        <v>1623</v>
      </c>
      <c r="DX151" t="s">
        <v>1623</v>
      </c>
      <c r="DY151" t="s">
        <v>1623</v>
      </c>
      <c r="DZ151" t="s">
        <v>1623</v>
      </c>
      <c r="EA151" t="s">
        <v>1623</v>
      </c>
      <c r="EB151" t="s">
        <v>1623</v>
      </c>
      <c r="EC151" t="s">
        <v>1623</v>
      </c>
      <c r="ED151" t="s">
        <v>1623</v>
      </c>
      <c r="EE151" t="s">
        <v>1623</v>
      </c>
      <c r="EF151" t="s">
        <v>1623</v>
      </c>
      <c r="EG151" t="s">
        <v>1623</v>
      </c>
      <c r="EH151" t="s">
        <v>1623</v>
      </c>
      <c r="EI151" t="s">
        <v>1623</v>
      </c>
      <c r="EJ151" t="s">
        <v>1657</v>
      </c>
      <c r="EK151" t="s">
        <v>1624</v>
      </c>
      <c r="EL151" t="s">
        <v>1624</v>
      </c>
      <c r="EM151" t="s">
        <v>1624</v>
      </c>
      <c r="EN151" t="s">
        <v>1624</v>
      </c>
      <c r="EO151" t="s">
        <v>1624</v>
      </c>
      <c r="EP151">
        <v>0</v>
      </c>
      <c r="EQ151" t="s">
        <v>1733</v>
      </c>
      <c r="ER151" t="s">
        <v>1733</v>
      </c>
      <c r="ES151" t="s">
        <v>1733</v>
      </c>
      <c r="ET151" t="s">
        <v>1733</v>
      </c>
      <c r="EU151" t="s">
        <v>3410</v>
      </c>
      <c r="EV151" t="s">
        <v>1626</v>
      </c>
      <c r="EW151">
        <v>48</v>
      </c>
      <c r="EX151">
        <v>2</v>
      </c>
      <c r="EY151">
        <v>5</v>
      </c>
      <c r="EZ151">
        <v>1</v>
      </c>
      <c r="FA151" t="s">
        <v>1675</v>
      </c>
      <c r="FB151" t="s">
        <v>1628</v>
      </c>
      <c r="FC151" t="s">
        <v>3411</v>
      </c>
    </row>
    <row r="152" spans="1:159">
      <c r="A152" t="s">
        <v>64</v>
      </c>
      <c r="B152" t="s">
        <v>63</v>
      </c>
      <c r="C152" t="s">
        <v>3412</v>
      </c>
      <c r="D152" t="s">
        <v>3413</v>
      </c>
      <c r="E152" t="s">
        <v>3414</v>
      </c>
      <c r="F152" t="s">
        <v>3415</v>
      </c>
      <c r="G152">
        <v>5</v>
      </c>
      <c r="H152">
        <v>1</v>
      </c>
      <c r="I152">
        <v>24</v>
      </c>
      <c r="J152">
        <v>5</v>
      </c>
      <c r="K152">
        <v>17</v>
      </c>
      <c r="L152">
        <v>9</v>
      </c>
      <c r="M152">
        <v>13</v>
      </c>
      <c r="N152">
        <v>67</v>
      </c>
      <c r="O152">
        <v>1</v>
      </c>
      <c r="P152" t="s">
        <v>1193</v>
      </c>
      <c r="Q152" t="s">
        <v>1612</v>
      </c>
      <c r="R152" t="s">
        <v>1612</v>
      </c>
      <c r="S152" t="s">
        <v>1193</v>
      </c>
      <c r="T152" t="s">
        <v>1193</v>
      </c>
      <c r="U152" t="s">
        <v>1193</v>
      </c>
      <c r="V152" t="s">
        <v>1193</v>
      </c>
      <c r="W152" t="s">
        <v>1193</v>
      </c>
      <c r="X152" t="s">
        <v>1193</v>
      </c>
      <c r="Y152" t="s">
        <v>1193</v>
      </c>
      <c r="Z152" t="s">
        <v>1193</v>
      </c>
      <c r="AA152" t="s">
        <v>1612</v>
      </c>
      <c r="AB152" t="s">
        <v>1612</v>
      </c>
      <c r="AC152" t="s">
        <v>1612</v>
      </c>
      <c r="AD152" t="s">
        <v>1612</v>
      </c>
      <c r="AE152" t="s">
        <v>1612</v>
      </c>
      <c r="AF152" t="s">
        <v>1612</v>
      </c>
      <c r="AG152" t="s">
        <v>1612</v>
      </c>
      <c r="AH152" t="s">
        <v>1612</v>
      </c>
      <c r="AI152" t="s">
        <v>1612</v>
      </c>
      <c r="AJ152" t="s">
        <v>1612</v>
      </c>
      <c r="AK152" t="s">
        <v>1612</v>
      </c>
      <c r="AL152" t="s">
        <v>1612</v>
      </c>
      <c r="AM152" t="s">
        <v>1612</v>
      </c>
      <c r="AN152" t="s">
        <v>1612</v>
      </c>
      <c r="AO152" t="s">
        <v>1612</v>
      </c>
      <c r="AP152" t="s">
        <v>1612</v>
      </c>
      <c r="AQ152">
        <v>10316</v>
      </c>
      <c r="AR152">
        <v>157940</v>
      </c>
      <c r="AS152">
        <v>0</v>
      </c>
      <c r="AT152" t="s">
        <v>403</v>
      </c>
      <c r="AU152">
        <v>7978750</v>
      </c>
      <c r="AV152">
        <v>7978750</v>
      </c>
      <c r="AW152">
        <v>7978750</v>
      </c>
      <c r="AX152">
        <v>7978750</v>
      </c>
      <c r="AY152">
        <v>7978750</v>
      </c>
      <c r="AZ152">
        <v>7978750</v>
      </c>
      <c r="BA152">
        <v>7978750</v>
      </c>
      <c r="BB152" t="s">
        <v>3010</v>
      </c>
      <c r="BC152">
        <v>7978750</v>
      </c>
      <c r="BD152">
        <v>7978750</v>
      </c>
      <c r="BE152">
        <v>7978750</v>
      </c>
      <c r="BF152">
        <v>7978750</v>
      </c>
      <c r="BG152">
        <v>7978750</v>
      </c>
      <c r="BH152">
        <v>7978750</v>
      </c>
      <c r="BI152">
        <v>7978750</v>
      </c>
      <c r="BJ152" t="s">
        <v>3010</v>
      </c>
      <c r="BK152" t="s">
        <v>3010</v>
      </c>
      <c r="BL152" t="s">
        <v>1214</v>
      </c>
      <c r="BM152" t="s">
        <v>3416</v>
      </c>
      <c r="BN152" t="s">
        <v>1215</v>
      </c>
      <c r="BO152" t="s">
        <v>3417</v>
      </c>
      <c r="BP152" t="s">
        <v>1215</v>
      </c>
      <c r="BQ152" t="s">
        <v>3418</v>
      </c>
      <c r="BR152" t="s">
        <v>1612</v>
      </c>
      <c r="BS152" t="s">
        <v>1214</v>
      </c>
      <c r="BT152" t="s">
        <v>3419</v>
      </c>
      <c r="BU152" t="s">
        <v>416</v>
      </c>
      <c r="BV152" t="s">
        <v>1194</v>
      </c>
      <c r="BW152" t="s">
        <v>1194</v>
      </c>
      <c r="BX152" t="s">
        <v>1193</v>
      </c>
      <c r="BY152" t="s">
        <v>1193</v>
      </c>
      <c r="BZ152" t="s">
        <v>1194</v>
      </c>
      <c r="CA152" t="s">
        <v>1194</v>
      </c>
      <c r="CB152" t="s">
        <v>1612</v>
      </c>
      <c r="CC152" t="s">
        <v>1612</v>
      </c>
      <c r="CD152" t="s">
        <v>422</v>
      </c>
      <c r="CE152" t="s">
        <v>421</v>
      </c>
      <c r="CF152" t="s">
        <v>1612</v>
      </c>
      <c r="CG152" t="s">
        <v>1612</v>
      </c>
      <c r="CH152" t="s">
        <v>1612</v>
      </c>
      <c r="CI152" t="s">
        <v>1612</v>
      </c>
      <c r="CJ152" t="s">
        <v>3420</v>
      </c>
      <c r="CK152" t="s">
        <v>3421</v>
      </c>
      <c r="CL152" t="s">
        <v>1612</v>
      </c>
      <c r="CM152" t="s">
        <v>1612</v>
      </c>
      <c r="CN152" t="s">
        <v>1193</v>
      </c>
      <c r="CO152" t="s">
        <v>1193</v>
      </c>
      <c r="CP152" t="s">
        <v>1193</v>
      </c>
      <c r="CQ152" t="s">
        <v>1193</v>
      </c>
      <c r="CR152" t="s">
        <v>1193</v>
      </c>
      <c r="CS152" t="s">
        <v>1193</v>
      </c>
      <c r="CT152" t="s">
        <v>1193</v>
      </c>
      <c r="CU152" t="s">
        <v>1193</v>
      </c>
      <c r="CV152" t="s">
        <v>1194</v>
      </c>
      <c r="CW152" t="s">
        <v>1193</v>
      </c>
      <c r="CX152" t="s">
        <v>1193</v>
      </c>
      <c r="CY152" t="s">
        <v>1194</v>
      </c>
      <c r="CZ152" t="s">
        <v>1622</v>
      </c>
      <c r="DA152" t="s">
        <v>1622</v>
      </c>
      <c r="DB152" t="s">
        <v>1623</v>
      </c>
      <c r="DC152" t="s">
        <v>1621</v>
      </c>
      <c r="DD152" t="s">
        <v>1623</v>
      </c>
      <c r="DE152" t="s">
        <v>1623</v>
      </c>
      <c r="DF152" t="s">
        <v>1622</v>
      </c>
      <c r="DG152" t="s">
        <v>1622</v>
      </c>
      <c r="DH152" t="s">
        <v>1623</v>
      </c>
      <c r="DI152" t="s">
        <v>1621</v>
      </c>
      <c r="DJ152" t="s">
        <v>1623</v>
      </c>
      <c r="DK152" t="s">
        <v>1623</v>
      </c>
      <c r="DL152" t="s">
        <v>1622</v>
      </c>
      <c r="DM152" t="s">
        <v>1622</v>
      </c>
      <c r="DN152" t="s">
        <v>1623</v>
      </c>
      <c r="DO152" t="s">
        <v>1621</v>
      </c>
      <c r="DP152" t="s">
        <v>1623</v>
      </c>
      <c r="DQ152" t="s">
        <v>1623</v>
      </c>
      <c r="DR152" t="s">
        <v>1622</v>
      </c>
      <c r="DS152" t="s">
        <v>1622</v>
      </c>
      <c r="DT152" t="s">
        <v>1623</v>
      </c>
      <c r="DU152" t="s">
        <v>1621</v>
      </c>
      <c r="DV152" t="s">
        <v>1623</v>
      </c>
      <c r="DW152" t="s">
        <v>1623</v>
      </c>
      <c r="DX152" t="s">
        <v>1622</v>
      </c>
      <c r="DY152" t="s">
        <v>1622</v>
      </c>
      <c r="DZ152" t="s">
        <v>1623</v>
      </c>
      <c r="EA152" t="s">
        <v>1621</v>
      </c>
      <c r="EB152" t="s">
        <v>1623</v>
      </c>
      <c r="EC152" t="s">
        <v>1623</v>
      </c>
      <c r="ED152" t="s">
        <v>1622</v>
      </c>
      <c r="EE152" t="s">
        <v>1622</v>
      </c>
      <c r="EF152" t="s">
        <v>1623</v>
      </c>
      <c r="EG152" t="s">
        <v>1621</v>
      </c>
      <c r="EH152" t="s">
        <v>1623</v>
      </c>
      <c r="EI152" t="s">
        <v>1623</v>
      </c>
      <c r="EJ152" t="s">
        <v>1624</v>
      </c>
      <c r="EK152" t="s">
        <v>1624</v>
      </c>
      <c r="EL152" t="s">
        <v>1624</v>
      </c>
      <c r="EM152" t="s">
        <v>1657</v>
      </c>
      <c r="EN152" t="s">
        <v>1624</v>
      </c>
      <c r="EO152" t="s">
        <v>1624</v>
      </c>
      <c r="EP152">
        <v>42614</v>
      </c>
      <c r="EQ152">
        <v>42614</v>
      </c>
      <c r="ER152">
        <v>42614</v>
      </c>
      <c r="ES152">
        <v>0</v>
      </c>
      <c r="ET152">
        <v>42614</v>
      </c>
      <c r="EU152">
        <v>42614</v>
      </c>
      <c r="EV152" t="s">
        <v>1643</v>
      </c>
      <c r="EW152">
        <v>150</v>
      </c>
      <c r="EX152">
        <v>35</v>
      </c>
      <c r="EY152">
        <v>24</v>
      </c>
      <c r="EZ152">
        <v>0.65</v>
      </c>
      <c r="FA152" t="s">
        <v>1675</v>
      </c>
      <c r="FB152" t="s">
        <v>1628</v>
      </c>
      <c r="FC152" t="s">
        <v>3422</v>
      </c>
    </row>
    <row r="153" spans="1:159">
      <c r="A153" t="s">
        <v>62</v>
      </c>
      <c r="B153" t="s">
        <v>61</v>
      </c>
      <c r="C153" t="s">
        <v>3423</v>
      </c>
      <c r="D153" t="s">
        <v>3424</v>
      </c>
      <c r="E153" t="s">
        <v>3425</v>
      </c>
      <c r="F153" t="s">
        <v>3426</v>
      </c>
      <c r="G153">
        <v>5</v>
      </c>
      <c r="H153">
        <v>1</v>
      </c>
      <c r="I153">
        <v>24</v>
      </c>
      <c r="J153">
        <v>5</v>
      </c>
      <c r="K153">
        <v>17</v>
      </c>
      <c r="L153">
        <v>9</v>
      </c>
      <c r="M153">
        <v>13</v>
      </c>
      <c r="N153">
        <v>67</v>
      </c>
      <c r="O153">
        <v>1</v>
      </c>
      <c r="P153" t="s">
        <v>1193</v>
      </c>
      <c r="Q153" t="s">
        <v>1612</v>
      </c>
      <c r="R153" t="s">
        <v>1612</v>
      </c>
      <c r="S153" t="s">
        <v>1193</v>
      </c>
      <c r="T153" t="s">
        <v>1193</v>
      </c>
      <c r="U153" t="s">
        <v>1193</v>
      </c>
      <c r="V153" t="s">
        <v>1196</v>
      </c>
      <c r="W153" t="s">
        <v>1193</v>
      </c>
      <c r="X153" t="s">
        <v>1193</v>
      </c>
      <c r="Y153" t="s">
        <v>1196</v>
      </c>
      <c r="Z153" t="s">
        <v>1193</v>
      </c>
      <c r="AA153" t="s">
        <v>1612</v>
      </c>
      <c r="AB153" t="s">
        <v>1612</v>
      </c>
      <c r="AC153" t="s">
        <v>1612</v>
      </c>
      <c r="AD153">
        <v>42460</v>
      </c>
      <c r="AE153" t="s">
        <v>1612</v>
      </c>
      <c r="AF153" t="s">
        <v>1612</v>
      </c>
      <c r="AG153">
        <v>42551</v>
      </c>
      <c r="AH153" t="s">
        <v>1612</v>
      </c>
      <c r="AI153" t="s">
        <v>1612</v>
      </c>
      <c r="AJ153" t="s">
        <v>1612</v>
      </c>
      <c r="AK153" t="s">
        <v>1612</v>
      </c>
      <c r="AL153" t="s">
        <v>3427</v>
      </c>
      <c r="AM153" t="s">
        <v>1612</v>
      </c>
      <c r="AN153" t="s">
        <v>1612</v>
      </c>
      <c r="AO153" t="s">
        <v>3428</v>
      </c>
      <c r="AP153" t="s">
        <v>1612</v>
      </c>
      <c r="AQ153">
        <v>3761</v>
      </c>
      <c r="AR153">
        <v>0</v>
      </c>
      <c r="AS153" t="s">
        <v>3429</v>
      </c>
      <c r="AT153" t="s">
        <v>403</v>
      </c>
      <c r="AU153">
        <v>2121375</v>
      </c>
      <c r="AV153">
        <v>2121375</v>
      </c>
      <c r="AW153">
        <v>2121375</v>
      </c>
      <c r="AX153">
        <v>2121375</v>
      </c>
      <c r="AY153">
        <v>2121375</v>
      </c>
      <c r="AZ153">
        <v>2074000</v>
      </c>
      <c r="BA153">
        <v>2324226</v>
      </c>
      <c r="BB153" t="s">
        <v>3430</v>
      </c>
      <c r="BC153">
        <v>1916197</v>
      </c>
      <c r="BD153">
        <v>2664935</v>
      </c>
      <c r="BE153">
        <v>2664934</v>
      </c>
      <c r="BF153">
        <v>2664934</v>
      </c>
      <c r="BG153">
        <v>1916197</v>
      </c>
      <c r="BH153">
        <v>2556700</v>
      </c>
      <c r="BI153">
        <v>2541475</v>
      </c>
      <c r="BJ153" t="s">
        <v>3431</v>
      </c>
      <c r="BK153" t="s">
        <v>3432</v>
      </c>
      <c r="BL153" t="s">
        <v>1217</v>
      </c>
      <c r="BM153" t="s">
        <v>3433</v>
      </c>
      <c r="BN153" t="s">
        <v>1214</v>
      </c>
      <c r="BO153" t="s">
        <v>3434</v>
      </c>
      <c r="BP153" t="s">
        <v>1216</v>
      </c>
      <c r="BQ153" t="s">
        <v>3435</v>
      </c>
      <c r="BR153" t="s">
        <v>1612</v>
      </c>
      <c r="BS153" t="s">
        <v>1214</v>
      </c>
      <c r="BT153" t="s">
        <v>3436</v>
      </c>
      <c r="BU153" t="s">
        <v>419</v>
      </c>
      <c r="BV153" t="s">
        <v>1194</v>
      </c>
      <c r="BW153" t="s">
        <v>1194</v>
      </c>
      <c r="BX153" t="s">
        <v>1194</v>
      </c>
      <c r="BY153" t="s">
        <v>1194</v>
      </c>
      <c r="BZ153" t="s">
        <v>1194</v>
      </c>
      <c r="CA153" t="s">
        <v>1193</v>
      </c>
      <c r="CB153" t="s">
        <v>1612</v>
      </c>
      <c r="CC153" t="s">
        <v>1612</v>
      </c>
      <c r="CD153" t="s">
        <v>1612</v>
      </c>
      <c r="CE153" t="s">
        <v>1612</v>
      </c>
      <c r="CF153" t="s">
        <v>1612</v>
      </c>
      <c r="CG153" t="s">
        <v>424</v>
      </c>
      <c r="CH153" t="s">
        <v>1612</v>
      </c>
      <c r="CI153" t="s">
        <v>1612</v>
      </c>
      <c r="CJ153" t="s">
        <v>1612</v>
      </c>
      <c r="CK153" t="s">
        <v>1612</v>
      </c>
      <c r="CL153" t="s">
        <v>1612</v>
      </c>
      <c r="CM153" t="s">
        <v>3437</v>
      </c>
      <c r="CN153" t="s">
        <v>1193</v>
      </c>
      <c r="CO153" t="s">
        <v>1193</v>
      </c>
      <c r="CP153" t="s">
        <v>1194</v>
      </c>
      <c r="CQ153" t="s">
        <v>1193</v>
      </c>
      <c r="CR153" t="s">
        <v>1193</v>
      </c>
      <c r="CS153" t="s">
        <v>1193</v>
      </c>
      <c r="CT153" t="s">
        <v>1193</v>
      </c>
      <c r="CU153" t="s">
        <v>1194</v>
      </c>
      <c r="CV153" t="s">
        <v>1194</v>
      </c>
      <c r="CW153" t="s">
        <v>1193</v>
      </c>
      <c r="CX153" t="s">
        <v>1193</v>
      </c>
      <c r="CY153" t="s">
        <v>1193</v>
      </c>
      <c r="CZ153" t="s">
        <v>1621</v>
      </c>
      <c r="DA153" t="s">
        <v>1621</v>
      </c>
      <c r="DB153" t="s">
        <v>1623</v>
      </c>
      <c r="DC153" t="s">
        <v>1621</v>
      </c>
      <c r="DD153" t="s">
        <v>1621</v>
      </c>
      <c r="DE153" t="s">
        <v>1623</v>
      </c>
      <c r="DF153" t="s">
        <v>1622</v>
      </c>
      <c r="DG153" t="s">
        <v>1622</v>
      </c>
      <c r="DH153" t="s">
        <v>1623</v>
      </c>
      <c r="DI153" t="s">
        <v>1623</v>
      </c>
      <c r="DJ153" t="s">
        <v>1623</v>
      </c>
      <c r="DK153" t="s">
        <v>1623</v>
      </c>
      <c r="DL153" t="s">
        <v>1623</v>
      </c>
      <c r="DM153" t="s">
        <v>1623</v>
      </c>
      <c r="DN153" t="s">
        <v>1623</v>
      </c>
      <c r="DO153" t="s">
        <v>1623</v>
      </c>
      <c r="DP153" t="s">
        <v>1623</v>
      </c>
      <c r="DQ153" t="s">
        <v>1623</v>
      </c>
      <c r="DR153" t="s">
        <v>1621</v>
      </c>
      <c r="DS153" t="s">
        <v>1623</v>
      </c>
      <c r="DT153" t="s">
        <v>1623</v>
      </c>
      <c r="DU153" t="s">
        <v>1622</v>
      </c>
      <c r="DV153" t="s">
        <v>1622</v>
      </c>
      <c r="DW153" t="s">
        <v>1623</v>
      </c>
      <c r="DX153" t="s">
        <v>1623</v>
      </c>
      <c r="DY153" t="s">
        <v>1623</v>
      </c>
      <c r="DZ153" t="s">
        <v>1623</v>
      </c>
      <c r="EA153" t="s">
        <v>1622</v>
      </c>
      <c r="EB153" t="s">
        <v>1622</v>
      </c>
      <c r="EC153" t="s">
        <v>1623</v>
      </c>
      <c r="ED153" t="s">
        <v>1623</v>
      </c>
      <c r="EE153" t="s">
        <v>1623</v>
      </c>
      <c r="EF153" t="s">
        <v>1623</v>
      </c>
      <c r="EG153" t="s">
        <v>1623</v>
      </c>
      <c r="EH153" t="s">
        <v>1623</v>
      </c>
      <c r="EI153" t="s">
        <v>1623</v>
      </c>
      <c r="EJ153" t="s">
        <v>1657</v>
      </c>
      <c r="EK153" t="s">
        <v>1624</v>
      </c>
      <c r="EL153" t="s">
        <v>1624</v>
      </c>
      <c r="EM153" t="s">
        <v>1657</v>
      </c>
      <c r="EN153" t="s">
        <v>1624</v>
      </c>
      <c r="EO153" t="s">
        <v>1624</v>
      </c>
      <c r="EP153">
        <v>0</v>
      </c>
      <c r="EQ153">
        <v>42704</v>
      </c>
      <c r="ER153">
        <v>42704</v>
      </c>
      <c r="ES153">
        <v>0</v>
      </c>
      <c r="ET153">
        <v>42704</v>
      </c>
      <c r="EU153">
        <v>42704</v>
      </c>
      <c r="EV153" t="s">
        <v>1626</v>
      </c>
      <c r="EW153">
        <v>1</v>
      </c>
      <c r="EX153">
        <v>1</v>
      </c>
      <c r="EY153">
        <v>1</v>
      </c>
      <c r="EZ153">
        <v>0.01</v>
      </c>
      <c r="FA153" t="s">
        <v>1628</v>
      </c>
      <c r="FB153" t="s">
        <v>1692</v>
      </c>
      <c r="FC153" t="s">
        <v>3438</v>
      </c>
    </row>
    <row r="154" spans="1:159">
      <c r="A154" t="s">
        <v>58</v>
      </c>
      <c r="B154" t="s">
        <v>57</v>
      </c>
      <c r="C154" t="s">
        <v>3439</v>
      </c>
      <c r="D154" t="s">
        <v>3440</v>
      </c>
      <c r="E154" t="s">
        <v>3441</v>
      </c>
      <c r="F154" t="s">
        <v>3442</v>
      </c>
      <c r="G154">
        <v>5</v>
      </c>
      <c r="H154">
        <v>1</v>
      </c>
      <c r="I154">
        <v>24</v>
      </c>
      <c r="J154">
        <v>5</v>
      </c>
      <c r="K154">
        <v>17</v>
      </c>
      <c r="L154">
        <v>9</v>
      </c>
      <c r="M154">
        <v>13</v>
      </c>
      <c r="N154">
        <v>67</v>
      </c>
      <c r="O154">
        <v>1</v>
      </c>
      <c r="P154" t="s">
        <v>1193</v>
      </c>
      <c r="Q154" t="s">
        <v>1612</v>
      </c>
      <c r="R154" t="s">
        <v>1612</v>
      </c>
      <c r="S154" t="s">
        <v>1193</v>
      </c>
      <c r="T154" t="s">
        <v>1193</v>
      </c>
      <c r="U154" t="s">
        <v>1193</v>
      </c>
      <c r="V154" t="s">
        <v>1196</v>
      </c>
      <c r="W154" t="s">
        <v>1193</v>
      </c>
      <c r="X154" t="s">
        <v>1196</v>
      </c>
      <c r="Y154" t="s">
        <v>1193</v>
      </c>
      <c r="Z154" t="s">
        <v>1196</v>
      </c>
      <c r="AA154" t="s">
        <v>1612</v>
      </c>
      <c r="AB154" t="s">
        <v>1612</v>
      </c>
      <c r="AC154" t="s">
        <v>1612</v>
      </c>
      <c r="AD154">
        <v>42521</v>
      </c>
      <c r="AE154" t="s">
        <v>1612</v>
      </c>
      <c r="AF154">
        <v>42521</v>
      </c>
      <c r="AG154" t="s">
        <v>1612</v>
      </c>
      <c r="AH154">
        <v>42485</v>
      </c>
      <c r="AI154" t="s">
        <v>1612</v>
      </c>
      <c r="AJ154" t="s">
        <v>1612</v>
      </c>
      <c r="AK154" t="s">
        <v>1612</v>
      </c>
      <c r="AL154" t="s">
        <v>3443</v>
      </c>
      <c r="AM154" t="s">
        <v>1612</v>
      </c>
      <c r="AN154" t="s">
        <v>3443</v>
      </c>
      <c r="AO154" t="s">
        <v>1612</v>
      </c>
      <c r="AP154" t="s">
        <v>3443</v>
      </c>
      <c r="AQ154">
        <v>11945</v>
      </c>
      <c r="AR154">
        <v>0</v>
      </c>
      <c r="AS154" t="s">
        <v>2063</v>
      </c>
      <c r="AT154" t="s">
        <v>402</v>
      </c>
      <c r="AU154">
        <v>8255267</v>
      </c>
      <c r="AV154">
        <v>8255267</v>
      </c>
      <c r="AW154">
        <v>8255266</v>
      </c>
      <c r="AX154">
        <v>8255266</v>
      </c>
      <c r="AY154">
        <v>0</v>
      </c>
      <c r="AZ154">
        <v>15108617</v>
      </c>
      <c r="BA154">
        <v>0</v>
      </c>
      <c r="BB154" t="s">
        <v>3444</v>
      </c>
      <c r="BC154">
        <v>8455267</v>
      </c>
      <c r="BD154">
        <v>8455267</v>
      </c>
      <c r="BE154">
        <v>8455266</v>
      </c>
      <c r="BF154">
        <v>8455266</v>
      </c>
      <c r="BG154">
        <v>3579680</v>
      </c>
      <c r="BH154">
        <v>5827008</v>
      </c>
      <c r="BI154">
        <v>6037402</v>
      </c>
      <c r="BJ154" t="s">
        <v>420</v>
      </c>
      <c r="BK154" t="s">
        <v>3445</v>
      </c>
      <c r="BL154" t="s">
        <v>1215</v>
      </c>
      <c r="BM154" t="s">
        <v>3446</v>
      </c>
      <c r="BN154" t="s">
        <v>1214</v>
      </c>
      <c r="BO154" t="s">
        <v>3447</v>
      </c>
      <c r="BP154" t="s">
        <v>1216</v>
      </c>
      <c r="BQ154" t="s">
        <v>3448</v>
      </c>
      <c r="BR154" t="s">
        <v>1612</v>
      </c>
      <c r="BS154" t="s">
        <v>1216</v>
      </c>
      <c r="BT154" t="s">
        <v>3449</v>
      </c>
      <c r="BU154" t="s">
        <v>416</v>
      </c>
      <c r="BV154" t="s">
        <v>1194</v>
      </c>
      <c r="BW154" t="s">
        <v>1194</v>
      </c>
      <c r="BX154" t="s">
        <v>1193</v>
      </c>
      <c r="BY154" t="s">
        <v>1193</v>
      </c>
      <c r="BZ154" t="s">
        <v>1193</v>
      </c>
      <c r="CA154" t="s">
        <v>1194</v>
      </c>
      <c r="CB154" t="s">
        <v>1612</v>
      </c>
      <c r="CC154" t="s">
        <v>1612</v>
      </c>
      <c r="CD154" t="s">
        <v>421</v>
      </c>
      <c r="CE154" t="s">
        <v>425</v>
      </c>
      <c r="CF154" t="s">
        <v>421</v>
      </c>
      <c r="CG154" t="s">
        <v>1612</v>
      </c>
      <c r="CH154" t="s">
        <v>1612</v>
      </c>
      <c r="CI154" t="s">
        <v>1612</v>
      </c>
      <c r="CJ154" t="s">
        <v>1612</v>
      </c>
      <c r="CK154" t="s">
        <v>1612</v>
      </c>
      <c r="CL154" t="s">
        <v>1612</v>
      </c>
      <c r="CM154" t="s">
        <v>1612</v>
      </c>
      <c r="CN154" t="s">
        <v>1193</v>
      </c>
      <c r="CO154" t="s">
        <v>1193</v>
      </c>
      <c r="CP154" t="s">
        <v>1194</v>
      </c>
      <c r="CQ154" t="s">
        <v>1193</v>
      </c>
      <c r="CR154" t="s">
        <v>1193</v>
      </c>
      <c r="CS154" t="s">
        <v>1193</v>
      </c>
      <c r="CT154" t="s">
        <v>1193</v>
      </c>
      <c r="CU154" t="s">
        <v>1193</v>
      </c>
      <c r="CV154" t="s">
        <v>1194</v>
      </c>
      <c r="CW154" t="s">
        <v>1193</v>
      </c>
      <c r="CX154" t="s">
        <v>1193</v>
      </c>
      <c r="CY154" t="s">
        <v>1193</v>
      </c>
      <c r="CZ154" t="s">
        <v>1623</v>
      </c>
      <c r="DA154" t="s">
        <v>1623</v>
      </c>
      <c r="DB154" t="s">
        <v>1623</v>
      </c>
      <c r="DC154" t="s">
        <v>1623</v>
      </c>
      <c r="DD154" t="s">
        <v>1623</v>
      </c>
      <c r="DE154" t="s">
        <v>1623</v>
      </c>
      <c r="DF154" t="s">
        <v>1622</v>
      </c>
      <c r="DG154" t="s">
        <v>1623</v>
      </c>
      <c r="DH154" t="s">
        <v>1623</v>
      </c>
      <c r="DI154" t="s">
        <v>1622</v>
      </c>
      <c r="DJ154" t="s">
        <v>1622</v>
      </c>
      <c r="DK154" t="s">
        <v>1622</v>
      </c>
      <c r="DL154" t="s">
        <v>1623</v>
      </c>
      <c r="DM154" t="s">
        <v>1623</v>
      </c>
      <c r="DN154" t="s">
        <v>1623</v>
      </c>
      <c r="DO154" t="s">
        <v>1623</v>
      </c>
      <c r="DP154" t="s">
        <v>1623</v>
      </c>
      <c r="DQ154" t="s">
        <v>1623</v>
      </c>
      <c r="DR154" t="s">
        <v>1623</v>
      </c>
      <c r="DS154" t="s">
        <v>1622</v>
      </c>
      <c r="DT154" t="s">
        <v>1623</v>
      </c>
      <c r="DU154" t="s">
        <v>1623</v>
      </c>
      <c r="DV154" t="s">
        <v>1623</v>
      </c>
      <c r="DW154" t="s">
        <v>1623</v>
      </c>
      <c r="DX154" t="s">
        <v>1623</v>
      </c>
      <c r="DY154" t="s">
        <v>1622</v>
      </c>
      <c r="DZ154" t="s">
        <v>1623</v>
      </c>
      <c r="EA154" t="s">
        <v>1623</v>
      </c>
      <c r="EB154" t="s">
        <v>1623</v>
      </c>
      <c r="EC154" t="s">
        <v>1623</v>
      </c>
      <c r="ED154" t="s">
        <v>1623</v>
      </c>
      <c r="EE154" t="s">
        <v>1622</v>
      </c>
      <c r="EF154" t="s">
        <v>1623</v>
      </c>
      <c r="EG154" t="s">
        <v>1623</v>
      </c>
      <c r="EH154" t="s">
        <v>1623</v>
      </c>
      <c r="EI154" t="s">
        <v>1623</v>
      </c>
      <c r="EJ154" t="s">
        <v>1624</v>
      </c>
      <c r="EK154" t="s">
        <v>1624</v>
      </c>
      <c r="EL154" t="s">
        <v>1624</v>
      </c>
      <c r="EM154" t="s">
        <v>1624</v>
      </c>
      <c r="EN154" t="s">
        <v>1624</v>
      </c>
      <c r="EO154" t="s">
        <v>1624</v>
      </c>
      <c r="EP154">
        <v>42521</v>
      </c>
      <c r="EQ154">
        <v>42521</v>
      </c>
      <c r="ER154">
        <v>42521</v>
      </c>
      <c r="ES154">
        <v>42521</v>
      </c>
      <c r="ET154">
        <v>42521</v>
      </c>
      <c r="EU154">
        <v>42521</v>
      </c>
      <c r="EV154" t="s">
        <v>1706</v>
      </c>
      <c r="EW154">
        <v>0</v>
      </c>
      <c r="EX154">
        <v>0</v>
      </c>
      <c r="EY154">
        <v>0</v>
      </c>
      <c r="EZ154">
        <v>0</v>
      </c>
      <c r="FA154" t="s">
        <v>1627</v>
      </c>
      <c r="FB154" t="s">
        <v>1627</v>
      </c>
      <c r="FC154" t="s">
        <v>3450</v>
      </c>
    </row>
    <row r="155" spans="1:159">
      <c r="A155" t="s">
        <v>53</v>
      </c>
      <c r="B155" t="s">
        <v>52</v>
      </c>
      <c r="C155" t="s">
        <v>3451</v>
      </c>
      <c r="D155" t="s">
        <v>3452</v>
      </c>
      <c r="E155" t="s">
        <v>3453</v>
      </c>
      <c r="F155" t="s">
        <v>3454</v>
      </c>
      <c r="G155">
        <v>5</v>
      </c>
      <c r="H155">
        <v>1</v>
      </c>
      <c r="I155">
        <v>24</v>
      </c>
      <c r="J155">
        <v>5</v>
      </c>
      <c r="K155">
        <v>17</v>
      </c>
      <c r="L155">
        <v>9</v>
      </c>
      <c r="M155">
        <v>13</v>
      </c>
      <c r="N155">
        <v>67</v>
      </c>
      <c r="O155">
        <v>1</v>
      </c>
      <c r="P155" t="s">
        <v>1193</v>
      </c>
      <c r="Q155" t="s">
        <v>1612</v>
      </c>
      <c r="R155" t="s">
        <v>1612</v>
      </c>
      <c r="S155" t="s">
        <v>1193</v>
      </c>
      <c r="T155" t="s">
        <v>1193</v>
      </c>
      <c r="U155" t="s">
        <v>1193</v>
      </c>
      <c r="V155" t="s">
        <v>1193</v>
      </c>
      <c r="W155" t="s">
        <v>1193</v>
      </c>
      <c r="X155" t="s">
        <v>1193</v>
      </c>
      <c r="Y155" t="s">
        <v>1193</v>
      </c>
      <c r="Z155" t="s">
        <v>1193</v>
      </c>
      <c r="AA155" t="s">
        <v>1612</v>
      </c>
      <c r="AB155" t="s">
        <v>1612</v>
      </c>
      <c r="AC155" t="s">
        <v>1612</v>
      </c>
      <c r="AD155" t="s">
        <v>1612</v>
      </c>
      <c r="AE155" t="s">
        <v>1612</v>
      </c>
      <c r="AF155" t="s">
        <v>1612</v>
      </c>
      <c r="AG155" t="s">
        <v>1612</v>
      </c>
      <c r="AH155" t="s">
        <v>1612</v>
      </c>
      <c r="AI155" t="s">
        <v>1612</v>
      </c>
      <c r="AJ155" t="s">
        <v>1612</v>
      </c>
      <c r="AK155" t="s">
        <v>1612</v>
      </c>
      <c r="AL155" t="s">
        <v>1612</v>
      </c>
      <c r="AM155" t="s">
        <v>1612</v>
      </c>
      <c r="AN155" t="s">
        <v>1612</v>
      </c>
      <c r="AO155" t="s">
        <v>1612</v>
      </c>
      <c r="AP155" t="s">
        <v>1612</v>
      </c>
      <c r="AQ155">
        <v>2879</v>
      </c>
      <c r="AR155">
        <v>0</v>
      </c>
      <c r="AS155">
        <v>0</v>
      </c>
      <c r="AT155" t="s">
        <v>402</v>
      </c>
      <c r="AU155">
        <v>2390000</v>
      </c>
      <c r="AV155">
        <v>2390000</v>
      </c>
      <c r="AW155">
        <v>2390000</v>
      </c>
      <c r="AX155">
        <v>2391000</v>
      </c>
      <c r="AY155">
        <v>2390000</v>
      </c>
      <c r="AZ155">
        <v>2390000</v>
      </c>
      <c r="BA155">
        <v>2390000</v>
      </c>
      <c r="BB155">
        <v>0</v>
      </c>
      <c r="BC155">
        <v>1877200</v>
      </c>
      <c r="BD155">
        <v>1896000</v>
      </c>
      <c r="BE155">
        <v>3230500</v>
      </c>
      <c r="BF155">
        <v>2287500</v>
      </c>
      <c r="BG155">
        <v>1877200</v>
      </c>
      <c r="BH155">
        <v>1896000</v>
      </c>
      <c r="BI155">
        <v>3230500</v>
      </c>
      <c r="BJ155" t="s">
        <v>3455</v>
      </c>
      <c r="BK155" t="s">
        <v>3456</v>
      </c>
      <c r="BL155" t="s">
        <v>1214</v>
      </c>
      <c r="BM155" t="s">
        <v>3457</v>
      </c>
      <c r="BN155" t="s">
        <v>1214</v>
      </c>
      <c r="BO155" t="s">
        <v>3458</v>
      </c>
      <c r="BP155" t="s">
        <v>1214</v>
      </c>
      <c r="BQ155" t="s">
        <v>3459</v>
      </c>
      <c r="BR155" t="s">
        <v>1612</v>
      </c>
      <c r="BS155" t="s">
        <v>1214</v>
      </c>
      <c r="BT155" t="s">
        <v>3460</v>
      </c>
      <c r="BU155" t="s">
        <v>418</v>
      </c>
      <c r="BV155" t="s">
        <v>1194</v>
      </c>
      <c r="BW155" t="s">
        <v>1194</v>
      </c>
      <c r="BX155" t="s">
        <v>1193</v>
      </c>
      <c r="BY155" t="s">
        <v>1194</v>
      </c>
      <c r="BZ155" t="s">
        <v>1193</v>
      </c>
      <c r="CA155" t="s">
        <v>1194</v>
      </c>
      <c r="CB155" t="s">
        <v>1612</v>
      </c>
      <c r="CC155" t="s">
        <v>1612</v>
      </c>
      <c r="CD155" t="s">
        <v>421</v>
      </c>
      <c r="CE155" t="s">
        <v>1612</v>
      </c>
      <c r="CF155" t="s">
        <v>421</v>
      </c>
      <c r="CG155" t="s">
        <v>1612</v>
      </c>
      <c r="CH155" t="s">
        <v>1612</v>
      </c>
      <c r="CI155" t="s">
        <v>1612</v>
      </c>
      <c r="CJ155" t="s">
        <v>1612</v>
      </c>
      <c r="CK155" t="s">
        <v>1612</v>
      </c>
      <c r="CL155" t="s">
        <v>1612</v>
      </c>
      <c r="CM155" t="s">
        <v>1612</v>
      </c>
      <c r="CN155" t="s">
        <v>1193</v>
      </c>
      <c r="CO155" t="s">
        <v>1193</v>
      </c>
      <c r="CP155" t="s">
        <v>1193</v>
      </c>
      <c r="CQ155" t="s">
        <v>1193</v>
      </c>
      <c r="CR155" t="s">
        <v>1193</v>
      </c>
      <c r="CS155" t="s">
        <v>1193</v>
      </c>
      <c r="CT155" t="s">
        <v>1193</v>
      </c>
      <c r="CU155" t="s">
        <v>1193</v>
      </c>
      <c r="CV155" t="s">
        <v>1193</v>
      </c>
      <c r="CW155" t="s">
        <v>1193</v>
      </c>
      <c r="CX155" t="s">
        <v>1193</v>
      </c>
      <c r="CY155" t="s">
        <v>1193</v>
      </c>
      <c r="CZ155" t="s">
        <v>1622</v>
      </c>
      <c r="DA155" t="s">
        <v>1622</v>
      </c>
      <c r="DB155" t="s">
        <v>1623</v>
      </c>
      <c r="DC155" t="s">
        <v>1622</v>
      </c>
      <c r="DD155" t="s">
        <v>1622</v>
      </c>
      <c r="DE155" t="s">
        <v>1623</v>
      </c>
      <c r="DF155" t="s">
        <v>1622</v>
      </c>
      <c r="DG155" t="s">
        <v>1623</v>
      </c>
      <c r="DH155" t="s">
        <v>1623</v>
      </c>
      <c r="DI155" t="s">
        <v>1622</v>
      </c>
      <c r="DJ155" t="s">
        <v>1622</v>
      </c>
      <c r="DK155" t="s">
        <v>1623</v>
      </c>
      <c r="DL155" t="s">
        <v>1623</v>
      </c>
      <c r="DM155" t="s">
        <v>1623</v>
      </c>
      <c r="DN155" t="s">
        <v>1623</v>
      </c>
      <c r="DO155" t="s">
        <v>1623</v>
      </c>
      <c r="DP155" t="s">
        <v>1623</v>
      </c>
      <c r="DQ155" t="s">
        <v>1623</v>
      </c>
      <c r="DR155" t="s">
        <v>1622</v>
      </c>
      <c r="DS155" t="s">
        <v>1622</v>
      </c>
      <c r="DT155" t="s">
        <v>1623</v>
      </c>
      <c r="DU155" t="s">
        <v>1621</v>
      </c>
      <c r="DV155" t="s">
        <v>1621</v>
      </c>
      <c r="DW155" t="s">
        <v>1623</v>
      </c>
      <c r="DX155" t="s">
        <v>1622</v>
      </c>
      <c r="DY155" t="s">
        <v>1622</v>
      </c>
      <c r="DZ155" t="s">
        <v>1623</v>
      </c>
      <c r="EA155" t="s">
        <v>1621</v>
      </c>
      <c r="EB155" t="s">
        <v>1621</v>
      </c>
      <c r="EC155" t="s">
        <v>1623</v>
      </c>
      <c r="ED155" t="s">
        <v>1623</v>
      </c>
      <c r="EE155" t="s">
        <v>1623</v>
      </c>
      <c r="EF155" t="s">
        <v>1623</v>
      </c>
      <c r="EG155" t="s">
        <v>1623</v>
      </c>
      <c r="EH155" t="s">
        <v>1623</v>
      </c>
      <c r="EI155" t="s">
        <v>1623</v>
      </c>
      <c r="EJ155" t="s">
        <v>1657</v>
      </c>
      <c r="EK155" t="s">
        <v>1657</v>
      </c>
      <c r="EL155" t="s">
        <v>1624</v>
      </c>
      <c r="EM155" t="s">
        <v>1657</v>
      </c>
      <c r="EN155" t="s">
        <v>1657</v>
      </c>
      <c r="EO155" t="s">
        <v>1625</v>
      </c>
      <c r="EP155">
        <v>0</v>
      </c>
      <c r="EQ155">
        <v>0</v>
      </c>
      <c r="ER155">
        <v>42825</v>
      </c>
      <c r="ES155">
        <v>0</v>
      </c>
      <c r="ET155">
        <v>0</v>
      </c>
      <c r="EU155" t="s">
        <v>2024</v>
      </c>
      <c r="EV155" t="s">
        <v>1626</v>
      </c>
      <c r="EW155">
        <v>4</v>
      </c>
      <c r="EX155">
        <v>0</v>
      </c>
      <c r="EY155">
        <v>1</v>
      </c>
      <c r="EZ155">
        <v>1</v>
      </c>
      <c r="FA155" t="s">
        <v>1627</v>
      </c>
      <c r="FB155" t="s">
        <v>1627</v>
      </c>
      <c r="FC155" t="s">
        <v>3461</v>
      </c>
    </row>
    <row r="156" spans="1:159">
      <c r="A156" t="s">
        <v>51</v>
      </c>
      <c r="B156" t="s">
        <v>50</v>
      </c>
      <c r="C156" t="s">
        <v>3462</v>
      </c>
      <c r="D156" t="s">
        <v>3463</v>
      </c>
      <c r="E156" t="s">
        <v>3464</v>
      </c>
      <c r="F156" t="s">
        <v>3465</v>
      </c>
      <c r="G156">
        <v>5</v>
      </c>
      <c r="H156">
        <v>1</v>
      </c>
      <c r="I156">
        <v>24</v>
      </c>
      <c r="J156">
        <v>5</v>
      </c>
      <c r="K156">
        <v>17</v>
      </c>
      <c r="L156">
        <v>9</v>
      </c>
      <c r="M156">
        <v>13</v>
      </c>
      <c r="N156">
        <v>67</v>
      </c>
      <c r="O156">
        <v>1</v>
      </c>
      <c r="P156" t="s">
        <v>1193</v>
      </c>
      <c r="Q156" t="s">
        <v>1612</v>
      </c>
      <c r="R156" t="s">
        <v>1612</v>
      </c>
      <c r="S156" t="s">
        <v>1193</v>
      </c>
      <c r="T156" t="s">
        <v>1193</v>
      </c>
      <c r="U156" t="s">
        <v>1196</v>
      </c>
      <c r="V156" t="s">
        <v>1196</v>
      </c>
      <c r="W156" t="s">
        <v>1193</v>
      </c>
      <c r="X156" t="s">
        <v>1193</v>
      </c>
      <c r="Y156" t="s">
        <v>1196</v>
      </c>
      <c r="Z156" t="s">
        <v>1193</v>
      </c>
      <c r="AA156" t="s">
        <v>1612</v>
      </c>
      <c r="AB156" t="s">
        <v>1612</v>
      </c>
      <c r="AC156">
        <v>42825</v>
      </c>
      <c r="AD156">
        <v>42552</v>
      </c>
      <c r="AE156" t="s">
        <v>1612</v>
      </c>
      <c r="AF156" t="s">
        <v>1612</v>
      </c>
      <c r="AG156">
        <v>42644</v>
      </c>
      <c r="AH156" t="s">
        <v>1612</v>
      </c>
      <c r="AI156" t="s">
        <v>1612</v>
      </c>
      <c r="AJ156" t="s">
        <v>1612</v>
      </c>
      <c r="AK156" t="s">
        <v>3466</v>
      </c>
      <c r="AL156" t="s">
        <v>3467</v>
      </c>
      <c r="AM156" t="s">
        <v>1612</v>
      </c>
      <c r="AN156" t="s">
        <v>1612</v>
      </c>
      <c r="AO156" t="s">
        <v>3468</v>
      </c>
      <c r="AP156" t="s">
        <v>1612</v>
      </c>
      <c r="AQ156">
        <v>8297</v>
      </c>
      <c r="AR156">
        <v>0</v>
      </c>
      <c r="AS156">
        <v>0</v>
      </c>
      <c r="AT156" t="s">
        <v>403</v>
      </c>
      <c r="AU156">
        <v>16666826</v>
      </c>
      <c r="AV156">
        <v>18237000</v>
      </c>
      <c r="AW156">
        <v>18237000</v>
      </c>
      <c r="AX156">
        <v>18237000</v>
      </c>
      <c r="AY156">
        <v>16666826</v>
      </c>
      <c r="AZ156">
        <v>18237000</v>
      </c>
      <c r="BA156">
        <v>18237000</v>
      </c>
      <c r="BB156" t="s">
        <v>3469</v>
      </c>
      <c r="BC156">
        <v>16666826</v>
      </c>
      <c r="BD156">
        <v>18237000</v>
      </c>
      <c r="BE156">
        <v>18237000</v>
      </c>
      <c r="BF156">
        <v>18237000</v>
      </c>
      <c r="BG156">
        <v>17268281</v>
      </c>
      <c r="BH156">
        <v>17354203</v>
      </c>
      <c r="BI156">
        <v>16229291</v>
      </c>
      <c r="BJ156" t="s">
        <v>3470</v>
      </c>
      <c r="BK156" t="s">
        <v>3471</v>
      </c>
      <c r="BL156" t="s">
        <v>1214</v>
      </c>
      <c r="BM156" t="s">
        <v>3472</v>
      </c>
      <c r="BN156" t="s">
        <v>1215</v>
      </c>
      <c r="BO156" t="s">
        <v>3473</v>
      </c>
      <c r="BP156" t="s">
        <v>1214</v>
      </c>
      <c r="BQ156" t="s">
        <v>3474</v>
      </c>
      <c r="BR156" t="s">
        <v>1612</v>
      </c>
      <c r="BS156" t="s">
        <v>1214</v>
      </c>
      <c r="BT156" t="s">
        <v>3475</v>
      </c>
      <c r="BU156" t="s">
        <v>419</v>
      </c>
      <c r="BV156" t="s">
        <v>1194</v>
      </c>
      <c r="BW156" t="s">
        <v>1194</v>
      </c>
      <c r="BX156" t="s">
        <v>1193</v>
      </c>
      <c r="BY156" t="s">
        <v>1194</v>
      </c>
      <c r="BZ156" t="s">
        <v>1194</v>
      </c>
      <c r="CA156" t="s">
        <v>1193</v>
      </c>
      <c r="CB156" t="s">
        <v>1612</v>
      </c>
      <c r="CC156" t="s">
        <v>1612</v>
      </c>
      <c r="CD156" t="s">
        <v>425</v>
      </c>
      <c r="CE156" t="s">
        <v>1612</v>
      </c>
      <c r="CF156" t="s">
        <v>1612</v>
      </c>
      <c r="CG156" t="s">
        <v>422</v>
      </c>
      <c r="CH156" t="s">
        <v>1612</v>
      </c>
      <c r="CI156" t="s">
        <v>1612</v>
      </c>
      <c r="CJ156" t="s">
        <v>1612</v>
      </c>
      <c r="CK156" t="s">
        <v>1612</v>
      </c>
      <c r="CL156" t="s">
        <v>1612</v>
      </c>
      <c r="CM156" t="s">
        <v>1612</v>
      </c>
      <c r="CN156" t="s">
        <v>1193</v>
      </c>
      <c r="CO156" t="s">
        <v>1193</v>
      </c>
      <c r="CP156" t="s">
        <v>1194</v>
      </c>
      <c r="CQ156" t="s">
        <v>1193</v>
      </c>
      <c r="CR156" t="s">
        <v>1194</v>
      </c>
      <c r="CS156" t="s">
        <v>1193</v>
      </c>
      <c r="CT156" t="s">
        <v>1193</v>
      </c>
      <c r="CU156" t="s">
        <v>1193</v>
      </c>
      <c r="CV156" t="s">
        <v>1194</v>
      </c>
      <c r="CW156" t="s">
        <v>1193</v>
      </c>
      <c r="CX156" t="s">
        <v>1193</v>
      </c>
      <c r="CY156" t="s">
        <v>1193</v>
      </c>
      <c r="CZ156" t="s">
        <v>1621</v>
      </c>
      <c r="DA156" t="s">
        <v>1621</v>
      </c>
      <c r="DB156" t="s">
        <v>1623</v>
      </c>
      <c r="DC156" t="s">
        <v>1622</v>
      </c>
      <c r="DD156" t="s">
        <v>1622</v>
      </c>
      <c r="DE156" t="s">
        <v>1623</v>
      </c>
      <c r="DF156" t="s">
        <v>1621</v>
      </c>
      <c r="DG156" t="s">
        <v>1622</v>
      </c>
      <c r="DH156" t="s">
        <v>1622</v>
      </c>
      <c r="DI156" t="s">
        <v>1622</v>
      </c>
      <c r="DJ156" t="s">
        <v>1622</v>
      </c>
      <c r="DK156" t="s">
        <v>1622</v>
      </c>
      <c r="DL156" t="s">
        <v>1622</v>
      </c>
      <c r="DM156" t="s">
        <v>1623</v>
      </c>
      <c r="DN156" t="s">
        <v>1621</v>
      </c>
      <c r="DO156" t="s">
        <v>1623</v>
      </c>
      <c r="DP156" t="s">
        <v>1623</v>
      </c>
      <c r="DQ156" t="s">
        <v>1623</v>
      </c>
      <c r="DR156" t="s">
        <v>1622</v>
      </c>
      <c r="DS156" t="s">
        <v>1621</v>
      </c>
      <c r="DT156" t="s">
        <v>1622</v>
      </c>
      <c r="DU156" t="s">
        <v>1621</v>
      </c>
      <c r="DV156" t="s">
        <v>1623</v>
      </c>
      <c r="DW156" t="s">
        <v>1622</v>
      </c>
      <c r="DX156" t="s">
        <v>1622</v>
      </c>
      <c r="DY156" t="s">
        <v>1623</v>
      </c>
      <c r="DZ156" t="s">
        <v>1623</v>
      </c>
      <c r="EA156" t="s">
        <v>1623</v>
      </c>
      <c r="EB156" t="s">
        <v>1621</v>
      </c>
      <c r="EC156" t="s">
        <v>1623</v>
      </c>
      <c r="ED156" t="s">
        <v>1622</v>
      </c>
      <c r="EE156" t="s">
        <v>1621</v>
      </c>
      <c r="EF156" t="s">
        <v>1622</v>
      </c>
      <c r="EG156" t="s">
        <v>1621</v>
      </c>
      <c r="EH156" t="s">
        <v>1623</v>
      </c>
      <c r="EI156" t="s">
        <v>1621</v>
      </c>
      <c r="EJ156" t="s">
        <v>1624</v>
      </c>
      <c r="EK156" t="s">
        <v>1624</v>
      </c>
      <c r="EL156" t="s">
        <v>1624</v>
      </c>
      <c r="EM156" t="s">
        <v>1624</v>
      </c>
      <c r="EN156" t="s">
        <v>1624</v>
      </c>
      <c r="EO156" t="s">
        <v>1624</v>
      </c>
      <c r="EP156">
        <v>42826</v>
      </c>
      <c r="EQ156">
        <v>42552</v>
      </c>
      <c r="ER156">
        <v>42552</v>
      </c>
      <c r="ES156">
        <v>42552</v>
      </c>
      <c r="ET156">
        <v>42826</v>
      </c>
      <c r="EU156">
        <v>42826</v>
      </c>
      <c r="EV156" t="s">
        <v>1659</v>
      </c>
      <c r="EW156">
        <v>29</v>
      </c>
      <c r="EX156">
        <v>0</v>
      </c>
      <c r="EY156">
        <v>0</v>
      </c>
      <c r="EZ156">
        <v>1</v>
      </c>
      <c r="FA156" t="s">
        <v>1628</v>
      </c>
      <c r="FB156" t="s">
        <v>1628</v>
      </c>
      <c r="FC156" t="s">
        <v>3476</v>
      </c>
    </row>
    <row r="157" spans="1:159">
      <c r="A157" t="s">
        <v>46</v>
      </c>
      <c r="B157" t="s">
        <v>45</v>
      </c>
      <c r="C157" t="s">
        <v>3477</v>
      </c>
      <c r="D157" t="s">
        <v>3478</v>
      </c>
      <c r="E157" t="s">
        <v>3479</v>
      </c>
      <c r="F157" t="s">
        <v>3480</v>
      </c>
      <c r="G157">
        <v>5</v>
      </c>
      <c r="H157">
        <v>1</v>
      </c>
      <c r="I157">
        <v>24</v>
      </c>
      <c r="J157">
        <v>5</v>
      </c>
      <c r="K157">
        <v>17</v>
      </c>
      <c r="L157">
        <v>9</v>
      </c>
      <c r="M157">
        <v>13</v>
      </c>
      <c r="N157">
        <v>67</v>
      </c>
      <c r="O157">
        <v>1</v>
      </c>
      <c r="P157" t="s">
        <v>1193</v>
      </c>
      <c r="Q157" t="s">
        <v>1612</v>
      </c>
      <c r="R157" t="s">
        <v>1612</v>
      </c>
      <c r="S157" t="s">
        <v>1193</v>
      </c>
      <c r="T157" t="s">
        <v>1193</v>
      </c>
      <c r="U157" t="s">
        <v>1193</v>
      </c>
      <c r="V157" t="s">
        <v>1193</v>
      </c>
      <c r="W157" t="s">
        <v>1193</v>
      </c>
      <c r="X157" t="s">
        <v>1193</v>
      </c>
      <c r="Y157" t="s">
        <v>1193</v>
      </c>
      <c r="Z157" t="s">
        <v>1193</v>
      </c>
      <c r="AA157" t="s">
        <v>1612</v>
      </c>
      <c r="AB157" t="s">
        <v>1612</v>
      </c>
      <c r="AC157" t="s">
        <v>1612</v>
      </c>
      <c r="AD157" t="s">
        <v>1612</v>
      </c>
      <c r="AE157" t="s">
        <v>1612</v>
      </c>
      <c r="AF157" t="s">
        <v>1612</v>
      </c>
      <c r="AG157" t="s">
        <v>1612</v>
      </c>
      <c r="AH157" t="s">
        <v>1612</v>
      </c>
      <c r="AI157" t="s">
        <v>1612</v>
      </c>
      <c r="AJ157" t="s">
        <v>1612</v>
      </c>
      <c r="AK157" t="s">
        <v>1612</v>
      </c>
      <c r="AL157" t="s">
        <v>1612</v>
      </c>
      <c r="AM157" t="s">
        <v>1612</v>
      </c>
      <c r="AN157" t="s">
        <v>1612</v>
      </c>
      <c r="AO157" t="s">
        <v>1612</v>
      </c>
      <c r="AP157" t="s">
        <v>1612</v>
      </c>
      <c r="AQ157">
        <v>13643</v>
      </c>
      <c r="AR157">
        <v>0</v>
      </c>
      <c r="AS157" t="s">
        <v>3481</v>
      </c>
      <c r="AT157" t="s">
        <v>402</v>
      </c>
      <c r="AU157">
        <v>11687750</v>
      </c>
      <c r="AV157">
        <v>8501750</v>
      </c>
      <c r="AW157">
        <v>8501750</v>
      </c>
      <c r="AX157">
        <v>8501750</v>
      </c>
      <c r="AY157">
        <v>3686000</v>
      </c>
      <c r="AZ157">
        <v>16753700</v>
      </c>
      <c r="BA157">
        <v>8376850</v>
      </c>
      <c r="BB157" t="s">
        <v>1613</v>
      </c>
      <c r="BC157">
        <v>9091750</v>
      </c>
      <c r="BD157">
        <v>8326750</v>
      </c>
      <c r="BE157">
        <v>8493750</v>
      </c>
      <c r="BF157">
        <v>11280750</v>
      </c>
      <c r="BG157">
        <v>8591660</v>
      </c>
      <c r="BH157">
        <v>8524852</v>
      </c>
      <c r="BI157">
        <v>8470732</v>
      </c>
      <c r="BJ157" t="s">
        <v>1613</v>
      </c>
      <c r="BK157" t="s">
        <v>3482</v>
      </c>
      <c r="BL157" t="s">
        <v>1214</v>
      </c>
      <c r="BM157" t="s">
        <v>3483</v>
      </c>
      <c r="BN157" t="s">
        <v>1214</v>
      </c>
      <c r="BO157" t="s">
        <v>3484</v>
      </c>
      <c r="BP157" t="s">
        <v>1214</v>
      </c>
      <c r="BQ157" t="s">
        <v>3485</v>
      </c>
      <c r="BR157" t="s">
        <v>1612</v>
      </c>
      <c r="BS157" t="s">
        <v>1217</v>
      </c>
      <c r="BT157" t="s">
        <v>3486</v>
      </c>
      <c r="BU157" t="s">
        <v>416</v>
      </c>
      <c r="BV157" t="s">
        <v>1193</v>
      </c>
      <c r="BW157" t="s">
        <v>1193</v>
      </c>
      <c r="BX157" t="s">
        <v>1193</v>
      </c>
      <c r="BY157" t="s">
        <v>1193</v>
      </c>
      <c r="BZ157" t="s">
        <v>1193</v>
      </c>
      <c r="CA157" t="s">
        <v>1193</v>
      </c>
      <c r="CB157" t="s">
        <v>422</v>
      </c>
      <c r="CC157" t="s">
        <v>422</v>
      </c>
      <c r="CD157" t="s">
        <v>422</v>
      </c>
      <c r="CE157" t="s">
        <v>422</v>
      </c>
      <c r="CF157" t="s">
        <v>422</v>
      </c>
      <c r="CG157" t="s">
        <v>422</v>
      </c>
      <c r="CH157" t="s">
        <v>3487</v>
      </c>
      <c r="CI157" t="s">
        <v>3083</v>
      </c>
      <c r="CJ157" t="s">
        <v>3083</v>
      </c>
      <c r="CK157" t="s">
        <v>3083</v>
      </c>
      <c r="CL157" t="s">
        <v>3083</v>
      </c>
      <c r="CM157" t="s">
        <v>3083</v>
      </c>
      <c r="CN157" t="s">
        <v>1193</v>
      </c>
      <c r="CO157" t="s">
        <v>1193</v>
      </c>
      <c r="CP157" t="s">
        <v>1193</v>
      </c>
      <c r="CQ157" t="s">
        <v>1193</v>
      </c>
      <c r="CR157" t="s">
        <v>1193</v>
      </c>
      <c r="CS157" t="s">
        <v>1193</v>
      </c>
      <c r="CT157" t="s">
        <v>1193</v>
      </c>
      <c r="CU157" t="s">
        <v>1193</v>
      </c>
      <c r="CV157" t="s">
        <v>1193</v>
      </c>
      <c r="CW157" t="s">
        <v>1193</v>
      </c>
      <c r="CX157" t="s">
        <v>1193</v>
      </c>
      <c r="CY157" t="s">
        <v>1193</v>
      </c>
      <c r="CZ157" t="s">
        <v>1621</v>
      </c>
      <c r="DA157" t="s">
        <v>1621</v>
      </c>
      <c r="DB157" t="s">
        <v>1623</v>
      </c>
      <c r="DC157" t="s">
        <v>1621</v>
      </c>
      <c r="DD157" t="s">
        <v>1621</v>
      </c>
      <c r="DE157" t="s">
        <v>1621</v>
      </c>
      <c r="DF157" t="s">
        <v>1621</v>
      </c>
      <c r="DG157" t="s">
        <v>1621</v>
      </c>
      <c r="DH157" t="s">
        <v>1622</v>
      </c>
      <c r="DI157" t="s">
        <v>1621</v>
      </c>
      <c r="DJ157" t="s">
        <v>1622</v>
      </c>
      <c r="DK157" t="s">
        <v>1621</v>
      </c>
      <c r="DL157" t="s">
        <v>1622</v>
      </c>
      <c r="DM157" t="s">
        <v>1622</v>
      </c>
      <c r="DN157" t="s">
        <v>1621</v>
      </c>
      <c r="DO157" t="s">
        <v>1622</v>
      </c>
      <c r="DP157" t="s">
        <v>1622</v>
      </c>
      <c r="DQ157" t="s">
        <v>1622</v>
      </c>
      <c r="DR157" t="s">
        <v>1621</v>
      </c>
      <c r="DS157" t="s">
        <v>1622</v>
      </c>
      <c r="DT157" t="s">
        <v>1622</v>
      </c>
      <c r="DU157" t="s">
        <v>1622</v>
      </c>
      <c r="DV157" t="s">
        <v>1622</v>
      </c>
      <c r="DW157" t="s">
        <v>1622</v>
      </c>
      <c r="DX157" t="s">
        <v>1622</v>
      </c>
      <c r="DY157" t="s">
        <v>1622</v>
      </c>
      <c r="DZ157" t="s">
        <v>1622</v>
      </c>
      <c r="EA157" t="s">
        <v>1622</v>
      </c>
      <c r="EB157" t="s">
        <v>1622</v>
      </c>
      <c r="EC157" t="s">
        <v>1622</v>
      </c>
      <c r="ED157" t="s">
        <v>1621</v>
      </c>
      <c r="EE157" t="s">
        <v>1621</v>
      </c>
      <c r="EF157" t="s">
        <v>1621</v>
      </c>
      <c r="EG157" t="s">
        <v>1621</v>
      </c>
      <c r="EH157" t="s">
        <v>1623</v>
      </c>
      <c r="EI157" t="s">
        <v>1621</v>
      </c>
      <c r="EJ157" t="s">
        <v>1657</v>
      </c>
      <c r="EK157" t="s">
        <v>1657</v>
      </c>
      <c r="EL157" t="s">
        <v>1657</v>
      </c>
      <c r="EM157" t="s">
        <v>1657</v>
      </c>
      <c r="EN157" t="s">
        <v>1657</v>
      </c>
      <c r="EO157" t="s">
        <v>1657</v>
      </c>
      <c r="EP157">
        <v>0</v>
      </c>
      <c r="EQ157">
        <v>0</v>
      </c>
      <c r="ER157">
        <v>0</v>
      </c>
      <c r="ES157">
        <v>0</v>
      </c>
      <c r="ET157">
        <v>0</v>
      </c>
      <c r="EU157">
        <v>0</v>
      </c>
      <c r="EV157" t="s">
        <v>1626</v>
      </c>
      <c r="EW157">
        <v>8</v>
      </c>
      <c r="EX157">
        <v>1</v>
      </c>
      <c r="EY157">
        <v>0</v>
      </c>
      <c r="EZ157">
        <v>1</v>
      </c>
      <c r="FA157" t="s">
        <v>1675</v>
      </c>
      <c r="FB157" t="s">
        <v>1675</v>
      </c>
      <c r="FC157" t="s">
        <v>3488</v>
      </c>
    </row>
    <row r="158" spans="1:159">
      <c r="A158" t="s">
        <v>41</v>
      </c>
      <c r="B158" t="s">
        <v>40</v>
      </c>
      <c r="C158" t="s">
        <v>3489</v>
      </c>
      <c r="D158" t="s">
        <v>3490</v>
      </c>
      <c r="E158" t="s">
        <v>3491</v>
      </c>
      <c r="F158" t="s">
        <v>3492</v>
      </c>
      <c r="G158">
        <v>5</v>
      </c>
      <c r="H158">
        <v>1</v>
      </c>
      <c r="I158">
        <v>24</v>
      </c>
      <c r="J158">
        <v>5</v>
      </c>
      <c r="K158">
        <v>17</v>
      </c>
      <c r="L158">
        <v>9</v>
      </c>
      <c r="M158">
        <v>13</v>
      </c>
      <c r="N158">
        <v>67</v>
      </c>
      <c r="O158">
        <v>1</v>
      </c>
      <c r="P158" t="s">
        <v>1194</v>
      </c>
      <c r="Q158" t="s">
        <v>1193</v>
      </c>
      <c r="R158">
        <v>42429</v>
      </c>
      <c r="S158" t="s">
        <v>1193</v>
      </c>
      <c r="T158" t="s">
        <v>1193</v>
      </c>
      <c r="U158" t="s">
        <v>1196</v>
      </c>
      <c r="V158" t="s">
        <v>1193</v>
      </c>
      <c r="W158" t="s">
        <v>1193</v>
      </c>
      <c r="X158" t="s">
        <v>1193</v>
      </c>
      <c r="Y158" t="s">
        <v>1193</v>
      </c>
      <c r="Z158" t="s">
        <v>1193</v>
      </c>
      <c r="AA158" t="s">
        <v>1612</v>
      </c>
      <c r="AB158" t="s">
        <v>1612</v>
      </c>
      <c r="AC158">
        <v>42551</v>
      </c>
      <c r="AD158" t="s">
        <v>1612</v>
      </c>
      <c r="AE158" t="s">
        <v>1612</v>
      </c>
      <c r="AF158" t="s">
        <v>1612</v>
      </c>
      <c r="AG158" t="s">
        <v>1612</v>
      </c>
      <c r="AH158" t="s">
        <v>1612</v>
      </c>
      <c r="AI158" t="s">
        <v>1612</v>
      </c>
      <c r="AJ158" t="s">
        <v>1612</v>
      </c>
      <c r="AK158" t="s">
        <v>3493</v>
      </c>
      <c r="AL158" t="s">
        <v>1612</v>
      </c>
      <c r="AM158" t="s">
        <v>1612</v>
      </c>
      <c r="AN158" t="s">
        <v>1612</v>
      </c>
      <c r="AO158" t="s">
        <v>1612</v>
      </c>
      <c r="AP158" t="s">
        <v>1612</v>
      </c>
      <c r="AQ158">
        <v>5618</v>
      </c>
      <c r="AR158">
        <v>0</v>
      </c>
      <c r="AS158" t="s">
        <v>1714</v>
      </c>
      <c r="AT158" t="s">
        <v>403</v>
      </c>
      <c r="AU158">
        <v>5072000</v>
      </c>
      <c r="AV158">
        <v>0</v>
      </c>
      <c r="AW158">
        <v>0</v>
      </c>
      <c r="AX158">
        <v>7055000</v>
      </c>
      <c r="AY158">
        <v>5072000</v>
      </c>
      <c r="AZ158">
        <v>0</v>
      </c>
      <c r="BA158">
        <v>0</v>
      </c>
      <c r="BB158" t="s">
        <v>1714</v>
      </c>
      <c r="BC158">
        <v>3031750</v>
      </c>
      <c r="BD158">
        <v>3031750</v>
      </c>
      <c r="BE158">
        <v>3031750</v>
      </c>
      <c r="BF158">
        <v>3031750</v>
      </c>
      <c r="BG158">
        <v>3031750</v>
      </c>
      <c r="BH158">
        <v>3031750</v>
      </c>
      <c r="BI158">
        <v>3031750</v>
      </c>
      <c r="BJ158" t="s">
        <v>1714</v>
      </c>
      <c r="BK158" t="s">
        <v>1714</v>
      </c>
      <c r="BL158" t="s">
        <v>1216</v>
      </c>
      <c r="BM158" t="s">
        <v>3494</v>
      </c>
      <c r="BN158" t="s">
        <v>1217</v>
      </c>
      <c r="BO158" t="s">
        <v>3495</v>
      </c>
      <c r="BP158" t="s">
        <v>1216</v>
      </c>
      <c r="BQ158" t="s">
        <v>3496</v>
      </c>
      <c r="BR158" t="s">
        <v>1612</v>
      </c>
      <c r="BS158" t="s">
        <v>1214</v>
      </c>
      <c r="BT158" t="s">
        <v>3497</v>
      </c>
      <c r="BU158" t="s">
        <v>418</v>
      </c>
      <c r="BV158" t="s">
        <v>1193</v>
      </c>
      <c r="BW158" t="s">
        <v>1194</v>
      </c>
      <c r="BX158" t="s">
        <v>1193</v>
      </c>
      <c r="BY158" t="s">
        <v>1193</v>
      </c>
      <c r="BZ158" t="s">
        <v>1193</v>
      </c>
      <c r="CA158" t="s">
        <v>1193</v>
      </c>
      <c r="CB158" t="s">
        <v>425</v>
      </c>
      <c r="CC158" t="s">
        <v>1612</v>
      </c>
      <c r="CD158" t="s">
        <v>425</v>
      </c>
      <c r="CE158" t="s">
        <v>424</v>
      </c>
      <c r="CF158" t="s">
        <v>424</v>
      </c>
      <c r="CG158" t="s">
        <v>425</v>
      </c>
      <c r="CH158" t="s">
        <v>3498</v>
      </c>
      <c r="CI158" t="s">
        <v>1612</v>
      </c>
      <c r="CJ158" t="s">
        <v>3499</v>
      </c>
      <c r="CK158" t="s">
        <v>3500</v>
      </c>
      <c r="CL158" t="s">
        <v>3501</v>
      </c>
      <c r="CM158" t="s">
        <v>3083</v>
      </c>
      <c r="CN158" t="s">
        <v>1193</v>
      </c>
      <c r="CO158" t="s">
        <v>1193</v>
      </c>
      <c r="CP158" t="s">
        <v>1193</v>
      </c>
      <c r="CQ158" t="s">
        <v>1193</v>
      </c>
      <c r="CR158" t="s">
        <v>1193</v>
      </c>
      <c r="CS158" t="s">
        <v>1193</v>
      </c>
      <c r="CT158" t="s">
        <v>1193</v>
      </c>
      <c r="CU158" t="s">
        <v>1193</v>
      </c>
      <c r="CV158" t="s">
        <v>1193</v>
      </c>
      <c r="CW158" t="s">
        <v>1193</v>
      </c>
      <c r="CX158" t="s">
        <v>1193</v>
      </c>
      <c r="CY158" t="s">
        <v>1193</v>
      </c>
      <c r="CZ158" t="s">
        <v>1622</v>
      </c>
      <c r="DA158" t="s">
        <v>1622</v>
      </c>
      <c r="DB158" t="s">
        <v>1622</v>
      </c>
      <c r="DC158" t="s">
        <v>1622</v>
      </c>
      <c r="DD158" t="s">
        <v>1623</v>
      </c>
      <c r="DE158" t="s">
        <v>1623</v>
      </c>
      <c r="DF158" t="s">
        <v>1622</v>
      </c>
      <c r="DG158" t="s">
        <v>1622</v>
      </c>
      <c r="DH158" t="s">
        <v>1622</v>
      </c>
      <c r="DI158" t="s">
        <v>1622</v>
      </c>
      <c r="DJ158" t="s">
        <v>1623</v>
      </c>
      <c r="DK158" t="s">
        <v>1623</v>
      </c>
      <c r="DL158" t="s">
        <v>1623</v>
      </c>
      <c r="DM158" t="s">
        <v>1623</v>
      </c>
      <c r="DN158" t="s">
        <v>1622</v>
      </c>
      <c r="DO158" t="s">
        <v>1623</v>
      </c>
      <c r="DP158" t="s">
        <v>1623</v>
      </c>
      <c r="DQ158" t="s">
        <v>1623</v>
      </c>
      <c r="DR158" t="s">
        <v>1622</v>
      </c>
      <c r="DS158" t="s">
        <v>1623</v>
      </c>
      <c r="DT158" t="s">
        <v>1623</v>
      </c>
      <c r="DU158" t="s">
        <v>1622</v>
      </c>
      <c r="DV158" t="s">
        <v>1623</v>
      </c>
      <c r="DW158" t="s">
        <v>1623</v>
      </c>
      <c r="DX158" t="s">
        <v>1623</v>
      </c>
      <c r="DY158" t="s">
        <v>1623</v>
      </c>
      <c r="DZ158" t="s">
        <v>1623</v>
      </c>
      <c r="EA158" t="s">
        <v>1623</v>
      </c>
      <c r="EB158" t="s">
        <v>1622</v>
      </c>
      <c r="EC158" t="s">
        <v>1623</v>
      </c>
      <c r="ED158" t="s">
        <v>1623</v>
      </c>
      <c r="EE158" t="s">
        <v>1623</v>
      </c>
      <c r="EF158" t="s">
        <v>1623</v>
      </c>
      <c r="EG158" t="s">
        <v>1623</v>
      </c>
      <c r="EH158" t="s">
        <v>1623</v>
      </c>
      <c r="EI158" t="s">
        <v>1622</v>
      </c>
      <c r="EJ158" t="s">
        <v>1625</v>
      </c>
      <c r="EK158" t="s">
        <v>1625</v>
      </c>
      <c r="EL158" t="s">
        <v>1625</v>
      </c>
      <c r="EM158" t="s">
        <v>1625</v>
      </c>
      <c r="EN158" t="s">
        <v>1625</v>
      </c>
      <c r="EO158" t="s">
        <v>1625</v>
      </c>
      <c r="EP158">
        <v>42522</v>
      </c>
      <c r="EQ158">
        <v>42522</v>
      </c>
      <c r="ER158">
        <v>42522</v>
      </c>
      <c r="ES158">
        <v>42522</v>
      </c>
      <c r="ET158">
        <v>42522</v>
      </c>
      <c r="EU158">
        <v>42522</v>
      </c>
      <c r="EV158" t="s">
        <v>1659</v>
      </c>
      <c r="EW158">
        <v>5</v>
      </c>
      <c r="EX158">
        <v>4</v>
      </c>
      <c r="EY158">
        <v>1</v>
      </c>
      <c r="EZ158">
        <v>1</v>
      </c>
      <c r="FA158" t="s">
        <v>1627</v>
      </c>
      <c r="FB158" t="s">
        <v>1627</v>
      </c>
      <c r="FC158" t="s">
        <v>3502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87"/>
  <sheetViews>
    <sheetView topLeftCell="A28" zoomScale="70" zoomScaleNormal="70" workbookViewId="0">
      <selection activeCell="A40" sqref="A40:XFD40"/>
    </sheetView>
  </sheetViews>
  <sheetFormatPr defaultRowHeight="15"/>
  <cols>
    <col min="2" max="2" width="15.140625" customWidth="1"/>
    <col min="4" max="4" width="14.7109375" customWidth="1"/>
    <col min="5" max="5" width="51.42578125" bestFit="1" customWidth="1"/>
    <col min="6" max="41" width="12.7109375" customWidth="1"/>
    <col min="42" max="50" width="9.140625" customWidth="1"/>
    <col min="51" max="66" width="13.28515625" customWidth="1"/>
    <col min="67" max="77" width="9.140625" customWidth="1"/>
    <col min="81" max="81" width="9.140625" customWidth="1"/>
    <col min="84" max="92" width="9.140625" customWidth="1"/>
    <col min="140" max="142" width="9.140625" customWidth="1"/>
  </cols>
  <sheetData>
    <row r="1" spans="1:123">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c r="AI1">
        <v>32</v>
      </c>
      <c r="AJ1">
        <v>33</v>
      </c>
      <c r="AK1">
        <v>34</v>
      </c>
      <c r="AL1">
        <v>35</v>
      </c>
      <c r="AM1">
        <v>36</v>
      </c>
      <c r="AN1">
        <v>37</v>
      </c>
      <c r="AO1">
        <v>38</v>
      </c>
      <c r="AP1">
        <v>39</v>
      </c>
      <c r="AQ1">
        <v>40</v>
      </c>
      <c r="AR1">
        <v>41</v>
      </c>
      <c r="AS1">
        <v>42</v>
      </c>
      <c r="AT1">
        <v>43</v>
      </c>
      <c r="AU1">
        <v>44</v>
      </c>
      <c r="AV1">
        <v>45</v>
      </c>
      <c r="AW1">
        <v>46</v>
      </c>
      <c r="AX1">
        <v>47</v>
      </c>
      <c r="AY1">
        <v>48</v>
      </c>
      <c r="AZ1">
        <v>49</v>
      </c>
      <c r="BA1">
        <v>50</v>
      </c>
      <c r="BB1">
        <v>51</v>
      </c>
      <c r="BC1">
        <v>52</v>
      </c>
      <c r="BD1">
        <v>53</v>
      </c>
      <c r="BE1">
        <v>54</v>
      </c>
      <c r="BF1">
        <v>55</v>
      </c>
      <c r="BG1">
        <v>56</v>
      </c>
      <c r="BH1">
        <v>57</v>
      </c>
      <c r="BI1">
        <v>58</v>
      </c>
      <c r="BJ1">
        <v>59</v>
      </c>
      <c r="BK1">
        <v>60</v>
      </c>
      <c r="BL1">
        <v>61</v>
      </c>
      <c r="BM1">
        <v>62</v>
      </c>
      <c r="BN1">
        <v>63</v>
      </c>
      <c r="BO1">
        <v>64</v>
      </c>
      <c r="BP1">
        <v>65</v>
      </c>
      <c r="BQ1">
        <v>66</v>
      </c>
      <c r="BR1">
        <v>67</v>
      </c>
      <c r="BS1">
        <v>68</v>
      </c>
      <c r="BT1">
        <v>69</v>
      </c>
      <c r="BU1">
        <v>70</v>
      </c>
      <c r="BV1">
        <v>71</v>
      </c>
      <c r="BW1">
        <v>72</v>
      </c>
      <c r="BX1">
        <v>73</v>
      </c>
      <c r="BY1">
        <v>74</v>
      </c>
      <c r="BZ1">
        <v>75</v>
      </c>
      <c r="CA1">
        <v>76</v>
      </c>
      <c r="CB1">
        <v>77</v>
      </c>
      <c r="CC1">
        <v>78</v>
      </c>
      <c r="CD1">
        <v>79</v>
      </c>
      <c r="CE1">
        <v>80</v>
      </c>
      <c r="CF1">
        <v>81</v>
      </c>
      <c r="CG1">
        <v>82</v>
      </c>
      <c r="CH1">
        <v>83</v>
      </c>
      <c r="CI1">
        <v>84</v>
      </c>
      <c r="CJ1">
        <v>85</v>
      </c>
      <c r="CK1">
        <v>86</v>
      </c>
      <c r="CL1">
        <v>87</v>
      </c>
      <c r="CM1">
        <v>88</v>
      </c>
      <c r="CN1">
        <v>89</v>
      </c>
      <c r="CO1">
        <v>90</v>
      </c>
      <c r="CP1">
        <v>91</v>
      </c>
      <c r="CQ1">
        <v>92</v>
      </c>
      <c r="CR1">
        <v>93</v>
      </c>
      <c r="CS1">
        <v>94</v>
      </c>
      <c r="CT1">
        <v>95</v>
      </c>
      <c r="CU1">
        <v>96</v>
      </c>
      <c r="CV1">
        <v>97</v>
      </c>
      <c r="CW1">
        <v>98</v>
      </c>
      <c r="CX1">
        <v>99</v>
      </c>
      <c r="CY1">
        <v>100</v>
      </c>
      <c r="CZ1">
        <v>101</v>
      </c>
      <c r="DA1">
        <v>102</v>
      </c>
      <c r="DB1">
        <v>103</v>
      </c>
      <c r="DC1">
        <v>104</v>
      </c>
      <c r="DD1">
        <v>105</v>
      </c>
      <c r="DE1">
        <v>106</v>
      </c>
      <c r="DF1">
        <v>107</v>
      </c>
      <c r="DG1">
        <v>108</v>
      </c>
      <c r="DH1">
        <v>109</v>
      </c>
      <c r="DI1">
        <v>110</v>
      </c>
      <c r="DJ1">
        <v>111</v>
      </c>
      <c r="DK1">
        <v>112</v>
      </c>
      <c r="DL1">
        <v>113</v>
      </c>
      <c r="DM1">
        <v>114</v>
      </c>
      <c r="DN1">
        <v>115</v>
      </c>
      <c r="DO1">
        <v>116</v>
      </c>
      <c r="DP1">
        <v>117</v>
      </c>
      <c r="DQ1">
        <v>118</v>
      </c>
      <c r="DR1">
        <v>119</v>
      </c>
      <c r="DS1">
        <v>120</v>
      </c>
    </row>
    <row r="5" spans="1:123">
      <c r="E5" s="106"/>
    </row>
    <row r="6" spans="1:123">
      <c r="AP6" s="236" t="s">
        <v>3519</v>
      </c>
    </row>
    <row r="7" spans="1:123">
      <c r="E7" s="106"/>
      <c r="AP7">
        <v>16</v>
      </c>
      <c r="CC7" s="397"/>
      <c r="CN7" s="107"/>
      <c r="CO7" s="107"/>
      <c r="CT7" s="107"/>
      <c r="CU7" s="107"/>
      <c r="CZ7" s="107"/>
      <c r="DA7" s="107"/>
      <c r="DL7" s="107"/>
      <c r="DM7" s="107"/>
    </row>
    <row r="8" spans="1:123">
      <c r="F8">
        <v>26</v>
      </c>
      <c r="G8">
        <v>27</v>
      </c>
      <c r="H8">
        <v>28</v>
      </c>
      <c r="I8">
        <v>29</v>
      </c>
      <c r="J8">
        <v>41</v>
      </c>
      <c r="K8">
        <v>42</v>
      </c>
      <c r="L8">
        <v>43</v>
      </c>
      <c r="M8">
        <v>44</v>
      </c>
      <c r="N8">
        <v>22</v>
      </c>
      <c r="O8">
        <v>23</v>
      </c>
      <c r="P8">
        <v>24</v>
      </c>
      <c r="Q8">
        <v>25</v>
      </c>
      <c r="R8">
        <v>45</v>
      </c>
      <c r="S8">
        <v>46</v>
      </c>
      <c r="T8">
        <v>47</v>
      </c>
      <c r="U8">
        <v>48</v>
      </c>
      <c r="V8">
        <v>10</v>
      </c>
      <c r="W8">
        <v>11</v>
      </c>
      <c r="X8">
        <v>12</v>
      </c>
      <c r="Y8">
        <v>13</v>
      </c>
      <c r="Z8">
        <v>10</v>
      </c>
      <c r="AA8">
        <v>11</v>
      </c>
      <c r="AB8">
        <v>12</v>
      </c>
      <c r="AC8">
        <v>13</v>
      </c>
      <c r="AD8">
        <v>6</v>
      </c>
      <c r="AE8">
        <v>7</v>
      </c>
      <c r="AF8">
        <v>8</v>
      </c>
      <c r="AG8">
        <v>9</v>
      </c>
      <c r="AP8">
        <v>17</v>
      </c>
      <c r="AQ8">
        <v>19</v>
      </c>
      <c r="AR8">
        <v>20</v>
      </c>
      <c r="AS8">
        <v>21</v>
      </c>
      <c r="AT8">
        <v>22</v>
      </c>
      <c r="AU8">
        <v>23</v>
      </c>
      <c r="AV8">
        <v>24</v>
      </c>
      <c r="AW8">
        <v>25</v>
      </c>
      <c r="AX8">
        <v>26</v>
      </c>
      <c r="AY8">
        <v>47</v>
      </c>
      <c r="AZ8">
        <v>48</v>
      </c>
      <c r="BA8">
        <v>49</v>
      </c>
      <c r="BB8">
        <v>50</v>
      </c>
      <c r="BC8">
        <v>51</v>
      </c>
      <c r="BD8">
        <v>52</v>
      </c>
      <c r="BE8">
        <v>53</v>
      </c>
      <c r="BF8">
        <v>54</v>
      </c>
      <c r="BG8">
        <v>55</v>
      </c>
      <c r="BH8">
        <v>56</v>
      </c>
      <c r="BI8">
        <v>57</v>
      </c>
      <c r="BJ8">
        <v>58</v>
      </c>
      <c r="BK8">
        <v>59</v>
      </c>
      <c r="BL8">
        <v>60</v>
      </c>
      <c r="BM8">
        <v>61</v>
      </c>
      <c r="BN8">
        <v>62</v>
      </c>
      <c r="BO8">
        <v>63</v>
      </c>
      <c r="BP8">
        <v>160</v>
      </c>
      <c r="BQ8">
        <v>161</v>
      </c>
      <c r="BR8">
        <v>162</v>
      </c>
      <c r="BS8">
        <v>163</v>
      </c>
      <c r="BT8">
        <v>164</v>
      </c>
      <c r="BU8">
        <v>165</v>
      </c>
      <c r="BV8">
        <v>166</v>
      </c>
      <c r="BW8">
        <v>167</v>
      </c>
      <c r="BX8">
        <v>168</v>
      </c>
      <c r="BY8">
        <v>169</v>
      </c>
      <c r="BZ8">
        <v>170</v>
      </c>
      <c r="CA8">
        <v>171</v>
      </c>
      <c r="CB8">
        <v>172</v>
      </c>
      <c r="CC8">
        <v>173</v>
      </c>
      <c r="CD8">
        <v>174</v>
      </c>
      <c r="CE8">
        <v>175</v>
      </c>
      <c r="CF8">
        <v>176</v>
      </c>
      <c r="CG8">
        <v>177</v>
      </c>
      <c r="CH8">
        <v>178</v>
      </c>
      <c r="CI8">
        <v>179</v>
      </c>
      <c r="CJ8">
        <v>180</v>
      </c>
      <c r="CK8">
        <v>181</v>
      </c>
      <c r="CL8">
        <v>182</v>
      </c>
      <c r="CM8">
        <v>183</v>
      </c>
      <c r="CN8">
        <v>184</v>
      </c>
      <c r="CO8">
        <v>185</v>
      </c>
      <c r="CP8">
        <v>186</v>
      </c>
      <c r="CQ8">
        <v>187</v>
      </c>
      <c r="CR8">
        <v>188</v>
      </c>
      <c r="CS8">
        <v>189</v>
      </c>
      <c r="CT8">
        <v>190</v>
      </c>
      <c r="CU8">
        <v>191</v>
      </c>
      <c r="CV8">
        <v>192</v>
      </c>
      <c r="CW8">
        <v>193</v>
      </c>
      <c r="CX8">
        <v>194</v>
      </c>
      <c r="CY8">
        <v>195</v>
      </c>
      <c r="CZ8">
        <v>196</v>
      </c>
      <c r="DA8">
        <v>197</v>
      </c>
      <c r="DB8">
        <v>198</v>
      </c>
      <c r="DC8">
        <v>199</v>
      </c>
      <c r="DD8">
        <v>200</v>
      </c>
      <c r="DE8">
        <v>201</v>
      </c>
      <c r="DF8">
        <v>202</v>
      </c>
      <c r="DG8">
        <v>203</v>
      </c>
      <c r="DH8">
        <v>204</v>
      </c>
      <c r="DI8">
        <v>205</v>
      </c>
      <c r="DJ8">
        <v>206</v>
      </c>
      <c r="DK8">
        <v>207</v>
      </c>
      <c r="DL8">
        <v>208</v>
      </c>
      <c r="DM8">
        <v>209</v>
      </c>
      <c r="DN8">
        <v>210</v>
      </c>
      <c r="DO8">
        <v>211</v>
      </c>
      <c r="DP8">
        <v>212</v>
      </c>
      <c r="DQ8">
        <v>213</v>
      </c>
      <c r="DR8">
        <v>214</v>
      </c>
      <c r="DS8">
        <v>215</v>
      </c>
    </row>
    <row r="9" spans="1:123" ht="15" customHeight="1">
      <c r="F9" s="674" t="s">
        <v>24</v>
      </c>
      <c r="G9" s="674"/>
      <c r="H9" s="674"/>
      <c r="I9" s="674"/>
      <c r="J9" s="674" t="s">
        <v>23</v>
      </c>
      <c r="K9" s="674"/>
      <c r="L9" s="674"/>
      <c r="M9" s="674"/>
      <c r="N9" s="675" t="s">
        <v>398</v>
      </c>
      <c r="O9" s="675"/>
      <c r="P9" s="675"/>
      <c r="Q9" s="675"/>
      <c r="R9" s="673" t="s">
        <v>400</v>
      </c>
      <c r="S9" s="673"/>
      <c r="T9" s="673"/>
      <c r="U9" s="673"/>
      <c r="V9" s="673" t="s">
        <v>3520</v>
      </c>
      <c r="W9" s="673"/>
      <c r="X9" s="673"/>
      <c r="Y9" s="673"/>
      <c r="Z9" s="673" t="s">
        <v>3521</v>
      </c>
      <c r="AA9" s="673"/>
      <c r="AB9" s="673"/>
      <c r="AC9" s="673"/>
      <c r="AD9" s="673" t="s">
        <v>3523</v>
      </c>
      <c r="AE9" s="673"/>
      <c r="AF9" s="673"/>
      <c r="AG9" s="673"/>
      <c r="AH9" s="673" t="s">
        <v>3522</v>
      </c>
      <c r="AI9" s="673"/>
      <c r="AJ9" s="673"/>
      <c r="AK9" s="673"/>
      <c r="AL9" s="673" t="s">
        <v>3524</v>
      </c>
      <c r="AM9" s="673"/>
      <c r="AN9" s="673"/>
      <c r="AO9" s="673"/>
      <c r="BP9" s="264" t="s">
        <v>1193</v>
      </c>
      <c r="BQ9" s="264" t="s">
        <v>1194</v>
      </c>
      <c r="BR9" s="264" t="s">
        <v>1301</v>
      </c>
      <c r="BS9" s="264" t="s">
        <v>1193</v>
      </c>
      <c r="BT9" s="264" t="s">
        <v>1194</v>
      </c>
      <c r="BU9" s="264" t="s">
        <v>1301</v>
      </c>
      <c r="BV9" s="264" t="s">
        <v>1195</v>
      </c>
      <c r="BW9" s="264" t="s">
        <v>1301</v>
      </c>
      <c r="BX9" s="110" t="s">
        <v>1193</v>
      </c>
      <c r="BY9" s="110" t="s">
        <v>1194</v>
      </c>
      <c r="BZ9" s="110" t="s">
        <v>1196</v>
      </c>
      <c r="CA9" s="110" t="s">
        <v>1301</v>
      </c>
      <c r="CB9" s="110" t="s">
        <v>1195</v>
      </c>
      <c r="CC9" s="110" t="s">
        <v>1301</v>
      </c>
      <c r="CD9" s="110" t="s">
        <v>1193</v>
      </c>
      <c r="CE9" s="110" t="s">
        <v>1194</v>
      </c>
      <c r="CF9" s="110" t="s">
        <v>1196</v>
      </c>
      <c r="CG9" s="110" t="s">
        <v>1301</v>
      </c>
      <c r="CH9" s="110" t="s">
        <v>1195</v>
      </c>
      <c r="CI9" s="110" t="s">
        <v>1301</v>
      </c>
      <c r="CJ9" s="110" t="s">
        <v>1193</v>
      </c>
      <c r="CK9" s="110" t="s">
        <v>1194</v>
      </c>
      <c r="CL9" s="110" t="s">
        <v>1196</v>
      </c>
      <c r="CM9" s="110" t="s">
        <v>1301</v>
      </c>
      <c r="CN9" s="110" t="s">
        <v>1195</v>
      </c>
      <c r="CO9" s="110" t="s">
        <v>1301</v>
      </c>
      <c r="CP9" s="110" t="s">
        <v>1193</v>
      </c>
      <c r="CQ9" s="110" t="s">
        <v>1194</v>
      </c>
      <c r="CR9" s="110" t="s">
        <v>1196</v>
      </c>
      <c r="CS9" s="110" t="s">
        <v>1301</v>
      </c>
      <c r="CT9" s="110" t="s">
        <v>1195</v>
      </c>
      <c r="CU9" s="110" t="s">
        <v>1301</v>
      </c>
      <c r="CV9" s="110" t="s">
        <v>1193</v>
      </c>
      <c r="CW9" s="110" t="s">
        <v>1194</v>
      </c>
      <c r="CX9" s="110" t="s">
        <v>1196</v>
      </c>
      <c r="CY9" s="110" t="s">
        <v>1301</v>
      </c>
      <c r="CZ9" s="110" t="s">
        <v>1195</v>
      </c>
      <c r="DA9" s="110" t="s">
        <v>1301</v>
      </c>
      <c r="DB9" s="110" t="s">
        <v>1193</v>
      </c>
      <c r="DC9" s="110" t="s">
        <v>1194</v>
      </c>
      <c r="DD9" s="110" t="s">
        <v>1196</v>
      </c>
      <c r="DE9" s="110" t="s">
        <v>1301</v>
      </c>
      <c r="DF9" s="110" t="s">
        <v>1195</v>
      </c>
      <c r="DG9" s="110" t="s">
        <v>1301</v>
      </c>
      <c r="DH9" s="110" t="s">
        <v>1193</v>
      </c>
      <c r="DI9" s="110" t="s">
        <v>1194</v>
      </c>
      <c r="DJ9" s="110" t="s">
        <v>1196</v>
      </c>
      <c r="DK9" s="110" t="s">
        <v>1301</v>
      </c>
      <c r="DL9" s="110" t="s">
        <v>1195</v>
      </c>
      <c r="DM9" s="110" t="s">
        <v>1301</v>
      </c>
      <c r="DN9" s="110" t="s">
        <v>1193</v>
      </c>
      <c r="DO9" s="110" t="s">
        <v>1194</v>
      </c>
      <c r="DP9" s="110" t="s">
        <v>1196</v>
      </c>
      <c r="DQ9" s="110" t="s">
        <v>1301</v>
      </c>
      <c r="DR9" s="110" t="s">
        <v>1195</v>
      </c>
      <c r="DS9" s="110" t="s">
        <v>1301</v>
      </c>
    </row>
    <row r="10" spans="1:123" ht="21.75" customHeight="1">
      <c r="A10" s="75" t="s">
        <v>376</v>
      </c>
      <c r="B10" s="75" t="s">
        <v>375</v>
      </c>
      <c r="C10" s="75" t="s">
        <v>374</v>
      </c>
      <c r="D10" s="106" t="s">
        <v>382</v>
      </c>
      <c r="E10" s="106" t="s">
        <v>381</v>
      </c>
      <c r="F10" s="589" t="s">
        <v>389</v>
      </c>
      <c r="G10" s="589" t="s">
        <v>390</v>
      </c>
      <c r="H10" s="589" t="s">
        <v>391</v>
      </c>
      <c r="I10" s="589" t="s">
        <v>392</v>
      </c>
      <c r="J10" s="589" t="s">
        <v>389</v>
      </c>
      <c r="K10" s="589" t="s">
        <v>390</v>
      </c>
      <c r="L10" s="589" t="s">
        <v>391</v>
      </c>
      <c r="M10" s="589" t="s">
        <v>392</v>
      </c>
      <c r="N10" s="590" t="s">
        <v>389</v>
      </c>
      <c r="O10" s="590" t="s">
        <v>390</v>
      </c>
      <c r="P10" s="590" t="s">
        <v>391</v>
      </c>
      <c r="Q10" s="590" t="s">
        <v>392</v>
      </c>
      <c r="R10" t="s">
        <v>389</v>
      </c>
      <c r="S10" t="s">
        <v>390</v>
      </c>
      <c r="T10" t="s">
        <v>391</v>
      </c>
      <c r="U10" t="s">
        <v>392</v>
      </c>
      <c r="V10" t="s">
        <v>389</v>
      </c>
      <c r="W10" t="s">
        <v>390</v>
      </c>
      <c r="X10" t="s">
        <v>391</v>
      </c>
      <c r="Y10" t="s">
        <v>392</v>
      </c>
      <c r="Z10" t="s">
        <v>389</v>
      </c>
      <c r="AA10" t="s">
        <v>390</v>
      </c>
      <c r="AB10" t="s">
        <v>391</v>
      </c>
      <c r="AC10" t="s">
        <v>392</v>
      </c>
      <c r="AD10" t="s">
        <v>394</v>
      </c>
      <c r="AE10" t="s">
        <v>395</v>
      </c>
      <c r="AF10" t="s">
        <v>396</v>
      </c>
      <c r="AG10" t="s">
        <v>397</v>
      </c>
      <c r="AH10" t="s">
        <v>389</v>
      </c>
      <c r="AI10" t="s">
        <v>390</v>
      </c>
      <c r="AJ10" t="s">
        <v>391</v>
      </c>
      <c r="AK10" t="s">
        <v>392</v>
      </c>
      <c r="AL10" t="s">
        <v>389</v>
      </c>
      <c r="AM10" t="s">
        <v>390</v>
      </c>
      <c r="AN10" t="s">
        <v>391</v>
      </c>
      <c r="AO10" t="s">
        <v>392</v>
      </c>
      <c r="AP10" s="591" t="s">
        <v>3518</v>
      </c>
      <c r="AQ10" s="591" t="s">
        <v>741</v>
      </c>
      <c r="AR10" s="591" t="s">
        <v>742</v>
      </c>
      <c r="AS10" s="591" t="s">
        <v>743</v>
      </c>
      <c r="AT10" s="591" t="s">
        <v>744</v>
      </c>
      <c r="AU10" s="591" t="s">
        <v>745</v>
      </c>
      <c r="AV10" s="591" t="s">
        <v>746</v>
      </c>
      <c r="AW10" s="591" t="s">
        <v>747</v>
      </c>
      <c r="AX10" s="591" t="s">
        <v>748</v>
      </c>
      <c r="AY10" s="591" t="s">
        <v>763</v>
      </c>
      <c r="AZ10" s="591" t="s">
        <v>764</v>
      </c>
      <c r="BA10" s="591" t="s">
        <v>765</v>
      </c>
      <c r="BB10" s="591" t="s">
        <v>766</v>
      </c>
      <c r="BC10" s="591" t="s">
        <v>767</v>
      </c>
      <c r="BD10" s="591" t="s">
        <v>1282</v>
      </c>
      <c r="BE10" s="591" t="s">
        <v>1522</v>
      </c>
      <c r="BF10" s="591" t="s">
        <v>762</v>
      </c>
      <c r="BG10" s="591" t="s">
        <v>773</v>
      </c>
      <c r="BH10" s="591" t="s">
        <v>774</v>
      </c>
      <c r="BI10" s="591" t="s">
        <v>775</v>
      </c>
      <c r="BJ10" s="591" t="s">
        <v>776</v>
      </c>
      <c r="BK10" s="591" t="s">
        <v>777</v>
      </c>
      <c r="BL10" s="591" t="s">
        <v>1283</v>
      </c>
      <c r="BM10" s="591" t="s">
        <v>1523</v>
      </c>
      <c r="BN10" s="591" t="s">
        <v>772</v>
      </c>
      <c r="BO10" s="591" t="s">
        <v>778</v>
      </c>
      <c r="BP10" s="394" t="s">
        <v>1197</v>
      </c>
      <c r="BQ10" s="394" t="s">
        <v>1197</v>
      </c>
      <c r="BR10" s="394" t="s">
        <v>1197</v>
      </c>
      <c r="BS10" s="394" t="s">
        <v>383</v>
      </c>
      <c r="BT10" s="394" t="s">
        <v>383</v>
      </c>
      <c r="BU10" s="394" t="s">
        <v>383</v>
      </c>
      <c r="BV10" s="553" t="s">
        <v>384</v>
      </c>
      <c r="BW10" s="554" t="s">
        <v>384</v>
      </c>
      <c r="BX10" s="394" t="s">
        <v>3</v>
      </c>
      <c r="BY10" s="394" t="s">
        <v>3</v>
      </c>
      <c r="BZ10" s="394" t="s">
        <v>3</v>
      </c>
      <c r="CA10" s="394"/>
      <c r="CB10" s="394" t="s">
        <v>3</v>
      </c>
      <c r="CC10" s="555"/>
      <c r="CD10" s="394" t="s">
        <v>4</v>
      </c>
      <c r="CE10" s="394" t="s">
        <v>4</v>
      </c>
      <c r="CF10" s="394" t="s">
        <v>4</v>
      </c>
      <c r="CG10" s="394"/>
      <c r="CH10" s="394" t="s">
        <v>4</v>
      </c>
      <c r="CI10" s="394"/>
      <c r="CJ10" s="394" t="s">
        <v>5</v>
      </c>
      <c r="CK10" s="394" t="s">
        <v>5</v>
      </c>
      <c r="CL10" s="394" t="s">
        <v>5</v>
      </c>
      <c r="CM10" s="394"/>
      <c r="CN10" s="553" t="s">
        <v>5</v>
      </c>
      <c r="CO10" s="553"/>
      <c r="CP10" s="394" t="s">
        <v>6</v>
      </c>
      <c r="CQ10" s="394" t="s">
        <v>6</v>
      </c>
      <c r="CR10" s="394" t="s">
        <v>6</v>
      </c>
      <c r="CS10" s="394"/>
      <c r="CT10" s="553" t="s">
        <v>6</v>
      </c>
      <c r="CU10" s="553"/>
      <c r="CV10" s="394" t="s">
        <v>7</v>
      </c>
      <c r="CW10" s="394" t="s">
        <v>7</v>
      </c>
      <c r="CX10" s="394" t="s">
        <v>7</v>
      </c>
      <c r="CY10" s="394"/>
      <c r="CZ10" s="553" t="s">
        <v>7</v>
      </c>
      <c r="DA10" s="553"/>
      <c r="DB10" s="394" t="s">
        <v>8</v>
      </c>
      <c r="DC10" s="394" t="s">
        <v>8</v>
      </c>
      <c r="DD10" s="394" t="s">
        <v>8</v>
      </c>
      <c r="DE10" s="394"/>
      <c r="DF10" s="394" t="s">
        <v>8</v>
      </c>
      <c r="DG10" s="394"/>
      <c r="DH10" s="394" t="s">
        <v>9</v>
      </c>
      <c r="DI10" s="394" t="s">
        <v>9</v>
      </c>
      <c r="DJ10" s="394" t="s">
        <v>9</v>
      </c>
      <c r="DK10" s="394"/>
      <c r="DL10" s="553" t="s">
        <v>9</v>
      </c>
      <c r="DM10" s="553"/>
      <c r="DN10" s="394" t="s">
        <v>10</v>
      </c>
      <c r="DO10" s="394" t="s">
        <v>10</v>
      </c>
      <c r="DP10" s="394" t="s">
        <v>10</v>
      </c>
      <c r="DQ10" s="394"/>
      <c r="DR10" s="394" t="s">
        <v>10</v>
      </c>
      <c r="DS10" s="394"/>
    </row>
    <row r="11" spans="1:123">
      <c r="A11" s="75"/>
      <c r="B11" s="75"/>
      <c r="C11" s="75"/>
      <c r="D11" s="106" t="s">
        <v>432</v>
      </c>
      <c r="E11" s="106" t="s">
        <v>500</v>
      </c>
      <c r="BP11">
        <v>149</v>
      </c>
      <c r="BQ11">
        <v>1</v>
      </c>
      <c r="BR11">
        <v>150</v>
      </c>
      <c r="BS11">
        <v>1</v>
      </c>
      <c r="BT11">
        <v>0</v>
      </c>
      <c r="BU11">
        <v>1</v>
      </c>
      <c r="BV11">
        <v>0</v>
      </c>
      <c r="BW11">
        <v>0</v>
      </c>
      <c r="BX11">
        <v>148</v>
      </c>
      <c r="BY11">
        <v>1</v>
      </c>
      <c r="BZ11">
        <v>1</v>
      </c>
      <c r="CA11">
        <v>150</v>
      </c>
      <c r="CB11">
        <v>0</v>
      </c>
      <c r="CC11">
        <v>2</v>
      </c>
      <c r="CD11">
        <v>147</v>
      </c>
      <c r="CE11">
        <v>1</v>
      </c>
      <c r="CF11">
        <v>2</v>
      </c>
      <c r="CG11">
        <v>150</v>
      </c>
      <c r="CH11">
        <v>0</v>
      </c>
      <c r="CI11">
        <v>3</v>
      </c>
      <c r="CJ11">
        <v>107</v>
      </c>
      <c r="CK11">
        <v>0</v>
      </c>
      <c r="CL11">
        <v>43</v>
      </c>
      <c r="CM11">
        <v>150</v>
      </c>
      <c r="CN11">
        <v>0</v>
      </c>
      <c r="CO11">
        <v>43</v>
      </c>
      <c r="CP11">
        <v>105</v>
      </c>
      <c r="CQ11">
        <v>2</v>
      </c>
      <c r="CR11">
        <v>43</v>
      </c>
      <c r="CS11">
        <v>150</v>
      </c>
      <c r="CT11">
        <v>0</v>
      </c>
      <c r="CU11">
        <v>45</v>
      </c>
      <c r="CV11">
        <v>139</v>
      </c>
      <c r="CW11">
        <v>1</v>
      </c>
      <c r="CX11">
        <v>10</v>
      </c>
      <c r="CY11">
        <v>150</v>
      </c>
      <c r="CZ11">
        <v>0</v>
      </c>
      <c r="DA11">
        <v>11</v>
      </c>
      <c r="DB11">
        <v>136</v>
      </c>
      <c r="DC11">
        <v>0</v>
      </c>
      <c r="DD11">
        <v>14</v>
      </c>
      <c r="DE11">
        <v>150</v>
      </c>
      <c r="DF11">
        <v>0</v>
      </c>
      <c r="DG11">
        <v>14</v>
      </c>
      <c r="DH11">
        <v>100</v>
      </c>
      <c r="DI11">
        <v>1</v>
      </c>
      <c r="DJ11">
        <v>49</v>
      </c>
      <c r="DK11">
        <v>150</v>
      </c>
      <c r="DL11">
        <v>0</v>
      </c>
      <c r="DM11">
        <v>50</v>
      </c>
      <c r="DN11">
        <v>138</v>
      </c>
      <c r="DO11">
        <v>1</v>
      </c>
      <c r="DP11">
        <v>11</v>
      </c>
      <c r="DQ11">
        <v>150</v>
      </c>
      <c r="DR11">
        <v>0</v>
      </c>
      <c r="DS11">
        <v>12</v>
      </c>
    </row>
    <row r="12" spans="1:123">
      <c r="A12" s="75"/>
      <c r="B12" s="75"/>
      <c r="C12" s="75"/>
      <c r="D12" s="106" t="s">
        <v>44</v>
      </c>
      <c r="E12" s="106" t="s">
        <v>503</v>
      </c>
      <c r="BP12">
        <v>49</v>
      </c>
      <c r="BQ12">
        <v>1</v>
      </c>
      <c r="BR12">
        <v>50</v>
      </c>
      <c r="BS12">
        <v>1</v>
      </c>
      <c r="BT12">
        <v>0</v>
      </c>
      <c r="BU12">
        <v>1</v>
      </c>
      <c r="BV12">
        <v>0</v>
      </c>
      <c r="BW12">
        <v>0</v>
      </c>
      <c r="BX12">
        <v>49</v>
      </c>
      <c r="BY12">
        <v>1</v>
      </c>
      <c r="BZ12">
        <v>0</v>
      </c>
      <c r="CA12">
        <v>50</v>
      </c>
      <c r="CB12">
        <v>0</v>
      </c>
      <c r="CC12">
        <v>1</v>
      </c>
      <c r="CD12">
        <v>49</v>
      </c>
      <c r="CE12">
        <v>1</v>
      </c>
      <c r="CF12">
        <v>0</v>
      </c>
      <c r="CG12">
        <v>50</v>
      </c>
      <c r="CH12">
        <v>0</v>
      </c>
      <c r="CI12">
        <v>1</v>
      </c>
      <c r="CJ12">
        <v>37</v>
      </c>
      <c r="CK12">
        <v>0</v>
      </c>
      <c r="CL12">
        <v>13</v>
      </c>
      <c r="CM12">
        <v>50</v>
      </c>
      <c r="CN12">
        <v>0</v>
      </c>
      <c r="CO12">
        <v>13</v>
      </c>
      <c r="CP12">
        <v>33</v>
      </c>
      <c r="CQ12">
        <v>0</v>
      </c>
      <c r="CR12">
        <v>17</v>
      </c>
      <c r="CS12">
        <v>50</v>
      </c>
      <c r="CT12">
        <v>0</v>
      </c>
      <c r="CU12">
        <v>17</v>
      </c>
      <c r="CV12">
        <v>45</v>
      </c>
      <c r="CW12">
        <v>1</v>
      </c>
      <c r="CX12">
        <v>4</v>
      </c>
      <c r="CY12">
        <v>50</v>
      </c>
      <c r="CZ12">
        <v>0</v>
      </c>
      <c r="DA12">
        <v>5</v>
      </c>
      <c r="DB12">
        <v>44</v>
      </c>
      <c r="DC12">
        <v>0</v>
      </c>
      <c r="DD12">
        <v>6</v>
      </c>
      <c r="DE12">
        <v>50</v>
      </c>
      <c r="DF12">
        <v>0</v>
      </c>
      <c r="DG12">
        <v>6</v>
      </c>
      <c r="DH12">
        <v>37</v>
      </c>
      <c r="DI12">
        <v>1</v>
      </c>
      <c r="DJ12">
        <v>12</v>
      </c>
      <c r="DK12">
        <v>50</v>
      </c>
      <c r="DL12">
        <v>0</v>
      </c>
      <c r="DM12">
        <v>13</v>
      </c>
      <c r="DN12">
        <v>45</v>
      </c>
      <c r="DO12">
        <v>0</v>
      </c>
      <c r="DP12">
        <v>5</v>
      </c>
      <c r="DQ12">
        <v>50</v>
      </c>
      <c r="DR12">
        <v>0</v>
      </c>
      <c r="DS12">
        <v>5</v>
      </c>
    </row>
    <row r="13" spans="1:123">
      <c r="A13" s="75"/>
      <c r="B13" s="75"/>
      <c r="C13" s="75"/>
      <c r="D13" s="106" t="s">
        <v>49</v>
      </c>
      <c r="E13" s="106" t="s">
        <v>506</v>
      </c>
      <c r="BP13">
        <v>35</v>
      </c>
      <c r="BQ13">
        <v>0</v>
      </c>
      <c r="BR13">
        <v>35</v>
      </c>
      <c r="BS13">
        <v>0</v>
      </c>
      <c r="BT13">
        <v>0</v>
      </c>
      <c r="BU13">
        <v>0</v>
      </c>
      <c r="BV13">
        <v>0</v>
      </c>
      <c r="BW13">
        <v>0</v>
      </c>
      <c r="BX13">
        <v>34</v>
      </c>
      <c r="BY13">
        <v>0</v>
      </c>
      <c r="BZ13">
        <v>1</v>
      </c>
      <c r="CA13">
        <v>35</v>
      </c>
      <c r="CB13">
        <v>0</v>
      </c>
      <c r="CC13">
        <v>1</v>
      </c>
      <c r="CD13">
        <v>33</v>
      </c>
      <c r="CE13">
        <v>0</v>
      </c>
      <c r="CF13">
        <v>2</v>
      </c>
      <c r="CG13">
        <v>35</v>
      </c>
      <c r="CH13">
        <v>0</v>
      </c>
      <c r="CI13">
        <v>2</v>
      </c>
      <c r="CJ13">
        <v>20</v>
      </c>
      <c r="CK13">
        <v>0</v>
      </c>
      <c r="CL13">
        <v>15</v>
      </c>
      <c r="CM13">
        <v>35</v>
      </c>
      <c r="CN13">
        <v>0</v>
      </c>
      <c r="CO13">
        <v>15</v>
      </c>
      <c r="CP13">
        <v>23</v>
      </c>
      <c r="CQ13">
        <v>1</v>
      </c>
      <c r="CR13">
        <v>11</v>
      </c>
      <c r="CS13">
        <v>35</v>
      </c>
      <c r="CT13">
        <v>0</v>
      </c>
      <c r="CU13">
        <v>12</v>
      </c>
      <c r="CV13">
        <v>31</v>
      </c>
      <c r="CW13">
        <v>0</v>
      </c>
      <c r="CX13">
        <v>4</v>
      </c>
      <c r="CY13">
        <v>35</v>
      </c>
      <c r="CZ13">
        <v>0</v>
      </c>
      <c r="DA13">
        <v>4</v>
      </c>
      <c r="DB13">
        <v>29</v>
      </c>
      <c r="DC13">
        <v>0</v>
      </c>
      <c r="DD13">
        <v>6</v>
      </c>
      <c r="DE13">
        <v>35</v>
      </c>
      <c r="DF13">
        <v>0</v>
      </c>
      <c r="DG13">
        <v>6</v>
      </c>
      <c r="DH13">
        <v>19</v>
      </c>
      <c r="DI13">
        <v>0</v>
      </c>
      <c r="DJ13">
        <v>16</v>
      </c>
      <c r="DK13">
        <v>35</v>
      </c>
      <c r="DL13">
        <v>0</v>
      </c>
      <c r="DM13">
        <v>16</v>
      </c>
      <c r="DN13">
        <v>32</v>
      </c>
      <c r="DO13">
        <v>1</v>
      </c>
      <c r="DP13">
        <v>2</v>
      </c>
      <c r="DQ13">
        <v>35</v>
      </c>
      <c r="DR13">
        <v>0</v>
      </c>
      <c r="DS13">
        <v>3</v>
      </c>
    </row>
    <row r="14" spans="1:123">
      <c r="A14" s="75"/>
      <c r="B14" s="75"/>
      <c r="C14" s="75"/>
      <c r="D14" s="106" t="s">
        <v>73</v>
      </c>
      <c r="E14" s="106" t="s">
        <v>509</v>
      </c>
      <c r="BP14">
        <v>33</v>
      </c>
      <c r="BQ14">
        <v>0</v>
      </c>
      <c r="BR14">
        <v>33</v>
      </c>
      <c r="BS14">
        <v>0</v>
      </c>
      <c r="BT14">
        <v>0</v>
      </c>
      <c r="BU14">
        <v>0</v>
      </c>
      <c r="BV14">
        <v>0</v>
      </c>
      <c r="BW14">
        <v>0</v>
      </c>
      <c r="BX14">
        <v>33</v>
      </c>
      <c r="BY14">
        <v>0</v>
      </c>
      <c r="BZ14">
        <v>0</v>
      </c>
      <c r="CA14">
        <v>33</v>
      </c>
      <c r="CB14">
        <v>0</v>
      </c>
      <c r="CC14">
        <v>0</v>
      </c>
      <c r="CD14">
        <v>33</v>
      </c>
      <c r="CE14">
        <v>0</v>
      </c>
      <c r="CF14">
        <v>0</v>
      </c>
      <c r="CG14">
        <v>33</v>
      </c>
      <c r="CH14">
        <v>0</v>
      </c>
      <c r="CI14">
        <v>0</v>
      </c>
      <c r="CJ14">
        <v>32</v>
      </c>
      <c r="CK14">
        <v>0</v>
      </c>
      <c r="CL14">
        <v>1</v>
      </c>
      <c r="CM14">
        <v>33</v>
      </c>
      <c r="CN14">
        <v>0</v>
      </c>
      <c r="CO14">
        <v>1</v>
      </c>
      <c r="CP14">
        <v>28</v>
      </c>
      <c r="CQ14">
        <v>0</v>
      </c>
      <c r="CR14">
        <v>5</v>
      </c>
      <c r="CS14">
        <v>33</v>
      </c>
      <c r="CT14">
        <v>0</v>
      </c>
      <c r="CU14">
        <v>5</v>
      </c>
      <c r="CV14">
        <v>31</v>
      </c>
      <c r="CW14">
        <v>0</v>
      </c>
      <c r="CX14">
        <v>2</v>
      </c>
      <c r="CY14">
        <v>33</v>
      </c>
      <c r="CZ14">
        <v>0</v>
      </c>
      <c r="DA14">
        <v>2</v>
      </c>
      <c r="DB14">
        <v>32</v>
      </c>
      <c r="DC14">
        <v>0</v>
      </c>
      <c r="DD14">
        <v>1</v>
      </c>
      <c r="DE14">
        <v>33</v>
      </c>
      <c r="DF14">
        <v>0</v>
      </c>
      <c r="DG14">
        <v>1</v>
      </c>
      <c r="DH14">
        <v>24</v>
      </c>
      <c r="DI14">
        <v>0</v>
      </c>
      <c r="DJ14">
        <v>9</v>
      </c>
      <c r="DK14">
        <v>33</v>
      </c>
      <c r="DL14">
        <v>0</v>
      </c>
      <c r="DM14">
        <v>9</v>
      </c>
      <c r="DN14">
        <v>32</v>
      </c>
      <c r="DO14">
        <v>0</v>
      </c>
      <c r="DP14">
        <v>1</v>
      </c>
      <c r="DQ14">
        <v>33</v>
      </c>
      <c r="DR14">
        <v>0</v>
      </c>
      <c r="DS14">
        <v>1</v>
      </c>
    </row>
    <row r="15" spans="1:123">
      <c r="A15" s="75"/>
      <c r="B15" s="75"/>
      <c r="C15" s="75"/>
      <c r="D15" s="106" t="s">
        <v>56</v>
      </c>
      <c r="E15" s="106" t="s">
        <v>512</v>
      </c>
      <c r="BP15">
        <v>32</v>
      </c>
      <c r="BQ15">
        <v>0</v>
      </c>
      <c r="BR15">
        <v>32</v>
      </c>
      <c r="BS15">
        <v>0</v>
      </c>
      <c r="BT15">
        <v>0</v>
      </c>
      <c r="BU15">
        <v>0</v>
      </c>
      <c r="BV15">
        <v>0</v>
      </c>
      <c r="BW15">
        <v>0</v>
      </c>
      <c r="BX15">
        <v>32</v>
      </c>
      <c r="BY15">
        <v>0</v>
      </c>
      <c r="BZ15">
        <v>0</v>
      </c>
      <c r="CA15">
        <v>32</v>
      </c>
      <c r="CB15">
        <v>0</v>
      </c>
      <c r="CC15">
        <v>0</v>
      </c>
      <c r="CD15">
        <v>32</v>
      </c>
      <c r="CE15">
        <v>0</v>
      </c>
      <c r="CF15">
        <v>0</v>
      </c>
      <c r="CG15">
        <v>32</v>
      </c>
      <c r="CH15">
        <v>0</v>
      </c>
      <c r="CI15">
        <v>0</v>
      </c>
      <c r="CJ15">
        <v>18</v>
      </c>
      <c r="CK15">
        <v>0</v>
      </c>
      <c r="CL15">
        <v>14</v>
      </c>
      <c r="CM15">
        <v>32</v>
      </c>
      <c r="CN15">
        <v>0</v>
      </c>
      <c r="CO15">
        <v>14</v>
      </c>
      <c r="CP15">
        <v>21</v>
      </c>
      <c r="CQ15">
        <v>1</v>
      </c>
      <c r="CR15">
        <v>10</v>
      </c>
      <c r="CS15">
        <v>32</v>
      </c>
      <c r="CT15">
        <v>0</v>
      </c>
      <c r="CU15">
        <v>11</v>
      </c>
      <c r="CV15">
        <v>32</v>
      </c>
      <c r="CW15">
        <v>0</v>
      </c>
      <c r="CX15">
        <v>0</v>
      </c>
      <c r="CY15">
        <v>32</v>
      </c>
      <c r="CZ15">
        <v>0</v>
      </c>
      <c r="DA15">
        <v>0</v>
      </c>
      <c r="DB15">
        <v>31</v>
      </c>
      <c r="DC15">
        <v>0</v>
      </c>
      <c r="DD15">
        <v>1</v>
      </c>
      <c r="DE15">
        <v>32</v>
      </c>
      <c r="DF15">
        <v>0</v>
      </c>
      <c r="DG15">
        <v>1</v>
      </c>
      <c r="DH15">
        <v>20</v>
      </c>
      <c r="DI15">
        <v>0</v>
      </c>
      <c r="DJ15">
        <v>12</v>
      </c>
      <c r="DK15">
        <v>32</v>
      </c>
      <c r="DL15">
        <v>0</v>
      </c>
      <c r="DM15">
        <v>12</v>
      </c>
      <c r="DN15">
        <v>29</v>
      </c>
      <c r="DO15">
        <v>0</v>
      </c>
      <c r="DP15">
        <v>3</v>
      </c>
      <c r="DQ15">
        <v>32</v>
      </c>
      <c r="DR15">
        <v>0</v>
      </c>
      <c r="DS15">
        <v>3</v>
      </c>
    </row>
    <row r="16" spans="1:123">
      <c r="A16" s="75"/>
      <c r="B16" s="75"/>
      <c r="C16" s="75"/>
      <c r="D16" s="106" t="s">
        <v>116</v>
      </c>
      <c r="E16" s="106" t="s">
        <v>1173</v>
      </c>
      <c r="BP16">
        <v>12</v>
      </c>
      <c r="BQ16">
        <v>0</v>
      </c>
      <c r="BR16">
        <v>12</v>
      </c>
      <c r="BS16">
        <v>0</v>
      </c>
      <c r="BT16">
        <v>0</v>
      </c>
      <c r="BU16">
        <v>0</v>
      </c>
      <c r="BV16">
        <v>0</v>
      </c>
      <c r="BW16">
        <v>0</v>
      </c>
      <c r="BX16">
        <v>12</v>
      </c>
      <c r="BY16">
        <v>0</v>
      </c>
      <c r="BZ16">
        <v>0</v>
      </c>
      <c r="CA16">
        <v>12</v>
      </c>
      <c r="CB16">
        <v>0</v>
      </c>
      <c r="CC16">
        <v>0</v>
      </c>
      <c r="CD16">
        <v>12</v>
      </c>
      <c r="CE16">
        <v>0</v>
      </c>
      <c r="CF16">
        <v>0</v>
      </c>
      <c r="CG16">
        <v>12</v>
      </c>
      <c r="CH16">
        <v>0</v>
      </c>
      <c r="CI16">
        <v>0</v>
      </c>
      <c r="CJ16">
        <v>9</v>
      </c>
      <c r="CK16">
        <v>0</v>
      </c>
      <c r="CL16">
        <v>3</v>
      </c>
      <c r="CM16">
        <v>12</v>
      </c>
      <c r="CN16">
        <v>0</v>
      </c>
      <c r="CO16">
        <v>3</v>
      </c>
      <c r="CP16">
        <v>8</v>
      </c>
      <c r="CQ16">
        <v>0</v>
      </c>
      <c r="CR16">
        <v>4</v>
      </c>
      <c r="CS16">
        <v>12</v>
      </c>
      <c r="CT16">
        <v>0</v>
      </c>
      <c r="CU16">
        <v>4</v>
      </c>
      <c r="CV16">
        <v>9</v>
      </c>
      <c r="CW16">
        <v>0</v>
      </c>
      <c r="CX16">
        <v>3</v>
      </c>
      <c r="CY16">
        <v>12</v>
      </c>
      <c r="CZ16">
        <v>0</v>
      </c>
      <c r="DA16">
        <v>3</v>
      </c>
      <c r="DB16">
        <v>10</v>
      </c>
      <c r="DC16">
        <v>0</v>
      </c>
      <c r="DD16">
        <v>2</v>
      </c>
      <c r="DE16">
        <v>12</v>
      </c>
      <c r="DF16">
        <v>0</v>
      </c>
      <c r="DG16">
        <v>2</v>
      </c>
      <c r="DH16">
        <v>10</v>
      </c>
      <c r="DI16">
        <v>0</v>
      </c>
      <c r="DJ16">
        <v>2</v>
      </c>
      <c r="DK16">
        <v>12</v>
      </c>
      <c r="DL16">
        <v>0</v>
      </c>
      <c r="DM16">
        <v>2</v>
      </c>
      <c r="DN16">
        <v>12</v>
      </c>
      <c r="DO16">
        <v>0</v>
      </c>
      <c r="DP16">
        <v>0</v>
      </c>
      <c r="DQ16">
        <v>12</v>
      </c>
      <c r="DR16">
        <v>0</v>
      </c>
      <c r="DS16">
        <v>0</v>
      </c>
    </row>
    <row r="17" spans="1:123">
      <c r="A17" s="75"/>
      <c r="B17" s="75"/>
      <c r="C17" s="75"/>
      <c r="D17" s="106" t="s">
        <v>60</v>
      </c>
      <c r="E17" s="106" t="s">
        <v>1174</v>
      </c>
      <c r="BP17">
        <v>23</v>
      </c>
      <c r="BQ17">
        <v>0</v>
      </c>
      <c r="BR17">
        <v>23</v>
      </c>
      <c r="BS17">
        <v>0</v>
      </c>
      <c r="BT17">
        <v>0</v>
      </c>
      <c r="BU17">
        <v>0</v>
      </c>
      <c r="BV17">
        <v>0</v>
      </c>
      <c r="BW17">
        <v>0</v>
      </c>
      <c r="BX17">
        <v>22</v>
      </c>
      <c r="BY17">
        <v>1</v>
      </c>
      <c r="BZ17">
        <v>0</v>
      </c>
      <c r="CA17">
        <v>23</v>
      </c>
      <c r="CB17">
        <v>0</v>
      </c>
      <c r="CC17">
        <v>1</v>
      </c>
      <c r="CD17">
        <v>22</v>
      </c>
      <c r="CE17">
        <v>1</v>
      </c>
      <c r="CF17">
        <v>0</v>
      </c>
      <c r="CG17">
        <v>23</v>
      </c>
      <c r="CH17">
        <v>0</v>
      </c>
      <c r="CI17">
        <v>1</v>
      </c>
      <c r="CJ17">
        <v>17</v>
      </c>
      <c r="CK17">
        <v>0</v>
      </c>
      <c r="CL17">
        <v>6</v>
      </c>
      <c r="CM17">
        <v>23</v>
      </c>
      <c r="CN17">
        <v>0</v>
      </c>
      <c r="CO17">
        <v>6</v>
      </c>
      <c r="CP17">
        <v>14</v>
      </c>
      <c r="CQ17">
        <v>0</v>
      </c>
      <c r="CR17">
        <v>9</v>
      </c>
      <c r="CS17">
        <v>23</v>
      </c>
      <c r="CT17">
        <v>0</v>
      </c>
      <c r="CU17">
        <v>9</v>
      </c>
      <c r="CV17">
        <v>21</v>
      </c>
      <c r="CW17">
        <v>1</v>
      </c>
      <c r="CX17">
        <v>1</v>
      </c>
      <c r="CY17">
        <v>23</v>
      </c>
      <c r="CZ17">
        <v>0</v>
      </c>
      <c r="DA17">
        <v>2</v>
      </c>
      <c r="DB17">
        <v>20</v>
      </c>
      <c r="DC17">
        <v>0</v>
      </c>
      <c r="DD17">
        <v>3</v>
      </c>
      <c r="DE17">
        <v>23</v>
      </c>
      <c r="DF17">
        <v>0</v>
      </c>
      <c r="DG17">
        <v>3</v>
      </c>
      <c r="DH17">
        <v>17</v>
      </c>
      <c r="DI17">
        <v>0</v>
      </c>
      <c r="DJ17">
        <v>6</v>
      </c>
      <c r="DK17">
        <v>23</v>
      </c>
      <c r="DL17">
        <v>0</v>
      </c>
      <c r="DM17">
        <v>6</v>
      </c>
      <c r="DN17">
        <v>19</v>
      </c>
      <c r="DO17">
        <v>0</v>
      </c>
      <c r="DP17">
        <v>4</v>
      </c>
      <c r="DQ17">
        <v>23</v>
      </c>
      <c r="DR17">
        <v>0</v>
      </c>
      <c r="DS17">
        <v>4</v>
      </c>
    </row>
    <row r="18" spans="1:123">
      <c r="A18" s="75"/>
      <c r="B18" s="75"/>
      <c r="C18" s="75"/>
      <c r="D18" s="106" t="s">
        <v>43</v>
      </c>
      <c r="E18" s="106" t="s">
        <v>1175</v>
      </c>
      <c r="BP18">
        <v>14</v>
      </c>
      <c r="BQ18">
        <v>1</v>
      </c>
      <c r="BR18">
        <v>15</v>
      </c>
      <c r="BS18">
        <v>1</v>
      </c>
      <c r="BT18">
        <v>0</v>
      </c>
      <c r="BU18">
        <v>1</v>
      </c>
      <c r="BV18">
        <v>0</v>
      </c>
      <c r="BW18">
        <v>0</v>
      </c>
      <c r="BX18">
        <v>15</v>
      </c>
      <c r="BY18">
        <v>0</v>
      </c>
      <c r="BZ18">
        <v>0</v>
      </c>
      <c r="CA18">
        <v>15</v>
      </c>
      <c r="CB18">
        <v>0</v>
      </c>
      <c r="CC18">
        <v>0</v>
      </c>
      <c r="CD18">
        <v>15</v>
      </c>
      <c r="CE18">
        <v>0</v>
      </c>
      <c r="CF18">
        <v>0</v>
      </c>
      <c r="CG18">
        <v>15</v>
      </c>
      <c r="CH18">
        <v>0</v>
      </c>
      <c r="CI18">
        <v>0</v>
      </c>
      <c r="CJ18">
        <v>11</v>
      </c>
      <c r="CK18">
        <v>0</v>
      </c>
      <c r="CL18">
        <v>4</v>
      </c>
      <c r="CM18">
        <v>15</v>
      </c>
      <c r="CN18">
        <v>0</v>
      </c>
      <c r="CO18">
        <v>4</v>
      </c>
      <c r="CP18">
        <v>11</v>
      </c>
      <c r="CQ18">
        <v>0</v>
      </c>
      <c r="CR18">
        <v>4</v>
      </c>
      <c r="CS18">
        <v>15</v>
      </c>
      <c r="CT18">
        <v>0</v>
      </c>
      <c r="CU18">
        <v>4</v>
      </c>
      <c r="CV18">
        <v>15</v>
      </c>
      <c r="CW18">
        <v>0</v>
      </c>
      <c r="CX18">
        <v>0</v>
      </c>
      <c r="CY18">
        <v>15</v>
      </c>
      <c r="CZ18">
        <v>0</v>
      </c>
      <c r="DA18">
        <v>0</v>
      </c>
      <c r="DB18">
        <v>14</v>
      </c>
      <c r="DC18">
        <v>0</v>
      </c>
      <c r="DD18">
        <v>1</v>
      </c>
      <c r="DE18">
        <v>15</v>
      </c>
      <c r="DF18">
        <v>0</v>
      </c>
      <c r="DG18">
        <v>1</v>
      </c>
      <c r="DH18">
        <v>10</v>
      </c>
      <c r="DI18">
        <v>1</v>
      </c>
      <c r="DJ18">
        <v>4</v>
      </c>
      <c r="DK18">
        <v>15</v>
      </c>
      <c r="DL18">
        <v>0</v>
      </c>
      <c r="DM18">
        <v>5</v>
      </c>
      <c r="DN18">
        <v>14</v>
      </c>
      <c r="DO18">
        <v>0</v>
      </c>
      <c r="DP18">
        <v>1</v>
      </c>
      <c r="DQ18">
        <v>15</v>
      </c>
      <c r="DR18">
        <v>0</v>
      </c>
      <c r="DS18">
        <v>1</v>
      </c>
    </row>
    <row r="19" spans="1:123">
      <c r="A19" s="75"/>
      <c r="B19" s="75"/>
      <c r="C19" s="75"/>
      <c r="D19" s="106" t="s">
        <v>159</v>
      </c>
      <c r="E19" s="106" t="s">
        <v>1176</v>
      </c>
      <c r="BP19">
        <v>9</v>
      </c>
      <c r="BQ19">
        <v>0</v>
      </c>
      <c r="BR19">
        <v>9</v>
      </c>
      <c r="BS19">
        <v>0</v>
      </c>
      <c r="BT19">
        <v>0</v>
      </c>
      <c r="BU19">
        <v>0</v>
      </c>
      <c r="BV19">
        <v>0</v>
      </c>
      <c r="BW19">
        <v>0</v>
      </c>
      <c r="BX19">
        <v>9</v>
      </c>
      <c r="BY19">
        <v>0</v>
      </c>
      <c r="BZ19">
        <v>0</v>
      </c>
      <c r="CA19">
        <v>9</v>
      </c>
      <c r="CB19">
        <v>0</v>
      </c>
      <c r="CC19">
        <v>0</v>
      </c>
      <c r="CD19">
        <v>9</v>
      </c>
      <c r="CE19">
        <v>0</v>
      </c>
      <c r="CF19">
        <v>0</v>
      </c>
      <c r="CG19">
        <v>9</v>
      </c>
      <c r="CH19">
        <v>0</v>
      </c>
      <c r="CI19">
        <v>0</v>
      </c>
      <c r="CJ19">
        <v>6</v>
      </c>
      <c r="CK19">
        <v>0</v>
      </c>
      <c r="CL19">
        <v>3</v>
      </c>
      <c r="CM19">
        <v>9</v>
      </c>
      <c r="CN19">
        <v>0</v>
      </c>
      <c r="CO19">
        <v>3</v>
      </c>
      <c r="CP19">
        <v>8</v>
      </c>
      <c r="CQ19">
        <v>0</v>
      </c>
      <c r="CR19">
        <v>1</v>
      </c>
      <c r="CS19">
        <v>9</v>
      </c>
      <c r="CT19">
        <v>0</v>
      </c>
      <c r="CU19">
        <v>1</v>
      </c>
      <c r="CV19">
        <v>9</v>
      </c>
      <c r="CW19">
        <v>0</v>
      </c>
      <c r="CX19">
        <v>0</v>
      </c>
      <c r="CY19">
        <v>9</v>
      </c>
      <c r="CZ19">
        <v>0</v>
      </c>
      <c r="DA19">
        <v>0</v>
      </c>
      <c r="DB19">
        <v>8</v>
      </c>
      <c r="DC19">
        <v>0</v>
      </c>
      <c r="DD19">
        <v>1</v>
      </c>
      <c r="DE19">
        <v>9</v>
      </c>
      <c r="DF19">
        <v>0</v>
      </c>
      <c r="DG19">
        <v>1</v>
      </c>
      <c r="DH19">
        <v>7</v>
      </c>
      <c r="DI19">
        <v>0</v>
      </c>
      <c r="DJ19">
        <v>2</v>
      </c>
      <c r="DK19">
        <v>9</v>
      </c>
      <c r="DL19">
        <v>0</v>
      </c>
      <c r="DM19">
        <v>2</v>
      </c>
      <c r="DN19">
        <v>9</v>
      </c>
      <c r="DO19">
        <v>0</v>
      </c>
      <c r="DP19">
        <v>0</v>
      </c>
      <c r="DQ19">
        <v>9</v>
      </c>
      <c r="DR19">
        <v>0</v>
      </c>
      <c r="DS19">
        <v>0</v>
      </c>
    </row>
    <row r="20" spans="1:123">
      <c r="A20" s="75"/>
      <c r="B20" s="75"/>
      <c r="C20" s="75"/>
      <c r="D20" s="106" t="s">
        <v>48</v>
      </c>
      <c r="E20" s="106" t="s">
        <v>1177</v>
      </c>
      <c r="BP20">
        <v>14</v>
      </c>
      <c r="BQ20">
        <v>0</v>
      </c>
      <c r="BR20">
        <v>14</v>
      </c>
      <c r="BS20">
        <v>0</v>
      </c>
      <c r="BT20">
        <v>0</v>
      </c>
      <c r="BU20">
        <v>0</v>
      </c>
      <c r="BV20">
        <v>0</v>
      </c>
      <c r="BW20">
        <v>0</v>
      </c>
      <c r="BX20">
        <v>14</v>
      </c>
      <c r="BY20">
        <v>0</v>
      </c>
      <c r="BZ20">
        <v>0</v>
      </c>
      <c r="CA20">
        <v>14</v>
      </c>
      <c r="CB20">
        <v>0</v>
      </c>
      <c r="CC20">
        <v>0</v>
      </c>
      <c r="CD20">
        <v>13</v>
      </c>
      <c r="CE20">
        <v>0</v>
      </c>
      <c r="CF20">
        <v>1</v>
      </c>
      <c r="CG20">
        <v>14</v>
      </c>
      <c r="CH20">
        <v>0</v>
      </c>
      <c r="CI20">
        <v>1</v>
      </c>
      <c r="CJ20">
        <v>7</v>
      </c>
      <c r="CK20">
        <v>0</v>
      </c>
      <c r="CL20">
        <v>7</v>
      </c>
      <c r="CM20">
        <v>14</v>
      </c>
      <c r="CN20">
        <v>0</v>
      </c>
      <c r="CO20">
        <v>7</v>
      </c>
      <c r="CP20">
        <v>9</v>
      </c>
      <c r="CQ20">
        <v>1</v>
      </c>
      <c r="CR20">
        <v>4</v>
      </c>
      <c r="CS20">
        <v>14</v>
      </c>
      <c r="CT20">
        <v>0</v>
      </c>
      <c r="CU20">
        <v>5</v>
      </c>
      <c r="CV20">
        <v>13</v>
      </c>
      <c r="CW20">
        <v>0</v>
      </c>
      <c r="CX20">
        <v>1</v>
      </c>
      <c r="CY20">
        <v>14</v>
      </c>
      <c r="CZ20">
        <v>0</v>
      </c>
      <c r="DA20">
        <v>1</v>
      </c>
      <c r="DB20">
        <v>11</v>
      </c>
      <c r="DC20">
        <v>0</v>
      </c>
      <c r="DD20">
        <v>3</v>
      </c>
      <c r="DE20">
        <v>14</v>
      </c>
      <c r="DF20">
        <v>0</v>
      </c>
      <c r="DG20">
        <v>3</v>
      </c>
      <c r="DH20">
        <v>9</v>
      </c>
      <c r="DI20">
        <v>0</v>
      </c>
      <c r="DJ20">
        <v>5</v>
      </c>
      <c r="DK20">
        <v>14</v>
      </c>
      <c r="DL20">
        <v>0</v>
      </c>
      <c r="DM20">
        <v>5</v>
      </c>
      <c r="DN20">
        <v>13</v>
      </c>
      <c r="DO20">
        <v>0</v>
      </c>
      <c r="DP20">
        <v>1</v>
      </c>
      <c r="DQ20">
        <v>14</v>
      </c>
      <c r="DR20">
        <v>0</v>
      </c>
      <c r="DS20">
        <v>1</v>
      </c>
    </row>
    <row r="21" spans="1:123">
      <c r="A21" s="75"/>
      <c r="B21" s="75"/>
      <c r="C21" s="75"/>
      <c r="D21" s="106" t="s">
        <v>101</v>
      </c>
      <c r="E21" s="106" t="s">
        <v>1178</v>
      </c>
      <c r="BP21">
        <v>11</v>
      </c>
      <c r="BQ21">
        <v>0</v>
      </c>
      <c r="BR21">
        <v>11</v>
      </c>
      <c r="BS21">
        <v>0</v>
      </c>
      <c r="BT21">
        <v>0</v>
      </c>
      <c r="BU21">
        <v>0</v>
      </c>
      <c r="BV21">
        <v>0</v>
      </c>
      <c r="BW21">
        <v>0</v>
      </c>
      <c r="BX21">
        <v>11</v>
      </c>
      <c r="BY21">
        <v>0</v>
      </c>
      <c r="BZ21">
        <v>0</v>
      </c>
      <c r="CA21">
        <v>11</v>
      </c>
      <c r="CB21">
        <v>0</v>
      </c>
      <c r="CC21">
        <v>0</v>
      </c>
      <c r="CD21">
        <v>10</v>
      </c>
      <c r="CE21">
        <v>0</v>
      </c>
      <c r="CF21">
        <v>1</v>
      </c>
      <c r="CG21">
        <v>11</v>
      </c>
      <c r="CH21">
        <v>0</v>
      </c>
      <c r="CI21">
        <v>1</v>
      </c>
      <c r="CJ21">
        <v>6</v>
      </c>
      <c r="CK21">
        <v>0</v>
      </c>
      <c r="CL21">
        <v>5</v>
      </c>
      <c r="CM21">
        <v>11</v>
      </c>
      <c r="CN21">
        <v>0</v>
      </c>
      <c r="CO21">
        <v>5</v>
      </c>
      <c r="CP21">
        <v>6</v>
      </c>
      <c r="CQ21">
        <v>0</v>
      </c>
      <c r="CR21">
        <v>5</v>
      </c>
      <c r="CS21">
        <v>11</v>
      </c>
      <c r="CT21">
        <v>0</v>
      </c>
      <c r="CU21">
        <v>5</v>
      </c>
      <c r="CV21">
        <v>8</v>
      </c>
      <c r="CW21">
        <v>0</v>
      </c>
      <c r="CX21">
        <v>3</v>
      </c>
      <c r="CY21">
        <v>11</v>
      </c>
      <c r="CZ21">
        <v>0</v>
      </c>
      <c r="DA21">
        <v>3</v>
      </c>
      <c r="DB21">
        <v>10</v>
      </c>
      <c r="DC21">
        <v>0</v>
      </c>
      <c r="DD21">
        <v>1</v>
      </c>
      <c r="DE21">
        <v>11</v>
      </c>
      <c r="DF21">
        <v>0</v>
      </c>
      <c r="DG21">
        <v>1</v>
      </c>
      <c r="DH21">
        <v>3</v>
      </c>
      <c r="DI21">
        <v>0</v>
      </c>
      <c r="DJ21">
        <v>8</v>
      </c>
      <c r="DK21">
        <v>11</v>
      </c>
      <c r="DL21">
        <v>0</v>
      </c>
      <c r="DM21">
        <v>8</v>
      </c>
      <c r="DN21">
        <v>9</v>
      </c>
      <c r="DO21">
        <v>1</v>
      </c>
      <c r="DP21">
        <v>1</v>
      </c>
      <c r="DQ21">
        <v>11</v>
      </c>
      <c r="DR21">
        <v>0</v>
      </c>
      <c r="DS21">
        <v>2</v>
      </c>
    </row>
    <row r="22" spans="1:123">
      <c r="A22" s="75"/>
      <c r="B22" s="75"/>
      <c r="C22" s="75"/>
      <c r="D22" s="106" t="s">
        <v>72</v>
      </c>
      <c r="E22" s="106" t="s">
        <v>1179</v>
      </c>
      <c r="BP22">
        <v>33</v>
      </c>
      <c r="BQ22">
        <v>0</v>
      </c>
      <c r="BR22">
        <v>33</v>
      </c>
      <c r="BS22">
        <v>0</v>
      </c>
      <c r="BT22">
        <v>0</v>
      </c>
      <c r="BU22">
        <v>0</v>
      </c>
      <c r="BV22">
        <v>0</v>
      </c>
      <c r="BW22">
        <v>0</v>
      </c>
      <c r="BX22">
        <v>33</v>
      </c>
      <c r="BY22">
        <v>0</v>
      </c>
      <c r="BZ22">
        <v>0</v>
      </c>
      <c r="CA22">
        <v>33</v>
      </c>
      <c r="CB22">
        <v>0</v>
      </c>
      <c r="CC22">
        <v>0</v>
      </c>
      <c r="CD22">
        <v>33</v>
      </c>
      <c r="CE22">
        <v>0</v>
      </c>
      <c r="CF22">
        <v>0</v>
      </c>
      <c r="CG22">
        <v>33</v>
      </c>
      <c r="CH22">
        <v>0</v>
      </c>
      <c r="CI22">
        <v>0</v>
      </c>
      <c r="CJ22">
        <v>32</v>
      </c>
      <c r="CK22">
        <v>0</v>
      </c>
      <c r="CL22">
        <v>1</v>
      </c>
      <c r="CM22">
        <v>33</v>
      </c>
      <c r="CN22">
        <v>0</v>
      </c>
      <c r="CO22">
        <v>1</v>
      </c>
      <c r="CP22">
        <v>28</v>
      </c>
      <c r="CQ22">
        <v>0</v>
      </c>
      <c r="CR22">
        <v>5</v>
      </c>
      <c r="CS22">
        <v>33</v>
      </c>
      <c r="CT22">
        <v>0</v>
      </c>
      <c r="CU22">
        <v>5</v>
      </c>
      <c r="CV22">
        <v>31</v>
      </c>
      <c r="CW22">
        <v>0</v>
      </c>
      <c r="CX22">
        <v>2</v>
      </c>
      <c r="CY22">
        <v>33</v>
      </c>
      <c r="CZ22">
        <v>0</v>
      </c>
      <c r="DA22">
        <v>2</v>
      </c>
      <c r="DB22">
        <v>32</v>
      </c>
      <c r="DC22">
        <v>0</v>
      </c>
      <c r="DD22">
        <v>1</v>
      </c>
      <c r="DE22">
        <v>33</v>
      </c>
      <c r="DF22">
        <v>0</v>
      </c>
      <c r="DG22">
        <v>1</v>
      </c>
      <c r="DH22">
        <v>24</v>
      </c>
      <c r="DI22">
        <v>0</v>
      </c>
      <c r="DJ22">
        <v>9</v>
      </c>
      <c r="DK22">
        <v>33</v>
      </c>
      <c r="DL22">
        <v>0</v>
      </c>
      <c r="DM22">
        <v>9</v>
      </c>
      <c r="DN22">
        <v>32</v>
      </c>
      <c r="DO22">
        <v>0</v>
      </c>
      <c r="DP22">
        <v>1</v>
      </c>
      <c r="DQ22">
        <v>33</v>
      </c>
      <c r="DR22">
        <v>0</v>
      </c>
      <c r="DS22">
        <v>1</v>
      </c>
    </row>
    <row r="23" spans="1:123">
      <c r="A23" s="75"/>
      <c r="B23" s="75"/>
      <c r="C23" s="75"/>
      <c r="D23" s="106" t="s">
        <v>55</v>
      </c>
      <c r="E23" s="106" t="s">
        <v>1180</v>
      </c>
      <c r="BP23">
        <v>19</v>
      </c>
      <c r="BQ23">
        <v>0</v>
      </c>
      <c r="BR23">
        <v>19</v>
      </c>
      <c r="BS23">
        <v>0</v>
      </c>
      <c r="BT23">
        <v>0</v>
      </c>
      <c r="BU23">
        <v>0</v>
      </c>
      <c r="BV23">
        <v>0</v>
      </c>
      <c r="BW23">
        <v>0</v>
      </c>
      <c r="BX23">
        <v>18</v>
      </c>
      <c r="BY23">
        <v>0</v>
      </c>
      <c r="BZ23">
        <v>1</v>
      </c>
      <c r="CA23">
        <v>19</v>
      </c>
      <c r="CB23">
        <v>0</v>
      </c>
      <c r="CC23">
        <v>1</v>
      </c>
      <c r="CD23">
        <v>19</v>
      </c>
      <c r="CE23">
        <v>0</v>
      </c>
      <c r="CF23">
        <v>0</v>
      </c>
      <c r="CG23">
        <v>19</v>
      </c>
      <c r="CH23">
        <v>0</v>
      </c>
      <c r="CI23">
        <v>0</v>
      </c>
      <c r="CJ23">
        <v>13</v>
      </c>
      <c r="CK23">
        <v>0</v>
      </c>
      <c r="CL23">
        <v>6</v>
      </c>
      <c r="CM23">
        <v>19</v>
      </c>
      <c r="CN23">
        <v>0</v>
      </c>
      <c r="CO23">
        <v>6</v>
      </c>
      <c r="CP23">
        <v>11</v>
      </c>
      <c r="CQ23">
        <v>1</v>
      </c>
      <c r="CR23">
        <v>7</v>
      </c>
      <c r="CS23">
        <v>19</v>
      </c>
      <c r="CT23">
        <v>0</v>
      </c>
      <c r="CU23">
        <v>8</v>
      </c>
      <c r="CV23">
        <v>19</v>
      </c>
      <c r="CW23">
        <v>0</v>
      </c>
      <c r="CX23">
        <v>0</v>
      </c>
      <c r="CY23">
        <v>19</v>
      </c>
      <c r="CZ23">
        <v>0</v>
      </c>
      <c r="DA23">
        <v>0</v>
      </c>
      <c r="DB23">
        <v>17</v>
      </c>
      <c r="DC23">
        <v>0</v>
      </c>
      <c r="DD23">
        <v>2</v>
      </c>
      <c r="DE23">
        <v>19</v>
      </c>
      <c r="DF23">
        <v>0</v>
      </c>
      <c r="DG23">
        <v>2</v>
      </c>
      <c r="DH23">
        <v>12</v>
      </c>
      <c r="DI23">
        <v>0</v>
      </c>
      <c r="DJ23">
        <v>7</v>
      </c>
      <c r="DK23">
        <v>19</v>
      </c>
      <c r="DL23">
        <v>0</v>
      </c>
      <c r="DM23">
        <v>7</v>
      </c>
      <c r="DN23">
        <v>18</v>
      </c>
      <c r="DO23">
        <v>0</v>
      </c>
      <c r="DP23">
        <v>1</v>
      </c>
      <c r="DQ23">
        <v>19</v>
      </c>
      <c r="DR23">
        <v>0</v>
      </c>
      <c r="DS23">
        <v>1</v>
      </c>
    </row>
    <row r="24" spans="1:123">
      <c r="A24" s="75"/>
      <c r="B24" s="75"/>
      <c r="C24" s="75"/>
      <c r="D24" s="106" t="s">
        <v>65</v>
      </c>
      <c r="E24" s="106" t="s">
        <v>1181</v>
      </c>
      <c r="BP24">
        <v>14</v>
      </c>
      <c r="BQ24">
        <v>0</v>
      </c>
      <c r="BR24">
        <v>14</v>
      </c>
      <c r="BS24">
        <v>0</v>
      </c>
      <c r="BT24">
        <v>0</v>
      </c>
      <c r="BU24">
        <v>0</v>
      </c>
      <c r="BV24">
        <v>0</v>
      </c>
      <c r="BW24">
        <v>0</v>
      </c>
      <c r="BX24">
        <v>14</v>
      </c>
      <c r="BY24">
        <v>0</v>
      </c>
      <c r="BZ24">
        <v>0</v>
      </c>
      <c r="CA24">
        <v>14</v>
      </c>
      <c r="CB24">
        <v>0</v>
      </c>
      <c r="CC24">
        <v>0</v>
      </c>
      <c r="CD24">
        <v>14</v>
      </c>
      <c r="CE24">
        <v>0</v>
      </c>
      <c r="CF24">
        <v>0</v>
      </c>
      <c r="CG24">
        <v>14</v>
      </c>
      <c r="CH24">
        <v>0</v>
      </c>
      <c r="CI24">
        <v>0</v>
      </c>
      <c r="CJ24">
        <v>6</v>
      </c>
      <c r="CK24">
        <v>0</v>
      </c>
      <c r="CL24">
        <v>8</v>
      </c>
      <c r="CM24">
        <v>14</v>
      </c>
      <c r="CN24">
        <v>0</v>
      </c>
      <c r="CO24">
        <v>8</v>
      </c>
      <c r="CP24">
        <v>10</v>
      </c>
      <c r="CQ24">
        <v>0</v>
      </c>
      <c r="CR24">
        <v>4</v>
      </c>
      <c r="CS24">
        <v>14</v>
      </c>
      <c r="CT24">
        <v>0</v>
      </c>
      <c r="CU24">
        <v>4</v>
      </c>
      <c r="CV24">
        <v>14</v>
      </c>
      <c r="CW24">
        <v>0</v>
      </c>
      <c r="CX24">
        <v>0</v>
      </c>
      <c r="CY24">
        <v>14</v>
      </c>
      <c r="CZ24">
        <v>0</v>
      </c>
      <c r="DA24">
        <v>0</v>
      </c>
      <c r="DB24">
        <v>14</v>
      </c>
      <c r="DC24">
        <v>0</v>
      </c>
      <c r="DD24">
        <v>0</v>
      </c>
      <c r="DE24">
        <v>14</v>
      </c>
      <c r="DF24">
        <v>0</v>
      </c>
      <c r="DG24">
        <v>0</v>
      </c>
      <c r="DH24">
        <v>8</v>
      </c>
      <c r="DI24">
        <v>0</v>
      </c>
      <c r="DJ24">
        <v>6</v>
      </c>
      <c r="DK24">
        <v>14</v>
      </c>
      <c r="DL24">
        <v>0</v>
      </c>
      <c r="DM24">
        <v>6</v>
      </c>
      <c r="DN24">
        <v>12</v>
      </c>
      <c r="DO24">
        <v>0</v>
      </c>
      <c r="DP24">
        <v>2</v>
      </c>
      <c r="DQ24">
        <v>14</v>
      </c>
      <c r="DR24">
        <v>0</v>
      </c>
      <c r="DS24">
        <v>2</v>
      </c>
    </row>
    <row r="25" spans="1:123">
      <c r="A25" s="75"/>
      <c r="B25" s="75"/>
      <c r="C25" s="75"/>
      <c r="D25" s="106" t="s">
        <v>42</v>
      </c>
      <c r="E25" s="106" t="s">
        <v>531</v>
      </c>
      <c r="BP25">
        <v>14</v>
      </c>
      <c r="BQ25">
        <v>1</v>
      </c>
      <c r="BR25">
        <v>15</v>
      </c>
      <c r="BS25">
        <v>1</v>
      </c>
      <c r="BT25">
        <v>0</v>
      </c>
      <c r="BU25">
        <v>1</v>
      </c>
      <c r="BV25">
        <v>0</v>
      </c>
      <c r="BW25">
        <v>0</v>
      </c>
      <c r="BX25">
        <v>15</v>
      </c>
      <c r="BY25">
        <v>0</v>
      </c>
      <c r="BZ25">
        <v>0</v>
      </c>
      <c r="CA25">
        <v>15</v>
      </c>
      <c r="CB25">
        <v>0</v>
      </c>
      <c r="CC25">
        <v>0</v>
      </c>
      <c r="CD25">
        <v>15</v>
      </c>
      <c r="CE25">
        <v>0</v>
      </c>
      <c r="CF25">
        <v>0</v>
      </c>
      <c r="CG25">
        <v>15</v>
      </c>
      <c r="CH25">
        <v>0</v>
      </c>
      <c r="CI25">
        <v>0</v>
      </c>
      <c r="CJ25">
        <v>11</v>
      </c>
      <c r="CK25">
        <v>0</v>
      </c>
      <c r="CL25">
        <v>4</v>
      </c>
      <c r="CM25">
        <v>15</v>
      </c>
      <c r="CN25">
        <v>0</v>
      </c>
      <c r="CO25">
        <v>4</v>
      </c>
      <c r="CP25">
        <v>11</v>
      </c>
      <c r="CQ25">
        <v>0</v>
      </c>
      <c r="CR25">
        <v>4</v>
      </c>
      <c r="CS25">
        <v>15</v>
      </c>
      <c r="CT25">
        <v>0</v>
      </c>
      <c r="CU25">
        <v>4</v>
      </c>
      <c r="CV25">
        <v>15</v>
      </c>
      <c r="CW25">
        <v>0</v>
      </c>
      <c r="CX25">
        <v>0</v>
      </c>
      <c r="CY25">
        <v>15</v>
      </c>
      <c r="CZ25">
        <v>0</v>
      </c>
      <c r="DA25">
        <v>0</v>
      </c>
      <c r="DB25">
        <v>14</v>
      </c>
      <c r="DC25">
        <v>0</v>
      </c>
      <c r="DD25">
        <v>1</v>
      </c>
      <c r="DE25">
        <v>15</v>
      </c>
      <c r="DF25">
        <v>0</v>
      </c>
      <c r="DG25">
        <v>1</v>
      </c>
      <c r="DH25">
        <v>10</v>
      </c>
      <c r="DI25">
        <v>1</v>
      </c>
      <c r="DJ25">
        <v>4</v>
      </c>
      <c r="DK25">
        <v>15</v>
      </c>
      <c r="DL25">
        <v>0</v>
      </c>
      <c r="DM25">
        <v>5</v>
      </c>
      <c r="DN25">
        <v>14</v>
      </c>
      <c r="DO25">
        <v>0</v>
      </c>
      <c r="DP25">
        <v>1</v>
      </c>
      <c r="DQ25">
        <v>15</v>
      </c>
      <c r="DR25">
        <v>0</v>
      </c>
      <c r="DS25">
        <v>1</v>
      </c>
    </row>
    <row r="26" spans="1:123">
      <c r="A26" s="75"/>
      <c r="B26" s="75"/>
      <c r="C26" s="75"/>
      <c r="D26" s="106" t="s">
        <v>68</v>
      </c>
      <c r="E26" s="106" t="s">
        <v>534</v>
      </c>
      <c r="BP26">
        <v>13</v>
      </c>
      <c r="BQ26">
        <v>0</v>
      </c>
      <c r="BR26">
        <v>13</v>
      </c>
      <c r="BS26">
        <v>0</v>
      </c>
      <c r="BT26">
        <v>0</v>
      </c>
      <c r="BU26">
        <v>0</v>
      </c>
      <c r="BV26">
        <v>0</v>
      </c>
      <c r="BW26">
        <v>0</v>
      </c>
      <c r="BX26">
        <v>13</v>
      </c>
      <c r="BY26">
        <v>0</v>
      </c>
      <c r="BZ26">
        <v>0</v>
      </c>
      <c r="CA26">
        <v>13</v>
      </c>
      <c r="CB26">
        <v>0</v>
      </c>
      <c r="CC26">
        <v>0</v>
      </c>
      <c r="CD26">
        <v>13</v>
      </c>
      <c r="CE26">
        <v>0</v>
      </c>
      <c r="CF26">
        <v>0</v>
      </c>
      <c r="CG26">
        <v>13</v>
      </c>
      <c r="CH26">
        <v>0</v>
      </c>
      <c r="CI26">
        <v>0</v>
      </c>
      <c r="CJ26">
        <v>12</v>
      </c>
      <c r="CK26">
        <v>0</v>
      </c>
      <c r="CL26">
        <v>1</v>
      </c>
      <c r="CM26">
        <v>13</v>
      </c>
      <c r="CN26">
        <v>0</v>
      </c>
      <c r="CO26">
        <v>1</v>
      </c>
      <c r="CP26">
        <v>10</v>
      </c>
      <c r="CQ26">
        <v>0</v>
      </c>
      <c r="CR26">
        <v>3</v>
      </c>
      <c r="CS26">
        <v>13</v>
      </c>
      <c r="CT26">
        <v>0</v>
      </c>
      <c r="CU26">
        <v>3</v>
      </c>
      <c r="CV26">
        <v>13</v>
      </c>
      <c r="CW26">
        <v>0</v>
      </c>
      <c r="CX26">
        <v>0</v>
      </c>
      <c r="CY26">
        <v>13</v>
      </c>
      <c r="CZ26">
        <v>0</v>
      </c>
      <c r="DA26">
        <v>0</v>
      </c>
      <c r="DB26">
        <v>12</v>
      </c>
      <c r="DC26">
        <v>0</v>
      </c>
      <c r="DD26">
        <v>1</v>
      </c>
      <c r="DE26">
        <v>13</v>
      </c>
      <c r="DF26">
        <v>0</v>
      </c>
      <c r="DG26">
        <v>1</v>
      </c>
      <c r="DH26">
        <v>10</v>
      </c>
      <c r="DI26">
        <v>0</v>
      </c>
      <c r="DJ26">
        <v>3</v>
      </c>
      <c r="DK26">
        <v>13</v>
      </c>
      <c r="DL26">
        <v>0</v>
      </c>
      <c r="DM26">
        <v>3</v>
      </c>
      <c r="DN26">
        <v>12</v>
      </c>
      <c r="DO26">
        <v>0</v>
      </c>
      <c r="DP26">
        <v>1</v>
      </c>
      <c r="DQ26">
        <v>13</v>
      </c>
      <c r="DR26">
        <v>0</v>
      </c>
      <c r="DS26">
        <v>1</v>
      </c>
    </row>
    <row r="27" spans="1:123">
      <c r="A27" s="75"/>
      <c r="B27" s="75"/>
      <c r="C27" s="75"/>
      <c r="D27" s="106" t="s">
        <v>115</v>
      </c>
      <c r="E27" s="106" t="s">
        <v>537</v>
      </c>
      <c r="BP27">
        <v>13</v>
      </c>
      <c r="BQ27">
        <v>0</v>
      </c>
      <c r="BR27">
        <v>13</v>
      </c>
      <c r="BS27">
        <v>0</v>
      </c>
      <c r="BT27">
        <v>0</v>
      </c>
      <c r="BU27">
        <v>0</v>
      </c>
      <c r="BV27">
        <v>0</v>
      </c>
      <c r="BW27">
        <v>0</v>
      </c>
      <c r="BX27">
        <v>13</v>
      </c>
      <c r="BY27">
        <v>0</v>
      </c>
      <c r="BZ27">
        <v>0</v>
      </c>
      <c r="CA27">
        <v>13</v>
      </c>
      <c r="CB27">
        <v>0</v>
      </c>
      <c r="CC27">
        <v>0</v>
      </c>
      <c r="CD27">
        <v>13</v>
      </c>
      <c r="CE27">
        <v>0</v>
      </c>
      <c r="CF27">
        <v>0</v>
      </c>
      <c r="CG27">
        <v>13</v>
      </c>
      <c r="CH27">
        <v>0</v>
      </c>
      <c r="CI27">
        <v>0</v>
      </c>
      <c r="CJ27">
        <v>10</v>
      </c>
      <c r="CK27">
        <v>0</v>
      </c>
      <c r="CL27">
        <v>3</v>
      </c>
      <c r="CM27">
        <v>13</v>
      </c>
      <c r="CN27">
        <v>0</v>
      </c>
      <c r="CO27">
        <v>3</v>
      </c>
      <c r="CP27">
        <v>8</v>
      </c>
      <c r="CQ27">
        <v>0</v>
      </c>
      <c r="CR27">
        <v>5</v>
      </c>
      <c r="CS27">
        <v>13</v>
      </c>
      <c r="CT27">
        <v>0</v>
      </c>
      <c r="CU27">
        <v>5</v>
      </c>
      <c r="CV27">
        <v>9</v>
      </c>
      <c r="CW27">
        <v>1</v>
      </c>
      <c r="CX27">
        <v>3</v>
      </c>
      <c r="CY27">
        <v>13</v>
      </c>
      <c r="CZ27">
        <v>0</v>
      </c>
      <c r="DA27">
        <v>4</v>
      </c>
      <c r="DB27">
        <v>11</v>
      </c>
      <c r="DC27">
        <v>0</v>
      </c>
      <c r="DD27">
        <v>2</v>
      </c>
      <c r="DE27">
        <v>13</v>
      </c>
      <c r="DF27">
        <v>0</v>
      </c>
      <c r="DG27">
        <v>2</v>
      </c>
      <c r="DH27">
        <v>10</v>
      </c>
      <c r="DI27">
        <v>0</v>
      </c>
      <c r="DJ27">
        <v>3</v>
      </c>
      <c r="DK27">
        <v>13</v>
      </c>
      <c r="DL27">
        <v>0</v>
      </c>
      <c r="DM27">
        <v>3</v>
      </c>
      <c r="DN27">
        <v>13</v>
      </c>
      <c r="DO27">
        <v>0</v>
      </c>
      <c r="DP27">
        <v>0</v>
      </c>
      <c r="DQ27">
        <v>13</v>
      </c>
      <c r="DR27">
        <v>0</v>
      </c>
      <c r="DS27">
        <v>0</v>
      </c>
    </row>
    <row r="28" spans="1:123">
      <c r="A28" s="75"/>
      <c r="B28" s="75"/>
      <c r="C28" s="75"/>
      <c r="D28" s="106" t="s">
        <v>59</v>
      </c>
      <c r="E28" s="106" t="s">
        <v>538</v>
      </c>
      <c r="BP28">
        <v>9</v>
      </c>
      <c r="BQ28">
        <v>0</v>
      </c>
      <c r="BR28">
        <v>9</v>
      </c>
      <c r="BS28">
        <v>0</v>
      </c>
      <c r="BT28">
        <v>0</v>
      </c>
      <c r="BU28">
        <v>0</v>
      </c>
      <c r="BV28">
        <v>0</v>
      </c>
      <c r="BW28">
        <v>0</v>
      </c>
      <c r="BX28">
        <v>8</v>
      </c>
      <c r="BY28">
        <v>1</v>
      </c>
      <c r="BZ28">
        <v>0</v>
      </c>
      <c r="CA28">
        <v>9</v>
      </c>
      <c r="CB28">
        <v>0</v>
      </c>
      <c r="CC28">
        <v>1</v>
      </c>
      <c r="CD28">
        <v>8</v>
      </c>
      <c r="CE28">
        <v>1</v>
      </c>
      <c r="CF28">
        <v>0</v>
      </c>
      <c r="CG28">
        <v>9</v>
      </c>
      <c r="CH28">
        <v>0</v>
      </c>
      <c r="CI28">
        <v>1</v>
      </c>
      <c r="CJ28">
        <v>4</v>
      </c>
      <c r="CK28">
        <v>0</v>
      </c>
      <c r="CL28">
        <v>5</v>
      </c>
      <c r="CM28">
        <v>9</v>
      </c>
      <c r="CN28">
        <v>0</v>
      </c>
      <c r="CO28">
        <v>5</v>
      </c>
      <c r="CP28">
        <v>4</v>
      </c>
      <c r="CQ28">
        <v>0</v>
      </c>
      <c r="CR28">
        <v>5</v>
      </c>
      <c r="CS28">
        <v>9</v>
      </c>
      <c r="CT28">
        <v>0</v>
      </c>
      <c r="CU28">
        <v>5</v>
      </c>
      <c r="CV28">
        <v>8</v>
      </c>
      <c r="CW28">
        <v>0</v>
      </c>
      <c r="CX28">
        <v>1</v>
      </c>
      <c r="CY28">
        <v>9</v>
      </c>
      <c r="CZ28">
        <v>0</v>
      </c>
      <c r="DA28">
        <v>1</v>
      </c>
      <c r="DB28">
        <v>7</v>
      </c>
      <c r="DC28">
        <v>0</v>
      </c>
      <c r="DD28">
        <v>2</v>
      </c>
      <c r="DE28">
        <v>9</v>
      </c>
      <c r="DF28">
        <v>0</v>
      </c>
      <c r="DG28">
        <v>2</v>
      </c>
      <c r="DH28">
        <v>7</v>
      </c>
      <c r="DI28">
        <v>0</v>
      </c>
      <c r="DJ28">
        <v>2</v>
      </c>
      <c r="DK28">
        <v>9</v>
      </c>
      <c r="DL28">
        <v>0</v>
      </c>
      <c r="DM28">
        <v>2</v>
      </c>
      <c r="DN28">
        <v>6</v>
      </c>
      <c r="DO28">
        <v>0</v>
      </c>
      <c r="DP28">
        <v>3</v>
      </c>
      <c r="DQ28">
        <v>9</v>
      </c>
      <c r="DR28">
        <v>0</v>
      </c>
      <c r="DS28">
        <v>3</v>
      </c>
    </row>
    <row r="29" spans="1:123">
      <c r="A29" s="75"/>
      <c r="B29" s="75"/>
      <c r="C29" s="75"/>
      <c r="D29" s="106" t="s">
        <v>104</v>
      </c>
      <c r="E29" s="106" t="s">
        <v>541</v>
      </c>
      <c r="BP29">
        <v>8</v>
      </c>
      <c r="BQ29">
        <v>0</v>
      </c>
      <c r="BR29">
        <v>8</v>
      </c>
      <c r="BS29">
        <v>0</v>
      </c>
      <c r="BT29">
        <v>0</v>
      </c>
      <c r="BU29">
        <v>0</v>
      </c>
      <c r="BV29">
        <v>0</v>
      </c>
      <c r="BW29">
        <v>0</v>
      </c>
      <c r="BX29">
        <v>8</v>
      </c>
      <c r="BY29">
        <v>0</v>
      </c>
      <c r="BZ29">
        <v>0</v>
      </c>
      <c r="CA29">
        <v>8</v>
      </c>
      <c r="CB29">
        <v>0</v>
      </c>
      <c r="CC29">
        <v>0</v>
      </c>
      <c r="CD29">
        <v>8</v>
      </c>
      <c r="CE29">
        <v>0</v>
      </c>
      <c r="CF29">
        <v>0</v>
      </c>
      <c r="CG29">
        <v>8</v>
      </c>
      <c r="CH29">
        <v>0</v>
      </c>
      <c r="CI29">
        <v>0</v>
      </c>
      <c r="CJ29">
        <v>7</v>
      </c>
      <c r="CK29">
        <v>0</v>
      </c>
      <c r="CL29">
        <v>1</v>
      </c>
      <c r="CM29">
        <v>8</v>
      </c>
      <c r="CN29">
        <v>0</v>
      </c>
      <c r="CO29">
        <v>1</v>
      </c>
      <c r="CP29">
        <v>7</v>
      </c>
      <c r="CQ29">
        <v>0</v>
      </c>
      <c r="CR29">
        <v>1</v>
      </c>
      <c r="CS29">
        <v>8</v>
      </c>
      <c r="CT29">
        <v>0</v>
      </c>
      <c r="CU29">
        <v>1</v>
      </c>
      <c r="CV29">
        <v>8</v>
      </c>
      <c r="CW29">
        <v>0</v>
      </c>
      <c r="CX29">
        <v>0</v>
      </c>
      <c r="CY29">
        <v>8</v>
      </c>
      <c r="CZ29">
        <v>0</v>
      </c>
      <c r="DA29">
        <v>0</v>
      </c>
      <c r="DB29">
        <v>7</v>
      </c>
      <c r="DC29">
        <v>0</v>
      </c>
      <c r="DD29">
        <v>1</v>
      </c>
      <c r="DE29">
        <v>8</v>
      </c>
      <c r="DF29">
        <v>0</v>
      </c>
      <c r="DG29">
        <v>1</v>
      </c>
      <c r="DH29">
        <v>8</v>
      </c>
      <c r="DI29">
        <v>0</v>
      </c>
      <c r="DJ29">
        <v>0</v>
      </c>
      <c r="DK29">
        <v>8</v>
      </c>
      <c r="DL29">
        <v>0</v>
      </c>
      <c r="DM29">
        <v>0</v>
      </c>
      <c r="DN29">
        <v>8</v>
      </c>
      <c r="DO29">
        <v>0</v>
      </c>
      <c r="DP29">
        <v>0</v>
      </c>
      <c r="DQ29">
        <v>8</v>
      </c>
      <c r="DR29">
        <v>0</v>
      </c>
      <c r="DS29">
        <v>0</v>
      </c>
    </row>
    <row r="30" spans="1:123">
      <c r="A30" s="75"/>
      <c r="B30" s="75"/>
      <c r="C30" s="75"/>
      <c r="D30" s="106" t="s">
        <v>47</v>
      </c>
      <c r="E30" s="106" t="s">
        <v>542</v>
      </c>
      <c r="BP30">
        <v>10</v>
      </c>
      <c r="BQ30">
        <v>0</v>
      </c>
      <c r="BR30">
        <v>10</v>
      </c>
      <c r="BS30">
        <v>0</v>
      </c>
      <c r="BT30">
        <v>0</v>
      </c>
      <c r="BU30">
        <v>0</v>
      </c>
      <c r="BV30">
        <v>0</v>
      </c>
      <c r="BW30">
        <v>0</v>
      </c>
      <c r="BX30">
        <v>10</v>
      </c>
      <c r="BY30">
        <v>0</v>
      </c>
      <c r="BZ30">
        <v>0</v>
      </c>
      <c r="CA30">
        <v>10</v>
      </c>
      <c r="CB30">
        <v>0</v>
      </c>
      <c r="CC30">
        <v>0</v>
      </c>
      <c r="CD30">
        <v>9</v>
      </c>
      <c r="CE30">
        <v>0</v>
      </c>
      <c r="CF30">
        <v>1</v>
      </c>
      <c r="CG30">
        <v>10</v>
      </c>
      <c r="CH30">
        <v>0</v>
      </c>
      <c r="CI30">
        <v>1</v>
      </c>
      <c r="CJ30">
        <v>4</v>
      </c>
      <c r="CK30">
        <v>0</v>
      </c>
      <c r="CL30">
        <v>6</v>
      </c>
      <c r="CM30">
        <v>10</v>
      </c>
      <c r="CN30">
        <v>0</v>
      </c>
      <c r="CO30">
        <v>6</v>
      </c>
      <c r="CP30">
        <v>6</v>
      </c>
      <c r="CQ30">
        <v>1</v>
      </c>
      <c r="CR30">
        <v>3</v>
      </c>
      <c r="CS30">
        <v>10</v>
      </c>
      <c r="CT30">
        <v>0</v>
      </c>
      <c r="CU30">
        <v>4</v>
      </c>
      <c r="CV30">
        <v>9</v>
      </c>
      <c r="CW30">
        <v>0</v>
      </c>
      <c r="CX30">
        <v>1</v>
      </c>
      <c r="CY30">
        <v>10</v>
      </c>
      <c r="CZ30">
        <v>0</v>
      </c>
      <c r="DA30">
        <v>1</v>
      </c>
      <c r="DB30">
        <v>8</v>
      </c>
      <c r="DC30">
        <v>0</v>
      </c>
      <c r="DD30">
        <v>2</v>
      </c>
      <c r="DE30">
        <v>10</v>
      </c>
      <c r="DF30">
        <v>0</v>
      </c>
      <c r="DG30">
        <v>2</v>
      </c>
      <c r="DH30">
        <v>5</v>
      </c>
      <c r="DI30">
        <v>0</v>
      </c>
      <c r="DJ30">
        <v>5</v>
      </c>
      <c r="DK30">
        <v>10</v>
      </c>
      <c r="DL30">
        <v>0</v>
      </c>
      <c r="DM30">
        <v>5</v>
      </c>
      <c r="DN30">
        <v>9</v>
      </c>
      <c r="DO30">
        <v>0</v>
      </c>
      <c r="DP30">
        <v>1</v>
      </c>
      <c r="DQ30">
        <v>10</v>
      </c>
      <c r="DR30">
        <v>0</v>
      </c>
      <c r="DS30">
        <v>1</v>
      </c>
    </row>
    <row r="31" spans="1:123">
      <c r="A31" s="75"/>
      <c r="B31" s="75"/>
      <c r="C31" s="75"/>
      <c r="D31" s="106" t="s">
        <v>158</v>
      </c>
      <c r="E31" s="106" t="s">
        <v>545</v>
      </c>
      <c r="BP31">
        <v>10</v>
      </c>
      <c r="BQ31">
        <v>0</v>
      </c>
      <c r="BR31">
        <v>10</v>
      </c>
      <c r="BS31">
        <v>0</v>
      </c>
      <c r="BT31">
        <v>0</v>
      </c>
      <c r="BU31">
        <v>0</v>
      </c>
      <c r="BV31">
        <v>0</v>
      </c>
      <c r="BW31">
        <v>0</v>
      </c>
      <c r="BX31">
        <v>9</v>
      </c>
      <c r="BY31">
        <v>0</v>
      </c>
      <c r="BZ31">
        <v>1</v>
      </c>
      <c r="CA31">
        <v>10</v>
      </c>
      <c r="CB31">
        <v>0</v>
      </c>
      <c r="CC31">
        <v>1</v>
      </c>
      <c r="CD31">
        <v>10</v>
      </c>
      <c r="CE31">
        <v>0</v>
      </c>
      <c r="CF31">
        <v>0</v>
      </c>
      <c r="CG31">
        <v>10</v>
      </c>
      <c r="CH31">
        <v>0</v>
      </c>
      <c r="CI31">
        <v>0</v>
      </c>
      <c r="CJ31">
        <v>7</v>
      </c>
      <c r="CK31">
        <v>0</v>
      </c>
      <c r="CL31">
        <v>3</v>
      </c>
      <c r="CM31">
        <v>10</v>
      </c>
      <c r="CN31">
        <v>0</v>
      </c>
      <c r="CO31">
        <v>3</v>
      </c>
      <c r="CP31">
        <v>7</v>
      </c>
      <c r="CQ31">
        <v>0</v>
      </c>
      <c r="CR31">
        <v>3</v>
      </c>
      <c r="CS31">
        <v>10</v>
      </c>
      <c r="CT31">
        <v>0</v>
      </c>
      <c r="CU31">
        <v>3</v>
      </c>
      <c r="CV31">
        <v>8</v>
      </c>
      <c r="CW31">
        <v>0</v>
      </c>
      <c r="CX31">
        <v>2</v>
      </c>
      <c r="CY31">
        <v>10</v>
      </c>
      <c r="CZ31">
        <v>0</v>
      </c>
      <c r="DA31">
        <v>2</v>
      </c>
      <c r="DB31">
        <v>8</v>
      </c>
      <c r="DC31">
        <v>0</v>
      </c>
      <c r="DD31">
        <v>2</v>
      </c>
      <c r="DE31">
        <v>10</v>
      </c>
      <c r="DF31">
        <v>0</v>
      </c>
      <c r="DG31">
        <v>2</v>
      </c>
      <c r="DH31">
        <v>5</v>
      </c>
      <c r="DI31">
        <v>0</v>
      </c>
      <c r="DJ31">
        <v>5</v>
      </c>
      <c r="DK31">
        <v>10</v>
      </c>
      <c r="DL31">
        <v>0</v>
      </c>
      <c r="DM31">
        <v>5</v>
      </c>
      <c r="DN31">
        <v>8</v>
      </c>
      <c r="DO31">
        <v>1</v>
      </c>
      <c r="DP31">
        <v>1</v>
      </c>
      <c r="DQ31">
        <v>10</v>
      </c>
      <c r="DR31">
        <v>0</v>
      </c>
      <c r="DS31">
        <v>2</v>
      </c>
    </row>
    <row r="32" spans="1:123">
      <c r="A32" s="75"/>
      <c r="B32" s="75"/>
      <c r="C32" s="75"/>
      <c r="D32" s="106" t="s">
        <v>100</v>
      </c>
      <c r="E32" s="106" t="s">
        <v>546</v>
      </c>
      <c r="BP32">
        <v>7</v>
      </c>
      <c r="BQ32">
        <v>0</v>
      </c>
      <c r="BR32">
        <v>7</v>
      </c>
      <c r="BS32">
        <v>0</v>
      </c>
      <c r="BT32">
        <v>0</v>
      </c>
      <c r="BU32">
        <v>0</v>
      </c>
      <c r="BV32">
        <v>0</v>
      </c>
      <c r="BW32">
        <v>0</v>
      </c>
      <c r="BX32">
        <v>7</v>
      </c>
      <c r="BY32">
        <v>0</v>
      </c>
      <c r="BZ32">
        <v>0</v>
      </c>
      <c r="CA32">
        <v>7</v>
      </c>
      <c r="CB32">
        <v>0</v>
      </c>
      <c r="CC32">
        <v>0</v>
      </c>
      <c r="CD32">
        <v>6</v>
      </c>
      <c r="CE32">
        <v>0</v>
      </c>
      <c r="CF32">
        <v>1</v>
      </c>
      <c r="CG32">
        <v>7</v>
      </c>
      <c r="CH32">
        <v>0</v>
      </c>
      <c r="CI32">
        <v>1</v>
      </c>
      <c r="CJ32">
        <v>2</v>
      </c>
      <c r="CK32">
        <v>0</v>
      </c>
      <c r="CL32">
        <v>5</v>
      </c>
      <c r="CM32">
        <v>7</v>
      </c>
      <c r="CN32">
        <v>0</v>
      </c>
      <c r="CO32">
        <v>5</v>
      </c>
      <c r="CP32">
        <v>3</v>
      </c>
      <c r="CQ32">
        <v>0</v>
      </c>
      <c r="CR32">
        <v>4</v>
      </c>
      <c r="CS32">
        <v>7</v>
      </c>
      <c r="CT32">
        <v>0</v>
      </c>
      <c r="CU32">
        <v>4</v>
      </c>
      <c r="CV32">
        <v>6</v>
      </c>
      <c r="CW32">
        <v>0</v>
      </c>
      <c r="CX32">
        <v>1</v>
      </c>
      <c r="CY32">
        <v>7</v>
      </c>
      <c r="CZ32">
        <v>0</v>
      </c>
      <c r="DA32">
        <v>1</v>
      </c>
      <c r="DB32">
        <v>6</v>
      </c>
      <c r="DC32">
        <v>0</v>
      </c>
      <c r="DD32">
        <v>1</v>
      </c>
      <c r="DE32">
        <v>7</v>
      </c>
      <c r="DF32">
        <v>0</v>
      </c>
      <c r="DG32">
        <v>1</v>
      </c>
      <c r="DH32">
        <v>1</v>
      </c>
      <c r="DI32">
        <v>0</v>
      </c>
      <c r="DJ32">
        <v>6</v>
      </c>
      <c r="DK32">
        <v>7</v>
      </c>
      <c r="DL32">
        <v>0</v>
      </c>
      <c r="DM32">
        <v>6</v>
      </c>
      <c r="DN32">
        <v>7</v>
      </c>
      <c r="DO32">
        <v>0</v>
      </c>
      <c r="DP32">
        <v>0</v>
      </c>
      <c r="DQ32">
        <v>7</v>
      </c>
      <c r="DR32">
        <v>0</v>
      </c>
      <c r="DS32">
        <v>0</v>
      </c>
    </row>
    <row r="33" spans="1:123">
      <c r="A33" s="75"/>
      <c r="B33" s="75"/>
      <c r="C33" s="75"/>
      <c r="D33" s="106" t="s">
        <v>97</v>
      </c>
      <c r="E33" s="106" t="s">
        <v>547</v>
      </c>
      <c r="BP33">
        <v>8</v>
      </c>
      <c r="BQ33">
        <v>0</v>
      </c>
      <c r="BR33">
        <v>8</v>
      </c>
      <c r="BS33">
        <v>0</v>
      </c>
      <c r="BT33">
        <v>0</v>
      </c>
      <c r="BU33">
        <v>0</v>
      </c>
      <c r="BV33">
        <v>0</v>
      </c>
      <c r="BW33">
        <v>0</v>
      </c>
      <c r="BX33">
        <v>8</v>
      </c>
      <c r="BY33">
        <v>0</v>
      </c>
      <c r="BZ33">
        <v>0</v>
      </c>
      <c r="CA33">
        <v>8</v>
      </c>
      <c r="CB33">
        <v>0</v>
      </c>
      <c r="CC33">
        <v>0</v>
      </c>
      <c r="CD33">
        <v>8</v>
      </c>
      <c r="CE33">
        <v>0</v>
      </c>
      <c r="CF33">
        <v>0</v>
      </c>
      <c r="CG33">
        <v>8</v>
      </c>
      <c r="CH33">
        <v>0</v>
      </c>
      <c r="CI33">
        <v>0</v>
      </c>
      <c r="CJ33">
        <v>3</v>
      </c>
      <c r="CK33">
        <v>0</v>
      </c>
      <c r="CL33">
        <v>5</v>
      </c>
      <c r="CM33">
        <v>8</v>
      </c>
      <c r="CN33">
        <v>0</v>
      </c>
      <c r="CO33">
        <v>5</v>
      </c>
      <c r="CP33">
        <v>7</v>
      </c>
      <c r="CQ33">
        <v>0</v>
      </c>
      <c r="CR33">
        <v>1</v>
      </c>
      <c r="CS33">
        <v>8</v>
      </c>
      <c r="CT33">
        <v>0</v>
      </c>
      <c r="CU33">
        <v>1</v>
      </c>
      <c r="CV33">
        <v>8</v>
      </c>
      <c r="CW33">
        <v>0</v>
      </c>
      <c r="CX33">
        <v>0</v>
      </c>
      <c r="CY33">
        <v>8</v>
      </c>
      <c r="CZ33">
        <v>0</v>
      </c>
      <c r="DA33">
        <v>0</v>
      </c>
      <c r="DB33">
        <v>8</v>
      </c>
      <c r="DC33">
        <v>0</v>
      </c>
      <c r="DD33">
        <v>0</v>
      </c>
      <c r="DE33">
        <v>8</v>
      </c>
      <c r="DF33">
        <v>0</v>
      </c>
      <c r="DG33">
        <v>0</v>
      </c>
      <c r="DH33">
        <v>5</v>
      </c>
      <c r="DI33">
        <v>0</v>
      </c>
      <c r="DJ33">
        <v>3</v>
      </c>
      <c r="DK33">
        <v>8</v>
      </c>
      <c r="DL33">
        <v>0</v>
      </c>
      <c r="DM33">
        <v>3</v>
      </c>
      <c r="DN33">
        <v>7</v>
      </c>
      <c r="DO33">
        <v>0</v>
      </c>
      <c r="DP33">
        <v>1</v>
      </c>
      <c r="DQ33">
        <v>8</v>
      </c>
      <c r="DR33">
        <v>0</v>
      </c>
      <c r="DS33">
        <v>1</v>
      </c>
    </row>
    <row r="34" spans="1:123">
      <c r="A34" s="75"/>
      <c r="B34" s="75"/>
      <c r="C34" s="75"/>
      <c r="D34" s="106" t="s">
        <v>76</v>
      </c>
      <c r="E34" s="106" t="s">
        <v>548</v>
      </c>
      <c r="BP34">
        <v>6</v>
      </c>
      <c r="BQ34">
        <v>0</v>
      </c>
      <c r="BR34">
        <v>6</v>
      </c>
      <c r="BS34">
        <v>0</v>
      </c>
      <c r="BT34">
        <v>0</v>
      </c>
      <c r="BU34">
        <v>0</v>
      </c>
      <c r="BV34">
        <v>0</v>
      </c>
      <c r="BW34">
        <v>0</v>
      </c>
      <c r="BX34">
        <v>6</v>
      </c>
      <c r="BY34">
        <v>0</v>
      </c>
      <c r="BZ34">
        <v>0</v>
      </c>
      <c r="CA34">
        <v>6</v>
      </c>
      <c r="CB34">
        <v>0</v>
      </c>
      <c r="CC34">
        <v>0</v>
      </c>
      <c r="CD34">
        <v>6</v>
      </c>
      <c r="CE34">
        <v>0</v>
      </c>
      <c r="CF34">
        <v>0</v>
      </c>
      <c r="CG34">
        <v>6</v>
      </c>
      <c r="CH34">
        <v>0</v>
      </c>
      <c r="CI34">
        <v>0</v>
      </c>
      <c r="CJ34">
        <v>3</v>
      </c>
      <c r="CK34">
        <v>0</v>
      </c>
      <c r="CL34">
        <v>3</v>
      </c>
      <c r="CM34">
        <v>6</v>
      </c>
      <c r="CN34">
        <v>0</v>
      </c>
      <c r="CO34">
        <v>3</v>
      </c>
      <c r="CP34">
        <v>3</v>
      </c>
      <c r="CQ34">
        <v>0</v>
      </c>
      <c r="CR34">
        <v>3</v>
      </c>
      <c r="CS34">
        <v>6</v>
      </c>
      <c r="CT34">
        <v>0</v>
      </c>
      <c r="CU34">
        <v>3</v>
      </c>
      <c r="CV34">
        <v>6</v>
      </c>
      <c r="CW34">
        <v>0</v>
      </c>
      <c r="CX34">
        <v>0</v>
      </c>
      <c r="CY34">
        <v>6</v>
      </c>
      <c r="CZ34">
        <v>0</v>
      </c>
      <c r="DA34">
        <v>0</v>
      </c>
      <c r="DB34">
        <v>6</v>
      </c>
      <c r="DC34">
        <v>0</v>
      </c>
      <c r="DD34">
        <v>0</v>
      </c>
      <c r="DE34">
        <v>6</v>
      </c>
      <c r="DF34">
        <v>0</v>
      </c>
      <c r="DG34">
        <v>0</v>
      </c>
      <c r="DH34">
        <v>3</v>
      </c>
      <c r="DI34">
        <v>0</v>
      </c>
      <c r="DJ34">
        <v>3</v>
      </c>
      <c r="DK34">
        <v>6</v>
      </c>
      <c r="DL34">
        <v>0</v>
      </c>
      <c r="DM34">
        <v>3</v>
      </c>
      <c r="DN34">
        <v>6</v>
      </c>
      <c r="DO34">
        <v>0</v>
      </c>
      <c r="DP34">
        <v>0</v>
      </c>
      <c r="DQ34">
        <v>6</v>
      </c>
      <c r="DR34">
        <v>0</v>
      </c>
      <c r="DS34">
        <v>0</v>
      </c>
    </row>
    <row r="35" spans="1:123">
      <c r="A35" s="75"/>
      <c r="B35" s="75"/>
      <c r="C35" s="75"/>
      <c r="D35" s="106" t="s">
        <v>54</v>
      </c>
      <c r="E35" s="106" t="s">
        <v>551</v>
      </c>
      <c r="BP35">
        <v>12</v>
      </c>
      <c r="BQ35">
        <v>0</v>
      </c>
      <c r="BR35">
        <v>12</v>
      </c>
      <c r="BS35">
        <v>0</v>
      </c>
      <c r="BT35">
        <v>0</v>
      </c>
      <c r="BU35">
        <v>0</v>
      </c>
      <c r="BV35">
        <v>0</v>
      </c>
      <c r="BW35">
        <v>0</v>
      </c>
      <c r="BX35">
        <v>12</v>
      </c>
      <c r="BY35">
        <v>0</v>
      </c>
      <c r="BZ35">
        <v>0</v>
      </c>
      <c r="CA35">
        <v>12</v>
      </c>
      <c r="CB35">
        <v>0</v>
      </c>
      <c r="CC35">
        <v>0</v>
      </c>
      <c r="CD35">
        <v>12</v>
      </c>
      <c r="CE35">
        <v>0</v>
      </c>
      <c r="CF35">
        <v>0</v>
      </c>
      <c r="CG35">
        <v>12</v>
      </c>
      <c r="CH35">
        <v>0</v>
      </c>
      <c r="CI35">
        <v>0</v>
      </c>
      <c r="CJ35">
        <v>10</v>
      </c>
      <c r="CK35">
        <v>0</v>
      </c>
      <c r="CL35">
        <v>2</v>
      </c>
      <c r="CM35">
        <v>12</v>
      </c>
      <c r="CN35">
        <v>0</v>
      </c>
      <c r="CO35">
        <v>2</v>
      </c>
      <c r="CP35">
        <v>8</v>
      </c>
      <c r="CQ35">
        <v>0</v>
      </c>
      <c r="CR35">
        <v>4</v>
      </c>
      <c r="CS35">
        <v>12</v>
      </c>
      <c r="CT35">
        <v>0</v>
      </c>
      <c r="CU35">
        <v>4</v>
      </c>
      <c r="CV35">
        <v>12</v>
      </c>
      <c r="CW35">
        <v>0</v>
      </c>
      <c r="CX35">
        <v>0</v>
      </c>
      <c r="CY35">
        <v>12</v>
      </c>
      <c r="CZ35">
        <v>0</v>
      </c>
      <c r="DA35">
        <v>0</v>
      </c>
      <c r="DB35">
        <v>11</v>
      </c>
      <c r="DC35">
        <v>0</v>
      </c>
      <c r="DD35">
        <v>1</v>
      </c>
      <c r="DE35">
        <v>12</v>
      </c>
      <c r="DF35">
        <v>0</v>
      </c>
      <c r="DG35">
        <v>1</v>
      </c>
      <c r="DH35">
        <v>9</v>
      </c>
      <c r="DI35">
        <v>0</v>
      </c>
      <c r="DJ35">
        <v>3</v>
      </c>
      <c r="DK35">
        <v>12</v>
      </c>
      <c r="DL35">
        <v>0</v>
      </c>
      <c r="DM35">
        <v>3</v>
      </c>
      <c r="DN35">
        <v>11</v>
      </c>
      <c r="DO35">
        <v>0</v>
      </c>
      <c r="DP35">
        <v>1</v>
      </c>
      <c r="DQ35">
        <v>12</v>
      </c>
      <c r="DR35">
        <v>0</v>
      </c>
      <c r="DS35">
        <v>1</v>
      </c>
    </row>
    <row r="36" spans="1:123">
      <c r="A36" s="75"/>
      <c r="B36" s="75"/>
      <c r="C36" s="75"/>
      <c r="D36" s="106" t="s">
        <v>135</v>
      </c>
      <c r="E36" s="106" t="s">
        <v>552</v>
      </c>
      <c r="BP36">
        <v>6</v>
      </c>
      <c r="BQ36">
        <v>0</v>
      </c>
      <c r="BR36">
        <v>6</v>
      </c>
      <c r="BS36">
        <v>0</v>
      </c>
      <c r="BT36">
        <v>0</v>
      </c>
      <c r="BU36">
        <v>0</v>
      </c>
      <c r="BV36">
        <v>0</v>
      </c>
      <c r="BW36">
        <v>0</v>
      </c>
      <c r="BX36">
        <v>6</v>
      </c>
      <c r="BY36">
        <v>0</v>
      </c>
      <c r="BZ36">
        <v>0</v>
      </c>
      <c r="CA36">
        <v>6</v>
      </c>
      <c r="CB36">
        <v>0</v>
      </c>
      <c r="CC36">
        <v>0</v>
      </c>
      <c r="CD36">
        <v>6</v>
      </c>
      <c r="CE36">
        <v>0</v>
      </c>
      <c r="CF36">
        <v>0</v>
      </c>
      <c r="CG36">
        <v>6</v>
      </c>
      <c r="CH36">
        <v>0</v>
      </c>
      <c r="CI36">
        <v>0</v>
      </c>
      <c r="CJ36">
        <v>2</v>
      </c>
      <c r="CK36">
        <v>0</v>
      </c>
      <c r="CL36">
        <v>4</v>
      </c>
      <c r="CM36">
        <v>6</v>
      </c>
      <c r="CN36">
        <v>0</v>
      </c>
      <c r="CO36">
        <v>4</v>
      </c>
      <c r="CP36">
        <v>3</v>
      </c>
      <c r="CQ36">
        <v>1</v>
      </c>
      <c r="CR36">
        <v>2</v>
      </c>
      <c r="CS36">
        <v>6</v>
      </c>
      <c r="CT36">
        <v>0</v>
      </c>
      <c r="CU36">
        <v>3</v>
      </c>
      <c r="CV36">
        <v>6</v>
      </c>
      <c r="CW36">
        <v>0</v>
      </c>
      <c r="CX36">
        <v>0</v>
      </c>
      <c r="CY36">
        <v>6</v>
      </c>
      <c r="CZ36">
        <v>0</v>
      </c>
      <c r="DA36">
        <v>0</v>
      </c>
      <c r="DB36">
        <v>6</v>
      </c>
      <c r="DC36">
        <v>0</v>
      </c>
      <c r="DD36">
        <v>0</v>
      </c>
      <c r="DE36">
        <v>6</v>
      </c>
      <c r="DF36">
        <v>0</v>
      </c>
      <c r="DG36">
        <v>0</v>
      </c>
      <c r="DH36">
        <v>3</v>
      </c>
      <c r="DI36">
        <v>0</v>
      </c>
      <c r="DJ36">
        <v>3</v>
      </c>
      <c r="DK36">
        <v>6</v>
      </c>
      <c r="DL36">
        <v>0</v>
      </c>
      <c r="DM36">
        <v>3</v>
      </c>
      <c r="DN36">
        <v>5</v>
      </c>
      <c r="DO36">
        <v>0</v>
      </c>
      <c r="DP36">
        <v>1</v>
      </c>
      <c r="DQ36">
        <v>6</v>
      </c>
      <c r="DR36">
        <v>0</v>
      </c>
      <c r="DS36">
        <v>1</v>
      </c>
    </row>
    <row r="37" spans="1:123">
      <c r="A37" s="75"/>
      <c r="B37" s="75"/>
      <c r="C37" s="75"/>
      <c r="D37" s="106" t="s">
        <v>71</v>
      </c>
      <c r="E37" s="106" t="s">
        <v>555</v>
      </c>
      <c r="BP37">
        <v>33</v>
      </c>
      <c r="BQ37">
        <v>0</v>
      </c>
      <c r="BR37">
        <v>33</v>
      </c>
      <c r="BS37">
        <v>0</v>
      </c>
      <c r="BT37">
        <v>0</v>
      </c>
      <c r="BU37">
        <v>0</v>
      </c>
      <c r="BV37">
        <v>0</v>
      </c>
      <c r="BW37">
        <v>0</v>
      </c>
      <c r="BX37">
        <v>33</v>
      </c>
      <c r="BY37">
        <v>0</v>
      </c>
      <c r="BZ37">
        <v>0</v>
      </c>
      <c r="CA37">
        <v>33</v>
      </c>
      <c r="CB37">
        <v>0</v>
      </c>
      <c r="CC37">
        <v>0</v>
      </c>
      <c r="CD37">
        <v>33</v>
      </c>
      <c r="CE37">
        <v>0</v>
      </c>
      <c r="CF37">
        <v>0</v>
      </c>
      <c r="CG37">
        <v>33</v>
      </c>
      <c r="CH37">
        <v>0</v>
      </c>
      <c r="CI37">
        <v>0</v>
      </c>
      <c r="CJ37">
        <v>32</v>
      </c>
      <c r="CK37">
        <v>0</v>
      </c>
      <c r="CL37">
        <v>1</v>
      </c>
      <c r="CM37">
        <v>33</v>
      </c>
      <c r="CN37">
        <v>0</v>
      </c>
      <c r="CO37">
        <v>1</v>
      </c>
      <c r="CP37">
        <v>28</v>
      </c>
      <c r="CQ37">
        <v>0</v>
      </c>
      <c r="CR37">
        <v>5</v>
      </c>
      <c r="CS37">
        <v>33</v>
      </c>
      <c r="CT37">
        <v>0</v>
      </c>
      <c r="CU37">
        <v>5</v>
      </c>
      <c r="CV37">
        <v>31</v>
      </c>
      <c r="CW37">
        <v>0</v>
      </c>
      <c r="CX37">
        <v>2</v>
      </c>
      <c r="CY37">
        <v>33</v>
      </c>
      <c r="CZ37">
        <v>0</v>
      </c>
      <c r="DA37">
        <v>2</v>
      </c>
      <c r="DB37">
        <v>32</v>
      </c>
      <c r="DC37">
        <v>0</v>
      </c>
      <c r="DD37">
        <v>1</v>
      </c>
      <c r="DE37">
        <v>33</v>
      </c>
      <c r="DF37">
        <v>0</v>
      </c>
      <c r="DG37">
        <v>1</v>
      </c>
      <c r="DH37">
        <v>24</v>
      </c>
      <c r="DI37">
        <v>0</v>
      </c>
      <c r="DJ37">
        <v>9</v>
      </c>
      <c r="DK37">
        <v>33</v>
      </c>
      <c r="DL37">
        <v>0</v>
      </c>
      <c r="DM37">
        <v>9</v>
      </c>
      <c r="DN37">
        <v>32</v>
      </c>
      <c r="DO37">
        <v>0</v>
      </c>
      <c r="DP37">
        <v>1</v>
      </c>
      <c r="DQ37">
        <v>33</v>
      </c>
      <c r="DR37">
        <v>0</v>
      </c>
      <c r="DS37">
        <v>1</v>
      </c>
    </row>
    <row r="38" spans="1:123">
      <c r="A38" t="s">
        <v>73</v>
      </c>
      <c r="B38" t="s">
        <v>72</v>
      </c>
      <c r="C38" t="s">
        <v>71</v>
      </c>
      <c r="D38" t="s">
        <v>365</v>
      </c>
      <c r="E38" s="106" t="s">
        <v>364</v>
      </c>
      <c r="F38" s="593">
        <v>-30.029692063133552</v>
      </c>
      <c r="G38" s="593">
        <v>-208.83974375810794</v>
      </c>
      <c r="H38" s="593">
        <v>-163.60162678525376</v>
      </c>
      <c r="I38" s="593">
        <v>-461.52535765358698</v>
      </c>
      <c r="J38" s="593">
        <v>-146.72293710635313</v>
      </c>
      <c r="K38" s="593">
        <v>-328.14375016415488</v>
      </c>
      <c r="L38" s="593">
        <v>-285.26158611562278</v>
      </c>
      <c r="M38" s="593">
        <v>-580.51222371224685</v>
      </c>
      <c r="N38" s="592">
        <v>173872.93511439714</v>
      </c>
      <c r="O38" s="592">
        <v>177762.96954501129</v>
      </c>
      <c r="P38" s="592">
        <v>181273.33940224984</v>
      </c>
      <c r="Q38" s="592">
        <v>177290.43042740319</v>
      </c>
      <c r="R38" s="592">
        <v>0</v>
      </c>
      <c r="S38" s="592">
        <v>0</v>
      </c>
      <c r="T38" s="592">
        <v>0</v>
      </c>
      <c r="U38" s="592">
        <v>0</v>
      </c>
      <c r="V38" s="595">
        <v>449</v>
      </c>
      <c r="W38" s="595">
        <v>676</v>
      </c>
      <c r="X38" s="595">
        <v>845</v>
      </c>
      <c r="Y38" s="595">
        <v>914</v>
      </c>
      <c r="Z38" s="595">
        <v>482</v>
      </c>
      <c r="AA38" s="595">
        <v>509</v>
      </c>
      <c r="AB38" s="595">
        <v>513</v>
      </c>
      <c r="AC38" s="595">
        <v>618</v>
      </c>
      <c r="AD38" s="595">
        <v>474</v>
      </c>
      <c r="AE38" s="595">
        <v>500</v>
      </c>
      <c r="AF38" s="595">
        <v>669</v>
      </c>
      <c r="AG38" s="595">
        <v>504</v>
      </c>
      <c r="AH38" s="595">
        <f>Z38-V38</f>
        <v>33</v>
      </c>
      <c r="AI38" s="595">
        <f t="shared" ref="AI38:AK38" si="0">AA38-W38</f>
        <v>-167</v>
      </c>
      <c r="AJ38" s="595">
        <f t="shared" si="0"/>
        <v>-332</v>
      </c>
      <c r="AK38" s="595">
        <f t="shared" si="0"/>
        <v>-296</v>
      </c>
      <c r="AL38" s="595">
        <f>AD38-V38</f>
        <v>25</v>
      </c>
      <c r="AM38" s="595">
        <f t="shared" ref="AM38:AO38" si="1">AE38-W38</f>
        <v>-176</v>
      </c>
      <c r="AN38" s="595">
        <f t="shared" si="1"/>
        <v>-176</v>
      </c>
      <c r="AO38" s="595">
        <f t="shared" si="1"/>
        <v>-410</v>
      </c>
      <c r="AP38" t="s">
        <v>1193</v>
      </c>
      <c r="AQ38" t="s">
        <v>1193</v>
      </c>
      <c r="AR38" t="s">
        <v>1193</v>
      </c>
      <c r="AS38" t="s">
        <v>1193</v>
      </c>
      <c r="AT38" t="s">
        <v>1193</v>
      </c>
      <c r="AU38" t="s">
        <v>1193</v>
      </c>
      <c r="AV38" t="s">
        <v>1193</v>
      </c>
      <c r="AW38" t="s">
        <v>1193</v>
      </c>
      <c r="AX38" t="s">
        <v>1193</v>
      </c>
      <c r="AY38" s="594">
        <v>5324750</v>
      </c>
      <c r="AZ38" s="594">
        <v>5324750</v>
      </c>
      <c r="BA38" s="594">
        <v>5324750</v>
      </c>
      <c r="BB38" s="594">
        <v>5324750</v>
      </c>
      <c r="BC38" s="594">
        <v>5324750</v>
      </c>
      <c r="BD38" s="594">
        <v>5324750</v>
      </c>
      <c r="BE38" s="594">
        <v>5324750</v>
      </c>
      <c r="BF38" t="s">
        <v>1614</v>
      </c>
      <c r="BG38" s="594">
        <v>5324750</v>
      </c>
      <c r="BH38" s="594">
        <v>5324750</v>
      </c>
      <c r="BI38" s="594">
        <v>5324750</v>
      </c>
      <c r="BJ38" s="594">
        <v>5324750</v>
      </c>
      <c r="BK38" s="594">
        <v>5324750</v>
      </c>
      <c r="BL38" s="594">
        <v>4916836</v>
      </c>
      <c r="BM38" s="594">
        <v>5324750</v>
      </c>
      <c r="BN38" t="s">
        <v>1615</v>
      </c>
      <c r="BO38" t="s">
        <v>1616</v>
      </c>
      <c r="BP38">
        <v>1</v>
      </c>
      <c r="BQ38">
        <v>0</v>
      </c>
      <c r="BR38">
        <v>1</v>
      </c>
      <c r="BS38">
        <v>0</v>
      </c>
      <c r="BT38">
        <v>0</v>
      </c>
      <c r="BU38">
        <v>0</v>
      </c>
      <c r="BV38" t="s">
        <v>1612</v>
      </c>
      <c r="BW38">
        <v>0</v>
      </c>
      <c r="BX38">
        <v>1</v>
      </c>
      <c r="BY38">
        <v>0</v>
      </c>
      <c r="BZ38">
        <v>0</v>
      </c>
      <c r="CA38">
        <v>1</v>
      </c>
      <c r="CB38" t="s">
        <v>1612</v>
      </c>
      <c r="CC38">
        <v>0</v>
      </c>
      <c r="CD38">
        <v>1</v>
      </c>
      <c r="CE38">
        <v>0</v>
      </c>
      <c r="CF38">
        <v>0</v>
      </c>
      <c r="CG38">
        <v>1</v>
      </c>
      <c r="CH38" t="s">
        <v>1612</v>
      </c>
      <c r="CI38">
        <v>0</v>
      </c>
      <c r="CJ38">
        <v>1</v>
      </c>
      <c r="CK38">
        <v>0</v>
      </c>
      <c r="CL38">
        <v>0</v>
      </c>
      <c r="CM38">
        <v>1</v>
      </c>
      <c r="CN38" t="s">
        <v>1612</v>
      </c>
      <c r="CO38">
        <v>0</v>
      </c>
      <c r="CP38">
        <v>1</v>
      </c>
      <c r="CQ38">
        <v>0</v>
      </c>
      <c r="CR38">
        <v>0</v>
      </c>
      <c r="CS38">
        <v>1</v>
      </c>
      <c r="CT38" t="s">
        <v>1612</v>
      </c>
      <c r="CU38">
        <v>0</v>
      </c>
      <c r="CV38">
        <v>1</v>
      </c>
      <c r="CW38">
        <v>0</v>
      </c>
      <c r="CX38">
        <v>0</v>
      </c>
      <c r="CY38">
        <v>1</v>
      </c>
      <c r="CZ38" t="s">
        <v>1612</v>
      </c>
      <c r="DA38">
        <v>0</v>
      </c>
      <c r="DB38">
        <v>1</v>
      </c>
      <c r="DC38">
        <v>0</v>
      </c>
      <c r="DD38">
        <v>0</v>
      </c>
      <c r="DE38">
        <v>1</v>
      </c>
      <c r="DF38" t="s">
        <v>1612</v>
      </c>
      <c r="DG38">
        <v>0</v>
      </c>
      <c r="DH38">
        <v>1</v>
      </c>
      <c r="DI38">
        <v>0</v>
      </c>
      <c r="DJ38">
        <v>0</v>
      </c>
      <c r="DK38">
        <v>1</v>
      </c>
      <c r="DL38" t="s">
        <v>1612</v>
      </c>
      <c r="DM38">
        <v>0</v>
      </c>
      <c r="DN38">
        <v>1</v>
      </c>
      <c r="DO38">
        <v>0</v>
      </c>
      <c r="DP38">
        <v>0</v>
      </c>
      <c r="DQ38">
        <v>1</v>
      </c>
      <c r="DR38" t="s">
        <v>1612</v>
      </c>
      <c r="DS38">
        <v>0</v>
      </c>
    </row>
    <row r="39" spans="1:123">
      <c r="A39" t="s">
        <v>73</v>
      </c>
      <c r="B39" t="s">
        <v>72</v>
      </c>
      <c r="C39" t="s">
        <v>71</v>
      </c>
      <c r="D39" t="s">
        <v>363</v>
      </c>
      <c r="E39" s="106" t="s">
        <v>362</v>
      </c>
      <c r="F39" s="593">
        <v>-1</v>
      </c>
      <c r="G39" s="593">
        <v>-246</v>
      </c>
      <c r="H39" s="593">
        <v>-177</v>
      </c>
      <c r="I39" s="593">
        <v>159</v>
      </c>
      <c r="J39" s="593">
        <v>-145</v>
      </c>
      <c r="K39" s="593">
        <v>-394</v>
      </c>
      <c r="L39" s="593">
        <v>-322</v>
      </c>
      <c r="M39" s="593">
        <v>10</v>
      </c>
      <c r="N39" s="592">
        <v>288576</v>
      </c>
      <c r="O39" s="592">
        <v>296592</v>
      </c>
      <c r="P39" s="592">
        <v>290580</v>
      </c>
      <c r="Q39" s="592">
        <v>298596</v>
      </c>
      <c r="R39" s="592">
        <v>0</v>
      </c>
      <c r="S39" s="592">
        <v>0</v>
      </c>
      <c r="T39" s="592">
        <v>0</v>
      </c>
      <c r="U39" s="592">
        <v>0</v>
      </c>
      <c r="V39" s="595">
        <v>1575</v>
      </c>
      <c r="W39" s="595">
        <v>1813</v>
      </c>
      <c r="X39" s="595">
        <v>1787</v>
      </c>
      <c r="Y39" s="595">
        <v>2060</v>
      </c>
      <c r="Z39" s="595">
        <v>1574</v>
      </c>
      <c r="AA39" s="595">
        <v>1891</v>
      </c>
      <c r="AB39" s="595">
        <v>1759</v>
      </c>
      <c r="AC39" s="595">
        <v>1508</v>
      </c>
      <c r="AD39" s="595">
        <v>1641</v>
      </c>
      <c r="AE39" s="595">
        <v>1984</v>
      </c>
      <c r="AF39" s="595">
        <v>1346</v>
      </c>
      <c r="AG39" s="595">
        <v>1698</v>
      </c>
      <c r="AH39" s="595">
        <f t="shared" ref="AH39:AH102" si="2">Z39-V39</f>
        <v>-1</v>
      </c>
      <c r="AI39" s="595">
        <f t="shared" ref="AI39:AI102" si="3">AA39-W39</f>
        <v>78</v>
      </c>
      <c r="AJ39" s="595">
        <f t="shared" ref="AJ39:AJ102" si="4">AB39-X39</f>
        <v>-28</v>
      </c>
      <c r="AK39" s="595">
        <f t="shared" ref="AK39:AK102" si="5">AC39-Y39</f>
        <v>-552</v>
      </c>
      <c r="AL39" s="595">
        <f t="shared" ref="AL39:AL102" si="6">AD39-V39</f>
        <v>66</v>
      </c>
      <c r="AM39" s="595">
        <f t="shared" ref="AM39:AM102" si="7">AE39-W39</f>
        <v>171</v>
      </c>
      <c r="AN39" s="595">
        <f t="shared" ref="AN39:AN102" si="8">AF39-X39</f>
        <v>-441</v>
      </c>
      <c r="AO39" s="595">
        <f t="shared" ref="AO39:AO102" si="9">AG39-Y39</f>
        <v>-362</v>
      </c>
      <c r="AP39" t="s">
        <v>1193</v>
      </c>
      <c r="AQ39" t="s">
        <v>1193</v>
      </c>
      <c r="AR39" t="s">
        <v>1193</v>
      </c>
      <c r="AS39" t="s">
        <v>1193</v>
      </c>
      <c r="AT39" t="s">
        <v>1196</v>
      </c>
      <c r="AU39" t="s">
        <v>1196</v>
      </c>
      <c r="AV39" t="s">
        <v>1193</v>
      </c>
      <c r="AW39" t="s">
        <v>1196</v>
      </c>
      <c r="AX39" t="s">
        <v>1196</v>
      </c>
      <c r="AY39" s="594">
        <v>5853000</v>
      </c>
      <c r="AZ39" s="594">
        <v>5853000</v>
      </c>
      <c r="BA39" s="594">
        <v>5853000</v>
      </c>
      <c r="BB39" s="594">
        <v>5853000</v>
      </c>
      <c r="BC39" s="594">
        <v>5853000</v>
      </c>
      <c r="BD39" s="594">
        <v>5853000</v>
      </c>
      <c r="BE39" s="594">
        <v>6054000</v>
      </c>
      <c r="BF39">
        <v>0</v>
      </c>
      <c r="BG39" s="594">
        <v>6151170</v>
      </c>
      <c r="BH39" s="594">
        <v>5141143</v>
      </c>
      <c r="BI39" s="594">
        <v>5853000</v>
      </c>
      <c r="BJ39" s="594">
        <v>6107398</v>
      </c>
      <c r="BK39" s="594">
        <v>6151170</v>
      </c>
      <c r="BL39" s="594">
        <v>5141143</v>
      </c>
      <c r="BM39" s="594">
        <v>6054000</v>
      </c>
      <c r="BN39" t="s">
        <v>1637</v>
      </c>
      <c r="BO39" t="s">
        <v>1638</v>
      </c>
      <c r="BP39">
        <v>1</v>
      </c>
      <c r="BQ39">
        <v>0</v>
      </c>
      <c r="BR39">
        <v>1</v>
      </c>
      <c r="BS39">
        <v>0</v>
      </c>
      <c r="BT39">
        <v>0</v>
      </c>
      <c r="BU39">
        <v>0</v>
      </c>
      <c r="BV39" t="s">
        <v>1612</v>
      </c>
      <c r="BW39">
        <v>0</v>
      </c>
      <c r="BX39">
        <v>1</v>
      </c>
      <c r="BY39">
        <v>0</v>
      </c>
      <c r="BZ39">
        <v>0</v>
      </c>
      <c r="CA39">
        <v>1</v>
      </c>
      <c r="CB39" t="s">
        <v>1612</v>
      </c>
      <c r="CC39">
        <v>0</v>
      </c>
      <c r="CD39">
        <v>1</v>
      </c>
      <c r="CE39">
        <v>0</v>
      </c>
      <c r="CF39">
        <v>0</v>
      </c>
      <c r="CG39">
        <v>1</v>
      </c>
      <c r="CH39" t="s">
        <v>1612</v>
      </c>
      <c r="CI39">
        <v>0</v>
      </c>
      <c r="CJ39">
        <v>1</v>
      </c>
      <c r="CK39">
        <v>0</v>
      </c>
      <c r="CL39">
        <v>0</v>
      </c>
      <c r="CM39">
        <v>1</v>
      </c>
      <c r="CN39" t="s">
        <v>1612</v>
      </c>
      <c r="CO39">
        <v>0</v>
      </c>
      <c r="CP39">
        <v>0</v>
      </c>
      <c r="CQ39">
        <v>0</v>
      </c>
      <c r="CR39">
        <v>1</v>
      </c>
      <c r="CS39">
        <v>1</v>
      </c>
      <c r="CT39">
        <v>42612</v>
      </c>
      <c r="CU39">
        <v>1</v>
      </c>
      <c r="CV39">
        <v>0</v>
      </c>
      <c r="CW39">
        <v>0</v>
      </c>
      <c r="CX39">
        <v>1</v>
      </c>
      <c r="CY39">
        <v>1</v>
      </c>
      <c r="CZ39">
        <v>42734</v>
      </c>
      <c r="DA39">
        <v>1</v>
      </c>
      <c r="DB39">
        <v>1</v>
      </c>
      <c r="DC39">
        <v>0</v>
      </c>
      <c r="DD39">
        <v>0</v>
      </c>
      <c r="DE39">
        <v>1</v>
      </c>
      <c r="DF39" t="s">
        <v>1612</v>
      </c>
      <c r="DG39">
        <v>0</v>
      </c>
      <c r="DH39">
        <v>0</v>
      </c>
      <c r="DI39">
        <v>0</v>
      </c>
      <c r="DJ39">
        <v>1</v>
      </c>
      <c r="DK39">
        <v>1</v>
      </c>
      <c r="DL39">
        <v>42734</v>
      </c>
      <c r="DM39">
        <v>1</v>
      </c>
      <c r="DN39">
        <v>0</v>
      </c>
      <c r="DO39">
        <v>0</v>
      </c>
      <c r="DP39">
        <v>1</v>
      </c>
      <c r="DQ39">
        <v>1</v>
      </c>
      <c r="DR39">
        <v>42734</v>
      </c>
      <c r="DS39">
        <v>1</v>
      </c>
    </row>
    <row r="40" spans="1:123">
      <c r="A40" t="s">
        <v>44</v>
      </c>
      <c r="B40" t="s">
        <v>43</v>
      </c>
      <c r="C40" t="s">
        <v>42</v>
      </c>
      <c r="D40" t="s">
        <v>361</v>
      </c>
      <c r="E40" s="106" t="s">
        <v>360</v>
      </c>
      <c r="F40" s="593">
        <v>-114</v>
      </c>
      <c r="G40" s="593">
        <v>-387</v>
      </c>
      <c r="H40" s="593">
        <v>-661</v>
      </c>
      <c r="I40" s="593">
        <v>-129</v>
      </c>
      <c r="J40" s="593">
        <v>-242</v>
      </c>
      <c r="K40" s="593">
        <v>-445</v>
      </c>
      <c r="L40" s="593">
        <v>-1014</v>
      </c>
      <c r="M40" s="593">
        <v>-482</v>
      </c>
      <c r="N40" s="592">
        <v>283648</v>
      </c>
      <c r="O40" s="592">
        <v>128528</v>
      </c>
      <c r="P40" s="592">
        <v>782248</v>
      </c>
      <c r="Q40" s="592">
        <v>782248</v>
      </c>
      <c r="R40" s="592">
        <v>283648</v>
      </c>
      <c r="S40" s="592">
        <v>0</v>
      </c>
      <c r="T40" s="592">
        <v>0</v>
      </c>
      <c r="U40" s="592">
        <v>0</v>
      </c>
      <c r="V40" s="595">
        <v>229</v>
      </c>
      <c r="W40" s="595">
        <v>239</v>
      </c>
      <c r="X40" s="595">
        <v>436</v>
      </c>
      <c r="Y40" s="595">
        <v>401</v>
      </c>
      <c r="Z40" s="595">
        <v>240</v>
      </c>
      <c r="AA40" s="595">
        <v>346.00000000000006</v>
      </c>
      <c r="AB40" s="595">
        <v>423</v>
      </c>
      <c r="AC40" s="595">
        <v>103</v>
      </c>
      <c r="AD40" s="595">
        <v>239</v>
      </c>
      <c r="AE40" s="595">
        <v>329</v>
      </c>
      <c r="AF40" s="595">
        <v>309</v>
      </c>
      <c r="AG40" s="595">
        <v>193</v>
      </c>
      <c r="AH40" s="595">
        <f t="shared" si="2"/>
        <v>11</v>
      </c>
      <c r="AI40" s="595">
        <f t="shared" si="3"/>
        <v>107.00000000000006</v>
      </c>
      <c r="AJ40" s="595">
        <f t="shared" si="4"/>
        <v>-13</v>
      </c>
      <c r="AK40" s="595">
        <f t="shared" si="5"/>
        <v>-298</v>
      </c>
      <c r="AL40" s="595">
        <f t="shared" si="6"/>
        <v>10</v>
      </c>
      <c r="AM40" s="595">
        <f t="shared" si="7"/>
        <v>90</v>
      </c>
      <c r="AN40" s="595">
        <f t="shared" si="8"/>
        <v>-127</v>
      </c>
      <c r="AO40" s="595">
        <f t="shared" si="9"/>
        <v>-208</v>
      </c>
      <c r="AP40" t="s">
        <v>1193</v>
      </c>
      <c r="AQ40" t="s">
        <v>1193</v>
      </c>
      <c r="AR40" t="s">
        <v>1193</v>
      </c>
      <c r="AS40" t="s">
        <v>1193</v>
      </c>
      <c r="AT40" t="s">
        <v>1193</v>
      </c>
      <c r="AU40" t="s">
        <v>1193</v>
      </c>
      <c r="AV40" t="s">
        <v>1193</v>
      </c>
      <c r="AW40" t="s">
        <v>1193</v>
      </c>
      <c r="AX40" t="s">
        <v>1193</v>
      </c>
      <c r="AY40" s="594">
        <v>4599250</v>
      </c>
      <c r="AZ40" s="594">
        <v>4599250</v>
      </c>
      <c r="BA40" s="594">
        <v>4599250</v>
      </c>
      <c r="BB40" s="594">
        <v>4599250</v>
      </c>
      <c r="BC40" s="594">
        <v>4599250</v>
      </c>
      <c r="BD40" s="594">
        <v>4599250</v>
      </c>
      <c r="BE40" s="594">
        <v>4599250</v>
      </c>
      <c r="BF40" t="s">
        <v>1650</v>
      </c>
      <c r="BG40" s="594">
        <v>4599250</v>
      </c>
      <c r="BH40" s="594">
        <v>4599250</v>
      </c>
      <c r="BI40" s="594">
        <v>4599250</v>
      </c>
      <c r="BJ40" s="594">
        <v>4599250</v>
      </c>
      <c r="BK40" s="594">
        <v>4599250</v>
      </c>
      <c r="BL40" s="594">
        <v>4599250</v>
      </c>
      <c r="BM40" s="594">
        <v>4599250</v>
      </c>
      <c r="BN40" t="s">
        <v>1651</v>
      </c>
      <c r="BO40" t="s">
        <v>1652</v>
      </c>
      <c r="BP40">
        <v>1</v>
      </c>
      <c r="BQ40">
        <v>0</v>
      </c>
      <c r="BR40">
        <v>1</v>
      </c>
      <c r="BS40">
        <v>0</v>
      </c>
      <c r="BT40">
        <v>0</v>
      </c>
      <c r="BU40">
        <v>0</v>
      </c>
      <c r="BV40" t="s">
        <v>1612</v>
      </c>
      <c r="BW40">
        <v>0</v>
      </c>
      <c r="BX40">
        <v>1</v>
      </c>
      <c r="BY40">
        <v>0</v>
      </c>
      <c r="BZ40">
        <v>0</v>
      </c>
      <c r="CA40">
        <v>1</v>
      </c>
      <c r="CB40" t="s">
        <v>1612</v>
      </c>
      <c r="CC40">
        <v>0</v>
      </c>
      <c r="CD40">
        <v>1</v>
      </c>
      <c r="CE40">
        <v>0</v>
      </c>
      <c r="CF40">
        <v>0</v>
      </c>
      <c r="CG40">
        <v>1</v>
      </c>
      <c r="CH40" t="s">
        <v>1612</v>
      </c>
      <c r="CI40">
        <v>0</v>
      </c>
      <c r="CJ40">
        <v>1</v>
      </c>
      <c r="CK40">
        <v>0</v>
      </c>
      <c r="CL40">
        <v>0</v>
      </c>
      <c r="CM40">
        <v>1</v>
      </c>
      <c r="CN40" t="s">
        <v>1612</v>
      </c>
      <c r="CO40">
        <v>0</v>
      </c>
      <c r="CP40">
        <v>1</v>
      </c>
      <c r="CQ40">
        <v>0</v>
      </c>
      <c r="CR40">
        <v>0</v>
      </c>
      <c r="CS40">
        <v>1</v>
      </c>
      <c r="CT40" t="s">
        <v>1612</v>
      </c>
      <c r="CU40">
        <v>0</v>
      </c>
      <c r="CV40">
        <v>1</v>
      </c>
      <c r="CW40">
        <v>0</v>
      </c>
      <c r="CX40">
        <v>0</v>
      </c>
      <c r="CY40">
        <v>1</v>
      </c>
      <c r="CZ40" t="s">
        <v>1612</v>
      </c>
      <c r="DA40">
        <v>0</v>
      </c>
      <c r="DB40">
        <v>1</v>
      </c>
      <c r="DC40">
        <v>0</v>
      </c>
      <c r="DD40">
        <v>0</v>
      </c>
      <c r="DE40">
        <v>1</v>
      </c>
      <c r="DF40" t="s">
        <v>1612</v>
      </c>
      <c r="DG40">
        <v>0</v>
      </c>
      <c r="DH40">
        <v>1</v>
      </c>
      <c r="DI40">
        <v>0</v>
      </c>
      <c r="DJ40">
        <v>0</v>
      </c>
      <c r="DK40">
        <v>1</v>
      </c>
      <c r="DL40" t="s">
        <v>1612</v>
      </c>
      <c r="DM40">
        <v>0</v>
      </c>
      <c r="DN40">
        <v>1</v>
      </c>
      <c r="DO40">
        <v>0</v>
      </c>
      <c r="DP40">
        <v>0</v>
      </c>
      <c r="DQ40">
        <v>1</v>
      </c>
      <c r="DR40" t="s">
        <v>1612</v>
      </c>
      <c r="DS40">
        <v>0</v>
      </c>
    </row>
    <row r="41" spans="1:123">
      <c r="A41" t="s">
        <v>56</v>
      </c>
      <c r="B41" t="s">
        <v>65</v>
      </c>
      <c r="C41" t="s">
        <v>54</v>
      </c>
      <c r="D41" t="s">
        <v>359</v>
      </c>
      <c r="E41" s="106" t="s">
        <v>358</v>
      </c>
      <c r="F41" s="593">
        <v>-81.013515396825369</v>
      </c>
      <c r="G41" s="593">
        <v>-266.13919033440698</v>
      </c>
      <c r="H41" s="593">
        <v>-311.70598329465929</v>
      </c>
      <c r="I41" s="593">
        <v>-56.854953445204501</v>
      </c>
      <c r="J41" s="593">
        <v>83.548401976077002</v>
      </c>
      <c r="K41" s="593">
        <v>-243.49111332310986</v>
      </c>
      <c r="L41" s="593">
        <v>-291.51013527990744</v>
      </c>
      <c r="M41" s="593">
        <v>-23.60632742401549</v>
      </c>
      <c r="N41" s="592">
        <v>0</v>
      </c>
      <c r="O41" s="592">
        <v>0</v>
      </c>
      <c r="P41" s="592">
        <v>0</v>
      </c>
      <c r="Q41" s="592">
        <v>0</v>
      </c>
      <c r="R41" s="592">
        <v>0</v>
      </c>
      <c r="S41" s="592">
        <v>0</v>
      </c>
      <c r="T41" s="592">
        <v>0</v>
      </c>
      <c r="U41" s="592">
        <v>0</v>
      </c>
      <c r="V41" s="595">
        <v>1134</v>
      </c>
      <c r="W41" s="595">
        <v>1124</v>
      </c>
      <c r="X41" s="595">
        <v>1528</v>
      </c>
      <c r="Y41" s="595">
        <v>773</v>
      </c>
      <c r="Z41" s="595">
        <v>1300</v>
      </c>
      <c r="AA41" s="595">
        <v>1200</v>
      </c>
      <c r="AB41" s="595">
        <v>900</v>
      </c>
      <c r="AC41" s="595">
        <v>1000</v>
      </c>
      <c r="AD41" s="595">
        <v>1455</v>
      </c>
      <c r="AE41" s="595">
        <v>1457</v>
      </c>
      <c r="AF41" s="595">
        <v>1546</v>
      </c>
      <c r="AG41" s="595">
        <v>1435</v>
      </c>
      <c r="AH41" s="595">
        <f t="shared" si="2"/>
        <v>166</v>
      </c>
      <c r="AI41" s="595">
        <f t="shared" si="3"/>
        <v>76</v>
      </c>
      <c r="AJ41" s="595">
        <f t="shared" si="4"/>
        <v>-628</v>
      </c>
      <c r="AK41" s="595">
        <f t="shared" si="5"/>
        <v>227</v>
      </c>
      <c r="AL41" s="595">
        <f t="shared" si="6"/>
        <v>321</v>
      </c>
      <c r="AM41" s="595">
        <f t="shared" si="7"/>
        <v>333</v>
      </c>
      <c r="AN41" s="595">
        <f t="shared" si="8"/>
        <v>18</v>
      </c>
      <c r="AO41" s="595">
        <f t="shared" si="9"/>
        <v>662</v>
      </c>
      <c r="AP41" t="s">
        <v>1193</v>
      </c>
      <c r="AQ41" t="s">
        <v>1193</v>
      </c>
      <c r="AR41" t="s">
        <v>1193</v>
      </c>
      <c r="AS41" t="s">
        <v>1196</v>
      </c>
      <c r="AT41" t="s">
        <v>1196</v>
      </c>
      <c r="AU41" t="s">
        <v>1193</v>
      </c>
      <c r="AV41" t="s">
        <v>1193</v>
      </c>
      <c r="AW41" t="s">
        <v>1193</v>
      </c>
      <c r="AX41" t="s">
        <v>1193</v>
      </c>
      <c r="AY41" s="594">
        <v>3012250</v>
      </c>
      <c r="AZ41" s="594">
        <v>3012250</v>
      </c>
      <c r="BA41" s="594">
        <v>3012250</v>
      </c>
      <c r="BB41" s="594">
        <v>3012250</v>
      </c>
      <c r="BC41" s="594">
        <v>2871812</v>
      </c>
      <c r="BD41" s="594">
        <v>2879064</v>
      </c>
      <c r="BE41" s="594">
        <v>2879065</v>
      </c>
      <c r="BF41">
        <v>0</v>
      </c>
      <c r="BG41" s="594">
        <v>2903750</v>
      </c>
      <c r="BH41" s="594">
        <v>2868419</v>
      </c>
      <c r="BI41" s="594">
        <v>2868418</v>
      </c>
      <c r="BJ41" s="594">
        <v>2868419</v>
      </c>
      <c r="BK41" s="594">
        <v>2903750</v>
      </c>
      <c r="BL41" s="594">
        <v>2868419</v>
      </c>
      <c r="BM41" s="594">
        <v>2868418</v>
      </c>
      <c r="BN41" t="s">
        <v>1668</v>
      </c>
      <c r="BO41" t="s">
        <v>1669</v>
      </c>
      <c r="BP41">
        <v>1</v>
      </c>
      <c r="BQ41">
        <v>0</v>
      </c>
      <c r="BR41">
        <v>1</v>
      </c>
      <c r="BS41">
        <v>0</v>
      </c>
      <c r="BT41">
        <v>0</v>
      </c>
      <c r="BU41">
        <v>0</v>
      </c>
      <c r="BV41" t="s">
        <v>1612</v>
      </c>
      <c r="BW41">
        <v>0</v>
      </c>
      <c r="BX41">
        <v>1</v>
      </c>
      <c r="BY41">
        <v>0</v>
      </c>
      <c r="BZ41">
        <v>0</v>
      </c>
      <c r="CA41">
        <v>1</v>
      </c>
      <c r="CB41" t="s">
        <v>1612</v>
      </c>
      <c r="CC41">
        <v>0</v>
      </c>
      <c r="CD41">
        <v>1</v>
      </c>
      <c r="CE41">
        <v>0</v>
      </c>
      <c r="CF41">
        <v>0</v>
      </c>
      <c r="CG41">
        <v>1</v>
      </c>
      <c r="CH41" t="s">
        <v>1612</v>
      </c>
      <c r="CI41">
        <v>0</v>
      </c>
      <c r="CJ41">
        <v>0</v>
      </c>
      <c r="CK41">
        <v>0</v>
      </c>
      <c r="CL41">
        <v>1</v>
      </c>
      <c r="CM41">
        <v>1</v>
      </c>
      <c r="CN41">
        <v>42644</v>
      </c>
      <c r="CO41">
        <v>1</v>
      </c>
      <c r="CP41">
        <v>0</v>
      </c>
      <c r="CQ41">
        <v>0</v>
      </c>
      <c r="CR41">
        <v>1</v>
      </c>
      <c r="CS41">
        <v>1</v>
      </c>
      <c r="CT41">
        <v>42632</v>
      </c>
      <c r="CU41">
        <v>1</v>
      </c>
      <c r="CV41">
        <v>1</v>
      </c>
      <c r="CW41">
        <v>0</v>
      </c>
      <c r="CX41">
        <v>0</v>
      </c>
      <c r="CY41">
        <v>1</v>
      </c>
      <c r="CZ41" t="s">
        <v>1612</v>
      </c>
      <c r="DA41">
        <v>0</v>
      </c>
      <c r="DB41">
        <v>1</v>
      </c>
      <c r="DC41">
        <v>0</v>
      </c>
      <c r="DD41">
        <v>0</v>
      </c>
      <c r="DE41">
        <v>1</v>
      </c>
      <c r="DF41" t="s">
        <v>1612</v>
      </c>
      <c r="DG41">
        <v>0</v>
      </c>
      <c r="DH41">
        <v>1</v>
      </c>
      <c r="DI41">
        <v>0</v>
      </c>
      <c r="DJ41">
        <v>0</v>
      </c>
      <c r="DK41">
        <v>1</v>
      </c>
      <c r="DL41" t="s">
        <v>1612</v>
      </c>
      <c r="DM41">
        <v>0</v>
      </c>
      <c r="DN41">
        <v>1</v>
      </c>
      <c r="DO41">
        <v>0</v>
      </c>
      <c r="DP41">
        <v>0</v>
      </c>
      <c r="DQ41">
        <v>1</v>
      </c>
      <c r="DR41" t="s">
        <v>1612</v>
      </c>
      <c r="DS41">
        <v>0</v>
      </c>
    </row>
    <row r="42" spans="1:123">
      <c r="A42" t="s">
        <v>49</v>
      </c>
      <c r="B42" t="s">
        <v>101</v>
      </c>
      <c r="C42" t="s">
        <v>158</v>
      </c>
      <c r="D42" t="s">
        <v>357</v>
      </c>
      <c r="E42" s="106" t="s">
        <v>356</v>
      </c>
      <c r="F42" s="593">
        <v>-388</v>
      </c>
      <c r="G42" s="593">
        <v>-350</v>
      </c>
      <c r="H42" s="593">
        <v>-418</v>
      </c>
      <c r="I42" s="593">
        <v>-209</v>
      </c>
      <c r="J42" s="593">
        <v>-422</v>
      </c>
      <c r="K42" s="593">
        <v>-386</v>
      </c>
      <c r="L42" s="593">
        <v>-454</v>
      </c>
      <c r="M42" s="593">
        <v>-249</v>
      </c>
      <c r="N42" s="592">
        <v>50660</v>
      </c>
      <c r="O42" s="592">
        <v>53640</v>
      </c>
      <c r="P42" s="592">
        <v>53640</v>
      </c>
      <c r="Q42" s="592">
        <v>59600</v>
      </c>
      <c r="R42" s="592">
        <v>0</v>
      </c>
      <c r="S42" s="592">
        <v>0</v>
      </c>
      <c r="T42" s="592">
        <v>0</v>
      </c>
      <c r="U42" s="592">
        <v>0</v>
      </c>
      <c r="V42" s="595">
        <v>718</v>
      </c>
      <c r="W42" s="595">
        <v>722</v>
      </c>
      <c r="X42" s="595">
        <v>864</v>
      </c>
      <c r="Y42" s="595">
        <v>1067</v>
      </c>
      <c r="Z42" s="595">
        <v>704</v>
      </c>
      <c r="AA42" s="595">
        <v>573</v>
      </c>
      <c r="AB42" s="595">
        <v>770</v>
      </c>
      <c r="AC42" s="595">
        <v>1177</v>
      </c>
      <c r="AD42" s="595">
        <v>718</v>
      </c>
      <c r="AE42" s="595">
        <v>974</v>
      </c>
      <c r="AF42" s="595">
        <v>919</v>
      </c>
      <c r="AG42" s="595">
        <v>640</v>
      </c>
      <c r="AH42" s="595">
        <f t="shared" si="2"/>
        <v>-14</v>
      </c>
      <c r="AI42" s="595">
        <f t="shared" si="3"/>
        <v>-149</v>
      </c>
      <c r="AJ42" s="595">
        <f t="shared" si="4"/>
        <v>-94</v>
      </c>
      <c r="AK42" s="595">
        <f t="shared" si="5"/>
        <v>110</v>
      </c>
      <c r="AL42" s="595">
        <f t="shared" si="6"/>
        <v>0</v>
      </c>
      <c r="AM42" s="595">
        <f t="shared" si="7"/>
        <v>252</v>
      </c>
      <c r="AN42" s="595">
        <f t="shared" si="8"/>
        <v>55</v>
      </c>
      <c r="AO42" s="595">
        <f t="shared" si="9"/>
        <v>-427</v>
      </c>
      <c r="AP42" t="s">
        <v>1193</v>
      </c>
      <c r="AQ42" t="s">
        <v>1193</v>
      </c>
      <c r="AR42" t="s">
        <v>1193</v>
      </c>
      <c r="AS42" t="s">
        <v>1193</v>
      </c>
      <c r="AT42" t="s">
        <v>1196</v>
      </c>
      <c r="AU42" t="s">
        <v>1196</v>
      </c>
      <c r="AV42" t="s">
        <v>1193</v>
      </c>
      <c r="AW42" t="s">
        <v>1196</v>
      </c>
      <c r="AX42" t="s">
        <v>1196</v>
      </c>
      <c r="AY42" s="594">
        <v>1947000</v>
      </c>
      <c r="AZ42" s="594">
        <v>2130000</v>
      </c>
      <c r="BA42" s="594">
        <v>2638000</v>
      </c>
      <c r="BB42" s="594">
        <v>3336000</v>
      </c>
      <c r="BC42" s="594">
        <v>1947000</v>
      </c>
      <c r="BD42" s="594">
        <v>2130000</v>
      </c>
      <c r="BE42" s="594">
        <v>2638000</v>
      </c>
      <c r="BF42" t="s">
        <v>1685</v>
      </c>
      <c r="BG42" s="594">
        <v>1947000</v>
      </c>
      <c r="BH42" s="594">
        <v>2130000</v>
      </c>
      <c r="BI42" s="594">
        <v>2638000</v>
      </c>
      <c r="BJ42" s="594">
        <v>3336000</v>
      </c>
      <c r="BK42" s="594">
        <v>1947000</v>
      </c>
      <c r="BL42" s="594">
        <v>2130000</v>
      </c>
      <c r="BM42" s="594">
        <v>2638000</v>
      </c>
      <c r="BN42" t="s">
        <v>1685</v>
      </c>
      <c r="BO42" t="s">
        <v>1686</v>
      </c>
      <c r="BP42">
        <v>1</v>
      </c>
      <c r="BQ42">
        <v>0</v>
      </c>
      <c r="BR42">
        <v>1</v>
      </c>
      <c r="BS42">
        <v>0</v>
      </c>
      <c r="BT42">
        <v>0</v>
      </c>
      <c r="BU42">
        <v>0</v>
      </c>
      <c r="BV42" t="s">
        <v>1612</v>
      </c>
      <c r="BW42">
        <v>0</v>
      </c>
      <c r="BX42">
        <v>1</v>
      </c>
      <c r="BY42">
        <v>0</v>
      </c>
      <c r="BZ42">
        <v>0</v>
      </c>
      <c r="CA42">
        <v>1</v>
      </c>
      <c r="CB42" t="s">
        <v>1612</v>
      </c>
      <c r="CC42">
        <v>0</v>
      </c>
      <c r="CD42">
        <v>1</v>
      </c>
      <c r="CE42">
        <v>0</v>
      </c>
      <c r="CF42">
        <v>0</v>
      </c>
      <c r="CG42">
        <v>1</v>
      </c>
      <c r="CH42" t="s">
        <v>1612</v>
      </c>
      <c r="CI42">
        <v>0</v>
      </c>
      <c r="CJ42">
        <v>1</v>
      </c>
      <c r="CK42">
        <v>0</v>
      </c>
      <c r="CL42">
        <v>0</v>
      </c>
      <c r="CM42">
        <v>1</v>
      </c>
      <c r="CN42" t="s">
        <v>1612</v>
      </c>
      <c r="CO42">
        <v>0</v>
      </c>
      <c r="CP42">
        <v>0</v>
      </c>
      <c r="CQ42">
        <v>0</v>
      </c>
      <c r="CR42">
        <v>1</v>
      </c>
      <c r="CS42">
        <v>1</v>
      </c>
      <c r="CT42">
        <v>42551</v>
      </c>
      <c r="CU42">
        <v>1</v>
      </c>
      <c r="CV42">
        <v>0</v>
      </c>
      <c r="CW42">
        <v>0</v>
      </c>
      <c r="CX42">
        <v>1</v>
      </c>
      <c r="CY42">
        <v>1</v>
      </c>
      <c r="CZ42">
        <v>42551</v>
      </c>
      <c r="DA42">
        <v>1</v>
      </c>
      <c r="DB42">
        <v>1</v>
      </c>
      <c r="DC42">
        <v>0</v>
      </c>
      <c r="DD42">
        <v>0</v>
      </c>
      <c r="DE42">
        <v>1</v>
      </c>
      <c r="DF42" t="s">
        <v>1612</v>
      </c>
      <c r="DG42">
        <v>0</v>
      </c>
      <c r="DH42">
        <v>0</v>
      </c>
      <c r="DI42">
        <v>0</v>
      </c>
      <c r="DJ42">
        <v>1</v>
      </c>
      <c r="DK42">
        <v>1</v>
      </c>
      <c r="DL42">
        <v>42674</v>
      </c>
      <c r="DM42">
        <v>1</v>
      </c>
      <c r="DN42">
        <v>0</v>
      </c>
      <c r="DO42">
        <v>0</v>
      </c>
      <c r="DP42">
        <v>1</v>
      </c>
      <c r="DQ42">
        <v>1</v>
      </c>
      <c r="DR42">
        <v>42551</v>
      </c>
      <c r="DS42">
        <v>1</v>
      </c>
    </row>
    <row r="43" spans="1:123">
      <c r="A43" t="s">
        <v>73</v>
      </c>
      <c r="B43" t="s">
        <v>72</v>
      </c>
      <c r="C43" t="s">
        <v>71</v>
      </c>
      <c r="D43" t="s">
        <v>355</v>
      </c>
      <c r="E43" s="106" t="s">
        <v>354</v>
      </c>
      <c r="F43" s="593">
        <v>47.659999999999854</v>
      </c>
      <c r="G43" s="593">
        <v>74.260000000000218</v>
      </c>
      <c r="H43" s="593">
        <v>509.69999999999982</v>
      </c>
      <c r="I43" s="593">
        <v>537</v>
      </c>
      <c r="J43" s="593">
        <v>0</v>
      </c>
      <c r="K43" s="593">
        <v>24</v>
      </c>
      <c r="L43" s="593">
        <v>455</v>
      </c>
      <c r="M43" s="593">
        <v>491</v>
      </c>
      <c r="N43" s="592">
        <v>71013.399999999776</v>
      </c>
      <c r="O43" s="592">
        <v>74887.400000000329</v>
      </c>
      <c r="P43" s="592">
        <v>81502.999999998399</v>
      </c>
      <c r="Q43" s="592">
        <v>68539.999999999971</v>
      </c>
      <c r="R43" s="592">
        <v>0</v>
      </c>
      <c r="S43" s="592">
        <v>0</v>
      </c>
      <c r="T43" s="592">
        <v>0</v>
      </c>
      <c r="U43" s="592">
        <v>25000</v>
      </c>
      <c r="V43" s="595">
        <v>1432</v>
      </c>
      <c r="W43" s="595">
        <v>1841</v>
      </c>
      <c r="X43" s="595">
        <v>1671</v>
      </c>
      <c r="Y43" s="595">
        <v>1528</v>
      </c>
      <c r="Z43" s="595">
        <v>2076</v>
      </c>
      <c r="AA43" s="595">
        <v>1148.0000000000002</v>
      </c>
      <c r="AB43" s="595">
        <v>1803</v>
      </c>
      <c r="AC43" s="595">
        <v>1328.0000000000002</v>
      </c>
      <c r="AD43" s="595">
        <v>2060</v>
      </c>
      <c r="AE43" s="595">
        <v>1380</v>
      </c>
      <c r="AF43" s="595">
        <v>1439</v>
      </c>
      <c r="AG43" s="595">
        <v>1630</v>
      </c>
      <c r="AH43" s="595">
        <f t="shared" si="2"/>
        <v>644</v>
      </c>
      <c r="AI43" s="595">
        <f t="shared" si="3"/>
        <v>-692.99999999999977</v>
      </c>
      <c r="AJ43" s="595">
        <f t="shared" si="4"/>
        <v>132</v>
      </c>
      <c r="AK43" s="595">
        <f t="shared" si="5"/>
        <v>-199.99999999999977</v>
      </c>
      <c r="AL43" s="595">
        <f t="shared" si="6"/>
        <v>628</v>
      </c>
      <c r="AM43" s="595">
        <f t="shared" si="7"/>
        <v>-461</v>
      </c>
      <c r="AN43" s="595">
        <f t="shared" si="8"/>
        <v>-232</v>
      </c>
      <c r="AO43" s="595">
        <f t="shared" si="9"/>
        <v>102</v>
      </c>
      <c r="AP43" t="s">
        <v>1193</v>
      </c>
      <c r="AQ43" t="s">
        <v>1193</v>
      </c>
      <c r="AR43" t="s">
        <v>1193</v>
      </c>
      <c r="AS43" t="s">
        <v>1193</v>
      </c>
      <c r="AT43" t="s">
        <v>1193</v>
      </c>
      <c r="AU43" t="s">
        <v>1193</v>
      </c>
      <c r="AV43" t="s">
        <v>1193</v>
      </c>
      <c r="AW43" t="s">
        <v>1193</v>
      </c>
      <c r="AX43" t="s">
        <v>1193</v>
      </c>
      <c r="AY43" s="594">
        <v>8443000</v>
      </c>
      <c r="AZ43" s="594">
        <v>2818750</v>
      </c>
      <c r="BA43" s="594">
        <v>2818750</v>
      </c>
      <c r="BB43" s="594">
        <v>2834750</v>
      </c>
      <c r="BC43" s="594">
        <v>8294750</v>
      </c>
      <c r="BD43" s="594">
        <v>2818750</v>
      </c>
      <c r="BE43" s="594">
        <v>2818750</v>
      </c>
      <c r="BF43" t="s">
        <v>1698</v>
      </c>
      <c r="BG43" s="594">
        <v>4336000</v>
      </c>
      <c r="BH43" s="594">
        <v>4187750</v>
      </c>
      <c r="BI43" s="594">
        <v>4187750</v>
      </c>
      <c r="BJ43" s="594">
        <v>4203750</v>
      </c>
      <c r="BK43" s="594">
        <v>4187750</v>
      </c>
      <c r="BL43" s="594">
        <v>4187750</v>
      </c>
      <c r="BM43" s="594">
        <v>4187750</v>
      </c>
      <c r="BN43" t="s">
        <v>1698</v>
      </c>
      <c r="BO43" t="s">
        <v>1699</v>
      </c>
      <c r="BP43">
        <v>1</v>
      </c>
      <c r="BQ43">
        <v>0</v>
      </c>
      <c r="BR43">
        <v>1</v>
      </c>
      <c r="BS43">
        <v>0</v>
      </c>
      <c r="BT43">
        <v>0</v>
      </c>
      <c r="BU43">
        <v>0</v>
      </c>
      <c r="BV43" t="s">
        <v>1612</v>
      </c>
      <c r="BW43">
        <v>0</v>
      </c>
      <c r="BX43">
        <v>1</v>
      </c>
      <c r="BY43">
        <v>0</v>
      </c>
      <c r="BZ43">
        <v>0</v>
      </c>
      <c r="CA43">
        <v>1</v>
      </c>
      <c r="CB43" t="s">
        <v>1612</v>
      </c>
      <c r="CC43">
        <v>0</v>
      </c>
      <c r="CD43">
        <v>1</v>
      </c>
      <c r="CE43">
        <v>0</v>
      </c>
      <c r="CF43">
        <v>0</v>
      </c>
      <c r="CG43">
        <v>1</v>
      </c>
      <c r="CH43" t="s">
        <v>1612</v>
      </c>
      <c r="CI43">
        <v>0</v>
      </c>
      <c r="CJ43">
        <v>1</v>
      </c>
      <c r="CK43">
        <v>0</v>
      </c>
      <c r="CL43">
        <v>0</v>
      </c>
      <c r="CM43">
        <v>1</v>
      </c>
      <c r="CN43" t="s">
        <v>1612</v>
      </c>
      <c r="CO43">
        <v>0</v>
      </c>
      <c r="CP43">
        <v>1</v>
      </c>
      <c r="CQ43">
        <v>0</v>
      </c>
      <c r="CR43">
        <v>0</v>
      </c>
      <c r="CS43">
        <v>1</v>
      </c>
      <c r="CT43" t="s">
        <v>1612</v>
      </c>
      <c r="CU43">
        <v>0</v>
      </c>
      <c r="CV43">
        <v>1</v>
      </c>
      <c r="CW43">
        <v>0</v>
      </c>
      <c r="CX43">
        <v>0</v>
      </c>
      <c r="CY43">
        <v>1</v>
      </c>
      <c r="CZ43" t="s">
        <v>1612</v>
      </c>
      <c r="DA43">
        <v>0</v>
      </c>
      <c r="DB43">
        <v>1</v>
      </c>
      <c r="DC43">
        <v>0</v>
      </c>
      <c r="DD43">
        <v>0</v>
      </c>
      <c r="DE43">
        <v>1</v>
      </c>
      <c r="DF43" t="s">
        <v>1612</v>
      </c>
      <c r="DG43">
        <v>0</v>
      </c>
      <c r="DH43">
        <v>1</v>
      </c>
      <c r="DI43">
        <v>0</v>
      </c>
      <c r="DJ43">
        <v>0</v>
      </c>
      <c r="DK43">
        <v>1</v>
      </c>
      <c r="DL43" t="s">
        <v>1612</v>
      </c>
      <c r="DM43">
        <v>0</v>
      </c>
      <c r="DN43">
        <v>1</v>
      </c>
      <c r="DO43">
        <v>0</v>
      </c>
      <c r="DP43">
        <v>0</v>
      </c>
      <c r="DQ43">
        <v>1</v>
      </c>
      <c r="DR43" t="s">
        <v>1612</v>
      </c>
      <c r="DS43">
        <v>0</v>
      </c>
    </row>
    <row r="44" spans="1:123">
      <c r="A44" t="s">
        <v>49</v>
      </c>
      <c r="B44" t="s">
        <v>48</v>
      </c>
      <c r="C44" t="s">
        <v>47</v>
      </c>
      <c r="D44" t="s">
        <v>353</v>
      </c>
      <c r="E44" s="106" t="s">
        <v>352</v>
      </c>
      <c r="F44" s="593">
        <v>7</v>
      </c>
      <c r="G44" s="593">
        <v>-70</v>
      </c>
      <c r="H44" s="593">
        <v>-1506</v>
      </c>
      <c r="I44" s="593">
        <v>-23</v>
      </c>
      <c r="J44" s="593">
        <v>-1044.6100000000006</v>
      </c>
      <c r="K44" s="593">
        <v>-1157.3100000000013</v>
      </c>
      <c r="L44" s="593">
        <v>-2594.1850000000013</v>
      </c>
      <c r="M44" s="593">
        <v>-1091.5149999999994</v>
      </c>
      <c r="N44" s="592">
        <v>1566898.9000000011</v>
      </c>
      <c r="O44" s="592">
        <v>1620091.8999999964</v>
      </c>
      <c r="P44" s="592">
        <v>1621395.6499999962</v>
      </c>
      <c r="Q44" s="592">
        <v>1592087.3499999996</v>
      </c>
      <c r="R44" s="592">
        <v>0</v>
      </c>
      <c r="S44" s="592">
        <v>0</v>
      </c>
      <c r="T44" s="592">
        <v>0</v>
      </c>
      <c r="U44" s="592">
        <v>0</v>
      </c>
      <c r="V44" s="595">
        <v>15165</v>
      </c>
      <c r="W44" s="595">
        <v>17790</v>
      </c>
      <c r="X44" s="595">
        <v>13525</v>
      </c>
      <c r="Y44" s="595">
        <v>10726</v>
      </c>
      <c r="Z44" s="595">
        <v>13971.999999999998</v>
      </c>
      <c r="AA44" s="595">
        <v>13747.826992785971</v>
      </c>
      <c r="AB44" s="595">
        <v>13747.826992785971</v>
      </c>
      <c r="AC44" s="595">
        <v>13747.826992785969</v>
      </c>
      <c r="AD44" s="595">
        <v>13611</v>
      </c>
      <c r="AE44" s="595">
        <v>12389</v>
      </c>
      <c r="AF44" s="595">
        <v>15677</v>
      </c>
      <c r="AG44" s="595">
        <v>14658</v>
      </c>
      <c r="AH44" s="595">
        <f t="shared" si="2"/>
        <v>-1193.0000000000018</v>
      </c>
      <c r="AI44" s="595">
        <f t="shared" si="3"/>
        <v>-4042.173007214029</v>
      </c>
      <c r="AJ44" s="595">
        <f t="shared" si="4"/>
        <v>222.82699278597102</v>
      </c>
      <c r="AK44" s="595">
        <f t="shared" si="5"/>
        <v>3021.8269927859692</v>
      </c>
      <c r="AL44" s="595">
        <f t="shared" si="6"/>
        <v>-1554</v>
      </c>
      <c r="AM44" s="595">
        <f t="shared" si="7"/>
        <v>-5401</v>
      </c>
      <c r="AN44" s="595">
        <f t="shared" si="8"/>
        <v>2152</v>
      </c>
      <c r="AO44" s="595">
        <f t="shared" si="9"/>
        <v>3932</v>
      </c>
      <c r="AP44" t="s">
        <v>1193</v>
      </c>
      <c r="AQ44" t="s">
        <v>1193</v>
      </c>
      <c r="AR44" t="s">
        <v>1193</v>
      </c>
      <c r="AS44" t="s">
        <v>1193</v>
      </c>
      <c r="AT44" t="s">
        <v>1193</v>
      </c>
      <c r="AU44" t="s">
        <v>1193</v>
      </c>
      <c r="AV44" t="s">
        <v>1193</v>
      </c>
      <c r="AW44" t="s">
        <v>1196</v>
      </c>
      <c r="AX44" t="s">
        <v>1193</v>
      </c>
      <c r="AY44" s="594">
        <v>23207000</v>
      </c>
      <c r="AZ44" s="594">
        <v>25327333</v>
      </c>
      <c r="BA44" s="594">
        <v>25759333</v>
      </c>
      <c r="BB44" s="594">
        <v>22132334</v>
      </c>
      <c r="BC44" s="594">
        <v>23207000</v>
      </c>
      <c r="BD44" s="594">
        <v>26826000</v>
      </c>
      <c r="BE44" s="594">
        <v>25016500</v>
      </c>
      <c r="BF44" t="s">
        <v>1713</v>
      </c>
      <c r="BG44" s="594">
        <v>23207000.227073502</v>
      </c>
      <c r="BH44" s="594">
        <v>23215000</v>
      </c>
      <c r="BI44" s="594">
        <v>26815500</v>
      </c>
      <c r="BJ44" s="594">
        <v>23188500</v>
      </c>
      <c r="BK44" s="594">
        <v>23207000</v>
      </c>
      <c r="BL44" s="594">
        <v>22924000</v>
      </c>
      <c r="BM44" s="594">
        <v>22163000</v>
      </c>
      <c r="BN44" t="s">
        <v>1714</v>
      </c>
      <c r="BO44" t="s">
        <v>1714</v>
      </c>
      <c r="BP44">
        <v>1</v>
      </c>
      <c r="BQ44">
        <v>0</v>
      </c>
      <c r="BR44">
        <v>1</v>
      </c>
      <c r="BS44">
        <v>0</v>
      </c>
      <c r="BT44">
        <v>0</v>
      </c>
      <c r="BU44">
        <v>0</v>
      </c>
      <c r="BV44" t="s">
        <v>1612</v>
      </c>
      <c r="BW44">
        <v>0</v>
      </c>
      <c r="BX44">
        <v>1</v>
      </c>
      <c r="BY44">
        <v>0</v>
      </c>
      <c r="BZ44">
        <v>0</v>
      </c>
      <c r="CA44">
        <v>1</v>
      </c>
      <c r="CB44" t="s">
        <v>1612</v>
      </c>
      <c r="CC44">
        <v>0</v>
      </c>
      <c r="CD44">
        <v>1</v>
      </c>
      <c r="CE44">
        <v>0</v>
      </c>
      <c r="CF44">
        <v>0</v>
      </c>
      <c r="CG44">
        <v>1</v>
      </c>
      <c r="CH44" t="s">
        <v>1612</v>
      </c>
      <c r="CI44">
        <v>0</v>
      </c>
      <c r="CJ44">
        <v>1</v>
      </c>
      <c r="CK44">
        <v>0</v>
      </c>
      <c r="CL44">
        <v>0</v>
      </c>
      <c r="CM44">
        <v>1</v>
      </c>
      <c r="CN44" t="s">
        <v>1612</v>
      </c>
      <c r="CO44">
        <v>0</v>
      </c>
      <c r="CP44">
        <v>1</v>
      </c>
      <c r="CQ44">
        <v>0</v>
      </c>
      <c r="CR44">
        <v>0</v>
      </c>
      <c r="CS44">
        <v>1</v>
      </c>
      <c r="CT44" t="s">
        <v>1612</v>
      </c>
      <c r="CU44">
        <v>0</v>
      </c>
      <c r="CV44">
        <v>1</v>
      </c>
      <c r="CW44">
        <v>0</v>
      </c>
      <c r="CX44">
        <v>0</v>
      </c>
      <c r="CY44">
        <v>1</v>
      </c>
      <c r="CZ44" t="s">
        <v>1612</v>
      </c>
      <c r="DA44">
        <v>0</v>
      </c>
      <c r="DB44">
        <v>1</v>
      </c>
      <c r="DC44">
        <v>0</v>
      </c>
      <c r="DD44">
        <v>0</v>
      </c>
      <c r="DE44">
        <v>1</v>
      </c>
      <c r="DF44" t="s">
        <v>1612</v>
      </c>
      <c r="DG44">
        <v>0</v>
      </c>
      <c r="DH44">
        <v>0</v>
      </c>
      <c r="DI44">
        <v>0</v>
      </c>
      <c r="DJ44">
        <v>1</v>
      </c>
      <c r="DK44">
        <v>1</v>
      </c>
      <c r="DL44">
        <v>42521</v>
      </c>
      <c r="DM44">
        <v>1</v>
      </c>
      <c r="DN44">
        <v>1</v>
      </c>
      <c r="DO44">
        <v>0</v>
      </c>
      <c r="DP44">
        <v>0</v>
      </c>
      <c r="DQ44">
        <v>1</v>
      </c>
      <c r="DR44" t="s">
        <v>1612</v>
      </c>
      <c r="DS44">
        <v>0</v>
      </c>
    </row>
    <row r="45" spans="1:123">
      <c r="A45" t="s">
        <v>44</v>
      </c>
      <c r="B45" t="s">
        <v>60</v>
      </c>
      <c r="C45" t="s">
        <v>68</v>
      </c>
      <c r="D45" t="s">
        <v>351</v>
      </c>
      <c r="E45" s="106" t="s">
        <v>350</v>
      </c>
      <c r="F45" s="593">
        <v>275</v>
      </c>
      <c r="G45" s="593">
        <v>86</v>
      </c>
      <c r="H45" s="593">
        <v>-145</v>
      </c>
      <c r="I45" s="593">
        <v>320</v>
      </c>
      <c r="J45" s="593">
        <v>275</v>
      </c>
      <c r="K45" s="593">
        <v>-89</v>
      </c>
      <c r="L45" s="593">
        <v>-226</v>
      </c>
      <c r="M45" s="593">
        <v>150</v>
      </c>
      <c r="N45" s="592">
        <v>0</v>
      </c>
      <c r="O45" s="592">
        <v>260750</v>
      </c>
      <c r="P45" s="592">
        <v>120690</v>
      </c>
      <c r="Q45" s="592">
        <v>253300</v>
      </c>
      <c r="R45" s="592">
        <v>0</v>
      </c>
      <c r="S45" s="592">
        <v>0</v>
      </c>
      <c r="T45" s="592">
        <v>0</v>
      </c>
      <c r="U45" s="592">
        <v>415000</v>
      </c>
      <c r="V45" s="595">
        <v>1240</v>
      </c>
      <c r="W45" s="595">
        <v>1030</v>
      </c>
      <c r="X45" s="595">
        <v>1079</v>
      </c>
      <c r="Y45" s="595">
        <v>1150</v>
      </c>
      <c r="Z45" s="595">
        <v>659</v>
      </c>
      <c r="AA45" s="595">
        <v>1317</v>
      </c>
      <c r="AB45" s="595">
        <v>885</v>
      </c>
      <c r="AC45" s="595">
        <v>328</v>
      </c>
      <c r="AD45" s="595">
        <v>694</v>
      </c>
      <c r="AE45" s="595">
        <v>1386</v>
      </c>
      <c r="AF45" s="595">
        <v>1299</v>
      </c>
      <c r="AG45" s="595">
        <v>1163</v>
      </c>
      <c r="AH45" s="595">
        <f t="shared" si="2"/>
        <v>-581</v>
      </c>
      <c r="AI45" s="595">
        <f t="shared" si="3"/>
        <v>287</v>
      </c>
      <c r="AJ45" s="595">
        <f t="shared" si="4"/>
        <v>-194</v>
      </c>
      <c r="AK45" s="595">
        <f t="shared" si="5"/>
        <v>-822</v>
      </c>
      <c r="AL45" s="595">
        <f t="shared" si="6"/>
        <v>-546</v>
      </c>
      <c r="AM45" s="595">
        <f t="shared" si="7"/>
        <v>356</v>
      </c>
      <c r="AN45" s="595">
        <f t="shared" si="8"/>
        <v>220</v>
      </c>
      <c r="AO45" s="595">
        <f t="shared" si="9"/>
        <v>13</v>
      </c>
      <c r="AP45" t="s">
        <v>1193</v>
      </c>
      <c r="AQ45" t="s">
        <v>1193</v>
      </c>
      <c r="AR45" t="s">
        <v>1193</v>
      </c>
      <c r="AS45" t="s">
        <v>1193</v>
      </c>
      <c r="AT45" t="s">
        <v>1196</v>
      </c>
      <c r="AU45" t="s">
        <v>1193</v>
      </c>
      <c r="AV45" t="s">
        <v>1193</v>
      </c>
      <c r="AW45" t="s">
        <v>1193</v>
      </c>
      <c r="AX45" t="s">
        <v>1193</v>
      </c>
      <c r="AY45" s="594">
        <v>2215086</v>
      </c>
      <c r="AZ45" s="594">
        <v>3062738</v>
      </c>
      <c r="BA45" s="594">
        <v>3062738</v>
      </c>
      <c r="BB45" s="594">
        <v>3477738</v>
      </c>
      <c r="BC45" s="594">
        <v>2215086</v>
      </c>
      <c r="BD45" s="594">
        <v>3169214</v>
      </c>
      <c r="BE45" s="594">
        <v>3009500</v>
      </c>
      <c r="BF45" t="s">
        <v>1725</v>
      </c>
      <c r="BG45" s="594">
        <v>2349298</v>
      </c>
      <c r="BH45" s="594">
        <v>3198856</v>
      </c>
      <c r="BI45" s="594">
        <v>2927573</v>
      </c>
      <c r="BJ45" s="594">
        <v>3342573</v>
      </c>
      <c r="BK45" s="594">
        <v>2349298</v>
      </c>
      <c r="BL45" s="594">
        <v>3237400</v>
      </c>
      <c r="BM45" s="594">
        <v>2843573</v>
      </c>
      <c r="BN45" t="s">
        <v>1726</v>
      </c>
      <c r="BO45" t="s">
        <v>1727</v>
      </c>
      <c r="BP45">
        <v>1</v>
      </c>
      <c r="BQ45">
        <v>0</v>
      </c>
      <c r="BR45">
        <v>1</v>
      </c>
      <c r="BS45">
        <v>0</v>
      </c>
      <c r="BT45">
        <v>0</v>
      </c>
      <c r="BU45">
        <v>0</v>
      </c>
      <c r="BV45" t="s">
        <v>1612</v>
      </c>
      <c r="BW45">
        <v>0</v>
      </c>
      <c r="BX45">
        <v>1</v>
      </c>
      <c r="BY45">
        <v>0</v>
      </c>
      <c r="BZ45">
        <v>0</v>
      </c>
      <c r="CA45">
        <v>1</v>
      </c>
      <c r="CB45" t="s">
        <v>1612</v>
      </c>
      <c r="CC45">
        <v>0</v>
      </c>
      <c r="CD45">
        <v>1</v>
      </c>
      <c r="CE45">
        <v>0</v>
      </c>
      <c r="CF45">
        <v>0</v>
      </c>
      <c r="CG45">
        <v>1</v>
      </c>
      <c r="CH45" t="s">
        <v>1612</v>
      </c>
      <c r="CI45">
        <v>0</v>
      </c>
      <c r="CJ45">
        <v>1</v>
      </c>
      <c r="CK45">
        <v>0</v>
      </c>
      <c r="CL45">
        <v>0</v>
      </c>
      <c r="CM45">
        <v>1</v>
      </c>
      <c r="CN45" t="s">
        <v>1612</v>
      </c>
      <c r="CO45">
        <v>0</v>
      </c>
      <c r="CP45">
        <v>0</v>
      </c>
      <c r="CQ45">
        <v>0</v>
      </c>
      <c r="CR45">
        <v>1</v>
      </c>
      <c r="CS45">
        <v>1</v>
      </c>
      <c r="CT45">
        <v>42551</v>
      </c>
      <c r="CU45">
        <v>1</v>
      </c>
      <c r="CV45">
        <v>1</v>
      </c>
      <c r="CW45">
        <v>0</v>
      </c>
      <c r="CX45">
        <v>0</v>
      </c>
      <c r="CY45">
        <v>1</v>
      </c>
      <c r="CZ45" t="s">
        <v>1612</v>
      </c>
      <c r="DA45">
        <v>0</v>
      </c>
      <c r="DB45">
        <v>1</v>
      </c>
      <c r="DC45">
        <v>0</v>
      </c>
      <c r="DD45">
        <v>0</v>
      </c>
      <c r="DE45">
        <v>1</v>
      </c>
      <c r="DF45" t="s">
        <v>1612</v>
      </c>
      <c r="DG45">
        <v>0</v>
      </c>
      <c r="DH45">
        <v>1</v>
      </c>
      <c r="DI45">
        <v>0</v>
      </c>
      <c r="DJ45">
        <v>0</v>
      </c>
      <c r="DK45">
        <v>1</v>
      </c>
      <c r="DL45" t="s">
        <v>1612</v>
      </c>
      <c r="DM45">
        <v>0</v>
      </c>
      <c r="DN45">
        <v>1</v>
      </c>
      <c r="DO45">
        <v>0</v>
      </c>
      <c r="DP45">
        <v>0</v>
      </c>
      <c r="DQ45">
        <v>1</v>
      </c>
      <c r="DR45" t="s">
        <v>1612</v>
      </c>
      <c r="DS45">
        <v>0</v>
      </c>
    </row>
    <row r="46" spans="1:123">
      <c r="A46" t="s">
        <v>44</v>
      </c>
      <c r="B46" t="s">
        <v>60</v>
      </c>
      <c r="C46" t="s">
        <v>68</v>
      </c>
      <c r="D46" t="s">
        <v>349</v>
      </c>
      <c r="E46" s="106" t="s">
        <v>348</v>
      </c>
      <c r="F46" s="593">
        <v>-195</v>
      </c>
      <c r="G46" s="593">
        <v>-35</v>
      </c>
      <c r="H46" s="593">
        <v>-106</v>
      </c>
      <c r="I46" s="593">
        <v>204</v>
      </c>
      <c r="J46" s="593">
        <v>-198</v>
      </c>
      <c r="K46" s="593">
        <v>-266</v>
      </c>
      <c r="L46" s="593">
        <v>-287</v>
      </c>
      <c r="M46" s="593">
        <v>-70</v>
      </c>
      <c r="N46" s="592">
        <v>5700</v>
      </c>
      <c r="O46" s="592">
        <v>438900</v>
      </c>
      <c r="P46" s="592">
        <v>343900</v>
      </c>
      <c r="Q46" s="592">
        <v>520600</v>
      </c>
      <c r="R46" s="592">
        <v>0</v>
      </c>
      <c r="S46" s="592">
        <v>444600</v>
      </c>
      <c r="T46" s="592">
        <v>343900</v>
      </c>
      <c r="U46" s="592">
        <v>520600</v>
      </c>
      <c r="V46" s="595">
        <v>905</v>
      </c>
      <c r="W46" s="595">
        <v>674</v>
      </c>
      <c r="X46" s="595">
        <v>908</v>
      </c>
      <c r="Y46" s="595">
        <v>1339</v>
      </c>
      <c r="Z46" s="595">
        <v>785</v>
      </c>
      <c r="AA46" s="595">
        <v>770</v>
      </c>
      <c r="AB46" s="595">
        <v>775.00000000000011</v>
      </c>
      <c r="AC46" s="595">
        <v>770</v>
      </c>
      <c r="AD46" s="595">
        <v>995</v>
      </c>
      <c r="AE46" s="595">
        <v>869</v>
      </c>
      <c r="AF46" s="595">
        <v>997</v>
      </c>
      <c r="AG46" s="595">
        <v>1407</v>
      </c>
      <c r="AH46" s="595">
        <f t="shared" si="2"/>
        <v>-120</v>
      </c>
      <c r="AI46" s="595">
        <f t="shared" si="3"/>
        <v>96</v>
      </c>
      <c r="AJ46" s="595">
        <f t="shared" si="4"/>
        <v>-132.99999999999989</v>
      </c>
      <c r="AK46" s="595">
        <f t="shared" si="5"/>
        <v>-569</v>
      </c>
      <c r="AL46" s="595">
        <f t="shared" si="6"/>
        <v>90</v>
      </c>
      <c r="AM46" s="595">
        <f t="shared" si="7"/>
        <v>195</v>
      </c>
      <c r="AN46" s="595">
        <f t="shared" si="8"/>
        <v>89</v>
      </c>
      <c r="AO46" s="595">
        <f t="shared" si="9"/>
        <v>68</v>
      </c>
      <c r="AP46" t="s">
        <v>1193</v>
      </c>
      <c r="AQ46" t="s">
        <v>1193</v>
      </c>
      <c r="AR46" t="s">
        <v>1193</v>
      </c>
      <c r="AS46" t="s">
        <v>1193</v>
      </c>
      <c r="AT46" t="s">
        <v>1193</v>
      </c>
      <c r="AU46" t="s">
        <v>1193</v>
      </c>
      <c r="AV46" t="s">
        <v>1193</v>
      </c>
      <c r="AW46" t="s">
        <v>1196</v>
      </c>
      <c r="AX46" t="s">
        <v>1193</v>
      </c>
      <c r="AY46" s="594">
        <v>0</v>
      </c>
      <c r="AZ46" s="594">
        <v>8425250</v>
      </c>
      <c r="BA46" s="594">
        <v>3402375</v>
      </c>
      <c r="BB46" s="594">
        <v>3402375</v>
      </c>
      <c r="BC46" s="594">
        <v>0</v>
      </c>
      <c r="BD46" s="594">
        <v>8425250</v>
      </c>
      <c r="BE46" s="594">
        <v>3395250</v>
      </c>
      <c r="BF46">
        <v>0</v>
      </c>
      <c r="BG46" s="594">
        <v>0</v>
      </c>
      <c r="BH46" s="594">
        <v>7615000</v>
      </c>
      <c r="BI46" s="594">
        <v>3807500</v>
      </c>
      <c r="BJ46" s="594">
        <v>3807500</v>
      </c>
      <c r="BK46" s="594">
        <v>0</v>
      </c>
      <c r="BL46" s="594">
        <v>7615000</v>
      </c>
      <c r="BM46" s="594">
        <v>3807500</v>
      </c>
      <c r="BN46">
        <v>0</v>
      </c>
      <c r="BO46" t="s">
        <v>1741</v>
      </c>
      <c r="BP46">
        <v>1</v>
      </c>
      <c r="BQ46">
        <v>0</v>
      </c>
      <c r="BR46">
        <v>1</v>
      </c>
      <c r="BS46">
        <v>0</v>
      </c>
      <c r="BT46">
        <v>0</v>
      </c>
      <c r="BU46">
        <v>0</v>
      </c>
      <c r="BV46" t="s">
        <v>1612</v>
      </c>
      <c r="BW46">
        <v>0</v>
      </c>
      <c r="BX46">
        <v>1</v>
      </c>
      <c r="BY46">
        <v>0</v>
      </c>
      <c r="BZ46">
        <v>0</v>
      </c>
      <c r="CA46">
        <v>1</v>
      </c>
      <c r="CB46" t="s">
        <v>1612</v>
      </c>
      <c r="CC46">
        <v>0</v>
      </c>
      <c r="CD46">
        <v>1</v>
      </c>
      <c r="CE46">
        <v>0</v>
      </c>
      <c r="CF46">
        <v>0</v>
      </c>
      <c r="CG46">
        <v>1</v>
      </c>
      <c r="CH46" t="s">
        <v>1612</v>
      </c>
      <c r="CI46">
        <v>0</v>
      </c>
      <c r="CJ46">
        <v>1</v>
      </c>
      <c r="CK46">
        <v>0</v>
      </c>
      <c r="CL46">
        <v>0</v>
      </c>
      <c r="CM46">
        <v>1</v>
      </c>
      <c r="CN46" t="s">
        <v>1612</v>
      </c>
      <c r="CO46">
        <v>0</v>
      </c>
      <c r="CP46">
        <v>1</v>
      </c>
      <c r="CQ46">
        <v>0</v>
      </c>
      <c r="CR46">
        <v>0</v>
      </c>
      <c r="CS46">
        <v>1</v>
      </c>
      <c r="CT46" t="s">
        <v>1612</v>
      </c>
      <c r="CU46">
        <v>0</v>
      </c>
      <c r="CV46">
        <v>1</v>
      </c>
      <c r="CW46">
        <v>0</v>
      </c>
      <c r="CX46">
        <v>0</v>
      </c>
      <c r="CY46">
        <v>1</v>
      </c>
      <c r="CZ46" t="s">
        <v>1612</v>
      </c>
      <c r="DA46">
        <v>0</v>
      </c>
      <c r="DB46">
        <v>1</v>
      </c>
      <c r="DC46">
        <v>0</v>
      </c>
      <c r="DD46">
        <v>0</v>
      </c>
      <c r="DE46">
        <v>1</v>
      </c>
      <c r="DF46" t="s">
        <v>1612</v>
      </c>
      <c r="DG46">
        <v>0</v>
      </c>
      <c r="DH46">
        <v>0</v>
      </c>
      <c r="DI46">
        <v>0</v>
      </c>
      <c r="DJ46">
        <v>1</v>
      </c>
      <c r="DK46">
        <v>1</v>
      </c>
      <c r="DL46">
        <v>42825</v>
      </c>
      <c r="DM46">
        <v>1</v>
      </c>
      <c r="DN46">
        <v>1</v>
      </c>
      <c r="DO46">
        <v>0</v>
      </c>
      <c r="DP46">
        <v>0</v>
      </c>
      <c r="DQ46">
        <v>1</v>
      </c>
      <c r="DR46" t="s">
        <v>1612</v>
      </c>
      <c r="DS46">
        <v>0</v>
      </c>
    </row>
    <row r="47" spans="1:123">
      <c r="A47" t="s">
        <v>44</v>
      </c>
      <c r="B47" t="s">
        <v>60</v>
      </c>
      <c r="C47" t="s">
        <v>68</v>
      </c>
      <c r="D47" t="s">
        <v>347</v>
      </c>
      <c r="E47" s="106" t="s">
        <v>346</v>
      </c>
      <c r="F47" s="593">
        <v>-99</v>
      </c>
      <c r="G47" s="593">
        <v>174</v>
      </c>
      <c r="H47" s="593">
        <v>-131</v>
      </c>
      <c r="I47" s="593">
        <v>-47</v>
      </c>
      <c r="J47" s="593">
        <v>-417</v>
      </c>
      <c r="K47" s="593">
        <v>-121</v>
      </c>
      <c r="L47" s="593">
        <v>-423</v>
      </c>
      <c r="M47" s="593">
        <v>-341</v>
      </c>
      <c r="N47" s="592">
        <v>473820</v>
      </c>
      <c r="O47" s="592">
        <v>439550</v>
      </c>
      <c r="P47" s="592">
        <v>435080</v>
      </c>
      <c r="Q47" s="592">
        <v>438060</v>
      </c>
      <c r="R47" s="592">
        <v>0</v>
      </c>
      <c r="S47" s="592">
        <v>111750</v>
      </c>
      <c r="T47" s="592">
        <v>0</v>
      </c>
      <c r="U47" s="592">
        <v>0</v>
      </c>
      <c r="V47" s="595">
        <v>2016</v>
      </c>
      <c r="W47" s="595">
        <v>1134</v>
      </c>
      <c r="X47" s="595">
        <v>1141</v>
      </c>
      <c r="Y47" s="595">
        <v>2394</v>
      </c>
      <c r="Z47" s="595">
        <v>962</v>
      </c>
      <c r="AA47" s="595">
        <v>962</v>
      </c>
      <c r="AB47" s="595">
        <v>923.00000000000011</v>
      </c>
      <c r="AC47" s="595">
        <v>923.00000000000011</v>
      </c>
      <c r="AD47" s="595">
        <v>1415</v>
      </c>
      <c r="AE47" s="595">
        <v>1795</v>
      </c>
      <c r="AF47" s="595">
        <v>1478</v>
      </c>
      <c r="AG47" s="595">
        <v>840</v>
      </c>
      <c r="AH47" s="595">
        <f t="shared" si="2"/>
        <v>-1054</v>
      </c>
      <c r="AI47" s="595">
        <f t="shared" si="3"/>
        <v>-172</v>
      </c>
      <c r="AJ47" s="595">
        <f t="shared" si="4"/>
        <v>-217.99999999999989</v>
      </c>
      <c r="AK47" s="595">
        <f t="shared" si="5"/>
        <v>-1471</v>
      </c>
      <c r="AL47" s="595">
        <f t="shared" si="6"/>
        <v>-601</v>
      </c>
      <c r="AM47" s="595">
        <f t="shared" si="7"/>
        <v>661</v>
      </c>
      <c r="AN47" s="595">
        <f t="shared" si="8"/>
        <v>337</v>
      </c>
      <c r="AO47" s="595">
        <f t="shared" si="9"/>
        <v>-1554</v>
      </c>
      <c r="AP47" t="s">
        <v>1193</v>
      </c>
      <c r="AQ47" t="s">
        <v>1193</v>
      </c>
      <c r="AR47" t="s">
        <v>1193</v>
      </c>
      <c r="AS47" t="s">
        <v>1193</v>
      </c>
      <c r="AT47" t="s">
        <v>1193</v>
      </c>
      <c r="AU47" t="s">
        <v>1193</v>
      </c>
      <c r="AV47" t="s">
        <v>1193</v>
      </c>
      <c r="AW47" t="s">
        <v>1193</v>
      </c>
      <c r="AX47" t="s">
        <v>1193</v>
      </c>
      <c r="AY47" s="594">
        <v>7225042.9629771374</v>
      </c>
      <c r="AZ47" s="594">
        <v>7371062.9629771374</v>
      </c>
      <c r="BA47" s="594">
        <v>7263782.9629771374</v>
      </c>
      <c r="BB47" s="594">
        <v>7260802.9629771374</v>
      </c>
      <c r="BC47" s="594">
        <v>7225042.9629771374</v>
      </c>
      <c r="BD47" s="594">
        <v>7371063</v>
      </c>
      <c r="BE47" s="594">
        <v>7263782.9629771374</v>
      </c>
      <c r="BF47" t="s">
        <v>1750</v>
      </c>
      <c r="BG47" s="594">
        <v>6043128.8447643621</v>
      </c>
      <c r="BH47" s="594">
        <v>6135037.2678716443</v>
      </c>
      <c r="BI47" s="594">
        <v>7303052.5943266843</v>
      </c>
      <c r="BJ47" s="594">
        <v>8978834.9124065544</v>
      </c>
      <c r="BK47" s="594">
        <v>6043128.8447643621</v>
      </c>
      <c r="BL47" s="594">
        <v>6135037.2678716443</v>
      </c>
      <c r="BM47" s="594">
        <v>7303052.5943266843</v>
      </c>
      <c r="BN47" t="s">
        <v>1751</v>
      </c>
      <c r="BO47" t="s">
        <v>1752</v>
      </c>
      <c r="BP47">
        <v>1</v>
      </c>
      <c r="BQ47">
        <v>0</v>
      </c>
      <c r="BR47">
        <v>1</v>
      </c>
      <c r="BS47">
        <v>0</v>
      </c>
      <c r="BT47">
        <v>0</v>
      </c>
      <c r="BU47">
        <v>0</v>
      </c>
      <c r="BV47" t="s">
        <v>1612</v>
      </c>
      <c r="BW47">
        <v>0</v>
      </c>
      <c r="BX47">
        <v>1</v>
      </c>
      <c r="BY47">
        <v>0</v>
      </c>
      <c r="BZ47">
        <v>0</v>
      </c>
      <c r="CA47">
        <v>1</v>
      </c>
      <c r="CB47" t="s">
        <v>1612</v>
      </c>
      <c r="CC47">
        <v>0</v>
      </c>
      <c r="CD47">
        <v>1</v>
      </c>
      <c r="CE47">
        <v>0</v>
      </c>
      <c r="CF47">
        <v>0</v>
      </c>
      <c r="CG47">
        <v>1</v>
      </c>
      <c r="CH47" t="s">
        <v>1612</v>
      </c>
      <c r="CI47">
        <v>0</v>
      </c>
      <c r="CJ47">
        <v>1</v>
      </c>
      <c r="CK47">
        <v>0</v>
      </c>
      <c r="CL47">
        <v>0</v>
      </c>
      <c r="CM47">
        <v>1</v>
      </c>
      <c r="CN47" t="s">
        <v>1612</v>
      </c>
      <c r="CO47">
        <v>0</v>
      </c>
      <c r="CP47">
        <v>1</v>
      </c>
      <c r="CQ47">
        <v>0</v>
      </c>
      <c r="CR47">
        <v>0</v>
      </c>
      <c r="CS47">
        <v>1</v>
      </c>
      <c r="CT47" t="s">
        <v>1612</v>
      </c>
      <c r="CU47">
        <v>0</v>
      </c>
      <c r="CV47">
        <v>1</v>
      </c>
      <c r="CW47">
        <v>0</v>
      </c>
      <c r="CX47">
        <v>0</v>
      </c>
      <c r="CY47">
        <v>1</v>
      </c>
      <c r="CZ47" t="s">
        <v>1612</v>
      </c>
      <c r="DA47">
        <v>0</v>
      </c>
      <c r="DB47">
        <v>1</v>
      </c>
      <c r="DC47">
        <v>0</v>
      </c>
      <c r="DD47">
        <v>0</v>
      </c>
      <c r="DE47">
        <v>1</v>
      </c>
      <c r="DF47" t="s">
        <v>1612</v>
      </c>
      <c r="DG47">
        <v>0</v>
      </c>
      <c r="DH47">
        <v>1</v>
      </c>
      <c r="DI47">
        <v>0</v>
      </c>
      <c r="DJ47">
        <v>0</v>
      </c>
      <c r="DK47">
        <v>1</v>
      </c>
      <c r="DL47" t="s">
        <v>1612</v>
      </c>
      <c r="DM47">
        <v>0</v>
      </c>
      <c r="DN47">
        <v>1</v>
      </c>
      <c r="DO47">
        <v>0</v>
      </c>
      <c r="DP47">
        <v>0</v>
      </c>
      <c r="DQ47">
        <v>1</v>
      </c>
      <c r="DR47" t="s">
        <v>1612</v>
      </c>
      <c r="DS47">
        <v>0</v>
      </c>
    </row>
    <row r="48" spans="1:123">
      <c r="A48" t="s">
        <v>56</v>
      </c>
      <c r="B48" t="s">
        <v>65</v>
      </c>
      <c r="C48" t="s">
        <v>135</v>
      </c>
      <c r="D48" t="s">
        <v>345</v>
      </c>
      <c r="E48" s="106" t="s">
        <v>344</v>
      </c>
      <c r="F48" s="593">
        <v>-218</v>
      </c>
      <c r="G48" s="593">
        <v>-1016</v>
      </c>
      <c r="H48" s="593">
        <v>-1058</v>
      </c>
      <c r="I48" s="593">
        <v>-1711</v>
      </c>
      <c r="J48" s="593">
        <v>-1</v>
      </c>
      <c r="K48" s="593">
        <v>-585</v>
      </c>
      <c r="L48" s="593">
        <v>-1229</v>
      </c>
      <c r="M48" s="593">
        <v>-2772</v>
      </c>
      <c r="N48" s="592">
        <v>0</v>
      </c>
      <c r="O48" s="592">
        <v>0</v>
      </c>
      <c r="P48" s="592">
        <v>0</v>
      </c>
      <c r="Q48" s="592">
        <v>440920</v>
      </c>
      <c r="R48" s="592">
        <v>0</v>
      </c>
      <c r="S48" s="592">
        <v>0</v>
      </c>
      <c r="T48" s="592">
        <v>0</v>
      </c>
      <c r="U48" s="592">
        <v>0</v>
      </c>
      <c r="V48" s="595">
        <v>3448</v>
      </c>
      <c r="W48" s="595">
        <v>3115</v>
      </c>
      <c r="X48" s="595">
        <v>2978</v>
      </c>
      <c r="Y48" s="595">
        <v>3922</v>
      </c>
      <c r="Z48" s="595">
        <v>2165</v>
      </c>
      <c r="AA48" s="595">
        <v>2080</v>
      </c>
      <c r="AB48" s="595">
        <v>2000</v>
      </c>
      <c r="AC48" s="595">
        <v>1920</v>
      </c>
      <c r="AD48" s="595">
        <v>2510</v>
      </c>
      <c r="AE48" s="595">
        <v>2414</v>
      </c>
      <c r="AF48" s="595">
        <v>3315</v>
      </c>
      <c r="AG48" s="595">
        <v>3314</v>
      </c>
      <c r="AH48" s="595">
        <f t="shared" si="2"/>
        <v>-1283</v>
      </c>
      <c r="AI48" s="595">
        <f t="shared" si="3"/>
        <v>-1035</v>
      </c>
      <c r="AJ48" s="595">
        <f t="shared" si="4"/>
        <v>-978</v>
      </c>
      <c r="AK48" s="595">
        <f t="shared" si="5"/>
        <v>-2002</v>
      </c>
      <c r="AL48" s="595">
        <f t="shared" si="6"/>
        <v>-938</v>
      </c>
      <c r="AM48" s="595">
        <f t="shared" si="7"/>
        <v>-701</v>
      </c>
      <c r="AN48" s="595">
        <f t="shared" si="8"/>
        <v>337</v>
      </c>
      <c r="AO48" s="595">
        <f t="shared" si="9"/>
        <v>-608</v>
      </c>
      <c r="AP48" t="s">
        <v>1193</v>
      </c>
      <c r="AQ48" t="s">
        <v>1193</v>
      </c>
      <c r="AR48" t="s">
        <v>1193</v>
      </c>
      <c r="AS48" t="s">
        <v>1196</v>
      </c>
      <c r="AT48" t="s">
        <v>1196</v>
      </c>
      <c r="AU48" t="s">
        <v>1193</v>
      </c>
      <c r="AV48" t="s">
        <v>1193</v>
      </c>
      <c r="AW48" t="s">
        <v>1196</v>
      </c>
      <c r="AX48" t="s">
        <v>1193</v>
      </c>
      <c r="AY48" s="594">
        <v>6725500</v>
      </c>
      <c r="AZ48" s="594">
        <v>6725500</v>
      </c>
      <c r="BA48" s="594">
        <v>6725500</v>
      </c>
      <c r="BB48" s="594">
        <v>6725500</v>
      </c>
      <c r="BC48" s="594">
        <v>6725500</v>
      </c>
      <c r="BD48" s="594">
        <v>6725500</v>
      </c>
      <c r="BE48" s="594">
        <v>6725500</v>
      </c>
      <c r="BF48" t="s">
        <v>1765</v>
      </c>
      <c r="BG48" s="594">
        <v>6725500</v>
      </c>
      <c r="BH48" s="594">
        <v>6725500</v>
      </c>
      <c r="BI48" s="594">
        <v>6725500</v>
      </c>
      <c r="BJ48" s="594">
        <v>6725500</v>
      </c>
      <c r="BK48" s="594">
        <v>6725500</v>
      </c>
      <c r="BL48" s="594">
        <v>6725500</v>
      </c>
      <c r="BM48" s="594">
        <v>6725500</v>
      </c>
      <c r="BN48" t="s">
        <v>1765</v>
      </c>
      <c r="BO48" t="s">
        <v>1766</v>
      </c>
      <c r="BP48">
        <v>1</v>
      </c>
      <c r="BQ48">
        <v>0</v>
      </c>
      <c r="BR48">
        <v>1</v>
      </c>
      <c r="BS48">
        <v>0</v>
      </c>
      <c r="BT48">
        <v>0</v>
      </c>
      <c r="BU48">
        <v>0</v>
      </c>
      <c r="BV48" t="s">
        <v>1612</v>
      </c>
      <c r="BW48">
        <v>0</v>
      </c>
      <c r="BX48">
        <v>1</v>
      </c>
      <c r="BY48">
        <v>0</v>
      </c>
      <c r="BZ48">
        <v>0</v>
      </c>
      <c r="CA48">
        <v>1</v>
      </c>
      <c r="CB48" t="s">
        <v>1612</v>
      </c>
      <c r="CC48">
        <v>0</v>
      </c>
      <c r="CD48">
        <v>1</v>
      </c>
      <c r="CE48">
        <v>0</v>
      </c>
      <c r="CF48">
        <v>0</v>
      </c>
      <c r="CG48">
        <v>1</v>
      </c>
      <c r="CH48" t="s">
        <v>1612</v>
      </c>
      <c r="CI48">
        <v>0</v>
      </c>
      <c r="CJ48">
        <v>0</v>
      </c>
      <c r="CK48">
        <v>0</v>
      </c>
      <c r="CL48">
        <v>1</v>
      </c>
      <c r="CM48">
        <v>1</v>
      </c>
      <c r="CN48">
        <v>42644</v>
      </c>
      <c r="CO48">
        <v>1</v>
      </c>
      <c r="CP48">
        <v>0</v>
      </c>
      <c r="CQ48">
        <v>0</v>
      </c>
      <c r="CR48">
        <v>1</v>
      </c>
      <c r="CS48">
        <v>1</v>
      </c>
      <c r="CT48">
        <v>42491</v>
      </c>
      <c r="CU48">
        <v>1</v>
      </c>
      <c r="CV48">
        <v>1</v>
      </c>
      <c r="CW48">
        <v>0</v>
      </c>
      <c r="CX48">
        <v>0</v>
      </c>
      <c r="CY48">
        <v>1</v>
      </c>
      <c r="CZ48" t="s">
        <v>1612</v>
      </c>
      <c r="DA48">
        <v>0</v>
      </c>
      <c r="DB48">
        <v>1</v>
      </c>
      <c r="DC48">
        <v>0</v>
      </c>
      <c r="DD48">
        <v>0</v>
      </c>
      <c r="DE48">
        <v>1</v>
      </c>
      <c r="DF48" t="s">
        <v>1612</v>
      </c>
      <c r="DG48">
        <v>0</v>
      </c>
      <c r="DH48">
        <v>0</v>
      </c>
      <c r="DI48">
        <v>0</v>
      </c>
      <c r="DJ48">
        <v>1</v>
      </c>
      <c r="DK48">
        <v>1</v>
      </c>
      <c r="DL48">
        <v>42461</v>
      </c>
      <c r="DM48">
        <v>1</v>
      </c>
      <c r="DN48">
        <v>1</v>
      </c>
      <c r="DO48">
        <v>0</v>
      </c>
      <c r="DP48">
        <v>0</v>
      </c>
      <c r="DQ48">
        <v>1</v>
      </c>
      <c r="DR48" t="s">
        <v>1612</v>
      </c>
      <c r="DS48">
        <v>0</v>
      </c>
    </row>
    <row r="49" spans="1:123">
      <c r="A49" t="s">
        <v>56</v>
      </c>
      <c r="B49" t="s">
        <v>55</v>
      </c>
      <c r="C49" t="s">
        <v>54</v>
      </c>
      <c r="D49" t="s">
        <v>343</v>
      </c>
      <c r="E49" s="106" t="s">
        <v>342</v>
      </c>
      <c r="F49" s="593">
        <v>-52</v>
      </c>
      <c r="G49" s="593">
        <v>-187</v>
      </c>
      <c r="H49" s="593">
        <v>-110</v>
      </c>
      <c r="I49" s="593">
        <v>-49</v>
      </c>
      <c r="J49" s="593">
        <v>-131</v>
      </c>
      <c r="K49" s="593">
        <v>-248</v>
      </c>
      <c r="L49" s="593">
        <v>-183</v>
      </c>
      <c r="M49" s="593">
        <v>-126</v>
      </c>
      <c r="N49" s="592">
        <v>117710</v>
      </c>
      <c r="O49" s="592">
        <v>90890</v>
      </c>
      <c r="P49" s="592">
        <v>108770</v>
      </c>
      <c r="Q49" s="592">
        <v>114730</v>
      </c>
      <c r="R49" s="592">
        <v>0</v>
      </c>
      <c r="S49" s="592">
        <v>0</v>
      </c>
      <c r="T49" s="592">
        <v>0</v>
      </c>
      <c r="U49" s="592">
        <v>0</v>
      </c>
      <c r="V49" s="595">
        <v>784</v>
      </c>
      <c r="W49" s="595">
        <v>1030</v>
      </c>
      <c r="X49" s="595">
        <v>1057</v>
      </c>
      <c r="Y49" s="595">
        <v>944</v>
      </c>
      <c r="Z49" s="595">
        <v>560</v>
      </c>
      <c r="AA49" s="595">
        <v>540</v>
      </c>
      <c r="AB49" s="595">
        <v>520</v>
      </c>
      <c r="AC49" s="595">
        <v>499.99999999999994</v>
      </c>
      <c r="AD49" s="595">
        <v>432</v>
      </c>
      <c r="AE49" s="595">
        <v>905</v>
      </c>
      <c r="AF49" s="595">
        <v>593</v>
      </c>
      <c r="AG49" s="595">
        <v>935</v>
      </c>
      <c r="AH49" s="595">
        <f t="shared" si="2"/>
        <v>-224</v>
      </c>
      <c r="AI49" s="595">
        <f t="shared" si="3"/>
        <v>-490</v>
      </c>
      <c r="AJ49" s="595">
        <f t="shared" si="4"/>
        <v>-537</v>
      </c>
      <c r="AK49" s="595">
        <f t="shared" si="5"/>
        <v>-444.00000000000006</v>
      </c>
      <c r="AL49" s="595">
        <f t="shared" si="6"/>
        <v>-352</v>
      </c>
      <c r="AM49" s="595">
        <f t="shared" si="7"/>
        <v>-125</v>
      </c>
      <c r="AN49" s="595">
        <f t="shared" si="8"/>
        <v>-464</v>
      </c>
      <c r="AO49" s="595">
        <f t="shared" si="9"/>
        <v>-9</v>
      </c>
      <c r="AP49" t="s">
        <v>1193</v>
      </c>
      <c r="AQ49" t="s">
        <v>1193</v>
      </c>
      <c r="AR49" t="s">
        <v>1193</v>
      </c>
      <c r="AS49" t="s">
        <v>1193</v>
      </c>
      <c r="AT49" t="s">
        <v>1193</v>
      </c>
      <c r="AU49" t="s">
        <v>1193</v>
      </c>
      <c r="AV49" t="s">
        <v>1193</v>
      </c>
      <c r="AW49" t="s">
        <v>1193</v>
      </c>
      <c r="AX49" t="s">
        <v>1193</v>
      </c>
      <c r="AY49" s="594">
        <v>2563670</v>
      </c>
      <c r="AZ49" s="594">
        <v>2843950</v>
      </c>
      <c r="BA49" s="594">
        <v>1233360</v>
      </c>
      <c r="BB49" s="594">
        <v>2402519</v>
      </c>
      <c r="BC49" s="594">
        <v>2563670</v>
      </c>
      <c r="BD49" s="594">
        <v>2843950</v>
      </c>
      <c r="BE49" s="594">
        <v>1233360</v>
      </c>
      <c r="BF49" t="s">
        <v>1776</v>
      </c>
      <c r="BG49" s="594">
        <v>870090</v>
      </c>
      <c r="BH49" s="594">
        <v>2763034</v>
      </c>
      <c r="BI49" s="594">
        <v>2108049</v>
      </c>
      <c r="BJ49" s="594">
        <v>3302326</v>
      </c>
      <c r="BK49" s="594">
        <v>870090</v>
      </c>
      <c r="BL49" s="594">
        <v>2763034</v>
      </c>
      <c r="BM49" s="594">
        <v>2108049</v>
      </c>
      <c r="BN49" t="s">
        <v>1777</v>
      </c>
      <c r="BO49" t="s">
        <v>1778</v>
      </c>
      <c r="BP49">
        <v>1</v>
      </c>
      <c r="BQ49">
        <v>0</v>
      </c>
      <c r="BR49">
        <v>1</v>
      </c>
      <c r="BS49">
        <v>0</v>
      </c>
      <c r="BT49">
        <v>0</v>
      </c>
      <c r="BU49">
        <v>0</v>
      </c>
      <c r="BV49" t="s">
        <v>1612</v>
      </c>
      <c r="BW49">
        <v>0</v>
      </c>
      <c r="BX49">
        <v>1</v>
      </c>
      <c r="BY49">
        <v>0</v>
      </c>
      <c r="BZ49">
        <v>0</v>
      </c>
      <c r="CA49">
        <v>1</v>
      </c>
      <c r="CB49" t="s">
        <v>1612</v>
      </c>
      <c r="CC49">
        <v>0</v>
      </c>
      <c r="CD49">
        <v>1</v>
      </c>
      <c r="CE49">
        <v>0</v>
      </c>
      <c r="CF49">
        <v>0</v>
      </c>
      <c r="CG49">
        <v>1</v>
      </c>
      <c r="CH49" t="s">
        <v>1612</v>
      </c>
      <c r="CI49">
        <v>0</v>
      </c>
      <c r="CJ49">
        <v>1</v>
      </c>
      <c r="CK49">
        <v>0</v>
      </c>
      <c r="CL49">
        <v>0</v>
      </c>
      <c r="CM49">
        <v>1</v>
      </c>
      <c r="CN49" t="s">
        <v>1612</v>
      </c>
      <c r="CO49">
        <v>0</v>
      </c>
      <c r="CP49">
        <v>1</v>
      </c>
      <c r="CQ49">
        <v>0</v>
      </c>
      <c r="CR49">
        <v>0</v>
      </c>
      <c r="CS49">
        <v>1</v>
      </c>
      <c r="CT49" t="s">
        <v>1612</v>
      </c>
      <c r="CU49">
        <v>0</v>
      </c>
      <c r="CV49">
        <v>1</v>
      </c>
      <c r="CW49">
        <v>0</v>
      </c>
      <c r="CX49">
        <v>0</v>
      </c>
      <c r="CY49">
        <v>1</v>
      </c>
      <c r="CZ49" t="s">
        <v>1612</v>
      </c>
      <c r="DA49">
        <v>0</v>
      </c>
      <c r="DB49">
        <v>1</v>
      </c>
      <c r="DC49">
        <v>0</v>
      </c>
      <c r="DD49">
        <v>0</v>
      </c>
      <c r="DE49">
        <v>1</v>
      </c>
      <c r="DF49" t="s">
        <v>1612</v>
      </c>
      <c r="DG49">
        <v>0</v>
      </c>
      <c r="DH49">
        <v>1</v>
      </c>
      <c r="DI49">
        <v>0</v>
      </c>
      <c r="DJ49">
        <v>0</v>
      </c>
      <c r="DK49">
        <v>1</v>
      </c>
      <c r="DL49" t="s">
        <v>1612</v>
      </c>
      <c r="DM49">
        <v>0</v>
      </c>
      <c r="DN49">
        <v>1</v>
      </c>
      <c r="DO49">
        <v>0</v>
      </c>
      <c r="DP49">
        <v>0</v>
      </c>
      <c r="DQ49">
        <v>1</v>
      </c>
      <c r="DR49" t="s">
        <v>1612</v>
      </c>
      <c r="DS49">
        <v>0</v>
      </c>
    </row>
    <row r="50" spans="1:123">
      <c r="A50" t="s">
        <v>44</v>
      </c>
      <c r="B50" t="s">
        <v>43</v>
      </c>
      <c r="C50" t="s">
        <v>42</v>
      </c>
      <c r="D50" t="s">
        <v>341</v>
      </c>
      <c r="E50" s="106" t="s">
        <v>340</v>
      </c>
      <c r="F50" s="593">
        <v>1629</v>
      </c>
      <c r="G50" s="593">
        <v>1578</v>
      </c>
      <c r="H50" s="593">
        <v>1054</v>
      </c>
      <c r="I50" s="593">
        <v>471</v>
      </c>
      <c r="J50" s="593">
        <v>1589</v>
      </c>
      <c r="K50" s="593">
        <v>1149</v>
      </c>
      <c r="L50" s="593">
        <v>613</v>
      </c>
      <c r="M50" s="593">
        <v>18</v>
      </c>
      <c r="N50" s="592">
        <v>59600</v>
      </c>
      <c r="O50" s="592">
        <v>639210</v>
      </c>
      <c r="P50" s="592">
        <v>657090</v>
      </c>
      <c r="Q50" s="592">
        <v>674970</v>
      </c>
      <c r="R50" s="592">
        <v>0</v>
      </c>
      <c r="S50" s="592">
        <v>0</v>
      </c>
      <c r="T50" s="592">
        <v>0</v>
      </c>
      <c r="U50" s="592">
        <v>0</v>
      </c>
      <c r="V50" s="595">
        <v>1557</v>
      </c>
      <c r="W50" s="595">
        <v>1291</v>
      </c>
      <c r="X50" s="595">
        <v>1165</v>
      </c>
      <c r="Y50" s="595">
        <v>1247</v>
      </c>
      <c r="Z50" s="595">
        <v>1411</v>
      </c>
      <c r="AA50" s="595">
        <v>1395.9999999999998</v>
      </c>
      <c r="AB50" s="595">
        <v>1382</v>
      </c>
      <c r="AC50" s="595">
        <v>1368</v>
      </c>
      <c r="AD50" s="595">
        <v>1423</v>
      </c>
      <c r="AE50" s="595">
        <v>1079</v>
      </c>
      <c r="AF50" s="595">
        <v>1062</v>
      </c>
      <c r="AG50" s="595">
        <v>1041</v>
      </c>
      <c r="AH50" s="595">
        <f t="shared" si="2"/>
        <v>-146</v>
      </c>
      <c r="AI50" s="595">
        <f t="shared" si="3"/>
        <v>104.99999999999977</v>
      </c>
      <c r="AJ50" s="595">
        <f t="shared" si="4"/>
        <v>217</v>
      </c>
      <c r="AK50" s="595">
        <f t="shared" si="5"/>
        <v>121</v>
      </c>
      <c r="AL50" s="595">
        <f t="shared" si="6"/>
        <v>-134</v>
      </c>
      <c r="AM50" s="595">
        <f t="shared" si="7"/>
        <v>-212</v>
      </c>
      <c r="AN50" s="595">
        <f t="shared" si="8"/>
        <v>-103</v>
      </c>
      <c r="AO50" s="595">
        <f t="shared" si="9"/>
        <v>-206</v>
      </c>
      <c r="AP50" t="s">
        <v>1193</v>
      </c>
      <c r="AQ50" t="s">
        <v>1193</v>
      </c>
      <c r="AR50" t="s">
        <v>1193</v>
      </c>
      <c r="AS50" t="s">
        <v>1193</v>
      </c>
      <c r="AT50" t="s">
        <v>1196</v>
      </c>
      <c r="AU50" t="s">
        <v>1193</v>
      </c>
      <c r="AV50" t="s">
        <v>1196</v>
      </c>
      <c r="AW50" t="s">
        <v>1193</v>
      </c>
      <c r="AX50" t="s">
        <v>1193</v>
      </c>
      <c r="AY50" s="594">
        <v>9034000</v>
      </c>
      <c r="AZ50" s="594">
        <v>8780000</v>
      </c>
      <c r="BA50" s="594">
        <v>9353000</v>
      </c>
      <c r="BB50" s="594">
        <v>10178000</v>
      </c>
      <c r="BC50" s="594">
        <v>9034000</v>
      </c>
      <c r="BD50" s="594">
        <v>8780000</v>
      </c>
      <c r="BE50" s="594">
        <v>9353000</v>
      </c>
      <c r="BF50" t="s">
        <v>1613</v>
      </c>
      <c r="BG50" s="594">
        <v>8540000</v>
      </c>
      <c r="BH50" s="594">
        <v>8435000</v>
      </c>
      <c r="BI50" s="594">
        <v>8863000</v>
      </c>
      <c r="BJ50" s="594">
        <v>8863000</v>
      </c>
      <c r="BK50" s="594">
        <v>8540000</v>
      </c>
      <c r="BL50" s="594">
        <v>8435000</v>
      </c>
      <c r="BM50" s="594">
        <v>8863000</v>
      </c>
      <c r="BN50" t="s">
        <v>420</v>
      </c>
      <c r="BO50" t="s">
        <v>1791</v>
      </c>
      <c r="BP50">
        <v>1</v>
      </c>
      <c r="BQ50">
        <v>0</v>
      </c>
      <c r="BR50">
        <v>1</v>
      </c>
      <c r="BS50">
        <v>0</v>
      </c>
      <c r="BT50">
        <v>0</v>
      </c>
      <c r="BU50">
        <v>0</v>
      </c>
      <c r="BV50" t="s">
        <v>1612</v>
      </c>
      <c r="BW50">
        <v>0</v>
      </c>
      <c r="BX50">
        <v>1</v>
      </c>
      <c r="BY50">
        <v>0</v>
      </c>
      <c r="BZ50">
        <v>0</v>
      </c>
      <c r="CA50">
        <v>1</v>
      </c>
      <c r="CB50" t="s">
        <v>1612</v>
      </c>
      <c r="CC50">
        <v>0</v>
      </c>
      <c r="CD50">
        <v>1</v>
      </c>
      <c r="CE50">
        <v>0</v>
      </c>
      <c r="CF50">
        <v>0</v>
      </c>
      <c r="CG50">
        <v>1</v>
      </c>
      <c r="CH50" t="s">
        <v>1612</v>
      </c>
      <c r="CI50">
        <v>0</v>
      </c>
      <c r="CJ50">
        <v>1</v>
      </c>
      <c r="CK50">
        <v>0</v>
      </c>
      <c r="CL50">
        <v>0</v>
      </c>
      <c r="CM50">
        <v>1</v>
      </c>
      <c r="CN50" t="s">
        <v>1612</v>
      </c>
      <c r="CO50">
        <v>0</v>
      </c>
      <c r="CP50">
        <v>0</v>
      </c>
      <c r="CQ50">
        <v>0</v>
      </c>
      <c r="CR50">
        <v>1</v>
      </c>
      <c r="CS50">
        <v>1</v>
      </c>
      <c r="CT50">
        <v>42555</v>
      </c>
      <c r="CU50">
        <v>1</v>
      </c>
      <c r="CV50">
        <v>1</v>
      </c>
      <c r="CW50">
        <v>0</v>
      </c>
      <c r="CX50">
        <v>0</v>
      </c>
      <c r="CY50">
        <v>1</v>
      </c>
      <c r="CZ50" t="s">
        <v>1612</v>
      </c>
      <c r="DA50">
        <v>0</v>
      </c>
      <c r="DB50">
        <v>0</v>
      </c>
      <c r="DC50">
        <v>0</v>
      </c>
      <c r="DD50">
        <v>1</v>
      </c>
      <c r="DE50">
        <v>1</v>
      </c>
      <c r="DF50">
        <v>42551</v>
      </c>
      <c r="DG50">
        <v>1</v>
      </c>
      <c r="DH50">
        <v>1</v>
      </c>
      <c r="DI50">
        <v>0</v>
      </c>
      <c r="DJ50">
        <v>0</v>
      </c>
      <c r="DK50">
        <v>1</v>
      </c>
      <c r="DL50" t="s">
        <v>1612</v>
      </c>
      <c r="DM50">
        <v>0</v>
      </c>
      <c r="DN50">
        <v>1</v>
      </c>
      <c r="DO50">
        <v>0</v>
      </c>
      <c r="DP50">
        <v>0</v>
      </c>
      <c r="DQ50">
        <v>1</v>
      </c>
      <c r="DR50" t="s">
        <v>1612</v>
      </c>
      <c r="DS50">
        <v>0</v>
      </c>
    </row>
    <row r="51" spans="1:123">
      <c r="A51" t="s">
        <v>73</v>
      </c>
      <c r="B51" t="s">
        <v>72</v>
      </c>
      <c r="C51" t="s">
        <v>71</v>
      </c>
      <c r="D51" t="s">
        <v>339</v>
      </c>
      <c r="E51" s="106" t="s">
        <v>338</v>
      </c>
      <c r="F51" s="593">
        <v>247</v>
      </c>
      <c r="G51" s="593">
        <v>-199</v>
      </c>
      <c r="H51" s="593">
        <v>50</v>
      </c>
      <c r="I51" s="593">
        <v>125</v>
      </c>
      <c r="J51" s="593">
        <v>0</v>
      </c>
      <c r="K51" s="593">
        <v>76</v>
      </c>
      <c r="L51" s="593">
        <v>319.76000000000022</v>
      </c>
      <c r="M51" s="593">
        <v>399.68000000000029</v>
      </c>
      <c r="N51" s="592">
        <v>0</v>
      </c>
      <c r="O51" s="592">
        <v>0</v>
      </c>
      <c r="P51" s="592">
        <v>0</v>
      </c>
      <c r="Q51" s="592">
        <v>0</v>
      </c>
      <c r="R51" s="592">
        <v>0</v>
      </c>
      <c r="S51" s="592">
        <v>0</v>
      </c>
      <c r="T51" s="592">
        <v>0</v>
      </c>
      <c r="U51" s="592">
        <v>0</v>
      </c>
      <c r="V51" s="595">
        <v>2045</v>
      </c>
      <c r="W51" s="595">
        <v>2579</v>
      </c>
      <c r="X51" s="595">
        <v>2286</v>
      </c>
      <c r="Y51" s="595">
        <v>2610</v>
      </c>
      <c r="Z51" s="595">
        <v>2144</v>
      </c>
      <c r="AA51" s="595">
        <v>1797</v>
      </c>
      <c r="AB51" s="595">
        <v>1797</v>
      </c>
      <c r="AC51" s="595">
        <v>1997</v>
      </c>
      <c r="AD51" s="595">
        <v>1923</v>
      </c>
      <c r="AE51" s="595">
        <v>2480</v>
      </c>
      <c r="AF51" s="595">
        <v>2346</v>
      </c>
      <c r="AG51" s="595">
        <v>2149</v>
      </c>
      <c r="AH51" s="595">
        <f t="shared" si="2"/>
        <v>99</v>
      </c>
      <c r="AI51" s="595">
        <f t="shared" si="3"/>
        <v>-782</v>
      </c>
      <c r="AJ51" s="595">
        <f t="shared" si="4"/>
        <v>-489</v>
      </c>
      <c r="AK51" s="595">
        <f t="shared" si="5"/>
        <v>-613</v>
      </c>
      <c r="AL51" s="595">
        <f t="shared" si="6"/>
        <v>-122</v>
      </c>
      <c r="AM51" s="595">
        <f t="shared" si="7"/>
        <v>-99</v>
      </c>
      <c r="AN51" s="595">
        <f t="shared" si="8"/>
        <v>60</v>
      </c>
      <c r="AO51" s="595">
        <f t="shared" si="9"/>
        <v>-461</v>
      </c>
      <c r="AP51" t="s">
        <v>1193</v>
      </c>
      <c r="AQ51" t="s">
        <v>1193</v>
      </c>
      <c r="AR51" t="s">
        <v>1193</v>
      </c>
      <c r="AS51" t="s">
        <v>1193</v>
      </c>
      <c r="AT51" t="s">
        <v>1193</v>
      </c>
      <c r="AU51" t="s">
        <v>1193</v>
      </c>
      <c r="AV51" t="s">
        <v>1193</v>
      </c>
      <c r="AW51" t="s">
        <v>1196</v>
      </c>
      <c r="AX51" t="s">
        <v>1193</v>
      </c>
      <c r="AY51" s="594">
        <v>7558000</v>
      </c>
      <c r="AZ51" s="594">
        <v>4958000</v>
      </c>
      <c r="BA51" s="594">
        <v>4958000</v>
      </c>
      <c r="BB51" s="594">
        <v>4958000</v>
      </c>
      <c r="BC51" s="594">
        <v>7558000</v>
      </c>
      <c r="BD51" s="594">
        <v>4958000</v>
      </c>
      <c r="BE51" s="594">
        <v>4958000</v>
      </c>
      <c r="BF51" t="s">
        <v>1804</v>
      </c>
      <c r="BG51" s="594">
        <v>7558000</v>
      </c>
      <c r="BH51" s="594">
        <v>4958000</v>
      </c>
      <c r="BI51" s="594">
        <v>4958000</v>
      </c>
      <c r="BJ51" s="594">
        <v>4958000</v>
      </c>
      <c r="BK51" s="594">
        <v>7558000</v>
      </c>
      <c r="BL51" s="594">
        <v>4958000</v>
      </c>
      <c r="BM51" s="594">
        <v>4958000</v>
      </c>
      <c r="BN51">
        <v>0</v>
      </c>
      <c r="BO51" t="s">
        <v>1805</v>
      </c>
      <c r="BP51">
        <v>1</v>
      </c>
      <c r="BQ51">
        <v>0</v>
      </c>
      <c r="BR51">
        <v>1</v>
      </c>
      <c r="BS51">
        <v>0</v>
      </c>
      <c r="BT51">
        <v>0</v>
      </c>
      <c r="BU51">
        <v>0</v>
      </c>
      <c r="BV51" t="s">
        <v>1612</v>
      </c>
      <c r="BW51">
        <v>0</v>
      </c>
      <c r="BX51">
        <v>1</v>
      </c>
      <c r="BY51">
        <v>0</v>
      </c>
      <c r="BZ51">
        <v>0</v>
      </c>
      <c r="CA51">
        <v>1</v>
      </c>
      <c r="CB51" t="s">
        <v>1612</v>
      </c>
      <c r="CC51">
        <v>0</v>
      </c>
      <c r="CD51">
        <v>1</v>
      </c>
      <c r="CE51">
        <v>0</v>
      </c>
      <c r="CF51">
        <v>0</v>
      </c>
      <c r="CG51">
        <v>1</v>
      </c>
      <c r="CH51" t="s">
        <v>1612</v>
      </c>
      <c r="CI51">
        <v>0</v>
      </c>
      <c r="CJ51">
        <v>1</v>
      </c>
      <c r="CK51">
        <v>0</v>
      </c>
      <c r="CL51">
        <v>0</v>
      </c>
      <c r="CM51">
        <v>1</v>
      </c>
      <c r="CN51" t="s">
        <v>1612</v>
      </c>
      <c r="CO51">
        <v>0</v>
      </c>
      <c r="CP51">
        <v>1</v>
      </c>
      <c r="CQ51">
        <v>0</v>
      </c>
      <c r="CR51">
        <v>0</v>
      </c>
      <c r="CS51">
        <v>1</v>
      </c>
      <c r="CT51" t="s">
        <v>1612</v>
      </c>
      <c r="CU51">
        <v>0</v>
      </c>
      <c r="CV51">
        <v>1</v>
      </c>
      <c r="CW51">
        <v>0</v>
      </c>
      <c r="CX51">
        <v>0</v>
      </c>
      <c r="CY51">
        <v>1</v>
      </c>
      <c r="CZ51" t="s">
        <v>1612</v>
      </c>
      <c r="DA51">
        <v>0</v>
      </c>
      <c r="DB51">
        <v>1</v>
      </c>
      <c r="DC51">
        <v>0</v>
      </c>
      <c r="DD51">
        <v>0</v>
      </c>
      <c r="DE51">
        <v>1</v>
      </c>
      <c r="DF51" t="s">
        <v>1612</v>
      </c>
      <c r="DG51">
        <v>0</v>
      </c>
      <c r="DH51">
        <v>0</v>
      </c>
      <c r="DI51">
        <v>0</v>
      </c>
      <c r="DJ51">
        <v>1</v>
      </c>
      <c r="DK51">
        <v>1</v>
      </c>
      <c r="DL51">
        <v>42461</v>
      </c>
      <c r="DM51">
        <v>1</v>
      </c>
      <c r="DN51">
        <v>1</v>
      </c>
      <c r="DO51">
        <v>0</v>
      </c>
      <c r="DP51">
        <v>0</v>
      </c>
      <c r="DQ51">
        <v>1</v>
      </c>
      <c r="DR51" t="s">
        <v>1612</v>
      </c>
      <c r="DS51">
        <v>0</v>
      </c>
    </row>
    <row r="52" spans="1:123">
      <c r="A52" t="s">
        <v>56</v>
      </c>
      <c r="B52" t="s">
        <v>55</v>
      </c>
      <c r="C52" t="s">
        <v>76</v>
      </c>
      <c r="D52" t="s">
        <v>337</v>
      </c>
      <c r="E52" s="106" t="s">
        <v>336</v>
      </c>
      <c r="F52" s="593">
        <v>104</v>
      </c>
      <c r="G52" s="593">
        <v>758</v>
      </c>
      <c r="H52" s="593">
        <v>20</v>
      </c>
      <c r="I52" s="593">
        <v>29</v>
      </c>
      <c r="J52" s="593">
        <v>-8.5</v>
      </c>
      <c r="K52" s="593">
        <v>632.49999999999909</v>
      </c>
      <c r="L52" s="593">
        <v>-112</v>
      </c>
      <c r="M52" s="593">
        <v>-69.5</v>
      </c>
      <c r="N52" s="592">
        <v>167625</v>
      </c>
      <c r="O52" s="592">
        <v>186995</v>
      </c>
      <c r="P52" s="592">
        <v>196680</v>
      </c>
      <c r="Q52" s="592">
        <v>146765</v>
      </c>
      <c r="R52" s="592">
        <v>157940</v>
      </c>
      <c r="S52" s="592">
        <v>0</v>
      </c>
      <c r="T52" s="592">
        <v>196680</v>
      </c>
      <c r="U52" s="592">
        <v>146765</v>
      </c>
      <c r="V52" s="595">
        <v>2969</v>
      </c>
      <c r="W52" s="595">
        <v>2717</v>
      </c>
      <c r="X52" s="595">
        <v>2764</v>
      </c>
      <c r="Y52" s="595">
        <v>1661</v>
      </c>
      <c r="Z52" s="595">
        <v>1583</v>
      </c>
      <c r="AA52" s="595">
        <v>1575</v>
      </c>
      <c r="AB52" s="595">
        <v>1325</v>
      </c>
      <c r="AC52" s="595">
        <v>1240</v>
      </c>
      <c r="AD52" s="595">
        <v>1664</v>
      </c>
      <c r="AE52" s="595">
        <v>2005</v>
      </c>
      <c r="AF52" s="595">
        <v>2424</v>
      </c>
      <c r="AG52" s="595">
        <v>2102</v>
      </c>
      <c r="AH52" s="595">
        <f t="shared" si="2"/>
        <v>-1386</v>
      </c>
      <c r="AI52" s="595">
        <f t="shared" si="3"/>
        <v>-1142</v>
      </c>
      <c r="AJ52" s="595">
        <f t="shared" si="4"/>
        <v>-1439</v>
      </c>
      <c r="AK52" s="595">
        <f t="shared" si="5"/>
        <v>-421</v>
      </c>
      <c r="AL52" s="595">
        <f t="shared" si="6"/>
        <v>-1305</v>
      </c>
      <c r="AM52" s="595">
        <f t="shared" si="7"/>
        <v>-712</v>
      </c>
      <c r="AN52" s="595">
        <f t="shared" si="8"/>
        <v>-340</v>
      </c>
      <c r="AO52" s="595">
        <f t="shared" si="9"/>
        <v>441</v>
      </c>
      <c r="AP52" t="s">
        <v>1193</v>
      </c>
      <c r="AQ52" t="s">
        <v>1193</v>
      </c>
      <c r="AR52" t="s">
        <v>1193</v>
      </c>
      <c r="AS52" t="s">
        <v>1196</v>
      </c>
      <c r="AT52" t="s">
        <v>1193</v>
      </c>
      <c r="AU52" t="s">
        <v>1193</v>
      </c>
      <c r="AV52" t="s">
        <v>1193</v>
      </c>
      <c r="AW52" t="s">
        <v>1196</v>
      </c>
      <c r="AX52" t="s">
        <v>1193</v>
      </c>
      <c r="AY52" s="594">
        <v>4160039</v>
      </c>
      <c r="AZ52" s="594">
        <v>5021249</v>
      </c>
      <c r="BA52" s="594">
        <v>5271249</v>
      </c>
      <c r="BB52" s="594">
        <v>5632459</v>
      </c>
      <c r="BC52" s="594">
        <v>4160039</v>
      </c>
      <c r="BD52" s="594">
        <v>5021249</v>
      </c>
      <c r="BE52" s="594">
        <v>5271249</v>
      </c>
      <c r="BF52" t="s">
        <v>1744</v>
      </c>
      <c r="BG52" s="594">
        <v>4160039</v>
      </c>
      <c r="BH52" s="594">
        <v>4843003</v>
      </c>
      <c r="BI52" s="594">
        <v>5896138</v>
      </c>
      <c r="BJ52" s="594">
        <v>5185816</v>
      </c>
      <c r="BK52" s="594">
        <v>4160039</v>
      </c>
      <c r="BL52" s="594">
        <v>4843003</v>
      </c>
      <c r="BM52" s="594">
        <v>4835135</v>
      </c>
      <c r="BN52" t="s">
        <v>1744</v>
      </c>
      <c r="BO52" t="s">
        <v>1818</v>
      </c>
      <c r="BP52">
        <v>1</v>
      </c>
      <c r="BQ52">
        <v>0</v>
      </c>
      <c r="BR52">
        <v>1</v>
      </c>
      <c r="BS52">
        <v>0</v>
      </c>
      <c r="BT52">
        <v>0</v>
      </c>
      <c r="BU52">
        <v>0</v>
      </c>
      <c r="BV52" t="s">
        <v>1612</v>
      </c>
      <c r="BW52">
        <v>0</v>
      </c>
      <c r="BX52">
        <v>1</v>
      </c>
      <c r="BY52">
        <v>0</v>
      </c>
      <c r="BZ52">
        <v>0</v>
      </c>
      <c r="CA52">
        <v>1</v>
      </c>
      <c r="CB52" t="s">
        <v>1612</v>
      </c>
      <c r="CC52">
        <v>0</v>
      </c>
      <c r="CD52">
        <v>1</v>
      </c>
      <c r="CE52">
        <v>0</v>
      </c>
      <c r="CF52">
        <v>0</v>
      </c>
      <c r="CG52">
        <v>1</v>
      </c>
      <c r="CH52" t="s">
        <v>1612</v>
      </c>
      <c r="CI52">
        <v>0</v>
      </c>
      <c r="CJ52">
        <v>0</v>
      </c>
      <c r="CK52">
        <v>0</v>
      </c>
      <c r="CL52">
        <v>1</v>
      </c>
      <c r="CM52">
        <v>1</v>
      </c>
      <c r="CN52">
        <v>42461</v>
      </c>
      <c r="CO52">
        <v>1</v>
      </c>
      <c r="CP52">
        <v>1</v>
      </c>
      <c r="CQ52">
        <v>0</v>
      </c>
      <c r="CR52">
        <v>0</v>
      </c>
      <c r="CS52">
        <v>1</v>
      </c>
      <c r="CT52" t="s">
        <v>1612</v>
      </c>
      <c r="CU52">
        <v>0</v>
      </c>
      <c r="CV52">
        <v>1</v>
      </c>
      <c r="CW52">
        <v>0</v>
      </c>
      <c r="CX52">
        <v>0</v>
      </c>
      <c r="CY52">
        <v>1</v>
      </c>
      <c r="CZ52" t="s">
        <v>1612</v>
      </c>
      <c r="DA52">
        <v>0</v>
      </c>
      <c r="DB52">
        <v>1</v>
      </c>
      <c r="DC52">
        <v>0</v>
      </c>
      <c r="DD52">
        <v>0</v>
      </c>
      <c r="DE52">
        <v>1</v>
      </c>
      <c r="DF52" t="s">
        <v>1612</v>
      </c>
      <c r="DG52">
        <v>0</v>
      </c>
      <c r="DH52">
        <v>0</v>
      </c>
      <c r="DI52">
        <v>0</v>
      </c>
      <c r="DJ52">
        <v>1</v>
      </c>
      <c r="DK52">
        <v>1</v>
      </c>
      <c r="DL52">
        <v>42491</v>
      </c>
      <c r="DM52">
        <v>1</v>
      </c>
      <c r="DN52">
        <v>1</v>
      </c>
      <c r="DO52">
        <v>0</v>
      </c>
      <c r="DP52">
        <v>0</v>
      </c>
      <c r="DQ52">
        <v>1</v>
      </c>
      <c r="DR52" t="s">
        <v>1612</v>
      </c>
      <c r="DS52">
        <v>0</v>
      </c>
    </row>
    <row r="53" spans="1:123">
      <c r="A53" t="s">
        <v>56</v>
      </c>
      <c r="B53" t="s">
        <v>65</v>
      </c>
      <c r="C53" t="s">
        <v>97</v>
      </c>
      <c r="D53" t="s">
        <v>335</v>
      </c>
      <c r="E53" s="106" t="s">
        <v>334</v>
      </c>
      <c r="F53" s="593">
        <v>-60</v>
      </c>
      <c r="G53" s="593">
        <v>-396</v>
      </c>
      <c r="H53" s="593">
        <v>-130</v>
      </c>
      <c r="I53" s="593">
        <v>-28</v>
      </c>
      <c r="J53" s="593">
        <v>213</v>
      </c>
      <c r="K53" s="593">
        <v>-703</v>
      </c>
      <c r="L53" s="593">
        <v>-436</v>
      </c>
      <c r="M53" s="593">
        <v>-348</v>
      </c>
      <c r="N53" s="592">
        <v>0</v>
      </c>
      <c r="O53" s="592">
        <v>50660</v>
      </c>
      <c r="P53" s="592">
        <v>455940</v>
      </c>
      <c r="Q53" s="592">
        <v>476800</v>
      </c>
      <c r="R53" s="592">
        <v>0</v>
      </c>
      <c r="S53" s="592">
        <v>0</v>
      </c>
      <c r="T53" s="592">
        <v>0</v>
      </c>
      <c r="U53" s="592">
        <v>0</v>
      </c>
      <c r="V53" s="595">
        <v>6714</v>
      </c>
      <c r="W53" s="595">
        <v>6232</v>
      </c>
      <c r="X53" s="595">
        <v>7231</v>
      </c>
      <c r="Y53" s="595">
        <v>7012</v>
      </c>
      <c r="Z53" s="595">
        <v>6505.2900000000009</v>
      </c>
      <c r="AA53" s="595">
        <v>3614.6088</v>
      </c>
      <c r="AB53" s="595">
        <v>3863.5542</v>
      </c>
      <c r="AC53" s="595">
        <v>5018.1120000000001</v>
      </c>
      <c r="AD53" s="595">
        <v>6571</v>
      </c>
      <c r="AE53" s="595">
        <v>4840</v>
      </c>
      <c r="AF53" s="595">
        <v>6244</v>
      </c>
      <c r="AG53" s="595">
        <v>5811</v>
      </c>
      <c r="AH53" s="595">
        <f t="shared" si="2"/>
        <v>-208.70999999999913</v>
      </c>
      <c r="AI53" s="595">
        <f t="shared" si="3"/>
        <v>-2617.3912</v>
      </c>
      <c r="AJ53" s="595">
        <f t="shared" si="4"/>
        <v>-3367.4458</v>
      </c>
      <c r="AK53" s="595">
        <f t="shared" si="5"/>
        <v>-1993.8879999999999</v>
      </c>
      <c r="AL53" s="595">
        <f t="shared" si="6"/>
        <v>-143</v>
      </c>
      <c r="AM53" s="595">
        <f t="shared" si="7"/>
        <v>-1392</v>
      </c>
      <c r="AN53" s="595">
        <f t="shared" si="8"/>
        <v>-987</v>
      </c>
      <c r="AO53" s="595">
        <f t="shared" si="9"/>
        <v>-1201</v>
      </c>
      <c r="AP53" t="s">
        <v>1193</v>
      </c>
      <c r="AQ53" t="s">
        <v>1193</v>
      </c>
      <c r="AR53" t="s">
        <v>1193</v>
      </c>
      <c r="AS53" t="s">
        <v>1196</v>
      </c>
      <c r="AT53" t="s">
        <v>1193</v>
      </c>
      <c r="AU53" t="s">
        <v>1193</v>
      </c>
      <c r="AV53" t="s">
        <v>1193</v>
      </c>
      <c r="AW53" t="s">
        <v>1196</v>
      </c>
      <c r="AX53" t="s">
        <v>1193</v>
      </c>
      <c r="AY53" s="594">
        <v>5693794</v>
      </c>
      <c r="AZ53" s="594">
        <v>6075386</v>
      </c>
      <c r="BA53" s="594">
        <v>8452404.9480667002</v>
      </c>
      <c r="BB53" s="594">
        <v>6552415.0519332998</v>
      </c>
      <c r="BC53" s="594">
        <v>5693794</v>
      </c>
      <c r="BD53" s="594">
        <v>6075386</v>
      </c>
      <c r="BE53" s="594">
        <v>8452404.9480667002</v>
      </c>
      <c r="BF53" t="s">
        <v>1831</v>
      </c>
      <c r="BG53" s="594">
        <v>5693793.9547999995</v>
      </c>
      <c r="BH53" s="594">
        <v>6075386.3438000008</v>
      </c>
      <c r="BI53" s="594">
        <v>8452404.9480667002</v>
      </c>
      <c r="BJ53" s="594">
        <v>5787414.7533333004</v>
      </c>
      <c r="BK53" s="594">
        <v>5693793.9547999995</v>
      </c>
      <c r="BL53" s="594">
        <v>6075386.3438000008</v>
      </c>
      <c r="BM53" s="594">
        <v>8452404.9480667002</v>
      </c>
      <c r="BN53" t="s">
        <v>1832</v>
      </c>
      <c r="BO53" t="s">
        <v>1833</v>
      </c>
      <c r="BP53">
        <v>1</v>
      </c>
      <c r="BQ53">
        <v>0</v>
      </c>
      <c r="BR53">
        <v>1</v>
      </c>
      <c r="BS53">
        <v>0</v>
      </c>
      <c r="BT53">
        <v>0</v>
      </c>
      <c r="BU53">
        <v>0</v>
      </c>
      <c r="BV53" t="s">
        <v>1612</v>
      </c>
      <c r="BW53">
        <v>0</v>
      </c>
      <c r="BX53">
        <v>1</v>
      </c>
      <c r="BY53">
        <v>0</v>
      </c>
      <c r="BZ53">
        <v>0</v>
      </c>
      <c r="CA53">
        <v>1</v>
      </c>
      <c r="CB53" t="s">
        <v>1612</v>
      </c>
      <c r="CC53">
        <v>0</v>
      </c>
      <c r="CD53">
        <v>1</v>
      </c>
      <c r="CE53">
        <v>0</v>
      </c>
      <c r="CF53">
        <v>0</v>
      </c>
      <c r="CG53">
        <v>1</v>
      </c>
      <c r="CH53" t="s">
        <v>1612</v>
      </c>
      <c r="CI53">
        <v>0</v>
      </c>
      <c r="CJ53">
        <v>0</v>
      </c>
      <c r="CK53">
        <v>0</v>
      </c>
      <c r="CL53">
        <v>1</v>
      </c>
      <c r="CM53">
        <v>1</v>
      </c>
      <c r="CN53">
        <v>42705</v>
      </c>
      <c r="CO53">
        <v>1</v>
      </c>
      <c r="CP53">
        <v>1</v>
      </c>
      <c r="CQ53">
        <v>0</v>
      </c>
      <c r="CR53">
        <v>0</v>
      </c>
      <c r="CS53">
        <v>1</v>
      </c>
      <c r="CT53" t="s">
        <v>1612</v>
      </c>
      <c r="CU53">
        <v>0</v>
      </c>
      <c r="CV53">
        <v>1</v>
      </c>
      <c r="CW53">
        <v>0</v>
      </c>
      <c r="CX53">
        <v>0</v>
      </c>
      <c r="CY53">
        <v>1</v>
      </c>
      <c r="CZ53" t="s">
        <v>1612</v>
      </c>
      <c r="DA53">
        <v>0</v>
      </c>
      <c r="DB53">
        <v>1</v>
      </c>
      <c r="DC53">
        <v>0</v>
      </c>
      <c r="DD53">
        <v>0</v>
      </c>
      <c r="DE53">
        <v>1</v>
      </c>
      <c r="DF53" t="s">
        <v>1612</v>
      </c>
      <c r="DG53">
        <v>0</v>
      </c>
      <c r="DH53">
        <v>0</v>
      </c>
      <c r="DI53">
        <v>0</v>
      </c>
      <c r="DJ53">
        <v>1</v>
      </c>
      <c r="DK53">
        <v>1</v>
      </c>
      <c r="DL53">
        <v>42705</v>
      </c>
      <c r="DM53">
        <v>1</v>
      </c>
      <c r="DN53">
        <v>1</v>
      </c>
      <c r="DO53">
        <v>0</v>
      </c>
      <c r="DP53">
        <v>0</v>
      </c>
      <c r="DQ53">
        <v>1</v>
      </c>
      <c r="DR53" t="s">
        <v>1612</v>
      </c>
      <c r="DS53">
        <v>0</v>
      </c>
    </row>
    <row r="54" spans="1:123">
      <c r="A54" t="s">
        <v>73</v>
      </c>
      <c r="B54" t="s">
        <v>72</v>
      </c>
      <c r="C54" t="s">
        <v>71</v>
      </c>
      <c r="D54" t="s">
        <v>333</v>
      </c>
      <c r="E54" s="106" t="s">
        <v>332</v>
      </c>
      <c r="F54" s="593">
        <v>-79.449300000000221</v>
      </c>
      <c r="G54" s="593">
        <v>-495.66960000000017</v>
      </c>
      <c r="H54" s="593">
        <v>-1379.0174999999999</v>
      </c>
      <c r="I54" s="593">
        <v>-1238.9548999999997</v>
      </c>
      <c r="J54" s="593">
        <v>-244.94930000000022</v>
      </c>
      <c r="K54" s="593">
        <v>-661.16960000000017</v>
      </c>
      <c r="L54" s="593">
        <v>-1544.5174999999999</v>
      </c>
      <c r="M54" s="593">
        <v>-1404.4548999999997</v>
      </c>
      <c r="N54" s="592">
        <v>352576.23499999999</v>
      </c>
      <c r="O54" s="592">
        <v>352576.23499999999</v>
      </c>
      <c r="P54" s="592">
        <v>352576.2350000001</v>
      </c>
      <c r="Q54" s="592">
        <v>352576.23499999987</v>
      </c>
      <c r="R54" s="592">
        <v>0</v>
      </c>
      <c r="S54" s="592">
        <v>0</v>
      </c>
      <c r="T54" s="592">
        <v>0</v>
      </c>
      <c r="U54" s="592">
        <v>0</v>
      </c>
      <c r="V54" s="595">
        <v>1186</v>
      </c>
      <c r="W54" s="595">
        <v>1090</v>
      </c>
      <c r="X54" s="595">
        <v>957</v>
      </c>
      <c r="Y54" s="595">
        <v>839</v>
      </c>
      <c r="Z54" s="595">
        <v>535</v>
      </c>
      <c r="AA54" s="595">
        <v>576</v>
      </c>
      <c r="AB54" s="595">
        <v>505</v>
      </c>
      <c r="AC54" s="595">
        <v>684</v>
      </c>
      <c r="AD54" s="595">
        <v>547</v>
      </c>
      <c r="AE54" s="595">
        <v>487</v>
      </c>
      <c r="AF54" s="595">
        <v>786</v>
      </c>
      <c r="AG54" s="595">
        <v>774</v>
      </c>
      <c r="AH54" s="595">
        <f t="shared" si="2"/>
        <v>-651</v>
      </c>
      <c r="AI54" s="595">
        <f t="shared" si="3"/>
        <v>-514</v>
      </c>
      <c r="AJ54" s="595">
        <f t="shared" si="4"/>
        <v>-452</v>
      </c>
      <c r="AK54" s="595">
        <f t="shared" si="5"/>
        <v>-155</v>
      </c>
      <c r="AL54" s="595">
        <f t="shared" si="6"/>
        <v>-639</v>
      </c>
      <c r="AM54" s="595">
        <f t="shared" si="7"/>
        <v>-603</v>
      </c>
      <c r="AN54" s="595">
        <f t="shared" si="8"/>
        <v>-171</v>
      </c>
      <c r="AO54" s="595">
        <f t="shared" si="9"/>
        <v>-65</v>
      </c>
      <c r="AP54" t="s">
        <v>1193</v>
      </c>
      <c r="AQ54" t="s">
        <v>1193</v>
      </c>
      <c r="AR54" t="s">
        <v>1193</v>
      </c>
      <c r="AS54" t="s">
        <v>1196</v>
      </c>
      <c r="AT54" t="s">
        <v>1193</v>
      </c>
      <c r="AU54" t="s">
        <v>1193</v>
      </c>
      <c r="AV54" t="s">
        <v>1193</v>
      </c>
      <c r="AW54" t="s">
        <v>1196</v>
      </c>
      <c r="AX54" t="s">
        <v>1193</v>
      </c>
      <c r="AY54" s="594">
        <v>5209250</v>
      </c>
      <c r="AZ54" s="594">
        <v>5209250</v>
      </c>
      <c r="BA54" s="594">
        <v>5209250</v>
      </c>
      <c r="BB54" s="594">
        <v>5209250</v>
      </c>
      <c r="BC54" s="594">
        <v>5209250</v>
      </c>
      <c r="BD54" s="594">
        <v>5209250</v>
      </c>
      <c r="BE54" s="594">
        <v>5209250</v>
      </c>
      <c r="BF54">
        <v>0</v>
      </c>
      <c r="BG54" s="594">
        <v>3329000</v>
      </c>
      <c r="BH54" s="594">
        <v>4119000</v>
      </c>
      <c r="BI54" s="594">
        <v>4937000</v>
      </c>
      <c r="BJ54" s="594">
        <v>8452000</v>
      </c>
      <c r="BK54" s="594">
        <v>3329000</v>
      </c>
      <c r="BL54" s="594">
        <v>4119000</v>
      </c>
      <c r="BM54" s="594">
        <v>4937000</v>
      </c>
      <c r="BN54">
        <v>0</v>
      </c>
      <c r="BO54" t="s">
        <v>1845</v>
      </c>
      <c r="BP54">
        <v>1</v>
      </c>
      <c r="BQ54">
        <v>0</v>
      </c>
      <c r="BR54">
        <v>1</v>
      </c>
      <c r="BS54">
        <v>0</v>
      </c>
      <c r="BT54">
        <v>0</v>
      </c>
      <c r="BU54">
        <v>0</v>
      </c>
      <c r="BV54" t="s">
        <v>1612</v>
      </c>
      <c r="BW54">
        <v>0</v>
      </c>
      <c r="BX54">
        <v>1</v>
      </c>
      <c r="BY54">
        <v>0</v>
      </c>
      <c r="BZ54">
        <v>0</v>
      </c>
      <c r="CA54">
        <v>1</v>
      </c>
      <c r="CB54" t="s">
        <v>1612</v>
      </c>
      <c r="CC54">
        <v>0</v>
      </c>
      <c r="CD54">
        <v>1</v>
      </c>
      <c r="CE54">
        <v>0</v>
      </c>
      <c r="CF54">
        <v>0</v>
      </c>
      <c r="CG54">
        <v>1</v>
      </c>
      <c r="CH54" t="s">
        <v>1612</v>
      </c>
      <c r="CI54">
        <v>0</v>
      </c>
      <c r="CJ54">
        <v>0</v>
      </c>
      <c r="CK54">
        <v>0</v>
      </c>
      <c r="CL54">
        <v>1</v>
      </c>
      <c r="CM54">
        <v>1</v>
      </c>
      <c r="CN54">
        <v>42460</v>
      </c>
      <c r="CO54">
        <v>1</v>
      </c>
      <c r="CP54">
        <v>1</v>
      </c>
      <c r="CQ54">
        <v>0</v>
      </c>
      <c r="CR54">
        <v>0</v>
      </c>
      <c r="CS54">
        <v>1</v>
      </c>
      <c r="CT54" t="s">
        <v>1612</v>
      </c>
      <c r="CU54">
        <v>0</v>
      </c>
      <c r="CV54">
        <v>1</v>
      </c>
      <c r="CW54">
        <v>0</v>
      </c>
      <c r="CX54">
        <v>0</v>
      </c>
      <c r="CY54">
        <v>1</v>
      </c>
      <c r="CZ54" t="s">
        <v>1612</v>
      </c>
      <c r="DA54">
        <v>0</v>
      </c>
      <c r="DB54">
        <v>1</v>
      </c>
      <c r="DC54">
        <v>0</v>
      </c>
      <c r="DD54">
        <v>0</v>
      </c>
      <c r="DE54">
        <v>1</v>
      </c>
      <c r="DF54" t="s">
        <v>1612</v>
      </c>
      <c r="DG54">
        <v>0</v>
      </c>
      <c r="DH54">
        <v>0</v>
      </c>
      <c r="DI54">
        <v>0</v>
      </c>
      <c r="DJ54">
        <v>1</v>
      </c>
      <c r="DK54">
        <v>1</v>
      </c>
      <c r="DL54">
        <v>42825</v>
      </c>
      <c r="DM54">
        <v>1</v>
      </c>
      <c r="DN54">
        <v>1</v>
      </c>
      <c r="DO54">
        <v>0</v>
      </c>
      <c r="DP54">
        <v>0</v>
      </c>
      <c r="DQ54">
        <v>1</v>
      </c>
      <c r="DR54" t="s">
        <v>1612</v>
      </c>
      <c r="DS54">
        <v>0</v>
      </c>
    </row>
    <row r="55" spans="1:123">
      <c r="A55" t="s">
        <v>56</v>
      </c>
      <c r="B55" t="s">
        <v>55</v>
      </c>
      <c r="C55" t="s">
        <v>54</v>
      </c>
      <c r="D55" t="s">
        <v>331</v>
      </c>
      <c r="E55" s="106" t="s">
        <v>330</v>
      </c>
      <c r="F55" s="593">
        <v>-128</v>
      </c>
      <c r="G55" s="593">
        <v>-1060</v>
      </c>
      <c r="H55" s="593">
        <v>-662</v>
      </c>
      <c r="I55" s="593">
        <v>-893</v>
      </c>
      <c r="J55" s="593">
        <v>130</v>
      </c>
      <c r="K55" s="593">
        <v>-493</v>
      </c>
      <c r="L55" s="593">
        <v>-91</v>
      </c>
      <c r="M55" s="593">
        <v>-256</v>
      </c>
      <c r="N55" s="592">
        <v>0</v>
      </c>
      <c r="O55" s="592">
        <v>0</v>
      </c>
      <c r="P55" s="592">
        <v>0</v>
      </c>
      <c r="Q55" s="592">
        <v>0</v>
      </c>
      <c r="R55" s="592">
        <v>0</v>
      </c>
      <c r="S55" s="592">
        <v>0</v>
      </c>
      <c r="T55" s="592">
        <v>0</v>
      </c>
      <c r="U55" s="592">
        <v>0</v>
      </c>
      <c r="V55" s="595">
        <v>2932</v>
      </c>
      <c r="W55" s="595">
        <v>2693</v>
      </c>
      <c r="X55" s="595">
        <v>3306</v>
      </c>
      <c r="Y55" s="595">
        <v>3550</v>
      </c>
      <c r="Z55" s="595">
        <v>1890</v>
      </c>
      <c r="AA55" s="595">
        <v>1890</v>
      </c>
      <c r="AB55" s="595">
        <v>1890</v>
      </c>
      <c r="AC55" s="595">
        <v>1890</v>
      </c>
      <c r="AD55" s="595">
        <v>1890</v>
      </c>
      <c r="AE55" s="595">
        <v>2225</v>
      </c>
      <c r="AF55" s="595">
        <v>2613</v>
      </c>
      <c r="AG55" s="595">
        <v>2428</v>
      </c>
      <c r="AH55" s="595">
        <f t="shared" si="2"/>
        <v>-1042</v>
      </c>
      <c r="AI55" s="595">
        <f t="shared" si="3"/>
        <v>-803</v>
      </c>
      <c r="AJ55" s="595">
        <f t="shared" si="4"/>
        <v>-1416</v>
      </c>
      <c r="AK55" s="595">
        <f t="shared" si="5"/>
        <v>-1660</v>
      </c>
      <c r="AL55" s="595">
        <f t="shared" si="6"/>
        <v>-1042</v>
      </c>
      <c r="AM55" s="595">
        <f t="shared" si="7"/>
        <v>-468</v>
      </c>
      <c r="AN55" s="595">
        <f t="shared" si="8"/>
        <v>-693</v>
      </c>
      <c r="AO55" s="595">
        <f t="shared" si="9"/>
        <v>-1122</v>
      </c>
      <c r="AP55" t="s">
        <v>1193</v>
      </c>
      <c r="AQ55" t="s">
        <v>1193</v>
      </c>
      <c r="AR55" t="s">
        <v>1193</v>
      </c>
      <c r="AS55" t="s">
        <v>1193</v>
      </c>
      <c r="AT55" t="s">
        <v>1193</v>
      </c>
      <c r="AU55" t="s">
        <v>1193</v>
      </c>
      <c r="AV55" t="s">
        <v>1193</v>
      </c>
      <c r="AW55" t="s">
        <v>1193</v>
      </c>
      <c r="AX55" t="s">
        <v>1193</v>
      </c>
      <c r="AY55" s="594">
        <v>7204250</v>
      </c>
      <c r="AZ55" s="594">
        <v>7204250</v>
      </c>
      <c r="BA55" s="594">
        <v>7204250</v>
      </c>
      <c r="BB55" s="594">
        <v>7204250</v>
      </c>
      <c r="BC55" s="594">
        <v>6993750</v>
      </c>
      <c r="BD55" s="594">
        <v>6993750</v>
      </c>
      <c r="BE55" s="594">
        <v>6993750</v>
      </c>
      <c r="BF55" t="s">
        <v>1855</v>
      </c>
      <c r="BG55" s="594">
        <v>6869500</v>
      </c>
      <c r="BH55" s="594">
        <v>6869500</v>
      </c>
      <c r="BI55" s="594">
        <v>6869500</v>
      </c>
      <c r="BJ55" s="594">
        <v>6869500</v>
      </c>
      <c r="BK55" s="594">
        <v>6869500</v>
      </c>
      <c r="BL55" s="594">
        <v>6869500</v>
      </c>
      <c r="BM55" s="594">
        <v>6869500</v>
      </c>
      <c r="BN55" t="s">
        <v>1855</v>
      </c>
      <c r="BO55" t="s">
        <v>1856</v>
      </c>
      <c r="BP55">
        <v>1</v>
      </c>
      <c r="BQ55">
        <v>0</v>
      </c>
      <c r="BR55">
        <v>1</v>
      </c>
      <c r="BS55">
        <v>0</v>
      </c>
      <c r="BT55">
        <v>0</v>
      </c>
      <c r="BU55">
        <v>0</v>
      </c>
      <c r="BV55" t="s">
        <v>1612</v>
      </c>
      <c r="BW55">
        <v>0</v>
      </c>
      <c r="BX55">
        <v>1</v>
      </c>
      <c r="BY55">
        <v>0</v>
      </c>
      <c r="BZ55">
        <v>0</v>
      </c>
      <c r="CA55">
        <v>1</v>
      </c>
      <c r="CB55" t="s">
        <v>1612</v>
      </c>
      <c r="CC55">
        <v>0</v>
      </c>
      <c r="CD55">
        <v>1</v>
      </c>
      <c r="CE55">
        <v>0</v>
      </c>
      <c r="CF55">
        <v>0</v>
      </c>
      <c r="CG55">
        <v>1</v>
      </c>
      <c r="CH55" t="s">
        <v>1612</v>
      </c>
      <c r="CI55">
        <v>0</v>
      </c>
      <c r="CJ55">
        <v>1</v>
      </c>
      <c r="CK55">
        <v>0</v>
      </c>
      <c r="CL55">
        <v>0</v>
      </c>
      <c r="CM55">
        <v>1</v>
      </c>
      <c r="CN55" t="s">
        <v>1612</v>
      </c>
      <c r="CO55">
        <v>0</v>
      </c>
      <c r="CP55">
        <v>1</v>
      </c>
      <c r="CQ55">
        <v>0</v>
      </c>
      <c r="CR55">
        <v>0</v>
      </c>
      <c r="CS55">
        <v>1</v>
      </c>
      <c r="CT55" t="s">
        <v>1612</v>
      </c>
      <c r="CU55">
        <v>0</v>
      </c>
      <c r="CV55">
        <v>1</v>
      </c>
      <c r="CW55">
        <v>0</v>
      </c>
      <c r="CX55">
        <v>0</v>
      </c>
      <c r="CY55">
        <v>1</v>
      </c>
      <c r="CZ55" t="s">
        <v>1612</v>
      </c>
      <c r="DA55">
        <v>0</v>
      </c>
      <c r="DB55">
        <v>1</v>
      </c>
      <c r="DC55">
        <v>0</v>
      </c>
      <c r="DD55">
        <v>0</v>
      </c>
      <c r="DE55">
        <v>1</v>
      </c>
      <c r="DF55" t="s">
        <v>1612</v>
      </c>
      <c r="DG55">
        <v>0</v>
      </c>
      <c r="DH55">
        <v>1</v>
      </c>
      <c r="DI55">
        <v>0</v>
      </c>
      <c r="DJ55">
        <v>0</v>
      </c>
      <c r="DK55">
        <v>1</v>
      </c>
      <c r="DL55" t="s">
        <v>1612</v>
      </c>
      <c r="DM55">
        <v>0</v>
      </c>
      <c r="DN55">
        <v>1</v>
      </c>
      <c r="DO55">
        <v>0</v>
      </c>
      <c r="DP55">
        <v>0</v>
      </c>
      <c r="DQ55">
        <v>1</v>
      </c>
      <c r="DR55" t="s">
        <v>1612</v>
      </c>
      <c r="DS55">
        <v>0</v>
      </c>
    </row>
    <row r="56" spans="1:123">
      <c r="A56" t="s">
        <v>44</v>
      </c>
      <c r="B56" t="s">
        <v>60</v>
      </c>
      <c r="C56" t="s">
        <v>68</v>
      </c>
      <c r="D56" t="s">
        <v>329</v>
      </c>
      <c r="E56" s="106" t="s">
        <v>328</v>
      </c>
      <c r="F56" s="593">
        <v>-71.75</v>
      </c>
      <c r="G56" s="593">
        <v>82.25</v>
      </c>
      <c r="H56" s="593">
        <v>55.25</v>
      </c>
      <c r="I56" s="593">
        <v>142.25</v>
      </c>
      <c r="J56" s="593">
        <v>-311.36250000000018</v>
      </c>
      <c r="K56" s="593">
        <v>-161.21250000000055</v>
      </c>
      <c r="L56" s="593">
        <v>-180.86250000000018</v>
      </c>
      <c r="M56" s="593">
        <v>-98.262499999999818</v>
      </c>
      <c r="N56" s="592">
        <v>422916.06250000035</v>
      </c>
      <c r="O56" s="592">
        <v>429711.31250000105</v>
      </c>
      <c r="P56" s="592">
        <v>416738.5624999986</v>
      </c>
      <c r="Q56" s="592">
        <v>424504.5625000014</v>
      </c>
      <c r="R56" s="592">
        <v>0</v>
      </c>
      <c r="S56" s="592">
        <v>18533</v>
      </c>
      <c r="T56" s="592">
        <v>97516</v>
      </c>
      <c r="U56" s="592">
        <v>251071</v>
      </c>
      <c r="V56" s="595">
        <v>841</v>
      </c>
      <c r="W56" s="595">
        <v>1099</v>
      </c>
      <c r="X56" s="595">
        <v>1679</v>
      </c>
      <c r="Y56" s="595">
        <v>1821</v>
      </c>
      <c r="Z56" s="595">
        <v>599</v>
      </c>
      <c r="AA56" s="595">
        <v>690</v>
      </c>
      <c r="AB56" s="595">
        <v>460.00000000000006</v>
      </c>
      <c r="AC56" s="595">
        <v>413</v>
      </c>
      <c r="AD56" s="595">
        <v>671</v>
      </c>
      <c r="AE56" s="595">
        <v>929</v>
      </c>
      <c r="AF56" s="595">
        <v>1185</v>
      </c>
      <c r="AG56" s="595">
        <v>626</v>
      </c>
      <c r="AH56" s="595">
        <f t="shared" si="2"/>
        <v>-242</v>
      </c>
      <c r="AI56" s="595">
        <f t="shared" si="3"/>
        <v>-409</v>
      </c>
      <c r="AJ56" s="595">
        <f t="shared" si="4"/>
        <v>-1219</v>
      </c>
      <c r="AK56" s="595">
        <f t="shared" si="5"/>
        <v>-1408</v>
      </c>
      <c r="AL56" s="595">
        <f t="shared" si="6"/>
        <v>-170</v>
      </c>
      <c r="AM56" s="595">
        <f t="shared" si="7"/>
        <v>-170</v>
      </c>
      <c r="AN56" s="595">
        <f t="shared" si="8"/>
        <v>-494</v>
      </c>
      <c r="AO56" s="595">
        <f t="shared" si="9"/>
        <v>-1195</v>
      </c>
      <c r="AP56" t="s">
        <v>1193</v>
      </c>
      <c r="AQ56" t="s">
        <v>1193</v>
      </c>
      <c r="AR56" t="s">
        <v>1193</v>
      </c>
      <c r="AS56" t="s">
        <v>1193</v>
      </c>
      <c r="AT56" t="s">
        <v>1193</v>
      </c>
      <c r="AU56" t="s">
        <v>1193</v>
      </c>
      <c r="AV56" t="s">
        <v>1193</v>
      </c>
      <c r="AW56" t="s">
        <v>1193</v>
      </c>
      <c r="AX56" t="s">
        <v>1193</v>
      </c>
      <c r="AY56" s="594">
        <v>3271125</v>
      </c>
      <c r="AZ56" s="594">
        <v>3271125</v>
      </c>
      <c r="BA56" s="594">
        <v>3271125</v>
      </c>
      <c r="BB56" s="594">
        <v>3271125</v>
      </c>
      <c r="BC56" s="594">
        <v>2539334</v>
      </c>
      <c r="BD56" s="594">
        <v>2614611</v>
      </c>
      <c r="BE56" s="594">
        <v>2634766</v>
      </c>
      <c r="BF56" t="s">
        <v>1744</v>
      </c>
      <c r="BG56" s="594">
        <v>3271125</v>
      </c>
      <c r="BH56" s="594">
        <v>3271125</v>
      </c>
      <c r="BI56" s="594">
        <v>3271125</v>
      </c>
      <c r="BJ56" s="594">
        <v>3271125</v>
      </c>
      <c r="BK56" s="594">
        <v>1892623</v>
      </c>
      <c r="BL56" s="594">
        <v>1892623</v>
      </c>
      <c r="BM56" s="594">
        <v>2715754</v>
      </c>
      <c r="BN56" t="s">
        <v>1744</v>
      </c>
      <c r="BO56" t="s">
        <v>1744</v>
      </c>
      <c r="BP56">
        <v>1</v>
      </c>
      <c r="BQ56">
        <v>0</v>
      </c>
      <c r="BR56">
        <v>1</v>
      </c>
      <c r="BS56">
        <v>0</v>
      </c>
      <c r="BT56">
        <v>0</v>
      </c>
      <c r="BU56">
        <v>0</v>
      </c>
      <c r="BV56" t="s">
        <v>1612</v>
      </c>
      <c r="BW56">
        <v>0</v>
      </c>
      <c r="BX56">
        <v>1</v>
      </c>
      <c r="BY56">
        <v>0</v>
      </c>
      <c r="BZ56">
        <v>0</v>
      </c>
      <c r="CA56">
        <v>1</v>
      </c>
      <c r="CB56" t="s">
        <v>1612</v>
      </c>
      <c r="CC56">
        <v>0</v>
      </c>
      <c r="CD56">
        <v>1</v>
      </c>
      <c r="CE56">
        <v>0</v>
      </c>
      <c r="CF56">
        <v>0</v>
      </c>
      <c r="CG56">
        <v>1</v>
      </c>
      <c r="CH56" t="s">
        <v>1612</v>
      </c>
      <c r="CI56">
        <v>0</v>
      </c>
      <c r="CJ56">
        <v>1</v>
      </c>
      <c r="CK56">
        <v>0</v>
      </c>
      <c r="CL56">
        <v>0</v>
      </c>
      <c r="CM56">
        <v>1</v>
      </c>
      <c r="CN56" t="s">
        <v>1612</v>
      </c>
      <c r="CO56">
        <v>0</v>
      </c>
      <c r="CP56">
        <v>1</v>
      </c>
      <c r="CQ56">
        <v>0</v>
      </c>
      <c r="CR56">
        <v>0</v>
      </c>
      <c r="CS56">
        <v>1</v>
      </c>
      <c r="CT56" t="s">
        <v>1612</v>
      </c>
      <c r="CU56">
        <v>0</v>
      </c>
      <c r="CV56">
        <v>1</v>
      </c>
      <c r="CW56">
        <v>0</v>
      </c>
      <c r="CX56">
        <v>0</v>
      </c>
      <c r="CY56">
        <v>1</v>
      </c>
      <c r="CZ56" t="s">
        <v>1612</v>
      </c>
      <c r="DA56">
        <v>0</v>
      </c>
      <c r="DB56">
        <v>1</v>
      </c>
      <c r="DC56">
        <v>0</v>
      </c>
      <c r="DD56">
        <v>0</v>
      </c>
      <c r="DE56">
        <v>1</v>
      </c>
      <c r="DF56" t="s">
        <v>1612</v>
      </c>
      <c r="DG56">
        <v>0</v>
      </c>
      <c r="DH56">
        <v>1</v>
      </c>
      <c r="DI56">
        <v>0</v>
      </c>
      <c r="DJ56">
        <v>0</v>
      </c>
      <c r="DK56">
        <v>1</v>
      </c>
      <c r="DL56" t="s">
        <v>1612</v>
      </c>
      <c r="DM56">
        <v>0</v>
      </c>
      <c r="DN56">
        <v>1</v>
      </c>
      <c r="DO56">
        <v>0</v>
      </c>
      <c r="DP56">
        <v>0</v>
      </c>
      <c r="DQ56">
        <v>1</v>
      </c>
      <c r="DR56" t="s">
        <v>1612</v>
      </c>
      <c r="DS56">
        <v>0</v>
      </c>
    </row>
    <row r="57" spans="1:123">
      <c r="A57" t="s">
        <v>44</v>
      </c>
      <c r="B57" t="s">
        <v>43</v>
      </c>
      <c r="C57" t="s">
        <v>42</v>
      </c>
      <c r="D57" t="s">
        <v>327</v>
      </c>
      <c r="E57" s="106" t="s">
        <v>326</v>
      </c>
      <c r="F57" s="593">
        <v>218</v>
      </c>
      <c r="G57" s="593">
        <v>648</v>
      </c>
      <c r="H57" s="593">
        <v>534</v>
      </c>
      <c r="I57" s="593">
        <v>818</v>
      </c>
      <c r="J57" s="593">
        <v>9</v>
      </c>
      <c r="K57" s="593">
        <v>434</v>
      </c>
      <c r="L57" s="593">
        <v>328</v>
      </c>
      <c r="M57" s="593">
        <v>588</v>
      </c>
      <c r="N57" s="592">
        <v>311410</v>
      </c>
      <c r="O57" s="592">
        <v>318860</v>
      </c>
      <c r="P57" s="592">
        <v>306940</v>
      </c>
      <c r="Q57" s="592">
        <v>342700</v>
      </c>
      <c r="R57" s="592">
        <v>0</v>
      </c>
      <c r="S57" s="592">
        <v>0</v>
      </c>
      <c r="T57" s="592">
        <v>306940</v>
      </c>
      <c r="U57" s="592">
        <v>342700</v>
      </c>
      <c r="V57" s="595">
        <v>1934</v>
      </c>
      <c r="W57" s="595">
        <v>2173</v>
      </c>
      <c r="X57" s="595">
        <v>1956</v>
      </c>
      <c r="Y57" s="595">
        <v>1678</v>
      </c>
      <c r="Z57" s="595">
        <v>1794</v>
      </c>
      <c r="AA57" s="595">
        <v>2543</v>
      </c>
      <c r="AB57" s="595">
        <v>2097</v>
      </c>
      <c r="AC57" s="595">
        <v>2004</v>
      </c>
      <c r="AD57" s="595">
        <v>1782</v>
      </c>
      <c r="AE57" s="595">
        <v>1871</v>
      </c>
      <c r="AF57" s="595">
        <v>2247</v>
      </c>
      <c r="AG57" s="595">
        <v>2353</v>
      </c>
      <c r="AH57" s="595">
        <f t="shared" si="2"/>
        <v>-140</v>
      </c>
      <c r="AI57" s="595">
        <f t="shared" si="3"/>
        <v>370</v>
      </c>
      <c r="AJ57" s="595">
        <f t="shared" si="4"/>
        <v>141</v>
      </c>
      <c r="AK57" s="595">
        <f t="shared" si="5"/>
        <v>326</v>
      </c>
      <c r="AL57" s="595">
        <f t="shared" si="6"/>
        <v>-152</v>
      </c>
      <c r="AM57" s="595">
        <f t="shared" si="7"/>
        <v>-302</v>
      </c>
      <c r="AN57" s="595">
        <f t="shared" si="8"/>
        <v>291</v>
      </c>
      <c r="AO57" s="595">
        <f t="shared" si="9"/>
        <v>675</v>
      </c>
      <c r="AP57" t="s">
        <v>1193</v>
      </c>
      <c r="AQ57" t="s">
        <v>1193</v>
      </c>
      <c r="AR57" t="s">
        <v>1193</v>
      </c>
      <c r="AS57" t="s">
        <v>1193</v>
      </c>
      <c r="AT57" t="s">
        <v>1193</v>
      </c>
      <c r="AU57" t="s">
        <v>1193</v>
      </c>
      <c r="AV57" t="s">
        <v>1193</v>
      </c>
      <c r="AW57" t="s">
        <v>1193</v>
      </c>
      <c r="AX57" t="s">
        <v>1193</v>
      </c>
      <c r="AY57" s="594">
        <v>3545022</v>
      </c>
      <c r="AZ57" s="594">
        <v>3862250</v>
      </c>
      <c r="BA57" s="594">
        <v>3862250</v>
      </c>
      <c r="BB57" s="594">
        <v>4179478</v>
      </c>
      <c r="BC57" s="594">
        <v>3545022</v>
      </c>
      <c r="BD57" s="594">
        <v>3862250</v>
      </c>
      <c r="BE57" s="594">
        <v>3862250</v>
      </c>
      <c r="BF57" t="s">
        <v>1876</v>
      </c>
      <c r="BG57" s="594">
        <v>3545022</v>
      </c>
      <c r="BH57" s="594">
        <v>3888740</v>
      </c>
      <c r="BI57" s="594">
        <v>3862250</v>
      </c>
      <c r="BJ57" s="594">
        <v>4158676</v>
      </c>
      <c r="BK57" s="594">
        <v>3239189</v>
      </c>
      <c r="BL57" s="594">
        <v>3888740</v>
      </c>
      <c r="BM57" s="594">
        <v>3571538</v>
      </c>
      <c r="BN57" t="s">
        <v>1877</v>
      </c>
      <c r="BO57" t="s">
        <v>1878</v>
      </c>
      <c r="BP57">
        <v>1</v>
      </c>
      <c r="BQ57">
        <v>0</v>
      </c>
      <c r="BR57">
        <v>1</v>
      </c>
      <c r="BS57">
        <v>0</v>
      </c>
      <c r="BT57">
        <v>0</v>
      </c>
      <c r="BU57">
        <v>0</v>
      </c>
      <c r="BV57" t="s">
        <v>1612</v>
      </c>
      <c r="BW57">
        <v>0</v>
      </c>
      <c r="BX57">
        <v>1</v>
      </c>
      <c r="BY57">
        <v>0</v>
      </c>
      <c r="BZ57">
        <v>0</v>
      </c>
      <c r="CA57">
        <v>1</v>
      </c>
      <c r="CB57" t="s">
        <v>1612</v>
      </c>
      <c r="CC57">
        <v>0</v>
      </c>
      <c r="CD57">
        <v>1</v>
      </c>
      <c r="CE57">
        <v>0</v>
      </c>
      <c r="CF57">
        <v>0</v>
      </c>
      <c r="CG57">
        <v>1</v>
      </c>
      <c r="CH57" t="s">
        <v>1612</v>
      </c>
      <c r="CI57">
        <v>0</v>
      </c>
      <c r="CJ57">
        <v>1</v>
      </c>
      <c r="CK57">
        <v>0</v>
      </c>
      <c r="CL57">
        <v>0</v>
      </c>
      <c r="CM57">
        <v>1</v>
      </c>
      <c r="CN57" t="s">
        <v>1612</v>
      </c>
      <c r="CO57">
        <v>0</v>
      </c>
      <c r="CP57">
        <v>1</v>
      </c>
      <c r="CQ57">
        <v>0</v>
      </c>
      <c r="CR57">
        <v>0</v>
      </c>
      <c r="CS57">
        <v>1</v>
      </c>
      <c r="CT57" t="s">
        <v>1612</v>
      </c>
      <c r="CU57">
        <v>0</v>
      </c>
      <c r="CV57">
        <v>1</v>
      </c>
      <c r="CW57">
        <v>0</v>
      </c>
      <c r="CX57">
        <v>0</v>
      </c>
      <c r="CY57">
        <v>1</v>
      </c>
      <c r="CZ57" t="s">
        <v>1612</v>
      </c>
      <c r="DA57">
        <v>0</v>
      </c>
      <c r="DB57">
        <v>1</v>
      </c>
      <c r="DC57">
        <v>0</v>
      </c>
      <c r="DD57">
        <v>0</v>
      </c>
      <c r="DE57">
        <v>1</v>
      </c>
      <c r="DF57" t="s">
        <v>1612</v>
      </c>
      <c r="DG57">
        <v>0</v>
      </c>
      <c r="DH57">
        <v>1</v>
      </c>
      <c r="DI57">
        <v>0</v>
      </c>
      <c r="DJ57">
        <v>0</v>
      </c>
      <c r="DK57">
        <v>1</v>
      </c>
      <c r="DL57" t="s">
        <v>1612</v>
      </c>
      <c r="DM57">
        <v>0</v>
      </c>
      <c r="DN57">
        <v>1</v>
      </c>
      <c r="DO57">
        <v>0</v>
      </c>
      <c r="DP57">
        <v>0</v>
      </c>
      <c r="DQ57">
        <v>1</v>
      </c>
      <c r="DR57" t="s">
        <v>1612</v>
      </c>
      <c r="DS57">
        <v>0</v>
      </c>
    </row>
    <row r="58" spans="1:123">
      <c r="A58" t="s">
        <v>49</v>
      </c>
      <c r="B58" t="s">
        <v>101</v>
      </c>
      <c r="C58" t="s">
        <v>100</v>
      </c>
      <c r="D58" t="s">
        <v>325</v>
      </c>
      <c r="E58" s="106" t="s">
        <v>324</v>
      </c>
      <c r="F58" s="593">
        <v>26</v>
      </c>
      <c r="G58" s="593">
        <v>-428</v>
      </c>
      <c r="H58" s="593">
        <v>-993</v>
      </c>
      <c r="I58" s="593">
        <v>-1504</v>
      </c>
      <c r="J58" s="593">
        <v>26</v>
      </c>
      <c r="K58" s="593">
        <v>-593</v>
      </c>
      <c r="L58" s="593">
        <v>-1191</v>
      </c>
      <c r="M58" s="593">
        <v>-1735</v>
      </c>
      <c r="N58" s="592">
        <v>0</v>
      </c>
      <c r="O58" s="592">
        <v>245850</v>
      </c>
      <c r="P58" s="592">
        <v>295020</v>
      </c>
      <c r="Q58" s="592">
        <v>344190</v>
      </c>
      <c r="R58" s="592">
        <v>0</v>
      </c>
      <c r="S58" s="592">
        <v>0</v>
      </c>
      <c r="T58" s="592">
        <v>0</v>
      </c>
      <c r="U58" s="592">
        <v>0</v>
      </c>
      <c r="V58" s="595">
        <v>7675</v>
      </c>
      <c r="W58" s="595">
        <v>7952</v>
      </c>
      <c r="X58" s="595">
        <v>7729</v>
      </c>
      <c r="Y58" s="595">
        <v>5676</v>
      </c>
      <c r="Z58" s="595">
        <v>6435</v>
      </c>
      <c r="AA58" s="595">
        <v>6435</v>
      </c>
      <c r="AB58" s="595">
        <v>6185.0000000000009</v>
      </c>
      <c r="AC58" s="595">
        <v>6185</v>
      </c>
      <c r="AD58" s="595">
        <v>6552</v>
      </c>
      <c r="AE58" s="595">
        <v>5756</v>
      </c>
      <c r="AF58" s="595">
        <v>9713</v>
      </c>
      <c r="AG58" s="595">
        <v>10042</v>
      </c>
      <c r="AH58" s="595">
        <f t="shared" si="2"/>
        <v>-1240</v>
      </c>
      <c r="AI58" s="595">
        <f t="shared" si="3"/>
        <v>-1517</v>
      </c>
      <c r="AJ58" s="595">
        <f t="shared" si="4"/>
        <v>-1543.9999999999991</v>
      </c>
      <c r="AK58" s="595">
        <f t="shared" si="5"/>
        <v>509</v>
      </c>
      <c r="AL58" s="595">
        <f t="shared" si="6"/>
        <v>-1123</v>
      </c>
      <c r="AM58" s="595">
        <f t="shared" si="7"/>
        <v>-2196</v>
      </c>
      <c r="AN58" s="595">
        <f t="shared" si="8"/>
        <v>1984</v>
      </c>
      <c r="AO58" s="595">
        <f t="shared" si="9"/>
        <v>4366</v>
      </c>
      <c r="AP58" t="s">
        <v>1193</v>
      </c>
      <c r="AQ58" t="s">
        <v>1193</v>
      </c>
      <c r="AR58" t="s">
        <v>1193</v>
      </c>
      <c r="AS58" t="s">
        <v>1196</v>
      </c>
      <c r="AT58" t="s">
        <v>1196</v>
      </c>
      <c r="AU58" t="s">
        <v>1193</v>
      </c>
      <c r="AV58" t="s">
        <v>1196</v>
      </c>
      <c r="AW58" t="s">
        <v>1196</v>
      </c>
      <c r="AX58" t="s">
        <v>1193</v>
      </c>
      <c r="AY58" s="594">
        <v>10651250</v>
      </c>
      <c r="AZ58" s="594">
        <v>8727250</v>
      </c>
      <c r="BA58" s="594">
        <v>8727250</v>
      </c>
      <c r="BB58" s="594">
        <v>8727250</v>
      </c>
      <c r="BC58" s="594">
        <v>10454107</v>
      </c>
      <c r="BD58" s="594">
        <v>8530260</v>
      </c>
      <c r="BE58" s="594">
        <v>8531694</v>
      </c>
      <c r="BF58" t="s">
        <v>1893</v>
      </c>
      <c r="BG58" s="594">
        <v>10651250</v>
      </c>
      <c r="BH58" s="594">
        <v>8727250</v>
      </c>
      <c r="BI58" s="594">
        <v>8727250</v>
      </c>
      <c r="BJ58" s="594">
        <v>8727250</v>
      </c>
      <c r="BK58" s="594">
        <v>10454107</v>
      </c>
      <c r="BL58" s="594">
        <v>8530260</v>
      </c>
      <c r="BM58" s="594">
        <v>8531694</v>
      </c>
      <c r="BN58" t="s">
        <v>1894</v>
      </c>
      <c r="BO58" t="s">
        <v>1895</v>
      </c>
      <c r="BP58">
        <v>1</v>
      </c>
      <c r="BQ58">
        <v>0</v>
      </c>
      <c r="BR58">
        <v>1</v>
      </c>
      <c r="BS58">
        <v>0</v>
      </c>
      <c r="BT58">
        <v>0</v>
      </c>
      <c r="BU58">
        <v>0</v>
      </c>
      <c r="BV58" t="s">
        <v>1612</v>
      </c>
      <c r="BW58">
        <v>0</v>
      </c>
      <c r="BX58">
        <v>1</v>
      </c>
      <c r="BY58">
        <v>0</v>
      </c>
      <c r="BZ58">
        <v>0</v>
      </c>
      <c r="CA58">
        <v>1</v>
      </c>
      <c r="CB58" t="s">
        <v>1612</v>
      </c>
      <c r="CC58">
        <v>0</v>
      </c>
      <c r="CD58">
        <v>1</v>
      </c>
      <c r="CE58">
        <v>0</v>
      </c>
      <c r="CF58">
        <v>0</v>
      </c>
      <c r="CG58">
        <v>1</v>
      </c>
      <c r="CH58" t="s">
        <v>1612</v>
      </c>
      <c r="CI58">
        <v>0</v>
      </c>
      <c r="CJ58">
        <v>0</v>
      </c>
      <c r="CK58">
        <v>0</v>
      </c>
      <c r="CL58">
        <v>1</v>
      </c>
      <c r="CM58">
        <v>1</v>
      </c>
      <c r="CN58">
        <v>42460</v>
      </c>
      <c r="CO58">
        <v>1</v>
      </c>
      <c r="CP58">
        <v>0</v>
      </c>
      <c r="CQ58">
        <v>0</v>
      </c>
      <c r="CR58">
        <v>1</v>
      </c>
      <c r="CS58">
        <v>1</v>
      </c>
      <c r="CT58">
        <v>42674</v>
      </c>
      <c r="CU58">
        <v>1</v>
      </c>
      <c r="CV58">
        <v>1</v>
      </c>
      <c r="CW58">
        <v>0</v>
      </c>
      <c r="CX58">
        <v>0</v>
      </c>
      <c r="CY58">
        <v>1</v>
      </c>
      <c r="CZ58" t="s">
        <v>1612</v>
      </c>
      <c r="DA58">
        <v>0</v>
      </c>
      <c r="DB58">
        <v>0</v>
      </c>
      <c r="DC58">
        <v>0</v>
      </c>
      <c r="DD58">
        <v>1</v>
      </c>
      <c r="DE58">
        <v>1</v>
      </c>
      <c r="DF58">
        <v>42460</v>
      </c>
      <c r="DG58">
        <v>1</v>
      </c>
      <c r="DH58">
        <v>0</v>
      </c>
      <c r="DI58">
        <v>0</v>
      </c>
      <c r="DJ58">
        <v>1</v>
      </c>
      <c r="DK58">
        <v>1</v>
      </c>
      <c r="DL58">
        <v>42460</v>
      </c>
      <c r="DM58">
        <v>1</v>
      </c>
      <c r="DN58">
        <v>1</v>
      </c>
      <c r="DO58">
        <v>0</v>
      </c>
      <c r="DP58">
        <v>0</v>
      </c>
      <c r="DQ58">
        <v>1</v>
      </c>
      <c r="DR58" t="s">
        <v>1612</v>
      </c>
      <c r="DS58">
        <v>0</v>
      </c>
    </row>
    <row r="59" spans="1:123">
      <c r="A59" t="s">
        <v>73</v>
      </c>
      <c r="B59" t="s">
        <v>72</v>
      </c>
      <c r="C59" t="s">
        <v>71</v>
      </c>
      <c r="D59" t="s">
        <v>323</v>
      </c>
      <c r="E59" s="106" t="s">
        <v>322</v>
      </c>
      <c r="F59" s="593">
        <v>-435</v>
      </c>
      <c r="G59" s="593">
        <v>-527</v>
      </c>
      <c r="H59" s="593">
        <v>-246</v>
      </c>
      <c r="I59" s="593">
        <v>-188</v>
      </c>
      <c r="J59" s="593">
        <v>-573</v>
      </c>
      <c r="K59" s="593">
        <v>-680</v>
      </c>
      <c r="L59" s="593">
        <v>-401</v>
      </c>
      <c r="M59" s="593">
        <v>-345</v>
      </c>
      <c r="N59" s="592">
        <v>292284</v>
      </c>
      <c r="O59" s="592">
        <v>324054</v>
      </c>
      <c r="P59" s="592">
        <v>328290</v>
      </c>
      <c r="Q59" s="592">
        <v>332526</v>
      </c>
      <c r="R59" s="592">
        <v>0</v>
      </c>
      <c r="S59" s="592">
        <v>0</v>
      </c>
      <c r="T59" s="592">
        <v>0</v>
      </c>
      <c r="U59" s="592">
        <v>0</v>
      </c>
      <c r="V59" s="595">
        <v>1036</v>
      </c>
      <c r="W59" s="595">
        <v>686</v>
      </c>
      <c r="X59" s="595">
        <v>1023</v>
      </c>
      <c r="Y59" s="595">
        <v>1010</v>
      </c>
      <c r="Z59" s="595">
        <v>851</v>
      </c>
      <c r="AA59" s="595">
        <v>851</v>
      </c>
      <c r="AB59" s="595">
        <v>851</v>
      </c>
      <c r="AC59" s="595">
        <v>851</v>
      </c>
      <c r="AD59" s="595">
        <v>768</v>
      </c>
      <c r="AE59" s="595">
        <v>1084</v>
      </c>
      <c r="AF59" s="595">
        <v>838</v>
      </c>
      <c r="AG59" s="595">
        <v>1199</v>
      </c>
      <c r="AH59" s="595">
        <f t="shared" si="2"/>
        <v>-185</v>
      </c>
      <c r="AI59" s="595">
        <f t="shared" si="3"/>
        <v>165</v>
      </c>
      <c r="AJ59" s="595">
        <f t="shared" si="4"/>
        <v>-172</v>
      </c>
      <c r="AK59" s="595">
        <f t="shared" si="5"/>
        <v>-159</v>
      </c>
      <c r="AL59" s="595">
        <f t="shared" si="6"/>
        <v>-268</v>
      </c>
      <c r="AM59" s="595">
        <f t="shared" si="7"/>
        <v>398</v>
      </c>
      <c r="AN59" s="595">
        <f t="shared" si="8"/>
        <v>-185</v>
      </c>
      <c r="AO59" s="595">
        <f t="shared" si="9"/>
        <v>189</v>
      </c>
      <c r="AP59" t="s">
        <v>1193</v>
      </c>
      <c r="AQ59" t="s">
        <v>1193</v>
      </c>
      <c r="AR59" t="s">
        <v>1193</v>
      </c>
      <c r="AS59" t="s">
        <v>1193</v>
      </c>
      <c r="AT59" t="s">
        <v>1193</v>
      </c>
      <c r="AU59" t="s">
        <v>1193</v>
      </c>
      <c r="AV59" t="s">
        <v>1193</v>
      </c>
      <c r="AW59" t="s">
        <v>1193</v>
      </c>
      <c r="AX59" t="s">
        <v>1193</v>
      </c>
      <c r="AY59" s="594">
        <v>4628212</v>
      </c>
      <c r="AZ59" s="594">
        <v>4628212</v>
      </c>
      <c r="BA59" s="594">
        <v>4628212</v>
      </c>
      <c r="BB59" s="594">
        <v>4628212</v>
      </c>
      <c r="BC59" s="594">
        <v>3516000</v>
      </c>
      <c r="BD59" s="594">
        <v>3516000</v>
      </c>
      <c r="BE59" s="594">
        <v>6496000</v>
      </c>
      <c r="BF59" t="s">
        <v>1906</v>
      </c>
      <c r="BG59" s="594">
        <v>3934750</v>
      </c>
      <c r="BH59" s="594">
        <v>3934750</v>
      </c>
      <c r="BI59" s="594">
        <v>4845759</v>
      </c>
      <c r="BJ59" s="594">
        <v>4845759</v>
      </c>
      <c r="BK59" s="594">
        <v>3203500</v>
      </c>
      <c r="BL59" s="594">
        <v>3102500</v>
      </c>
      <c r="BM59" s="594">
        <v>4443000</v>
      </c>
      <c r="BN59" t="s">
        <v>1907</v>
      </c>
      <c r="BO59" t="s">
        <v>1908</v>
      </c>
      <c r="BP59">
        <v>1</v>
      </c>
      <c r="BQ59">
        <v>0</v>
      </c>
      <c r="BR59">
        <v>1</v>
      </c>
      <c r="BS59">
        <v>0</v>
      </c>
      <c r="BT59">
        <v>0</v>
      </c>
      <c r="BU59">
        <v>0</v>
      </c>
      <c r="BV59" t="s">
        <v>1612</v>
      </c>
      <c r="BW59">
        <v>0</v>
      </c>
      <c r="BX59">
        <v>1</v>
      </c>
      <c r="BY59">
        <v>0</v>
      </c>
      <c r="BZ59">
        <v>0</v>
      </c>
      <c r="CA59">
        <v>1</v>
      </c>
      <c r="CB59" t="s">
        <v>1612</v>
      </c>
      <c r="CC59">
        <v>0</v>
      </c>
      <c r="CD59">
        <v>1</v>
      </c>
      <c r="CE59">
        <v>0</v>
      </c>
      <c r="CF59">
        <v>0</v>
      </c>
      <c r="CG59">
        <v>1</v>
      </c>
      <c r="CH59" t="s">
        <v>1612</v>
      </c>
      <c r="CI59">
        <v>0</v>
      </c>
      <c r="CJ59">
        <v>1</v>
      </c>
      <c r="CK59">
        <v>0</v>
      </c>
      <c r="CL59">
        <v>0</v>
      </c>
      <c r="CM59">
        <v>1</v>
      </c>
      <c r="CN59" t="s">
        <v>1612</v>
      </c>
      <c r="CO59">
        <v>0</v>
      </c>
      <c r="CP59">
        <v>1</v>
      </c>
      <c r="CQ59">
        <v>0</v>
      </c>
      <c r="CR59">
        <v>0</v>
      </c>
      <c r="CS59">
        <v>1</v>
      </c>
      <c r="CT59" t="s">
        <v>1612</v>
      </c>
      <c r="CU59">
        <v>0</v>
      </c>
      <c r="CV59">
        <v>1</v>
      </c>
      <c r="CW59">
        <v>0</v>
      </c>
      <c r="CX59">
        <v>0</v>
      </c>
      <c r="CY59">
        <v>1</v>
      </c>
      <c r="CZ59" t="s">
        <v>1612</v>
      </c>
      <c r="DA59">
        <v>0</v>
      </c>
      <c r="DB59">
        <v>1</v>
      </c>
      <c r="DC59">
        <v>0</v>
      </c>
      <c r="DD59">
        <v>0</v>
      </c>
      <c r="DE59">
        <v>1</v>
      </c>
      <c r="DF59" t="s">
        <v>1612</v>
      </c>
      <c r="DG59">
        <v>0</v>
      </c>
      <c r="DH59">
        <v>1</v>
      </c>
      <c r="DI59">
        <v>0</v>
      </c>
      <c r="DJ59">
        <v>0</v>
      </c>
      <c r="DK59">
        <v>1</v>
      </c>
      <c r="DL59" t="s">
        <v>1612</v>
      </c>
      <c r="DM59">
        <v>0</v>
      </c>
      <c r="DN59">
        <v>1</v>
      </c>
      <c r="DO59">
        <v>0</v>
      </c>
      <c r="DP59">
        <v>0</v>
      </c>
      <c r="DQ59">
        <v>1</v>
      </c>
      <c r="DR59" t="s">
        <v>1612</v>
      </c>
      <c r="DS59">
        <v>0</v>
      </c>
    </row>
    <row r="60" spans="1:123">
      <c r="A60" t="s">
        <v>49</v>
      </c>
      <c r="B60" t="s">
        <v>101</v>
      </c>
      <c r="C60" t="s">
        <v>158</v>
      </c>
      <c r="D60" t="s">
        <v>321</v>
      </c>
      <c r="E60" s="106" t="s">
        <v>320</v>
      </c>
      <c r="F60" s="593">
        <v>-607</v>
      </c>
      <c r="G60" s="593">
        <v>-533</v>
      </c>
      <c r="H60" s="593">
        <v>-624</v>
      </c>
      <c r="I60" s="593">
        <v>-302</v>
      </c>
      <c r="J60" s="593">
        <v>-607</v>
      </c>
      <c r="K60" s="593">
        <v>-641</v>
      </c>
      <c r="L60" s="593">
        <v>-604</v>
      </c>
      <c r="M60" s="593">
        <v>-568</v>
      </c>
      <c r="N60" s="592">
        <v>0</v>
      </c>
      <c r="O60" s="592">
        <v>160920</v>
      </c>
      <c r="P60" s="592">
        <v>0</v>
      </c>
      <c r="Q60" s="592">
        <v>366540</v>
      </c>
      <c r="R60" s="592">
        <v>0</v>
      </c>
      <c r="S60" s="592">
        <v>0</v>
      </c>
      <c r="T60" s="592">
        <v>0</v>
      </c>
      <c r="U60" s="592">
        <v>0</v>
      </c>
      <c r="V60" s="595">
        <v>1351</v>
      </c>
      <c r="W60" s="595">
        <v>825</v>
      </c>
      <c r="X60" s="595">
        <v>958</v>
      </c>
      <c r="Y60" s="595">
        <v>968</v>
      </c>
      <c r="Z60" s="595">
        <v>1127</v>
      </c>
      <c r="AA60" s="595">
        <v>1180</v>
      </c>
      <c r="AB60" s="595">
        <v>947</v>
      </c>
      <c r="AC60" s="595">
        <v>1256</v>
      </c>
      <c r="AD60" s="595">
        <v>1191</v>
      </c>
      <c r="AE60" s="595">
        <v>1455</v>
      </c>
      <c r="AF60" s="595">
        <v>1149</v>
      </c>
      <c r="AG60" s="595">
        <v>1496</v>
      </c>
      <c r="AH60" s="595">
        <f t="shared" si="2"/>
        <v>-224</v>
      </c>
      <c r="AI60" s="595">
        <f t="shared" si="3"/>
        <v>355</v>
      </c>
      <c r="AJ60" s="595">
        <f t="shared" si="4"/>
        <v>-11</v>
      </c>
      <c r="AK60" s="595">
        <f t="shared" si="5"/>
        <v>288</v>
      </c>
      <c r="AL60" s="595">
        <f t="shared" si="6"/>
        <v>-160</v>
      </c>
      <c r="AM60" s="595">
        <f t="shared" si="7"/>
        <v>630</v>
      </c>
      <c r="AN60" s="595">
        <f t="shared" si="8"/>
        <v>191</v>
      </c>
      <c r="AO60" s="595">
        <f t="shared" si="9"/>
        <v>528</v>
      </c>
      <c r="AP60" t="s">
        <v>1193</v>
      </c>
      <c r="AQ60" t="s">
        <v>1193</v>
      </c>
      <c r="AR60" t="s">
        <v>1193</v>
      </c>
      <c r="AS60" t="s">
        <v>1193</v>
      </c>
      <c r="AT60" t="s">
        <v>1193</v>
      </c>
      <c r="AU60" t="s">
        <v>1193</v>
      </c>
      <c r="AV60" t="s">
        <v>1193</v>
      </c>
      <c r="AW60" t="s">
        <v>1193</v>
      </c>
      <c r="AX60" t="s">
        <v>1194</v>
      </c>
      <c r="AY60" s="594">
        <v>4676750</v>
      </c>
      <c r="AZ60" s="594">
        <v>4676750</v>
      </c>
      <c r="BA60" s="594">
        <v>4676750</v>
      </c>
      <c r="BB60" s="594">
        <v>4676750</v>
      </c>
      <c r="BC60" s="594">
        <v>4676750</v>
      </c>
      <c r="BD60" s="594">
        <v>4676750</v>
      </c>
      <c r="BE60" s="594">
        <v>4676750</v>
      </c>
      <c r="BF60" t="s">
        <v>1855</v>
      </c>
      <c r="BG60" s="594">
        <v>4665865</v>
      </c>
      <c r="BH60" s="594">
        <v>4665865</v>
      </c>
      <c r="BI60" s="594">
        <v>4665865</v>
      </c>
      <c r="BJ60" s="594">
        <v>4665865</v>
      </c>
      <c r="BK60" s="594">
        <v>4534000</v>
      </c>
      <c r="BL60" s="594">
        <v>4797730</v>
      </c>
      <c r="BM60" s="594">
        <v>4665865</v>
      </c>
      <c r="BN60" t="s">
        <v>1920</v>
      </c>
      <c r="BO60" t="s">
        <v>1921</v>
      </c>
      <c r="BP60">
        <v>1</v>
      </c>
      <c r="BQ60">
        <v>0</v>
      </c>
      <c r="BR60">
        <v>1</v>
      </c>
      <c r="BS60">
        <v>0</v>
      </c>
      <c r="BT60">
        <v>0</v>
      </c>
      <c r="BU60">
        <v>0</v>
      </c>
      <c r="BV60" t="s">
        <v>1612</v>
      </c>
      <c r="BW60">
        <v>0</v>
      </c>
      <c r="BX60">
        <v>1</v>
      </c>
      <c r="BY60">
        <v>0</v>
      </c>
      <c r="BZ60">
        <v>0</v>
      </c>
      <c r="CA60">
        <v>1</v>
      </c>
      <c r="CB60" t="s">
        <v>1612</v>
      </c>
      <c r="CC60">
        <v>0</v>
      </c>
      <c r="CD60">
        <v>1</v>
      </c>
      <c r="CE60">
        <v>0</v>
      </c>
      <c r="CF60">
        <v>0</v>
      </c>
      <c r="CG60">
        <v>1</v>
      </c>
      <c r="CH60" t="s">
        <v>1612</v>
      </c>
      <c r="CI60">
        <v>0</v>
      </c>
      <c r="CJ60">
        <v>1</v>
      </c>
      <c r="CK60">
        <v>0</v>
      </c>
      <c r="CL60">
        <v>0</v>
      </c>
      <c r="CM60">
        <v>1</v>
      </c>
      <c r="CN60" t="s">
        <v>1612</v>
      </c>
      <c r="CO60">
        <v>0</v>
      </c>
      <c r="CP60">
        <v>1</v>
      </c>
      <c r="CQ60">
        <v>0</v>
      </c>
      <c r="CR60">
        <v>0</v>
      </c>
      <c r="CS60">
        <v>1</v>
      </c>
      <c r="CT60" t="s">
        <v>1612</v>
      </c>
      <c r="CU60">
        <v>0</v>
      </c>
      <c r="CV60">
        <v>1</v>
      </c>
      <c r="CW60">
        <v>0</v>
      </c>
      <c r="CX60">
        <v>0</v>
      </c>
      <c r="CY60">
        <v>1</v>
      </c>
      <c r="CZ60" t="s">
        <v>1612</v>
      </c>
      <c r="DA60">
        <v>0</v>
      </c>
      <c r="DB60">
        <v>1</v>
      </c>
      <c r="DC60">
        <v>0</v>
      </c>
      <c r="DD60">
        <v>0</v>
      </c>
      <c r="DE60">
        <v>1</v>
      </c>
      <c r="DF60" t="s">
        <v>1612</v>
      </c>
      <c r="DG60">
        <v>0</v>
      </c>
      <c r="DH60">
        <v>1</v>
      </c>
      <c r="DI60">
        <v>0</v>
      </c>
      <c r="DJ60">
        <v>0</v>
      </c>
      <c r="DK60">
        <v>1</v>
      </c>
      <c r="DL60" t="s">
        <v>1612</v>
      </c>
      <c r="DM60">
        <v>0</v>
      </c>
      <c r="DN60">
        <v>0</v>
      </c>
      <c r="DO60">
        <v>1</v>
      </c>
      <c r="DP60">
        <v>0</v>
      </c>
      <c r="DQ60">
        <v>1</v>
      </c>
      <c r="DR60">
        <v>42490</v>
      </c>
      <c r="DS60">
        <v>1</v>
      </c>
    </row>
    <row r="61" spans="1:123">
      <c r="A61" t="s">
        <v>44</v>
      </c>
      <c r="B61" t="s">
        <v>60</v>
      </c>
      <c r="C61" t="s">
        <v>59</v>
      </c>
      <c r="D61" t="s">
        <v>319</v>
      </c>
      <c r="E61" s="106" t="s">
        <v>318</v>
      </c>
      <c r="F61" s="593">
        <v>24</v>
      </c>
      <c r="G61" s="593">
        <v>121</v>
      </c>
      <c r="H61" s="593">
        <v>-502</v>
      </c>
      <c r="I61" s="593">
        <v>-675</v>
      </c>
      <c r="J61" s="593">
        <v>-338</v>
      </c>
      <c r="K61" s="593">
        <v>-237</v>
      </c>
      <c r="L61" s="593">
        <v>-857</v>
      </c>
      <c r="M61" s="593">
        <v>-1060</v>
      </c>
      <c r="N61" s="592">
        <v>539380</v>
      </c>
      <c r="O61" s="592">
        <v>533420</v>
      </c>
      <c r="P61" s="592">
        <v>528949.99999999977</v>
      </c>
      <c r="Q61" s="592">
        <v>573650.00000000023</v>
      </c>
      <c r="R61" s="592">
        <v>35760</v>
      </c>
      <c r="S61" s="592">
        <v>180290</v>
      </c>
      <c r="T61" s="592">
        <v>0</v>
      </c>
      <c r="U61" s="592">
        <v>0</v>
      </c>
      <c r="V61" s="595">
        <v>3642</v>
      </c>
      <c r="W61" s="595">
        <v>3023</v>
      </c>
      <c r="X61" s="595">
        <v>2705</v>
      </c>
      <c r="Y61" s="595">
        <v>4875</v>
      </c>
      <c r="Z61" s="595">
        <v>2688.84</v>
      </c>
      <c r="AA61" s="595">
        <v>2781.5237999999999</v>
      </c>
      <c r="AB61" s="595">
        <v>2294.8550999999998</v>
      </c>
      <c r="AC61" s="595">
        <v>2334.3728999999998</v>
      </c>
      <c r="AD61" s="595">
        <v>2772</v>
      </c>
      <c r="AE61" s="595">
        <v>2192</v>
      </c>
      <c r="AF61" s="595">
        <v>3417</v>
      </c>
      <c r="AG61" s="595">
        <v>3209</v>
      </c>
      <c r="AH61" s="595">
        <f t="shared" si="2"/>
        <v>-953.15999999999985</v>
      </c>
      <c r="AI61" s="595">
        <f t="shared" si="3"/>
        <v>-241.47620000000006</v>
      </c>
      <c r="AJ61" s="595">
        <f t="shared" si="4"/>
        <v>-410.14490000000023</v>
      </c>
      <c r="AK61" s="595">
        <f t="shared" si="5"/>
        <v>-2540.6271000000002</v>
      </c>
      <c r="AL61" s="595">
        <f t="shared" si="6"/>
        <v>-870</v>
      </c>
      <c r="AM61" s="595">
        <f t="shared" si="7"/>
        <v>-831</v>
      </c>
      <c r="AN61" s="595">
        <f t="shared" si="8"/>
        <v>712</v>
      </c>
      <c r="AO61" s="595">
        <f t="shared" si="9"/>
        <v>-1666</v>
      </c>
      <c r="AP61" t="s">
        <v>1193</v>
      </c>
      <c r="AQ61" t="s">
        <v>1193</v>
      </c>
      <c r="AR61" t="s">
        <v>1193</v>
      </c>
      <c r="AS61" t="s">
        <v>1196</v>
      </c>
      <c r="AT61" t="s">
        <v>1196</v>
      </c>
      <c r="AU61" t="s">
        <v>1193</v>
      </c>
      <c r="AV61" t="s">
        <v>1193</v>
      </c>
      <c r="AW61" t="s">
        <v>1196</v>
      </c>
      <c r="AX61" t="s">
        <v>1196</v>
      </c>
      <c r="AY61" s="594">
        <v>6791555</v>
      </c>
      <c r="AZ61" s="594">
        <v>5495685</v>
      </c>
      <c r="BA61" s="594">
        <v>5778785</v>
      </c>
      <c r="BB61" s="594">
        <v>5824975</v>
      </c>
      <c r="BC61" s="594">
        <v>6827135</v>
      </c>
      <c r="BD61" s="594">
        <v>5173845</v>
      </c>
      <c r="BE61" s="594">
        <v>4993555</v>
      </c>
      <c r="BF61" t="s">
        <v>1613</v>
      </c>
      <c r="BG61" s="594">
        <v>5166055</v>
      </c>
      <c r="BH61" s="594">
        <v>6048852</v>
      </c>
      <c r="BI61" s="594">
        <v>6257952</v>
      </c>
      <c r="BJ61" s="594">
        <v>6418142</v>
      </c>
      <c r="BK61" s="594">
        <v>4998243</v>
      </c>
      <c r="BL61" s="594">
        <v>5205328.3099999996</v>
      </c>
      <c r="BM61" s="594">
        <v>5584207</v>
      </c>
      <c r="BN61" t="s">
        <v>1613</v>
      </c>
      <c r="BO61" t="s">
        <v>1938</v>
      </c>
      <c r="BP61">
        <v>1</v>
      </c>
      <c r="BQ61">
        <v>0</v>
      </c>
      <c r="BR61">
        <v>1</v>
      </c>
      <c r="BS61">
        <v>0</v>
      </c>
      <c r="BT61">
        <v>0</v>
      </c>
      <c r="BU61">
        <v>0</v>
      </c>
      <c r="BV61" t="s">
        <v>1612</v>
      </c>
      <c r="BW61">
        <v>0</v>
      </c>
      <c r="BX61">
        <v>1</v>
      </c>
      <c r="BY61">
        <v>0</v>
      </c>
      <c r="BZ61">
        <v>0</v>
      </c>
      <c r="CA61">
        <v>1</v>
      </c>
      <c r="CB61" t="s">
        <v>1612</v>
      </c>
      <c r="CC61">
        <v>0</v>
      </c>
      <c r="CD61">
        <v>1</v>
      </c>
      <c r="CE61">
        <v>0</v>
      </c>
      <c r="CF61">
        <v>0</v>
      </c>
      <c r="CG61">
        <v>1</v>
      </c>
      <c r="CH61" t="s">
        <v>1612</v>
      </c>
      <c r="CI61">
        <v>0</v>
      </c>
      <c r="CJ61">
        <v>0</v>
      </c>
      <c r="CK61">
        <v>0</v>
      </c>
      <c r="CL61">
        <v>1</v>
      </c>
      <c r="CM61">
        <v>1</v>
      </c>
      <c r="CN61">
        <v>42551</v>
      </c>
      <c r="CO61">
        <v>1</v>
      </c>
      <c r="CP61">
        <v>0</v>
      </c>
      <c r="CQ61">
        <v>0</v>
      </c>
      <c r="CR61">
        <v>1</v>
      </c>
      <c r="CS61">
        <v>1</v>
      </c>
      <c r="CT61">
        <v>42551</v>
      </c>
      <c r="CU61">
        <v>1</v>
      </c>
      <c r="CV61">
        <v>1</v>
      </c>
      <c r="CW61">
        <v>0</v>
      </c>
      <c r="CX61">
        <v>0</v>
      </c>
      <c r="CY61">
        <v>1</v>
      </c>
      <c r="CZ61" t="s">
        <v>1612</v>
      </c>
      <c r="DA61">
        <v>0</v>
      </c>
      <c r="DB61">
        <v>1</v>
      </c>
      <c r="DC61">
        <v>0</v>
      </c>
      <c r="DD61">
        <v>0</v>
      </c>
      <c r="DE61">
        <v>1</v>
      </c>
      <c r="DF61" t="s">
        <v>1612</v>
      </c>
      <c r="DG61">
        <v>0</v>
      </c>
      <c r="DH61">
        <v>0</v>
      </c>
      <c r="DI61">
        <v>0</v>
      </c>
      <c r="DJ61">
        <v>1</v>
      </c>
      <c r="DK61">
        <v>1</v>
      </c>
      <c r="DL61">
        <v>42551</v>
      </c>
      <c r="DM61">
        <v>1</v>
      </c>
      <c r="DN61">
        <v>0</v>
      </c>
      <c r="DO61">
        <v>0</v>
      </c>
      <c r="DP61">
        <v>1</v>
      </c>
      <c r="DQ61">
        <v>1</v>
      </c>
      <c r="DR61">
        <v>42551</v>
      </c>
      <c r="DS61">
        <v>1</v>
      </c>
    </row>
    <row r="62" spans="1:123">
      <c r="A62" t="s">
        <v>44</v>
      </c>
      <c r="B62" t="s">
        <v>60</v>
      </c>
      <c r="C62" t="s">
        <v>59</v>
      </c>
      <c r="D62" t="s">
        <v>317</v>
      </c>
      <c r="E62" s="106" t="s">
        <v>316</v>
      </c>
      <c r="F62" s="593">
        <v>-1354</v>
      </c>
      <c r="G62" s="593">
        <v>-369</v>
      </c>
      <c r="H62" s="593">
        <v>-25</v>
      </c>
      <c r="I62" s="593">
        <v>-643</v>
      </c>
      <c r="J62" s="593">
        <v>-1692</v>
      </c>
      <c r="K62" s="593">
        <v>-673</v>
      </c>
      <c r="L62" s="593">
        <v>-337</v>
      </c>
      <c r="M62" s="593">
        <v>-962</v>
      </c>
      <c r="N62" s="592">
        <v>503620</v>
      </c>
      <c r="O62" s="592">
        <v>452960</v>
      </c>
      <c r="P62" s="592">
        <v>464880</v>
      </c>
      <c r="Q62" s="592">
        <v>475310</v>
      </c>
      <c r="R62" s="592">
        <v>0</v>
      </c>
      <c r="S62" s="592">
        <v>0</v>
      </c>
      <c r="T62" s="592">
        <v>0</v>
      </c>
      <c r="U62" s="592">
        <v>0</v>
      </c>
      <c r="V62" s="595">
        <v>1682</v>
      </c>
      <c r="W62" s="595">
        <v>1857</v>
      </c>
      <c r="X62" s="595">
        <v>2227</v>
      </c>
      <c r="Y62" s="595">
        <v>2302</v>
      </c>
      <c r="Z62" s="595">
        <v>1627</v>
      </c>
      <c r="AA62" s="595">
        <v>1520.33</v>
      </c>
      <c r="AB62" s="595">
        <v>1520.33</v>
      </c>
      <c r="AC62" s="595">
        <v>1520.33</v>
      </c>
      <c r="AD62" s="595">
        <v>1651</v>
      </c>
      <c r="AE62" s="595">
        <v>1653</v>
      </c>
      <c r="AF62" s="595">
        <v>1587</v>
      </c>
      <c r="AG62" s="595">
        <v>2361</v>
      </c>
      <c r="AH62" s="595">
        <f t="shared" si="2"/>
        <v>-55</v>
      </c>
      <c r="AI62" s="595">
        <f t="shared" si="3"/>
        <v>-336.67000000000007</v>
      </c>
      <c r="AJ62" s="595">
        <f t="shared" si="4"/>
        <v>-706.67000000000007</v>
      </c>
      <c r="AK62" s="595">
        <f t="shared" si="5"/>
        <v>-781.67000000000007</v>
      </c>
      <c r="AL62" s="595">
        <f t="shared" si="6"/>
        <v>-31</v>
      </c>
      <c r="AM62" s="595">
        <f t="shared" si="7"/>
        <v>-204</v>
      </c>
      <c r="AN62" s="595">
        <f t="shared" si="8"/>
        <v>-640</v>
      </c>
      <c r="AO62" s="595">
        <f t="shared" si="9"/>
        <v>59</v>
      </c>
      <c r="AP62" t="s">
        <v>1193</v>
      </c>
      <c r="AQ62" t="s">
        <v>1193</v>
      </c>
      <c r="AR62" t="s">
        <v>1193</v>
      </c>
      <c r="AS62" t="s">
        <v>1196</v>
      </c>
      <c r="AT62" t="s">
        <v>1196</v>
      </c>
      <c r="AU62" t="s">
        <v>1193</v>
      </c>
      <c r="AV62" t="s">
        <v>1193</v>
      </c>
      <c r="AW62" t="s">
        <v>1196</v>
      </c>
      <c r="AX62" t="s">
        <v>1193</v>
      </c>
      <c r="AY62" s="594">
        <v>5627000</v>
      </c>
      <c r="AZ62" s="594">
        <v>5579000</v>
      </c>
      <c r="BA62" s="594">
        <v>5609000</v>
      </c>
      <c r="BB62" s="594">
        <v>5693000</v>
      </c>
      <c r="BC62" s="594">
        <v>5627000</v>
      </c>
      <c r="BD62" s="594">
        <v>5579000</v>
      </c>
      <c r="BE62" s="594">
        <v>5766000</v>
      </c>
      <c r="BF62" t="s">
        <v>1953</v>
      </c>
      <c r="BG62" s="594">
        <v>5263000</v>
      </c>
      <c r="BH62" s="594">
        <v>5312000</v>
      </c>
      <c r="BI62" s="594">
        <v>5925000</v>
      </c>
      <c r="BJ62" s="594">
        <v>6008000</v>
      </c>
      <c r="BK62" s="594">
        <v>5263000</v>
      </c>
      <c r="BL62" s="594">
        <v>5312000</v>
      </c>
      <c r="BM62" s="594">
        <v>5766000</v>
      </c>
      <c r="BN62" t="s">
        <v>1953</v>
      </c>
      <c r="BO62" t="s">
        <v>1954</v>
      </c>
      <c r="BP62">
        <v>1</v>
      </c>
      <c r="BQ62">
        <v>0</v>
      </c>
      <c r="BR62">
        <v>1</v>
      </c>
      <c r="BS62">
        <v>0</v>
      </c>
      <c r="BT62">
        <v>0</v>
      </c>
      <c r="BU62">
        <v>0</v>
      </c>
      <c r="BV62" t="s">
        <v>1612</v>
      </c>
      <c r="BW62">
        <v>0</v>
      </c>
      <c r="BX62">
        <v>1</v>
      </c>
      <c r="BY62">
        <v>0</v>
      </c>
      <c r="BZ62">
        <v>0</v>
      </c>
      <c r="CA62">
        <v>1</v>
      </c>
      <c r="CB62" t="s">
        <v>1612</v>
      </c>
      <c r="CC62">
        <v>0</v>
      </c>
      <c r="CD62">
        <v>1</v>
      </c>
      <c r="CE62">
        <v>0</v>
      </c>
      <c r="CF62">
        <v>0</v>
      </c>
      <c r="CG62">
        <v>1</v>
      </c>
      <c r="CH62" t="s">
        <v>1612</v>
      </c>
      <c r="CI62">
        <v>0</v>
      </c>
      <c r="CJ62">
        <v>0</v>
      </c>
      <c r="CK62">
        <v>0</v>
      </c>
      <c r="CL62">
        <v>1</v>
      </c>
      <c r="CM62">
        <v>1</v>
      </c>
      <c r="CN62">
        <v>42461</v>
      </c>
      <c r="CO62">
        <v>1</v>
      </c>
      <c r="CP62">
        <v>0</v>
      </c>
      <c r="CQ62">
        <v>0</v>
      </c>
      <c r="CR62">
        <v>1</v>
      </c>
      <c r="CS62">
        <v>1</v>
      </c>
      <c r="CT62">
        <v>42461</v>
      </c>
      <c r="CU62">
        <v>1</v>
      </c>
      <c r="CV62">
        <v>1</v>
      </c>
      <c r="CW62">
        <v>0</v>
      </c>
      <c r="CX62">
        <v>0</v>
      </c>
      <c r="CY62">
        <v>1</v>
      </c>
      <c r="CZ62" t="s">
        <v>1612</v>
      </c>
      <c r="DA62">
        <v>0</v>
      </c>
      <c r="DB62">
        <v>1</v>
      </c>
      <c r="DC62">
        <v>0</v>
      </c>
      <c r="DD62">
        <v>0</v>
      </c>
      <c r="DE62">
        <v>1</v>
      </c>
      <c r="DF62" t="s">
        <v>1612</v>
      </c>
      <c r="DG62">
        <v>0</v>
      </c>
      <c r="DH62">
        <v>0</v>
      </c>
      <c r="DI62">
        <v>0</v>
      </c>
      <c r="DJ62">
        <v>1</v>
      </c>
      <c r="DK62">
        <v>1</v>
      </c>
      <c r="DL62">
        <v>42461</v>
      </c>
      <c r="DM62">
        <v>1</v>
      </c>
      <c r="DN62">
        <v>1</v>
      </c>
      <c r="DO62">
        <v>0</v>
      </c>
      <c r="DP62">
        <v>0</v>
      </c>
      <c r="DQ62">
        <v>1</v>
      </c>
      <c r="DR62" t="s">
        <v>1612</v>
      </c>
      <c r="DS62">
        <v>0</v>
      </c>
    </row>
    <row r="63" spans="1:123">
      <c r="A63" t="s">
        <v>73</v>
      </c>
      <c r="B63" t="s">
        <v>72</v>
      </c>
      <c r="C63" t="s">
        <v>71</v>
      </c>
      <c r="D63" t="s">
        <v>315</v>
      </c>
      <c r="E63" s="106" t="s">
        <v>314</v>
      </c>
      <c r="F63" s="593">
        <v>-6</v>
      </c>
      <c r="G63" s="593">
        <v>32</v>
      </c>
      <c r="H63" s="593">
        <v>-23</v>
      </c>
      <c r="I63" s="593">
        <v>102</v>
      </c>
      <c r="J63" s="593">
        <v>-11.767310307018278</v>
      </c>
      <c r="K63" s="593">
        <v>37.264862391545364</v>
      </c>
      <c r="L63" s="593">
        <v>-29</v>
      </c>
      <c r="M63" s="593">
        <v>97.194704148554052</v>
      </c>
      <c r="N63" s="592">
        <v>8593.2923574572324</v>
      </c>
      <c r="O63" s="592">
        <v>0</v>
      </c>
      <c r="P63" s="592">
        <v>1095.3550365973679</v>
      </c>
      <c r="Q63" s="592">
        <v>7159.8908186545032</v>
      </c>
      <c r="R63" s="592">
        <v>0</v>
      </c>
      <c r="S63" s="592">
        <v>0</v>
      </c>
      <c r="T63" s="592">
        <v>0</v>
      </c>
      <c r="U63" s="592">
        <v>0</v>
      </c>
      <c r="V63" s="595">
        <v>13</v>
      </c>
      <c r="W63" s="595">
        <v>15</v>
      </c>
      <c r="X63" s="595">
        <v>116</v>
      </c>
      <c r="Y63" s="595">
        <v>73</v>
      </c>
      <c r="Z63" s="595">
        <v>51</v>
      </c>
      <c r="AA63" s="595">
        <v>48</v>
      </c>
      <c r="AB63" s="595">
        <v>45</v>
      </c>
      <c r="AC63" s="595">
        <v>42</v>
      </c>
      <c r="AD63" s="595">
        <v>138</v>
      </c>
      <c r="AE63" s="595">
        <v>125</v>
      </c>
      <c r="AF63" s="595">
        <v>20</v>
      </c>
      <c r="AG63" s="595">
        <v>30</v>
      </c>
      <c r="AH63" s="595">
        <f t="shared" si="2"/>
        <v>38</v>
      </c>
      <c r="AI63" s="595">
        <f t="shared" si="3"/>
        <v>33</v>
      </c>
      <c r="AJ63" s="595">
        <f t="shared" si="4"/>
        <v>-71</v>
      </c>
      <c r="AK63" s="595">
        <f t="shared" si="5"/>
        <v>-31</v>
      </c>
      <c r="AL63" s="595">
        <f t="shared" si="6"/>
        <v>125</v>
      </c>
      <c r="AM63" s="595">
        <f t="shared" si="7"/>
        <v>110</v>
      </c>
      <c r="AN63" s="595">
        <f t="shared" si="8"/>
        <v>-96</v>
      </c>
      <c r="AO63" s="595">
        <f t="shared" si="9"/>
        <v>-43</v>
      </c>
      <c r="AP63" t="s">
        <v>1193</v>
      </c>
      <c r="AQ63" t="s">
        <v>1193</v>
      </c>
      <c r="AR63" t="s">
        <v>1193</v>
      </c>
      <c r="AS63" t="s">
        <v>1193</v>
      </c>
      <c r="AT63" t="s">
        <v>1196</v>
      </c>
      <c r="AU63" t="s">
        <v>1193</v>
      </c>
      <c r="AV63" t="s">
        <v>1193</v>
      </c>
      <c r="AW63" t="s">
        <v>1193</v>
      </c>
      <c r="AX63" t="s">
        <v>1193</v>
      </c>
      <c r="AY63" s="594">
        <v>194000</v>
      </c>
      <c r="AZ63" s="594">
        <v>194000</v>
      </c>
      <c r="BA63" s="594">
        <v>194000</v>
      </c>
      <c r="BB63" s="594">
        <v>194000</v>
      </c>
      <c r="BC63" s="594">
        <v>194000</v>
      </c>
      <c r="BD63" s="594">
        <v>194000</v>
      </c>
      <c r="BE63" s="594">
        <v>194000</v>
      </c>
      <c r="BF63">
        <v>0</v>
      </c>
      <c r="BG63" s="594">
        <v>121250</v>
      </c>
      <c r="BH63" s="594">
        <v>218250</v>
      </c>
      <c r="BI63" s="594">
        <v>218250</v>
      </c>
      <c r="BJ63" s="594">
        <v>218250</v>
      </c>
      <c r="BK63" s="594">
        <v>121250</v>
      </c>
      <c r="BL63" s="594">
        <v>121250</v>
      </c>
      <c r="BM63" s="594">
        <v>217249.99999999994</v>
      </c>
      <c r="BN63" t="s">
        <v>420</v>
      </c>
      <c r="BO63" t="s">
        <v>1966</v>
      </c>
      <c r="BP63">
        <v>1</v>
      </c>
      <c r="BQ63">
        <v>0</v>
      </c>
      <c r="BR63">
        <v>1</v>
      </c>
      <c r="BS63">
        <v>0</v>
      </c>
      <c r="BT63">
        <v>0</v>
      </c>
      <c r="BU63">
        <v>0</v>
      </c>
      <c r="BV63" t="s">
        <v>1612</v>
      </c>
      <c r="BW63">
        <v>0</v>
      </c>
      <c r="BX63">
        <v>1</v>
      </c>
      <c r="BY63">
        <v>0</v>
      </c>
      <c r="BZ63">
        <v>0</v>
      </c>
      <c r="CA63">
        <v>1</v>
      </c>
      <c r="CB63" t="s">
        <v>1612</v>
      </c>
      <c r="CC63">
        <v>0</v>
      </c>
      <c r="CD63">
        <v>1</v>
      </c>
      <c r="CE63">
        <v>0</v>
      </c>
      <c r="CF63">
        <v>0</v>
      </c>
      <c r="CG63">
        <v>1</v>
      </c>
      <c r="CH63" t="s">
        <v>1612</v>
      </c>
      <c r="CI63">
        <v>0</v>
      </c>
      <c r="CJ63">
        <v>1</v>
      </c>
      <c r="CK63">
        <v>0</v>
      </c>
      <c r="CL63">
        <v>0</v>
      </c>
      <c r="CM63">
        <v>1</v>
      </c>
      <c r="CN63" t="s">
        <v>1612</v>
      </c>
      <c r="CO63">
        <v>0</v>
      </c>
      <c r="CP63">
        <v>0</v>
      </c>
      <c r="CQ63">
        <v>0</v>
      </c>
      <c r="CR63">
        <v>1</v>
      </c>
      <c r="CS63">
        <v>1</v>
      </c>
      <c r="CT63">
        <v>42461</v>
      </c>
      <c r="CU63">
        <v>1</v>
      </c>
      <c r="CV63">
        <v>1</v>
      </c>
      <c r="CW63">
        <v>0</v>
      </c>
      <c r="CX63">
        <v>0</v>
      </c>
      <c r="CY63">
        <v>1</v>
      </c>
      <c r="CZ63" t="s">
        <v>1612</v>
      </c>
      <c r="DA63">
        <v>0</v>
      </c>
      <c r="DB63">
        <v>1</v>
      </c>
      <c r="DC63">
        <v>0</v>
      </c>
      <c r="DD63">
        <v>0</v>
      </c>
      <c r="DE63">
        <v>1</v>
      </c>
      <c r="DF63" t="s">
        <v>1612</v>
      </c>
      <c r="DG63">
        <v>0</v>
      </c>
      <c r="DH63">
        <v>1</v>
      </c>
      <c r="DI63">
        <v>0</v>
      </c>
      <c r="DJ63">
        <v>0</v>
      </c>
      <c r="DK63">
        <v>1</v>
      </c>
      <c r="DL63" t="s">
        <v>1612</v>
      </c>
      <c r="DM63">
        <v>0</v>
      </c>
      <c r="DN63">
        <v>1</v>
      </c>
      <c r="DO63">
        <v>0</v>
      </c>
      <c r="DP63">
        <v>0</v>
      </c>
      <c r="DQ63">
        <v>1</v>
      </c>
      <c r="DR63" t="s">
        <v>1612</v>
      </c>
      <c r="DS63">
        <v>0</v>
      </c>
    </row>
    <row r="64" spans="1:123">
      <c r="A64" t="s">
        <v>56</v>
      </c>
      <c r="B64" t="s">
        <v>65</v>
      </c>
      <c r="C64" t="s">
        <v>97</v>
      </c>
      <c r="D64" t="s">
        <v>313</v>
      </c>
      <c r="E64" s="106" t="s">
        <v>312</v>
      </c>
      <c r="F64" s="593">
        <v>-193</v>
      </c>
      <c r="G64" s="593">
        <v>79</v>
      </c>
      <c r="H64" s="593">
        <v>-648</v>
      </c>
      <c r="I64" s="593">
        <v>-3</v>
      </c>
      <c r="J64" s="593">
        <v>-658.11499999999978</v>
      </c>
      <c r="K64" s="593">
        <v>-380</v>
      </c>
      <c r="L64" s="593">
        <v>-1086</v>
      </c>
      <c r="M64" s="593">
        <v>-483</v>
      </c>
      <c r="N64" s="592">
        <v>395347.74999999983</v>
      </c>
      <c r="O64" s="592">
        <v>390149.99999999854</v>
      </c>
      <c r="P64" s="592">
        <v>372300</v>
      </c>
      <c r="Q64" s="592">
        <v>408000</v>
      </c>
      <c r="R64" s="592">
        <v>0</v>
      </c>
      <c r="S64" s="592">
        <v>785498</v>
      </c>
      <c r="T64" s="592">
        <v>0</v>
      </c>
      <c r="U64" s="592">
        <v>0</v>
      </c>
      <c r="V64" s="595">
        <v>6876</v>
      </c>
      <c r="W64" s="595">
        <v>7669</v>
      </c>
      <c r="X64" s="595">
        <v>9362</v>
      </c>
      <c r="Y64" s="595">
        <v>11415</v>
      </c>
      <c r="Z64" s="595">
        <v>4113.1499999999996</v>
      </c>
      <c r="AA64" s="595">
        <v>3573</v>
      </c>
      <c r="AB64" s="595">
        <v>3516</v>
      </c>
      <c r="AC64" s="595">
        <v>3459.7500000000005</v>
      </c>
      <c r="AD64" s="595">
        <v>5993</v>
      </c>
      <c r="AE64" s="595">
        <v>5941</v>
      </c>
      <c r="AF64" s="595">
        <v>5672</v>
      </c>
      <c r="AG64" s="595">
        <v>5531</v>
      </c>
      <c r="AH64" s="595">
        <f t="shared" si="2"/>
        <v>-2762.8500000000004</v>
      </c>
      <c r="AI64" s="595">
        <f t="shared" si="3"/>
        <v>-4096</v>
      </c>
      <c r="AJ64" s="595">
        <f t="shared" si="4"/>
        <v>-5846</v>
      </c>
      <c r="AK64" s="595">
        <f t="shared" si="5"/>
        <v>-7955.25</v>
      </c>
      <c r="AL64" s="595">
        <f t="shared" si="6"/>
        <v>-883</v>
      </c>
      <c r="AM64" s="595">
        <f t="shared" si="7"/>
        <v>-1728</v>
      </c>
      <c r="AN64" s="595">
        <f>AF64-X64</f>
        <v>-3690</v>
      </c>
      <c r="AO64" s="595">
        <f t="shared" si="9"/>
        <v>-5884</v>
      </c>
      <c r="AP64" t="s">
        <v>1193</v>
      </c>
      <c r="AQ64" t="s">
        <v>1193</v>
      </c>
      <c r="AR64" t="s">
        <v>1193</v>
      </c>
      <c r="AS64" t="s">
        <v>1196</v>
      </c>
      <c r="AT64" t="s">
        <v>1196</v>
      </c>
      <c r="AU64" t="s">
        <v>1193</v>
      </c>
      <c r="AV64" t="s">
        <v>1193</v>
      </c>
      <c r="AW64" t="s">
        <v>1196</v>
      </c>
      <c r="AX64" t="s">
        <v>1193</v>
      </c>
      <c r="AY64" s="594">
        <v>11128000</v>
      </c>
      <c r="AZ64" s="594">
        <v>8462000</v>
      </c>
      <c r="BA64" s="594">
        <v>10930000</v>
      </c>
      <c r="BB64" s="594">
        <v>10930000</v>
      </c>
      <c r="BC64" s="594">
        <v>11228000</v>
      </c>
      <c r="BD64" s="594">
        <v>8462000</v>
      </c>
      <c r="BE64" s="594">
        <v>10930000</v>
      </c>
      <c r="BF64" t="s">
        <v>1984</v>
      </c>
      <c r="BG64" s="594">
        <v>11228000</v>
      </c>
      <c r="BH64" s="594">
        <v>8462000</v>
      </c>
      <c r="BI64" s="594">
        <v>10930000</v>
      </c>
      <c r="BJ64" s="594">
        <v>10930000</v>
      </c>
      <c r="BK64" s="594">
        <v>11228000</v>
      </c>
      <c r="BL64" s="594">
        <v>7626000</v>
      </c>
      <c r="BM64" s="594">
        <v>10979000</v>
      </c>
      <c r="BN64" t="s">
        <v>1985</v>
      </c>
      <c r="BO64" t="s">
        <v>1986</v>
      </c>
      <c r="BP64">
        <v>1</v>
      </c>
      <c r="BQ64">
        <v>0</v>
      </c>
      <c r="BR64">
        <v>1</v>
      </c>
      <c r="BS64">
        <v>0</v>
      </c>
      <c r="BT64">
        <v>0</v>
      </c>
      <c r="BU64">
        <v>0</v>
      </c>
      <c r="BV64" t="s">
        <v>1612</v>
      </c>
      <c r="BW64">
        <v>0</v>
      </c>
      <c r="BX64">
        <v>1</v>
      </c>
      <c r="BY64">
        <v>0</v>
      </c>
      <c r="BZ64">
        <v>0</v>
      </c>
      <c r="CA64">
        <v>1</v>
      </c>
      <c r="CB64" t="s">
        <v>1612</v>
      </c>
      <c r="CC64">
        <v>0</v>
      </c>
      <c r="CD64">
        <v>1</v>
      </c>
      <c r="CE64">
        <v>0</v>
      </c>
      <c r="CF64">
        <v>0</v>
      </c>
      <c r="CG64">
        <v>1</v>
      </c>
      <c r="CH64" t="s">
        <v>1612</v>
      </c>
      <c r="CI64">
        <v>0</v>
      </c>
      <c r="CJ64">
        <v>0</v>
      </c>
      <c r="CK64">
        <v>0</v>
      </c>
      <c r="CL64">
        <v>1</v>
      </c>
      <c r="CM64">
        <v>1</v>
      </c>
      <c r="CN64">
        <v>42825</v>
      </c>
      <c r="CO64">
        <v>1</v>
      </c>
      <c r="CP64">
        <v>0</v>
      </c>
      <c r="CQ64">
        <v>0</v>
      </c>
      <c r="CR64">
        <v>1</v>
      </c>
      <c r="CS64">
        <v>1</v>
      </c>
      <c r="CT64">
        <v>42461</v>
      </c>
      <c r="CU64">
        <v>1</v>
      </c>
      <c r="CV64">
        <v>1</v>
      </c>
      <c r="CW64">
        <v>0</v>
      </c>
      <c r="CX64">
        <v>0</v>
      </c>
      <c r="CY64">
        <v>1</v>
      </c>
      <c r="CZ64" t="s">
        <v>1612</v>
      </c>
      <c r="DA64">
        <v>0</v>
      </c>
      <c r="DB64">
        <v>1</v>
      </c>
      <c r="DC64">
        <v>0</v>
      </c>
      <c r="DD64">
        <v>0</v>
      </c>
      <c r="DE64">
        <v>1</v>
      </c>
      <c r="DF64" t="s">
        <v>1612</v>
      </c>
      <c r="DG64">
        <v>0</v>
      </c>
      <c r="DH64">
        <v>0</v>
      </c>
      <c r="DI64">
        <v>0</v>
      </c>
      <c r="DJ64">
        <v>1</v>
      </c>
      <c r="DK64">
        <v>1</v>
      </c>
      <c r="DL64">
        <v>42825</v>
      </c>
      <c r="DM64">
        <v>1</v>
      </c>
      <c r="DN64">
        <v>1</v>
      </c>
      <c r="DO64">
        <v>0</v>
      </c>
      <c r="DP64">
        <v>0</v>
      </c>
      <c r="DQ64">
        <v>1</v>
      </c>
      <c r="DR64" t="s">
        <v>1612</v>
      </c>
      <c r="DS64">
        <v>0</v>
      </c>
    </row>
    <row r="65" spans="1:123">
      <c r="A65" t="s">
        <v>44</v>
      </c>
      <c r="B65" t="s">
        <v>116</v>
      </c>
      <c r="C65" t="s">
        <v>115</v>
      </c>
      <c r="D65" t="s">
        <v>311</v>
      </c>
      <c r="E65" s="106" t="s">
        <v>310</v>
      </c>
      <c r="F65" s="593">
        <v>-217</v>
      </c>
      <c r="G65" s="593">
        <v>28</v>
      </c>
      <c r="H65" s="593">
        <v>975</v>
      </c>
      <c r="I65" s="593">
        <v>922</v>
      </c>
      <c r="J65" s="593">
        <v>-757.19000000000051</v>
      </c>
      <c r="K65" s="593">
        <v>-516.4950000000008</v>
      </c>
      <c r="L65" s="593">
        <v>408.76999999999862</v>
      </c>
      <c r="M65" s="593">
        <v>352.82999999999993</v>
      </c>
      <c r="N65" s="592">
        <v>804883.10000000068</v>
      </c>
      <c r="O65" s="592">
        <v>811297.55000000109</v>
      </c>
      <c r="P65" s="592">
        <v>843682.69999999925</v>
      </c>
      <c r="Q65" s="592">
        <v>848063.29999999749</v>
      </c>
      <c r="R65" s="592">
        <v>810560</v>
      </c>
      <c r="S65" s="592">
        <v>810560</v>
      </c>
      <c r="T65" s="592">
        <v>0</v>
      </c>
      <c r="U65" s="592">
        <v>923800</v>
      </c>
      <c r="V65" s="595">
        <v>1897</v>
      </c>
      <c r="W65" s="595">
        <v>1828</v>
      </c>
      <c r="X65" s="595">
        <v>1632</v>
      </c>
      <c r="Y65" s="595">
        <v>1515</v>
      </c>
      <c r="Z65" s="595">
        <v>3390</v>
      </c>
      <c r="AA65" s="595">
        <v>3390</v>
      </c>
      <c r="AB65" s="595">
        <v>3385</v>
      </c>
      <c r="AC65" s="595">
        <v>3385</v>
      </c>
      <c r="AD65" s="595">
        <v>3529</v>
      </c>
      <c r="AE65" s="595">
        <v>2380</v>
      </c>
      <c r="AF65" s="595">
        <v>3234</v>
      </c>
      <c r="AG65" s="595">
        <v>3647</v>
      </c>
      <c r="AH65" s="595">
        <f t="shared" si="2"/>
        <v>1493</v>
      </c>
      <c r="AI65" s="595">
        <f t="shared" si="3"/>
        <v>1562</v>
      </c>
      <c r="AJ65" s="595">
        <f t="shared" si="4"/>
        <v>1753</v>
      </c>
      <c r="AK65" s="595">
        <f t="shared" si="5"/>
        <v>1870</v>
      </c>
      <c r="AL65" s="595">
        <f t="shared" si="6"/>
        <v>1632</v>
      </c>
      <c r="AM65" s="595">
        <f t="shared" si="7"/>
        <v>552</v>
      </c>
      <c r="AN65" s="595">
        <f t="shared" si="8"/>
        <v>1602</v>
      </c>
      <c r="AO65" s="595">
        <f t="shared" si="9"/>
        <v>2132</v>
      </c>
      <c r="AP65" t="s">
        <v>1193</v>
      </c>
      <c r="AQ65" t="s">
        <v>1193</v>
      </c>
      <c r="AR65" t="s">
        <v>1193</v>
      </c>
      <c r="AS65" t="s">
        <v>1193</v>
      </c>
      <c r="AT65" t="s">
        <v>1193</v>
      </c>
      <c r="AU65" t="s">
        <v>1193</v>
      </c>
      <c r="AV65" t="s">
        <v>1193</v>
      </c>
      <c r="AW65" t="s">
        <v>1193</v>
      </c>
      <c r="AX65" t="s">
        <v>1193</v>
      </c>
      <c r="AY65" s="594">
        <v>10933750</v>
      </c>
      <c r="AZ65" s="594">
        <v>10933750</v>
      </c>
      <c r="BA65" s="594">
        <v>10933750</v>
      </c>
      <c r="BB65" s="594">
        <v>10170743</v>
      </c>
      <c r="BC65" s="594">
        <v>10933750</v>
      </c>
      <c r="BD65" s="594">
        <v>10933750</v>
      </c>
      <c r="BE65" s="594">
        <v>10933750</v>
      </c>
      <c r="BF65" t="s">
        <v>1998</v>
      </c>
      <c r="BG65" s="594">
        <v>10933750</v>
      </c>
      <c r="BH65" s="594">
        <v>10933750</v>
      </c>
      <c r="BI65" s="594">
        <v>10933750</v>
      </c>
      <c r="BJ65" s="594">
        <v>10933750</v>
      </c>
      <c r="BK65" s="594">
        <v>10933750</v>
      </c>
      <c r="BL65" s="594">
        <v>10933750</v>
      </c>
      <c r="BM65" s="594">
        <v>10933750</v>
      </c>
      <c r="BN65">
        <v>0</v>
      </c>
      <c r="BO65" t="s">
        <v>1999</v>
      </c>
      <c r="BP65">
        <v>1</v>
      </c>
      <c r="BQ65">
        <v>0</v>
      </c>
      <c r="BR65">
        <v>1</v>
      </c>
      <c r="BS65">
        <v>0</v>
      </c>
      <c r="BT65">
        <v>0</v>
      </c>
      <c r="BU65">
        <v>0</v>
      </c>
      <c r="BV65" t="s">
        <v>1612</v>
      </c>
      <c r="BW65">
        <v>0</v>
      </c>
      <c r="BX65">
        <v>1</v>
      </c>
      <c r="BY65">
        <v>0</v>
      </c>
      <c r="BZ65">
        <v>0</v>
      </c>
      <c r="CA65">
        <v>1</v>
      </c>
      <c r="CB65" t="s">
        <v>1612</v>
      </c>
      <c r="CC65">
        <v>0</v>
      </c>
      <c r="CD65">
        <v>1</v>
      </c>
      <c r="CE65">
        <v>0</v>
      </c>
      <c r="CF65">
        <v>0</v>
      </c>
      <c r="CG65">
        <v>1</v>
      </c>
      <c r="CH65" t="s">
        <v>1612</v>
      </c>
      <c r="CI65">
        <v>0</v>
      </c>
      <c r="CJ65">
        <v>1</v>
      </c>
      <c r="CK65">
        <v>0</v>
      </c>
      <c r="CL65">
        <v>0</v>
      </c>
      <c r="CM65">
        <v>1</v>
      </c>
      <c r="CN65" t="s">
        <v>1612</v>
      </c>
      <c r="CO65">
        <v>0</v>
      </c>
      <c r="CP65">
        <v>1</v>
      </c>
      <c r="CQ65">
        <v>0</v>
      </c>
      <c r="CR65">
        <v>0</v>
      </c>
      <c r="CS65">
        <v>1</v>
      </c>
      <c r="CT65" t="s">
        <v>1612</v>
      </c>
      <c r="CU65">
        <v>0</v>
      </c>
      <c r="CV65">
        <v>1</v>
      </c>
      <c r="CW65">
        <v>0</v>
      </c>
      <c r="CX65">
        <v>0</v>
      </c>
      <c r="CY65">
        <v>1</v>
      </c>
      <c r="CZ65" t="s">
        <v>1612</v>
      </c>
      <c r="DA65">
        <v>0</v>
      </c>
      <c r="DB65">
        <v>1</v>
      </c>
      <c r="DC65">
        <v>0</v>
      </c>
      <c r="DD65">
        <v>0</v>
      </c>
      <c r="DE65">
        <v>1</v>
      </c>
      <c r="DF65" t="s">
        <v>1612</v>
      </c>
      <c r="DG65">
        <v>0</v>
      </c>
      <c r="DH65">
        <v>1</v>
      </c>
      <c r="DI65">
        <v>0</v>
      </c>
      <c r="DJ65">
        <v>0</v>
      </c>
      <c r="DK65">
        <v>1</v>
      </c>
      <c r="DL65" t="s">
        <v>1612</v>
      </c>
      <c r="DM65">
        <v>0</v>
      </c>
      <c r="DN65">
        <v>1</v>
      </c>
      <c r="DO65">
        <v>0</v>
      </c>
      <c r="DP65">
        <v>0</v>
      </c>
      <c r="DQ65">
        <v>1</v>
      </c>
      <c r="DR65" t="s">
        <v>1612</v>
      </c>
      <c r="DS65">
        <v>0</v>
      </c>
    </row>
    <row r="66" spans="1:123">
      <c r="A66" t="s">
        <v>49</v>
      </c>
      <c r="B66" t="s">
        <v>48</v>
      </c>
      <c r="C66" t="s">
        <v>47</v>
      </c>
      <c r="D66" t="s">
        <v>309</v>
      </c>
      <c r="E66" s="106" t="s">
        <v>308</v>
      </c>
      <c r="F66" s="593">
        <v>732</v>
      </c>
      <c r="G66" s="593">
        <v>929</v>
      </c>
      <c r="H66" s="593">
        <v>-273</v>
      </c>
      <c r="I66" s="593">
        <v>-690</v>
      </c>
      <c r="J66" s="593">
        <v>879</v>
      </c>
      <c r="K66" s="593">
        <v>887.55999999999949</v>
      </c>
      <c r="L66" s="593">
        <v>-1048.5110000000004</v>
      </c>
      <c r="M66" s="593">
        <v>-1128.5249999999996</v>
      </c>
      <c r="N66" s="592">
        <v>0</v>
      </c>
      <c r="O66" s="592">
        <v>0</v>
      </c>
      <c r="P66" s="592">
        <v>998226.99000000127</v>
      </c>
      <c r="Q66" s="592">
        <v>653402.25000000221</v>
      </c>
      <c r="R66" s="592">
        <v>0</v>
      </c>
      <c r="S66" s="592">
        <v>0</v>
      </c>
      <c r="T66" s="592">
        <v>0</v>
      </c>
      <c r="U66" s="592">
        <v>0</v>
      </c>
      <c r="V66" s="595">
        <v>6317</v>
      </c>
      <c r="W66" s="595">
        <v>6705</v>
      </c>
      <c r="X66" s="595">
        <v>4148</v>
      </c>
      <c r="Y66" s="595">
        <v>4561</v>
      </c>
      <c r="Z66" s="595">
        <v>4188</v>
      </c>
      <c r="AA66" s="595">
        <v>4055.0000000000005</v>
      </c>
      <c r="AB66" s="595">
        <v>3974</v>
      </c>
      <c r="AC66" s="595">
        <v>3875</v>
      </c>
      <c r="AD66" s="595">
        <v>4055</v>
      </c>
      <c r="AE66" s="595">
        <v>4556</v>
      </c>
      <c r="AF66" s="595">
        <v>5805</v>
      </c>
      <c r="AG66" s="595">
        <v>6435</v>
      </c>
      <c r="AH66" s="595">
        <f t="shared" si="2"/>
        <v>-2129</v>
      </c>
      <c r="AI66" s="595">
        <f t="shared" si="3"/>
        <v>-2649.9999999999995</v>
      </c>
      <c r="AJ66" s="595">
        <f t="shared" si="4"/>
        <v>-174</v>
      </c>
      <c r="AK66" s="595">
        <f t="shared" si="5"/>
        <v>-686</v>
      </c>
      <c r="AL66" s="595">
        <f t="shared" si="6"/>
        <v>-2262</v>
      </c>
      <c r="AM66" s="595">
        <f t="shared" si="7"/>
        <v>-2149</v>
      </c>
      <c r="AN66" s="595">
        <f t="shared" si="8"/>
        <v>1657</v>
      </c>
      <c r="AO66" s="595">
        <f t="shared" si="9"/>
        <v>1874</v>
      </c>
      <c r="AP66" t="s">
        <v>1193</v>
      </c>
      <c r="AQ66" t="s">
        <v>1193</v>
      </c>
      <c r="AR66" t="s">
        <v>1193</v>
      </c>
      <c r="AS66" t="s">
        <v>1196</v>
      </c>
      <c r="AT66" t="s">
        <v>1193</v>
      </c>
      <c r="AU66" t="s">
        <v>1193</v>
      </c>
      <c r="AV66" t="s">
        <v>1193</v>
      </c>
      <c r="AW66" t="s">
        <v>1193</v>
      </c>
      <c r="AX66" t="s">
        <v>1193</v>
      </c>
      <c r="AY66" s="594">
        <v>12994750</v>
      </c>
      <c r="AZ66" s="594">
        <v>12994750</v>
      </c>
      <c r="BA66" s="594">
        <v>12994750</v>
      </c>
      <c r="BB66" s="594">
        <v>12994750</v>
      </c>
      <c r="BC66" s="594">
        <v>12994750</v>
      </c>
      <c r="BD66" s="594">
        <v>12994750</v>
      </c>
      <c r="BE66" s="594">
        <v>12994750</v>
      </c>
      <c r="BF66" t="s">
        <v>1921</v>
      </c>
      <c r="BG66" s="594">
        <v>12994750</v>
      </c>
      <c r="BH66" s="594">
        <v>12994750</v>
      </c>
      <c r="BI66" s="594">
        <v>12994750</v>
      </c>
      <c r="BJ66" s="594">
        <v>11792750</v>
      </c>
      <c r="BK66" s="594">
        <v>10623777</v>
      </c>
      <c r="BL66" s="594">
        <v>13981223</v>
      </c>
      <c r="BM66" s="594">
        <v>12837000</v>
      </c>
      <c r="BN66" t="s">
        <v>2011</v>
      </c>
      <c r="BO66" t="s">
        <v>2012</v>
      </c>
      <c r="BP66">
        <v>1</v>
      </c>
      <c r="BQ66">
        <v>0</v>
      </c>
      <c r="BR66">
        <v>1</v>
      </c>
      <c r="BS66">
        <v>0</v>
      </c>
      <c r="BT66">
        <v>0</v>
      </c>
      <c r="BU66">
        <v>0</v>
      </c>
      <c r="BV66" t="s">
        <v>1612</v>
      </c>
      <c r="BW66">
        <v>0</v>
      </c>
      <c r="BX66">
        <v>1</v>
      </c>
      <c r="BY66">
        <v>0</v>
      </c>
      <c r="BZ66">
        <v>0</v>
      </c>
      <c r="CA66">
        <v>1</v>
      </c>
      <c r="CB66" t="s">
        <v>1612</v>
      </c>
      <c r="CC66">
        <v>0</v>
      </c>
      <c r="CD66">
        <v>1</v>
      </c>
      <c r="CE66">
        <v>0</v>
      </c>
      <c r="CF66">
        <v>0</v>
      </c>
      <c r="CG66">
        <v>1</v>
      </c>
      <c r="CH66" t="s">
        <v>1612</v>
      </c>
      <c r="CI66">
        <v>0</v>
      </c>
      <c r="CJ66">
        <v>0</v>
      </c>
      <c r="CK66">
        <v>0</v>
      </c>
      <c r="CL66">
        <v>1</v>
      </c>
      <c r="CM66">
        <v>1</v>
      </c>
      <c r="CN66">
        <v>42461</v>
      </c>
      <c r="CO66">
        <v>1</v>
      </c>
      <c r="CP66">
        <v>1</v>
      </c>
      <c r="CQ66">
        <v>0</v>
      </c>
      <c r="CR66">
        <v>0</v>
      </c>
      <c r="CS66">
        <v>1</v>
      </c>
      <c r="CT66" t="s">
        <v>1612</v>
      </c>
      <c r="CU66">
        <v>0</v>
      </c>
      <c r="CV66">
        <v>1</v>
      </c>
      <c r="CW66">
        <v>0</v>
      </c>
      <c r="CX66">
        <v>0</v>
      </c>
      <c r="CY66">
        <v>1</v>
      </c>
      <c r="CZ66" t="s">
        <v>1612</v>
      </c>
      <c r="DA66">
        <v>0</v>
      </c>
      <c r="DB66">
        <v>1</v>
      </c>
      <c r="DC66">
        <v>0</v>
      </c>
      <c r="DD66">
        <v>0</v>
      </c>
      <c r="DE66">
        <v>1</v>
      </c>
      <c r="DF66" t="s">
        <v>1612</v>
      </c>
      <c r="DG66">
        <v>0</v>
      </c>
      <c r="DH66">
        <v>1</v>
      </c>
      <c r="DI66">
        <v>0</v>
      </c>
      <c r="DJ66">
        <v>0</v>
      </c>
      <c r="DK66">
        <v>1</v>
      </c>
      <c r="DL66" t="s">
        <v>1612</v>
      </c>
      <c r="DM66">
        <v>0</v>
      </c>
      <c r="DN66">
        <v>1</v>
      </c>
      <c r="DO66">
        <v>0</v>
      </c>
      <c r="DP66">
        <v>0</v>
      </c>
      <c r="DQ66">
        <v>1</v>
      </c>
      <c r="DR66" t="s">
        <v>1612</v>
      </c>
      <c r="DS66">
        <v>0</v>
      </c>
    </row>
    <row r="67" spans="1:123">
      <c r="A67" t="s">
        <v>73</v>
      </c>
      <c r="B67" t="s">
        <v>72</v>
      </c>
      <c r="C67" t="s">
        <v>71</v>
      </c>
      <c r="D67" t="s">
        <v>307</v>
      </c>
      <c r="E67" s="106" t="s">
        <v>306</v>
      </c>
      <c r="F67" s="593">
        <v>-196.40999999999985</v>
      </c>
      <c r="G67" s="593">
        <v>-130.4330000000009</v>
      </c>
      <c r="H67" s="593">
        <v>-333.05999999999949</v>
      </c>
      <c r="I67" s="593">
        <v>541.53900000000067</v>
      </c>
      <c r="J67" s="593">
        <v>-355.56532499999958</v>
      </c>
      <c r="K67" s="593">
        <v>-293.73542249999991</v>
      </c>
      <c r="L67" s="593">
        <v>-492.43145000000004</v>
      </c>
      <c r="M67" s="593">
        <v>365.8645675000007</v>
      </c>
      <c r="N67" s="592">
        <v>237141.43424999958</v>
      </c>
      <c r="O67" s="592">
        <v>243320.60952499579</v>
      </c>
      <c r="P67" s="592">
        <v>237463.46050000354</v>
      </c>
      <c r="Q67" s="592">
        <v>261754.90442498913</v>
      </c>
      <c r="R67" s="592">
        <v>0</v>
      </c>
      <c r="S67" s="592">
        <v>0</v>
      </c>
      <c r="T67" s="592">
        <v>0</v>
      </c>
      <c r="U67" s="592">
        <v>0</v>
      </c>
      <c r="V67" s="595">
        <v>1075</v>
      </c>
      <c r="W67" s="595">
        <v>1418</v>
      </c>
      <c r="X67" s="595">
        <v>1255</v>
      </c>
      <c r="Y67" s="595">
        <v>1632</v>
      </c>
      <c r="Z67" s="595">
        <v>1324</v>
      </c>
      <c r="AA67" s="595">
        <v>1359</v>
      </c>
      <c r="AB67" s="595">
        <v>969</v>
      </c>
      <c r="AC67" s="595">
        <v>1430</v>
      </c>
      <c r="AD67" s="595">
        <v>1409</v>
      </c>
      <c r="AE67" s="595">
        <v>1119</v>
      </c>
      <c r="AF67" s="595">
        <v>1346</v>
      </c>
      <c r="AG67" s="595">
        <v>1004</v>
      </c>
      <c r="AH67" s="595">
        <f t="shared" si="2"/>
        <v>249</v>
      </c>
      <c r="AI67" s="595">
        <f t="shared" si="3"/>
        <v>-59</v>
      </c>
      <c r="AJ67" s="595">
        <f t="shared" si="4"/>
        <v>-286</v>
      </c>
      <c r="AK67" s="595">
        <f t="shared" si="5"/>
        <v>-202</v>
      </c>
      <c r="AL67" s="595">
        <f t="shared" si="6"/>
        <v>334</v>
      </c>
      <c r="AM67" s="595">
        <f t="shared" si="7"/>
        <v>-299</v>
      </c>
      <c r="AN67" s="595">
        <f t="shared" si="8"/>
        <v>91</v>
      </c>
      <c r="AO67" s="595">
        <f t="shared" si="9"/>
        <v>-628</v>
      </c>
      <c r="AP67" t="s">
        <v>1193</v>
      </c>
      <c r="AQ67" t="s">
        <v>1193</v>
      </c>
      <c r="AR67" t="s">
        <v>1193</v>
      </c>
      <c r="AS67" t="s">
        <v>1193</v>
      </c>
      <c r="AT67" t="s">
        <v>1196</v>
      </c>
      <c r="AU67" t="s">
        <v>1193</v>
      </c>
      <c r="AV67" t="s">
        <v>1193</v>
      </c>
      <c r="AW67" t="s">
        <v>1193</v>
      </c>
      <c r="AX67" t="s">
        <v>1193</v>
      </c>
      <c r="AY67" s="594">
        <v>5847000</v>
      </c>
      <c r="AZ67" s="594">
        <v>5847000</v>
      </c>
      <c r="BA67" s="594">
        <v>5847000</v>
      </c>
      <c r="BB67" s="594">
        <v>5847000</v>
      </c>
      <c r="BC67" s="594">
        <v>5847000</v>
      </c>
      <c r="BD67" s="594">
        <v>5847000</v>
      </c>
      <c r="BE67" s="594">
        <v>5847000</v>
      </c>
      <c r="BF67">
        <v>0</v>
      </c>
      <c r="BG67" s="594">
        <v>5546000</v>
      </c>
      <c r="BH67" s="594">
        <v>4928000</v>
      </c>
      <c r="BI67" s="594">
        <v>7290000</v>
      </c>
      <c r="BJ67" s="594">
        <v>5624000</v>
      </c>
      <c r="BK67" s="594">
        <v>5546000</v>
      </c>
      <c r="BL67" s="594">
        <v>4928000</v>
      </c>
      <c r="BM67" s="594">
        <v>7290000</v>
      </c>
      <c r="BN67" t="s">
        <v>2024</v>
      </c>
      <c r="BO67" t="s">
        <v>2025</v>
      </c>
      <c r="BP67">
        <v>1</v>
      </c>
      <c r="BQ67">
        <v>0</v>
      </c>
      <c r="BR67">
        <v>1</v>
      </c>
      <c r="BS67">
        <v>0</v>
      </c>
      <c r="BT67">
        <v>0</v>
      </c>
      <c r="BU67">
        <v>0</v>
      </c>
      <c r="BV67" t="s">
        <v>1612</v>
      </c>
      <c r="BW67">
        <v>0</v>
      </c>
      <c r="BX67">
        <v>1</v>
      </c>
      <c r="BY67">
        <v>0</v>
      </c>
      <c r="BZ67">
        <v>0</v>
      </c>
      <c r="CA67">
        <v>1</v>
      </c>
      <c r="CB67" t="s">
        <v>1612</v>
      </c>
      <c r="CC67">
        <v>0</v>
      </c>
      <c r="CD67">
        <v>1</v>
      </c>
      <c r="CE67">
        <v>0</v>
      </c>
      <c r="CF67">
        <v>0</v>
      </c>
      <c r="CG67">
        <v>1</v>
      </c>
      <c r="CH67" t="s">
        <v>1612</v>
      </c>
      <c r="CI67">
        <v>0</v>
      </c>
      <c r="CJ67">
        <v>1</v>
      </c>
      <c r="CK67">
        <v>0</v>
      </c>
      <c r="CL67">
        <v>0</v>
      </c>
      <c r="CM67">
        <v>1</v>
      </c>
      <c r="CN67" t="s">
        <v>1612</v>
      </c>
      <c r="CO67">
        <v>0</v>
      </c>
      <c r="CP67">
        <v>0</v>
      </c>
      <c r="CQ67">
        <v>0</v>
      </c>
      <c r="CR67">
        <v>1</v>
      </c>
      <c r="CS67">
        <v>1</v>
      </c>
      <c r="CT67">
        <v>42460</v>
      </c>
      <c r="CU67">
        <v>1</v>
      </c>
      <c r="CV67">
        <v>1</v>
      </c>
      <c r="CW67">
        <v>0</v>
      </c>
      <c r="CX67">
        <v>0</v>
      </c>
      <c r="CY67">
        <v>1</v>
      </c>
      <c r="CZ67" t="s">
        <v>1612</v>
      </c>
      <c r="DA67">
        <v>0</v>
      </c>
      <c r="DB67">
        <v>1</v>
      </c>
      <c r="DC67">
        <v>0</v>
      </c>
      <c r="DD67">
        <v>0</v>
      </c>
      <c r="DE67">
        <v>1</v>
      </c>
      <c r="DF67" t="s">
        <v>1612</v>
      </c>
      <c r="DG67">
        <v>0</v>
      </c>
      <c r="DH67">
        <v>1</v>
      </c>
      <c r="DI67">
        <v>0</v>
      </c>
      <c r="DJ67">
        <v>0</v>
      </c>
      <c r="DK67">
        <v>1</v>
      </c>
      <c r="DL67" t="s">
        <v>1612</v>
      </c>
      <c r="DM67">
        <v>0</v>
      </c>
      <c r="DN67">
        <v>1</v>
      </c>
      <c r="DO67">
        <v>0</v>
      </c>
      <c r="DP67">
        <v>0</v>
      </c>
      <c r="DQ67">
        <v>1</v>
      </c>
      <c r="DR67" t="s">
        <v>1612</v>
      </c>
      <c r="DS67">
        <v>0</v>
      </c>
    </row>
    <row r="68" spans="1:123">
      <c r="A68" t="s">
        <v>44</v>
      </c>
      <c r="B68" t="s">
        <v>60</v>
      </c>
      <c r="C68" t="s">
        <v>115</v>
      </c>
      <c r="D68" t="s">
        <v>305</v>
      </c>
      <c r="E68" s="106" t="s">
        <v>304</v>
      </c>
      <c r="F68" s="593">
        <v>693</v>
      </c>
      <c r="G68" s="593">
        <v>356</v>
      </c>
      <c r="H68" s="593">
        <v>545</v>
      </c>
      <c r="I68" s="593">
        <v>1105</v>
      </c>
      <c r="J68" s="593">
        <v>263</v>
      </c>
      <c r="K68" s="593">
        <v>248</v>
      </c>
      <c r="L68" s="593">
        <v>367</v>
      </c>
      <c r="M68" s="593">
        <v>755</v>
      </c>
      <c r="N68" s="592">
        <v>640700</v>
      </c>
      <c r="O68" s="592">
        <v>160920</v>
      </c>
      <c r="P68" s="592">
        <v>265220</v>
      </c>
      <c r="Q68" s="592">
        <v>521500</v>
      </c>
      <c r="R68" s="592">
        <v>640700</v>
      </c>
      <c r="S68" s="592">
        <v>160920</v>
      </c>
      <c r="T68" s="592">
        <v>265220</v>
      </c>
      <c r="U68" s="592">
        <v>521500</v>
      </c>
      <c r="V68" s="595">
        <v>3365</v>
      </c>
      <c r="W68" s="595">
        <v>4209</v>
      </c>
      <c r="X68" s="595">
        <v>6348</v>
      </c>
      <c r="Y68" s="595">
        <v>9948</v>
      </c>
      <c r="Z68" s="595">
        <v>5685</v>
      </c>
      <c r="AA68" s="595">
        <v>5385</v>
      </c>
      <c r="AB68" s="595">
        <v>5425</v>
      </c>
      <c r="AC68" s="595">
        <v>5197</v>
      </c>
      <c r="AD68" s="595">
        <v>2585</v>
      </c>
      <c r="AE68" s="595">
        <v>3095</v>
      </c>
      <c r="AF68" s="595">
        <v>3356</v>
      </c>
      <c r="AG68" s="595">
        <v>3690</v>
      </c>
      <c r="AH68" s="595">
        <f t="shared" si="2"/>
        <v>2320</v>
      </c>
      <c r="AI68" s="595">
        <f t="shared" si="3"/>
        <v>1176</v>
      </c>
      <c r="AJ68" s="595">
        <f t="shared" si="4"/>
        <v>-923</v>
      </c>
      <c r="AK68" s="595">
        <f t="shared" si="5"/>
        <v>-4751</v>
      </c>
      <c r="AL68" s="595">
        <f t="shared" si="6"/>
        <v>-780</v>
      </c>
      <c r="AM68" s="595">
        <f t="shared" si="7"/>
        <v>-1114</v>
      </c>
      <c r="AN68" s="595">
        <f t="shared" si="8"/>
        <v>-2992</v>
      </c>
      <c r="AO68" s="595">
        <f t="shared" si="9"/>
        <v>-6258</v>
      </c>
      <c r="AP68" t="s">
        <v>1193</v>
      </c>
      <c r="AQ68" t="s">
        <v>1193</v>
      </c>
      <c r="AR68" t="s">
        <v>1193</v>
      </c>
      <c r="AS68" t="s">
        <v>1193</v>
      </c>
      <c r="AT68" t="s">
        <v>1196</v>
      </c>
      <c r="AU68" t="s">
        <v>1194</v>
      </c>
      <c r="AV68" t="s">
        <v>1193</v>
      </c>
      <c r="AW68" t="s">
        <v>1196</v>
      </c>
      <c r="AX68" t="s">
        <v>1193</v>
      </c>
      <c r="AY68" s="594">
        <v>10050000</v>
      </c>
      <c r="AZ68" s="594">
        <v>10050000</v>
      </c>
      <c r="BA68" s="594">
        <v>10050000</v>
      </c>
      <c r="BB68" s="594">
        <v>10050000</v>
      </c>
      <c r="BC68" s="594">
        <v>10050000</v>
      </c>
      <c r="BD68" s="594">
        <v>10050000</v>
      </c>
      <c r="BE68" s="594">
        <v>10050000</v>
      </c>
      <c r="BF68">
        <v>0</v>
      </c>
      <c r="BG68" s="594">
        <v>11151000</v>
      </c>
      <c r="BH68" s="594">
        <v>9138000</v>
      </c>
      <c r="BI68" s="594">
        <v>8749000</v>
      </c>
      <c r="BJ68" s="594">
        <v>11162000</v>
      </c>
      <c r="BK68" s="594">
        <v>11151000</v>
      </c>
      <c r="BL68" s="594">
        <v>7766000</v>
      </c>
      <c r="BM68" s="594">
        <v>8176000</v>
      </c>
      <c r="BN68" t="s">
        <v>2037</v>
      </c>
      <c r="BO68" t="s">
        <v>2038</v>
      </c>
      <c r="BP68">
        <v>1</v>
      </c>
      <c r="BQ68">
        <v>0</v>
      </c>
      <c r="BR68">
        <v>1</v>
      </c>
      <c r="BS68">
        <v>0</v>
      </c>
      <c r="BT68">
        <v>0</v>
      </c>
      <c r="BU68">
        <v>0</v>
      </c>
      <c r="BV68" t="s">
        <v>1612</v>
      </c>
      <c r="BW68">
        <v>0</v>
      </c>
      <c r="BX68">
        <v>1</v>
      </c>
      <c r="BY68">
        <v>0</v>
      </c>
      <c r="BZ68">
        <v>0</v>
      </c>
      <c r="CA68">
        <v>1</v>
      </c>
      <c r="CB68" t="s">
        <v>1612</v>
      </c>
      <c r="CC68">
        <v>0</v>
      </c>
      <c r="CD68">
        <v>1</v>
      </c>
      <c r="CE68">
        <v>0</v>
      </c>
      <c r="CF68">
        <v>0</v>
      </c>
      <c r="CG68">
        <v>1</v>
      </c>
      <c r="CH68" t="s">
        <v>1612</v>
      </c>
      <c r="CI68">
        <v>0</v>
      </c>
      <c r="CJ68">
        <v>1</v>
      </c>
      <c r="CK68">
        <v>0</v>
      </c>
      <c r="CL68">
        <v>0</v>
      </c>
      <c r="CM68">
        <v>1</v>
      </c>
      <c r="CN68" t="s">
        <v>1612</v>
      </c>
      <c r="CO68">
        <v>0</v>
      </c>
      <c r="CP68">
        <v>0</v>
      </c>
      <c r="CQ68">
        <v>0</v>
      </c>
      <c r="CR68">
        <v>1</v>
      </c>
      <c r="CS68">
        <v>1</v>
      </c>
      <c r="CT68">
        <v>42460</v>
      </c>
      <c r="CU68">
        <v>1</v>
      </c>
      <c r="CV68">
        <v>0</v>
      </c>
      <c r="CW68">
        <v>1</v>
      </c>
      <c r="CX68">
        <v>0</v>
      </c>
      <c r="CY68">
        <v>1</v>
      </c>
      <c r="CZ68">
        <v>42460</v>
      </c>
      <c r="DA68">
        <v>1</v>
      </c>
      <c r="DB68">
        <v>1</v>
      </c>
      <c r="DC68">
        <v>0</v>
      </c>
      <c r="DD68">
        <v>0</v>
      </c>
      <c r="DE68">
        <v>1</v>
      </c>
      <c r="DF68" t="s">
        <v>1612</v>
      </c>
      <c r="DG68">
        <v>0</v>
      </c>
      <c r="DH68">
        <v>0</v>
      </c>
      <c r="DI68">
        <v>0</v>
      </c>
      <c r="DJ68">
        <v>1</v>
      </c>
      <c r="DK68">
        <v>1</v>
      </c>
      <c r="DL68">
        <v>42460</v>
      </c>
      <c r="DM68">
        <v>1</v>
      </c>
      <c r="DN68">
        <v>1</v>
      </c>
      <c r="DO68">
        <v>0</v>
      </c>
      <c r="DP68">
        <v>0</v>
      </c>
      <c r="DQ68">
        <v>1</v>
      </c>
      <c r="DR68" t="s">
        <v>1612</v>
      </c>
      <c r="DS68">
        <v>0</v>
      </c>
    </row>
    <row r="69" spans="1:123">
      <c r="A69" t="s">
        <v>44</v>
      </c>
      <c r="B69" t="s">
        <v>116</v>
      </c>
      <c r="C69" t="s">
        <v>115</v>
      </c>
      <c r="D69" t="s">
        <v>303</v>
      </c>
      <c r="E69" s="106" t="s">
        <v>302</v>
      </c>
      <c r="F69" s="593">
        <v>52</v>
      </c>
      <c r="G69" s="593">
        <v>166</v>
      </c>
      <c r="H69" s="593">
        <v>109</v>
      </c>
      <c r="I69" s="593">
        <v>-100</v>
      </c>
      <c r="J69" s="593">
        <v>-64</v>
      </c>
      <c r="K69" s="593">
        <v>47</v>
      </c>
      <c r="L69" s="593">
        <v>-5</v>
      </c>
      <c r="M69" s="593">
        <v>-219</v>
      </c>
      <c r="N69" s="592">
        <v>172840</v>
      </c>
      <c r="O69" s="592">
        <v>177310</v>
      </c>
      <c r="P69" s="592">
        <v>169860</v>
      </c>
      <c r="Q69" s="592">
        <v>177310</v>
      </c>
      <c r="R69" s="592">
        <v>172760.68376068378</v>
      </c>
      <c r="S69" s="592">
        <v>177310</v>
      </c>
      <c r="T69" s="592">
        <v>169860</v>
      </c>
      <c r="U69" s="592">
        <v>0</v>
      </c>
      <c r="V69" s="595">
        <v>874</v>
      </c>
      <c r="W69" s="595">
        <v>382</v>
      </c>
      <c r="X69" s="595">
        <v>294</v>
      </c>
      <c r="Y69" s="595">
        <v>642</v>
      </c>
      <c r="Z69" s="595">
        <v>901</v>
      </c>
      <c r="AA69" s="595">
        <v>898</v>
      </c>
      <c r="AB69" s="595">
        <v>1149</v>
      </c>
      <c r="AC69" s="595">
        <v>1023</v>
      </c>
      <c r="AD69" s="595">
        <v>1211</v>
      </c>
      <c r="AE69" s="595">
        <v>1184</v>
      </c>
      <c r="AF69" s="595">
        <v>1097</v>
      </c>
      <c r="AG69" s="595">
        <v>1221</v>
      </c>
      <c r="AH69" s="595">
        <f t="shared" si="2"/>
        <v>27</v>
      </c>
      <c r="AI69" s="595">
        <f t="shared" si="3"/>
        <v>516</v>
      </c>
      <c r="AJ69" s="595">
        <f t="shared" si="4"/>
        <v>855</v>
      </c>
      <c r="AK69" s="595">
        <f t="shared" si="5"/>
        <v>381</v>
      </c>
      <c r="AL69" s="595">
        <f t="shared" si="6"/>
        <v>337</v>
      </c>
      <c r="AM69" s="595">
        <f t="shared" si="7"/>
        <v>802</v>
      </c>
      <c r="AN69" s="595">
        <f t="shared" si="8"/>
        <v>803</v>
      </c>
      <c r="AO69" s="595">
        <f t="shared" si="9"/>
        <v>579</v>
      </c>
      <c r="AP69" t="s">
        <v>1193</v>
      </c>
      <c r="AQ69" t="s">
        <v>1193</v>
      </c>
      <c r="AR69" t="s">
        <v>1193</v>
      </c>
      <c r="AS69" t="s">
        <v>1193</v>
      </c>
      <c r="AT69" t="s">
        <v>1196</v>
      </c>
      <c r="AU69" t="s">
        <v>1193</v>
      </c>
      <c r="AV69" t="s">
        <v>1193</v>
      </c>
      <c r="AW69" t="s">
        <v>1193</v>
      </c>
      <c r="AX69" t="s">
        <v>1193</v>
      </c>
      <c r="AY69" s="594">
        <v>2380500</v>
      </c>
      <c r="AZ69" s="594">
        <v>2380500</v>
      </c>
      <c r="BA69" s="594">
        <v>2380500</v>
      </c>
      <c r="BB69" s="594">
        <v>2380500</v>
      </c>
      <c r="BC69" s="594">
        <v>2380500</v>
      </c>
      <c r="BD69" s="594">
        <v>2380500</v>
      </c>
      <c r="BE69" s="594">
        <v>2380500</v>
      </c>
      <c r="BF69" t="s">
        <v>2050</v>
      </c>
      <c r="BG69" s="594">
        <v>2380500</v>
      </c>
      <c r="BH69" s="594">
        <v>2380500</v>
      </c>
      <c r="BI69" s="594">
        <v>2380500</v>
      </c>
      <c r="BJ69" s="594">
        <v>2380500</v>
      </c>
      <c r="BK69" s="594">
        <v>1873120</v>
      </c>
      <c r="BL69" s="594">
        <v>1985784</v>
      </c>
      <c r="BM69" s="594">
        <v>1783988</v>
      </c>
      <c r="BN69" t="s">
        <v>1613</v>
      </c>
      <c r="BO69" t="s">
        <v>2051</v>
      </c>
      <c r="BP69">
        <v>1</v>
      </c>
      <c r="BQ69">
        <v>0</v>
      </c>
      <c r="BR69">
        <v>1</v>
      </c>
      <c r="BS69">
        <v>0</v>
      </c>
      <c r="BT69">
        <v>0</v>
      </c>
      <c r="BU69">
        <v>0</v>
      </c>
      <c r="BV69" t="s">
        <v>1612</v>
      </c>
      <c r="BW69">
        <v>0</v>
      </c>
      <c r="BX69">
        <v>1</v>
      </c>
      <c r="BY69">
        <v>0</v>
      </c>
      <c r="BZ69">
        <v>0</v>
      </c>
      <c r="CA69">
        <v>1</v>
      </c>
      <c r="CB69" t="s">
        <v>1612</v>
      </c>
      <c r="CC69">
        <v>0</v>
      </c>
      <c r="CD69">
        <v>1</v>
      </c>
      <c r="CE69">
        <v>0</v>
      </c>
      <c r="CF69">
        <v>0</v>
      </c>
      <c r="CG69">
        <v>1</v>
      </c>
      <c r="CH69" t="s">
        <v>1612</v>
      </c>
      <c r="CI69">
        <v>0</v>
      </c>
      <c r="CJ69">
        <v>1</v>
      </c>
      <c r="CK69">
        <v>0</v>
      </c>
      <c r="CL69">
        <v>0</v>
      </c>
      <c r="CM69">
        <v>1</v>
      </c>
      <c r="CN69" t="s">
        <v>1612</v>
      </c>
      <c r="CO69">
        <v>0</v>
      </c>
      <c r="CP69">
        <v>0</v>
      </c>
      <c r="CQ69">
        <v>0</v>
      </c>
      <c r="CR69">
        <v>1</v>
      </c>
      <c r="CS69">
        <v>1</v>
      </c>
      <c r="CT69">
        <v>42461</v>
      </c>
      <c r="CU69">
        <v>1</v>
      </c>
      <c r="CV69">
        <v>1</v>
      </c>
      <c r="CW69">
        <v>0</v>
      </c>
      <c r="CX69">
        <v>0</v>
      </c>
      <c r="CY69">
        <v>1</v>
      </c>
      <c r="CZ69" t="s">
        <v>1612</v>
      </c>
      <c r="DA69">
        <v>0</v>
      </c>
      <c r="DB69">
        <v>1</v>
      </c>
      <c r="DC69">
        <v>0</v>
      </c>
      <c r="DD69">
        <v>0</v>
      </c>
      <c r="DE69">
        <v>1</v>
      </c>
      <c r="DF69" t="s">
        <v>1612</v>
      </c>
      <c r="DG69">
        <v>0</v>
      </c>
      <c r="DH69">
        <v>1</v>
      </c>
      <c r="DI69">
        <v>0</v>
      </c>
      <c r="DJ69">
        <v>0</v>
      </c>
      <c r="DK69">
        <v>1</v>
      </c>
      <c r="DL69" t="s">
        <v>1612</v>
      </c>
      <c r="DM69">
        <v>0</v>
      </c>
      <c r="DN69">
        <v>1</v>
      </c>
      <c r="DO69">
        <v>0</v>
      </c>
      <c r="DP69">
        <v>0</v>
      </c>
      <c r="DQ69">
        <v>1</v>
      </c>
      <c r="DR69" t="s">
        <v>1612</v>
      </c>
      <c r="DS69">
        <v>0</v>
      </c>
    </row>
    <row r="70" spans="1:123">
      <c r="A70" t="s">
        <v>49</v>
      </c>
      <c r="B70" t="s">
        <v>159</v>
      </c>
      <c r="C70" t="s">
        <v>104</v>
      </c>
      <c r="D70" t="s">
        <v>301</v>
      </c>
      <c r="E70" s="106" t="s">
        <v>300</v>
      </c>
      <c r="F70" s="593">
        <v>94</v>
      </c>
      <c r="G70" s="593">
        <v>-121</v>
      </c>
      <c r="H70" s="593">
        <v>95</v>
      </c>
      <c r="I70" s="593">
        <v>311</v>
      </c>
      <c r="J70" s="593">
        <v>75</v>
      </c>
      <c r="K70" s="593">
        <v>-544</v>
      </c>
      <c r="L70" s="593">
        <v>-27</v>
      </c>
      <c r="M70" s="593">
        <v>-117</v>
      </c>
      <c r="N70" s="592">
        <v>28310</v>
      </c>
      <c r="O70" s="592">
        <v>630270</v>
      </c>
      <c r="P70" s="592">
        <v>181780.00000000012</v>
      </c>
      <c r="Q70" s="592">
        <v>637719.99999999988</v>
      </c>
      <c r="R70" s="592">
        <v>0</v>
      </c>
      <c r="S70" s="592">
        <v>0</v>
      </c>
      <c r="T70" s="592">
        <v>73010</v>
      </c>
      <c r="U70" s="592">
        <v>463390</v>
      </c>
      <c r="V70" s="595">
        <v>1406</v>
      </c>
      <c r="W70" s="595">
        <v>1322</v>
      </c>
      <c r="X70" s="595">
        <v>1582</v>
      </c>
      <c r="Y70" s="595">
        <v>2642</v>
      </c>
      <c r="Z70" s="595">
        <v>1098.0232558139537</v>
      </c>
      <c r="AA70" s="595">
        <v>1092.4932346723044</v>
      </c>
      <c r="AB70" s="595">
        <v>1086.9632135306556</v>
      </c>
      <c r="AC70" s="595">
        <v>1081.4331923890065</v>
      </c>
      <c r="AD70" s="595">
        <v>703</v>
      </c>
      <c r="AE70" s="595">
        <v>863</v>
      </c>
      <c r="AF70" s="595">
        <v>1234</v>
      </c>
      <c r="AG70" s="595">
        <v>1238</v>
      </c>
      <c r="AH70" s="595">
        <f t="shared" si="2"/>
        <v>-307.97674418604629</v>
      </c>
      <c r="AI70" s="595">
        <f t="shared" si="3"/>
        <v>-229.50676532769558</v>
      </c>
      <c r="AJ70" s="595">
        <f t="shared" si="4"/>
        <v>-495.03678646934441</v>
      </c>
      <c r="AK70" s="595">
        <f t="shared" si="5"/>
        <v>-1560.5668076109935</v>
      </c>
      <c r="AL70" s="595">
        <f t="shared" si="6"/>
        <v>-703</v>
      </c>
      <c r="AM70" s="595">
        <f t="shared" si="7"/>
        <v>-459</v>
      </c>
      <c r="AN70" s="595">
        <f t="shared" si="8"/>
        <v>-348</v>
      </c>
      <c r="AO70" s="595">
        <f t="shared" si="9"/>
        <v>-1404</v>
      </c>
      <c r="AP70" t="s">
        <v>1193</v>
      </c>
      <c r="AQ70" t="s">
        <v>1193</v>
      </c>
      <c r="AR70" t="s">
        <v>1193</v>
      </c>
      <c r="AS70" t="s">
        <v>1193</v>
      </c>
      <c r="AT70" t="s">
        <v>1193</v>
      </c>
      <c r="AU70" t="s">
        <v>1193</v>
      </c>
      <c r="AV70" t="s">
        <v>1193</v>
      </c>
      <c r="AW70" t="s">
        <v>1193</v>
      </c>
      <c r="AX70" t="s">
        <v>1193</v>
      </c>
      <c r="AY70" s="594">
        <v>4350750</v>
      </c>
      <c r="AZ70" s="594">
        <v>4350750</v>
      </c>
      <c r="BA70" s="594">
        <v>4350750</v>
      </c>
      <c r="BB70" s="594">
        <v>4350750</v>
      </c>
      <c r="BC70" s="594">
        <v>4350750</v>
      </c>
      <c r="BD70" s="594">
        <v>4350750</v>
      </c>
      <c r="BE70" s="594">
        <v>4350750</v>
      </c>
      <c r="BF70" t="s">
        <v>2063</v>
      </c>
      <c r="BG70" s="594">
        <v>4350750</v>
      </c>
      <c r="BH70" s="594">
        <v>4350750</v>
      </c>
      <c r="BI70" s="594">
        <v>4350750</v>
      </c>
      <c r="BJ70" s="594">
        <v>4350750</v>
      </c>
      <c r="BK70" s="594">
        <v>4350750</v>
      </c>
      <c r="BL70" s="594">
        <v>4350750</v>
      </c>
      <c r="BM70" s="594">
        <v>4350750</v>
      </c>
      <c r="BN70" t="s">
        <v>2063</v>
      </c>
      <c r="BO70" t="s">
        <v>2064</v>
      </c>
      <c r="BP70">
        <v>1</v>
      </c>
      <c r="BQ70">
        <v>0</v>
      </c>
      <c r="BR70">
        <v>1</v>
      </c>
      <c r="BS70">
        <v>0</v>
      </c>
      <c r="BT70">
        <v>0</v>
      </c>
      <c r="BU70">
        <v>0</v>
      </c>
      <c r="BV70" t="s">
        <v>1612</v>
      </c>
      <c r="BW70">
        <v>0</v>
      </c>
      <c r="BX70">
        <v>1</v>
      </c>
      <c r="BY70">
        <v>0</v>
      </c>
      <c r="BZ70">
        <v>0</v>
      </c>
      <c r="CA70">
        <v>1</v>
      </c>
      <c r="CB70" t="s">
        <v>1612</v>
      </c>
      <c r="CC70">
        <v>0</v>
      </c>
      <c r="CD70">
        <v>1</v>
      </c>
      <c r="CE70">
        <v>0</v>
      </c>
      <c r="CF70">
        <v>0</v>
      </c>
      <c r="CG70">
        <v>1</v>
      </c>
      <c r="CH70" t="s">
        <v>1612</v>
      </c>
      <c r="CI70">
        <v>0</v>
      </c>
      <c r="CJ70">
        <v>1</v>
      </c>
      <c r="CK70">
        <v>0</v>
      </c>
      <c r="CL70">
        <v>0</v>
      </c>
      <c r="CM70">
        <v>1</v>
      </c>
      <c r="CN70" t="s">
        <v>1612</v>
      </c>
      <c r="CO70">
        <v>0</v>
      </c>
      <c r="CP70">
        <v>1</v>
      </c>
      <c r="CQ70">
        <v>0</v>
      </c>
      <c r="CR70">
        <v>0</v>
      </c>
      <c r="CS70">
        <v>1</v>
      </c>
      <c r="CT70" t="s">
        <v>1612</v>
      </c>
      <c r="CU70">
        <v>0</v>
      </c>
      <c r="CV70">
        <v>1</v>
      </c>
      <c r="CW70">
        <v>0</v>
      </c>
      <c r="CX70">
        <v>0</v>
      </c>
      <c r="CY70">
        <v>1</v>
      </c>
      <c r="CZ70" t="s">
        <v>1612</v>
      </c>
      <c r="DA70">
        <v>0</v>
      </c>
      <c r="DB70">
        <v>1</v>
      </c>
      <c r="DC70">
        <v>0</v>
      </c>
      <c r="DD70">
        <v>0</v>
      </c>
      <c r="DE70">
        <v>1</v>
      </c>
      <c r="DF70" t="s">
        <v>1612</v>
      </c>
      <c r="DG70">
        <v>0</v>
      </c>
      <c r="DH70">
        <v>1</v>
      </c>
      <c r="DI70">
        <v>0</v>
      </c>
      <c r="DJ70">
        <v>0</v>
      </c>
      <c r="DK70">
        <v>1</v>
      </c>
      <c r="DL70" t="s">
        <v>1612</v>
      </c>
      <c r="DM70">
        <v>0</v>
      </c>
      <c r="DN70">
        <v>1</v>
      </c>
      <c r="DO70">
        <v>0</v>
      </c>
      <c r="DP70">
        <v>0</v>
      </c>
      <c r="DQ70">
        <v>1</v>
      </c>
      <c r="DR70" t="s">
        <v>1612</v>
      </c>
      <c r="DS70">
        <v>0</v>
      </c>
    </row>
    <row r="71" spans="1:123">
      <c r="A71" t="s">
        <v>49</v>
      </c>
      <c r="B71" t="s">
        <v>159</v>
      </c>
      <c r="C71" t="s">
        <v>104</v>
      </c>
      <c r="D71" t="s">
        <v>299</v>
      </c>
      <c r="E71" s="106" t="s">
        <v>298</v>
      </c>
      <c r="F71" s="593">
        <v>780</v>
      </c>
      <c r="G71" s="593">
        <v>847.43548768976689</v>
      </c>
      <c r="H71" s="593">
        <v>1463.1377510570928</v>
      </c>
      <c r="I71" s="593">
        <v>1525.3080767297361</v>
      </c>
      <c r="J71" s="593">
        <v>1068.5656979033993</v>
      </c>
      <c r="K71" s="593">
        <v>-768.55474039686305</v>
      </c>
      <c r="L71" s="593">
        <v>846.00547875326811</v>
      </c>
      <c r="M71" s="593">
        <v>203.00547875326811</v>
      </c>
      <c r="N71" s="592">
        <v>0</v>
      </c>
      <c r="O71" s="592">
        <v>1977862.5499730189</v>
      </c>
      <c r="P71" s="592">
        <v>919527.08573269891</v>
      </c>
      <c r="Q71" s="592">
        <v>1970230.8709849315</v>
      </c>
      <c r="R71" s="592">
        <v>0</v>
      </c>
      <c r="S71" s="592">
        <v>1977863</v>
      </c>
      <c r="T71" s="592">
        <v>919527</v>
      </c>
      <c r="U71" s="592">
        <v>1970231</v>
      </c>
      <c r="V71" s="595">
        <v>3782</v>
      </c>
      <c r="W71" s="595">
        <v>4035</v>
      </c>
      <c r="X71" s="595">
        <v>3744</v>
      </c>
      <c r="Y71" s="595">
        <v>4121</v>
      </c>
      <c r="Z71" s="595">
        <v>6090</v>
      </c>
      <c r="AA71" s="595">
        <v>6050</v>
      </c>
      <c r="AB71" s="595">
        <v>6000</v>
      </c>
      <c r="AC71" s="595">
        <v>6200</v>
      </c>
      <c r="AD71" s="595">
        <v>6241</v>
      </c>
      <c r="AE71" s="595">
        <v>5372</v>
      </c>
      <c r="AF71" s="595">
        <v>4400</v>
      </c>
      <c r="AG71" s="595">
        <v>3987</v>
      </c>
      <c r="AH71" s="595">
        <f t="shared" si="2"/>
        <v>2308</v>
      </c>
      <c r="AI71" s="595">
        <f t="shared" si="3"/>
        <v>2015</v>
      </c>
      <c r="AJ71" s="595">
        <f t="shared" si="4"/>
        <v>2256</v>
      </c>
      <c r="AK71" s="595">
        <f t="shared" si="5"/>
        <v>2079</v>
      </c>
      <c r="AL71" s="595">
        <f t="shared" si="6"/>
        <v>2459</v>
      </c>
      <c r="AM71" s="595">
        <f t="shared" si="7"/>
        <v>1337</v>
      </c>
      <c r="AN71" s="595">
        <f t="shared" si="8"/>
        <v>656</v>
      </c>
      <c r="AO71" s="595">
        <f t="shared" si="9"/>
        <v>-134</v>
      </c>
      <c r="AP71" t="s">
        <v>1193</v>
      </c>
      <c r="AQ71" t="s">
        <v>1193</v>
      </c>
      <c r="AR71" t="s">
        <v>1193</v>
      </c>
      <c r="AS71" t="s">
        <v>1193</v>
      </c>
      <c r="AT71" t="s">
        <v>1193</v>
      </c>
      <c r="AU71" t="s">
        <v>1193</v>
      </c>
      <c r="AV71" t="s">
        <v>1193</v>
      </c>
      <c r="AW71" t="s">
        <v>1193</v>
      </c>
      <c r="AX71" t="s">
        <v>1193</v>
      </c>
      <c r="AY71" s="594">
        <v>15372000</v>
      </c>
      <c r="AZ71" s="594">
        <v>15372000</v>
      </c>
      <c r="BA71" s="594">
        <v>15372000</v>
      </c>
      <c r="BB71" s="594">
        <v>15372000</v>
      </c>
      <c r="BC71" s="594">
        <v>15372000</v>
      </c>
      <c r="BD71" s="594">
        <v>15372000</v>
      </c>
      <c r="BE71" s="594">
        <v>15372000</v>
      </c>
      <c r="BF71" t="s">
        <v>2063</v>
      </c>
      <c r="BG71" s="594">
        <v>14500000</v>
      </c>
      <c r="BH71" s="594">
        <v>15500000</v>
      </c>
      <c r="BI71" s="594">
        <v>15500000</v>
      </c>
      <c r="BJ71" s="594">
        <v>15500000</v>
      </c>
      <c r="BK71" s="594">
        <v>13500000</v>
      </c>
      <c r="BL71" s="594">
        <v>11230000</v>
      </c>
      <c r="BM71" s="594">
        <v>7308000</v>
      </c>
      <c r="BN71" t="s">
        <v>2063</v>
      </c>
      <c r="BO71" t="s">
        <v>2075</v>
      </c>
      <c r="BP71">
        <v>1</v>
      </c>
      <c r="BQ71">
        <v>0</v>
      </c>
      <c r="BR71">
        <v>1</v>
      </c>
      <c r="BS71">
        <v>0</v>
      </c>
      <c r="BT71">
        <v>0</v>
      </c>
      <c r="BU71">
        <v>0</v>
      </c>
      <c r="BV71" t="s">
        <v>1612</v>
      </c>
      <c r="BW71">
        <v>0</v>
      </c>
      <c r="BX71">
        <v>1</v>
      </c>
      <c r="BY71">
        <v>0</v>
      </c>
      <c r="BZ71">
        <v>0</v>
      </c>
      <c r="CA71">
        <v>1</v>
      </c>
      <c r="CB71" t="s">
        <v>1612</v>
      </c>
      <c r="CC71">
        <v>0</v>
      </c>
      <c r="CD71">
        <v>1</v>
      </c>
      <c r="CE71">
        <v>0</v>
      </c>
      <c r="CF71">
        <v>0</v>
      </c>
      <c r="CG71">
        <v>1</v>
      </c>
      <c r="CH71" t="s">
        <v>1612</v>
      </c>
      <c r="CI71">
        <v>0</v>
      </c>
      <c r="CJ71">
        <v>1</v>
      </c>
      <c r="CK71">
        <v>0</v>
      </c>
      <c r="CL71">
        <v>0</v>
      </c>
      <c r="CM71">
        <v>1</v>
      </c>
      <c r="CN71" t="s">
        <v>1612</v>
      </c>
      <c r="CO71">
        <v>0</v>
      </c>
      <c r="CP71">
        <v>1</v>
      </c>
      <c r="CQ71">
        <v>0</v>
      </c>
      <c r="CR71">
        <v>0</v>
      </c>
      <c r="CS71">
        <v>1</v>
      </c>
      <c r="CT71" t="s">
        <v>1612</v>
      </c>
      <c r="CU71">
        <v>0</v>
      </c>
      <c r="CV71">
        <v>1</v>
      </c>
      <c r="CW71">
        <v>0</v>
      </c>
      <c r="CX71">
        <v>0</v>
      </c>
      <c r="CY71">
        <v>1</v>
      </c>
      <c r="CZ71" t="s">
        <v>1612</v>
      </c>
      <c r="DA71">
        <v>0</v>
      </c>
      <c r="DB71">
        <v>1</v>
      </c>
      <c r="DC71">
        <v>0</v>
      </c>
      <c r="DD71">
        <v>0</v>
      </c>
      <c r="DE71">
        <v>1</v>
      </c>
      <c r="DF71" t="s">
        <v>1612</v>
      </c>
      <c r="DG71">
        <v>0</v>
      </c>
      <c r="DH71">
        <v>1</v>
      </c>
      <c r="DI71">
        <v>0</v>
      </c>
      <c r="DJ71">
        <v>0</v>
      </c>
      <c r="DK71">
        <v>1</v>
      </c>
      <c r="DL71" t="s">
        <v>1612</v>
      </c>
      <c r="DM71">
        <v>0</v>
      </c>
      <c r="DN71">
        <v>1</v>
      </c>
      <c r="DO71">
        <v>0</v>
      </c>
      <c r="DP71">
        <v>0</v>
      </c>
      <c r="DQ71">
        <v>1</v>
      </c>
      <c r="DR71" t="s">
        <v>1612</v>
      </c>
      <c r="DS71">
        <v>0</v>
      </c>
    </row>
    <row r="72" spans="1:123">
      <c r="A72" t="s">
        <v>56</v>
      </c>
      <c r="B72" t="s">
        <v>65</v>
      </c>
      <c r="C72" t="s">
        <v>97</v>
      </c>
      <c r="D72" t="s">
        <v>297</v>
      </c>
      <c r="E72" s="106" t="s">
        <v>296</v>
      </c>
      <c r="F72" s="593">
        <v>-841</v>
      </c>
      <c r="G72" s="593">
        <v>-223</v>
      </c>
      <c r="H72" s="593">
        <v>-28</v>
      </c>
      <c r="I72" s="593">
        <v>386</v>
      </c>
      <c r="J72" s="593">
        <v>-1887</v>
      </c>
      <c r="K72" s="593">
        <v>-1321</v>
      </c>
      <c r="L72" s="593">
        <v>-1140</v>
      </c>
      <c r="M72" s="593">
        <v>-1150</v>
      </c>
      <c r="N72" s="592">
        <v>1558540</v>
      </c>
      <c r="O72" s="592">
        <v>1636020</v>
      </c>
      <c r="P72" s="592">
        <v>1656880</v>
      </c>
      <c r="Q72" s="592">
        <v>2288640</v>
      </c>
      <c r="R72" s="592">
        <v>0</v>
      </c>
      <c r="S72" s="592">
        <v>0</v>
      </c>
      <c r="T72" s="592">
        <v>0</v>
      </c>
      <c r="U72" s="592">
        <v>0</v>
      </c>
      <c r="V72" s="595">
        <v>9410</v>
      </c>
      <c r="W72" s="595">
        <v>10528</v>
      </c>
      <c r="X72" s="595">
        <v>12273</v>
      </c>
      <c r="Y72" s="595">
        <v>10749</v>
      </c>
      <c r="Z72" s="595">
        <v>5260</v>
      </c>
      <c r="AA72" s="595">
        <v>5260</v>
      </c>
      <c r="AB72" s="595">
        <v>5260</v>
      </c>
      <c r="AC72" s="595">
        <v>5260</v>
      </c>
      <c r="AD72" s="595">
        <v>6238</v>
      </c>
      <c r="AE72" s="595">
        <v>6691</v>
      </c>
      <c r="AF72" s="595">
        <v>7063</v>
      </c>
      <c r="AG72" s="595">
        <v>8186</v>
      </c>
      <c r="AH72" s="595">
        <f t="shared" si="2"/>
        <v>-4150</v>
      </c>
      <c r="AI72" s="595">
        <f t="shared" si="3"/>
        <v>-5268</v>
      </c>
      <c r="AJ72" s="595">
        <f t="shared" si="4"/>
        <v>-7013</v>
      </c>
      <c r="AK72" s="595">
        <f t="shared" si="5"/>
        <v>-5489</v>
      </c>
      <c r="AL72" s="595">
        <f t="shared" si="6"/>
        <v>-3172</v>
      </c>
      <c r="AM72" s="595">
        <f t="shared" si="7"/>
        <v>-3837</v>
      </c>
      <c r="AN72" s="595">
        <f t="shared" si="8"/>
        <v>-5210</v>
      </c>
      <c r="AO72" s="595">
        <f t="shared" si="9"/>
        <v>-2563</v>
      </c>
      <c r="AP72" t="s">
        <v>1193</v>
      </c>
      <c r="AQ72" t="s">
        <v>1193</v>
      </c>
      <c r="AR72" t="s">
        <v>1193</v>
      </c>
      <c r="AS72" t="s">
        <v>1196</v>
      </c>
      <c r="AT72" t="s">
        <v>1193</v>
      </c>
      <c r="AU72" t="s">
        <v>1193</v>
      </c>
      <c r="AV72" t="s">
        <v>1193</v>
      </c>
      <c r="AW72" t="s">
        <v>1193</v>
      </c>
      <c r="AX72" t="s">
        <v>1196</v>
      </c>
      <c r="AY72" s="594">
        <v>13931000</v>
      </c>
      <c r="AZ72" s="594">
        <v>13977666.666666666</v>
      </c>
      <c r="BA72" s="594">
        <v>13977667</v>
      </c>
      <c r="BB72" s="594">
        <v>13977667</v>
      </c>
      <c r="BC72" s="594">
        <v>13931000</v>
      </c>
      <c r="BD72" s="594">
        <v>13977666.666666666</v>
      </c>
      <c r="BE72" s="594">
        <v>13977667</v>
      </c>
      <c r="BF72" t="s">
        <v>2088</v>
      </c>
      <c r="BG72" s="594">
        <v>12846000</v>
      </c>
      <c r="BH72" s="594">
        <v>12993000</v>
      </c>
      <c r="BI72" s="594">
        <v>13224000</v>
      </c>
      <c r="BJ72" s="594">
        <v>13979000</v>
      </c>
      <c r="BK72" s="594">
        <v>12846000</v>
      </c>
      <c r="BL72" s="594">
        <v>12993000</v>
      </c>
      <c r="BM72" s="594">
        <v>13224000</v>
      </c>
      <c r="BN72" t="s">
        <v>2089</v>
      </c>
      <c r="BO72" t="s">
        <v>2090</v>
      </c>
      <c r="BP72">
        <v>1</v>
      </c>
      <c r="BQ72">
        <v>0</v>
      </c>
      <c r="BR72">
        <v>1</v>
      </c>
      <c r="BS72">
        <v>0</v>
      </c>
      <c r="BT72">
        <v>0</v>
      </c>
      <c r="BU72">
        <v>0</v>
      </c>
      <c r="BV72" t="s">
        <v>1612</v>
      </c>
      <c r="BW72">
        <v>0</v>
      </c>
      <c r="BX72">
        <v>1</v>
      </c>
      <c r="BY72">
        <v>0</v>
      </c>
      <c r="BZ72">
        <v>0</v>
      </c>
      <c r="CA72">
        <v>1</v>
      </c>
      <c r="CB72" t="s">
        <v>1612</v>
      </c>
      <c r="CC72">
        <v>0</v>
      </c>
      <c r="CD72">
        <v>1</v>
      </c>
      <c r="CE72">
        <v>0</v>
      </c>
      <c r="CF72">
        <v>0</v>
      </c>
      <c r="CG72">
        <v>1</v>
      </c>
      <c r="CH72" t="s">
        <v>1612</v>
      </c>
      <c r="CI72">
        <v>0</v>
      </c>
      <c r="CJ72">
        <v>0</v>
      </c>
      <c r="CK72">
        <v>0</v>
      </c>
      <c r="CL72">
        <v>1</v>
      </c>
      <c r="CM72">
        <v>1</v>
      </c>
      <c r="CN72">
        <v>42460</v>
      </c>
      <c r="CO72">
        <v>1</v>
      </c>
      <c r="CP72">
        <v>1</v>
      </c>
      <c r="CQ72">
        <v>0</v>
      </c>
      <c r="CR72">
        <v>0</v>
      </c>
      <c r="CS72">
        <v>1</v>
      </c>
      <c r="CT72" t="s">
        <v>1612</v>
      </c>
      <c r="CU72">
        <v>0</v>
      </c>
      <c r="CV72">
        <v>1</v>
      </c>
      <c r="CW72">
        <v>0</v>
      </c>
      <c r="CX72">
        <v>0</v>
      </c>
      <c r="CY72">
        <v>1</v>
      </c>
      <c r="CZ72" t="s">
        <v>1612</v>
      </c>
      <c r="DA72">
        <v>0</v>
      </c>
      <c r="DB72">
        <v>1</v>
      </c>
      <c r="DC72">
        <v>0</v>
      </c>
      <c r="DD72">
        <v>0</v>
      </c>
      <c r="DE72">
        <v>1</v>
      </c>
      <c r="DF72" t="s">
        <v>1612</v>
      </c>
      <c r="DG72">
        <v>0</v>
      </c>
      <c r="DH72">
        <v>1</v>
      </c>
      <c r="DI72">
        <v>0</v>
      </c>
      <c r="DJ72">
        <v>0</v>
      </c>
      <c r="DK72">
        <v>1</v>
      </c>
      <c r="DL72" t="s">
        <v>1612</v>
      </c>
      <c r="DM72">
        <v>0</v>
      </c>
      <c r="DN72">
        <v>0</v>
      </c>
      <c r="DO72">
        <v>0</v>
      </c>
      <c r="DP72">
        <v>1</v>
      </c>
      <c r="DQ72">
        <v>1</v>
      </c>
      <c r="DR72">
        <v>42460</v>
      </c>
      <c r="DS72">
        <v>1</v>
      </c>
    </row>
    <row r="73" spans="1:123">
      <c r="A73" t="s">
        <v>44</v>
      </c>
      <c r="B73" t="s">
        <v>43</v>
      </c>
      <c r="C73" t="s">
        <v>42</v>
      </c>
      <c r="D73" t="s">
        <v>295</v>
      </c>
      <c r="E73" s="106" t="s">
        <v>294</v>
      </c>
      <c r="F73" s="593">
        <v>23</v>
      </c>
      <c r="G73" s="593">
        <v>200</v>
      </c>
      <c r="H73" s="593">
        <v>93</v>
      </c>
      <c r="I73" s="593">
        <v>579</v>
      </c>
      <c r="J73" s="593">
        <v>-310</v>
      </c>
      <c r="K73" s="593">
        <v>-127</v>
      </c>
      <c r="L73" s="593">
        <v>-228</v>
      </c>
      <c r="M73" s="593">
        <v>235</v>
      </c>
      <c r="N73" s="592">
        <v>188478</v>
      </c>
      <c r="O73" s="592">
        <v>185082</v>
      </c>
      <c r="P73" s="592">
        <v>181686</v>
      </c>
      <c r="Q73" s="592">
        <v>194704</v>
      </c>
      <c r="R73" s="592">
        <v>0</v>
      </c>
      <c r="S73" s="592">
        <v>113200</v>
      </c>
      <c r="T73" s="592">
        <v>52638</v>
      </c>
      <c r="U73" s="592">
        <v>327713.99999999994</v>
      </c>
      <c r="V73" s="595">
        <v>1359</v>
      </c>
      <c r="W73" s="595">
        <v>1360</v>
      </c>
      <c r="X73" s="595">
        <v>1295</v>
      </c>
      <c r="Y73" s="595">
        <v>1524</v>
      </c>
      <c r="Z73" s="595">
        <v>1199.1320000000001</v>
      </c>
      <c r="AA73" s="595">
        <v>1196.232</v>
      </c>
      <c r="AB73" s="595">
        <v>1209.174</v>
      </c>
      <c r="AC73" s="595">
        <v>1223.8689999999999</v>
      </c>
      <c r="AD73" s="595">
        <v>1134</v>
      </c>
      <c r="AE73" s="595">
        <v>1264</v>
      </c>
      <c r="AF73" s="595">
        <v>1217</v>
      </c>
      <c r="AG73" s="595">
        <v>1550</v>
      </c>
      <c r="AH73" s="595">
        <f t="shared" si="2"/>
        <v>-159.86799999999994</v>
      </c>
      <c r="AI73" s="595">
        <f t="shared" si="3"/>
        <v>-163.76800000000003</v>
      </c>
      <c r="AJ73" s="595">
        <f t="shared" si="4"/>
        <v>-85.826000000000022</v>
      </c>
      <c r="AK73" s="595">
        <f t="shared" si="5"/>
        <v>-300.13100000000009</v>
      </c>
      <c r="AL73" s="595">
        <f t="shared" si="6"/>
        <v>-225</v>
      </c>
      <c r="AM73" s="595">
        <f t="shared" si="7"/>
        <v>-96</v>
      </c>
      <c r="AN73" s="595">
        <f t="shared" si="8"/>
        <v>-78</v>
      </c>
      <c r="AO73" s="595">
        <f t="shared" si="9"/>
        <v>26</v>
      </c>
      <c r="AP73" t="s">
        <v>1193</v>
      </c>
      <c r="AQ73" t="s">
        <v>1193</v>
      </c>
      <c r="AR73" t="s">
        <v>1193</v>
      </c>
      <c r="AS73" t="s">
        <v>1193</v>
      </c>
      <c r="AT73" t="s">
        <v>1193</v>
      </c>
      <c r="AU73" t="s">
        <v>1193</v>
      </c>
      <c r="AV73" t="s">
        <v>1193</v>
      </c>
      <c r="AW73" t="s">
        <v>1193</v>
      </c>
      <c r="AX73" t="s">
        <v>1193</v>
      </c>
      <c r="AY73" s="594">
        <v>6041000</v>
      </c>
      <c r="AZ73" s="594">
        <v>6041000</v>
      </c>
      <c r="BA73" s="594">
        <v>6041000</v>
      </c>
      <c r="BB73" s="594">
        <v>6041000</v>
      </c>
      <c r="BC73" s="594">
        <v>6041000</v>
      </c>
      <c r="BD73" s="594">
        <v>6041000</v>
      </c>
      <c r="BE73" s="594">
        <v>6041000</v>
      </c>
      <c r="BF73" t="s">
        <v>2100</v>
      </c>
      <c r="BG73" s="594">
        <v>5431000</v>
      </c>
      <c r="BH73" s="594">
        <v>6412000</v>
      </c>
      <c r="BI73" s="594">
        <v>6041000</v>
      </c>
      <c r="BJ73" s="594">
        <v>6280000</v>
      </c>
      <c r="BK73" s="594">
        <v>5431000</v>
      </c>
      <c r="BL73" s="594">
        <v>6412000</v>
      </c>
      <c r="BM73" s="594">
        <v>5370000</v>
      </c>
      <c r="BN73" t="s">
        <v>2101</v>
      </c>
      <c r="BO73" t="s">
        <v>2102</v>
      </c>
      <c r="BP73">
        <v>1</v>
      </c>
      <c r="BQ73">
        <v>0</v>
      </c>
      <c r="BR73">
        <v>1</v>
      </c>
      <c r="BS73">
        <v>0</v>
      </c>
      <c r="BT73">
        <v>0</v>
      </c>
      <c r="BU73">
        <v>0</v>
      </c>
      <c r="BV73" t="s">
        <v>1612</v>
      </c>
      <c r="BW73">
        <v>0</v>
      </c>
      <c r="BX73">
        <v>1</v>
      </c>
      <c r="BY73">
        <v>0</v>
      </c>
      <c r="BZ73">
        <v>0</v>
      </c>
      <c r="CA73">
        <v>1</v>
      </c>
      <c r="CB73" t="s">
        <v>1612</v>
      </c>
      <c r="CC73">
        <v>0</v>
      </c>
      <c r="CD73">
        <v>1</v>
      </c>
      <c r="CE73">
        <v>0</v>
      </c>
      <c r="CF73">
        <v>0</v>
      </c>
      <c r="CG73">
        <v>1</v>
      </c>
      <c r="CH73" t="s">
        <v>1612</v>
      </c>
      <c r="CI73">
        <v>0</v>
      </c>
      <c r="CJ73">
        <v>1</v>
      </c>
      <c r="CK73">
        <v>0</v>
      </c>
      <c r="CL73">
        <v>0</v>
      </c>
      <c r="CM73">
        <v>1</v>
      </c>
      <c r="CN73" t="s">
        <v>1612</v>
      </c>
      <c r="CO73">
        <v>0</v>
      </c>
      <c r="CP73">
        <v>1</v>
      </c>
      <c r="CQ73">
        <v>0</v>
      </c>
      <c r="CR73">
        <v>0</v>
      </c>
      <c r="CS73">
        <v>1</v>
      </c>
      <c r="CT73" t="s">
        <v>1612</v>
      </c>
      <c r="CU73">
        <v>0</v>
      </c>
      <c r="CV73">
        <v>1</v>
      </c>
      <c r="CW73">
        <v>0</v>
      </c>
      <c r="CX73">
        <v>0</v>
      </c>
      <c r="CY73">
        <v>1</v>
      </c>
      <c r="CZ73" t="s">
        <v>1612</v>
      </c>
      <c r="DA73">
        <v>0</v>
      </c>
      <c r="DB73">
        <v>1</v>
      </c>
      <c r="DC73">
        <v>0</v>
      </c>
      <c r="DD73">
        <v>0</v>
      </c>
      <c r="DE73">
        <v>1</v>
      </c>
      <c r="DF73" t="s">
        <v>1612</v>
      </c>
      <c r="DG73">
        <v>0</v>
      </c>
      <c r="DH73">
        <v>1</v>
      </c>
      <c r="DI73">
        <v>0</v>
      </c>
      <c r="DJ73">
        <v>0</v>
      </c>
      <c r="DK73">
        <v>1</v>
      </c>
      <c r="DL73" t="s">
        <v>1612</v>
      </c>
      <c r="DM73">
        <v>0</v>
      </c>
      <c r="DN73">
        <v>1</v>
      </c>
      <c r="DO73">
        <v>0</v>
      </c>
      <c r="DP73">
        <v>0</v>
      </c>
      <c r="DQ73">
        <v>1</v>
      </c>
      <c r="DR73" t="s">
        <v>1612</v>
      </c>
      <c r="DS73">
        <v>0</v>
      </c>
    </row>
    <row r="74" spans="1:123">
      <c r="A74" t="s">
        <v>56</v>
      </c>
      <c r="B74" t="s">
        <v>65</v>
      </c>
      <c r="C74" t="s">
        <v>135</v>
      </c>
      <c r="D74" t="s">
        <v>293</v>
      </c>
      <c r="E74" s="106" t="s">
        <v>292</v>
      </c>
      <c r="F74" s="593">
        <v>-233</v>
      </c>
      <c r="G74" s="593">
        <v>-1176</v>
      </c>
      <c r="H74" s="593">
        <v>-1218</v>
      </c>
      <c r="I74" s="593">
        <v>-1971</v>
      </c>
      <c r="J74" s="593">
        <v>6</v>
      </c>
      <c r="K74" s="593">
        <v>-727</v>
      </c>
      <c r="L74" s="593">
        <v>-1379</v>
      </c>
      <c r="M74" s="593">
        <v>-3212</v>
      </c>
      <c r="N74" s="592">
        <v>0</v>
      </c>
      <c r="O74" s="592">
        <v>0</v>
      </c>
      <c r="P74" s="592">
        <v>0</v>
      </c>
      <c r="Q74" s="592">
        <v>539070</v>
      </c>
      <c r="R74" s="592">
        <v>0</v>
      </c>
      <c r="S74" s="592">
        <v>0</v>
      </c>
      <c r="T74" s="592">
        <v>0</v>
      </c>
      <c r="U74" s="592">
        <v>0</v>
      </c>
      <c r="V74" s="595">
        <v>7411</v>
      </c>
      <c r="W74" s="595">
        <v>5903</v>
      </c>
      <c r="X74" s="595">
        <v>5363</v>
      </c>
      <c r="Y74" s="595">
        <v>7688</v>
      </c>
      <c r="Z74" s="595">
        <v>4100</v>
      </c>
      <c r="AA74" s="595">
        <v>4050</v>
      </c>
      <c r="AB74" s="595">
        <v>4000</v>
      </c>
      <c r="AC74" s="595">
        <v>3950</v>
      </c>
      <c r="AD74" s="595">
        <v>4897</v>
      </c>
      <c r="AE74" s="595">
        <v>4415</v>
      </c>
      <c r="AF74" s="595">
        <v>4883</v>
      </c>
      <c r="AG74" s="595">
        <v>7357</v>
      </c>
      <c r="AH74" s="595">
        <f t="shared" si="2"/>
        <v>-3311</v>
      </c>
      <c r="AI74" s="595">
        <f t="shared" si="3"/>
        <v>-1853</v>
      </c>
      <c r="AJ74" s="595">
        <f t="shared" si="4"/>
        <v>-1363</v>
      </c>
      <c r="AK74" s="595">
        <f t="shared" si="5"/>
        <v>-3738</v>
      </c>
      <c r="AL74" s="595">
        <f t="shared" si="6"/>
        <v>-2514</v>
      </c>
      <c r="AM74" s="595">
        <f t="shared" si="7"/>
        <v>-1488</v>
      </c>
      <c r="AN74" s="595">
        <f t="shared" si="8"/>
        <v>-480</v>
      </c>
      <c r="AO74" s="595">
        <f t="shared" si="9"/>
        <v>-331</v>
      </c>
      <c r="AP74" t="s">
        <v>1193</v>
      </c>
      <c r="AQ74" t="s">
        <v>1193</v>
      </c>
      <c r="AR74" t="s">
        <v>1193</v>
      </c>
      <c r="AS74" t="s">
        <v>1196</v>
      </c>
      <c r="AT74" t="s">
        <v>1193</v>
      </c>
      <c r="AU74" t="s">
        <v>1193</v>
      </c>
      <c r="AV74" t="s">
        <v>1193</v>
      </c>
      <c r="AW74" t="s">
        <v>1196</v>
      </c>
      <c r="AX74" t="s">
        <v>1193</v>
      </c>
      <c r="AY74" s="594">
        <v>8592000</v>
      </c>
      <c r="AZ74" s="594">
        <v>8592000</v>
      </c>
      <c r="BA74" s="594">
        <v>8592000</v>
      </c>
      <c r="BB74" s="594">
        <v>8592000</v>
      </c>
      <c r="BC74" s="594">
        <v>8592000</v>
      </c>
      <c r="BD74" s="594">
        <v>8592000</v>
      </c>
      <c r="BE74" s="594">
        <v>8592000</v>
      </c>
      <c r="BF74" t="s">
        <v>1765</v>
      </c>
      <c r="BG74" s="594">
        <v>8592000</v>
      </c>
      <c r="BH74" s="594">
        <v>8592000</v>
      </c>
      <c r="BI74" s="594">
        <v>8592000</v>
      </c>
      <c r="BJ74" s="594">
        <v>8592000</v>
      </c>
      <c r="BK74" s="594">
        <v>8592000</v>
      </c>
      <c r="BL74" s="594">
        <v>8592000</v>
      </c>
      <c r="BM74" s="594">
        <v>8592000</v>
      </c>
      <c r="BN74" t="s">
        <v>1765</v>
      </c>
      <c r="BO74" t="s">
        <v>1766</v>
      </c>
      <c r="BP74">
        <v>1</v>
      </c>
      <c r="BQ74">
        <v>0</v>
      </c>
      <c r="BR74">
        <v>1</v>
      </c>
      <c r="BS74">
        <v>0</v>
      </c>
      <c r="BT74">
        <v>0</v>
      </c>
      <c r="BU74">
        <v>0</v>
      </c>
      <c r="BV74" t="s">
        <v>1612</v>
      </c>
      <c r="BW74">
        <v>0</v>
      </c>
      <c r="BX74">
        <v>1</v>
      </c>
      <c r="BY74">
        <v>0</v>
      </c>
      <c r="BZ74">
        <v>0</v>
      </c>
      <c r="CA74">
        <v>1</v>
      </c>
      <c r="CB74" t="s">
        <v>1612</v>
      </c>
      <c r="CC74">
        <v>0</v>
      </c>
      <c r="CD74">
        <v>1</v>
      </c>
      <c r="CE74">
        <v>0</v>
      </c>
      <c r="CF74">
        <v>0</v>
      </c>
      <c r="CG74">
        <v>1</v>
      </c>
      <c r="CH74" t="s">
        <v>1612</v>
      </c>
      <c r="CI74">
        <v>0</v>
      </c>
      <c r="CJ74">
        <v>0</v>
      </c>
      <c r="CK74">
        <v>0</v>
      </c>
      <c r="CL74">
        <v>1</v>
      </c>
      <c r="CM74">
        <v>1</v>
      </c>
      <c r="CN74">
        <v>42644</v>
      </c>
      <c r="CO74">
        <v>1</v>
      </c>
      <c r="CP74">
        <v>1</v>
      </c>
      <c r="CQ74">
        <v>0</v>
      </c>
      <c r="CR74">
        <v>0</v>
      </c>
      <c r="CS74">
        <v>1</v>
      </c>
      <c r="CT74" t="s">
        <v>1612</v>
      </c>
      <c r="CU74">
        <v>0</v>
      </c>
      <c r="CV74">
        <v>1</v>
      </c>
      <c r="CW74">
        <v>0</v>
      </c>
      <c r="CX74">
        <v>0</v>
      </c>
      <c r="CY74">
        <v>1</v>
      </c>
      <c r="CZ74" t="s">
        <v>1612</v>
      </c>
      <c r="DA74">
        <v>0</v>
      </c>
      <c r="DB74">
        <v>1</v>
      </c>
      <c r="DC74">
        <v>0</v>
      </c>
      <c r="DD74">
        <v>0</v>
      </c>
      <c r="DE74">
        <v>1</v>
      </c>
      <c r="DF74" t="s">
        <v>1612</v>
      </c>
      <c r="DG74">
        <v>0</v>
      </c>
      <c r="DH74">
        <v>0</v>
      </c>
      <c r="DI74">
        <v>0</v>
      </c>
      <c r="DJ74">
        <v>1</v>
      </c>
      <c r="DK74">
        <v>1</v>
      </c>
      <c r="DL74">
        <v>42461</v>
      </c>
      <c r="DM74">
        <v>1</v>
      </c>
      <c r="DN74">
        <v>1</v>
      </c>
      <c r="DO74">
        <v>0</v>
      </c>
      <c r="DP74">
        <v>0</v>
      </c>
      <c r="DQ74">
        <v>1</v>
      </c>
      <c r="DR74" t="s">
        <v>1612</v>
      </c>
      <c r="DS74">
        <v>0</v>
      </c>
    </row>
    <row r="75" spans="1:123">
      <c r="A75" t="s">
        <v>49</v>
      </c>
      <c r="B75" t="s">
        <v>48</v>
      </c>
      <c r="C75" t="s">
        <v>47</v>
      </c>
      <c r="D75" t="s">
        <v>291</v>
      </c>
      <c r="E75" s="106" t="s">
        <v>290</v>
      </c>
      <c r="F75" s="593">
        <v>41</v>
      </c>
      <c r="G75" s="593">
        <v>-292</v>
      </c>
      <c r="H75" s="593">
        <v>360</v>
      </c>
      <c r="I75" s="593">
        <v>-89</v>
      </c>
      <c r="J75" s="593">
        <v>-354</v>
      </c>
      <c r="K75" s="593">
        <v>-685</v>
      </c>
      <c r="L75" s="593">
        <v>-45</v>
      </c>
      <c r="M75" s="593">
        <v>-510</v>
      </c>
      <c r="N75" s="592">
        <v>697175</v>
      </c>
      <c r="O75" s="592">
        <v>693645</v>
      </c>
      <c r="P75" s="592">
        <v>714825</v>
      </c>
      <c r="Q75" s="592">
        <v>743065</v>
      </c>
      <c r="R75" s="592">
        <v>42172.911392405062</v>
      </c>
      <c r="S75" s="592">
        <v>0</v>
      </c>
      <c r="T75" s="592">
        <v>370300</v>
      </c>
      <c r="U75" s="592">
        <v>0</v>
      </c>
      <c r="V75" s="595">
        <v>2664</v>
      </c>
      <c r="W75" s="595">
        <v>2081</v>
      </c>
      <c r="X75" s="595">
        <v>2645</v>
      </c>
      <c r="Y75" s="595">
        <v>2780</v>
      </c>
      <c r="Z75" s="595">
        <v>1900</v>
      </c>
      <c r="AA75" s="595">
        <v>1350</v>
      </c>
      <c r="AB75" s="595">
        <v>1600</v>
      </c>
      <c r="AC75" s="595">
        <v>1649</v>
      </c>
      <c r="AD75" s="595">
        <v>2024</v>
      </c>
      <c r="AE75" s="595">
        <v>2102</v>
      </c>
      <c r="AF75" s="595">
        <v>2591</v>
      </c>
      <c r="AG75" s="595">
        <v>3410</v>
      </c>
      <c r="AH75" s="595">
        <f t="shared" si="2"/>
        <v>-764</v>
      </c>
      <c r="AI75" s="595">
        <f t="shared" si="3"/>
        <v>-731</v>
      </c>
      <c r="AJ75" s="595">
        <f t="shared" si="4"/>
        <v>-1045</v>
      </c>
      <c r="AK75" s="595">
        <f t="shared" si="5"/>
        <v>-1131</v>
      </c>
      <c r="AL75" s="595">
        <f t="shared" si="6"/>
        <v>-640</v>
      </c>
      <c r="AM75" s="595">
        <f t="shared" si="7"/>
        <v>21</v>
      </c>
      <c r="AN75" s="595">
        <f t="shared" si="8"/>
        <v>-54</v>
      </c>
      <c r="AO75" s="595">
        <f t="shared" si="9"/>
        <v>630</v>
      </c>
      <c r="AP75" t="s">
        <v>1193</v>
      </c>
      <c r="AQ75" t="s">
        <v>1193</v>
      </c>
      <c r="AR75" t="s">
        <v>1193</v>
      </c>
      <c r="AS75" t="s">
        <v>1193</v>
      </c>
      <c r="AT75" t="s">
        <v>1193</v>
      </c>
      <c r="AU75" t="s">
        <v>1193</v>
      </c>
      <c r="AV75" t="s">
        <v>1193</v>
      </c>
      <c r="AW75" t="s">
        <v>1193</v>
      </c>
      <c r="AX75" t="s">
        <v>1193</v>
      </c>
      <c r="AY75" s="594">
        <v>14048482</v>
      </c>
      <c r="AZ75" s="594">
        <v>14048482</v>
      </c>
      <c r="BA75" s="594">
        <v>13079099.1243582</v>
      </c>
      <c r="BB75" s="594">
        <v>15257495.8756418</v>
      </c>
      <c r="BC75" s="594">
        <v>14048482</v>
      </c>
      <c r="BD75" s="594">
        <v>14048482</v>
      </c>
      <c r="BE75" s="594">
        <v>13079099</v>
      </c>
      <c r="BF75" t="s">
        <v>2118</v>
      </c>
      <c r="BG75" s="594">
        <v>14842286.780000001</v>
      </c>
      <c r="BH75" s="594">
        <v>13252111</v>
      </c>
      <c r="BI75" s="594">
        <v>15341245.75</v>
      </c>
      <c r="BJ75" s="594">
        <v>14617157.302477598</v>
      </c>
      <c r="BK75" s="594">
        <v>14842287</v>
      </c>
      <c r="BL75" s="594">
        <v>13252111</v>
      </c>
      <c r="BM75" s="594">
        <v>15341245.75</v>
      </c>
      <c r="BN75" t="s">
        <v>2119</v>
      </c>
      <c r="BO75" t="s">
        <v>2120</v>
      </c>
      <c r="BP75">
        <v>1</v>
      </c>
      <c r="BQ75">
        <v>0</v>
      </c>
      <c r="BR75">
        <v>1</v>
      </c>
      <c r="BS75">
        <v>0</v>
      </c>
      <c r="BT75">
        <v>0</v>
      </c>
      <c r="BU75">
        <v>0</v>
      </c>
      <c r="BV75" t="s">
        <v>1612</v>
      </c>
      <c r="BW75">
        <v>0</v>
      </c>
      <c r="BX75">
        <v>1</v>
      </c>
      <c r="BY75">
        <v>0</v>
      </c>
      <c r="BZ75">
        <v>0</v>
      </c>
      <c r="CA75">
        <v>1</v>
      </c>
      <c r="CB75" t="s">
        <v>1612</v>
      </c>
      <c r="CC75">
        <v>0</v>
      </c>
      <c r="CD75">
        <v>1</v>
      </c>
      <c r="CE75">
        <v>0</v>
      </c>
      <c r="CF75">
        <v>0</v>
      </c>
      <c r="CG75">
        <v>1</v>
      </c>
      <c r="CH75" t="s">
        <v>1612</v>
      </c>
      <c r="CI75">
        <v>0</v>
      </c>
      <c r="CJ75">
        <v>1</v>
      </c>
      <c r="CK75">
        <v>0</v>
      </c>
      <c r="CL75">
        <v>0</v>
      </c>
      <c r="CM75">
        <v>1</v>
      </c>
      <c r="CN75" t="s">
        <v>1612</v>
      </c>
      <c r="CO75">
        <v>0</v>
      </c>
      <c r="CP75">
        <v>1</v>
      </c>
      <c r="CQ75">
        <v>0</v>
      </c>
      <c r="CR75">
        <v>0</v>
      </c>
      <c r="CS75">
        <v>1</v>
      </c>
      <c r="CT75" t="s">
        <v>1612</v>
      </c>
      <c r="CU75">
        <v>0</v>
      </c>
      <c r="CV75">
        <v>1</v>
      </c>
      <c r="CW75">
        <v>0</v>
      </c>
      <c r="CX75">
        <v>0</v>
      </c>
      <c r="CY75">
        <v>1</v>
      </c>
      <c r="CZ75" t="s">
        <v>1612</v>
      </c>
      <c r="DA75">
        <v>0</v>
      </c>
      <c r="DB75">
        <v>1</v>
      </c>
      <c r="DC75">
        <v>0</v>
      </c>
      <c r="DD75">
        <v>0</v>
      </c>
      <c r="DE75">
        <v>1</v>
      </c>
      <c r="DF75" t="s">
        <v>1612</v>
      </c>
      <c r="DG75">
        <v>0</v>
      </c>
      <c r="DH75">
        <v>1</v>
      </c>
      <c r="DI75">
        <v>0</v>
      </c>
      <c r="DJ75">
        <v>0</v>
      </c>
      <c r="DK75">
        <v>1</v>
      </c>
      <c r="DL75" t="s">
        <v>1612</v>
      </c>
      <c r="DM75">
        <v>0</v>
      </c>
      <c r="DN75">
        <v>1</v>
      </c>
      <c r="DO75">
        <v>0</v>
      </c>
      <c r="DP75">
        <v>0</v>
      </c>
      <c r="DQ75">
        <v>1</v>
      </c>
      <c r="DR75" t="s">
        <v>1612</v>
      </c>
      <c r="DS75">
        <v>0</v>
      </c>
    </row>
    <row r="76" spans="1:123">
      <c r="A76" t="s">
        <v>73</v>
      </c>
      <c r="B76" t="s">
        <v>72</v>
      </c>
      <c r="C76" t="s">
        <v>71</v>
      </c>
      <c r="D76" t="s">
        <v>289</v>
      </c>
      <c r="E76" s="106" t="s">
        <v>288</v>
      </c>
      <c r="F76" s="593">
        <v>1151</v>
      </c>
      <c r="G76" s="593">
        <v>-73</v>
      </c>
      <c r="H76" s="593">
        <v>-62</v>
      </c>
      <c r="I76" s="593">
        <v>-777</v>
      </c>
      <c r="J76" s="593">
        <v>410</v>
      </c>
      <c r="K76" s="593">
        <v>132</v>
      </c>
      <c r="L76" s="593">
        <v>148</v>
      </c>
      <c r="M76" s="593">
        <v>-604</v>
      </c>
      <c r="N76" s="592">
        <v>230418</v>
      </c>
      <c r="O76" s="592">
        <v>0</v>
      </c>
      <c r="P76" s="592">
        <v>0</v>
      </c>
      <c r="Q76" s="592">
        <v>0</v>
      </c>
      <c r="R76" s="592">
        <v>0</v>
      </c>
      <c r="S76" s="592">
        <v>230418</v>
      </c>
      <c r="T76" s="592">
        <v>0</v>
      </c>
      <c r="U76" s="592">
        <v>0</v>
      </c>
      <c r="V76" s="595">
        <v>2364</v>
      </c>
      <c r="W76" s="595">
        <v>2731</v>
      </c>
      <c r="X76" s="595">
        <v>2708</v>
      </c>
      <c r="Y76" s="595">
        <v>2535</v>
      </c>
      <c r="Z76" s="595">
        <v>2841</v>
      </c>
      <c r="AA76" s="595">
        <v>2156</v>
      </c>
      <c r="AB76" s="595">
        <v>2228</v>
      </c>
      <c r="AC76" s="595">
        <v>2871</v>
      </c>
      <c r="AD76" s="595">
        <v>2631</v>
      </c>
      <c r="AE76" s="595">
        <v>2703</v>
      </c>
      <c r="AF76" s="595">
        <v>3058</v>
      </c>
      <c r="AG76" s="595">
        <v>3235</v>
      </c>
      <c r="AH76" s="595">
        <f t="shared" si="2"/>
        <v>477</v>
      </c>
      <c r="AI76" s="595">
        <f t="shared" si="3"/>
        <v>-575</v>
      </c>
      <c r="AJ76" s="595">
        <f t="shared" si="4"/>
        <v>-480</v>
      </c>
      <c r="AK76" s="595">
        <f t="shared" si="5"/>
        <v>336</v>
      </c>
      <c r="AL76" s="595">
        <f t="shared" si="6"/>
        <v>267</v>
      </c>
      <c r="AM76" s="595">
        <f t="shared" si="7"/>
        <v>-28</v>
      </c>
      <c r="AN76" s="595">
        <f t="shared" si="8"/>
        <v>350</v>
      </c>
      <c r="AO76" s="595">
        <f t="shared" si="9"/>
        <v>700</v>
      </c>
      <c r="AP76" t="s">
        <v>1193</v>
      </c>
      <c r="AQ76" t="s">
        <v>1193</v>
      </c>
      <c r="AR76" t="s">
        <v>1193</v>
      </c>
      <c r="AS76" t="s">
        <v>1193</v>
      </c>
      <c r="AT76" t="s">
        <v>1193</v>
      </c>
      <c r="AU76" t="s">
        <v>1193</v>
      </c>
      <c r="AV76" t="s">
        <v>1193</v>
      </c>
      <c r="AW76" t="s">
        <v>1193</v>
      </c>
      <c r="AX76" t="s">
        <v>1193</v>
      </c>
      <c r="AY76" s="594">
        <v>6782214</v>
      </c>
      <c r="AZ76" s="594">
        <v>7477880</v>
      </c>
      <c r="BA76" s="594">
        <v>7477880</v>
      </c>
      <c r="BB76" s="594">
        <v>7477880</v>
      </c>
      <c r="BC76" s="594">
        <v>6782214</v>
      </c>
      <c r="BD76" s="594">
        <v>7747881</v>
      </c>
      <c r="BE76" s="594">
        <v>7477866</v>
      </c>
      <c r="BF76" t="s">
        <v>2131</v>
      </c>
      <c r="BG76" s="594">
        <v>5936863</v>
      </c>
      <c r="BH76" s="594">
        <v>6568805</v>
      </c>
      <c r="BI76" s="594">
        <v>8393339</v>
      </c>
      <c r="BJ76" s="594">
        <v>8316283.333333334</v>
      </c>
      <c r="BK76" s="594">
        <v>5936862.3499999996</v>
      </c>
      <c r="BL76" s="594">
        <v>7802805</v>
      </c>
      <c r="BM76" s="594">
        <v>8801046</v>
      </c>
      <c r="BN76" t="s">
        <v>2132</v>
      </c>
      <c r="BO76" t="s">
        <v>2133</v>
      </c>
      <c r="BP76">
        <v>1</v>
      </c>
      <c r="BQ76">
        <v>0</v>
      </c>
      <c r="BR76">
        <v>1</v>
      </c>
      <c r="BS76">
        <v>0</v>
      </c>
      <c r="BT76">
        <v>0</v>
      </c>
      <c r="BU76">
        <v>0</v>
      </c>
      <c r="BV76" t="s">
        <v>1612</v>
      </c>
      <c r="BW76">
        <v>0</v>
      </c>
      <c r="BX76">
        <v>1</v>
      </c>
      <c r="BY76">
        <v>0</v>
      </c>
      <c r="BZ76">
        <v>0</v>
      </c>
      <c r="CA76">
        <v>1</v>
      </c>
      <c r="CB76" t="s">
        <v>1612</v>
      </c>
      <c r="CC76">
        <v>0</v>
      </c>
      <c r="CD76">
        <v>1</v>
      </c>
      <c r="CE76">
        <v>0</v>
      </c>
      <c r="CF76">
        <v>0</v>
      </c>
      <c r="CG76">
        <v>1</v>
      </c>
      <c r="CH76" t="s">
        <v>1612</v>
      </c>
      <c r="CI76">
        <v>0</v>
      </c>
      <c r="CJ76">
        <v>1</v>
      </c>
      <c r="CK76">
        <v>0</v>
      </c>
      <c r="CL76">
        <v>0</v>
      </c>
      <c r="CM76">
        <v>1</v>
      </c>
      <c r="CN76" t="s">
        <v>1612</v>
      </c>
      <c r="CO76">
        <v>0</v>
      </c>
      <c r="CP76">
        <v>1</v>
      </c>
      <c r="CQ76">
        <v>0</v>
      </c>
      <c r="CR76">
        <v>0</v>
      </c>
      <c r="CS76">
        <v>1</v>
      </c>
      <c r="CT76" t="s">
        <v>1612</v>
      </c>
      <c r="CU76">
        <v>0</v>
      </c>
      <c r="CV76">
        <v>1</v>
      </c>
      <c r="CW76">
        <v>0</v>
      </c>
      <c r="CX76">
        <v>0</v>
      </c>
      <c r="CY76">
        <v>1</v>
      </c>
      <c r="CZ76" t="s">
        <v>1612</v>
      </c>
      <c r="DA76">
        <v>0</v>
      </c>
      <c r="DB76">
        <v>1</v>
      </c>
      <c r="DC76">
        <v>0</v>
      </c>
      <c r="DD76">
        <v>0</v>
      </c>
      <c r="DE76">
        <v>1</v>
      </c>
      <c r="DF76" t="s">
        <v>1612</v>
      </c>
      <c r="DG76">
        <v>0</v>
      </c>
      <c r="DH76">
        <v>1</v>
      </c>
      <c r="DI76">
        <v>0</v>
      </c>
      <c r="DJ76">
        <v>0</v>
      </c>
      <c r="DK76">
        <v>1</v>
      </c>
      <c r="DL76" t="s">
        <v>1612</v>
      </c>
      <c r="DM76">
        <v>0</v>
      </c>
      <c r="DN76">
        <v>1</v>
      </c>
      <c r="DO76">
        <v>0</v>
      </c>
      <c r="DP76">
        <v>0</v>
      </c>
      <c r="DQ76">
        <v>1</v>
      </c>
      <c r="DR76" t="s">
        <v>1612</v>
      </c>
      <c r="DS76">
        <v>0</v>
      </c>
    </row>
    <row r="77" spans="1:123">
      <c r="A77" t="s">
        <v>44</v>
      </c>
      <c r="B77" t="s">
        <v>43</v>
      </c>
      <c r="C77" t="s">
        <v>42</v>
      </c>
      <c r="D77" t="s">
        <v>287</v>
      </c>
      <c r="E77" s="106" t="s">
        <v>286</v>
      </c>
      <c r="F77" s="593">
        <v>-390</v>
      </c>
      <c r="G77" s="593">
        <v>729</v>
      </c>
      <c r="H77" s="593">
        <v>129</v>
      </c>
      <c r="I77" s="593">
        <v>525</v>
      </c>
      <c r="J77" s="593">
        <v>-429</v>
      </c>
      <c r="K77" s="593">
        <v>717</v>
      </c>
      <c r="L77" s="593">
        <v>116</v>
      </c>
      <c r="M77" s="593">
        <v>512</v>
      </c>
      <c r="N77" s="592">
        <v>35879.999999999993</v>
      </c>
      <c r="O77" s="592">
        <v>11040.000000000007</v>
      </c>
      <c r="P77" s="592">
        <v>11960.000000000007</v>
      </c>
      <c r="Q77" s="592">
        <v>11959.999999999993</v>
      </c>
      <c r="R77" s="592">
        <v>38100</v>
      </c>
      <c r="S77" s="592">
        <v>8820</v>
      </c>
      <c r="T77" s="592">
        <v>11960</v>
      </c>
      <c r="U77" s="592">
        <v>11960</v>
      </c>
      <c r="V77" s="595">
        <v>1450</v>
      </c>
      <c r="W77" s="595">
        <v>1304</v>
      </c>
      <c r="X77" s="595">
        <v>1025</v>
      </c>
      <c r="Y77" s="595">
        <v>1357</v>
      </c>
      <c r="Z77" s="595">
        <v>1602</v>
      </c>
      <c r="AA77" s="595">
        <v>1510</v>
      </c>
      <c r="AB77" s="595">
        <v>1404.1014402003757</v>
      </c>
      <c r="AC77" s="595">
        <v>1514.7276142767689</v>
      </c>
      <c r="AD77" s="595">
        <v>1645</v>
      </c>
      <c r="AE77" s="595">
        <v>1327</v>
      </c>
      <c r="AF77" s="595">
        <v>1601</v>
      </c>
      <c r="AG77" s="595">
        <v>1705</v>
      </c>
      <c r="AH77" s="595">
        <f t="shared" si="2"/>
        <v>152</v>
      </c>
      <c r="AI77" s="595">
        <f t="shared" si="3"/>
        <v>206</v>
      </c>
      <c r="AJ77" s="595">
        <f t="shared" si="4"/>
        <v>379.10144020037569</v>
      </c>
      <c r="AK77" s="595">
        <f t="shared" si="5"/>
        <v>157.72761427676892</v>
      </c>
      <c r="AL77" s="595">
        <f t="shared" si="6"/>
        <v>195</v>
      </c>
      <c r="AM77" s="595">
        <f t="shared" si="7"/>
        <v>23</v>
      </c>
      <c r="AN77" s="595">
        <f t="shared" si="8"/>
        <v>576</v>
      </c>
      <c r="AO77" s="595">
        <f t="shared" si="9"/>
        <v>348</v>
      </c>
      <c r="AP77" t="s">
        <v>1193</v>
      </c>
      <c r="AQ77" t="s">
        <v>1193</v>
      </c>
      <c r="AR77" t="s">
        <v>1193</v>
      </c>
      <c r="AS77" t="s">
        <v>1193</v>
      </c>
      <c r="AT77" t="s">
        <v>1196</v>
      </c>
      <c r="AU77" t="s">
        <v>1193</v>
      </c>
      <c r="AV77" t="s">
        <v>1193</v>
      </c>
      <c r="AW77" t="s">
        <v>1193</v>
      </c>
      <c r="AX77" t="s">
        <v>1193</v>
      </c>
      <c r="AY77" s="594">
        <v>5619500</v>
      </c>
      <c r="AZ77" s="594">
        <v>5619500</v>
      </c>
      <c r="BA77" s="594">
        <v>5619500</v>
      </c>
      <c r="BB77" s="594">
        <v>5619500</v>
      </c>
      <c r="BC77" s="594">
        <v>5619500</v>
      </c>
      <c r="BD77" s="594">
        <v>5619500</v>
      </c>
      <c r="BE77" s="594">
        <v>5619500</v>
      </c>
      <c r="BF77" t="s">
        <v>1613</v>
      </c>
      <c r="BG77" s="594">
        <v>5619431.152184247</v>
      </c>
      <c r="BH77" s="594">
        <v>5619431.152184247</v>
      </c>
      <c r="BI77" s="594">
        <v>5619431.152184247</v>
      </c>
      <c r="BJ77" s="594">
        <v>5619431.152184247</v>
      </c>
      <c r="BK77" s="594">
        <v>5619431.152184247</v>
      </c>
      <c r="BL77" s="594">
        <v>5619431.152184247</v>
      </c>
      <c r="BM77" s="594">
        <v>5619431.152184247</v>
      </c>
      <c r="BN77" t="s">
        <v>1613</v>
      </c>
      <c r="BO77" t="s">
        <v>2144</v>
      </c>
      <c r="BP77">
        <v>1</v>
      </c>
      <c r="BQ77">
        <v>0</v>
      </c>
      <c r="BR77">
        <v>1</v>
      </c>
      <c r="BS77">
        <v>0</v>
      </c>
      <c r="BT77">
        <v>0</v>
      </c>
      <c r="BU77">
        <v>0</v>
      </c>
      <c r="BV77" t="s">
        <v>1612</v>
      </c>
      <c r="BW77">
        <v>0</v>
      </c>
      <c r="BX77">
        <v>1</v>
      </c>
      <c r="BY77">
        <v>0</v>
      </c>
      <c r="BZ77">
        <v>0</v>
      </c>
      <c r="CA77">
        <v>1</v>
      </c>
      <c r="CB77" t="s">
        <v>1612</v>
      </c>
      <c r="CC77">
        <v>0</v>
      </c>
      <c r="CD77">
        <v>1</v>
      </c>
      <c r="CE77">
        <v>0</v>
      </c>
      <c r="CF77">
        <v>0</v>
      </c>
      <c r="CG77">
        <v>1</v>
      </c>
      <c r="CH77" t="s">
        <v>1612</v>
      </c>
      <c r="CI77">
        <v>0</v>
      </c>
      <c r="CJ77">
        <v>1</v>
      </c>
      <c r="CK77">
        <v>0</v>
      </c>
      <c r="CL77">
        <v>0</v>
      </c>
      <c r="CM77">
        <v>1</v>
      </c>
      <c r="CN77" t="s">
        <v>1612</v>
      </c>
      <c r="CO77">
        <v>0</v>
      </c>
      <c r="CP77">
        <v>0</v>
      </c>
      <c r="CQ77">
        <v>0</v>
      </c>
      <c r="CR77">
        <v>1</v>
      </c>
      <c r="CS77">
        <v>1</v>
      </c>
      <c r="CT77">
        <v>42460</v>
      </c>
      <c r="CU77">
        <v>1</v>
      </c>
      <c r="CV77">
        <v>1</v>
      </c>
      <c r="CW77">
        <v>0</v>
      </c>
      <c r="CX77">
        <v>0</v>
      </c>
      <c r="CY77">
        <v>1</v>
      </c>
      <c r="CZ77" t="s">
        <v>1612</v>
      </c>
      <c r="DA77">
        <v>0</v>
      </c>
      <c r="DB77">
        <v>1</v>
      </c>
      <c r="DC77">
        <v>0</v>
      </c>
      <c r="DD77">
        <v>0</v>
      </c>
      <c r="DE77">
        <v>1</v>
      </c>
      <c r="DF77" t="s">
        <v>1612</v>
      </c>
      <c r="DG77">
        <v>0</v>
      </c>
      <c r="DH77">
        <v>1</v>
      </c>
      <c r="DI77">
        <v>0</v>
      </c>
      <c r="DJ77">
        <v>0</v>
      </c>
      <c r="DK77">
        <v>1</v>
      </c>
      <c r="DL77" t="s">
        <v>1612</v>
      </c>
      <c r="DM77">
        <v>0</v>
      </c>
      <c r="DN77">
        <v>1</v>
      </c>
      <c r="DO77">
        <v>0</v>
      </c>
      <c r="DP77">
        <v>0</v>
      </c>
      <c r="DQ77">
        <v>1</v>
      </c>
      <c r="DR77" t="s">
        <v>1612</v>
      </c>
      <c r="DS77">
        <v>0</v>
      </c>
    </row>
    <row r="78" spans="1:123">
      <c r="A78" t="s">
        <v>56</v>
      </c>
      <c r="B78" t="s">
        <v>55</v>
      </c>
      <c r="C78" t="s">
        <v>76</v>
      </c>
      <c r="D78" t="s">
        <v>285</v>
      </c>
      <c r="E78" s="106" t="s">
        <v>284</v>
      </c>
      <c r="F78" s="593">
        <v>-107</v>
      </c>
      <c r="G78" s="593">
        <v>708</v>
      </c>
      <c r="H78" s="593">
        <v>253</v>
      </c>
      <c r="I78" s="593">
        <v>1503</v>
      </c>
      <c r="J78" s="593">
        <v>-107</v>
      </c>
      <c r="K78" s="593">
        <v>112</v>
      </c>
      <c r="L78" s="593">
        <v>-342</v>
      </c>
      <c r="M78" s="593">
        <v>889</v>
      </c>
      <c r="N78" s="592">
        <v>0</v>
      </c>
      <c r="O78" s="592">
        <v>888040</v>
      </c>
      <c r="P78" s="592">
        <v>886550</v>
      </c>
      <c r="Q78" s="592">
        <v>914860</v>
      </c>
      <c r="R78" s="592">
        <v>0</v>
      </c>
      <c r="S78" s="592">
        <v>888080</v>
      </c>
      <c r="T78" s="592">
        <v>383420</v>
      </c>
      <c r="U78" s="592">
        <v>1416990</v>
      </c>
      <c r="V78" s="595">
        <v>4942</v>
      </c>
      <c r="W78" s="595">
        <v>6052</v>
      </c>
      <c r="X78" s="595">
        <v>6843</v>
      </c>
      <c r="Y78" s="595">
        <v>7497</v>
      </c>
      <c r="Z78" s="595">
        <v>4077</v>
      </c>
      <c r="AA78" s="595">
        <v>4639</v>
      </c>
      <c r="AB78" s="595">
        <v>5200</v>
      </c>
      <c r="AC78" s="595">
        <v>4040</v>
      </c>
      <c r="AD78" s="595">
        <v>4077</v>
      </c>
      <c r="AE78" s="595">
        <v>4758</v>
      </c>
      <c r="AF78" s="595">
        <v>5194</v>
      </c>
      <c r="AG78" s="595">
        <v>6787</v>
      </c>
      <c r="AH78" s="595">
        <f t="shared" si="2"/>
        <v>-865</v>
      </c>
      <c r="AI78" s="595">
        <f t="shared" si="3"/>
        <v>-1413</v>
      </c>
      <c r="AJ78" s="595">
        <f t="shared" si="4"/>
        <v>-1643</v>
      </c>
      <c r="AK78" s="595">
        <f t="shared" si="5"/>
        <v>-3457</v>
      </c>
      <c r="AL78" s="595">
        <f t="shared" si="6"/>
        <v>-865</v>
      </c>
      <c r="AM78" s="595">
        <f t="shared" si="7"/>
        <v>-1294</v>
      </c>
      <c r="AN78" s="595">
        <f t="shared" si="8"/>
        <v>-1649</v>
      </c>
      <c r="AO78" s="595">
        <f t="shared" si="9"/>
        <v>-710</v>
      </c>
      <c r="AP78" t="s">
        <v>1193</v>
      </c>
      <c r="AQ78" t="s">
        <v>1193</v>
      </c>
      <c r="AR78" t="s">
        <v>1193</v>
      </c>
      <c r="AS78" t="s">
        <v>1193</v>
      </c>
      <c r="AT78" t="s">
        <v>1196</v>
      </c>
      <c r="AU78" t="s">
        <v>1193</v>
      </c>
      <c r="AV78" t="s">
        <v>1193</v>
      </c>
      <c r="AW78" t="s">
        <v>1196</v>
      </c>
      <c r="AX78" t="s">
        <v>1193</v>
      </c>
      <c r="AY78" s="594">
        <v>21940479.499999996</v>
      </c>
      <c r="AZ78" s="594">
        <v>10856760.5</v>
      </c>
      <c r="BA78" s="594">
        <v>9416760.25</v>
      </c>
      <c r="BB78" s="594">
        <v>0</v>
      </c>
      <c r="BC78" s="594">
        <v>21940479.499999996</v>
      </c>
      <c r="BD78" s="594">
        <v>10856760.5</v>
      </c>
      <c r="BE78" s="594">
        <v>9416760.25</v>
      </c>
      <c r="BF78" t="s">
        <v>1613</v>
      </c>
      <c r="BG78" s="594">
        <v>7782254.8092105258</v>
      </c>
      <c r="BH78" s="594">
        <v>4672546.1907894742</v>
      </c>
      <c r="BI78" s="594">
        <v>6189881</v>
      </c>
      <c r="BJ78" s="594">
        <v>23569318</v>
      </c>
      <c r="BK78" s="594">
        <v>7782254.8092105258</v>
      </c>
      <c r="BL78" s="594">
        <v>4672546.1907894742</v>
      </c>
      <c r="BM78" s="594">
        <v>6189881</v>
      </c>
      <c r="BN78" t="s">
        <v>1613</v>
      </c>
      <c r="BO78" t="s">
        <v>2156</v>
      </c>
      <c r="BP78">
        <v>1</v>
      </c>
      <c r="BQ78">
        <v>0</v>
      </c>
      <c r="BR78">
        <v>1</v>
      </c>
      <c r="BS78">
        <v>0</v>
      </c>
      <c r="BT78">
        <v>0</v>
      </c>
      <c r="BU78">
        <v>0</v>
      </c>
      <c r="BV78" t="s">
        <v>1612</v>
      </c>
      <c r="BW78">
        <v>0</v>
      </c>
      <c r="BX78">
        <v>1</v>
      </c>
      <c r="BY78">
        <v>0</v>
      </c>
      <c r="BZ78">
        <v>0</v>
      </c>
      <c r="CA78">
        <v>1</v>
      </c>
      <c r="CB78" t="s">
        <v>1612</v>
      </c>
      <c r="CC78">
        <v>0</v>
      </c>
      <c r="CD78">
        <v>1</v>
      </c>
      <c r="CE78">
        <v>0</v>
      </c>
      <c r="CF78">
        <v>0</v>
      </c>
      <c r="CG78">
        <v>1</v>
      </c>
      <c r="CH78" t="s">
        <v>1612</v>
      </c>
      <c r="CI78">
        <v>0</v>
      </c>
      <c r="CJ78">
        <v>1</v>
      </c>
      <c r="CK78">
        <v>0</v>
      </c>
      <c r="CL78">
        <v>0</v>
      </c>
      <c r="CM78">
        <v>1</v>
      </c>
      <c r="CN78" t="s">
        <v>1612</v>
      </c>
      <c r="CO78">
        <v>0</v>
      </c>
      <c r="CP78">
        <v>0</v>
      </c>
      <c r="CQ78">
        <v>0</v>
      </c>
      <c r="CR78">
        <v>1</v>
      </c>
      <c r="CS78">
        <v>1</v>
      </c>
      <c r="CT78">
        <v>42461</v>
      </c>
      <c r="CU78">
        <v>1</v>
      </c>
      <c r="CV78">
        <v>1</v>
      </c>
      <c r="CW78">
        <v>0</v>
      </c>
      <c r="CX78">
        <v>0</v>
      </c>
      <c r="CY78">
        <v>1</v>
      </c>
      <c r="CZ78" t="s">
        <v>1612</v>
      </c>
      <c r="DA78">
        <v>0</v>
      </c>
      <c r="DB78">
        <v>1</v>
      </c>
      <c r="DC78">
        <v>0</v>
      </c>
      <c r="DD78">
        <v>0</v>
      </c>
      <c r="DE78">
        <v>1</v>
      </c>
      <c r="DF78" t="s">
        <v>1612</v>
      </c>
      <c r="DG78">
        <v>0</v>
      </c>
      <c r="DH78">
        <v>0</v>
      </c>
      <c r="DI78">
        <v>0</v>
      </c>
      <c r="DJ78">
        <v>1</v>
      </c>
      <c r="DK78">
        <v>1</v>
      </c>
      <c r="DL78">
        <v>42461</v>
      </c>
      <c r="DM78">
        <v>1</v>
      </c>
      <c r="DN78">
        <v>1</v>
      </c>
      <c r="DO78">
        <v>0</v>
      </c>
      <c r="DP78">
        <v>0</v>
      </c>
      <c r="DQ78">
        <v>1</v>
      </c>
      <c r="DR78" t="s">
        <v>1612</v>
      </c>
      <c r="DS78">
        <v>0</v>
      </c>
    </row>
    <row r="79" spans="1:123">
      <c r="A79" t="s">
        <v>73</v>
      </c>
      <c r="B79" t="s">
        <v>72</v>
      </c>
      <c r="C79" t="s">
        <v>71</v>
      </c>
      <c r="D79" t="s">
        <v>283</v>
      </c>
      <c r="E79" s="106" t="s">
        <v>282</v>
      </c>
      <c r="F79" s="593">
        <v>130</v>
      </c>
      <c r="G79" s="593">
        <v>-573</v>
      </c>
      <c r="H79" s="593">
        <v>-388</v>
      </c>
      <c r="I79" s="593">
        <v>-139</v>
      </c>
      <c r="J79" s="593">
        <v>-158</v>
      </c>
      <c r="K79" s="593">
        <v>-821</v>
      </c>
      <c r="L79" s="593">
        <v>-632</v>
      </c>
      <c r="M79" s="593">
        <v>-392</v>
      </c>
      <c r="N79" s="592">
        <v>429120.00000000006</v>
      </c>
      <c r="O79" s="592">
        <v>369520.00000000006</v>
      </c>
      <c r="P79" s="592">
        <v>363559.99999999988</v>
      </c>
      <c r="Q79" s="592">
        <v>376970</v>
      </c>
      <c r="R79" s="592">
        <v>193699.99999999997</v>
      </c>
      <c r="S79" s="592">
        <v>0</v>
      </c>
      <c r="T79" s="592">
        <v>0</v>
      </c>
      <c r="U79" s="592">
        <v>0</v>
      </c>
      <c r="V79" s="595">
        <v>909</v>
      </c>
      <c r="W79" s="595">
        <v>1267</v>
      </c>
      <c r="X79" s="595">
        <v>1651</v>
      </c>
      <c r="Y79" s="595">
        <v>1610</v>
      </c>
      <c r="Z79" s="595">
        <v>1216.4775</v>
      </c>
      <c r="AA79" s="595">
        <v>1141.4775</v>
      </c>
      <c r="AB79" s="595">
        <v>1141.4775</v>
      </c>
      <c r="AC79" s="595">
        <v>1141.4775</v>
      </c>
      <c r="AD79" s="595">
        <v>1244</v>
      </c>
      <c r="AE79" s="595">
        <v>1413</v>
      </c>
      <c r="AF79" s="595">
        <v>995</v>
      </c>
      <c r="AG79" s="595">
        <v>1597</v>
      </c>
      <c r="AH79" s="595">
        <f t="shared" si="2"/>
        <v>307.47749999999996</v>
      </c>
      <c r="AI79" s="595">
        <f t="shared" si="3"/>
        <v>-125.52250000000004</v>
      </c>
      <c r="AJ79" s="595">
        <f t="shared" si="4"/>
        <v>-509.52250000000004</v>
      </c>
      <c r="AK79" s="595">
        <f t="shared" si="5"/>
        <v>-468.52250000000004</v>
      </c>
      <c r="AL79" s="595">
        <f t="shared" si="6"/>
        <v>335</v>
      </c>
      <c r="AM79" s="595">
        <f t="shared" si="7"/>
        <v>146</v>
      </c>
      <c r="AN79" s="595">
        <f t="shared" si="8"/>
        <v>-656</v>
      </c>
      <c r="AO79" s="595">
        <f t="shared" si="9"/>
        <v>-13</v>
      </c>
      <c r="AP79" t="s">
        <v>1193</v>
      </c>
      <c r="AQ79" t="s">
        <v>1193</v>
      </c>
      <c r="AR79" t="s">
        <v>1193</v>
      </c>
      <c r="AS79" t="s">
        <v>1193</v>
      </c>
      <c r="AT79" t="s">
        <v>1193</v>
      </c>
      <c r="AU79" t="s">
        <v>1193</v>
      </c>
      <c r="AV79" t="s">
        <v>1193</v>
      </c>
      <c r="AW79" t="s">
        <v>1193</v>
      </c>
      <c r="AX79" t="s">
        <v>1193</v>
      </c>
      <c r="AY79" s="594">
        <v>6697500</v>
      </c>
      <c r="AZ79" s="594">
        <v>4629500</v>
      </c>
      <c r="BA79" s="594">
        <v>4629500</v>
      </c>
      <c r="BB79" s="594">
        <v>4629500</v>
      </c>
      <c r="BC79" s="594">
        <v>6697500</v>
      </c>
      <c r="BD79" s="594">
        <v>4629500</v>
      </c>
      <c r="BE79" s="594">
        <v>4629500</v>
      </c>
      <c r="BF79">
        <v>0</v>
      </c>
      <c r="BG79" s="594">
        <v>4896500</v>
      </c>
      <c r="BH79" s="594">
        <v>4896500</v>
      </c>
      <c r="BI79" s="594">
        <v>5396500</v>
      </c>
      <c r="BJ79" s="594">
        <v>5396500</v>
      </c>
      <c r="BK79" s="594">
        <v>4892750</v>
      </c>
      <c r="BL79" s="594">
        <v>4896500</v>
      </c>
      <c r="BM79" s="594">
        <v>5396500</v>
      </c>
      <c r="BN79">
        <v>0</v>
      </c>
      <c r="BO79" t="s">
        <v>2166</v>
      </c>
      <c r="BP79">
        <v>1</v>
      </c>
      <c r="BQ79">
        <v>0</v>
      </c>
      <c r="BR79">
        <v>1</v>
      </c>
      <c r="BS79">
        <v>0</v>
      </c>
      <c r="BT79">
        <v>0</v>
      </c>
      <c r="BU79">
        <v>0</v>
      </c>
      <c r="BV79" t="s">
        <v>1612</v>
      </c>
      <c r="BW79">
        <v>0</v>
      </c>
      <c r="BX79">
        <v>1</v>
      </c>
      <c r="BY79">
        <v>0</v>
      </c>
      <c r="BZ79">
        <v>0</v>
      </c>
      <c r="CA79">
        <v>1</v>
      </c>
      <c r="CB79" t="s">
        <v>1612</v>
      </c>
      <c r="CC79">
        <v>0</v>
      </c>
      <c r="CD79">
        <v>1</v>
      </c>
      <c r="CE79">
        <v>0</v>
      </c>
      <c r="CF79">
        <v>0</v>
      </c>
      <c r="CG79">
        <v>1</v>
      </c>
      <c r="CH79" t="s">
        <v>1612</v>
      </c>
      <c r="CI79">
        <v>0</v>
      </c>
      <c r="CJ79">
        <v>1</v>
      </c>
      <c r="CK79">
        <v>0</v>
      </c>
      <c r="CL79">
        <v>0</v>
      </c>
      <c r="CM79">
        <v>1</v>
      </c>
      <c r="CN79" t="s">
        <v>1612</v>
      </c>
      <c r="CO79">
        <v>0</v>
      </c>
      <c r="CP79">
        <v>1</v>
      </c>
      <c r="CQ79">
        <v>0</v>
      </c>
      <c r="CR79">
        <v>0</v>
      </c>
      <c r="CS79">
        <v>1</v>
      </c>
      <c r="CT79" t="s">
        <v>1612</v>
      </c>
      <c r="CU79">
        <v>0</v>
      </c>
      <c r="CV79">
        <v>1</v>
      </c>
      <c r="CW79">
        <v>0</v>
      </c>
      <c r="CX79">
        <v>0</v>
      </c>
      <c r="CY79">
        <v>1</v>
      </c>
      <c r="CZ79" t="s">
        <v>1612</v>
      </c>
      <c r="DA79">
        <v>0</v>
      </c>
      <c r="DB79">
        <v>1</v>
      </c>
      <c r="DC79">
        <v>0</v>
      </c>
      <c r="DD79">
        <v>0</v>
      </c>
      <c r="DE79">
        <v>1</v>
      </c>
      <c r="DF79" t="s">
        <v>1612</v>
      </c>
      <c r="DG79">
        <v>0</v>
      </c>
      <c r="DH79">
        <v>1</v>
      </c>
      <c r="DI79">
        <v>0</v>
      </c>
      <c r="DJ79">
        <v>0</v>
      </c>
      <c r="DK79">
        <v>1</v>
      </c>
      <c r="DL79" t="s">
        <v>1612</v>
      </c>
      <c r="DM79">
        <v>0</v>
      </c>
      <c r="DN79">
        <v>1</v>
      </c>
      <c r="DO79">
        <v>0</v>
      </c>
      <c r="DP79">
        <v>0</v>
      </c>
      <c r="DQ79">
        <v>1</v>
      </c>
      <c r="DR79" t="s">
        <v>1612</v>
      </c>
      <c r="DS79">
        <v>0</v>
      </c>
    </row>
    <row r="80" spans="1:123">
      <c r="A80" t="s">
        <v>49</v>
      </c>
      <c r="B80" t="s">
        <v>101</v>
      </c>
      <c r="C80" t="s">
        <v>100</v>
      </c>
      <c r="D80" t="s">
        <v>281</v>
      </c>
      <c r="E80" s="106" t="s">
        <v>280</v>
      </c>
      <c r="F80" s="593">
        <v>608</v>
      </c>
      <c r="G80" s="593">
        <v>-778</v>
      </c>
      <c r="H80" s="593">
        <v>-602</v>
      </c>
      <c r="I80" s="593">
        <v>94</v>
      </c>
      <c r="J80" s="593">
        <v>0</v>
      </c>
      <c r="K80" s="593">
        <v>2075.5916522873085</v>
      </c>
      <c r="L80" s="593">
        <v>2405.9060857217773</v>
      </c>
      <c r="M80" s="593">
        <v>3137.3950928013437</v>
      </c>
      <c r="N80" s="592">
        <v>0</v>
      </c>
      <c r="O80" s="592">
        <v>0</v>
      </c>
      <c r="P80" s="592">
        <v>0</v>
      </c>
      <c r="Q80" s="592">
        <v>0</v>
      </c>
      <c r="R80" s="592">
        <v>0</v>
      </c>
      <c r="S80" s="592">
        <v>0</v>
      </c>
      <c r="T80" s="592">
        <v>0</v>
      </c>
      <c r="U80" s="592">
        <v>0</v>
      </c>
      <c r="V80" s="595">
        <v>10445</v>
      </c>
      <c r="W80" s="595">
        <v>8161</v>
      </c>
      <c r="X80" s="595">
        <v>9663</v>
      </c>
      <c r="Y80" s="595">
        <v>10147</v>
      </c>
      <c r="Z80" s="595">
        <v>7950.8161019689596</v>
      </c>
      <c r="AA80" s="595">
        <v>9700</v>
      </c>
      <c r="AB80" s="595">
        <v>9950</v>
      </c>
      <c r="AC80" s="595">
        <v>8120</v>
      </c>
      <c r="AD80" s="595">
        <v>7889</v>
      </c>
      <c r="AE80" s="595">
        <v>9629</v>
      </c>
      <c r="AF80" s="595">
        <v>9891</v>
      </c>
      <c r="AG80" s="595">
        <v>10327</v>
      </c>
      <c r="AH80" s="595">
        <f t="shared" si="2"/>
        <v>-2494.1838980310404</v>
      </c>
      <c r="AI80" s="595">
        <f t="shared" si="3"/>
        <v>1539</v>
      </c>
      <c r="AJ80" s="595">
        <f t="shared" si="4"/>
        <v>287</v>
      </c>
      <c r="AK80" s="595">
        <f t="shared" si="5"/>
        <v>-2027</v>
      </c>
      <c r="AL80" s="595">
        <f t="shared" si="6"/>
        <v>-2556</v>
      </c>
      <c r="AM80" s="595">
        <f t="shared" si="7"/>
        <v>1468</v>
      </c>
      <c r="AN80" s="595">
        <f t="shared" si="8"/>
        <v>228</v>
      </c>
      <c r="AO80" s="595">
        <f t="shared" si="9"/>
        <v>180</v>
      </c>
      <c r="AP80" t="s">
        <v>1193</v>
      </c>
      <c r="AQ80" t="s">
        <v>1193</v>
      </c>
      <c r="AR80" t="s">
        <v>1193</v>
      </c>
      <c r="AS80" t="s">
        <v>1193</v>
      </c>
      <c r="AT80" t="s">
        <v>1193</v>
      </c>
      <c r="AU80" t="s">
        <v>1193</v>
      </c>
      <c r="AV80" t="s">
        <v>1193</v>
      </c>
      <c r="AW80" t="s">
        <v>1196</v>
      </c>
      <c r="AX80" t="s">
        <v>1193</v>
      </c>
      <c r="AY80" s="594">
        <v>28758000</v>
      </c>
      <c r="AZ80" s="594">
        <v>23386000</v>
      </c>
      <c r="BA80" s="594">
        <v>25166000</v>
      </c>
      <c r="BB80" s="594">
        <v>25424000</v>
      </c>
      <c r="BC80" s="594">
        <v>28758000</v>
      </c>
      <c r="BD80" s="594">
        <v>23386000</v>
      </c>
      <c r="BE80" s="594">
        <v>25166000</v>
      </c>
      <c r="BF80">
        <v>0</v>
      </c>
      <c r="BG80" s="594">
        <v>22685000</v>
      </c>
      <c r="BH80" s="594">
        <v>30274000</v>
      </c>
      <c r="BI80" s="594">
        <v>23441000</v>
      </c>
      <c r="BJ80" s="594">
        <v>23659000</v>
      </c>
      <c r="BK80" s="594">
        <v>22685000</v>
      </c>
      <c r="BL80" s="594">
        <v>30274000</v>
      </c>
      <c r="BM80" s="594">
        <v>23441000</v>
      </c>
      <c r="BN80" t="s">
        <v>2178</v>
      </c>
      <c r="BO80" t="s">
        <v>2179</v>
      </c>
      <c r="BP80">
        <v>1</v>
      </c>
      <c r="BQ80">
        <v>0</v>
      </c>
      <c r="BR80">
        <v>1</v>
      </c>
      <c r="BS80">
        <v>0</v>
      </c>
      <c r="BT80">
        <v>0</v>
      </c>
      <c r="BU80">
        <v>0</v>
      </c>
      <c r="BV80" t="s">
        <v>1612</v>
      </c>
      <c r="BW80">
        <v>0</v>
      </c>
      <c r="BX80">
        <v>1</v>
      </c>
      <c r="BY80">
        <v>0</v>
      </c>
      <c r="BZ80">
        <v>0</v>
      </c>
      <c r="CA80">
        <v>1</v>
      </c>
      <c r="CB80" t="s">
        <v>1612</v>
      </c>
      <c r="CC80">
        <v>0</v>
      </c>
      <c r="CD80">
        <v>1</v>
      </c>
      <c r="CE80">
        <v>0</v>
      </c>
      <c r="CF80">
        <v>0</v>
      </c>
      <c r="CG80">
        <v>1</v>
      </c>
      <c r="CH80" t="s">
        <v>1612</v>
      </c>
      <c r="CI80">
        <v>0</v>
      </c>
      <c r="CJ80">
        <v>1</v>
      </c>
      <c r="CK80">
        <v>0</v>
      </c>
      <c r="CL80">
        <v>0</v>
      </c>
      <c r="CM80">
        <v>1</v>
      </c>
      <c r="CN80" t="s">
        <v>1612</v>
      </c>
      <c r="CO80">
        <v>0</v>
      </c>
      <c r="CP80">
        <v>1</v>
      </c>
      <c r="CQ80">
        <v>0</v>
      </c>
      <c r="CR80">
        <v>0</v>
      </c>
      <c r="CS80">
        <v>1</v>
      </c>
      <c r="CT80" t="s">
        <v>1612</v>
      </c>
      <c r="CU80">
        <v>0</v>
      </c>
      <c r="CV80">
        <v>1</v>
      </c>
      <c r="CW80">
        <v>0</v>
      </c>
      <c r="CX80">
        <v>0</v>
      </c>
      <c r="CY80">
        <v>1</v>
      </c>
      <c r="CZ80" t="s">
        <v>1612</v>
      </c>
      <c r="DA80">
        <v>0</v>
      </c>
      <c r="DB80">
        <v>1</v>
      </c>
      <c r="DC80">
        <v>0</v>
      </c>
      <c r="DD80">
        <v>0</v>
      </c>
      <c r="DE80">
        <v>1</v>
      </c>
      <c r="DF80" t="s">
        <v>1612</v>
      </c>
      <c r="DG80">
        <v>0</v>
      </c>
      <c r="DH80">
        <v>0</v>
      </c>
      <c r="DI80">
        <v>0</v>
      </c>
      <c r="DJ80">
        <v>1</v>
      </c>
      <c r="DK80">
        <v>1</v>
      </c>
      <c r="DL80">
        <v>42643</v>
      </c>
      <c r="DM80">
        <v>1</v>
      </c>
      <c r="DN80">
        <v>1</v>
      </c>
      <c r="DO80">
        <v>0</v>
      </c>
      <c r="DP80">
        <v>0</v>
      </c>
      <c r="DQ80">
        <v>1</v>
      </c>
      <c r="DR80" t="s">
        <v>1612</v>
      </c>
      <c r="DS80">
        <v>0</v>
      </c>
    </row>
    <row r="81" spans="1:123">
      <c r="A81" t="s">
        <v>44</v>
      </c>
      <c r="B81" t="s">
        <v>116</v>
      </c>
      <c r="C81" t="s">
        <v>115</v>
      </c>
      <c r="D81" t="s">
        <v>279</v>
      </c>
      <c r="E81" s="106" t="s">
        <v>278</v>
      </c>
      <c r="F81" s="593">
        <v>-339.53809437161817</v>
      </c>
      <c r="G81" s="593">
        <v>-376.65002095756881</v>
      </c>
      <c r="H81" s="593">
        <v>360.2314262966056</v>
      </c>
      <c r="I81" s="593">
        <v>440.18286974561852</v>
      </c>
      <c r="J81" s="593">
        <v>-537.07195154046985</v>
      </c>
      <c r="K81" s="593">
        <v>-568.54052032884192</v>
      </c>
      <c r="L81" s="593">
        <v>163.09448350770708</v>
      </c>
      <c r="M81" s="593">
        <v>232.12738365325004</v>
      </c>
      <c r="N81" s="592">
        <v>294325.44718158903</v>
      </c>
      <c r="O81" s="592">
        <v>285916.84406319697</v>
      </c>
      <c r="P81" s="592">
        <v>293734.04475545872</v>
      </c>
      <c r="Q81" s="592">
        <v>310002.67427763052</v>
      </c>
      <c r="R81" s="592">
        <v>0</v>
      </c>
      <c r="S81" s="592">
        <v>0</v>
      </c>
      <c r="T81" s="592">
        <v>0</v>
      </c>
      <c r="U81" s="592">
        <v>0</v>
      </c>
      <c r="V81" s="595">
        <v>825</v>
      </c>
      <c r="W81" s="595">
        <v>1063</v>
      </c>
      <c r="X81" s="595">
        <v>599</v>
      </c>
      <c r="Y81" s="595">
        <v>914</v>
      </c>
      <c r="Z81" s="595">
        <v>475</v>
      </c>
      <c r="AA81" s="595">
        <v>1201</v>
      </c>
      <c r="AB81" s="595">
        <v>1008</v>
      </c>
      <c r="AC81" s="595">
        <v>656</v>
      </c>
      <c r="AD81" s="595">
        <v>552</v>
      </c>
      <c r="AE81" s="595">
        <v>1226</v>
      </c>
      <c r="AF81" s="595">
        <v>1368</v>
      </c>
      <c r="AG81" s="595">
        <v>648</v>
      </c>
      <c r="AH81" s="595">
        <f t="shared" si="2"/>
        <v>-350</v>
      </c>
      <c r="AI81" s="595">
        <f t="shared" si="3"/>
        <v>138</v>
      </c>
      <c r="AJ81" s="595">
        <f t="shared" si="4"/>
        <v>409</v>
      </c>
      <c r="AK81" s="595">
        <f t="shared" si="5"/>
        <v>-258</v>
      </c>
      <c r="AL81" s="595">
        <f t="shared" si="6"/>
        <v>-273</v>
      </c>
      <c r="AM81" s="595">
        <f t="shared" si="7"/>
        <v>163</v>
      </c>
      <c r="AN81" s="595">
        <f t="shared" si="8"/>
        <v>769</v>
      </c>
      <c r="AO81" s="595">
        <f t="shared" si="9"/>
        <v>-266</v>
      </c>
      <c r="AP81" t="s">
        <v>1193</v>
      </c>
      <c r="AQ81" t="s">
        <v>1193</v>
      </c>
      <c r="AR81" t="s">
        <v>1193</v>
      </c>
      <c r="AS81" t="s">
        <v>1193</v>
      </c>
      <c r="AT81" t="s">
        <v>1193</v>
      </c>
      <c r="AU81" t="s">
        <v>1193</v>
      </c>
      <c r="AV81" t="s">
        <v>1193</v>
      </c>
      <c r="AW81" t="s">
        <v>1193</v>
      </c>
      <c r="AX81" t="s">
        <v>1193</v>
      </c>
      <c r="AY81" s="594">
        <v>4303500</v>
      </c>
      <c r="AZ81" s="594">
        <v>4303500</v>
      </c>
      <c r="BA81" s="594">
        <v>4303500</v>
      </c>
      <c r="BB81" s="594">
        <v>4303500</v>
      </c>
      <c r="BC81" s="594">
        <v>4017583</v>
      </c>
      <c r="BD81" s="594">
        <v>4009766</v>
      </c>
      <c r="BE81" s="594">
        <v>3993497</v>
      </c>
      <c r="BF81" t="s">
        <v>1613</v>
      </c>
      <c r="BG81" s="594">
        <v>4303500</v>
      </c>
      <c r="BH81" s="594">
        <v>4303500</v>
      </c>
      <c r="BI81" s="594">
        <v>4303500</v>
      </c>
      <c r="BJ81" s="594">
        <v>4303500</v>
      </c>
      <c r="BK81" s="594">
        <v>4017583</v>
      </c>
      <c r="BL81" s="594">
        <v>4009766</v>
      </c>
      <c r="BM81" s="594">
        <v>3993497</v>
      </c>
      <c r="BN81" t="s">
        <v>1613</v>
      </c>
      <c r="BO81" t="s">
        <v>2192</v>
      </c>
      <c r="BP81">
        <v>1</v>
      </c>
      <c r="BQ81">
        <v>0</v>
      </c>
      <c r="BR81">
        <v>1</v>
      </c>
      <c r="BS81">
        <v>0</v>
      </c>
      <c r="BT81">
        <v>0</v>
      </c>
      <c r="BU81">
        <v>0</v>
      </c>
      <c r="BV81" t="s">
        <v>1612</v>
      </c>
      <c r="BW81">
        <v>0</v>
      </c>
      <c r="BX81">
        <v>1</v>
      </c>
      <c r="BY81">
        <v>0</v>
      </c>
      <c r="BZ81">
        <v>0</v>
      </c>
      <c r="CA81">
        <v>1</v>
      </c>
      <c r="CB81" t="s">
        <v>1612</v>
      </c>
      <c r="CC81">
        <v>0</v>
      </c>
      <c r="CD81">
        <v>1</v>
      </c>
      <c r="CE81">
        <v>0</v>
      </c>
      <c r="CF81">
        <v>0</v>
      </c>
      <c r="CG81">
        <v>1</v>
      </c>
      <c r="CH81" t="s">
        <v>1612</v>
      </c>
      <c r="CI81">
        <v>0</v>
      </c>
      <c r="CJ81">
        <v>1</v>
      </c>
      <c r="CK81">
        <v>0</v>
      </c>
      <c r="CL81">
        <v>0</v>
      </c>
      <c r="CM81">
        <v>1</v>
      </c>
      <c r="CN81" t="s">
        <v>1612</v>
      </c>
      <c r="CO81">
        <v>0</v>
      </c>
      <c r="CP81">
        <v>1</v>
      </c>
      <c r="CQ81">
        <v>0</v>
      </c>
      <c r="CR81">
        <v>0</v>
      </c>
      <c r="CS81">
        <v>1</v>
      </c>
      <c r="CT81" t="s">
        <v>1612</v>
      </c>
      <c r="CU81">
        <v>0</v>
      </c>
      <c r="CV81">
        <v>1</v>
      </c>
      <c r="CW81">
        <v>0</v>
      </c>
      <c r="CX81">
        <v>0</v>
      </c>
      <c r="CY81">
        <v>1</v>
      </c>
      <c r="CZ81" t="s">
        <v>1612</v>
      </c>
      <c r="DA81">
        <v>0</v>
      </c>
      <c r="DB81">
        <v>1</v>
      </c>
      <c r="DC81">
        <v>0</v>
      </c>
      <c r="DD81">
        <v>0</v>
      </c>
      <c r="DE81">
        <v>1</v>
      </c>
      <c r="DF81" t="s">
        <v>1612</v>
      </c>
      <c r="DG81">
        <v>0</v>
      </c>
      <c r="DH81">
        <v>1</v>
      </c>
      <c r="DI81">
        <v>0</v>
      </c>
      <c r="DJ81">
        <v>0</v>
      </c>
      <c r="DK81">
        <v>1</v>
      </c>
      <c r="DL81" t="s">
        <v>1612</v>
      </c>
      <c r="DM81">
        <v>0</v>
      </c>
      <c r="DN81">
        <v>1</v>
      </c>
      <c r="DO81">
        <v>0</v>
      </c>
      <c r="DP81">
        <v>0</v>
      </c>
      <c r="DQ81">
        <v>1</v>
      </c>
      <c r="DR81" t="s">
        <v>1612</v>
      </c>
      <c r="DS81">
        <v>0</v>
      </c>
    </row>
    <row r="82" spans="1:123">
      <c r="A82" t="s">
        <v>56</v>
      </c>
      <c r="B82" t="s">
        <v>65</v>
      </c>
      <c r="C82" t="s">
        <v>54</v>
      </c>
      <c r="D82" t="s">
        <v>277</v>
      </c>
      <c r="E82" s="106" t="s">
        <v>276</v>
      </c>
      <c r="F82" s="593">
        <v>66</v>
      </c>
      <c r="G82" s="593">
        <v>257</v>
      </c>
      <c r="H82" s="593">
        <v>-797</v>
      </c>
      <c r="I82" s="593">
        <v>-972</v>
      </c>
      <c r="J82" s="593">
        <v>151</v>
      </c>
      <c r="K82" s="593">
        <v>-108</v>
      </c>
      <c r="L82" s="593">
        <v>-1168</v>
      </c>
      <c r="M82" s="593">
        <v>-1361</v>
      </c>
      <c r="N82" s="592">
        <v>0</v>
      </c>
      <c r="O82" s="592">
        <v>464192.39999999997</v>
      </c>
      <c r="P82" s="592">
        <v>615054.93000000017</v>
      </c>
      <c r="Q82" s="592">
        <v>644895.86999999988</v>
      </c>
      <c r="R82" s="592">
        <v>109416.78</v>
      </c>
      <c r="S82" s="592">
        <v>426062.31</v>
      </c>
      <c r="T82" s="592">
        <v>0</v>
      </c>
      <c r="U82" s="592">
        <v>0.01</v>
      </c>
      <c r="V82" s="595">
        <v>3563</v>
      </c>
      <c r="W82" s="595">
        <v>2420</v>
      </c>
      <c r="X82" s="595">
        <v>3207</v>
      </c>
      <c r="Y82" s="595">
        <v>3360</v>
      </c>
      <c r="Z82" s="595">
        <v>2982.49</v>
      </c>
      <c r="AA82" s="595">
        <v>2531.25</v>
      </c>
      <c r="AB82" s="595">
        <v>2268</v>
      </c>
      <c r="AC82" s="595">
        <v>2551.5</v>
      </c>
      <c r="AD82" s="595">
        <v>2434</v>
      </c>
      <c r="AE82" s="595">
        <v>1985</v>
      </c>
      <c r="AF82" s="595">
        <v>2185</v>
      </c>
      <c r="AG82" s="595">
        <v>2752</v>
      </c>
      <c r="AH82" s="595">
        <f t="shared" si="2"/>
        <v>-580.51000000000022</v>
      </c>
      <c r="AI82" s="595">
        <f t="shared" si="3"/>
        <v>111.25</v>
      </c>
      <c r="AJ82" s="595">
        <f t="shared" si="4"/>
        <v>-939</v>
      </c>
      <c r="AK82" s="595">
        <f t="shared" si="5"/>
        <v>-808.5</v>
      </c>
      <c r="AL82" s="595">
        <f t="shared" si="6"/>
        <v>-1129</v>
      </c>
      <c r="AM82" s="595">
        <f t="shared" si="7"/>
        <v>-435</v>
      </c>
      <c r="AN82" s="595">
        <f t="shared" si="8"/>
        <v>-1022</v>
      </c>
      <c r="AO82" s="595">
        <f t="shared" si="9"/>
        <v>-608</v>
      </c>
      <c r="AP82" t="s">
        <v>1193</v>
      </c>
      <c r="AQ82" t="s">
        <v>1193</v>
      </c>
      <c r="AR82" t="s">
        <v>1193</v>
      </c>
      <c r="AS82" t="s">
        <v>1193</v>
      </c>
      <c r="AT82" t="s">
        <v>1196</v>
      </c>
      <c r="AU82" t="s">
        <v>1193</v>
      </c>
      <c r="AV82" t="s">
        <v>1193</v>
      </c>
      <c r="AW82" t="s">
        <v>1196</v>
      </c>
      <c r="AX82" t="s">
        <v>1196</v>
      </c>
      <c r="AY82" s="594">
        <v>12956250</v>
      </c>
      <c r="AZ82" s="594">
        <v>8997250</v>
      </c>
      <c r="BA82" s="594">
        <v>8997250</v>
      </c>
      <c r="BB82" s="594">
        <v>8997250</v>
      </c>
      <c r="BC82" s="594">
        <v>12956250</v>
      </c>
      <c r="BD82" s="594">
        <v>8997250</v>
      </c>
      <c r="BE82" s="594">
        <v>8997250</v>
      </c>
      <c r="BF82">
        <v>0</v>
      </c>
      <c r="BG82" s="594">
        <v>11197250</v>
      </c>
      <c r="BH82" s="594">
        <v>9583583.333333334</v>
      </c>
      <c r="BI82" s="594">
        <v>9583583.333333334</v>
      </c>
      <c r="BJ82" s="594">
        <v>9583583.333333334</v>
      </c>
      <c r="BK82" s="594">
        <v>11197250</v>
      </c>
      <c r="BL82" s="594">
        <v>9583583</v>
      </c>
      <c r="BM82" s="594">
        <v>9583583</v>
      </c>
      <c r="BN82">
        <v>0</v>
      </c>
      <c r="BO82" t="s">
        <v>2212</v>
      </c>
      <c r="BP82">
        <v>1</v>
      </c>
      <c r="BQ82">
        <v>0</v>
      </c>
      <c r="BR82">
        <v>1</v>
      </c>
      <c r="BS82">
        <v>0</v>
      </c>
      <c r="BT82">
        <v>0</v>
      </c>
      <c r="BU82">
        <v>0</v>
      </c>
      <c r="BV82" t="s">
        <v>1612</v>
      </c>
      <c r="BW82">
        <v>0</v>
      </c>
      <c r="BX82">
        <v>1</v>
      </c>
      <c r="BY82">
        <v>0</v>
      </c>
      <c r="BZ82">
        <v>0</v>
      </c>
      <c r="CA82">
        <v>1</v>
      </c>
      <c r="CB82" t="s">
        <v>1612</v>
      </c>
      <c r="CC82">
        <v>0</v>
      </c>
      <c r="CD82">
        <v>1</v>
      </c>
      <c r="CE82">
        <v>0</v>
      </c>
      <c r="CF82">
        <v>0</v>
      </c>
      <c r="CG82">
        <v>1</v>
      </c>
      <c r="CH82" t="s">
        <v>1612</v>
      </c>
      <c r="CI82">
        <v>0</v>
      </c>
      <c r="CJ82">
        <v>1</v>
      </c>
      <c r="CK82">
        <v>0</v>
      </c>
      <c r="CL82">
        <v>0</v>
      </c>
      <c r="CM82">
        <v>1</v>
      </c>
      <c r="CN82" t="s">
        <v>1612</v>
      </c>
      <c r="CO82">
        <v>0</v>
      </c>
      <c r="CP82">
        <v>0</v>
      </c>
      <c r="CQ82">
        <v>0</v>
      </c>
      <c r="CR82">
        <v>1</v>
      </c>
      <c r="CS82">
        <v>1</v>
      </c>
      <c r="CT82">
        <v>42674</v>
      </c>
      <c r="CU82">
        <v>1</v>
      </c>
      <c r="CV82">
        <v>1</v>
      </c>
      <c r="CW82">
        <v>0</v>
      </c>
      <c r="CX82">
        <v>0</v>
      </c>
      <c r="CY82">
        <v>1</v>
      </c>
      <c r="CZ82" t="s">
        <v>1612</v>
      </c>
      <c r="DA82">
        <v>0</v>
      </c>
      <c r="DB82">
        <v>1</v>
      </c>
      <c r="DC82">
        <v>0</v>
      </c>
      <c r="DD82">
        <v>0</v>
      </c>
      <c r="DE82">
        <v>1</v>
      </c>
      <c r="DF82" t="s">
        <v>1612</v>
      </c>
      <c r="DG82">
        <v>0</v>
      </c>
      <c r="DH82">
        <v>0</v>
      </c>
      <c r="DI82">
        <v>0</v>
      </c>
      <c r="DJ82">
        <v>1</v>
      </c>
      <c r="DK82">
        <v>1</v>
      </c>
      <c r="DL82">
        <v>42551</v>
      </c>
      <c r="DM82">
        <v>1</v>
      </c>
      <c r="DN82">
        <v>0</v>
      </c>
      <c r="DO82">
        <v>0</v>
      </c>
      <c r="DP82">
        <v>1</v>
      </c>
      <c r="DQ82">
        <v>1</v>
      </c>
      <c r="DR82">
        <v>42460</v>
      </c>
      <c r="DS82">
        <v>1</v>
      </c>
    </row>
    <row r="83" spans="1:123">
      <c r="A83" t="s">
        <v>73</v>
      </c>
      <c r="B83" t="s">
        <v>72</v>
      </c>
      <c r="C83" t="s">
        <v>71</v>
      </c>
      <c r="D83" t="s">
        <v>275</v>
      </c>
      <c r="E83" s="106" t="s">
        <v>274</v>
      </c>
      <c r="F83" s="593">
        <v>82</v>
      </c>
      <c r="G83" s="593">
        <v>-450</v>
      </c>
      <c r="H83" s="593">
        <v>32</v>
      </c>
      <c r="I83" s="593">
        <v>726</v>
      </c>
      <c r="J83" s="593">
        <v>381.5</v>
      </c>
      <c r="K83" s="593">
        <v>-155.39999999999964</v>
      </c>
      <c r="L83" s="593">
        <v>318.5</v>
      </c>
      <c r="M83" s="593">
        <v>1041.5</v>
      </c>
      <c r="N83" s="592">
        <v>0</v>
      </c>
      <c r="O83" s="592">
        <v>0</v>
      </c>
      <c r="P83" s="592">
        <v>0</v>
      </c>
      <c r="Q83" s="592">
        <v>0</v>
      </c>
      <c r="R83" s="592">
        <v>40584</v>
      </c>
      <c r="S83" s="592">
        <v>0</v>
      </c>
      <c r="T83" s="592">
        <v>0</v>
      </c>
      <c r="U83" s="592">
        <v>1085088</v>
      </c>
      <c r="V83" s="595">
        <v>870</v>
      </c>
      <c r="W83" s="595">
        <v>574</v>
      </c>
      <c r="X83" s="595">
        <v>524</v>
      </c>
      <c r="Y83" s="595">
        <v>812</v>
      </c>
      <c r="Z83" s="595">
        <v>1050</v>
      </c>
      <c r="AA83" s="595">
        <v>960</v>
      </c>
      <c r="AB83" s="595">
        <v>920</v>
      </c>
      <c r="AC83" s="595">
        <v>950</v>
      </c>
      <c r="AD83" s="595">
        <v>1073</v>
      </c>
      <c r="AE83" s="595">
        <v>1239</v>
      </c>
      <c r="AF83" s="595">
        <v>862</v>
      </c>
      <c r="AG83" s="595">
        <v>666</v>
      </c>
      <c r="AH83" s="595">
        <f t="shared" si="2"/>
        <v>180</v>
      </c>
      <c r="AI83" s="595">
        <f t="shared" si="3"/>
        <v>386</v>
      </c>
      <c r="AJ83" s="595">
        <f t="shared" si="4"/>
        <v>396</v>
      </c>
      <c r="AK83" s="595">
        <f t="shared" si="5"/>
        <v>138</v>
      </c>
      <c r="AL83" s="595">
        <f t="shared" si="6"/>
        <v>203</v>
      </c>
      <c r="AM83" s="595">
        <f t="shared" si="7"/>
        <v>665</v>
      </c>
      <c r="AN83" s="595">
        <f t="shared" si="8"/>
        <v>338</v>
      </c>
      <c r="AO83" s="595">
        <f t="shared" si="9"/>
        <v>-146</v>
      </c>
      <c r="AP83" t="s">
        <v>1193</v>
      </c>
      <c r="AQ83" t="s">
        <v>1193</v>
      </c>
      <c r="AR83" t="s">
        <v>1193</v>
      </c>
      <c r="AS83" t="s">
        <v>1193</v>
      </c>
      <c r="AT83" t="s">
        <v>1193</v>
      </c>
      <c r="AU83" t="s">
        <v>1193</v>
      </c>
      <c r="AV83" t="s">
        <v>1193</v>
      </c>
      <c r="AW83" t="s">
        <v>1193</v>
      </c>
      <c r="AX83" t="s">
        <v>1193</v>
      </c>
      <c r="AY83" s="594">
        <v>4502497</v>
      </c>
      <c r="AZ83" s="594">
        <v>4352497</v>
      </c>
      <c r="BA83" s="594">
        <v>4652497</v>
      </c>
      <c r="BB83" s="594">
        <v>4502509</v>
      </c>
      <c r="BC83" s="594">
        <v>4502497</v>
      </c>
      <c r="BD83" s="594">
        <v>4502501</v>
      </c>
      <c r="BE83" s="594">
        <v>4502497</v>
      </c>
      <c r="BF83" t="s">
        <v>1613</v>
      </c>
      <c r="BG83" s="594">
        <v>4502497</v>
      </c>
      <c r="BH83" s="594">
        <v>4652497</v>
      </c>
      <c r="BI83" s="594">
        <v>4352505</v>
      </c>
      <c r="BJ83" s="594">
        <v>4502501</v>
      </c>
      <c r="BK83" s="594">
        <v>4352497</v>
      </c>
      <c r="BL83" s="594">
        <v>4652497</v>
      </c>
      <c r="BM83" s="594">
        <v>4502497</v>
      </c>
      <c r="BN83" t="s">
        <v>1613</v>
      </c>
      <c r="BO83" t="s">
        <v>2225</v>
      </c>
      <c r="BP83">
        <v>1</v>
      </c>
      <c r="BQ83">
        <v>0</v>
      </c>
      <c r="BR83">
        <v>1</v>
      </c>
      <c r="BS83">
        <v>0</v>
      </c>
      <c r="BT83">
        <v>0</v>
      </c>
      <c r="BU83">
        <v>0</v>
      </c>
      <c r="BV83" t="s">
        <v>1612</v>
      </c>
      <c r="BW83">
        <v>0</v>
      </c>
      <c r="BX83">
        <v>1</v>
      </c>
      <c r="BY83">
        <v>0</v>
      </c>
      <c r="BZ83">
        <v>0</v>
      </c>
      <c r="CA83">
        <v>1</v>
      </c>
      <c r="CB83" t="s">
        <v>1612</v>
      </c>
      <c r="CC83">
        <v>0</v>
      </c>
      <c r="CD83">
        <v>1</v>
      </c>
      <c r="CE83">
        <v>0</v>
      </c>
      <c r="CF83">
        <v>0</v>
      </c>
      <c r="CG83">
        <v>1</v>
      </c>
      <c r="CH83" t="s">
        <v>1612</v>
      </c>
      <c r="CI83">
        <v>0</v>
      </c>
      <c r="CJ83">
        <v>1</v>
      </c>
      <c r="CK83">
        <v>0</v>
      </c>
      <c r="CL83">
        <v>0</v>
      </c>
      <c r="CM83">
        <v>1</v>
      </c>
      <c r="CN83" t="s">
        <v>1612</v>
      </c>
      <c r="CO83">
        <v>0</v>
      </c>
      <c r="CP83">
        <v>1</v>
      </c>
      <c r="CQ83">
        <v>0</v>
      </c>
      <c r="CR83">
        <v>0</v>
      </c>
      <c r="CS83">
        <v>1</v>
      </c>
      <c r="CT83" t="s">
        <v>1612</v>
      </c>
      <c r="CU83">
        <v>0</v>
      </c>
      <c r="CV83">
        <v>1</v>
      </c>
      <c r="CW83">
        <v>0</v>
      </c>
      <c r="CX83">
        <v>0</v>
      </c>
      <c r="CY83">
        <v>1</v>
      </c>
      <c r="CZ83" t="s">
        <v>1612</v>
      </c>
      <c r="DA83">
        <v>0</v>
      </c>
      <c r="DB83">
        <v>1</v>
      </c>
      <c r="DC83">
        <v>0</v>
      </c>
      <c r="DD83">
        <v>0</v>
      </c>
      <c r="DE83">
        <v>1</v>
      </c>
      <c r="DF83" t="s">
        <v>1612</v>
      </c>
      <c r="DG83">
        <v>0</v>
      </c>
      <c r="DH83">
        <v>1</v>
      </c>
      <c r="DI83">
        <v>0</v>
      </c>
      <c r="DJ83">
        <v>0</v>
      </c>
      <c r="DK83">
        <v>1</v>
      </c>
      <c r="DL83" t="s">
        <v>1612</v>
      </c>
      <c r="DM83">
        <v>0</v>
      </c>
      <c r="DN83">
        <v>1</v>
      </c>
      <c r="DO83">
        <v>0</v>
      </c>
      <c r="DP83">
        <v>0</v>
      </c>
      <c r="DQ83">
        <v>1</v>
      </c>
      <c r="DR83" t="s">
        <v>1612</v>
      </c>
      <c r="DS83">
        <v>0</v>
      </c>
    </row>
    <row r="84" spans="1:123">
      <c r="A84" t="s">
        <v>73</v>
      </c>
      <c r="B84" t="s">
        <v>72</v>
      </c>
      <c r="C84" t="s">
        <v>71</v>
      </c>
      <c r="D84" t="s">
        <v>273</v>
      </c>
      <c r="E84" s="106" t="s">
        <v>272</v>
      </c>
      <c r="F84" s="593">
        <v>352</v>
      </c>
      <c r="G84" s="593">
        <v>104</v>
      </c>
      <c r="H84" s="593">
        <v>936</v>
      </c>
      <c r="I84" s="593">
        <v>724</v>
      </c>
      <c r="J84" s="593">
        <v>0</v>
      </c>
      <c r="K84" s="593">
        <v>229</v>
      </c>
      <c r="L84" s="593">
        <v>718</v>
      </c>
      <c r="M84" s="593">
        <v>765</v>
      </c>
      <c r="N84" s="592">
        <v>524480</v>
      </c>
      <c r="O84" s="592">
        <v>0</v>
      </c>
      <c r="P84" s="592">
        <v>77480</v>
      </c>
      <c r="Q84" s="592">
        <v>0</v>
      </c>
      <c r="R84" s="592">
        <v>0</v>
      </c>
      <c r="S84" s="592">
        <v>0</v>
      </c>
      <c r="T84" s="592">
        <v>0</v>
      </c>
      <c r="U84" s="592">
        <v>0</v>
      </c>
      <c r="V84" s="595">
        <v>1792</v>
      </c>
      <c r="W84" s="595">
        <v>2029</v>
      </c>
      <c r="X84" s="595">
        <v>2065</v>
      </c>
      <c r="Y84" s="595">
        <v>1785</v>
      </c>
      <c r="Z84" s="595">
        <v>1266.3258520365753</v>
      </c>
      <c r="AA84" s="595">
        <v>1600</v>
      </c>
      <c r="AB84" s="595">
        <v>1550</v>
      </c>
      <c r="AC84" s="595">
        <v>1450</v>
      </c>
      <c r="AD84" s="595">
        <v>1259</v>
      </c>
      <c r="AE84" s="595">
        <v>1684</v>
      </c>
      <c r="AF84" s="595">
        <v>1637</v>
      </c>
      <c r="AG84" s="595">
        <v>1892</v>
      </c>
      <c r="AH84" s="595">
        <f t="shared" si="2"/>
        <v>-525.67414796342473</v>
      </c>
      <c r="AI84" s="595">
        <f t="shared" si="3"/>
        <v>-429</v>
      </c>
      <c r="AJ84" s="595">
        <f t="shared" si="4"/>
        <v>-515</v>
      </c>
      <c r="AK84" s="595">
        <f t="shared" si="5"/>
        <v>-335</v>
      </c>
      <c r="AL84" s="595">
        <f t="shared" si="6"/>
        <v>-533</v>
      </c>
      <c r="AM84" s="595">
        <f t="shared" si="7"/>
        <v>-345</v>
      </c>
      <c r="AN84" s="595">
        <f t="shared" si="8"/>
        <v>-428</v>
      </c>
      <c r="AO84" s="595">
        <f t="shared" si="9"/>
        <v>107</v>
      </c>
      <c r="AP84" t="s">
        <v>1193</v>
      </c>
      <c r="AQ84" t="s">
        <v>1193</v>
      </c>
      <c r="AR84" t="s">
        <v>1193</v>
      </c>
      <c r="AS84" t="s">
        <v>1193</v>
      </c>
      <c r="AT84" t="s">
        <v>1193</v>
      </c>
      <c r="AU84" t="s">
        <v>1193</v>
      </c>
      <c r="AV84" t="s">
        <v>1193</v>
      </c>
      <c r="AW84" t="s">
        <v>1193</v>
      </c>
      <c r="AX84" t="s">
        <v>1193</v>
      </c>
      <c r="AY84" s="594">
        <v>5274000</v>
      </c>
      <c r="AZ84" s="594">
        <v>5274000</v>
      </c>
      <c r="BA84" s="594">
        <v>5274000</v>
      </c>
      <c r="BB84" s="594">
        <v>5274000</v>
      </c>
      <c r="BC84" s="594">
        <v>5027000</v>
      </c>
      <c r="BD84" s="594">
        <v>5274000</v>
      </c>
      <c r="BE84" s="594">
        <v>5274000</v>
      </c>
      <c r="BF84">
        <v>0</v>
      </c>
      <c r="BG84" s="594">
        <v>5027000</v>
      </c>
      <c r="BH84" s="594">
        <v>5285272</v>
      </c>
      <c r="BI84" s="594">
        <v>5252636</v>
      </c>
      <c r="BJ84" s="594">
        <v>5252637</v>
      </c>
      <c r="BK84" s="594">
        <v>5027000</v>
      </c>
      <c r="BL84" s="594">
        <v>5285272</v>
      </c>
      <c r="BM84" s="594">
        <v>4999578</v>
      </c>
      <c r="BN84" t="s">
        <v>2235</v>
      </c>
      <c r="BO84" t="s">
        <v>2235</v>
      </c>
      <c r="BP84">
        <v>1</v>
      </c>
      <c r="BQ84">
        <v>0</v>
      </c>
      <c r="BR84">
        <v>1</v>
      </c>
      <c r="BS84">
        <v>0</v>
      </c>
      <c r="BT84">
        <v>0</v>
      </c>
      <c r="BU84">
        <v>0</v>
      </c>
      <c r="BV84" t="s">
        <v>1612</v>
      </c>
      <c r="BW84">
        <v>0</v>
      </c>
      <c r="BX84">
        <v>1</v>
      </c>
      <c r="BY84">
        <v>0</v>
      </c>
      <c r="BZ84">
        <v>0</v>
      </c>
      <c r="CA84">
        <v>1</v>
      </c>
      <c r="CB84" t="s">
        <v>1612</v>
      </c>
      <c r="CC84">
        <v>0</v>
      </c>
      <c r="CD84">
        <v>1</v>
      </c>
      <c r="CE84">
        <v>0</v>
      </c>
      <c r="CF84">
        <v>0</v>
      </c>
      <c r="CG84">
        <v>1</v>
      </c>
      <c r="CH84" t="s">
        <v>1612</v>
      </c>
      <c r="CI84">
        <v>0</v>
      </c>
      <c r="CJ84">
        <v>1</v>
      </c>
      <c r="CK84">
        <v>0</v>
      </c>
      <c r="CL84">
        <v>0</v>
      </c>
      <c r="CM84">
        <v>1</v>
      </c>
      <c r="CN84" t="s">
        <v>1612</v>
      </c>
      <c r="CO84">
        <v>0</v>
      </c>
      <c r="CP84">
        <v>1</v>
      </c>
      <c r="CQ84">
        <v>0</v>
      </c>
      <c r="CR84">
        <v>0</v>
      </c>
      <c r="CS84">
        <v>1</v>
      </c>
      <c r="CT84" t="s">
        <v>1612</v>
      </c>
      <c r="CU84">
        <v>0</v>
      </c>
      <c r="CV84">
        <v>1</v>
      </c>
      <c r="CW84">
        <v>0</v>
      </c>
      <c r="CX84">
        <v>0</v>
      </c>
      <c r="CY84">
        <v>1</v>
      </c>
      <c r="CZ84" t="s">
        <v>1612</v>
      </c>
      <c r="DA84">
        <v>0</v>
      </c>
      <c r="DB84">
        <v>1</v>
      </c>
      <c r="DC84">
        <v>0</v>
      </c>
      <c r="DD84">
        <v>0</v>
      </c>
      <c r="DE84">
        <v>1</v>
      </c>
      <c r="DF84" t="s">
        <v>1612</v>
      </c>
      <c r="DG84">
        <v>0</v>
      </c>
      <c r="DH84">
        <v>1</v>
      </c>
      <c r="DI84">
        <v>0</v>
      </c>
      <c r="DJ84">
        <v>0</v>
      </c>
      <c r="DK84">
        <v>1</v>
      </c>
      <c r="DL84" t="s">
        <v>1612</v>
      </c>
      <c r="DM84">
        <v>0</v>
      </c>
      <c r="DN84">
        <v>1</v>
      </c>
      <c r="DO84">
        <v>0</v>
      </c>
      <c r="DP84">
        <v>0</v>
      </c>
      <c r="DQ84">
        <v>1</v>
      </c>
      <c r="DR84" t="s">
        <v>1612</v>
      </c>
      <c r="DS84">
        <v>0</v>
      </c>
    </row>
    <row r="85" spans="1:123">
      <c r="A85" t="s">
        <v>44</v>
      </c>
      <c r="B85" t="s">
        <v>60</v>
      </c>
      <c r="C85" t="s">
        <v>59</v>
      </c>
      <c r="D85" t="s">
        <v>271</v>
      </c>
      <c r="E85" s="106" t="s">
        <v>270</v>
      </c>
      <c r="F85" s="593">
        <v>-71</v>
      </c>
      <c r="G85" s="593">
        <v>311</v>
      </c>
      <c r="H85" s="593">
        <v>301</v>
      </c>
      <c r="I85" s="593">
        <v>360</v>
      </c>
      <c r="J85" s="593">
        <v>0</v>
      </c>
      <c r="K85" s="593">
        <v>164</v>
      </c>
      <c r="L85" s="593">
        <v>154</v>
      </c>
      <c r="M85" s="593">
        <v>208</v>
      </c>
      <c r="N85" s="592">
        <v>0</v>
      </c>
      <c r="O85" s="592">
        <v>113240</v>
      </c>
      <c r="P85" s="592">
        <v>219030</v>
      </c>
      <c r="Q85" s="592">
        <v>226480</v>
      </c>
      <c r="R85" s="592">
        <v>64070</v>
      </c>
      <c r="S85" s="592">
        <v>113240</v>
      </c>
      <c r="T85" s="592">
        <v>219030</v>
      </c>
      <c r="U85" s="592">
        <v>226480</v>
      </c>
      <c r="V85" s="595">
        <v>926</v>
      </c>
      <c r="W85" s="595">
        <v>551</v>
      </c>
      <c r="X85" s="595">
        <v>532</v>
      </c>
      <c r="Y85" s="595">
        <v>861</v>
      </c>
      <c r="Z85" s="595">
        <v>497.99999999999994</v>
      </c>
      <c r="AA85" s="595">
        <v>559</v>
      </c>
      <c r="AB85" s="595">
        <v>559</v>
      </c>
      <c r="AC85" s="595">
        <v>559</v>
      </c>
      <c r="AD85" s="595">
        <v>793</v>
      </c>
      <c r="AE85" s="595">
        <v>688</v>
      </c>
      <c r="AF85" s="595">
        <v>609</v>
      </c>
      <c r="AG85" s="595">
        <v>636</v>
      </c>
      <c r="AH85" s="595">
        <f t="shared" si="2"/>
        <v>-428.00000000000006</v>
      </c>
      <c r="AI85" s="595">
        <f t="shared" si="3"/>
        <v>8</v>
      </c>
      <c r="AJ85" s="595">
        <f t="shared" si="4"/>
        <v>27</v>
      </c>
      <c r="AK85" s="595">
        <f t="shared" si="5"/>
        <v>-302</v>
      </c>
      <c r="AL85" s="595">
        <f t="shared" si="6"/>
        <v>-133</v>
      </c>
      <c r="AM85" s="595">
        <f t="shared" si="7"/>
        <v>137</v>
      </c>
      <c r="AN85" s="595">
        <f t="shared" si="8"/>
        <v>77</v>
      </c>
      <c r="AO85" s="595">
        <f t="shared" si="9"/>
        <v>-225</v>
      </c>
      <c r="AP85" t="s">
        <v>1193</v>
      </c>
      <c r="AQ85" t="s">
        <v>1193</v>
      </c>
      <c r="AR85" t="s">
        <v>1193</v>
      </c>
      <c r="AS85" t="s">
        <v>1193</v>
      </c>
      <c r="AT85" t="s">
        <v>1196</v>
      </c>
      <c r="AU85" t="s">
        <v>1193</v>
      </c>
      <c r="AV85" t="s">
        <v>1193</v>
      </c>
      <c r="AW85" t="s">
        <v>1193</v>
      </c>
      <c r="AX85" t="s">
        <v>1193</v>
      </c>
      <c r="AY85" s="594">
        <v>2929054</v>
      </c>
      <c r="AZ85" s="594">
        <v>2497858</v>
      </c>
      <c r="BA85" s="594">
        <v>2141858</v>
      </c>
      <c r="BB85" s="594">
        <v>3025230</v>
      </c>
      <c r="BC85" s="594">
        <v>2929054</v>
      </c>
      <c r="BD85" s="594">
        <v>2497858</v>
      </c>
      <c r="BE85" s="594">
        <v>2141858</v>
      </c>
      <c r="BF85">
        <v>0</v>
      </c>
      <c r="BG85" s="594">
        <v>1268955</v>
      </c>
      <c r="BH85" s="594">
        <v>2109465</v>
      </c>
      <c r="BI85" s="594">
        <v>3134319</v>
      </c>
      <c r="BJ85" s="594">
        <v>4081261</v>
      </c>
      <c r="BK85" s="594">
        <v>1150515</v>
      </c>
      <c r="BL85" s="594">
        <v>2122596</v>
      </c>
      <c r="BM85" s="594">
        <v>3429286</v>
      </c>
      <c r="BN85">
        <v>0</v>
      </c>
      <c r="BO85" t="s">
        <v>2249</v>
      </c>
      <c r="BP85">
        <v>1</v>
      </c>
      <c r="BQ85">
        <v>0</v>
      </c>
      <c r="BR85">
        <v>1</v>
      </c>
      <c r="BS85">
        <v>0</v>
      </c>
      <c r="BT85">
        <v>0</v>
      </c>
      <c r="BU85">
        <v>0</v>
      </c>
      <c r="BV85" t="s">
        <v>1612</v>
      </c>
      <c r="BW85">
        <v>0</v>
      </c>
      <c r="BX85">
        <v>1</v>
      </c>
      <c r="BY85">
        <v>0</v>
      </c>
      <c r="BZ85">
        <v>0</v>
      </c>
      <c r="CA85">
        <v>1</v>
      </c>
      <c r="CB85" t="s">
        <v>1612</v>
      </c>
      <c r="CC85">
        <v>0</v>
      </c>
      <c r="CD85">
        <v>1</v>
      </c>
      <c r="CE85">
        <v>0</v>
      </c>
      <c r="CF85">
        <v>0</v>
      </c>
      <c r="CG85">
        <v>1</v>
      </c>
      <c r="CH85" t="s">
        <v>1612</v>
      </c>
      <c r="CI85">
        <v>0</v>
      </c>
      <c r="CJ85">
        <v>1</v>
      </c>
      <c r="CK85">
        <v>0</v>
      </c>
      <c r="CL85">
        <v>0</v>
      </c>
      <c r="CM85">
        <v>1</v>
      </c>
      <c r="CN85" t="s">
        <v>1612</v>
      </c>
      <c r="CO85">
        <v>0</v>
      </c>
      <c r="CP85">
        <v>0</v>
      </c>
      <c r="CQ85">
        <v>0</v>
      </c>
      <c r="CR85">
        <v>1</v>
      </c>
      <c r="CS85">
        <v>1</v>
      </c>
      <c r="CT85">
        <v>42461</v>
      </c>
      <c r="CU85">
        <v>1</v>
      </c>
      <c r="CV85">
        <v>1</v>
      </c>
      <c r="CW85">
        <v>0</v>
      </c>
      <c r="CX85">
        <v>0</v>
      </c>
      <c r="CY85">
        <v>1</v>
      </c>
      <c r="CZ85" t="s">
        <v>1612</v>
      </c>
      <c r="DA85">
        <v>0</v>
      </c>
      <c r="DB85">
        <v>1</v>
      </c>
      <c r="DC85">
        <v>0</v>
      </c>
      <c r="DD85">
        <v>0</v>
      </c>
      <c r="DE85">
        <v>1</v>
      </c>
      <c r="DF85" t="s">
        <v>1612</v>
      </c>
      <c r="DG85">
        <v>0</v>
      </c>
      <c r="DH85">
        <v>1</v>
      </c>
      <c r="DI85">
        <v>0</v>
      </c>
      <c r="DJ85">
        <v>0</v>
      </c>
      <c r="DK85">
        <v>1</v>
      </c>
      <c r="DL85" t="s">
        <v>1612</v>
      </c>
      <c r="DM85">
        <v>0</v>
      </c>
      <c r="DN85">
        <v>1</v>
      </c>
      <c r="DO85">
        <v>0</v>
      </c>
      <c r="DP85">
        <v>0</v>
      </c>
      <c r="DQ85">
        <v>1</v>
      </c>
      <c r="DR85" t="s">
        <v>1612</v>
      </c>
      <c r="DS85">
        <v>0</v>
      </c>
    </row>
    <row r="86" spans="1:123">
      <c r="A86" t="s">
        <v>73</v>
      </c>
      <c r="B86" t="s">
        <v>72</v>
      </c>
      <c r="C86" t="s">
        <v>71</v>
      </c>
      <c r="D86" t="s">
        <v>269</v>
      </c>
      <c r="E86" s="106" t="s">
        <v>268</v>
      </c>
      <c r="F86" s="593">
        <v>-240</v>
      </c>
      <c r="G86" s="593">
        <v>286</v>
      </c>
      <c r="H86" s="593">
        <v>166</v>
      </c>
      <c r="I86" s="593">
        <v>133</v>
      </c>
      <c r="J86" s="593">
        <v>-271</v>
      </c>
      <c r="K86" s="593">
        <v>407</v>
      </c>
      <c r="L86" s="593">
        <v>284</v>
      </c>
      <c r="M86" s="593">
        <v>217</v>
      </c>
      <c r="N86" s="592">
        <v>0</v>
      </c>
      <c r="O86" s="592">
        <v>0</v>
      </c>
      <c r="P86" s="592">
        <v>0</v>
      </c>
      <c r="Q86" s="592">
        <v>0</v>
      </c>
      <c r="R86" s="592">
        <v>0</v>
      </c>
      <c r="S86" s="592">
        <v>0</v>
      </c>
      <c r="T86" s="592">
        <v>0</v>
      </c>
      <c r="U86" s="592">
        <v>0</v>
      </c>
      <c r="V86" s="595">
        <v>993</v>
      </c>
      <c r="W86" s="595">
        <v>1005</v>
      </c>
      <c r="X86" s="595">
        <v>1263</v>
      </c>
      <c r="Y86" s="595">
        <v>1356</v>
      </c>
      <c r="Z86" s="595">
        <v>730.07464016493873</v>
      </c>
      <c r="AA86" s="595">
        <v>714.57482723493865</v>
      </c>
      <c r="AB86" s="595">
        <v>699.07501430493869</v>
      </c>
      <c r="AC86" s="595">
        <v>683.57520137493884</v>
      </c>
      <c r="AD86" s="595">
        <v>585</v>
      </c>
      <c r="AE86" s="595">
        <v>606</v>
      </c>
      <c r="AF86" s="595">
        <v>562</v>
      </c>
      <c r="AG86" s="595">
        <v>692</v>
      </c>
      <c r="AH86" s="595">
        <f t="shared" si="2"/>
        <v>-262.92535983506127</v>
      </c>
      <c r="AI86" s="595">
        <f t="shared" si="3"/>
        <v>-290.42517276506135</v>
      </c>
      <c r="AJ86" s="595">
        <f t="shared" si="4"/>
        <v>-563.92498569506131</v>
      </c>
      <c r="AK86" s="595">
        <f t="shared" si="5"/>
        <v>-672.42479862506116</v>
      </c>
      <c r="AL86" s="595">
        <f t="shared" si="6"/>
        <v>-408</v>
      </c>
      <c r="AM86" s="595">
        <f t="shared" si="7"/>
        <v>-399</v>
      </c>
      <c r="AN86" s="595">
        <f t="shared" si="8"/>
        <v>-701</v>
      </c>
      <c r="AO86" s="595">
        <f t="shared" si="9"/>
        <v>-664</v>
      </c>
      <c r="AP86" t="s">
        <v>1193</v>
      </c>
      <c r="AQ86" t="s">
        <v>1193</v>
      </c>
      <c r="AR86" t="s">
        <v>1193</v>
      </c>
      <c r="AS86" t="s">
        <v>1193</v>
      </c>
      <c r="AT86" t="s">
        <v>1193</v>
      </c>
      <c r="AU86" t="s">
        <v>1193</v>
      </c>
      <c r="AV86" t="s">
        <v>1193</v>
      </c>
      <c r="AW86" t="s">
        <v>1193</v>
      </c>
      <c r="AX86" t="s">
        <v>1193</v>
      </c>
      <c r="AY86" s="594">
        <v>9665937.5</v>
      </c>
      <c r="AZ86" s="594">
        <v>9665937.5</v>
      </c>
      <c r="BA86" s="594">
        <v>9929557</v>
      </c>
      <c r="BB86" s="594">
        <v>10251252</v>
      </c>
      <c r="BC86" s="594">
        <v>9216516.75</v>
      </c>
      <c r="BD86" s="594">
        <v>9214515.75</v>
      </c>
      <c r="BE86" s="594">
        <v>9932562</v>
      </c>
      <c r="BF86" t="s">
        <v>2258</v>
      </c>
      <c r="BG86" s="594">
        <v>9665937.5</v>
      </c>
      <c r="BH86" s="594">
        <v>9665937.5</v>
      </c>
      <c r="BI86" s="594">
        <v>9929557</v>
      </c>
      <c r="BJ86" s="594">
        <v>10251252</v>
      </c>
      <c r="BK86" s="594">
        <v>9216516.75</v>
      </c>
      <c r="BL86" s="594">
        <v>9214515.75</v>
      </c>
      <c r="BM86" s="594">
        <v>9932562</v>
      </c>
      <c r="BN86" t="s">
        <v>2259</v>
      </c>
      <c r="BO86" t="s">
        <v>2260</v>
      </c>
      <c r="BP86">
        <v>1</v>
      </c>
      <c r="BQ86">
        <v>0</v>
      </c>
      <c r="BR86">
        <v>1</v>
      </c>
      <c r="BS86">
        <v>0</v>
      </c>
      <c r="BT86">
        <v>0</v>
      </c>
      <c r="BU86">
        <v>0</v>
      </c>
      <c r="BV86" t="s">
        <v>1612</v>
      </c>
      <c r="BW86">
        <v>0</v>
      </c>
      <c r="BX86">
        <v>1</v>
      </c>
      <c r="BY86">
        <v>0</v>
      </c>
      <c r="BZ86">
        <v>0</v>
      </c>
      <c r="CA86">
        <v>1</v>
      </c>
      <c r="CB86" t="s">
        <v>1612</v>
      </c>
      <c r="CC86">
        <v>0</v>
      </c>
      <c r="CD86">
        <v>1</v>
      </c>
      <c r="CE86">
        <v>0</v>
      </c>
      <c r="CF86">
        <v>0</v>
      </c>
      <c r="CG86">
        <v>1</v>
      </c>
      <c r="CH86" t="s">
        <v>1612</v>
      </c>
      <c r="CI86">
        <v>0</v>
      </c>
      <c r="CJ86">
        <v>1</v>
      </c>
      <c r="CK86">
        <v>0</v>
      </c>
      <c r="CL86">
        <v>0</v>
      </c>
      <c r="CM86">
        <v>1</v>
      </c>
      <c r="CN86" t="s">
        <v>1612</v>
      </c>
      <c r="CO86">
        <v>0</v>
      </c>
      <c r="CP86">
        <v>1</v>
      </c>
      <c r="CQ86">
        <v>0</v>
      </c>
      <c r="CR86">
        <v>0</v>
      </c>
      <c r="CS86">
        <v>1</v>
      </c>
      <c r="CT86" t="s">
        <v>1612</v>
      </c>
      <c r="CU86">
        <v>0</v>
      </c>
      <c r="CV86">
        <v>1</v>
      </c>
      <c r="CW86">
        <v>0</v>
      </c>
      <c r="CX86">
        <v>0</v>
      </c>
      <c r="CY86">
        <v>1</v>
      </c>
      <c r="CZ86" t="s">
        <v>1612</v>
      </c>
      <c r="DA86">
        <v>0</v>
      </c>
      <c r="DB86">
        <v>1</v>
      </c>
      <c r="DC86">
        <v>0</v>
      </c>
      <c r="DD86">
        <v>0</v>
      </c>
      <c r="DE86">
        <v>1</v>
      </c>
      <c r="DF86" t="s">
        <v>1612</v>
      </c>
      <c r="DG86">
        <v>0</v>
      </c>
      <c r="DH86">
        <v>1</v>
      </c>
      <c r="DI86">
        <v>0</v>
      </c>
      <c r="DJ86">
        <v>0</v>
      </c>
      <c r="DK86">
        <v>1</v>
      </c>
      <c r="DL86" t="s">
        <v>1612</v>
      </c>
      <c r="DM86">
        <v>0</v>
      </c>
      <c r="DN86">
        <v>1</v>
      </c>
      <c r="DO86">
        <v>0</v>
      </c>
      <c r="DP86">
        <v>0</v>
      </c>
      <c r="DQ86">
        <v>1</v>
      </c>
      <c r="DR86" t="s">
        <v>1612</v>
      </c>
      <c r="DS86">
        <v>0</v>
      </c>
    </row>
    <row r="87" spans="1:123">
      <c r="A87" t="s">
        <v>56</v>
      </c>
      <c r="B87" t="s">
        <v>55</v>
      </c>
      <c r="C87" t="s">
        <v>135</v>
      </c>
      <c r="D87" t="s">
        <v>267</v>
      </c>
      <c r="E87" s="106" t="s">
        <v>266</v>
      </c>
      <c r="F87" s="593">
        <v>1498</v>
      </c>
      <c r="G87" s="593">
        <v>1654</v>
      </c>
      <c r="H87" s="593">
        <v>1021</v>
      </c>
      <c r="I87" s="593">
        <v>1512</v>
      </c>
      <c r="J87" s="593">
        <v>1957</v>
      </c>
      <c r="K87" s="593">
        <v>2347</v>
      </c>
      <c r="L87" s="593">
        <v>1737</v>
      </c>
      <c r="M87" s="593">
        <v>2110</v>
      </c>
      <c r="N87" s="592">
        <v>0</v>
      </c>
      <c r="O87" s="592">
        <v>0</v>
      </c>
      <c r="P87" s="592">
        <v>0</v>
      </c>
      <c r="Q87" s="592">
        <v>0</v>
      </c>
      <c r="R87" s="592">
        <v>0</v>
      </c>
      <c r="S87" s="592">
        <v>0</v>
      </c>
      <c r="T87" s="592">
        <v>0</v>
      </c>
      <c r="U87" s="592">
        <v>0</v>
      </c>
      <c r="V87" s="595">
        <v>11110</v>
      </c>
      <c r="W87" s="595">
        <v>15010</v>
      </c>
      <c r="X87" s="595">
        <v>16169</v>
      </c>
      <c r="Y87" s="595">
        <v>17599</v>
      </c>
      <c r="Z87" s="595">
        <v>8446</v>
      </c>
      <c r="AA87" s="595">
        <v>6448.4600435699731</v>
      </c>
      <c r="AB87" s="595">
        <v>6493.5051696116734</v>
      </c>
      <c r="AC87" s="595">
        <v>7556.5701441958581</v>
      </c>
      <c r="AD87" s="595">
        <v>8441</v>
      </c>
      <c r="AE87" s="595">
        <v>8745</v>
      </c>
      <c r="AF87" s="595">
        <v>9624</v>
      </c>
      <c r="AG87" s="595">
        <v>11160</v>
      </c>
      <c r="AH87" s="595">
        <f t="shared" si="2"/>
        <v>-2664</v>
      </c>
      <c r="AI87" s="595">
        <f t="shared" si="3"/>
        <v>-8561.5399564300278</v>
      </c>
      <c r="AJ87" s="595">
        <f t="shared" si="4"/>
        <v>-9675.4948303883266</v>
      </c>
      <c r="AK87" s="595">
        <f t="shared" si="5"/>
        <v>-10042.429855804141</v>
      </c>
      <c r="AL87" s="595">
        <f t="shared" si="6"/>
        <v>-2669</v>
      </c>
      <c r="AM87" s="595">
        <f t="shared" si="7"/>
        <v>-6265</v>
      </c>
      <c r="AN87" s="595">
        <f t="shared" si="8"/>
        <v>-6545</v>
      </c>
      <c r="AO87" s="595">
        <f t="shared" si="9"/>
        <v>-6439</v>
      </c>
      <c r="AP87" t="s">
        <v>1193</v>
      </c>
      <c r="AQ87" t="s">
        <v>1193</v>
      </c>
      <c r="AR87" t="s">
        <v>1193</v>
      </c>
      <c r="AS87" t="s">
        <v>1193</v>
      </c>
      <c r="AT87" t="s">
        <v>1193</v>
      </c>
      <c r="AU87" t="s">
        <v>1193</v>
      </c>
      <c r="AV87" t="s">
        <v>1193</v>
      </c>
      <c r="AW87" t="s">
        <v>1193</v>
      </c>
      <c r="AX87" t="s">
        <v>1196</v>
      </c>
      <c r="AY87" s="594">
        <v>7942000</v>
      </c>
      <c r="AZ87" s="594">
        <v>36411500</v>
      </c>
      <c r="BA87" s="594">
        <v>18205750</v>
      </c>
      <c r="BB87" s="594">
        <v>18205750</v>
      </c>
      <c r="BC87" s="594">
        <v>7942000</v>
      </c>
      <c r="BD87" s="594">
        <v>36411500</v>
      </c>
      <c r="BE87" s="594">
        <v>18205750</v>
      </c>
      <c r="BF87" t="s">
        <v>1613</v>
      </c>
      <c r="BG87" s="594">
        <v>20853250</v>
      </c>
      <c r="BH87" s="594">
        <v>18205750</v>
      </c>
      <c r="BI87" s="594">
        <v>20853250</v>
      </c>
      <c r="BJ87" s="594">
        <v>20852750</v>
      </c>
      <c r="BK87" s="594">
        <v>20853250</v>
      </c>
      <c r="BL87" s="594">
        <v>36411500</v>
      </c>
      <c r="BM87" s="594">
        <v>20853250</v>
      </c>
      <c r="BN87" t="s">
        <v>1613</v>
      </c>
      <c r="BO87" t="s">
        <v>2267</v>
      </c>
      <c r="BP87">
        <v>1</v>
      </c>
      <c r="BQ87">
        <v>0</v>
      </c>
      <c r="BR87">
        <v>1</v>
      </c>
      <c r="BS87">
        <v>0</v>
      </c>
      <c r="BT87">
        <v>0</v>
      </c>
      <c r="BU87">
        <v>0</v>
      </c>
      <c r="BV87" t="s">
        <v>1612</v>
      </c>
      <c r="BW87">
        <v>0</v>
      </c>
      <c r="BX87">
        <v>1</v>
      </c>
      <c r="BY87">
        <v>0</v>
      </c>
      <c r="BZ87">
        <v>0</v>
      </c>
      <c r="CA87">
        <v>1</v>
      </c>
      <c r="CB87" t="s">
        <v>1612</v>
      </c>
      <c r="CC87">
        <v>0</v>
      </c>
      <c r="CD87">
        <v>1</v>
      </c>
      <c r="CE87">
        <v>0</v>
      </c>
      <c r="CF87">
        <v>0</v>
      </c>
      <c r="CG87">
        <v>1</v>
      </c>
      <c r="CH87" t="s">
        <v>1612</v>
      </c>
      <c r="CI87">
        <v>0</v>
      </c>
      <c r="CJ87">
        <v>1</v>
      </c>
      <c r="CK87">
        <v>0</v>
      </c>
      <c r="CL87">
        <v>0</v>
      </c>
      <c r="CM87">
        <v>1</v>
      </c>
      <c r="CN87" t="s">
        <v>1612</v>
      </c>
      <c r="CO87">
        <v>0</v>
      </c>
      <c r="CP87">
        <v>1</v>
      </c>
      <c r="CQ87">
        <v>0</v>
      </c>
      <c r="CR87">
        <v>0</v>
      </c>
      <c r="CS87">
        <v>1</v>
      </c>
      <c r="CT87" t="s">
        <v>1612</v>
      </c>
      <c r="CU87">
        <v>0</v>
      </c>
      <c r="CV87">
        <v>1</v>
      </c>
      <c r="CW87">
        <v>0</v>
      </c>
      <c r="CX87">
        <v>0</v>
      </c>
      <c r="CY87">
        <v>1</v>
      </c>
      <c r="CZ87" t="s">
        <v>1612</v>
      </c>
      <c r="DA87">
        <v>0</v>
      </c>
      <c r="DB87">
        <v>1</v>
      </c>
      <c r="DC87">
        <v>0</v>
      </c>
      <c r="DD87">
        <v>0</v>
      </c>
      <c r="DE87">
        <v>1</v>
      </c>
      <c r="DF87" t="s">
        <v>1612</v>
      </c>
      <c r="DG87">
        <v>0</v>
      </c>
      <c r="DH87">
        <v>1</v>
      </c>
      <c r="DI87">
        <v>0</v>
      </c>
      <c r="DJ87">
        <v>0</v>
      </c>
      <c r="DK87">
        <v>1</v>
      </c>
      <c r="DL87" t="s">
        <v>1612</v>
      </c>
      <c r="DM87">
        <v>0</v>
      </c>
      <c r="DN87">
        <v>0</v>
      </c>
      <c r="DO87">
        <v>0</v>
      </c>
      <c r="DP87">
        <v>1</v>
      </c>
      <c r="DQ87">
        <v>1</v>
      </c>
      <c r="DR87">
        <v>42460</v>
      </c>
      <c r="DS87">
        <v>1</v>
      </c>
    </row>
    <row r="88" spans="1:123">
      <c r="A88" t="s">
        <v>73</v>
      </c>
      <c r="B88" t="s">
        <v>72</v>
      </c>
      <c r="C88" t="s">
        <v>71</v>
      </c>
      <c r="D88" t="s">
        <v>265</v>
      </c>
      <c r="E88" s="106" t="s">
        <v>264</v>
      </c>
      <c r="F88" s="593">
        <v>130</v>
      </c>
      <c r="G88" s="593">
        <v>76</v>
      </c>
      <c r="H88" s="593">
        <v>-20</v>
      </c>
      <c r="I88" s="593">
        <v>-121</v>
      </c>
      <c r="J88" s="593">
        <v>41</v>
      </c>
      <c r="K88" s="593">
        <v>-19</v>
      </c>
      <c r="L88" s="593">
        <v>-110</v>
      </c>
      <c r="M88" s="593">
        <v>-211</v>
      </c>
      <c r="N88" s="592">
        <v>157530</v>
      </c>
      <c r="O88" s="592">
        <v>168150</v>
      </c>
      <c r="P88" s="592">
        <v>159300</v>
      </c>
      <c r="Q88" s="592">
        <v>159300</v>
      </c>
      <c r="R88" s="592">
        <v>0</v>
      </c>
      <c r="S88" s="592">
        <v>0</v>
      </c>
      <c r="T88" s="592">
        <v>0</v>
      </c>
      <c r="U88" s="592">
        <v>0</v>
      </c>
      <c r="V88" s="595">
        <v>1796</v>
      </c>
      <c r="W88" s="595">
        <v>1743</v>
      </c>
      <c r="X88" s="595">
        <v>1511</v>
      </c>
      <c r="Y88" s="595">
        <v>2109</v>
      </c>
      <c r="Z88" s="595">
        <v>1885</v>
      </c>
      <c r="AA88" s="595">
        <v>1780</v>
      </c>
      <c r="AB88" s="595">
        <v>1340</v>
      </c>
      <c r="AC88" s="595">
        <v>1925</v>
      </c>
      <c r="AD88" s="595">
        <v>1885</v>
      </c>
      <c r="AE88" s="595">
        <v>1421</v>
      </c>
      <c r="AF88" s="595">
        <v>1717</v>
      </c>
      <c r="AG88" s="595">
        <v>1421</v>
      </c>
      <c r="AH88" s="595">
        <f t="shared" si="2"/>
        <v>89</v>
      </c>
      <c r="AI88" s="595">
        <f t="shared" si="3"/>
        <v>37</v>
      </c>
      <c r="AJ88" s="595">
        <f t="shared" si="4"/>
        <v>-171</v>
      </c>
      <c r="AK88" s="595">
        <f t="shared" si="5"/>
        <v>-184</v>
      </c>
      <c r="AL88" s="595">
        <f t="shared" si="6"/>
        <v>89</v>
      </c>
      <c r="AM88" s="595">
        <f t="shared" si="7"/>
        <v>-322</v>
      </c>
      <c r="AN88" s="595">
        <f t="shared" si="8"/>
        <v>206</v>
      </c>
      <c r="AO88" s="595">
        <f t="shared" si="9"/>
        <v>-688</v>
      </c>
      <c r="AP88" t="s">
        <v>1193</v>
      </c>
      <c r="AQ88" t="s">
        <v>1193</v>
      </c>
      <c r="AR88" t="s">
        <v>1193</v>
      </c>
      <c r="AS88" t="s">
        <v>1193</v>
      </c>
      <c r="AT88" t="s">
        <v>1193</v>
      </c>
      <c r="AU88" t="s">
        <v>1193</v>
      </c>
      <c r="AV88" t="s">
        <v>1193</v>
      </c>
      <c r="AW88" t="s">
        <v>1193</v>
      </c>
      <c r="AX88" t="s">
        <v>1193</v>
      </c>
      <c r="AY88" s="594">
        <v>5499800</v>
      </c>
      <c r="AZ88" s="594">
        <v>5499800</v>
      </c>
      <c r="BA88" s="594">
        <v>5499800</v>
      </c>
      <c r="BB88" s="594">
        <v>5499800</v>
      </c>
      <c r="BC88" s="594">
        <v>5499800</v>
      </c>
      <c r="BD88" s="594">
        <v>5499800</v>
      </c>
      <c r="BE88" s="594">
        <v>5499800</v>
      </c>
      <c r="BF88" t="s">
        <v>2278</v>
      </c>
      <c r="BG88" s="594">
        <v>5271216.71</v>
      </c>
      <c r="BH88" s="594">
        <v>5354794.83</v>
      </c>
      <c r="BI88" s="594">
        <v>5181660.1500000004</v>
      </c>
      <c r="BJ88" s="594">
        <v>5678840.8000000007</v>
      </c>
      <c r="BK88" s="594">
        <v>5271216.71</v>
      </c>
      <c r="BL88" s="594">
        <v>5354794.83</v>
      </c>
      <c r="BM88" s="594">
        <v>5181660.1500000004</v>
      </c>
      <c r="BN88" t="s">
        <v>2279</v>
      </c>
      <c r="BO88" t="s">
        <v>2280</v>
      </c>
      <c r="BP88">
        <v>1</v>
      </c>
      <c r="BQ88">
        <v>0</v>
      </c>
      <c r="BR88">
        <v>1</v>
      </c>
      <c r="BS88">
        <v>0</v>
      </c>
      <c r="BT88">
        <v>0</v>
      </c>
      <c r="BU88">
        <v>0</v>
      </c>
      <c r="BV88" t="s">
        <v>1612</v>
      </c>
      <c r="BW88">
        <v>0</v>
      </c>
      <c r="BX88">
        <v>1</v>
      </c>
      <c r="BY88">
        <v>0</v>
      </c>
      <c r="BZ88">
        <v>0</v>
      </c>
      <c r="CA88">
        <v>1</v>
      </c>
      <c r="CB88" t="s">
        <v>1612</v>
      </c>
      <c r="CC88">
        <v>0</v>
      </c>
      <c r="CD88">
        <v>1</v>
      </c>
      <c r="CE88">
        <v>0</v>
      </c>
      <c r="CF88">
        <v>0</v>
      </c>
      <c r="CG88">
        <v>1</v>
      </c>
      <c r="CH88" t="s">
        <v>1612</v>
      </c>
      <c r="CI88">
        <v>0</v>
      </c>
      <c r="CJ88">
        <v>1</v>
      </c>
      <c r="CK88">
        <v>0</v>
      </c>
      <c r="CL88">
        <v>0</v>
      </c>
      <c r="CM88">
        <v>1</v>
      </c>
      <c r="CN88" t="s">
        <v>1612</v>
      </c>
      <c r="CO88">
        <v>0</v>
      </c>
      <c r="CP88">
        <v>1</v>
      </c>
      <c r="CQ88">
        <v>0</v>
      </c>
      <c r="CR88">
        <v>0</v>
      </c>
      <c r="CS88">
        <v>1</v>
      </c>
      <c r="CT88" t="s">
        <v>1612</v>
      </c>
      <c r="CU88">
        <v>0</v>
      </c>
      <c r="CV88">
        <v>1</v>
      </c>
      <c r="CW88">
        <v>0</v>
      </c>
      <c r="CX88">
        <v>0</v>
      </c>
      <c r="CY88">
        <v>1</v>
      </c>
      <c r="CZ88" t="s">
        <v>1612</v>
      </c>
      <c r="DA88">
        <v>0</v>
      </c>
      <c r="DB88">
        <v>1</v>
      </c>
      <c r="DC88">
        <v>0</v>
      </c>
      <c r="DD88">
        <v>0</v>
      </c>
      <c r="DE88">
        <v>1</v>
      </c>
      <c r="DF88" t="s">
        <v>1612</v>
      </c>
      <c r="DG88">
        <v>0</v>
      </c>
      <c r="DH88">
        <v>1</v>
      </c>
      <c r="DI88">
        <v>0</v>
      </c>
      <c r="DJ88">
        <v>0</v>
      </c>
      <c r="DK88">
        <v>1</v>
      </c>
      <c r="DL88" t="s">
        <v>1612</v>
      </c>
      <c r="DM88">
        <v>0</v>
      </c>
      <c r="DN88">
        <v>1</v>
      </c>
      <c r="DO88">
        <v>0</v>
      </c>
      <c r="DP88">
        <v>0</v>
      </c>
      <c r="DQ88">
        <v>1</v>
      </c>
      <c r="DR88" t="s">
        <v>1612</v>
      </c>
      <c r="DS88">
        <v>0</v>
      </c>
    </row>
    <row r="89" spans="1:123">
      <c r="A89" t="s">
        <v>73</v>
      </c>
      <c r="B89" t="s">
        <v>72</v>
      </c>
      <c r="C89" t="s">
        <v>71</v>
      </c>
      <c r="D89" t="s">
        <v>263</v>
      </c>
      <c r="E89" s="106" t="s">
        <v>262</v>
      </c>
      <c r="F89" s="593">
        <v>472</v>
      </c>
      <c r="G89" s="593">
        <v>504</v>
      </c>
      <c r="H89" s="593">
        <v>772</v>
      </c>
      <c r="I89" s="593">
        <v>182</v>
      </c>
      <c r="J89" s="593">
        <v>0</v>
      </c>
      <c r="K89" s="593">
        <v>605.23799999999937</v>
      </c>
      <c r="L89" s="593">
        <v>869.72239999999965</v>
      </c>
      <c r="M89" s="593">
        <v>280.98199999999997</v>
      </c>
      <c r="N89" s="592">
        <v>129672.91200000007</v>
      </c>
      <c r="O89" s="592">
        <v>0</v>
      </c>
      <c r="P89" s="592">
        <v>0</v>
      </c>
      <c r="Q89" s="592">
        <v>0</v>
      </c>
      <c r="R89" s="592">
        <v>0</v>
      </c>
      <c r="S89" s="592">
        <v>0</v>
      </c>
      <c r="T89" s="592">
        <v>0</v>
      </c>
      <c r="U89" s="592">
        <v>0</v>
      </c>
      <c r="V89" s="595">
        <v>960</v>
      </c>
      <c r="W89" s="595">
        <v>826</v>
      </c>
      <c r="X89" s="595">
        <v>1829</v>
      </c>
      <c r="Y89" s="595">
        <v>1619</v>
      </c>
      <c r="Z89" s="595">
        <v>927.63</v>
      </c>
      <c r="AA89" s="595">
        <v>1299.6125999999999</v>
      </c>
      <c r="AB89" s="595">
        <v>780.15959999999995</v>
      </c>
      <c r="AC89" s="595">
        <v>1274.1299999999999</v>
      </c>
      <c r="AD89" s="595">
        <v>937</v>
      </c>
      <c r="AE89" s="595">
        <v>669</v>
      </c>
      <c r="AF89" s="595">
        <v>865</v>
      </c>
      <c r="AG89" s="595">
        <v>717</v>
      </c>
      <c r="AH89" s="595">
        <f t="shared" si="2"/>
        <v>-32.370000000000005</v>
      </c>
      <c r="AI89" s="595">
        <f t="shared" si="3"/>
        <v>473.61259999999993</v>
      </c>
      <c r="AJ89" s="595">
        <f t="shared" si="4"/>
        <v>-1048.8404</v>
      </c>
      <c r="AK89" s="595">
        <f t="shared" si="5"/>
        <v>-344.87000000000012</v>
      </c>
      <c r="AL89" s="595">
        <f t="shared" si="6"/>
        <v>-23</v>
      </c>
      <c r="AM89" s="595">
        <f t="shared" si="7"/>
        <v>-157</v>
      </c>
      <c r="AN89" s="595">
        <f t="shared" si="8"/>
        <v>-964</v>
      </c>
      <c r="AO89" s="595">
        <f t="shared" si="9"/>
        <v>-902</v>
      </c>
      <c r="AP89" t="s">
        <v>1193</v>
      </c>
      <c r="AQ89" t="s">
        <v>1193</v>
      </c>
      <c r="AR89" t="s">
        <v>1193</v>
      </c>
      <c r="AS89" t="s">
        <v>1193</v>
      </c>
      <c r="AT89" t="s">
        <v>1193</v>
      </c>
      <c r="AU89" t="s">
        <v>1193</v>
      </c>
      <c r="AV89" t="s">
        <v>1193</v>
      </c>
      <c r="AW89" t="s">
        <v>1196</v>
      </c>
      <c r="AX89" t="s">
        <v>1193</v>
      </c>
      <c r="AY89" s="594">
        <v>3593250</v>
      </c>
      <c r="AZ89" s="594">
        <v>3593250</v>
      </c>
      <c r="BA89" s="594">
        <v>3593250</v>
      </c>
      <c r="BB89" s="594">
        <v>3593250</v>
      </c>
      <c r="BC89" s="594">
        <v>3593250</v>
      </c>
      <c r="BD89" s="594">
        <v>3593250</v>
      </c>
      <c r="BE89" s="594">
        <v>3593250</v>
      </c>
      <c r="BF89" t="s">
        <v>1744</v>
      </c>
      <c r="BG89" s="594">
        <v>3593250</v>
      </c>
      <c r="BH89" s="594">
        <v>3593250</v>
      </c>
      <c r="BI89" s="594">
        <v>3593250</v>
      </c>
      <c r="BJ89" s="594">
        <v>3593250</v>
      </c>
      <c r="BK89" s="594">
        <v>3593250</v>
      </c>
      <c r="BL89" s="594">
        <v>3593250</v>
      </c>
      <c r="BM89" s="594">
        <v>3593250</v>
      </c>
      <c r="BN89" t="s">
        <v>1744</v>
      </c>
      <c r="BO89" t="s">
        <v>2292</v>
      </c>
      <c r="BP89">
        <v>1</v>
      </c>
      <c r="BQ89">
        <v>0</v>
      </c>
      <c r="BR89">
        <v>1</v>
      </c>
      <c r="BS89">
        <v>0</v>
      </c>
      <c r="BT89">
        <v>0</v>
      </c>
      <c r="BU89">
        <v>0</v>
      </c>
      <c r="BV89" t="s">
        <v>1612</v>
      </c>
      <c r="BW89">
        <v>0</v>
      </c>
      <c r="BX89">
        <v>1</v>
      </c>
      <c r="BY89">
        <v>0</v>
      </c>
      <c r="BZ89">
        <v>0</v>
      </c>
      <c r="CA89">
        <v>1</v>
      </c>
      <c r="CB89" t="s">
        <v>1612</v>
      </c>
      <c r="CC89">
        <v>0</v>
      </c>
      <c r="CD89">
        <v>1</v>
      </c>
      <c r="CE89">
        <v>0</v>
      </c>
      <c r="CF89">
        <v>0</v>
      </c>
      <c r="CG89">
        <v>1</v>
      </c>
      <c r="CH89" t="s">
        <v>1612</v>
      </c>
      <c r="CI89">
        <v>0</v>
      </c>
      <c r="CJ89">
        <v>1</v>
      </c>
      <c r="CK89">
        <v>0</v>
      </c>
      <c r="CL89">
        <v>0</v>
      </c>
      <c r="CM89">
        <v>1</v>
      </c>
      <c r="CN89" t="s">
        <v>1612</v>
      </c>
      <c r="CO89">
        <v>0</v>
      </c>
      <c r="CP89">
        <v>1</v>
      </c>
      <c r="CQ89">
        <v>0</v>
      </c>
      <c r="CR89">
        <v>0</v>
      </c>
      <c r="CS89">
        <v>1</v>
      </c>
      <c r="CT89" t="s">
        <v>1612</v>
      </c>
      <c r="CU89">
        <v>0</v>
      </c>
      <c r="CV89">
        <v>1</v>
      </c>
      <c r="CW89">
        <v>0</v>
      </c>
      <c r="CX89">
        <v>0</v>
      </c>
      <c r="CY89">
        <v>1</v>
      </c>
      <c r="CZ89" t="s">
        <v>1612</v>
      </c>
      <c r="DA89">
        <v>0</v>
      </c>
      <c r="DB89">
        <v>1</v>
      </c>
      <c r="DC89">
        <v>0</v>
      </c>
      <c r="DD89">
        <v>0</v>
      </c>
      <c r="DE89">
        <v>1</v>
      </c>
      <c r="DF89" t="s">
        <v>1612</v>
      </c>
      <c r="DG89">
        <v>0</v>
      </c>
      <c r="DH89">
        <v>0</v>
      </c>
      <c r="DI89">
        <v>0</v>
      </c>
      <c r="DJ89">
        <v>1</v>
      </c>
      <c r="DK89">
        <v>1</v>
      </c>
      <c r="DL89">
        <v>42459</v>
      </c>
      <c r="DM89">
        <v>1</v>
      </c>
      <c r="DN89">
        <v>1</v>
      </c>
      <c r="DO89">
        <v>0</v>
      </c>
      <c r="DP89">
        <v>0</v>
      </c>
      <c r="DQ89">
        <v>1</v>
      </c>
      <c r="DR89" t="s">
        <v>1612</v>
      </c>
      <c r="DS89">
        <v>0</v>
      </c>
    </row>
    <row r="90" spans="1:123">
      <c r="A90" t="s">
        <v>44</v>
      </c>
      <c r="B90" t="s">
        <v>116</v>
      </c>
      <c r="C90" t="s">
        <v>115</v>
      </c>
      <c r="D90" t="s">
        <v>261</v>
      </c>
      <c r="E90" s="106" t="s">
        <v>260</v>
      </c>
      <c r="F90" s="593">
        <v>31</v>
      </c>
      <c r="G90" s="593">
        <v>119.60065488910004</v>
      </c>
      <c r="H90" s="593">
        <v>59</v>
      </c>
      <c r="I90" s="593">
        <v>260</v>
      </c>
      <c r="J90" s="593">
        <v>91</v>
      </c>
      <c r="K90" s="593">
        <v>-11.399345110899958</v>
      </c>
      <c r="L90" s="593">
        <v>-72</v>
      </c>
      <c r="M90" s="593">
        <v>126</v>
      </c>
      <c r="N90" s="592">
        <v>0</v>
      </c>
      <c r="O90" s="592">
        <v>105790</v>
      </c>
      <c r="P90" s="592">
        <v>195190</v>
      </c>
      <c r="Q90" s="592">
        <v>199660</v>
      </c>
      <c r="R90" s="592">
        <v>0</v>
      </c>
      <c r="S90" s="592">
        <v>105790</v>
      </c>
      <c r="T90" s="592">
        <v>195190</v>
      </c>
      <c r="U90" s="592">
        <v>199660</v>
      </c>
      <c r="V90" s="595">
        <v>509</v>
      </c>
      <c r="W90" s="595">
        <v>378</v>
      </c>
      <c r="X90" s="595">
        <v>591</v>
      </c>
      <c r="Y90" s="595">
        <v>622</v>
      </c>
      <c r="Z90" s="595">
        <v>600</v>
      </c>
      <c r="AA90" s="595">
        <v>550.00000000000011</v>
      </c>
      <c r="AB90" s="595">
        <v>500</v>
      </c>
      <c r="AC90" s="595">
        <v>450.00000000000006</v>
      </c>
      <c r="AD90" s="595">
        <v>547</v>
      </c>
      <c r="AE90" s="595">
        <v>694</v>
      </c>
      <c r="AF90" s="595">
        <v>734</v>
      </c>
      <c r="AG90" s="595">
        <v>626</v>
      </c>
      <c r="AH90" s="595">
        <f t="shared" si="2"/>
        <v>91</v>
      </c>
      <c r="AI90" s="595">
        <f t="shared" si="3"/>
        <v>172.00000000000011</v>
      </c>
      <c r="AJ90" s="595">
        <f t="shared" si="4"/>
        <v>-91</v>
      </c>
      <c r="AK90" s="595">
        <f t="shared" si="5"/>
        <v>-171.99999999999994</v>
      </c>
      <c r="AL90" s="595">
        <f t="shared" si="6"/>
        <v>38</v>
      </c>
      <c r="AM90" s="595">
        <f t="shared" si="7"/>
        <v>316</v>
      </c>
      <c r="AN90" s="595">
        <f t="shared" si="8"/>
        <v>143</v>
      </c>
      <c r="AO90" s="595">
        <f t="shared" si="9"/>
        <v>4</v>
      </c>
      <c r="AP90" t="s">
        <v>1193</v>
      </c>
      <c r="AQ90" t="s">
        <v>1193</v>
      </c>
      <c r="AR90" t="s">
        <v>1193</v>
      </c>
      <c r="AS90" t="s">
        <v>1193</v>
      </c>
      <c r="AT90" t="s">
        <v>1193</v>
      </c>
      <c r="AU90" t="s">
        <v>1193</v>
      </c>
      <c r="AV90" t="s">
        <v>1193</v>
      </c>
      <c r="AW90" t="s">
        <v>1193</v>
      </c>
      <c r="AX90" t="s">
        <v>1193</v>
      </c>
      <c r="AY90" s="594">
        <v>1646000</v>
      </c>
      <c r="AZ90" s="594">
        <v>1379000</v>
      </c>
      <c r="BA90" s="594">
        <v>1710000</v>
      </c>
      <c r="BB90" s="594">
        <v>2741000</v>
      </c>
      <c r="BC90" s="594">
        <v>1646000</v>
      </c>
      <c r="BD90" s="594">
        <v>1379000</v>
      </c>
      <c r="BE90" s="594">
        <v>1710000</v>
      </c>
      <c r="BF90" t="s">
        <v>1613</v>
      </c>
      <c r="BG90" s="594">
        <v>1195000</v>
      </c>
      <c r="BH90" s="594">
        <v>1684000</v>
      </c>
      <c r="BI90" s="594">
        <v>2253000</v>
      </c>
      <c r="BJ90" s="594">
        <v>2344000</v>
      </c>
      <c r="BK90" s="594">
        <v>1195000</v>
      </c>
      <c r="BL90" s="594">
        <v>1684000</v>
      </c>
      <c r="BM90" s="594">
        <v>2253000</v>
      </c>
      <c r="BN90" t="s">
        <v>1613</v>
      </c>
      <c r="BO90" t="s">
        <v>2303</v>
      </c>
      <c r="BP90">
        <v>1</v>
      </c>
      <c r="BQ90">
        <v>0</v>
      </c>
      <c r="BR90">
        <v>1</v>
      </c>
      <c r="BS90">
        <v>0</v>
      </c>
      <c r="BT90">
        <v>0</v>
      </c>
      <c r="BU90">
        <v>0</v>
      </c>
      <c r="BV90" t="s">
        <v>1612</v>
      </c>
      <c r="BW90">
        <v>0</v>
      </c>
      <c r="BX90">
        <v>1</v>
      </c>
      <c r="BY90">
        <v>0</v>
      </c>
      <c r="BZ90">
        <v>0</v>
      </c>
      <c r="CA90">
        <v>1</v>
      </c>
      <c r="CB90" t="s">
        <v>1612</v>
      </c>
      <c r="CC90">
        <v>0</v>
      </c>
      <c r="CD90">
        <v>1</v>
      </c>
      <c r="CE90">
        <v>0</v>
      </c>
      <c r="CF90">
        <v>0</v>
      </c>
      <c r="CG90">
        <v>1</v>
      </c>
      <c r="CH90" t="s">
        <v>1612</v>
      </c>
      <c r="CI90">
        <v>0</v>
      </c>
      <c r="CJ90">
        <v>1</v>
      </c>
      <c r="CK90">
        <v>0</v>
      </c>
      <c r="CL90">
        <v>0</v>
      </c>
      <c r="CM90">
        <v>1</v>
      </c>
      <c r="CN90" t="s">
        <v>1612</v>
      </c>
      <c r="CO90">
        <v>0</v>
      </c>
      <c r="CP90">
        <v>1</v>
      </c>
      <c r="CQ90">
        <v>0</v>
      </c>
      <c r="CR90">
        <v>0</v>
      </c>
      <c r="CS90">
        <v>1</v>
      </c>
      <c r="CT90" t="s">
        <v>1612</v>
      </c>
      <c r="CU90">
        <v>0</v>
      </c>
      <c r="CV90">
        <v>1</v>
      </c>
      <c r="CW90">
        <v>0</v>
      </c>
      <c r="CX90">
        <v>0</v>
      </c>
      <c r="CY90">
        <v>1</v>
      </c>
      <c r="CZ90" t="s">
        <v>1612</v>
      </c>
      <c r="DA90">
        <v>0</v>
      </c>
      <c r="DB90">
        <v>1</v>
      </c>
      <c r="DC90">
        <v>0</v>
      </c>
      <c r="DD90">
        <v>0</v>
      </c>
      <c r="DE90">
        <v>1</v>
      </c>
      <c r="DF90" t="s">
        <v>1612</v>
      </c>
      <c r="DG90">
        <v>0</v>
      </c>
      <c r="DH90">
        <v>1</v>
      </c>
      <c r="DI90">
        <v>0</v>
      </c>
      <c r="DJ90">
        <v>0</v>
      </c>
      <c r="DK90">
        <v>1</v>
      </c>
      <c r="DL90" t="s">
        <v>1612</v>
      </c>
      <c r="DM90">
        <v>0</v>
      </c>
      <c r="DN90">
        <v>1</v>
      </c>
      <c r="DO90">
        <v>0</v>
      </c>
      <c r="DP90">
        <v>0</v>
      </c>
      <c r="DQ90">
        <v>1</v>
      </c>
      <c r="DR90" t="s">
        <v>1612</v>
      </c>
      <c r="DS90">
        <v>0</v>
      </c>
    </row>
    <row r="91" spans="1:123">
      <c r="A91" t="s">
        <v>73</v>
      </c>
      <c r="B91" t="s">
        <v>72</v>
      </c>
      <c r="C91" t="s">
        <v>71</v>
      </c>
      <c r="D91" t="s">
        <v>259</v>
      </c>
      <c r="E91" s="106" t="s">
        <v>258</v>
      </c>
      <c r="F91" s="593">
        <v>-450.18180362972453</v>
      </c>
      <c r="G91" s="593">
        <v>-343.03032207302567</v>
      </c>
      <c r="H91" s="593">
        <v>-50.179142669572684</v>
      </c>
      <c r="I91" s="593">
        <v>-96.246935508030219</v>
      </c>
      <c r="J91" s="593">
        <v>-584.52337351141523</v>
      </c>
      <c r="K91" s="593">
        <v>-486.20456402119999</v>
      </c>
      <c r="L91" s="593">
        <v>-198.99966410283378</v>
      </c>
      <c r="M91" s="593">
        <v>-245.36576212032924</v>
      </c>
      <c r="N91" s="592">
        <v>200168.93912371914</v>
      </c>
      <c r="O91" s="592">
        <v>213329.62050278109</v>
      </c>
      <c r="P91" s="592">
        <v>221742.57693555905</v>
      </c>
      <c r="Q91" s="592">
        <v>222187.05165232555</v>
      </c>
      <c r="R91" s="592">
        <v>0</v>
      </c>
      <c r="S91" s="592">
        <v>0</v>
      </c>
      <c r="T91" s="592">
        <v>0</v>
      </c>
      <c r="U91" s="592">
        <v>0</v>
      </c>
      <c r="V91" s="595">
        <v>484</v>
      </c>
      <c r="W91" s="595">
        <v>698</v>
      </c>
      <c r="X91" s="595">
        <v>607</v>
      </c>
      <c r="Y91" s="595">
        <v>774</v>
      </c>
      <c r="Z91" s="595">
        <v>781</v>
      </c>
      <c r="AA91" s="595">
        <v>682</v>
      </c>
      <c r="AB91" s="595">
        <v>996</v>
      </c>
      <c r="AC91" s="595">
        <v>872</v>
      </c>
      <c r="AD91" s="595">
        <v>802</v>
      </c>
      <c r="AE91" s="595">
        <v>726</v>
      </c>
      <c r="AF91" s="595">
        <v>675</v>
      </c>
      <c r="AG91" s="595">
        <v>741</v>
      </c>
      <c r="AH91" s="595">
        <f t="shared" si="2"/>
        <v>297</v>
      </c>
      <c r="AI91" s="595">
        <f t="shared" si="3"/>
        <v>-16</v>
      </c>
      <c r="AJ91" s="595">
        <f t="shared" si="4"/>
        <v>389</v>
      </c>
      <c r="AK91" s="595">
        <f t="shared" si="5"/>
        <v>98</v>
      </c>
      <c r="AL91" s="595">
        <f t="shared" si="6"/>
        <v>318</v>
      </c>
      <c r="AM91" s="595">
        <f t="shared" si="7"/>
        <v>28</v>
      </c>
      <c r="AN91" s="595">
        <f t="shared" si="8"/>
        <v>68</v>
      </c>
      <c r="AO91" s="595">
        <f t="shared" si="9"/>
        <v>-33</v>
      </c>
      <c r="AP91" t="s">
        <v>1193</v>
      </c>
      <c r="AQ91" t="s">
        <v>1193</v>
      </c>
      <c r="AR91" t="s">
        <v>1193</v>
      </c>
      <c r="AS91" t="s">
        <v>1193</v>
      </c>
      <c r="AT91" t="s">
        <v>1193</v>
      </c>
      <c r="AU91" t="s">
        <v>1193</v>
      </c>
      <c r="AV91" t="s">
        <v>1193</v>
      </c>
      <c r="AW91" t="s">
        <v>1193</v>
      </c>
      <c r="AX91" t="s">
        <v>1193</v>
      </c>
      <c r="AY91" s="594">
        <v>4728500</v>
      </c>
      <c r="AZ91" s="594">
        <v>4728500</v>
      </c>
      <c r="BA91" s="594">
        <v>4728500</v>
      </c>
      <c r="BB91" s="594">
        <v>4728500</v>
      </c>
      <c r="BC91" s="594">
        <v>4728500</v>
      </c>
      <c r="BD91" s="594">
        <v>4728500</v>
      </c>
      <c r="BE91" s="594">
        <v>4728500</v>
      </c>
      <c r="BF91">
        <v>0</v>
      </c>
      <c r="BG91" s="594">
        <v>4728500</v>
      </c>
      <c r="BH91" s="594">
        <v>4277000</v>
      </c>
      <c r="BI91" s="594">
        <v>4003000</v>
      </c>
      <c r="BJ91" s="594">
        <v>5905500</v>
      </c>
      <c r="BK91" s="594">
        <v>4534000</v>
      </c>
      <c r="BL91" s="594">
        <v>4277000</v>
      </c>
      <c r="BM91" s="594">
        <v>4003000</v>
      </c>
      <c r="BN91">
        <v>0</v>
      </c>
      <c r="BO91" t="s">
        <v>2313</v>
      </c>
      <c r="BP91">
        <v>1</v>
      </c>
      <c r="BQ91">
        <v>0</v>
      </c>
      <c r="BR91">
        <v>1</v>
      </c>
      <c r="BS91">
        <v>0</v>
      </c>
      <c r="BT91">
        <v>0</v>
      </c>
      <c r="BU91">
        <v>0</v>
      </c>
      <c r="BV91" t="s">
        <v>1612</v>
      </c>
      <c r="BW91">
        <v>0</v>
      </c>
      <c r="BX91">
        <v>1</v>
      </c>
      <c r="BY91">
        <v>0</v>
      </c>
      <c r="BZ91">
        <v>0</v>
      </c>
      <c r="CA91">
        <v>1</v>
      </c>
      <c r="CB91" t="s">
        <v>1612</v>
      </c>
      <c r="CC91">
        <v>0</v>
      </c>
      <c r="CD91">
        <v>1</v>
      </c>
      <c r="CE91">
        <v>0</v>
      </c>
      <c r="CF91">
        <v>0</v>
      </c>
      <c r="CG91">
        <v>1</v>
      </c>
      <c r="CH91" t="s">
        <v>1612</v>
      </c>
      <c r="CI91">
        <v>0</v>
      </c>
      <c r="CJ91">
        <v>1</v>
      </c>
      <c r="CK91">
        <v>0</v>
      </c>
      <c r="CL91">
        <v>0</v>
      </c>
      <c r="CM91">
        <v>1</v>
      </c>
      <c r="CN91" t="s">
        <v>1612</v>
      </c>
      <c r="CO91">
        <v>0</v>
      </c>
      <c r="CP91">
        <v>1</v>
      </c>
      <c r="CQ91">
        <v>0</v>
      </c>
      <c r="CR91">
        <v>0</v>
      </c>
      <c r="CS91">
        <v>1</v>
      </c>
      <c r="CT91" t="s">
        <v>1612</v>
      </c>
      <c r="CU91">
        <v>0</v>
      </c>
      <c r="CV91">
        <v>1</v>
      </c>
      <c r="CW91">
        <v>0</v>
      </c>
      <c r="CX91">
        <v>0</v>
      </c>
      <c r="CY91">
        <v>1</v>
      </c>
      <c r="CZ91" t="s">
        <v>1612</v>
      </c>
      <c r="DA91">
        <v>0</v>
      </c>
      <c r="DB91">
        <v>1</v>
      </c>
      <c r="DC91">
        <v>0</v>
      </c>
      <c r="DD91">
        <v>0</v>
      </c>
      <c r="DE91">
        <v>1</v>
      </c>
      <c r="DF91" t="s">
        <v>1612</v>
      </c>
      <c r="DG91">
        <v>0</v>
      </c>
      <c r="DH91">
        <v>1</v>
      </c>
      <c r="DI91">
        <v>0</v>
      </c>
      <c r="DJ91">
        <v>0</v>
      </c>
      <c r="DK91">
        <v>1</v>
      </c>
      <c r="DL91" t="s">
        <v>1612</v>
      </c>
      <c r="DM91">
        <v>0</v>
      </c>
      <c r="DN91">
        <v>1</v>
      </c>
      <c r="DO91">
        <v>0</v>
      </c>
      <c r="DP91">
        <v>0</v>
      </c>
      <c r="DQ91">
        <v>1</v>
      </c>
      <c r="DR91" t="s">
        <v>1612</v>
      </c>
      <c r="DS91">
        <v>0</v>
      </c>
    </row>
    <row r="92" spans="1:123">
      <c r="A92" t="s">
        <v>49</v>
      </c>
      <c r="B92" t="s">
        <v>48</v>
      </c>
      <c r="C92" t="s">
        <v>47</v>
      </c>
      <c r="D92" t="s">
        <v>257</v>
      </c>
      <c r="E92" s="106" t="s">
        <v>256</v>
      </c>
      <c r="F92" s="593">
        <v>268</v>
      </c>
      <c r="G92" s="593">
        <v>176</v>
      </c>
      <c r="H92" s="593">
        <v>39</v>
      </c>
      <c r="I92" s="593">
        <v>55</v>
      </c>
      <c r="J92" s="593">
        <v>203</v>
      </c>
      <c r="K92" s="593">
        <v>110</v>
      </c>
      <c r="L92" s="593">
        <v>-26</v>
      </c>
      <c r="M92" s="593">
        <v>-11</v>
      </c>
      <c r="N92" s="592">
        <v>114855</v>
      </c>
      <c r="O92" s="592">
        <v>116622</v>
      </c>
      <c r="P92" s="592">
        <v>114855</v>
      </c>
      <c r="Q92" s="592">
        <v>116622</v>
      </c>
      <c r="R92" s="592">
        <v>114855</v>
      </c>
      <c r="S92" s="592">
        <v>116622</v>
      </c>
      <c r="T92" s="592">
        <v>114855</v>
      </c>
      <c r="U92" s="592">
        <v>116622</v>
      </c>
      <c r="V92" s="595">
        <v>915</v>
      </c>
      <c r="W92" s="595">
        <v>932</v>
      </c>
      <c r="X92" s="595">
        <v>928</v>
      </c>
      <c r="Y92" s="595">
        <v>1139</v>
      </c>
      <c r="Z92" s="595">
        <v>800</v>
      </c>
      <c r="AA92" s="595">
        <v>680.00000000000011</v>
      </c>
      <c r="AB92" s="595">
        <v>700</v>
      </c>
      <c r="AC92" s="595">
        <v>720</v>
      </c>
      <c r="AD92" s="595">
        <v>1019</v>
      </c>
      <c r="AE92" s="595">
        <v>814</v>
      </c>
      <c r="AF92" s="595">
        <v>1085</v>
      </c>
      <c r="AG92" s="595">
        <v>843</v>
      </c>
      <c r="AH92" s="595">
        <f t="shared" si="2"/>
        <v>-115</v>
      </c>
      <c r="AI92" s="595">
        <f t="shared" si="3"/>
        <v>-251.99999999999989</v>
      </c>
      <c r="AJ92" s="595">
        <f t="shared" si="4"/>
        <v>-228</v>
      </c>
      <c r="AK92" s="595">
        <f t="shared" si="5"/>
        <v>-419</v>
      </c>
      <c r="AL92" s="595">
        <f t="shared" si="6"/>
        <v>104</v>
      </c>
      <c r="AM92" s="595">
        <f t="shared" si="7"/>
        <v>-118</v>
      </c>
      <c r="AN92" s="595">
        <f t="shared" si="8"/>
        <v>157</v>
      </c>
      <c r="AO92" s="595">
        <f t="shared" si="9"/>
        <v>-296</v>
      </c>
      <c r="AP92" t="s">
        <v>1193</v>
      </c>
      <c r="AQ92" t="s">
        <v>1193</v>
      </c>
      <c r="AR92" t="s">
        <v>1193</v>
      </c>
      <c r="AS92" t="s">
        <v>1196</v>
      </c>
      <c r="AT92" t="s">
        <v>1193</v>
      </c>
      <c r="AU92" t="s">
        <v>1193</v>
      </c>
      <c r="AV92" t="s">
        <v>1196</v>
      </c>
      <c r="AW92" t="s">
        <v>1196</v>
      </c>
      <c r="AX92" t="s">
        <v>1193</v>
      </c>
      <c r="AY92" s="594">
        <v>10523900</v>
      </c>
      <c r="AZ92" s="594">
        <v>11507000</v>
      </c>
      <c r="BA92" s="594">
        <v>9840500</v>
      </c>
      <c r="BB92" s="594">
        <v>9444200</v>
      </c>
      <c r="BC92" s="594">
        <v>10523900</v>
      </c>
      <c r="BD92" s="594">
        <v>11507000</v>
      </c>
      <c r="BE92" s="594">
        <v>9840500</v>
      </c>
      <c r="BF92" t="s">
        <v>2326</v>
      </c>
      <c r="BG92" s="594">
        <v>9896200</v>
      </c>
      <c r="BH92" s="594">
        <v>10248100</v>
      </c>
      <c r="BI92" s="594">
        <v>10415700</v>
      </c>
      <c r="BJ92" s="594">
        <v>10755600</v>
      </c>
      <c r="BK92" s="594">
        <v>9686200</v>
      </c>
      <c r="BL92" s="594">
        <v>10248100</v>
      </c>
      <c r="BM92" s="594">
        <v>10415700</v>
      </c>
      <c r="BN92" t="s">
        <v>2327</v>
      </c>
      <c r="BO92" t="s">
        <v>2328</v>
      </c>
      <c r="BP92">
        <v>1</v>
      </c>
      <c r="BQ92">
        <v>0</v>
      </c>
      <c r="BR92">
        <v>1</v>
      </c>
      <c r="BS92">
        <v>0</v>
      </c>
      <c r="BT92">
        <v>0</v>
      </c>
      <c r="BU92">
        <v>0</v>
      </c>
      <c r="BV92" t="s">
        <v>1612</v>
      </c>
      <c r="BW92">
        <v>0</v>
      </c>
      <c r="BX92">
        <v>1</v>
      </c>
      <c r="BY92">
        <v>0</v>
      </c>
      <c r="BZ92">
        <v>0</v>
      </c>
      <c r="CA92">
        <v>1</v>
      </c>
      <c r="CB92" t="s">
        <v>1612</v>
      </c>
      <c r="CC92">
        <v>0</v>
      </c>
      <c r="CD92">
        <v>1</v>
      </c>
      <c r="CE92">
        <v>0</v>
      </c>
      <c r="CF92">
        <v>0</v>
      </c>
      <c r="CG92">
        <v>1</v>
      </c>
      <c r="CH92" t="s">
        <v>1612</v>
      </c>
      <c r="CI92">
        <v>0</v>
      </c>
      <c r="CJ92">
        <v>0</v>
      </c>
      <c r="CK92">
        <v>0</v>
      </c>
      <c r="CL92">
        <v>1</v>
      </c>
      <c r="CM92">
        <v>1</v>
      </c>
      <c r="CN92">
        <v>42430</v>
      </c>
      <c r="CO92">
        <v>1</v>
      </c>
      <c r="CP92">
        <v>1</v>
      </c>
      <c r="CQ92">
        <v>0</v>
      </c>
      <c r="CR92">
        <v>0</v>
      </c>
      <c r="CS92">
        <v>1</v>
      </c>
      <c r="CT92" t="s">
        <v>1612</v>
      </c>
      <c r="CU92">
        <v>0</v>
      </c>
      <c r="CV92">
        <v>1</v>
      </c>
      <c r="CW92">
        <v>0</v>
      </c>
      <c r="CX92">
        <v>0</v>
      </c>
      <c r="CY92">
        <v>1</v>
      </c>
      <c r="CZ92" t="s">
        <v>1612</v>
      </c>
      <c r="DA92">
        <v>0</v>
      </c>
      <c r="DB92">
        <v>0</v>
      </c>
      <c r="DC92">
        <v>0</v>
      </c>
      <c r="DD92">
        <v>1</v>
      </c>
      <c r="DE92">
        <v>1</v>
      </c>
      <c r="DF92">
        <v>42430</v>
      </c>
      <c r="DG92">
        <v>1</v>
      </c>
      <c r="DH92">
        <v>0</v>
      </c>
      <c r="DI92">
        <v>0</v>
      </c>
      <c r="DJ92">
        <v>1</v>
      </c>
      <c r="DK92">
        <v>1</v>
      </c>
      <c r="DL92">
        <v>42430</v>
      </c>
      <c r="DM92">
        <v>1</v>
      </c>
      <c r="DN92">
        <v>1</v>
      </c>
      <c r="DO92">
        <v>0</v>
      </c>
      <c r="DP92">
        <v>0</v>
      </c>
      <c r="DQ92">
        <v>1</v>
      </c>
      <c r="DR92" t="s">
        <v>1612</v>
      </c>
      <c r="DS92">
        <v>0</v>
      </c>
    </row>
    <row r="93" spans="1:123">
      <c r="A93" t="s">
        <v>49</v>
      </c>
      <c r="B93" t="s">
        <v>101</v>
      </c>
      <c r="C93" t="s">
        <v>158</v>
      </c>
      <c r="D93" t="s">
        <v>255</v>
      </c>
      <c r="E93" s="106" t="s">
        <v>254</v>
      </c>
      <c r="F93" s="593">
        <v>-357</v>
      </c>
      <c r="G93" s="593">
        <v>-93</v>
      </c>
      <c r="H93" s="593">
        <v>-450</v>
      </c>
      <c r="I93" s="593">
        <v>174</v>
      </c>
      <c r="J93" s="593">
        <v>-852</v>
      </c>
      <c r="K93" s="593">
        <v>-782.92499999999927</v>
      </c>
      <c r="L93" s="593">
        <v>-1126.7999999999993</v>
      </c>
      <c r="M93" s="593">
        <v>-518.25</v>
      </c>
      <c r="N93" s="592">
        <v>737550</v>
      </c>
      <c r="O93" s="592">
        <v>1027988.2500000044</v>
      </c>
      <c r="P93" s="592">
        <v>1008432.0000000044</v>
      </c>
      <c r="Q93" s="592">
        <v>1031452.5</v>
      </c>
      <c r="R93" s="592">
        <v>737550</v>
      </c>
      <c r="S93" s="592">
        <v>1060768</v>
      </c>
      <c r="T93" s="592">
        <v>975651</v>
      </c>
      <c r="U93" s="592">
        <v>1031452.5</v>
      </c>
      <c r="V93" s="595">
        <v>9236</v>
      </c>
      <c r="W93" s="595">
        <v>10663</v>
      </c>
      <c r="X93" s="595">
        <v>13092</v>
      </c>
      <c r="Y93" s="595">
        <v>12320</v>
      </c>
      <c r="Z93" s="595">
        <v>9781</v>
      </c>
      <c r="AA93" s="595">
        <v>11043</v>
      </c>
      <c r="AB93" s="595">
        <v>11427</v>
      </c>
      <c r="AC93" s="595">
        <v>9059</v>
      </c>
      <c r="AD93" s="595">
        <v>9781</v>
      </c>
      <c r="AE93" s="595">
        <v>11264</v>
      </c>
      <c r="AF93" s="595">
        <v>10637</v>
      </c>
      <c r="AG93" s="595">
        <v>9937</v>
      </c>
      <c r="AH93" s="595">
        <f t="shared" si="2"/>
        <v>545</v>
      </c>
      <c r="AI93" s="595">
        <f t="shared" si="3"/>
        <v>380</v>
      </c>
      <c r="AJ93" s="595">
        <f t="shared" si="4"/>
        <v>-1665</v>
      </c>
      <c r="AK93" s="595">
        <f t="shared" si="5"/>
        <v>-3261</v>
      </c>
      <c r="AL93" s="595">
        <f t="shared" si="6"/>
        <v>545</v>
      </c>
      <c r="AM93" s="595">
        <f t="shared" si="7"/>
        <v>601</v>
      </c>
      <c r="AN93" s="595">
        <f t="shared" si="8"/>
        <v>-2455</v>
      </c>
      <c r="AO93" s="595">
        <f t="shared" si="9"/>
        <v>-2383</v>
      </c>
      <c r="AP93" t="s">
        <v>1193</v>
      </c>
      <c r="AQ93" t="s">
        <v>1193</v>
      </c>
      <c r="AR93" t="s">
        <v>1193</v>
      </c>
      <c r="AS93" t="s">
        <v>1193</v>
      </c>
      <c r="AT93" t="s">
        <v>1193</v>
      </c>
      <c r="AU93" t="s">
        <v>1196</v>
      </c>
      <c r="AV93" t="s">
        <v>1193</v>
      </c>
      <c r="AW93" t="s">
        <v>1196</v>
      </c>
      <c r="AX93" t="s">
        <v>1193</v>
      </c>
      <c r="AY93" s="594">
        <v>0</v>
      </c>
      <c r="AZ93" s="594">
        <v>15533000</v>
      </c>
      <c r="BA93" s="594">
        <v>7758000</v>
      </c>
      <c r="BB93" s="594">
        <v>7758000</v>
      </c>
      <c r="BC93" s="594">
        <v>0</v>
      </c>
      <c r="BD93" s="594">
        <v>15533188</v>
      </c>
      <c r="BE93" s="594">
        <v>7748808</v>
      </c>
      <c r="BF93" t="s">
        <v>2347</v>
      </c>
      <c r="BG93" s="594">
        <v>82453750</v>
      </c>
      <c r="BH93" s="594">
        <v>82453750</v>
      </c>
      <c r="BI93" s="594">
        <v>82453750</v>
      </c>
      <c r="BJ93" s="594">
        <v>82453750</v>
      </c>
      <c r="BK93" s="594">
        <v>3173868.2724561403</v>
      </c>
      <c r="BL93" s="594">
        <v>6239176.3275438603</v>
      </c>
      <c r="BM93" s="594">
        <v>222017162.93945101</v>
      </c>
      <c r="BN93" t="s">
        <v>2348</v>
      </c>
      <c r="BO93" t="s">
        <v>2349</v>
      </c>
      <c r="BP93">
        <v>1</v>
      </c>
      <c r="BQ93">
        <v>0</v>
      </c>
      <c r="BR93">
        <v>1</v>
      </c>
      <c r="BS93">
        <v>0</v>
      </c>
      <c r="BT93">
        <v>0</v>
      </c>
      <c r="BU93">
        <v>0</v>
      </c>
      <c r="BV93" t="s">
        <v>1612</v>
      </c>
      <c r="BW93">
        <v>0</v>
      </c>
      <c r="BX93">
        <v>1</v>
      </c>
      <c r="BY93">
        <v>0</v>
      </c>
      <c r="BZ93">
        <v>0</v>
      </c>
      <c r="CA93">
        <v>1</v>
      </c>
      <c r="CB93" t="s">
        <v>1612</v>
      </c>
      <c r="CC93">
        <v>0</v>
      </c>
      <c r="CD93">
        <v>1</v>
      </c>
      <c r="CE93">
        <v>0</v>
      </c>
      <c r="CF93">
        <v>0</v>
      </c>
      <c r="CG93">
        <v>1</v>
      </c>
      <c r="CH93" t="s">
        <v>1612</v>
      </c>
      <c r="CI93">
        <v>0</v>
      </c>
      <c r="CJ93">
        <v>1</v>
      </c>
      <c r="CK93">
        <v>0</v>
      </c>
      <c r="CL93">
        <v>0</v>
      </c>
      <c r="CM93">
        <v>1</v>
      </c>
      <c r="CN93" t="s">
        <v>1612</v>
      </c>
      <c r="CO93">
        <v>0</v>
      </c>
      <c r="CP93">
        <v>1</v>
      </c>
      <c r="CQ93">
        <v>0</v>
      </c>
      <c r="CR93">
        <v>0</v>
      </c>
      <c r="CS93">
        <v>1</v>
      </c>
      <c r="CT93" t="s">
        <v>1612</v>
      </c>
      <c r="CU93">
        <v>0</v>
      </c>
      <c r="CV93">
        <v>0</v>
      </c>
      <c r="CW93">
        <v>0</v>
      </c>
      <c r="CX93">
        <v>1</v>
      </c>
      <c r="CY93">
        <v>1</v>
      </c>
      <c r="CZ93">
        <v>42461</v>
      </c>
      <c r="DA93">
        <v>1</v>
      </c>
      <c r="DB93">
        <v>1</v>
      </c>
      <c r="DC93">
        <v>0</v>
      </c>
      <c r="DD93">
        <v>0</v>
      </c>
      <c r="DE93">
        <v>1</v>
      </c>
      <c r="DF93" t="s">
        <v>1612</v>
      </c>
      <c r="DG93">
        <v>0</v>
      </c>
      <c r="DH93">
        <v>0</v>
      </c>
      <c r="DI93">
        <v>0</v>
      </c>
      <c r="DJ93">
        <v>1</v>
      </c>
      <c r="DK93">
        <v>1</v>
      </c>
      <c r="DL93">
        <v>42461</v>
      </c>
      <c r="DM93">
        <v>1</v>
      </c>
      <c r="DN93">
        <v>1</v>
      </c>
      <c r="DO93">
        <v>0</v>
      </c>
      <c r="DP93">
        <v>0</v>
      </c>
      <c r="DQ93">
        <v>1</v>
      </c>
      <c r="DR93" t="s">
        <v>1612</v>
      </c>
      <c r="DS93">
        <v>0</v>
      </c>
    </row>
    <row r="94" spans="1:123">
      <c r="A94" t="s">
        <v>73</v>
      </c>
      <c r="B94" t="s">
        <v>72</v>
      </c>
      <c r="C94" t="s">
        <v>71</v>
      </c>
      <c r="D94" t="s">
        <v>253</v>
      </c>
      <c r="E94" s="106" t="s">
        <v>252</v>
      </c>
      <c r="F94" s="593">
        <v>-43</v>
      </c>
      <c r="G94" s="593">
        <v>155</v>
      </c>
      <c r="H94" s="593">
        <v>185</v>
      </c>
      <c r="I94" s="593">
        <v>255</v>
      </c>
      <c r="J94" s="593">
        <v>-138</v>
      </c>
      <c r="K94" s="593">
        <v>56</v>
      </c>
      <c r="L94" s="593">
        <v>89</v>
      </c>
      <c r="M94" s="593">
        <v>157</v>
      </c>
      <c r="N94" s="592">
        <v>141550</v>
      </c>
      <c r="O94" s="592">
        <v>147510</v>
      </c>
      <c r="P94" s="592">
        <v>143040</v>
      </c>
      <c r="Q94" s="592">
        <v>146020</v>
      </c>
      <c r="R94" s="592">
        <v>0</v>
      </c>
      <c r="S94" s="592">
        <v>166879.99999999997</v>
      </c>
      <c r="T94" s="592">
        <v>265200</v>
      </c>
      <c r="U94" s="592">
        <v>146020</v>
      </c>
      <c r="V94" s="595">
        <v>933</v>
      </c>
      <c r="W94" s="595">
        <v>538</v>
      </c>
      <c r="X94" s="595">
        <v>1002</v>
      </c>
      <c r="Y94" s="595">
        <v>1369</v>
      </c>
      <c r="Z94" s="595">
        <v>1491</v>
      </c>
      <c r="AA94" s="595">
        <v>1205</v>
      </c>
      <c r="AB94" s="595">
        <v>1113</v>
      </c>
      <c r="AC94" s="595">
        <v>1058</v>
      </c>
      <c r="AD94" s="595">
        <v>516</v>
      </c>
      <c r="AE94" s="595">
        <v>278</v>
      </c>
      <c r="AF94" s="595">
        <v>1168</v>
      </c>
      <c r="AG94" s="595">
        <v>1410</v>
      </c>
      <c r="AH94" s="595">
        <f t="shared" si="2"/>
        <v>558</v>
      </c>
      <c r="AI94" s="595">
        <f t="shared" si="3"/>
        <v>667</v>
      </c>
      <c r="AJ94" s="595">
        <f t="shared" si="4"/>
        <v>111</v>
      </c>
      <c r="AK94" s="595">
        <f t="shared" si="5"/>
        <v>-311</v>
      </c>
      <c r="AL94" s="595">
        <f t="shared" si="6"/>
        <v>-417</v>
      </c>
      <c r="AM94" s="595">
        <f t="shared" si="7"/>
        <v>-260</v>
      </c>
      <c r="AN94" s="595">
        <f t="shared" si="8"/>
        <v>166</v>
      </c>
      <c r="AO94" s="595">
        <f t="shared" si="9"/>
        <v>41</v>
      </c>
      <c r="AP94" t="s">
        <v>1193</v>
      </c>
      <c r="AQ94" t="s">
        <v>1193</v>
      </c>
      <c r="AR94" t="s">
        <v>1193</v>
      </c>
      <c r="AS94" t="s">
        <v>1193</v>
      </c>
      <c r="AT94" t="s">
        <v>1193</v>
      </c>
      <c r="AU94" t="s">
        <v>1193</v>
      </c>
      <c r="AV94" t="s">
        <v>1193</v>
      </c>
      <c r="AW94" t="s">
        <v>1196</v>
      </c>
      <c r="AX94" t="s">
        <v>1193</v>
      </c>
      <c r="AY94" s="594">
        <v>4496196</v>
      </c>
      <c r="AZ94" s="594">
        <v>4661000</v>
      </c>
      <c r="BA94" s="594">
        <v>4597804</v>
      </c>
      <c r="BB94" s="594">
        <v>4789000</v>
      </c>
      <c r="BC94" s="594">
        <v>4496196</v>
      </c>
      <c r="BD94" s="594">
        <v>4661000</v>
      </c>
      <c r="BE94" s="594">
        <v>4597804</v>
      </c>
      <c r="BF94" t="s">
        <v>2063</v>
      </c>
      <c r="BG94" s="594">
        <v>4496196</v>
      </c>
      <c r="BH94" s="594">
        <v>4661000</v>
      </c>
      <c r="BI94" s="594">
        <v>4597804</v>
      </c>
      <c r="BJ94" s="594">
        <v>4789000</v>
      </c>
      <c r="BK94" s="594">
        <v>4496196</v>
      </c>
      <c r="BL94" s="594">
        <v>4661000</v>
      </c>
      <c r="BM94" s="594">
        <v>4789000</v>
      </c>
      <c r="BN94" t="s">
        <v>2063</v>
      </c>
      <c r="BO94" t="s">
        <v>2362</v>
      </c>
      <c r="BP94">
        <v>1</v>
      </c>
      <c r="BQ94">
        <v>0</v>
      </c>
      <c r="BR94">
        <v>1</v>
      </c>
      <c r="BS94">
        <v>0</v>
      </c>
      <c r="BT94">
        <v>0</v>
      </c>
      <c r="BU94">
        <v>0</v>
      </c>
      <c r="BV94" t="s">
        <v>1612</v>
      </c>
      <c r="BW94">
        <v>0</v>
      </c>
      <c r="BX94">
        <v>1</v>
      </c>
      <c r="BY94">
        <v>0</v>
      </c>
      <c r="BZ94">
        <v>0</v>
      </c>
      <c r="CA94">
        <v>1</v>
      </c>
      <c r="CB94" t="s">
        <v>1612</v>
      </c>
      <c r="CC94">
        <v>0</v>
      </c>
      <c r="CD94">
        <v>1</v>
      </c>
      <c r="CE94">
        <v>0</v>
      </c>
      <c r="CF94">
        <v>0</v>
      </c>
      <c r="CG94">
        <v>1</v>
      </c>
      <c r="CH94" t="s">
        <v>1612</v>
      </c>
      <c r="CI94">
        <v>0</v>
      </c>
      <c r="CJ94">
        <v>1</v>
      </c>
      <c r="CK94">
        <v>0</v>
      </c>
      <c r="CL94">
        <v>0</v>
      </c>
      <c r="CM94">
        <v>1</v>
      </c>
      <c r="CN94" t="s">
        <v>1612</v>
      </c>
      <c r="CO94">
        <v>0</v>
      </c>
      <c r="CP94">
        <v>1</v>
      </c>
      <c r="CQ94">
        <v>0</v>
      </c>
      <c r="CR94">
        <v>0</v>
      </c>
      <c r="CS94">
        <v>1</v>
      </c>
      <c r="CT94" t="s">
        <v>1612</v>
      </c>
      <c r="CU94">
        <v>0</v>
      </c>
      <c r="CV94">
        <v>1</v>
      </c>
      <c r="CW94">
        <v>0</v>
      </c>
      <c r="CX94">
        <v>0</v>
      </c>
      <c r="CY94">
        <v>1</v>
      </c>
      <c r="CZ94" t="s">
        <v>1612</v>
      </c>
      <c r="DA94">
        <v>0</v>
      </c>
      <c r="DB94">
        <v>1</v>
      </c>
      <c r="DC94">
        <v>0</v>
      </c>
      <c r="DD94">
        <v>0</v>
      </c>
      <c r="DE94">
        <v>1</v>
      </c>
      <c r="DF94" t="s">
        <v>1612</v>
      </c>
      <c r="DG94">
        <v>0</v>
      </c>
      <c r="DH94">
        <v>0</v>
      </c>
      <c r="DI94">
        <v>0</v>
      </c>
      <c r="DJ94">
        <v>1</v>
      </c>
      <c r="DK94">
        <v>1</v>
      </c>
      <c r="DL94">
        <v>42613</v>
      </c>
      <c r="DM94">
        <v>1</v>
      </c>
      <c r="DN94">
        <v>1</v>
      </c>
      <c r="DO94">
        <v>0</v>
      </c>
      <c r="DP94">
        <v>0</v>
      </c>
      <c r="DQ94">
        <v>1</v>
      </c>
      <c r="DR94" t="s">
        <v>1612</v>
      </c>
      <c r="DS94">
        <v>0</v>
      </c>
    </row>
    <row r="95" spans="1:123">
      <c r="A95" t="s">
        <v>73</v>
      </c>
      <c r="B95" t="s">
        <v>72</v>
      </c>
      <c r="C95" t="s">
        <v>71</v>
      </c>
      <c r="D95" t="s">
        <v>251</v>
      </c>
      <c r="E95" s="106" t="s">
        <v>250</v>
      </c>
      <c r="F95" s="593">
        <v>-363</v>
      </c>
      <c r="G95" s="593">
        <v>-50</v>
      </c>
      <c r="H95" s="593">
        <v>-431</v>
      </c>
      <c r="I95" s="593">
        <v>-1086</v>
      </c>
      <c r="J95" s="593">
        <v>-84</v>
      </c>
      <c r="K95" s="593">
        <v>-92</v>
      </c>
      <c r="L95" s="593">
        <v>-591</v>
      </c>
      <c r="M95" s="593">
        <v>-1986</v>
      </c>
      <c r="N95" s="592">
        <v>0</v>
      </c>
      <c r="O95" s="592">
        <v>0</v>
      </c>
      <c r="P95" s="592">
        <v>0</v>
      </c>
      <c r="Q95" s="592">
        <v>2043509</v>
      </c>
      <c r="R95" s="592">
        <v>0</v>
      </c>
      <c r="S95" s="592">
        <v>0</v>
      </c>
      <c r="T95" s="592">
        <v>0</v>
      </c>
      <c r="U95" s="592">
        <v>0</v>
      </c>
      <c r="V95" s="595">
        <v>1244</v>
      </c>
      <c r="W95" s="595">
        <v>1500</v>
      </c>
      <c r="X95" s="595">
        <v>2256</v>
      </c>
      <c r="Y95" s="595">
        <v>1677</v>
      </c>
      <c r="Z95" s="595">
        <v>1700</v>
      </c>
      <c r="AA95" s="595">
        <v>1000</v>
      </c>
      <c r="AB95" s="595">
        <v>999.99999999999977</v>
      </c>
      <c r="AC95" s="595">
        <v>1084</v>
      </c>
      <c r="AD95" s="595">
        <v>1606</v>
      </c>
      <c r="AE95" s="595">
        <v>1688</v>
      </c>
      <c r="AF95" s="595">
        <v>1541</v>
      </c>
      <c r="AG95" s="595">
        <v>1231</v>
      </c>
      <c r="AH95" s="595">
        <f t="shared" si="2"/>
        <v>456</v>
      </c>
      <c r="AI95" s="595">
        <f t="shared" si="3"/>
        <v>-500</v>
      </c>
      <c r="AJ95" s="595">
        <f t="shared" si="4"/>
        <v>-1256.0000000000002</v>
      </c>
      <c r="AK95" s="595">
        <f t="shared" si="5"/>
        <v>-593</v>
      </c>
      <c r="AL95" s="595">
        <f t="shared" si="6"/>
        <v>362</v>
      </c>
      <c r="AM95" s="595">
        <f t="shared" si="7"/>
        <v>188</v>
      </c>
      <c r="AN95" s="595">
        <f t="shared" si="8"/>
        <v>-715</v>
      </c>
      <c r="AO95" s="595">
        <f t="shared" si="9"/>
        <v>-446</v>
      </c>
      <c r="AP95" t="s">
        <v>1193</v>
      </c>
      <c r="AQ95" t="s">
        <v>1193</v>
      </c>
      <c r="AR95" t="s">
        <v>1193</v>
      </c>
      <c r="AS95" t="s">
        <v>1193</v>
      </c>
      <c r="AT95" t="s">
        <v>1196</v>
      </c>
      <c r="AU95" t="s">
        <v>1193</v>
      </c>
      <c r="AV95" t="s">
        <v>1193</v>
      </c>
      <c r="AW95" t="s">
        <v>1196</v>
      </c>
      <c r="AX95" t="s">
        <v>1193</v>
      </c>
      <c r="AY95" s="594">
        <v>0</v>
      </c>
      <c r="AZ95" s="594">
        <v>8449000</v>
      </c>
      <c r="BA95" s="594">
        <v>4224500</v>
      </c>
      <c r="BB95" s="594">
        <v>4224500</v>
      </c>
      <c r="BC95" s="594">
        <v>0</v>
      </c>
      <c r="BD95" s="594">
        <v>8449000</v>
      </c>
      <c r="BE95" s="594">
        <v>4224500</v>
      </c>
      <c r="BF95">
        <v>0</v>
      </c>
      <c r="BG95" s="594">
        <v>4224500</v>
      </c>
      <c r="BH95" s="594">
        <v>4224500</v>
      </c>
      <c r="BI95" s="594">
        <v>4224500</v>
      </c>
      <c r="BJ95" s="594">
        <v>4224500</v>
      </c>
      <c r="BK95" s="594">
        <v>4224500</v>
      </c>
      <c r="BL95" s="594">
        <v>4224500</v>
      </c>
      <c r="BM95" s="594">
        <v>4224500</v>
      </c>
      <c r="BN95">
        <v>0</v>
      </c>
      <c r="BO95" t="s">
        <v>2374</v>
      </c>
      <c r="BP95">
        <v>1</v>
      </c>
      <c r="BQ95">
        <v>0</v>
      </c>
      <c r="BR95">
        <v>1</v>
      </c>
      <c r="BS95">
        <v>0</v>
      </c>
      <c r="BT95">
        <v>0</v>
      </c>
      <c r="BU95">
        <v>0</v>
      </c>
      <c r="BV95" t="s">
        <v>1612</v>
      </c>
      <c r="BW95">
        <v>0</v>
      </c>
      <c r="BX95">
        <v>1</v>
      </c>
      <c r="BY95">
        <v>0</v>
      </c>
      <c r="BZ95">
        <v>0</v>
      </c>
      <c r="CA95">
        <v>1</v>
      </c>
      <c r="CB95" t="s">
        <v>1612</v>
      </c>
      <c r="CC95">
        <v>0</v>
      </c>
      <c r="CD95">
        <v>1</v>
      </c>
      <c r="CE95">
        <v>0</v>
      </c>
      <c r="CF95">
        <v>0</v>
      </c>
      <c r="CG95">
        <v>1</v>
      </c>
      <c r="CH95" t="s">
        <v>1612</v>
      </c>
      <c r="CI95">
        <v>0</v>
      </c>
      <c r="CJ95">
        <v>1</v>
      </c>
      <c r="CK95">
        <v>0</v>
      </c>
      <c r="CL95">
        <v>0</v>
      </c>
      <c r="CM95">
        <v>1</v>
      </c>
      <c r="CN95" t="s">
        <v>1612</v>
      </c>
      <c r="CO95">
        <v>0</v>
      </c>
      <c r="CP95">
        <v>0</v>
      </c>
      <c r="CQ95">
        <v>0</v>
      </c>
      <c r="CR95">
        <v>1</v>
      </c>
      <c r="CS95">
        <v>1</v>
      </c>
      <c r="CT95">
        <v>42460</v>
      </c>
      <c r="CU95">
        <v>1</v>
      </c>
      <c r="CV95">
        <v>1</v>
      </c>
      <c r="CW95">
        <v>0</v>
      </c>
      <c r="CX95">
        <v>0</v>
      </c>
      <c r="CY95">
        <v>1</v>
      </c>
      <c r="CZ95" t="s">
        <v>1612</v>
      </c>
      <c r="DA95">
        <v>0</v>
      </c>
      <c r="DB95">
        <v>1</v>
      </c>
      <c r="DC95">
        <v>0</v>
      </c>
      <c r="DD95">
        <v>0</v>
      </c>
      <c r="DE95">
        <v>1</v>
      </c>
      <c r="DF95" t="s">
        <v>1612</v>
      </c>
      <c r="DG95">
        <v>0</v>
      </c>
      <c r="DH95">
        <v>0</v>
      </c>
      <c r="DI95">
        <v>0</v>
      </c>
      <c r="DJ95">
        <v>1</v>
      </c>
      <c r="DK95">
        <v>1</v>
      </c>
      <c r="DL95">
        <v>42460</v>
      </c>
      <c r="DM95">
        <v>1</v>
      </c>
      <c r="DN95">
        <v>1</v>
      </c>
      <c r="DO95">
        <v>0</v>
      </c>
      <c r="DP95">
        <v>0</v>
      </c>
      <c r="DQ95">
        <v>1</v>
      </c>
      <c r="DR95" t="s">
        <v>1612</v>
      </c>
      <c r="DS95">
        <v>0</v>
      </c>
    </row>
    <row r="96" spans="1:123">
      <c r="A96" t="s">
        <v>56</v>
      </c>
      <c r="B96" t="s">
        <v>55</v>
      </c>
      <c r="C96" t="s">
        <v>135</v>
      </c>
      <c r="D96" t="s">
        <v>249</v>
      </c>
      <c r="E96" s="106" t="s">
        <v>248</v>
      </c>
      <c r="F96" s="593">
        <v>-312</v>
      </c>
      <c r="G96" s="593">
        <v>33</v>
      </c>
      <c r="H96" s="593">
        <v>153</v>
      </c>
      <c r="I96" s="593">
        <v>-35</v>
      </c>
      <c r="J96" s="593">
        <v>-99</v>
      </c>
      <c r="K96" s="593">
        <v>2</v>
      </c>
      <c r="L96" s="593">
        <v>63</v>
      </c>
      <c r="M96" s="593">
        <v>-96</v>
      </c>
      <c r="N96" s="592">
        <v>0</v>
      </c>
      <c r="O96" s="592">
        <v>0</v>
      </c>
      <c r="P96" s="592">
        <v>0</v>
      </c>
      <c r="Q96" s="592">
        <v>0</v>
      </c>
      <c r="R96" s="592">
        <v>0</v>
      </c>
      <c r="S96" s="592">
        <v>0</v>
      </c>
      <c r="T96" s="592">
        <v>0</v>
      </c>
      <c r="U96" s="592">
        <v>0</v>
      </c>
      <c r="V96" s="595">
        <v>1021</v>
      </c>
      <c r="W96" s="595">
        <v>672</v>
      </c>
      <c r="X96" s="595">
        <v>1029</v>
      </c>
      <c r="Y96" s="595">
        <v>708</v>
      </c>
      <c r="Z96" s="595">
        <v>707</v>
      </c>
      <c r="AA96" s="595">
        <v>703.00000000000011</v>
      </c>
      <c r="AB96" s="595">
        <v>699</v>
      </c>
      <c r="AC96" s="595">
        <v>696</v>
      </c>
      <c r="AD96" s="595">
        <v>764</v>
      </c>
      <c r="AE96" s="595">
        <v>512</v>
      </c>
      <c r="AF96" s="595">
        <v>453</v>
      </c>
      <c r="AG96" s="595">
        <v>937</v>
      </c>
      <c r="AH96" s="595">
        <f t="shared" si="2"/>
        <v>-314</v>
      </c>
      <c r="AI96" s="595">
        <f t="shared" si="3"/>
        <v>31.000000000000114</v>
      </c>
      <c r="AJ96" s="595">
        <f t="shared" si="4"/>
        <v>-330</v>
      </c>
      <c r="AK96" s="595">
        <f t="shared" si="5"/>
        <v>-12</v>
      </c>
      <c r="AL96" s="595">
        <f t="shared" si="6"/>
        <v>-257</v>
      </c>
      <c r="AM96" s="595">
        <f t="shared" si="7"/>
        <v>-160</v>
      </c>
      <c r="AN96" s="595">
        <f t="shared" si="8"/>
        <v>-576</v>
      </c>
      <c r="AO96" s="595">
        <f t="shared" si="9"/>
        <v>229</v>
      </c>
      <c r="AP96" t="s">
        <v>1193</v>
      </c>
      <c r="AQ96" t="s">
        <v>1193</v>
      </c>
      <c r="AR96" t="s">
        <v>1193</v>
      </c>
      <c r="AS96" t="s">
        <v>1196</v>
      </c>
      <c r="AT96" t="s">
        <v>1196</v>
      </c>
      <c r="AU96" t="s">
        <v>1193</v>
      </c>
      <c r="AV96" t="s">
        <v>1193</v>
      </c>
      <c r="AW96" t="s">
        <v>1193</v>
      </c>
      <c r="AX96" t="s">
        <v>1193</v>
      </c>
      <c r="AY96" s="594">
        <v>22016754</v>
      </c>
      <c r="AZ96" s="594">
        <v>0</v>
      </c>
      <c r="BA96" s="594">
        <v>0</v>
      </c>
      <c r="BB96" s="594">
        <v>0</v>
      </c>
      <c r="BC96" s="594">
        <v>22016754</v>
      </c>
      <c r="BD96" s="594">
        <v>0</v>
      </c>
      <c r="BE96" s="594">
        <v>0</v>
      </c>
      <c r="BF96" t="s">
        <v>2386</v>
      </c>
      <c r="BG96" s="594">
        <v>5202230</v>
      </c>
      <c r="BH96" s="594">
        <v>5446731</v>
      </c>
      <c r="BI96" s="594">
        <v>5683896</v>
      </c>
      <c r="BJ96" s="594">
        <v>5683897</v>
      </c>
      <c r="BK96" s="594">
        <v>5400707</v>
      </c>
      <c r="BL96" s="594">
        <v>4785516</v>
      </c>
      <c r="BM96" s="594">
        <v>5499312</v>
      </c>
      <c r="BN96" t="s">
        <v>2387</v>
      </c>
      <c r="BO96" t="s">
        <v>2388</v>
      </c>
      <c r="BP96">
        <v>1</v>
      </c>
      <c r="BQ96">
        <v>0</v>
      </c>
      <c r="BR96">
        <v>1</v>
      </c>
      <c r="BS96">
        <v>0</v>
      </c>
      <c r="BT96">
        <v>0</v>
      </c>
      <c r="BU96">
        <v>0</v>
      </c>
      <c r="BV96" t="s">
        <v>1612</v>
      </c>
      <c r="BW96">
        <v>0</v>
      </c>
      <c r="BX96">
        <v>1</v>
      </c>
      <c r="BY96">
        <v>0</v>
      </c>
      <c r="BZ96">
        <v>0</v>
      </c>
      <c r="CA96">
        <v>1</v>
      </c>
      <c r="CB96" t="s">
        <v>1612</v>
      </c>
      <c r="CC96">
        <v>0</v>
      </c>
      <c r="CD96">
        <v>1</v>
      </c>
      <c r="CE96">
        <v>0</v>
      </c>
      <c r="CF96">
        <v>0</v>
      </c>
      <c r="CG96">
        <v>1</v>
      </c>
      <c r="CH96" t="s">
        <v>1612</v>
      </c>
      <c r="CI96">
        <v>0</v>
      </c>
      <c r="CJ96">
        <v>0</v>
      </c>
      <c r="CK96">
        <v>0</v>
      </c>
      <c r="CL96">
        <v>1</v>
      </c>
      <c r="CM96">
        <v>1</v>
      </c>
      <c r="CN96">
        <v>42614</v>
      </c>
      <c r="CO96">
        <v>1</v>
      </c>
      <c r="CP96">
        <v>0</v>
      </c>
      <c r="CQ96">
        <v>0</v>
      </c>
      <c r="CR96">
        <v>1</v>
      </c>
      <c r="CS96">
        <v>1</v>
      </c>
      <c r="CT96">
        <v>42430</v>
      </c>
      <c r="CU96">
        <v>1</v>
      </c>
      <c r="CV96">
        <v>1</v>
      </c>
      <c r="CW96">
        <v>0</v>
      </c>
      <c r="CX96">
        <v>0</v>
      </c>
      <c r="CY96">
        <v>1</v>
      </c>
      <c r="CZ96" t="s">
        <v>1612</v>
      </c>
      <c r="DA96">
        <v>0</v>
      </c>
      <c r="DB96">
        <v>1</v>
      </c>
      <c r="DC96">
        <v>0</v>
      </c>
      <c r="DD96">
        <v>0</v>
      </c>
      <c r="DE96">
        <v>1</v>
      </c>
      <c r="DF96" t="s">
        <v>1612</v>
      </c>
      <c r="DG96">
        <v>0</v>
      </c>
      <c r="DH96">
        <v>1</v>
      </c>
      <c r="DI96">
        <v>0</v>
      </c>
      <c r="DJ96">
        <v>0</v>
      </c>
      <c r="DK96">
        <v>1</v>
      </c>
      <c r="DL96" t="s">
        <v>1612</v>
      </c>
      <c r="DM96">
        <v>0</v>
      </c>
      <c r="DN96">
        <v>1</v>
      </c>
      <c r="DO96">
        <v>0</v>
      </c>
      <c r="DP96">
        <v>0</v>
      </c>
      <c r="DQ96">
        <v>1</v>
      </c>
      <c r="DR96" t="s">
        <v>1612</v>
      </c>
      <c r="DS96">
        <v>0</v>
      </c>
    </row>
    <row r="97" spans="1:123">
      <c r="A97" t="s">
        <v>73</v>
      </c>
      <c r="B97" t="s">
        <v>72</v>
      </c>
      <c r="C97" t="s">
        <v>71</v>
      </c>
      <c r="D97" t="s">
        <v>247</v>
      </c>
      <c r="E97" s="106" t="s">
        <v>246</v>
      </c>
      <c r="F97" s="593">
        <v>181</v>
      </c>
      <c r="G97" s="593">
        <v>-316</v>
      </c>
      <c r="H97" s="593">
        <v>-126</v>
      </c>
      <c r="I97" s="593">
        <v>-120</v>
      </c>
      <c r="J97" s="593">
        <v>-67</v>
      </c>
      <c r="K97" s="593">
        <v>-260</v>
      </c>
      <c r="L97" s="593">
        <v>253</v>
      </c>
      <c r="M97" s="593">
        <v>99</v>
      </c>
      <c r="N97" s="592">
        <v>0</v>
      </c>
      <c r="O97" s="592">
        <v>0</v>
      </c>
      <c r="P97" s="592">
        <v>0</v>
      </c>
      <c r="Q97" s="592">
        <v>0</v>
      </c>
      <c r="R97" s="592">
        <v>0</v>
      </c>
      <c r="S97" s="592">
        <v>0</v>
      </c>
      <c r="T97" s="592">
        <v>0</v>
      </c>
      <c r="U97" s="592">
        <v>0</v>
      </c>
      <c r="V97" s="595">
        <v>1164</v>
      </c>
      <c r="W97" s="595">
        <v>1083</v>
      </c>
      <c r="X97" s="595">
        <v>1186</v>
      </c>
      <c r="Y97" s="595">
        <v>1610</v>
      </c>
      <c r="Z97" s="595">
        <v>478.44243792325057</v>
      </c>
      <c r="AA97" s="595">
        <v>850</v>
      </c>
      <c r="AB97" s="595">
        <v>650</v>
      </c>
      <c r="AC97" s="595">
        <v>550</v>
      </c>
      <c r="AD97" s="595">
        <v>471</v>
      </c>
      <c r="AE97" s="595">
        <v>963</v>
      </c>
      <c r="AF97" s="595">
        <v>805</v>
      </c>
      <c r="AG97" s="595">
        <v>983</v>
      </c>
      <c r="AH97" s="595">
        <f t="shared" si="2"/>
        <v>-685.55756207674949</v>
      </c>
      <c r="AI97" s="595">
        <f t="shared" si="3"/>
        <v>-233</v>
      </c>
      <c r="AJ97" s="595">
        <f t="shared" si="4"/>
        <v>-536</v>
      </c>
      <c r="AK97" s="595">
        <f t="shared" si="5"/>
        <v>-1060</v>
      </c>
      <c r="AL97" s="595">
        <f t="shared" si="6"/>
        <v>-693</v>
      </c>
      <c r="AM97" s="595">
        <f t="shared" si="7"/>
        <v>-120</v>
      </c>
      <c r="AN97" s="595">
        <f t="shared" si="8"/>
        <v>-381</v>
      </c>
      <c r="AO97" s="595">
        <f t="shared" si="9"/>
        <v>-627</v>
      </c>
      <c r="AP97" t="s">
        <v>1193</v>
      </c>
      <c r="AQ97" t="s">
        <v>1193</v>
      </c>
      <c r="AR97" t="s">
        <v>1193</v>
      </c>
      <c r="AS97" t="s">
        <v>1193</v>
      </c>
      <c r="AT97" t="s">
        <v>1193</v>
      </c>
      <c r="AU97" t="s">
        <v>1193</v>
      </c>
      <c r="AV97" t="s">
        <v>1193</v>
      </c>
      <c r="AW97" t="s">
        <v>1193</v>
      </c>
      <c r="AX97" t="s">
        <v>1193</v>
      </c>
      <c r="AY97" s="594">
        <v>18390000</v>
      </c>
      <c r="AZ97" s="594">
        <v>0</v>
      </c>
      <c r="BA97" s="594">
        <v>0</v>
      </c>
      <c r="BB97" s="594">
        <v>0</v>
      </c>
      <c r="BC97" s="594">
        <v>18390000</v>
      </c>
      <c r="BD97" s="594">
        <v>0</v>
      </c>
      <c r="BE97" s="594">
        <v>0</v>
      </c>
      <c r="BF97" t="s">
        <v>402</v>
      </c>
      <c r="BG97" s="594">
        <v>4497000</v>
      </c>
      <c r="BH97" s="594">
        <v>4897000</v>
      </c>
      <c r="BI97" s="594">
        <v>4497000</v>
      </c>
      <c r="BJ97" s="594">
        <v>4497000</v>
      </c>
      <c r="BK97" s="594">
        <v>4503450</v>
      </c>
      <c r="BL97" s="594">
        <v>4675160</v>
      </c>
      <c r="BM97" s="594">
        <v>4497000</v>
      </c>
      <c r="BN97" t="s">
        <v>402</v>
      </c>
      <c r="BO97" t="s">
        <v>2398</v>
      </c>
      <c r="BP97">
        <v>1</v>
      </c>
      <c r="BQ97">
        <v>0</v>
      </c>
      <c r="BR97">
        <v>1</v>
      </c>
      <c r="BS97">
        <v>0</v>
      </c>
      <c r="BT97">
        <v>0</v>
      </c>
      <c r="BU97">
        <v>0</v>
      </c>
      <c r="BV97" t="s">
        <v>1612</v>
      </c>
      <c r="BW97">
        <v>0</v>
      </c>
      <c r="BX97">
        <v>1</v>
      </c>
      <c r="BY97">
        <v>0</v>
      </c>
      <c r="BZ97">
        <v>0</v>
      </c>
      <c r="CA97">
        <v>1</v>
      </c>
      <c r="CB97" t="s">
        <v>1612</v>
      </c>
      <c r="CC97">
        <v>0</v>
      </c>
      <c r="CD97">
        <v>1</v>
      </c>
      <c r="CE97">
        <v>0</v>
      </c>
      <c r="CF97">
        <v>0</v>
      </c>
      <c r="CG97">
        <v>1</v>
      </c>
      <c r="CH97" t="s">
        <v>1612</v>
      </c>
      <c r="CI97">
        <v>0</v>
      </c>
      <c r="CJ97">
        <v>1</v>
      </c>
      <c r="CK97">
        <v>0</v>
      </c>
      <c r="CL97">
        <v>0</v>
      </c>
      <c r="CM97">
        <v>1</v>
      </c>
      <c r="CN97" t="s">
        <v>1612</v>
      </c>
      <c r="CO97">
        <v>0</v>
      </c>
      <c r="CP97">
        <v>1</v>
      </c>
      <c r="CQ97">
        <v>0</v>
      </c>
      <c r="CR97">
        <v>0</v>
      </c>
      <c r="CS97">
        <v>1</v>
      </c>
      <c r="CT97" t="s">
        <v>1612</v>
      </c>
      <c r="CU97">
        <v>0</v>
      </c>
      <c r="CV97">
        <v>1</v>
      </c>
      <c r="CW97">
        <v>0</v>
      </c>
      <c r="CX97">
        <v>0</v>
      </c>
      <c r="CY97">
        <v>1</v>
      </c>
      <c r="CZ97" t="s">
        <v>1612</v>
      </c>
      <c r="DA97">
        <v>0</v>
      </c>
      <c r="DB97">
        <v>1</v>
      </c>
      <c r="DC97">
        <v>0</v>
      </c>
      <c r="DD97">
        <v>0</v>
      </c>
      <c r="DE97">
        <v>1</v>
      </c>
      <c r="DF97" t="s">
        <v>1612</v>
      </c>
      <c r="DG97">
        <v>0</v>
      </c>
      <c r="DH97">
        <v>1</v>
      </c>
      <c r="DI97">
        <v>0</v>
      </c>
      <c r="DJ97">
        <v>0</v>
      </c>
      <c r="DK97">
        <v>1</v>
      </c>
      <c r="DL97" t="s">
        <v>1612</v>
      </c>
      <c r="DM97">
        <v>0</v>
      </c>
      <c r="DN97">
        <v>1</v>
      </c>
      <c r="DO97">
        <v>0</v>
      </c>
      <c r="DP97">
        <v>0</v>
      </c>
      <c r="DQ97">
        <v>1</v>
      </c>
      <c r="DR97" t="s">
        <v>1612</v>
      </c>
      <c r="DS97">
        <v>0</v>
      </c>
    </row>
    <row r="98" spans="1:123">
      <c r="A98" t="s">
        <v>73</v>
      </c>
      <c r="B98" t="s">
        <v>72</v>
      </c>
      <c r="C98" t="s">
        <v>71</v>
      </c>
      <c r="D98" t="s">
        <v>245</v>
      </c>
      <c r="E98" s="106" t="s">
        <v>244</v>
      </c>
      <c r="F98" s="593">
        <v>-626</v>
      </c>
      <c r="G98" s="593">
        <v>164</v>
      </c>
      <c r="H98" s="593">
        <v>-17</v>
      </c>
      <c r="I98" s="593">
        <v>42</v>
      </c>
      <c r="J98" s="593">
        <v>-433</v>
      </c>
      <c r="K98" s="593">
        <v>247</v>
      </c>
      <c r="L98" s="593">
        <v>50</v>
      </c>
      <c r="M98" s="593">
        <v>79</v>
      </c>
      <c r="N98" s="592">
        <v>0</v>
      </c>
      <c r="O98" s="592">
        <v>0</v>
      </c>
      <c r="P98" s="592">
        <v>0</v>
      </c>
      <c r="Q98" s="592">
        <v>0</v>
      </c>
      <c r="R98" s="592">
        <v>0</v>
      </c>
      <c r="S98" s="592">
        <v>0</v>
      </c>
      <c r="T98" s="592">
        <v>0</v>
      </c>
      <c r="U98" s="592">
        <v>0</v>
      </c>
      <c r="V98" s="595">
        <v>1045</v>
      </c>
      <c r="W98" s="595">
        <v>1872</v>
      </c>
      <c r="X98" s="595">
        <v>1089</v>
      </c>
      <c r="Y98" s="595">
        <v>868</v>
      </c>
      <c r="Z98" s="595">
        <v>1039</v>
      </c>
      <c r="AA98" s="595">
        <v>998</v>
      </c>
      <c r="AB98" s="595">
        <v>957</v>
      </c>
      <c r="AC98" s="595">
        <v>915.99999999999989</v>
      </c>
      <c r="AD98" s="595">
        <v>1417</v>
      </c>
      <c r="AE98" s="595">
        <v>1158</v>
      </c>
      <c r="AF98" s="595">
        <v>1192</v>
      </c>
      <c r="AG98" s="595">
        <v>1281</v>
      </c>
      <c r="AH98" s="595">
        <f t="shared" si="2"/>
        <v>-6</v>
      </c>
      <c r="AI98" s="595">
        <f t="shared" si="3"/>
        <v>-874</v>
      </c>
      <c r="AJ98" s="595">
        <f t="shared" si="4"/>
        <v>-132</v>
      </c>
      <c r="AK98" s="595">
        <f t="shared" si="5"/>
        <v>47.999999999999886</v>
      </c>
      <c r="AL98" s="595">
        <f t="shared" si="6"/>
        <v>372</v>
      </c>
      <c r="AM98" s="595">
        <f t="shared" si="7"/>
        <v>-714</v>
      </c>
      <c r="AN98" s="595">
        <f t="shared" si="8"/>
        <v>103</v>
      </c>
      <c r="AO98" s="595">
        <f t="shared" si="9"/>
        <v>413</v>
      </c>
      <c r="AP98" t="s">
        <v>1193</v>
      </c>
      <c r="AQ98" t="s">
        <v>1193</v>
      </c>
      <c r="AR98" t="s">
        <v>1193</v>
      </c>
      <c r="AS98" t="s">
        <v>1193</v>
      </c>
      <c r="AT98" t="s">
        <v>1193</v>
      </c>
      <c r="AU98" t="s">
        <v>1193</v>
      </c>
      <c r="AV98" t="s">
        <v>1193</v>
      </c>
      <c r="AW98" t="s">
        <v>1193</v>
      </c>
      <c r="AX98" t="s">
        <v>1193</v>
      </c>
      <c r="AY98" s="594">
        <v>12411565.44140625</v>
      </c>
      <c r="AZ98" s="594">
        <v>12628042.44140625</v>
      </c>
      <c r="BA98" s="594">
        <v>13185027.44140625</v>
      </c>
      <c r="BB98" s="594">
        <v>14560664.44140625</v>
      </c>
      <c r="BC98" s="594">
        <v>12381815.44140625</v>
      </c>
      <c r="BD98" s="594">
        <v>12598292.44140625</v>
      </c>
      <c r="BE98" s="594">
        <v>13214777.44140625</v>
      </c>
      <c r="BF98" t="s">
        <v>2259</v>
      </c>
      <c r="BG98" s="594">
        <v>12411565.44140625</v>
      </c>
      <c r="BH98" s="594">
        <v>12628042.44140625</v>
      </c>
      <c r="BI98" s="594">
        <v>13185027.44140625</v>
      </c>
      <c r="BJ98" s="594">
        <v>14560664.44140625</v>
      </c>
      <c r="BK98" s="594">
        <v>12381815.4414062</v>
      </c>
      <c r="BL98" s="594">
        <v>12598292.44140625</v>
      </c>
      <c r="BM98" s="594">
        <v>13214777.44140625</v>
      </c>
      <c r="BN98" t="s">
        <v>2259</v>
      </c>
      <c r="BO98" t="s">
        <v>2260</v>
      </c>
      <c r="BP98">
        <v>1</v>
      </c>
      <c r="BQ98">
        <v>0</v>
      </c>
      <c r="BR98">
        <v>1</v>
      </c>
      <c r="BS98">
        <v>0</v>
      </c>
      <c r="BT98">
        <v>0</v>
      </c>
      <c r="BU98">
        <v>0</v>
      </c>
      <c r="BV98" t="s">
        <v>1612</v>
      </c>
      <c r="BW98">
        <v>0</v>
      </c>
      <c r="BX98">
        <v>1</v>
      </c>
      <c r="BY98">
        <v>0</v>
      </c>
      <c r="BZ98">
        <v>0</v>
      </c>
      <c r="CA98">
        <v>1</v>
      </c>
      <c r="CB98" t="s">
        <v>1612</v>
      </c>
      <c r="CC98">
        <v>0</v>
      </c>
      <c r="CD98">
        <v>1</v>
      </c>
      <c r="CE98">
        <v>0</v>
      </c>
      <c r="CF98">
        <v>0</v>
      </c>
      <c r="CG98">
        <v>1</v>
      </c>
      <c r="CH98" t="s">
        <v>1612</v>
      </c>
      <c r="CI98">
        <v>0</v>
      </c>
      <c r="CJ98">
        <v>1</v>
      </c>
      <c r="CK98">
        <v>0</v>
      </c>
      <c r="CL98">
        <v>0</v>
      </c>
      <c r="CM98">
        <v>1</v>
      </c>
      <c r="CN98" t="s">
        <v>1612</v>
      </c>
      <c r="CO98">
        <v>0</v>
      </c>
      <c r="CP98">
        <v>1</v>
      </c>
      <c r="CQ98">
        <v>0</v>
      </c>
      <c r="CR98">
        <v>0</v>
      </c>
      <c r="CS98">
        <v>1</v>
      </c>
      <c r="CT98" t="s">
        <v>1612</v>
      </c>
      <c r="CU98">
        <v>0</v>
      </c>
      <c r="CV98">
        <v>1</v>
      </c>
      <c r="CW98">
        <v>0</v>
      </c>
      <c r="CX98">
        <v>0</v>
      </c>
      <c r="CY98">
        <v>1</v>
      </c>
      <c r="CZ98" t="s">
        <v>1612</v>
      </c>
      <c r="DA98">
        <v>0</v>
      </c>
      <c r="DB98">
        <v>1</v>
      </c>
      <c r="DC98">
        <v>0</v>
      </c>
      <c r="DD98">
        <v>0</v>
      </c>
      <c r="DE98">
        <v>1</v>
      </c>
      <c r="DF98" t="s">
        <v>1612</v>
      </c>
      <c r="DG98">
        <v>0</v>
      </c>
      <c r="DH98">
        <v>1</v>
      </c>
      <c r="DI98">
        <v>0</v>
      </c>
      <c r="DJ98">
        <v>0</v>
      </c>
      <c r="DK98">
        <v>1</v>
      </c>
      <c r="DL98" t="s">
        <v>1612</v>
      </c>
      <c r="DM98">
        <v>0</v>
      </c>
      <c r="DN98">
        <v>1</v>
      </c>
      <c r="DO98">
        <v>0</v>
      </c>
      <c r="DP98">
        <v>0</v>
      </c>
      <c r="DQ98">
        <v>1</v>
      </c>
      <c r="DR98" t="s">
        <v>1612</v>
      </c>
      <c r="DS98">
        <v>0</v>
      </c>
    </row>
    <row r="99" spans="1:123">
      <c r="A99" t="s">
        <v>56</v>
      </c>
      <c r="B99" t="s">
        <v>55</v>
      </c>
      <c r="C99" t="s">
        <v>76</v>
      </c>
      <c r="D99" t="s">
        <v>243</v>
      </c>
      <c r="E99" s="106" t="s">
        <v>242</v>
      </c>
      <c r="F99" s="593">
        <v>-129</v>
      </c>
      <c r="G99" s="593">
        <v>1592</v>
      </c>
      <c r="H99" s="593">
        <v>102</v>
      </c>
      <c r="I99" s="593">
        <v>641</v>
      </c>
      <c r="J99" s="593">
        <v>-488</v>
      </c>
      <c r="K99" s="593">
        <v>1221</v>
      </c>
      <c r="L99" s="593">
        <v>-263</v>
      </c>
      <c r="M99" s="593">
        <v>261</v>
      </c>
      <c r="N99" s="592">
        <v>531320</v>
      </c>
      <c r="O99" s="592">
        <v>549080</v>
      </c>
      <c r="P99" s="592">
        <v>540200</v>
      </c>
      <c r="Q99" s="592">
        <v>562400</v>
      </c>
      <c r="R99" s="592">
        <v>545750</v>
      </c>
      <c r="S99" s="592">
        <v>0</v>
      </c>
      <c r="T99" s="592">
        <v>578491</v>
      </c>
      <c r="U99" s="592">
        <v>1058608</v>
      </c>
      <c r="V99" s="595">
        <v>9763</v>
      </c>
      <c r="W99" s="595">
        <v>11026</v>
      </c>
      <c r="X99" s="595">
        <v>12753</v>
      </c>
      <c r="Y99" s="595">
        <v>12303</v>
      </c>
      <c r="Z99" s="595">
        <v>4086.0417888563056</v>
      </c>
      <c r="AA99" s="595">
        <v>4151.5252932551321</v>
      </c>
      <c r="AB99" s="595">
        <v>4371.0087976539589</v>
      </c>
      <c r="AC99" s="595">
        <v>4674.4923020527858</v>
      </c>
      <c r="AD99" s="595">
        <v>6564</v>
      </c>
      <c r="AE99" s="595">
        <v>6843</v>
      </c>
      <c r="AF99" s="595">
        <v>6680</v>
      </c>
      <c r="AG99" s="595">
        <v>6994</v>
      </c>
      <c r="AH99" s="595">
        <f t="shared" si="2"/>
        <v>-5676.9582111436939</v>
      </c>
      <c r="AI99" s="595">
        <f t="shared" si="3"/>
        <v>-6874.4747067448679</v>
      </c>
      <c r="AJ99" s="595">
        <f t="shared" si="4"/>
        <v>-8381.991202346042</v>
      </c>
      <c r="AK99" s="595">
        <f t="shared" si="5"/>
        <v>-7628.5076979472142</v>
      </c>
      <c r="AL99" s="595">
        <f t="shared" si="6"/>
        <v>-3199</v>
      </c>
      <c r="AM99" s="595">
        <f t="shared" si="7"/>
        <v>-4183</v>
      </c>
      <c r="AN99" s="595">
        <f t="shared" si="8"/>
        <v>-6073</v>
      </c>
      <c r="AO99" s="595">
        <f t="shared" si="9"/>
        <v>-5309</v>
      </c>
      <c r="AP99" t="s">
        <v>1193</v>
      </c>
      <c r="AQ99" t="s">
        <v>1193</v>
      </c>
      <c r="AR99" t="s">
        <v>1193</v>
      </c>
      <c r="AS99" t="s">
        <v>1193</v>
      </c>
      <c r="AT99" t="s">
        <v>1193</v>
      </c>
      <c r="AU99" t="s">
        <v>1193</v>
      </c>
      <c r="AV99" t="s">
        <v>1193</v>
      </c>
      <c r="AW99" t="s">
        <v>1193</v>
      </c>
      <c r="AX99" t="s">
        <v>1193</v>
      </c>
      <c r="AY99" s="594">
        <v>33331000</v>
      </c>
      <c r="AZ99" s="594">
        <v>22691000</v>
      </c>
      <c r="BA99" s="594">
        <v>22691000</v>
      </c>
      <c r="BB99" s="594">
        <v>22691000</v>
      </c>
      <c r="BC99" s="594">
        <v>33331000</v>
      </c>
      <c r="BD99" s="594">
        <v>22691000</v>
      </c>
      <c r="BE99" s="594">
        <v>22691000</v>
      </c>
      <c r="BF99" t="s">
        <v>1714</v>
      </c>
      <c r="BG99" s="594">
        <v>25351000</v>
      </c>
      <c r="BH99" s="594">
        <v>25351000</v>
      </c>
      <c r="BI99" s="594">
        <v>25351000</v>
      </c>
      <c r="BJ99" s="594">
        <v>25351000</v>
      </c>
      <c r="BK99" s="594">
        <v>24478300</v>
      </c>
      <c r="BL99" s="594">
        <v>24816200</v>
      </c>
      <c r="BM99" s="594">
        <v>25492600</v>
      </c>
      <c r="BN99" t="s">
        <v>1714</v>
      </c>
      <c r="BO99" t="s">
        <v>3551</v>
      </c>
      <c r="BP99">
        <v>1</v>
      </c>
      <c r="BQ99">
        <v>0</v>
      </c>
      <c r="BR99">
        <v>1</v>
      </c>
      <c r="BS99">
        <v>0</v>
      </c>
      <c r="BT99">
        <v>0</v>
      </c>
      <c r="BU99">
        <v>0</v>
      </c>
      <c r="BV99" t="s">
        <v>1612</v>
      </c>
      <c r="BW99">
        <v>0</v>
      </c>
      <c r="BX99">
        <v>1</v>
      </c>
      <c r="BY99">
        <v>0</v>
      </c>
      <c r="BZ99">
        <v>0</v>
      </c>
      <c r="CA99">
        <v>1</v>
      </c>
      <c r="CB99" t="s">
        <v>1612</v>
      </c>
      <c r="CC99">
        <v>0</v>
      </c>
      <c r="CD99">
        <v>1</v>
      </c>
      <c r="CE99">
        <v>0</v>
      </c>
      <c r="CF99">
        <v>0</v>
      </c>
      <c r="CG99">
        <v>1</v>
      </c>
      <c r="CH99" t="s">
        <v>1612</v>
      </c>
      <c r="CI99">
        <v>0</v>
      </c>
      <c r="CJ99">
        <v>1</v>
      </c>
      <c r="CK99">
        <v>0</v>
      </c>
      <c r="CL99">
        <v>0</v>
      </c>
      <c r="CM99">
        <v>1</v>
      </c>
      <c r="CN99" t="s">
        <v>1612</v>
      </c>
      <c r="CO99">
        <v>0</v>
      </c>
      <c r="CP99">
        <v>1</v>
      </c>
      <c r="CQ99">
        <v>0</v>
      </c>
      <c r="CR99">
        <v>0</v>
      </c>
      <c r="CS99">
        <v>1</v>
      </c>
      <c r="CT99" t="s">
        <v>1612</v>
      </c>
      <c r="CU99">
        <v>0</v>
      </c>
      <c r="CV99">
        <v>1</v>
      </c>
      <c r="CW99">
        <v>0</v>
      </c>
      <c r="CX99">
        <v>0</v>
      </c>
      <c r="CY99">
        <v>1</v>
      </c>
      <c r="CZ99" t="s">
        <v>1612</v>
      </c>
      <c r="DA99">
        <v>0</v>
      </c>
      <c r="DB99">
        <v>1</v>
      </c>
      <c r="DC99">
        <v>0</v>
      </c>
      <c r="DD99">
        <v>0</v>
      </c>
      <c r="DE99">
        <v>1</v>
      </c>
      <c r="DF99" t="s">
        <v>1612</v>
      </c>
      <c r="DG99">
        <v>0</v>
      </c>
      <c r="DH99">
        <v>1</v>
      </c>
      <c r="DI99">
        <v>0</v>
      </c>
      <c r="DJ99">
        <v>0</v>
      </c>
      <c r="DK99">
        <v>1</v>
      </c>
      <c r="DL99" t="s">
        <v>1612</v>
      </c>
      <c r="DM99">
        <v>0</v>
      </c>
      <c r="DN99">
        <v>1</v>
      </c>
      <c r="DO99">
        <v>0</v>
      </c>
      <c r="DP99">
        <v>0</v>
      </c>
      <c r="DQ99">
        <v>1</v>
      </c>
      <c r="DR99" t="s">
        <v>1612</v>
      </c>
      <c r="DS99">
        <v>0</v>
      </c>
    </row>
    <row r="100" spans="1:123">
      <c r="A100" t="s">
        <v>44</v>
      </c>
      <c r="B100" t="s">
        <v>43</v>
      </c>
      <c r="C100" t="s">
        <v>42</v>
      </c>
      <c r="D100" t="s">
        <v>241</v>
      </c>
      <c r="E100" s="106" t="s">
        <v>240</v>
      </c>
      <c r="F100" s="593">
        <v>1126</v>
      </c>
      <c r="G100" s="593">
        <v>1133</v>
      </c>
      <c r="H100" s="593">
        <v>534</v>
      </c>
      <c r="I100" s="593">
        <v>-79</v>
      </c>
      <c r="J100" s="593">
        <v>866</v>
      </c>
      <c r="K100" s="593">
        <v>879</v>
      </c>
      <c r="L100" s="593">
        <v>277</v>
      </c>
      <c r="M100" s="593">
        <v>-336</v>
      </c>
      <c r="N100" s="592">
        <v>387400</v>
      </c>
      <c r="O100" s="592">
        <v>378460</v>
      </c>
      <c r="P100" s="592">
        <v>382930</v>
      </c>
      <c r="Q100" s="592">
        <v>382930</v>
      </c>
      <c r="R100" s="592">
        <v>382930</v>
      </c>
      <c r="S100" s="592">
        <v>382930</v>
      </c>
      <c r="T100" s="592">
        <v>382930</v>
      </c>
      <c r="U100" s="592">
        <v>382930</v>
      </c>
      <c r="V100" s="595">
        <v>2006</v>
      </c>
      <c r="W100" s="595">
        <v>1506</v>
      </c>
      <c r="X100" s="595">
        <v>759</v>
      </c>
      <c r="Y100" s="595">
        <v>749</v>
      </c>
      <c r="Z100" s="595">
        <v>1674.22</v>
      </c>
      <c r="AA100" s="595">
        <v>1930.7267999999999</v>
      </c>
      <c r="AB100" s="595">
        <v>1890.2681</v>
      </c>
      <c r="AC100" s="595">
        <v>1910.9678999999999</v>
      </c>
      <c r="AD100" s="595">
        <v>1726</v>
      </c>
      <c r="AE100" s="595">
        <v>1601</v>
      </c>
      <c r="AF100" s="595">
        <v>2310</v>
      </c>
      <c r="AG100" s="595">
        <v>2228</v>
      </c>
      <c r="AH100" s="595">
        <f t="shared" si="2"/>
        <v>-331.78</v>
      </c>
      <c r="AI100" s="595">
        <f t="shared" si="3"/>
        <v>424.72679999999991</v>
      </c>
      <c r="AJ100" s="595">
        <f t="shared" si="4"/>
        <v>1131.2681</v>
      </c>
      <c r="AK100" s="595">
        <f t="shared" si="5"/>
        <v>1161.9678999999999</v>
      </c>
      <c r="AL100" s="595">
        <f t="shared" si="6"/>
        <v>-280</v>
      </c>
      <c r="AM100" s="595">
        <f t="shared" si="7"/>
        <v>95</v>
      </c>
      <c r="AN100" s="595">
        <f t="shared" si="8"/>
        <v>1551</v>
      </c>
      <c r="AO100" s="595">
        <f t="shared" si="9"/>
        <v>1479</v>
      </c>
      <c r="AP100" t="s">
        <v>1193</v>
      </c>
      <c r="AQ100" t="s">
        <v>1193</v>
      </c>
      <c r="AR100" t="s">
        <v>1193</v>
      </c>
      <c r="AS100" t="s">
        <v>1193</v>
      </c>
      <c r="AT100" t="s">
        <v>1193</v>
      </c>
      <c r="AU100" t="s">
        <v>1193</v>
      </c>
      <c r="AV100" t="s">
        <v>1193</v>
      </c>
      <c r="AW100" t="s">
        <v>1196</v>
      </c>
      <c r="AX100" t="s">
        <v>1193</v>
      </c>
      <c r="AY100" s="594">
        <v>6082016</v>
      </c>
      <c r="AZ100" s="594">
        <v>6317973</v>
      </c>
      <c r="BA100" s="594">
        <v>10679601</v>
      </c>
      <c r="BB100" s="594">
        <v>8077874</v>
      </c>
      <c r="BC100" s="594">
        <v>6082016</v>
      </c>
      <c r="BD100" s="594">
        <v>6317973</v>
      </c>
      <c r="BE100" s="594">
        <v>10679601</v>
      </c>
      <c r="BF100" t="s">
        <v>2410</v>
      </c>
      <c r="BG100" s="594">
        <v>5761790</v>
      </c>
      <c r="BH100" s="594">
        <v>6299992</v>
      </c>
      <c r="BI100" s="594">
        <v>10284954</v>
      </c>
      <c r="BJ100" s="594">
        <v>8803058</v>
      </c>
      <c r="BK100" s="594">
        <v>5761790</v>
      </c>
      <c r="BL100" s="594">
        <v>6299992</v>
      </c>
      <c r="BM100" s="594">
        <v>10284954</v>
      </c>
      <c r="BN100" t="s">
        <v>2411</v>
      </c>
      <c r="BO100" t="s">
        <v>2412</v>
      </c>
      <c r="BP100">
        <v>1</v>
      </c>
      <c r="BQ100">
        <v>0</v>
      </c>
      <c r="BR100">
        <v>1</v>
      </c>
      <c r="BS100">
        <v>0</v>
      </c>
      <c r="BT100">
        <v>0</v>
      </c>
      <c r="BU100">
        <v>0</v>
      </c>
      <c r="BV100" t="s">
        <v>1612</v>
      </c>
      <c r="BW100">
        <v>0</v>
      </c>
      <c r="BX100">
        <v>1</v>
      </c>
      <c r="BY100">
        <v>0</v>
      </c>
      <c r="BZ100">
        <v>0</v>
      </c>
      <c r="CA100">
        <v>1</v>
      </c>
      <c r="CB100" t="s">
        <v>1612</v>
      </c>
      <c r="CC100">
        <v>0</v>
      </c>
      <c r="CD100">
        <v>1</v>
      </c>
      <c r="CE100">
        <v>0</v>
      </c>
      <c r="CF100">
        <v>0</v>
      </c>
      <c r="CG100">
        <v>1</v>
      </c>
      <c r="CH100" t="s">
        <v>1612</v>
      </c>
      <c r="CI100">
        <v>0</v>
      </c>
      <c r="CJ100">
        <v>1</v>
      </c>
      <c r="CK100">
        <v>0</v>
      </c>
      <c r="CL100">
        <v>0</v>
      </c>
      <c r="CM100">
        <v>1</v>
      </c>
      <c r="CN100" t="s">
        <v>1612</v>
      </c>
      <c r="CO100">
        <v>0</v>
      </c>
      <c r="CP100">
        <v>1</v>
      </c>
      <c r="CQ100">
        <v>0</v>
      </c>
      <c r="CR100">
        <v>0</v>
      </c>
      <c r="CS100">
        <v>1</v>
      </c>
      <c r="CT100" t="s">
        <v>1612</v>
      </c>
      <c r="CU100">
        <v>0</v>
      </c>
      <c r="CV100">
        <v>1</v>
      </c>
      <c r="CW100">
        <v>0</v>
      </c>
      <c r="CX100">
        <v>0</v>
      </c>
      <c r="CY100">
        <v>1</v>
      </c>
      <c r="CZ100" t="s">
        <v>1612</v>
      </c>
      <c r="DA100">
        <v>0</v>
      </c>
      <c r="DB100">
        <v>1</v>
      </c>
      <c r="DC100">
        <v>0</v>
      </c>
      <c r="DD100">
        <v>0</v>
      </c>
      <c r="DE100">
        <v>1</v>
      </c>
      <c r="DF100" t="s">
        <v>1612</v>
      </c>
      <c r="DG100">
        <v>0</v>
      </c>
      <c r="DH100">
        <v>0</v>
      </c>
      <c r="DI100">
        <v>0</v>
      </c>
      <c r="DJ100">
        <v>1</v>
      </c>
      <c r="DK100">
        <v>1</v>
      </c>
      <c r="DL100">
        <v>42461</v>
      </c>
      <c r="DM100">
        <v>1</v>
      </c>
      <c r="DN100">
        <v>1</v>
      </c>
      <c r="DO100">
        <v>0</v>
      </c>
      <c r="DP100">
        <v>0</v>
      </c>
      <c r="DQ100">
        <v>1</v>
      </c>
      <c r="DR100" t="s">
        <v>1612</v>
      </c>
      <c r="DS100">
        <v>0</v>
      </c>
    </row>
    <row r="101" spans="1:123">
      <c r="A101" t="s">
        <v>73</v>
      </c>
      <c r="B101" t="s">
        <v>72</v>
      </c>
      <c r="C101" t="s">
        <v>71</v>
      </c>
      <c r="D101" t="s">
        <v>239</v>
      </c>
      <c r="E101" s="106" t="s">
        <v>238</v>
      </c>
      <c r="F101" s="593">
        <v>15</v>
      </c>
      <c r="G101" s="593">
        <v>-580</v>
      </c>
      <c r="H101" s="593">
        <v>-515</v>
      </c>
      <c r="I101" s="593">
        <v>-351</v>
      </c>
      <c r="J101" s="593">
        <v>-115</v>
      </c>
      <c r="K101" s="593">
        <v>-663</v>
      </c>
      <c r="L101" s="593">
        <v>-638</v>
      </c>
      <c r="M101" s="593">
        <v>-427</v>
      </c>
      <c r="N101" s="592">
        <v>293122.70000000007</v>
      </c>
      <c r="O101" s="592">
        <v>187147.57</v>
      </c>
      <c r="P101" s="592">
        <v>277339.1700000001</v>
      </c>
      <c r="Q101" s="592">
        <v>171364.04000000004</v>
      </c>
      <c r="R101" s="592">
        <v>0</v>
      </c>
      <c r="S101" s="592">
        <v>50000</v>
      </c>
      <c r="T101" s="592">
        <v>50000</v>
      </c>
      <c r="U101" s="592">
        <v>50000</v>
      </c>
      <c r="V101" s="595">
        <v>1108</v>
      </c>
      <c r="W101" s="595">
        <v>1440</v>
      </c>
      <c r="X101" s="595">
        <v>1220</v>
      </c>
      <c r="Y101" s="595">
        <v>1255</v>
      </c>
      <c r="Z101" s="595">
        <v>983</v>
      </c>
      <c r="AA101" s="595">
        <v>505</v>
      </c>
      <c r="AB101" s="595">
        <v>509</v>
      </c>
      <c r="AC101" s="595">
        <v>692</v>
      </c>
      <c r="AD101" s="595">
        <v>1011</v>
      </c>
      <c r="AE101" s="595">
        <v>1275</v>
      </c>
      <c r="AF101" s="595">
        <v>846</v>
      </c>
      <c r="AG101" s="595">
        <v>1424</v>
      </c>
      <c r="AH101" s="595">
        <f t="shared" si="2"/>
        <v>-125</v>
      </c>
      <c r="AI101" s="595">
        <f t="shared" si="3"/>
        <v>-935</v>
      </c>
      <c r="AJ101" s="595">
        <f t="shared" si="4"/>
        <v>-711</v>
      </c>
      <c r="AK101" s="595">
        <f t="shared" si="5"/>
        <v>-563</v>
      </c>
      <c r="AL101" s="595">
        <f t="shared" si="6"/>
        <v>-97</v>
      </c>
      <c r="AM101" s="595">
        <f t="shared" si="7"/>
        <v>-165</v>
      </c>
      <c r="AN101" s="595">
        <f t="shared" si="8"/>
        <v>-374</v>
      </c>
      <c r="AO101" s="595">
        <f t="shared" si="9"/>
        <v>169</v>
      </c>
      <c r="AP101" t="s">
        <v>1193</v>
      </c>
      <c r="AQ101" t="s">
        <v>1193</v>
      </c>
      <c r="AR101" t="s">
        <v>1193</v>
      </c>
      <c r="AS101" t="s">
        <v>1193</v>
      </c>
      <c r="AT101" t="s">
        <v>1196</v>
      </c>
      <c r="AU101" t="s">
        <v>1193</v>
      </c>
      <c r="AV101" t="s">
        <v>1193</v>
      </c>
      <c r="AW101" t="s">
        <v>1193</v>
      </c>
      <c r="AX101" t="s">
        <v>1193</v>
      </c>
      <c r="AY101" s="594">
        <v>2685250</v>
      </c>
      <c r="AZ101" s="594">
        <v>2685250</v>
      </c>
      <c r="BA101" s="594">
        <v>2685250</v>
      </c>
      <c r="BB101" s="594">
        <v>2685250</v>
      </c>
      <c r="BC101" s="594">
        <v>2685250</v>
      </c>
      <c r="BD101" s="594">
        <v>2685250</v>
      </c>
      <c r="BE101" s="594">
        <v>2685250</v>
      </c>
      <c r="BF101">
        <v>0</v>
      </c>
      <c r="BG101" s="594">
        <v>2685250</v>
      </c>
      <c r="BH101" s="594">
        <v>2685250</v>
      </c>
      <c r="BI101" s="594">
        <v>2685250</v>
      </c>
      <c r="BJ101" s="594">
        <v>2685250</v>
      </c>
      <c r="BK101" s="594">
        <v>2685250</v>
      </c>
      <c r="BL101" s="594">
        <v>2685250</v>
      </c>
      <c r="BM101" s="594">
        <v>2685250</v>
      </c>
      <c r="BN101">
        <v>0</v>
      </c>
      <c r="BO101" t="s">
        <v>2424</v>
      </c>
      <c r="BP101">
        <v>1</v>
      </c>
      <c r="BQ101">
        <v>0</v>
      </c>
      <c r="BR101">
        <v>1</v>
      </c>
      <c r="BS101">
        <v>0</v>
      </c>
      <c r="BT101">
        <v>0</v>
      </c>
      <c r="BU101">
        <v>0</v>
      </c>
      <c r="BV101" t="s">
        <v>1612</v>
      </c>
      <c r="BW101">
        <v>0</v>
      </c>
      <c r="BX101">
        <v>1</v>
      </c>
      <c r="BY101">
        <v>0</v>
      </c>
      <c r="BZ101">
        <v>0</v>
      </c>
      <c r="CA101">
        <v>1</v>
      </c>
      <c r="CB101" t="s">
        <v>1612</v>
      </c>
      <c r="CC101">
        <v>0</v>
      </c>
      <c r="CD101">
        <v>1</v>
      </c>
      <c r="CE101">
        <v>0</v>
      </c>
      <c r="CF101">
        <v>0</v>
      </c>
      <c r="CG101">
        <v>1</v>
      </c>
      <c r="CH101" t="s">
        <v>1612</v>
      </c>
      <c r="CI101">
        <v>0</v>
      </c>
      <c r="CJ101">
        <v>1</v>
      </c>
      <c r="CK101">
        <v>0</v>
      </c>
      <c r="CL101">
        <v>0</v>
      </c>
      <c r="CM101">
        <v>1</v>
      </c>
      <c r="CN101" t="s">
        <v>1612</v>
      </c>
      <c r="CO101">
        <v>0</v>
      </c>
      <c r="CP101">
        <v>0</v>
      </c>
      <c r="CQ101">
        <v>0</v>
      </c>
      <c r="CR101">
        <v>1</v>
      </c>
      <c r="CS101">
        <v>1</v>
      </c>
      <c r="CT101">
        <v>42460</v>
      </c>
      <c r="CU101">
        <v>1</v>
      </c>
      <c r="CV101">
        <v>1</v>
      </c>
      <c r="CW101">
        <v>0</v>
      </c>
      <c r="CX101">
        <v>0</v>
      </c>
      <c r="CY101">
        <v>1</v>
      </c>
      <c r="CZ101" t="s">
        <v>1612</v>
      </c>
      <c r="DA101">
        <v>0</v>
      </c>
      <c r="DB101">
        <v>1</v>
      </c>
      <c r="DC101">
        <v>0</v>
      </c>
      <c r="DD101">
        <v>0</v>
      </c>
      <c r="DE101">
        <v>1</v>
      </c>
      <c r="DF101" t="s">
        <v>1612</v>
      </c>
      <c r="DG101">
        <v>0</v>
      </c>
      <c r="DH101">
        <v>1</v>
      </c>
      <c r="DI101">
        <v>0</v>
      </c>
      <c r="DJ101">
        <v>0</v>
      </c>
      <c r="DK101">
        <v>1</v>
      </c>
      <c r="DL101" t="s">
        <v>1612</v>
      </c>
      <c r="DM101">
        <v>0</v>
      </c>
      <c r="DN101">
        <v>1</v>
      </c>
      <c r="DO101">
        <v>0</v>
      </c>
      <c r="DP101">
        <v>0</v>
      </c>
      <c r="DQ101">
        <v>1</v>
      </c>
      <c r="DR101" t="s">
        <v>1612</v>
      </c>
      <c r="DS101">
        <v>0</v>
      </c>
    </row>
    <row r="102" spans="1:123">
      <c r="A102" t="s">
        <v>44</v>
      </c>
      <c r="B102" t="s">
        <v>43</v>
      </c>
      <c r="C102" t="s">
        <v>42</v>
      </c>
      <c r="D102" t="s">
        <v>237</v>
      </c>
      <c r="E102" s="106" t="s">
        <v>236</v>
      </c>
      <c r="F102" s="593">
        <v>16</v>
      </c>
      <c r="G102" s="593">
        <v>622</v>
      </c>
      <c r="H102" s="593">
        <v>557</v>
      </c>
      <c r="I102" s="593">
        <v>147</v>
      </c>
      <c r="J102" s="593">
        <v>-390</v>
      </c>
      <c r="K102" s="593">
        <v>213</v>
      </c>
      <c r="L102" s="593">
        <v>148</v>
      </c>
      <c r="M102" s="593">
        <v>-275</v>
      </c>
      <c r="N102" s="592">
        <v>604940</v>
      </c>
      <c r="O102" s="592">
        <v>609410</v>
      </c>
      <c r="P102" s="592">
        <v>609410</v>
      </c>
      <c r="Q102" s="592">
        <v>628780</v>
      </c>
      <c r="R102" s="592">
        <v>0</v>
      </c>
      <c r="S102" s="592">
        <v>0</v>
      </c>
      <c r="T102" s="592">
        <v>0</v>
      </c>
      <c r="U102" s="592">
        <v>0</v>
      </c>
      <c r="V102" s="595">
        <v>2656</v>
      </c>
      <c r="W102" s="595">
        <v>3036</v>
      </c>
      <c r="X102" s="595">
        <v>3678</v>
      </c>
      <c r="Y102" s="595">
        <v>2112</v>
      </c>
      <c r="Z102" s="595">
        <v>2166</v>
      </c>
      <c r="AA102" s="595">
        <v>2090</v>
      </c>
      <c r="AB102" s="595">
        <v>2017</v>
      </c>
      <c r="AC102" s="595">
        <v>1946</v>
      </c>
      <c r="AD102" s="595">
        <v>1991</v>
      </c>
      <c r="AE102" s="595">
        <v>2360</v>
      </c>
      <c r="AF102" s="595">
        <v>2363</v>
      </c>
      <c r="AG102" s="595">
        <v>2465</v>
      </c>
      <c r="AH102" s="595">
        <f t="shared" si="2"/>
        <v>-490</v>
      </c>
      <c r="AI102" s="595">
        <f t="shared" si="3"/>
        <v>-946</v>
      </c>
      <c r="AJ102" s="595">
        <f t="shared" si="4"/>
        <v>-1661</v>
      </c>
      <c r="AK102" s="595">
        <f t="shared" si="5"/>
        <v>-166</v>
      </c>
      <c r="AL102" s="595">
        <f t="shared" si="6"/>
        <v>-665</v>
      </c>
      <c r="AM102" s="595">
        <f t="shared" si="7"/>
        <v>-676</v>
      </c>
      <c r="AN102" s="595">
        <f t="shared" si="8"/>
        <v>-1315</v>
      </c>
      <c r="AO102" s="595">
        <f t="shared" si="9"/>
        <v>353</v>
      </c>
      <c r="AP102" t="s">
        <v>1193</v>
      </c>
      <c r="AQ102" t="s">
        <v>1193</v>
      </c>
      <c r="AR102" t="s">
        <v>1193</v>
      </c>
      <c r="AS102" t="s">
        <v>1193</v>
      </c>
      <c r="AT102" t="s">
        <v>1193</v>
      </c>
      <c r="AU102" t="s">
        <v>1193</v>
      </c>
      <c r="AV102" t="s">
        <v>1193</v>
      </c>
      <c r="AW102" t="s">
        <v>1194</v>
      </c>
      <c r="AX102" t="s">
        <v>1193</v>
      </c>
      <c r="AY102" s="594">
        <v>7365000</v>
      </c>
      <c r="AZ102" s="594">
        <v>7069000</v>
      </c>
      <c r="BA102" s="594">
        <v>6033000</v>
      </c>
      <c r="BB102" s="594">
        <v>6033000</v>
      </c>
      <c r="BC102" s="594">
        <v>7365000</v>
      </c>
      <c r="BD102" s="594">
        <v>7069000</v>
      </c>
      <c r="BE102" s="594">
        <v>6033000</v>
      </c>
      <c r="BF102" t="s">
        <v>2437</v>
      </c>
      <c r="BG102" s="594">
        <v>6315000</v>
      </c>
      <c r="BH102" s="594">
        <v>6383000</v>
      </c>
      <c r="BI102" s="594">
        <v>6383000</v>
      </c>
      <c r="BJ102" s="594">
        <v>6383000</v>
      </c>
      <c r="BK102" s="594">
        <v>6315000</v>
      </c>
      <c r="BL102" s="594">
        <v>6383000</v>
      </c>
      <c r="BM102" s="594">
        <v>6383000</v>
      </c>
      <c r="BN102" t="s">
        <v>2438</v>
      </c>
      <c r="BO102" t="s">
        <v>2439</v>
      </c>
      <c r="BP102">
        <v>1</v>
      </c>
      <c r="BQ102">
        <v>0</v>
      </c>
      <c r="BR102">
        <v>1</v>
      </c>
      <c r="BS102">
        <v>0</v>
      </c>
      <c r="BT102">
        <v>0</v>
      </c>
      <c r="BU102">
        <v>0</v>
      </c>
      <c r="BV102" t="s">
        <v>1612</v>
      </c>
      <c r="BW102">
        <v>0</v>
      </c>
      <c r="BX102">
        <v>1</v>
      </c>
      <c r="BY102">
        <v>0</v>
      </c>
      <c r="BZ102">
        <v>0</v>
      </c>
      <c r="CA102">
        <v>1</v>
      </c>
      <c r="CB102" t="s">
        <v>1612</v>
      </c>
      <c r="CC102">
        <v>0</v>
      </c>
      <c r="CD102">
        <v>1</v>
      </c>
      <c r="CE102">
        <v>0</v>
      </c>
      <c r="CF102">
        <v>0</v>
      </c>
      <c r="CG102">
        <v>1</v>
      </c>
      <c r="CH102" t="s">
        <v>1612</v>
      </c>
      <c r="CI102">
        <v>0</v>
      </c>
      <c r="CJ102">
        <v>1</v>
      </c>
      <c r="CK102">
        <v>0</v>
      </c>
      <c r="CL102">
        <v>0</v>
      </c>
      <c r="CM102">
        <v>1</v>
      </c>
      <c r="CN102" t="s">
        <v>1612</v>
      </c>
      <c r="CO102">
        <v>0</v>
      </c>
      <c r="CP102">
        <v>1</v>
      </c>
      <c r="CQ102">
        <v>0</v>
      </c>
      <c r="CR102">
        <v>0</v>
      </c>
      <c r="CS102">
        <v>1</v>
      </c>
      <c r="CT102" t="s">
        <v>1612</v>
      </c>
      <c r="CU102">
        <v>0</v>
      </c>
      <c r="CV102">
        <v>1</v>
      </c>
      <c r="CW102">
        <v>0</v>
      </c>
      <c r="CX102">
        <v>0</v>
      </c>
      <c r="CY102">
        <v>1</v>
      </c>
      <c r="CZ102" t="s">
        <v>1612</v>
      </c>
      <c r="DA102">
        <v>0</v>
      </c>
      <c r="DB102">
        <v>1</v>
      </c>
      <c r="DC102">
        <v>0</v>
      </c>
      <c r="DD102">
        <v>0</v>
      </c>
      <c r="DE102">
        <v>1</v>
      </c>
      <c r="DF102" t="s">
        <v>1612</v>
      </c>
      <c r="DG102">
        <v>0</v>
      </c>
      <c r="DH102">
        <v>0</v>
      </c>
      <c r="DI102">
        <v>1</v>
      </c>
      <c r="DJ102">
        <v>0</v>
      </c>
      <c r="DK102">
        <v>1</v>
      </c>
      <c r="DL102">
        <v>42551</v>
      </c>
      <c r="DM102">
        <v>1</v>
      </c>
      <c r="DN102">
        <v>1</v>
      </c>
      <c r="DO102">
        <v>0</v>
      </c>
      <c r="DP102">
        <v>0</v>
      </c>
      <c r="DQ102">
        <v>1</v>
      </c>
      <c r="DR102" t="s">
        <v>1612</v>
      </c>
      <c r="DS102">
        <v>0</v>
      </c>
    </row>
    <row r="103" spans="1:123">
      <c r="A103" t="s">
        <v>44</v>
      </c>
      <c r="B103" t="s">
        <v>60</v>
      </c>
      <c r="C103" t="s">
        <v>59</v>
      </c>
      <c r="D103" t="s">
        <v>235</v>
      </c>
      <c r="E103" s="106" t="s">
        <v>234</v>
      </c>
      <c r="F103" s="593">
        <v>-687</v>
      </c>
      <c r="G103" s="593">
        <v>-73</v>
      </c>
      <c r="H103" s="593">
        <v>-127</v>
      </c>
      <c r="I103" s="593">
        <v>464</v>
      </c>
      <c r="J103" s="593">
        <v>1</v>
      </c>
      <c r="K103" s="593">
        <v>69</v>
      </c>
      <c r="L103" s="593">
        <v>244</v>
      </c>
      <c r="M103" s="593">
        <v>743</v>
      </c>
      <c r="N103" s="592">
        <v>0</v>
      </c>
      <c r="O103" s="592">
        <v>0</v>
      </c>
      <c r="P103" s="592">
        <v>0</v>
      </c>
      <c r="Q103" s="592">
        <v>0</v>
      </c>
      <c r="R103" s="592">
        <v>74500</v>
      </c>
      <c r="S103" s="592">
        <v>314390</v>
      </c>
      <c r="T103" s="592">
        <v>272670</v>
      </c>
      <c r="U103" s="592">
        <v>406770</v>
      </c>
      <c r="V103" s="595">
        <v>421</v>
      </c>
      <c r="W103" s="595">
        <v>407</v>
      </c>
      <c r="X103" s="595">
        <v>600</v>
      </c>
      <c r="Y103" s="595">
        <v>826</v>
      </c>
      <c r="Z103" s="595">
        <v>699</v>
      </c>
      <c r="AA103" s="595">
        <v>525</v>
      </c>
      <c r="AB103" s="595">
        <v>465</v>
      </c>
      <c r="AC103" s="595">
        <v>669</v>
      </c>
      <c r="AD103" s="595">
        <v>739</v>
      </c>
      <c r="AE103" s="595">
        <v>387</v>
      </c>
      <c r="AF103" s="595">
        <v>435</v>
      </c>
      <c r="AG103" s="595">
        <v>524</v>
      </c>
      <c r="AH103" s="595">
        <f t="shared" ref="AH103:AH166" si="10">Z103-V103</f>
        <v>278</v>
      </c>
      <c r="AI103" s="595">
        <f t="shared" ref="AI103:AI166" si="11">AA103-W103</f>
        <v>118</v>
      </c>
      <c r="AJ103" s="595">
        <f t="shared" ref="AJ103:AJ166" si="12">AB103-X103</f>
        <v>-135</v>
      </c>
      <c r="AK103" s="595">
        <f t="shared" ref="AK103:AK166" si="13">AC103-Y103</f>
        <v>-157</v>
      </c>
      <c r="AL103" s="595">
        <f t="shared" ref="AL103:AL166" si="14">AD103-V103</f>
        <v>318</v>
      </c>
      <c r="AM103" s="595">
        <f t="shared" ref="AM103:AM166" si="15">AE103-W103</f>
        <v>-20</v>
      </c>
      <c r="AN103" s="595">
        <f t="shared" ref="AN103:AN166" si="16">AF103-X103</f>
        <v>-165</v>
      </c>
      <c r="AO103" s="595">
        <f t="shared" ref="AO103:AO166" si="17">AG103-Y103</f>
        <v>-302</v>
      </c>
      <c r="AP103" t="s">
        <v>1193</v>
      </c>
      <c r="AQ103" t="s">
        <v>1193</v>
      </c>
      <c r="AR103" t="s">
        <v>1193</v>
      </c>
      <c r="AS103" t="s">
        <v>1196</v>
      </c>
      <c r="AT103" t="s">
        <v>1193</v>
      </c>
      <c r="AU103" t="s">
        <v>1193</v>
      </c>
      <c r="AV103" t="s">
        <v>1193</v>
      </c>
      <c r="AW103" t="s">
        <v>1193</v>
      </c>
      <c r="AX103" t="s">
        <v>1193</v>
      </c>
      <c r="AY103" s="594">
        <v>1745412</v>
      </c>
      <c r="AZ103" s="594">
        <v>6625240</v>
      </c>
      <c r="BA103" s="594">
        <v>3291158</v>
      </c>
      <c r="BB103" s="594">
        <v>3508190</v>
      </c>
      <c r="BC103" s="594">
        <v>1745412</v>
      </c>
      <c r="BD103" s="594">
        <v>6625240</v>
      </c>
      <c r="BE103" s="594">
        <v>3087917</v>
      </c>
      <c r="BF103" t="s">
        <v>2452</v>
      </c>
      <c r="BG103" s="594">
        <v>2296143</v>
      </c>
      <c r="BH103" s="594">
        <v>2622414</v>
      </c>
      <c r="BI103" s="594">
        <v>3235883</v>
      </c>
      <c r="BJ103" s="594">
        <v>6598560</v>
      </c>
      <c r="BK103" s="594">
        <v>2296143</v>
      </c>
      <c r="BL103" s="594">
        <v>2622414</v>
      </c>
      <c r="BM103" s="594">
        <v>3235883</v>
      </c>
      <c r="BN103" t="s">
        <v>2453</v>
      </c>
      <c r="BO103" t="s">
        <v>2454</v>
      </c>
      <c r="BP103">
        <v>1</v>
      </c>
      <c r="BQ103">
        <v>0</v>
      </c>
      <c r="BR103">
        <v>1</v>
      </c>
      <c r="BS103">
        <v>0</v>
      </c>
      <c r="BT103">
        <v>0</v>
      </c>
      <c r="BU103">
        <v>0</v>
      </c>
      <c r="BV103" t="s">
        <v>1612</v>
      </c>
      <c r="BW103">
        <v>0</v>
      </c>
      <c r="BX103">
        <v>1</v>
      </c>
      <c r="BY103">
        <v>0</v>
      </c>
      <c r="BZ103">
        <v>0</v>
      </c>
      <c r="CA103">
        <v>1</v>
      </c>
      <c r="CB103" t="s">
        <v>1612</v>
      </c>
      <c r="CC103">
        <v>0</v>
      </c>
      <c r="CD103">
        <v>1</v>
      </c>
      <c r="CE103">
        <v>0</v>
      </c>
      <c r="CF103">
        <v>0</v>
      </c>
      <c r="CG103">
        <v>1</v>
      </c>
      <c r="CH103" t="s">
        <v>1612</v>
      </c>
      <c r="CI103">
        <v>0</v>
      </c>
      <c r="CJ103">
        <v>0</v>
      </c>
      <c r="CK103">
        <v>0</v>
      </c>
      <c r="CL103">
        <v>1</v>
      </c>
      <c r="CM103">
        <v>1</v>
      </c>
      <c r="CN103">
        <v>42643</v>
      </c>
      <c r="CO103">
        <v>1</v>
      </c>
      <c r="CP103">
        <v>1</v>
      </c>
      <c r="CQ103">
        <v>0</v>
      </c>
      <c r="CR103">
        <v>0</v>
      </c>
      <c r="CS103">
        <v>1</v>
      </c>
      <c r="CT103" t="s">
        <v>1612</v>
      </c>
      <c r="CU103">
        <v>0</v>
      </c>
      <c r="CV103">
        <v>1</v>
      </c>
      <c r="CW103">
        <v>0</v>
      </c>
      <c r="CX103">
        <v>0</v>
      </c>
      <c r="CY103">
        <v>1</v>
      </c>
      <c r="CZ103" t="s">
        <v>1612</v>
      </c>
      <c r="DA103">
        <v>0</v>
      </c>
      <c r="DB103">
        <v>1</v>
      </c>
      <c r="DC103">
        <v>0</v>
      </c>
      <c r="DD103">
        <v>0</v>
      </c>
      <c r="DE103">
        <v>1</v>
      </c>
      <c r="DF103" t="s">
        <v>1612</v>
      </c>
      <c r="DG103">
        <v>0</v>
      </c>
      <c r="DH103">
        <v>1</v>
      </c>
      <c r="DI103">
        <v>0</v>
      </c>
      <c r="DJ103">
        <v>0</v>
      </c>
      <c r="DK103">
        <v>1</v>
      </c>
      <c r="DL103" t="s">
        <v>1612</v>
      </c>
      <c r="DM103">
        <v>0</v>
      </c>
      <c r="DN103">
        <v>1</v>
      </c>
      <c r="DO103">
        <v>0</v>
      </c>
      <c r="DP103">
        <v>0</v>
      </c>
      <c r="DQ103">
        <v>1</v>
      </c>
      <c r="DR103" t="s">
        <v>1612</v>
      </c>
      <c r="DS103">
        <v>0</v>
      </c>
    </row>
    <row r="104" spans="1:123">
      <c r="A104" t="s">
        <v>73</v>
      </c>
      <c r="B104" t="s">
        <v>72</v>
      </c>
      <c r="C104" t="s">
        <v>71</v>
      </c>
      <c r="D104" t="s">
        <v>233</v>
      </c>
      <c r="E104" s="106" t="s">
        <v>232</v>
      </c>
      <c r="F104" s="593">
        <v>-221</v>
      </c>
      <c r="G104" s="593">
        <v>333</v>
      </c>
      <c r="H104" s="593">
        <v>212</v>
      </c>
      <c r="I104" s="593">
        <v>284</v>
      </c>
      <c r="J104" s="593">
        <v>-529</v>
      </c>
      <c r="K104" s="593">
        <v>38</v>
      </c>
      <c r="L104" s="593">
        <v>414</v>
      </c>
      <c r="M104" s="593">
        <v>115</v>
      </c>
      <c r="N104" s="592">
        <v>458920</v>
      </c>
      <c r="O104" s="592">
        <v>390380</v>
      </c>
      <c r="P104" s="592">
        <v>0</v>
      </c>
      <c r="Q104" s="592">
        <v>0</v>
      </c>
      <c r="R104" s="592">
        <v>202640</v>
      </c>
      <c r="S104" s="592">
        <v>166880</v>
      </c>
      <c r="T104" s="592">
        <v>315880</v>
      </c>
      <c r="U104" s="592">
        <v>163900</v>
      </c>
      <c r="V104" s="595">
        <v>970</v>
      </c>
      <c r="W104" s="595">
        <v>1366</v>
      </c>
      <c r="X104" s="595">
        <v>1466</v>
      </c>
      <c r="Y104" s="595">
        <v>1668</v>
      </c>
      <c r="Z104" s="595">
        <v>1380</v>
      </c>
      <c r="AA104" s="595">
        <v>2012</v>
      </c>
      <c r="AB104" s="595">
        <v>2020</v>
      </c>
      <c r="AC104" s="595">
        <v>2204</v>
      </c>
      <c r="AD104" s="595">
        <v>1382</v>
      </c>
      <c r="AE104" s="595">
        <v>1082</v>
      </c>
      <c r="AF104" s="595">
        <v>1293</v>
      </c>
      <c r="AG104" s="595">
        <v>1338</v>
      </c>
      <c r="AH104" s="595">
        <f t="shared" si="10"/>
        <v>410</v>
      </c>
      <c r="AI104" s="595">
        <f t="shared" si="11"/>
        <v>646</v>
      </c>
      <c r="AJ104" s="595">
        <f t="shared" si="12"/>
        <v>554</v>
      </c>
      <c r="AK104" s="595">
        <f t="shared" si="13"/>
        <v>536</v>
      </c>
      <c r="AL104" s="595">
        <f t="shared" si="14"/>
        <v>412</v>
      </c>
      <c r="AM104" s="595">
        <f t="shared" si="15"/>
        <v>-284</v>
      </c>
      <c r="AN104" s="595">
        <f t="shared" si="16"/>
        <v>-173</v>
      </c>
      <c r="AO104" s="595">
        <f t="shared" si="17"/>
        <v>-330</v>
      </c>
      <c r="AP104" t="s">
        <v>1193</v>
      </c>
      <c r="AQ104" t="s">
        <v>1193</v>
      </c>
      <c r="AR104" t="s">
        <v>1193</v>
      </c>
      <c r="AS104" t="s">
        <v>1193</v>
      </c>
      <c r="AT104" t="s">
        <v>1193</v>
      </c>
      <c r="AU104" t="s">
        <v>1196</v>
      </c>
      <c r="AV104" t="s">
        <v>1196</v>
      </c>
      <c r="AW104" t="s">
        <v>1193</v>
      </c>
      <c r="AX104" t="s">
        <v>1193</v>
      </c>
      <c r="AY104" s="594">
        <v>5866000</v>
      </c>
      <c r="AZ104" s="594">
        <v>5866000</v>
      </c>
      <c r="BA104" s="594">
        <v>5866000</v>
      </c>
      <c r="BB104" s="594">
        <v>5864000</v>
      </c>
      <c r="BC104" s="594">
        <v>5866000</v>
      </c>
      <c r="BD104" s="594">
        <v>5866000</v>
      </c>
      <c r="BE104" s="594">
        <v>5866000</v>
      </c>
      <c r="BF104" t="s">
        <v>402</v>
      </c>
      <c r="BG104" s="594">
        <v>5866000</v>
      </c>
      <c r="BH104" s="594">
        <v>5866000</v>
      </c>
      <c r="BI104" s="594">
        <v>5866000</v>
      </c>
      <c r="BJ104" s="594">
        <v>5864000</v>
      </c>
      <c r="BK104" s="594">
        <v>5866000</v>
      </c>
      <c r="BL104" s="594">
        <v>5866000</v>
      </c>
      <c r="BM104" s="594">
        <v>5866000</v>
      </c>
      <c r="BN104" t="s">
        <v>402</v>
      </c>
      <c r="BO104" t="s">
        <v>2467</v>
      </c>
      <c r="BP104">
        <v>1</v>
      </c>
      <c r="BQ104">
        <v>0</v>
      </c>
      <c r="BR104">
        <v>1</v>
      </c>
      <c r="BS104">
        <v>0</v>
      </c>
      <c r="BT104">
        <v>0</v>
      </c>
      <c r="BU104">
        <v>0</v>
      </c>
      <c r="BV104" t="s">
        <v>1612</v>
      </c>
      <c r="BW104">
        <v>0</v>
      </c>
      <c r="BX104">
        <v>1</v>
      </c>
      <c r="BY104">
        <v>0</v>
      </c>
      <c r="BZ104">
        <v>0</v>
      </c>
      <c r="CA104">
        <v>1</v>
      </c>
      <c r="CB104" t="s">
        <v>1612</v>
      </c>
      <c r="CC104">
        <v>0</v>
      </c>
      <c r="CD104">
        <v>1</v>
      </c>
      <c r="CE104">
        <v>0</v>
      </c>
      <c r="CF104">
        <v>0</v>
      </c>
      <c r="CG104">
        <v>1</v>
      </c>
      <c r="CH104" t="s">
        <v>1612</v>
      </c>
      <c r="CI104">
        <v>0</v>
      </c>
      <c r="CJ104">
        <v>1</v>
      </c>
      <c r="CK104">
        <v>0</v>
      </c>
      <c r="CL104">
        <v>0</v>
      </c>
      <c r="CM104">
        <v>1</v>
      </c>
      <c r="CN104" t="s">
        <v>1612</v>
      </c>
      <c r="CO104">
        <v>0</v>
      </c>
      <c r="CP104">
        <v>1</v>
      </c>
      <c r="CQ104">
        <v>0</v>
      </c>
      <c r="CR104">
        <v>0</v>
      </c>
      <c r="CS104">
        <v>1</v>
      </c>
      <c r="CT104" t="s">
        <v>1612</v>
      </c>
      <c r="CU104">
        <v>0</v>
      </c>
      <c r="CV104">
        <v>0</v>
      </c>
      <c r="CW104">
        <v>0</v>
      </c>
      <c r="CX104">
        <v>1</v>
      </c>
      <c r="CY104">
        <v>1</v>
      </c>
      <c r="CZ104">
        <v>42825</v>
      </c>
      <c r="DA104">
        <v>1</v>
      </c>
      <c r="DB104">
        <v>0</v>
      </c>
      <c r="DC104">
        <v>0</v>
      </c>
      <c r="DD104">
        <v>1</v>
      </c>
      <c r="DE104">
        <v>1</v>
      </c>
      <c r="DF104">
        <v>42825</v>
      </c>
      <c r="DG104">
        <v>1</v>
      </c>
      <c r="DH104">
        <v>1</v>
      </c>
      <c r="DI104">
        <v>0</v>
      </c>
      <c r="DJ104">
        <v>0</v>
      </c>
      <c r="DK104">
        <v>1</v>
      </c>
      <c r="DL104" t="s">
        <v>1612</v>
      </c>
      <c r="DM104">
        <v>0</v>
      </c>
      <c r="DN104">
        <v>1</v>
      </c>
      <c r="DO104">
        <v>0</v>
      </c>
      <c r="DP104">
        <v>0</v>
      </c>
      <c r="DQ104">
        <v>1</v>
      </c>
      <c r="DR104" t="s">
        <v>1612</v>
      </c>
      <c r="DS104">
        <v>0</v>
      </c>
    </row>
    <row r="105" spans="1:123">
      <c r="A105" t="s">
        <v>44</v>
      </c>
      <c r="B105" t="s">
        <v>60</v>
      </c>
      <c r="C105" t="s">
        <v>68</v>
      </c>
      <c r="D105" t="s">
        <v>231</v>
      </c>
      <c r="E105" s="106" t="s">
        <v>230</v>
      </c>
      <c r="F105" s="593">
        <v>-822</v>
      </c>
      <c r="G105" s="593">
        <v>364</v>
      </c>
      <c r="H105" s="593">
        <v>950</v>
      </c>
      <c r="I105" s="593">
        <v>1892</v>
      </c>
      <c r="J105" s="593">
        <v>-1883</v>
      </c>
      <c r="K105" s="593">
        <v>-707</v>
      </c>
      <c r="L105" s="593">
        <v>-86</v>
      </c>
      <c r="M105" s="593">
        <v>788</v>
      </c>
      <c r="N105" s="592">
        <v>1580890</v>
      </c>
      <c r="O105" s="592">
        <v>1595790</v>
      </c>
      <c r="P105" s="592">
        <v>1543640</v>
      </c>
      <c r="Q105" s="592">
        <v>1644960</v>
      </c>
      <c r="R105" s="592">
        <v>1580890</v>
      </c>
      <c r="S105" s="592">
        <v>1595790</v>
      </c>
      <c r="T105" s="592">
        <v>1543640</v>
      </c>
      <c r="U105" s="592">
        <v>1644960</v>
      </c>
      <c r="V105" s="595">
        <v>10259</v>
      </c>
      <c r="W105" s="595">
        <v>9339</v>
      </c>
      <c r="X105" s="595">
        <v>11736</v>
      </c>
      <c r="Y105" s="595">
        <v>11209</v>
      </c>
      <c r="Z105" s="595">
        <v>9844.2485838053981</v>
      </c>
      <c r="AA105" s="595">
        <v>9117</v>
      </c>
      <c r="AB105" s="595">
        <v>11235</v>
      </c>
      <c r="AC105" s="595">
        <v>9650</v>
      </c>
      <c r="AD105" s="595">
        <v>7105</v>
      </c>
      <c r="AE105" s="595">
        <v>9336</v>
      </c>
      <c r="AF105" s="595">
        <v>11454</v>
      </c>
      <c r="AG105" s="595">
        <v>10720</v>
      </c>
      <c r="AH105" s="595">
        <f t="shared" si="10"/>
        <v>-414.75141619460192</v>
      </c>
      <c r="AI105" s="595">
        <f t="shared" si="11"/>
        <v>-222</v>
      </c>
      <c r="AJ105" s="595">
        <f t="shared" si="12"/>
        <v>-501</v>
      </c>
      <c r="AK105" s="595">
        <f t="shared" si="13"/>
        <v>-1559</v>
      </c>
      <c r="AL105" s="595">
        <f t="shared" si="14"/>
        <v>-3154</v>
      </c>
      <c r="AM105" s="595">
        <f t="shared" si="15"/>
        <v>-3</v>
      </c>
      <c r="AN105" s="595">
        <f t="shared" si="16"/>
        <v>-282</v>
      </c>
      <c r="AO105" s="595">
        <f t="shared" si="17"/>
        <v>-489</v>
      </c>
      <c r="AP105" t="s">
        <v>1193</v>
      </c>
      <c r="AQ105" t="s">
        <v>1193</v>
      </c>
      <c r="AR105" t="s">
        <v>1193</v>
      </c>
      <c r="AS105" t="s">
        <v>1193</v>
      </c>
      <c r="AT105" t="s">
        <v>1196</v>
      </c>
      <c r="AU105" t="s">
        <v>1193</v>
      </c>
      <c r="AV105" t="s">
        <v>1193</v>
      </c>
      <c r="AW105" t="s">
        <v>1193</v>
      </c>
      <c r="AX105" t="s">
        <v>1193</v>
      </c>
      <c r="AY105" s="594">
        <v>26311333.25</v>
      </c>
      <c r="AZ105" s="594">
        <v>23017222.25</v>
      </c>
      <c r="BA105" s="594">
        <v>19945222.25</v>
      </c>
      <c r="BB105" s="594">
        <v>19945222.25</v>
      </c>
      <c r="BC105" s="594">
        <v>26311333.25</v>
      </c>
      <c r="BD105" s="594">
        <v>23017222</v>
      </c>
      <c r="BE105" s="594">
        <v>19945222</v>
      </c>
      <c r="BF105" t="s">
        <v>2063</v>
      </c>
      <c r="BG105" s="594">
        <v>26310948.25</v>
      </c>
      <c r="BH105" s="594">
        <v>23017222.25</v>
      </c>
      <c r="BI105" s="594">
        <v>19945222.25</v>
      </c>
      <c r="BJ105" s="594">
        <v>19945222.25</v>
      </c>
      <c r="BK105" s="594">
        <v>26310948.25</v>
      </c>
      <c r="BL105" s="594">
        <v>23017222</v>
      </c>
      <c r="BM105" s="594">
        <v>19945222</v>
      </c>
      <c r="BN105" t="s">
        <v>2063</v>
      </c>
      <c r="BO105" t="s">
        <v>2479</v>
      </c>
      <c r="BP105">
        <v>1</v>
      </c>
      <c r="BQ105">
        <v>0</v>
      </c>
      <c r="BR105">
        <v>1</v>
      </c>
      <c r="BS105">
        <v>0</v>
      </c>
      <c r="BT105">
        <v>0</v>
      </c>
      <c r="BU105">
        <v>0</v>
      </c>
      <c r="BV105" t="s">
        <v>1612</v>
      </c>
      <c r="BW105">
        <v>0</v>
      </c>
      <c r="BX105">
        <v>1</v>
      </c>
      <c r="BY105">
        <v>0</v>
      </c>
      <c r="BZ105">
        <v>0</v>
      </c>
      <c r="CA105">
        <v>1</v>
      </c>
      <c r="CB105" t="s">
        <v>1612</v>
      </c>
      <c r="CC105">
        <v>0</v>
      </c>
      <c r="CD105">
        <v>1</v>
      </c>
      <c r="CE105">
        <v>0</v>
      </c>
      <c r="CF105">
        <v>0</v>
      </c>
      <c r="CG105">
        <v>1</v>
      </c>
      <c r="CH105" t="s">
        <v>1612</v>
      </c>
      <c r="CI105">
        <v>0</v>
      </c>
      <c r="CJ105">
        <v>1</v>
      </c>
      <c r="CK105">
        <v>0</v>
      </c>
      <c r="CL105">
        <v>0</v>
      </c>
      <c r="CM105">
        <v>1</v>
      </c>
      <c r="CN105" t="s">
        <v>1612</v>
      </c>
      <c r="CO105">
        <v>0</v>
      </c>
      <c r="CP105">
        <v>0</v>
      </c>
      <c r="CQ105">
        <v>0</v>
      </c>
      <c r="CR105">
        <v>1</v>
      </c>
      <c r="CS105">
        <v>1</v>
      </c>
      <c r="CT105">
        <v>75331</v>
      </c>
      <c r="CU105">
        <v>1</v>
      </c>
      <c r="CV105">
        <v>1</v>
      </c>
      <c r="CW105">
        <v>0</v>
      </c>
      <c r="CX105">
        <v>0</v>
      </c>
      <c r="CY105">
        <v>1</v>
      </c>
      <c r="CZ105" t="s">
        <v>1612</v>
      </c>
      <c r="DA105">
        <v>0</v>
      </c>
      <c r="DB105">
        <v>1</v>
      </c>
      <c r="DC105">
        <v>0</v>
      </c>
      <c r="DD105">
        <v>0</v>
      </c>
      <c r="DE105">
        <v>1</v>
      </c>
      <c r="DF105" t="s">
        <v>1612</v>
      </c>
      <c r="DG105">
        <v>0</v>
      </c>
      <c r="DH105">
        <v>1</v>
      </c>
      <c r="DI105">
        <v>0</v>
      </c>
      <c r="DJ105">
        <v>0</v>
      </c>
      <c r="DK105">
        <v>1</v>
      </c>
      <c r="DL105" t="s">
        <v>1612</v>
      </c>
      <c r="DM105">
        <v>0</v>
      </c>
      <c r="DN105">
        <v>1</v>
      </c>
      <c r="DO105">
        <v>0</v>
      </c>
      <c r="DP105">
        <v>0</v>
      </c>
      <c r="DQ105">
        <v>1</v>
      </c>
      <c r="DR105" t="s">
        <v>1612</v>
      </c>
      <c r="DS105">
        <v>0</v>
      </c>
    </row>
    <row r="106" spans="1:123">
      <c r="A106" t="s">
        <v>44</v>
      </c>
      <c r="B106" t="s">
        <v>43</v>
      </c>
      <c r="C106" t="s">
        <v>42</v>
      </c>
      <c r="D106" t="s">
        <v>229</v>
      </c>
      <c r="E106" s="106" t="s">
        <v>228</v>
      </c>
      <c r="F106" s="593">
        <v>523</v>
      </c>
      <c r="G106" s="593">
        <v>-38</v>
      </c>
      <c r="H106" s="593">
        <v>-87</v>
      </c>
      <c r="I106" s="593">
        <v>-1082</v>
      </c>
      <c r="J106" s="593">
        <v>152</v>
      </c>
      <c r="K106" s="593">
        <v>-554</v>
      </c>
      <c r="L106" s="593">
        <v>-782</v>
      </c>
      <c r="M106" s="593">
        <v>-1968</v>
      </c>
      <c r="N106" s="592">
        <v>797650</v>
      </c>
      <c r="O106" s="592">
        <v>1109400</v>
      </c>
      <c r="P106" s="592">
        <v>1494250</v>
      </c>
      <c r="Q106" s="592">
        <v>1904900</v>
      </c>
      <c r="R106" s="592">
        <v>0</v>
      </c>
      <c r="S106" s="592">
        <v>0</v>
      </c>
      <c r="T106" s="592">
        <v>0</v>
      </c>
      <c r="U106" s="592">
        <v>0</v>
      </c>
      <c r="V106" s="595">
        <v>7992</v>
      </c>
      <c r="W106" s="595">
        <v>9720</v>
      </c>
      <c r="X106" s="595">
        <v>9948</v>
      </c>
      <c r="Y106" s="595">
        <v>8553</v>
      </c>
      <c r="Z106" s="595">
        <v>5500</v>
      </c>
      <c r="AA106" s="595">
        <v>5000</v>
      </c>
      <c r="AB106" s="595">
        <v>4500</v>
      </c>
      <c r="AC106" s="595">
        <v>4000</v>
      </c>
      <c r="AD106" s="595">
        <v>5535</v>
      </c>
      <c r="AE106" s="595">
        <v>6061</v>
      </c>
      <c r="AF106" s="595">
        <v>7047</v>
      </c>
      <c r="AG106" s="595">
        <v>7287</v>
      </c>
      <c r="AH106" s="595">
        <f t="shared" si="10"/>
        <v>-2492</v>
      </c>
      <c r="AI106" s="595">
        <f t="shared" si="11"/>
        <v>-4720</v>
      </c>
      <c r="AJ106" s="595">
        <f t="shared" si="12"/>
        <v>-5448</v>
      </c>
      <c r="AK106" s="595">
        <f t="shared" si="13"/>
        <v>-4553</v>
      </c>
      <c r="AL106" s="595">
        <f t="shared" si="14"/>
        <v>-2457</v>
      </c>
      <c r="AM106" s="595">
        <f t="shared" si="15"/>
        <v>-3659</v>
      </c>
      <c r="AN106" s="595">
        <f t="shared" si="16"/>
        <v>-2901</v>
      </c>
      <c r="AO106" s="595">
        <f t="shared" si="17"/>
        <v>-1266</v>
      </c>
      <c r="AP106" t="s">
        <v>1193</v>
      </c>
      <c r="AQ106" t="s">
        <v>1193</v>
      </c>
      <c r="AR106" t="s">
        <v>1193</v>
      </c>
      <c r="AS106" t="s">
        <v>1193</v>
      </c>
      <c r="AT106" t="s">
        <v>1193</v>
      </c>
      <c r="AU106" t="s">
        <v>1193</v>
      </c>
      <c r="AV106" t="s">
        <v>1193</v>
      </c>
      <c r="AW106" t="s">
        <v>1193</v>
      </c>
      <c r="AX106" t="s">
        <v>1193</v>
      </c>
      <c r="AY106" s="594">
        <v>13730750</v>
      </c>
      <c r="AZ106" s="594">
        <v>13730750</v>
      </c>
      <c r="BA106" s="594">
        <v>13730750</v>
      </c>
      <c r="BB106" s="594">
        <v>13730750</v>
      </c>
      <c r="BC106" s="594">
        <v>13730750</v>
      </c>
      <c r="BD106" s="594">
        <v>13730750</v>
      </c>
      <c r="BE106" s="594">
        <v>13730750</v>
      </c>
      <c r="BF106">
        <v>0</v>
      </c>
      <c r="BG106" s="594">
        <v>6451797</v>
      </c>
      <c r="BH106" s="594">
        <v>6451797</v>
      </c>
      <c r="BI106" s="594">
        <v>30039399</v>
      </c>
      <c r="BJ106" s="594">
        <v>11980007</v>
      </c>
      <c r="BK106" s="594">
        <v>6251000</v>
      </c>
      <c r="BL106" s="594">
        <v>6451797</v>
      </c>
      <c r="BM106" s="594">
        <v>30039399</v>
      </c>
      <c r="BN106">
        <v>0</v>
      </c>
      <c r="BO106" t="s">
        <v>2490</v>
      </c>
      <c r="BP106">
        <v>1</v>
      </c>
      <c r="BQ106">
        <v>0</v>
      </c>
      <c r="BR106">
        <v>1</v>
      </c>
      <c r="BS106">
        <v>0</v>
      </c>
      <c r="BT106">
        <v>0</v>
      </c>
      <c r="BU106">
        <v>0</v>
      </c>
      <c r="BV106" t="s">
        <v>1612</v>
      </c>
      <c r="BW106">
        <v>0</v>
      </c>
      <c r="BX106">
        <v>1</v>
      </c>
      <c r="BY106">
        <v>0</v>
      </c>
      <c r="BZ106">
        <v>0</v>
      </c>
      <c r="CA106">
        <v>1</v>
      </c>
      <c r="CB106" t="s">
        <v>1612</v>
      </c>
      <c r="CC106">
        <v>0</v>
      </c>
      <c r="CD106">
        <v>1</v>
      </c>
      <c r="CE106">
        <v>0</v>
      </c>
      <c r="CF106">
        <v>0</v>
      </c>
      <c r="CG106">
        <v>1</v>
      </c>
      <c r="CH106" t="s">
        <v>1612</v>
      </c>
      <c r="CI106">
        <v>0</v>
      </c>
      <c r="CJ106">
        <v>1</v>
      </c>
      <c r="CK106">
        <v>0</v>
      </c>
      <c r="CL106">
        <v>0</v>
      </c>
      <c r="CM106">
        <v>1</v>
      </c>
      <c r="CN106" t="s">
        <v>1612</v>
      </c>
      <c r="CO106">
        <v>0</v>
      </c>
      <c r="CP106">
        <v>1</v>
      </c>
      <c r="CQ106">
        <v>0</v>
      </c>
      <c r="CR106">
        <v>0</v>
      </c>
      <c r="CS106">
        <v>1</v>
      </c>
      <c r="CT106" t="s">
        <v>1612</v>
      </c>
      <c r="CU106">
        <v>0</v>
      </c>
      <c r="CV106">
        <v>1</v>
      </c>
      <c r="CW106">
        <v>0</v>
      </c>
      <c r="CX106">
        <v>0</v>
      </c>
      <c r="CY106">
        <v>1</v>
      </c>
      <c r="CZ106" t="s">
        <v>1612</v>
      </c>
      <c r="DA106">
        <v>0</v>
      </c>
      <c r="DB106">
        <v>1</v>
      </c>
      <c r="DC106">
        <v>0</v>
      </c>
      <c r="DD106">
        <v>0</v>
      </c>
      <c r="DE106">
        <v>1</v>
      </c>
      <c r="DF106" t="s">
        <v>1612</v>
      </c>
      <c r="DG106">
        <v>0</v>
      </c>
      <c r="DH106">
        <v>1</v>
      </c>
      <c r="DI106">
        <v>0</v>
      </c>
      <c r="DJ106">
        <v>0</v>
      </c>
      <c r="DK106">
        <v>1</v>
      </c>
      <c r="DL106" t="s">
        <v>1612</v>
      </c>
      <c r="DM106">
        <v>0</v>
      </c>
      <c r="DN106">
        <v>1</v>
      </c>
      <c r="DO106">
        <v>0</v>
      </c>
      <c r="DP106">
        <v>0</v>
      </c>
      <c r="DQ106">
        <v>1</v>
      </c>
      <c r="DR106" t="s">
        <v>1612</v>
      </c>
      <c r="DS106">
        <v>0</v>
      </c>
    </row>
    <row r="107" spans="1:123">
      <c r="A107" t="s">
        <v>49</v>
      </c>
      <c r="B107" t="s">
        <v>159</v>
      </c>
      <c r="C107" t="s">
        <v>158</v>
      </c>
      <c r="D107" t="s">
        <v>227</v>
      </c>
      <c r="E107" s="106" t="s">
        <v>226</v>
      </c>
      <c r="F107" s="593">
        <v>41</v>
      </c>
      <c r="G107" s="593">
        <v>-1219</v>
      </c>
      <c r="H107" s="593">
        <v>-429</v>
      </c>
      <c r="I107" s="593">
        <v>-1006</v>
      </c>
      <c r="J107" s="593">
        <v>-249</v>
      </c>
      <c r="K107" s="593">
        <v>-1509</v>
      </c>
      <c r="L107" s="593">
        <v>-725</v>
      </c>
      <c r="M107" s="593">
        <v>-1306</v>
      </c>
      <c r="N107" s="592">
        <v>432100</v>
      </c>
      <c r="O107" s="592">
        <v>432100</v>
      </c>
      <c r="P107" s="592">
        <v>441040</v>
      </c>
      <c r="Q107" s="592">
        <v>447000</v>
      </c>
      <c r="R107" s="592">
        <v>63140</v>
      </c>
      <c r="S107" s="592">
        <v>0</v>
      </c>
      <c r="T107" s="592">
        <v>0</v>
      </c>
      <c r="U107" s="592">
        <v>0</v>
      </c>
      <c r="V107" s="595">
        <v>2458</v>
      </c>
      <c r="W107" s="595">
        <v>1395</v>
      </c>
      <c r="X107" s="595">
        <v>939</v>
      </c>
      <c r="Y107" s="595">
        <v>1923</v>
      </c>
      <c r="Z107" s="595">
        <v>3231.0476468016905</v>
      </c>
      <c r="AA107" s="595">
        <v>3010</v>
      </c>
      <c r="AB107" s="595">
        <v>3389.6000291417745</v>
      </c>
      <c r="AC107" s="595">
        <v>2718.3921025790473</v>
      </c>
      <c r="AD107" s="595">
        <v>3454</v>
      </c>
      <c r="AE107" s="595">
        <v>3104</v>
      </c>
      <c r="AF107" s="595">
        <v>2967</v>
      </c>
      <c r="AG107" s="595">
        <v>2983</v>
      </c>
      <c r="AH107" s="595">
        <f t="shared" si="10"/>
        <v>773.04764680169046</v>
      </c>
      <c r="AI107" s="595">
        <f t="shared" si="11"/>
        <v>1615</v>
      </c>
      <c r="AJ107" s="595">
        <f t="shared" si="12"/>
        <v>2450.6000291417745</v>
      </c>
      <c r="AK107" s="595">
        <f t="shared" si="13"/>
        <v>795.39210257904733</v>
      </c>
      <c r="AL107" s="595">
        <f t="shared" si="14"/>
        <v>996</v>
      </c>
      <c r="AM107" s="595">
        <f t="shared" si="15"/>
        <v>1709</v>
      </c>
      <c r="AN107" s="595">
        <f t="shared" si="16"/>
        <v>2028</v>
      </c>
      <c r="AO107" s="595">
        <f t="shared" si="17"/>
        <v>1060</v>
      </c>
      <c r="AP107" t="s">
        <v>1193</v>
      </c>
      <c r="AQ107" t="s">
        <v>1193</v>
      </c>
      <c r="AR107" t="s">
        <v>1193</v>
      </c>
      <c r="AS107" t="s">
        <v>1193</v>
      </c>
      <c r="AT107" t="s">
        <v>1193</v>
      </c>
      <c r="AU107" t="s">
        <v>1193</v>
      </c>
      <c r="AV107" t="s">
        <v>1193</v>
      </c>
      <c r="AW107" t="s">
        <v>1193</v>
      </c>
      <c r="AX107" t="s">
        <v>1193</v>
      </c>
      <c r="AY107" s="594">
        <v>5815250</v>
      </c>
      <c r="AZ107" s="594">
        <v>5815250</v>
      </c>
      <c r="BA107" s="594">
        <v>5815250</v>
      </c>
      <c r="BB107" s="594">
        <v>5815250</v>
      </c>
      <c r="BC107" s="594">
        <v>5815250</v>
      </c>
      <c r="BD107" s="594">
        <v>5815250</v>
      </c>
      <c r="BE107" s="594">
        <v>5815250</v>
      </c>
      <c r="BF107" t="s">
        <v>2050</v>
      </c>
      <c r="BG107" s="594">
        <v>5815250</v>
      </c>
      <c r="BH107" s="594">
        <v>5815250</v>
      </c>
      <c r="BI107" s="594">
        <v>5815250</v>
      </c>
      <c r="BJ107" s="594">
        <v>5815250</v>
      </c>
      <c r="BK107" s="594">
        <v>5815250</v>
      </c>
      <c r="BL107" s="594">
        <v>5815250</v>
      </c>
      <c r="BM107" s="594">
        <v>5815250</v>
      </c>
      <c r="BN107" t="s">
        <v>2050</v>
      </c>
      <c r="BO107" t="s">
        <v>1921</v>
      </c>
      <c r="BP107">
        <v>1</v>
      </c>
      <c r="BQ107">
        <v>0</v>
      </c>
      <c r="BR107">
        <v>1</v>
      </c>
      <c r="BS107">
        <v>0</v>
      </c>
      <c r="BT107">
        <v>0</v>
      </c>
      <c r="BU107">
        <v>0</v>
      </c>
      <c r="BV107" t="s">
        <v>1612</v>
      </c>
      <c r="BW107">
        <v>0</v>
      </c>
      <c r="BX107">
        <v>1</v>
      </c>
      <c r="BY107">
        <v>0</v>
      </c>
      <c r="BZ107">
        <v>0</v>
      </c>
      <c r="CA107">
        <v>1</v>
      </c>
      <c r="CB107" t="s">
        <v>1612</v>
      </c>
      <c r="CC107">
        <v>0</v>
      </c>
      <c r="CD107">
        <v>1</v>
      </c>
      <c r="CE107">
        <v>0</v>
      </c>
      <c r="CF107">
        <v>0</v>
      </c>
      <c r="CG107">
        <v>1</v>
      </c>
      <c r="CH107" t="s">
        <v>1612</v>
      </c>
      <c r="CI107">
        <v>0</v>
      </c>
      <c r="CJ107">
        <v>1</v>
      </c>
      <c r="CK107">
        <v>0</v>
      </c>
      <c r="CL107">
        <v>0</v>
      </c>
      <c r="CM107">
        <v>1</v>
      </c>
      <c r="CN107" t="s">
        <v>1612</v>
      </c>
      <c r="CO107">
        <v>0</v>
      </c>
      <c r="CP107">
        <v>1</v>
      </c>
      <c r="CQ107">
        <v>0</v>
      </c>
      <c r="CR107">
        <v>0</v>
      </c>
      <c r="CS107">
        <v>1</v>
      </c>
      <c r="CT107" t="s">
        <v>1612</v>
      </c>
      <c r="CU107">
        <v>0</v>
      </c>
      <c r="CV107">
        <v>1</v>
      </c>
      <c r="CW107">
        <v>0</v>
      </c>
      <c r="CX107">
        <v>0</v>
      </c>
      <c r="CY107">
        <v>1</v>
      </c>
      <c r="CZ107" t="s">
        <v>1612</v>
      </c>
      <c r="DA107">
        <v>0</v>
      </c>
      <c r="DB107">
        <v>1</v>
      </c>
      <c r="DC107">
        <v>0</v>
      </c>
      <c r="DD107">
        <v>0</v>
      </c>
      <c r="DE107">
        <v>1</v>
      </c>
      <c r="DF107" t="s">
        <v>1612</v>
      </c>
      <c r="DG107">
        <v>0</v>
      </c>
      <c r="DH107">
        <v>1</v>
      </c>
      <c r="DI107">
        <v>0</v>
      </c>
      <c r="DJ107">
        <v>0</v>
      </c>
      <c r="DK107">
        <v>1</v>
      </c>
      <c r="DL107" t="s">
        <v>1612</v>
      </c>
      <c r="DM107">
        <v>0</v>
      </c>
      <c r="DN107">
        <v>1</v>
      </c>
      <c r="DO107">
        <v>0</v>
      </c>
      <c r="DP107">
        <v>0</v>
      </c>
      <c r="DQ107">
        <v>1</v>
      </c>
      <c r="DR107" t="s">
        <v>1612</v>
      </c>
      <c r="DS107">
        <v>0</v>
      </c>
    </row>
    <row r="108" spans="1:123">
      <c r="A108" t="s">
        <v>49</v>
      </c>
      <c r="B108" t="s">
        <v>159</v>
      </c>
      <c r="C108" t="s">
        <v>158</v>
      </c>
      <c r="D108" t="s">
        <v>225</v>
      </c>
      <c r="E108" s="106" t="s">
        <v>224</v>
      </c>
      <c r="F108" s="593">
        <v>-165</v>
      </c>
      <c r="G108" s="593">
        <v>-1050</v>
      </c>
      <c r="H108" s="593">
        <v>-68</v>
      </c>
      <c r="I108" s="593">
        <v>-468</v>
      </c>
      <c r="J108" s="593">
        <v>-664</v>
      </c>
      <c r="K108" s="593">
        <v>-1554</v>
      </c>
      <c r="L108" s="593">
        <v>-583</v>
      </c>
      <c r="M108" s="593">
        <v>-991</v>
      </c>
      <c r="N108" s="592">
        <v>743510</v>
      </c>
      <c r="O108" s="592">
        <v>750960</v>
      </c>
      <c r="P108" s="592">
        <v>767350</v>
      </c>
      <c r="Q108" s="592">
        <v>779270</v>
      </c>
      <c r="R108" s="592">
        <v>0</v>
      </c>
      <c r="S108" s="592">
        <v>1000000</v>
      </c>
      <c r="T108" s="592">
        <v>500000</v>
      </c>
      <c r="U108" s="592">
        <v>500000</v>
      </c>
      <c r="V108" s="595">
        <v>5844</v>
      </c>
      <c r="W108" s="595">
        <v>3826</v>
      </c>
      <c r="X108" s="595">
        <v>3747</v>
      </c>
      <c r="Y108" s="595">
        <v>3466</v>
      </c>
      <c r="Z108" s="595">
        <v>5708.2882793512226</v>
      </c>
      <c r="AA108" s="595">
        <v>4416.7901393780066</v>
      </c>
      <c r="AB108" s="595">
        <v>4102.5676305738807</v>
      </c>
      <c r="AC108" s="595">
        <v>5621.6370715738303</v>
      </c>
      <c r="AD108" s="595">
        <v>5760</v>
      </c>
      <c r="AE108" s="595">
        <v>5908</v>
      </c>
      <c r="AF108" s="595">
        <v>6160</v>
      </c>
      <c r="AG108" s="595">
        <v>7387</v>
      </c>
      <c r="AH108" s="595">
        <f t="shared" si="10"/>
        <v>-135.71172064877737</v>
      </c>
      <c r="AI108" s="595">
        <f t="shared" si="11"/>
        <v>590.79013937800664</v>
      </c>
      <c r="AJ108" s="595">
        <f t="shared" si="12"/>
        <v>355.56763057388071</v>
      </c>
      <c r="AK108" s="595">
        <f t="shared" si="13"/>
        <v>2155.6370715738303</v>
      </c>
      <c r="AL108" s="595">
        <f t="shared" si="14"/>
        <v>-84</v>
      </c>
      <c r="AM108" s="595">
        <f t="shared" si="15"/>
        <v>2082</v>
      </c>
      <c r="AN108" s="595">
        <f t="shared" si="16"/>
        <v>2413</v>
      </c>
      <c r="AO108" s="595">
        <f t="shared" si="17"/>
        <v>3921</v>
      </c>
      <c r="AP108" t="s">
        <v>1193</v>
      </c>
      <c r="AQ108" t="s">
        <v>1193</v>
      </c>
      <c r="AR108" t="s">
        <v>1193</v>
      </c>
      <c r="AS108" t="s">
        <v>1196</v>
      </c>
      <c r="AT108" t="s">
        <v>1193</v>
      </c>
      <c r="AU108" t="s">
        <v>1193</v>
      </c>
      <c r="AV108" t="s">
        <v>1193</v>
      </c>
      <c r="AW108" t="s">
        <v>1193</v>
      </c>
      <c r="AX108" t="s">
        <v>1193</v>
      </c>
      <c r="AY108" s="594">
        <v>10037800</v>
      </c>
      <c r="AZ108" s="594">
        <v>8298800</v>
      </c>
      <c r="BA108" s="594">
        <v>8296934</v>
      </c>
      <c r="BB108" s="594">
        <v>10139464</v>
      </c>
      <c r="BC108" s="594">
        <v>10037800</v>
      </c>
      <c r="BD108" s="594">
        <v>8298800</v>
      </c>
      <c r="BE108" s="594">
        <v>8296934</v>
      </c>
      <c r="BF108" t="s">
        <v>2512</v>
      </c>
      <c r="BG108" s="594">
        <v>9904491</v>
      </c>
      <c r="BH108" s="594">
        <v>9031071</v>
      </c>
      <c r="BI108" s="594">
        <v>8778314</v>
      </c>
      <c r="BJ108" s="594">
        <v>9059122</v>
      </c>
      <c r="BK108" s="594">
        <v>9904491</v>
      </c>
      <c r="BL108" s="594">
        <v>9031071</v>
      </c>
      <c r="BM108" s="594">
        <v>8778314</v>
      </c>
      <c r="BN108" t="s">
        <v>2513</v>
      </c>
      <c r="BO108" t="s">
        <v>2514</v>
      </c>
      <c r="BP108">
        <v>1</v>
      </c>
      <c r="BQ108">
        <v>0</v>
      </c>
      <c r="BR108">
        <v>1</v>
      </c>
      <c r="BS108">
        <v>0</v>
      </c>
      <c r="BT108">
        <v>0</v>
      </c>
      <c r="BU108">
        <v>0</v>
      </c>
      <c r="BV108" t="s">
        <v>1612</v>
      </c>
      <c r="BW108">
        <v>0</v>
      </c>
      <c r="BX108">
        <v>1</v>
      </c>
      <c r="BY108">
        <v>0</v>
      </c>
      <c r="BZ108">
        <v>0</v>
      </c>
      <c r="CA108">
        <v>1</v>
      </c>
      <c r="CB108" t="s">
        <v>1612</v>
      </c>
      <c r="CC108">
        <v>0</v>
      </c>
      <c r="CD108">
        <v>1</v>
      </c>
      <c r="CE108">
        <v>0</v>
      </c>
      <c r="CF108">
        <v>0</v>
      </c>
      <c r="CG108">
        <v>1</v>
      </c>
      <c r="CH108" t="s">
        <v>1612</v>
      </c>
      <c r="CI108">
        <v>0</v>
      </c>
      <c r="CJ108">
        <v>0</v>
      </c>
      <c r="CK108">
        <v>0</v>
      </c>
      <c r="CL108">
        <v>1</v>
      </c>
      <c r="CM108">
        <v>1</v>
      </c>
      <c r="CN108">
        <v>42522</v>
      </c>
      <c r="CO108">
        <v>1</v>
      </c>
      <c r="CP108">
        <v>1</v>
      </c>
      <c r="CQ108">
        <v>0</v>
      </c>
      <c r="CR108">
        <v>0</v>
      </c>
      <c r="CS108">
        <v>1</v>
      </c>
      <c r="CT108" t="s">
        <v>1612</v>
      </c>
      <c r="CU108">
        <v>0</v>
      </c>
      <c r="CV108">
        <v>1</v>
      </c>
      <c r="CW108">
        <v>0</v>
      </c>
      <c r="CX108">
        <v>0</v>
      </c>
      <c r="CY108">
        <v>1</v>
      </c>
      <c r="CZ108" t="s">
        <v>1612</v>
      </c>
      <c r="DA108">
        <v>0</v>
      </c>
      <c r="DB108">
        <v>1</v>
      </c>
      <c r="DC108">
        <v>0</v>
      </c>
      <c r="DD108">
        <v>0</v>
      </c>
      <c r="DE108">
        <v>1</v>
      </c>
      <c r="DF108" t="s">
        <v>1612</v>
      </c>
      <c r="DG108">
        <v>0</v>
      </c>
      <c r="DH108">
        <v>1</v>
      </c>
      <c r="DI108">
        <v>0</v>
      </c>
      <c r="DJ108">
        <v>0</v>
      </c>
      <c r="DK108">
        <v>1</v>
      </c>
      <c r="DL108" t="s">
        <v>1612</v>
      </c>
      <c r="DM108">
        <v>0</v>
      </c>
      <c r="DN108">
        <v>1</v>
      </c>
      <c r="DO108">
        <v>0</v>
      </c>
      <c r="DP108">
        <v>0</v>
      </c>
      <c r="DQ108">
        <v>1</v>
      </c>
      <c r="DR108" t="s">
        <v>1612</v>
      </c>
      <c r="DS108">
        <v>0</v>
      </c>
    </row>
    <row r="109" spans="1:123">
      <c r="A109" t="s">
        <v>73</v>
      </c>
      <c r="B109" t="s">
        <v>72</v>
      </c>
      <c r="C109" t="s">
        <v>71</v>
      </c>
      <c r="D109" t="s">
        <v>223</v>
      </c>
      <c r="E109" s="106" t="s">
        <v>222</v>
      </c>
      <c r="F109" s="593">
        <v>-768</v>
      </c>
      <c r="G109" s="593">
        <v>-329</v>
      </c>
      <c r="H109" s="593">
        <v>-108</v>
      </c>
      <c r="I109" s="593">
        <v>-381</v>
      </c>
      <c r="J109" s="593">
        <v>-103</v>
      </c>
      <c r="K109" s="593">
        <v>-227</v>
      </c>
      <c r="L109" s="593">
        <v>-13</v>
      </c>
      <c r="M109" s="593">
        <v>-293</v>
      </c>
      <c r="N109" s="592">
        <v>0</v>
      </c>
      <c r="O109" s="592">
        <v>0</v>
      </c>
      <c r="P109" s="592">
        <v>0</v>
      </c>
      <c r="Q109" s="592">
        <v>0</v>
      </c>
      <c r="R109" s="592">
        <v>0</v>
      </c>
      <c r="S109" s="592">
        <v>0</v>
      </c>
      <c r="T109" s="592">
        <v>0</v>
      </c>
      <c r="U109" s="592">
        <v>0</v>
      </c>
      <c r="V109" s="595">
        <v>674</v>
      </c>
      <c r="W109" s="595">
        <v>755</v>
      </c>
      <c r="X109" s="595">
        <v>1289</v>
      </c>
      <c r="Y109" s="595">
        <v>1340</v>
      </c>
      <c r="Z109" s="595">
        <v>1004.9999999999999</v>
      </c>
      <c r="AA109" s="595">
        <v>740</v>
      </c>
      <c r="AB109" s="595">
        <v>803.00000000000011</v>
      </c>
      <c r="AC109" s="595">
        <v>839</v>
      </c>
      <c r="AD109" s="595">
        <v>991</v>
      </c>
      <c r="AE109" s="595">
        <v>730</v>
      </c>
      <c r="AF109" s="595">
        <v>1089</v>
      </c>
      <c r="AG109" s="595">
        <v>967</v>
      </c>
      <c r="AH109" s="595">
        <f t="shared" si="10"/>
        <v>330.99999999999989</v>
      </c>
      <c r="AI109" s="595">
        <f t="shared" si="11"/>
        <v>-15</v>
      </c>
      <c r="AJ109" s="595">
        <f t="shared" si="12"/>
        <v>-485.99999999999989</v>
      </c>
      <c r="AK109" s="595">
        <f t="shared" si="13"/>
        <v>-501</v>
      </c>
      <c r="AL109" s="595">
        <f t="shared" si="14"/>
        <v>317</v>
      </c>
      <c r="AM109" s="595">
        <f t="shared" si="15"/>
        <v>-25</v>
      </c>
      <c r="AN109" s="595">
        <f t="shared" si="16"/>
        <v>-200</v>
      </c>
      <c r="AO109" s="595">
        <f t="shared" si="17"/>
        <v>-373</v>
      </c>
      <c r="AP109" t="s">
        <v>1193</v>
      </c>
      <c r="AQ109" t="s">
        <v>1193</v>
      </c>
      <c r="AR109" t="s">
        <v>1193</v>
      </c>
      <c r="AS109" t="s">
        <v>1193</v>
      </c>
      <c r="AT109" t="s">
        <v>1193</v>
      </c>
      <c r="AU109" t="s">
        <v>1193</v>
      </c>
      <c r="AV109" t="s">
        <v>1193</v>
      </c>
      <c r="AW109" t="s">
        <v>1196</v>
      </c>
      <c r="AX109" t="s">
        <v>1193</v>
      </c>
      <c r="AY109" s="594">
        <v>0</v>
      </c>
      <c r="AZ109" s="594">
        <v>0</v>
      </c>
      <c r="BA109" s="594">
        <v>10921000</v>
      </c>
      <c r="BB109" s="594">
        <v>10921000</v>
      </c>
      <c r="BC109" s="594">
        <v>0</v>
      </c>
      <c r="BD109" s="594">
        <v>0</v>
      </c>
      <c r="BE109" s="594">
        <v>13842000</v>
      </c>
      <c r="BF109">
        <v>0</v>
      </c>
      <c r="BG109" s="594">
        <v>3773426</v>
      </c>
      <c r="BH109" s="594">
        <v>4588209</v>
      </c>
      <c r="BI109" s="594">
        <v>5480364</v>
      </c>
      <c r="BJ109" s="594">
        <v>8000307</v>
      </c>
      <c r="BK109" s="594">
        <v>3773426</v>
      </c>
      <c r="BL109" s="594">
        <v>4588209</v>
      </c>
      <c r="BM109" s="594">
        <v>5480364</v>
      </c>
      <c r="BN109">
        <v>0</v>
      </c>
      <c r="BO109" t="s">
        <v>2527</v>
      </c>
      <c r="BP109">
        <v>1</v>
      </c>
      <c r="BQ109">
        <v>0</v>
      </c>
      <c r="BR109">
        <v>1</v>
      </c>
      <c r="BS109">
        <v>0</v>
      </c>
      <c r="BT109">
        <v>0</v>
      </c>
      <c r="BU109">
        <v>0</v>
      </c>
      <c r="BV109" t="s">
        <v>1612</v>
      </c>
      <c r="BW109">
        <v>0</v>
      </c>
      <c r="BX109">
        <v>1</v>
      </c>
      <c r="BY109">
        <v>0</v>
      </c>
      <c r="BZ109">
        <v>0</v>
      </c>
      <c r="CA109">
        <v>1</v>
      </c>
      <c r="CB109" t="s">
        <v>1612</v>
      </c>
      <c r="CC109">
        <v>0</v>
      </c>
      <c r="CD109">
        <v>1</v>
      </c>
      <c r="CE109">
        <v>0</v>
      </c>
      <c r="CF109">
        <v>0</v>
      </c>
      <c r="CG109">
        <v>1</v>
      </c>
      <c r="CH109" t="s">
        <v>1612</v>
      </c>
      <c r="CI109">
        <v>0</v>
      </c>
      <c r="CJ109">
        <v>1</v>
      </c>
      <c r="CK109">
        <v>0</v>
      </c>
      <c r="CL109">
        <v>0</v>
      </c>
      <c r="CM109">
        <v>1</v>
      </c>
      <c r="CN109" t="s">
        <v>1612</v>
      </c>
      <c r="CO109">
        <v>0</v>
      </c>
      <c r="CP109">
        <v>1</v>
      </c>
      <c r="CQ109">
        <v>0</v>
      </c>
      <c r="CR109">
        <v>0</v>
      </c>
      <c r="CS109">
        <v>1</v>
      </c>
      <c r="CT109" t="s">
        <v>1612</v>
      </c>
      <c r="CU109">
        <v>0</v>
      </c>
      <c r="CV109">
        <v>1</v>
      </c>
      <c r="CW109">
        <v>0</v>
      </c>
      <c r="CX109">
        <v>0</v>
      </c>
      <c r="CY109">
        <v>1</v>
      </c>
      <c r="CZ109" t="s">
        <v>1612</v>
      </c>
      <c r="DA109">
        <v>0</v>
      </c>
      <c r="DB109">
        <v>1</v>
      </c>
      <c r="DC109">
        <v>0</v>
      </c>
      <c r="DD109">
        <v>0</v>
      </c>
      <c r="DE109">
        <v>1</v>
      </c>
      <c r="DF109" t="s">
        <v>1612</v>
      </c>
      <c r="DG109">
        <v>0</v>
      </c>
      <c r="DH109">
        <v>0</v>
      </c>
      <c r="DI109">
        <v>0</v>
      </c>
      <c r="DJ109">
        <v>1</v>
      </c>
      <c r="DK109">
        <v>1</v>
      </c>
      <c r="DL109">
        <v>42643</v>
      </c>
      <c r="DM109">
        <v>1</v>
      </c>
      <c r="DN109">
        <v>1</v>
      </c>
      <c r="DO109">
        <v>0</v>
      </c>
      <c r="DP109">
        <v>0</v>
      </c>
      <c r="DQ109">
        <v>1</v>
      </c>
      <c r="DR109" t="s">
        <v>1612</v>
      </c>
      <c r="DS109">
        <v>0</v>
      </c>
    </row>
    <row r="110" spans="1:123">
      <c r="A110" t="s">
        <v>49</v>
      </c>
      <c r="B110" t="s">
        <v>159</v>
      </c>
      <c r="C110" t="s">
        <v>158</v>
      </c>
      <c r="D110" t="s">
        <v>221</v>
      </c>
      <c r="E110" s="106" t="s">
        <v>220</v>
      </c>
      <c r="F110" s="593">
        <v>649</v>
      </c>
      <c r="G110" s="593">
        <v>-11</v>
      </c>
      <c r="H110" s="593">
        <v>-1155</v>
      </c>
      <c r="I110" s="593">
        <v>-284</v>
      </c>
      <c r="J110" s="593">
        <v>5</v>
      </c>
      <c r="K110" s="593">
        <v>-639</v>
      </c>
      <c r="L110" s="593">
        <v>-1773</v>
      </c>
      <c r="M110" s="593">
        <v>-929</v>
      </c>
      <c r="N110" s="592">
        <v>959560</v>
      </c>
      <c r="O110" s="592">
        <v>935720.00000000023</v>
      </c>
      <c r="P110" s="592">
        <v>920819.99999999977</v>
      </c>
      <c r="Q110" s="592">
        <v>961050</v>
      </c>
      <c r="R110" s="592">
        <v>959560</v>
      </c>
      <c r="S110" s="592">
        <v>0</v>
      </c>
      <c r="T110" s="592">
        <v>0</v>
      </c>
      <c r="U110" s="592">
        <v>0</v>
      </c>
      <c r="V110" s="595">
        <v>6850</v>
      </c>
      <c r="W110" s="595">
        <v>6910</v>
      </c>
      <c r="X110" s="595">
        <v>8094</v>
      </c>
      <c r="Y110" s="595">
        <v>9386</v>
      </c>
      <c r="Z110" s="595">
        <v>3888</v>
      </c>
      <c r="AA110" s="595">
        <v>3837</v>
      </c>
      <c r="AB110" s="595">
        <v>3786.9999999999995</v>
      </c>
      <c r="AC110" s="595">
        <v>3737</v>
      </c>
      <c r="AD110" s="595">
        <v>4310</v>
      </c>
      <c r="AE110" s="595">
        <v>4394</v>
      </c>
      <c r="AF110" s="595">
        <v>5705</v>
      </c>
      <c r="AG110" s="595">
        <v>6779</v>
      </c>
      <c r="AH110" s="595">
        <f t="shared" si="10"/>
        <v>-2962</v>
      </c>
      <c r="AI110" s="595">
        <f t="shared" si="11"/>
        <v>-3073</v>
      </c>
      <c r="AJ110" s="595">
        <f t="shared" si="12"/>
        <v>-4307</v>
      </c>
      <c r="AK110" s="595">
        <f t="shared" si="13"/>
        <v>-5649</v>
      </c>
      <c r="AL110" s="595">
        <f t="shared" si="14"/>
        <v>-2540</v>
      </c>
      <c r="AM110" s="595">
        <f t="shared" si="15"/>
        <v>-2516</v>
      </c>
      <c r="AN110" s="595">
        <f t="shared" si="16"/>
        <v>-2389</v>
      </c>
      <c r="AO110" s="595">
        <f t="shared" si="17"/>
        <v>-2607</v>
      </c>
      <c r="AP110" t="s">
        <v>1193</v>
      </c>
      <c r="AQ110" t="s">
        <v>1193</v>
      </c>
      <c r="AR110" t="s">
        <v>1193</v>
      </c>
      <c r="AS110" t="s">
        <v>1196</v>
      </c>
      <c r="AT110" t="s">
        <v>1193</v>
      </c>
      <c r="AU110" t="s">
        <v>1193</v>
      </c>
      <c r="AV110" t="s">
        <v>1193</v>
      </c>
      <c r="AW110" t="s">
        <v>1193</v>
      </c>
      <c r="AX110" t="s">
        <v>1193</v>
      </c>
      <c r="AY110" s="594">
        <v>52999750</v>
      </c>
      <c r="AZ110" s="594">
        <v>48099750</v>
      </c>
      <c r="BA110" s="594">
        <v>48099750</v>
      </c>
      <c r="BB110" s="594">
        <v>48099750</v>
      </c>
      <c r="BC110" s="594">
        <v>52999750</v>
      </c>
      <c r="BD110" s="594">
        <v>48099750</v>
      </c>
      <c r="BE110" s="594">
        <v>48099750</v>
      </c>
      <c r="BF110">
        <v>0</v>
      </c>
      <c r="BG110" s="594">
        <v>51070750</v>
      </c>
      <c r="BH110" s="594">
        <v>48099750</v>
      </c>
      <c r="BI110" s="594">
        <v>48099750</v>
      </c>
      <c r="BJ110" s="594">
        <v>50028750</v>
      </c>
      <c r="BK110" s="594">
        <v>51070750</v>
      </c>
      <c r="BL110" s="594">
        <v>48099750</v>
      </c>
      <c r="BM110" s="594">
        <v>48099750</v>
      </c>
      <c r="BN110">
        <v>0</v>
      </c>
      <c r="BO110" t="s">
        <v>2539</v>
      </c>
      <c r="BP110">
        <v>1</v>
      </c>
      <c r="BQ110">
        <v>0</v>
      </c>
      <c r="BR110">
        <v>1</v>
      </c>
      <c r="BS110">
        <v>0</v>
      </c>
      <c r="BT110">
        <v>0</v>
      </c>
      <c r="BU110">
        <v>0</v>
      </c>
      <c r="BV110" t="s">
        <v>1612</v>
      </c>
      <c r="BW110">
        <v>0</v>
      </c>
      <c r="BX110">
        <v>1</v>
      </c>
      <c r="BY110">
        <v>0</v>
      </c>
      <c r="BZ110">
        <v>0</v>
      </c>
      <c r="CA110">
        <v>1</v>
      </c>
      <c r="CB110" t="s">
        <v>1612</v>
      </c>
      <c r="CC110">
        <v>0</v>
      </c>
      <c r="CD110">
        <v>1</v>
      </c>
      <c r="CE110">
        <v>0</v>
      </c>
      <c r="CF110">
        <v>0</v>
      </c>
      <c r="CG110">
        <v>1</v>
      </c>
      <c r="CH110" t="s">
        <v>1612</v>
      </c>
      <c r="CI110">
        <v>0</v>
      </c>
      <c r="CJ110">
        <v>0</v>
      </c>
      <c r="CK110">
        <v>0</v>
      </c>
      <c r="CL110">
        <v>1</v>
      </c>
      <c r="CM110">
        <v>1</v>
      </c>
      <c r="CN110">
        <v>42643</v>
      </c>
      <c r="CO110">
        <v>1</v>
      </c>
      <c r="CP110">
        <v>1</v>
      </c>
      <c r="CQ110">
        <v>0</v>
      </c>
      <c r="CR110">
        <v>0</v>
      </c>
      <c r="CS110">
        <v>1</v>
      </c>
      <c r="CT110" t="s">
        <v>1612</v>
      </c>
      <c r="CU110">
        <v>0</v>
      </c>
      <c r="CV110">
        <v>1</v>
      </c>
      <c r="CW110">
        <v>0</v>
      </c>
      <c r="CX110">
        <v>0</v>
      </c>
      <c r="CY110">
        <v>1</v>
      </c>
      <c r="CZ110" t="s">
        <v>1612</v>
      </c>
      <c r="DA110">
        <v>0</v>
      </c>
      <c r="DB110">
        <v>1</v>
      </c>
      <c r="DC110">
        <v>0</v>
      </c>
      <c r="DD110">
        <v>0</v>
      </c>
      <c r="DE110">
        <v>1</v>
      </c>
      <c r="DF110" t="s">
        <v>1612</v>
      </c>
      <c r="DG110">
        <v>0</v>
      </c>
      <c r="DH110">
        <v>1</v>
      </c>
      <c r="DI110">
        <v>0</v>
      </c>
      <c r="DJ110">
        <v>0</v>
      </c>
      <c r="DK110">
        <v>1</v>
      </c>
      <c r="DL110" t="s">
        <v>1612</v>
      </c>
      <c r="DM110">
        <v>0</v>
      </c>
      <c r="DN110">
        <v>1</v>
      </c>
      <c r="DO110">
        <v>0</v>
      </c>
      <c r="DP110">
        <v>0</v>
      </c>
      <c r="DQ110">
        <v>1</v>
      </c>
      <c r="DR110" t="s">
        <v>1612</v>
      </c>
      <c r="DS110">
        <v>0</v>
      </c>
    </row>
    <row r="111" spans="1:123">
      <c r="A111" t="s">
        <v>44</v>
      </c>
      <c r="B111" t="s">
        <v>60</v>
      </c>
      <c r="C111" t="s">
        <v>59</v>
      </c>
      <c r="D111" t="s">
        <v>219</v>
      </c>
      <c r="E111" s="106" t="s">
        <v>218</v>
      </c>
      <c r="F111" s="593">
        <v>-468</v>
      </c>
      <c r="G111" s="593">
        <v>-222</v>
      </c>
      <c r="H111" s="593">
        <v>-151</v>
      </c>
      <c r="I111" s="593">
        <v>-190.96598853268915</v>
      </c>
      <c r="J111" s="593">
        <v>441</v>
      </c>
      <c r="K111" s="593">
        <v>604</v>
      </c>
      <c r="L111" s="593">
        <v>683</v>
      </c>
      <c r="M111" s="593">
        <v>643.03401146731085</v>
      </c>
      <c r="N111" s="592">
        <v>0</v>
      </c>
      <c r="O111" s="592">
        <v>0</v>
      </c>
      <c r="P111" s="592">
        <v>0</v>
      </c>
      <c r="Q111" s="592">
        <v>0</v>
      </c>
      <c r="R111" s="592">
        <v>0</v>
      </c>
      <c r="S111" s="592">
        <v>0</v>
      </c>
      <c r="T111" s="592">
        <v>0</v>
      </c>
      <c r="U111" s="592">
        <v>0</v>
      </c>
      <c r="V111" s="595">
        <v>2759</v>
      </c>
      <c r="W111" s="595">
        <v>2489</v>
      </c>
      <c r="X111" s="595">
        <v>2839</v>
      </c>
      <c r="Y111" s="595">
        <v>4015</v>
      </c>
      <c r="Z111" s="595">
        <v>2511</v>
      </c>
      <c r="AA111" s="595">
        <v>2501</v>
      </c>
      <c r="AB111" s="595">
        <v>2492</v>
      </c>
      <c r="AC111" s="595">
        <v>2482</v>
      </c>
      <c r="AD111" s="595">
        <v>2550</v>
      </c>
      <c r="AE111" s="595">
        <v>2884</v>
      </c>
      <c r="AF111" s="595">
        <v>2665</v>
      </c>
      <c r="AG111" s="595">
        <v>2762</v>
      </c>
      <c r="AH111" s="595">
        <f t="shared" si="10"/>
        <v>-248</v>
      </c>
      <c r="AI111" s="595">
        <f t="shared" si="11"/>
        <v>12</v>
      </c>
      <c r="AJ111" s="595">
        <f t="shared" si="12"/>
        <v>-347</v>
      </c>
      <c r="AK111" s="595">
        <f t="shared" si="13"/>
        <v>-1533</v>
      </c>
      <c r="AL111" s="595">
        <f t="shared" si="14"/>
        <v>-209</v>
      </c>
      <c r="AM111" s="595">
        <f t="shared" si="15"/>
        <v>395</v>
      </c>
      <c r="AN111" s="595">
        <f t="shared" si="16"/>
        <v>-174</v>
      </c>
      <c r="AO111" s="595">
        <f t="shared" si="17"/>
        <v>-1253</v>
      </c>
      <c r="AP111" t="s">
        <v>1193</v>
      </c>
      <c r="AQ111" t="s">
        <v>1193</v>
      </c>
      <c r="AR111" t="s">
        <v>1193</v>
      </c>
      <c r="AS111" t="s">
        <v>1193</v>
      </c>
      <c r="AT111" t="s">
        <v>1193</v>
      </c>
      <c r="AU111" t="s">
        <v>1193</v>
      </c>
      <c r="AV111" t="s">
        <v>1193</v>
      </c>
      <c r="AW111" t="s">
        <v>1193</v>
      </c>
      <c r="AX111" t="s">
        <v>1193</v>
      </c>
      <c r="AY111" s="594">
        <v>13919241</v>
      </c>
      <c r="AZ111" s="594">
        <v>13919241</v>
      </c>
      <c r="BA111" s="594">
        <v>18131937</v>
      </c>
      <c r="BB111" s="594">
        <v>18131937</v>
      </c>
      <c r="BC111" s="594">
        <v>13919241</v>
      </c>
      <c r="BD111" s="594">
        <v>13919241</v>
      </c>
      <c r="BE111" s="594">
        <v>18131937</v>
      </c>
      <c r="BF111" t="s">
        <v>2550</v>
      </c>
      <c r="BG111" s="594">
        <v>13919241</v>
      </c>
      <c r="BH111" s="594">
        <v>13919241</v>
      </c>
      <c r="BI111" s="594">
        <v>18131937</v>
      </c>
      <c r="BJ111" s="594">
        <v>18131937</v>
      </c>
      <c r="BK111" s="594">
        <v>13919240</v>
      </c>
      <c r="BL111" s="594">
        <v>13919241</v>
      </c>
      <c r="BM111" s="594">
        <v>18161937</v>
      </c>
      <c r="BN111" t="s">
        <v>2551</v>
      </c>
      <c r="BO111" t="s">
        <v>2552</v>
      </c>
      <c r="BP111">
        <v>1</v>
      </c>
      <c r="BQ111">
        <v>0</v>
      </c>
      <c r="BR111">
        <v>1</v>
      </c>
      <c r="BS111">
        <v>0</v>
      </c>
      <c r="BT111">
        <v>0</v>
      </c>
      <c r="BU111">
        <v>0</v>
      </c>
      <c r="BV111" t="s">
        <v>1612</v>
      </c>
      <c r="BW111">
        <v>0</v>
      </c>
      <c r="BX111">
        <v>1</v>
      </c>
      <c r="BY111">
        <v>0</v>
      </c>
      <c r="BZ111">
        <v>0</v>
      </c>
      <c r="CA111">
        <v>1</v>
      </c>
      <c r="CB111" t="s">
        <v>1612</v>
      </c>
      <c r="CC111">
        <v>0</v>
      </c>
      <c r="CD111">
        <v>1</v>
      </c>
      <c r="CE111">
        <v>0</v>
      </c>
      <c r="CF111">
        <v>0</v>
      </c>
      <c r="CG111">
        <v>1</v>
      </c>
      <c r="CH111" t="s">
        <v>1612</v>
      </c>
      <c r="CI111">
        <v>0</v>
      </c>
      <c r="CJ111">
        <v>1</v>
      </c>
      <c r="CK111">
        <v>0</v>
      </c>
      <c r="CL111">
        <v>0</v>
      </c>
      <c r="CM111">
        <v>1</v>
      </c>
      <c r="CN111" t="s">
        <v>1612</v>
      </c>
      <c r="CO111">
        <v>0</v>
      </c>
      <c r="CP111">
        <v>1</v>
      </c>
      <c r="CQ111">
        <v>0</v>
      </c>
      <c r="CR111">
        <v>0</v>
      </c>
      <c r="CS111">
        <v>1</v>
      </c>
      <c r="CT111" t="s">
        <v>1612</v>
      </c>
      <c r="CU111">
        <v>0</v>
      </c>
      <c r="CV111">
        <v>1</v>
      </c>
      <c r="CW111">
        <v>0</v>
      </c>
      <c r="CX111">
        <v>0</v>
      </c>
      <c r="CY111">
        <v>1</v>
      </c>
      <c r="CZ111" t="s">
        <v>1612</v>
      </c>
      <c r="DA111">
        <v>0</v>
      </c>
      <c r="DB111">
        <v>1</v>
      </c>
      <c r="DC111">
        <v>0</v>
      </c>
      <c r="DD111">
        <v>0</v>
      </c>
      <c r="DE111">
        <v>1</v>
      </c>
      <c r="DF111" t="s">
        <v>1612</v>
      </c>
      <c r="DG111">
        <v>0</v>
      </c>
      <c r="DH111">
        <v>1</v>
      </c>
      <c r="DI111">
        <v>0</v>
      </c>
      <c r="DJ111">
        <v>0</v>
      </c>
      <c r="DK111">
        <v>1</v>
      </c>
      <c r="DL111" t="s">
        <v>1612</v>
      </c>
      <c r="DM111">
        <v>0</v>
      </c>
      <c r="DN111">
        <v>1</v>
      </c>
      <c r="DO111">
        <v>0</v>
      </c>
      <c r="DP111">
        <v>0</v>
      </c>
      <c r="DQ111">
        <v>1</v>
      </c>
      <c r="DR111" t="s">
        <v>1612</v>
      </c>
      <c r="DS111">
        <v>0</v>
      </c>
    </row>
    <row r="112" spans="1:123">
      <c r="A112" t="s">
        <v>49</v>
      </c>
      <c r="B112" t="s">
        <v>101</v>
      </c>
      <c r="C112" t="s">
        <v>158</v>
      </c>
      <c r="D112" t="s">
        <v>217</v>
      </c>
      <c r="E112" s="106" t="s">
        <v>216</v>
      </c>
      <c r="F112" s="593">
        <v>-1</v>
      </c>
      <c r="G112" s="593">
        <v>-100</v>
      </c>
      <c r="H112" s="593">
        <v>4</v>
      </c>
      <c r="I112" s="593">
        <v>-179</v>
      </c>
      <c r="J112" s="593">
        <v>-129</v>
      </c>
      <c r="K112" s="593">
        <v>-310</v>
      </c>
      <c r="L112" s="593">
        <v>-252</v>
      </c>
      <c r="M112" s="593">
        <v>-450</v>
      </c>
      <c r="N112" s="592">
        <v>66432</v>
      </c>
      <c r="O112" s="592">
        <v>108990</v>
      </c>
      <c r="P112" s="592">
        <v>132864</v>
      </c>
      <c r="Q112" s="592">
        <v>140649</v>
      </c>
      <c r="R112" s="592">
        <v>0</v>
      </c>
      <c r="S112" s="592">
        <v>0</v>
      </c>
      <c r="T112" s="592">
        <v>0</v>
      </c>
      <c r="U112" s="592">
        <v>0</v>
      </c>
      <c r="V112" s="595">
        <v>985</v>
      </c>
      <c r="W112" s="595">
        <v>511</v>
      </c>
      <c r="X112" s="595">
        <v>655</v>
      </c>
      <c r="Y112" s="595">
        <v>989</v>
      </c>
      <c r="Z112" s="595">
        <v>1306</v>
      </c>
      <c r="AA112" s="595">
        <v>1299</v>
      </c>
      <c r="AB112" s="595">
        <v>1292</v>
      </c>
      <c r="AC112" s="595">
        <v>1285</v>
      </c>
      <c r="AD112" s="595">
        <v>1370</v>
      </c>
      <c r="AE112" s="595">
        <v>1734</v>
      </c>
      <c r="AF112" s="595">
        <v>1427</v>
      </c>
      <c r="AG112" s="595">
        <v>1627</v>
      </c>
      <c r="AH112" s="595">
        <f t="shared" si="10"/>
        <v>321</v>
      </c>
      <c r="AI112" s="595">
        <f t="shared" si="11"/>
        <v>788</v>
      </c>
      <c r="AJ112" s="595">
        <f t="shared" si="12"/>
        <v>637</v>
      </c>
      <c r="AK112" s="595">
        <f t="shared" si="13"/>
        <v>296</v>
      </c>
      <c r="AL112" s="595">
        <f t="shared" si="14"/>
        <v>385</v>
      </c>
      <c r="AM112" s="595">
        <f t="shared" si="15"/>
        <v>1223</v>
      </c>
      <c r="AN112" s="595">
        <f t="shared" si="16"/>
        <v>772</v>
      </c>
      <c r="AO112" s="595">
        <f t="shared" si="17"/>
        <v>638</v>
      </c>
      <c r="AP112" t="s">
        <v>1193</v>
      </c>
      <c r="AQ112" t="s">
        <v>1193</v>
      </c>
      <c r="AR112" t="s">
        <v>1193</v>
      </c>
      <c r="AS112" t="s">
        <v>1193</v>
      </c>
      <c r="AT112" t="s">
        <v>1193</v>
      </c>
      <c r="AU112" t="s">
        <v>1193</v>
      </c>
      <c r="AV112" t="s">
        <v>1193</v>
      </c>
      <c r="AW112" t="s">
        <v>1193</v>
      </c>
      <c r="AX112" t="s">
        <v>1193</v>
      </c>
      <c r="AY112" s="594">
        <v>3255250</v>
      </c>
      <c r="AZ112" s="594">
        <v>3255250</v>
      </c>
      <c r="BA112" s="594">
        <v>3255250</v>
      </c>
      <c r="BB112" s="594">
        <v>3255250</v>
      </c>
      <c r="BC112" s="594">
        <v>3255250</v>
      </c>
      <c r="BD112" s="594">
        <v>3255250</v>
      </c>
      <c r="BE112" s="594">
        <v>3255250</v>
      </c>
      <c r="BF112">
        <v>0</v>
      </c>
      <c r="BG112" s="594">
        <v>3255250</v>
      </c>
      <c r="BH112" s="594">
        <v>3255250</v>
      </c>
      <c r="BI112" s="594">
        <v>3255250</v>
      </c>
      <c r="BJ112" s="594">
        <v>3255250</v>
      </c>
      <c r="BK112" s="594">
        <v>3464733</v>
      </c>
      <c r="BL112" s="594">
        <v>3501550</v>
      </c>
      <c r="BM112" s="594">
        <v>2916813</v>
      </c>
      <c r="BN112">
        <v>0</v>
      </c>
      <c r="BO112" t="s">
        <v>2562</v>
      </c>
      <c r="BP112">
        <v>1</v>
      </c>
      <c r="BQ112">
        <v>0</v>
      </c>
      <c r="BR112">
        <v>1</v>
      </c>
      <c r="BS112">
        <v>0</v>
      </c>
      <c r="BT112">
        <v>0</v>
      </c>
      <c r="BU112">
        <v>0</v>
      </c>
      <c r="BV112" t="s">
        <v>1612</v>
      </c>
      <c r="BW112">
        <v>0</v>
      </c>
      <c r="BX112">
        <v>1</v>
      </c>
      <c r="BY112">
        <v>0</v>
      </c>
      <c r="BZ112">
        <v>0</v>
      </c>
      <c r="CA112">
        <v>1</v>
      </c>
      <c r="CB112" t="s">
        <v>1612</v>
      </c>
      <c r="CC112">
        <v>0</v>
      </c>
      <c r="CD112">
        <v>1</v>
      </c>
      <c r="CE112">
        <v>0</v>
      </c>
      <c r="CF112">
        <v>0</v>
      </c>
      <c r="CG112">
        <v>1</v>
      </c>
      <c r="CH112" t="s">
        <v>1612</v>
      </c>
      <c r="CI112">
        <v>0</v>
      </c>
      <c r="CJ112">
        <v>1</v>
      </c>
      <c r="CK112">
        <v>0</v>
      </c>
      <c r="CL112">
        <v>0</v>
      </c>
      <c r="CM112">
        <v>1</v>
      </c>
      <c r="CN112" t="s">
        <v>1612</v>
      </c>
      <c r="CO112">
        <v>0</v>
      </c>
      <c r="CP112">
        <v>1</v>
      </c>
      <c r="CQ112">
        <v>0</v>
      </c>
      <c r="CR112">
        <v>0</v>
      </c>
      <c r="CS112">
        <v>1</v>
      </c>
      <c r="CT112" t="s">
        <v>1612</v>
      </c>
      <c r="CU112">
        <v>0</v>
      </c>
      <c r="CV112">
        <v>1</v>
      </c>
      <c r="CW112">
        <v>0</v>
      </c>
      <c r="CX112">
        <v>0</v>
      </c>
      <c r="CY112">
        <v>1</v>
      </c>
      <c r="CZ112" t="s">
        <v>1612</v>
      </c>
      <c r="DA112">
        <v>0</v>
      </c>
      <c r="DB112">
        <v>1</v>
      </c>
      <c r="DC112">
        <v>0</v>
      </c>
      <c r="DD112">
        <v>0</v>
      </c>
      <c r="DE112">
        <v>1</v>
      </c>
      <c r="DF112" t="s">
        <v>1612</v>
      </c>
      <c r="DG112">
        <v>0</v>
      </c>
      <c r="DH112">
        <v>1</v>
      </c>
      <c r="DI112">
        <v>0</v>
      </c>
      <c r="DJ112">
        <v>0</v>
      </c>
      <c r="DK112">
        <v>1</v>
      </c>
      <c r="DL112" t="s">
        <v>1612</v>
      </c>
      <c r="DM112">
        <v>0</v>
      </c>
      <c r="DN112">
        <v>1</v>
      </c>
      <c r="DO112">
        <v>0</v>
      </c>
      <c r="DP112">
        <v>0</v>
      </c>
      <c r="DQ112">
        <v>1</v>
      </c>
      <c r="DR112" t="s">
        <v>1612</v>
      </c>
      <c r="DS112">
        <v>0</v>
      </c>
    </row>
    <row r="113" spans="1:123">
      <c r="A113" t="s">
        <v>44</v>
      </c>
      <c r="B113" t="s">
        <v>60</v>
      </c>
      <c r="C113" t="s">
        <v>68</v>
      </c>
      <c r="D113" t="s">
        <v>215</v>
      </c>
      <c r="E113" s="106" t="s">
        <v>214</v>
      </c>
      <c r="F113" s="593">
        <v>-261</v>
      </c>
      <c r="G113" s="593">
        <v>212</v>
      </c>
      <c r="H113" s="593">
        <v>30</v>
      </c>
      <c r="I113" s="593">
        <v>-153</v>
      </c>
      <c r="J113" s="593">
        <v>-751</v>
      </c>
      <c r="K113" s="593">
        <v>-349</v>
      </c>
      <c r="L113" s="593">
        <v>-518</v>
      </c>
      <c r="M113" s="593">
        <v>-733</v>
      </c>
      <c r="N113" s="592">
        <v>730100</v>
      </c>
      <c r="O113" s="592">
        <v>835890</v>
      </c>
      <c r="P113" s="592">
        <v>816520</v>
      </c>
      <c r="Q113" s="592">
        <v>864200</v>
      </c>
      <c r="R113" s="592">
        <v>710005.504587156</v>
      </c>
      <c r="S113" s="592">
        <v>829660</v>
      </c>
      <c r="T113" s="592">
        <v>787000</v>
      </c>
      <c r="U113" s="592">
        <v>832334.495412844</v>
      </c>
      <c r="V113" s="595">
        <v>4248</v>
      </c>
      <c r="W113" s="595">
        <v>3829</v>
      </c>
      <c r="X113" s="595">
        <v>3741</v>
      </c>
      <c r="Y113" s="595">
        <v>4278</v>
      </c>
      <c r="Z113" s="595">
        <v>2391.8702952669128</v>
      </c>
      <c r="AA113" s="595">
        <v>2719.4321454175583</v>
      </c>
      <c r="AB113" s="595">
        <v>2838.28666951687</v>
      </c>
      <c r="AC113" s="595">
        <v>2069.287740087997</v>
      </c>
      <c r="AD113" s="595">
        <v>2375</v>
      </c>
      <c r="AE113" s="595">
        <v>3263</v>
      </c>
      <c r="AF113" s="595">
        <v>3710</v>
      </c>
      <c r="AG113" s="595">
        <v>3246</v>
      </c>
      <c r="AH113" s="595">
        <f t="shared" si="10"/>
        <v>-1856.1297047330872</v>
      </c>
      <c r="AI113" s="595">
        <f t="shared" si="11"/>
        <v>-1109.5678545824417</v>
      </c>
      <c r="AJ113" s="595">
        <f t="shared" si="12"/>
        <v>-902.71333048312999</v>
      </c>
      <c r="AK113" s="595">
        <f t="shared" si="13"/>
        <v>-2208.712259912003</v>
      </c>
      <c r="AL113" s="595">
        <f t="shared" si="14"/>
        <v>-1873</v>
      </c>
      <c r="AM113" s="595">
        <f t="shared" si="15"/>
        <v>-566</v>
      </c>
      <c r="AN113" s="595">
        <f t="shared" si="16"/>
        <v>-31</v>
      </c>
      <c r="AO113" s="595">
        <f t="shared" si="17"/>
        <v>-1032</v>
      </c>
      <c r="AP113" t="s">
        <v>1193</v>
      </c>
      <c r="AQ113" t="s">
        <v>1193</v>
      </c>
      <c r="AR113" t="s">
        <v>1193</v>
      </c>
      <c r="AS113" t="s">
        <v>1193</v>
      </c>
      <c r="AT113" t="s">
        <v>1193</v>
      </c>
      <c r="AU113" t="s">
        <v>1193</v>
      </c>
      <c r="AV113" t="s">
        <v>1193</v>
      </c>
      <c r="AW113" t="s">
        <v>1196</v>
      </c>
      <c r="AX113" t="s">
        <v>1196</v>
      </c>
      <c r="AY113" s="594">
        <v>10965250</v>
      </c>
      <c r="AZ113" s="594">
        <v>10965250</v>
      </c>
      <c r="BA113" s="594">
        <v>10965250</v>
      </c>
      <c r="BB113" s="594">
        <v>10965250</v>
      </c>
      <c r="BC113" s="594">
        <v>10965250</v>
      </c>
      <c r="BD113" s="594">
        <v>10965250</v>
      </c>
      <c r="BE113" s="594">
        <v>10965250</v>
      </c>
      <c r="BF113" t="s">
        <v>2573</v>
      </c>
      <c r="BG113" s="594">
        <v>10192329</v>
      </c>
      <c r="BH113" s="594">
        <v>10773675</v>
      </c>
      <c r="BI113" s="594">
        <v>11148360</v>
      </c>
      <c r="BJ113" s="594">
        <v>11746726</v>
      </c>
      <c r="BK113" s="594">
        <v>10192329</v>
      </c>
      <c r="BL113" s="594">
        <v>10773675</v>
      </c>
      <c r="BM113" s="594">
        <v>11108360.311988872</v>
      </c>
      <c r="BN113" t="s">
        <v>2573</v>
      </c>
      <c r="BO113" t="s">
        <v>2574</v>
      </c>
      <c r="BP113">
        <v>1</v>
      </c>
      <c r="BQ113">
        <v>0</v>
      </c>
      <c r="BR113">
        <v>1</v>
      </c>
      <c r="BS113">
        <v>0</v>
      </c>
      <c r="BT113">
        <v>0</v>
      </c>
      <c r="BU113">
        <v>0</v>
      </c>
      <c r="BV113" t="s">
        <v>1612</v>
      </c>
      <c r="BW113">
        <v>0</v>
      </c>
      <c r="BX113">
        <v>1</v>
      </c>
      <c r="BY113">
        <v>0</v>
      </c>
      <c r="BZ113">
        <v>0</v>
      </c>
      <c r="CA113">
        <v>1</v>
      </c>
      <c r="CB113" t="s">
        <v>1612</v>
      </c>
      <c r="CC113">
        <v>0</v>
      </c>
      <c r="CD113">
        <v>1</v>
      </c>
      <c r="CE113">
        <v>0</v>
      </c>
      <c r="CF113">
        <v>0</v>
      </c>
      <c r="CG113">
        <v>1</v>
      </c>
      <c r="CH113" t="s">
        <v>1612</v>
      </c>
      <c r="CI113">
        <v>0</v>
      </c>
      <c r="CJ113">
        <v>1</v>
      </c>
      <c r="CK113">
        <v>0</v>
      </c>
      <c r="CL113">
        <v>0</v>
      </c>
      <c r="CM113">
        <v>1</v>
      </c>
      <c r="CN113" t="s">
        <v>1612</v>
      </c>
      <c r="CO113">
        <v>0</v>
      </c>
      <c r="CP113">
        <v>1</v>
      </c>
      <c r="CQ113">
        <v>0</v>
      </c>
      <c r="CR113">
        <v>0</v>
      </c>
      <c r="CS113">
        <v>1</v>
      </c>
      <c r="CT113" t="s">
        <v>1612</v>
      </c>
      <c r="CU113">
        <v>0</v>
      </c>
      <c r="CV113">
        <v>1</v>
      </c>
      <c r="CW113">
        <v>0</v>
      </c>
      <c r="CX113">
        <v>0</v>
      </c>
      <c r="CY113">
        <v>1</v>
      </c>
      <c r="CZ113" t="s">
        <v>1612</v>
      </c>
      <c r="DA113">
        <v>0</v>
      </c>
      <c r="DB113">
        <v>1</v>
      </c>
      <c r="DC113">
        <v>0</v>
      </c>
      <c r="DD113">
        <v>0</v>
      </c>
      <c r="DE113">
        <v>1</v>
      </c>
      <c r="DF113" t="s">
        <v>1612</v>
      </c>
      <c r="DG113">
        <v>0</v>
      </c>
      <c r="DH113">
        <v>0</v>
      </c>
      <c r="DI113">
        <v>0</v>
      </c>
      <c r="DJ113">
        <v>1</v>
      </c>
      <c r="DK113">
        <v>1</v>
      </c>
      <c r="DL113">
        <v>42460</v>
      </c>
      <c r="DM113">
        <v>1</v>
      </c>
      <c r="DN113">
        <v>0</v>
      </c>
      <c r="DO113">
        <v>0</v>
      </c>
      <c r="DP113">
        <v>1</v>
      </c>
      <c r="DQ113">
        <v>1</v>
      </c>
      <c r="DR113">
        <v>42460</v>
      </c>
      <c r="DS113">
        <v>1</v>
      </c>
    </row>
    <row r="114" spans="1:123">
      <c r="A114" t="s">
        <v>56</v>
      </c>
      <c r="B114" t="s">
        <v>55</v>
      </c>
      <c r="C114" t="s">
        <v>76</v>
      </c>
      <c r="D114" t="s">
        <v>213</v>
      </c>
      <c r="E114" s="106" t="s">
        <v>212</v>
      </c>
      <c r="F114" s="593">
        <v>-5</v>
      </c>
      <c r="G114" s="593">
        <v>-720</v>
      </c>
      <c r="H114" s="593">
        <v>-1169</v>
      </c>
      <c r="I114" s="593">
        <v>-1187</v>
      </c>
      <c r="J114" s="593">
        <v>-55</v>
      </c>
      <c r="K114" s="593">
        <v>-767</v>
      </c>
      <c r="L114" s="593">
        <v>-1215</v>
      </c>
      <c r="M114" s="593">
        <v>-1237</v>
      </c>
      <c r="N114" s="592">
        <v>74500</v>
      </c>
      <c r="O114" s="592">
        <v>70030</v>
      </c>
      <c r="P114" s="592">
        <v>68540</v>
      </c>
      <c r="Q114" s="592">
        <v>74500</v>
      </c>
      <c r="R114" s="592">
        <v>0</v>
      </c>
      <c r="S114" s="592">
        <v>0</v>
      </c>
      <c r="T114" s="592">
        <v>0</v>
      </c>
      <c r="U114" s="592">
        <v>0</v>
      </c>
      <c r="V114" s="595">
        <v>2236</v>
      </c>
      <c r="W114" s="595">
        <v>2225</v>
      </c>
      <c r="X114" s="595">
        <v>2661</v>
      </c>
      <c r="Y114" s="595">
        <v>2226</v>
      </c>
      <c r="Z114" s="595">
        <v>1076.4000000000001</v>
      </c>
      <c r="AA114" s="595">
        <v>1395.55</v>
      </c>
      <c r="AB114" s="595">
        <v>1116.44</v>
      </c>
      <c r="AC114" s="595">
        <v>893.15199999999993</v>
      </c>
      <c r="AD114" s="595">
        <v>1196</v>
      </c>
      <c r="AE114" s="595">
        <v>1472</v>
      </c>
      <c r="AF114" s="595">
        <v>1292</v>
      </c>
      <c r="AG114" s="595">
        <v>1873</v>
      </c>
      <c r="AH114" s="595">
        <f t="shared" si="10"/>
        <v>-1159.5999999999999</v>
      </c>
      <c r="AI114" s="595">
        <f t="shared" si="11"/>
        <v>-829.45</v>
      </c>
      <c r="AJ114" s="595">
        <f t="shared" si="12"/>
        <v>-1544.56</v>
      </c>
      <c r="AK114" s="595">
        <f t="shared" si="13"/>
        <v>-1332.848</v>
      </c>
      <c r="AL114" s="595">
        <f t="shared" si="14"/>
        <v>-1040</v>
      </c>
      <c r="AM114" s="595">
        <f t="shared" si="15"/>
        <v>-753</v>
      </c>
      <c r="AN114" s="595">
        <f t="shared" si="16"/>
        <v>-1369</v>
      </c>
      <c r="AO114" s="595">
        <f t="shared" si="17"/>
        <v>-353</v>
      </c>
      <c r="AP114" t="s">
        <v>1193</v>
      </c>
      <c r="AQ114" t="s">
        <v>1193</v>
      </c>
      <c r="AR114" t="s">
        <v>1193</v>
      </c>
      <c r="AS114" t="s">
        <v>1193</v>
      </c>
      <c r="AT114" t="s">
        <v>1196</v>
      </c>
      <c r="AU114" t="s">
        <v>1193</v>
      </c>
      <c r="AV114" t="s">
        <v>1193</v>
      </c>
      <c r="AW114" t="s">
        <v>1193</v>
      </c>
      <c r="AX114" t="s">
        <v>1193</v>
      </c>
      <c r="AY114" s="594">
        <v>4408000</v>
      </c>
      <c r="AZ114" s="594">
        <v>4408000</v>
      </c>
      <c r="BA114" s="594">
        <v>4408000</v>
      </c>
      <c r="BB114" s="594">
        <v>4408000</v>
      </c>
      <c r="BC114" s="594">
        <v>4408000</v>
      </c>
      <c r="BD114" s="594">
        <v>4408000</v>
      </c>
      <c r="BE114" s="594">
        <v>4408000</v>
      </c>
      <c r="BF114">
        <v>0</v>
      </c>
      <c r="BG114" s="594">
        <v>4408000</v>
      </c>
      <c r="BH114" s="594">
        <v>4408000</v>
      </c>
      <c r="BI114" s="594">
        <v>4408000</v>
      </c>
      <c r="BJ114" s="594">
        <v>4408000</v>
      </c>
      <c r="BK114" s="594">
        <v>4219000</v>
      </c>
      <c r="BL114" s="594">
        <v>4219000</v>
      </c>
      <c r="BM114" s="594">
        <v>4379000</v>
      </c>
      <c r="BN114">
        <v>0</v>
      </c>
      <c r="BO114" t="s">
        <v>2585</v>
      </c>
      <c r="BP114">
        <v>1</v>
      </c>
      <c r="BQ114">
        <v>0</v>
      </c>
      <c r="BR114">
        <v>1</v>
      </c>
      <c r="BS114">
        <v>0</v>
      </c>
      <c r="BT114">
        <v>0</v>
      </c>
      <c r="BU114">
        <v>0</v>
      </c>
      <c r="BV114" t="s">
        <v>1612</v>
      </c>
      <c r="BW114">
        <v>0</v>
      </c>
      <c r="BX114">
        <v>1</v>
      </c>
      <c r="BY114">
        <v>0</v>
      </c>
      <c r="BZ114">
        <v>0</v>
      </c>
      <c r="CA114">
        <v>1</v>
      </c>
      <c r="CB114" t="s">
        <v>1612</v>
      </c>
      <c r="CC114">
        <v>0</v>
      </c>
      <c r="CD114">
        <v>1</v>
      </c>
      <c r="CE114">
        <v>0</v>
      </c>
      <c r="CF114">
        <v>0</v>
      </c>
      <c r="CG114">
        <v>1</v>
      </c>
      <c r="CH114" t="s">
        <v>1612</v>
      </c>
      <c r="CI114">
        <v>0</v>
      </c>
      <c r="CJ114">
        <v>1</v>
      </c>
      <c r="CK114">
        <v>0</v>
      </c>
      <c r="CL114">
        <v>0</v>
      </c>
      <c r="CM114">
        <v>1</v>
      </c>
      <c r="CN114" t="s">
        <v>1612</v>
      </c>
      <c r="CO114">
        <v>0</v>
      </c>
      <c r="CP114">
        <v>0</v>
      </c>
      <c r="CQ114">
        <v>0</v>
      </c>
      <c r="CR114">
        <v>1</v>
      </c>
      <c r="CS114">
        <v>1</v>
      </c>
      <c r="CT114">
        <v>42460</v>
      </c>
      <c r="CU114">
        <v>1</v>
      </c>
      <c r="CV114">
        <v>1</v>
      </c>
      <c r="CW114">
        <v>0</v>
      </c>
      <c r="CX114">
        <v>0</v>
      </c>
      <c r="CY114">
        <v>1</v>
      </c>
      <c r="CZ114" t="s">
        <v>1612</v>
      </c>
      <c r="DA114">
        <v>0</v>
      </c>
      <c r="DB114">
        <v>1</v>
      </c>
      <c r="DC114">
        <v>0</v>
      </c>
      <c r="DD114">
        <v>0</v>
      </c>
      <c r="DE114">
        <v>1</v>
      </c>
      <c r="DF114" t="s">
        <v>1612</v>
      </c>
      <c r="DG114">
        <v>0</v>
      </c>
      <c r="DH114">
        <v>1</v>
      </c>
      <c r="DI114">
        <v>0</v>
      </c>
      <c r="DJ114">
        <v>0</v>
      </c>
      <c r="DK114">
        <v>1</v>
      </c>
      <c r="DL114" t="s">
        <v>1612</v>
      </c>
      <c r="DM114">
        <v>0</v>
      </c>
      <c r="DN114">
        <v>1</v>
      </c>
      <c r="DO114">
        <v>0</v>
      </c>
      <c r="DP114">
        <v>0</v>
      </c>
      <c r="DQ114">
        <v>1</v>
      </c>
      <c r="DR114" t="s">
        <v>1612</v>
      </c>
      <c r="DS114">
        <v>0</v>
      </c>
    </row>
    <row r="115" spans="1:123">
      <c r="A115" t="s">
        <v>73</v>
      </c>
      <c r="B115" t="s">
        <v>72</v>
      </c>
      <c r="C115" t="s">
        <v>71</v>
      </c>
      <c r="D115" t="s">
        <v>211</v>
      </c>
      <c r="E115" s="106" t="s">
        <v>210</v>
      </c>
      <c r="F115" s="593">
        <v>28</v>
      </c>
      <c r="G115" s="593">
        <v>-45</v>
      </c>
      <c r="H115" s="593">
        <v>266</v>
      </c>
      <c r="I115" s="593">
        <v>95</v>
      </c>
      <c r="J115" s="593">
        <v>323</v>
      </c>
      <c r="K115" s="593">
        <v>191</v>
      </c>
      <c r="L115" s="593">
        <v>265</v>
      </c>
      <c r="M115" s="593">
        <v>94</v>
      </c>
      <c r="N115" s="592">
        <v>0</v>
      </c>
      <c r="O115" s="592">
        <v>0</v>
      </c>
      <c r="P115" s="592">
        <v>0</v>
      </c>
      <c r="Q115" s="592">
        <v>0</v>
      </c>
      <c r="R115" s="592" t="s">
        <v>1705</v>
      </c>
      <c r="S115" s="592">
        <v>0</v>
      </c>
      <c r="T115" s="592">
        <v>0</v>
      </c>
      <c r="U115" s="592">
        <v>0</v>
      </c>
      <c r="V115" s="595">
        <v>685</v>
      </c>
      <c r="W115" s="595">
        <v>1009</v>
      </c>
      <c r="X115" s="595">
        <v>925</v>
      </c>
      <c r="Y115" s="595">
        <v>1484</v>
      </c>
      <c r="Z115" s="595">
        <v>264</v>
      </c>
      <c r="AA115" s="595">
        <v>469.99999999999994</v>
      </c>
      <c r="AB115" s="595">
        <v>431.00000000000006</v>
      </c>
      <c r="AC115" s="595">
        <v>402.99999999999994</v>
      </c>
      <c r="AD115" s="595">
        <v>261</v>
      </c>
      <c r="AE115" s="595">
        <v>336</v>
      </c>
      <c r="AF115" s="595">
        <v>396</v>
      </c>
      <c r="AG115" s="595">
        <v>539</v>
      </c>
      <c r="AH115" s="595">
        <f t="shared" si="10"/>
        <v>-421</v>
      </c>
      <c r="AI115" s="595">
        <f t="shared" si="11"/>
        <v>-539</v>
      </c>
      <c r="AJ115" s="595">
        <f t="shared" si="12"/>
        <v>-493.99999999999994</v>
      </c>
      <c r="AK115" s="595">
        <f t="shared" si="13"/>
        <v>-1081</v>
      </c>
      <c r="AL115" s="595">
        <f t="shared" si="14"/>
        <v>-424</v>
      </c>
      <c r="AM115" s="595">
        <f t="shared" si="15"/>
        <v>-673</v>
      </c>
      <c r="AN115" s="595">
        <f t="shared" si="16"/>
        <v>-529</v>
      </c>
      <c r="AO115" s="595">
        <f t="shared" si="17"/>
        <v>-945</v>
      </c>
      <c r="AP115" t="s">
        <v>1193</v>
      </c>
      <c r="AQ115" t="s">
        <v>1193</v>
      </c>
      <c r="AR115" t="s">
        <v>1193</v>
      </c>
      <c r="AS115" t="s">
        <v>1193</v>
      </c>
      <c r="AT115" t="s">
        <v>1193</v>
      </c>
      <c r="AU115" t="s">
        <v>1193</v>
      </c>
      <c r="AV115" t="s">
        <v>1193</v>
      </c>
      <c r="AW115" t="s">
        <v>1196</v>
      </c>
      <c r="AX115" t="s">
        <v>1193</v>
      </c>
      <c r="AY115" s="594">
        <v>1959809</v>
      </c>
      <c r="AZ115" s="594">
        <v>2672724</v>
      </c>
      <c r="BA115" s="594">
        <v>3139467</v>
      </c>
      <c r="BB115" s="594">
        <v>2991000</v>
      </c>
      <c r="BC115" s="594">
        <v>1959809</v>
      </c>
      <c r="BD115" s="594">
        <v>2672724</v>
      </c>
      <c r="BE115" s="594">
        <v>3139467</v>
      </c>
      <c r="BF115" t="s">
        <v>2597</v>
      </c>
      <c r="BG115" s="594">
        <v>1959809</v>
      </c>
      <c r="BH115" s="594">
        <v>2672724</v>
      </c>
      <c r="BI115" s="594">
        <v>3139467</v>
      </c>
      <c r="BJ115" s="594">
        <v>2991000</v>
      </c>
      <c r="BK115" s="594">
        <v>1959809</v>
      </c>
      <c r="BL115" s="594">
        <v>2672724</v>
      </c>
      <c r="BM115" s="594">
        <v>3139467</v>
      </c>
      <c r="BN115" t="s">
        <v>2597</v>
      </c>
      <c r="BO115" t="s">
        <v>2597</v>
      </c>
      <c r="BP115">
        <v>1</v>
      </c>
      <c r="BQ115">
        <v>0</v>
      </c>
      <c r="BR115">
        <v>1</v>
      </c>
      <c r="BS115">
        <v>0</v>
      </c>
      <c r="BT115">
        <v>0</v>
      </c>
      <c r="BU115">
        <v>0</v>
      </c>
      <c r="BV115" t="s">
        <v>1612</v>
      </c>
      <c r="BW115">
        <v>0</v>
      </c>
      <c r="BX115">
        <v>1</v>
      </c>
      <c r="BY115">
        <v>0</v>
      </c>
      <c r="BZ115">
        <v>0</v>
      </c>
      <c r="CA115">
        <v>1</v>
      </c>
      <c r="CB115" t="s">
        <v>1612</v>
      </c>
      <c r="CC115">
        <v>0</v>
      </c>
      <c r="CD115">
        <v>1</v>
      </c>
      <c r="CE115">
        <v>0</v>
      </c>
      <c r="CF115">
        <v>0</v>
      </c>
      <c r="CG115">
        <v>1</v>
      </c>
      <c r="CH115" t="s">
        <v>1612</v>
      </c>
      <c r="CI115">
        <v>0</v>
      </c>
      <c r="CJ115">
        <v>1</v>
      </c>
      <c r="CK115">
        <v>0</v>
      </c>
      <c r="CL115">
        <v>0</v>
      </c>
      <c r="CM115">
        <v>1</v>
      </c>
      <c r="CN115" t="s">
        <v>1612</v>
      </c>
      <c r="CO115">
        <v>0</v>
      </c>
      <c r="CP115">
        <v>1</v>
      </c>
      <c r="CQ115">
        <v>0</v>
      </c>
      <c r="CR115">
        <v>0</v>
      </c>
      <c r="CS115">
        <v>1</v>
      </c>
      <c r="CT115" t="s">
        <v>1612</v>
      </c>
      <c r="CU115">
        <v>0</v>
      </c>
      <c r="CV115">
        <v>1</v>
      </c>
      <c r="CW115">
        <v>0</v>
      </c>
      <c r="CX115">
        <v>0</v>
      </c>
      <c r="CY115">
        <v>1</v>
      </c>
      <c r="CZ115" t="s">
        <v>1612</v>
      </c>
      <c r="DA115">
        <v>0</v>
      </c>
      <c r="DB115">
        <v>1</v>
      </c>
      <c r="DC115">
        <v>0</v>
      </c>
      <c r="DD115">
        <v>0</v>
      </c>
      <c r="DE115">
        <v>1</v>
      </c>
      <c r="DF115" t="s">
        <v>1612</v>
      </c>
      <c r="DG115">
        <v>0</v>
      </c>
      <c r="DH115">
        <v>0</v>
      </c>
      <c r="DI115">
        <v>0</v>
      </c>
      <c r="DJ115">
        <v>1</v>
      </c>
      <c r="DK115">
        <v>1</v>
      </c>
      <c r="DL115">
        <v>42522</v>
      </c>
      <c r="DM115">
        <v>1</v>
      </c>
      <c r="DN115">
        <v>1</v>
      </c>
      <c r="DO115">
        <v>0</v>
      </c>
      <c r="DP115">
        <v>0</v>
      </c>
      <c r="DQ115">
        <v>1</v>
      </c>
      <c r="DR115" t="s">
        <v>1612</v>
      </c>
      <c r="DS115">
        <v>0</v>
      </c>
    </row>
    <row r="116" spans="1:123">
      <c r="A116" t="s">
        <v>44</v>
      </c>
      <c r="B116" t="s">
        <v>116</v>
      </c>
      <c r="C116" t="s">
        <v>115</v>
      </c>
      <c r="D116" t="s">
        <v>209</v>
      </c>
      <c r="E116" s="106" t="s">
        <v>208</v>
      </c>
      <c r="F116" s="593">
        <v>450</v>
      </c>
      <c r="G116" s="593">
        <v>353.99889461838075</v>
      </c>
      <c r="H116" s="593">
        <v>89</v>
      </c>
      <c r="I116" s="593">
        <v>130</v>
      </c>
      <c r="J116" s="593">
        <v>301</v>
      </c>
      <c r="K116" s="593">
        <v>210.99889461838075</v>
      </c>
      <c r="L116" s="593">
        <v>-52</v>
      </c>
      <c r="M116" s="593">
        <v>-16</v>
      </c>
      <c r="N116" s="592">
        <v>222010</v>
      </c>
      <c r="O116" s="592">
        <v>213070</v>
      </c>
      <c r="P116" s="592">
        <v>210090</v>
      </c>
      <c r="Q116" s="592">
        <v>217540</v>
      </c>
      <c r="R116" s="592">
        <v>222010</v>
      </c>
      <c r="S116" s="592">
        <v>213070</v>
      </c>
      <c r="T116" s="592">
        <v>210090</v>
      </c>
      <c r="U116" s="592">
        <v>217540</v>
      </c>
      <c r="V116" s="595">
        <v>1161</v>
      </c>
      <c r="W116" s="595">
        <v>616</v>
      </c>
      <c r="X116" s="595">
        <v>905</v>
      </c>
      <c r="Y116" s="595">
        <v>1147</v>
      </c>
      <c r="Z116" s="595">
        <v>1212.6868573565152</v>
      </c>
      <c r="AA116" s="595">
        <v>1055.2230323424938</v>
      </c>
      <c r="AB116" s="595">
        <v>1320.0022434099833</v>
      </c>
      <c r="AC116" s="595">
        <v>1635.4010095344925</v>
      </c>
      <c r="AD116" s="595">
        <v>1229</v>
      </c>
      <c r="AE116" s="595">
        <v>1174</v>
      </c>
      <c r="AF116" s="595">
        <v>1542</v>
      </c>
      <c r="AG116" s="595">
        <v>878</v>
      </c>
      <c r="AH116" s="595">
        <f t="shared" si="10"/>
        <v>51.686857356515247</v>
      </c>
      <c r="AI116" s="595">
        <f t="shared" si="11"/>
        <v>439.22303234249375</v>
      </c>
      <c r="AJ116" s="595">
        <f t="shared" si="12"/>
        <v>415.00224340998329</v>
      </c>
      <c r="AK116" s="595">
        <f t="shared" si="13"/>
        <v>488.40100953449246</v>
      </c>
      <c r="AL116" s="595">
        <f t="shared" si="14"/>
        <v>68</v>
      </c>
      <c r="AM116" s="595">
        <f t="shared" si="15"/>
        <v>558</v>
      </c>
      <c r="AN116" s="595">
        <f t="shared" si="16"/>
        <v>637</v>
      </c>
      <c r="AO116" s="595">
        <f t="shared" si="17"/>
        <v>-269</v>
      </c>
      <c r="AP116" t="s">
        <v>1193</v>
      </c>
      <c r="AQ116" t="s">
        <v>1193</v>
      </c>
      <c r="AR116" t="s">
        <v>1193</v>
      </c>
      <c r="AS116" t="s">
        <v>1196</v>
      </c>
      <c r="AT116" t="s">
        <v>1196</v>
      </c>
      <c r="AU116" t="s">
        <v>1196</v>
      </c>
      <c r="AV116" t="s">
        <v>1193</v>
      </c>
      <c r="AW116" t="s">
        <v>1193</v>
      </c>
      <c r="AX116" t="s">
        <v>1193</v>
      </c>
      <c r="AY116" s="594">
        <v>3538000</v>
      </c>
      <c r="AZ116" s="594">
        <v>3133000</v>
      </c>
      <c r="BA116" s="594">
        <v>2682000</v>
      </c>
      <c r="BB116" s="594">
        <v>2682000</v>
      </c>
      <c r="BC116" s="594">
        <v>3538000</v>
      </c>
      <c r="BD116" s="594">
        <v>3133000</v>
      </c>
      <c r="BE116" s="594">
        <v>2682000</v>
      </c>
      <c r="BF116" t="s">
        <v>2024</v>
      </c>
      <c r="BG116" s="594">
        <v>2581746</v>
      </c>
      <c r="BH116" s="594">
        <v>2488989</v>
      </c>
      <c r="BI116" s="594">
        <v>2698358</v>
      </c>
      <c r="BJ116" s="594">
        <v>4265907</v>
      </c>
      <c r="BK116" s="594">
        <v>2581746</v>
      </c>
      <c r="BL116" s="594">
        <v>2488989</v>
      </c>
      <c r="BM116" s="594">
        <v>2638699</v>
      </c>
      <c r="BN116" t="s">
        <v>2024</v>
      </c>
      <c r="BO116" t="s">
        <v>2609</v>
      </c>
      <c r="BP116">
        <v>1</v>
      </c>
      <c r="BQ116">
        <v>0</v>
      </c>
      <c r="BR116">
        <v>1</v>
      </c>
      <c r="BS116">
        <v>0</v>
      </c>
      <c r="BT116">
        <v>0</v>
      </c>
      <c r="BU116">
        <v>0</v>
      </c>
      <c r="BV116" t="s">
        <v>1612</v>
      </c>
      <c r="BW116">
        <v>0</v>
      </c>
      <c r="BX116">
        <v>1</v>
      </c>
      <c r="BY116">
        <v>0</v>
      </c>
      <c r="BZ116">
        <v>0</v>
      </c>
      <c r="CA116">
        <v>1</v>
      </c>
      <c r="CB116" t="s">
        <v>1612</v>
      </c>
      <c r="CC116">
        <v>0</v>
      </c>
      <c r="CD116">
        <v>1</v>
      </c>
      <c r="CE116">
        <v>0</v>
      </c>
      <c r="CF116">
        <v>0</v>
      </c>
      <c r="CG116">
        <v>1</v>
      </c>
      <c r="CH116" t="s">
        <v>1612</v>
      </c>
      <c r="CI116">
        <v>0</v>
      </c>
      <c r="CJ116">
        <v>0</v>
      </c>
      <c r="CK116">
        <v>0</v>
      </c>
      <c r="CL116">
        <v>1</v>
      </c>
      <c r="CM116">
        <v>1</v>
      </c>
      <c r="CN116">
        <v>42460</v>
      </c>
      <c r="CO116">
        <v>1</v>
      </c>
      <c r="CP116">
        <v>0</v>
      </c>
      <c r="CQ116">
        <v>0</v>
      </c>
      <c r="CR116">
        <v>1</v>
      </c>
      <c r="CS116">
        <v>1</v>
      </c>
      <c r="CT116">
        <v>42614</v>
      </c>
      <c r="CU116">
        <v>1</v>
      </c>
      <c r="CV116">
        <v>0</v>
      </c>
      <c r="CW116">
        <v>0</v>
      </c>
      <c r="CX116">
        <v>1</v>
      </c>
      <c r="CY116">
        <v>1</v>
      </c>
      <c r="CZ116">
        <v>42614</v>
      </c>
      <c r="DA116">
        <v>1</v>
      </c>
      <c r="DB116">
        <v>1</v>
      </c>
      <c r="DC116">
        <v>0</v>
      </c>
      <c r="DD116">
        <v>0</v>
      </c>
      <c r="DE116">
        <v>1</v>
      </c>
      <c r="DF116" t="s">
        <v>1612</v>
      </c>
      <c r="DG116">
        <v>0</v>
      </c>
      <c r="DH116">
        <v>1</v>
      </c>
      <c r="DI116">
        <v>0</v>
      </c>
      <c r="DJ116">
        <v>0</v>
      </c>
      <c r="DK116">
        <v>1</v>
      </c>
      <c r="DL116" t="s">
        <v>1612</v>
      </c>
      <c r="DM116">
        <v>0</v>
      </c>
      <c r="DN116">
        <v>1</v>
      </c>
      <c r="DO116">
        <v>0</v>
      </c>
      <c r="DP116">
        <v>0</v>
      </c>
      <c r="DQ116">
        <v>1</v>
      </c>
      <c r="DR116" t="s">
        <v>1612</v>
      </c>
      <c r="DS116">
        <v>0</v>
      </c>
    </row>
    <row r="117" spans="1:123">
      <c r="A117" t="s">
        <v>49</v>
      </c>
      <c r="B117" t="s">
        <v>55</v>
      </c>
      <c r="C117" t="s">
        <v>158</v>
      </c>
      <c r="D117" t="s">
        <v>207</v>
      </c>
      <c r="E117" s="106" t="s">
        <v>206</v>
      </c>
      <c r="F117" s="593">
        <v>380</v>
      </c>
      <c r="G117" s="593">
        <v>-77</v>
      </c>
      <c r="H117" s="593">
        <v>-653</v>
      </c>
      <c r="I117" s="593">
        <v>-672</v>
      </c>
      <c r="J117" s="593">
        <v>167</v>
      </c>
      <c r="K117" s="593">
        <v>-310</v>
      </c>
      <c r="L117" s="593">
        <v>-882</v>
      </c>
      <c r="M117" s="593">
        <v>-901</v>
      </c>
      <c r="N117" s="592">
        <v>317370</v>
      </c>
      <c r="O117" s="592">
        <v>347170</v>
      </c>
      <c r="P117" s="592">
        <v>341210</v>
      </c>
      <c r="Q117" s="592">
        <v>341210</v>
      </c>
      <c r="R117" s="592">
        <v>317370</v>
      </c>
      <c r="S117" s="592">
        <v>134100</v>
      </c>
      <c r="T117" s="592">
        <v>0</v>
      </c>
      <c r="U117" s="592">
        <v>0</v>
      </c>
      <c r="V117" s="595">
        <v>2448</v>
      </c>
      <c r="W117" s="595">
        <v>3269</v>
      </c>
      <c r="X117" s="595">
        <v>3456</v>
      </c>
      <c r="Y117" s="595">
        <v>3183</v>
      </c>
      <c r="Z117" s="595">
        <v>1696.9999999999998</v>
      </c>
      <c r="AA117" s="595">
        <v>1386</v>
      </c>
      <c r="AB117" s="595">
        <v>2137</v>
      </c>
      <c r="AC117" s="595">
        <v>1506.0000000000002</v>
      </c>
      <c r="AD117" s="595">
        <v>1676</v>
      </c>
      <c r="AE117" s="595">
        <v>1369</v>
      </c>
      <c r="AF117" s="595">
        <v>2268</v>
      </c>
      <c r="AG117" s="595">
        <v>2776</v>
      </c>
      <c r="AH117" s="595">
        <f t="shared" si="10"/>
        <v>-751.00000000000023</v>
      </c>
      <c r="AI117" s="595">
        <f t="shared" si="11"/>
        <v>-1883</v>
      </c>
      <c r="AJ117" s="595">
        <f t="shared" si="12"/>
        <v>-1319</v>
      </c>
      <c r="AK117" s="595">
        <f t="shared" si="13"/>
        <v>-1676.9999999999998</v>
      </c>
      <c r="AL117" s="595">
        <f t="shared" si="14"/>
        <v>-772</v>
      </c>
      <c r="AM117" s="595">
        <f t="shared" si="15"/>
        <v>-1900</v>
      </c>
      <c r="AN117" s="595">
        <f t="shared" si="16"/>
        <v>-1188</v>
      </c>
      <c r="AO117" s="595">
        <f t="shared" si="17"/>
        <v>-407</v>
      </c>
      <c r="AP117" t="s">
        <v>1193</v>
      </c>
      <c r="AQ117" t="s">
        <v>1196</v>
      </c>
      <c r="AR117" t="s">
        <v>1193</v>
      </c>
      <c r="AS117" t="s">
        <v>1193</v>
      </c>
      <c r="AT117" t="s">
        <v>1196</v>
      </c>
      <c r="AU117" t="s">
        <v>1193</v>
      </c>
      <c r="AV117" t="s">
        <v>1196</v>
      </c>
      <c r="AW117" t="s">
        <v>1196</v>
      </c>
      <c r="AX117" t="s">
        <v>1193</v>
      </c>
      <c r="AY117" s="594">
        <v>3606000</v>
      </c>
      <c r="AZ117" s="594">
        <v>3606000</v>
      </c>
      <c r="BA117" s="594">
        <v>3606000</v>
      </c>
      <c r="BB117" s="594">
        <v>3606000</v>
      </c>
      <c r="BC117" s="594">
        <v>3301089.0916666668</v>
      </c>
      <c r="BD117" s="594">
        <v>3317857.4988095239</v>
      </c>
      <c r="BE117" s="594">
        <v>3562850.3247619048</v>
      </c>
      <c r="BF117" t="s">
        <v>2622</v>
      </c>
      <c r="BG117" s="594">
        <v>3367250</v>
      </c>
      <c r="BH117" s="594">
        <v>3431391</v>
      </c>
      <c r="BI117" s="594">
        <v>3568408</v>
      </c>
      <c r="BJ117" s="594">
        <v>4056951</v>
      </c>
      <c r="BK117" s="594">
        <v>3301089.0916666668</v>
      </c>
      <c r="BL117" s="594">
        <v>3317857.4988095239</v>
      </c>
      <c r="BM117" s="594">
        <v>3562850.3247619048</v>
      </c>
      <c r="BN117" t="s">
        <v>1855</v>
      </c>
      <c r="BO117" t="s">
        <v>2623</v>
      </c>
      <c r="BP117">
        <v>1</v>
      </c>
      <c r="BQ117">
        <v>0</v>
      </c>
      <c r="BR117">
        <v>1</v>
      </c>
      <c r="BS117">
        <v>0</v>
      </c>
      <c r="BT117">
        <v>0</v>
      </c>
      <c r="BU117">
        <v>0</v>
      </c>
      <c r="BV117" t="s">
        <v>1612</v>
      </c>
      <c r="BW117">
        <v>0</v>
      </c>
      <c r="BX117">
        <v>0</v>
      </c>
      <c r="BY117">
        <v>0</v>
      </c>
      <c r="BZ117">
        <v>1</v>
      </c>
      <c r="CA117">
        <v>1</v>
      </c>
      <c r="CB117">
        <v>42439</v>
      </c>
      <c r="CC117">
        <v>1</v>
      </c>
      <c r="CD117">
        <v>1</v>
      </c>
      <c r="CE117">
        <v>0</v>
      </c>
      <c r="CF117">
        <v>0</v>
      </c>
      <c r="CG117">
        <v>1</v>
      </c>
      <c r="CH117" t="s">
        <v>1612</v>
      </c>
      <c r="CI117">
        <v>0</v>
      </c>
      <c r="CJ117">
        <v>1</v>
      </c>
      <c r="CK117">
        <v>0</v>
      </c>
      <c r="CL117">
        <v>0</v>
      </c>
      <c r="CM117">
        <v>1</v>
      </c>
      <c r="CN117" t="s">
        <v>1612</v>
      </c>
      <c r="CO117">
        <v>0</v>
      </c>
      <c r="CP117">
        <v>0</v>
      </c>
      <c r="CQ117">
        <v>0</v>
      </c>
      <c r="CR117">
        <v>1</v>
      </c>
      <c r="CS117">
        <v>1</v>
      </c>
      <c r="CT117">
        <v>42460</v>
      </c>
      <c r="CU117">
        <v>1</v>
      </c>
      <c r="CV117">
        <v>1</v>
      </c>
      <c r="CW117">
        <v>0</v>
      </c>
      <c r="CX117">
        <v>0</v>
      </c>
      <c r="CY117">
        <v>1</v>
      </c>
      <c r="CZ117" t="s">
        <v>1612</v>
      </c>
      <c r="DA117">
        <v>0</v>
      </c>
      <c r="DB117">
        <v>0</v>
      </c>
      <c r="DC117">
        <v>0</v>
      </c>
      <c r="DD117">
        <v>1</v>
      </c>
      <c r="DE117">
        <v>1</v>
      </c>
      <c r="DF117">
        <v>42460</v>
      </c>
      <c r="DG117">
        <v>1</v>
      </c>
      <c r="DH117">
        <v>0</v>
      </c>
      <c r="DI117">
        <v>0</v>
      </c>
      <c r="DJ117">
        <v>1</v>
      </c>
      <c r="DK117">
        <v>1</v>
      </c>
      <c r="DL117">
        <v>42460</v>
      </c>
      <c r="DM117">
        <v>1</v>
      </c>
      <c r="DN117">
        <v>1</v>
      </c>
      <c r="DO117">
        <v>0</v>
      </c>
      <c r="DP117">
        <v>0</v>
      </c>
      <c r="DQ117">
        <v>1</v>
      </c>
      <c r="DR117" t="s">
        <v>1612</v>
      </c>
      <c r="DS117">
        <v>0</v>
      </c>
    </row>
    <row r="118" spans="1:123">
      <c r="A118" t="s">
        <v>44</v>
      </c>
      <c r="B118" t="s">
        <v>116</v>
      </c>
      <c r="C118" t="s">
        <v>115</v>
      </c>
      <c r="D118" t="s">
        <v>205</v>
      </c>
      <c r="E118" s="106" t="s">
        <v>204</v>
      </c>
      <c r="F118" s="593">
        <v>-161</v>
      </c>
      <c r="G118" s="593">
        <v>-96</v>
      </c>
      <c r="H118" s="593">
        <v>512</v>
      </c>
      <c r="I118" s="593">
        <v>741</v>
      </c>
      <c r="J118" s="593">
        <v>-302.93000000000029</v>
      </c>
      <c r="K118" s="593">
        <v>-236.67000000000007</v>
      </c>
      <c r="L118" s="593">
        <v>370.44800000000032</v>
      </c>
      <c r="M118" s="593">
        <v>589.79999999999927</v>
      </c>
      <c r="N118" s="592">
        <v>211475.70000000042</v>
      </c>
      <c r="O118" s="592">
        <v>209598.3000000001</v>
      </c>
      <c r="P118" s="592">
        <v>210912.48000000225</v>
      </c>
      <c r="Q118" s="592">
        <v>225288.00000000105</v>
      </c>
      <c r="R118" s="592">
        <v>0</v>
      </c>
      <c r="S118" s="592">
        <v>0</v>
      </c>
      <c r="T118" s="592">
        <v>0</v>
      </c>
      <c r="U118" s="592">
        <v>0</v>
      </c>
      <c r="V118" s="595">
        <v>1660</v>
      </c>
      <c r="W118" s="595">
        <v>1209</v>
      </c>
      <c r="X118" s="595">
        <v>1288</v>
      </c>
      <c r="Y118" s="595">
        <v>1576</v>
      </c>
      <c r="Z118" s="595">
        <v>2166.12</v>
      </c>
      <c r="AA118" s="595">
        <v>1470.98</v>
      </c>
      <c r="AB118" s="595">
        <v>2089.36</v>
      </c>
      <c r="AC118" s="595">
        <v>1306.3399999999999</v>
      </c>
      <c r="AD118" s="595">
        <v>2188</v>
      </c>
      <c r="AE118" s="595">
        <v>2080</v>
      </c>
      <c r="AF118" s="595">
        <v>2124</v>
      </c>
      <c r="AG118" s="595">
        <v>1981</v>
      </c>
      <c r="AH118" s="595">
        <f t="shared" si="10"/>
        <v>506.11999999999989</v>
      </c>
      <c r="AI118" s="595">
        <f t="shared" si="11"/>
        <v>261.98</v>
      </c>
      <c r="AJ118" s="595">
        <f t="shared" si="12"/>
        <v>801.36000000000013</v>
      </c>
      <c r="AK118" s="595">
        <f t="shared" si="13"/>
        <v>-269.66000000000008</v>
      </c>
      <c r="AL118" s="595">
        <f t="shared" si="14"/>
        <v>528</v>
      </c>
      <c r="AM118" s="595">
        <f t="shared" si="15"/>
        <v>871</v>
      </c>
      <c r="AN118" s="595">
        <f t="shared" si="16"/>
        <v>836</v>
      </c>
      <c r="AO118" s="595">
        <f t="shared" si="17"/>
        <v>405</v>
      </c>
      <c r="AP118" t="s">
        <v>1193</v>
      </c>
      <c r="AQ118" t="s">
        <v>1193</v>
      </c>
      <c r="AR118" t="s">
        <v>1193</v>
      </c>
      <c r="AS118" t="s">
        <v>1193</v>
      </c>
      <c r="AT118" t="s">
        <v>1193</v>
      </c>
      <c r="AU118" t="s">
        <v>1193</v>
      </c>
      <c r="AV118" t="s">
        <v>1193</v>
      </c>
      <c r="AW118" t="s">
        <v>1196</v>
      </c>
      <c r="AX118" t="s">
        <v>1193</v>
      </c>
      <c r="AY118" s="594">
        <v>5448000</v>
      </c>
      <c r="AZ118" s="594">
        <v>5448000</v>
      </c>
      <c r="BA118" s="594">
        <v>5448000</v>
      </c>
      <c r="BB118" s="594">
        <v>5448000</v>
      </c>
      <c r="BC118" s="594">
        <v>5238402</v>
      </c>
      <c r="BD118" s="594">
        <v>5237088</v>
      </c>
      <c r="BE118" s="594">
        <v>5222712</v>
      </c>
      <c r="BF118" t="s">
        <v>1613</v>
      </c>
      <c r="BG118" s="594">
        <v>5448000</v>
      </c>
      <c r="BH118" s="594">
        <v>5448000</v>
      </c>
      <c r="BI118" s="594">
        <v>5448000</v>
      </c>
      <c r="BJ118" s="594">
        <v>5448000</v>
      </c>
      <c r="BK118" s="594">
        <v>5238402</v>
      </c>
      <c r="BL118" s="594">
        <v>5237088</v>
      </c>
      <c r="BM118" s="594">
        <v>5222712</v>
      </c>
      <c r="BN118" t="s">
        <v>1613</v>
      </c>
      <c r="BO118" t="s">
        <v>2634</v>
      </c>
      <c r="BP118">
        <v>1</v>
      </c>
      <c r="BQ118">
        <v>0</v>
      </c>
      <c r="BR118">
        <v>1</v>
      </c>
      <c r="BS118">
        <v>0</v>
      </c>
      <c r="BT118">
        <v>0</v>
      </c>
      <c r="BU118">
        <v>0</v>
      </c>
      <c r="BV118" t="s">
        <v>1612</v>
      </c>
      <c r="BW118">
        <v>0</v>
      </c>
      <c r="BX118">
        <v>1</v>
      </c>
      <c r="BY118">
        <v>0</v>
      </c>
      <c r="BZ118">
        <v>0</v>
      </c>
      <c r="CA118">
        <v>1</v>
      </c>
      <c r="CB118" t="s">
        <v>1612</v>
      </c>
      <c r="CC118">
        <v>0</v>
      </c>
      <c r="CD118">
        <v>1</v>
      </c>
      <c r="CE118">
        <v>0</v>
      </c>
      <c r="CF118">
        <v>0</v>
      </c>
      <c r="CG118">
        <v>1</v>
      </c>
      <c r="CH118" t="s">
        <v>1612</v>
      </c>
      <c r="CI118">
        <v>0</v>
      </c>
      <c r="CJ118">
        <v>1</v>
      </c>
      <c r="CK118">
        <v>0</v>
      </c>
      <c r="CL118">
        <v>0</v>
      </c>
      <c r="CM118">
        <v>1</v>
      </c>
      <c r="CN118" t="s">
        <v>1612</v>
      </c>
      <c r="CO118">
        <v>0</v>
      </c>
      <c r="CP118">
        <v>1</v>
      </c>
      <c r="CQ118">
        <v>0</v>
      </c>
      <c r="CR118">
        <v>0</v>
      </c>
      <c r="CS118">
        <v>1</v>
      </c>
      <c r="CT118" t="s">
        <v>1612</v>
      </c>
      <c r="CU118">
        <v>0</v>
      </c>
      <c r="CV118">
        <v>1</v>
      </c>
      <c r="CW118">
        <v>0</v>
      </c>
      <c r="CX118">
        <v>0</v>
      </c>
      <c r="CY118">
        <v>1</v>
      </c>
      <c r="CZ118" t="s">
        <v>1612</v>
      </c>
      <c r="DA118">
        <v>0</v>
      </c>
      <c r="DB118">
        <v>1</v>
      </c>
      <c r="DC118">
        <v>0</v>
      </c>
      <c r="DD118">
        <v>0</v>
      </c>
      <c r="DE118">
        <v>1</v>
      </c>
      <c r="DF118" t="s">
        <v>1612</v>
      </c>
      <c r="DG118">
        <v>0</v>
      </c>
      <c r="DH118">
        <v>0</v>
      </c>
      <c r="DI118">
        <v>0</v>
      </c>
      <c r="DJ118">
        <v>1</v>
      </c>
      <c r="DK118">
        <v>1</v>
      </c>
      <c r="DL118">
        <v>42460</v>
      </c>
      <c r="DM118">
        <v>1</v>
      </c>
      <c r="DN118">
        <v>1</v>
      </c>
      <c r="DO118">
        <v>0</v>
      </c>
      <c r="DP118">
        <v>0</v>
      </c>
      <c r="DQ118">
        <v>1</v>
      </c>
      <c r="DR118" t="s">
        <v>1612</v>
      </c>
      <c r="DS118">
        <v>0</v>
      </c>
    </row>
    <row r="119" spans="1:123">
      <c r="A119" t="s">
        <v>73</v>
      </c>
      <c r="B119" t="s">
        <v>72</v>
      </c>
      <c r="C119" t="s">
        <v>71</v>
      </c>
      <c r="D119" t="s">
        <v>203</v>
      </c>
      <c r="E119" s="106" t="s">
        <v>202</v>
      </c>
      <c r="F119" s="593">
        <v>924</v>
      </c>
      <c r="G119" s="593">
        <v>307</v>
      </c>
      <c r="H119" s="593">
        <v>220</v>
      </c>
      <c r="I119" s="593">
        <v>426</v>
      </c>
      <c r="J119" s="593">
        <v>801</v>
      </c>
      <c r="K119" s="593">
        <v>190</v>
      </c>
      <c r="L119" s="593">
        <v>101</v>
      </c>
      <c r="M119" s="593">
        <v>301</v>
      </c>
      <c r="N119" s="592">
        <v>183270</v>
      </c>
      <c r="O119" s="592">
        <v>174330</v>
      </c>
      <c r="P119" s="592">
        <v>177310</v>
      </c>
      <c r="Q119" s="592">
        <v>186250</v>
      </c>
      <c r="R119" s="592" t="s">
        <v>3558</v>
      </c>
      <c r="S119" s="592">
        <v>357600</v>
      </c>
      <c r="T119" s="592">
        <v>177310</v>
      </c>
      <c r="U119" s="592">
        <v>186250</v>
      </c>
      <c r="V119" s="595">
        <v>1173</v>
      </c>
      <c r="W119" s="595">
        <v>964</v>
      </c>
      <c r="X119" s="595">
        <v>948</v>
      </c>
      <c r="Y119" s="595">
        <v>772</v>
      </c>
      <c r="Z119" s="595">
        <v>1333.85</v>
      </c>
      <c r="AA119" s="595">
        <v>720</v>
      </c>
      <c r="AB119" s="595">
        <v>820</v>
      </c>
      <c r="AC119" s="595">
        <v>760</v>
      </c>
      <c r="AD119" s="595">
        <v>333</v>
      </c>
      <c r="AE119" s="595">
        <v>543</v>
      </c>
      <c r="AF119" s="595">
        <v>2145</v>
      </c>
      <c r="AG119" s="595">
        <v>1965</v>
      </c>
      <c r="AH119" s="595">
        <f t="shared" si="10"/>
        <v>160.84999999999991</v>
      </c>
      <c r="AI119" s="595">
        <f t="shared" si="11"/>
        <v>-244</v>
      </c>
      <c r="AJ119" s="595">
        <f t="shared" si="12"/>
        <v>-128</v>
      </c>
      <c r="AK119" s="595">
        <f t="shared" si="13"/>
        <v>-12</v>
      </c>
      <c r="AL119" s="595">
        <f t="shared" si="14"/>
        <v>-840</v>
      </c>
      <c r="AM119" s="595">
        <f t="shared" si="15"/>
        <v>-421</v>
      </c>
      <c r="AN119" s="595">
        <f t="shared" si="16"/>
        <v>1197</v>
      </c>
      <c r="AO119" s="595">
        <f t="shared" si="17"/>
        <v>1193</v>
      </c>
      <c r="AP119" t="s">
        <v>1193</v>
      </c>
      <c r="AQ119" t="s">
        <v>1193</v>
      </c>
      <c r="AR119" t="s">
        <v>1193</v>
      </c>
      <c r="AS119" t="s">
        <v>1193</v>
      </c>
      <c r="AT119" t="s">
        <v>1193</v>
      </c>
      <c r="AU119" t="s">
        <v>1193</v>
      </c>
      <c r="AV119" t="s">
        <v>1193</v>
      </c>
      <c r="AW119" t="s">
        <v>1193</v>
      </c>
      <c r="AX119" t="s">
        <v>1193</v>
      </c>
      <c r="AY119" s="594">
        <v>29766600</v>
      </c>
      <c r="AZ119" s="594">
        <v>29766600</v>
      </c>
      <c r="BA119" s="594">
        <v>29766600</v>
      </c>
      <c r="BB119" s="594">
        <v>29766600</v>
      </c>
      <c r="BC119" s="594">
        <v>29766600</v>
      </c>
      <c r="BD119" s="594">
        <v>29766600</v>
      </c>
      <c r="BE119" s="594">
        <v>29766600</v>
      </c>
      <c r="BF119" t="s">
        <v>420</v>
      </c>
      <c r="BG119" s="594">
        <v>29766600</v>
      </c>
      <c r="BH119" s="594">
        <v>29766600</v>
      </c>
      <c r="BI119" s="594">
        <v>29766600</v>
      </c>
      <c r="BJ119" s="594">
        <v>29766600</v>
      </c>
      <c r="BK119" s="594">
        <v>29766600</v>
      </c>
      <c r="BL119" s="594">
        <v>29766600</v>
      </c>
      <c r="BM119" s="594">
        <v>29766600</v>
      </c>
      <c r="BN119" t="s">
        <v>420</v>
      </c>
      <c r="BO119" t="s">
        <v>420</v>
      </c>
      <c r="BP119">
        <v>1</v>
      </c>
      <c r="BQ119">
        <v>0</v>
      </c>
      <c r="BR119">
        <v>1</v>
      </c>
      <c r="BS119">
        <v>0</v>
      </c>
      <c r="BT119">
        <v>0</v>
      </c>
      <c r="BU119">
        <v>0</v>
      </c>
      <c r="BV119" t="s">
        <v>1612</v>
      </c>
      <c r="BW119">
        <v>0</v>
      </c>
      <c r="BX119">
        <v>1</v>
      </c>
      <c r="BY119">
        <v>0</v>
      </c>
      <c r="BZ119">
        <v>0</v>
      </c>
      <c r="CA119">
        <v>1</v>
      </c>
      <c r="CB119" t="s">
        <v>1612</v>
      </c>
      <c r="CC119">
        <v>0</v>
      </c>
      <c r="CD119">
        <v>1</v>
      </c>
      <c r="CE119">
        <v>0</v>
      </c>
      <c r="CF119">
        <v>0</v>
      </c>
      <c r="CG119">
        <v>1</v>
      </c>
      <c r="CH119" t="s">
        <v>1612</v>
      </c>
      <c r="CI119">
        <v>0</v>
      </c>
      <c r="CJ119">
        <v>1</v>
      </c>
      <c r="CK119">
        <v>0</v>
      </c>
      <c r="CL119">
        <v>0</v>
      </c>
      <c r="CM119">
        <v>1</v>
      </c>
      <c r="CN119" t="s">
        <v>1612</v>
      </c>
      <c r="CO119">
        <v>0</v>
      </c>
      <c r="CP119">
        <v>1</v>
      </c>
      <c r="CQ119">
        <v>0</v>
      </c>
      <c r="CR119">
        <v>0</v>
      </c>
      <c r="CS119">
        <v>1</v>
      </c>
      <c r="CT119" t="s">
        <v>1612</v>
      </c>
      <c r="CU119">
        <v>0</v>
      </c>
      <c r="CV119">
        <v>1</v>
      </c>
      <c r="CW119">
        <v>0</v>
      </c>
      <c r="CX119">
        <v>0</v>
      </c>
      <c r="CY119">
        <v>1</v>
      </c>
      <c r="CZ119" t="s">
        <v>1612</v>
      </c>
      <c r="DA119">
        <v>0</v>
      </c>
      <c r="DB119">
        <v>1</v>
      </c>
      <c r="DC119">
        <v>0</v>
      </c>
      <c r="DD119">
        <v>0</v>
      </c>
      <c r="DE119">
        <v>1</v>
      </c>
      <c r="DF119" t="s">
        <v>1612</v>
      </c>
      <c r="DG119">
        <v>0</v>
      </c>
      <c r="DH119">
        <v>1</v>
      </c>
      <c r="DI119">
        <v>0</v>
      </c>
      <c r="DJ119">
        <v>0</v>
      </c>
      <c r="DK119">
        <v>1</v>
      </c>
      <c r="DL119" t="s">
        <v>1612</v>
      </c>
      <c r="DM119">
        <v>0</v>
      </c>
      <c r="DN119">
        <v>1</v>
      </c>
      <c r="DO119">
        <v>0</v>
      </c>
      <c r="DP119">
        <v>0</v>
      </c>
      <c r="DQ119">
        <v>1</v>
      </c>
      <c r="DR119" t="s">
        <v>1612</v>
      </c>
      <c r="DS119">
        <v>0</v>
      </c>
    </row>
    <row r="120" spans="1:123">
      <c r="A120" t="s">
        <v>49</v>
      </c>
      <c r="B120" t="s">
        <v>101</v>
      </c>
      <c r="C120" t="s">
        <v>100</v>
      </c>
      <c r="D120" t="s">
        <v>201</v>
      </c>
      <c r="E120" s="106" t="s">
        <v>200</v>
      </c>
      <c r="F120" s="593">
        <v>-426</v>
      </c>
      <c r="G120" s="593">
        <v>-15</v>
      </c>
      <c r="H120" s="593">
        <v>-1075</v>
      </c>
      <c r="I120" s="593">
        <v>567</v>
      </c>
      <c r="J120" s="593">
        <v>-664</v>
      </c>
      <c r="K120" s="593">
        <v>-633</v>
      </c>
      <c r="L120" s="593">
        <v>-2292</v>
      </c>
      <c r="M120" s="593">
        <v>-626</v>
      </c>
      <c r="N120" s="592">
        <v>354620</v>
      </c>
      <c r="O120" s="592">
        <v>920820</v>
      </c>
      <c r="P120" s="592">
        <v>1813330</v>
      </c>
      <c r="Q120" s="592">
        <v>1777570</v>
      </c>
      <c r="R120" s="592">
        <v>0</v>
      </c>
      <c r="S120" s="592">
        <v>0</v>
      </c>
      <c r="T120" s="592">
        <v>0</v>
      </c>
      <c r="U120" s="592">
        <v>0</v>
      </c>
      <c r="V120" s="595">
        <v>6199</v>
      </c>
      <c r="W120" s="595">
        <v>4135</v>
      </c>
      <c r="X120" s="595">
        <v>6274</v>
      </c>
      <c r="Y120" s="595">
        <v>9470</v>
      </c>
      <c r="Z120" s="595">
        <v>7390</v>
      </c>
      <c r="AA120" s="595">
        <v>7097</v>
      </c>
      <c r="AB120" s="595">
        <v>7097</v>
      </c>
      <c r="AC120" s="595">
        <v>7097</v>
      </c>
      <c r="AD120" s="595">
        <v>5531</v>
      </c>
      <c r="AE120" s="595">
        <v>5476</v>
      </c>
      <c r="AF120" s="595">
        <v>7246</v>
      </c>
      <c r="AG120" s="595">
        <v>7481</v>
      </c>
      <c r="AH120" s="595">
        <f t="shared" si="10"/>
        <v>1191</v>
      </c>
      <c r="AI120" s="595">
        <f t="shared" si="11"/>
        <v>2962</v>
      </c>
      <c r="AJ120" s="595">
        <f t="shared" si="12"/>
        <v>823</v>
      </c>
      <c r="AK120" s="595">
        <f t="shared" si="13"/>
        <v>-2373</v>
      </c>
      <c r="AL120" s="595">
        <f t="shared" si="14"/>
        <v>-668</v>
      </c>
      <c r="AM120" s="595">
        <f t="shared" si="15"/>
        <v>1341</v>
      </c>
      <c r="AN120" s="595">
        <f t="shared" si="16"/>
        <v>972</v>
      </c>
      <c r="AO120" s="595">
        <f t="shared" si="17"/>
        <v>-1989</v>
      </c>
      <c r="AP120" t="s">
        <v>1193</v>
      </c>
      <c r="AQ120" t="s">
        <v>1193</v>
      </c>
      <c r="AR120" t="s">
        <v>1193</v>
      </c>
      <c r="AS120" t="s">
        <v>1196</v>
      </c>
      <c r="AT120" t="s">
        <v>1193</v>
      </c>
      <c r="AU120" t="s">
        <v>1193</v>
      </c>
      <c r="AV120" t="s">
        <v>1193</v>
      </c>
      <c r="AW120" t="s">
        <v>1196</v>
      </c>
      <c r="AX120" t="s">
        <v>1193</v>
      </c>
      <c r="AY120" s="594">
        <v>19599950</v>
      </c>
      <c r="AZ120" s="594">
        <v>13519950</v>
      </c>
      <c r="BA120" s="594">
        <v>13519950</v>
      </c>
      <c r="BB120" s="594">
        <v>13519950</v>
      </c>
      <c r="BC120" s="594">
        <v>17272933</v>
      </c>
      <c r="BD120" s="594">
        <v>15846950</v>
      </c>
      <c r="BE120" s="594">
        <v>13519950</v>
      </c>
      <c r="BF120" t="s">
        <v>1613</v>
      </c>
      <c r="BG120" s="594">
        <v>17272950</v>
      </c>
      <c r="BH120" s="594">
        <v>13519950</v>
      </c>
      <c r="BI120" s="594">
        <v>13519950</v>
      </c>
      <c r="BJ120" s="594">
        <v>15846950</v>
      </c>
      <c r="BK120" s="594">
        <v>16738383</v>
      </c>
      <c r="BL120" s="594">
        <v>14054502</v>
      </c>
      <c r="BM120" s="594">
        <v>13519950</v>
      </c>
      <c r="BN120" t="s">
        <v>1613</v>
      </c>
      <c r="BO120" t="s">
        <v>2655</v>
      </c>
      <c r="BP120">
        <v>1</v>
      </c>
      <c r="BQ120">
        <v>0</v>
      </c>
      <c r="BR120">
        <v>1</v>
      </c>
      <c r="BS120">
        <v>0</v>
      </c>
      <c r="BT120">
        <v>0</v>
      </c>
      <c r="BU120">
        <v>0</v>
      </c>
      <c r="BV120" t="s">
        <v>1612</v>
      </c>
      <c r="BW120">
        <v>0</v>
      </c>
      <c r="BX120">
        <v>1</v>
      </c>
      <c r="BY120">
        <v>0</v>
      </c>
      <c r="BZ120">
        <v>0</v>
      </c>
      <c r="CA120">
        <v>1</v>
      </c>
      <c r="CB120" t="s">
        <v>1612</v>
      </c>
      <c r="CC120">
        <v>0</v>
      </c>
      <c r="CD120">
        <v>1</v>
      </c>
      <c r="CE120">
        <v>0</v>
      </c>
      <c r="CF120">
        <v>0</v>
      </c>
      <c r="CG120">
        <v>1</v>
      </c>
      <c r="CH120" t="s">
        <v>1612</v>
      </c>
      <c r="CI120">
        <v>0</v>
      </c>
      <c r="CJ120">
        <v>0</v>
      </c>
      <c r="CK120">
        <v>0</v>
      </c>
      <c r="CL120">
        <v>1</v>
      </c>
      <c r="CM120">
        <v>1</v>
      </c>
      <c r="CN120">
        <v>42855</v>
      </c>
      <c r="CO120">
        <v>1</v>
      </c>
      <c r="CP120">
        <v>1</v>
      </c>
      <c r="CQ120">
        <v>0</v>
      </c>
      <c r="CR120">
        <v>0</v>
      </c>
      <c r="CS120">
        <v>1</v>
      </c>
      <c r="CT120" t="s">
        <v>1612</v>
      </c>
      <c r="CU120">
        <v>0</v>
      </c>
      <c r="CV120">
        <v>1</v>
      </c>
      <c r="CW120">
        <v>0</v>
      </c>
      <c r="CX120">
        <v>0</v>
      </c>
      <c r="CY120">
        <v>1</v>
      </c>
      <c r="CZ120" t="s">
        <v>1612</v>
      </c>
      <c r="DA120">
        <v>0</v>
      </c>
      <c r="DB120">
        <v>1</v>
      </c>
      <c r="DC120">
        <v>0</v>
      </c>
      <c r="DD120">
        <v>0</v>
      </c>
      <c r="DE120">
        <v>1</v>
      </c>
      <c r="DF120" t="s">
        <v>1612</v>
      </c>
      <c r="DG120">
        <v>0</v>
      </c>
      <c r="DH120">
        <v>0</v>
      </c>
      <c r="DI120">
        <v>0</v>
      </c>
      <c r="DJ120">
        <v>1</v>
      </c>
      <c r="DK120">
        <v>1</v>
      </c>
      <c r="DL120">
        <v>42460</v>
      </c>
      <c r="DM120">
        <v>1</v>
      </c>
      <c r="DN120">
        <v>1</v>
      </c>
      <c r="DO120">
        <v>0</v>
      </c>
      <c r="DP120">
        <v>0</v>
      </c>
      <c r="DQ120">
        <v>1</v>
      </c>
      <c r="DR120" t="s">
        <v>1612</v>
      </c>
      <c r="DS120">
        <v>0</v>
      </c>
    </row>
    <row r="121" spans="1:123">
      <c r="A121" t="s">
        <v>44</v>
      </c>
      <c r="B121" t="s">
        <v>43</v>
      </c>
      <c r="C121" t="s">
        <v>42</v>
      </c>
      <c r="D121" t="s">
        <v>199</v>
      </c>
      <c r="E121" s="106" t="s">
        <v>198</v>
      </c>
      <c r="F121" s="593">
        <v>-22</v>
      </c>
      <c r="G121" s="593">
        <v>-103</v>
      </c>
      <c r="H121" s="593">
        <v>-122</v>
      </c>
      <c r="I121" s="593">
        <v>-175</v>
      </c>
      <c r="J121" s="593">
        <v>3</v>
      </c>
      <c r="K121" s="593">
        <v>-200</v>
      </c>
      <c r="L121" s="593">
        <v>-219</v>
      </c>
      <c r="M121" s="593">
        <v>-269</v>
      </c>
      <c r="N121" s="592">
        <v>0</v>
      </c>
      <c r="O121" s="592">
        <v>153504</v>
      </c>
      <c r="P121" s="592">
        <v>206804.00000000006</v>
      </c>
      <c r="Q121" s="592">
        <v>200407.99999999994</v>
      </c>
      <c r="R121" s="592">
        <v>46900</v>
      </c>
      <c r="S121" s="592">
        <v>0</v>
      </c>
      <c r="T121" s="592">
        <v>0</v>
      </c>
      <c r="U121" s="592">
        <v>0</v>
      </c>
      <c r="V121" s="595">
        <v>1091</v>
      </c>
      <c r="W121" s="595">
        <v>982</v>
      </c>
      <c r="X121" s="595">
        <v>742</v>
      </c>
      <c r="Y121" s="595">
        <v>846</v>
      </c>
      <c r="Z121" s="595">
        <v>918</v>
      </c>
      <c r="AA121" s="595">
        <v>915</v>
      </c>
      <c r="AB121" s="595">
        <v>911</v>
      </c>
      <c r="AC121" s="595">
        <v>907</v>
      </c>
      <c r="AD121" s="595">
        <v>797</v>
      </c>
      <c r="AE121" s="595">
        <v>714</v>
      </c>
      <c r="AF121" s="595">
        <v>877</v>
      </c>
      <c r="AG121" s="595">
        <v>865</v>
      </c>
      <c r="AH121" s="595">
        <f t="shared" si="10"/>
        <v>-173</v>
      </c>
      <c r="AI121" s="595">
        <f t="shared" si="11"/>
        <v>-67</v>
      </c>
      <c r="AJ121" s="595">
        <f t="shared" si="12"/>
        <v>169</v>
      </c>
      <c r="AK121" s="595">
        <f t="shared" si="13"/>
        <v>61</v>
      </c>
      <c r="AL121" s="595">
        <f t="shared" si="14"/>
        <v>-294</v>
      </c>
      <c r="AM121" s="595">
        <f t="shared" si="15"/>
        <v>-268</v>
      </c>
      <c r="AN121" s="595">
        <f t="shared" si="16"/>
        <v>135</v>
      </c>
      <c r="AO121" s="595">
        <f t="shared" si="17"/>
        <v>19</v>
      </c>
      <c r="AP121" t="s">
        <v>1193</v>
      </c>
      <c r="AQ121" t="s">
        <v>1193</v>
      </c>
      <c r="AR121" t="s">
        <v>1193</v>
      </c>
      <c r="AS121" t="s">
        <v>1196</v>
      </c>
      <c r="AT121" t="s">
        <v>1193</v>
      </c>
      <c r="AU121" t="s">
        <v>1193</v>
      </c>
      <c r="AV121" t="s">
        <v>1193</v>
      </c>
      <c r="AW121" t="s">
        <v>1193</v>
      </c>
      <c r="AX121" t="s">
        <v>1193</v>
      </c>
      <c r="AY121" s="594">
        <v>3207000</v>
      </c>
      <c r="AZ121" s="594">
        <v>3207000</v>
      </c>
      <c r="BA121" s="594">
        <v>3207000</v>
      </c>
      <c r="BB121" s="594">
        <v>3207000</v>
      </c>
      <c r="BC121" s="594">
        <v>3207000</v>
      </c>
      <c r="BD121" s="594">
        <v>3207000</v>
      </c>
      <c r="BE121" s="594">
        <v>3207000</v>
      </c>
      <c r="BF121" t="s">
        <v>2050</v>
      </c>
      <c r="BG121" s="594">
        <v>3207000</v>
      </c>
      <c r="BH121" s="594">
        <v>3207000</v>
      </c>
      <c r="BI121" s="594">
        <v>3207000</v>
      </c>
      <c r="BJ121" s="594">
        <v>3207000</v>
      </c>
      <c r="BK121" s="594">
        <v>3207000</v>
      </c>
      <c r="BL121" s="594">
        <v>3207000</v>
      </c>
      <c r="BM121" s="594">
        <v>3207000</v>
      </c>
      <c r="BN121" t="s">
        <v>2050</v>
      </c>
      <c r="BO121" t="s">
        <v>2664</v>
      </c>
      <c r="BP121">
        <v>1</v>
      </c>
      <c r="BQ121">
        <v>0</v>
      </c>
      <c r="BR121">
        <v>1</v>
      </c>
      <c r="BS121">
        <v>0</v>
      </c>
      <c r="BT121">
        <v>0</v>
      </c>
      <c r="BU121">
        <v>0</v>
      </c>
      <c r="BV121" t="s">
        <v>1612</v>
      </c>
      <c r="BW121">
        <v>0</v>
      </c>
      <c r="BX121">
        <v>1</v>
      </c>
      <c r="BY121">
        <v>0</v>
      </c>
      <c r="BZ121">
        <v>0</v>
      </c>
      <c r="CA121">
        <v>1</v>
      </c>
      <c r="CB121" t="s">
        <v>1612</v>
      </c>
      <c r="CC121">
        <v>0</v>
      </c>
      <c r="CD121">
        <v>1</v>
      </c>
      <c r="CE121">
        <v>0</v>
      </c>
      <c r="CF121">
        <v>0</v>
      </c>
      <c r="CG121">
        <v>1</v>
      </c>
      <c r="CH121" t="s">
        <v>1612</v>
      </c>
      <c r="CI121">
        <v>0</v>
      </c>
      <c r="CJ121">
        <v>0</v>
      </c>
      <c r="CK121">
        <v>0</v>
      </c>
      <c r="CL121">
        <v>1</v>
      </c>
      <c r="CM121">
        <v>1</v>
      </c>
      <c r="CN121">
        <v>42460</v>
      </c>
      <c r="CO121">
        <v>1</v>
      </c>
      <c r="CP121">
        <v>1</v>
      </c>
      <c r="CQ121">
        <v>0</v>
      </c>
      <c r="CR121">
        <v>0</v>
      </c>
      <c r="CS121">
        <v>1</v>
      </c>
      <c r="CT121" t="s">
        <v>1612</v>
      </c>
      <c r="CU121">
        <v>0</v>
      </c>
      <c r="CV121">
        <v>1</v>
      </c>
      <c r="CW121">
        <v>0</v>
      </c>
      <c r="CX121">
        <v>0</v>
      </c>
      <c r="CY121">
        <v>1</v>
      </c>
      <c r="CZ121" t="s">
        <v>1612</v>
      </c>
      <c r="DA121">
        <v>0</v>
      </c>
      <c r="DB121">
        <v>1</v>
      </c>
      <c r="DC121">
        <v>0</v>
      </c>
      <c r="DD121">
        <v>0</v>
      </c>
      <c r="DE121">
        <v>1</v>
      </c>
      <c r="DF121" t="s">
        <v>1612</v>
      </c>
      <c r="DG121">
        <v>0</v>
      </c>
      <c r="DH121">
        <v>1</v>
      </c>
      <c r="DI121">
        <v>0</v>
      </c>
      <c r="DJ121">
        <v>0</v>
      </c>
      <c r="DK121">
        <v>1</v>
      </c>
      <c r="DL121" t="s">
        <v>1612</v>
      </c>
      <c r="DM121">
        <v>0</v>
      </c>
      <c r="DN121">
        <v>1</v>
      </c>
      <c r="DO121">
        <v>0</v>
      </c>
      <c r="DP121">
        <v>0</v>
      </c>
      <c r="DQ121">
        <v>1</v>
      </c>
      <c r="DR121" t="s">
        <v>1612</v>
      </c>
      <c r="DS121">
        <v>0</v>
      </c>
    </row>
    <row r="122" spans="1:123">
      <c r="A122" t="s">
        <v>44</v>
      </c>
      <c r="B122" t="s">
        <v>43</v>
      </c>
      <c r="C122" t="s">
        <v>42</v>
      </c>
      <c r="D122" t="s">
        <v>197</v>
      </c>
      <c r="E122" s="106" t="s">
        <v>196</v>
      </c>
      <c r="F122" s="593">
        <v>273</v>
      </c>
      <c r="G122" s="593">
        <v>-376</v>
      </c>
      <c r="H122" s="593">
        <v>-347</v>
      </c>
      <c r="I122" s="593">
        <v>-620</v>
      </c>
      <c r="J122" s="593">
        <v>254</v>
      </c>
      <c r="K122" s="593">
        <v>-474</v>
      </c>
      <c r="L122" s="593">
        <v>-505</v>
      </c>
      <c r="M122" s="593">
        <v>-1302</v>
      </c>
      <c r="N122" s="592">
        <v>28310</v>
      </c>
      <c r="O122" s="592">
        <v>146020</v>
      </c>
      <c r="P122" s="592">
        <v>235420</v>
      </c>
      <c r="Q122" s="592">
        <v>1016180</v>
      </c>
      <c r="R122" s="592">
        <v>0</v>
      </c>
      <c r="S122" s="592">
        <v>146020</v>
      </c>
      <c r="T122" s="592">
        <v>0</v>
      </c>
      <c r="U122" s="592">
        <v>1016180</v>
      </c>
      <c r="V122" s="595">
        <v>640</v>
      </c>
      <c r="W122" s="595">
        <v>672</v>
      </c>
      <c r="X122" s="595">
        <v>1037</v>
      </c>
      <c r="Y122" s="595">
        <v>876</v>
      </c>
      <c r="Z122" s="595">
        <v>795</v>
      </c>
      <c r="AA122" s="595">
        <v>771</v>
      </c>
      <c r="AB122" s="595">
        <v>747</v>
      </c>
      <c r="AC122" s="595">
        <v>723</v>
      </c>
      <c r="AD122" s="595">
        <v>719</v>
      </c>
      <c r="AE122" s="595">
        <v>1108</v>
      </c>
      <c r="AF122" s="595">
        <v>950</v>
      </c>
      <c r="AG122" s="595">
        <v>794</v>
      </c>
      <c r="AH122" s="595">
        <f t="shared" si="10"/>
        <v>155</v>
      </c>
      <c r="AI122" s="595">
        <f t="shared" si="11"/>
        <v>99</v>
      </c>
      <c r="AJ122" s="595">
        <f t="shared" si="12"/>
        <v>-290</v>
      </c>
      <c r="AK122" s="595">
        <f t="shared" si="13"/>
        <v>-153</v>
      </c>
      <c r="AL122" s="595">
        <f t="shared" si="14"/>
        <v>79</v>
      </c>
      <c r="AM122" s="595">
        <f t="shared" si="15"/>
        <v>436</v>
      </c>
      <c r="AN122" s="595">
        <f t="shared" si="16"/>
        <v>-87</v>
      </c>
      <c r="AO122" s="595">
        <f t="shared" si="17"/>
        <v>-82</v>
      </c>
      <c r="AP122" t="s">
        <v>1193</v>
      </c>
      <c r="AQ122" t="s">
        <v>1193</v>
      </c>
      <c r="AR122" t="s">
        <v>1193</v>
      </c>
      <c r="AS122" t="s">
        <v>1193</v>
      </c>
      <c r="AT122" t="s">
        <v>1193</v>
      </c>
      <c r="AU122" t="s">
        <v>1193</v>
      </c>
      <c r="AV122" t="s">
        <v>1193</v>
      </c>
      <c r="AW122" t="s">
        <v>1196</v>
      </c>
      <c r="AX122" t="s">
        <v>1193</v>
      </c>
      <c r="AY122" s="594">
        <v>3092000</v>
      </c>
      <c r="AZ122" s="594">
        <v>3092000</v>
      </c>
      <c r="BA122" s="594">
        <v>3092000</v>
      </c>
      <c r="BB122" s="594">
        <v>3094000</v>
      </c>
      <c r="BC122" s="594">
        <v>3092000</v>
      </c>
      <c r="BD122" s="594">
        <v>3092000</v>
      </c>
      <c r="BE122" s="594">
        <v>3092000</v>
      </c>
      <c r="BF122" t="s">
        <v>2675</v>
      </c>
      <c r="BG122" s="594">
        <v>2387000</v>
      </c>
      <c r="BH122" s="594">
        <v>2387000</v>
      </c>
      <c r="BI122" s="594">
        <v>2747000</v>
      </c>
      <c r="BJ122" s="594">
        <v>4849000</v>
      </c>
      <c r="BK122" s="594">
        <v>2079000</v>
      </c>
      <c r="BL122" s="594">
        <v>2387000</v>
      </c>
      <c r="BM122" s="594">
        <v>2387000</v>
      </c>
      <c r="BN122" t="s">
        <v>2676</v>
      </c>
      <c r="BO122" t="s">
        <v>2677</v>
      </c>
      <c r="BP122">
        <v>1</v>
      </c>
      <c r="BQ122">
        <v>0</v>
      </c>
      <c r="BR122">
        <v>1</v>
      </c>
      <c r="BS122">
        <v>0</v>
      </c>
      <c r="BT122">
        <v>0</v>
      </c>
      <c r="BU122">
        <v>0</v>
      </c>
      <c r="BV122" t="s">
        <v>1612</v>
      </c>
      <c r="BW122">
        <v>0</v>
      </c>
      <c r="BX122">
        <v>1</v>
      </c>
      <c r="BY122">
        <v>0</v>
      </c>
      <c r="BZ122">
        <v>0</v>
      </c>
      <c r="CA122">
        <v>1</v>
      </c>
      <c r="CB122" t="s">
        <v>1612</v>
      </c>
      <c r="CC122">
        <v>0</v>
      </c>
      <c r="CD122">
        <v>1</v>
      </c>
      <c r="CE122">
        <v>0</v>
      </c>
      <c r="CF122">
        <v>0</v>
      </c>
      <c r="CG122">
        <v>1</v>
      </c>
      <c r="CH122" t="s">
        <v>1612</v>
      </c>
      <c r="CI122">
        <v>0</v>
      </c>
      <c r="CJ122">
        <v>1</v>
      </c>
      <c r="CK122">
        <v>0</v>
      </c>
      <c r="CL122">
        <v>0</v>
      </c>
      <c r="CM122">
        <v>1</v>
      </c>
      <c r="CN122" t="s">
        <v>1612</v>
      </c>
      <c r="CO122">
        <v>0</v>
      </c>
      <c r="CP122">
        <v>1</v>
      </c>
      <c r="CQ122">
        <v>0</v>
      </c>
      <c r="CR122">
        <v>0</v>
      </c>
      <c r="CS122">
        <v>1</v>
      </c>
      <c r="CT122" t="s">
        <v>1612</v>
      </c>
      <c r="CU122">
        <v>0</v>
      </c>
      <c r="CV122">
        <v>1</v>
      </c>
      <c r="CW122">
        <v>0</v>
      </c>
      <c r="CX122">
        <v>0</v>
      </c>
      <c r="CY122">
        <v>1</v>
      </c>
      <c r="CZ122" t="s">
        <v>1612</v>
      </c>
      <c r="DA122">
        <v>0</v>
      </c>
      <c r="DB122">
        <v>1</v>
      </c>
      <c r="DC122">
        <v>0</v>
      </c>
      <c r="DD122">
        <v>0</v>
      </c>
      <c r="DE122">
        <v>1</v>
      </c>
      <c r="DF122" t="s">
        <v>1612</v>
      </c>
      <c r="DG122">
        <v>0</v>
      </c>
      <c r="DH122">
        <v>0</v>
      </c>
      <c r="DI122">
        <v>0</v>
      </c>
      <c r="DJ122">
        <v>1</v>
      </c>
      <c r="DK122">
        <v>1</v>
      </c>
      <c r="DL122">
        <v>42460</v>
      </c>
      <c r="DM122">
        <v>1</v>
      </c>
      <c r="DN122">
        <v>1</v>
      </c>
      <c r="DO122">
        <v>0</v>
      </c>
      <c r="DP122">
        <v>0</v>
      </c>
      <c r="DQ122">
        <v>1</v>
      </c>
      <c r="DR122" t="s">
        <v>1612</v>
      </c>
      <c r="DS122">
        <v>0</v>
      </c>
    </row>
    <row r="123" spans="1:123">
      <c r="A123" t="s">
        <v>56</v>
      </c>
      <c r="B123" t="s">
        <v>65</v>
      </c>
      <c r="C123" t="s">
        <v>97</v>
      </c>
      <c r="D123" t="s">
        <v>195</v>
      </c>
      <c r="E123" s="106" t="s">
        <v>194</v>
      </c>
      <c r="F123" s="593">
        <v>586</v>
      </c>
      <c r="G123" s="593">
        <v>380</v>
      </c>
      <c r="H123" s="593">
        <v>98</v>
      </c>
      <c r="I123" s="593">
        <v>93</v>
      </c>
      <c r="J123" s="593">
        <v>424</v>
      </c>
      <c r="K123" s="593">
        <v>337</v>
      </c>
      <c r="L123" s="593">
        <v>-79</v>
      </c>
      <c r="M123" s="593">
        <v>-84</v>
      </c>
      <c r="N123" s="592">
        <v>241380</v>
      </c>
      <c r="O123" s="592">
        <v>64070</v>
      </c>
      <c r="P123" s="592">
        <v>263730</v>
      </c>
      <c r="Q123" s="592">
        <v>263730</v>
      </c>
      <c r="R123" s="592">
        <v>0</v>
      </c>
      <c r="S123" s="592">
        <v>0</v>
      </c>
      <c r="T123" s="592">
        <v>0</v>
      </c>
      <c r="U123" s="592">
        <v>0</v>
      </c>
      <c r="V123" s="595">
        <v>1545</v>
      </c>
      <c r="W123" s="595">
        <v>1994</v>
      </c>
      <c r="X123" s="595">
        <v>2410</v>
      </c>
      <c r="Y123" s="595">
        <v>3559</v>
      </c>
      <c r="Z123" s="595">
        <v>1365</v>
      </c>
      <c r="AA123" s="595">
        <v>1660</v>
      </c>
      <c r="AB123" s="595">
        <v>1215</v>
      </c>
      <c r="AC123" s="595">
        <v>2047</v>
      </c>
      <c r="AD123" s="595">
        <v>1352</v>
      </c>
      <c r="AE123" s="595">
        <v>1479</v>
      </c>
      <c r="AF123" s="595">
        <v>1311</v>
      </c>
      <c r="AG123" s="595">
        <v>1788</v>
      </c>
      <c r="AH123" s="595">
        <f t="shared" si="10"/>
        <v>-180</v>
      </c>
      <c r="AI123" s="595">
        <f t="shared" si="11"/>
        <v>-334</v>
      </c>
      <c r="AJ123" s="595">
        <f t="shared" si="12"/>
        <v>-1195</v>
      </c>
      <c r="AK123" s="595">
        <f t="shared" si="13"/>
        <v>-1512</v>
      </c>
      <c r="AL123" s="595">
        <f t="shared" si="14"/>
        <v>-193</v>
      </c>
      <c r="AM123" s="595">
        <f t="shared" si="15"/>
        <v>-515</v>
      </c>
      <c r="AN123" s="595">
        <f t="shared" si="16"/>
        <v>-1099</v>
      </c>
      <c r="AO123" s="595">
        <f t="shared" si="17"/>
        <v>-1771</v>
      </c>
      <c r="AP123" t="s">
        <v>1193</v>
      </c>
      <c r="AQ123" t="s">
        <v>1193</v>
      </c>
      <c r="AR123" t="s">
        <v>1193</v>
      </c>
      <c r="AS123" t="s">
        <v>1193</v>
      </c>
      <c r="AT123" t="s">
        <v>1193</v>
      </c>
      <c r="AU123" t="s">
        <v>1193</v>
      </c>
      <c r="AV123" t="s">
        <v>1193</v>
      </c>
      <c r="AW123" t="s">
        <v>1196</v>
      </c>
      <c r="AX123" t="s">
        <v>1193</v>
      </c>
      <c r="AY123" s="594">
        <v>3669000</v>
      </c>
      <c r="AZ123" s="594">
        <v>3668000</v>
      </c>
      <c r="BA123" s="594">
        <v>3668000</v>
      </c>
      <c r="BB123" s="594">
        <v>3669000</v>
      </c>
      <c r="BC123" s="594">
        <v>4447500</v>
      </c>
      <c r="BD123" s="594">
        <v>4447500</v>
      </c>
      <c r="BE123" s="594">
        <v>4447500</v>
      </c>
      <c r="BF123">
        <v>0</v>
      </c>
      <c r="BG123" s="594">
        <v>4447500</v>
      </c>
      <c r="BH123" s="594">
        <v>4447500</v>
      </c>
      <c r="BI123" s="594">
        <v>4447500</v>
      </c>
      <c r="BJ123" s="594">
        <v>4447500</v>
      </c>
      <c r="BK123" s="594">
        <v>4102500</v>
      </c>
      <c r="BL123" s="594">
        <v>4102500</v>
      </c>
      <c r="BM123" s="594">
        <v>4102500</v>
      </c>
      <c r="BN123" t="s">
        <v>2690</v>
      </c>
      <c r="BO123" t="s">
        <v>2691</v>
      </c>
      <c r="BP123">
        <v>1</v>
      </c>
      <c r="BQ123">
        <v>0</v>
      </c>
      <c r="BR123">
        <v>1</v>
      </c>
      <c r="BS123">
        <v>0</v>
      </c>
      <c r="BT123">
        <v>0</v>
      </c>
      <c r="BU123">
        <v>0</v>
      </c>
      <c r="BV123" t="s">
        <v>1612</v>
      </c>
      <c r="BW123">
        <v>0</v>
      </c>
      <c r="BX123">
        <v>1</v>
      </c>
      <c r="BY123">
        <v>0</v>
      </c>
      <c r="BZ123">
        <v>0</v>
      </c>
      <c r="CA123">
        <v>1</v>
      </c>
      <c r="CB123" t="s">
        <v>1612</v>
      </c>
      <c r="CC123">
        <v>0</v>
      </c>
      <c r="CD123">
        <v>1</v>
      </c>
      <c r="CE123">
        <v>0</v>
      </c>
      <c r="CF123">
        <v>0</v>
      </c>
      <c r="CG123">
        <v>1</v>
      </c>
      <c r="CH123" t="s">
        <v>1612</v>
      </c>
      <c r="CI123">
        <v>0</v>
      </c>
      <c r="CJ123">
        <v>1</v>
      </c>
      <c r="CK123">
        <v>0</v>
      </c>
      <c r="CL123">
        <v>0</v>
      </c>
      <c r="CM123">
        <v>1</v>
      </c>
      <c r="CN123" t="s">
        <v>1612</v>
      </c>
      <c r="CO123">
        <v>0</v>
      </c>
      <c r="CP123">
        <v>1</v>
      </c>
      <c r="CQ123">
        <v>0</v>
      </c>
      <c r="CR123">
        <v>0</v>
      </c>
      <c r="CS123">
        <v>1</v>
      </c>
      <c r="CT123" t="s">
        <v>1612</v>
      </c>
      <c r="CU123">
        <v>0</v>
      </c>
      <c r="CV123">
        <v>1</v>
      </c>
      <c r="CW123">
        <v>0</v>
      </c>
      <c r="CX123">
        <v>0</v>
      </c>
      <c r="CY123">
        <v>1</v>
      </c>
      <c r="CZ123" t="s">
        <v>1612</v>
      </c>
      <c r="DA123">
        <v>0</v>
      </c>
      <c r="DB123">
        <v>1</v>
      </c>
      <c r="DC123">
        <v>0</v>
      </c>
      <c r="DD123">
        <v>0</v>
      </c>
      <c r="DE123">
        <v>1</v>
      </c>
      <c r="DF123" t="s">
        <v>1612</v>
      </c>
      <c r="DG123">
        <v>0</v>
      </c>
      <c r="DH123">
        <v>0</v>
      </c>
      <c r="DI123">
        <v>0</v>
      </c>
      <c r="DJ123">
        <v>1</v>
      </c>
      <c r="DK123">
        <v>1</v>
      </c>
      <c r="DL123">
        <v>42522</v>
      </c>
      <c r="DM123">
        <v>1</v>
      </c>
      <c r="DN123">
        <v>1</v>
      </c>
      <c r="DO123">
        <v>0</v>
      </c>
      <c r="DP123">
        <v>0</v>
      </c>
      <c r="DQ123">
        <v>1</v>
      </c>
      <c r="DR123" t="s">
        <v>1612</v>
      </c>
      <c r="DS123">
        <v>0</v>
      </c>
    </row>
    <row r="124" spans="1:123">
      <c r="A124" t="s">
        <v>44</v>
      </c>
      <c r="B124" t="s">
        <v>116</v>
      </c>
      <c r="C124" t="s">
        <v>115</v>
      </c>
      <c r="D124" t="s">
        <v>193</v>
      </c>
      <c r="E124" s="106" t="s">
        <v>192</v>
      </c>
      <c r="F124" s="593">
        <v>-1101</v>
      </c>
      <c r="G124" s="593">
        <v>-231</v>
      </c>
      <c r="H124" s="593">
        <v>725</v>
      </c>
      <c r="I124" s="593">
        <v>1341</v>
      </c>
      <c r="J124" s="593">
        <v>-1319</v>
      </c>
      <c r="K124" s="593">
        <v>-473</v>
      </c>
      <c r="L124" s="593">
        <v>468</v>
      </c>
      <c r="M124" s="593">
        <v>1075</v>
      </c>
      <c r="N124" s="592">
        <v>324820</v>
      </c>
      <c r="O124" s="592">
        <v>360580</v>
      </c>
      <c r="P124" s="592">
        <v>382930</v>
      </c>
      <c r="Q124" s="592">
        <v>396340</v>
      </c>
      <c r="R124" s="592">
        <v>0</v>
      </c>
      <c r="S124" s="592">
        <v>0</v>
      </c>
      <c r="T124" s="592">
        <v>0</v>
      </c>
      <c r="U124" s="592">
        <v>1093660</v>
      </c>
      <c r="V124" s="595">
        <v>914</v>
      </c>
      <c r="W124" s="595">
        <v>755</v>
      </c>
      <c r="X124" s="595">
        <v>654</v>
      </c>
      <c r="Y124" s="595">
        <v>719</v>
      </c>
      <c r="Z124" s="595">
        <v>823</v>
      </c>
      <c r="AA124" s="595">
        <v>923</v>
      </c>
      <c r="AB124" s="595">
        <v>802</v>
      </c>
      <c r="AC124" s="595">
        <v>653</v>
      </c>
      <c r="AD124" s="595">
        <v>918</v>
      </c>
      <c r="AE124" s="595">
        <v>565</v>
      </c>
      <c r="AF124" s="595">
        <v>842</v>
      </c>
      <c r="AG124" s="595">
        <v>513</v>
      </c>
      <c r="AH124" s="595">
        <f t="shared" si="10"/>
        <v>-91</v>
      </c>
      <c r="AI124" s="595">
        <f t="shared" si="11"/>
        <v>168</v>
      </c>
      <c r="AJ124" s="595">
        <f t="shared" si="12"/>
        <v>148</v>
      </c>
      <c r="AK124" s="595">
        <f t="shared" si="13"/>
        <v>-66</v>
      </c>
      <c r="AL124" s="595">
        <f t="shared" si="14"/>
        <v>4</v>
      </c>
      <c r="AM124" s="595">
        <f t="shared" si="15"/>
        <v>-190</v>
      </c>
      <c r="AN124" s="595">
        <f t="shared" si="16"/>
        <v>188</v>
      </c>
      <c r="AO124" s="595">
        <f t="shared" si="17"/>
        <v>-206</v>
      </c>
      <c r="AP124" t="s">
        <v>1193</v>
      </c>
      <c r="AQ124" t="s">
        <v>1193</v>
      </c>
      <c r="AR124" t="s">
        <v>1193</v>
      </c>
      <c r="AS124" t="s">
        <v>1193</v>
      </c>
      <c r="AT124" t="s">
        <v>1193</v>
      </c>
      <c r="AU124" t="s">
        <v>1193</v>
      </c>
      <c r="AV124" t="s">
        <v>1193</v>
      </c>
      <c r="AW124" t="s">
        <v>1193</v>
      </c>
      <c r="AX124" t="s">
        <v>1193</v>
      </c>
      <c r="AY124" s="594">
        <v>4449000</v>
      </c>
      <c r="AZ124" s="594">
        <v>4830000</v>
      </c>
      <c r="BA124" s="594">
        <v>3659000</v>
      </c>
      <c r="BB124" s="594">
        <v>3659000</v>
      </c>
      <c r="BC124" s="594">
        <v>1933250</v>
      </c>
      <c r="BD124" s="594">
        <v>7345750</v>
      </c>
      <c r="BE124" s="594">
        <v>3659000</v>
      </c>
      <c r="BF124">
        <v>0</v>
      </c>
      <c r="BG124" s="594">
        <v>4005750</v>
      </c>
      <c r="BH124" s="594">
        <v>4005750</v>
      </c>
      <c r="BI124" s="594">
        <v>4055750</v>
      </c>
      <c r="BJ124" s="594">
        <v>4045750</v>
      </c>
      <c r="BK124" s="594">
        <v>1229207</v>
      </c>
      <c r="BL124" s="594">
        <v>6616255</v>
      </c>
      <c r="BM124" s="594">
        <v>4029616</v>
      </c>
      <c r="BN124" t="s">
        <v>2703</v>
      </c>
      <c r="BO124" t="s">
        <v>2704</v>
      </c>
      <c r="BP124">
        <v>1</v>
      </c>
      <c r="BQ124">
        <v>0</v>
      </c>
      <c r="BR124">
        <v>1</v>
      </c>
      <c r="BS124">
        <v>0</v>
      </c>
      <c r="BT124">
        <v>0</v>
      </c>
      <c r="BU124">
        <v>0</v>
      </c>
      <c r="BV124" t="s">
        <v>1612</v>
      </c>
      <c r="BW124">
        <v>0</v>
      </c>
      <c r="BX124">
        <v>1</v>
      </c>
      <c r="BY124">
        <v>0</v>
      </c>
      <c r="BZ124">
        <v>0</v>
      </c>
      <c r="CA124">
        <v>1</v>
      </c>
      <c r="CB124" t="s">
        <v>1612</v>
      </c>
      <c r="CC124">
        <v>0</v>
      </c>
      <c r="CD124">
        <v>1</v>
      </c>
      <c r="CE124">
        <v>0</v>
      </c>
      <c r="CF124">
        <v>0</v>
      </c>
      <c r="CG124">
        <v>1</v>
      </c>
      <c r="CH124" t="s">
        <v>1612</v>
      </c>
      <c r="CI124">
        <v>0</v>
      </c>
      <c r="CJ124">
        <v>1</v>
      </c>
      <c r="CK124">
        <v>0</v>
      </c>
      <c r="CL124">
        <v>0</v>
      </c>
      <c r="CM124">
        <v>1</v>
      </c>
      <c r="CN124" t="s">
        <v>1612</v>
      </c>
      <c r="CO124">
        <v>0</v>
      </c>
      <c r="CP124">
        <v>1</v>
      </c>
      <c r="CQ124">
        <v>0</v>
      </c>
      <c r="CR124">
        <v>0</v>
      </c>
      <c r="CS124">
        <v>1</v>
      </c>
      <c r="CT124" t="s">
        <v>1612</v>
      </c>
      <c r="CU124">
        <v>0</v>
      </c>
      <c r="CV124">
        <v>1</v>
      </c>
      <c r="CW124">
        <v>0</v>
      </c>
      <c r="CX124">
        <v>0</v>
      </c>
      <c r="CY124">
        <v>1</v>
      </c>
      <c r="CZ124" t="s">
        <v>1612</v>
      </c>
      <c r="DA124">
        <v>0</v>
      </c>
      <c r="DB124">
        <v>1</v>
      </c>
      <c r="DC124">
        <v>0</v>
      </c>
      <c r="DD124">
        <v>0</v>
      </c>
      <c r="DE124">
        <v>1</v>
      </c>
      <c r="DF124" t="s">
        <v>1612</v>
      </c>
      <c r="DG124">
        <v>0</v>
      </c>
      <c r="DH124">
        <v>1</v>
      </c>
      <c r="DI124">
        <v>0</v>
      </c>
      <c r="DJ124">
        <v>0</v>
      </c>
      <c r="DK124">
        <v>1</v>
      </c>
      <c r="DL124" t="s">
        <v>1612</v>
      </c>
      <c r="DM124">
        <v>0</v>
      </c>
      <c r="DN124">
        <v>1</v>
      </c>
      <c r="DO124">
        <v>0</v>
      </c>
      <c r="DP124">
        <v>0</v>
      </c>
      <c r="DQ124">
        <v>1</v>
      </c>
      <c r="DR124" t="s">
        <v>1612</v>
      </c>
      <c r="DS124">
        <v>0</v>
      </c>
    </row>
    <row r="125" spans="1:123">
      <c r="A125" t="s">
        <v>44</v>
      </c>
      <c r="B125" t="s">
        <v>43</v>
      </c>
      <c r="C125" t="s">
        <v>42</v>
      </c>
      <c r="D125" t="s">
        <v>191</v>
      </c>
      <c r="E125" s="106" t="s">
        <v>190</v>
      </c>
      <c r="F125" s="593">
        <v>-515</v>
      </c>
      <c r="G125" s="593">
        <v>-393</v>
      </c>
      <c r="H125" s="593">
        <v>-405</v>
      </c>
      <c r="I125" s="593">
        <v>-342</v>
      </c>
      <c r="J125" s="593">
        <v>0</v>
      </c>
      <c r="K125" s="593">
        <v>-742</v>
      </c>
      <c r="L125" s="593">
        <v>-2012</v>
      </c>
      <c r="M125" s="593">
        <v>-2406</v>
      </c>
      <c r="N125" s="592">
        <v>0</v>
      </c>
      <c r="O125" s="592">
        <v>0</v>
      </c>
      <c r="P125" s="592">
        <v>848071.72999999986</v>
      </c>
      <c r="Q125" s="592">
        <v>1214725.92</v>
      </c>
      <c r="R125" s="592">
        <v>71800</v>
      </c>
      <c r="S125" s="592">
        <v>11800</v>
      </c>
      <c r="T125" s="592">
        <v>133400</v>
      </c>
      <c r="U125" s="592">
        <v>0</v>
      </c>
      <c r="V125" s="595">
        <v>3137</v>
      </c>
      <c r="W125" s="595">
        <v>3014</v>
      </c>
      <c r="X125" s="595">
        <v>3047</v>
      </c>
      <c r="Y125" s="595">
        <v>3973</v>
      </c>
      <c r="Z125" s="595">
        <v>3420</v>
      </c>
      <c r="AA125" s="595">
        <v>2752</v>
      </c>
      <c r="AB125" s="595">
        <v>2722</v>
      </c>
      <c r="AC125" s="595">
        <v>3195</v>
      </c>
      <c r="AD125" s="595">
        <v>3407</v>
      </c>
      <c r="AE125" s="595">
        <v>3646</v>
      </c>
      <c r="AF125" s="595">
        <v>3423</v>
      </c>
      <c r="AG125" s="595">
        <v>3019</v>
      </c>
      <c r="AH125" s="595">
        <f t="shared" si="10"/>
        <v>283</v>
      </c>
      <c r="AI125" s="595">
        <f t="shared" si="11"/>
        <v>-262</v>
      </c>
      <c r="AJ125" s="595">
        <f t="shared" si="12"/>
        <v>-325</v>
      </c>
      <c r="AK125" s="595">
        <f t="shared" si="13"/>
        <v>-778</v>
      </c>
      <c r="AL125" s="595">
        <f t="shared" si="14"/>
        <v>270</v>
      </c>
      <c r="AM125" s="595">
        <f t="shared" si="15"/>
        <v>632</v>
      </c>
      <c r="AN125" s="595">
        <f t="shared" si="16"/>
        <v>376</v>
      </c>
      <c r="AO125" s="595">
        <f t="shared" si="17"/>
        <v>-954</v>
      </c>
      <c r="AP125" t="s">
        <v>1193</v>
      </c>
      <c r="AQ125" t="s">
        <v>1193</v>
      </c>
      <c r="AR125" t="s">
        <v>1193</v>
      </c>
      <c r="AS125" t="s">
        <v>1196</v>
      </c>
      <c r="AT125" t="s">
        <v>1196</v>
      </c>
      <c r="AU125" t="s">
        <v>1193</v>
      </c>
      <c r="AV125" t="s">
        <v>1193</v>
      </c>
      <c r="AW125" t="s">
        <v>1196</v>
      </c>
      <c r="AX125" t="s">
        <v>1193</v>
      </c>
      <c r="AY125" s="594">
        <v>11682000</v>
      </c>
      <c r="AZ125" s="594">
        <v>11682000</v>
      </c>
      <c r="BA125" s="594">
        <v>11682000</v>
      </c>
      <c r="BB125" s="594">
        <v>11681000</v>
      </c>
      <c r="BC125" s="594">
        <v>11682000</v>
      </c>
      <c r="BD125" s="594">
        <v>10715000</v>
      </c>
      <c r="BE125" s="594">
        <v>10969842</v>
      </c>
      <c r="BF125" t="s">
        <v>2063</v>
      </c>
      <c r="BG125" s="594">
        <v>11682000</v>
      </c>
      <c r="BH125" s="594">
        <v>11682000</v>
      </c>
      <c r="BI125" s="594">
        <v>11682000</v>
      </c>
      <c r="BJ125" s="594">
        <v>11681000</v>
      </c>
      <c r="BK125" s="594">
        <v>11027517</v>
      </c>
      <c r="BL125" s="594">
        <v>10715000</v>
      </c>
      <c r="BM125" s="594">
        <v>10969842</v>
      </c>
      <c r="BN125" t="s">
        <v>2718</v>
      </c>
      <c r="BO125" t="s">
        <v>2719</v>
      </c>
      <c r="BP125">
        <v>1</v>
      </c>
      <c r="BQ125">
        <v>0</v>
      </c>
      <c r="BR125">
        <v>1</v>
      </c>
      <c r="BS125">
        <v>0</v>
      </c>
      <c r="BT125">
        <v>0</v>
      </c>
      <c r="BU125">
        <v>0</v>
      </c>
      <c r="BV125" t="s">
        <v>1612</v>
      </c>
      <c r="BW125">
        <v>0</v>
      </c>
      <c r="BX125">
        <v>1</v>
      </c>
      <c r="BY125">
        <v>0</v>
      </c>
      <c r="BZ125">
        <v>0</v>
      </c>
      <c r="CA125">
        <v>1</v>
      </c>
      <c r="CB125" t="s">
        <v>1612</v>
      </c>
      <c r="CC125">
        <v>0</v>
      </c>
      <c r="CD125">
        <v>1</v>
      </c>
      <c r="CE125">
        <v>0</v>
      </c>
      <c r="CF125">
        <v>0</v>
      </c>
      <c r="CG125">
        <v>1</v>
      </c>
      <c r="CH125" t="s">
        <v>1612</v>
      </c>
      <c r="CI125">
        <v>0</v>
      </c>
      <c r="CJ125">
        <v>0</v>
      </c>
      <c r="CK125">
        <v>0</v>
      </c>
      <c r="CL125">
        <v>1</v>
      </c>
      <c r="CM125">
        <v>1</v>
      </c>
      <c r="CN125">
        <v>42735</v>
      </c>
      <c r="CO125">
        <v>1</v>
      </c>
      <c r="CP125">
        <v>0</v>
      </c>
      <c r="CQ125">
        <v>0</v>
      </c>
      <c r="CR125">
        <v>1</v>
      </c>
      <c r="CS125">
        <v>1</v>
      </c>
      <c r="CT125">
        <v>42460</v>
      </c>
      <c r="CU125">
        <v>1</v>
      </c>
      <c r="CV125">
        <v>1</v>
      </c>
      <c r="CW125">
        <v>0</v>
      </c>
      <c r="CX125">
        <v>0</v>
      </c>
      <c r="CY125">
        <v>1</v>
      </c>
      <c r="CZ125" t="s">
        <v>1612</v>
      </c>
      <c r="DA125">
        <v>0</v>
      </c>
      <c r="DB125">
        <v>1</v>
      </c>
      <c r="DC125">
        <v>0</v>
      </c>
      <c r="DD125">
        <v>0</v>
      </c>
      <c r="DE125">
        <v>1</v>
      </c>
      <c r="DF125" t="s">
        <v>1612</v>
      </c>
      <c r="DG125">
        <v>0</v>
      </c>
      <c r="DH125">
        <v>0</v>
      </c>
      <c r="DI125">
        <v>0</v>
      </c>
      <c r="DJ125">
        <v>1</v>
      </c>
      <c r="DK125">
        <v>1</v>
      </c>
      <c r="DL125">
        <v>42735</v>
      </c>
      <c r="DM125">
        <v>1</v>
      </c>
      <c r="DN125">
        <v>1</v>
      </c>
      <c r="DO125">
        <v>0</v>
      </c>
      <c r="DP125">
        <v>0</v>
      </c>
      <c r="DQ125">
        <v>1</v>
      </c>
      <c r="DR125" t="s">
        <v>1612</v>
      </c>
      <c r="DS125">
        <v>0</v>
      </c>
    </row>
    <row r="126" spans="1:123">
      <c r="A126" t="s">
        <v>49</v>
      </c>
      <c r="B126" t="s">
        <v>159</v>
      </c>
      <c r="C126" t="s">
        <v>158</v>
      </c>
      <c r="D126" t="s">
        <v>189</v>
      </c>
      <c r="E126" s="106" t="s">
        <v>188</v>
      </c>
      <c r="F126" s="593">
        <v>-1041</v>
      </c>
      <c r="G126" s="593">
        <v>-276</v>
      </c>
      <c r="H126" s="593">
        <v>-1095</v>
      </c>
      <c r="I126" s="593">
        <v>-225</v>
      </c>
      <c r="J126" s="593">
        <v>-746</v>
      </c>
      <c r="K126" s="593">
        <v>-1335</v>
      </c>
      <c r="L126" s="593">
        <v>-1999</v>
      </c>
      <c r="M126" s="593">
        <v>-1091</v>
      </c>
      <c r="N126" s="592">
        <v>0</v>
      </c>
      <c r="O126" s="592">
        <v>1775536.0000000002</v>
      </c>
      <c r="P126" s="592">
        <v>2100896</v>
      </c>
      <c r="Q126" s="592">
        <v>2012584</v>
      </c>
      <c r="R126" s="592">
        <v>0</v>
      </c>
      <c r="S126" s="592">
        <v>0</v>
      </c>
      <c r="T126" s="592">
        <v>0</v>
      </c>
      <c r="U126" s="592">
        <v>0</v>
      </c>
      <c r="V126" s="595">
        <v>12451</v>
      </c>
      <c r="W126" s="595">
        <v>12709</v>
      </c>
      <c r="X126" s="595">
        <v>12470</v>
      </c>
      <c r="Y126" s="595">
        <v>13632</v>
      </c>
      <c r="Z126" s="595">
        <v>9450</v>
      </c>
      <c r="AA126" s="595">
        <v>7650</v>
      </c>
      <c r="AB126" s="595">
        <v>6300</v>
      </c>
      <c r="AC126" s="595">
        <v>4950</v>
      </c>
      <c r="AD126" s="595">
        <v>12878</v>
      </c>
      <c r="AE126" s="595">
        <v>13975</v>
      </c>
      <c r="AF126" s="595">
        <v>14401</v>
      </c>
      <c r="AG126" s="595">
        <v>13587</v>
      </c>
      <c r="AH126" s="595">
        <f t="shared" si="10"/>
        <v>-3001</v>
      </c>
      <c r="AI126" s="595">
        <f t="shared" si="11"/>
        <v>-5059</v>
      </c>
      <c r="AJ126" s="595">
        <f t="shared" si="12"/>
        <v>-6170</v>
      </c>
      <c r="AK126" s="595">
        <f t="shared" si="13"/>
        <v>-8682</v>
      </c>
      <c r="AL126" s="595">
        <f t="shared" si="14"/>
        <v>427</v>
      </c>
      <c r="AM126" s="595">
        <f t="shared" si="15"/>
        <v>1266</v>
      </c>
      <c r="AN126" s="595">
        <f t="shared" si="16"/>
        <v>1931</v>
      </c>
      <c r="AO126" s="595">
        <f t="shared" si="17"/>
        <v>-45</v>
      </c>
      <c r="AP126" t="s">
        <v>1193</v>
      </c>
      <c r="AQ126" t="s">
        <v>1193</v>
      </c>
      <c r="AR126" t="s">
        <v>1193</v>
      </c>
      <c r="AS126" t="s">
        <v>1193</v>
      </c>
      <c r="AT126" t="s">
        <v>1193</v>
      </c>
      <c r="AU126" t="s">
        <v>1193</v>
      </c>
      <c r="AV126" t="s">
        <v>1193</v>
      </c>
      <c r="AW126" t="s">
        <v>1196</v>
      </c>
      <c r="AX126" t="s">
        <v>1193</v>
      </c>
      <c r="AY126" s="594">
        <v>11678000</v>
      </c>
      <c r="AZ126" s="594">
        <v>18100500</v>
      </c>
      <c r="BA126" s="594">
        <v>15125750</v>
      </c>
      <c r="BB126" s="594">
        <v>15043750</v>
      </c>
      <c r="BC126" s="594">
        <v>14017000</v>
      </c>
      <c r="BD126" s="594">
        <v>15761500</v>
      </c>
      <c r="BE126" s="594">
        <v>15250500</v>
      </c>
      <c r="BF126" t="s">
        <v>2731</v>
      </c>
      <c r="BG126" s="594">
        <v>14017000</v>
      </c>
      <c r="BH126" s="594">
        <v>16291000</v>
      </c>
      <c r="BI126" s="594">
        <v>14721000</v>
      </c>
      <c r="BJ126" s="594">
        <v>14919000</v>
      </c>
      <c r="BK126" s="594">
        <v>14017000</v>
      </c>
      <c r="BL126" s="594">
        <v>16291000</v>
      </c>
      <c r="BM126" s="594">
        <v>14721000</v>
      </c>
      <c r="BN126" t="s">
        <v>2732</v>
      </c>
      <c r="BO126" t="s">
        <v>2733</v>
      </c>
      <c r="BP126">
        <v>1</v>
      </c>
      <c r="BQ126">
        <v>0</v>
      </c>
      <c r="BR126">
        <v>1</v>
      </c>
      <c r="BS126">
        <v>0</v>
      </c>
      <c r="BT126">
        <v>0</v>
      </c>
      <c r="BU126">
        <v>0</v>
      </c>
      <c r="BV126" t="s">
        <v>1612</v>
      </c>
      <c r="BW126">
        <v>0</v>
      </c>
      <c r="BX126">
        <v>1</v>
      </c>
      <c r="BY126">
        <v>0</v>
      </c>
      <c r="BZ126">
        <v>0</v>
      </c>
      <c r="CA126">
        <v>1</v>
      </c>
      <c r="CB126" t="s">
        <v>1612</v>
      </c>
      <c r="CC126">
        <v>0</v>
      </c>
      <c r="CD126">
        <v>1</v>
      </c>
      <c r="CE126">
        <v>0</v>
      </c>
      <c r="CF126">
        <v>0</v>
      </c>
      <c r="CG126">
        <v>1</v>
      </c>
      <c r="CH126" t="s">
        <v>1612</v>
      </c>
      <c r="CI126">
        <v>0</v>
      </c>
      <c r="CJ126">
        <v>1</v>
      </c>
      <c r="CK126">
        <v>0</v>
      </c>
      <c r="CL126">
        <v>0</v>
      </c>
      <c r="CM126">
        <v>1</v>
      </c>
      <c r="CN126" t="s">
        <v>1612</v>
      </c>
      <c r="CO126">
        <v>0</v>
      </c>
      <c r="CP126">
        <v>1</v>
      </c>
      <c r="CQ126">
        <v>0</v>
      </c>
      <c r="CR126">
        <v>0</v>
      </c>
      <c r="CS126">
        <v>1</v>
      </c>
      <c r="CT126" t="s">
        <v>1612</v>
      </c>
      <c r="CU126">
        <v>0</v>
      </c>
      <c r="CV126">
        <v>1</v>
      </c>
      <c r="CW126">
        <v>0</v>
      </c>
      <c r="CX126">
        <v>0</v>
      </c>
      <c r="CY126">
        <v>1</v>
      </c>
      <c r="CZ126" t="s">
        <v>1612</v>
      </c>
      <c r="DA126">
        <v>0</v>
      </c>
      <c r="DB126">
        <v>1</v>
      </c>
      <c r="DC126">
        <v>0</v>
      </c>
      <c r="DD126">
        <v>0</v>
      </c>
      <c r="DE126">
        <v>1</v>
      </c>
      <c r="DF126" t="s">
        <v>1612</v>
      </c>
      <c r="DG126">
        <v>0</v>
      </c>
      <c r="DH126">
        <v>0</v>
      </c>
      <c r="DI126">
        <v>0</v>
      </c>
      <c r="DJ126">
        <v>1</v>
      </c>
      <c r="DK126">
        <v>1</v>
      </c>
      <c r="DL126">
        <v>42460</v>
      </c>
      <c r="DM126">
        <v>1</v>
      </c>
      <c r="DN126">
        <v>1</v>
      </c>
      <c r="DO126">
        <v>0</v>
      </c>
      <c r="DP126">
        <v>0</v>
      </c>
      <c r="DQ126">
        <v>1</v>
      </c>
      <c r="DR126" t="s">
        <v>1612</v>
      </c>
      <c r="DS126">
        <v>0</v>
      </c>
    </row>
    <row r="127" spans="1:123">
      <c r="A127" t="s">
        <v>44</v>
      </c>
      <c r="B127" t="s">
        <v>116</v>
      </c>
      <c r="C127" t="s">
        <v>115</v>
      </c>
      <c r="D127" t="s">
        <v>187</v>
      </c>
      <c r="E127" s="106" t="s">
        <v>186</v>
      </c>
      <c r="F127" s="593">
        <v>-1178</v>
      </c>
      <c r="G127" s="593">
        <v>-82</v>
      </c>
      <c r="H127" s="593">
        <v>413</v>
      </c>
      <c r="I127" s="593">
        <v>34</v>
      </c>
      <c r="J127" s="593">
        <v>-1738</v>
      </c>
      <c r="K127" s="593">
        <v>-308.60000000000036</v>
      </c>
      <c r="L127" s="593">
        <v>102.39999999999964</v>
      </c>
      <c r="M127" s="593">
        <v>-20.600000000000364</v>
      </c>
      <c r="N127" s="592">
        <v>1446436.7611162786</v>
      </c>
      <c r="O127" s="592">
        <v>585290.30369455228</v>
      </c>
      <c r="P127" s="592">
        <v>802255.81786199403</v>
      </c>
      <c r="Q127" s="592">
        <v>141027.58420884283</v>
      </c>
      <c r="R127" s="592">
        <v>0</v>
      </c>
      <c r="S127" s="592">
        <v>585290</v>
      </c>
      <c r="T127" s="592">
        <v>585290</v>
      </c>
      <c r="U127" s="592">
        <v>141028</v>
      </c>
      <c r="V127" s="595">
        <v>901</v>
      </c>
      <c r="W127" s="595">
        <v>723</v>
      </c>
      <c r="X127" s="595">
        <v>545</v>
      </c>
      <c r="Y127" s="595">
        <v>504</v>
      </c>
      <c r="Z127" s="595">
        <v>1298</v>
      </c>
      <c r="AA127" s="595">
        <v>1027</v>
      </c>
      <c r="AB127" s="595">
        <v>929</v>
      </c>
      <c r="AC127" s="595">
        <v>860</v>
      </c>
      <c r="AD127" s="595">
        <v>1332</v>
      </c>
      <c r="AE127" s="595">
        <v>777</v>
      </c>
      <c r="AF127" s="595">
        <v>796</v>
      </c>
      <c r="AG127" s="595">
        <v>632</v>
      </c>
      <c r="AH127" s="595">
        <f t="shared" si="10"/>
        <v>397</v>
      </c>
      <c r="AI127" s="595">
        <f t="shared" si="11"/>
        <v>304</v>
      </c>
      <c r="AJ127" s="595">
        <f t="shared" si="12"/>
        <v>384</v>
      </c>
      <c r="AK127" s="595">
        <f t="shared" si="13"/>
        <v>356</v>
      </c>
      <c r="AL127" s="595">
        <f t="shared" si="14"/>
        <v>431</v>
      </c>
      <c r="AM127" s="595">
        <f t="shared" si="15"/>
        <v>54</v>
      </c>
      <c r="AN127" s="595">
        <f t="shared" si="16"/>
        <v>251</v>
      </c>
      <c r="AO127" s="595">
        <f t="shared" si="17"/>
        <v>128</v>
      </c>
      <c r="AP127" t="s">
        <v>1193</v>
      </c>
      <c r="AQ127" t="s">
        <v>1193</v>
      </c>
      <c r="AR127" t="s">
        <v>1193</v>
      </c>
      <c r="AS127" t="s">
        <v>1193</v>
      </c>
      <c r="AT127" t="s">
        <v>1193</v>
      </c>
      <c r="AU127" t="s">
        <v>1193</v>
      </c>
      <c r="AV127" t="s">
        <v>1193</v>
      </c>
      <c r="AW127" t="s">
        <v>1193</v>
      </c>
      <c r="AX127" t="s">
        <v>1193</v>
      </c>
      <c r="AY127" s="594">
        <v>6130750</v>
      </c>
      <c r="AZ127" s="594">
        <v>6130750</v>
      </c>
      <c r="BA127" s="594">
        <v>6130750</v>
      </c>
      <c r="BB127" s="594">
        <v>6130750</v>
      </c>
      <c r="BC127" s="594">
        <v>6130750</v>
      </c>
      <c r="BD127" s="594">
        <v>6130750</v>
      </c>
      <c r="BE127" s="594">
        <v>6130750</v>
      </c>
      <c r="BF127">
        <v>0</v>
      </c>
      <c r="BG127" s="594">
        <v>6130750</v>
      </c>
      <c r="BH127" s="594">
        <v>6130750</v>
      </c>
      <c r="BI127" s="594">
        <v>6130750</v>
      </c>
      <c r="BJ127" s="594">
        <v>6130750</v>
      </c>
      <c r="BK127" s="594">
        <v>6130750</v>
      </c>
      <c r="BL127" s="594">
        <v>6130750</v>
      </c>
      <c r="BM127" s="594">
        <v>6130750</v>
      </c>
      <c r="BN127">
        <v>0</v>
      </c>
      <c r="BO127" t="s">
        <v>2743</v>
      </c>
      <c r="BP127">
        <v>1</v>
      </c>
      <c r="BQ127">
        <v>0</v>
      </c>
      <c r="BR127">
        <v>1</v>
      </c>
      <c r="BS127">
        <v>0</v>
      </c>
      <c r="BT127">
        <v>0</v>
      </c>
      <c r="BU127">
        <v>0</v>
      </c>
      <c r="BV127" t="s">
        <v>1612</v>
      </c>
      <c r="BW127">
        <v>0</v>
      </c>
      <c r="BX127">
        <v>1</v>
      </c>
      <c r="BY127">
        <v>0</v>
      </c>
      <c r="BZ127">
        <v>0</v>
      </c>
      <c r="CA127">
        <v>1</v>
      </c>
      <c r="CB127" t="s">
        <v>1612</v>
      </c>
      <c r="CC127">
        <v>0</v>
      </c>
      <c r="CD127">
        <v>1</v>
      </c>
      <c r="CE127">
        <v>0</v>
      </c>
      <c r="CF127">
        <v>0</v>
      </c>
      <c r="CG127">
        <v>1</v>
      </c>
      <c r="CH127" t="s">
        <v>1612</v>
      </c>
      <c r="CI127">
        <v>0</v>
      </c>
      <c r="CJ127">
        <v>1</v>
      </c>
      <c r="CK127">
        <v>0</v>
      </c>
      <c r="CL127">
        <v>0</v>
      </c>
      <c r="CM127">
        <v>1</v>
      </c>
      <c r="CN127" t="s">
        <v>1612</v>
      </c>
      <c r="CO127">
        <v>0</v>
      </c>
      <c r="CP127">
        <v>1</v>
      </c>
      <c r="CQ127">
        <v>0</v>
      </c>
      <c r="CR127">
        <v>0</v>
      </c>
      <c r="CS127">
        <v>1</v>
      </c>
      <c r="CT127" t="s">
        <v>1612</v>
      </c>
      <c r="CU127">
        <v>0</v>
      </c>
      <c r="CV127">
        <v>1</v>
      </c>
      <c r="CW127">
        <v>0</v>
      </c>
      <c r="CX127">
        <v>0</v>
      </c>
      <c r="CY127">
        <v>1</v>
      </c>
      <c r="CZ127" t="s">
        <v>1612</v>
      </c>
      <c r="DA127">
        <v>0</v>
      </c>
      <c r="DB127">
        <v>1</v>
      </c>
      <c r="DC127">
        <v>0</v>
      </c>
      <c r="DD127">
        <v>0</v>
      </c>
      <c r="DE127">
        <v>1</v>
      </c>
      <c r="DF127" t="s">
        <v>1612</v>
      </c>
      <c r="DG127">
        <v>0</v>
      </c>
      <c r="DH127">
        <v>1</v>
      </c>
      <c r="DI127">
        <v>0</v>
      </c>
      <c r="DJ127">
        <v>0</v>
      </c>
      <c r="DK127">
        <v>1</v>
      </c>
      <c r="DL127" t="s">
        <v>1612</v>
      </c>
      <c r="DM127">
        <v>0</v>
      </c>
      <c r="DN127">
        <v>1</v>
      </c>
      <c r="DO127">
        <v>0</v>
      </c>
      <c r="DP127">
        <v>0</v>
      </c>
      <c r="DQ127">
        <v>1</v>
      </c>
      <c r="DR127" t="s">
        <v>1612</v>
      </c>
      <c r="DS127">
        <v>0</v>
      </c>
    </row>
    <row r="128" spans="1:123">
      <c r="A128" t="s">
        <v>49</v>
      </c>
      <c r="B128" t="s">
        <v>159</v>
      </c>
      <c r="C128" t="s">
        <v>104</v>
      </c>
      <c r="D128" t="s">
        <v>185</v>
      </c>
      <c r="E128" s="106" t="s">
        <v>184</v>
      </c>
      <c r="F128" s="593">
        <v>141</v>
      </c>
      <c r="G128" s="593">
        <v>303</v>
      </c>
      <c r="H128" s="593">
        <v>251</v>
      </c>
      <c r="I128" s="593">
        <v>205</v>
      </c>
      <c r="J128" s="593">
        <v>-101</v>
      </c>
      <c r="K128" s="593">
        <v>180</v>
      </c>
      <c r="L128" s="593">
        <v>130</v>
      </c>
      <c r="M128" s="593">
        <v>84</v>
      </c>
      <c r="N128" s="592">
        <v>360580</v>
      </c>
      <c r="O128" s="592">
        <v>183270</v>
      </c>
      <c r="P128" s="592">
        <v>180290</v>
      </c>
      <c r="Q128" s="592">
        <v>180290</v>
      </c>
      <c r="R128" s="592">
        <v>210090</v>
      </c>
      <c r="S128" s="592">
        <v>183270</v>
      </c>
      <c r="T128" s="592">
        <v>180290</v>
      </c>
      <c r="U128" s="592">
        <v>180290</v>
      </c>
      <c r="V128" s="595">
        <v>2440</v>
      </c>
      <c r="W128" s="595">
        <v>2340</v>
      </c>
      <c r="X128" s="595">
        <v>4175</v>
      </c>
      <c r="Y128" s="595">
        <v>3515</v>
      </c>
      <c r="Z128" s="595">
        <v>1993.86</v>
      </c>
      <c r="AA128" s="595">
        <v>2416.1879999999996</v>
      </c>
      <c r="AB128" s="595">
        <v>2285.4360000000001</v>
      </c>
      <c r="AC128" s="595">
        <v>2714.9199999999996</v>
      </c>
      <c r="AD128" s="595">
        <v>2090</v>
      </c>
      <c r="AE128" s="595">
        <v>1469</v>
      </c>
      <c r="AF128" s="595">
        <v>2153</v>
      </c>
      <c r="AG128" s="595">
        <v>1907</v>
      </c>
      <c r="AH128" s="595">
        <f t="shared" si="10"/>
        <v>-446.1400000000001</v>
      </c>
      <c r="AI128" s="595">
        <f t="shared" si="11"/>
        <v>76.187999999999647</v>
      </c>
      <c r="AJ128" s="595">
        <f t="shared" si="12"/>
        <v>-1889.5639999999999</v>
      </c>
      <c r="AK128" s="595">
        <f t="shared" si="13"/>
        <v>-800.08000000000038</v>
      </c>
      <c r="AL128" s="595">
        <f t="shared" si="14"/>
        <v>-350</v>
      </c>
      <c r="AM128" s="595">
        <f t="shared" si="15"/>
        <v>-871</v>
      </c>
      <c r="AN128" s="595">
        <f t="shared" si="16"/>
        <v>-2022</v>
      </c>
      <c r="AO128" s="595">
        <f t="shared" si="17"/>
        <v>-1608</v>
      </c>
      <c r="AP128" t="s">
        <v>1193</v>
      </c>
      <c r="AQ128" t="s">
        <v>1193</v>
      </c>
      <c r="AR128" t="s">
        <v>1193</v>
      </c>
      <c r="AS128" t="s">
        <v>1193</v>
      </c>
      <c r="AT128" t="s">
        <v>1193</v>
      </c>
      <c r="AU128" t="s">
        <v>1193</v>
      </c>
      <c r="AV128" t="s">
        <v>1193</v>
      </c>
      <c r="AW128" t="s">
        <v>1193</v>
      </c>
      <c r="AX128" t="s">
        <v>1193</v>
      </c>
      <c r="AY128" s="594">
        <v>6307780</v>
      </c>
      <c r="AZ128" s="594">
        <v>6461250</v>
      </c>
      <c r="BA128" s="594">
        <v>6461250</v>
      </c>
      <c r="BB128" s="594">
        <v>6461250</v>
      </c>
      <c r="BC128" s="594">
        <v>6307780</v>
      </c>
      <c r="BD128" s="594">
        <v>6461250</v>
      </c>
      <c r="BE128" s="594">
        <v>6463250</v>
      </c>
      <c r="BF128" t="s">
        <v>2753</v>
      </c>
      <c r="BG128" s="594">
        <v>6461250</v>
      </c>
      <c r="BH128" s="594">
        <v>6211250</v>
      </c>
      <c r="BI128" s="594">
        <v>5761750</v>
      </c>
      <c r="BJ128" s="594">
        <v>5761750</v>
      </c>
      <c r="BK128" s="594">
        <v>6461250</v>
      </c>
      <c r="BL128" s="594">
        <v>5889000</v>
      </c>
      <c r="BM128" s="594">
        <v>5217750</v>
      </c>
      <c r="BN128" t="s">
        <v>2754</v>
      </c>
      <c r="BO128" t="s">
        <v>2755</v>
      </c>
      <c r="BP128">
        <v>1</v>
      </c>
      <c r="BQ128">
        <v>0</v>
      </c>
      <c r="BR128">
        <v>1</v>
      </c>
      <c r="BS128">
        <v>0</v>
      </c>
      <c r="BT128">
        <v>0</v>
      </c>
      <c r="BU128">
        <v>0</v>
      </c>
      <c r="BV128" t="s">
        <v>1612</v>
      </c>
      <c r="BW128">
        <v>0</v>
      </c>
      <c r="BX128">
        <v>1</v>
      </c>
      <c r="BY128">
        <v>0</v>
      </c>
      <c r="BZ128">
        <v>0</v>
      </c>
      <c r="CA128">
        <v>1</v>
      </c>
      <c r="CB128" t="s">
        <v>1612</v>
      </c>
      <c r="CC128">
        <v>0</v>
      </c>
      <c r="CD128">
        <v>1</v>
      </c>
      <c r="CE128">
        <v>0</v>
      </c>
      <c r="CF128">
        <v>0</v>
      </c>
      <c r="CG128">
        <v>1</v>
      </c>
      <c r="CH128" t="s">
        <v>1612</v>
      </c>
      <c r="CI128">
        <v>0</v>
      </c>
      <c r="CJ128">
        <v>1</v>
      </c>
      <c r="CK128">
        <v>0</v>
      </c>
      <c r="CL128">
        <v>0</v>
      </c>
      <c r="CM128">
        <v>1</v>
      </c>
      <c r="CN128" t="s">
        <v>1612</v>
      </c>
      <c r="CO128">
        <v>0</v>
      </c>
      <c r="CP128">
        <v>1</v>
      </c>
      <c r="CQ128">
        <v>0</v>
      </c>
      <c r="CR128">
        <v>0</v>
      </c>
      <c r="CS128">
        <v>1</v>
      </c>
      <c r="CT128" t="s">
        <v>1612</v>
      </c>
      <c r="CU128">
        <v>0</v>
      </c>
      <c r="CV128">
        <v>1</v>
      </c>
      <c r="CW128">
        <v>0</v>
      </c>
      <c r="CX128">
        <v>0</v>
      </c>
      <c r="CY128">
        <v>1</v>
      </c>
      <c r="CZ128" t="s">
        <v>1612</v>
      </c>
      <c r="DA128">
        <v>0</v>
      </c>
      <c r="DB128">
        <v>1</v>
      </c>
      <c r="DC128">
        <v>0</v>
      </c>
      <c r="DD128">
        <v>0</v>
      </c>
      <c r="DE128">
        <v>1</v>
      </c>
      <c r="DF128" t="s">
        <v>1612</v>
      </c>
      <c r="DG128">
        <v>0</v>
      </c>
      <c r="DH128">
        <v>1</v>
      </c>
      <c r="DI128">
        <v>0</v>
      </c>
      <c r="DJ128">
        <v>0</v>
      </c>
      <c r="DK128">
        <v>1</v>
      </c>
      <c r="DL128" t="s">
        <v>1612</v>
      </c>
      <c r="DM128">
        <v>0</v>
      </c>
      <c r="DN128">
        <v>1</v>
      </c>
      <c r="DO128">
        <v>0</v>
      </c>
      <c r="DP128">
        <v>0</v>
      </c>
      <c r="DQ128">
        <v>1</v>
      </c>
      <c r="DR128" t="s">
        <v>1612</v>
      </c>
      <c r="DS128">
        <v>0</v>
      </c>
    </row>
    <row r="129" spans="1:123">
      <c r="A129" t="s">
        <v>49</v>
      </c>
      <c r="B129" t="s">
        <v>159</v>
      </c>
      <c r="C129" t="s">
        <v>104</v>
      </c>
      <c r="D129" t="s">
        <v>183</v>
      </c>
      <c r="E129" s="106" t="s">
        <v>182</v>
      </c>
      <c r="F129" s="593">
        <v>-2777</v>
      </c>
      <c r="G129" s="593">
        <v>76</v>
      </c>
      <c r="H129" s="593">
        <v>97</v>
      </c>
      <c r="I129" s="593">
        <v>119</v>
      </c>
      <c r="J129" s="593">
        <v>-89</v>
      </c>
      <c r="K129" s="593">
        <v>588</v>
      </c>
      <c r="L129" s="593">
        <v>653</v>
      </c>
      <c r="M129" s="593">
        <v>553</v>
      </c>
      <c r="N129" s="592">
        <v>0</v>
      </c>
      <c r="O129" s="592">
        <v>0</v>
      </c>
      <c r="P129" s="592">
        <v>0</v>
      </c>
      <c r="Q129" s="592">
        <v>0</v>
      </c>
      <c r="R129" s="592">
        <v>0</v>
      </c>
      <c r="S129" s="592">
        <v>0</v>
      </c>
      <c r="T129" s="592">
        <v>0</v>
      </c>
      <c r="U129" s="592">
        <v>0</v>
      </c>
      <c r="V129" s="595">
        <v>6290</v>
      </c>
      <c r="W129" s="595">
        <v>3521</v>
      </c>
      <c r="X129" s="595">
        <v>5213</v>
      </c>
      <c r="Y129" s="595">
        <v>6636</v>
      </c>
      <c r="Z129" s="595">
        <v>7431</v>
      </c>
      <c r="AA129" s="595">
        <v>7369</v>
      </c>
      <c r="AB129" s="595">
        <v>7176.9999999999991</v>
      </c>
      <c r="AC129" s="595">
        <v>7509</v>
      </c>
      <c r="AD129" s="595">
        <v>7649</v>
      </c>
      <c r="AE129" s="595">
        <v>7692</v>
      </c>
      <c r="AF129" s="595">
        <v>7296</v>
      </c>
      <c r="AG129" s="595">
        <v>6247</v>
      </c>
      <c r="AH129" s="595">
        <f t="shared" si="10"/>
        <v>1141</v>
      </c>
      <c r="AI129" s="595">
        <f t="shared" si="11"/>
        <v>3848</v>
      </c>
      <c r="AJ129" s="595">
        <f t="shared" si="12"/>
        <v>1963.9999999999991</v>
      </c>
      <c r="AK129" s="595">
        <f t="shared" si="13"/>
        <v>873</v>
      </c>
      <c r="AL129" s="595">
        <f t="shared" si="14"/>
        <v>1359</v>
      </c>
      <c r="AM129" s="595">
        <f t="shared" si="15"/>
        <v>4171</v>
      </c>
      <c r="AN129" s="595">
        <f t="shared" si="16"/>
        <v>2083</v>
      </c>
      <c r="AO129" s="595">
        <f t="shared" si="17"/>
        <v>-389</v>
      </c>
      <c r="AP129" t="s">
        <v>1193</v>
      </c>
      <c r="AQ129" t="s">
        <v>1193</v>
      </c>
      <c r="AR129" t="s">
        <v>1193</v>
      </c>
      <c r="AS129" t="s">
        <v>1193</v>
      </c>
      <c r="AT129" t="s">
        <v>1193</v>
      </c>
      <c r="AU129" t="s">
        <v>1193</v>
      </c>
      <c r="AV129" t="s">
        <v>1193</v>
      </c>
      <c r="AW129" t="s">
        <v>1193</v>
      </c>
      <c r="AX129" t="s">
        <v>1193</v>
      </c>
      <c r="AY129" s="594">
        <v>16159385</v>
      </c>
      <c r="AZ129" s="594">
        <v>14531000</v>
      </c>
      <c r="BA129" s="594">
        <v>12642150</v>
      </c>
      <c r="BB129" s="594">
        <v>14621465</v>
      </c>
      <c r="BC129" s="594">
        <v>15770948</v>
      </c>
      <c r="BD129" s="594">
        <v>14531000</v>
      </c>
      <c r="BE129" s="594">
        <v>10281252</v>
      </c>
      <c r="BF129" t="s">
        <v>2765</v>
      </c>
      <c r="BG129" s="594">
        <v>14374000</v>
      </c>
      <c r="BH129" s="594">
        <v>13628000</v>
      </c>
      <c r="BI129" s="594">
        <v>13772000</v>
      </c>
      <c r="BJ129" s="594">
        <v>16180000</v>
      </c>
      <c r="BK129" s="594">
        <v>14328000</v>
      </c>
      <c r="BL129" s="594">
        <v>13649000</v>
      </c>
      <c r="BM129" s="594">
        <v>10281252</v>
      </c>
      <c r="BN129" t="s">
        <v>2766</v>
      </c>
      <c r="BO129" t="s">
        <v>2767</v>
      </c>
      <c r="BP129">
        <v>1</v>
      </c>
      <c r="BQ129">
        <v>0</v>
      </c>
      <c r="BR129">
        <v>1</v>
      </c>
      <c r="BS129">
        <v>0</v>
      </c>
      <c r="BT129">
        <v>0</v>
      </c>
      <c r="BU129">
        <v>0</v>
      </c>
      <c r="BV129" t="s">
        <v>1612</v>
      </c>
      <c r="BW129">
        <v>0</v>
      </c>
      <c r="BX129">
        <v>1</v>
      </c>
      <c r="BY129">
        <v>0</v>
      </c>
      <c r="BZ129">
        <v>0</v>
      </c>
      <c r="CA129">
        <v>1</v>
      </c>
      <c r="CB129" t="s">
        <v>1612</v>
      </c>
      <c r="CC129">
        <v>0</v>
      </c>
      <c r="CD129">
        <v>1</v>
      </c>
      <c r="CE129">
        <v>0</v>
      </c>
      <c r="CF129">
        <v>0</v>
      </c>
      <c r="CG129">
        <v>1</v>
      </c>
      <c r="CH129" t="s">
        <v>1612</v>
      </c>
      <c r="CI129">
        <v>0</v>
      </c>
      <c r="CJ129">
        <v>1</v>
      </c>
      <c r="CK129">
        <v>0</v>
      </c>
      <c r="CL129">
        <v>0</v>
      </c>
      <c r="CM129">
        <v>1</v>
      </c>
      <c r="CN129" t="s">
        <v>1612</v>
      </c>
      <c r="CO129">
        <v>0</v>
      </c>
      <c r="CP129">
        <v>1</v>
      </c>
      <c r="CQ129">
        <v>0</v>
      </c>
      <c r="CR129">
        <v>0</v>
      </c>
      <c r="CS129">
        <v>1</v>
      </c>
      <c r="CT129" t="s">
        <v>1612</v>
      </c>
      <c r="CU129">
        <v>0</v>
      </c>
      <c r="CV129">
        <v>1</v>
      </c>
      <c r="CW129">
        <v>0</v>
      </c>
      <c r="CX129">
        <v>0</v>
      </c>
      <c r="CY129">
        <v>1</v>
      </c>
      <c r="CZ129" t="s">
        <v>1612</v>
      </c>
      <c r="DA129">
        <v>0</v>
      </c>
      <c r="DB129">
        <v>1</v>
      </c>
      <c r="DC129">
        <v>0</v>
      </c>
      <c r="DD129">
        <v>0</v>
      </c>
      <c r="DE129">
        <v>1</v>
      </c>
      <c r="DF129" t="s">
        <v>1612</v>
      </c>
      <c r="DG129">
        <v>0</v>
      </c>
      <c r="DH129">
        <v>1</v>
      </c>
      <c r="DI129">
        <v>0</v>
      </c>
      <c r="DJ129">
        <v>0</v>
      </c>
      <c r="DK129">
        <v>1</v>
      </c>
      <c r="DL129" t="s">
        <v>1612</v>
      </c>
      <c r="DM129">
        <v>0</v>
      </c>
      <c r="DN129">
        <v>1</v>
      </c>
      <c r="DO129">
        <v>0</v>
      </c>
      <c r="DP129">
        <v>0</v>
      </c>
      <c r="DQ129">
        <v>1</v>
      </c>
      <c r="DR129" t="s">
        <v>1612</v>
      </c>
      <c r="DS129">
        <v>0</v>
      </c>
    </row>
    <row r="130" spans="1:123">
      <c r="A130" t="s">
        <v>44</v>
      </c>
      <c r="B130" t="s">
        <v>60</v>
      </c>
      <c r="C130" t="s">
        <v>68</v>
      </c>
      <c r="D130" t="s">
        <v>181</v>
      </c>
      <c r="E130" s="106" t="s">
        <v>180</v>
      </c>
      <c r="F130" s="593">
        <v>355</v>
      </c>
      <c r="G130" s="593">
        <v>109</v>
      </c>
      <c r="H130" s="593">
        <v>886</v>
      </c>
      <c r="I130" s="593">
        <v>809</v>
      </c>
      <c r="J130" s="593">
        <v>0</v>
      </c>
      <c r="K130" s="593">
        <v>356</v>
      </c>
      <c r="L130" s="593">
        <v>705</v>
      </c>
      <c r="M130" s="593">
        <v>1098</v>
      </c>
      <c r="N130" s="592">
        <v>0</v>
      </c>
      <c r="O130" s="592">
        <v>0</v>
      </c>
      <c r="P130" s="592">
        <v>0</v>
      </c>
      <c r="Q130" s="592">
        <v>0</v>
      </c>
      <c r="R130" s="592">
        <v>0</v>
      </c>
      <c r="S130" s="592">
        <v>0</v>
      </c>
      <c r="T130" s="592">
        <v>0</v>
      </c>
      <c r="U130" s="592">
        <v>0</v>
      </c>
      <c r="V130" s="595">
        <v>667</v>
      </c>
      <c r="W130" s="595">
        <v>411</v>
      </c>
      <c r="X130" s="595">
        <v>331</v>
      </c>
      <c r="Y130" s="595">
        <v>471</v>
      </c>
      <c r="Z130" s="595">
        <v>463.74263378668849</v>
      </c>
      <c r="AA130" s="595">
        <v>433.62047534001636</v>
      </c>
      <c r="AB130" s="595">
        <v>403.49831689334417</v>
      </c>
      <c r="AC130" s="595">
        <v>373.37615844667204</v>
      </c>
      <c r="AD130" s="595">
        <v>623</v>
      </c>
      <c r="AE130" s="595">
        <v>551</v>
      </c>
      <c r="AF130" s="595">
        <v>493</v>
      </c>
      <c r="AG130" s="595">
        <v>503</v>
      </c>
      <c r="AH130" s="595">
        <f t="shared" si="10"/>
        <v>-203.25736621331151</v>
      </c>
      <c r="AI130" s="595">
        <f t="shared" si="11"/>
        <v>22.620475340016355</v>
      </c>
      <c r="AJ130" s="595">
        <f t="shared" si="12"/>
        <v>72.498316893344168</v>
      </c>
      <c r="AK130" s="595">
        <f t="shared" si="13"/>
        <v>-97.623841553327964</v>
      </c>
      <c r="AL130" s="595">
        <f t="shared" si="14"/>
        <v>-44</v>
      </c>
      <c r="AM130" s="595">
        <f t="shared" si="15"/>
        <v>140</v>
      </c>
      <c r="AN130" s="595">
        <f t="shared" si="16"/>
        <v>162</v>
      </c>
      <c r="AO130" s="595">
        <f t="shared" si="17"/>
        <v>32</v>
      </c>
      <c r="AP130" t="s">
        <v>1193</v>
      </c>
      <c r="AQ130" t="s">
        <v>1193</v>
      </c>
      <c r="AR130" t="s">
        <v>1193</v>
      </c>
      <c r="AS130" t="s">
        <v>1193</v>
      </c>
      <c r="AT130" t="s">
        <v>1193</v>
      </c>
      <c r="AU130" t="s">
        <v>1193</v>
      </c>
      <c r="AV130" t="s">
        <v>1196</v>
      </c>
      <c r="AW130" t="s">
        <v>1193</v>
      </c>
      <c r="AX130" t="s">
        <v>1193</v>
      </c>
      <c r="AY130" s="594">
        <v>4396250</v>
      </c>
      <c r="AZ130" s="594">
        <v>4396250</v>
      </c>
      <c r="BA130" s="594">
        <v>4396250</v>
      </c>
      <c r="BB130" s="594">
        <v>4396250</v>
      </c>
      <c r="BC130" s="594">
        <v>4396250</v>
      </c>
      <c r="BD130" s="594">
        <v>4396250</v>
      </c>
      <c r="BE130" s="594">
        <v>4396250</v>
      </c>
      <c r="BF130">
        <v>0</v>
      </c>
      <c r="BG130" s="594">
        <v>4399027.5999999996</v>
      </c>
      <c r="BH130" s="594">
        <v>4354982.4000000004</v>
      </c>
      <c r="BI130" s="594">
        <v>4565457</v>
      </c>
      <c r="BJ130" s="594">
        <v>4287482</v>
      </c>
      <c r="BK130" s="594">
        <v>4399027.5999999996</v>
      </c>
      <c r="BL130" s="594">
        <v>4354982.4000000004</v>
      </c>
      <c r="BM130" s="594">
        <v>4403080</v>
      </c>
      <c r="BN130" t="s">
        <v>2780</v>
      </c>
      <c r="BO130" t="s">
        <v>2781</v>
      </c>
      <c r="BP130">
        <v>1</v>
      </c>
      <c r="BQ130">
        <v>0</v>
      </c>
      <c r="BR130">
        <v>1</v>
      </c>
      <c r="BS130">
        <v>0</v>
      </c>
      <c r="BT130">
        <v>0</v>
      </c>
      <c r="BU130">
        <v>0</v>
      </c>
      <c r="BV130" t="s">
        <v>1612</v>
      </c>
      <c r="BW130">
        <v>0</v>
      </c>
      <c r="BX130">
        <v>1</v>
      </c>
      <c r="BY130">
        <v>0</v>
      </c>
      <c r="BZ130">
        <v>0</v>
      </c>
      <c r="CA130">
        <v>1</v>
      </c>
      <c r="CB130" t="s">
        <v>1612</v>
      </c>
      <c r="CC130">
        <v>0</v>
      </c>
      <c r="CD130">
        <v>1</v>
      </c>
      <c r="CE130">
        <v>0</v>
      </c>
      <c r="CF130">
        <v>0</v>
      </c>
      <c r="CG130">
        <v>1</v>
      </c>
      <c r="CH130" t="s">
        <v>1612</v>
      </c>
      <c r="CI130">
        <v>0</v>
      </c>
      <c r="CJ130">
        <v>1</v>
      </c>
      <c r="CK130">
        <v>0</v>
      </c>
      <c r="CL130">
        <v>0</v>
      </c>
      <c r="CM130">
        <v>1</v>
      </c>
      <c r="CN130" t="s">
        <v>1612</v>
      </c>
      <c r="CO130">
        <v>0</v>
      </c>
      <c r="CP130">
        <v>1</v>
      </c>
      <c r="CQ130">
        <v>0</v>
      </c>
      <c r="CR130">
        <v>0</v>
      </c>
      <c r="CS130">
        <v>1</v>
      </c>
      <c r="CT130" t="s">
        <v>1612</v>
      </c>
      <c r="CU130">
        <v>0</v>
      </c>
      <c r="CV130">
        <v>1</v>
      </c>
      <c r="CW130">
        <v>0</v>
      </c>
      <c r="CX130">
        <v>0</v>
      </c>
      <c r="CY130">
        <v>1</v>
      </c>
      <c r="CZ130" t="s">
        <v>1612</v>
      </c>
      <c r="DA130">
        <v>0</v>
      </c>
      <c r="DB130">
        <v>0</v>
      </c>
      <c r="DC130">
        <v>0</v>
      </c>
      <c r="DD130">
        <v>1</v>
      </c>
      <c r="DE130">
        <v>1</v>
      </c>
      <c r="DF130">
        <v>42460</v>
      </c>
      <c r="DG130">
        <v>1</v>
      </c>
      <c r="DH130">
        <v>1</v>
      </c>
      <c r="DI130">
        <v>0</v>
      </c>
      <c r="DJ130">
        <v>0</v>
      </c>
      <c r="DK130">
        <v>1</v>
      </c>
      <c r="DL130" t="s">
        <v>1612</v>
      </c>
      <c r="DM130">
        <v>0</v>
      </c>
      <c r="DN130">
        <v>1</v>
      </c>
      <c r="DO130">
        <v>0</v>
      </c>
      <c r="DP130">
        <v>0</v>
      </c>
      <c r="DQ130">
        <v>1</v>
      </c>
      <c r="DR130" t="s">
        <v>1612</v>
      </c>
      <c r="DS130">
        <v>0</v>
      </c>
    </row>
    <row r="131" spans="1:123">
      <c r="A131" t="s">
        <v>56</v>
      </c>
      <c r="B131" t="s">
        <v>55</v>
      </c>
      <c r="C131" t="s">
        <v>54</v>
      </c>
      <c r="D131" t="s">
        <v>179</v>
      </c>
      <c r="E131" s="106" t="s">
        <v>178</v>
      </c>
      <c r="F131" s="593">
        <v>-37.667224479264405</v>
      </c>
      <c r="G131" s="593">
        <v>-324.62703635215985</v>
      </c>
      <c r="H131" s="593">
        <v>-104.70084216609393</v>
      </c>
      <c r="I131" s="593">
        <v>-172.67778875866861</v>
      </c>
      <c r="J131" s="593">
        <v>0</v>
      </c>
      <c r="K131" s="593">
        <v>-651.2459873548014</v>
      </c>
      <c r="L131" s="593">
        <v>-314.2459873548014</v>
      </c>
      <c r="M131" s="593">
        <v>-723</v>
      </c>
      <c r="N131" s="592">
        <v>0</v>
      </c>
      <c r="O131" s="592">
        <v>430538.0725198373</v>
      </c>
      <c r="P131" s="592">
        <v>312222.2663311715</v>
      </c>
      <c r="Q131" s="592">
        <v>819980.09474957827</v>
      </c>
      <c r="R131" s="592">
        <v>0</v>
      </c>
      <c r="S131" s="592">
        <v>0</v>
      </c>
      <c r="T131" s="592">
        <v>157940</v>
      </c>
      <c r="U131" s="592">
        <v>0</v>
      </c>
      <c r="V131" s="595">
        <v>16069</v>
      </c>
      <c r="W131" s="595">
        <v>14989</v>
      </c>
      <c r="X131" s="595">
        <v>15916</v>
      </c>
      <c r="Y131" s="595">
        <v>14954</v>
      </c>
      <c r="Z131" s="595">
        <v>9051</v>
      </c>
      <c r="AA131" s="595">
        <v>8619</v>
      </c>
      <c r="AB131" s="595">
        <v>8619</v>
      </c>
      <c r="AC131" s="595">
        <v>8619</v>
      </c>
      <c r="AD131" s="595">
        <v>12984</v>
      </c>
      <c r="AE131" s="595">
        <v>10810</v>
      </c>
      <c r="AF131" s="595">
        <v>13098</v>
      </c>
      <c r="AG131" s="595">
        <v>13135</v>
      </c>
      <c r="AH131" s="595">
        <f t="shared" si="10"/>
        <v>-7018</v>
      </c>
      <c r="AI131" s="595">
        <f t="shared" si="11"/>
        <v>-6370</v>
      </c>
      <c r="AJ131" s="595">
        <f t="shared" si="12"/>
        <v>-7297</v>
      </c>
      <c r="AK131" s="595">
        <f t="shared" si="13"/>
        <v>-6335</v>
      </c>
      <c r="AL131" s="595">
        <f t="shared" si="14"/>
        <v>-3085</v>
      </c>
      <c r="AM131" s="595">
        <f t="shared" si="15"/>
        <v>-4179</v>
      </c>
      <c r="AN131" s="595">
        <f t="shared" si="16"/>
        <v>-2818</v>
      </c>
      <c r="AO131" s="595">
        <f t="shared" si="17"/>
        <v>-1819</v>
      </c>
      <c r="AP131" t="s">
        <v>1193</v>
      </c>
      <c r="AQ131" t="s">
        <v>1193</v>
      </c>
      <c r="AR131" t="s">
        <v>1193</v>
      </c>
      <c r="AS131" t="s">
        <v>1193</v>
      </c>
      <c r="AT131" t="s">
        <v>1193</v>
      </c>
      <c r="AU131" t="s">
        <v>1193</v>
      </c>
      <c r="AV131" t="s">
        <v>1193</v>
      </c>
      <c r="AW131" t="s">
        <v>1193</v>
      </c>
      <c r="AX131" t="s">
        <v>1193</v>
      </c>
      <c r="AY131" s="594">
        <v>9393500</v>
      </c>
      <c r="AZ131" s="594">
        <v>9393500</v>
      </c>
      <c r="BA131" s="594">
        <v>9393500</v>
      </c>
      <c r="BB131" s="594">
        <v>9393500</v>
      </c>
      <c r="BC131" s="594">
        <v>9393500</v>
      </c>
      <c r="BD131" s="594">
        <v>9393500</v>
      </c>
      <c r="BE131" s="594">
        <v>9393500</v>
      </c>
      <c r="BF131">
        <v>0</v>
      </c>
      <c r="BG131" s="594">
        <v>9393500</v>
      </c>
      <c r="BH131" s="594">
        <v>9393500</v>
      </c>
      <c r="BI131" s="594">
        <v>9393500</v>
      </c>
      <c r="BJ131" s="594">
        <v>9393500</v>
      </c>
      <c r="BK131" s="594">
        <v>8746750</v>
      </c>
      <c r="BL131" s="594">
        <v>8460750</v>
      </c>
      <c r="BM131" s="594">
        <v>10973000</v>
      </c>
      <c r="BN131">
        <v>0</v>
      </c>
      <c r="BO131" t="s">
        <v>2792</v>
      </c>
      <c r="BP131">
        <v>1</v>
      </c>
      <c r="BQ131">
        <v>0</v>
      </c>
      <c r="BR131">
        <v>1</v>
      </c>
      <c r="BS131">
        <v>0</v>
      </c>
      <c r="BT131">
        <v>0</v>
      </c>
      <c r="BU131">
        <v>0</v>
      </c>
      <c r="BV131" t="s">
        <v>1612</v>
      </c>
      <c r="BW131">
        <v>0</v>
      </c>
      <c r="BX131">
        <v>1</v>
      </c>
      <c r="BY131">
        <v>0</v>
      </c>
      <c r="BZ131">
        <v>0</v>
      </c>
      <c r="CA131">
        <v>1</v>
      </c>
      <c r="CB131" t="s">
        <v>1612</v>
      </c>
      <c r="CC131">
        <v>0</v>
      </c>
      <c r="CD131">
        <v>1</v>
      </c>
      <c r="CE131">
        <v>0</v>
      </c>
      <c r="CF131">
        <v>0</v>
      </c>
      <c r="CG131">
        <v>1</v>
      </c>
      <c r="CH131" t="s">
        <v>1612</v>
      </c>
      <c r="CI131">
        <v>0</v>
      </c>
      <c r="CJ131">
        <v>1</v>
      </c>
      <c r="CK131">
        <v>0</v>
      </c>
      <c r="CL131">
        <v>0</v>
      </c>
      <c r="CM131">
        <v>1</v>
      </c>
      <c r="CN131" t="s">
        <v>1612</v>
      </c>
      <c r="CO131">
        <v>0</v>
      </c>
      <c r="CP131">
        <v>1</v>
      </c>
      <c r="CQ131">
        <v>0</v>
      </c>
      <c r="CR131">
        <v>0</v>
      </c>
      <c r="CS131">
        <v>1</v>
      </c>
      <c r="CT131" t="s">
        <v>1612</v>
      </c>
      <c r="CU131">
        <v>0</v>
      </c>
      <c r="CV131">
        <v>1</v>
      </c>
      <c r="CW131">
        <v>0</v>
      </c>
      <c r="CX131">
        <v>0</v>
      </c>
      <c r="CY131">
        <v>1</v>
      </c>
      <c r="CZ131" t="s">
        <v>1612</v>
      </c>
      <c r="DA131">
        <v>0</v>
      </c>
      <c r="DB131">
        <v>1</v>
      </c>
      <c r="DC131">
        <v>0</v>
      </c>
      <c r="DD131">
        <v>0</v>
      </c>
      <c r="DE131">
        <v>1</v>
      </c>
      <c r="DF131" t="s">
        <v>1612</v>
      </c>
      <c r="DG131">
        <v>0</v>
      </c>
      <c r="DH131">
        <v>1</v>
      </c>
      <c r="DI131">
        <v>0</v>
      </c>
      <c r="DJ131">
        <v>0</v>
      </c>
      <c r="DK131">
        <v>1</v>
      </c>
      <c r="DL131" t="s">
        <v>1612</v>
      </c>
      <c r="DM131">
        <v>0</v>
      </c>
      <c r="DN131">
        <v>1</v>
      </c>
      <c r="DO131">
        <v>0</v>
      </c>
      <c r="DP131">
        <v>0</v>
      </c>
      <c r="DQ131">
        <v>1</v>
      </c>
      <c r="DR131" t="s">
        <v>1612</v>
      </c>
      <c r="DS131">
        <v>0</v>
      </c>
    </row>
    <row r="132" spans="1:123">
      <c r="A132" t="s">
        <v>49</v>
      </c>
      <c r="B132" t="s">
        <v>101</v>
      </c>
      <c r="C132" t="s">
        <v>100</v>
      </c>
      <c r="D132" t="s">
        <v>177</v>
      </c>
      <c r="E132" s="106" t="s">
        <v>176</v>
      </c>
      <c r="F132" s="593">
        <v>14</v>
      </c>
      <c r="G132" s="593">
        <v>-128</v>
      </c>
      <c r="H132" s="593">
        <v>-297</v>
      </c>
      <c r="I132" s="593">
        <v>-452</v>
      </c>
      <c r="J132" s="593">
        <v>-31</v>
      </c>
      <c r="K132" s="593">
        <v>-170</v>
      </c>
      <c r="L132" s="593">
        <v>-340</v>
      </c>
      <c r="M132" s="593">
        <v>-497</v>
      </c>
      <c r="N132" s="592">
        <v>67050</v>
      </c>
      <c r="O132" s="592">
        <v>62580</v>
      </c>
      <c r="P132" s="592">
        <v>64070</v>
      </c>
      <c r="Q132" s="592">
        <v>67050</v>
      </c>
      <c r="R132" s="592">
        <v>0</v>
      </c>
      <c r="S132" s="592">
        <v>0</v>
      </c>
      <c r="T132" s="592">
        <v>0</v>
      </c>
      <c r="U132" s="592">
        <v>0</v>
      </c>
      <c r="V132" s="595">
        <v>1747</v>
      </c>
      <c r="W132" s="595">
        <v>1427</v>
      </c>
      <c r="X132" s="595">
        <v>1501</v>
      </c>
      <c r="Y132" s="595">
        <v>1319</v>
      </c>
      <c r="Z132" s="595">
        <v>1653</v>
      </c>
      <c r="AA132" s="595">
        <v>1104.0000000000002</v>
      </c>
      <c r="AB132" s="595">
        <v>1103.9999999999998</v>
      </c>
      <c r="AC132" s="595">
        <v>1103.9999999999998</v>
      </c>
      <c r="AD132" s="595">
        <v>1659</v>
      </c>
      <c r="AE132" s="595">
        <v>1950</v>
      </c>
      <c r="AF132" s="595">
        <v>2162</v>
      </c>
      <c r="AG132" s="595">
        <v>2149</v>
      </c>
      <c r="AH132" s="595">
        <f t="shared" si="10"/>
        <v>-94</v>
      </c>
      <c r="AI132" s="595">
        <f t="shared" si="11"/>
        <v>-322.99999999999977</v>
      </c>
      <c r="AJ132" s="595">
        <f t="shared" si="12"/>
        <v>-397.00000000000023</v>
      </c>
      <c r="AK132" s="595">
        <f t="shared" si="13"/>
        <v>-215.00000000000023</v>
      </c>
      <c r="AL132" s="595">
        <f t="shared" si="14"/>
        <v>-88</v>
      </c>
      <c r="AM132" s="595">
        <f t="shared" si="15"/>
        <v>523</v>
      </c>
      <c r="AN132" s="595">
        <f t="shared" si="16"/>
        <v>661</v>
      </c>
      <c r="AO132" s="595">
        <f t="shared" si="17"/>
        <v>830</v>
      </c>
      <c r="AP132" t="s">
        <v>1193</v>
      </c>
      <c r="AQ132" t="s">
        <v>1193</v>
      </c>
      <c r="AR132" t="s">
        <v>1193</v>
      </c>
      <c r="AS132" t="s">
        <v>1196</v>
      </c>
      <c r="AT132" t="s">
        <v>1196</v>
      </c>
      <c r="AU132" t="s">
        <v>1196</v>
      </c>
      <c r="AV132" t="s">
        <v>1193</v>
      </c>
      <c r="AW132" t="s">
        <v>1196</v>
      </c>
      <c r="AX132" t="s">
        <v>1193</v>
      </c>
      <c r="AY132" s="594">
        <v>3831500</v>
      </c>
      <c r="AZ132" s="594">
        <v>2579500</v>
      </c>
      <c r="BA132" s="594">
        <v>2579500</v>
      </c>
      <c r="BB132" s="594">
        <v>2579500</v>
      </c>
      <c r="BC132" s="594">
        <v>3831500</v>
      </c>
      <c r="BD132" s="594">
        <v>2579500</v>
      </c>
      <c r="BE132" s="594">
        <v>2579500</v>
      </c>
      <c r="BF132" t="s">
        <v>2806</v>
      </c>
      <c r="BG132" s="594">
        <v>2578500</v>
      </c>
      <c r="BH132" s="594">
        <v>2579500</v>
      </c>
      <c r="BI132" s="594">
        <v>2579500</v>
      </c>
      <c r="BJ132" s="594">
        <v>3832500</v>
      </c>
      <c r="BK132" s="594">
        <v>2578500</v>
      </c>
      <c r="BL132" s="594">
        <v>2579500</v>
      </c>
      <c r="BM132" s="594">
        <v>2579500</v>
      </c>
      <c r="BN132" t="s">
        <v>2806</v>
      </c>
      <c r="BO132" t="s">
        <v>2807</v>
      </c>
      <c r="BP132">
        <v>1</v>
      </c>
      <c r="BQ132">
        <v>0</v>
      </c>
      <c r="BR132">
        <v>1</v>
      </c>
      <c r="BS132">
        <v>0</v>
      </c>
      <c r="BT132">
        <v>0</v>
      </c>
      <c r="BU132">
        <v>0</v>
      </c>
      <c r="BV132" t="s">
        <v>1612</v>
      </c>
      <c r="BW132">
        <v>0</v>
      </c>
      <c r="BX132">
        <v>1</v>
      </c>
      <c r="BY132">
        <v>0</v>
      </c>
      <c r="BZ132">
        <v>0</v>
      </c>
      <c r="CA132">
        <v>1</v>
      </c>
      <c r="CB132" t="s">
        <v>1612</v>
      </c>
      <c r="CC132">
        <v>0</v>
      </c>
      <c r="CD132">
        <v>1</v>
      </c>
      <c r="CE132">
        <v>0</v>
      </c>
      <c r="CF132">
        <v>0</v>
      </c>
      <c r="CG132">
        <v>1</v>
      </c>
      <c r="CH132" t="s">
        <v>1612</v>
      </c>
      <c r="CI132">
        <v>0</v>
      </c>
      <c r="CJ132">
        <v>0</v>
      </c>
      <c r="CK132">
        <v>0</v>
      </c>
      <c r="CL132">
        <v>1</v>
      </c>
      <c r="CM132">
        <v>1</v>
      </c>
      <c r="CN132">
        <v>42825</v>
      </c>
      <c r="CO132">
        <v>1</v>
      </c>
      <c r="CP132">
        <v>0</v>
      </c>
      <c r="CQ132">
        <v>0</v>
      </c>
      <c r="CR132">
        <v>1</v>
      </c>
      <c r="CS132">
        <v>1</v>
      </c>
      <c r="CT132">
        <v>42825</v>
      </c>
      <c r="CU132">
        <v>1</v>
      </c>
      <c r="CV132">
        <v>0</v>
      </c>
      <c r="CW132">
        <v>0</v>
      </c>
      <c r="CX132">
        <v>1</v>
      </c>
      <c r="CY132">
        <v>1</v>
      </c>
      <c r="CZ132">
        <v>42825</v>
      </c>
      <c r="DA132">
        <v>1</v>
      </c>
      <c r="DB132">
        <v>1</v>
      </c>
      <c r="DC132">
        <v>0</v>
      </c>
      <c r="DD132">
        <v>0</v>
      </c>
      <c r="DE132">
        <v>1</v>
      </c>
      <c r="DF132" t="s">
        <v>1612</v>
      </c>
      <c r="DG132">
        <v>0</v>
      </c>
      <c r="DH132">
        <v>0</v>
      </c>
      <c r="DI132">
        <v>0</v>
      </c>
      <c r="DJ132">
        <v>1</v>
      </c>
      <c r="DK132">
        <v>1</v>
      </c>
      <c r="DL132">
        <v>42825</v>
      </c>
      <c r="DM132">
        <v>1</v>
      </c>
      <c r="DN132">
        <v>1</v>
      </c>
      <c r="DO132">
        <v>0</v>
      </c>
      <c r="DP132">
        <v>0</v>
      </c>
      <c r="DQ132">
        <v>1</v>
      </c>
      <c r="DR132" t="s">
        <v>1612</v>
      </c>
      <c r="DS132">
        <v>0</v>
      </c>
    </row>
    <row r="133" spans="1:123">
      <c r="A133" t="s">
        <v>56</v>
      </c>
      <c r="B133" t="s">
        <v>65</v>
      </c>
      <c r="C133" t="s">
        <v>97</v>
      </c>
      <c r="D133" t="s">
        <v>175</v>
      </c>
      <c r="E133" s="106" t="s">
        <v>174</v>
      </c>
      <c r="F133" s="593">
        <v>-193</v>
      </c>
      <c r="G133" s="593">
        <v>-15</v>
      </c>
      <c r="H133" s="593">
        <v>156</v>
      </c>
      <c r="I133" s="593">
        <v>3</v>
      </c>
      <c r="J133" s="593">
        <v>-284</v>
      </c>
      <c r="K133" s="593">
        <v>-310</v>
      </c>
      <c r="L133" s="593">
        <v>-177</v>
      </c>
      <c r="M133" s="593">
        <v>-237</v>
      </c>
      <c r="N133" s="592">
        <v>135590</v>
      </c>
      <c r="O133" s="592">
        <v>439550</v>
      </c>
      <c r="P133" s="592">
        <v>496170</v>
      </c>
      <c r="Q133" s="592">
        <v>357600</v>
      </c>
      <c r="R133" s="592">
        <v>0</v>
      </c>
      <c r="S133" s="592">
        <v>0</v>
      </c>
      <c r="T133" s="592">
        <v>0</v>
      </c>
      <c r="U133" s="592">
        <v>0</v>
      </c>
      <c r="V133" s="595">
        <v>2405</v>
      </c>
      <c r="W133" s="595">
        <v>2780</v>
      </c>
      <c r="X133" s="595">
        <v>3663</v>
      </c>
      <c r="Y133" s="595">
        <v>2982</v>
      </c>
      <c r="Z133" s="595">
        <v>1775</v>
      </c>
      <c r="AA133" s="595">
        <v>1775</v>
      </c>
      <c r="AB133" s="595">
        <v>1775</v>
      </c>
      <c r="AC133" s="595">
        <v>1774.9999999999998</v>
      </c>
      <c r="AD133" s="595">
        <v>3287</v>
      </c>
      <c r="AE133" s="595">
        <v>3375</v>
      </c>
      <c r="AF133" s="595">
        <v>3381</v>
      </c>
      <c r="AG133" s="595">
        <v>3137</v>
      </c>
      <c r="AH133" s="595">
        <f t="shared" si="10"/>
        <v>-630</v>
      </c>
      <c r="AI133" s="595">
        <f t="shared" si="11"/>
        <v>-1005</v>
      </c>
      <c r="AJ133" s="595">
        <f t="shared" si="12"/>
        <v>-1888</v>
      </c>
      <c r="AK133" s="595">
        <f t="shared" si="13"/>
        <v>-1207.0000000000002</v>
      </c>
      <c r="AL133" s="595">
        <f t="shared" si="14"/>
        <v>882</v>
      </c>
      <c r="AM133" s="595">
        <f t="shared" si="15"/>
        <v>595</v>
      </c>
      <c r="AN133" s="595">
        <f t="shared" si="16"/>
        <v>-282</v>
      </c>
      <c r="AO133" s="595">
        <f t="shared" si="17"/>
        <v>155</v>
      </c>
      <c r="AP133" t="s">
        <v>1193</v>
      </c>
      <c r="AQ133" t="s">
        <v>1193</v>
      </c>
      <c r="AR133" t="s">
        <v>1193</v>
      </c>
      <c r="AS133" t="s">
        <v>1193</v>
      </c>
      <c r="AT133" t="s">
        <v>1193</v>
      </c>
      <c r="AU133" t="s">
        <v>1193</v>
      </c>
      <c r="AV133" t="s">
        <v>1193</v>
      </c>
      <c r="AW133" t="s">
        <v>1193</v>
      </c>
      <c r="AX133" t="s">
        <v>1193</v>
      </c>
      <c r="AY133" s="594">
        <v>4370500</v>
      </c>
      <c r="AZ133" s="594">
        <v>4370500</v>
      </c>
      <c r="BA133" s="594">
        <v>4504500</v>
      </c>
      <c r="BB133" s="594">
        <v>4504500</v>
      </c>
      <c r="BC133" s="594">
        <v>4370500</v>
      </c>
      <c r="BD133" s="594">
        <v>4370500</v>
      </c>
      <c r="BE133" s="594">
        <v>4504500</v>
      </c>
      <c r="BF133">
        <v>0</v>
      </c>
      <c r="BG133" s="594">
        <v>4656750</v>
      </c>
      <c r="BH133" s="594">
        <v>4656750</v>
      </c>
      <c r="BI133" s="594">
        <v>4790750</v>
      </c>
      <c r="BJ133" s="594">
        <v>5505750</v>
      </c>
      <c r="BK133" s="594">
        <v>4656750</v>
      </c>
      <c r="BL133" s="594">
        <v>4656750</v>
      </c>
      <c r="BM133" s="594">
        <v>4790750</v>
      </c>
      <c r="BN133">
        <v>0</v>
      </c>
      <c r="BO133" t="s">
        <v>2816</v>
      </c>
      <c r="BP133">
        <v>1</v>
      </c>
      <c r="BQ133">
        <v>0</v>
      </c>
      <c r="BR133">
        <v>1</v>
      </c>
      <c r="BS133">
        <v>0</v>
      </c>
      <c r="BT133">
        <v>0</v>
      </c>
      <c r="BU133">
        <v>0</v>
      </c>
      <c r="BV133" t="s">
        <v>1612</v>
      </c>
      <c r="BW133">
        <v>0</v>
      </c>
      <c r="BX133">
        <v>1</v>
      </c>
      <c r="BY133">
        <v>0</v>
      </c>
      <c r="BZ133">
        <v>0</v>
      </c>
      <c r="CA133">
        <v>1</v>
      </c>
      <c r="CB133" t="s">
        <v>1612</v>
      </c>
      <c r="CC133">
        <v>0</v>
      </c>
      <c r="CD133">
        <v>1</v>
      </c>
      <c r="CE133">
        <v>0</v>
      </c>
      <c r="CF133">
        <v>0</v>
      </c>
      <c r="CG133">
        <v>1</v>
      </c>
      <c r="CH133" t="s">
        <v>1612</v>
      </c>
      <c r="CI133">
        <v>0</v>
      </c>
      <c r="CJ133">
        <v>1</v>
      </c>
      <c r="CK133">
        <v>0</v>
      </c>
      <c r="CL133">
        <v>0</v>
      </c>
      <c r="CM133">
        <v>1</v>
      </c>
      <c r="CN133" t="s">
        <v>1612</v>
      </c>
      <c r="CO133">
        <v>0</v>
      </c>
      <c r="CP133">
        <v>1</v>
      </c>
      <c r="CQ133">
        <v>0</v>
      </c>
      <c r="CR133">
        <v>0</v>
      </c>
      <c r="CS133">
        <v>1</v>
      </c>
      <c r="CT133" t="s">
        <v>1612</v>
      </c>
      <c r="CU133">
        <v>0</v>
      </c>
      <c r="CV133">
        <v>1</v>
      </c>
      <c r="CW133">
        <v>0</v>
      </c>
      <c r="CX133">
        <v>0</v>
      </c>
      <c r="CY133">
        <v>1</v>
      </c>
      <c r="CZ133" t="s">
        <v>1612</v>
      </c>
      <c r="DA133">
        <v>0</v>
      </c>
      <c r="DB133">
        <v>1</v>
      </c>
      <c r="DC133">
        <v>0</v>
      </c>
      <c r="DD133">
        <v>0</v>
      </c>
      <c r="DE133">
        <v>1</v>
      </c>
      <c r="DF133" t="s">
        <v>1612</v>
      </c>
      <c r="DG133">
        <v>0</v>
      </c>
      <c r="DH133">
        <v>1</v>
      </c>
      <c r="DI133">
        <v>0</v>
      </c>
      <c r="DJ133">
        <v>0</v>
      </c>
      <c r="DK133">
        <v>1</v>
      </c>
      <c r="DL133" t="s">
        <v>1612</v>
      </c>
      <c r="DM133">
        <v>0</v>
      </c>
      <c r="DN133">
        <v>1</v>
      </c>
      <c r="DO133">
        <v>0</v>
      </c>
      <c r="DP133">
        <v>0</v>
      </c>
      <c r="DQ133">
        <v>1</v>
      </c>
      <c r="DR133" t="s">
        <v>1612</v>
      </c>
      <c r="DS133">
        <v>0</v>
      </c>
    </row>
    <row r="134" spans="1:123">
      <c r="A134" t="s">
        <v>56</v>
      </c>
      <c r="B134" t="s">
        <v>55</v>
      </c>
      <c r="C134" t="s">
        <v>135</v>
      </c>
      <c r="D134" t="s">
        <v>173</v>
      </c>
      <c r="E134" s="106" t="s">
        <v>172</v>
      </c>
      <c r="F134" s="593">
        <v>301</v>
      </c>
      <c r="G134" s="593">
        <v>-23</v>
      </c>
      <c r="H134" s="593">
        <v>63</v>
      </c>
      <c r="I134" s="593">
        <v>68</v>
      </c>
      <c r="J134" s="593">
        <v>513</v>
      </c>
      <c r="K134" s="593">
        <v>183</v>
      </c>
      <c r="L134" s="593">
        <v>40</v>
      </c>
      <c r="M134" s="593">
        <v>312</v>
      </c>
      <c r="N134" s="592">
        <v>0</v>
      </c>
      <c r="O134" s="592">
        <v>0</v>
      </c>
      <c r="P134" s="592">
        <v>0</v>
      </c>
      <c r="Q134" s="592">
        <v>0</v>
      </c>
      <c r="R134" s="592">
        <v>204130</v>
      </c>
      <c r="S134" s="592">
        <v>204130</v>
      </c>
      <c r="T134" s="592">
        <v>204130</v>
      </c>
      <c r="U134" s="592">
        <v>204130</v>
      </c>
      <c r="V134" s="595">
        <v>309</v>
      </c>
      <c r="W134" s="595">
        <v>363</v>
      </c>
      <c r="X134" s="595">
        <v>769</v>
      </c>
      <c r="Y134" s="595">
        <v>1070</v>
      </c>
      <c r="Z134" s="595">
        <v>247.99999999999997</v>
      </c>
      <c r="AA134" s="595">
        <v>290</v>
      </c>
      <c r="AB134" s="595">
        <v>550</v>
      </c>
      <c r="AC134" s="595">
        <v>560</v>
      </c>
      <c r="AD134" s="595">
        <v>247</v>
      </c>
      <c r="AE134" s="595">
        <v>417</v>
      </c>
      <c r="AF134" s="595">
        <v>687</v>
      </c>
      <c r="AG134" s="595">
        <v>529</v>
      </c>
      <c r="AH134" s="595">
        <f t="shared" si="10"/>
        <v>-61.000000000000028</v>
      </c>
      <c r="AI134" s="595">
        <f t="shared" si="11"/>
        <v>-73</v>
      </c>
      <c r="AJ134" s="595">
        <f t="shared" si="12"/>
        <v>-219</v>
      </c>
      <c r="AK134" s="595">
        <f t="shared" si="13"/>
        <v>-510</v>
      </c>
      <c r="AL134" s="595">
        <f t="shared" si="14"/>
        <v>-62</v>
      </c>
      <c r="AM134" s="595">
        <f t="shared" si="15"/>
        <v>54</v>
      </c>
      <c r="AN134" s="595">
        <f t="shared" si="16"/>
        <v>-82</v>
      </c>
      <c r="AO134" s="595">
        <f t="shared" si="17"/>
        <v>-541</v>
      </c>
      <c r="AP134" t="s">
        <v>1193</v>
      </c>
      <c r="AQ134" t="s">
        <v>1193</v>
      </c>
      <c r="AR134" t="s">
        <v>1193</v>
      </c>
      <c r="AS134" t="s">
        <v>1193</v>
      </c>
      <c r="AT134" t="s">
        <v>1194</v>
      </c>
      <c r="AU134" t="s">
        <v>1193</v>
      </c>
      <c r="AV134" t="s">
        <v>1193</v>
      </c>
      <c r="AW134" t="s">
        <v>1196</v>
      </c>
      <c r="AX134" t="s">
        <v>1193</v>
      </c>
      <c r="AY134" s="594">
        <v>4139000</v>
      </c>
      <c r="AZ134" s="594">
        <v>4139000</v>
      </c>
      <c r="BA134" s="594">
        <v>4139000</v>
      </c>
      <c r="BB134" s="594">
        <v>4139000</v>
      </c>
      <c r="BC134" s="594">
        <v>4139000</v>
      </c>
      <c r="BD134" s="594">
        <v>3932000</v>
      </c>
      <c r="BE134" s="594">
        <v>3932000</v>
      </c>
      <c r="BF134" t="s">
        <v>2829</v>
      </c>
      <c r="BG134" s="594">
        <v>4139000</v>
      </c>
      <c r="BH134" s="594">
        <v>4139000</v>
      </c>
      <c r="BI134" s="594">
        <v>4139000</v>
      </c>
      <c r="BJ134" s="594">
        <v>4139000</v>
      </c>
      <c r="BK134" s="594">
        <v>4936000</v>
      </c>
      <c r="BL134" s="594">
        <v>3932000</v>
      </c>
      <c r="BM134" s="594">
        <v>4139000</v>
      </c>
      <c r="BN134" t="s">
        <v>2829</v>
      </c>
      <c r="BO134" t="s">
        <v>2830</v>
      </c>
      <c r="BP134">
        <v>1</v>
      </c>
      <c r="BQ134">
        <v>0</v>
      </c>
      <c r="BR134">
        <v>1</v>
      </c>
      <c r="BS134">
        <v>0</v>
      </c>
      <c r="BT134">
        <v>0</v>
      </c>
      <c r="BU134">
        <v>0</v>
      </c>
      <c r="BV134" t="s">
        <v>1612</v>
      </c>
      <c r="BW134">
        <v>0</v>
      </c>
      <c r="BX134">
        <v>1</v>
      </c>
      <c r="BY134">
        <v>0</v>
      </c>
      <c r="BZ134">
        <v>0</v>
      </c>
      <c r="CA134">
        <v>1</v>
      </c>
      <c r="CB134" t="s">
        <v>1612</v>
      </c>
      <c r="CC134">
        <v>0</v>
      </c>
      <c r="CD134">
        <v>1</v>
      </c>
      <c r="CE134">
        <v>0</v>
      </c>
      <c r="CF134">
        <v>0</v>
      </c>
      <c r="CG134">
        <v>1</v>
      </c>
      <c r="CH134" t="s">
        <v>1612</v>
      </c>
      <c r="CI134">
        <v>0</v>
      </c>
      <c r="CJ134">
        <v>1</v>
      </c>
      <c r="CK134">
        <v>0</v>
      </c>
      <c r="CL134">
        <v>0</v>
      </c>
      <c r="CM134">
        <v>1</v>
      </c>
      <c r="CN134" t="s">
        <v>1612</v>
      </c>
      <c r="CO134">
        <v>0</v>
      </c>
      <c r="CP134">
        <v>0</v>
      </c>
      <c r="CQ134">
        <v>1</v>
      </c>
      <c r="CR134">
        <v>0</v>
      </c>
      <c r="CS134">
        <v>1</v>
      </c>
      <c r="CT134">
        <v>43100</v>
      </c>
      <c r="CU134">
        <v>1</v>
      </c>
      <c r="CV134">
        <v>1</v>
      </c>
      <c r="CW134">
        <v>0</v>
      </c>
      <c r="CX134">
        <v>0</v>
      </c>
      <c r="CY134">
        <v>1</v>
      </c>
      <c r="CZ134" t="s">
        <v>1612</v>
      </c>
      <c r="DA134">
        <v>0</v>
      </c>
      <c r="DB134">
        <v>1</v>
      </c>
      <c r="DC134">
        <v>0</v>
      </c>
      <c r="DD134">
        <v>0</v>
      </c>
      <c r="DE134">
        <v>1</v>
      </c>
      <c r="DF134" t="s">
        <v>1612</v>
      </c>
      <c r="DG134">
        <v>0</v>
      </c>
      <c r="DH134">
        <v>0</v>
      </c>
      <c r="DI134">
        <v>0</v>
      </c>
      <c r="DJ134">
        <v>1</v>
      </c>
      <c r="DK134">
        <v>1</v>
      </c>
      <c r="DL134">
        <v>42522</v>
      </c>
      <c r="DM134">
        <v>1</v>
      </c>
      <c r="DN134">
        <v>1</v>
      </c>
      <c r="DO134">
        <v>0</v>
      </c>
      <c r="DP134">
        <v>0</v>
      </c>
      <c r="DQ134">
        <v>1</v>
      </c>
      <c r="DR134" t="s">
        <v>1612</v>
      </c>
      <c r="DS134">
        <v>0</v>
      </c>
    </row>
    <row r="135" spans="1:123">
      <c r="A135" t="s">
        <v>56</v>
      </c>
      <c r="B135" t="s">
        <v>55</v>
      </c>
      <c r="C135" t="s">
        <v>54</v>
      </c>
      <c r="D135" t="s">
        <v>171</v>
      </c>
      <c r="E135" s="106" t="s">
        <v>170</v>
      </c>
      <c r="F135" s="593">
        <v>-264</v>
      </c>
      <c r="G135" s="593">
        <v>-231</v>
      </c>
      <c r="H135" s="593">
        <v>-356</v>
      </c>
      <c r="I135" s="593">
        <v>20</v>
      </c>
      <c r="J135" s="593">
        <v>-58</v>
      </c>
      <c r="K135" s="593">
        <v>-154</v>
      </c>
      <c r="L135" s="593">
        <v>-329</v>
      </c>
      <c r="M135" s="593">
        <v>99</v>
      </c>
      <c r="N135" s="592">
        <v>0</v>
      </c>
      <c r="O135" s="592">
        <v>0</v>
      </c>
      <c r="P135" s="592">
        <v>0</v>
      </c>
      <c r="Q135" s="592">
        <v>0</v>
      </c>
      <c r="R135" s="592">
        <v>0</v>
      </c>
      <c r="S135" s="592">
        <v>0</v>
      </c>
      <c r="T135" s="592">
        <v>0</v>
      </c>
      <c r="U135" s="592">
        <v>0</v>
      </c>
      <c r="V135" s="595">
        <v>1035</v>
      </c>
      <c r="W135" s="595">
        <v>1217</v>
      </c>
      <c r="X135" s="595">
        <v>959</v>
      </c>
      <c r="Y135" s="595">
        <v>1005</v>
      </c>
      <c r="Z135" s="595">
        <v>900</v>
      </c>
      <c r="AA135" s="595">
        <v>800</v>
      </c>
      <c r="AB135" s="595">
        <v>699.99999999999989</v>
      </c>
      <c r="AC135" s="595">
        <v>700</v>
      </c>
      <c r="AD135" s="595">
        <v>1202</v>
      </c>
      <c r="AE135" s="595">
        <v>901</v>
      </c>
      <c r="AF135" s="595">
        <v>1444</v>
      </c>
      <c r="AG135" s="595">
        <v>1878</v>
      </c>
      <c r="AH135" s="595">
        <f t="shared" si="10"/>
        <v>-135</v>
      </c>
      <c r="AI135" s="595">
        <f t="shared" si="11"/>
        <v>-417</v>
      </c>
      <c r="AJ135" s="595">
        <f t="shared" si="12"/>
        <v>-259.00000000000011</v>
      </c>
      <c r="AK135" s="595">
        <f t="shared" si="13"/>
        <v>-305</v>
      </c>
      <c r="AL135" s="595">
        <f t="shared" si="14"/>
        <v>167</v>
      </c>
      <c r="AM135" s="595">
        <f t="shared" si="15"/>
        <v>-316</v>
      </c>
      <c r="AN135" s="595">
        <f t="shared" si="16"/>
        <v>485</v>
      </c>
      <c r="AO135" s="595">
        <f t="shared" si="17"/>
        <v>873</v>
      </c>
      <c r="AP135" t="s">
        <v>1193</v>
      </c>
      <c r="AQ135" t="s">
        <v>1193</v>
      </c>
      <c r="AR135" t="s">
        <v>1193</v>
      </c>
      <c r="AS135" t="s">
        <v>1193</v>
      </c>
      <c r="AT135" t="s">
        <v>1193</v>
      </c>
      <c r="AU135" t="s">
        <v>1193</v>
      </c>
      <c r="AV135" t="s">
        <v>1193</v>
      </c>
      <c r="AW135" t="s">
        <v>1193</v>
      </c>
      <c r="AX135" t="s">
        <v>1193</v>
      </c>
      <c r="AY135" s="594">
        <v>2549000</v>
      </c>
      <c r="AZ135" s="594">
        <v>2549000</v>
      </c>
      <c r="BA135" s="594">
        <v>2549000</v>
      </c>
      <c r="BB135" s="594">
        <v>2549000</v>
      </c>
      <c r="BC135" s="594">
        <v>2549000</v>
      </c>
      <c r="BD135" s="594">
        <v>2549000</v>
      </c>
      <c r="BE135" s="594">
        <v>2549000</v>
      </c>
      <c r="BF135">
        <v>0</v>
      </c>
      <c r="BG135" s="594">
        <v>2210100</v>
      </c>
      <c r="BH135" s="594">
        <v>2839400</v>
      </c>
      <c r="BI135" s="594">
        <v>2122600</v>
      </c>
      <c r="BJ135" s="594">
        <v>3023900</v>
      </c>
      <c r="BK135" s="594">
        <v>2210100</v>
      </c>
      <c r="BL135" s="594">
        <v>2839400</v>
      </c>
      <c r="BM135" s="594">
        <v>2122600</v>
      </c>
      <c r="BN135" t="s">
        <v>2024</v>
      </c>
      <c r="BO135" t="s">
        <v>2841</v>
      </c>
      <c r="BP135">
        <v>1</v>
      </c>
      <c r="BQ135">
        <v>0</v>
      </c>
      <c r="BR135">
        <v>1</v>
      </c>
      <c r="BS135">
        <v>0</v>
      </c>
      <c r="BT135">
        <v>0</v>
      </c>
      <c r="BU135">
        <v>0</v>
      </c>
      <c r="BV135" t="s">
        <v>1612</v>
      </c>
      <c r="BW135">
        <v>0</v>
      </c>
      <c r="BX135">
        <v>1</v>
      </c>
      <c r="BY135">
        <v>0</v>
      </c>
      <c r="BZ135">
        <v>0</v>
      </c>
      <c r="CA135">
        <v>1</v>
      </c>
      <c r="CB135" t="s">
        <v>1612</v>
      </c>
      <c r="CC135">
        <v>0</v>
      </c>
      <c r="CD135">
        <v>1</v>
      </c>
      <c r="CE135">
        <v>0</v>
      </c>
      <c r="CF135">
        <v>0</v>
      </c>
      <c r="CG135">
        <v>1</v>
      </c>
      <c r="CH135" t="s">
        <v>1612</v>
      </c>
      <c r="CI135">
        <v>0</v>
      </c>
      <c r="CJ135">
        <v>1</v>
      </c>
      <c r="CK135">
        <v>0</v>
      </c>
      <c r="CL135">
        <v>0</v>
      </c>
      <c r="CM135">
        <v>1</v>
      </c>
      <c r="CN135" t="s">
        <v>1612</v>
      </c>
      <c r="CO135">
        <v>0</v>
      </c>
      <c r="CP135">
        <v>1</v>
      </c>
      <c r="CQ135">
        <v>0</v>
      </c>
      <c r="CR135">
        <v>0</v>
      </c>
      <c r="CS135">
        <v>1</v>
      </c>
      <c r="CT135" t="s">
        <v>1612</v>
      </c>
      <c r="CU135">
        <v>0</v>
      </c>
      <c r="CV135">
        <v>1</v>
      </c>
      <c r="CW135">
        <v>0</v>
      </c>
      <c r="CX135">
        <v>0</v>
      </c>
      <c r="CY135">
        <v>1</v>
      </c>
      <c r="CZ135" t="s">
        <v>1612</v>
      </c>
      <c r="DA135">
        <v>0</v>
      </c>
      <c r="DB135">
        <v>1</v>
      </c>
      <c r="DC135">
        <v>0</v>
      </c>
      <c r="DD135">
        <v>0</v>
      </c>
      <c r="DE135">
        <v>1</v>
      </c>
      <c r="DF135" t="s">
        <v>1612</v>
      </c>
      <c r="DG135">
        <v>0</v>
      </c>
      <c r="DH135">
        <v>1</v>
      </c>
      <c r="DI135">
        <v>0</v>
      </c>
      <c r="DJ135">
        <v>0</v>
      </c>
      <c r="DK135">
        <v>1</v>
      </c>
      <c r="DL135" t="s">
        <v>1612</v>
      </c>
      <c r="DM135">
        <v>0</v>
      </c>
      <c r="DN135">
        <v>1</v>
      </c>
      <c r="DO135">
        <v>0</v>
      </c>
      <c r="DP135">
        <v>0</v>
      </c>
      <c r="DQ135">
        <v>1</v>
      </c>
      <c r="DR135" t="s">
        <v>1612</v>
      </c>
      <c r="DS135">
        <v>0</v>
      </c>
    </row>
    <row r="136" spans="1:123">
      <c r="A136" t="s">
        <v>73</v>
      </c>
      <c r="B136" t="s">
        <v>72</v>
      </c>
      <c r="C136" t="s">
        <v>71</v>
      </c>
      <c r="D136" t="s">
        <v>169</v>
      </c>
      <c r="E136" s="106" t="s">
        <v>168</v>
      </c>
      <c r="F136" s="593">
        <v>-157.50225680164658</v>
      </c>
      <c r="G136" s="593">
        <v>-147.44430453703717</v>
      </c>
      <c r="H136" s="593">
        <v>-311.76493808243049</v>
      </c>
      <c r="I136" s="593">
        <v>389.78828947513284</v>
      </c>
      <c r="J136" s="593">
        <v>-360.06456060058281</v>
      </c>
      <c r="K136" s="593">
        <v>-353.08097540092604</v>
      </c>
      <c r="L136" s="593">
        <v>-509.65198993995728</v>
      </c>
      <c r="M136" s="593">
        <v>177.66464079087928</v>
      </c>
      <c r="N136" s="592">
        <v>301817.83266041498</v>
      </c>
      <c r="O136" s="592">
        <v>306398.63958719571</v>
      </c>
      <c r="P136" s="592">
        <v>294851.70726771362</v>
      </c>
      <c r="Q136" s="592">
        <v>316064.23653953779</v>
      </c>
      <c r="R136" s="592">
        <v>0</v>
      </c>
      <c r="S136" s="592">
        <v>0</v>
      </c>
      <c r="T136" s="592">
        <v>0</v>
      </c>
      <c r="U136" s="592">
        <v>0</v>
      </c>
      <c r="V136" s="595">
        <v>771</v>
      </c>
      <c r="W136" s="595">
        <v>1111</v>
      </c>
      <c r="X136" s="595">
        <v>970</v>
      </c>
      <c r="Y136" s="595">
        <v>894</v>
      </c>
      <c r="Z136" s="595">
        <v>1183.5362453531598</v>
      </c>
      <c r="AA136" s="595">
        <v>929</v>
      </c>
      <c r="AB136" s="595">
        <v>784</v>
      </c>
      <c r="AC136" s="595">
        <v>1127</v>
      </c>
      <c r="AD136" s="595">
        <v>1163</v>
      </c>
      <c r="AE136" s="595">
        <v>1061</v>
      </c>
      <c r="AF136" s="595">
        <v>653</v>
      </c>
      <c r="AG136" s="595">
        <v>731</v>
      </c>
      <c r="AH136" s="595">
        <f t="shared" si="10"/>
        <v>412.53624535315976</v>
      </c>
      <c r="AI136" s="595">
        <f t="shared" si="11"/>
        <v>-182</v>
      </c>
      <c r="AJ136" s="595">
        <f t="shared" si="12"/>
        <v>-186</v>
      </c>
      <c r="AK136" s="595">
        <f t="shared" si="13"/>
        <v>233</v>
      </c>
      <c r="AL136" s="595">
        <f t="shared" si="14"/>
        <v>392</v>
      </c>
      <c r="AM136" s="595">
        <f t="shared" si="15"/>
        <v>-50</v>
      </c>
      <c r="AN136" s="595">
        <f t="shared" si="16"/>
        <v>-317</v>
      </c>
      <c r="AO136" s="595">
        <f t="shared" si="17"/>
        <v>-163</v>
      </c>
      <c r="AP136" t="s">
        <v>1193</v>
      </c>
      <c r="AQ136" t="s">
        <v>1193</v>
      </c>
      <c r="AR136" t="s">
        <v>1193</v>
      </c>
      <c r="AS136" t="s">
        <v>1193</v>
      </c>
      <c r="AT136" t="s">
        <v>1193</v>
      </c>
      <c r="AU136" t="s">
        <v>1193</v>
      </c>
      <c r="AV136" t="s">
        <v>1193</v>
      </c>
      <c r="AW136" t="s">
        <v>1193</v>
      </c>
      <c r="AX136" t="s">
        <v>1193</v>
      </c>
      <c r="AY136" s="594">
        <v>4387250</v>
      </c>
      <c r="AZ136" s="594">
        <v>4387250</v>
      </c>
      <c r="BA136" s="594">
        <v>4387250</v>
      </c>
      <c r="BB136" s="594">
        <v>4387250</v>
      </c>
      <c r="BC136" s="594">
        <v>4728500</v>
      </c>
      <c r="BD136" s="594">
        <v>4387250</v>
      </c>
      <c r="BE136" s="594">
        <v>4387250</v>
      </c>
      <c r="BF136" t="s">
        <v>1686</v>
      </c>
      <c r="BG136" s="594">
        <v>4387250</v>
      </c>
      <c r="BH136" s="594">
        <v>4387250</v>
      </c>
      <c r="BI136" s="594">
        <v>4387250</v>
      </c>
      <c r="BJ136" s="594">
        <v>4387250</v>
      </c>
      <c r="BK136" s="594">
        <v>4387250</v>
      </c>
      <c r="BL136" s="594">
        <v>5380750</v>
      </c>
      <c r="BM136" s="594">
        <v>4387250</v>
      </c>
      <c r="BN136" t="s">
        <v>1686</v>
      </c>
      <c r="BO136" t="s">
        <v>2852</v>
      </c>
      <c r="BP136">
        <v>1</v>
      </c>
      <c r="BQ136">
        <v>0</v>
      </c>
      <c r="BR136">
        <v>1</v>
      </c>
      <c r="BS136">
        <v>0</v>
      </c>
      <c r="BT136">
        <v>0</v>
      </c>
      <c r="BU136">
        <v>0</v>
      </c>
      <c r="BV136" t="s">
        <v>1612</v>
      </c>
      <c r="BW136">
        <v>0</v>
      </c>
      <c r="BX136">
        <v>1</v>
      </c>
      <c r="BY136">
        <v>0</v>
      </c>
      <c r="BZ136">
        <v>0</v>
      </c>
      <c r="CA136">
        <v>1</v>
      </c>
      <c r="CB136" t="s">
        <v>1612</v>
      </c>
      <c r="CC136">
        <v>0</v>
      </c>
      <c r="CD136">
        <v>1</v>
      </c>
      <c r="CE136">
        <v>0</v>
      </c>
      <c r="CF136">
        <v>0</v>
      </c>
      <c r="CG136">
        <v>1</v>
      </c>
      <c r="CH136" t="s">
        <v>1612</v>
      </c>
      <c r="CI136">
        <v>0</v>
      </c>
      <c r="CJ136">
        <v>1</v>
      </c>
      <c r="CK136">
        <v>0</v>
      </c>
      <c r="CL136">
        <v>0</v>
      </c>
      <c r="CM136">
        <v>1</v>
      </c>
      <c r="CN136" t="s">
        <v>1612</v>
      </c>
      <c r="CO136">
        <v>0</v>
      </c>
      <c r="CP136">
        <v>1</v>
      </c>
      <c r="CQ136">
        <v>0</v>
      </c>
      <c r="CR136">
        <v>0</v>
      </c>
      <c r="CS136">
        <v>1</v>
      </c>
      <c r="CT136" t="s">
        <v>1612</v>
      </c>
      <c r="CU136">
        <v>0</v>
      </c>
      <c r="CV136">
        <v>1</v>
      </c>
      <c r="CW136">
        <v>0</v>
      </c>
      <c r="CX136">
        <v>0</v>
      </c>
      <c r="CY136">
        <v>1</v>
      </c>
      <c r="CZ136" t="s">
        <v>1612</v>
      </c>
      <c r="DA136">
        <v>0</v>
      </c>
      <c r="DB136">
        <v>1</v>
      </c>
      <c r="DC136">
        <v>0</v>
      </c>
      <c r="DD136">
        <v>0</v>
      </c>
      <c r="DE136">
        <v>1</v>
      </c>
      <c r="DF136" t="s">
        <v>1612</v>
      </c>
      <c r="DG136">
        <v>0</v>
      </c>
      <c r="DH136">
        <v>1</v>
      </c>
      <c r="DI136">
        <v>0</v>
      </c>
      <c r="DJ136">
        <v>0</v>
      </c>
      <c r="DK136">
        <v>1</v>
      </c>
      <c r="DL136" t="s">
        <v>1612</v>
      </c>
      <c r="DM136">
        <v>0</v>
      </c>
      <c r="DN136">
        <v>1</v>
      </c>
      <c r="DO136">
        <v>0</v>
      </c>
      <c r="DP136">
        <v>0</v>
      </c>
      <c r="DQ136">
        <v>1</v>
      </c>
      <c r="DR136" t="s">
        <v>1612</v>
      </c>
      <c r="DS136">
        <v>0</v>
      </c>
    </row>
    <row r="137" spans="1:123">
      <c r="A137" t="s">
        <v>44</v>
      </c>
      <c r="B137" t="s">
        <v>116</v>
      </c>
      <c r="C137" t="s">
        <v>115</v>
      </c>
      <c r="D137" t="s">
        <v>167</v>
      </c>
      <c r="E137" s="106" t="s">
        <v>166</v>
      </c>
      <c r="F137" s="593">
        <v>415</v>
      </c>
      <c r="G137" s="593">
        <v>328.35031813169098</v>
      </c>
      <c r="H137" s="593">
        <v>83</v>
      </c>
      <c r="I137" s="593">
        <v>122</v>
      </c>
      <c r="J137" s="593">
        <v>283</v>
      </c>
      <c r="K137" s="593">
        <v>194.35031813169098</v>
      </c>
      <c r="L137" s="593">
        <v>-50</v>
      </c>
      <c r="M137" s="593">
        <v>-14</v>
      </c>
      <c r="N137" s="592">
        <v>196680</v>
      </c>
      <c r="O137" s="592">
        <v>199660</v>
      </c>
      <c r="P137" s="592">
        <v>198170</v>
      </c>
      <c r="Q137" s="592">
        <v>202640</v>
      </c>
      <c r="R137" s="592">
        <v>196680</v>
      </c>
      <c r="S137" s="592">
        <v>199660</v>
      </c>
      <c r="T137" s="592">
        <v>198170</v>
      </c>
      <c r="U137" s="592">
        <v>202640</v>
      </c>
      <c r="V137" s="595">
        <v>1805</v>
      </c>
      <c r="W137" s="595">
        <v>913</v>
      </c>
      <c r="X137" s="595">
        <v>831</v>
      </c>
      <c r="Y137" s="595">
        <v>1092</v>
      </c>
      <c r="Z137" s="595">
        <v>1367.3920000000001</v>
      </c>
      <c r="AA137" s="595">
        <v>1209.4424160000001</v>
      </c>
      <c r="AB137" s="595">
        <v>1345.126432</v>
      </c>
      <c r="AC137" s="595">
        <v>1239.7028800000001</v>
      </c>
      <c r="AD137" s="595">
        <v>1384</v>
      </c>
      <c r="AE137" s="595">
        <v>1609</v>
      </c>
      <c r="AF137" s="595">
        <v>1808</v>
      </c>
      <c r="AG137" s="595">
        <v>1458</v>
      </c>
      <c r="AH137" s="595">
        <f t="shared" si="10"/>
        <v>-437.60799999999995</v>
      </c>
      <c r="AI137" s="595">
        <f t="shared" si="11"/>
        <v>296.44241600000009</v>
      </c>
      <c r="AJ137" s="595">
        <f t="shared" si="12"/>
        <v>514.12643200000002</v>
      </c>
      <c r="AK137" s="595">
        <f t="shared" si="13"/>
        <v>147.70288000000005</v>
      </c>
      <c r="AL137" s="595">
        <f t="shared" si="14"/>
        <v>-421</v>
      </c>
      <c r="AM137" s="595">
        <f t="shared" si="15"/>
        <v>696</v>
      </c>
      <c r="AN137" s="595">
        <f t="shared" si="16"/>
        <v>977</v>
      </c>
      <c r="AO137" s="595">
        <f t="shared" si="17"/>
        <v>366</v>
      </c>
      <c r="AP137" t="s">
        <v>1193</v>
      </c>
      <c r="AQ137" t="s">
        <v>1193</v>
      </c>
      <c r="AR137" t="s">
        <v>1193</v>
      </c>
      <c r="AS137" t="s">
        <v>1196</v>
      </c>
      <c r="AT137" t="s">
        <v>1196</v>
      </c>
      <c r="AU137" t="s">
        <v>1196</v>
      </c>
      <c r="AV137" t="s">
        <v>1193</v>
      </c>
      <c r="AW137" t="s">
        <v>1193</v>
      </c>
      <c r="AX137" t="s">
        <v>1193</v>
      </c>
      <c r="AY137" s="594">
        <v>3360700</v>
      </c>
      <c r="AZ137" s="594">
        <v>3035200</v>
      </c>
      <c r="BA137" s="594">
        <v>2630300</v>
      </c>
      <c r="BB137" s="594">
        <v>2576800</v>
      </c>
      <c r="BC137" s="594">
        <v>3360688</v>
      </c>
      <c r="BD137" s="594">
        <v>3035187</v>
      </c>
      <c r="BE137" s="594">
        <v>2630313</v>
      </c>
      <c r="BF137" t="s">
        <v>2024</v>
      </c>
      <c r="BG137" s="594">
        <v>2163500</v>
      </c>
      <c r="BH137" s="594">
        <v>2423350</v>
      </c>
      <c r="BI137" s="594">
        <v>2501200</v>
      </c>
      <c r="BJ137" s="594">
        <v>4217050</v>
      </c>
      <c r="BK137" s="594">
        <v>2163485.7599999998</v>
      </c>
      <c r="BL137" s="594">
        <v>2423347.4900000002</v>
      </c>
      <c r="BM137" s="594">
        <v>2471210</v>
      </c>
      <c r="BN137" t="s">
        <v>2860</v>
      </c>
      <c r="BO137" t="s">
        <v>2609</v>
      </c>
      <c r="BP137">
        <v>1</v>
      </c>
      <c r="BQ137">
        <v>0</v>
      </c>
      <c r="BR137">
        <v>1</v>
      </c>
      <c r="BS137">
        <v>0</v>
      </c>
      <c r="BT137">
        <v>0</v>
      </c>
      <c r="BU137">
        <v>0</v>
      </c>
      <c r="BV137" t="s">
        <v>1612</v>
      </c>
      <c r="BW137">
        <v>0</v>
      </c>
      <c r="BX137">
        <v>1</v>
      </c>
      <c r="BY137">
        <v>0</v>
      </c>
      <c r="BZ137">
        <v>0</v>
      </c>
      <c r="CA137">
        <v>1</v>
      </c>
      <c r="CB137" t="s">
        <v>1612</v>
      </c>
      <c r="CC137">
        <v>0</v>
      </c>
      <c r="CD137">
        <v>1</v>
      </c>
      <c r="CE137">
        <v>0</v>
      </c>
      <c r="CF137">
        <v>0</v>
      </c>
      <c r="CG137">
        <v>1</v>
      </c>
      <c r="CH137" t="s">
        <v>1612</v>
      </c>
      <c r="CI137">
        <v>0</v>
      </c>
      <c r="CJ137">
        <v>0</v>
      </c>
      <c r="CK137">
        <v>0</v>
      </c>
      <c r="CL137">
        <v>1</v>
      </c>
      <c r="CM137">
        <v>1</v>
      </c>
      <c r="CN137">
        <v>42460</v>
      </c>
      <c r="CO137">
        <v>1</v>
      </c>
      <c r="CP137">
        <v>0</v>
      </c>
      <c r="CQ137">
        <v>0</v>
      </c>
      <c r="CR137">
        <v>1</v>
      </c>
      <c r="CS137">
        <v>1</v>
      </c>
      <c r="CT137">
        <v>42614</v>
      </c>
      <c r="CU137">
        <v>1</v>
      </c>
      <c r="CV137">
        <v>0</v>
      </c>
      <c r="CW137">
        <v>0</v>
      </c>
      <c r="CX137">
        <v>1</v>
      </c>
      <c r="CY137">
        <v>1</v>
      </c>
      <c r="CZ137">
        <v>42614</v>
      </c>
      <c r="DA137">
        <v>1</v>
      </c>
      <c r="DB137">
        <v>1</v>
      </c>
      <c r="DC137">
        <v>0</v>
      </c>
      <c r="DD137">
        <v>0</v>
      </c>
      <c r="DE137">
        <v>1</v>
      </c>
      <c r="DF137" t="s">
        <v>1612</v>
      </c>
      <c r="DG137">
        <v>0</v>
      </c>
      <c r="DH137">
        <v>1</v>
      </c>
      <c r="DI137">
        <v>0</v>
      </c>
      <c r="DJ137">
        <v>0</v>
      </c>
      <c r="DK137">
        <v>1</v>
      </c>
      <c r="DL137" t="s">
        <v>1612</v>
      </c>
      <c r="DM137">
        <v>0</v>
      </c>
      <c r="DN137">
        <v>1</v>
      </c>
      <c r="DO137">
        <v>0</v>
      </c>
      <c r="DP137">
        <v>0</v>
      </c>
      <c r="DQ137">
        <v>1</v>
      </c>
      <c r="DR137" t="s">
        <v>1612</v>
      </c>
      <c r="DS137">
        <v>0</v>
      </c>
    </row>
    <row r="138" spans="1:123">
      <c r="A138" t="s">
        <v>73</v>
      </c>
      <c r="B138" t="s">
        <v>72</v>
      </c>
      <c r="C138" t="s">
        <v>71</v>
      </c>
      <c r="D138" t="s">
        <v>165</v>
      </c>
      <c r="E138" s="106" t="s">
        <v>164</v>
      </c>
      <c r="F138" s="593">
        <v>-212</v>
      </c>
      <c r="G138" s="593">
        <v>-321</v>
      </c>
      <c r="H138" s="593">
        <v>-194</v>
      </c>
      <c r="I138" s="593">
        <v>-427</v>
      </c>
      <c r="J138" s="593">
        <v>-335</v>
      </c>
      <c r="K138" s="593">
        <v>-445</v>
      </c>
      <c r="L138" s="593">
        <v>-314</v>
      </c>
      <c r="M138" s="593">
        <v>-551</v>
      </c>
      <c r="N138" s="592">
        <v>183270</v>
      </c>
      <c r="O138" s="592">
        <v>184760</v>
      </c>
      <c r="P138" s="592">
        <v>178800</v>
      </c>
      <c r="Q138" s="592">
        <v>184760</v>
      </c>
      <c r="R138" s="592">
        <v>0</v>
      </c>
      <c r="S138" s="592">
        <v>0</v>
      </c>
      <c r="T138" s="592">
        <v>0</v>
      </c>
      <c r="U138" s="592">
        <v>0</v>
      </c>
      <c r="V138" s="595">
        <v>1172</v>
      </c>
      <c r="W138" s="595">
        <v>1741</v>
      </c>
      <c r="X138" s="595">
        <v>1903</v>
      </c>
      <c r="Y138" s="595">
        <v>1402</v>
      </c>
      <c r="Z138" s="595">
        <v>783</v>
      </c>
      <c r="AA138" s="595">
        <v>705</v>
      </c>
      <c r="AB138" s="595">
        <v>705</v>
      </c>
      <c r="AC138" s="595">
        <v>705</v>
      </c>
      <c r="AD138" s="595">
        <v>1025</v>
      </c>
      <c r="AE138" s="595">
        <v>761</v>
      </c>
      <c r="AF138" s="595">
        <v>1166</v>
      </c>
      <c r="AG138" s="595">
        <v>1513</v>
      </c>
      <c r="AH138" s="595">
        <f t="shared" si="10"/>
        <v>-389</v>
      </c>
      <c r="AI138" s="595">
        <f t="shared" si="11"/>
        <v>-1036</v>
      </c>
      <c r="AJ138" s="595">
        <f t="shared" si="12"/>
        <v>-1198</v>
      </c>
      <c r="AK138" s="595">
        <f t="shared" si="13"/>
        <v>-697</v>
      </c>
      <c r="AL138" s="595">
        <f t="shared" si="14"/>
        <v>-147</v>
      </c>
      <c r="AM138" s="595">
        <f t="shared" si="15"/>
        <v>-980</v>
      </c>
      <c r="AN138" s="595">
        <f t="shared" si="16"/>
        <v>-737</v>
      </c>
      <c r="AO138" s="595">
        <f t="shared" si="17"/>
        <v>111</v>
      </c>
      <c r="AP138" t="s">
        <v>1193</v>
      </c>
      <c r="AQ138" t="s">
        <v>1193</v>
      </c>
      <c r="AR138" t="s">
        <v>1193</v>
      </c>
      <c r="AS138" t="s">
        <v>1193</v>
      </c>
      <c r="AT138" t="s">
        <v>1193</v>
      </c>
      <c r="AU138" t="s">
        <v>1193</v>
      </c>
      <c r="AV138" t="s">
        <v>1193</v>
      </c>
      <c r="AW138" t="s">
        <v>1196</v>
      </c>
      <c r="AX138" t="s">
        <v>1193</v>
      </c>
      <c r="AY138" s="594">
        <v>2935000</v>
      </c>
      <c r="AZ138" s="594">
        <v>2859667</v>
      </c>
      <c r="BA138" s="594">
        <v>2839750</v>
      </c>
      <c r="BB138" s="594">
        <v>2839750</v>
      </c>
      <c r="BC138" s="594">
        <v>2935000</v>
      </c>
      <c r="BD138" s="594">
        <v>2859667</v>
      </c>
      <c r="BE138" s="594">
        <v>2839750</v>
      </c>
      <c r="BF138" t="s">
        <v>2867</v>
      </c>
      <c r="BG138" s="594">
        <v>2935000</v>
      </c>
      <c r="BH138" s="594">
        <v>2859667</v>
      </c>
      <c r="BI138" s="594">
        <v>2839750</v>
      </c>
      <c r="BJ138" s="594">
        <v>2839750</v>
      </c>
      <c r="BK138" s="594">
        <v>2935000</v>
      </c>
      <c r="BL138" s="594">
        <v>2859667</v>
      </c>
      <c r="BM138" s="594">
        <v>2839750</v>
      </c>
      <c r="BN138" t="s">
        <v>2868</v>
      </c>
      <c r="BO138" t="s">
        <v>2869</v>
      </c>
      <c r="BP138">
        <v>1</v>
      </c>
      <c r="BQ138">
        <v>0</v>
      </c>
      <c r="BR138">
        <v>1</v>
      </c>
      <c r="BS138">
        <v>0</v>
      </c>
      <c r="BT138">
        <v>0</v>
      </c>
      <c r="BU138">
        <v>0</v>
      </c>
      <c r="BV138" t="s">
        <v>1612</v>
      </c>
      <c r="BW138">
        <v>0</v>
      </c>
      <c r="BX138">
        <v>1</v>
      </c>
      <c r="BY138">
        <v>0</v>
      </c>
      <c r="BZ138">
        <v>0</v>
      </c>
      <c r="CA138">
        <v>1</v>
      </c>
      <c r="CB138" t="s">
        <v>1612</v>
      </c>
      <c r="CC138">
        <v>0</v>
      </c>
      <c r="CD138">
        <v>1</v>
      </c>
      <c r="CE138">
        <v>0</v>
      </c>
      <c r="CF138">
        <v>0</v>
      </c>
      <c r="CG138">
        <v>1</v>
      </c>
      <c r="CH138" t="s">
        <v>1612</v>
      </c>
      <c r="CI138">
        <v>0</v>
      </c>
      <c r="CJ138">
        <v>1</v>
      </c>
      <c r="CK138">
        <v>0</v>
      </c>
      <c r="CL138">
        <v>0</v>
      </c>
      <c r="CM138">
        <v>1</v>
      </c>
      <c r="CN138" t="s">
        <v>1612</v>
      </c>
      <c r="CO138">
        <v>0</v>
      </c>
      <c r="CP138">
        <v>1</v>
      </c>
      <c r="CQ138">
        <v>0</v>
      </c>
      <c r="CR138">
        <v>0</v>
      </c>
      <c r="CS138">
        <v>1</v>
      </c>
      <c r="CT138" t="s">
        <v>1612</v>
      </c>
      <c r="CU138">
        <v>0</v>
      </c>
      <c r="CV138">
        <v>1</v>
      </c>
      <c r="CW138">
        <v>0</v>
      </c>
      <c r="CX138">
        <v>0</v>
      </c>
      <c r="CY138">
        <v>1</v>
      </c>
      <c r="CZ138" t="s">
        <v>1612</v>
      </c>
      <c r="DA138">
        <v>0</v>
      </c>
      <c r="DB138">
        <v>1</v>
      </c>
      <c r="DC138">
        <v>0</v>
      </c>
      <c r="DD138">
        <v>0</v>
      </c>
      <c r="DE138">
        <v>1</v>
      </c>
      <c r="DF138" t="s">
        <v>1612</v>
      </c>
      <c r="DG138">
        <v>0</v>
      </c>
      <c r="DH138">
        <v>0</v>
      </c>
      <c r="DI138">
        <v>0</v>
      </c>
      <c r="DJ138">
        <v>1</v>
      </c>
      <c r="DK138">
        <v>1</v>
      </c>
      <c r="DL138">
        <v>42674</v>
      </c>
      <c r="DM138">
        <v>1</v>
      </c>
      <c r="DN138">
        <v>1</v>
      </c>
      <c r="DO138">
        <v>0</v>
      </c>
      <c r="DP138">
        <v>0</v>
      </c>
      <c r="DQ138">
        <v>1</v>
      </c>
      <c r="DR138" t="s">
        <v>1612</v>
      </c>
      <c r="DS138">
        <v>0</v>
      </c>
    </row>
    <row r="139" spans="1:123">
      <c r="A139" t="s">
        <v>44</v>
      </c>
      <c r="B139" t="s">
        <v>60</v>
      </c>
      <c r="C139" t="s">
        <v>68</v>
      </c>
      <c r="D139" t="s">
        <v>163</v>
      </c>
      <c r="E139" s="106" t="s">
        <v>162</v>
      </c>
      <c r="F139" s="593">
        <v>231</v>
      </c>
      <c r="G139" s="593">
        <v>-349</v>
      </c>
      <c r="H139" s="593">
        <v>-109</v>
      </c>
      <c r="I139" s="593">
        <v>-78</v>
      </c>
      <c r="J139" s="593">
        <v>44</v>
      </c>
      <c r="K139" s="593">
        <v>-537</v>
      </c>
      <c r="L139" s="593">
        <v>-355</v>
      </c>
      <c r="M139" s="593">
        <v>-367</v>
      </c>
      <c r="N139" s="592">
        <v>278630</v>
      </c>
      <c r="O139" s="592">
        <v>280120</v>
      </c>
      <c r="P139" s="592">
        <v>366540</v>
      </c>
      <c r="Q139" s="592">
        <v>430610</v>
      </c>
      <c r="R139" s="592">
        <v>278630</v>
      </c>
      <c r="S139" s="592">
        <v>0</v>
      </c>
      <c r="T139" s="592">
        <v>0</v>
      </c>
      <c r="U139" s="592">
        <v>0</v>
      </c>
      <c r="V139" s="595">
        <v>1028</v>
      </c>
      <c r="W139" s="595">
        <v>861</v>
      </c>
      <c r="X139" s="595">
        <v>873</v>
      </c>
      <c r="Y139" s="595">
        <v>1029</v>
      </c>
      <c r="Z139" s="595">
        <v>555</v>
      </c>
      <c r="AA139" s="595">
        <v>569</v>
      </c>
      <c r="AB139" s="595">
        <v>640</v>
      </c>
      <c r="AC139" s="595">
        <v>385</v>
      </c>
      <c r="AD139" s="595">
        <v>575</v>
      </c>
      <c r="AE139" s="595">
        <v>971</v>
      </c>
      <c r="AF139" s="595">
        <v>1193</v>
      </c>
      <c r="AG139" s="595">
        <v>804</v>
      </c>
      <c r="AH139" s="595">
        <f t="shared" si="10"/>
        <v>-473</v>
      </c>
      <c r="AI139" s="595">
        <f t="shared" si="11"/>
        <v>-292</v>
      </c>
      <c r="AJ139" s="595">
        <f t="shared" si="12"/>
        <v>-233</v>
      </c>
      <c r="AK139" s="595">
        <f t="shared" si="13"/>
        <v>-644</v>
      </c>
      <c r="AL139" s="595">
        <f t="shared" si="14"/>
        <v>-453</v>
      </c>
      <c r="AM139" s="595">
        <f t="shared" si="15"/>
        <v>110</v>
      </c>
      <c r="AN139" s="595">
        <f t="shared" si="16"/>
        <v>320</v>
      </c>
      <c r="AO139" s="595">
        <f t="shared" si="17"/>
        <v>-225</v>
      </c>
      <c r="AP139" t="s">
        <v>1193</v>
      </c>
      <c r="AQ139" t="s">
        <v>1193</v>
      </c>
      <c r="AR139" t="s">
        <v>1193</v>
      </c>
      <c r="AS139" t="s">
        <v>1193</v>
      </c>
      <c r="AT139" t="s">
        <v>1193</v>
      </c>
      <c r="AU139" t="s">
        <v>1193</v>
      </c>
      <c r="AV139" t="s">
        <v>1193</v>
      </c>
      <c r="AW139" t="s">
        <v>1193</v>
      </c>
      <c r="AX139" t="s">
        <v>1193</v>
      </c>
      <c r="AY139" s="594">
        <v>4412750</v>
      </c>
      <c r="AZ139" s="594">
        <v>4412750</v>
      </c>
      <c r="BA139" s="594">
        <v>4412750</v>
      </c>
      <c r="BB139" s="594">
        <v>4412750</v>
      </c>
      <c r="BC139" s="594">
        <v>4352414</v>
      </c>
      <c r="BD139" s="594">
        <v>5223473</v>
      </c>
      <c r="BE139" s="594">
        <v>4005403</v>
      </c>
      <c r="BF139" t="s">
        <v>1744</v>
      </c>
      <c r="BG139" s="594">
        <v>4412750</v>
      </c>
      <c r="BH139" s="594">
        <v>4412750</v>
      </c>
      <c r="BI139" s="594">
        <v>4412750</v>
      </c>
      <c r="BJ139" s="594">
        <v>4412750</v>
      </c>
      <c r="BK139" s="594">
        <v>4102353</v>
      </c>
      <c r="BL139" s="594">
        <v>4215257</v>
      </c>
      <c r="BM139" s="594">
        <v>4305407</v>
      </c>
      <c r="BN139" t="s">
        <v>1744</v>
      </c>
      <c r="BO139" t="s">
        <v>2880</v>
      </c>
      <c r="BP139">
        <v>1</v>
      </c>
      <c r="BQ139">
        <v>0</v>
      </c>
      <c r="BR139">
        <v>1</v>
      </c>
      <c r="BS139">
        <v>0</v>
      </c>
      <c r="BT139">
        <v>0</v>
      </c>
      <c r="BU139">
        <v>0</v>
      </c>
      <c r="BV139" t="s">
        <v>1612</v>
      </c>
      <c r="BW139">
        <v>0</v>
      </c>
      <c r="BX139">
        <v>1</v>
      </c>
      <c r="BY139">
        <v>0</v>
      </c>
      <c r="BZ139">
        <v>0</v>
      </c>
      <c r="CA139">
        <v>1</v>
      </c>
      <c r="CB139" t="s">
        <v>1612</v>
      </c>
      <c r="CC139">
        <v>0</v>
      </c>
      <c r="CD139">
        <v>1</v>
      </c>
      <c r="CE139">
        <v>0</v>
      </c>
      <c r="CF139">
        <v>0</v>
      </c>
      <c r="CG139">
        <v>1</v>
      </c>
      <c r="CH139" t="s">
        <v>1612</v>
      </c>
      <c r="CI139">
        <v>0</v>
      </c>
      <c r="CJ139">
        <v>1</v>
      </c>
      <c r="CK139">
        <v>0</v>
      </c>
      <c r="CL139">
        <v>0</v>
      </c>
      <c r="CM139">
        <v>1</v>
      </c>
      <c r="CN139" t="s">
        <v>1612</v>
      </c>
      <c r="CO139">
        <v>0</v>
      </c>
      <c r="CP139">
        <v>1</v>
      </c>
      <c r="CQ139">
        <v>0</v>
      </c>
      <c r="CR139">
        <v>0</v>
      </c>
      <c r="CS139">
        <v>1</v>
      </c>
      <c r="CT139" t="s">
        <v>1612</v>
      </c>
      <c r="CU139">
        <v>0</v>
      </c>
      <c r="CV139">
        <v>1</v>
      </c>
      <c r="CW139">
        <v>0</v>
      </c>
      <c r="CX139">
        <v>0</v>
      </c>
      <c r="CY139">
        <v>1</v>
      </c>
      <c r="CZ139" t="s">
        <v>1612</v>
      </c>
      <c r="DA139">
        <v>0</v>
      </c>
      <c r="DB139">
        <v>1</v>
      </c>
      <c r="DC139">
        <v>0</v>
      </c>
      <c r="DD139">
        <v>0</v>
      </c>
      <c r="DE139">
        <v>1</v>
      </c>
      <c r="DF139" t="s">
        <v>1612</v>
      </c>
      <c r="DG139">
        <v>0</v>
      </c>
      <c r="DH139">
        <v>1</v>
      </c>
      <c r="DI139">
        <v>0</v>
      </c>
      <c r="DJ139">
        <v>0</v>
      </c>
      <c r="DK139">
        <v>1</v>
      </c>
      <c r="DL139" t="s">
        <v>1612</v>
      </c>
      <c r="DM139">
        <v>0</v>
      </c>
      <c r="DN139">
        <v>1</v>
      </c>
      <c r="DO139">
        <v>0</v>
      </c>
      <c r="DP139">
        <v>0</v>
      </c>
      <c r="DQ139">
        <v>1</v>
      </c>
      <c r="DR139" t="s">
        <v>1612</v>
      </c>
      <c r="DS139">
        <v>0</v>
      </c>
    </row>
    <row r="140" spans="1:123">
      <c r="A140" t="s">
        <v>44</v>
      </c>
      <c r="B140" t="s">
        <v>43</v>
      </c>
      <c r="C140" t="s">
        <v>42</v>
      </c>
      <c r="D140" t="s">
        <v>161</v>
      </c>
      <c r="E140" s="106" t="s">
        <v>160</v>
      </c>
      <c r="F140" s="593">
        <v>-44</v>
      </c>
      <c r="G140" s="593">
        <v>-175</v>
      </c>
      <c r="H140" s="593">
        <v>-65</v>
      </c>
      <c r="I140" s="593">
        <v>1350</v>
      </c>
      <c r="J140" s="593">
        <v>147</v>
      </c>
      <c r="K140" s="593">
        <v>-231</v>
      </c>
      <c r="L140" s="593">
        <v>-121</v>
      </c>
      <c r="M140" s="593">
        <v>1292</v>
      </c>
      <c r="N140" s="592">
        <v>0</v>
      </c>
      <c r="O140" s="592">
        <v>0</v>
      </c>
      <c r="P140" s="592">
        <v>0</v>
      </c>
      <c r="Q140" s="592">
        <v>0</v>
      </c>
      <c r="R140" s="592">
        <v>0</v>
      </c>
      <c r="S140" s="592">
        <v>0</v>
      </c>
      <c r="T140" s="592">
        <v>0</v>
      </c>
      <c r="U140" s="592">
        <v>0</v>
      </c>
      <c r="V140" s="595">
        <v>1844</v>
      </c>
      <c r="W140" s="595">
        <v>1598</v>
      </c>
      <c r="X140" s="595">
        <v>1470</v>
      </c>
      <c r="Y140" s="595">
        <v>1171</v>
      </c>
      <c r="Z140" s="595">
        <v>1096</v>
      </c>
      <c r="AA140" s="595">
        <v>1096</v>
      </c>
      <c r="AB140" s="595">
        <v>1096</v>
      </c>
      <c r="AC140" s="595">
        <v>1096</v>
      </c>
      <c r="AD140" s="595">
        <v>1096</v>
      </c>
      <c r="AE140" s="595">
        <v>1372</v>
      </c>
      <c r="AF140" s="595">
        <v>1670</v>
      </c>
      <c r="AG140" s="595">
        <v>1888</v>
      </c>
      <c r="AH140" s="595">
        <f t="shared" si="10"/>
        <v>-748</v>
      </c>
      <c r="AI140" s="595">
        <f t="shared" si="11"/>
        <v>-502</v>
      </c>
      <c r="AJ140" s="595">
        <f t="shared" si="12"/>
        <v>-374</v>
      </c>
      <c r="AK140" s="595">
        <f t="shared" si="13"/>
        <v>-75</v>
      </c>
      <c r="AL140" s="595">
        <f t="shared" si="14"/>
        <v>-748</v>
      </c>
      <c r="AM140" s="595">
        <f t="shared" si="15"/>
        <v>-226</v>
      </c>
      <c r="AN140" s="595">
        <f t="shared" si="16"/>
        <v>200</v>
      </c>
      <c r="AO140" s="595">
        <f t="shared" si="17"/>
        <v>717</v>
      </c>
      <c r="AP140" t="s">
        <v>1193</v>
      </c>
      <c r="AQ140" t="s">
        <v>1193</v>
      </c>
      <c r="AR140" t="s">
        <v>1193</v>
      </c>
      <c r="AS140" t="s">
        <v>1193</v>
      </c>
      <c r="AT140" t="s">
        <v>1193</v>
      </c>
      <c r="AU140" t="s">
        <v>1193</v>
      </c>
      <c r="AV140" t="s">
        <v>1193</v>
      </c>
      <c r="AW140" t="s">
        <v>1193</v>
      </c>
      <c r="AX140" t="s">
        <v>1193</v>
      </c>
      <c r="AY140" s="594">
        <v>5829000</v>
      </c>
      <c r="AZ140" s="594">
        <v>5829000</v>
      </c>
      <c r="BA140" s="594">
        <v>5829000</v>
      </c>
      <c r="BB140" s="594">
        <v>5829000</v>
      </c>
      <c r="BC140" s="594">
        <v>5829000</v>
      </c>
      <c r="BD140" s="594">
        <v>5829000</v>
      </c>
      <c r="BE140" s="594">
        <v>5829000</v>
      </c>
      <c r="BF140">
        <v>0</v>
      </c>
      <c r="BG140" s="594">
        <v>5829000</v>
      </c>
      <c r="BH140" s="594">
        <v>5829000</v>
      </c>
      <c r="BI140" s="594">
        <v>5829000</v>
      </c>
      <c r="BJ140" s="594">
        <v>5829000</v>
      </c>
      <c r="BK140" s="594">
        <v>5829000</v>
      </c>
      <c r="BL140" s="594">
        <v>5829000</v>
      </c>
      <c r="BM140" s="594">
        <v>5829000</v>
      </c>
      <c r="BN140">
        <v>0</v>
      </c>
      <c r="BO140" t="s">
        <v>2889</v>
      </c>
      <c r="BP140">
        <v>1</v>
      </c>
      <c r="BQ140">
        <v>0</v>
      </c>
      <c r="BR140">
        <v>1</v>
      </c>
      <c r="BS140">
        <v>0</v>
      </c>
      <c r="BT140">
        <v>0</v>
      </c>
      <c r="BU140">
        <v>0</v>
      </c>
      <c r="BV140" t="s">
        <v>1612</v>
      </c>
      <c r="BW140">
        <v>0</v>
      </c>
      <c r="BX140">
        <v>1</v>
      </c>
      <c r="BY140">
        <v>0</v>
      </c>
      <c r="BZ140">
        <v>0</v>
      </c>
      <c r="CA140">
        <v>1</v>
      </c>
      <c r="CB140" t="s">
        <v>1612</v>
      </c>
      <c r="CC140">
        <v>0</v>
      </c>
      <c r="CD140">
        <v>1</v>
      </c>
      <c r="CE140">
        <v>0</v>
      </c>
      <c r="CF140">
        <v>0</v>
      </c>
      <c r="CG140">
        <v>1</v>
      </c>
      <c r="CH140" t="s">
        <v>1612</v>
      </c>
      <c r="CI140">
        <v>0</v>
      </c>
      <c r="CJ140">
        <v>1</v>
      </c>
      <c r="CK140">
        <v>0</v>
      </c>
      <c r="CL140">
        <v>0</v>
      </c>
      <c r="CM140">
        <v>1</v>
      </c>
      <c r="CN140" t="s">
        <v>1612</v>
      </c>
      <c r="CO140">
        <v>0</v>
      </c>
      <c r="CP140">
        <v>1</v>
      </c>
      <c r="CQ140">
        <v>0</v>
      </c>
      <c r="CR140">
        <v>0</v>
      </c>
      <c r="CS140">
        <v>1</v>
      </c>
      <c r="CT140" t="s">
        <v>1612</v>
      </c>
      <c r="CU140">
        <v>0</v>
      </c>
      <c r="CV140">
        <v>1</v>
      </c>
      <c r="CW140">
        <v>0</v>
      </c>
      <c r="CX140">
        <v>0</v>
      </c>
      <c r="CY140">
        <v>1</v>
      </c>
      <c r="CZ140" t="s">
        <v>1612</v>
      </c>
      <c r="DA140">
        <v>0</v>
      </c>
      <c r="DB140">
        <v>1</v>
      </c>
      <c r="DC140">
        <v>0</v>
      </c>
      <c r="DD140">
        <v>0</v>
      </c>
      <c r="DE140">
        <v>1</v>
      </c>
      <c r="DF140" t="s">
        <v>1612</v>
      </c>
      <c r="DG140">
        <v>0</v>
      </c>
      <c r="DH140">
        <v>1</v>
      </c>
      <c r="DI140">
        <v>0</v>
      </c>
      <c r="DJ140">
        <v>0</v>
      </c>
      <c r="DK140">
        <v>1</v>
      </c>
      <c r="DL140" t="s">
        <v>1612</v>
      </c>
      <c r="DM140">
        <v>0</v>
      </c>
      <c r="DN140">
        <v>1</v>
      </c>
      <c r="DO140">
        <v>0</v>
      </c>
      <c r="DP140">
        <v>0</v>
      </c>
      <c r="DQ140">
        <v>1</v>
      </c>
      <c r="DR140" t="s">
        <v>1612</v>
      </c>
      <c r="DS140">
        <v>0</v>
      </c>
    </row>
    <row r="141" spans="1:123">
      <c r="A141" t="s">
        <v>49</v>
      </c>
      <c r="B141" t="s">
        <v>159</v>
      </c>
      <c r="C141" t="s">
        <v>158</v>
      </c>
      <c r="D141" t="s">
        <v>157</v>
      </c>
      <c r="E141" s="106" t="s">
        <v>156</v>
      </c>
      <c r="F141" s="593">
        <v>71.388625592416588</v>
      </c>
      <c r="G141" s="593">
        <v>3.3601895734594791</v>
      </c>
      <c r="H141" s="593">
        <v>5.6540284360187343</v>
      </c>
      <c r="I141" s="593">
        <v>-11.402843601895938</v>
      </c>
      <c r="J141" s="593">
        <v>55.989449461887943</v>
      </c>
      <c r="K141" s="593">
        <v>-13.308482469765977</v>
      </c>
      <c r="L141" s="593">
        <v>-11.732090036613954</v>
      </c>
      <c r="M141" s="593">
        <v>-28.812876955508955</v>
      </c>
      <c r="N141" s="592">
        <v>22944.772434487681</v>
      </c>
      <c r="O141" s="592">
        <v>24836.321344405933</v>
      </c>
      <c r="P141" s="592">
        <v>25905.316524222362</v>
      </c>
      <c r="Q141" s="592">
        <v>25940.949696883399</v>
      </c>
      <c r="R141" s="592">
        <v>22944.772434487681</v>
      </c>
      <c r="S141" s="592">
        <v>24836</v>
      </c>
      <c r="T141" s="592">
        <v>25905</v>
      </c>
      <c r="U141" s="592">
        <v>25941</v>
      </c>
      <c r="V141" s="595">
        <v>548</v>
      </c>
      <c r="W141" s="595">
        <v>211</v>
      </c>
      <c r="X141" s="595">
        <v>143</v>
      </c>
      <c r="Y141" s="595">
        <v>278</v>
      </c>
      <c r="Z141" s="595">
        <v>274.8</v>
      </c>
      <c r="AA141" s="595">
        <v>194</v>
      </c>
      <c r="AB141" s="595">
        <v>311</v>
      </c>
      <c r="AC141" s="595">
        <v>197</v>
      </c>
      <c r="AD141" s="595">
        <v>300</v>
      </c>
      <c r="AE141" s="595">
        <v>321</v>
      </c>
      <c r="AF141" s="595">
        <v>354</v>
      </c>
      <c r="AG141" s="595">
        <v>402</v>
      </c>
      <c r="AH141" s="595">
        <f t="shared" si="10"/>
        <v>-273.2</v>
      </c>
      <c r="AI141" s="595">
        <f t="shared" si="11"/>
        <v>-17</v>
      </c>
      <c r="AJ141" s="595">
        <f t="shared" si="12"/>
        <v>168</v>
      </c>
      <c r="AK141" s="595">
        <f t="shared" si="13"/>
        <v>-81</v>
      </c>
      <c r="AL141" s="595">
        <f t="shared" si="14"/>
        <v>-248</v>
      </c>
      <c r="AM141" s="595">
        <f t="shared" si="15"/>
        <v>110</v>
      </c>
      <c r="AN141" s="595">
        <f t="shared" si="16"/>
        <v>211</v>
      </c>
      <c r="AO141" s="595">
        <f t="shared" si="17"/>
        <v>124</v>
      </c>
      <c r="AP141" t="s">
        <v>1193</v>
      </c>
      <c r="AQ141" t="s">
        <v>1193</v>
      </c>
      <c r="AR141" t="s">
        <v>1193</v>
      </c>
      <c r="AS141" t="s">
        <v>1196</v>
      </c>
      <c r="AT141" t="s">
        <v>1196</v>
      </c>
      <c r="AU141" t="s">
        <v>1193</v>
      </c>
      <c r="AV141" t="s">
        <v>1196</v>
      </c>
      <c r="AW141" t="s">
        <v>1196</v>
      </c>
      <c r="AX141" t="s">
        <v>1193</v>
      </c>
      <c r="AY141" s="594">
        <v>554000</v>
      </c>
      <c r="AZ141" s="594">
        <v>555000</v>
      </c>
      <c r="BA141" s="594">
        <v>457000</v>
      </c>
      <c r="BB141" s="594">
        <v>660000</v>
      </c>
      <c r="BC141" s="594">
        <v>554000</v>
      </c>
      <c r="BD141" s="594">
        <v>555000</v>
      </c>
      <c r="BE141" s="594">
        <v>457000</v>
      </c>
      <c r="BF141">
        <v>0</v>
      </c>
      <c r="BG141" s="594">
        <v>349860</v>
      </c>
      <c r="BH141" s="594">
        <v>484618</v>
      </c>
      <c r="BI141" s="594">
        <v>492965</v>
      </c>
      <c r="BJ141" s="594">
        <v>613357</v>
      </c>
      <c r="BK141" s="594">
        <v>349860</v>
      </c>
      <c r="BL141" s="594">
        <v>484618</v>
      </c>
      <c r="BM141" s="594">
        <v>492965</v>
      </c>
      <c r="BN141" t="s">
        <v>2903</v>
      </c>
      <c r="BO141" t="s">
        <v>2904</v>
      </c>
      <c r="BP141">
        <v>1</v>
      </c>
      <c r="BQ141">
        <v>0</v>
      </c>
      <c r="BR141">
        <v>1</v>
      </c>
      <c r="BS141">
        <v>0</v>
      </c>
      <c r="BT141">
        <v>0</v>
      </c>
      <c r="BU141">
        <v>0</v>
      </c>
      <c r="BV141" t="s">
        <v>1612</v>
      </c>
      <c r="BW141">
        <v>0</v>
      </c>
      <c r="BX141">
        <v>1</v>
      </c>
      <c r="BY141">
        <v>0</v>
      </c>
      <c r="BZ141">
        <v>0</v>
      </c>
      <c r="CA141">
        <v>1</v>
      </c>
      <c r="CB141" t="s">
        <v>1612</v>
      </c>
      <c r="CC141">
        <v>0</v>
      </c>
      <c r="CD141">
        <v>1</v>
      </c>
      <c r="CE141">
        <v>0</v>
      </c>
      <c r="CF141">
        <v>0</v>
      </c>
      <c r="CG141">
        <v>1</v>
      </c>
      <c r="CH141" t="s">
        <v>1612</v>
      </c>
      <c r="CI141">
        <v>0</v>
      </c>
      <c r="CJ141">
        <v>0</v>
      </c>
      <c r="CK141">
        <v>0</v>
      </c>
      <c r="CL141">
        <v>1</v>
      </c>
      <c r="CM141">
        <v>1</v>
      </c>
      <c r="CN141">
        <v>42460</v>
      </c>
      <c r="CO141">
        <v>1</v>
      </c>
      <c r="CP141">
        <v>0</v>
      </c>
      <c r="CQ141">
        <v>0</v>
      </c>
      <c r="CR141">
        <v>1</v>
      </c>
      <c r="CS141">
        <v>1</v>
      </c>
      <c r="CT141">
        <v>42490</v>
      </c>
      <c r="CU141">
        <v>1</v>
      </c>
      <c r="CV141">
        <v>1</v>
      </c>
      <c r="CW141">
        <v>0</v>
      </c>
      <c r="CX141">
        <v>0</v>
      </c>
      <c r="CY141">
        <v>1</v>
      </c>
      <c r="CZ141" t="s">
        <v>1612</v>
      </c>
      <c r="DA141">
        <v>0</v>
      </c>
      <c r="DB141">
        <v>0</v>
      </c>
      <c r="DC141">
        <v>0</v>
      </c>
      <c r="DD141">
        <v>1</v>
      </c>
      <c r="DE141">
        <v>1</v>
      </c>
      <c r="DF141">
        <v>42460</v>
      </c>
      <c r="DG141">
        <v>1</v>
      </c>
      <c r="DH141">
        <v>0</v>
      </c>
      <c r="DI141">
        <v>0</v>
      </c>
      <c r="DJ141">
        <v>1</v>
      </c>
      <c r="DK141">
        <v>1</v>
      </c>
      <c r="DL141">
        <v>42551</v>
      </c>
      <c r="DM141">
        <v>1</v>
      </c>
      <c r="DN141">
        <v>1</v>
      </c>
      <c r="DO141">
        <v>0</v>
      </c>
      <c r="DP141">
        <v>0</v>
      </c>
      <c r="DQ141">
        <v>1</v>
      </c>
      <c r="DR141" t="s">
        <v>1612</v>
      </c>
      <c r="DS141">
        <v>0</v>
      </c>
    </row>
    <row r="142" spans="1:123">
      <c r="A142" t="s">
        <v>44</v>
      </c>
      <c r="B142" t="s">
        <v>60</v>
      </c>
      <c r="C142" t="s">
        <v>68</v>
      </c>
      <c r="D142" t="s">
        <v>155</v>
      </c>
      <c r="E142" s="106" t="s">
        <v>154</v>
      </c>
      <c r="F142" s="593">
        <v>43</v>
      </c>
      <c r="G142" s="593">
        <v>241</v>
      </c>
      <c r="H142" s="593">
        <v>-235</v>
      </c>
      <c r="I142" s="593">
        <v>165</v>
      </c>
      <c r="J142" s="593">
        <v>43</v>
      </c>
      <c r="K142" s="593">
        <v>191.30207397522463</v>
      </c>
      <c r="L142" s="593">
        <v>-284.549725126677</v>
      </c>
      <c r="M142" s="593">
        <v>-35.316105126310504</v>
      </c>
      <c r="N142" s="592">
        <v>0</v>
      </c>
      <c r="O142" s="592">
        <v>74049.909776915287</v>
      </c>
      <c r="P142" s="592">
        <v>73829.09043875146</v>
      </c>
      <c r="Q142" s="592">
        <v>298470.9966381999</v>
      </c>
      <c r="R142" s="592">
        <v>0</v>
      </c>
      <c r="S142" s="592">
        <v>74050</v>
      </c>
      <c r="T142" s="592">
        <v>73829.09043875146</v>
      </c>
      <c r="U142" s="592">
        <v>298470.9966381999</v>
      </c>
      <c r="V142" s="595">
        <v>1367</v>
      </c>
      <c r="W142" s="595">
        <v>1309</v>
      </c>
      <c r="X142" s="595">
        <v>869</v>
      </c>
      <c r="Y142" s="595">
        <v>900</v>
      </c>
      <c r="Z142" s="595">
        <v>1397</v>
      </c>
      <c r="AA142" s="595">
        <v>1529</v>
      </c>
      <c r="AB142" s="595">
        <v>1279</v>
      </c>
      <c r="AC142" s="595">
        <v>1158</v>
      </c>
      <c r="AD142" s="595">
        <v>1418</v>
      </c>
      <c r="AE142" s="595">
        <v>1088</v>
      </c>
      <c r="AF142" s="595">
        <v>1054</v>
      </c>
      <c r="AG142" s="595">
        <v>1571</v>
      </c>
      <c r="AH142" s="595">
        <f t="shared" si="10"/>
        <v>30</v>
      </c>
      <c r="AI142" s="595">
        <f t="shared" si="11"/>
        <v>220</v>
      </c>
      <c r="AJ142" s="595">
        <f t="shared" si="12"/>
        <v>410</v>
      </c>
      <c r="AK142" s="595">
        <f t="shared" si="13"/>
        <v>258</v>
      </c>
      <c r="AL142" s="595">
        <f t="shared" si="14"/>
        <v>51</v>
      </c>
      <c r="AM142" s="595">
        <f t="shared" si="15"/>
        <v>-221</v>
      </c>
      <c r="AN142" s="595">
        <f t="shared" si="16"/>
        <v>185</v>
      </c>
      <c r="AO142" s="595">
        <f t="shared" si="17"/>
        <v>671</v>
      </c>
      <c r="AP142" t="s">
        <v>1193</v>
      </c>
      <c r="AQ142" t="s">
        <v>1193</v>
      </c>
      <c r="AR142" t="s">
        <v>1193</v>
      </c>
      <c r="AS142" t="s">
        <v>1193</v>
      </c>
      <c r="AT142" t="s">
        <v>1193</v>
      </c>
      <c r="AU142" t="s">
        <v>1193</v>
      </c>
      <c r="AV142" t="s">
        <v>1193</v>
      </c>
      <c r="AW142" t="s">
        <v>1193</v>
      </c>
      <c r="AX142" t="s">
        <v>1193</v>
      </c>
      <c r="AY142" s="594">
        <v>28045714.7653406</v>
      </c>
      <c r="AZ142" s="594">
        <v>29161755.032007132</v>
      </c>
      <c r="BA142" s="594">
        <v>29378422.301323976</v>
      </c>
      <c r="BB142" s="594">
        <v>29039384.762690295</v>
      </c>
      <c r="BC142" s="594">
        <v>28045714.7653406</v>
      </c>
      <c r="BD142" s="594">
        <v>29161755.032007132</v>
      </c>
      <c r="BE142" s="594">
        <v>29378422.301323976</v>
      </c>
      <c r="BF142" t="s">
        <v>2919</v>
      </c>
      <c r="BG142" s="594">
        <v>27435274.276871301</v>
      </c>
      <c r="BH142" s="594">
        <v>28695687.734768771</v>
      </c>
      <c r="BI142" s="594">
        <v>30379874.40663673</v>
      </c>
      <c r="BJ142" s="594">
        <v>29441954.177088194</v>
      </c>
      <c r="BK142" s="594">
        <v>27435274.276871301</v>
      </c>
      <c r="BL142" s="594">
        <v>28695687.734768771</v>
      </c>
      <c r="BM142" s="594">
        <v>30379874.40663673</v>
      </c>
      <c r="BN142" t="s">
        <v>2920</v>
      </c>
      <c r="BO142" t="s">
        <v>2921</v>
      </c>
      <c r="BP142">
        <v>1</v>
      </c>
      <c r="BQ142">
        <v>0</v>
      </c>
      <c r="BR142">
        <v>1</v>
      </c>
      <c r="BS142">
        <v>0</v>
      </c>
      <c r="BT142">
        <v>0</v>
      </c>
      <c r="BU142">
        <v>0</v>
      </c>
      <c r="BV142" t="s">
        <v>1612</v>
      </c>
      <c r="BW142">
        <v>0</v>
      </c>
      <c r="BX142">
        <v>1</v>
      </c>
      <c r="BY142">
        <v>0</v>
      </c>
      <c r="BZ142">
        <v>0</v>
      </c>
      <c r="CA142">
        <v>1</v>
      </c>
      <c r="CB142" t="s">
        <v>1612</v>
      </c>
      <c r="CC142">
        <v>0</v>
      </c>
      <c r="CD142">
        <v>1</v>
      </c>
      <c r="CE142">
        <v>0</v>
      </c>
      <c r="CF142">
        <v>0</v>
      </c>
      <c r="CG142">
        <v>1</v>
      </c>
      <c r="CH142" t="s">
        <v>1612</v>
      </c>
      <c r="CI142">
        <v>0</v>
      </c>
      <c r="CJ142">
        <v>1</v>
      </c>
      <c r="CK142">
        <v>0</v>
      </c>
      <c r="CL142">
        <v>0</v>
      </c>
      <c r="CM142">
        <v>1</v>
      </c>
      <c r="CN142" t="s">
        <v>1612</v>
      </c>
      <c r="CO142">
        <v>0</v>
      </c>
      <c r="CP142">
        <v>1</v>
      </c>
      <c r="CQ142">
        <v>0</v>
      </c>
      <c r="CR142">
        <v>0</v>
      </c>
      <c r="CS142">
        <v>1</v>
      </c>
      <c r="CT142" t="s">
        <v>1612</v>
      </c>
      <c r="CU142">
        <v>0</v>
      </c>
      <c r="CV142">
        <v>1</v>
      </c>
      <c r="CW142">
        <v>0</v>
      </c>
      <c r="CX142">
        <v>0</v>
      </c>
      <c r="CY142">
        <v>1</v>
      </c>
      <c r="CZ142" t="s">
        <v>1612</v>
      </c>
      <c r="DA142">
        <v>0</v>
      </c>
      <c r="DB142">
        <v>1</v>
      </c>
      <c r="DC142">
        <v>0</v>
      </c>
      <c r="DD142">
        <v>0</v>
      </c>
      <c r="DE142">
        <v>1</v>
      </c>
      <c r="DF142" t="s">
        <v>1612</v>
      </c>
      <c r="DG142">
        <v>0</v>
      </c>
      <c r="DH142">
        <v>1</v>
      </c>
      <c r="DI142">
        <v>0</v>
      </c>
      <c r="DJ142">
        <v>0</v>
      </c>
      <c r="DK142">
        <v>1</v>
      </c>
      <c r="DL142" t="s">
        <v>1612</v>
      </c>
      <c r="DM142">
        <v>0</v>
      </c>
      <c r="DN142">
        <v>1</v>
      </c>
      <c r="DO142">
        <v>0</v>
      </c>
      <c r="DP142">
        <v>0</v>
      </c>
      <c r="DQ142">
        <v>1</v>
      </c>
      <c r="DR142" t="s">
        <v>1612</v>
      </c>
      <c r="DS142">
        <v>0</v>
      </c>
    </row>
    <row r="143" spans="1:123">
      <c r="A143" t="s">
        <v>49</v>
      </c>
      <c r="B143" t="s">
        <v>48</v>
      </c>
      <c r="C143" t="s">
        <v>47</v>
      </c>
      <c r="D143" t="s">
        <v>153</v>
      </c>
      <c r="E143" s="106" t="s">
        <v>152</v>
      </c>
      <c r="F143" s="593">
        <v>-319</v>
      </c>
      <c r="G143" s="593">
        <v>-400</v>
      </c>
      <c r="H143" s="593">
        <v>-386</v>
      </c>
      <c r="I143" s="593">
        <v>-276</v>
      </c>
      <c r="J143" s="593">
        <v>-603.90000000000055</v>
      </c>
      <c r="K143" s="593">
        <v>-680.17500000000018</v>
      </c>
      <c r="L143" s="593">
        <v>-659.77000000000044</v>
      </c>
      <c r="M143" s="593">
        <v>-574.27000000000044</v>
      </c>
      <c r="N143" s="592">
        <v>424501.00000000087</v>
      </c>
      <c r="O143" s="592">
        <v>417460.75000000029</v>
      </c>
      <c r="P143" s="592">
        <v>407917.30000000075</v>
      </c>
      <c r="Q143" s="592">
        <v>444422.30000000051</v>
      </c>
      <c r="R143" s="592">
        <v>0</v>
      </c>
      <c r="S143" s="592">
        <v>0</v>
      </c>
      <c r="T143" s="592">
        <v>0</v>
      </c>
      <c r="U143" s="592">
        <v>0</v>
      </c>
      <c r="V143" s="595">
        <v>1761</v>
      </c>
      <c r="W143" s="595">
        <v>1525</v>
      </c>
      <c r="X143" s="595">
        <v>1454</v>
      </c>
      <c r="Y143" s="595">
        <v>1296</v>
      </c>
      <c r="Z143" s="595">
        <v>3240</v>
      </c>
      <c r="AA143" s="595">
        <v>2385</v>
      </c>
      <c r="AB143" s="595">
        <v>2385</v>
      </c>
      <c r="AC143" s="595">
        <v>2385</v>
      </c>
      <c r="AD143" s="595">
        <v>2505</v>
      </c>
      <c r="AE143" s="595">
        <v>3351</v>
      </c>
      <c r="AF143" s="595">
        <v>3371</v>
      </c>
      <c r="AG143" s="595">
        <v>2954</v>
      </c>
      <c r="AH143" s="595">
        <f t="shared" si="10"/>
        <v>1479</v>
      </c>
      <c r="AI143" s="595">
        <f t="shared" si="11"/>
        <v>860</v>
      </c>
      <c r="AJ143" s="595">
        <f t="shared" si="12"/>
        <v>931</v>
      </c>
      <c r="AK143" s="595">
        <f t="shared" si="13"/>
        <v>1089</v>
      </c>
      <c r="AL143" s="595">
        <f t="shared" si="14"/>
        <v>744</v>
      </c>
      <c r="AM143" s="595">
        <f t="shared" si="15"/>
        <v>1826</v>
      </c>
      <c r="AN143" s="595">
        <f t="shared" si="16"/>
        <v>1917</v>
      </c>
      <c r="AO143" s="595">
        <f t="shared" si="17"/>
        <v>1658</v>
      </c>
      <c r="AP143" t="s">
        <v>1193</v>
      </c>
      <c r="AQ143" t="s">
        <v>1193</v>
      </c>
      <c r="AR143" t="s">
        <v>1193</v>
      </c>
      <c r="AS143" t="s">
        <v>1196</v>
      </c>
      <c r="AT143" t="s">
        <v>1194</v>
      </c>
      <c r="AU143" t="s">
        <v>1193</v>
      </c>
      <c r="AV143" t="s">
        <v>1193</v>
      </c>
      <c r="AW143" t="s">
        <v>1193</v>
      </c>
      <c r="AX143" t="s">
        <v>1193</v>
      </c>
      <c r="AY143" s="594">
        <v>6485750</v>
      </c>
      <c r="AZ143" s="594">
        <v>6485750</v>
      </c>
      <c r="BA143" s="594">
        <v>7173500</v>
      </c>
      <c r="BB143" s="594">
        <v>6703000</v>
      </c>
      <c r="BC143" s="594">
        <v>6485750</v>
      </c>
      <c r="BD143" s="594">
        <v>6485750</v>
      </c>
      <c r="BE143" s="594">
        <v>7173500</v>
      </c>
      <c r="BF143" t="s">
        <v>2933</v>
      </c>
      <c r="BG143" s="594">
        <v>6376500</v>
      </c>
      <c r="BH143" s="594">
        <v>5974000</v>
      </c>
      <c r="BI143" s="594">
        <v>6174000</v>
      </c>
      <c r="BJ143" s="594">
        <v>6488500</v>
      </c>
      <c r="BK143" s="594">
        <v>6376500</v>
      </c>
      <c r="BL143" s="594">
        <v>5974000</v>
      </c>
      <c r="BM143" s="594">
        <v>6174000</v>
      </c>
      <c r="BN143" t="s">
        <v>2933</v>
      </c>
      <c r="BO143" t="s">
        <v>2934</v>
      </c>
      <c r="BP143">
        <v>1</v>
      </c>
      <c r="BQ143">
        <v>0</v>
      </c>
      <c r="BR143">
        <v>1</v>
      </c>
      <c r="BS143">
        <v>0</v>
      </c>
      <c r="BT143">
        <v>0</v>
      </c>
      <c r="BU143">
        <v>0</v>
      </c>
      <c r="BV143" t="s">
        <v>1612</v>
      </c>
      <c r="BW143">
        <v>0</v>
      </c>
      <c r="BX143">
        <v>1</v>
      </c>
      <c r="BY143">
        <v>0</v>
      </c>
      <c r="BZ143">
        <v>0</v>
      </c>
      <c r="CA143">
        <v>1</v>
      </c>
      <c r="CB143" t="s">
        <v>1612</v>
      </c>
      <c r="CC143">
        <v>0</v>
      </c>
      <c r="CD143">
        <v>1</v>
      </c>
      <c r="CE143">
        <v>0</v>
      </c>
      <c r="CF143">
        <v>0</v>
      </c>
      <c r="CG143">
        <v>1</v>
      </c>
      <c r="CH143" t="s">
        <v>1612</v>
      </c>
      <c r="CI143">
        <v>0</v>
      </c>
      <c r="CJ143">
        <v>0</v>
      </c>
      <c r="CK143">
        <v>0</v>
      </c>
      <c r="CL143">
        <v>1</v>
      </c>
      <c r="CM143">
        <v>1</v>
      </c>
      <c r="CN143">
        <v>42825</v>
      </c>
      <c r="CO143">
        <v>1</v>
      </c>
      <c r="CP143">
        <v>0</v>
      </c>
      <c r="CQ143">
        <v>1</v>
      </c>
      <c r="CR143">
        <v>0</v>
      </c>
      <c r="CS143">
        <v>1</v>
      </c>
      <c r="CT143">
        <v>43190</v>
      </c>
      <c r="CU143">
        <v>1</v>
      </c>
      <c r="CV143">
        <v>1</v>
      </c>
      <c r="CW143">
        <v>0</v>
      </c>
      <c r="CX143">
        <v>0</v>
      </c>
      <c r="CY143">
        <v>1</v>
      </c>
      <c r="CZ143" t="s">
        <v>1612</v>
      </c>
      <c r="DA143">
        <v>0</v>
      </c>
      <c r="DB143">
        <v>1</v>
      </c>
      <c r="DC143">
        <v>0</v>
      </c>
      <c r="DD143">
        <v>0</v>
      </c>
      <c r="DE143">
        <v>1</v>
      </c>
      <c r="DF143" t="s">
        <v>1612</v>
      </c>
      <c r="DG143">
        <v>0</v>
      </c>
      <c r="DH143">
        <v>1</v>
      </c>
      <c r="DI143">
        <v>0</v>
      </c>
      <c r="DJ143">
        <v>0</v>
      </c>
      <c r="DK143">
        <v>1</v>
      </c>
      <c r="DL143" t="s">
        <v>1612</v>
      </c>
      <c r="DM143">
        <v>0</v>
      </c>
      <c r="DN143">
        <v>1</v>
      </c>
      <c r="DO143">
        <v>0</v>
      </c>
      <c r="DP143">
        <v>0</v>
      </c>
      <c r="DQ143">
        <v>1</v>
      </c>
      <c r="DR143" t="s">
        <v>1612</v>
      </c>
      <c r="DS143">
        <v>0</v>
      </c>
    </row>
    <row r="144" spans="1:123">
      <c r="A144" t="s">
        <v>44</v>
      </c>
      <c r="B144" t="s">
        <v>60</v>
      </c>
      <c r="C144" t="s">
        <v>59</v>
      </c>
      <c r="D144" t="s">
        <v>151</v>
      </c>
      <c r="E144" s="106" t="s">
        <v>150</v>
      </c>
      <c r="F144" s="593">
        <v>-374</v>
      </c>
      <c r="G144" s="593">
        <v>-354</v>
      </c>
      <c r="H144" s="593">
        <v>518.16500000000087</v>
      </c>
      <c r="I144" s="593">
        <v>400</v>
      </c>
      <c r="J144" s="593">
        <v>-659</v>
      </c>
      <c r="K144" s="593">
        <v>-639</v>
      </c>
      <c r="L144" s="593">
        <v>233.16500000000087</v>
      </c>
      <c r="M144" s="593">
        <v>114</v>
      </c>
      <c r="N144" s="592">
        <v>451725</v>
      </c>
      <c r="O144" s="592">
        <v>451725</v>
      </c>
      <c r="P144" s="592">
        <v>451725</v>
      </c>
      <c r="Q144" s="592">
        <v>453310</v>
      </c>
      <c r="R144" s="592">
        <v>0</v>
      </c>
      <c r="S144" s="592">
        <v>0</v>
      </c>
      <c r="T144" s="592">
        <v>0</v>
      </c>
      <c r="U144" s="592">
        <v>301412</v>
      </c>
      <c r="V144" s="595">
        <v>1057</v>
      </c>
      <c r="W144" s="595">
        <v>1163</v>
      </c>
      <c r="X144" s="595">
        <v>1344</v>
      </c>
      <c r="Y144" s="595">
        <v>2022</v>
      </c>
      <c r="Z144" s="595">
        <v>1561.0019267822736</v>
      </c>
      <c r="AA144" s="595">
        <v>1435</v>
      </c>
      <c r="AB144" s="595">
        <v>1092</v>
      </c>
      <c r="AC144" s="595">
        <v>1491</v>
      </c>
      <c r="AD144" s="595">
        <v>1558</v>
      </c>
      <c r="AE144" s="595">
        <v>1363</v>
      </c>
      <c r="AF144" s="595">
        <v>1131</v>
      </c>
      <c r="AG144" s="595">
        <v>1136</v>
      </c>
      <c r="AH144" s="595">
        <f t="shared" si="10"/>
        <v>504.00192678227359</v>
      </c>
      <c r="AI144" s="595">
        <f t="shared" si="11"/>
        <v>272</v>
      </c>
      <c r="AJ144" s="595">
        <f t="shared" si="12"/>
        <v>-252</v>
      </c>
      <c r="AK144" s="595">
        <f t="shared" si="13"/>
        <v>-531</v>
      </c>
      <c r="AL144" s="595">
        <f t="shared" si="14"/>
        <v>501</v>
      </c>
      <c r="AM144" s="595">
        <f t="shared" si="15"/>
        <v>200</v>
      </c>
      <c r="AN144" s="595">
        <f t="shared" si="16"/>
        <v>-213</v>
      </c>
      <c r="AO144" s="595">
        <f t="shared" si="17"/>
        <v>-886</v>
      </c>
      <c r="AP144" t="s">
        <v>1193</v>
      </c>
      <c r="AQ144" t="s">
        <v>1194</v>
      </c>
      <c r="AR144" t="s">
        <v>1194</v>
      </c>
      <c r="AS144" t="s">
        <v>1193</v>
      </c>
      <c r="AT144" t="s">
        <v>1193</v>
      </c>
      <c r="AU144" t="s">
        <v>1193</v>
      </c>
      <c r="AV144" t="s">
        <v>1193</v>
      </c>
      <c r="AW144" t="s">
        <v>1193</v>
      </c>
      <c r="AX144" t="s">
        <v>1193</v>
      </c>
      <c r="AY144" s="594">
        <v>5605000</v>
      </c>
      <c r="AZ144" s="594">
        <v>5605000</v>
      </c>
      <c r="BA144" s="594">
        <v>5605000</v>
      </c>
      <c r="BB144" s="594">
        <v>6105000</v>
      </c>
      <c r="BC144" s="594">
        <v>5605000</v>
      </c>
      <c r="BD144" s="594">
        <v>5605000</v>
      </c>
      <c r="BE144" s="594">
        <v>5605000</v>
      </c>
      <c r="BF144" t="s">
        <v>2947</v>
      </c>
      <c r="BG144" s="594">
        <v>4762997</v>
      </c>
      <c r="BH144" s="594">
        <v>5038296</v>
      </c>
      <c r="BI144" s="594">
        <v>5777905</v>
      </c>
      <c r="BJ144" s="594">
        <v>6787902</v>
      </c>
      <c r="BK144" s="594">
        <v>4762997</v>
      </c>
      <c r="BL144" s="594">
        <v>5038296</v>
      </c>
      <c r="BM144" s="594">
        <v>5698777</v>
      </c>
      <c r="BN144" t="s">
        <v>2948</v>
      </c>
      <c r="BO144" t="s">
        <v>2949</v>
      </c>
      <c r="BP144">
        <v>1</v>
      </c>
      <c r="BQ144">
        <v>0</v>
      </c>
      <c r="BR144">
        <v>1</v>
      </c>
      <c r="BS144">
        <v>0</v>
      </c>
      <c r="BT144">
        <v>0</v>
      </c>
      <c r="BU144">
        <v>0</v>
      </c>
      <c r="BV144" t="s">
        <v>1612</v>
      </c>
      <c r="BW144">
        <v>0</v>
      </c>
      <c r="BX144">
        <v>0</v>
      </c>
      <c r="BY144">
        <v>1</v>
      </c>
      <c r="BZ144">
        <v>0</v>
      </c>
      <c r="CA144">
        <v>1</v>
      </c>
      <c r="CB144">
        <v>42460</v>
      </c>
      <c r="CC144">
        <v>1</v>
      </c>
      <c r="CD144">
        <v>0</v>
      </c>
      <c r="CE144">
        <v>1</v>
      </c>
      <c r="CF144">
        <v>0</v>
      </c>
      <c r="CG144">
        <v>1</v>
      </c>
      <c r="CH144">
        <v>42460</v>
      </c>
      <c r="CI144">
        <v>1</v>
      </c>
      <c r="CJ144">
        <v>1</v>
      </c>
      <c r="CK144">
        <v>0</v>
      </c>
      <c r="CL144">
        <v>0</v>
      </c>
      <c r="CM144">
        <v>1</v>
      </c>
      <c r="CN144" t="s">
        <v>1612</v>
      </c>
      <c r="CO144">
        <v>0</v>
      </c>
      <c r="CP144">
        <v>1</v>
      </c>
      <c r="CQ144">
        <v>0</v>
      </c>
      <c r="CR144">
        <v>0</v>
      </c>
      <c r="CS144">
        <v>1</v>
      </c>
      <c r="CT144" t="s">
        <v>1612</v>
      </c>
      <c r="CU144">
        <v>0</v>
      </c>
      <c r="CV144">
        <v>1</v>
      </c>
      <c r="CW144">
        <v>0</v>
      </c>
      <c r="CX144">
        <v>0</v>
      </c>
      <c r="CY144">
        <v>1</v>
      </c>
      <c r="CZ144" t="s">
        <v>1612</v>
      </c>
      <c r="DA144">
        <v>0</v>
      </c>
      <c r="DB144">
        <v>1</v>
      </c>
      <c r="DC144">
        <v>0</v>
      </c>
      <c r="DD144">
        <v>0</v>
      </c>
      <c r="DE144">
        <v>1</v>
      </c>
      <c r="DF144" t="s">
        <v>1612</v>
      </c>
      <c r="DG144">
        <v>0</v>
      </c>
      <c r="DH144">
        <v>1</v>
      </c>
      <c r="DI144">
        <v>0</v>
      </c>
      <c r="DJ144">
        <v>0</v>
      </c>
      <c r="DK144">
        <v>1</v>
      </c>
      <c r="DL144" t="s">
        <v>1612</v>
      </c>
      <c r="DM144">
        <v>0</v>
      </c>
      <c r="DN144">
        <v>1</v>
      </c>
      <c r="DO144">
        <v>0</v>
      </c>
      <c r="DP144">
        <v>0</v>
      </c>
      <c r="DQ144">
        <v>1</v>
      </c>
      <c r="DR144" t="s">
        <v>1612</v>
      </c>
      <c r="DS144">
        <v>0</v>
      </c>
    </row>
    <row r="145" spans="1:123">
      <c r="A145" t="s">
        <v>44</v>
      </c>
      <c r="B145" t="s">
        <v>43</v>
      </c>
      <c r="C145" t="s">
        <v>42</v>
      </c>
      <c r="D145" t="s">
        <v>149</v>
      </c>
      <c r="E145" s="106" t="s">
        <v>148</v>
      </c>
      <c r="F145" s="593">
        <v>1135</v>
      </c>
      <c r="G145" s="593">
        <v>105</v>
      </c>
      <c r="H145" s="593">
        <v>-391</v>
      </c>
      <c r="I145" s="593">
        <v>975</v>
      </c>
      <c r="J145" s="593">
        <v>570</v>
      </c>
      <c r="K145" s="593">
        <v>-362</v>
      </c>
      <c r="L145" s="593">
        <v>-1132</v>
      </c>
      <c r="M145" s="593">
        <v>723</v>
      </c>
      <c r="N145" s="592">
        <v>1017000</v>
      </c>
      <c r="O145" s="592">
        <v>840600</v>
      </c>
      <c r="P145" s="592">
        <v>1333800</v>
      </c>
      <c r="Q145" s="592">
        <v>453600</v>
      </c>
      <c r="R145" s="592">
        <v>900000</v>
      </c>
      <c r="S145" s="592">
        <v>900000</v>
      </c>
      <c r="T145" s="592">
        <v>0</v>
      </c>
      <c r="U145" s="592">
        <v>0</v>
      </c>
      <c r="V145" s="595">
        <v>7937</v>
      </c>
      <c r="W145" s="595">
        <v>6199</v>
      </c>
      <c r="X145" s="595">
        <v>5787</v>
      </c>
      <c r="Y145" s="595">
        <v>3908</v>
      </c>
      <c r="Z145" s="595">
        <v>7965</v>
      </c>
      <c r="AA145" s="595">
        <v>7664.9999999999991</v>
      </c>
      <c r="AB145" s="595">
        <v>7365.0000000000009</v>
      </c>
      <c r="AC145" s="595">
        <v>7062</v>
      </c>
      <c r="AD145" s="595">
        <v>9944</v>
      </c>
      <c r="AE145" s="595">
        <v>6403</v>
      </c>
      <c r="AF145" s="595">
        <v>5332</v>
      </c>
      <c r="AG145" s="595">
        <v>4466</v>
      </c>
      <c r="AH145" s="595">
        <f t="shared" si="10"/>
        <v>28</v>
      </c>
      <c r="AI145" s="595">
        <f t="shared" si="11"/>
        <v>1465.9999999999991</v>
      </c>
      <c r="AJ145" s="595">
        <f t="shared" si="12"/>
        <v>1578.0000000000009</v>
      </c>
      <c r="AK145" s="595">
        <f t="shared" si="13"/>
        <v>3154</v>
      </c>
      <c r="AL145" s="595">
        <f t="shared" si="14"/>
        <v>2007</v>
      </c>
      <c r="AM145" s="595">
        <f t="shared" si="15"/>
        <v>204</v>
      </c>
      <c r="AN145" s="595">
        <f t="shared" si="16"/>
        <v>-455</v>
      </c>
      <c r="AO145" s="595">
        <f t="shared" si="17"/>
        <v>558</v>
      </c>
      <c r="AP145" t="s">
        <v>1193</v>
      </c>
      <c r="AQ145" t="s">
        <v>1193</v>
      </c>
      <c r="AR145" t="s">
        <v>1193</v>
      </c>
      <c r="AS145" t="s">
        <v>1196</v>
      </c>
      <c r="AT145" t="s">
        <v>1196</v>
      </c>
      <c r="AU145" t="s">
        <v>1193</v>
      </c>
      <c r="AV145" t="s">
        <v>1193</v>
      </c>
      <c r="AW145" t="s">
        <v>1196</v>
      </c>
      <c r="AX145" t="s">
        <v>1196</v>
      </c>
      <c r="AY145" s="594">
        <v>68349000</v>
      </c>
      <c r="AZ145" s="594">
        <v>68749000</v>
      </c>
      <c r="BA145" s="594">
        <v>68547000</v>
      </c>
      <c r="BB145" s="594">
        <v>70010000</v>
      </c>
      <c r="BC145" s="594">
        <v>68349000</v>
      </c>
      <c r="BD145" s="594">
        <v>68749000</v>
      </c>
      <c r="BE145" s="594">
        <v>68547000</v>
      </c>
      <c r="BF145" t="s">
        <v>2963</v>
      </c>
      <c r="BG145" s="594">
        <v>69215000</v>
      </c>
      <c r="BH145" s="594">
        <v>72688000</v>
      </c>
      <c r="BI145" s="594">
        <v>67226000</v>
      </c>
      <c r="BJ145" s="594">
        <v>72599000</v>
      </c>
      <c r="BK145" s="594">
        <v>69215000</v>
      </c>
      <c r="BL145" s="594">
        <v>72688000</v>
      </c>
      <c r="BM145" s="594">
        <v>67226000</v>
      </c>
      <c r="BN145" t="s">
        <v>2963</v>
      </c>
      <c r="BO145" t="s">
        <v>2964</v>
      </c>
      <c r="BP145">
        <v>1</v>
      </c>
      <c r="BQ145">
        <v>0</v>
      </c>
      <c r="BR145">
        <v>1</v>
      </c>
      <c r="BS145">
        <v>0</v>
      </c>
      <c r="BT145">
        <v>0</v>
      </c>
      <c r="BU145">
        <v>0</v>
      </c>
      <c r="BV145" t="s">
        <v>1612</v>
      </c>
      <c r="BW145">
        <v>0</v>
      </c>
      <c r="BX145">
        <v>1</v>
      </c>
      <c r="BY145">
        <v>0</v>
      </c>
      <c r="BZ145">
        <v>0</v>
      </c>
      <c r="CA145">
        <v>1</v>
      </c>
      <c r="CB145" t="s">
        <v>1612</v>
      </c>
      <c r="CC145">
        <v>0</v>
      </c>
      <c r="CD145">
        <v>1</v>
      </c>
      <c r="CE145">
        <v>0</v>
      </c>
      <c r="CF145">
        <v>0</v>
      </c>
      <c r="CG145">
        <v>1</v>
      </c>
      <c r="CH145" t="s">
        <v>1612</v>
      </c>
      <c r="CI145">
        <v>0</v>
      </c>
      <c r="CJ145">
        <v>0</v>
      </c>
      <c r="CK145">
        <v>0</v>
      </c>
      <c r="CL145">
        <v>1</v>
      </c>
      <c r="CM145">
        <v>1</v>
      </c>
      <c r="CN145">
        <v>42552</v>
      </c>
      <c r="CO145">
        <v>1</v>
      </c>
      <c r="CP145">
        <v>0</v>
      </c>
      <c r="CQ145">
        <v>0</v>
      </c>
      <c r="CR145">
        <v>1</v>
      </c>
      <c r="CS145">
        <v>1</v>
      </c>
      <c r="CT145">
        <v>42461</v>
      </c>
      <c r="CU145">
        <v>1</v>
      </c>
      <c r="CV145">
        <v>1</v>
      </c>
      <c r="CW145">
        <v>0</v>
      </c>
      <c r="CX145">
        <v>0</v>
      </c>
      <c r="CY145">
        <v>1</v>
      </c>
      <c r="CZ145" t="s">
        <v>1612</v>
      </c>
      <c r="DA145">
        <v>0</v>
      </c>
      <c r="DB145">
        <v>1</v>
      </c>
      <c r="DC145">
        <v>0</v>
      </c>
      <c r="DD145">
        <v>0</v>
      </c>
      <c r="DE145">
        <v>1</v>
      </c>
      <c r="DF145" t="s">
        <v>1612</v>
      </c>
      <c r="DG145">
        <v>0</v>
      </c>
      <c r="DH145">
        <v>0</v>
      </c>
      <c r="DI145">
        <v>0</v>
      </c>
      <c r="DJ145">
        <v>1</v>
      </c>
      <c r="DK145">
        <v>1</v>
      </c>
      <c r="DL145">
        <v>42643</v>
      </c>
      <c r="DM145">
        <v>1</v>
      </c>
      <c r="DN145">
        <v>0</v>
      </c>
      <c r="DO145">
        <v>0</v>
      </c>
      <c r="DP145">
        <v>1</v>
      </c>
      <c r="DQ145">
        <v>1</v>
      </c>
      <c r="DR145">
        <v>42461</v>
      </c>
      <c r="DS145">
        <v>1</v>
      </c>
    </row>
    <row r="146" spans="1:123">
      <c r="A146" t="s">
        <v>49</v>
      </c>
      <c r="B146" t="s">
        <v>48</v>
      </c>
      <c r="C146" t="s">
        <v>104</v>
      </c>
      <c r="D146" t="s">
        <v>147</v>
      </c>
      <c r="E146" s="106" t="s">
        <v>146</v>
      </c>
      <c r="F146" s="593">
        <v>53</v>
      </c>
      <c r="G146" s="593">
        <v>-202</v>
      </c>
      <c r="H146" s="593">
        <v>-402</v>
      </c>
      <c r="I146" s="593">
        <v>-437</v>
      </c>
      <c r="J146" s="593">
        <v>53</v>
      </c>
      <c r="K146" s="593">
        <v>-286</v>
      </c>
      <c r="L146" s="593">
        <v>-816</v>
      </c>
      <c r="M146" s="593">
        <v>-1199</v>
      </c>
      <c r="N146" s="592">
        <v>0</v>
      </c>
      <c r="O146" s="592">
        <v>125160</v>
      </c>
      <c r="P146" s="592">
        <v>616860</v>
      </c>
      <c r="Q146" s="592">
        <v>1135380</v>
      </c>
      <c r="R146" s="592">
        <v>0</v>
      </c>
      <c r="S146" s="592">
        <v>125160</v>
      </c>
      <c r="T146" s="592">
        <v>616680</v>
      </c>
      <c r="U146" s="592">
        <v>1135380</v>
      </c>
      <c r="V146" s="595">
        <v>2596</v>
      </c>
      <c r="W146" s="595">
        <v>2792</v>
      </c>
      <c r="X146" s="595">
        <v>2949</v>
      </c>
      <c r="Y146" s="595">
        <v>3873</v>
      </c>
      <c r="Z146" s="595">
        <v>1668</v>
      </c>
      <c r="AA146" s="595">
        <v>2316</v>
      </c>
      <c r="AB146" s="595">
        <v>1755</v>
      </c>
      <c r="AC146" s="595">
        <v>1090</v>
      </c>
      <c r="AD146" s="595">
        <v>1658</v>
      </c>
      <c r="AE146" s="595">
        <v>1842</v>
      </c>
      <c r="AF146" s="595">
        <v>2333</v>
      </c>
      <c r="AG146" s="595">
        <v>2808</v>
      </c>
      <c r="AH146" s="595">
        <f t="shared" si="10"/>
        <v>-928</v>
      </c>
      <c r="AI146" s="595">
        <f t="shared" si="11"/>
        <v>-476</v>
      </c>
      <c r="AJ146" s="595">
        <f t="shared" si="12"/>
        <v>-1194</v>
      </c>
      <c r="AK146" s="595">
        <f t="shared" si="13"/>
        <v>-2783</v>
      </c>
      <c r="AL146" s="595">
        <f t="shared" si="14"/>
        <v>-938</v>
      </c>
      <c r="AM146" s="595">
        <f t="shared" si="15"/>
        <v>-950</v>
      </c>
      <c r="AN146" s="595">
        <f t="shared" si="16"/>
        <v>-616</v>
      </c>
      <c r="AO146" s="595">
        <f t="shared" si="17"/>
        <v>-1065</v>
      </c>
      <c r="AP146" t="s">
        <v>1193</v>
      </c>
      <c r="AQ146" t="s">
        <v>1193</v>
      </c>
      <c r="AR146" t="s">
        <v>1193</v>
      </c>
      <c r="AS146" t="s">
        <v>1193</v>
      </c>
      <c r="AT146" t="s">
        <v>1193</v>
      </c>
      <c r="AU146" t="s">
        <v>1193</v>
      </c>
      <c r="AV146" t="s">
        <v>1193</v>
      </c>
      <c r="AW146" t="s">
        <v>1193</v>
      </c>
      <c r="AX146" t="s">
        <v>1193</v>
      </c>
      <c r="AY146" s="594">
        <v>5682250</v>
      </c>
      <c r="AZ146" s="594">
        <v>4756128</v>
      </c>
      <c r="BA146" s="594">
        <v>5476186</v>
      </c>
      <c r="BB146" s="594">
        <v>5476186</v>
      </c>
      <c r="BC146" s="594">
        <v>5682250</v>
      </c>
      <c r="BD146" s="594">
        <v>4756128</v>
      </c>
      <c r="BE146" s="594">
        <v>5476186</v>
      </c>
      <c r="BF146" t="s">
        <v>2975</v>
      </c>
      <c r="BG146" s="594">
        <v>4475755</v>
      </c>
      <c r="BH146" s="594">
        <v>4860227</v>
      </c>
      <c r="BI146" s="594">
        <v>6027384</v>
      </c>
      <c r="BJ146" s="594">
        <v>6387384</v>
      </c>
      <c r="BK146" s="594">
        <v>4475755</v>
      </c>
      <c r="BL146" s="594">
        <v>4860227</v>
      </c>
      <c r="BM146" s="594">
        <v>6027384</v>
      </c>
      <c r="BN146" t="s">
        <v>2975</v>
      </c>
      <c r="BO146" t="s">
        <v>2975</v>
      </c>
      <c r="BP146">
        <v>1</v>
      </c>
      <c r="BQ146">
        <v>0</v>
      </c>
      <c r="BR146">
        <v>1</v>
      </c>
      <c r="BS146">
        <v>0</v>
      </c>
      <c r="BT146">
        <v>0</v>
      </c>
      <c r="BU146">
        <v>0</v>
      </c>
      <c r="BV146" t="s">
        <v>1612</v>
      </c>
      <c r="BW146">
        <v>0</v>
      </c>
      <c r="BX146">
        <v>1</v>
      </c>
      <c r="BY146">
        <v>0</v>
      </c>
      <c r="BZ146">
        <v>0</v>
      </c>
      <c r="CA146">
        <v>1</v>
      </c>
      <c r="CB146" t="s">
        <v>1612</v>
      </c>
      <c r="CC146">
        <v>0</v>
      </c>
      <c r="CD146">
        <v>1</v>
      </c>
      <c r="CE146">
        <v>0</v>
      </c>
      <c r="CF146">
        <v>0</v>
      </c>
      <c r="CG146">
        <v>1</v>
      </c>
      <c r="CH146" t="s">
        <v>1612</v>
      </c>
      <c r="CI146">
        <v>0</v>
      </c>
      <c r="CJ146">
        <v>1</v>
      </c>
      <c r="CK146">
        <v>0</v>
      </c>
      <c r="CL146">
        <v>0</v>
      </c>
      <c r="CM146">
        <v>1</v>
      </c>
      <c r="CN146" t="s">
        <v>1612</v>
      </c>
      <c r="CO146">
        <v>0</v>
      </c>
      <c r="CP146">
        <v>1</v>
      </c>
      <c r="CQ146">
        <v>0</v>
      </c>
      <c r="CR146">
        <v>0</v>
      </c>
      <c r="CS146">
        <v>1</v>
      </c>
      <c r="CT146" t="s">
        <v>1612</v>
      </c>
      <c r="CU146">
        <v>0</v>
      </c>
      <c r="CV146">
        <v>1</v>
      </c>
      <c r="CW146">
        <v>0</v>
      </c>
      <c r="CX146">
        <v>0</v>
      </c>
      <c r="CY146">
        <v>1</v>
      </c>
      <c r="CZ146" t="s">
        <v>1612</v>
      </c>
      <c r="DA146">
        <v>0</v>
      </c>
      <c r="DB146">
        <v>1</v>
      </c>
      <c r="DC146">
        <v>0</v>
      </c>
      <c r="DD146">
        <v>0</v>
      </c>
      <c r="DE146">
        <v>1</v>
      </c>
      <c r="DF146" t="s">
        <v>1612</v>
      </c>
      <c r="DG146">
        <v>0</v>
      </c>
      <c r="DH146">
        <v>1</v>
      </c>
      <c r="DI146">
        <v>0</v>
      </c>
      <c r="DJ146">
        <v>0</v>
      </c>
      <c r="DK146">
        <v>1</v>
      </c>
      <c r="DL146" t="s">
        <v>1612</v>
      </c>
      <c r="DM146">
        <v>0</v>
      </c>
      <c r="DN146">
        <v>1</v>
      </c>
      <c r="DO146">
        <v>0</v>
      </c>
      <c r="DP146">
        <v>0</v>
      </c>
      <c r="DQ146">
        <v>1</v>
      </c>
      <c r="DR146" t="s">
        <v>1612</v>
      </c>
      <c r="DS146">
        <v>0</v>
      </c>
    </row>
    <row r="147" spans="1:123">
      <c r="A147" t="s">
        <v>56</v>
      </c>
      <c r="B147" t="s">
        <v>55</v>
      </c>
      <c r="C147" t="s">
        <v>54</v>
      </c>
      <c r="D147" t="s">
        <v>145</v>
      </c>
      <c r="E147" s="106" t="s">
        <v>144</v>
      </c>
      <c r="F147" s="593">
        <v>-28</v>
      </c>
      <c r="G147" s="593">
        <v>173</v>
      </c>
      <c r="H147" s="593">
        <v>217</v>
      </c>
      <c r="I147" s="593">
        <v>-131</v>
      </c>
      <c r="J147" s="593">
        <v>-171</v>
      </c>
      <c r="K147" s="593">
        <v>17</v>
      </c>
      <c r="L147" s="593">
        <v>81</v>
      </c>
      <c r="M147" s="593">
        <v>-278</v>
      </c>
      <c r="N147" s="592">
        <v>213070</v>
      </c>
      <c r="O147" s="592">
        <v>232439.99999999994</v>
      </c>
      <c r="P147" s="592">
        <v>202640.00000000006</v>
      </c>
      <c r="Q147" s="592">
        <v>219030</v>
      </c>
      <c r="R147" s="592">
        <v>0</v>
      </c>
      <c r="S147" s="592">
        <v>0</v>
      </c>
      <c r="T147" s="592">
        <v>0</v>
      </c>
      <c r="U147" s="592">
        <v>0</v>
      </c>
      <c r="V147" s="595">
        <v>336</v>
      </c>
      <c r="W147" s="595">
        <v>771</v>
      </c>
      <c r="X147" s="595">
        <v>492</v>
      </c>
      <c r="Y147" s="595">
        <v>645</v>
      </c>
      <c r="Z147" s="595">
        <v>480</v>
      </c>
      <c r="AA147" s="595">
        <v>495.99999999999994</v>
      </c>
      <c r="AB147" s="595">
        <v>493.00000000000006</v>
      </c>
      <c r="AC147" s="595">
        <v>496</v>
      </c>
      <c r="AD147" s="595">
        <v>475</v>
      </c>
      <c r="AE147" s="595">
        <v>573</v>
      </c>
      <c r="AF147" s="595">
        <v>534</v>
      </c>
      <c r="AG147" s="595">
        <v>395</v>
      </c>
      <c r="AH147" s="595">
        <f t="shared" si="10"/>
        <v>144</v>
      </c>
      <c r="AI147" s="595">
        <f t="shared" si="11"/>
        <v>-275.00000000000006</v>
      </c>
      <c r="AJ147" s="595">
        <f t="shared" si="12"/>
        <v>1.0000000000000568</v>
      </c>
      <c r="AK147" s="595">
        <f t="shared" si="13"/>
        <v>-149</v>
      </c>
      <c r="AL147" s="595">
        <f t="shared" si="14"/>
        <v>139</v>
      </c>
      <c r="AM147" s="595">
        <f t="shared" si="15"/>
        <v>-198</v>
      </c>
      <c r="AN147" s="595">
        <f t="shared" si="16"/>
        <v>42</v>
      </c>
      <c r="AO147" s="595">
        <f t="shared" si="17"/>
        <v>-250</v>
      </c>
      <c r="AP147" t="s">
        <v>1193</v>
      </c>
      <c r="AQ147" t="s">
        <v>1193</v>
      </c>
      <c r="AR147" t="s">
        <v>1193</v>
      </c>
      <c r="AS147" t="s">
        <v>1193</v>
      </c>
      <c r="AT147" t="s">
        <v>1196</v>
      </c>
      <c r="AU147" t="s">
        <v>1193</v>
      </c>
      <c r="AV147" t="s">
        <v>1193</v>
      </c>
      <c r="AW147" t="s">
        <v>1196</v>
      </c>
      <c r="AX147" t="s">
        <v>1193</v>
      </c>
      <c r="AY147" s="594">
        <v>2191000</v>
      </c>
      <c r="AZ147" s="594">
        <v>2190000</v>
      </c>
      <c r="BA147" s="594">
        <v>2191000</v>
      </c>
      <c r="BB147" s="594">
        <v>2190000</v>
      </c>
      <c r="BC147" s="594">
        <v>2191000</v>
      </c>
      <c r="BD147" s="594">
        <v>2190000</v>
      </c>
      <c r="BE147" s="594">
        <v>2191000</v>
      </c>
      <c r="BF147">
        <v>0</v>
      </c>
      <c r="BG147" s="594">
        <v>1613000</v>
      </c>
      <c r="BH147" s="594">
        <v>1613000</v>
      </c>
      <c r="BI147" s="594">
        <v>2768000</v>
      </c>
      <c r="BJ147" s="594">
        <v>2768000</v>
      </c>
      <c r="BK147" s="594">
        <v>1582000</v>
      </c>
      <c r="BL147" s="594">
        <v>1696000</v>
      </c>
      <c r="BM147" s="594">
        <v>1831000</v>
      </c>
      <c r="BN147">
        <v>0</v>
      </c>
      <c r="BO147" t="s">
        <v>2988</v>
      </c>
      <c r="BP147">
        <v>1</v>
      </c>
      <c r="BQ147">
        <v>0</v>
      </c>
      <c r="BR147">
        <v>1</v>
      </c>
      <c r="BS147">
        <v>0</v>
      </c>
      <c r="BT147">
        <v>0</v>
      </c>
      <c r="BU147">
        <v>0</v>
      </c>
      <c r="BV147" t="s">
        <v>1612</v>
      </c>
      <c r="BW147">
        <v>0</v>
      </c>
      <c r="BX147">
        <v>1</v>
      </c>
      <c r="BY147">
        <v>0</v>
      </c>
      <c r="BZ147">
        <v>0</v>
      </c>
      <c r="CA147">
        <v>1</v>
      </c>
      <c r="CB147" t="s">
        <v>1612</v>
      </c>
      <c r="CC147">
        <v>0</v>
      </c>
      <c r="CD147">
        <v>1</v>
      </c>
      <c r="CE147">
        <v>0</v>
      </c>
      <c r="CF147">
        <v>0</v>
      </c>
      <c r="CG147">
        <v>1</v>
      </c>
      <c r="CH147" t="s">
        <v>1612</v>
      </c>
      <c r="CI147">
        <v>0</v>
      </c>
      <c r="CJ147">
        <v>1</v>
      </c>
      <c r="CK147">
        <v>0</v>
      </c>
      <c r="CL147">
        <v>0</v>
      </c>
      <c r="CM147">
        <v>1</v>
      </c>
      <c r="CN147" t="s">
        <v>1612</v>
      </c>
      <c r="CO147">
        <v>0</v>
      </c>
      <c r="CP147">
        <v>0</v>
      </c>
      <c r="CQ147">
        <v>0</v>
      </c>
      <c r="CR147">
        <v>1</v>
      </c>
      <c r="CS147">
        <v>1</v>
      </c>
      <c r="CT147">
        <v>42461</v>
      </c>
      <c r="CU147">
        <v>1</v>
      </c>
      <c r="CV147">
        <v>1</v>
      </c>
      <c r="CW147">
        <v>0</v>
      </c>
      <c r="CX147">
        <v>0</v>
      </c>
      <c r="CY147">
        <v>1</v>
      </c>
      <c r="CZ147" t="s">
        <v>1612</v>
      </c>
      <c r="DA147">
        <v>0</v>
      </c>
      <c r="DB147">
        <v>1</v>
      </c>
      <c r="DC147">
        <v>0</v>
      </c>
      <c r="DD147">
        <v>0</v>
      </c>
      <c r="DE147">
        <v>1</v>
      </c>
      <c r="DF147" t="s">
        <v>1612</v>
      </c>
      <c r="DG147">
        <v>0</v>
      </c>
      <c r="DH147">
        <v>0</v>
      </c>
      <c r="DI147">
        <v>0</v>
      </c>
      <c r="DJ147">
        <v>1</v>
      </c>
      <c r="DK147">
        <v>1</v>
      </c>
      <c r="DL147">
        <v>42461</v>
      </c>
      <c r="DM147">
        <v>1</v>
      </c>
      <c r="DN147">
        <v>1</v>
      </c>
      <c r="DO147">
        <v>0</v>
      </c>
      <c r="DP147">
        <v>0</v>
      </c>
      <c r="DQ147">
        <v>1</v>
      </c>
      <c r="DR147" t="s">
        <v>1612</v>
      </c>
      <c r="DS147">
        <v>0</v>
      </c>
    </row>
    <row r="148" spans="1:123">
      <c r="A148" t="s">
        <v>49</v>
      </c>
      <c r="B148" t="s">
        <v>48</v>
      </c>
      <c r="C148" t="s">
        <v>47</v>
      </c>
      <c r="D148" t="s">
        <v>143</v>
      </c>
      <c r="E148" s="106" t="s">
        <v>142</v>
      </c>
      <c r="F148" s="593">
        <v>-722</v>
      </c>
      <c r="G148" s="593">
        <v>-217</v>
      </c>
      <c r="H148" s="593">
        <v>76</v>
      </c>
      <c r="I148" s="593">
        <v>226</v>
      </c>
      <c r="J148" s="593">
        <v>-722</v>
      </c>
      <c r="K148" s="593">
        <v>-502.84000000000015</v>
      </c>
      <c r="L148" s="593">
        <v>-231.66499999999996</v>
      </c>
      <c r="M148" s="593">
        <v>-127.68499999999949</v>
      </c>
      <c r="N148" s="592">
        <v>0</v>
      </c>
      <c r="O148" s="592">
        <v>425901.60000000015</v>
      </c>
      <c r="P148" s="592">
        <v>458420.85000000132</v>
      </c>
      <c r="Q148" s="592">
        <v>526990.65000000189</v>
      </c>
      <c r="R148" s="592">
        <v>0</v>
      </c>
      <c r="S148" s="592">
        <v>0</v>
      </c>
      <c r="T148" s="592">
        <v>0</v>
      </c>
      <c r="U148" s="592">
        <v>0</v>
      </c>
      <c r="V148" s="595">
        <v>1441</v>
      </c>
      <c r="W148" s="595">
        <v>1703</v>
      </c>
      <c r="X148" s="595">
        <v>2261</v>
      </c>
      <c r="Y148" s="595">
        <v>2880</v>
      </c>
      <c r="Z148" s="595">
        <v>782</v>
      </c>
      <c r="AA148" s="595">
        <v>1184.4264000000001</v>
      </c>
      <c r="AB148" s="595">
        <v>903.55040000000008</v>
      </c>
      <c r="AC148" s="595">
        <v>1006.4064</v>
      </c>
      <c r="AD148" s="595">
        <v>850</v>
      </c>
      <c r="AE148" s="595">
        <v>894</v>
      </c>
      <c r="AF148" s="595">
        <v>1138</v>
      </c>
      <c r="AG148" s="595">
        <v>1265</v>
      </c>
      <c r="AH148" s="595">
        <f t="shared" si="10"/>
        <v>-659</v>
      </c>
      <c r="AI148" s="595">
        <f t="shared" si="11"/>
        <v>-518.57359999999994</v>
      </c>
      <c r="AJ148" s="595">
        <f t="shared" si="12"/>
        <v>-1357.4495999999999</v>
      </c>
      <c r="AK148" s="595">
        <f t="shared" si="13"/>
        <v>-1873.5936000000002</v>
      </c>
      <c r="AL148" s="595">
        <f t="shared" si="14"/>
        <v>-591</v>
      </c>
      <c r="AM148" s="595">
        <f t="shared" si="15"/>
        <v>-809</v>
      </c>
      <c r="AN148" s="595">
        <f t="shared" si="16"/>
        <v>-1123</v>
      </c>
      <c r="AO148" s="595">
        <f t="shared" si="17"/>
        <v>-1615</v>
      </c>
      <c r="AP148" t="s">
        <v>1193</v>
      </c>
      <c r="AQ148" t="s">
        <v>1193</v>
      </c>
      <c r="AR148" t="s">
        <v>1193</v>
      </c>
      <c r="AS148" t="s">
        <v>1193</v>
      </c>
      <c r="AT148" t="s">
        <v>1196</v>
      </c>
      <c r="AU148" t="s">
        <v>1193</v>
      </c>
      <c r="AV148" t="s">
        <v>1193</v>
      </c>
      <c r="AW148" t="s">
        <v>1196</v>
      </c>
      <c r="AX148" t="s">
        <v>1193</v>
      </c>
      <c r="AY148" s="594">
        <v>3778500</v>
      </c>
      <c r="AZ148" s="594">
        <v>3778500</v>
      </c>
      <c r="BA148" s="594">
        <v>3778500</v>
      </c>
      <c r="BB148" s="594">
        <v>3778500</v>
      </c>
      <c r="BC148" s="594">
        <v>3778500</v>
      </c>
      <c r="BD148" s="594">
        <v>3778500</v>
      </c>
      <c r="BE148" s="594">
        <v>3778500</v>
      </c>
      <c r="BF148">
        <v>0</v>
      </c>
      <c r="BG148" s="594">
        <v>3778500</v>
      </c>
      <c r="BH148" s="594">
        <v>3778500</v>
      </c>
      <c r="BI148" s="594">
        <v>3778500</v>
      </c>
      <c r="BJ148" s="594">
        <v>3778500</v>
      </c>
      <c r="BK148" s="594">
        <v>3778500</v>
      </c>
      <c r="BL148" s="594">
        <v>3778500</v>
      </c>
      <c r="BM148" s="594">
        <v>3778500</v>
      </c>
      <c r="BN148">
        <v>0</v>
      </c>
      <c r="BO148" t="s">
        <v>3000</v>
      </c>
      <c r="BP148">
        <v>1</v>
      </c>
      <c r="BQ148">
        <v>0</v>
      </c>
      <c r="BR148">
        <v>1</v>
      </c>
      <c r="BS148">
        <v>0</v>
      </c>
      <c r="BT148">
        <v>0</v>
      </c>
      <c r="BU148">
        <v>0</v>
      </c>
      <c r="BV148" t="s">
        <v>1612</v>
      </c>
      <c r="BW148">
        <v>0</v>
      </c>
      <c r="BX148">
        <v>1</v>
      </c>
      <c r="BY148">
        <v>0</v>
      </c>
      <c r="BZ148">
        <v>0</v>
      </c>
      <c r="CA148">
        <v>1</v>
      </c>
      <c r="CB148" t="s">
        <v>1612</v>
      </c>
      <c r="CC148">
        <v>0</v>
      </c>
      <c r="CD148">
        <v>1</v>
      </c>
      <c r="CE148">
        <v>0</v>
      </c>
      <c r="CF148">
        <v>0</v>
      </c>
      <c r="CG148">
        <v>1</v>
      </c>
      <c r="CH148" t="s">
        <v>1612</v>
      </c>
      <c r="CI148">
        <v>0</v>
      </c>
      <c r="CJ148">
        <v>1</v>
      </c>
      <c r="CK148">
        <v>0</v>
      </c>
      <c r="CL148">
        <v>0</v>
      </c>
      <c r="CM148">
        <v>1</v>
      </c>
      <c r="CN148" t="s">
        <v>1612</v>
      </c>
      <c r="CO148">
        <v>0</v>
      </c>
      <c r="CP148">
        <v>0</v>
      </c>
      <c r="CQ148">
        <v>0</v>
      </c>
      <c r="CR148">
        <v>1</v>
      </c>
      <c r="CS148">
        <v>1</v>
      </c>
      <c r="CT148">
        <v>42400</v>
      </c>
      <c r="CU148">
        <v>1</v>
      </c>
      <c r="CV148">
        <v>1</v>
      </c>
      <c r="CW148">
        <v>0</v>
      </c>
      <c r="CX148">
        <v>0</v>
      </c>
      <c r="CY148">
        <v>1</v>
      </c>
      <c r="CZ148" t="s">
        <v>1612</v>
      </c>
      <c r="DA148">
        <v>0</v>
      </c>
      <c r="DB148">
        <v>1</v>
      </c>
      <c r="DC148">
        <v>0</v>
      </c>
      <c r="DD148">
        <v>0</v>
      </c>
      <c r="DE148">
        <v>1</v>
      </c>
      <c r="DF148" t="s">
        <v>1612</v>
      </c>
      <c r="DG148">
        <v>0</v>
      </c>
      <c r="DH148">
        <v>0</v>
      </c>
      <c r="DI148">
        <v>0</v>
      </c>
      <c r="DJ148">
        <v>1</v>
      </c>
      <c r="DK148">
        <v>1</v>
      </c>
      <c r="DL148">
        <v>42643</v>
      </c>
      <c r="DM148">
        <v>1</v>
      </c>
      <c r="DN148">
        <v>1</v>
      </c>
      <c r="DO148">
        <v>0</v>
      </c>
      <c r="DP148">
        <v>0</v>
      </c>
      <c r="DQ148">
        <v>1</v>
      </c>
      <c r="DR148" t="s">
        <v>1612</v>
      </c>
      <c r="DS148">
        <v>0</v>
      </c>
    </row>
    <row r="149" spans="1:123">
      <c r="A149" t="s">
        <v>56</v>
      </c>
      <c r="B149" t="s">
        <v>65</v>
      </c>
      <c r="C149" t="s">
        <v>97</v>
      </c>
      <c r="D149" t="s">
        <v>141</v>
      </c>
      <c r="E149" s="106" t="s">
        <v>140</v>
      </c>
      <c r="F149" s="593">
        <v>-509</v>
      </c>
      <c r="G149" s="593">
        <v>-324</v>
      </c>
      <c r="H149" s="593">
        <v>-540</v>
      </c>
      <c r="I149" s="593">
        <v>-1576</v>
      </c>
      <c r="J149" s="593">
        <v>0</v>
      </c>
      <c r="K149" s="593">
        <v>-70</v>
      </c>
      <c r="L149" s="593">
        <v>-785</v>
      </c>
      <c r="M149" s="593">
        <v>-2121</v>
      </c>
      <c r="N149" s="592">
        <v>0</v>
      </c>
      <c r="O149" s="592">
        <v>0</v>
      </c>
      <c r="P149" s="592">
        <v>0</v>
      </c>
      <c r="Q149" s="592">
        <v>40230</v>
      </c>
      <c r="R149" s="592">
        <v>0</v>
      </c>
      <c r="S149" s="592">
        <v>0</v>
      </c>
      <c r="T149" s="592">
        <v>0</v>
      </c>
      <c r="U149" s="592">
        <v>0</v>
      </c>
      <c r="V149" s="595">
        <v>7257</v>
      </c>
      <c r="W149" s="595">
        <v>4300</v>
      </c>
      <c r="X149" s="595">
        <v>6168</v>
      </c>
      <c r="Y149" s="595">
        <v>6847</v>
      </c>
      <c r="Z149" s="595">
        <v>5547</v>
      </c>
      <c r="AA149" s="595">
        <v>5451.9999999999991</v>
      </c>
      <c r="AB149" s="595">
        <v>5357</v>
      </c>
      <c r="AC149" s="595">
        <v>5262</v>
      </c>
      <c r="AD149" s="595">
        <v>4724</v>
      </c>
      <c r="AE149" s="595">
        <v>4295</v>
      </c>
      <c r="AF149" s="595">
        <v>5401</v>
      </c>
      <c r="AG149" s="595">
        <v>7484</v>
      </c>
      <c r="AH149" s="595">
        <f t="shared" si="10"/>
        <v>-1710</v>
      </c>
      <c r="AI149" s="595">
        <f t="shared" si="11"/>
        <v>1151.9999999999991</v>
      </c>
      <c r="AJ149" s="595">
        <f t="shared" si="12"/>
        <v>-811</v>
      </c>
      <c r="AK149" s="595">
        <f t="shared" si="13"/>
        <v>-1585</v>
      </c>
      <c r="AL149" s="595">
        <f t="shared" si="14"/>
        <v>-2533</v>
      </c>
      <c r="AM149" s="595">
        <f t="shared" si="15"/>
        <v>-5</v>
      </c>
      <c r="AN149" s="595">
        <f t="shared" si="16"/>
        <v>-767</v>
      </c>
      <c r="AO149" s="595">
        <f t="shared" si="17"/>
        <v>637</v>
      </c>
      <c r="AP149" t="s">
        <v>1193</v>
      </c>
      <c r="AQ149" t="s">
        <v>1193</v>
      </c>
      <c r="AR149" t="s">
        <v>1193</v>
      </c>
      <c r="AS149" t="s">
        <v>1193</v>
      </c>
      <c r="AT149" t="s">
        <v>1193</v>
      </c>
      <c r="AU149" t="s">
        <v>1193</v>
      </c>
      <c r="AV149" t="s">
        <v>1193</v>
      </c>
      <c r="AW149" t="s">
        <v>1193</v>
      </c>
      <c r="AX149" t="s">
        <v>1193</v>
      </c>
      <c r="AY149" s="594">
        <v>11914500</v>
      </c>
      <c r="AZ149" s="594">
        <v>9809500</v>
      </c>
      <c r="BA149" s="594">
        <v>9809500</v>
      </c>
      <c r="BB149" s="594">
        <v>9809500</v>
      </c>
      <c r="BC149" s="594">
        <v>11914500</v>
      </c>
      <c r="BD149" s="594">
        <v>9809500</v>
      </c>
      <c r="BE149" s="594">
        <v>9809500</v>
      </c>
      <c r="BF149" t="s">
        <v>3010</v>
      </c>
      <c r="BG149" s="594">
        <v>10335750</v>
      </c>
      <c r="BH149" s="594">
        <v>10335750</v>
      </c>
      <c r="BI149" s="594">
        <v>10335750</v>
      </c>
      <c r="BJ149" s="594">
        <v>10335750</v>
      </c>
      <c r="BK149" s="594">
        <v>10335750</v>
      </c>
      <c r="BL149" s="594">
        <v>10335750</v>
      </c>
      <c r="BM149" s="594">
        <v>10335750</v>
      </c>
      <c r="BN149" t="s">
        <v>3010</v>
      </c>
      <c r="BO149" t="s">
        <v>3011</v>
      </c>
      <c r="BP149">
        <v>1</v>
      </c>
      <c r="BQ149">
        <v>0</v>
      </c>
      <c r="BR149">
        <v>1</v>
      </c>
      <c r="BS149">
        <v>0</v>
      </c>
      <c r="BT149">
        <v>0</v>
      </c>
      <c r="BU149">
        <v>0</v>
      </c>
      <c r="BV149" t="s">
        <v>1612</v>
      </c>
      <c r="BW149">
        <v>0</v>
      </c>
      <c r="BX149">
        <v>1</v>
      </c>
      <c r="BY149">
        <v>0</v>
      </c>
      <c r="BZ149">
        <v>0</v>
      </c>
      <c r="CA149">
        <v>1</v>
      </c>
      <c r="CB149" t="s">
        <v>1612</v>
      </c>
      <c r="CC149">
        <v>0</v>
      </c>
      <c r="CD149">
        <v>1</v>
      </c>
      <c r="CE149">
        <v>0</v>
      </c>
      <c r="CF149">
        <v>0</v>
      </c>
      <c r="CG149">
        <v>1</v>
      </c>
      <c r="CH149" t="s">
        <v>1612</v>
      </c>
      <c r="CI149">
        <v>0</v>
      </c>
      <c r="CJ149">
        <v>1</v>
      </c>
      <c r="CK149">
        <v>0</v>
      </c>
      <c r="CL149">
        <v>0</v>
      </c>
      <c r="CM149">
        <v>1</v>
      </c>
      <c r="CN149" t="s">
        <v>1612</v>
      </c>
      <c r="CO149">
        <v>0</v>
      </c>
      <c r="CP149">
        <v>1</v>
      </c>
      <c r="CQ149">
        <v>0</v>
      </c>
      <c r="CR149">
        <v>0</v>
      </c>
      <c r="CS149">
        <v>1</v>
      </c>
      <c r="CT149" t="s">
        <v>1612</v>
      </c>
      <c r="CU149">
        <v>0</v>
      </c>
      <c r="CV149">
        <v>1</v>
      </c>
      <c r="CW149">
        <v>0</v>
      </c>
      <c r="CX149">
        <v>0</v>
      </c>
      <c r="CY149">
        <v>1</v>
      </c>
      <c r="CZ149" t="s">
        <v>1612</v>
      </c>
      <c r="DA149">
        <v>0</v>
      </c>
      <c r="DB149">
        <v>1</v>
      </c>
      <c r="DC149">
        <v>0</v>
      </c>
      <c r="DD149">
        <v>0</v>
      </c>
      <c r="DE149">
        <v>1</v>
      </c>
      <c r="DF149" t="s">
        <v>1612</v>
      </c>
      <c r="DG149">
        <v>0</v>
      </c>
      <c r="DH149">
        <v>1</v>
      </c>
      <c r="DI149">
        <v>0</v>
      </c>
      <c r="DJ149">
        <v>0</v>
      </c>
      <c r="DK149">
        <v>1</v>
      </c>
      <c r="DL149" t="s">
        <v>1612</v>
      </c>
      <c r="DM149">
        <v>0</v>
      </c>
      <c r="DN149">
        <v>1</v>
      </c>
      <c r="DO149">
        <v>0</v>
      </c>
      <c r="DP149">
        <v>0</v>
      </c>
      <c r="DQ149">
        <v>1</v>
      </c>
      <c r="DR149" t="s">
        <v>1612</v>
      </c>
      <c r="DS149">
        <v>0</v>
      </c>
    </row>
    <row r="150" spans="1:123">
      <c r="A150" t="s">
        <v>56</v>
      </c>
      <c r="B150" t="s">
        <v>65</v>
      </c>
      <c r="C150" t="s">
        <v>97</v>
      </c>
      <c r="D150" t="s">
        <v>139</v>
      </c>
      <c r="E150" s="106" t="s">
        <v>138</v>
      </c>
      <c r="F150" s="593">
        <v>-354</v>
      </c>
      <c r="G150" s="593">
        <v>-372</v>
      </c>
      <c r="H150" s="593">
        <v>-223</v>
      </c>
      <c r="I150" s="593">
        <v>-791</v>
      </c>
      <c r="J150" s="593">
        <v>-427</v>
      </c>
      <c r="K150" s="593">
        <v>-505</v>
      </c>
      <c r="L150" s="593">
        <v>-396</v>
      </c>
      <c r="M150" s="593">
        <v>-972</v>
      </c>
      <c r="N150" s="592">
        <v>165053</v>
      </c>
      <c r="O150" s="592">
        <v>300713.00000000006</v>
      </c>
      <c r="P150" s="592">
        <v>391152.99999999994</v>
      </c>
      <c r="Q150" s="592">
        <v>409241</v>
      </c>
      <c r="R150" s="592">
        <v>0</v>
      </c>
      <c r="S150" s="592">
        <v>0</v>
      </c>
      <c r="T150" s="592">
        <v>0</v>
      </c>
      <c r="U150" s="592">
        <v>0</v>
      </c>
      <c r="V150" s="595">
        <v>2078</v>
      </c>
      <c r="W150" s="595">
        <v>2196</v>
      </c>
      <c r="X150" s="595">
        <v>2091</v>
      </c>
      <c r="Y150" s="595">
        <v>2621</v>
      </c>
      <c r="Z150" s="595">
        <v>1413</v>
      </c>
      <c r="AA150" s="595">
        <v>1375</v>
      </c>
      <c r="AB150" s="595">
        <v>1340</v>
      </c>
      <c r="AC150" s="595">
        <v>1772</v>
      </c>
      <c r="AD150" s="595">
        <v>1430</v>
      </c>
      <c r="AE150" s="595">
        <v>1265</v>
      </c>
      <c r="AF150" s="595">
        <v>2478</v>
      </c>
      <c r="AG150" s="595">
        <v>2428</v>
      </c>
      <c r="AH150" s="595">
        <f t="shared" si="10"/>
        <v>-665</v>
      </c>
      <c r="AI150" s="595">
        <f t="shared" si="11"/>
        <v>-821</v>
      </c>
      <c r="AJ150" s="595">
        <f t="shared" si="12"/>
        <v>-751</v>
      </c>
      <c r="AK150" s="595">
        <f t="shared" si="13"/>
        <v>-849</v>
      </c>
      <c r="AL150" s="595">
        <f t="shared" si="14"/>
        <v>-648</v>
      </c>
      <c r="AM150" s="595">
        <f t="shared" si="15"/>
        <v>-931</v>
      </c>
      <c r="AN150" s="595">
        <f t="shared" si="16"/>
        <v>387</v>
      </c>
      <c r="AO150" s="595">
        <f t="shared" si="17"/>
        <v>-193</v>
      </c>
      <c r="AP150" t="s">
        <v>1193</v>
      </c>
      <c r="AQ150" t="s">
        <v>1193</v>
      </c>
      <c r="AR150" t="s">
        <v>1193</v>
      </c>
      <c r="AS150" t="s">
        <v>1196</v>
      </c>
      <c r="AT150" t="s">
        <v>1193</v>
      </c>
      <c r="AU150" t="s">
        <v>1193</v>
      </c>
      <c r="AV150" t="s">
        <v>1193</v>
      </c>
      <c r="AW150" t="s">
        <v>1193</v>
      </c>
      <c r="AX150" t="s">
        <v>1193</v>
      </c>
      <c r="AY150" s="594">
        <v>4187750</v>
      </c>
      <c r="AZ150" s="594">
        <v>4187750</v>
      </c>
      <c r="BA150" s="594">
        <v>4187750</v>
      </c>
      <c r="BB150" s="594">
        <v>4187750</v>
      </c>
      <c r="BC150" s="594">
        <v>4187750</v>
      </c>
      <c r="BD150" s="594">
        <v>4187750</v>
      </c>
      <c r="BE150" s="594">
        <v>4187750</v>
      </c>
      <c r="BF150" t="s">
        <v>1613</v>
      </c>
      <c r="BG150" s="594">
        <v>4075000</v>
      </c>
      <c r="BH150" s="594">
        <v>4351447.5</v>
      </c>
      <c r="BI150" s="594">
        <v>5408771.75</v>
      </c>
      <c r="BJ150" s="594">
        <v>5408771.75</v>
      </c>
      <c r="BK150" s="594">
        <v>4075000</v>
      </c>
      <c r="BL150" s="594">
        <v>4351447.5</v>
      </c>
      <c r="BM150" s="594">
        <v>5408771.75</v>
      </c>
      <c r="BN150" t="s">
        <v>1613</v>
      </c>
      <c r="BO150" t="s">
        <v>3022</v>
      </c>
      <c r="BP150">
        <v>1</v>
      </c>
      <c r="BQ150">
        <v>0</v>
      </c>
      <c r="BR150">
        <v>1</v>
      </c>
      <c r="BS150">
        <v>0</v>
      </c>
      <c r="BT150">
        <v>0</v>
      </c>
      <c r="BU150">
        <v>0</v>
      </c>
      <c r="BV150" t="s">
        <v>1612</v>
      </c>
      <c r="BW150">
        <v>0</v>
      </c>
      <c r="BX150">
        <v>1</v>
      </c>
      <c r="BY150">
        <v>0</v>
      </c>
      <c r="BZ150">
        <v>0</v>
      </c>
      <c r="CA150">
        <v>1</v>
      </c>
      <c r="CB150" t="s">
        <v>1612</v>
      </c>
      <c r="CC150">
        <v>0</v>
      </c>
      <c r="CD150">
        <v>1</v>
      </c>
      <c r="CE150">
        <v>0</v>
      </c>
      <c r="CF150">
        <v>0</v>
      </c>
      <c r="CG150">
        <v>1</v>
      </c>
      <c r="CH150" t="s">
        <v>1612</v>
      </c>
      <c r="CI150">
        <v>0</v>
      </c>
      <c r="CJ150">
        <v>0</v>
      </c>
      <c r="CK150">
        <v>0</v>
      </c>
      <c r="CL150">
        <v>1</v>
      </c>
      <c r="CM150">
        <v>1</v>
      </c>
      <c r="CN150">
        <v>42460</v>
      </c>
      <c r="CO150">
        <v>1</v>
      </c>
      <c r="CP150">
        <v>1</v>
      </c>
      <c r="CQ150">
        <v>0</v>
      </c>
      <c r="CR150">
        <v>0</v>
      </c>
      <c r="CS150">
        <v>1</v>
      </c>
      <c r="CT150" t="s">
        <v>1612</v>
      </c>
      <c r="CU150">
        <v>0</v>
      </c>
      <c r="CV150">
        <v>1</v>
      </c>
      <c r="CW150">
        <v>0</v>
      </c>
      <c r="CX150">
        <v>0</v>
      </c>
      <c r="CY150">
        <v>1</v>
      </c>
      <c r="CZ150" t="s">
        <v>1612</v>
      </c>
      <c r="DA150">
        <v>0</v>
      </c>
      <c r="DB150">
        <v>1</v>
      </c>
      <c r="DC150">
        <v>0</v>
      </c>
      <c r="DD150">
        <v>0</v>
      </c>
      <c r="DE150">
        <v>1</v>
      </c>
      <c r="DF150" t="s">
        <v>1612</v>
      </c>
      <c r="DG150">
        <v>0</v>
      </c>
      <c r="DH150">
        <v>1</v>
      </c>
      <c r="DI150">
        <v>0</v>
      </c>
      <c r="DJ150">
        <v>0</v>
      </c>
      <c r="DK150">
        <v>1</v>
      </c>
      <c r="DL150" t="s">
        <v>1612</v>
      </c>
      <c r="DM150">
        <v>0</v>
      </c>
      <c r="DN150">
        <v>1</v>
      </c>
      <c r="DO150">
        <v>0</v>
      </c>
      <c r="DP150">
        <v>0</v>
      </c>
      <c r="DQ150">
        <v>1</v>
      </c>
      <c r="DR150" t="s">
        <v>1612</v>
      </c>
      <c r="DS150">
        <v>0</v>
      </c>
    </row>
    <row r="151" spans="1:123">
      <c r="A151" t="s">
        <v>44</v>
      </c>
      <c r="B151" t="s">
        <v>116</v>
      </c>
      <c r="C151" t="s">
        <v>115</v>
      </c>
      <c r="D151" t="s">
        <v>137</v>
      </c>
      <c r="E151" s="106" t="s">
        <v>136</v>
      </c>
      <c r="F151" s="593">
        <v>109</v>
      </c>
      <c r="G151" s="593">
        <v>-52.32619324694042</v>
      </c>
      <c r="H151" s="593">
        <v>-101</v>
      </c>
      <c r="I151" s="593">
        <v>-405</v>
      </c>
      <c r="J151" s="593">
        <v>25</v>
      </c>
      <c r="K151" s="593">
        <v>-136.32619324694042</v>
      </c>
      <c r="L151" s="593">
        <v>-181</v>
      </c>
      <c r="M151" s="593">
        <v>-486</v>
      </c>
      <c r="N151" s="592">
        <v>180012</v>
      </c>
      <c r="O151" s="592">
        <v>180012</v>
      </c>
      <c r="P151" s="592">
        <v>171440</v>
      </c>
      <c r="Q151" s="592">
        <v>173583</v>
      </c>
      <c r="R151" s="592">
        <v>0</v>
      </c>
      <c r="S151" s="592">
        <v>0</v>
      </c>
      <c r="T151" s="592">
        <v>0</v>
      </c>
      <c r="U151" s="592">
        <v>0</v>
      </c>
      <c r="V151" s="595">
        <v>831</v>
      </c>
      <c r="W151" s="595">
        <v>827</v>
      </c>
      <c r="X151" s="595">
        <v>1024</v>
      </c>
      <c r="Y151" s="595">
        <v>995</v>
      </c>
      <c r="Z151" s="595">
        <v>309</v>
      </c>
      <c r="AA151" s="595">
        <v>683</v>
      </c>
      <c r="AB151" s="595">
        <v>479</v>
      </c>
      <c r="AC151" s="595">
        <v>344</v>
      </c>
      <c r="AD151" s="595">
        <v>309</v>
      </c>
      <c r="AE151" s="595">
        <v>539</v>
      </c>
      <c r="AF151" s="595">
        <v>503</v>
      </c>
      <c r="AG151" s="595">
        <v>693</v>
      </c>
      <c r="AH151" s="595">
        <f t="shared" si="10"/>
        <v>-522</v>
      </c>
      <c r="AI151" s="595">
        <f t="shared" si="11"/>
        <v>-144</v>
      </c>
      <c r="AJ151" s="595">
        <f t="shared" si="12"/>
        <v>-545</v>
      </c>
      <c r="AK151" s="595">
        <f t="shared" si="13"/>
        <v>-651</v>
      </c>
      <c r="AL151" s="595">
        <f t="shared" si="14"/>
        <v>-522</v>
      </c>
      <c r="AM151" s="595">
        <f t="shared" si="15"/>
        <v>-288</v>
      </c>
      <c r="AN151" s="595">
        <f t="shared" si="16"/>
        <v>-521</v>
      </c>
      <c r="AO151" s="595">
        <f t="shared" si="17"/>
        <v>-302</v>
      </c>
      <c r="AP151" t="s">
        <v>1193</v>
      </c>
      <c r="AQ151" t="s">
        <v>1193</v>
      </c>
      <c r="AR151" t="s">
        <v>1193</v>
      </c>
      <c r="AS151" t="s">
        <v>1196</v>
      </c>
      <c r="AT151" t="s">
        <v>1196</v>
      </c>
      <c r="AU151" t="s">
        <v>1196</v>
      </c>
      <c r="AV151" t="s">
        <v>1196</v>
      </c>
      <c r="AW151" t="s">
        <v>1196</v>
      </c>
      <c r="AX151" t="s">
        <v>1193</v>
      </c>
      <c r="AY151" s="594">
        <v>5361000</v>
      </c>
      <c r="AZ151" s="594">
        <v>5361000</v>
      </c>
      <c r="BA151" s="594">
        <v>5361000</v>
      </c>
      <c r="BB151" s="594">
        <v>5351000</v>
      </c>
      <c r="BC151" s="594">
        <v>4229750</v>
      </c>
      <c r="BD151" s="594">
        <v>4229750</v>
      </c>
      <c r="BE151" s="594">
        <v>6492250</v>
      </c>
      <c r="BF151" t="s">
        <v>3042</v>
      </c>
      <c r="BG151" s="594">
        <v>5361000</v>
      </c>
      <c r="BH151" s="594">
        <v>5361000</v>
      </c>
      <c r="BI151" s="594">
        <v>5361000</v>
      </c>
      <c r="BJ151" s="594">
        <v>5361000</v>
      </c>
      <c r="BK151" s="594">
        <v>5090000</v>
      </c>
      <c r="BL151" s="594">
        <v>5632000</v>
      </c>
      <c r="BM151" s="594">
        <v>5361000</v>
      </c>
      <c r="BN151" t="s">
        <v>1613</v>
      </c>
      <c r="BO151" t="s">
        <v>1921</v>
      </c>
      <c r="BP151">
        <v>1</v>
      </c>
      <c r="BQ151">
        <v>0</v>
      </c>
      <c r="BR151">
        <v>1</v>
      </c>
      <c r="BS151">
        <v>0</v>
      </c>
      <c r="BT151">
        <v>0</v>
      </c>
      <c r="BU151">
        <v>0</v>
      </c>
      <c r="BV151" t="s">
        <v>1612</v>
      </c>
      <c r="BW151">
        <v>0</v>
      </c>
      <c r="BX151">
        <v>1</v>
      </c>
      <c r="BY151">
        <v>0</v>
      </c>
      <c r="BZ151">
        <v>0</v>
      </c>
      <c r="CA151">
        <v>1</v>
      </c>
      <c r="CB151" t="s">
        <v>1612</v>
      </c>
      <c r="CC151">
        <v>0</v>
      </c>
      <c r="CD151">
        <v>1</v>
      </c>
      <c r="CE151">
        <v>0</v>
      </c>
      <c r="CF151">
        <v>0</v>
      </c>
      <c r="CG151">
        <v>1</v>
      </c>
      <c r="CH151" t="s">
        <v>1612</v>
      </c>
      <c r="CI151">
        <v>0</v>
      </c>
      <c r="CJ151">
        <v>0</v>
      </c>
      <c r="CK151">
        <v>0</v>
      </c>
      <c r="CL151">
        <v>1</v>
      </c>
      <c r="CM151">
        <v>1</v>
      </c>
      <c r="CN151">
        <v>42491</v>
      </c>
      <c r="CO151">
        <v>1</v>
      </c>
      <c r="CP151">
        <v>0</v>
      </c>
      <c r="CQ151">
        <v>0</v>
      </c>
      <c r="CR151">
        <v>1</v>
      </c>
      <c r="CS151">
        <v>1</v>
      </c>
      <c r="CT151">
        <v>42491</v>
      </c>
      <c r="CU151">
        <v>1</v>
      </c>
      <c r="CV151">
        <v>0</v>
      </c>
      <c r="CW151">
        <v>0</v>
      </c>
      <c r="CX151">
        <v>1</v>
      </c>
      <c r="CY151">
        <v>1</v>
      </c>
      <c r="CZ151">
        <v>42491</v>
      </c>
      <c r="DA151">
        <v>1</v>
      </c>
      <c r="DB151">
        <v>0</v>
      </c>
      <c r="DC151">
        <v>0</v>
      </c>
      <c r="DD151">
        <v>1</v>
      </c>
      <c r="DE151">
        <v>1</v>
      </c>
      <c r="DF151">
        <v>42491</v>
      </c>
      <c r="DG151">
        <v>1</v>
      </c>
      <c r="DH151">
        <v>0</v>
      </c>
      <c r="DI151">
        <v>0</v>
      </c>
      <c r="DJ151">
        <v>1</v>
      </c>
      <c r="DK151">
        <v>1</v>
      </c>
      <c r="DL151">
        <v>42491</v>
      </c>
      <c r="DM151">
        <v>1</v>
      </c>
      <c r="DN151">
        <v>1</v>
      </c>
      <c r="DO151">
        <v>0</v>
      </c>
      <c r="DP151">
        <v>0</v>
      </c>
      <c r="DQ151">
        <v>1</v>
      </c>
      <c r="DR151" t="s">
        <v>1612</v>
      </c>
      <c r="DS151">
        <v>0</v>
      </c>
    </row>
    <row r="152" spans="1:123">
      <c r="A152" t="s">
        <v>56</v>
      </c>
      <c r="B152" t="s">
        <v>55</v>
      </c>
      <c r="C152" t="s">
        <v>135</v>
      </c>
      <c r="D152" t="s">
        <v>134</v>
      </c>
      <c r="E152" s="106" t="s">
        <v>133</v>
      </c>
      <c r="F152" s="593">
        <v>79</v>
      </c>
      <c r="G152" s="593">
        <v>246</v>
      </c>
      <c r="H152" s="593">
        <v>132</v>
      </c>
      <c r="I152" s="593">
        <v>-320</v>
      </c>
      <c r="J152" s="593">
        <v>-63</v>
      </c>
      <c r="K152" s="593">
        <v>9</v>
      </c>
      <c r="L152" s="593">
        <v>75</v>
      </c>
      <c r="M152" s="593">
        <v>-360</v>
      </c>
      <c r="N152" s="592">
        <v>211580</v>
      </c>
      <c r="O152" s="592">
        <v>353130</v>
      </c>
      <c r="P152" s="592">
        <v>84930</v>
      </c>
      <c r="Q152" s="592">
        <v>59600</v>
      </c>
      <c r="R152" s="592">
        <v>0</v>
      </c>
      <c r="S152" s="592">
        <v>366540</v>
      </c>
      <c r="T152" s="592">
        <v>165390</v>
      </c>
      <c r="U152" s="592">
        <v>0</v>
      </c>
      <c r="V152" s="595">
        <v>2991</v>
      </c>
      <c r="W152" s="595">
        <v>2727</v>
      </c>
      <c r="X152" s="595">
        <v>2425</v>
      </c>
      <c r="Y152" s="595">
        <v>2165</v>
      </c>
      <c r="Z152" s="595">
        <v>2332</v>
      </c>
      <c r="AA152" s="595">
        <v>2333</v>
      </c>
      <c r="AB152" s="595">
        <v>2355.9999999999995</v>
      </c>
      <c r="AC152" s="595">
        <v>2474</v>
      </c>
      <c r="AD152" s="595">
        <v>2332</v>
      </c>
      <c r="AE152" s="595">
        <v>2740</v>
      </c>
      <c r="AF152" s="595">
        <v>3239</v>
      </c>
      <c r="AG152" s="595">
        <v>2918</v>
      </c>
      <c r="AH152" s="595">
        <f t="shared" si="10"/>
        <v>-659</v>
      </c>
      <c r="AI152" s="595">
        <f t="shared" si="11"/>
        <v>-394</v>
      </c>
      <c r="AJ152" s="595">
        <f t="shared" si="12"/>
        <v>-69.000000000000455</v>
      </c>
      <c r="AK152" s="595">
        <f t="shared" si="13"/>
        <v>309</v>
      </c>
      <c r="AL152" s="595">
        <f t="shared" si="14"/>
        <v>-659</v>
      </c>
      <c r="AM152" s="595">
        <f t="shared" si="15"/>
        <v>13</v>
      </c>
      <c r="AN152" s="595">
        <f t="shared" si="16"/>
        <v>814</v>
      </c>
      <c r="AO152" s="595">
        <f t="shared" si="17"/>
        <v>753</v>
      </c>
      <c r="AP152" t="s">
        <v>1193</v>
      </c>
      <c r="AQ152" t="s">
        <v>1193</v>
      </c>
      <c r="AR152" t="s">
        <v>1193</v>
      </c>
      <c r="AS152" t="s">
        <v>1196</v>
      </c>
      <c r="AT152" t="s">
        <v>1193</v>
      </c>
      <c r="AU152" t="s">
        <v>1193</v>
      </c>
      <c r="AV152" t="s">
        <v>1193</v>
      </c>
      <c r="AW152" t="s">
        <v>1193</v>
      </c>
      <c r="AX152" t="s">
        <v>1193</v>
      </c>
      <c r="AY152" s="594">
        <v>14368000</v>
      </c>
      <c r="AZ152" s="594">
        <v>15214000</v>
      </c>
      <c r="BA152" s="594">
        <v>14984000</v>
      </c>
      <c r="BB152" s="594">
        <v>14850000</v>
      </c>
      <c r="BC152" s="594">
        <v>14368000</v>
      </c>
      <c r="BD152" s="594">
        <v>15214000</v>
      </c>
      <c r="BE152" s="594">
        <v>14984000</v>
      </c>
      <c r="BF152" t="s">
        <v>3055</v>
      </c>
      <c r="BG152" s="594">
        <v>14368000</v>
      </c>
      <c r="BH152" s="594">
        <v>15214000</v>
      </c>
      <c r="BI152" s="594">
        <v>14984000</v>
      </c>
      <c r="BJ152" s="594">
        <v>14850000</v>
      </c>
      <c r="BK152" s="594">
        <v>14368000</v>
      </c>
      <c r="BL152" s="594">
        <v>15214000</v>
      </c>
      <c r="BM152" s="594">
        <v>14984000</v>
      </c>
      <c r="BN152" t="s">
        <v>3055</v>
      </c>
      <c r="BO152" t="s">
        <v>3056</v>
      </c>
      <c r="BP152">
        <v>1</v>
      </c>
      <c r="BQ152">
        <v>0</v>
      </c>
      <c r="BR152">
        <v>1</v>
      </c>
      <c r="BS152">
        <v>0</v>
      </c>
      <c r="BT152">
        <v>0</v>
      </c>
      <c r="BU152">
        <v>0</v>
      </c>
      <c r="BV152" t="s">
        <v>1612</v>
      </c>
      <c r="BW152">
        <v>0</v>
      </c>
      <c r="BX152">
        <v>1</v>
      </c>
      <c r="BY152">
        <v>0</v>
      </c>
      <c r="BZ152">
        <v>0</v>
      </c>
      <c r="CA152">
        <v>1</v>
      </c>
      <c r="CB152" t="s">
        <v>1612</v>
      </c>
      <c r="CC152">
        <v>0</v>
      </c>
      <c r="CD152">
        <v>1</v>
      </c>
      <c r="CE152">
        <v>0</v>
      </c>
      <c r="CF152">
        <v>0</v>
      </c>
      <c r="CG152">
        <v>1</v>
      </c>
      <c r="CH152" t="s">
        <v>1612</v>
      </c>
      <c r="CI152">
        <v>0</v>
      </c>
      <c r="CJ152">
        <v>0</v>
      </c>
      <c r="CK152">
        <v>0</v>
      </c>
      <c r="CL152">
        <v>1</v>
      </c>
      <c r="CM152">
        <v>1</v>
      </c>
      <c r="CN152">
        <v>42460</v>
      </c>
      <c r="CO152">
        <v>1</v>
      </c>
      <c r="CP152">
        <v>1</v>
      </c>
      <c r="CQ152">
        <v>0</v>
      </c>
      <c r="CR152">
        <v>0</v>
      </c>
      <c r="CS152">
        <v>1</v>
      </c>
      <c r="CT152" t="s">
        <v>1612</v>
      </c>
      <c r="CU152">
        <v>0</v>
      </c>
      <c r="CV152">
        <v>1</v>
      </c>
      <c r="CW152">
        <v>0</v>
      </c>
      <c r="CX152">
        <v>0</v>
      </c>
      <c r="CY152">
        <v>1</v>
      </c>
      <c r="CZ152" t="s">
        <v>1612</v>
      </c>
      <c r="DA152">
        <v>0</v>
      </c>
      <c r="DB152">
        <v>1</v>
      </c>
      <c r="DC152">
        <v>0</v>
      </c>
      <c r="DD152">
        <v>0</v>
      </c>
      <c r="DE152">
        <v>1</v>
      </c>
      <c r="DF152" t="s">
        <v>1612</v>
      </c>
      <c r="DG152">
        <v>0</v>
      </c>
      <c r="DH152">
        <v>1</v>
      </c>
      <c r="DI152">
        <v>0</v>
      </c>
      <c r="DJ152">
        <v>0</v>
      </c>
      <c r="DK152">
        <v>1</v>
      </c>
      <c r="DL152" t="s">
        <v>1612</v>
      </c>
      <c r="DM152">
        <v>0</v>
      </c>
      <c r="DN152">
        <v>1</v>
      </c>
      <c r="DO152">
        <v>0</v>
      </c>
      <c r="DP152">
        <v>0</v>
      </c>
      <c r="DQ152">
        <v>1</v>
      </c>
      <c r="DR152" t="s">
        <v>1612</v>
      </c>
      <c r="DS152">
        <v>0</v>
      </c>
    </row>
    <row r="153" spans="1:123">
      <c r="A153" t="s">
        <v>49</v>
      </c>
      <c r="B153" t="s">
        <v>101</v>
      </c>
      <c r="C153" t="s">
        <v>100</v>
      </c>
      <c r="D153" t="s">
        <v>132</v>
      </c>
      <c r="E153" s="106" t="s">
        <v>131</v>
      </c>
      <c r="F153" s="593">
        <v>-29</v>
      </c>
      <c r="G153" s="593">
        <v>345</v>
      </c>
      <c r="H153" s="593">
        <v>460</v>
      </c>
      <c r="I153" s="593">
        <v>372</v>
      </c>
      <c r="J153" s="593">
        <v>-211</v>
      </c>
      <c r="K153" s="593">
        <v>179</v>
      </c>
      <c r="L153" s="593">
        <v>281</v>
      </c>
      <c r="M153" s="593">
        <v>196</v>
      </c>
      <c r="N153" s="592">
        <v>271180</v>
      </c>
      <c r="O153" s="592">
        <v>247340</v>
      </c>
      <c r="P153" s="592">
        <v>266710</v>
      </c>
      <c r="Q153" s="592">
        <v>262240</v>
      </c>
      <c r="R153" s="592">
        <v>0</v>
      </c>
      <c r="S153" s="592">
        <v>470840</v>
      </c>
      <c r="T153" s="592">
        <v>314390</v>
      </c>
      <c r="U153" s="592">
        <v>262240</v>
      </c>
      <c r="V153" s="595">
        <v>1196</v>
      </c>
      <c r="W153" s="595">
        <v>687</v>
      </c>
      <c r="X153" s="595">
        <v>607</v>
      </c>
      <c r="Y153" s="595">
        <v>868</v>
      </c>
      <c r="Z153" s="595">
        <v>742</v>
      </c>
      <c r="AA153" s="595">
        <v>717</v>
      </c>
      <c r="AB153" s="595">
        <v>258</v>
      </c>
      <c r="AC153" s="595">
        <v>420</v>
      </c>
      <c r="AD153" s="595">
        <v>742</v>
      </c>
      <c r="AE153" s="595">
        <v>846</v>
      </c>
      <c r="AF153" s="595">
        <v>743</v>
      </c>
      <c r="AG153" s="595">
        <v>1218</v>
      </c>
      <c r="AH153" s="595">
        <f t="shared" si="10"/>
        <v>-454</v>
      </c>
      <c r="AI153" s="595">
        <f t="shared" si="11"/>
        <v>30</v>
      </c>
      <c r="AJ153" s="595">
        <f t="shared" si="12"/>
        <v>-349</v>
      </c>
      <c r="AK153" s="595">
        <f t="shared" si="13"/>
        <v>-448</v>
      </c>
      <c r="AL153" s="595">
        <f t="shared" si="14"/>
        <v>-454</v>
      </c>
      <c r="AM153" s="595">
        <f t="shared" si="15"/>
        <v>159</v>
      </c>
      <c r="AN153" s="595">
        <f t="shared" si="16"/>
        <v>136</v>
      </c>
      <c r="AO153" s="595">
        <f t="shared" si="17"/>
        <v>350</v>
      </c>
      <c r="AP153" t="s">
        <v>1193</v>
      </c>
      <c r="AQ153" t="s">
        <v>1193</v>
      </c>
      <c r="AR153" t="s">
        <v>1193</v>
      </c>
      <c r="AS153" t="s">
        <v>1196</v>
      </c>
      <c r="AT153" t="s">
        <v>1193</v>
      </c>
      <c r="AU153" t="s">
        <v>1193</v>
      </c>
      <c r="AV153" t="s">
        <v>1193</v>
      </c>
      <c r="AW153" t="s">
        <v>1193</v>
      </c>
      <c r="AX153" t="s">
        <v>1193</v>
      </c>
      <c r="AY153" s="594">
        <v>3193000</v>
      </c>
      <c r="AZ153" s="594">
        <v>3193000</v>
      </c>
      <c r="BA153" s="594">
        <v>3193000</v>
      </c>
      <c r="BB153" s="594">
        <v>3193000</v>
      </c>
      <c r="BC153" s="594">
        <v>2948640</v>
      </c>
      <c r="BD153" s="594">
        <v>3419480</v>
      </c>
      <c r="BE153" s="594">
        <v>3263030</v>
      </c>
      <c r="BF153">
        <v>0</v>
      </c>
      <c r="BG153" s="594">
        <v>3193000</v>
      </c>
      <c r="BH153" s="594">
        <v>3193000</v>
      </c>
      <c r="BI153" s="594">
        <v>3193000</v>
      </c>
      <c r="BJ153" s="594">
        <v>3193000</v>
      </c>
      <c r="BK153" s="594">
        <v>2948730</v>
      </c>
      <c r="BL153" s="594">
        <v>3419450</v>
      </c>
      <c r="BM153" s="594">
        <v>3263000</v>
      </c>
      <c r="BN153">
        <v>0</v>
      </c>
      <c r="BO153" t="s">
        <v>1744</v>
      </c>
      <c r="BP153">
        <v>1</v>
      </c>
      <c r="BQ153">
        <v>0</v>
      </c>
      <c r="BR153">
        <v>1</v>
      </c>
      <c r="BS153">
        <v>0</v>
      </c>
      <c r="BT153">
        <v>0</v>
      </c>
      <c r="BU153">
        <v>0</v>
      </c>
      <c r="BV153" t="s">
        <v>1612</v>
      </c>
      <c r="BW153">
        <v>0</v>
      </c>
      <c r="BX153">
        <v>1</v>
      </c>
      <c r="BY153">
        <v>0</v>
      </c>
      <c r="BZ153">
        <v>0</v>
      </c>
      <c r="CA153">
        <v>1</v>
      </c>
      <c r="CB153" t="s">
        <v>1612</v>
      </c>
      <c r="CC153">
        <v>0</v>
      </c>
      <c r="CD153">
        <v>1</v>
      </c>
      <c r="CE153">
        <v>0</v>
      </c>
      <c r="CF153">
        <v>0</v>
      </c>
      <c r="CG153">
        <v>1</v>
      </c>
      <c r="CH153" t="s">
        <v>1612</v>
      </c>
      <c r="CI153">
        <v>0</v>
      </c>
      <c r="CJ153">
        <v>0</v>
      </c>
      <c r="CK153">
        <v>0</v>
      </c>
      <c r="CL153">
        <v>1</v>
      </c>
      <c r="CM153">
        <v>1</v>
      </c>
      <c r="CN153">
        <v>42460</v>
      </c>
      <c r="CO153">
        <v>1</v>
      </c>
      <c r="CP153">
        <v>1</v>
      </c>
      <c r="CQ153">
        <v>0</v>
      </c>
      <c r="CR153">
        <v>0</v>
      </c>
      <c r="CS153">
        <v>1</v>
      </c>
      <c r="CT153" t="s">
        <v>1612</v>
      </c>
      <c r="CU153">
        <v>0</v>
      </c>
      <c r="CV153">
        <v>1</v>
      </c>
      <c r="CW153">
        <v>0</v>
      </c>
      <c r="CX153">
        <v>0</v>
      </c>
      <c r="CY153">
        <v>1</v>
      </c>
      <c r="CZ153" t="s">
        <v>1612</v>
      </c>
      <c r="DA153">
        <v>0</v>
      </c>
      <c r="DB153">
        <v>1</v>
      </c>
      <c r="DC153">
        <v>0</v>
      </c>
      <c r="DD153">
        <v>0</v>
      </c>
      <c r="DE153">
        <v>1</v>
      </c>
      <c r="DF153" t="s">
        <v>1612</v>
      </c>
      <c r="DG153">
        <v>0</v>
      </c>
      <c r="DH153">
        <v>1</v>
      </c>
      <c r="DI153">
        <v>0</v>
      </c>
      <c r="DJ153">
        <v>0</v>
      </c>
      <c r="DK153">
        <v>1</v>
      </c>
      <c r="DL153" t="s">
        <v>1612</v>
      </c>
      <c r="DM153">
        <v>0</v>
      </c>
      <c r="DN153">
        <v>1</v>
      </c>
      <c r="DO153">
        <v>0</v>
      </c>
      <c r="DP153">
        <v>0</v>
      </c>
      <c r="DQ153">
        <v>1</v>
      </c>
      <c r="DR153" t="s">
        <v>1612</v>
      </c>
      <c r="DS153">
        <v>0</v>
      </c>
    </row>
    <row r="154" spans="1:123">
      <c r="A154" t="s">
        <v>73</v>
      </c>
      <c r="B154" t="s">
        <v>72</v>
      </c>
      <c r="C154" t="s">
        <v>71</v>
      </c>
      <c r="D154" t="s">
        <v>130</v>
      </c>
      <c r="E154" s="106" t="s">
        <v>129</v>
      </c>
      <c r="F154" s="593">
        <v>-97</v>
      </c>
      <c r="G154" s="593">
        <v>-275</v>
      </c>
      <c r="H154" s="593">
        <v>-428</v>
      </c>
      <c r="I154" s="593">
        <v>537</v>
      </c>
      <c r="J154" s="593">
        <v>0</v>
      </c>
      <c r="K154" s="593">
        <v>-510</v>
      </c>
      <c r="L154" s="593">
        <v>-663</v>
      </c>
      <c r="M154" s="593">
        <v>281</v>
      </c>
      <c r="N154" s="592">
        <v>0</v>
      </c>
      <c r="O154" s="592">
        <v>205620</v>
      </c>
      <c r="P154" s="592">
        <v>350150</v>
      </c>
      <c r="Q154" s="592">
        <v>381440</v>
      </c>
      <c r="R154" s="592">
        <v>0</v>
      </c>
      <c r="S154" s="592">
        <v>0</v>
      </c>
      <c r="T154" s="592">
        <v>0</v>
      </c>
      <c r="U154" s="592">
        <v>0</v>
      </c>
      <c r="V154" s="595">
        <v>733</v>
      </c>
      <c r="W154" s="595">
        <v>1228</v>
      </c>
      <c r="X154" s="595">
        <v>999</v>
      </c>
      <c r="Y154" s="595">
        <v>687</v>
      </c>
      <c r="Z154" s="595">
        <v>700</v>
      </c>
      <c r="AA154" s="595">
        <v>690</v>
      </c>
      <c r="AB154" s="595">
        <v>680</v>
      </c>
      <c r="AC154" s="595">
        <v>670</v>
      </c>
      <c r="AD154" s="595">
        <v>1122</v>
      </c>
      <c r="AE154" s="595">
        <v>992</v>
      </c>
      <c r="AF154" s="595">
        <v>792</v>
      </c>
      <c r="AG154" s="595">
        <v>758</v>
      </c>
      <c r="AH154" s="595">
        <f t="shared" si="10"/>
        <v>-33</v>
      </c>
      <c r="AI154" s="595">
        <f t="shared" si="11"/>
        <v>-538</v>
      </c>
      <c r="AJ154" s="595">
        <f t="shared" si="12"/>
        <v>-319</v>
      </c>
      <c r="AK154" s="595">
        <f t="shared" si="13"/>
        <v>-17</v>
      </c>
      <c r="AL154" s="595">
        <f t="shared" si="14"/>
        <v>389</v>
      </c>
      <c r="AM154" s="595">
        <f t="shared" si="15"/>
        <v>-236</v>
      </c>
      <c r="AN154" s="595">
        <f t="shared" si="16"/>
        <v>-207</v>
      </c>
      <c r="AO154" s="595">
        <f t="shared" si="17"/>
        <v>71</v>
      </c>
      <c r="AP154" t="s">
        <v>1193</v>
      </c>
      <c r="AQ154" t="s">
        <v>1193</v>
      </c>
      <c r="AR154" t="s">
        <v>1193</v>
      </c>
      <c r="AS154" t="s">
        <v>1193</v>
      </c>
      <c r="AT154" t="s">
        <v>1193</v>
      </c>
      <c r="AU154" t="s">
        <v>1193</v>
      </c>
      <c r="AV154" t="s">
        <v>1193</v>
      </c>
      <c r="AW154" t="s">
        <v>1193</v>
      </c>
      <c r="AX154" t="s">
        <v>1193</v>
      </c>
      <c r="AY154" s="594">
        <v>5491750</v>
      </c>
      <c r="AZ154" s="594">
        <v>5491750</v>
      </c>
      <c r="BA154" s="594">
        <v>5491750</v>
      </c>
      <c r="BB154" s="594">
        <v>5491750</v>
      </c>
      <c r="BC154" s="594">
        <v>5491750</v>
      </c>
      <c r="BD154" s="594">
        <v>5491750</v>
      </c>
      <c r="BE154" s="594">
        <v>5491750</v>
      </c>
      <c r="BF154">
        <v>0</v>
      </c>
      <c r="BG154" s="594">
        <v>5491750</v>
      </c>
      <c r="BH154" s="594">
        <v>5491750</v>
      </c>
      <c r="BI154" s="594">
        <v>5491750</v>
      </c>
      <c r="BJ154" s="594">
        <v>5491750</v>
      </c>
      <c r="BK154" s="594">
        <v>5491750</v>
      </c>
      <c r="BL154" s="594">
        <v>5491750</v>
      </c>
      <c r="BM154" s="594">
        <v>5491750</v>
      </c>
      <c r="BN154">
        <v>0</v>
      </c>
      <c r="BO154" t="s">
        <v>3077</v>
      </c>
      <c r="BP154">
        <v>1</v>
      </c>
      <c r="BQ154">
        <v>0</v>
      </c>
      <c r="BR154">
        <v>1</v>
      </c>
      <c r="BS154">
        <v>0</v>
      </c>
      <c r="BT154">
        <v>0</v>
      </c>
      <c r="BU154">
        <v>0</v>
      </c>
      <c r="BV154" t="s">
        <v>1612</v>
      </c>
      <c r="BW154">
        <v>0</v>
      </c>
      <c r="BX154">
        <v>1</v>
      </c>
      <c r="BY154">
        <v>0</v>
      </c>
      <c r="BZ154">
        <v>0</v>
      </c>
      <c r="CA154">
        <v>1</v>
      </c>
      <c r="CB154" t="s">
        <v>1612</v>
      </c>
      <c r="CC154">
        <v>0</v>
      </c>
      <c r="CD154">
        <v>1</v>
      </c>
      <c r="CE154">
        <v>0</v>
      </c>
      <c r="CF154">
        <v>0</v>
      </c>
      <c r="CG154">
        <v>1</v>
      </c>
      <c r="CH154" t="s">
        <v>1612</v>
      </c>
      <c r="CI154">
        <v>0</v>
      </c>
      <c r="CJ154">
        <v>1</v>
      </c>
      <c r="CK154">
        <v>0</v>
      </c>
      <c r="CL154">
        <v>0</v>
      </c>
      <c r="CM154">
        <v>1</v>
      </c>
      <c r="CN154" t="s">
        <v>1612</v>
      </c>
      <c r="CO154">
        <v>0</v>
      </c>
      <c r="CP154">
        <v>1</v>
      </c>
      <c r="CQ154">
        <v>0</v>
      </c>
      <c r="CR154">
        <v>0</v>
      </c>
      <c r="CS154">
        <v>1</v>
      </c>
      <c r="CT154" t="s">
        <v>1612</v>
      </c>
      <c r="CU154">
        <v>0</v>
      </c>
      <c r="CV154">
        <v>1</v>
      </c>
      <c r="CW154">
        <v>0</v>
      </c>
      <c r="CX154">
        <v>0</v>
      </c>
      <c r="CY154">
        <v>1</v>
      </c>
      <c r="CZ154" t="s">
        <v>1612</v>
      </c>
      <c r="DA154">
        <v>0</v>
      </c>
      <c r="DB154">
        <v>1</v>
      </c>
      <c r="DC154">
        <v>0</v>
      </c>
      <c r="DD154">
        <v>0</v>
      </c>
      <c r="DE154">
        <v>1</v>
      </c>
      <c r="DF154" t="s">
        <v>1612</v>
      </c>
      <c r="DG154">
        <v>0</v>
      </c>
      <c r="DH154">
        <v>1</v>
      </c>
      <c r="DI154">
        <v>0</v>
      </c>
      <c r="DJ154">
        <v>0</v>
      </c>
      <c r="DK154">
        <v>1</v>
      </c>
      <c r="DL154" t="s">
        <v>1612</v>
      </c>
      <c r="DM154">
        <v>0</v>
      </c>
      <c r="DN154">
        <v>1</v>
      </c>
      <c r="DO154">
        <v>0</v>
      </c>
      <c r="DP154">
        <v>0</v>
      </c>
      <c r="DQ154">
        <v>1</v>
      </c>
      <c r="DR154" t="s">
        <v>1612</v>
      </c>
      <c r="DS154">
        <v>0</v>
      </c>
    </row>
    <row r="155" spans="1:123">
      <c r="A155" t="s">
        <v>44</v>
      </c>
      <c r="B155" t="s">
        <v>60</v>
      </c>
      <c r="C155" t="s">
        <v>59</v>
      </c>
      <c r="D155" t="s">
        <v>128</v>
      </c>
      <c r="E155" s="106" t="s">
        <v>127</v>
      </c>
      <c r="F155" s="593">
        <v>435</v>
      </c>
      <c r="G155" s="593">
        <v>133</v>
      </c>
      <c r="H155" s="593">
        <v>-24</v>
      </c>
      <c r="I155" s="593">
        <v>-306</v>
      </c>
      <c r="J155" s="593">
        <v>474</v>
      </c>
      <c r="K155" s="593">
        <v>134</v>
      </c>
      <c r="L155" s="593">
        <v>5</v>
      </c>
      <c r="M155" s="593">
        <v>-244</v>
      </c>
      <c r="N155" s="592">
        <v>0</v>
      </c>
      <c r="O155" s="592">
        <v>0</v>
      </c>
      <c r="P155" s="592">
        <v>0</v>
      </c>
      <c r="Q155" s="592">
        <v>0</v>
      </c>
      <c r="R155" s="592">
        <v>0</v>
      </c>
      <c r="S155" s="592">
        <v>0</v>
      </c>
      <c r="T155" s="592">
        <v>0</v>
      </c>
      <c r="U155" s="592">
        <v>0</v>
      </c>
      <c r="V155" s="595">
        <v>601</v>
      </c>
      <c r="W155" s="595">
        <v>515</v>
      </c>
      <c r="X155" s="595">
        <v>620</v>
      </c>
      <c r="Y155" s="595">
        <v>523</v>
      </c>
      <c r="Z155" s="595">
        <v>640</v>
      </c>
      <c r="AA155" s="595">
        <v>603</v>
      </c>
      <c r="AB155" s="595">
        <v>556</v>
      </c>
      <c r="AC155" s="595">
        <v>563</v>
      </c>
      <c r="AD155" s="595">
        <v>840</v>
      </c>
      <c r="AE155" s="595">
        <v>374</v>
      </c>
      <c r="AF155" s="595">
        <v>532</v>
      </c>
      <c r="AG155" s="595">
        <v>283</v>
      </c>
      <c r="AH155" s="595">
        <f t="shared" si="10"/>
        <v>39</v>
      </c>
      <c r="AI155" s="595">
        <f t="shared" si="11"/>
        <v>88</v>
      </c>
      <c r="AJ155" s="595">
        <f t="shared" si="12"/>
        <v>-64</v>
      </c>
      <c r="AK155" s="595">
        <f t="shared" si="13"/>
        <v>40</v>
      </c>
      <c r="AL155" s="595">
        <f t="shared" si="14"/>
        <v>239</v>
      </c>
      <c r="AM155" s="595">
        <f t="shared" si="15"/>
        <v>-141</v>
      </c>
      <c r="AN155" s="595">
        <f t="shared" si="16"/>
        <v>-88</v>
      </c>
      <c r="AO155" s="595">
        <f t="shared" si="17"/>
        <v>-240</v>
      </c>
      <c r="AP155" t="s">
        <v>1193</v>
      </c>
      <c r="AQ155" t="s">
        <v>1193</v>
      </c>
      <c r="AR155" t="s">
        <v>1193</v>
      </c>
      <c r="AS155" t="s">
        <v>1196</v>
      </c>
      <c r="AT155" t="s">
        <v>1193</v>
      </c>
      <c r="AU155" t="s">
        <v>1196</v>
      </c>
      <c r="AV155" t="s">
        <v>1193</v>
      </c>
      <c r="AW155" t="s">
        <v>1193</v>
      </c>
      <c r="AX155" t="s">
        <v>1193</v>
      </c>
      <c r="AY155" s="594">
        <v>3651250</v>
      </c>
      <c r="AZ155" s="594">
        <v>3651250</v>
      </c>
      <c r="BA155" s="594">
        <v>3651250</v>
      </c>
      <c r="BB155" s="594">
        <v>3651250</v>
      </c>
      <c r="BC155" s="594">
        <v>3651250</v>
      </c>
      <c r="BD155" s="594">
        <v>3651250</v>
      </c>
      <c r="BE155" s="594">
        <v>3651250</v>
      </c>
      <c r="BF155" t="s">
        <v>3092</v>
      </c>
      <c r="BG155" s="594">
        <v>3454000</v>
      </c>
      <c r="BH155" s="594">
        <v>3404000</v>
      </c>
      <c r="BI155" s="594">
        <v>3873500</v>
      </c>
      <c r="BJ155" s="594">
        <v>3873500</v>
      </c>
      <c r="BK155" s="594">
        <v>3454000</v>
      </c>
      <c r="BL155" s="594">
        <v>3404000</v>
      </c>
      <c r="BM155" s="594">
        <v>3873500</v>
      </c>
      <c r="BN155" t="s">
        <v>3092</v>
      </c>
      <c r="BO155" t="s">
        <v>3092</v>
      </c>
      <c r="BP155">
        <v>1</v>
      </c>
      <c r="BQ155">
        <v>0</v>
      </c>
      <c r="BR155">
        <v>1</v>
      </c>
      <c r="BS155">
        <v>0</v>
      </c>
      <c r="BT155">
        <v>0</v>
      </c>
      <c r="BU155">
        <v>0</v>
      </c>
      <c r="BV155" t="s">
        <v>1612</v>
      </c>
      <c r="BW155">
        <v>0</v>
      </c>
      <c r="BX155">
        <v>1</v>
      </c>
      <c r="BY155">
        <v>0</v>
      </c>
      <c r="BZ155">
        <v>0</v>
      </c>
      <c r="CA155">
        <v>1</v>
      </c>
      <c r="CB155" t="s">
        <v>1612</v>
      </c>
      <c r="CC155">
        <v>0</v>
      </c>
      <c r="CD155">
        <v>1</v>
      </c>
      <c r="CE155">
        <v>0</v>
      </c>
      <c r="CF155">
        <v>0</v>
      </c>
      <c r="CG155">
        <v>1</v>
      </c>
      <c r="CH155" t="s">
        <v>1612</v>
      </c>
      <c r="CI155">
        <v>0</v>
      </c>
      <c r="CJ155">
        <v>0</v>
      </c>
      <c r="CK155">
        <v>0</v>
      </c>
      <c r="CL155">
        <v>1</v>
      </c>
      <c r="CM155">
        <v>1</v>
      </c>
      <c r="CN155">
        <v>42460</v>
      </c>
      <c r="CO155">
        <v>1</v>
      </c>
      <c r="CP155">
        <v>1</v>
      </c>
      <c r="CQ155">
        <v>0</v>
      </c>
      <c r="CR155">
        <v>0</v>
      </c>
      <c r="CS155">
        <v>1</v>
      </c>
      <c r="CT155" t="s">
        <v>1612</v>
      </c>
      <c r="CU155">
        <v>0</v>
      </c>
      <c r="CV155">
        <v>0</v>
      </c>
      <c r="CW155">
        <v>0</v>
      </c>
      <c r="CX155">
        <v>1</v>
      </c>
      <c r="CY155">
        <v>1</v>
      </c>
      <c r="CZ155">
        <v>42460</v>
      </c>
      <c r="DA155">
        <v>1</v>
      </c>
      <c r="DB155">
        <v>1</v>
      </c>
      <c r="DC155">
        <v>0</v>
      </c>
      <c r="DD155">
        <v>0</v>
      </c>
      <c r="DE155">
        <v>1</v>
      </c>
      <c r="DF155" t="s">
        <v>1612</v>
      </c>
      <c r="DG155">
        <v>0</v>
      </c>
      <c r="DH155">
        <v>1</v>
      </c>
      <c r="DI155">
        <v>0</v>
      </c>
      <c r="DJ155">
        <v>0</v>
      </c>
      <c r="DK155">
        <v>1</v>
      </c>
      <c r="DL155" t="s">
        <v>1612</v>
      </c>
      <c r="DM155">
        <v>0</v>
      </c>
      <c r="DN155">
        <v>1</v>
      </c>
      <c r="DO155">
        <v>0</v>
      </c>
      <c r="DP155">
        <v>0</v>
      </c>
      <c r="DQ155">
        <v>1</v>
      </c>
      <c r="DR155" t="s">
        <v>1612</v>
      </c>
      <c r="DS155">
        <v>0</v>
      </c>
    </row>
    <row r="156" spans="1:123">
      <c r="A156" t="s">
        <v>49</v>
      </c>
      <c r="B156" t="s">
        <v>48</v>
      </c>
      <c r="C156" t="s">
        <v>104</v>
      </c>
      <c r="D156" t="s">
        <v>126</v>
      </c>
      <c r="E156" s="106" t="s">
        <v>125</v>
      </c>
      <c r="F156" s="593">
        <v>2543</v>
      </c>
      <c r="G156" s="593">
        <v>1648</v>
      </c>
      <c r="H156" s="593">
        <v>987</v>
      </c>
      <c r="I156" s="593">
        <v>-807</v>
      </c>
      <c r="J156" s="593">
        <v>2417</v>
      </c>
      <c r="K156" s="593">
        <v>1704</v>
      </c>
      <c r="L156" s="593">
        <v>999</v>
      </c>
      <c r="M156" s="593">
        <v>-2037</v>
      </c>
      <c r="N156" s="592">
        <v>187740</v>
      </c>
      <c r="O156" s="592">
        <v>0</v>
      </c>
      <c r="P156" s="592">
        <v>0</v>
      </c>
      <c r="Q156" s="592">
        <v>1731380</v>
      </c>
      <c r="R156" s="592">
        <v>0</v>
      </c>
      <c r="S156" s="592">
        <v>0</v>
      </c>
      <c r="T156" s="592">
        <v>0</v>
      </c>
      <c r="U156" s="592">
        <v>0</v>
      </c>
      <c r="V156" s="595">
        <v>7485</v>
      </c>
      <c r="W156" s="595">
        <v>6846</v>
      </c>
      <c r="X156" s="595">
        <v>8470</v>
      </c>
      <c r="Y156" s="595">
        <v>10525</v>
      </c>
      <c r="Z156" s="595">
        <v>7267.0000000000009</v>
      </c>
      <c r="AA156" s="595">
        <v>7267</v>
      </c>
      <c r="AB156" s="595">
        <v>6229</v>
      </c>
      <c r="AC156" s="595">
        <v>5191</v>
      </c>
      <c r="AD156" s="595">
        <v>5583</v>
      </c>
      <c r="AE156" s="595">
        <v>5588</v>
      </c>
      <c r="AF156" s="595">
        <v>7452</v>
      </c>
      <c r="AG156" s="595">
        <v>7960</v>
      </c>
      <c r="AH156" s="595">
        <f t="shared" si="10"/>
        <v>-217.99999999999909</v>
      </c>
      <c r="AI156" s="595">
        <f t="shared" si="11"/>
        <v>421</v>
      </c>
      <c r="AJ156" s="595">
        <f t="shared" si="12"/>
        <v>-2241</v>
      </c>
      <c r="AK156" s="595">
        <f t="shared" si="13"/>
        <v>-5334</v>
      </c>
      <c r="AL156" s="595">
        <f t="shared" si="14"/>
        <v>-1902</v>
      </c>
      <c r="AM156" s="595">
        <f t="shared" si="15"/>
        <v>-1258</v>
      </c>
      <c r="AN156" s="595">
        <f t="shared" si="16"/>
        <v>-1018</v>
      </c>
      <c r="AO156" s="595">
        <f t="shared" si="17"/>
        <v>-2565</v>
      </c>
      <c r="AP156" t="s">
        <v>1193</v>
      </c>
      <c r="AQ156" t="s">
        <v>1193</v>
      </c>
      <c r="AR156" t="s">
        <v>1193</v>
      </c>
      <c r="AS156" t="s">
        <v>1193</v>
      </c>
      <c r="AT156" t="s">
        <v>1193</v>
      </c>
      <c r="AU156" t="s">
        <v>1193</v>
      </c>
      <c r="AV156" t="s">
        <v>1193</v>
      </c>
      <c r="AW156" t="s">
        <v>1193</v>
      </c>
      <c r="AX156" t="s">
        <v>1193</v>
      </c>
      <c r="AY156" s="594">
        <v>98135573</v>
      </c>
      <c r="AZ156" s="594">
        <v>0</v>
      </c>
      <c r="BA156" s="594">
        <v>0</v>
      </c>
      <c r="BB156" s="594">
        <v>0</v>
      </c>
      <c r="BC156" s="594">
        <v>98135573</v>
      </c>
      <c r="BD156" s="594">
        <v>0</v>
      </c>
      <c r="BE156" s="594">
        <v>0</v>
      </c>
      <c r="BF156" t="s">
        <v>3103</v>
      </c>
      <c r="BG156" s="594">
        <v>98135573</v>
      </c>
      <c r="BH156" s="594">
        <v>0</v>
      </c>
      <c r="BI156" s="594">
        <v>0</v>
      </c>
      <c r="BJ156" s="594">
        <v>0</v>
      </c>
      <c r="BK156" s="594">
        <v>98135573</v>
      </c>
      <c r="BL156" s="594">
        <v>0</v>
      </c>
      <c r="BM156" s="594">
        <v>0</v>
      </c>
      <c r="BN156" t="s">
        <v>3103</v>
      </c>
      <c r="BO156" t="s">
        <v>3104</v>
      </c>
      <c r="BP156">
        <v>1</v>
      </c>
      <c r="BQ156">
        <v>0</v>
      </c>
      <c r="BR156">
        <v>1</v>
      </c>
      <c r="BS156">
        <v>0</v>
      </c>
      <c r="BT156">
        <v>0</v>
      </c>
      <c r="BU156">
        <v>0</v>
      </c>
      <c r="BV156" t="s">
        <v>1612</v>
      </c>
      <c r="BW156">
        <v>0</v>
      </c>
      <c r="BX156">
        <v>1</v>
      </c>
      <c r="BY156">
        <v>0</v>
      </c>
      <c r="BZ156">
        <v>0</v>
      </c>
      <c r="CA156">
        <v>1</v>
      </c>
      <c r="CB156" t="s">
        <v>1612</v>
      </c>
      <c r="CC156">
        <v>0</v>
      </c>
      <c r="CD156">
        <v>1</v>
      </c>
      <c r="CE156">
        <v>0</v>
      </c>
      <c r="CF156">
        <v>0</v>
      </c>
      <c r="CG156">
        <v>1</v>
      </c>
      <c r="CH156" t="s">
        <v>1612</v>
      </c>
      <c r="CI156">
        <v>0</v>
      </c>
      <c r="CJ156">
        <v>1</v>
      </c>
      <c r="CK156">
        <v>0</v>
      </c>
      <c r="CL156">
        <v>0</v>
      </c>
      <c r="CM156">
        <v>1</v>
      </c>
      <c r="CN156" t="s">
        <v>1612</v>
      </c>
      <c r="CO156">
        <v>0</v>
      </c>
      <c r="CP156">
        <v>1</v>
      </c>
      <c r="CQ156">
        <v>0</v>
      </c>
      <c r="CR156">
        <v>0</v>
      </c>
      <c r="CS156">
        <v>1</v>
      </c>
      <c r="CT156" t="s">
        <v>1612</v>
      </c>
      <c r="CU156">
        <v>0</v>
      </c>
      <c r="CV156">
        <v>1</v>
      </c>
      <c r="CW156">
        <v>0</v>
      </c>
      <c r="CX156">
        <v>0</v>
      </c>
      <c r="CY156">
        <v>1</v>
      </c>
      <c r="CZ156" t="s">
        <v>1612</v>
      </c>
      <c r="DA156">
        <v>0</v>
      </c>
      <c r="DB156">
        <v>1</v>
      </c>
      <c r="DC156">
        <v>0</v>
      </c>
      <c r="DD156">
        <v>0</v>
      </c>
      <c r="DE156">
        <v>1</v>
      </c>
      <c r="DF156" t="s">
        <v>1612</v>
      </c>
      <c r="DG156">
        <v>0</v>
      </c>
      <c r="DH156">
        <v>1</v>
      </c>
      <c r="DI156">
        <v>0</v>
      </c>
      <c r="DJ156">
        <v>0</v>
      </c>
      <c r="DK156">
        <v>1</v>
      </c>
      <c r="DL156" t="s">
        <v>1612</v>
      </c>
      <c r="DM156">
        <v>0</v>
      </c>
      <c r="DN156">
        <v>1</v>
      </c>
      <c r="DO156">
        <v>0</v>
      </c>
      <c r="DP156">
        <v>0</v>
      </c>
      <c r="DQ156">
        <v>1</v>
      </c>
      <c r="DR156" t="s">
        <v>1612</v>
      </c>
      <c r="DS156">
        <v>0</v>
      </c>
    </row>
    <row r="157" spans="1:123">
      <c r="A157" t="s">
        <v>44</v>
      </c>
      <c r="B157" t="s">
        <v>60</v>
      </c>
      <c r="C157" t="s">
        <v>68</v>
      </c>
      <c r="D157" t="s">
        <v>124</v>
      </c>
      <c r="E157" s="106" t="s">
        <v>123</v>
      </c>
      <c r="F157" s="593">
        <v>-239</v>
      </c>
      <c r="G157" s="593">
        <v>-1746</v>
      </c>
      <c r="H157" s="593">
        <v>-1612</v>
      </c>
      <c r="I157" s="593">
        <v>-1824.7099999999991</v>
      </c>
      <c r="J157" s="593">
        <v>-568.03499999999985</v>
      </c>
      <c r="K157" s="593">
        <v>-2029.1850000000004</v>
      </c>
      <c r="L157" s="593">
        <v>-1901</v>
      </c>
      <c r="M157" s="593">
        <v>-2122.91</v>
      </c>
      <c r="N157" s="592">
        <v>251711.77499999988</v>
      </c>
      <c r="O157" s="592">
        <v>216636.52500000098</v>
      </c>
      <c r="P157" s="592">
        <v>221085</v>
      </c>
      <c r="Q157" s="592">
        <v>228122.99999999779</v>
      </c>
      <c r="R157" s="592">
        <v>0</v>
      </c>
      <c r="S157" s="592">
        <v>0</v>
      </c>
      <c r="T157" s="592">
        <v>0</v>
      </c>
      <c r="U157" s="592">
        <v>0</v>
      </c>
      <c r="V157" s="595">
        <v>1692</v>
      </c>
      <c r="W157" s="595">
        <v>1553</v>
      </c>
      <c r="X157" s="595">
        <v>1395</v>
      </c>
      <c r="Y157" s="595">
        <v>2249</v>
      </c>
      <c r="Z157" s="595">
        <v>1071</v>
      </c>
      <c r="AA157" s="595">
        <v>1025</v>
      </c>
      <c r="AB157" s="595">
        <v>979</v>
      </c>
      <c r="AC157" s="595">
        <v>957</v>
      </c>
      <c r="AD157" s="595">
        <v>1138</v>
      </c>
      <c r="AE157" s="595">
        <v>994</v>
      </c>
      <c r="AF157" s="595">
        <v>1365</v>
      </c>
      <c r="AG157" s="595">
        <v>1592</v>
      </c>
      <c r="AH157" s="595">
        <f t="shared" si="10"/>
        <v>-621</v>
      </c>
      <c r="AI157" s="595">
        <f t="shared" si="11"/>
        <v>-528</v>
      </c>
      <c r="AJ157" s="595">
        <f t="shared" si="12"/>
        <v>-416</v>
      </c>
      <c r="AK157" s="595">
        <f t="shared" si="13"/>
        <v>-1292</v>
      </c>
      <c r="AL157" s="595">
        <f t="shared" si="14"/>
        <v>-554</v>
      </c>
      <c r="AM157" s="595">
        <f t="shared" si="15"/>
        <v>-559</v>
      </c>
      <c r="AN157" s="595">
        <f t="shared" si="16"/>
        <v>-30</v>
      </c>
      <c r="AO157" s="595">
        <f t="shared" si="17"/>
        <v>-657</v>
      </c>
      <c r="AP157" t="s">
        <v>1193</v>
      </c>
      <c r="AQ157" t="s">
        <v>1193</v>
      </c>
      <c r="AR157" t="s">
        <v>1193</v>
      </c>
      <c r="AS157" t="s">
        <v>1193</v>
      </c>
      <c r="AT157" t="s">
        <v>1193</v>
      </c>
      <c r="AU157" t="s">
        <v>1193</v>
      </c>
      <c r="AV157" t="s">
        <v>1193</v>
      </c>
      <c r="AW157" t="s">
        <v>1193</v>
      </c>
      <c r="AX157" t="s">
        <v>1193</v>
      </c>
      <c r="AY157" s="594">
        <v>4628000</v>
      </c>
      <c r="AZ157" s="594">
        <v>4627000</v>
      </c>
      <c r="BA157" s="594">
        <v>4627500</v>
      </c>
      <c r="BB157" s="594">
        <v>4627500</v>
      </c>
      <c r="BC157" s="594">
        <v>4628000</v>
      </c>
      <c r="BD157" s="594">
        <v>4627000</v>
      </c>
      <c r="BE157" s="594">
        <v>4628000</v>
      </c>
      <c r="BF157" t="s">
        <v>3114</v>
      </c>
      <c r="BG157" s="594">
        <v>3631000</v>
      </c>
      <c r="BH157" s="594">
        <v>4271000</v>
      </c>
      <c r="BI157" s="594">
        <v>4636000</v>
      </c>
      <c r="BJ157" s="594">
        <v>5539000</v>
      </c>
      <c r="BK157" s="594">
        <v>3631000</v>
      </c>
      <c r="BL157" s="594">
        <v>4271000</v>
      </c>
      <c r="BM157" s="594">
        <v>4408000</v>
      </c>
      <c r="BN157" t="s">
        <v>3114</v>
      </c>
      <c r="BO157" t="s">
        <v>3115</v>
      </c>
      <c r="BP157">
        <v>1</v>
      </c>
      <c r="BQ157">
        <v>0</v>
      </c>
      <c r="BR157">
        <v>1</v>
      </c>
      <c r="BS157">
        <v>0</v>
      </c>
      <c r="BT157">
        <v>0</v>
      </c>
      <c r="BU157">
        <v>0</v>
      </c>
      <c r="BV157" t="s">
        <v>1612</v>
      </c>
      <c r="BW157">
        <v>0</v>
      </c>
      <c r="BX157">
        <v>1</v>
      </c>
      <c r="BY157">
        <v>0</v>
      </c>
      <c r="BZ157">
        <v>0</v>
      </c>
      <c r="CA157">
        <v>1</v>
      </c>
      <c r="CB157" t="s">
        <v>1612</v>
      </c>
      <c r="CC157">
        <v>0</v>
      </c>
      <c r="CD157">
        <v>1</v>
      </c>
      <c r="CE157">
        <v>0</v>
      </c>
      <c r="CF157">
        <v>0</v>
      </c>
      <c r="CG157">
        <v>1</v>
      </c>
      <c r="CH157" t="s">
        <v>1612</v>
      </c>
      <c r="CI157">
        <v>0</v>
      </c>
      <c r="CJ157">
        <v>1</v>
      </c>
      <c r="CK157">
        <v>0</v>
      </c>
      <c r="CL157">
        <v>0</v>
      </c>
      <c r="CM157">
        <v>1</v>
      </c>
      <c r="CN157" t="s">
        <v>1612</v>
      </c>
      <c r="CO157">
        <v>0</v>
      </c>
      <c r="CP157">
        <v>1</v>
      </c>
      <c r="CQ157">
        <v>0</v>
      </c>
      <c r="CR157">
        <v>0</v>
      </c>
      <c r="CS157">
        <v>1</v>
      </c>
      <c r="CT157" t="s">
        <v>1612</v>
      </c>
      <c r="CU157">
        <v>0</v>
      </c>
      <c r="CV157">
        <v>1</v>
      </c>
      <c r="CW157">
        <v>0</v>
      </c>
      <c r="CX157">
        <v>0</v>
      </c>
      <c r="CY157">
        <v>1</v>
      </c>
      <c r="CZ157" t="s">
        <v>1612</v>
      </c>
      <c r="DA157">
        <v>0</v>
      </c>
      <c r="DB157">
        <v>1</v>
      </c>
      <c r="DC157">
        <v>0</v>
      </c>
      <c r="DD157">
        <v>0</v>
      </c>
      <c r="DE157">
        <v>1</v>
      </c>
      <c r="DF157" t="s">
        <v>1612</v>
      </c>
      <c r="DG157">
        <v>0</v>
      </c>
      <c r="DH157">
        <v>1</v>
      </c>
      <c r="DI157">
        <v>0</v>
      </c>
      <c r="DJ157">
        <v>0</v>
      </c>
      <c r="DK157">
        <v>1</v>
      </c>
      <c r="DL157" t="s">
        <v>1612</v>
      </c>
      <c r="DM157">
        <v>0</v>
      </c>
      <c r="DN157">
        <v>1</v>
      </c>
      <c r="DO157">
        <v>0</v>
      </c>
      <c r="DP157">
        <v>0</v>
      </c>
      <c r="DQ157">
        <v>1</v>
      </c>
      <c r="DR157" t="s">
        <v>1612</v>
      </c>
      <c r="DS157">
        <v>0</v>
      </c>
    </row>
    <row r="158" spans="1:123">
      <c r="A158" t="s">
        <v>44</v>
      </c>
      <c r="B158" t="s">
        <v>116</v>
      </c>
      <c r="C158" t="s">
        <v>115</v>
      </c>
      <c r="D158" t="s">
        <v>122</v>
      </c>
      <c r="E158" s="106" t="s">
        <v>121</v>
      </c>
      <c r="F158" s="593">
        <v>66</v>
      </c>
      <c r="G158" s="593">
        <v>255.26599314903251</v>
      </c>
      <c r="H158" s="593">
        <v>125</v>
      </c>
      <c r="I158" s="593">
        <v>553</v>
      </c>
      <c r="J158" s="593">
        <v>151</v>
      </c>
      <c r="K158" s="593">
        <v>-63.734006850967489</v>
      </c>
      <c r="L158" s="593">
        <v>-190</v>
      </c>
      <c r="M158" s="593">
        <v>229</v>
      </c>
      <c r="N158" s="592">
        <v>0</v>
      </c>
      <c r="O158" s="592">
        <v>348660</v>
      </c>
      <c r="P158" s="592">
        <v>469350</v>
      </c>
      <c r="Q158" s="592">
        <v>482760</v>
      </c>
      <c r="R158" s="592">
        <v>0</v>
      </c>
      <c r="S158" s="592">
        <v>348660</v>
      </c>
      <c r="T158" s="592">
        <v>316276</v>
      </c>
      <c r="U158" s="592">
        <v>635834</v>
      </c>
      <c r="V158" s="595">
        <v>894</v>
      </c>
      <c r="W158" s="595">
        <v>312</v>
      </c>
      <c r="X158" s="595">
        <v>385</v>
      </c>
      <c r="Y158" s="595">
        <v>452</v>
      </c>
      <c r="Z158" s="595">
        <v>591</v>
      </c>
      <c r="AA158" s="595">
        <v>532</v>
      </c>
      <c r="AB158" s="595">
        <v>422.75</v>
      </c>
      <c r="AC158" s="595">
        <v>411.34999999999997</v>
      </c>
      <c r="AD158" s="595">
        <v>591</v>
      </c>
      <c r="AE158" s="595">
        <v>560</v>
      </c>
      <c r="AF158" s="595">
        <v>567</v>
      </c>
      <c r="AG158" s="595">
        <v>720</v>
      </c>
      <c r="AH158" s="595">
        <f t="shared" si="10"/>
        <v>-303</v>
      </c>
      <c r="AI158" s="595">
        <f t="shared" si="11"/>
        <v>220</v>
      </c>
      <c r="AJ158" s="595">
        <f t="shared" si="12"/>
        <v>37.75</v>
      </c>
      <c r="AK158" s="595">
        <f t="shared" si="13"/>
        <v>-40.650000000000034</v>
      </c>
      <c r="AL158" s="595">
        <f t="shared" si="14"/>
        <v>-303</v>
      </c>
      <c r="AM158" s="595">
        <f t="shared" si="15"/>
        <v>248</v>
      </c>
      <c r="AN158" s="595">
        <f t="shared" si="16"/>
        <v>182</v>
      </c>
      <c r="AO158" s="595">
        <f t="shared" si="17"/>
        <v>268</v>
      </c>
      <c r="AP158" t="s">
        <v>1193</v>
      </c>
      <c r="AQ158" t="s">
        <v>1193</v>
      </c>
      <c r="AR158" t="s">
        <v>1193</v>
      </c>
      <c r="AS158" t="s">
        <v>1193</v>
      </c>
      <c r="AT158" t="s">
        <v>1193</v>
      </c>
      <c r="AU158" t="s">
        <v>1193</v>
      </c>
      <c r="AV158" t="s">
        <v>1193</v>
      </c>
      <c r="AW158" t="s">
        <v>1193</v>
      </c>
      <c r="AX158" t="s">
        <v>1193</v>
      </c>
      <c r="AY158" s="594">
        <v>3315518.25</v>
      </c>
      <c r="AZ158" s="594">
        <v>3174518.25</v>
      </c>
      <c r="BA158" s="594">
        <v>3683518.25</v>
      </c>
      <c r="BB158" s="594">
        <v>4091445.25</v>
      </c>
      <c r="BC158" s="594">
        <v>3315518.25</v>
      </c>
      <c r="BD158" s="594">
        <v>3174518.25</v>
      </c>
      <c r="BE158" s="594">
        <v>3683518</v>
      </c>
      <c r="BF158" t="s">
        <v>1744</v>
      </c>
      <c r="BG158" s="594">
        <v>2608768.25</v>
      </c>
      <c r="BH158" s="594">
        <v>2743768.25</v>
      </c>
      <c r="BI158" s="594">
        <v>3999268.25</v>
      </c>
      <c r="BJ158" s="594">
        <v>4913195.25</v>
      </c>
      <c r="BK158" s="594">
        <v>2608768.25</v>
      </c>
      <c r="BL158" s="594">
        <v>2743768.25</v>
      </c>
      <c r="BM158" s="594">
        <v>3999268</v>
      </c>
      <c r="BN158" t="s">
        <v>1744</v>
      </c>
      <c r="BO158" t="s">
        <v>1744</v>
      </c>
      <c r="BP158">
        <v>1</v>
      </c>
      <c r="BQ158">
        <v>0</v>
      </c>
      <c r="BR158">
        <v>1</v>
      </c>
      <c r="BS158">
        <v>0</v>
      </c>
      <c r="BT158">
        <v>0</v>
      </c>
      <c r="BU158">
        <v>0</v>
      </c>
      <c r="BV158" t="s">
        <v>1612</v>
      </c>
      <c r="BW158">
        <v>0</v>
      </c>
      <c r="BX158">
        <v>1</v>
      </c>
      <c r="BY158">
        <v>0</v>
      </c>
      <c r="BZ158">
        <v>0</v>
      </c>
      <c r="CA158">
        <v>1</v>
      </c>
      <c r="CB158" t="s">
        <v>1612</v>
      </c>
      <c r="CC158">
        <v>0</v>
      </c>
      <c r="CD158">
        <v>1</v>
      </c>
      <c r="CE158">
        <v>0</v>
      </c>
      <c r="CF158">
        <v>0</v>
      </c>
      <c r="CG158">
        <v>1</v>
      </c>
      <c r="CH158" t="s">
        <v>1612</v>
      </c>
      <c r="CI158">
        <v>0</v>
      </c>
      <c r="CJ158">
        <v>1</v>
      </c>
      <c r="CK158">
        <v>0</v>
      </c>
      <c r="CL158">
        <v>0</v>
      </c>
      <c r="CM158">
        <v>1</v>
      </c>
      <c r="CN158" t="s">
        <v>1612</v>
      </c>
      <c r="CO158">
        <v>0</v>
      </c>
      <c r="CP158">
        <v>1</v>
      </c>
      <c r="CQ158">
        <v>0</v>
      </c>
      <c r="CR158">
        <v>0</v>
      </c>
      <c r="CS158">
        <v>1</v>
      </c>
      <c r="CT158" t="s">
        <v>1612</v>
      </c>
      <c r="CU158">
        <v>0</v>
      </c>
      <c r="CV158">
        <v>1</v>
      </c>
      <c r="CW158">
        <v>0</v>
      </c>
      <c r="CX158">
        <v>0</v>
      </c>
      <c r="CY158">
        <v>1</v>
      </c>
      <c r="CZ158" t="s">
        <v>1612</v>
      </c>
      <c r="DA158">
        <v>0</v>
      </c>
      <c r="DB158">
        <v>1</v>
      </c>
      <c r="DC158">
        <v>0</v>
      </c>
      <c r="DD158">
        <v>0</v>
      </c>
      <c r="DE158">
        <v>1</v>
      </c>
      <c r="DF158" t="s">
        <v>1612</v>
      </c>
      <c r="DG158">
        <v>0</v>
      </c>
      <c r="DH158">
        <v>1</v>
      </c>
      <c r="DI158">
        <v>0</v>
      </c>
      <c r="DJ158">
        <v>0</v>
      </c>
      <c r="DK158">
        <v>1</v>
      </c>
      <c r="DL158" t="s">
        <v>1612</v>
      </c>
      <c r="DM158">
        <v>0</v>
      </c>
      <c r="DN158">
        <v>1</v>
      </c>
      <c r="DO158">
        <v>0</v>
      </c>
      <c r="DP158">
        <v>0</v>
      </c>
      <c r="DQ158">
        <v>1</v>
      </c>
      <c r="DR158" t="s">
        <v>1612</v>
      </c>
      <c r="DS158">
        <v>0</v>
      </c>
    </row>
    <row r="159" spans="1:123">
      <c r="A159" t="s">
        <v>49</v>
      </c>
      <c r="B159" t="s">
        <v>48</v>
      </c>
      <c r="C159" t="s">
        <v>104</v>
      </c>
      <c r="D159" t="s">
        <v>120</v>
      </c>
      <c r="E159" s="106" t="s">
        <v>119</v>
      </c>
      <c r="F159" s="593">
        <v>1068</v>
      </c>
      <c r="G159" s="593">
        <v>-478</v>
      </c>
      <c r="H159" s="593">
        <v>-716</v>
      </c>
      <c r="I159" s="593">
        <v>-1308</v>
      </c>
      <c r="J159" s="593">
        <v>291</v>
      </c>
      <c r="K159" s="593">
        <v>-125</v>
      </c>
      <c r="L159" s="593">
        <v>-364</v>
      </c>
      <c r="M159" s="593">
        <v>-2287</v>
      </c>
      <c r="N159" s="592">
        <v>1157730</v>
      </c>
      <c r="O159" s="592">
        <v>0</v>
      </c>
      <c r="P159" s="592">
        <v>0</v>
      </c>
      <c r="Q159" s="592">
        <v>408260</v>
      </c>
      <c r="R159" s="592">
        <v>433590</v>
      </c>
      <c r="S159" s="592">
        <v>316410</v>
      </c>
      <c r="T159" s="592">
        <v>750000</v>
      </c>
      <c r="U159" s="592">
        <v>0</v>
      </c>
      <c r="V159" s="595">
        <v>1497</v>
      </c>
      <c r="W159" s="595">
        <v>1656</v>
      </c>
      <c r="X159" s="595">
        <v>3433</v>
      </c>
      <c r="Y159" s="595">
        <v>2576</v>
      </c>
      <c r="Z159" s="595">
        <v>1400.0000000000002</v>
      </c>
      <c r="AA159" s="595">
        <v>1623.6000000000001</v>
      </c>
      <c r="AB159" s="595">
        <v>1837.8000000000002</v>
      </c>
      <c r="AC159" s="595">
        <v>1258.2</v>
      </c>
      <c r="AD159" s="595">
        <v>1384</v>
      </c>
      <c r="AE159" s="595">
        <v>1798</v>
      </c>
      <c r="AF159" s="595">
        <v>2255</v>
      </c>
      <c r="AG159" s="595">
        <v>1885</v>
      </c>
      <c r="AH159" s="595">
        <f t="shared" si="10"/>
        <v>-96.999999999999773</v>
      </c>
      <c r="AI159" s="595">
        <f t="shared" si="11"/>
        <v>-32.399999999999864</v>
      </c>
      <c r="AJ159" s="595">
        <f t="shared" si="12"/>
        <v>-1595.1999999999998</v>
      </c>
      <c r="AK159" s="595">
        <f t="shared" si="13"/>
        <v>-1317.8</v>
      </c>
      <c r="AL159" s="595">
        <f t="shared" si="14"/>
        <v>-113</v>
      </c>
      <c r="AM159" s="595">
        <f t="shared" si="15"/>
        <v>142</v>
      </c>
      <c r="AN159" s="595">
        <f t="shared" si="16"/>
        <v>-1178</v>
      </c>
      <c r="AO159" s="595">
        <f t="shared" si="17"/>
        <v>-691</v>
      </c>
      <c r="AP159" t="s">
        <v>1193</v>
      </c>
      <c r="AQ159" t="s">
        <v>1193</v>
      </c>
      <c r="AR159" t="s">
        <v>1193</v>
      </c>
      <c r="AS159" t="s">
        <v>1193</v>
      </c>
      <c r="AT159" t="s">
        <v>1196</v>
      </c>
      <c r="AU159" t="s">
        <v>1193</v>
      </c>
      <c r="AV159" t="s">
        <v>1196</v>
      </c>
      <c r="AW159" t="s">
        <v>1193</v>
      </c>
      <c r="AX159" t="s">
        <v>1193</v>
      </c>
      <c r="AY159" s="594">
        <v>19016250</v>
      </c>
      <c r="AZ159" s="594">
        <v>19016000</v>
      </c>
      <c r="BA159" s="594">
        <v>19027000</v>
      </c>
      <c r="BB159" s="594">
        <v>19028000</v>
      </c>
      <c r="BC159" s="594">
        <v>19016000</v>
      </c>
      <c r="BD159" s="594">
        <v>19016000</v>
      </c>
      <c r="BE159" s="594">
        <v>19027000</v>
      </c>
      <c r="BF159" t="s">
        <v>3135</v>
      </c>
      <c r="BG159" s="594">
        <v>16291000</v>
      </c>
      <c r="BH159" s="594">
        <v>19538000</v>
      </c>
      <c r="BI159" s="594">
        <v>19696000</v>
      </c>
      <c r="BJ159" s="594">
        <v>21372000</v>
      </c>
      <c r="BK159" s="594">
        <v>16291000</v>
      </c>
      <c r="BL159" s="594">
        <v>19538000</v>
      </c>
      <c r="BM159" s="594">
        <v>19696000</v>
      </c>
      <c r="BN159" t="s">
        <v>3136</v>
      </c>
      <c r="BO159" t="s">
        <v>3137</v>
      </c>
      <c r="BP159">
        <v>1</v>
      </c>
      <c r="BQ159">
        <v>0</v>
      </c>
      <c r="BR159">
        <v>1</v>
      </c>
      <c r="BS159">
        <v>0</v>
      </c>
      <c r="BT159">
        <v>0</v>
      </c>
      <c r="BU159">
        <v>0</v>
      </c>
      <c r="BV159" t="s">
        <v>1612</v>
      </c>
      <c r="BW159">
        <v>0</v>
      </c>
      <c r="BX159">
        <v>1</v>
      </c>
      <c r="BY159">
        <v>0</v>
      </c>
      <c r="BZ159">
        <v>0</v>
      </c>
      <c r="CA159">
        <v>1</v>
      </c>
      <c r="CB159" t="s">
        <v>1612</v>
      </c>
      <c r="CC159">
        <v>0</v>
      </c>
      <c r="CD159">
        <v>1</v>
      </c>
      <c r="CE159">
        <v>0</v>
      </c>
      <c r="CF159">
        <v>0</v>
      </c>
      <c r="CG159">
        <v>1</v>
      </c>
      <c r="CH159" t="s">
        <v>1612</v>
      </c>
      <c r="CI159">
        <v>0</v>
      </c>
      <c r="CJ159">
        <v>1</v>
      </c>
      <c r="CK159">
        <v>0</v>
      </c>
      <c r="CL159">
        <v>0</v>
      </c>
      <c r="CM159">
        <v>1</v>
      </c>
      <c r="CN159" t="s">
        <v>1612</v>
      </c>
      <c r="CO159">
        <v>0</v>
      </c>
      <c r="CP159">
        <v>0</v>
      </c>
      <c r="CQ159">
        <v>0</v>
      </c>
      <c r="CR159">
        <v>1</v>
      </c>
      <c r="CS159">
        <v>1</v>
      </c>
      <c r="CT159">
        <v>42520</v>
      </c>
      <c r="CU159">
        <v>1</v>
      </c>
      <c r="CV159">
        <v>1</v>
      </c>
      <c r="CW159">
        <v>0</v>
      </c>
      <c r="CX159">
        <v>0</v>
      </c>
      <c r="CY159">
        <v>1</v>
      </c>
      <c r="CZ159" t="s">
        <v>1612</v>
      </c>
      <c r="DA159">
        <v>0</v>
      </c>
      <c r="DB159">
        <v>0</v>
      </c>
      <c r="DC159">
        <v>0</v>
      </c>
      <c r="DD159">
        <v>1</v>
      </c>
      <c r="DE159">
        <v>1</v>
      </c>
      <c r="DF159">
        <v>42520</v>
      </c>
      <c r="DG159">
        <v>1</v>
      </c>
      <c r="DH159">
        <v>1</v>
      </c>
      <c r="DI159">
        <v>0</v>
      </c>
      <c r="DJ159">
        <v>0</v>
      </c>
      <c r="DK159">
        <v>1</v>
      </c>
      <c r="DL159" t="s">
        <v>1612</v>
      </c>
      <c r="DM159">
        <v>0</v>
      </c>
      <c r="DN159">
        <v>1</v>
      </c>
      <c r="DO159">
        <v>0</v>
      </c>
      <c r="DP159">
        <v>0</v>
      </c>
      <c r="DQ159">
        <v>1</v>
      </c>
      <c r="DR159" t="s">
        <v>1612</v>
      </c>
      <c r="DS159">
        <v>0</v>
      </c>
    </row>
    <row r="160" spans="1:123">
      <c r="A160" t="s">
        <v>49</v>
      </c>
      <c r="B160" t="s">
        <v>101</v>
      </c>
      <c r="C160" t="s">
        <v>100</v>
      </c>
      <c r="D160" t="s">
        <v>118</v>
      </c>
      <c r="E160" s="106" t="s">
        <v>117</v>
      </c>
      <c r="F160" s="593">
        <v>-463</v>
      </c>
      <c r="G160" s="593">
        <v>-69</v>
      </c>
      <c r="H160" s="593">
        <v>-671</v>
      </c>
      <c r="I160" s="593">
        <v>-1327</v>
      </c>
      <c r="J160" s="593">
        <v>-1387</v>
      </c>
      <c r="K160" s="593">
        <v>-403</v>
      </c>
      <c r="L160" s="593">
        <v>-1175</v>
      </c>
      <c r="M160" s="593">
        <v>-1996</v>
      </c>
      <c r="N160" s="592">
        <v>687456</v>
      </c>
      <c r="O160" s="592">
        <v>248496</v>
      </c>
      <c r="P160" s="592">
        <v>374976</v>
      </c>
      <c r="Q160" s="592">
        <v>497736</v>
      </c>
      <c r="R160" s="592">
        <v>0</v>
      </c>
      <c r="S160" s="592">
        <v>0</v>
      </c>
      <c r="T160" s="592">
        <v>0</v>
      </c>
      <c r="U160" s="592">
        <v>0</v>
      </c>
      <c r="V160" s="595">
        <v>6310</v>
      </c>
      <c r="W160" s="595">
        <v>5279</v>
      </c>
      <c r="X160" s="595">
        <v>5853</v>
      </c>
      <c r="Y160" s="595">
        <v>7821</v>
      </c>
      <c r="Z160" s="595">
        <v>4694</v>
      </c>
      <c r="AA160" s="595">
        <v>4713.5999999999995</v>
      </c>
      <c r="AB160" s="595">
        <v>4751.04</v>
      </c>
      <c r="AC160" s="595">
        <v>5400.75</v>
      </c>
      <c r="AD160" s="595">
        <v>4694</v>
      </c>
      <c r="AE160" s="595">
        <v>5130</v>
      </c>
      <c r="AF160" s="595">
        <v>6283</v>
      </c>
      <c r="AG160" s="595">
        <v>6452</v>
      </c>
      <c r="AH160" s="595">
        <f t="shared" si="10"/>
        <v>-1616</v>
      </c>
      <c r="AI160" s="595">
        <f t="shared" si="11"/>
        <v>-565.40000000000055</v>
      </c>
      <c r="AJ160" s="595">
        <f t="shared" si="12"/>
        <v>-1101.96</v>
      </c>
      <c r="AK160" s="595">
        <f t="shared" si="13"/>
        <v>-2420.25</v>
      </c>
      <c r="AL160" s="595">
        <f t="shared" si="14"/>
        <v>-1616</v>
      </c>
      <c r="AM160" s="595">
        <f t="shared" si="15"/>
        <v>-149</v>
      </c>
      <c r="AN160" s="595">
        <f t="shared" si="16"/>
        <v>430</v>
      </c>
      <c r="AO160" s="595">
        <f t="shared" si="17"/>
        <v>-1369</v>
      </c>
      <c r="AP160" t="s">
        <v>1193</v>
      </c>
      <c r="AQ160" t="s">
        <v>1193</v>
      </c>
      <c r="AR160" t="s">
        <v>1196</v>
      </c>
      <c r="AS160" t="s">
        <v>1196</v>
      </c>
      <c r="AT160" t="s">
        <v>1196</v>
      </c>
      <c r="AU160" t="s">
        <v>1193</v>
      </c>
      <c r="AV160" t="s">
        <v>1193</v>
      </c>
      <c r="AW160" t="s">
        <v>1196</v>
      </c>
      <c r="AX160" t="s">
        <v>1193</v>
      </c>
      <c r="AY160" s="594">
        <v>11170994</v>
      </c>
      <c r="AZ160" s="594">
        <v>12910986</v>
      </c>
      <c r="BA160" s="594">
        <v>11615793</v>
      </c>
      <c r="BB160" s="594">
        <v>12535563</v>
      </c>
      <c r="BC160" s="594">
        <v>11170994</v>
      </c>
      <c r="BD160" s="594">
        <v>12910986</v>
      </c>
      <c r="BE160" s="594">
        <v>11615793</v>
      </c>
      <c r="BF160" t="s">
        <v>1613</v>
      </c>
      <c r="BG160" s="594">
        <v>11170994</v>
      </c>
      <c r="BH160" s="594">
        <v>12910986</v>
      </c>
      <c r="BI160" s="594">
        <v>11615793</v>
      </c>
      <c r="BJ160" s="594">
        <v>12535563</v>
      </c>
      <c r="BK160" s="594">
        <v>11170994</v>
      </c>
      <c r="BL160" s="594">
        <v>12910986</v>
      </c>
      <c r="BM160" s="594">
        <v>11615793</v>
      </c>
      <c r="BN160" t="s">
        <v>3155</v>
      </c>
      <c r="BO160" t="s">
        <v>3156</v>
      </c>
      <c r="BP160">
        <v>1</v>
      </c>
      <c r="BQ160">
        <v>0</v>
      </c>
      <c r="BR160">
        <v>1</v>
      </c>
      <c r="BS160">
        <v>0</v>
      </c>
      <c r="BT160">
        <v>0</v>
      </c>
      <c r="BU160">
        <v>0</v>
      </c>
      <c r="BV160" t="s">
        <v>1612</v>
      </c>
      <c r="BW160">
        <v>0</v>
      </c>
      <c r="BX160">
        <v>1</v>
      </c>
      <c r="BY160">
        <v>0</v>
      </c>
      <c r="BZ160">
        <v>0</v>
      </c>
      <c r="CA160">
        <v>1</v>
      </c>
      <c r="CB160" t="s">
        <v>1612</v>
      </c>
      <c r="CC160">
        <v>0</v>
      </c>
      <c r="CD160">
        <v>0</v>
      </c>
      <c r="CE160">
        <v>0</v>
      </c>
      <c r="CF160">
        <v>1</v>
      </c>
      <c r="CG160">
        <v>1</v>
      </c>
      <c r="CH160">
        <v>42825</v>
      </c>
      <c r="CI160">
        <v>1</v>
      </c>
      <c r="CJ160">
        <v>0</v>
      </c>
      <c r="CK160">
        <v>0</v>
      </c>
      <c r="CL160">
        <v>1</v>
      </c>
      <c r="CM160">
        <v>1</v>
      </c>
      <c r="CN160">
        <v>42825</v>
      </c>
      <c r="CO160">
        <v>1</v>
      </c>
      <c r="CP160">
        <v>0</v>
      </c>
      <c r="CQ160">
        <v>0</v>
      </c>
      <c r="CR160">
        <v>1</v>
      </c>
      <c r="CS160">
        <v>1</v>
      </c>
      <c r="CT160">
        <v>43190</v>
      </c>
      <c r="CU160">
        <v>1</v>
      </c>
      <c r="CV160">
        <v>1</v>
      </c>
      <c r="CW160">
        <v>0</v>
      </c>
      <c r="CX160">
        <v>0</v>
      </c>
      <c r="CY160">
        <v>1</v>
      </c>
      <c r="CZ160" t="s">
        <v>1612</v>
      </c>
      <c r="DA160">
        <v>0</v>
      </c>
      <c r="DB160">
        <v>1</v>
      </c>
      <c r="DC160">
        <v>0</v>
      </c>
      <c r="DD160">
        <v>0</v>
      </c>
      <c r="DE160">
        <v>1</v>
      </c>
      <c r="DF160" t="s">
        <v>1612</v>
      </c>
      <c r="DG160">
        <v>0</v>
      </c>
      <c r="DH160">
        <v>0</v>
      </c>
      <c r="DI160">
        <v>0</v>
      </c>
      <c r="DJ160">
        <v>1</v>
      </c>
      <c r="DK160">
        <v>1</v>
      </c>
      <c r="DL160">
        <v>42825</v>
      </c>
      <c r="DM160">
        <v>1</v>
      </c>
      <c r="DN160">
        <v>1</v>
      </c>
      <c r="DO160">
        <v>0</v>
      </c>
      <c r="DP160">
        <v>0</v>
      </c>
      <c r="DQ160">
        <v>1</v>
      </c>
      <c r="DR160" t="s">
        <v>1612</v>
      </c>
      <c r="DS160">
        <v>0</v>
      </c>
    </row>
    <row r="161" spans="1:123">
      <c r="A161" t="s">
        <v>44</v>
      </c>
      <c r="B161" t="s">
        <v>116</v>
      </c>
      <c r="C161" t="s">
        <v>115</v>
      </c>
      <c r="D161" t="s">
        <v>114</v>
      </c>
      <c r="E161" s="106" t="s">
        <v>113</v>
      </c>
      <c r="F161" s="593">
        <v>-94</v>
      </c>
      <c r="G161" s="593">
        <v>-115</v>
      </c>
      <c r="H161" s="593">
        <v>-103</v>
      </c>
      <c r="I161" s="593">
        <v>-306</v>
      </c>
      <c r="J161" s="593">
        <v>-158</v>
      </c>
      <c r="K161" s="593">
        <v>-178</v>
      </c>
      <c r="L161" s="593">
        <v>-166</v>
      </c>
      <c r="M161" s="593">
        <v>-370</v>
      </c>
      <c r="N161" s="592">
        <v>95360</v>
      </c>
      <c r="O161" s="592">
        <v>93870</v>
      </c>
      <c r="P161" s="592">
        <v>93870</v>
      </c>
      <c r="Q161" s="592">
        <v>95360</v>
      </c>
      <c r="R161" s="592">
        <v>95360</v>
      </c>
      <c r="S161" s="592">
        <v>93870</v>
      </c>
      <c r="T161" s="592">
        <v>93870</v>
      </c>
      <c r="U161" s="592">
        <v>0</v>
      </c>
      <c r="V161" s="595">
        <v>763</v>
      </c>
      <c r="W161" s="595">
        <v>793</v>
      </c>
      <c r="X161" s="595">
        <v>686</v>
      </c>
      <c r="Y161" s="595">
        <v>538</v>
      </c>
      <c r="Z161" s="595">
        <v>760</v>
      </c>
      <c r="AA161" s="595">
        <v>747</v>
      </c>
      <c r="AB161" s="595">
        <v>807.3</v>
      </c>
      <c r="AC161" s="595">
        <v>945</v>
      </c>
      <c r="AD161" s="595">
        <v>759</v>
      </c>
      <c r="AE161" s="595">
        <v>948</v>
      </c>
      <c r="AF161" s="595">
        <v>691</v>
      </c>
      <c r="AG161" s="595">
        <v>712</v>
      </c>
      <c r="AH161" s="595">
        <f t="shared" si="10"/>
        <v>-3</v>
      </c>
      <c r="AI161" s="595">
        <f t="shared" si="11"/>
        <v>-46</v>
      </c>
      <c r="AJ161" s="595">
        <f t="shared" si="12"/>
        <v>121.29999999999995</v>
      </c>
      <c r="AK161" s="595">
        <f t="shared" si="13"/>
        <v>407</v>
      </c>
      <c r="AL161" s="595">
        <f t="shared" si="14"/>
        <v>-4</v>
      </c>
      <c r="AM161" s="595">
        <f t="shared" si="15"/>
        <v>155</v>
      </c>
      <c r="AN161" s="595">
        <f t="shared" si="16"/>
        <v>5</v>
      </c>
      <c r="AO161" s="595">
        <f t="shared" si="17"/>
        <v>174</v>
      </c>
      <c r="AP161" t="s">
        <v>1193</v>
      </c>
      <c r="AQ161" t="s">
        <v>1193</v>
      </c>
      <c r="AR161" t="s">
        <v>1193</v>
      </c>
      <c r="AS161" t="s">
        <v>1193</v>
      </c>
      <c r="AT161" t="s">
        <v>1193</v>
      </c>
      <c r="AU161" t="s">
        <v>1193</v>
      </c>
      <c r="AV161" t="s">
        <v>1196</v>
      </c>
      <c r="AW161" t="s">
        <v>1193</v>
      </c>
      <c r="AX161" t="s">
        <v>1193</v>
      </c>
      <c r="AY161" s="594">
        <v>38977276.25</v>
      </c>
      <c r="AZ161" s="594">
        <v>38971595.583333336</v>
      </c>
      <c r="BA161" s="594">
        <v>38970175.166666664</v>
      </c>
      <c r="BB161" s="594">
        <v>38973015.666666657</v>
      </c>
      <c r="BC161" s="594">
        <v>38977276.25</v>
      </c>
      <c r="BD161" s="594">
        <v>38971595.583333336</v>
      </c>
      <c r="BE161" s="594">
        <v>38970175.166666664</v>
      </c>
      <c r="BF161" t="s">
        <v>3171</v>
      </c>
      <c r="BG161" s="594">
        <v>38977276.25</v>
      </c>
      <c r="BH161" s="594">
        <v>42156706</v>
      </c>
      <c r="BI161" s="594">
        <v>40549910.25</v>
      </c>
      <c r="BJ161" s="594">
        <v>41781681.5</v>
      </c>
      <c r="BK161" s="594">
        <v>39599391.25</v>
      </c>
      <c r="BL161" s="594">
        <v>42156706</v>
      </c>
      <c r="BM161" s="594">
        <v>40549910.25</v>
      </c>
      <c r="BN161" t="s">
        <v>3172</v>
      </c>
      <c r="BO161" t="s">
        <v>3173</v>
      </c>
      <c r="BP161">
        <v>1</v>
      </c>
      <c r="BQ161">
        <v>0</v>
      </c>
      <c r="BR161">
        <v>1</v>
      </c>
      <c r="BS161">
        <v>0</v>
      </c>
      <c r="BT161">
        <v>0</v>
      </c>
      <c r="BU161">
        <v>0</v>
      </c>
      <c r="BV161" t="s">
        <v>1612</v>
      </c>
      <c r="BW161">
        <v>0</v>
      </c>
      <c r="BX161">
        <v>1</v>
      </c>
      <c r="BY161">
        <v>0</v>
      </c>
      <c r="BZ161">
        <v>0</v>
      </c>
      <c r="CA161">
        <v>1</v>
      </c>
      <c r="CB161" t="s">
        <v>1612</v>
      </c>
      <c r="CC161">
        <v>0</v>
      </c>
      <c r="CD161">
        <v>1</v>
      </c>
      <c r="CE161">
        <v>0</v>
      </c>
      <c r="CF161">
        <v>0</v>
      </c>
      <c r="CG161">
        <v>1</v>
      </c>
      <c r="CH161" t="s">
        <v>1612</v>
      </c>
      <c r="CI161">
        <v>0</v>
      </c>
      <c r="CJ161">
        <v>1</v>
      </c>
      <c r="CK161">
        <v>0</v>
      </c>
      <c r="CL161">
        <v>0</v>
      </c>
      <c r="CM161">
        <v>1</v>
      </c>
      <c r="CN161" t="s">
        <v>1612</v>
      </c>
      <c r="CO161">
        <v>0</v>
      </c>
      <c r="CP161">
        <v>1</v>
      </c>
      <c r="CQ161">
        <v>0</v>
      </c>
      <c r="CR161">
        <v>0</v>
      </c>
      <c r="CS161">
        <v>1</v>
      </c>
      <c r="CT161" t="s">
        <v>1612</v>
      </c>
      <c r="CU161">
        <v>0</v>
      </c>
      <c r="CV161">
        <v>1</v>
      </c>
      <c r="CW161">
        <v>0</v>
      </c>
      <c r="CX161">
        <v>0</v>
      </c>
      <c r="CY161">
        <v>1</v>
      </c>
      <c r="CZ161" t="s">
        <v>1612</v>
      </c>
      <c r="DA161">
        <v>0</v>
      </c>
      <c r="DB161">
        <v>0</v>
      </c>
      <c r="DC161">
        <v>0</v>
      </c>
      <c r="DD161">
        <v>1</v>
      </c>
      <c r="DE161">
        <v>1</v>
      </c>
      <c r="DF161">
        <v>42521</v>
      </c>
      <c r="DG161">
        <v>1</v>
      </c>
      <c r="DH161">
        <v>1</v>
      </c>
      <c r="DI161">
        <v>0</v>
      </c>
      <c r="DJ161">
        <v>0</v>
      </c>
      <c r="DK161">
        <v>1</v>
      </c>
      <c r="DL161" t="s">
        <v>1612</v>
      </c>
      <c r="DM161">
        <v>0</v>
      </c>
      <c r="DN161">
        <v>1</v>
      </c>
      <c r="DO161">
        <v>0</v>
      </c>
      <c r="DP161">
        <v>0</v>
      </c>
      <c r="DQ161">
        <v>1</v>
      </c>
      <c r="DR161" t="s">
        <v>1612</v>
      </c>
      <c r="DS161">
        <v>0</v>
      </c>
    </row>
    <row r="162" spans="1:123">
      <c r="A162" t="s">
        <v>56</v>
      </c>
      <c r="B162" t="s">
        <v>55</v>
      </c>
      <c r="C162" t="s">
        <v>76</v>
      </c>
      <c r="D162" t="s">
        <v>112</v>
      </c>
      <c r="E162" s="106" t="s">
        <v>111</v>
      </c>
      <c r="F162" s="593">
        <v>-91.578964472199004</v>
      </c>
      <c r="G162" s="593">
        <v>-1040</v>
      </c>
      <c r="H162" s="593">
        <v>133</v>
      </c>
      <c r="I162" s="593">
        <v>668.29941488796248</v>
      </c>
      <c r="J162" s="593">
        <v>-339.91805827020289</v>
      </c>
      <c r="K162" s="593">
        <v>-1291.330776998373</v>
      </c>
      <c r="L162" s="593">
        <v>-120.90463418269064</v>
      </c>
      <c r="M162" s="593">
        <v>403.40642073908748</v>
      </c>
      <c r="N162" s="592">
        <v>370025.24975902581</v>
      </c>
      <c r="O162" s="592">
        <v>374482.8577275704</v>
      </c>
      <c r="P162" s="592">
        <v>378317.90493219823</v>
      </c>
      <c r="Q162" s="592">
        <v>394690.56128182379</v>
      </c>
      <c r="R162" s="592">
        <v>0</v>
      </c>
      <c r="S162" s="592">
        <v>0</v>
      </c>
      <c r="T162" s="592">
        <v>0</v>
      </c>
      <c r="U162" s="592">
        <v>0</v>
      </c>
      <c r="V162" s="595">
        <v>4956</v>
      </c>
      <c r="W162" s="595">
        <v>5937</v>
      </c>
      <c r="X162" s="595">
        <v>5876</v>
      </c>
      <c r="Y162" s="595">
        <v>6715</v>
      </c>
      <c r="Z162" s="595">
        <v>6599</v>
      </c>
      <c r="AA162" s="595">
        <v>7069</v>
      </c>
      <c r="AB162" s="595">
        <v>6561</v>
      </c>
      <c r="AC162" s="595">
        <v>7193</v>
      </c>
      <c r="AD162" s="595">
        <v>6678</v>
      </c>
      <c r="AE162" s="595">
        <v>6193</v>
      </c>
      <c r="AF162" s="595">
        <v>5774</v>
      </c>
      <c r="AG162" s="595">
        <v>6114</v>
      </c>
      <c r="AH162" s="595">
        <f t="shared" si="10"/>
        <v>1643</v>
      </c>
      <c r="AI162" s="595">
        <f t="shared" si="11"/>
        <v>1132</v>
      </c>
      <c r="AJ162" s="595">
        <f t="shared" si="12"/>
        <v>685</v>
      </c>
      <c r="AK162" s="595">
        <f t="shared" si="13"/>
        <v>478</v>
      </c>
      <c r="AL162" s="595">
        <f t="shared" si="14"/>
        <v>1722</v>
      </c>
      <c r="AM162" s="595">
        <f t="shared" si="15"/>
        <v>256</v>
      </c>
      <c r="AN162" s="595">
        <f t="shared" si="16"/>
        <v>-102</v>
      </c>
      <c r="AO162" s="595">
        <f t="shared" si="17"/>
        <v>-601</v>
      </c>
      <c r="AP162" t="s">
        <v>1193</v>
      </c>
      <c r="AQ162" t="s">
        <v>1193</v>
      </c>
      <c r="AR162" t="s">
        <v>1193</v>
      </c>
      <c r="AS162" t="s">
        <v>1196</v>
      </c>
      <c r="AT162" t="s">
        <v>1193</v>
      </c>
      <c r="AU162" t="s">
        <v>1193</v>
      </c>
      <c r="AV162" t="s">
        <v>1193</v>
      </c>
      <c r="AW162" t="s">
        <v>1196</v>
      </c>
      <c r="AX162" t="s">
        <v>1193</v>
      </c>
      <c r="AY162" s="594">
        <v>0</v>
      </c>
      <c r="AZ162" s="594">
        <v>0</v>
      </c>
      <c r="BA162" s="594">
        <v>0</v>
      </c>
      <c r="BB162" s="594">
        <v>16003250</v>
      </c>
      <c r="BC162" s="594">
        <v>21950250</v>
      </c>
      <c r="BD162" s="594">
        <v>16003250</v>
      </c>
      <c r="BE162" s="594">
        <v>16003250</v>
      </c>
      <c r="BF162" t="s">
        <v>3185</v>
      </c>
      <c r="BG162" s="594">
        <v>0</v>
      </c>
      <c r="BH162" s="594">
        <v>0</v>
      </c>
      <c r="BI162" s="594">
        <v>0</v>
      </c>
      <c r="BJ162" s="594">
        <v>23001000</v>
      </c>
      <c r="BK162" s="594">
        <v>17490064</v>
      </c>
      <c r="BL162" s="594">
        <v>20768936</v>
      </c>
      <c r="BM162" s="594">
        <v>8699000</v>
      </c>
      <c r="BN162" t="s">
        <v>3186</v>
      </c>
      <c r="BO162" t="s">
        <v>3187</v>
      </c>
      <c r="BP162">
        <v>1</v>
      </c>
      <c r="BQ162">
        <v>0</v>
      </c>
      <c r="BR162">
        <v>1</v>
      </c>
      <c r="BS162">
        <v>0</v>
      </c>
      <c r="BT162">
        <v>0</v>
      </c>
      <c r="BU162">
        <v>0</v>
      </c>
      <c r="BV162" t="s">
        <v>1612</v>
      </c>
      <c r="BW162">
        <v>0</v>
      </c>
      <c r="BX162">
        <v>1</v>
      </c>
      <c r="BY162">
        <v>0</v>
      </c>
      <c r="BZ162">
        <v>0</v>
      </c>
      <c r="CA162">
        <v>1</v>
      </c>
      <c r="CB162" t="s">
        <v>1612</v>
      </c>
      <c r="CC162">
        <v>0</v>
      </c>
      <c r="CD162">
        <v>1</v>
      </c>
      <c r="CE162">
        <v>0</v>
      </c>
      <c r="CF162">
        <v>0</v>
      </c>
      <c r="CG162">
        <v>1</v>
      </c>
      <c r="CH162" t="s">
        <v>1612</v>
      </c>
      <c r="CI162">
        <v>0</v>
      </c>
      <c r="CJ162">
        <v>0</v>
      </c>
      <c r="CK162">
        <v>0</v>
      </c>
      <c r="CL162">
        <v>1</v>
      </c>
      <c r="CM162">
        <v>1</v>
      </c>
      <c r="CN162">
        <v>42461</v>
      </c>
      <c r="CO162">
        <v>1</v>
      </c>
      <c r="CP162">
        <v>1</v>
      </c>
      <c r="CQ162">
        <v>0</v>
      </c>
      <c r="CR162">
        <v>0</v>
      </c>
      <c r="CS162">
        <v>1</v>
      </c>
      <c r="CT162" t="s">
        <v>1612</v>
      </c>
      <c r="CU162">
        <v>0</v>
      </c>
      <c r="CV162">
        <v>1</v>
      </c>
      <c r="CW162">
        <v>0</v>
      </c>
      <c r="CX162">
        <v>0</v>
      </c>
      <c r="CY162">
        <v>1</v>
      </c>
      <c r="CZ162" t="s">
        <v>1612</v>
      </c>
      <c r="DA162">
        <v>0</v>
      </c>
      <c r="DB162">
        <v>1</v>
      </c>
      <c r="DC162">
        <v>0</v>
      </c>
      <c r="DD162">
        <v>0</v>
      </c>
      <c r="DE162">
        <v>1</v>
      </c>
      <c r="DF162" t="s">
        <v>1612</v>
      </c>
      <c r="DG162">
        <v>0</v>
      </c>
      <c r="DH162">
        <v>0</v>
      </c>
      <c r="DI162">
        <v>0</v>
      </c>
      <c r="DJ162">
        <v>1</v>
      </c>
      <c r="DK162">
        <v>1</v>
      </c>
      <c r="DL162">
        <v>42461</v>
      </c>
      <c r="DM162">
        <v>1</v>
      </c>
      <c r="DN162">
        <v>1</v>
      </c>
      <c r="DO162">
        <v>0</v>
      </c>
      <c r="DP162">
        <v>0</v>
      </c>
      <c r="DQ162">
        <v>1</v>
      </c>
      <c r="DR162" t="s">
        <v>1612</v>
      </c>
      <c r="DS162">
        <v>0</v>
      </c>
    </row>
    <row r="163" spans="1:123">
      <c r="A163" t="s">
        <v>73</v>
      </c>
      <c r="B163" t="s">
        <v>72</v>
      </c>
      <c r="C163" t="s">
        <v>71</v>
      </c>
      <c r="D163" t="s">
        <v>110</v>
      </c>
      <c r="E163" s="106" t="s">
        <v>109</v>
      </c>
      <c r="F163" s="593">
        <v>12</v>
      </c>
      <c r="G163" s="593">
        <v>135</v>
      </c>
      <c r="H163" s="593">
        <v>380</v>
      </c>
      <c r="I163" s="593">
        <v>141</v>
      </c>
      <c r="J163" s="593">
        <v>-166</v>
      </c>
      <c r="K163" s="593">
        <v>-25</v>
      </c>
      <c r="L163" s="593">
        <v>218</v>
      </c>
      <c r="M163" s="593">
        <v>-33</v>
      </c>
      <c r="N163" s="592">
        <v>265220</v>
      </c>
      <c r="O163" s="592">
        <v>238400</v>
      </c>
      <c r="P163" s="592">
        <v>241380</v>
      </c>
      <c r="Q163" s="592">
        <v>259260</v>
      </c>
      <c r="R163" s="592">
        <v>17880</v>
      </c>
      <c r="S163" s="592">
        <v>0</v>
      </c>
      <c r="T163" s="592">
        <v>0</v>
      </c>
      <c r="U163" s="592">
        <v>0</v>
      </c>
      <c r="V163" s="595">
        <v>1254</v>
      </c>
      <c r="W163" s="595">
        <v>1099</v>
      </c>
      <c r="X163" s="595">
        <v>1110</v>
      </c>
      <c r="Y163" s="595">
        <v>1020</v>
      </c>
      <c r="Z163" s="595">
        <v>930</v>
      </c>
      <c r="AA163" s="595">
        <v>929.99999999999989</v>
      </c>
      <c r="AB163" s="595">
        <v>930</v>
      </c>
      <c r="AC163" s="595">
        <v>930</v>
      </c>
      <c r="AD163" s="595">
        <v>1076</v>
      </c>
      <c r="AE163" s="595">
        <v>1060</v>
      </c>
      <c r="AF163" s="595">
        <v>1159</v>
      </c>
      <c r="AG163" s="595">
        <v>1630</v>
      </c>
      <c r="AH163" s="595">
        <f t="shared" si="10"/>
        <v>-324</v>
      </c>
      <c r="AI163" s="595">
        <f t="shared" si="11"/>
        <v>-169.00000000000011</v>
      </c>
      <c r="AJ163" s="595">
        <f t="shared" si="12"/>
        <v>-180</v>
      </c>
      <c r="AK163" s="595">
        <f t="shared" si="13"/>
        <v>-90</v>
      </c>
      <c r="AL163" s="595">
        <f t="shared" si="14"/>
        <v>-178</v>
      </c>
      <c r="AM163" s="595">
        <f t="shared" si="15"/>
        <v>-39</v>
      </c>
      <c r="AN163" s="595">
        <f t="shared" si="16"/>
        <v>49</v>
      </c>
      <c r="AO163" s="595">
        <f t="shared" si="17"/>
        <v>610</v>
      </c>
      <c r="AP163" t="s">
        <v>1193</v>
      </c>
      <c r="AQ163" t="s">
        <v>1193</v>
      </c>
      <c r="AR163" t="s">
        <v>1193</v>
      </c>
      <c r="AS163" t="s">
        <v>1193</v>
      </c>
      <c r="AT163" t="s">
        <v>1193</v>
      </c>
      <c r="AU163" t="s">
        <v>1193</v>
      </c>
      <c r="AV163" t="s">
        <v>1193</v>
      </c>
      <c r="AW163" t="s">
        <v>1193</v>
      </c>
      <c r="AX163" t="s">
        <v>1193</v>
      </c>
      <c r="AY163" s="594">
        <v>3664250</v>
      </c>
      <c r="AZ163" s="594">
        <v>3664250</v>
      </c>
      <c r="BA163" s="594">
        <v>3664250</v>
      </c>
      <c r="BB163" s="594">
        <v>3664250</v>
      </c>
      <c r="BC163" s="594">
        <v>3664250</v>
      </c>
      <c r="BD163" s="594">
        <v>3664250</v>
      </c>
      <c r="BE163" s="594">
        <v>3664250</v>
      </c>
      <c r="BF163">
        <v>0</v>
      </c>
      <c r="BG163" s="594">
        <v>3664250</v>
      </c>
      <c r="BH163" s="594">
        <v>3664250</v>
      </c>
      <c r="BI163" s="594">
        <v>3664250</v>
      </c>
      <c r="BJ163" s="594">
        <v>3664250</v>
      </c>
      <c r="BK163" s="594">
        <v>3300000</v>
      </c>
      <c r="BL163" s="594">
        <v>3825000</v>
      </c>
      <c r="BM163" s="594">
        <v>3135000</v>
      </c>
      <c r="BN163">
        <v>0</v>
      </c>
      <c r="BO163" t="s">
        <v>3200</v>
      </c>
      <c r="BP163">
        <v>1</v>
      </c>
      <c r="BQ163">
        <v>0</v>
      </c>
      <c r="BR163">
        <v>1</v>
      </c>
      <c r="BS163">
        <v>0</v>
      </c>
      <c r="BT163">
        <v>0</v>
      </c>
      <c r="BU163">
        <v>0</v>
      </c>
      <c r="BV163" t="s">
        <v>1612</v>
      </c>
      <c r="BW163">
        <v>0</v>
      </c>
      <c r="BX163">
        <v>1</v>
      </c>
      <c r="BY163">
        <v>0</v>
      </c>
      <c r="BZ163">
        <v>0</v>
      </c>
      <c r="CA163">
        <v>1</v>
      </c>
      <c r="CB163" t="s">
        <v>1612</v>
      </c>
      <c r="CC163">
        <v>0</v>
      </c>
      <c r="CD163">
        <v>1</v>
      </c>
      <c r="CE163">
        <v>0</v>
      </c>
      <c r="CF163">
        <v>0</v>
      </c>
      <c r="CG163">
        <v>1</v>
      </c>
      <c r="CH163" t="s">
        <v>1612</v>
      </c>
      <c r="CI163">
        <v>0</v>
      </c>
      <c r="CJ163">
        <v>1</v>
      </c>
      <c r="CK163">
        <v>0</v>
      </c>
      <c r="CL163">
        <v>0</v>
      </c>
      <c r="CM163">
        <v>1</v>
      </c>
      <c r="CN163" t="s">
        <v>1612</v>
      </c>
      <c r="CO163">
        <v>0</v>
      </c>
      <c r="CP163">
        <v>1</v>
      </c>
      <c r="CQ163">
        <v>0</v>
      </c>
      <c r="CR163">
        <v>0</v>
      </c>
      <c r="CS163">
        <v>1</v>
      </c>
      <c r="CT163" t="s">
        <v>1612</v>
      </c>
      <c r="CU163">
        <v>0</v>
      </c>
      <c r="CV163">
        <v>1</v>
      </c>
      <c r="CW163">
        <v>0</v>
      </c>
      <c r="CX163">
        <v>0</v>
      </c>
      <c r="CY163">
        <v>1</v>
      </c>
      <c r="CZ163" t="s">
        <v>1612</v>
      </c>
      <c r="DA163">
        <v>0</v>
      </c>
      <c r="DB163">
        <v>1</v>
      </c>
      <c r="DC163">
        <v>0</v>
      </c>
      <c r="DD163">
        <v>0</v>
      </c>
      <c r="DE163">
        <v>1</v>
      </c>
      <c r="DF163" t="s">
        <v>1612</v>
      </c>
      <c r="DG163">
        <v>0</v>
      </c>
      <c r="DH163">
        <v>1</v>
      </c>
      <c r="DI163">
        <v>0</v>
      </c>
      <c r="DJ163">
        <v>0</v>
      </c>
      <c r="DK163">
        <v>1</v>
      </c>
      <c r="DL163" t="s">
        <v>1612</v>
      </c>
      <c r="DM163">
        <v>0</v>
      </c>
      <c r="DN163">
        <v>1</v>
      </c>
      <c r="DO163">
        <v>0</v>
      </c>
      <c r="DP163">
        <v>0</v>
      </c>
      <c r="DQ163">
        <v>1</v>
      </c>
      <c r="DR163" t="s">
        <v>1612</v>
      </c>
      <c r="DS163">
        <v>0</v>
      </c>
    </row>
    <row r="164" spans="1:123">
      <c r="A164" t="s">
        <v>56</v>
      </c>
      <c r="B164" t="s">
        <v>65</v>
      </c>
      <c r="C164" t="s">
        <v>54</v>
      </c>
      <c r="D164" t="s">
        <v>108</v>
      </c>
      <c r="E164" s="106" t="s">
        <v>107</v>
      </c>
      <c r="F164" s="593">
        <v>-229</v>
      </c>
      <c r="G164" s="593">
        <v>-55</v>
      </c>
      <c r="H164" s="593">
        <v>199</v>
      </c>
      <c r="I164" s="593">
        <v>72</v>
      </c>
      <c r="J164" s="593">
        <v>113</v>
      </c>
      <c r="K164" s="593">
        <v>-251</v>
      </c>
      <c r="L164" s="593">
        <v>-18</v>
      </c>
      <c r="M164" s="593">
        <v>-223</v>
      </c>
      <c r="N164" s="592">
        <v>0</v>
      </c>
      <c r="O164" s="592">
        <v>0</v>
      </c>
      <c r="P164" s="592">
        <v>105790</v>
      </c>
      <c r="Q164" s="592">
        <v>439550</v>
      </c>
      <c r="R164" s="592">
        <v>0</v>
      </c>
      <c r="S164" s="592">
        <v>0</v>
      </c>
      <c r="T164" s="592">
        <v>0</v>
      </c>
      <c r="U164" s="592">
        <v>0</v>
      </c>
      <c r="V164" s="595">
        <v>2055</v>
      </c>
      <c r="W164" s="595">
        <v>1824</v>
      </c>
      <c r="X164" s="595">
        <v>2213</v>
      </c>
      <c r="Y164" s="595">
        <v>2139</v>
      </c>
      <c r="Z164" s="595">
        <v>1490</v>
      </c>
      <c r="AA164" s="595">
        <v>1439</v>
      </c>
      <c r="AB164" s="595">
        <v>1481</v>
      </c>
      <c r="AC164" s="595">
        <v>1554</v>
      </c>
      <c r="AD164" s="595">
        <v>1472</v>
      </c>
      <c r="AE164" s="595">
        <v>1316</v>
      </c>
      <c r="AF164" s="595">
        <v>1812</v>
      </c>
      <c r="AG164" s="595">
        <v>2403</v>
      </c>
      <c r="AH164" s="595">
        <f t="shared" si="10"/>
        <v>-565</v>
      </c>
      <c r="AI164" s="595">
        <f t="shared" si="11"/>
        <v>-385</v>
      </c>
      <c r="AJ164" s="595">
        <f t="shared" si="12"/>
        <v>-732</v>
      </c>
      <c r="AK164" s="595">
        <f t="shared" si="13"/>
        <v>-585</v>
      </c>
      <c r="AL164" s="595">
        <f t="shared" si="14"/>
        <v>-583</v>
      </c>
      <c r="AM164" s="595">
        <f t="shared" si="15"/>
        <v>-508</v>
      </c>
      <c r="AN164" s="595">
        <f t="shared" si="16"/>
        <v>-401</v>
      </c>
      <c r="AO164" s="595">
        <f t="shared" si="17"/>
        <v>264</v>
      </c>
      <c r="AP164" t="s">
        <v>1193</v>
      </c>
      <c r="AQ164" t="s">
        <v>1193</v>
      </c>
      <c r="AR164" t="s">
        <v>1193</v>
      </c>
      <c r="AS164" t="s">
        <v>1193</v>
      </c>
      <c r="AT164" t="s">
        <v>1193</v>
      </c>
      <c r="AU164" t="s">
        <v>1193</v>
      </c>
      <c r="AV164" t="s">
        <v>1193</v>
      </c>
      <c r="AW164" t="s">
        <v>1193</v>
      </c>
      <c r="AX164" t="s">
        <v>1193</v>
      </c>
      <c r="AY164" s="594">
        <v>3611000</v>
      </c>
      <c r="AZ164" s="594">
        <v>3611000</v>
      </c>
      <c r="BA164" s="594">
        <v>3611000</v>
      </c>
      <c r="BB164" s="594">
        <v>3611000</v>
      </c>
      <c r="BC164" s="594">
        <v>3611000</v>
      </c>
      <c r="BD164" s="594">
        <v>3611000</v>
      </c>
      <c r="BE164" s="594">
        <v>3611000</v>
      </c>
      <c r="BF164" t="s">
        <v>1613</v>
      </c>
      <c r="BG164" s="594">
        <v>3611000</v>
      </c>
      <c r="BH164" s="594">
        <v>3611000</v>
      </c>
      <c r="BI164" s="594">
        <v>3611000</v>
      </c>
      <c r="BJ164" s="594">
        <v>3611000</v>
      </c>
      <c r="BK164" s="594">
        <v>3611000</v>
      </c>
      <c r="BL164" s="594">
        <v>3611000</v>
      </c>
      <c r="BM164" s="594">
        <v>3611000</v>
      </c>
      <c r="BN164" t="s">
        <v>1613</v>
      </c>
      <c r="BO164" t="s">
        <v>3210</v>
      </c>
      <c r="BP164">
        <v>1</v>
      </c>
      <c r="BQ164">
        <v>0</v>
      </c>
      <c r="BR164">
        <v>1</v>
      </c>
      <c r="BS164">
        <v>0</v>
      </c>
      <c r="BT164">
        <v>0</v>
      </c>
      <c r="BU164">
        <v>0</v>
      </c>
      <c r="BV164" t="s">
        <v>1612</v>
      </c>
      <c r="BW164">
        <v>0</v>
      </c>
      <c r="BX164">
        <v>1</v>
      </c>
      <c r="BY164">
        <v>0</v>
      </c>
      <c r="BZ164">
        <v>0</v>
      </c>
      <c r="CA164">
        <v>1</v>
      </c>
      <c r="CB164" t="s">
        <v>1612</v>
      </c>
      <c r="CC164">
        <v>0</v>
      </c>
      <c r="CD164">
        <v>1</v>
      </c>
      <c r="CE164">
        <v>0</v>
      </c>
      <c r="CF164">
        <v>0</v>
      </c>
      <c r="CG164">
        <v>1</v>
      </c>
      <c r="CH164" t="s">
        <v>1612</v>
      </c>
      <c r="CI164">
        <v>0</v>
      </c>
      <c r="CJ164">
        <v>1</v>
      </c>
      <c r="CK164">
        <v>0</v>
      </c>
      <c r="CL164">
        <v>0</v>
      </c>
      <c r="CM164">
        <v>1</v>
      </c>
      <c r="CN164" t="s">
        <v>1612</v>
      </c>
      <c r="CO164">
        <v>0</v>
      </c>
      <c r="CP164">
        <v>1</v>
      </c>
      <c r="CQ164">
        <v>0</v>
      </c>
      <c r="CR164">
        <v>0</v>
      </c>
      <c r="CS164">
        <v>1</v>
      </c>
      <c r="CT164" t="s">
        <v>1612</v>
      </c>
      <c r="CU164">
        <v>0</v>
      </c>
      <c r="CV164">
        <v>1</v>
      </c>
      <c r="CW164">
        <v>0</v>
      </c>
      <c r="CX164">
        <v>0</v>
      </c>
      <c r="CY164">
        <v>1</v>
      </c>
      <c r="CZ164" t="s">
        <v>1612</v>
      </c>
      <c r="DA164">
        <v>0</v>
      </c>
      <c r="DB164">
        <v>1</v>
      </c>
      <c r="DC164">
        <v>0</v>
      </c>
      <c r="DD164">
        <v>0</v>
      </c>
      <c r="DE164">
        <v>1</v>
      </c>
      <c r="DF164" t="s">
        <v>1612</v>
      </c>
      <c r="DG164">
        <v>0</v>
      </c>
      <c r="DH164">
        <v>1</v>
      </c>
      <c r="DI164">
        <v>0</v>
      </c>
      <c r="DJ164">
        <v>0</v>
      </c>
      <c r="DK164">
        <v>1</v>
      </c>
      <c r="DL164" t="s">
        <v>1612</v>
      </c>
      <c r="DM164">
        <v>0</v>
      </c>
      <c r="DN164">
        <v>1</v>
      </c>
      <c r="DO164">
        <v>0</v>
      </c>
      <c r="DP164">
        <v>0</v>
      </c>
      <c r="DQ164">
        <v>1</v>
      </c>
      <c r="DR164" t="s">
        <v>1612</v>
      </c>
      <c r="DS164">
        <v>0</v>
      </c>
    </row>
    <row r="165" spans="1:123">
      <c r="A165" t="s">
        <v>44</v>
      </c>
      <c r="B165" t="s">
        <v>60</v>
      </c>
      <c r="C165" t="s">
        <v>68</v>
      </c>
      <c r="D165" t="s">
        <v>106</v>
      </c>
      <c r="E165" s="106" t="s">
        <v>105</v>
      </c>
      <c r="F165" s="593">
        <v>516</v>
      </c>
      <c r="G165" s="593">
        <v>-57</v>
      </c>
      <c r="H165" s="593">
        <v>67</v>
      </c>
      <c r="I165" s="593">
        <v>230</v>
      </c>
      <c r="J165" s="593">
        <v>329</v>
      </c>
      <c r="K165" s="593">
        <v>-236</v>
      </c>
      <c r="L165" s="593">
        <v>-110</v>
      </c>
      <c r="M165" s="593">
        <v>52</v>
      </c>
      <c r="N165" s="592">
        <v>278630</v>
      </c>
      <c r="O165" s="592">
        <v>266710</v>
      </c>
      <c r="P165" s="592">
        <v>263730</v>
      </c>
      <c r="Q165" s="592">
        <v>265220</v>
      </c>
      <c r="R165" s="592">
        <v>0</v>
      </c>
      <c r="S165" s="592">
        <v>0</v>
      </c>
      <c r="T165" s="592">
        <v>0</v>
      </c>
      <c r="U165" s="592">
        <v>0</v>
      </c>
      <c r="V165" s="595">
        <v>2861</v>
      </c>
      <c r="W165" s="595">
        <v>3185</v>
      </c>
      <c r="X165" s="595">
        <v>3555</v>
      </c>
      <c r="Y165" s="595">
        <v>3163</v>
      </c>
      <c r="Z165" s="595">
        <v>381</v>
      </c>
      <c r="AA165" s="595">
        <v>603</v>
      </c>
      <c r="AB165" s="595">
        <v>678</v>
      </c>
      <c r="AC165" s="595">
        <v>428</v>
      </c>
      <c r="AD165" s="595">
        <v>381</v>
      </c>
      <c r="AE165" s="595">
        <v>472</v>
      </c>
      <c r="AF165" s="595">
        <v>577</v>
      </c>
      <c r="AG165" s="595">
        <v>867</v>
      </c>
      <c r="AH165" s="595">
        <f t="shared" si="10"/>
        <v>-2480</v>
      </c>
      <c r="AI165" s="595">
        <f t="shared" si="11"/>
        <v>-2582</v>
      </c>
      <c r="AJ165" s="595">
        <f t="shared" si="12"/>
        <v>-2877</v>
      </c>
      <c r="AK165" s="595">
        <f t="shared" si="13"/>
        <v>-2735</v>
      </c>
      <c r="AL165" s="595">
        <f t="shared" si="14"/>
        <v>-2480</v>
      </c>
      <c r="AM165" s="595">
        <f t="shared" si="15"/>
        <v>-2713</v>
      </c>
      <c r="AN165" s="595">
        <f t="shared" si="16"/>
        <v>-2978</v>
      </c>
      <c r="AO165" s="595">
        <f t="shared" si="17"/>
        <v>-2296</v>
      </c>
      <c r="AP165" t="s">
        <v>1193</v>
      </c>
      <c r="AQ165" t="s">
        <v>1193</v>
      </c>
      <c r="AR165" t="s">
        <v>1193</v>
      </c>
      <c r="AS165" t="s">
        <v>1193</v>
      </c>
      <c r="AT165" t="s">
        <v>1196</v>
      </c>
      <c r="AU165" t="s">
        <v>1193</v>
      </c>
      <c r="AV165" t="s">
        <v>1193</v>
      </c>
      <c r="AW165" t="s">
        <v>1196</v>
      </c>
      <c r="AX165" t="s">
        <v>1193</v>
      </c>
      <c r="AY165" s="594">
        <v>3439000</v>
      </c>
      <c r="AZ165" s="594">
        <v>4205000</v>
      </c>
      <c r="BA165" s="594">
        <v>4545000</v>
      </c>
      <c r="BB165" s="594">
        <v>4752000</v>
      </c>
      <c r="BC165" s="594">
        <v>3439000</v>
      </c>
      <c r="BD165" s="594">
        <v>4205000</v>
      </c>
      <c r="BE165" s="594">
        <v>4545000</v>
      </c>
      <c r="BF165" t="s">
        <v>1744</v>
      </c>
      <c r="BG165" s="594">
        <v>3672899</v>
      </c>
      <c r="BH165" s="594">
        <v>4127368</v>
      </c>
      <c r="BI165" s="594">
        <v>4467368</v>
      </c>
      <c r="BJ165" s="594">
        <v>4673365</v>
      </c>
      <c r="BK165" s="594">
        <v>3672899</v>
      </c>
      <c r="BL165" s="594">
        <v>3877521</v>
      </c>
      <c r="BM165" s="594">
        <v>4304362</v>
      </c>
      <c r="BN165" t="s">
        <v>1744</v>
      </c>
      <c r="BO165" t="s">
        <v>3225</v>
      </c>
      <c r="BP165">
        <v>1</v>
      </c>
      <c r="BQ165">
        <v>0</v>
      </c>
      <c r="BR165">
        <v>1</v>
      </c>
      <c r="BS165">
        <v>0</v>
      </c>
      <c r="BT165">
        <v>0</v>
      </c>
      <c r="BU165">
        <v>0</v>
      </c>
      <c r="BV165" t="s">
        <v>1612</v>
      </c>
      <c r="BW165">
        <v>0</v>
      </c>
      <c r="BX165">
        <v>1</v>
      </c>
      <c r="BY165">
        <v>0</v>
      </c>
      <c r="BZ165">
        <v>0</v>
      </c>
      <c r="CA165">
        <v>1</v>
      </c>
      <c r="CB165" t="s">
        <v>1612</v>
      </c>
      <c r="CC165">
        <v>0</v>
      </c>
      <c r="CD165">
        <v>1</v>
      </c>
      <c r="CE165">
        <v>0</v>
      </c>
      <c r="CF165">
        <v>0</v>
      </c>
      <c r="CG165">
        <v>1</v>
      </c>
      <c r="CH165" t="s">
        <v>1612</v>
      </c>
      <c r="CI165">
        <v>0</v>
      </c>
      <c r="CJ165">
        <v>1</v>
      </c>
      <c r="CK165">
        <v>0</v>
      </c>
      <c r="CL165">
        <v>0</v>
      </c>
      <c r="CM165">
        <v>1</v>
      </c>
      <c r="CN165" t="s">
        <v>1612</v>
      </c>
      <c r="CO165">
        <v>0</v>
      </c>
      <c r="CP165">
        <v>0</v>
      </c>
      <c r="CQ165">
        <v>0</v>
      </c>
      <c r="CR165">
        <v>1</v>
      </c>
      <c r="CS165">
        <v>1</v>
      </c>
      <c r="CT165">
        <v>42475</v>
      </c>
      <c r="CU165">
        <v>1</v>
      </c>
      <c r="CV165">
        <v>1</v>
      </c>
      <c r="CW165">
        <v>0</v>
      </c>
      <c r="CX165">
        <v>0</v>
      </c>
      <c r="CY165">
        <v>1</v>
      </c>
      <c r="CZ165" t="s">
        <v>1612</v>
      </c>
      <c r="DA165">
        <v>0</v>
      </c>
      <c r="DB165">
        <v>1</v>
      </c>
      <c r="DC165">
        <v>0</v>
      </c>
      <c r="DD165">
        <v>0</v>
      </c>
      <c r="DE165">
        <v>1</v>
      </c>
      <c r="DF165" t="s">
        <v>1612</v>
      </c>
      <c r="DG165">
        <v>0</v>
      </c>
      <c r="DH165">
        <v>0</v>
      </c>
      <c r="DI165">
        <v>0</v>
      </c>
      <c r="DJ165">
        <v>1</v>
      </c>
      <c r="DK165">
        <v>1</v>
      </c>
      <c r="DL165">
        <v>42461</v>
      </c>
      <c r="DM165">
        <v>1</v>
      </c>
      <c r="DN165">
        <v>1</v>
      </c>
      <c r="DO165">
        <v>0</v>
      </c>
      <c r="DP165">
        <v>0</v>
      </c>
      <c r="DQ165">
        <v>1</v>
      </c>
      <c r="DR165" t="s">
        <v>1612</v>
      </c>
      <c r="DS165">
        <v>0</v>
      </c>
    </row>
    <row r="166" spans="1:123">
      <c r="A166" t="s">
        <v>49</v>
      </c>
      <c r="B166" t="s">
        <v>48</v>
      </c>
      <c r="C166" t="s">
        <v>104</v>
      </c>
      <c r="D166" t="s">
        <v>103</v>
      </c>
      <c r="E166" s="106" t="s">
        <v>102</v>
      </c>
      <c r="F166" s="593">
        <v>227</v>
      </c>
      <c r="G166" s="593">
        <v>116</v>
      </c>
      <c r="H166" s="593">
        <v>-67</v>
      </c>
      <c r="I166" s="593">
        <v>-209</v>
      </c>
      <c r="J166" s="593">
        <v>72</v>
      </c>
      <c r="K166" s="593">
        <v>-33</v>
      </c>
      <c r="L166" s="593">
        <v>-210</v>
      </c>
      <c r="M166" s="593">
        <v>-362</v>
      </c>
      <c r="N166" s="592">
        <v>112375.00000000001</v>
      </c>
      <c r="O166" s="592">
        <v>108025.00000000001</v>
      </c>
      <c r="P166" s="592">
        <v>103674.99999999997</v>
      </c>
      <c r="Q166" s="592">
        <v>110925</v>
      </c>
      <c r="R166" s="592">
        <v>0</v>
      </c>
      <c r="S166" s="592">
        <v>0</v>
      </c>
      <c r="T166" s="592">
        <v>0</v>
      </c>
      <c r="U166" s="592">
        <v>0</v>
      </c>
      <c r="V166" s="595">
        <v>681</v>
      </c>
      <c r="W166" s="595">
        <v>573</v>
      </c>
      <c r="X166" s="595">
        <v>828</v>
      </c>
      <c r="Y166" s="595">
        <v>1160</v>
      </c>
      <c r="Z166" s="595">
        <v>833</v>
      </c>
      <c r="AA166" s="595">
        <v>647</v>
      </c>
      <c r="AB166" s="595">
        <v>647</v>
      </c>
      <c r="AC166" s="595">
        <v>650</v>
      </c>
      <c r="AD166" s="595">
        <v>829</v>
      </c>
      <c r="AE166" s="595">
        <v>954</v>
      </c>
      <c r="AF166" s="595">
        <v>1714</v>
      </c>
      <c r="AG166" s="595">
        <v>1236</v>
      </c>
      <c r="AH166" s="595">
        <f t="shared" si="10"/>
        <v>152</v>
      </c>
      <c r="AI166" s="595">
        <f t="shared" si="11"/>
        <v>74</v>
      </c>
      <c r="AJ166" s="595">
        <f t="shared" si="12"/>
        <v>-181</v>
      </c>
      <c r="AK166" s="595">
        <f t="shared" si="13"/>
        <v>-510</v>
      </c>
      <c r="AL166" s="595">
        <f t="shared" si="14"/>
        <v>148</v>
      </c>
      <c r="AM166" s="595">
        <f t="shared" si="15"/>
        <v>381</v>
      </c>
      <c r="AN166" s="595">
        <f t="shared" si="16"/>
        <v>886</v>
      </c>
      <c r="AO166" s="595">
        <f t="shared" si="17"/>
        <v>76</v>
      </c>
      <c r="AP166" t="s">
        <v>1193</v>
      </c>
      <c r="AQ166" t="s">
        <v>1193</v>
      </c>
      <c r="AR166" t="s">
        <v>1193</v>
      </c>
      <c r="AS166" t="s">
        <v>1196</v>
      </c>
      <c r="AT166" t="s">
        <v>1193</v>
      </c>
      <c r="AU166" t="s">
        <v>1193</v>
      </c>
      <c r="AV166" t="s">
        <v>1193</v>
      </c>
      <c r="AW166" t="s">
        <v>1193</v>
      </c>
      <c r="AX166" t="s">
        <v>1193</v>
      </c>
      <c r="AY166" s="594">
        <v>3132272.5</v>
      </c>
      <c r="AZ166" s="594">
        <v>3132272.5</v>
      </c>
      <c r="BA166" s="594">
        <v>3132272.5</v>
      </c>
      <c r="BB166" s="594">
        <v>3132272.5</v>
      </c>
      <c r="BC166" s="594">
        <v>3132272.5</v>
      </c>
      <c r="BD166" s="594">
        <v>3132272.5</v>
      </c>
      <c r="BE166" s="594">
        <v>3132273</v>
      </c>
      <c r="BF166" t="s">
        <v>3240</v>
      </c>
      <c r="BG166" s="594">
        <v>3132272.5</v>
      </c>
      <c r="BH166" s="594">
        <v>3132272.5</v>
      </c>
      <c r="BI166" s="594">
        <v>3132272.5</v>
      </c>
      <c r="BJ166" s="594">
        <v>3132272.5</v>
      </c>
      <c r="BK166" s="594">
        <v>3132272.5</v>
      </c>
      <c r="BL166" s="594">
        <v>3132272.5</v>
      </c>
      <c r="BM166" s="594">
        <v>31322723</v>
      </c>
      <c r="BN166" t="s">
        <v>3240</v>
      </c>
      <c r="BO166" t="s">
        <v>3241</v>
      </c>
      <c r="BP166">
        <v>1</v>
      </c>
      <c r="BQ166">
        <v>0</v>
      </c>
      <c r="BR166">
        <v>1</v>
      </c>
      <c r="BS166">
        <v>0</v>
      </c>
      <c r="BT166">
        <v>0</v>
      </c>
      <c r="BU166">
        <v>0</v>
      </c>
      <c r="BV166" t="s">
        <v>1612</v>
      </c>
      <c r="BW166">
        <v>0</v>
      </c>
      <c r="BX166">
        <v>1</v>
      </c>
      <c r="BY166">
        <v>0</v>
      </c>
      <c r="BZ166">
        <v>0</v>
      </c>
      <c r="CA166">
        <v>1</v>
      </c>
      <c r="CB166" t="s">
        <v>1612</v>
      </c>
      <c r="CC166">
        <v>0</v>
      </c>
      <c r="CD166">
        <v>1</v>
      </c>
      <c r="CE166">
        <v>0</v>
      </c>
      <c r="CF166">
        <v>0</v>
      </c>
      <c r="CG166">
        <v>1</v>
      </c>
      <c r="CH166" t="s">
        <v>1612</v>
      </c>
      <c r="CI166">
        <v>0</v>
      </c>
      <c r="CJ166">
        <v>0</v>
      </c>
      <c r="CK166">
        <v>0</v>
      </c>
      <c r="CL166">
        <v>1</v>
      </c>
      <c r="CM166">
        <v>1</v>
      </c>
      <c r="CN166">
        <v>42551</v>
      </c>
      <c r="CO166">
        <v>1</v>
      </c>
      <c r="CP166">
        <v>1</v>
      </c>
      <c r="CQ166">
        <v>0</v>
      </c>
      <c r="CR166">
        <v>0</v>
      </c>
      <c r="CS166">
        <v>1</v>
      </c>
      <c r="CT166" t="s">
        <v>1612</v>
      </c>
      <c r="CU166">
        <v>0</v>
      </c>
      <c r="CV166">
        <v>1</v>
      </c>
      <c r="CW166">
        <v>0</v>
      </c>
      <c r="CX166">
        <v>0</v>
      </c>
      <c r="CY166">
        <v>1</v>
      </c>
      <c r="CZ166" t="s">
        <v>1612</v>
      </c>
      <c r="DA166">
        <v>0</v>
      </c>
      <c r="DB166">
        <v>1</v>
      </c>
      <c r="DC166">
        <v>0</v>
      </c>
      <c r="DD166">
        <v>0</v>
      </c>
      <c r="DE166">
        <v>1</v>
      </c>
      <c r="DF166" t="s">
        <v>1612</v>
      </c>
      <c r="DG166">
        <v>0</v>
      </c>
      <c r="DH166">
        <v>1</v>
      </c>
      <c r="DI166">
        <v>0</v>
      </c>
      <c r="DJ166">
        <v>0</v>
      </c>
      <c r="DK166">
        <v>1</v>
      </c>
      <c r="DL166" t="s">
        <v>1612</v>
      </c>
      <c r="DM166">
        <v>0</v>
      </c>
      <c r="DN166">
        <v>1</v>
      </c>
      <c r="DO166">
        <v>0</v>
      </c>
      <c r="DP166">
        <v>0</v>
      </c>
      <c r="DQ166">
        <v>1</v>
      </c>
      <c r="DR166" t="s">
        <v>1612</v>
      </c>
      <c r="DS166">
        <v>0</v>
      </c>
    </row>
    <row r="167" spans="1:123">
      <c r="A167" t="s">
        <v>49</v>
      </c>
      <c r="B167" t="s">
        <v>101</v>
      </c>
      <c r="C167" t="s">
        <v>100</v>
      </c>
      <c r="D167" t="s">
        <v>99</v>
      </c>
      <c r="E167" s="106" t="s">
        <v>98</v>
      </c>
      <c r="F167" s="593">
        <v>-43</v>
      </c>
      <c r="G167" s="593">
        <v>287</v>
      </c>
      <c r="H167" s="593">
        <v>74</v>
      </c>
      <c r="I167" s="593">
        <v>318</v>
      </c>
      <c r="J167" s="593">
        <v>-207.92000000000007</v>
      </c>
      <c r="K167" s="593">
        <v>115.5</v>
      </c>
      <c r="L167" s="593">
        <v>-100.6850000000004</v>
      </c>
      <c r="M167" s="593">
        <v>142.82499999999982</v>
      </c>
      <c r="N167" s="592">
        <v>245730.8000000001</v>
      </c>
      <c r="O167" s="592">
        <v>255535.00000000006</v>
      </c>
      <c r="P167" s="592">
        <v>260280.64999999932</v>
      </c>
      <c r="Q167" s="592">
        <v>261010.74999999884</v>
      </c>
      <c r="R167" s="592">
        <v>135590</v>
      </c>
      <c r="S167" s="592">
        <v>336740</v>
      </c>
      <c r="T167" s="592">
        <v>1683</v>
      </c>
      <c r="U167" s="592">
        <v>474294</v>
      </c>
      <c r="V167" s="595">
        <v>651</v>
      </c>
      <c r="W167" s="595">
        <v>379</v>
      </c>
      <c r="X167" s="595">
        <v>389</v>
      </c>
      <c r="Y167" s="595">
        <v>638</v>
      </c>
      <c r="Z167" s="595">
        <v>726.51841986680722</v>
      </c>
      <c r="AA167" s="595">
        <v>709.67955136123351</v>
      </c>
      <c r="AB167" s="595">
        <v>749.56067888729683</v>
      </c>
      <c r="AC167" s="595">
        <v>908.06259597806218</v>
      </c>
      <c r="AD167" s="595">
        <v>719</v>
      </c>
      <c r="AE167" s="595">
        <v>718</v>
      </c>
      <c r="AF167" s="595">
        <v>711</v>
      </c>
      <c r="AG167" s="595">
        <v>981</v>
      </c>
      <c r="AH167" s="595">
        <f t="shared" ref="AH167:AH187" si="18">Z167-V167</f>
        <v>75.518419866807221</v>
      </c>
      <c r="AI167" s="595">
        <f t="shared" ref="AI167:AI187" si="19">AA167-W167</f>
        <v>330.67955136123351</v>
      </c>
      <c r="AJ167" s="595">
        <f t="shared" ref="AJ167:AJ187" si="20">AB167-X167</f>
        <v>360.56067888729683</v>
      </c>
      <c r="AK167" s="595">
        <f t="shared" ref="AK167:AK187" si="21">AC167-Y167</f>
        <v>270.06259597806218</v>
      </c>
      <c r="AL167" s="595">
        <f t="shared" ref="AL167:AL187" si="22">AD167-V167</f>
        <v>68</v>
      </c>
      <c r="AM167" s="595">
        <f t="shared" ref="AM167:AM187" si="23">AE167-W167</f>
        <v>339</v>
      </c>
      <c r="AN167" s="595">
        <f t="shared" ref="AN167:AN187" si="24">AF167-X167</f>
        <v>322</v>
      </c>
      <c r="AO167" s="595">
        <f t="shared" ref="AO167:AO187" si="25">AG167-Y167</f>
        <v>343</v>
      </c>
      <c r="AP167" t="s">
        <v>1193</v>
      </c>
      <c r="AQ167" t="s">
        <v>1193</v>
      </c>
      <c r="AR167" t="s">
        <v>1193</v>
      </c>
      <c r="AS167" t="s">
        <v>1193</v>
      </c>
      <c r="AT167" t="s">
        <v>1196</v>
      </c>
      <c r="AU167" t="s">
        <v>1193</v>
      </c>
      <c r="AV167" t="s">
        <v>1193</v>
      </c>
      <c r="AW167" t="s">
        <v>1196</v>
      </c>
      <c r="AX167" t="s">
        <v>1193</v>
      </c>
      <c r="AY167" s="594">
        <v>4504750</v>
      </c>
      <c r="AZ167" s="594">
        <v>4504750</v>
      </c>
      <c r="BA167" s="594">
        <v>2677638</v>
      </c>
      <c r="BB167" s="594">
        <v>6232788</v>
      </c>
      <c r="BC167" s="594">
        <v>3397017</v>
      </c>
      <c r="BD167" s="594">
        <v>5532500</v>
      </c>
      <c r="BE167" s="594">
        <v>2677638</v>
      </c>
      <c r="BF167" t="s">
        <v>3254</v>
      </c>
      <c r="BG167" s="594">
        <v>4504750</v>
      </c>
      <c r="BH167" s="594">
        <v>4504750</v>
      </c>
      <c r="BI167" s="594">
        <v>2677638</v>
      </c>
      <c r="BJ167" s="594">
        <v>6232788</v>
      </c>
      <c r="BK167" s="594">
        <v>4504750</v>
      </c>
      <c r="BL167" s="594">
        <v>5532500</v>
      </c>
      <c r="BM167" s="594">
        <v>2677638</v>
      </c>
      <c r="BN167" t="s">
        <v>3254</v>
      </c>
      <c r="BO167" t="s">
        <v>3255</v>
      </c>
      <c r="BP167">
        <v>1</v>
      </c>
      <c r="BQ167">
        <v>0</v>
      </c>
      <c r="BR167">
        <v>1</v>
      </c>
      <c r="BS167">
        <v>0</v>
      </c>
      <c r="BT167">
        <v>0</v>
      </c>
      <c r="BU167">
        <v>0</v>
      </c>
      <c r="BV167" t="s">
        <v>1612</v>
      </c>
      <c r="BW167">
        <v>0</v>
      </c>
      <c r="BX167">
        <v>1</v>
      </c>
      <c r="BY167">
        <v>0</v>
      </c>
      <c r="BZ167">
        <v>0</v>
      </c>
      <c r="CA167">
        <v>1</v>
      </c>
      <c r="CB167" t="s">
        <v>1612</v>
      </c>
      <c r="CC167">
        <v>0</v>
      </c>
      <c r="CD167">
        <v>1</v>
      </c>
      <c r="CE167">
        <v>0</v>
      </c>
      <c r="CF167">
        <v>0</v>
      </c>
      <c r="CG167">
        <v>1</v>
      </c>
      <c r="CH167" t="s">
        <v>1612</v>
      </c>
      <c r="CI167">
        <v>0</v>
      </c>
      <c r="CJ167">
        <v>1</v>
      </c>
      <c r="CK167">
        <v>0</v>
      </c>
      <c r="CL167">
        <v>0</v>
      </c>
      <c r="CM167">
        <v>1</v>
      </c>
      <c r="CN167" t="s">
        <v>1612</v>
      </c>
      <c r="CO167">
        <v>0</v>
      </c>
      <c r="CP167">
        <v>0</v>
      </c>
      <c r="CQ167">
        <v>0</v>
      </c>
      <c r="CR167">
        <v>1</v>
      </c>
      <c r="CS167">
        <v>1</v>
      </c>
      <c r="CT167">
        <v>42461</v>
      </c>
      <c r="CU167">
        <v>1</v>
      </c>
      <c r="CV167">
        <v>1</v>
      </c>
      <c r="CW167">
        <v>0</v>
      </c>
      <c r="CX167">
        <v>0</v>
      </c>
      <c r="CY167">
        <v>1</v>
      </c>
      <c r="CZ167" t="s">
        <v>1612</v>
      </c>
      <c r="DA167">
        <v>0</v>
      </c>
      <c r="DB167">
        <v>1</v>
      </c>
      <c r="DC167">
        <v>0</v>
      </c>
      <c r="DD167">
        <v>0</v>
      </c>
      <c r="DE167">
        <v>1</v>
      </c>
      <c r="DF167" t="s">
        <v>1612</v>
      </c>
      <c r="DG167">
        <v>0</v>
      </c>
      <c r="DH167">
        <v>0</v>
      </c>
      <c r="DI167">
        <v>0</v>
      </c>
      <c r="DJ167">
        <v>1</v>
      </c>
      <c r="DK167">
        <v>1</v>
      </c>
      <c r="DL167">
        <v>42826</v>
      </c>
      <c r="DM167">
        <v>1</v>
      </c>
      <c r="DN167">
        <v>1</v>
      </c>
      <c r="DO167">
        <v>0</v>
      </c>
      <c r="DP167">
        <v>0</v>
      </c>
      <c r="DQ167">
        <v>1</v>
      </c>
      <c r="DR167" t="s">
        <v>1612</v>
      </c>
      <c r="DS167">
        <v>0</v>
      </c>
    </row>
    <row r="168" spans="1:123">
      <c r="A168" t="s">
        <v>56</v>
      </c>
      <c r="B168" t="s">
        <v>65</v>
      </c>
      <c r="C168" t="s">
        <v>97</v>
      </c>
      <c r="D168" t="s">
        <v>96</v>
      </c>
      <c r="E168" s="106" t="s">
        <v>95</v>
      </c>
      <c r="F168" s="593">
        <v>64</v>
      </c>
      <c r="G168" s="593">
        <v>602</v>
      </c>
      <c r="H168" s="593">
        <v>71</v>
      </c>
      <c r="I168" s="593">
        <v>-49</v>
      </c>
      <c r="J168" s="593">
        <v>64</v>
      </c>
      <c r="K168" s="593">
        <v>602</v>
      </c>
      <c r="L168" s="593">
        <v>71</v>
      </c>
      <c r="M168" s="593">
        <v>-49</v>
      </c>
      <c r="N168" s="592">
        <v>0</v>
      </c>
      <c r="O168" s="592">
        <v>0</v>
      </c>
      <c r="P168" s="592">
        <v>0</v>
      </c>
      <c r="Q168" s="592">
        <v>0</v>
      </c>
      <c r="R168" s="592">
        <v>0</v>
      </c>
      <c r="S168" s="592">
        <v>0</v>
      </c>
      <c r="T168" s="592">
        <v>0</v>
      </c>
      <c r="U168" s="592">
        <v>0</v>
      </c>
      <c r="V168" s="595">
        <v>645</v>
      </c>
      <c r="W168" s="595">
        <v>565</v>
      </c>
      <c r="X168" s="595">
        <v>497</v>
      </c>
      <c r="Y168" s="595">
        <v>767</v>
      </c>
      <c r="Z168" s="595">
        <v>376</v>
      </c>
      <c r="AA168" s="595">
        <v>255</v>
      </c>
      <c r="AB168" s="595">
        <v>385</v>
      </c>
      <c r="AC168" s="595">
        <v>258</v>
      </c>
      <c r="AD168" s="595">
        <v>376</v>
      </c>
      <c r="AE168" s="595">
        <v>558</v>
      </c>
      <c r="AF168" s="595">
        <v>653</v>
      </c>
      <c r="AG168" s="595">
        <v>584</v>
      </c>
      <c r="AH168" s="595">
        <f t="shared" si="18"/>
        <v>-269</v>
      </c>
      <c r="AI168" s="595">
        <f t="shared" si="19"/>
        <v>-310</v>
      </c>
      <c r="AJ168" s="595">
        <f t="shared" si="20"/>
        <v>-112</v>
      </c>
      <c r="AK168" s="595">
        <f t="shared" si="21"/>
        <v>-509</v>
      </c>
      <c r="AL168" s="595">
        <f t="shared" si="22"/>
        <v>-269</v>
      </c>
      <c r="AM168" s="595">
        <f t="shared" si="23"/>
        <v>-7</v>
      </c>
      <c r="AN168" s="595">
        <f t="shared" si="24"/>
        <v>156</v>
      </c>
      <c r="AO168" s="595">
        <f t="shared" si="25"/>
        <v>-183</v>
      </c>
      <c r="AP168" t="s">
        <v>1193</v>
      </c>
      <c r="AQ168" t="s">
        <v>1193</v>
      </c>
      <c r="AR168" t="s">
        <v>1193</v>
      </c>
      <c r="AS168" t="s">
        <v>1196</v>
      </c>
      <c r="AT168" t="s">
        <v>1193</v>
      </c>
      <c r="AU168" t="s">
        <v>1193</v>
      </c>
      <c r="AV168" t="s">
        <v>1193</v>
      </c>
      <c r="AW168" t="s">
        <v>1193</v>
      </c>
      <c r="AX168" t="s">
        <v>1193</v>
      </c>
      <c r="AY168" s="594">
        <v>3003500</v>
      </c>
      <c r="AZ168" s="594">
        <v>3003500</v>
      </c>
      <c r="BA168" s="594">
        <v>3003500</v>
      </c>
      <c r="BB168" s="594">
        <v>3003500</v>
      </c>
      <c r="BC168" s="594">
        <v>3003500</v>
      </c>
      <c r="BD168" s="594">
        <v>3003500</v>
      </c>
      <c r="BE168" s="594">
        <v>3003500</v>
      </c>
      <c r="BF168" t="s">
        <v>1613</v>
      </c>
      <c r="BG168" s="594">
        <v>3003500</v>
      </c>
      <c r="BH168" s="594">
        <v>3003500</v>
      </c>
      <c r="BI168" s="594">
        <v>3003500</v>
      </c>
      <c r="BJ168" s="594">
        <v>3003500</v>
      </c>
      <c r="BK168" s="594">
        <v>3003500</v>
      </c>
      <c r="BL168" s="594">
        <v>3003500</v>
      </c>
      <c r="BM168" s="594">
        <v>3003500</v>
      </c>
      <c r="BN168" t="s">
        <v>1613</v>
      </c>
      <c r="BO168" t="s">
        <v>413</v>
      </c>
      <c r="BP168">
        <v>1</v>
      </c>
      <c r="BQ168">
        <v>0</v>
      </c>
      <c r="BR168">
        <v>1</v>
      </c>
      <c r="BS168">
        <v>0</v>
      </c>
      <c r="BT168">
        <v>0</v>
      </c>
      <c r="BU168">
        <v>0</v>
      </c>
      <c r="BV168" t="s">
        <v>1612</v>
      </c>
      <c r="BW168">
        <v>0</v>
      </c>
      <c r="BX168">
        <v>1</v>
      </c>
      <c r="BY168">
        <v>0</v>
      </c>
      <c r="BZ168">
        <v>0</v>
      </c>
      <c r="CA168">
        <v>1</v>
      </c>
      <c r="CB168" t="s">
        <v>1612</v>
      </c>
      <c r="CC168">
        <v>0</v>
      </c>
      <c r="CD168">
        <v>1</v>
      </c>
      <c r="CE168">
        <v>0</v>
      </c>
      <c r="CF168">
        <v>0</v>
      </c>
      <c r="CG168">
        <v>1</v>
      </c>
      <c r="CH168" t="s">
        <v>1612</v>
      </c>
      <c r="CI168">
        <v>0</v>
      </c>
      <c r="CJ168">
        <v>0</v>
      </c>
      <c r="CK168">
        <v>0</v>
      </c>
      <c r="CL168">
        <v>1</v>
      </c>
      <c r="CM168">
        <v>1</v>
      </c>
      <c r="CN168">
        <v>42674</v>
      </c>
      <c r="CO168">
        <v>1</v>
      </c>
      <c r="CP168">
        <v>1</v>
      </c>
      <c r="CQ168">
        <v>0</v>
      </c>
      <c r="CR168">
        <v>0</v>
      </c>
      <c r="CS168">
        <v>1</v>
      </c>
      <c r="CT168" t="s">
        <v>1612</v>
      </c>
      <c r="CU168">
        <v>0</v>
      </c>
      <c r="CV168">
        <v>1</v>
      </c>
      <c r="CW168">
        <v>0</v>
      </c>
      <c r="CX168">
        <v>0</v>
      </c>
      <c r="CY168">
        <v>1</v>
      </c>
      <c r="CZ168" t="s">
        <v>1612</v>
      </c>
      <c r="DA168">
        <v>0</v>
      </c>
      <c r="DB168">
        <v>1</v>
      </c>
      <c r="DC168">
        <v>0</v>
      </c>
      <c r="DD168">
        <v>0</v>
      </c>
      <c r="DE168">
        <v>1</v>
      </c>
      <c r="DF168" t="s">
        <v>1612</v>
      </c>
      <c r="DG168">
        <v>0</v>
      </c>
      <c r="DH168">
        <v>1</v>
      </c>
      <c r="DI168">
        <v>0</v>
      </c>
      <c r="DJ168">
        <v>0</v>
      </c>
      <c r="DK168">
        <v>1</v>
      </c>
      <c r="DL168" t="s">
        <v>1612</v>
      </c>
      <c r="DM168">
        <v>0</v>
      </c>
      <c r="DN168">
        <v>1</v>
      </c>
      <c r="DO168">
        <v>0</v>
      </c>
      <c r="DP168">
        <v>0</v>
      </c>
      <c r="DQ168">
        <v>1</v>
      </c>
      <c r="DR168" t="s">
        <v>1612</v>
      </c>
      <c r="DS168">
        <v>0</v>
      </c>
    </row>
    <row r="169" spans="1:123">
      <c r="A169" t="s">
        <v>73</v>
      </c>
      <c r="B169" t="s">
        <v>72</v>
      </c>
      <c r="C169" t="s">
        <v>71</v>
      </c>
      <c r="D169" t="s">
        <v>94</v>
      </c>
      <c r="E169" s="106" t="s">
        <v>93</v>
      </c>
      <c r="F169" s="593">
        <v>74</v>
      </c>
      <c r="G169" s="593">
        <v>-40</v>
      </c>
      <c r="H169" s="593">
        <v>-572</v>
      </c>
      <c r="I169" s="593">
        <v>-230</v>
      </c>
      <c r="J169" s="593">
        <v>-110</v>
      </c>
      <c r="K169" s="593">
        <v>-241</v>
      </c>
      <c r="L169" s="593">
        <v>-752</v>
      </c>
      <c r="M169" s="593">
        <v>-422</v>
      </c>
      <c r="N169" s="592">
        <v>274160</v>
      </c>
      <c r="O169" s="592">
        <v>299490</v>
      </c>
      <c r="P169" s="592">
        <v>268200</v>
      </c>
      <c r="Q169" s="592">
        <v>286080</v>
      </c>
      <c r="R169" s="592">
        <v>0</v>
      </c>
      <c r="S169" s="592">
        <v>0</v>
      </c>
      <c r="T169" s="592">
        <v>0</v>
      </c>
      <c r="U169" s="592">
        <v>0</v>
      </c>
      <c r="V169" s="595">
        <v>1311</v>
      </c>
      <c r="W169" s="595">
        <v>1701</v>
      </c>
      <c r="X169" s="595">
        <v>1784</v>
      </c>
      <c r="Y169" s="595">
        <v>1564</v>
      </c>
      <c r="Z169" s="595">
        <v>1979.7965116279072</v>
      </c>
      <c r="AA169" s="595">
        <v>1281</v>
      </c>
      <c r="AB169" s="595">
        <v>1276</v>
      </c>
      <c r="AC169" s="595">
        <v>1270.9201551240112</v>
      </c>
      <c r="AD169" s="595">
        <v>265</v>
      </c>
      <c r="AE169" s="595">
        <v>1019</v>
      </c>
      <c r="AF169" s="595">
        <v>1119</v>
      </c>
      <c r="AG169" s="595">
        <v>1216</v>
      </c>
      <c r="AH169" s="595">
        <f t="shared" si="18"/>
        <v>668.79651162790719</v>
      </c>
      <c r="AI169" s="595">
        <f t="shared" si="19"/>
        <v>-420</v>
      </c>
      <c r="AJ169" s="595">
        <f t="shared" si="20"/>
        <v>-508</v>
      </c>
      <c r="AK169" s="595">
        <f t="shared" si="21"/>
        <v>-293.07984487598878</v>
      </c>
      <c r="AL169" s="595">
        <f t="shared" si="22"/>
        <v>-1046</v>
      </c>
      <c r="AM169" s="595">
        <f t="shared" si="23"/>
        <v>-682</v>
      </c>
      <c r="AN169" s="595">
        <f t="shared" si="24"/>
        <v>-665</v>
      </c>
      <c r="AO169" s="595">
        <f t="shared" si="25"/>
        <v>-348</v>
      </c>
      <c r="AP169" t="s">
        <v>1193</v>
      </c>
      <c r="AQ169" t="s">
        <v>1193</v>
      </c>
      <c r="AR169" t="s">
        <v>1193</v>
      </c>
      <c r="AS169" t="s">
        <v>1193</v>
      </c>
      <c r="AT169" t="s">
        <v>1193</v>
      </c>
      <c r="AU169" t="s">
        <v>1193</v>
      </c>
      <c r="AV169" t="s">
        <v>1193</v>
      </c>
      <c r="AW169" t="s">
        <v>1193</v>
      </c>
      <c r="AX169" t="s">
        <v>1193</v>
      </c>
      <c r="AY169" s="594">
        <v>5350500</v>
      </c>
      <c r="AZ169" s="594">
        <v>5350500</v>
      </c>
      <c r="BA169" s="594">
        <v>5350500</v>
      </c>
      <c r="BB169" s="594">
        <v>5350500</v>
      </c>
      <c r="BC169" s="594">
        <v>5350500</v>
      </c>
      <c r="BD169" s="594">
        <v>5350500</v>
      </c>
      <c r="BE169" s="594">
        <v>5350500</v>
      </c>
      <c r="BF169" t="s">
        <v>2074</v>
      </c>
      <c r="BG169" s="594">
        <v>5350500</v>
      </c>
      <c r="BH169" s="594">
        <v>5350500</v>
      </c>
      <c r="BI169" s="594">
        <v>5350500</v>
      </c>
      <c r="BJ169" s="594">
        <v>5350500</v>
      </c>
      <c r="BK169" s="594">
        <v>5350500</v>
      </c>
      <c r="BL169" s="594">
        <v>5350500</v>
      </c>
      <c r="BM169" s="594">
        <v>5350500</v>
      </c>
      <c r="BN169" t="s">
        <v>2063</v>
      </c>
      <c r="BO169" t="s">
        <v>3271</v>
      </c>
      <c r="BP169">
        <v>1</v>
      </c>
      <c r="BQ169">
        <v>0</v>
      </c>
      <c r="BR169">
        <v>1</v>
      </c>
      <c r="BS169">
        <v>0</v>
      </c>
      <c r="BT169">
        <v>0</v>
      </c>
      <c r="BU169">
        <v>0</v>
      </c>
      <c r="BV169" t="s">
        <v>1612</v>
      </c>
      <c r="BW169">
        <v>0</v>
      </c>
      <c r="BX169">
        <v>1</v>
      </c>
      <c r="BY169">
        <v>0</v>
      </c>
      <c r="BZ169">
        <v>0</v>
      </c>
      <c r="CA169">
        <v>1</v>
      </c>
      <c r="CB169" t="s">
        <v>1612</v>
      </c>
      <c r="CC169">
        <v>0</v>
      </c>
      <c r="CD169">
        <v>1</v>
      </c>
      <c r="CE169">
        <v>0</v>
      </c>
      <c r="CF169">
        <v>0</v>
      </c>
      <c r="CG169">
        <v>1</v>
      </c>
      <c r="CH169" t="s">
        <v>1612</v>
      </c>
      <c r="CI169">
        <v>0</v>
      </c>
      <c r="CJ169">
        <v>1</v>
      </c>
      <c r="CK169">
        <v>0</v>
      </c>
      <c r="CL169">
        <v>0</v>
      </c>
      <c r="CM169">
        <v>1</v>
      </c>
      <c r="CN169" t="s">
        <v>1612</v>
      </c>
      <c r="CO169">
        <v>0</v>
      </c>
      <c r="CP169">
        <v>1</v>
      </c>
      <c r="CQ169">
        <v>0</v>
      </c>
      <c r="CR169">
        <v>0</v>
      </c>
      <c r="CS169">
        <v>1</v>
      </c>
      <c r="CT169" t="s">
        <v>1612</v>
      </c>
      <c r="CU169">
        <v>0</v>
      </c>
      <c r="CV169">
        <v>1</v>
      </c>
      <c r="CW169">
        <v>0</v>
      </c>
      <c r="CX169">
        <v>0</v>
      </c>
      <c r="CY169">
        <v>1</v>
      </c>
      <c r="CZ169" t="s">
        <v>1612</v>
      </c>
      <c r="DA169">
        <v>0</v>
      </c>
      <c r="DB169">
        <v>1</v>
      </c>
      <c r="DC169">
        <v>0</v>
      </c>
      <c r="DD169">
        <v>0</v>
      </c>
      <c r="DE169">
        <v>1</v>
      </c>
      <c r="DF169" t="s">
        <v>1612</v>
      </c>
      <c r="DG169">
        <v>0</v>
      </c>
      <c r="DH169">
        <v>1</v>
      </c>
      <c r="DI169">
        <v>0</v>
      </c>
      <c r="DJ169">
        <v>0</v>
      </c>
      <c r="DK169">
        <v>1</v>
      </c>
      <c r="DL169" t="s">
        <v>1612</v>
      </c>
      <c r="DM169">
        <v>0</v>
      </c>
      <c r="DN169">
        <v>1</v>
      </c>
      <c r="DO169">
        <v>0</v>
      </c>
      <c r="DP169">
        <v>0</v>
      </c>
      <c r="DQ169">
        <v>1</v>
      </c>
      <c r="DR169" t="s">
        <v>1612</v>
      </c>
      <c r="DS169">
        <v>0</v>
      </c>
    </row>
    <row r="170" spans="1:123">
      <c r="A170" t="s">
        <v>44</v>
      </c>
      <c r="B170" t="s">
        <v>60</v>
      </c>
      <c r="C170" t="s">
        <v>68</v>
      </c>
      <c r="D170" t="s">
        <v>92</v>
      </c>
      <c r="E170" s="106" t="s">
        <v>91</v>
      </c>
      <c r="F170" s="593">
        <v>-396</v>
      </c>
      <c r="G170" s="593">
        <v>-28</v>
      </c>
      <c r="H170" s="593">
        <v>-575</v>
      </c>
      <c r="I170" s="593">
        <v>-686</v>
      </c>
      <c r="J170" s="593">
        <v>-621</v>
      </c>
      <c r="K170" s="593">
        <v>-232</v>
      </c>
      <c r="L170" s="593">
        <v>-780</v>
      </c>
      <c r="M170" s="593">
        <v>-892</v>
      </c>
      <c r="N170" s="592">
        <v>397025.99999999994</v>
      </c>
      <c r="O170" s="592">
        <v>359970.23999999993</v>
      </c>
      <c r="P170" s="592">
        <v>361734.79999999993</v>
      </c>
      <c r="Q170" s="592">
        <v>363499.3600000001</v>
      </c>
      <c r="R170" s="592">
        <v>0</v>
      </c>
      <c r="S170" s="592">
        <v>0</v>
      </c>
      <c r="T170" s="592">
        <v>0</v>
      </c>
      <c r="U170" s="592">
        <v>0</v>
      </c>
      <c r="V170" s="595">
        <v>3428</v>
      </c>
      <c r="W170" s="595">
        <v>4055</v>
      </c>
      <c r="X170" s="595">
        <v>2431</v>
      </c>
      <c r="Y170" s="595">
        <v>3763</v>
      </c>
      <c r="Z170" s="595">
        <v>1206</v>
      </c>
      <c r="AA170" s="595">
        <v>1194</v>
      </c>
      <c r="AB170" s="595">
        <v>1194</v>
      </c>
      <c r="AC170" s="595">
        <v>1194</v>
      </c>
      <c r="AD170" s="595">
        <v>2041</v>
      </c>
      <c r="AE170" s="595">
        <v>2388</v>
      </c>
      <c r="AF170" s="595">
        <v>2808</v>
      </c>
      <c r="AG170" s="595">
        <v>3174</v>
      </c>
      <c r="AH170" s="595">
        <f t="shared" si="18"/>
        <v>-2222</v>
      </c>
      <c r="AI170" s="595">
        <f t="shared" si="19"/>
        <v>-2861</v>
      </c>
      <c r="AJ170" s="595">
        <f t="shared" si="20"/>
        <v>-1237</v>
      </c>
      <c r="AK170" s="595">
        <f t="shared" si="21"/>
        <v>-2569</v>
      </c>
      <c r="AL170" s="595">
        <f t="shared" si="22"/>
        <v>-1387</v>
      </c>
      <c r="AM170" s="595">
        <f t="shared" si="23"/>
        <v>-1667</v>
      </c>
      <c r="AN170" s="595">
        <f t="shared" si="24"/>
        <v>377</v>
      </c>
      <c r="AO170" s="595">
        <f t="shared" si="25"/>
        <v>-589</v>
      </c>
      <c r="AP170" t="s">
        <v>1193</v>
      </c>
      <c r="AQ170" t="s">
        <v>1193</v>
      </c>
      <c r="AR170" t="s">
        <v>1193</v>
      </c>
      <c r="AS170" t="s">
        <v>1196</v>
      </c>
      <c r="AT170" t="s">
        <v>1193</v>
      </c>
      <c r="AU170" t="s">
        <v>1193</v>
      </c>
      <c r="AV170" t="s">
        <v>1193</v>
      </c>
      <c r="AW170" t="s">
        <v>1193</v>
      </c>
      <c r="AX170" t="s">
        <v>1193</v>
      </c>
      <c r="AY170" s="594">
        <v>3556170.25</v>
      </c>
      <c r="AZ170" s="594">
        <v>3556170.25</v>
      </c>
      <c r="BA170" s="594">
        <v>3556170.25</v>
      </c>
      <c r="BB170" s="594">
        <v>3556170.25</v>
      </c>
      <c r="BC170" s="594">
        <v>3556170.25</v>
      </c>
      <c r="BD170" s="594">
        <v>3556170</v>
      </c>
      <c r="BE170" s="594">
        <v>3556170</v>
      </c>
      <c r="BF170" t="s">
        <v>3284</v>
      </c>
      <c r="BG170" s="594">
        <v>2820500</v>
      </c>
      <c r="BH170" s="594">
        <v>4114833.3333333335</v>
      </c>
      <c r="BI170" s="594">
        <v>4114833.3333333335</v>
      </c>
      <c r="BJ170" s="594">
        <v>4114833.3333333335</v>
      </c>
      <c r="BK170" s="594">
        <v>2820500</v>
      </c>
      <c r="BL170" s="594">
        <v>3683180</v>
      </c>
      <c r="BM170" s="594">
        <v>4472489.9000000004</v>
      </c>
      <c r="BN170" t="s">
        <v>3285</v>
      </c>
      <c r="BO170" t="s">
        <v>3286</v>
      </c>
      <c r="BP170">
        <v>1</v>
      </c>
      <c r="BQ170">
        <v>0</v>
      </c>
      <c r="BR170">
        <v>1</v>
      </c>
      <c r="BS170">
        <v>0</v>
      </c>
      <c r="BT170">
        <v>0</v>
      </c>
      <c r="BU170">
        <v>0</v>
      </c>
      <c r="BV170" t="s">
        <v>1612</v>
      </c>
      <c r="BW170">
        <v>0</v>
      </c>
      <c r="BX170">
        <v>1</v>
      </c>
      <c r="BY170">
        <v>0</v>
      </c>
      <c r="BZ170">
        <v>0</v>
      </c>
      <c r="CA170">
        <v>1</v>
      </c>
      <c r="CB170" t="s">
        <v>1612</v>
      </c>
      <c r="CC170">
        <v>0</v>
      </c>
      <c r="CD170">
        <v>1</v>
      </c>
      <c r="CE170">
        <v>0</v>
      </c>
      <c r="CF170">
        <v>0</v>
      </c>
      <c r="CG170">
        <v>1</v>
      </c>
      <c r="CH170" t="s">
        <v>1612</v>
      </c>
      <c r="CI170">
        <v>0</v>
      </c>
      <c r="CJ170">
        <v>0</v>
      </c>
      <c r="CK170">
        <v>0</v>
      </c>
      <c r="CL170">
        <v>1</v>
      </c>
      <c r="CM170">
        <v>1</v>
      </c>
      <c r="CN170">
        <v>42460</v>
      </c>
      <c r="CO170">
        <v>1</v>
      </c>
      <c r="CP170">
        <v>1</v>
      </c>
      <c r="CQ170">
        <v>0</v>
      </c>
      <c r="CR170">
        <v>0</v>
      </c>
      <c r="CS170">
        <v>1</v>
      </c>
      <c r="CT170" t="s">
        <v>1612</v>
      </c>
      <c r="CU170">
        <v>0</v>
      </c>
      <c r="CV170">
        <v>1</v>
      </c>
      <c r="CW170">
        <v>0</v>
      </c>
      <c r="CX170">
        <v>0</v>
      </c>
      <c r="CY170">
        <v>1</v>
      </c>
      <c r="CZ170" t="s">
        <v>1612</v>
      </c>
      <c r="DA170">
        <v>0</v>
      </c>
      <c r="DB170">
        <v>1</v>
      </c>
      <c r="DC170">
        <v>0</v>
      </c>
      <c r="DD170">
        <v>0</v>
      </c>
      <c r="DE170">
        <v>1</v>
      </c>
      <c r="DF170" t="s">
        <v>1612</v>
      </c>
      <c r="DG170">
        <v>0</v>
      </c>
      <c r="DH170">
        <v>1</v>
      </c>
      <c r="DI170">
        <v>0</v>
      </c>
      <c r="DJ170">
        <v>0</v>
      </c>
      <c r="DK170">
        <v>1</v>
      </c>
      <c r="DL170" t="s">
        <v>1612</v>
      </c>
      <c r="DM170">
        <v>0</v>
      </c>
      <c r="DN170">
        <v>1</v>
      </c>
      <c r="DO170">
        <v>0</v>
      </c>
      <c r="DP170">
        <v>0</v>
      </c>
      <c r="DQ170">
        <v>1</v>
      </c>
      <c r="DR170" t="s">
        <v>1612</v>
      </c>
      <c r="DS170">
        <v>0</v>
      </c>
    </row>
    <row r="171" spans="1:123">
      <c r="A171" t="s">
        <v>44</v>
      </c>
      <c r="B171" t="s">
        <v>43</v>
      </c>
      <c r="C171" t="s">
        <v>42</v>
      </c>
      <c r="D171" t="s">
        <v>90</v>
      </c>
      <c r="E171" s="106" t="s">
        <v>89</v>
      </c>
      <c r="F171" s="593">
        <v>137</v>
      </c>
      <c r="G171" s="593">
        <v>246.10599999999977</v>
      </c>
      <c r="H171" s="593">
        <v>-471</v>
      </c>
      <c r="I171" s="593">
        <v>-90</v>
      </c>
      <c r="J171" s="593">
        <v>137</v>
      </c>
      <c r="K171" s="593">
        <v>-189.89400000000023</v>
      </c>
      <c r="L171" s="593">
        <v>-905</v>
      </c>
      <c r="M171" s="593">
        <v>-541</v>
      </c>
      <c r="N171" s="592">
        <v>0</v>
      </c>
      <c r="O171" s="592">
        <v>649640</v>
      </c>
      <c r="P171" s="592">
        <v>646660</v>
      </c>
      <c r="Q171" s="592">
        <v>671990</v>
      </c>
      <c r="R171" s="592">
        <v>0</v>
      </c>
      <c r="S171" s="592">
        <v>0</v>
      </c>
      <c r="T171" s="592">
        <v>0</v>
      </c>
      <c r="U171" s="592">
        <v>0</v>
      </c>
      <c r="V171" s="595">
        <v>2971</v>
      </c>
      <c r="W171" s="595">
        <v>2890</v>
      </c>
      <c r="X171" s="595">
        <v>3235</v>
      </c>
      <c r="Y171" s="595">
        <v>3244</v>
      </c>
      <c r="Z171" s="595">
        <v>2700</v>
      </c>
      <c r="AA171" s="595">
        <v>3499</v>
      </c>
      <c r="AB171" s="595">
        <v>3448</v>
      </c>
      <c r="AC171" s="595">
        <v>3293</v>
      </c>
      <c r="AD171" s="595">
        <v>2685</v>
      </c>
      <c r="AE171" s="595">
        <v>3480</v>
      </c>
      <c r="AF171" s="595">
        <v>3802</v>
      </c>
      <c r="AG171" s="595">
        <v>3233</v>
      </c>
      <c r="AH171" s="595">
        <f t="shared" si="18"/>
        <v>-271</v>
      </c>
      <c r="AI171" s="595">
        <f t="shared" si="19"/>
        <v>609</v>
      </c>
      <c r="AJ171" s="595">
        <f t="shared" si="20"/>
        <v>213</v>
      </c>
      <c r="AK171" s="595">
        <f t="shared" si="21"/>
        <v>49</v>
      </c>
      <c r="AL171" s="595">
        <f t="shared" si="22"/>
        <v>-286</v>
      </c>
      <c r="AM171" s="595">
        <f t="shared" si="23"/>
        <v>590</v>
      </c>
      <c r="AN171" s="595">
        <f t="shared" si="24"/>
        <v>567</v>
      </c>
      <c r="AO171" s="595">
        <f t="shared" si="25"/>
        <v>-11</v>
      </c>
      <c r="AP171" t="s">
        <v>1193</v>
      </c>
      <c r="AQ171" t="s">
        <v>1193</v>
      </c>
      <c r="AR171" t="s">
        <v>1193</v>
      </c>
      <c r="AS171" t="s">
        <v>1193</v>
      </c>
      <c r="AT171" t="s">
        <v>1193</v>
      </c>
      <c r="AU171" t="s">
        <v>1193</v>
      </c>
      <c r="AV171" t="s">
        <v>1193</v>
      </c>
      <c r="AW171" t="s">
        <v>1193</v>
      </c>
      <c r="AX171" t="s">
        <v>1193</v>
      </c>
      <c r="AY171" s="594">
        <v>10113838.5</v>
      </c>
      <c r="AZ171" s="594">
        <v>10733491.499999996</v>
      </c>
      <c r="BA171" s="594">
        <v>8971665.0000000037</v>
      </c>
      <c r="BB171" s="594">
        <v>12326735.666666672</v>
      </c>
      <c r="BC171" s="594">
        <v>10113838.5</v>
      </c>
      <c r="BD171" s="594">
        <v>10733491.499999996</v>
      </c>
      <c r="BE171" s="594">
        <v>8971665.0000000037</v>
      </c>
      <c r="BF171" t="s">
        <v>3298</v>
      </c>
      <c r="BG171" s="594">
        <v>10113838.5</v>
      </c>
      <c r="BH171" s="594">
        <v>10733491.499999996</v>
      </c>
      <c r="BI171" s="594">
        <v>8936512.200000003</v>
      </c>
      <c r="BJ171" s="594">
        <v>12361888.466666672</v>
      </c>
      <c r="BK171" s="594">
        <v>10113838.5</v>
      </c>
      <c r="BL171" s="594">
        <v>10733491.499999996</v>
      </c>
      <c r="BM171" s="594">
        <v>8936512.200000003</v>
      </c>
      <c r="BN171" t="s">
        <v>3298</v>
      </c>
      <c r="BO171" t="s">
        <v>3299</v>
      </c>
      <c r="BP171">
        <v>1</v>
      </c>
      <c r="BQ171">
        <v>0</v>
      </c>
      <c r="BR171">
        <v>1</v>
      </c>
      <c r="BS171">
        <v>0</v>
      </c>
      <c r="BT171">
        <v>0</v>
      </c>
      <c r="BU171">
        <v>0</v>
      </c>
      <c r="BV171" t="s">
        <v>1612</v>
      </c>
      <c r="BW171">
        <v>0</v>
      </c>
      <c r="BX171">
        <v>1</v>
      </c>
      <c r="BY171">
        <v>0</v>
      </c>
      <c r="BZ171">
        <v>0</v>
      </c>
      <c r="CA171">
        <v>1</v>
      </c>
      <c r="CB171" t="s">
        <v>1612</v>
      </c>
      <c r="CC171">
        <v>0</v>
      </c>
      <c r="CD171">
        <v>1</v>
      </c>
      <c r="CE171">
        <v>0</v>
      </c>
      <c r="CF171">
        <v>0</v>
      </c>
      <c r="CG171">
        <v>1</v>
      </c>
      <c r="CH171" t="s">
        <v>1612</v>
      </c>
      <c r="CI171">
        <v>0</v>
      </c>
      <c r="CJ171">
        <v>1</v>
      </c>
      <c r="CK171">
        <v>0</v>
      </c>
      <c r="CL171">
        <v>0</v>
      </c>
      <c r="CM171">
        <v>1</v>
      </c>
      <c r="CN171" t="s">
        <v>1612</v>
      </c>
      <c r="CO171">
        <v>0</v>
      </c>
      <c r="CP171">
        <v>1</v>
      </c>
      <c r="CQ171">
        <v>0</v>
      </c>
      <c r="CR171">
        <v>0</v>
      </c>
      <c r="CS171">
        <v>1</v>
      </c>
      <c r="CT171" t="s">
        <v>1612</v>
      </c>
      <c r="CU171">
        <v>0</v>
      </c>
      <c r="CV171">
        <v>1</v>
      </c>
      <c r="CW171">
        <v>0</v>
      </c>
      <c r="CX171">
        <v>0</v>
      </c>
      <c r="CY171">
        <v>1</v>
      </c>
      <c r="CZ171" t="s">
        <v>1612</v>
      </c>
      <c r="DA171">
        <v>0</v>
      </c>
      <c r="DB171">
        <v>1</v>
      </c>
      <c r="DC171">
        <v>0</v>
      </c>
      <c r="DD171">
        <v>0</v>
      </c>
      <c r="DE171">
        <v>1</v>
      </c>
      <c r="DF171" t="s">
        <v>1612</v>
      </c>
      <c r="DG171">
        <v>0</v>
      </c>
      <c r="DH171">
        <v>1</v>
      </c>
      <c r="DI171">
        <v>0</v>
      </c>
      <c r="DJ171">
        <v>0</v>
      </c>
      <c r="DK171">
        <v>1</v>
      </c>
      <c r="DL171" t="s">
        <v>1612</v>
      </c>
      <c r="DM171">
        <v>0</v>
      </c>
      <c r="DN171">
        <v>1</v>
      </c>
      <c r="DO171">
        <v>0</v>
      </c>
      <c r="DP171">
        <v>0</v>
      </c>
      <c r="DQ171">
        <v>1</v>
      </c>
      <c r="DR171" t="s">
        <v>1612</v>
      </c>
      <c r="DS171">
        <v>0</v>
      </c>
    </row>
    <row r="172" spans="1:123">
      <c r="A172" t="s">
        <v>49</v>
      </c>
      <c r="B172" t="s">
        <v>48</v>
      </c>
      <c r="C172" t="s">
        <v>47</v>
      </c>
      <c r="D172" t="s">
        <v>88</v>
      </c>
      <c r="E172" s="106" t="s">
        <v>87</v>
      </c>
      <c r="F172" s="593">
        <v>-260</v>
      </c>
      <c r="G172" s="593">
        <v>-397</v>
      </c>
      <c r="H172" s="593">
        <v>-124</v>
      </c>
      <c r="I172" s="593">
        <v>-516</v>
      </c>
      <c r="J172" s="593">
        <v>0</v>
      </c>
      <c r="K172" s="593">
        <v>-515</v>
      </c>
      <c r="L172" s="593">
        <v>-271</v>
      </c>
      <c r="M172" s="593">
        <v>-1105</v>
      </c>
      <c r="N172" s="592">
        <v>0</v>
      </c>
      <c r="O172" s="592">
        <v>0</v>
      </c>
      <c r="P172" s="592">
        <v>7450</v>
      </c>
      <c r="Q172" s="592">
        <v>877610</v>
      </c>
      <c r="R172" s="592">
        <v>0</v>
      </c>
      <c r="S172" s="592">
        <v>0</v>
      </c>
      <c r="T172" s="592">
        <v>0</v>
      </c>
      <c r="U172" s="592">
        <v>0</v>
      </c>
      <c r="V172" s="595">
        <v>1393</v>
      </c>
      <c r="W172" s="595">
        <v>1498</v>
      </c>
      <c r="X172" s="595">
        <v>1599</v>
      </c>
      <c r="Y172" s="595">
        <v>1835</v>
      </c>
      <c r="Z172" s="595">
        <v>676</v>
      </c>
      <c r="AA172" s="595">
        <v>971</v>
      </c>
      <c r="AB172" s="595">
        <v>722</v>
      </c>
      <c r="AC172" s="595">
        <v>974</v>
      </c>
      <c r="AD172" s="595">
        <v>676</v>
      </c>
      <c r="AE172" s="595">
        <v>1100</v>
      </c>
      <c r="AF172" s="595">
        <v>1085</v>
      </c>
      <c r="AG172" s="595">
        <v>891</v>
      </c>
      <c r="AH172" s="595">
        <f t="shared" si="18"/>
        <v>-717</v>
      </c>
      <c r="AI172" s="595">
        <f t="shared" si="19"/>
        <v>-527</v>
      </c>
      <c r="AJ172" s="595">
        <f t="shared" si="20"/>
        <v>-877</v>
      </c>
      <c r="AK172" s="595">
        <f t="shared" si="21"/>
        <v>-861</v>
      </c>
      <c r="AL172" s="595">
        <f t="shared" si="22"/>
        <v>-717</v>
      </c>
      <c r="AM172" s="595">
        <f t="shared" si="23"/>
        <v>-398</v>
      </c>
      <c r="AN172" s="595">
        <f t="shared" si="24"/>
        <v>-514</v>
      </c>
      <c r="AO172" s="595">
        <f t="shared" si="25"/>
        <v>-944</v>
      </c>
      <c r="AP172" t="s">
        <v>1193</v>
      </c>
      <c r="AQ172" t="s">
        <v>1193</v>
      </c>
      <c r="AR172" t="s">
        <v>1193</v>
      </c>
      <c r="AS172" t="s">
        <v>1196</v>
      </c>
      <c r="AT172" t="s">
        <v>1193</v>
      </c>
      <c r="AU172" t="s">
        <v>1196</v>
      </c>
      <c r="AV172" t="s">
        <v>1196</v>
      </c>
      <c r="AW172" t="s">
        <v>1193</v>
      </c>
      <c r="AX172" t="s">
        <v>1193</v>
      </c>
      <c r="AY172" s="594">
        <v>7815438</v>
      </c>
      <c r="AZ172" s="594">
        <v>5386883</v>
      </c>
      <c r="BA172" s="594">
        <v>5386882</v>
      </c>
      <c r="BB172" s="594">
        <v>5386882</v>
      </c>
      <c r="BC172" s="594">
        <v>7815438</v>
      </c>
      <c r="BD172" s="594">
        <v>5386883</v>
      </c>
      <c r="BE172" s="594">
        <v>5386882</v>
      </c>
      <c r="BF172" t="s">
        <v>3312</v>
      </c>
      <c r="BG172" s="594">
        <v>5570715</v>
      </c>
      <c r="BH172" s="594">
        <v>6186742</v>
      </c>
      <c r="BI172" s="594">
        <v>6038453</v>
      </c>
      <c r="BJ172" s="594">
        <v>6442841</v>
      </c>
      <c r="BK172" s="594">
        <v>5570715</v>
      </c>
      <c r="BL172" s="594">
        <v>6186741.96</v>
      </c>
      <c r="BM172" s="594">
        <v>6038453</v>
      </c>
      <c r="BN172" t="s">
        <v>3313</v>
      </c>
      <c r="BO172" t="s">
        <v>3314</v>
      </c>
      <c r="BP172">
        <v>1</v>
      </c>
      <c r="BQ172">
        <v>0</v>
      </c>
      <c r="BR172">
        <v>1</v>
      </c>
      <c r="BS172">
        <v>0</v>
      </c>
      <c r="BT172">
        <v>0</v>
      </c>
      <c r="BU172">
        <v>0</v>
      </c>
      <c r="BV172" t="s">
        <v>1612</v>
      </c>
      <c r="BW172">
        <v>0</v>
      </c>
      <c r="BX172">
        <v>1</v>
      </c>
      <c r="BY172">
        <v>0</v>
      </c>
      <c r="BZ172">
        <v>0</v>
      </c>
      <c r="CA172">
        <v>1</v>
      </c>
      <c r="CB172" t="s">
        <v>1612</v>
      </c>
      <c r="CC172">
        <v>0</v>
      </c>
      <c r="CD172">
        <v>1</v>
      </c>
      <c r="CE172">
        <v>0</v>
      </c>
      <c r="CF172">
        <v>0</v>
      </c>
      <c r="CG172">
        <v>1</v>
      </c>
      <c r="CH172" t="s">
        <v>1612</v>
      </c>
      <c r="CI172">
        <v>0</v>
      </c>
      <c r="CJ172">
        <v>0</v>
      </c>
      <c r="CK172">
        <v>0</v>
      </c>
      <c r="CL172">
        <v>1</v>
      </c>
      <c r="CM172">
        <v>1</v>
      </c>
      <c r="CN172">
        <v>42825</v>
      </c>
      <c r="CO172">
        <v>1</v>
      </c>
      <c r="CP172">
        <v>1</v>
      </c>
      <c r="CQ172">
        <v>0</v>
      </c>
      <c r="CR172">
        <v>0</v>
      </c>
      <c r="CS172">
        <v>1</v>
      </c>
      <c r="CT172" t="s">
        <v>1612</v>
      </c>
      <c r="CU172">
        <v>0</v>
      </c>
      <c r="CV172">
        <v>0</v>
      </c>
      <c r="CW172">
        <v>0</v>
      </c>
      <c r="CX172">
        <v>1</v>
      </c>
      <c r="CY172">
        <v>1</v>
      </c>
      <c r="CZ172">
        <v>43921</v>
      </c>
      <c r="DA172">
        <v>1</v>
      </c>
      <c r="DB172">
        <v>0</v>
      </c>
      <c r="DC172">
        <v>0</v>
      </c>
      <c r="DD172">
        <v>1</v>
      </c>
      <c r="DE172">
        <v>1</v>
      </c>
      <c r="DF172">
        <v>42825</v>
      </c>
      <c r="DG172">
        <v>1</v>
      </c>
      <c r="DH172">
        <v>1</v>
      </c>
      <c r="DI172">
        <v>0</v>
      </c>
      <c r="DJ172">
        <v>0</v>
      </c>
      <c r="DK172">
        <v>1</v>
      </c>
      <c r="DL172" t="s">
        <v>1612</v>
      </c>
      <c r="DM172">
        <v>0</v>
      </c>
      <c r="DN172">
        <v>1</v>
      </c>
      <c r="DO172">
        <v>0</v>
      </c>
      <c r="DP172">
        <v>0</v>
      </c>
      <c r="DQ172">
        <v>1</v>
      </c>
      <c r="DR172" t="s">
        <v>1612</v>
      </c>
      <c r="DS172">
        <v>0</v>
      </c>
    </row>
    <row r="173" spans="1:123">
      <c r="A173" t="s">
        <v>73</v>
      </c>
      <c r="B173" t="s">
        <v>72</v>
      </c>
      <c r="C173" t="s">
        <v>71</v>
      </c>
      <c r="D173" t="s">
        <v>86</v>
      </c>
      <c r="E173" s="106" t="s">
        <v>85</v>
      </c>
      <c r="F173" s="593">
        <v>733</v>
      </c>
      <c r="G173" s="593">
        <v>1808</v>
      </c>
      <c r="H173" s="593">
        <v>1563</v>
      </c>
      <c r="I173" s="593">
        <v>2141</v>
      </c>
      <c r="J173" s="593">
        <v>606</v>
      </c>
      <c r="K173" s="593">
        <v>1582</v>
      </c>
      <c r="L173" s="593">
        <v>1424</v>
      </c>
      <c r="M173" s="593">
        <v>1923</v>
      </c>
      <c r="N173" s="592">
        <v>189230</v>
      </c>
      <c r="O173" s="592">
        <v>336740</v>
      </c>
      <c r="P173" s="592">
        <v>207110</v>
      </c>
      <c r="Q173" s="592">
        <v>324820</v>
      </c>
      <c r="R173" s="592">
        <v>189230</v>
      </c>
      <c r="S173" s="592">
        <v>336740</v>
      </c>
      <c r="T173" s="592">
        <v>207110</v>
      </c>
      <c r="U173" s="592">
        <v>324820</v>
      </c>
      <c r="V173" s="595">
        <v>1429</v>
      </c>
      <c r="W173" s="595">
        <v>1729</v>
      </c>
      <c r="X173" s="595">
        <v>1620</v>
      </c>
      <c r="Y173" s="595">
        <v>2268</v>
      </c>
      <c r="Z173" s="595">
        <v>679.02298850574709</v>
      </c>
      <c r="AA173" s="595">
        <v>610</v>
      </c>
      <c r="AB173" s="595">
        <v>1050</v>
      </c>
      <c r="AC173" s="595">
        <v>1120</v>
      </c>
      <c r="AD173" s="595">
        <v>695</v>
      </c>
      <c r="AE173" s="595">
        <v>931</v>
      </c>
      <c r="AF173" s="595">
        <v>1234</v>
      </c>
      <c r="AG173" s="595">
        <v>1729</v>
      </c>
      <c r="AH173" s="595">
        <f t="shared" si="18"/>
        <v>-749.97701149425291</v>
      </c>
      <c r="AI173" s="595">
        <f t="shared" si="19"/>
        <v>-1119</v>
      </c>
      <c r="AJ173" s="595">
        <f t="shared" si="20"/>
        <v>-570</v>
      </c>
      <c r="AK173" s="595">
        <f t="shared" si="21"/>
        <v>-1148</v>
      </c>
      <c r="AL173" s="595">
        <f t="shared" si="22"/>
        <v>-734</v>
      </c>
      <c r="AM173" s="595">
        <f t="shared" si="23"/>
        <v>-798</v>
      </c>
      <c r="AN173" s="595">
        <f t="shared" si="24"/>
        <v>-386</v>
      </c>
      <c r="AO173" s="595">
        <f t="shared" si="25"/>
        <v>-539</v>
      </c>
      <c r="AP173" t="s">
        <v>1193</v>
      </c>
      <c r="AQ173" t="s">
        <v>1193</v>
      </c>
      <c r="AR173" t="s">
        <v>1193</v>
      </c>
      <c r="AS173" t="s">
        <v>1193</v>
      </c>
      <c r="AT173" t="s">
        <v>1193</v>
      </c>
      <c r="AU173" t="s">
        <v>1193</v>
      </c>
      <c r="AV173" t="s">
        <v>1193</v>
      </c>
      <c r="AW173" t="s">
        <v>1193</v>
      </c>
      <c r="AX173" t="s">
        <v>1193</v>
      </c>
      <c r="AY173" s="594">
        <v>5136700</v>
      </c>
      <c r="AZ173" s="594">
        <v>4890800</v>
      </c>
      <c r="BA173" s="594">
        <v>4284800</v>
      </c>
      <c r="BB173" s="594">
        <v>4284700</v>
      </c>
      <c r="BC173" s="594">
        <v>5136493</v>
      </c>
      <c r="BD173" s="594">
        <v>4890750</v>
      </c>
      <c r="BE173" s="594">
        <v>4284800</v>
      </c>
      <c r="BF173" t="s">
        <v>1744</v>
      </c>
      <c r="BG173" s="594">
        <v>4497500</v>
      </c>
      <c r="BH173" s="594">
        <v>4384000</v>
      </c>
      <c r="BI173" s="594">
        <v>4384000</v>
      </c>
      <c r="BJ173" s="594">
        <v>5330500</v>
      </c>
      <c r="BK173" s="594">
        <v>4497500</v>
      </c>
      <c r="BL173" s="594">
        <v>4309000</v>
      </c>
      <c r="BM173" s="594">
        <v>4384000</v>
      </c>
      <c r="BN173" t="s">
        <v>1744</v>
      </c>
      <c r="BO173" t="s">
        <v>3324</v>
      </c>
      <c r="BP173">
        <v>1</v>
      </c>
      <c r="BQ173">
        <v>0</v>
      </c>
      <c r="BR173">
        <v>1</v>
      </c>
      <c r="BS173">
        <v>0</v>
      </c>
      <c r="BT173">
        <v>0</v>
      </c>
      <c r="BU173">
        <v>0</v>
      </c>
      <c r="BV173" t="s">
        <v>1612</v>
      </c>
      <c r="BW173">
        <v>0</v>
      </c>
      <c r="BX173">
        <v>1</v>
      </c>
      <c r="BY173">
        <v>0</v>
      </c>
      <c r="BZ173">
        <v>0</v>
      </c>
      <c r="CA173">
        <v>1</v>
      </c>
      <c r="CB173" t="s">
        <v>1612</v>
      </c>
      <c r="CC173">
        <v>0</v>
      </c>
      <c r="CD173">
        <v>1</v>
      </c>
      <c r="CE173">
        <v>0</v>
      </c>
      <c r="CF173">
        <v>0</v>
      </c>
      <c r="CG173">
        <v>1</v>
      </c>
      <c r="CH173" t="s">
        <v>1612</v>
      </c>
      <c r="CI173">
        <v>0</v>
      </c>
      <c r="CJ173">
        <v>1</v>
      </c>
      <c r="CK173">
        <v>0</v>
      </c>
      <c r="CL173">
        <v>0</v>
      </c>
      <c r="CM173">
        <v>1</v>
      </c>
      <c r="CN173" t="s">
        <v>1612</v>
      </c>
      <c r="CO173">
        <v>0</v>
      </c>
      <c r="CP173">
        <v>1</v>
      </c>
      <c r="CQ173">
        <v>0</v>
      </c>
      <c r="CR173">
        <v>0</v>
      </c>
      <c r="CS173">
        <v>1</v>
      </c>
      <c r="CT173" t="s">
        <v>1612</v>
      </c>
      <c r="CU173">
        <v>0</v>
      </c>
      <c r="CV173">
        <v>1</v>
      </c>
      <c r="CW173">
        <v>0</v>
      </c>
      <c r="CX173">
        <v>0</v>
      </c>
      <c r="CY173">
        <v>1</v>
      </c>
      <c r="CZ173" t="s">
        <v>1612</v>
      </c>
      <c r="DA173">
        <v>0</v>
      </c>
      <c r="DB173">
        <v>1</v>
      </c>
      <c r="DC173">
        <v>0</v>
      </c>
      <c r="DD173">
        <v>0</v>
      </c>
      <c r="DE173">
        <v>1</v>
      </c>
      <c r="DF173" t="s">
        <v>1612</v>
      </c>
      <c r="DG173">
        <v>0</v>
      </c>
      <c r="DH173">
        <v>1</v>
      </c>
      <c r="DI173">
        <v>0</v>
      </c>
      <c r="DJ173">
        <v>0</v>
      </c>
      <c r="DK173">
        <v>1</v>
      </c>
      <c r="DL173" t="s">
        <v>1612</v>
      </c>
      <c r="DM173">
        <v>0</v>
      </c>
      <c r="DN173">
        <v>1</v>
      </c>
      <c r="DO173">
        <v>0</v>
      </c>
      <c r="DP173">
        <v>0</v>
      </c>
      <c r="DQ173">
        <v>1</v>
      </c>
      <c r="DR173" t="s">
        <v>1612</v>
      </c>
      <c r="DS173">
        <v>0</v>
      </c>
    </row>
    <row r="174" spans="1:123">
      <c r="A174" t="s">
        <v>73</v>
      </c>
      <c r="B174" t="s">
        <v>72</v>
      </c>
      <c r="C174" t="s">
        <v>71</v>
      </c>
      <c r="D174" t="s">
        <v>84</v>
      </c>
      <c r="E174" s="106" t="s">
        <v>83</v>
      </c>
      <c r="F174" s="593">
        <v>52</v>
      </c>
      <c r="G174" s="593">
        <v>507</v>
      </c>
      <c r="H174" s="593">
        <v>489</v>
      </c>
      <c r="I174" s="593">
        <v>690</v>
      </c>
      <c r="J174" s="593">
        <v>344</v>
      </c>
      <c r="K174" s="593">
        <v>154</v>
      </c>
      <c r="L174" s="593">
        <v>157</v>
      </c>
      <c r="M174" s="593">
        <v>205</v>
      </c>
      <c r="N174" s="592">
        <v>0</v>
      </c>
      <c r="O174" s="592">
        <v>90890</v>
      </c>
      <c r="P174" s="592">
        <v>494680</v>
      </c>
      <c r="Q174" s="592">
        <v>722650</v>
      </c>
      <c r="R174" s="592">
        <v>0</v>
      </c>
      <c r="S174" s="592">
        <v>0</v>
      </c>
      <c r="T174" s="592">
        <v>494680</v>
      </c>
      <c r="U174" s="592">
        <v>772650</v>
      </c>
      <c r="V174" s="595">
        <v>1255</v>
      </c>
      <c r="W174" s="595">
        <v>1093</v>
      </c>
      <c r="X174" s="595">
        <v>944</v>
      </c>
      <c r="Y174" s="595">
        <v>752</v>
      </c>
      <c r="Z174" s="595">
        <v>751.00000000000011</v>
      </c>
      <c r="AA174" s="595">
        <v>723</v>
      </c>
      <c r="AB174" s="595">
        <v>723</v>
      </c>
      <c r="AC174" s="595">
        <v>723.00000000000011</v>
      </c>
      <c r="AD174" s="595">
        <v>700</v>
      </c>
      <c r="AE174" s="595">
        <v>894</v>
      </c>
      <c r="AF174" s="595">
        <v>1031</v>
      </c>
      <c r="AG174" s="595">
        <v>883</v>
      </c>
      <c r="AH174" s="595">
        <f t="shared" si="18"/>
        <v>-503.99999999999989</v>
      </c>
      <c r="AI174" s="595">
        <f t="shared" si="19"/>
        <v>-370</v>
      </c>
      <c r="AJ174" s="595">
        <f t="shared" si="20"/>
        <v>-221</v>
      </c>
      <c r="AK174" s="595">
        <f t="shared" si="21"/>
        <v>-28.999999999999886</v>
      </c>
      <c r="AL174" s="595">
        <f t="shared" si="22"/>
        <v>-555</v>
      </c>
      <c r="AM174" s="595">
        <f t="shared" si="23"/>
        <v>-199</v>
      </c>
      <c r="AN174" s="595">
        <f t="shared" si="24"/>
        <v>87</v>
      </c>
      <c r="AO174" s="595">
        <f t="shared" si="25"/>
        <v>131</v>
      </c>
      <c r="AP174" t="s">
        <v>1193</v>
      </c>
      <c r="AQ174" t="s">
        <v>1193</v>
      </c>
      <c r="AR174" t="s">
        <v>1193</v>
      </c>
      <c r="AS174" t="s">
        <v>1193</v>
      </c>
      <c r="AT174" t="s">
        <v>1193</v>
      </c>
      <c r="AU174" t="s">
        <v>1193</v>
      </c>
      <c r="AV174" t="s">
        <v>1193</v>
      </c>
      <c r="AW174" t="s">
        <v>1193</v>
      </c>
      <c r="AX174" t="s">
        <v>1193</v>
      </c>
      <c r="AY174" s="594">
        <v>5432913</v>
      </c>
      <c r="AZ174" s="594">
        <v>5432913</v>
      </c>
      <c r="BA174" s="594">
        <v>5432913</v>
      </c>
      <c r="BB174" s="594">
        <v>5432914</v>
      </c>
      <c r="BC174" s="594">
        <v>5432913</v>
      </c>
      <c r="BD174" s="594">
        <v>5432913</v>
      </c>
      <c r="BE174" s="594">
        <v>5432913</v>
      </c>
      <c r="BF174" t="s">
        <v>3334</v>
      </c>
      <c r="BG174" s="594">
        <v>5432913</v>
      </c>
      <c r="BH174" s="594">
        <v>5432913</v>
      </c>
      <c r="BI174" s="594">
        <v>5432913</v>
      </c>
      <c r="BJ174" s="594">
        <v>5432914</v>
      </c>
      <c r="BK174" s="594">
        <v>5432913</v>
      </c>
      <c r="BL174" s="594">
        <v>5406409</v>
      </c>
      <c r="BM174" s="594">
        <v>5459417</v>
      </c>
      <c r="BN174" t="s">
        <v>3334</v>
      </c>
      <c r="BO174" t="s">
        <v>3335</v>
      </c>
      <c r="BP174">
        <v>1</v>
      </c>
      <c r="BQ174">
        <v>0</v>
      </c>
      <c r="BR174">
        <v>1</v>
      </c>
      <c r="BS174">
        <v>0</v>
      </c>
      <c r="BT174">
        <v>0</v>
      </c>
      <c r="BU174">
        <v>0</v>
      </c>
      <c r="BV174" t="s">
        <v>1612</v>
      </c>
      <c r="BW174">
        <v>0</v>
      </c>
      <c r="BX174">
        <v>1</v>
      </c>
      <c r="BY174">
        <v>0</v>
      </c>
      <c r="BZ174">
        <v>0</v>
      </c>
      <c r="CA174">
        <v>1</v>
      </c>
      <c r="CB174" t="s">
        <v>1612</v>
      </c>
      <c r="CC174">
        <v>0</v>
      </c>
      <c r="CD174">
        <v>1</v>
      </c>
      <c r="CE174">
        <v>0</v>
      </c>
      <c r="CF174">
        <v>0</v>
      </c>
      <c r="CG174">
        <v>1</v>
      </c>
      <c r="CH174" t="s">
        <v>1612</v>
      </c>
      <c r="CI174">
        <v>0</v>
      </c>
      <c r="CJ174">
        <v>1</v>
      </c>
      <c r="CK174">
        <v>0</v>
      </c>
      <c r="CL174">
        <v>0</v>
      </c>
      <c r="CM174">
        <v>1</v>
      </c>
      <c r="CN174" t="s">
        <v>1612</v>
      </c>
      <c r="CO174">
        <v>0</v>
      </c>
      <c r="CP174">
        <v>1</v>
      </c>
      <c r="CQ174">
        <v>0</v>
      </c>
      <c r="CR174">
        <v>0</v>
      </c>
      <c r="CS174">
        <v>1</v>
      </c>
      <c r="CT174" t="s">
        <v>1612</v>
      </c>
      <c r="CU174">
        <v>0</v>
      </c>
      <c r="CV174">
        <v>1</v>
      </c>
      <c r="CW174">
        <v>0</v>
      </c>
      <c r="CX174">
        <v>0</v>
      </c>
      <c r="CY174">
        <v>1</v>
      </c>
      <c r="CZ174" t="s">
        <v>1612</v>
      </c>
      <c r="DA174">
        <v>0</v>
      </c>
      <c r="DB174">
        <v>1</v>
      </c>
      <c r="DC174">
        <v>0</v>
      </c>
      <c r="DD174">
        <v>0</v>
      </c>
      <c r="DE174">
        <v>1</v>
      </c>
      <c r="DF174" t="s">
        <v>1612</v>
      </c>
      <c r="DG174">
        <v>0</v>
      </c>
      <c r="DH174">
        <v>1</v>
      </c>
      <c r="DI174">
        <v>0</v>
      </c>
      <c r="DJ174">
        <v>0</v>
      </c>
      <c r="DK174">
        <v>1</v>
      </c>
      <c r="DL174" t="s">
        <v>1612</v>
      </c>
      <c r="DM174">
        <v>0</v>
      </c>
      <c r="DN174">
        <v>1</v>
      </c>
      <c r="DO174">
        <v>0</v>
      </c>
      <c r="DP174">
        <v>0</v>
      </c>
      <c r="DQ174">
        <v>1</v>
      </c>
      <c r="DR174" t="s">
        <v>1612</v>
      </c>
      <c r="DS174">
        <v>0</v>
      </c>
    </row>
    <row r="175" spans="1:123">
      <c r="A175" t="s">
        <v>44</v>
      </c>
      <c r="B175" t="s">
        <v>60</v>
      </c>
      <c r="C175" t="s">
        <v>59</v>
      </c>
      <c r="D175" t="s">
        <v>82</v>
      </c>
      <c r="E175" s="106" t="s">
        <v>81</v>
      </c>
      <c r="F175" s="593">
        <v>210</v>
      </c>
      <c r="G175" s="593">
        <v>197</v>
      </c>
      <c r="H175" s="593">
        <v>279</v>
      </c>
      <c r="I175" s="593">
        <v>89</v>
      </c>
      <c r="J175" s="593">
        <v>-11</v>
      </c>
      <c r="K175" s="593">
        <v>-24</v>
      </c>
      <c r="L175" s="593">
        <v>58</v>
      </c>
      <c r="M175" s="593">
        <v>-132</v>
      </c>
      <c r="N175" s="592">
        <v>329290</v>
      </c>
      <c r="O175" s="592">
        <v>329290</v>
      </c>
      <c r="P175" s="592">
        <v>329290</v>
      </c>
      <c r="Q175" s="592">
        <v>329290</v>
      </c>
      <c r="R175" s="592">
        <v>312900</v>
      </c>
      <c r="S175" s="592">
        <v>293530</v>
      </c>
      <c r="T175" s="592">
        <v>381440</v>
      </c>
      <c r="U175" s="592">
        <v>166880</v>
      </c>
      <c r="V175" s="595">
        <v>1604</v>
      </c>
      <c r="W175" s="595">
        <v>1366</v>
      </c>
      <c r="X175" s="595">
        <v>1456</v>
      </c>
      <c r="Y175" s="595">
        <v>1580</v>
      </c>
      <c r="Z175" s="595">
        <v>1187</v>
      </c>
      <c r="AA175" s="595">
        <v>797.00000000000011</v>
      </c>
      <c r="AB175" s="595">
        <v>1038</v>
      </c>
      <c r="AC175" s="595">
        <v>1162</v>
      </c>
      <c r="AD175" s="595">
        <v>1666</v>
      </c>
      <c r="AE175" s="595">
        <v>1688</v>
      </c>
      <c r="AF175" s="595">
        <v>2025</v>
      </c>
      <c r="AG175" s="595">
        <v>1424</v>
      </c>
      <c r="AH175" s="595">
        <f t="shared" si="18"/>
        <v>-417</v>
      </c>
      <c r="AI175" s="595">
        <f t="shared" si="19"/>
        <v>-568.99999999999989</v>
      </c>
      <c r="AJ175" s="595">
        <f t="shared" si="20"/>
        <v>-418</v>
      </c>
      <c r="AK175" s="595">
        <f t="shared" si="21"/>
        <v>-418</v>
      </c>
      <c r="AL175" s="595">
        <f t="shared" si="22"/>
        <v>62</v>
      </c>
      <c r="AM175" s="595">
        <f t="shared" si="23"/>
        <v>322</v>
      </c>
      <c r="AN175" s="595">
        <f t="shared" si="24"/>
        <v>569</v>
      </c>
      <c r="AO175" s="595">
        <f t="shared" si="25"/>
        <v>-156</v>
      </c>
      <c r="AP175" t="s">
        <v>1193</v>
      </c>
      <c r="AQ175" t="s">
        <v>1193</v>
      </c>
      <c r="AR175" t="s">
        <v>1193</v>
      </c>
      <c r="AS175" t="s">
        <v>1196</v>
      </c>
      <c r="AT175" t="s">
        <v>1196</v>
      </c>
      <c r="AU175" t="s">
        <v>1193</v>
      </c>
      <c r="AV175" t="s">
        <v>1196</v>
      </c>
      <c r="AW175" t="s">
        <v>1193</v>
      </c>
      <c r="AX175" t="s">
        <v>1196</v>
      </c>
      <c r="AY175" s="594">
        <v>6209043</v>
      </c>
      <c r="AZ175" s="594">
        <v>6209043</v>
      </c>
      <c r="BA175" s="594">
        <v>6209043</v>
      </c>
      <c r="BB175" s="594">
        <v>6209043</v>
      </c>
      <c r="BC175" s="594">
        <v>6209043</v>
      </c>
      <c r="BD175" s="594">
        <v>6213021</v>
      </c>
      <c r="BE175" s="594">
        <v>3416858</v>
      </c>
      <c r="BF175" t="s">
        <v>3349</v>
      </c>
      <c r="BG175" s="594">
        <v>7753748</v>
      </c>
      <c r="BH175" s="594">
        <v>3283668</v>
      </c>
      <c r="BI175" s="594">
        <v>4874696.5439999998</v>
      </c>
      <c r="BJ175" s="594">
        <v>4874697</v>
      </c>
      <c r="BK175" s="594">
        <v>7753748</v>
      </c>
      <c r="BL175" s="594">
        <v>3283668</v>
      </c>
      <c r="BM175" s="594">
        <v>4094245.09</v>
      </c>
      <c r="BN175" t="s">
        <v>3350</v>
      </c>
      <c r="BO175" t="s">
        <v>3351</v>
      </c>
      <c r="BP175">
        <v>1</v>
      </c>
      <c r="BQ175">
        <v>0</v>
      </c>
      <c r="BR175">
        <v>1</v>
      </c>
      <c r="BS175">
        <v>0</v>
      </c>
      <c r="BT175">
        <v>0</v>
      </c>
      <c r="BU175">
        <v>0</v>
      </c>
      <c r="BV175" t="s">
        <v>1612</v>
      </c>
      <c r="BW175">
        <v>0</v>
      </c>
      <c r="BX175">
        <v>1</v>
      </c>
      <c r="BY175">
        <v>0</v>
      </c>
      <c r="BZ175">
        <v>0</v>
      </c>
      <c r="CA175">
        <v>1</v>
      </c>
      <c r="CB175" t="s">
        <v>1612</v>
      </c>
      <c r="CC175">
        <v>0</v>
      </c>
      <c r="CD175">
        <v>1</v>
      </c>
      <c r="CE175">
        <v>0</v>
      </c>
      <c r="CF175">
        <v>0</v>
      </c>
      <c r="CG175">
        <v>1</v>
      </c>
      <c r="CH175" t="s">
        <v>1612</v>
      </c>
      <c r="CI175">
        <v>0</v>
      </c>
      <c r="CJ175">
        <v>0</v>
      </c>
      <c r="CK175">
        <v>0</v>
      </c>
      <c r="CL175">
        <v>1</v>
      </c>
      <c r="CM175">
        <v>1</v>
      </c>
      <c r="CN175">
        <v>42551</v>
      </c>
      <c r="CO175">
        <v>1</v>
      </c>
      <c r="CP175">
        <v>0</v>
      </c>
      <c r="CQ175">
        <v>0</v>
      </c>
      <c r="CR175">
        <v>1</v>
      </c>
      <c r="CS175">
        <v>1</v>
      </c>
      <c r="CT175">
        <v>42551</v>
      </c>
      <c r="CU175">
        <v>1</v>
      </c>
      <c r="CV175">
        <v>1</v>
      </c>
      <c r="CW175">
        <v>0</v>
      </c>
      <c r="CX175">
        <v>0</v>
      </c>
      <c r="CY175">
        <v>1</v>
      </c>
      <c r="CZ175" t="s">
        <v>1612</v>
      </c>
      <c r="DA175">
        <v>0</v>
      </c>
      <c r="DB175">
        <v>0</v>
      </c>
      <c r="DC175">
        <v>0</v>
      </c>
      <c r="DD175">
        <v>1</v>
      </c>
      <c r="DE175">
        <v>1</v>
      </c>
      <c r="DF175">
        <v>42551</v>
      </c>
      <c r="DG175">
        <v>1</v>
      </c>
      <c r="DH175">
        <v>1</v>
      </c>
      <c r="DI175">
        <v>0</v>
      </c>
      <c r="DJ175">
        <v>0</v>
      </c>
      <c r="DK175">
        <v>1</v>
      </c>
      <c r="DL175" t="s">
        <v>1612</v>
      </c>
      <c r="DM175">
        <v>0</v>
      </c>
      <c r="DN175">
        <v>0</v>
      </c>
      <c r="DO175">
        <v>0</v>
      </c>
      <c r="DP175">
        <v>1</v>
      </c>
      <c r="DQ175">
        <v>1</v>
      </c>
      <c r="DR175">
        <v>42551</v>
      </c>
      <c r="DS175">
        <v>1</v>
      </c>
    </row>
    <row r="176" spans="1:123">
      <c r="A176" t="s">
        <v>49</v>
      </c>
      <c r="B176" t="s">
        <v>48</v>
      </c>
      <c r="C176" t="s">
        <v>47</v>
      </c>
      <c r="D176" t="s">
        <v>80</v>
      </c>
      <c r="E176" s="106" t="s">
        <v>79</v>
      </c>
      <c r="F176" s="593">
        <v>543</v>
      </c>
      <c r="G176" s="593">
        <v>925</v>
      </c>
      <c r="H176" s="593">
        <v>-481.8883723414001</v>
      </c>
      <c r="I176" s="593">
        <v>-374.96212004119297</v>
      </c>
      <c r="J176" s="593">
        <v>248.80517999999938</v>
      </c>
      <c r="K176" s="593">
        <v>623.39893999999913</v>
      </c>
      <c r="L176" s="593">
        <v>-770.41561234140136</v>
      </c>
      <c r="M176" s="593">
        <v>-675.52450004119419</v>
      </c>
      <c r="N176" s="592">
        <v>529844.87082000112</v>
      </c>
      <c r="O176" s="592">
        <v>543183.50906000158</v>
      </c>
      <c r="P176" s="592">
        <v>519637.55923999916</v>
      </c>
      <c r="Q176" s="592">
        <v>541312.84638000536</v>
      </c>
      <c r="R176" s="592">
        <v>0</v>
      </c>
      <c r="S176" s="592">
        <v>0</v>
      </c>
      <c r="T176" s="592">
        <v>0</v>
      </c>
      <c r="U176" s="592">
        <v>0</v>
      </c>
      <c r="V176" s="595">
        <v>7510</v>
      </c>
      <c r="W176" s="595">
        <v>6695</v>
      </c>
      <c r="X176" s="595">
        <v>6774</v>
      </c>
      <c r="Y176" s="595">
        <v>6452</v>
      </c>
      <c r="Z176" s="595">
        <v>3490</v>
      </c>
      <c r="AA176" s="595">
        <v>4551</v>
      </c>
      <c r="AB176" s="595">
        <v>3784</v>
      </c>
      <c r="AC176" s="595">
        <v>3507</v>
      </c>
      <c r="AD176" s="595">
        <v>3606</v>
      </c>
      <c r="AE176" s="595">
        <v>4679</v>
      </c>
      <c r="AF176" s="595">
        <v>6268</v>
      </c>
      <c r="AG176" s="595">
        <v>7490</v>
      </c>
      <c r="AH176" s="595">
        <f t="shared" si="18"/>
        <v>-4020</v>
      </c>
      <c r="AI176" s="595">
        <f t="shared" si="19"/>
        <v>-2144</v>
      </c>
      <c r="AJ176" s="595">
        <f t="shared" si="20"/>
        <v>-2990</v>
      </c>
      <c r="AK176" s="595">
        <f t="shared" si="21"/>
        <v>-2945</v>
      </c>
      <c r="AL176" s="595">
        <f t="shared" si="22"/>
        <v>-3904</v>
      </c>
      <c r="AM176" s="595">
        <f t="shared" si="23"/>
        <v>-2016</v>
      </c>
      <c r="AN176" s="595">
        <f t="shared" si="24"/>
        <v>-506</v>
      </c>
      <c r="AO176" s="595">
        <f t="shared" si="25"/>
        <v>1038</v>
      </c>
      <c r="AP176" t="s">
        <v>1193</v>
      </c>
      <c r="AQ176" t="s">
        <v>1193</v>
      </c>
      <c r="AR176" t="s">
        <v>1196</v>
      </c>
      <c r="AS176" t="s">
        <v>1196</v>
      </c>
      <c r="AT176" t="s">
        <v>1196</v>
      </c>
      <c r="AU176" t="s">
        <v>1193</v>
      </c>
      <c r="AV176" t="s">
        <v>1193</v>
      </c>
      <c r="AW176" t="s">
        <v>1196</v>
      </c>
      <c r="AX176" t="s">
        <v>1196</v>
      </c>
      <c r="AY176" s="594">
        <v>9035000</v>
      </c>
      <c r="AZ176" s="594">
        <v>9034000</v>
      </c>
      <c r="BA176" s="594">
        <v>9034000</v>
      </c>
      <c r="BB176" s="594">
        <v>9034000</v>
      </c>
      <c r="BC176" s="594">
        <v>9035000</v>
      </c>
      <c r="BD176" s="594">
        <v>9034000</v>
      </c>
      <c r="BE176" s="594">
        <v>9034000</v>
      </c>
      <c r="BF176">
        <v>0</v>
      </c>
      <c r="BG176" s="594">
        <v>9035000</v>
      </c>
      <c r="BH176" s="594">
        <v>9034000</v>
      </c>
      <c r="BI176" s="594">
        <v>9034000</v>
      </c>
      <c r="BJ176" s="594">
        <v>9034000</v>
      </c>
      <c r="BK176" s="594">
        <v>9035000</v>
      </c>
      <c r="BL176" s="594">
        <v>9034000</v>
      </c>
      <c r="BM176" s="594">
        <v>9034000</v>
      </c>
      <c r="BN176">
        <v>0</v>
      </c>
      <c r="BO176" t="s">
        <v>3368</v>
      </c>
      <c r="BP176">
        <v>1</v>
      </c>
      <c r="BQ176">
        <v>0</v>
      </c>
      <c r="BR176">
        <v>1</v>
      </c>
      <c r="BS176">
        <v>0</v>
      </c>
      <c r="BT176">
        <v>0</v>
      </c>
      <c r="BU176">
        <v>0</v>
      </c>
      <c r="BV176" t="s">
        <v>1612</v>
      </c>
      <c r="BW176">
        <v>0</v>
      </c>
      <c r="BX176">
        <v>1</v>
      </c>
      <c r="BY176">
        <v>0</v>
      </c>
      <c r="BZ176">
        <v>0</v>
      </c>
      <c r="CA176">
        <v>1</v>
      </c>
      <c r="CB176" t="s">
        <v>1612</v>
      </c>
      <c r="CC176">
        <v>0</v>
      </c>
      <c r="CD176">
        <v>0</v>
      </c>
      <c r="CE176">
        <v>0</v>
      </c>
      <c r="CF176">
        <v>1</v>
      </c>
      <c r="CG176">
        <v>1</v>
      </c>
      <c r="CH176">
        <v>42614</v>
      </c>
      <c r="CI176">
        <v>1</v>
      </c>
      <c r="CJ176">
        <v>0</v>
      </c>
      <c r="CK176">
        <v>0</v>
      </c>
      <c r="CL176">
        <v>1</v>
      </c>
      <c r="CM176">
        <v>1</v>
      </c>
      <c r="CN176">
        <v>42614</v>
      </c>
      <c r="CO176">
        <v>1</v>
      </c>
      <c r="CP176">
        <v>0</v>
      </c>
      <c r="CQ176">
        <v>0</v>
      </c>
      <c r="CR176">
        <v>1</v>
      </c>
      <c r="CS176">
        <v>1</v>
      </c>
      <c r="CT176">
        <v>42614</v>
      </c>
      <c r="CU176">
        <v>1</v>
      </c>
      <c r="CV176">
        <v>1</v>
      </c>
      <c r="CW176">
        <v>0</v>
      </c>
      <c r="CX176">
        <v>0</v>
      </c>
      <c r="CY176">
        <v>1</v>
      </c>
      <c r="CZ176" t="s">
        <v>1612</v>
      </c>
      <c r="DA176">
        <v>0</v>
      </c>
      <c r="DB176">
        <v>1</v>
      </c>
      <c r="DC176">
        <v>0</v>
      </c>
      <c r="DD176">
        <v>0</v>
      </c>
      <c r="DE176">
        <v>1</v>
      </c>
      <c r="DF176" t="s">
        <v>1612</v>
      </c>
      <c r="DG176">
        <v>0</v>
      </c>
      <c r="DH176">
        <v>0</v>
      </c>
      <c r="DI176">
        <v>0</v>
      </c>
      <c r="DJ176">
        <v>1</v>
      </c>
      <c r="DK176">
        <v>1</v>
      </c>
      <c r="DL176">
        <v>42614</v>
      </c>
      <c r="DM176">
        <v>1</v>
      </c>
      <c r="DN176">
        <v>0</v>
      </c>
      <c r="DO176">
        <v>0</v>
      </c>
      <c r="DP176">
        <v>1</v>
      </c>
      <c r="DQ176">
        <v>1</v>
      </c>
      <c r="DR176">
        <v>42522</v>
      </c>
      <c r="DS176">
        <v>1</v>
      </c>
    </row>
    <row r="177" spans="1:123">
      <c r="A177" t="s">
        <v>56</v>
      </c>
      <c r="B177" t="s">
        <v>55</v>
      </c>
      <c r="C177" t="s">
        <v>54</v>
      </c>
      <c r="D177" t="s">
        <v>78</v>
      </c>
      <c r="E177" s="106" t="s">
        <v>77</v>
      </c>
      <c r="F177" s="593">
        <v>-130</v>
      </c>
      <c r="G177" s="593">
        <v>-44</v>
      </c>
      <c r="H177" s="593">
        <v>-200</v>
      </c>
      <c r="I177" s="593">
        <v>14</v>
      </c>
      <c r="J177" s="593">
        <v>-66</v>
      </c>
      <c r="K177" s="593">
        <v>26</v>
      </c>
      <c r="L177" s="593">
        <v>-129</v>
      </c>
      <c r="M177" s="593">
        <v>28</v>
      </c>
      <c r="N177" s="592">
        <v>0</v>
      </c>
      <c r="O177" s="592">
        <v>0</v>
      </c>
      <c r="P177" s="592">
        <v>0</v>
      </c>
      <c r="Q177" s="592">
        <v>0</v>
      </c>
      <c r="R177" s="592">
        <v>0</v>
      </c>
      <c r="S177" s="592">
        <v>0</v>
      </c>
      <c r="T177" s="592">
        <v>0</v>
      </c>
      <c r="U177" s="592">
        <v>0</v>
      </c>
      <c r="V177" s="595">
        <v>951</v>
      </c>
      <c r="W177" s="595">
        <v>1163</v>
      </c>
      <c r="X177" s="595">
        <v>923</v>
      </c>
      <c r="Y177" s="595">
        <v>1052</v>
      </c>
      <c r="Z177" s="595">
        <v>1026</v>
      </c>
      <c r="AA177" s="595">
        <v>1000</v>
      </c>
      <c r="AB177" s="595">
        <v>974</v>
      </c>
      <c r="AC177" s="595">
        <v>948</v>
      </c>
      <c r="AD177" s="595">
        <v>1776</v>
      </c>
      <c r="AE177" s="595">
        <v>1099</v>
      </c>
      <c r="AF177" s="595">
        <v>1061</v>
      </c>
      <c r="AG177" s="595">
        <v>1028</v>
      </c>
      <c r="AH177" s="595">
        <f t="shared" si="18"/>
        <v>75</v>
      </c>
      <c r="AI177" s="595">
        <f t="shared" si="19"/>
        <v>-163</v>
      </c>
      <c r="AJ177" s="595">
        <f t="shared" si="20"/>
        <v>51</v>
      </c>
      <c r="AK177" s="595">
        <f t="shared" si="21"/>
        <v>-104</v>
      </c>
      <c r="AL177" s="595">
        <f t="shared" si="22"/>
        <v>825</v>
      </c>
      <c r="AM177" s="595">
        <f t="shared" si="23"/>
        <v>-64</v>
      </c>
      <c r="AN177" s="595">
        <f t="shared" si="24"/>
        <v>138</v>
      </c>
      <c r="AO177" s="595">
        <f t="shared" si="25"/>
        <v>-24</v>
      </c>
      <c r="AP177" t="s">
        <v>1193</v>
      </c>
      <c r="AQ177" t="s">
        <v>1193</v>
      </c>
      <c r="AR177" t="s">
        <v>1193</v>
      </c>
      <c r="AS177" t="s">
        <v>1196</v>
      </c>
      <c r="AT177" t="s">
        <v>1193</v>
      </c>
      <c r="AU177" t="s">
        <v>1193</v>
      </c>
      <c r="AV177" t="s">
        <v>1196</v>
      </c>
      <c r="AW177" t="s">
        <v>1193</v>
      </c>
      <c r="AX177" t="s">
        <v>1193</v>
      </c>
      <c r="AY177" s="594">
        <v>2383500</v>
      </c>
      <c r="AZ177" s="594">
        <v>2383000</v>
      </c>
      <c r="BA177" s="594">
        <v>2383000</v>
      </c>
      <c r="BB177" s="594">
        <v>2383500</v>
      </c>
      <c r="BC177" s="594">
        <v>2383500</v>
      </c>
      <c r="BD177" s="594">
        <v>2383000</v>
      </c>
      <c r="BE177" s="594">
        <v>2383000</v>
      </c>
      <c r="BF177">
        <v>0</v>
      </c>
      <c r="BG177" s="594">
        <v>2079900</v>
      </c>
      <c r="BH177" s="594">
        <v>2177700</v>
      </c>
      <c r="BI177" s="594">
        <v>2131500</v>
      </c>
      <c r="BJ177" s="594">
        <v>3065300</v>
      </c>
      <c r="BK177" s="594">
        <v>2079900</v>
      </c>
      <c r="BL177" s="594">
        <v>2177700</v>
      </c>
      <c r="BM177" s="594">
        <v>2131500</v>
      </c>
      <c r="BN177" t="s">
        <v>3383</v>
      </c>
      <c r="BO177" t="s">
        <v>3384</v>
      </c>
      <c r="BP177">
        <v>1</v>
      </c>
      <c r="BQ177">
        <v>0</v>
      </c>
      <c r="BR177">
        <v>1</v>
      </c>
      <c r="BS177">
        <v>0</v>
      </c>
      <c r="BT177">
        <v>0</v>
      </c>
      <c r="BU177">
        <v>0</v>
      </c>
      <c r="BV177" t="s">
        <v>1612</v>
      </c>
      <c r="BW177">
        <v>0</v>
      </c>
      <c r="BX177">
        <v>1</v>
      </c>
      <c r="BY177">
        <v>0</v>
      </c>
      <c r="BZ177">
        <v>0</v>
      </c>
      <c r="CA177">
        <v>1</v>
      </c>
      <c r="CB177" t="s">
        <v>1612</v>
      </c>
      <c r="CC177">
        <v>0</v>
      </c>
      <c r="CD177">
        <v>1</v>
      </c>
      <c r="CE177">
        <v>0</v>
      </c>
      <c r="CF177">
        <v>0</v>
      </c>
      <c r="CG177">
        <v>1</v>
      </c>
      <c r="CH177" t="s">
        <v>1612</v>
      </c>
      <c r="CI177">
        <v>0</v>
      </c>
      <c r="CJ177">
        <v>0</v>
      </c>
      <c r="CK177">
        <v>0</v>
      </c>
      <c r="CL177">
        <v>1</v>
      </c>
      <c r="CM177">
        <v>1</v>
      </c>
      <c r="CN177">
        <v>42460</v>
      </c>
      <c r="CO177">
        <v>1</v>
      </c>
      <c r="CP177">
        <v>1</v>
      </c>
      <c r="CQ177">
        <v>0</v>
      </c>
      <c r="CR177">
        <v>0</v>
      </c>
      <c r="CS177">
        <v>1</v>
      </c>
      <c r="CT177" t="s">
        <v>1612</v>
      </c>
      <c r="CU177">
        <v>0</v>
      </c>
      <c r="CV177">
        <v>1</v>
      </c>
      <c r="CW177">
        <v>0</v>
      </c>
      <c r="CX177">
        <v>0</v>
      </c>
      <c r="CY177">
        <v>1</v>
      </c>
      <c r="CZ177" t="s">
        <v>1612</v>
      </c>
      <c r="DA177">
        <v>0</v>
      </c>
      <c r="DB177">
        <v>0</v>
      </c>
      <c r="DC177">
        <v>0</v>
      </c>
      <c r="DD177">
        <v>1</v>
      </c>
      <c r="DE177">
        <v>1</v>
      </c>
      <c r="DF177">
        <v>42643</v>
      </c>
      <c r="DG177">
        <v>1</v>
      </c>
      <c r="DH177">
        <v>1</v>
      </c>
      <c r="DI177">
        <v>0</v>
      </c>
      <c r="DJ177">
        <v>0</v>
      </c>
      <c r="DK177">
        <v>1</v>
      </c>
      <c r="DL177" t="s">
        <v>1612</v>
      </c>
      <c r="DM177">
        <v>0</v>
      </c>
      <c r="DN177">
        <v>1</v>
      </c>
      <c r="DO177">
        <v>0</v>
      </c>
      <c r="DP177">
        <v>0</v>
      </c>
      <c r="DQ177">
        <v>1</v>
      </c>
      <c r="DR177" t="s">
        <v>1612</v>
      </c>
      <c r="DS177">
        <v>0</v>
      </c>
    </row>
    <row r="178" spans="1:123">
      <c r="A178" t="s">
        <v>56</v>
      </c>
      <c r="B178" t="s">
        <v>55</v>
      </c>
      <c r="C178" t="s">
        <v>76</v>
      </c>
      <c r="D178" t="s">
        <v>75</v>
      </c>
      <c r="E178" s="106" t="s">
        <v>74</v>
      </c>
      <c r="F178" s="593">
        <v>258</v>
      </c>
      <c r="G178" s="593">
        <v>-297</v>
      </c>
      <c r="H178" s="593">
        <v>-731</v>
      </c>
      <c r="I178" s="593">
        <v>-1291</v>
      </c>
      <c r="J178" s="593">
        <v>-460.23500000000058</v>
      </c>
      <c r="K178" s="593">
        <v>-1016.5299999999988</v>
      </c>
      <c r="L178" s="593">
        <v>-1430.7200000000012</v>
      </c>
      <c r="M178" s="593">
        <v>-2019.9799999999996</v>
      </c>
      <c r="N178" s="592">
        <v>1723764.0000000014</v>
      </c>
      <c r="O178" s="592">
        <v>1726871.9999999972</v>
      </c>
      <c r="P178" s="592">
        <v>1679328.0000000023</v>
      </c>
      <c r="Q178" s="592">
        <v>1749551.9999999907</v>
      </c>
      <c r="R178" s="592">
        <v>0</v>
      </c>
      <c r="S178" s="592">
        <v>0</v>
      </c>
      <c r="T178" s="592">
        <v>0</v>
      </c>
      <c r="U178" s="592">
        <v>0</v>
      </c>
      <c r="V178" s="595">
        <v>8614</v>
      </c>
      <c r="W178" s="595">
        <v>9080</v>
      </c>
      <c r="X178" s="595">
        <v>9385</v>
      </c>
      <c r="Y178" s="595">
        <v>9407</v>
      </c>
      <c r="Z178" s="595">
        <v>5130</v>
      </c>
      <c r="AA178" s="595">
        <v>6214.9999999999991</v>
      </c>
      <c r="AB178" s="595">
        <v>6365</v>
      </c>
      <c r="AC178" s="595">
        <v>6048</v>
      </c>
      <c r="AD178" s="595">
        <v>6608</v>
      </c>
      <c r="AE178" s="595">
        <v>6597</v>
      </c>
      <c r="AF178" s="595">
        <v>6759</v>
      </c>
      <c r="AG178" s="595">
        <v>6586</v>
      </c>
      <c r="AH178" s="595">
        <f t="shared" si="18"/>
        <v>-3484</v>
      </c>
      <c r="AI178" s="595">
        <f t="shared" si="19"/>
        <v>-2865.0000000000009</v>
      </c>
      <c r="AJ178" s="595">
        <f t="shared" si="20"/>
        <v>-3020</v>
      </c>
      <c r="AK178" s="595">
        <f t="shared" si="21"/>
        <v>-3359</v>
      </c>
      <c r="AL178" s="595">
        <f t="shared" si="22"/>
        <v>-2006</v>
      </c>
      <c r="AM178" s="595">
        <f t="shared" si="23"/>
        <v>-2483</v>
      </c>
      <c r="AN178" s="595">
        <f t="shared" si="24"/>
        <v>-2626</v>
      </c>
      <c r="AO178" s="595">
        <f t="shared" si="25"/>
        <v>-2821</v>
      </c>
      <c r="AP178" t="s">
        <v>1193</v>
      </c>
      <c r="AQ178" t="s">
        <v>1193</v>
      </c>
      <c r="AR178" t="s">
        <v>1193</v>
      </c>
      <c r="AS178" t="s">
        <v>1196</v>
      </c>
      <c r="AT178" t="s">
        <v>1196</v>
      </c>
      <c r="AU178" t="s">
        <v>1193</v>
      </c>
      <c r="AV178" t="s">
        <v>1193</v>
      </c>
      <c r="AW178" t="s">
        <v>1193</v>
      </c>
      <c r="AX178" t="s">
        <v>1193</v>
      </c>
      <c r="AY178" s="594">
        <v>14652250</v>
      </c>
      <c r="AZ178" s="594">
        <v>14652250</v>
      </c>
      <c r="BA178" s="594">
        <v>14652250</v>
      </c>
      <c r="BB178" s="594">
        <v>14652250</v>
      </c>
      <c r="BC178" s="594">
        <v>14652250</v>
      </c>
      <c r="BD178" s="594">
        <v>14652250</v>
      </c>
      <c r="BE178" s="594">
        <v>14652250</v>
      </c>
      <c r="BF178">
        <v>0</v>
      </c>
      <c r="BG178" s="594">
        <v>14652250</v>
      </c>
      <c r="BH178" s="594">
        <v>14652250</v>
      </c>
      <c r="BI178" s="594">
        <v>14652250</v>
      </c>
      <c r="BJ178" s="594">
        <v>14652250</v>
      </c>
      <c r="BK178" s="594">
        <v>14652250</v>
      </c>
      <c r="BL178" s="594">
        <v>14652250</v>
      </c>
      <c r="BM178" s="594">
        <v>14652250</v>
      </c>
      <c r="BN178">
        <v>0</v>
      </c>
      <c r="BO178" t="s">
        <v>3395</v>
      </c>
      <c r="BP178">
        <v>1</v>
      </c>
      <c r="BQ178">
        <v>0</v>
      </c>
      <c r="BR178">
        <v>1</v>
      </c>
      <c r="BS178">
        <v>0</v>
      </c>
      <c r="BT178">
        <v>0</v>
      </c>
      <c r="BU178">
        <v>0</v>
      </c>
      <c r="BV178" t="s">
        <v>1612</v>
      </c>
      <c r="BW178">
        <v>0</v>
      </c>
      <c r="BX178">
        <v>1</v>
      </c>
      <c r="BY178">
        <v>0</v>
      </c>
      <c r="BZ178">
        <v>0</v>
      </c>
      <c r="CA178">
        <v>1</v>
      </c>
      <c r="CB178" t="s">
        <v>1612</v>
      </c>
      <c r="CC178">
        <v>0</v>
      </c>
      <c r="CD178">
        <v>1</v>
      </c>
      <c r="CE178">
        <v>0</v>
      </c>
      <c r="CF178">
        <v>0</v>
      </c>
      <c r="CG178">
        <v>1</v>
      </c>
      <c r="CH178" t="s">
        <v>1612</v>
      </c>
      <c r="CI178">
        <v>0</v>
      </c>
      <c r="CJ178">
        <v>0</v>
      </c>
      <c r="CK178">
        <v>0</v>
      </c>
      <c r="CL178">
        <v>1</v>
      </c>
      <c r="CM178">
        <v>1</v>
      </c>
      <c r="CN178">
        <v>42460</v>
      </c>
      <c r="CO178">
        <v>1</v>
      </c>
      <c r="CP178">
        <v>0</v>
      </c>
      <c r="CQ178">
        <v>0</v>
      </c>
      <c r="CR178">
        <v>1</v>
      </c>
      <c r="CS178">
        <v>1</v>
      </c>
      <c r="CT178">
        <v>42460</v>
      </c>
      <c r="CU178">
        <v>1</v>
      </c>
      <c r="CV178">
        <v>1</v>
      </c>
      <c r="CW178">
        <v>0</v>
      </c>
      <c r="CX178">
        <v>0</v>
      </c>
      <c r="CY178">
        <v>1</v>
      </c>
      <c r="CZ178" t="s">
        <v>1612</v>
      </c>
      <c r="DA178">
        <v>0</v>
      </c>
      <c r="DB178">
        <v>1</v>
      </c>
      <c r="DC178">
        <v>0</v>
      </c>
      <c r="DD178">
        <v>0</v>
      </c>
      <c r="DE178">
        <v>1</v>
      </c>
      <c r="DF178" t="s">
        <v>1612</v>
      </c>
      <c r="DG178">
        <v>0</v>
      </c>
      <c r="DH178">
        <v>1</v>
      </c>
      <c r="DI178">
        <v>0</v>
      </c>
      <c r="DJ178">
        <v>0</v>
      </c>
      <c r="DK178">
        <v>1</v>
      </c>
      <c r="DL178" t="s">
        <v>1612</v>
      </c>
      <c r="DM178">
        <v>0</v>
      </c>
      <c r="DN178">
        <v>1</v>
      </c>
      <c r="DO178">
        <v>0</v>
      </c>
      <c r="DP178">
        <v>0</v>
      </c>
      <c r="DQ178">
        <v>1</v>
      </c>
      <c r="DR178" t="s">
        <v>1612</v>
      </c>
      <c r="DS178">
        <v>0</v>
      </c>
    </row>
    <row r="179" spans="1:123">
      <c r="A179" t="s">
        <v>73</v>
      </c>
      <c r="B179" t="s">
        <v>72</v>
      </c>
      <c r="C179" t="s">
        <v>71</v>
      </c>
      <c r="D179" t="s">
        <v>70</v>
      </c>
      <c r="E179" s="106" t="s">
        <v>69</v>
      </c>
      <c r="F179" s="593">
        <v>-186</v>
      </c>
      <c r="G179" s="593">
        <v>213</v>
      </c>
      <c r="H179" s="593">
        <v>-137</v>
      </c>
      <c r="I179" s="593">
        <v>-4</v>
      </c>
      <c r="J179" s="593">
        <v>-943</v>
      </c>
      <c r="K179" s="593">
        <v>394</v>
      </c>
      <c r="L179" s="593">
        <v>36</v>
      </c>
      <c r="M179" s="593">
        <v>134</v>
      </c>
      <c r="N179" s="592">
        <v>520990</v>
      </c>
      <c r="O179" s="592">
        <v>0</v>
      </c>
      <c r="P179" s="592">
        <v>0</v>
      </c>
      <c r="Q179" s="592">
        <v>0</v>
      </c>
      <c r="R179" s="592">
        <v>0</v>
      </c>
      <c r="S179" s="592">
        <v>53082</v>
      </c>
      <c r="T179" s="592">
        <v>0</v>
      </c>
      <c r="U179" s="592">
        <v>0</v>
      </c>
      <c r="V179" s="595">
        <v>672</v>
      </c>
      <c r="W179" s="595">
        <v>763</v>
      </c>
      <c r="X179" s="595">
        <v>1044</v>
      </c>
      <c r="Y179" s="595">
        <v>1421</v>
      </c>
      <c r="Z179" s="595">
        <v>1180.0044342702461</v>
      </c>
      <c r="AA179" s="595">
        <v>1144.5006266802461</v>
      </c>
      <c r="AB179" s="595">
        <v>1108.9968190902462</v>
      </c>
      <c r="AC179" s="595">
        <v>1073.4930115002462</v>
      </c>
      <c r="AD179" s="595">
        <v>1645</v>
      </c>
      <c r="AE179" s="595">
        <v>1356</v>
      </c>
      <c r="AF179" s="595">
        <v>1509</v>
      </c>
      <c r="AG179" s="595">
        <v>1012</v>
      </c>
      <c r="AH179" s="595">
        <f t="shared" si="18"/>
        <v>508.00443427024607</v>
      </c>
      <c r="AI179" s="595">
        <f t="shared" si="19"/>
        <v>381.50062668024611</v>
      </c>
      <c r="AJ179" s="595">
        <f t="shared" si="20"/>
        <v>64.996819090246163</v>
      </c>
      <c r="AK179" s="595">
        <f t="shared" si="21"/>
        <v>-347.50698849975379</v>
      </c>
      <c r="AL179" s="595">
        <f t="shared" si="22"/>
        <v>973</v>
      </c>
      <c r="AM179" s="595">
        <f t="shared" si="23"/>
        <v>593</v>
      </c>
      <c r="AN179" s="595">
        <f t="shared" si="24"/>
        <v>465</v>
      </c>
      <c r="AO179" s="595">
        <f t="shared" si="25"/>
        <v>-409</v>
      </c>
      <c r="AP179" t="s">
        <v>1193</v>
      </c>
      <c r="AQ179" t="s">
        <v>1193</v>
      </c>
      <c r="AR179" t="s">
        <v>1193</v>
      </c>
      <c r="AS179" t="s">
        <v>1193</v>
      </c>
      <c r="AT179" t="s">
        <v>1193</v>
      </c>
      <c r="AU179" t="s">
        <v>1193</v>
      </c>
      <c r="AV179" t="s">
        <v>1193</v>
      </c>
      <c r="AW179" t="s">
        <v>1193</v>
      </c>
      <c r="AX179" t="s">
        <v>1193</v>
      </c>
      <c r="AY179" s="594">
        <v>14311125</v>
      </c>
      <c r="AZ179" s="594">
        <v>14311125</v>
      </c>
      <c r="BA179" s="594">
        <v>15250820</v>
      </c>
      <c r="BB179" s="594">
        <v>15315801</v>
      </c>
      <c r="BC179" s="594">
        <v>14240875</v>
      </c>
      <c r="BD179" s="594">
        <v>14323875</v>
      </c>
      <c r="BE179" s="594">
        <v>15305570</v>
      </c>
      <c r="BF179" t="s">
        <v>2259</v>
      </c>
      <c r="BG179" s="594">
        <v>14311125</v>
      </c>
      <c r="BH179" s="594">
        <v>14311125</v>
      </c>
      <c r="BI179" s="594">
        <v>15250820</v>
      </c>
      <c r="BJ179" s="594">
        <v>15315801</v>
      </c>
      <c r="BK179" s="594">
        <v>14240875</v>
      </c>
      <c r="BL179" s="594">
        <v>14323875</v>
      </c>
      <c r="BM179" s="594">
        <v>15305570</v>
      </c>
      <c r="BN179" t="s">
        <v>2259</v>
      </c>
      <c r="BO179" t="s">
        <v>2260</v>
      </c>
      <c r="BP179">
        <v>1</v>
      </c>
      <c r="BQ179">
        <v>0</v>
      </c>
      <c r="BR179">
        <v>1</v>
      </c>
      <c r="BS179">
        <v>0</v>
      </c>
      <c r="BT179">
        <v>0</v>
      </c>
      <c r="BU179">
        <v>0</v>
      </c>
      <c r="BV179" t="s">
        <v>1612</v>
      </c>
      <c r="BW179">
        <v>0</v>
      </c>
      <c r="BX179">
        <v>1</v>
      </c>
      <c r="BY179">
        <v>0</v>
      </c>
      <c r="BZ179">
        <v>0</v>
      </c>
      <c r="CA179">
        <v>1</v>
      </c>
      <c r="CB179" t="s">
        <v>1612</v>
      </c>
      <c r="CC179">
        <v>0</v>
      </c>
      <c r="CD179">
        <v>1</v>
      </c>
      <c r="CE179">
        <v>0</v>
      </c>
      <c r="CF179">
        <v>0</v>
      </c>
      <c r="CG179">
        <v>1</v>
      </c>
      <c r="CH179" t="s">
        <v>1612</v>
      </c>
      <c r="CI179">
        <v>0</v>
      </c>
      <c r="CJ179">
        <v>1</v>
      </c>
      <c r="CK179">
        <v>0</v>
      </c>
      <c r="CL179">
        <v>0</v>
      </c>
      <c r="CM179">
        <v>1</v>
      </c>
      <c r="CN179" t="s">
        <v>1612</v>
      </c>
      <c r="CO179">
        <v>0</v>
      </c>
      <c r="CP179">
        <v>1</v>
      </c>
      <c r="CQ179">
        <v>0</v>
      </c>
      <c r="CR179">
        <v>0</v>
      </c>
      <c r="CS179">
        <v>1</v>
      </c>
      <c r="CT179" t="s">
        <v>1612</v>
      </c>
      <c r="CU179">
        <v>0</v>
      </c>
      <c r="CV179">
        <v>1</v>
      </c>
      <c r="CW179">
        <v>0</v>
      </c>
      <c r="CX179">
        <v>0</v>
      </c>
      <c r="CY179">
        <v>1</v>
      </c>
      <c r="CZ179" t="s">
        <v>1612</v>
      </c>
      <c r="DA179">
        <v>0</v>
      </c>
      <c r="DB179">
        <v>1</v>
      </c>
      <c r="DC179">
        <v>0</v>
      </c>
      <c r="DD179">
        <v>0</v>
      </c>
      <c r="DE179">
        <v>1</v>
      </c>
      <c r="DF179" t="s">
        <v>1612</v>
      </c>
      <c r="DG179">
        <v>0</v>
      </c>
      <c r="DH179">
        <v>1</v>
      </c>
      <c r="DI179">
        <v>0</v>
      </c>
      <c r="DJ179">
        <v>0</v>
      </c>
      <c r="DK179">
        <v>1</v>
      </c>
      <c r="DL179" t="s">
        <v>1612</v>
      </c>
      <c r="DM179">
        <v>0</v>
      </c>
      <c r="DN179">
        <v>1</v>
      </c>
      <c r="DO179">
        <v>0</v>
      </c>
      <c r="DP179">
        <v>0</v>
      </c>
      <c r="DQ179">
        <v>1</v>
      </c>
      <c r="DR179" t="s">
        <v>1612</v>
      </c>
      <c r="DS179">
        <v>0</v>
      </c>
    </row>
    <row r="180" spans="1:123">
      <c r="A180" t="s">
        <v>44</v>
      </c>
      <c r="B180" t="s">
        <v>60</v>
      </c>
      <c r="C180" t="s">
        <v>68</v>
      </c>
      <c r="D180" t="s">
        <v>67</v>
      </c>
      <c r="E180" s="106" t="s">
        <v>66</v>
      </c>
      <c r="F180" s="593">
        <v>418</v>
      </c>
      <c r="G180" s="593">
        <v>471</v>
      </c>
      <c r="H180" s="593">
        <v>82</v>
      </c>
      <c r="I180" s="593">
        <v>-65</v>
      </c>
      <c r="J180" s="593">
        <v>128</v>
      </c>
      <c r="K180" s="593">
        <v>173</v>
      </c>
      <c r="L180" s="593">
        <v>-212</v>
      </c>
      <c r="M180" s="593">
        <v>-361</v>
      </c>
      <c r="N180" s="592">
        <v>432100</v>
      </c>
      <c r="O180" s="592">
        <v>444020</v>
      </c>
      <c r="P180" s="592">
        <v>438060</v>
      </c>
      <c r="Q180" s="592">
        <v>441040</v>
      </c>
      <c r="R180" s="592">
        <v>432100</v>
      </c>
      <c r="S180" s="592">
        <v>444020</v>
      </c>
      <c r="T180" s="592">
        <v>438060</v>
      </c>
      <c r="U180" s="592">
        <v>35760</v>
      </c>
      <c r="V180" s="595">
        <v>1598</v>
      </c>
      <c r="W180" s="595">
        <v>1531</v>
      </c>
      <c r="X180" s="595">
        <v>814</v>
      </c>
      <c r="Y180" s="595">
        <v>1070</v>
      </c>
      <c r="Z180" s="595">
        <v>1287</v>
      </c>
      <c r="AA180" s="595">
        <v>1372.0000000000002</v>
      </c>
      <c r="AB180" s="595">
        <v>1377</v>
      </c>
      <c r="AC180" s="595">
        <v>1153</v>
      </c>
      <c r="AD180" s="595">
        <v>1176</v>
      </c>
      <c r="AE180" s="595">
        <v>1444</v>
      </c>
      <c r="AF180" s="595">
        <v>1449</v>
      </c>
      <c r="AG180" s="595">
        <v>1395</v>
      </c>
      <c r="AH180" s="595">
        <f t="shared" si="18"/>
        <v>-311</v>
      </c>
      <c r="AI180" s="595">
        <f t="shared" si="19"/>
        <v>-158.99999999999977</v>
      </c>
      <c r="AJ180" s="595">
        <f t="shared" si="20"/>
        <v>563</v>
      </c>
      <c r="AK180" s="595">
        <f t="shared" si="21"/>
        <v>83</v>
      </c>
      <c r="AL180" s="595">
        <f t="shared" si="22"/>
        <v>-422</v>
      </c>
      <c r="AM180" s="595">
        <f t="shared" si="23"/>
        <v>-87</v>
      </c>
      <c r="AN180" s="595">
        <f t="shared" si="24"/>
        <v>635</v>
      </c>
      <c r="AO180" s="595">
        <f t="shared" si="25"/>
        <v>325</v>
      </c>
      <c r="AP180" t="s">
        <v>1193</v>
      </c>
      <c r="AQ180" t="s">
        <v>1193</v>
      </c>
      <c r="AR180" t="s">
        <v>1193</v>
      </c>
      <c r="AS180" t="s">
        <v>1193</v>
      </c>
      <c r="AT180" t="s">
        <v>1193</v>
      </c>
      <c r="AU180" t="s">
        <v>1193</v>
      </c>
      <c r="AV180" t="s">
        <v>1193</v>
      </c>
      <c r="AW180" t="s">
        <v>1193</v>
      </c>
      <c r="AX180" t="s">
        <v>1193</v>
      </c>
      <c r="AY180" s="594">
        <v>7293349</v>
      </c>
      <c r="AZ180" s="594">
        <v>6476269</v>
      </c>
      <c r="BA180" s="594">
        <v>5583349</v>
      </c>
      <c r="BB180" s="594">
        <v>5591033</v>
      </c>
      <c r="BC180" s="594">
        <v>7293349</v>
      </c>
      <c r="BD180" s="594">
        <v>6476269</v>
      </c>
      <c r="BE180" s="594">
        <v>5583349</v>
      </c>
      <c r="BF180">
        <v>0</v>
      </c>
      <c r="BG180" s="594">
        <v>5035483</v>
      </c>
      <c r="BH180" s="594">
        <v>5259101</v>
      </c>
      <c r="BI180" s="594">
        <v>6399802</v>
      </c>
      <c r="BJ180" s="594">
        <v>8249614</v>
      </c>
      <c r="BK180" s="594">
        <v>5035483</v>
      </c>
      <c r="BL180" s="594">
        <v>5259101</v>
      </c>
      <c r="BM180" s="594">
        <v>6399802</v>
      </c>
      <c r="BN180">
        <v>0</v>
      </c>
      <c r="BO180" t="s">
        <v>3405</v>
      </c>
      <c r="BP180">
        <v>1</v>
      </c>
      <c r="BQ180">
        <v>0</v>
      </c>
      <c r="BR180">
        <v>1</v>
      </c>
      <c r="BS180">
        <v>0</v>
      </c>
      <c r="BT180">
        <v>0</v>
      </c>
      <c r="BU180">
        <v>0</v>
      </c>
      <c r="BV180" t="s">
        <v>1612</v>
      </c>
      <c r="BW180">
        <v>0</v>
      </c>
      <c r="BX180">
        <v>1</v>
      </c>
      <c r="BY180">
        <v>0</v>
      </c>
      <c r="BZ180">
        <v>0</v>
      </c>
      <c r="CA180">
        <v>1</v>
      </c>
      <c r="CB180" t="s">
        <v>1612</v>
      </c>
      <c r="CC180">
        <v>0</v>
      </c>
      <c r="CD180">
        <v>1</v>
      </c>
      <c r="CE180">
        <v>0</v>
      </c>
      <c r="CF180">
        <v>0</v>
      </c>
      <c r="CG180">
        <v>1</v>
      </c>
      <c r="CH180" t="s">
        <v>1612</v>
      </c>
      <c r="CI180">
        <v>0</v>
      </c>
      <c r="CJ180">
        <v>1</v>
      </c>
      <c r="CK180">
        <v>0</v>
      </c>
      <c r="CL180">
        <v>0</v>
      </c>
      <c r="CM180">
        <v>1</v>
      </c>
      <c r="CN180" t="s">
        <v>1612</v>
      </c>
      <c r="CO180">
        <v>0</v>
      </c>
      <c r="CP180">
        <v>1</v>
      </c>
      <c r="CQ180">
        <v>0</v>
      </c>
      <c r="CR180">
        <v>0</v>
      </c>
      <c r="CS180">
        <v>1</v>
      </c>
      <c r="CT180" t="s">
        <v>1612</v>
      </c>
      <c r="CU180">
        <v>0</v>
      </c>
      <c r="CV180">
        <v>1</v>
      </c>
      <c r="CW180">
        <v>0</v>
      </c>
      <c r="CX180">
        <v>0</v>
      </c>
      <c r="CY180">
        <v>1</v>
      </c>
      <c r="CZ180" t="s">
        <v>1612</v>
      </c>
      <c r="DA180">
        <v>0</v>
      </c>
      <c r="DB180">
        <v>1</v>
      </c>
      <c r="DC180">
        <v>0</v>
      </c>
      <c r="DD180">
        <v>0</v>
      </c>
      <c r="DE180">
        <v>1</v>
      </c>
      <c r="DF180" t="s">
        <v>1612</v>
      </c>
      <c r="DG180">
        <v>0</v>
      </c>
      <c r="DH180">
        <v>1</v>
      </c>
      <c r="DI180">
        <v>0</v>
      </c>
      <c r="DJ180">
        <v>0</v>
      </c>
      <c r="DK180">
        <v>1</v>
      </c>
      <c r="DL180" t="s">
        <v>1612</v>
      </c>
      <c r="DM180">
        <v>0</v>
      </c>
      <c r="DN180">
        <v>1</v>
      </c>
      <c r="DO180">
        <v>0</v>
      </c>
      <c r="DP180">
        <v>0</v>
      </c>
      <c r="DQ180">
        <v>1</v>
      </c>
      <c r="DR180" t="s">
        <v>1612</v>
      </c>
      <c r="DS180">
        <v>0</v>
      </c>
    </row>
    <row r="181" spans="1:123">
      <c r="A181" t="s">
        <v>56</v>
      </c>
      <c r="B181" t="s">
        <v>65</v>
      </c>
      <c r="C181" t="s">
        <v>54</v>
      </c>
      <c r="D181" t="s">
        <v>64</v>
      </c>
      <c r="E181" s="106" t="s">
        <v>63</v>
      </c>
      <c r="F181" s="593">
        <v>196</v>
      </c>
      <c r="G181" s="593">
        <v>170</v>
      </c>
      <c r="H181" s="593">
        <v>444</v>
      </c>
      <c r="I181" s="593">
        <v>52</v>
      </c>
      <c r="J181" s="593">
        <v>-337</v>
      </c>
      <c r="K181" s="593">
        <v>306</v>
      </c>
      <c r="L181" s="593">
        <v>85</v>
      </c>
      <c r="M181" s="593">
        <v>-735</v>
      </c>
      <c r="N181" s="592">
        <v>794170</v>
      </c>
      <c r="O181" s="592">
        <v>0</v>
      </c>
      <c r="P181" s="592">
        <v>332270</v>
      </c>
      <c r="Q181" s="592">
        <v>1172630</v>
      </c>
      <c r="R181" s="592">
        <v>292040</v>
      </c>
      <c r="S181" s="592">
        <v>253300</v>
      </c>
      <c r="T181" s="592">
        <v>581100</v>
      </c>
      <c r="U181" s="592">
        <v>157940</v>
      </c>
      <c r="V181" s="595">
        <v>5011</v>
      </c>
      <c r="W181" s="595">
        <v>4026</v>
      </c>
      <c r="X181" s="595">
        <v>4144</v>
      </c>
      <c r="Y181" s="595">
        <v>4735</v>
      </c>
      <c r="Z181" s="595">
        <v>4110</v>
      </c>
      <c r="AA181" s="595">
        <v>4110</v>
      </c>
      <c r="AB181" s="595">
        <v>4110</v>
      </c>
      <c r="AC181" s="595">
        <v>4110</v>
      </c>
      <c r="AD181" s="595">
        <v>3940</v>
      </c>
      <c r="AE181" s="595">
        <v>5195</v>
      </c>
      <c r="AF181" s="595">
        <v>5630</v>
      </c>
      <c r="AG181" s="595">
        <v>5602</v>
      </c>
      <c r="AH181" s="595">
        <f t="shared" si="18"/>
        <v>-901</v>
      </c>
      <c r="AI181" s="595">
        <f t="shared" si="19"/>
        <v>84</v>
      </c>
      <c r="AJ181" s="595">
        <f t="shared" si="20"/>
        <v>-34</v>
      </c>
      <c r="AK181" s="595">
        <f t="shared" si="21"/>
        <v>-625</v>
      </c>
      <c r="AL181" s="595">
        <f t="shared" si="22"/>
        <v>-1071</v>
      </c>
      <c r="AM181" s="595">
        <f t="shared" si="23"/>
        <v>1169</v>
      </c>
      <c r="AN181" s="595">
        <f t="shared" si="24"/>
        <v>1486</v>
      </c>
      <c r="AO181" s="595">
        <f t="shared" si="25"/>
        <v>867</v>
      </c>
      <c r="AP181" t="s">
        <v>1193</v>
      </c>
      <c r="AQ181" t="s">
        <v>1193</v>
      </c>
      <c r="AR181" t="s">
        <v>1193</v>
      </c>
      <c r="AS181" t="s">
        <v>1193</v>
      </c>
      <c r="AT181" t="s">
        <v>1193</v>
      </c>
      <c r="AU181" t="s">
        <v>1193</v>
      </c>
      <c r="AV181" t="s">
        <v>1193</v>
      </c>
      <c r="AW181" t="s">
        <v>1193</v>
      </c>
      <c r="AX181" t="s">
        <v>1193</v>
      </c>
      <c r="AY181" s="594">
        <v>7978750</v>
      </c>
      <c r="AZ181" s="594">
        <v>7978750</v>
      </c>
      <c r="BA181" s="594">
        <v>7978750</v>
      </c>
      <c r="BB181" s="594">
        <v>7978750</v>
      </c>
      <c r="BC181" s="594">
        <v>7978750</v>
      </c>
      <c r="BD181" s="594">
        <v>7978750</v>
      </c>
      <c r="BE181" s="594">
        <v>7978750</v>
      </c>
      <c r="BF181" t="s">
        <v>3010</v>
      </c>
      <c r="BG181" s="594">
        <v>7978750</v>
      </c>
      <c r="BH181" s="594">
        <v>7978750</v>
      </c>
      <c r="BI181" s="594">
        <v>7978750</v>
      </c>
      <c r="BJ181" s="594">
        <v>7978750</v>
      </c>
      <c r="BK181" s="594">
        <v>7978750</v>
      </c>
      <c r="BL181" s="594">
        <v>7978750</v>
      </c>
      <c r="BM181" s="594">
        <v>7978750</v>
      </c>
      <c r="BN181" t="s">
        <v>3010</v>
      </c>
      <c r="BO181" t="s">
        <v>3010</v>
      </c>
      <c r="BP181">
        <v>1</v>
      </c>
      <c r="BQ181">
        <v>0</v>
      </c>
      <c r="BR181">
        <v>1</v>
      </c>
      <c r="BS181">
        <v>0</v>
      </c>
      <c r="BT181">
        <v>0</v>
      </c>
      <c r="BU181">
        <v>0</v>
      </c>
      <c r="BV181" t="s">
        <v>1612</v>
      </c>
      <c r="BW181">
        <v>0</v>
      </c>
      <c r="BX181">
        <v>1</v>
      </c>
      <c r="BY181">
        <v>0</v>
      </c>
      <c r="BZ181">
        <v>0</v>
      </c>
      <c r="CA181">
        <v>1</v>
      </c>
      <c r="CB181" t="s">
        <v>1612</v>
      </c>
      <c r="CC181">
        <v>0</v>
      </c>
      <c r="CD181">
        <v>1</v>
      </c>
      <c r="CE181">
        <v>0</v>
      </c>
      <c r="CF181">
        <v>0</v>
      </c>
      <c r="CG181">
        <v>1</v>
      </c>
      <c r="CH181" t="s">
        <v>1612</v>
      </c>
      <c r="CI181">
        <v>0</v>
      </c>
      <c r="CJ181">
        <v>1</v>
      </c>
      <c r="CK181">
        <v>0</v>
      </c>
      <c r="CL181">
        <v>0</v>
      </c>
      <c r="CM181">
        <v>1</v>
      </c>
      <c r="CN181" t="s">
        <v>1612</v>
      </c>
      <c r="CO181">
        <v>0</v>
      </c>
      <c r="CP181">
        <v>1</v>
      </c>
      <c r="CQ181">
        <v>0</v>
      </c>
      <c r="CR181">
        <v>0</v>
      </c>
      <c r="CS181">
        <v>1</v>
      </c>
      <c r="CT181" t="s">
        <v>1612</v>
      </c>
      <c r="CU181">
        <v>0</v>
      </c>
      <c r="CV181">
        <v>1</v>
      </c>
      <c r="CW181">
        <v>0</v>
      </c>
      <c r="CX181">
        <v>0</v>
      </c>
      <c r="CY181">
        <v>1</v>
      </c>
      <c r="CZ181" t="s">
        <v>1612</v>
      </c>
      <c r="DA181">
        <v>0</v>
      </c>
      <c r="DB181">
        <v>1</v>
      </c>
      <c r="DC181">
        <v>0</v>
      </c>
      <c r="DD181">
        <v>0</v>
      </c>
      <c r="DE181">
        <v>1</v>
      </c>
      <c r="DF181" t="s">
        <v>1612</v>
      </c>
      <c r="DG181">
        <v>0</v>
      </c>
      <c r="DH181">
        <v>1</v>
      </c>
      <c r="DI181">
        <v>0</v>
      </c>
      <c r="DJ181">
        <v>0</v>
      </c>
      <c r="DK181">
        <v>1</v>
      </c>
      <c r="DL181" t="s">
        <v>1612</v>
      </c>
      <c r="DM181">
        <v>0</v>
      </c>
      <c r="DN181">
        <v>1</v>
      </c>
      <c r="DO181">
        <v>0</v>
      </c>
      <c r="DP181">
        <v>0</v>
      </c>
      <c r="DQ181">
        <v>1</v>
      </c>
      <c r="DR181" t="s">
        <v>1612</v>
      </c>
      <c r="DS181">
        <v>0</v>
      </c>
    </row>
    <row r="182" spans="1:123">
      <c r="A182" t="s">
        <v>56</v>
      </c>
      <c r="B182" t="s">
        <v>55</v>
      </c>
      <c r="C182" t="s">
        <v>54</v>
      </c>
      <c r="D182" t="s">
        <v>62</v>
      </c>
      <c r="E182" s="106" t="s">
        <v>61</v>
      </c>
      <c r="F182" s="593">
        <v>-348</v>
      </c>
      <c r="G182" s="593">
        <v>-124</v>
      </c>
      <c r="H182" s="593">
        <v>-680</v>
      </c>
      <c r="I182" s="593">
        <v>-805</v>
      </c>
      <c r="J182" s="593">
        <v>-458</v>
      </c>
      <c r="K182" s="593">
        <v>-242</v>
      </c>
      <c r="L182" s="593">
        <v>-777</v>
      </c>
      <c r="M182" s="593">
        <v>-909</v>
      </c>
      <c r="N182" s="592">
        <v>163900</v>
      </c>
      <c r="O182" s="592">
        <v>175820</v>
      </c>
      <c r="P182" s="592">
        <v>144530</v>
      </c>
      <c r="Q182" s="592">
        <v>154960</v>
      </c>
      <c r="R182" s="592">
        <v>0</v>
      </c>
      <c r="S182" s="592">
        <v>0</v>
      </c>
      <c r="T182" s="592">
        <v>0</v>
      </c>
      <c r="U182" s="592">
        <v>0</v>
      </c>
      <c r="V182" s="595">
        <v>1009</v>
      </c>
      <c r="W182" s="595">
        <v>937</v>
      </c>
      <c r="X182" s="595">
        <v>633</v>
      </c>
      <c r="Y182" s="595">
        <v>653</v>
      </c>
      <c r="Z182" s="595">
        <v>566</v>
      </c>
      <c r="AA182" s="595">
        <v>1066</v>
      </c>
      <c r="AB182" s="595">
        <v>969</v>
      </c>
      <c r="AC182" s="595">
        <v>901.99999999999989</v>
      </c>
      <c r="AD182" s="595">
        <v>568</v>
      </c>
      <c r="AE182" s="595">
        <v>1187</v>
      </c>
      <c r="AF182" s="595">
        <v>987</v>
      </c>
      <c r="AG182" s="595">
        <v>906</v>
      </c>
      <c r="AH182" s="595">
        <f t="shared" si="18"/>
        <v>-443</v>
      </c>
      <c r="AI182" s="595">
        <f t="shared" si="19"/>
        <v>129</v>
      </c>
      <c r="AJ182" s="595">
        <f t="shared" si="20"/>
        <v>336</v>
      </c>
      <c r="AK182" s="595">
        <f t="shared" si="21"/>
        <v>248.99999999999989</v>
      </c>
      <c r="AL182" s="595">
        <f t="shared" si="22"/>
        <v>-441</v>
      </c>
      <c r="AM182" s="595">
        <f t="shared" si="23"/>
        <v>250</v>
      </c>
      <c r="AN182" s="595">
        <f t="shared" si="24"/>
        <v>354</v>
      </c>
      <c r="AO182" s="595">
        <f t="shared" si="25"/>
        <v>253</v>
      </c>
      <c r="AP182" t="s">
        <v>1193</v>
      </c>
      <c r="AQ182" t="s">
        <v>1193</v>
      </c>
      <c r="AR182" t="s">
        <v>1193</v>
      </c>
      <c r="AS182" t="s">
        <v>1193</v>
      </c>
      <c r="AT182" t="s">
        <v>1196</v>
      </c>
      <c r="AU182" t="s">
        <v>1193</v>
      </c>
      <c r="AV182" t="s">
        <v>1193</v>
      </c>
      <c r="AW182" t="s">
        <v>1196</v>
      </c>
      <c r="AX182" t="s">
        <v>1193</v>
      </c>
      <c r="AY182" s="594">
        <v>2121375</v>
      </c>
      <c r="AZ182" s="594">
        <v>2121375</v>
      </c>
      <c r="BA182" s="594">
        <v>2121375</v>
      </c>
      <c r="BB182" s="594">
        <v>2121375</v>
      </c>
      <c r="BC182" s="594">
        <v>2121375</v>
      </c>
      <c r="BD182" s="594">
        <v>2074000</v>
      </c>
      <c r="BE182" s="594">
        <v>2324226</v>
      </c>
      <c r="BF182" t="s">
        <v>3430</v>
      </c>
      <c r="BG182" s="594">
        <v>1916197</v>
      </c>
      <c r="BH182" s="594">
        <v>2664935</v>
      </c>
      <c r="BI182" s="594">
        <v>2664934</v>
      </c>
      <c r="BJ182" s="594">
        <v>2664934</v>
      </c>
      <c r="BK182" s="594">
        <v>1916197</v>
      </c>
      <c r="BL182" s="594">
        <v>2556700</v>
      </c>
      <c r="BM182" s="594">
        <v>2541475</v>
      </c>
      <c r="BN182" t="s">
        <v>3431</v>
      </c>
      <c r="BO182" t="s">
        <v>3432</v>
      </c>
      <c r="BP182">
        <v>1</v>
      </c>
      <c r="BQ182">
        <v>0</v>
      </c>
      <c r="BR182">
        <v>1</v>
      </c>
      <c r="BS182">
        <v>0</v>
      </c>
      <c r="BT182">
        <v>0</v>
      </c>
      <c r="BU182">
        <v>0</v>
      </c>
      <c r="BV182" t="s">
        <v>1612</v>
      </c>
      <c r="BW182">
        <v>0</v>
      </c>
      <c r="BX182">
        <v>1</v>
      </c>
      <c r="BY182">
        <v>0</v>
      </c>
      <c r="BZ182">
        <v>0</v>
      </c>
      <c r="CA182">
        <v>1</v>
      </c>
      <c r="CB182" t="s">
        <v>1612</v>
      </c>
      <c r="CC182">
        <v>0</v>
      </c>
      <c r="CD182">
        <v>1</v>
      </c>
      <c r="CE182">
        <v>0</v>
      </c>
      <c r="CF182">
        <v>0</v>
      </c>
      <c r="CG182">
        <v>1</v>
      </c>
      <c r="CH182" t="s">
        <v>1612</v>
      </c>
      <c r="CI182">
        <v>0</v>
      </c>
      <c r="CJ182">
        <v>1</v>
      </c>
      <c r="CK182">
        <v>0</v>
      </c>
      <c r="CL182">
        <v>0</v>
      </c>
      <c r="CM182">
        <v>1</v>
      </c>
      <c r="CN182" t="s">
        <v>1612</v>
      </c>
      <c r="CO182">
        <v>0</v>
      </c>
      <c r="CP182">
        <v>0</v>
      </c>
      <c r="CQ182">
        <v>0</v>
      </c>
      <c r="CR182">
        <v>1</v>
      </c>
      <c r="CS182">
        <v>1</v>
      </c>
      <c r="CT182">
        <v>42460</v>
      </c>
      <c r="CU182">
        <v>1</v>
      </c>
      <c r="CV182">
        <v>1</v>
      </c>
      <c r="CW182">
        <v>0</v>
      </c>
      <c r="CX182">
        <v>0</v>
      </c>
      <c r="CY182">
        <v>1</v>
      </c>
      <c r="CZ182" t="s">
        <v>1612</v>
      </c>
      <c r="DA182">
        <v>0</v>
      </c>
      <c r="DB182">
        <v>1</v>
      </c>
      <c r="DC182">
        <v>0</v>
      </c>
      <c r="DD182">
        <v>0</v>
      </c>
      <c r="DE182">
        <v>1</v>
      </c>
      <c r="DF182" t="s">
        <v>1612</v>
      </c>
      <c r="DG182">
        <v>0</v>
      </c>
      <c r="DH182">
        <v>0</v>
      </c>
      <c r="DI182">
        <v>0</v>
      </c>
      <c r="DJ182">
        <v>1</v>
      </c>
      <c r="DK182">
        <v>1</v>
      </c>
      <c r="DL182">
        <v>42551</v>
      </c>
      <c r="DM182">
        <v>1</v>
      </c>
      <c r="DN182">
        <v>1</v>
      </c>
      <c r="DO182">
        <v>0</v>
      </c>
      <c r="DP182">
        <v>0</v>
      </c>
      <c r="DQ182">
        <v>1</v>
      </c>
      <c r="DR182" t="s">
        <v>1612</v>
      </c>
      <c r="DS182">
        <v>0</v>
      </c>
    </row>
    <row r="183" spans="1:123">
      <c r="A183" t="s">
        <v>44</v>
      </c>
      <c r="B183" t="s">
        <v>60</v>
      </c>
      <c r="C183" t="s">
        <v>59</v>
      </c>
      <c r="D183" t="s">
        <v>58</v>
      </c>
      <c r="E183" s="106" t="s">
        <v>57</v>
      </c>
      <c r="F183" s="593">
        <v>189</v>
      </c>
      <c r="G183" s="593">
        <v>84</v>
      </c>
      <c r="H183" s="593">
        <v>213</v>
      </c>
      <c r="I183" s="593">
        <v>3</v>
      </c>
      <c r="J183" s="593">
        <v>-87</v>
      </c>
      <c r="K183" s="593">
        <v>252</v>
      </c>
      <c r="L183" s="593">
        <v>383</v>
      </c>
      <c r="M183" s="593">
        <v>179</v>
      </c>
      <c r="N183" s="592">
        <v>0</v>
      </c>
      <c r="O183" s="592">
        <v>0</v>
      </c>
      <c r="P183" s="592">
        <v>0</v>
      </c>
      <c r="Q183" s="592">
        <v>0</v>
      </c>
      <c r="R183" s="592" t="s">
        <v>1613</v>
      </c>
      <c r="S183" s="592">
        <v>0</v>
      </c>
      <c r="T183" s="592">
        <v>0</v>
      </c>
      <c r="U183" s="592">
        <v>0</v>
      </c>
      <c r="V183" s="595">
        <v>634</v>
      </c>
      <c r="W183" s="595">
        <v>610</v>
      </c>
      <c r="X183" s="595">
        <v>629</v>
      </c>
      <c r="Y183" s="595">
        <v>686</v>
      </c>
      <c r="Z183" s="595">
        <v>437</v>
      </c>
      <c r="AA183" s="595">
        <v>437</v>
      </c>
      <c r="AB183" s="595">
        <v>437</v>
      </c>
      <c r="AC183" s="595">
        <v>437</v>
      </c>
      <c r="AD183" s="595">
        <v>562</v>
      </c>
      <c r="AE183" s="595">
        <v>668</v>
      </c>
      <c r="AF183" s="595">
        <v>480</v>
      </c>
      <c r="AG183" s="595">
        <v>631</v>
      </c>
      <c r="AH183" s="595">
        <f t="shared" si="18"/>
        <v>-197</v>
      </c>
      <c r="AI183" s="595">
        <f t="shared" si="19"/>
        <v>-173</v>
      </c>
      <c r="AJ183" s="595">
        <f t="shared" si="20"/>
        <v>-192</v>
      </c>
      <c r="AK183" s="595">
        <f t="shared" si="21"/>
        <v>-249</v>
      </c>
      <c r="AL183" s="595">
        <f t="shared" si="22"/>
        <v>-72</v>
      </c>
      <c r="AM183" s="595">
        <f t="shared" si="23"/>
        <v>58</v>
      </c>
      <c r="AN183" s="595">
        <f t="shared" si="24"/>
        <v>-149</v>
      </c>
      <c r="AO183" s="595">
        <f t="shared" si="25"/>
        <v>-55</v>
      </c>
      <c r="AP183" t="s">
        <v>1193</v>
      </c>
      <c r="AQ183" t="s">
        <v>1193</v>
      </c>
      <c r="AR183" t="s">
        <v>1193</v>
      </c>
      <c r="AS183" t="s">
        <v>1193</v>
      </c>
      <c r="AT183" t="s">
        <v>1196</v>
      </c>
      <c r="AU183" t="s">
        <v>1193</v>
      </c>
      <c r="AV183" t="s">
        <v>1196</v>
      </c>
      <c r="AW183" t="s">
        <v>1193</v>
      </c>
      <c r="AX183" t="s">
        <v>1196</v>
      </c>
      <c r="AY183" s="594">
        <v>8255267</v>
      </c>
      <c r="AZ183" s="594">
        <v>8255267</v>
      </c>
      <c r="BA183" s="594">
        <v>8255266</v>
      </c>
      <c r="BB183" s="594">
        <v>8255266</v>
      </c>
      <c r="BC183" s="594">
        <v>0</v>
      </c>
      <c r="BD183" s="594">
        <v>15108617</v>
      </c>
      <c r="BE183" s="594">
        <v>0</v>
      </c>
      <c r="BF183" t="s">
        <v>3444</v>
      </c>
      <c r="BG183" s="594">
        <v>8455267</v>
      </c>
      <c r="BH183" s="594">
        <v>8455267</v>
      </c>
      <c r="BI183" s="594">
        <v>8455266</v>
      </c>
      <c r="BJ183" s="594">
        <v>8455266</v>
      </c>
      <c r="BK183" s="594">
        <v>3579680</v>
      </c>
      <c r="BL183" s="594">
        <v>5827008</v>
      </c>
      <c r="BM183" s="594">
        <v>6037402</v>
      </c>
      <c r="BN183" t="s">
        <v>420</v>
      </c>
      <c r="BO183" t="s">
        <v>3445</v>
      </c>
      <c r="BP183">
        <v>1</v>
      </c>
      <c r="BQ183">
        <v>0</v>
      </c>
      <c r="BR183">
        <v>1</v>
      </c>
      <c r="BS183">
        <v>0</v>
      </c>
      <c r="BT183">
        <v>0</v>
      </c>
      <c r="BU183">
        <v>0</v>
      </c>
      <c r="BV183" t="s">
        <v>1612</v>
      </c>
      <c r="BW183">
        <v>0</v>
      </c>
      <c r="BX183">
        <v>1</v>
      </c>
      <c r="BY183">
        <v>0</v>
      </c>
      <c r="BZ183">
        <v>0</v>
      </c>
      <c r="CA183">
        <v>1</v>
      </c>
      <c r="CB183" t="s">
        <v>1612</v>
      </c>
      <c r="CC183">
        <v>0</v>
      </c>
      <c r="CD183">
        <v>1</v>
      </c>
      <c r="CE183">
        <v>0</v>
      </c>
      <c r="CF183">
        <v>0</v>
      </c>
      <c r="CG183">
        <v>1</v>
      </c>
      <c r="CH183" t="s">
        <v>1612</v>
      </c>
      <c r="CI183">
        <v>0</v>
      </c>
      <c r="CJ183">
        <v>1</v>
      </c>
      <c r="CK183">
        <v>0</v>
      </c>
      <c r="CL183">
        <v>0</v>
      </c>
      <c r="CM183">
        <v>1</v>
      </c>
      <c r="CN183" t="s">
        <v>1612</v>
      </c>
      <c r="CO183">
        <v>0</v>
      </c>
      <c r="CP183">
        <v>0</v>
      </c>
      <c r="CQ183">
        <v>0</v>
      </c>
      <c r="CR183">
        <v>1</v>
      </c>
      <c r="CS183">
        <v>1</v>
      </c>
      <c r="CT183">
        <v>42521</v>
      </c>
      <c r="CU183">
        <v>1</v>
      </c>
      <c r="CV183">
        <v>1</v>
      </c>
      <c r="CW183">
        <v>0</v>
      </c>
      <c r="CX183">
        <v>0</v>
      </c>
      <c r="CY183">
        <v>1</v>
      </c>
      <c r="CZ183" t="s">
        <v>1612</v>
      </c>
      <c r="DA183">
        <v>0</v>
      </c>
      <c r="DB183">
        <v>0</v>
      </c>
      <c r="DC183">
        <v>0</v>
      </c>
      <c r="DD183">
        <v>1</v>
      </c>
      <c r="DE183">
        <v>1</v>
      </c>
      <c r="DF183">
        <v>42521</v>
      </c>
      <c r="DG183">
        <v>1</v>
      </c>
      <c r="DH183">
        <v>1</v>
      </c>
      <c r="DI183">
        <v>0</v>
      </c>
      <c r="DJ183">
        <v>0</v>
      </c>
      <c r="DK183">
        <v>1</v>
      </c>
      <c r="DL183" t="s">
        <v>1612</v>
      </c>
      <c r="DM183">
        <v>0</v>
      </c>
      <c r="DN183">
        <v>0</v>
      </c>
      <c r="DO183">
        <v>0</v>
      </c>
      <c r="DP183">
        <v>1</v>
      </c>
      <c r="DQ183">
        <v>1</v>
      </c>
      <c r="DR183">
        <v>42485</v>
      </c>
      <c r="DS183">
        <v>1</v>
      </c>
    </row>
    <row r="184" spans="1:123">
      <c r="A184" t="s">
        <v>56</v>
      </c>
      <c r="B184" t="s">
        <v>55</v>
      </c>
      <c r="C184" t="s">
        <v>54</v>
      </c>
      <c r="D184" t="s">
        <v>53</v>
      </c>
      <c r="E184" s="106" t="s">
        <v>52</v>
      </c>
      <c r="F184" s="593">
        <v>-190</v>
      </c>
      <c r="G184" s="593">
        <v>-130</v>
      </c>
      <c r="H184" s="593">
        <v>-375</v>
      </c>
      <c r="I184" s="593">
        <v>31</v>
      </c>
      <c r="J184" s="593">
        <v>73</v>
      </c>
      <c r="K184" s="593">
        <v>-86</v>
      </c>
      <c r="L184" s="593">
        <v>-345</v>
      </c>
      <c r="M184" s="593">
        <v>98</v>
      </c>
      <c r="N184" s="592">
        <v>0</v>
      </c>
      <c r="O184" s="592">
        <v>0</v>
      </c>
      <c r="P184" s="592">
        <v>0</v>
      </c>
      <c r="Q184" s="592">
        <v>0</v>
      </c>
      <c r="R184" s="592">
        <v>0</v>
      </c>
      <c r="S184" s="592">
        <v>0</v>
      </c>
      <c r="T184" s="592">
        <v>0</v>
      </c>
      <c r="U184" s="592">
        <v>0</v>
      </c>
      <c r="V184" s="595">
        <v>892</v>
      </c>
      <c r="W184" s="595">
        <v>1045</v>
      </c>
      <c r="X184" s="595">
        <v>947</v>
      </c>
      <c r="Y184" s="595">
        <v>969</v>
      </c>
      <c r="Z184" s="595">
        <v>1160</v>
      </c>
      <c r="AA184" s="595">
        <v>1020</v>
      </c>
      <c r="AB184" s="595">
        <v>1020</v>
      </c>
      <c r="AC184" s="595">
        <v>1019.9999999999999</v>
      </c>
      <c r="AD184" s="595">
        <v>1151</v>
      </c>
      <c r="AE184" s="595">
        <v>1239</v>
      </c>
      <c r="AF184" s="595">
        <v>1316</v>
      </c>
      <c r="AG184" s="595">
        <v>818</v>
      </c>
      <c r="AH184" s="595">
        <f t="shared" si="18"/>
        <v>268</v>
      </c>
      <c r="AI184" s="595">
        <f t="shared" si="19"/>
        <v>-25</v>
      </c>
      <c r="AJ184" s="595">
        <f t="shared" si="20"/>
        <v>73</v>
      </c>
      <c r="AK184" s="595">
        <f t="shared" si="21"/>
        <v>50.999999999999886</v>
      </c>
      <c r="AL184" s="595">
        <f t="shared" si="22"/>
        <v>259</v>
      </c>
      <c r="AM184" s="595">
        <f t="shared" si="23"/>
        <v>194</v>
      </c>
      <c r="AN184" s="595">
        <f t="shared" si="24"/>
        <v>369</v>
      </c>
      <c r="AO184" s="595">
        <f t="shared" si="25"/>
        <v>-151</v>
      </c>
      <c r="AP184" t="s">
        <v>1193</v>
      </c>
      <c r="AQ184" t="s">
        <v>1193</v>
      </c>
      <c r="AR184" t="s">
        <v>1193</v>
      </c>
      <c r="AS184" t="s">
        <v>1193</v>
      </c>
      <c r="AT184" t="s">
        <v>1193</v>
      </c>
      <c r="AU184" t="s">
        <v>1193</v>
      </c>
      <c r="AV184" t="s">
        <v>1193</v>
      </c>
      <c r="AW184" t="s">
        <v>1193</v>
      </c>
      <c r="AX184" t="s">
        <v>1193</v>
      </c>
      <c r="AY184" s="594">
        <v>2390000</v>
      </c>
      <c r="AZ184" s="594">
        <v>2390000</v>
      </c>
      <c r="BA184" s="594">
        <v>2390000</v>
      </c>
      <c r="BB184" s="594">
        <v>2391000</v>
      </c>
      <c r="BC184" s="594">
        <v>2390000</v>
      </c>
      <c r="BD184" s="594">
        <v>2390000</v>
      </c>
      <c r="BE184" s="594">
        <v>2390000</v>
      </c>
      <c r="BF184">
        <v>0</v>
      </c>
      <c r="BG184" s="594">
        <v>1877200</v>
      </c>
      <c r="BH184" s="594">
        <v>1896000</v>
      </c>
      <c r="BI184" s="594">
        <v>3230500</v>
      </c>
      <c r="BJ184" s="594">
        <v>2287500</v>
      </c>
      <c r="BK184" s="594">
        <v>1877200</v>
      </c>
      <c r="BL184" s="594">
        <v>1896000</v>
      </c>
      <c r="BM184" s="594">
        <v>3230500</v>
      </c>
      <c r="BN184" t="s">
        <v>3455</v>
      </c>
      <c r="BO184" t="s">
        <v>3456</v>
      </c>
      <c r="BP184">
        <v>1</v>
      </c>
      <c r="BQ184">
        <v>0</v>
      </c>
      <c r="BR184">
        <v>1</v>
      </c>
      <c r="BS184">
        <v>0</v>
      </c>
      <c r="BT184">
        <v>0</v>
      </c>
      <c r="BU184">
        <v>0</v>
      </c>
      <c r="BV184" t="s">
        <v>1612</v>
      </c>
      <c r="BW184">
        <v>0</v>
      </c>
      <c r="BX184">
        <v>1</v>
      </c>
      <c r="BY184">
        <v>0</v>
      </c>
      <c r="BZ184">
        <v>0</v>
      </c>
      <c r="CA184">
        <v>1</v>
      </c>
      <c r="CB184" t="s">
        <v>1612</v>
      </c>
      <c r="CC184">
        <v>0</v>
      </c>
      <c r="CD184">
        <v>1</v>
      </c>
      <c r="CE184">
        <v>0</v>
      </c>
      <c r="CF184">
        <v>0</v>
      </c>
      <c r="CG184">
        <v>1</v>
      </c>
      <c r="CH184" t="s">
        <v>1612</v>
      </c>
      <c r="CI184">
        <v>0</v>
      </c>
      <c r="CJ184">
        <v>1</v>
      </c>
      <c r="CK184">
        <v>0</v>
      </c>
      <c r="CL184">
        <v>0</v>
      </c>
      <c r="CM184">
        <v>1</v>
      </c>
      <c r="CN184" t="s">
        <v>1612</v>
      </c>
      <c r="CO184">
        <v>0</v>
      </c>
      <c r="CP184">
        <v>1</v>
      </c>
      <c r="CQ184">
        <v>0</v>
      </c>
      <c r="CR184">
        <v>0</v>
      </c>
      <c r="CS184">
        <v>1</v>
      </c>
      <c r="CT184" t="s">
        <v>1612</v>
      </c>
      <c r="CU184">
        <v>0</v>
      </c>
      <c r="CV184">
        <v>1</v>
      </c>
      <c r="CW184">
        <v>0</v>
      </c>
      <c r="CX184">
        <v>0</v>
      </c>
      <c r="CY184">
        <v>1</v>
      </c>
      <c r="CZ184" t="s">
        <v>1612</v>
      </c>
      <c r="DA184">
        <v>0</v>
      </c>
      <c r="DB184">
        <v>1</v>
      </c>
      <c r="DC184">
        <v>0</v>
      </c>
      <c r="DD184">
        <v>0</v>
      </c>
      <c r="DE184">
        <v>1</v>
      </c>
      <c r="DF184" t="s">
        <v>1612</v>
      </c>
      <c r="DG184">
        <v>0</v>
      </c>
      <c r="DH184">
        <v>1</v>
      </c>
      <c r="DI184">
        <v>0</v>
      </c>
      <c r="DJ184">
        <v>0</v>
      </c>
      <c r="DK184">
        <v>1</v>
      </c>
      <c r="DL184" t="s">
        <v>1612</v>
      </c>
      <c r="DM184">
        <v>0</v>
      </c>
      <c r="DN184">
        <v>1</v>
      </c>
      <c r="DO184">
        <v>0</v>
      </c>
      <c r="DP184">
        <v>0</v>
      </c>
      <c r="DQ184">
        <v>1</v>
      </c>
      <c r="DR184" t="s">
        <v>1612</v>
      </c>
      <c r="DS184">
        <v>0</v>
      </c>
    </row>
    <row r="185" spans="1:123">
      <c r="A185" t="s">
        <v>49</v>
      </c>
      <c r="B185" t="s">
        <v>48</v>
      </c>
      <c r="C185" t="s">
        <v>47</v>
      </c>
      <c r="D185" t="s">
        <v>51</v>
      </c>
      <c r="E185" s="106" t="s">
        <v>50</v>
      </c>
      <c r="F185" s="593">
        <v>-704</v>
      </c>
      <c r="G185" s="593">
        <v>478</v>
      </c>
      <c r="H185" s="593">
        <v>-90</v>
      </c>
      <c r="I185" s="593">
        <v>-328</v>
      </c>
      <c r="J185" s="593">
        <v>-418</v>
      </c>
      <c r="K185" s="593">
        <v>-64</v>
      </c>
      <c r="L185" s="593">
        <v>-240</v>
      </c>
      <c r="M185" s="593">
        <v>-983</v>
      </c>
      <c r="N185" s="592">
        <v>0</v>
      </c>
      <c r="O185" s="592">
        <v>381440</v>
      </c>
      <c r="P185" s="592">
        <v>223500</v>
      </c>
      <c r="Q185" s="592">
        <v>975950</v>
      </c>
      <c r="R185" s="592">
        <v>0</v>
      </c>
      <c r="S185" s="592">
        <v>0</v>
      </c>
      <c r="T185" s="592">
        <v>0</v>
      </c>
      <c r="U185" s="592">
        <v>0</v>
      </c>
      <c r="V185" s="595">
        <v>3029</v>
      </c>
      <c r="W185" s="595">
        <v>4005</v>
      </c>
      <c r="X185" s="595">
        <v>4423</v>
      </c>
      <c r="Y185" s="595">
        <v>3703</v>
      </c>
      <c r="Z185" s="595">
        <v>1916</v>
      </c>
      <c r="AA185" s="595">
        <v>2027</v>
      </c>
      <c r="AB185" s="595">
        <v>1473</v>
      </c>
      <c r="AC185" s="595">
        <v>1390</v>
      </c>
      <c r="AD185" s="595">
        <v>1929</v>
      </c>
      <c r="AE185" s="595">
        <v>1386</v>
      </c>
      <c r="AF185" s="595">
        <v>1773</v>
      </c>
      <c r="AG185" s="595">
        <v>1630</v>
      </c>
      <c r="AH185" s="595">
        <f t="shared" si="18"/>
        <v>-1113</v>
      </c>
      <c r="AI185" s="595">
        <f t="shared" si="19"/>
        <v>-1978</v>
      </c>
      <c r="AJ185" s="595">
        <f t="shared" si="20"/>
        <v>-2950</v>
      </c>
      <c r="AK185" s="595">
        <f t="shared" si="21"/>
        <v>-2313</v>
      </c>
      <c r="AL185" s="595">
        <f t="shared" si="22"/>
        <v>-1100</v>
      </c>
      <c r="AM185" s="595">
        <f t="shared" si="23"/>
        <v>-2619</v>
      </c>
      <c r="AN185" s="595">
        <f t="shared" si="24"/>
        <v>-2650</v>
      </c>
      <c r="AO185" s="595">
        <f t="shared" si="25"/>
        <v>-2073</v>
      </c>
      <c r="AP185" t="s">
        <v>1193</v>
      </c>
      <c r="AQ185" t="s">
        <v>1193</v>
      </c>
      <c r="AR185" t="s">
        <v>1193</v>
      </c>
      <c r="AS185" t="s">
        <v>1196</v>
      </c>
      <c r="AT185" t="s">
        <v>1196</v>
      </c>
      <c r="AU185" t="s">
        <v>1193</v>
      </c>
      <c r="AV185" t="s">
        <v>1193</v>
      </c>
      <c r="AW185" t="s">
        <v>1196</v>
      </c>
      <c r="AX185" t="s">
        <v>1193</v>
      </c>
      <c r="AY185" s="594">
        <v>16666826</v>
      </c>
      <c r="AZ185" s="594">
        <v>18237000</v>
      </c>
      <c r="BA185" s="594">
        <v>18237000</v>
      </c>
      <c r="BB185" s="594">
        <v>18237000</v>
      </c>
      <c r="BC185" s="594">
        <v>16666826</v>
      </c>
      <c r="BD185" s="594">
        <v>18237000</v>
      </c>
      <c r="BE185" s="594">
        <v>18237000</v>
      </c>
      <c r="BF185" t="s">
        <v>3469</v>
      </c>
      <c r="BG185" s="594">
        <v>16666826</v>
      </c>
      <c r="BH185" s="594">
        <v>18237000</v>
      </c>
      <c r="BI185" s="594">
        <v>18237000</v>
      </c>
      <c r="BJ185" s="594">
        <v>18237000</v>
      </c>
      <c r="BK185" s="594">
        <v>17268281</v>
      </c>
      <c r="BL185" s="594">
        <v>17354203</v>
      </c>
      <c r="BM185" s="594">
        <v>16229291</v>
      </c>
      <c r="BN185" t="s">
        <v>3470</v>
      </c>
      <c r="BO185" t="s">
        <v>3471</v>
      </c>
      <c r="BP185">
        <v>1</v>
      </c>
      <c r="BQ185">
        <v>0</v>
      </c>
      <c r="BR185">
        <v>1</v>
      </c>
      <c r="BS185">
        <v>0</v>
      </c>
      <c r="BT185">
        <v>0</v>
      </c>
      <c r="BU185">
        <v>0</v>
      </c>
      <c r="BV185" t="s">
        <v>1612</v>
      </c>
      <c r="BW185">
        <v>0</v>
      </c>
      <c r="BX185">
        <v>1</v>
      </c>
      <c r="BY185">
        <v>0</v>
      </c>
      <c r="BZ185">
        <v>0</v>
      </c>
      <c r="CA185">
        <v>1</v>
      </c>
      <c r="CB185" t="s">
        <v>1612</v>
      </c>
      <c r="CC185">
        <v>0</v>
      </c>
      <c r="CD185">
        <v>1</v>
      </c>
      <c r="CE185">
        <v>0</v>
      </c>
      <c r="CF185">
        <v>0</v>
      </c>
      <c r="CG185">
        <v>1</v>
      </c>
      <c r="CH185" t="s">
        <v>1612</v>
      </c>
      <c r="CI185">
        <v>0</v>
      </c>
      <c r="CJ185">
        <v>0</v>
      </c>
      <c r="CK185">
        <v>0</v>
      </c>
      <c r="CL185">
        <v>1</v>
      </c>
      <c r="CM185">
        <v>1</v>
      </c>
      <c r="CN185">
        <v>42825</v>
      </c>
      <c r="CO185">
        <v>1</v>
      </c>
      <c r="CP185">
        <v>0</v>
      </c>
      <c r="CQ185">
        <v>0</v>
      </c>
      <c r="CR185">
        <v>1</v>
      </c>
      <c r="CS185">
        <v>1</v>
      </c>
      <c r="CT185">
        <v>42552</v>
      </c>
      <c r="CU185">
        <v>1</v>
      </c>
      <c r="CV185">
        <v>1</v>
      </c>
      <c r="CW185">
        <v>0</v>
      </c>
      <c r="CX185">
        <v>0</v>
      </c>
      <c r="CY185">
        <v>1</v>
      </c>
      <c r="CZ185" t="s">
        <v>1612</v>
      </c>
      <c r="DA185">
        <v>0</v>
      </c>
      <c r="DB185">
        <v>1</v>
      </c>
      <c r="DC185">
        <v>0</v>
      </c>
      <c r="DD185">
        <v>0</v>
      </c>
      <c r="DE185">
        <v>1</v>
      </c>
      <c r="DF185" t="s">
        <v>1612</v>
      </c>
      <c r="DG185">
        <v>0</v>
      </c>
      <c r="DH185">
        <v>0</v>
      </c>
      <c r="DI185">
        <v>0</v>
      </c>
      <c r="DJ185">
        <v>1</v>
      </c>
      <c r="DK185">
        <v>1</v>
      </c>
      <c r="DL185">
        <v>42644</v>
      </c>
      <c r="DM185">
        <v>1</v>
      </c>
      <c r="DN185">
        <v>1</v>
      </c>
      <c r="DO185">
        <v>0</v>
      </c>
      <c r="DP185">
        <v>0</v>
      </c>
      <c r="DQ185">
        <v>1</v>
      </c>
      <c r="DR185" t="s">
        <v>1612</v>
      </c>
      <c r="DS185">
        <v>0</v>
      </c>
    </row>
    <row r="186" spans="1:123">
      <c r="A186" t="s">
        <v>49</v>
      </c>
      <c r="B186" t="s">
        <v>48</v>
      </c>
      <c r="C186" t="s">
        <v>47</v>
      </c>
      <c r="D186" t="s">
        <v>46</v>
      </c>
      <c r="E186" s="106" t="s">
        <v>45</v>
      </c>
      <c r="F186" s="593">
        <v>699</v>
      </c>
      <c r="G186" s="593">
        <v>646</v>
      </c>
      <c r="H186" s="593">
        <v>239</v>
      </c>
      <c r="I186" s="593">
        <v>-550</v>
      </c>
      <c r="J186" s="593">
        <v>247</v>
      </c>
      <c r="K186" s="593">
        <v>549</v>
      </c>
      <c r="L186" s="593">
        <v>-207</v>
      </c>
      <c r="M186" s="593">
        <v>-1008</v>
      </c>
      <c r="N186" s="592">
        <v>673480</v>
      </c>
      <c r="O186" s="592">
        <v>144530</v>
      </c>
      <c r="P186" s="592">
        <v>664540</v>
      </c>
      <c r="Q186" s="592">
        <v>682420</v>
      </c>
      <c r="R186" s="592">
        <v>683910</v>
      </c>
      <c r="S186" s="592">
        <v>0</v>
      </c>
      <c r="T186" s="592">
        <v>0</v>
      </c>
      <c r="U186" s="592">
        <v>0</v>
      </c>
      <c r="V186" s="595">
        <v>10677</v>
      </c>
      <c r="W186" s="595">
        <v>8029</v>
      </c>
      <c r="X186" s="595">
        <v>5222</v>
      </c>
      <c r="Y186" s="595">
        <v>5708</v>
      </c>
      <c r="Z186" s="595">
        <v>4609.9999999999991</v>
      </c>
      <c r="AA186" s="595">
        <v>3931.9999999999995</v>
      </c>
      <c r="AB186" s="595">
        <v>4695</v>
      </c>
      <c r="AC186" s="595">
        <v>4603</v>
      </c>
      <c r="AD186" s="595">
        <v>4588</v>
      </c>
      <c r="AE186" s="595">
        <v>5775</v>
      </c>
      <c r="AF186" s="595">
        <v>6927</v>
      </c>
      <c r="AG186" s="595">
        <v>8714</v>
      </c>
      <c r="AH186" s="595">
        <f t="shared" si="18"/>
        <v>-6067.0000000000009</v>
      </c>
      <c r="AI186" s="595">
        <f t="shared" si="19"/>
        <v>-4097</v>
      </c>
      <c r="AJ186" s="595">
        <f t="shared" si="20"/>
        <v>-527</v>
      </c>
      <c r="AK186" s="595">
        <f t="shared" si="21"/>
        <v>-1105</v>
      </c>
      <c r="AL186" s="595">
        <f t="shared" si="22"/>
        <v>-6089</v>
      </c>
      <c r="AM186" s="595">
        <f t="shared" si="23"/>
        <v>-2254</v>
      </c>
      <c r="AN186" s="595">
        <f t="shared" si="24"/>
        <v>1705</v>
      </c>
      <c r="AO186" s="595">
        <f t="shared" si="25"/>
        <v>3006</v>
      </c>
      <c r="AP186" t="s">
        <v>1193</v>
      </c>
      <c r="AQ186" t="s">
        <v>1193</v>
      </c>
      <c r="AR186" t="s">
        <v>1193</v>
      </c>
      <c r="AS186" t="s">
        <v>1193</v>
      </c>
      <c r="AT186" t="s">
        <v>1193</v>
      </c>
      <c r="AU186" t="s">
        <v>1193</v>
      </c>
      <c r="AV186" t="s">
        <v>1193</v>
      </c>
      <c r="AW186" t="s">
        <v>1193</v>
      </c>
      <c r="AX186" t="s">
        <v>1193</v>
      </c>
      <c r="AY186" s="594">
        <v>11687750</v>
      </c>
      <c r="AZ186" s="594">
        <v>8501750</v>
      </c>
      <c r="BA186" s="594">
        <v>8501750</v>
      </c>
      <c r="BB186" s="594">
        <v>8501750</v>
      </c>
      <c r="BC186" s="594">
        <v>3686000</v>
      </c>
      <c r="BD186" s="594">
        <v>16753700</v>
      </c>
      <c r="BE186" s="594">
        <v>8376850</v>
      </c>
      <c r="BF186" t="s">
        <v>1613</v>
      </c>
      <c r="BG186" s="594">
        <v>9091750</v>
      </c>
      <c r="BH186" s="594">
        <v>8326750</v>
      </c>
      <c r="BI186" s="594">
        <v>8493750</v>
      </c>
      <c r="BJ186" s="594">
        <v>11280750</v>
      </c>
      <c r="BK186" s="594">
        <v>8591660</v>
      </c>
      <c r="BL186" s="594">
        <v>8524852</v>
      </c>
      <c r="BM186" s="594">
        <v>8470732</v>
      </c>
      <c r="BN186" t="s">
        <v>1613</v>
      </c>
      <c r="BO186" t="s">
        <v>3482</v>
      </c>
      <c r="BP186">
        <v>1</v>
      </c>
      <c r="BQ186">
        <v>0</v>
      </c>
      <c r="BR186">
        <v>1</v>
      </c>
      <c r="BS186">
        <v>0</v>
      </c>
      <c r="BT186">
        <v>0</v>
      </c>
      <c r="BU186">
        <v>0</v>
      </c>
      <c r="BV186" t="s">
        <v>1612</v>
      </c>
      <c r="BW186">
        <v>0</v>
      </c>
      <c r="BX186">
        <v>1</v>
      </c>
      <c r="BY186">
        <v>0</v>
      </c>
      <c r="BZ186">
        <v>0</v>
      </c>
      <c r="CA186">
        <v>1</v>
      </c>
      <c r="CB186" t="s">
        <v>1612</v>
      </c>
      <c r="CC186">
        <v>0</v>
      </c>
      <c r="CD186">
        <v>1</v>
      </c>
      <c r="CE186">
        <v>0</v>
      </c>
      <c r="CF186">
        <v>0</v>
      </c>
      <c r="CG186">
        <v>1</v>
      </c>
      <c r="CH186" t="s">
        <v>1612</v>
      </c>
      <c r="CI186">
        <v>0</v>
      </c>
      <c r="CJ186">
        <v>1</v>
      </c>
      <c r="CK186">
        <v>0</v>
      </c>
      <c r="CL186">
        <v>0</v>
      </c>
      <c r="CM186">
        <v>1</v>
      </c>
      <c r="CN186" t="s">
        <v>1612</v>
      </c>
      <c r="CO186">
        <v>0</v>
      </c>
      <c r="CP186">
        <v>1</v>
      </c>
      <c r="CQ186">
        <v>0</v>
      </c>
      <c r="CR186">
        <v>0</v>
      </c>
      <c r="CS186">
        <v>1</v>
      </c>
      <c r="CT186" t="s">
        <v>1612</v>
      </c>
      <c r="CU186">
        <v>0</v>
      </c>
      <c r="CV186">
        <v>1</v>
      </c>
      <c r="CW186">
        <v>0</v>
      </c>
      <c r="CX186">
        <v>0</v>
      </c>
      <c r="CY186">
        <v>1</v>
      </c>
      <c r="CZ186" t="s">
        <v>1612</v>
      </c>
      <c r="DA186">
        <v>0</v>
      </c>
      <c r="DB186">
        <v>1</v>
      </c>
      <c r="DC186">
        <v>0</v>
      </c>
      <c r="DD186">
        <v>0</v>
      </c>
      <c r="DE186">
        <v>1</v>
      </c>
      <c r="DF186" t="s">
        <v>1612</v>
      </c>
      <c r="DG186">
        <v>0</v>
      </c>
      <c r="DH186">
        <v>1</v>
      </c>
      <c r="DI186">
        <v>0</v>
      </c>
      <c r="DJ186">
        <v>0</v>
      </c>
      <c r="DK186">
        <v>1</v>
      </c>
      <c r="DL186" t="s">
        <v>1612</v>
      </c>
      <c r="DM186">
        <v>0</v>
      </c>
      <c r="DN186">
        <v>1</v>
      </c>
      <c r="DO186">
        <v>0</v>
      </c>
      <c r="DP186">
        <v>0</v>
      </c>
      <c r="DQ186">
        <v>1</v>
      </c>
      <c r="DR186" t="s">
        <v>1612</v>
      </c>
      <c r="DS186">
        <v>0</v>
      </c>
    </row>
    <row r="187" spans="1:123">
      <c r="A187" t="s">
        <v>44</v>
      </c>
      <c r="B187" t="s">
        <v>43</v>
      </c>
      <c r="C187" t="s">
        <v>42</v>
      </c>
      <c r="D187" t="s">
        <v>41</v>
      </c>
      <c r="E187" s="106" t="s">
        <v>40</v>
      </c>
      <c r="F187" s="593">
        <v>-335</v>
      </c>
      <c r="G187" s="593">
        <v>-182</v>
      </c>
      <c r="H187" s="593">
        <v>-281</v>
      </c>
      <c r="I187" s="593">
        <v>-346</v>
      </c>
      <c r="J187" s="593">
        <v>-580</v>
      </c>
      <c r="K187" s="593">
        <v>-427</v>
      </c>
      <c r="L187" s="593">
        <v>-526</v>
      </c>
      <c r="M187" s="593">
        <v>-591</v>
      </c>
      <c r="N187" s="592">
        <v>109515</v>
      </c>
      <c r="O187" s="592">
        <v>109515</v>
      </c>
      <c r="P187" s="592">
        <v>109515</v>
      </c>
      <c r="Q187" s="592">
        <v>109515</v>
      </c>
      <c r="R187" s="592">
        <v>0</v>
      </c>
      <c r="S187" s="592">
        <v>0</v>
      </c>
      <c r="T187" s="592">
        <v>0</v>
      </c>
      <c r="U187" s="592">
        <v>0</v>
      </c>
      <c r="V187" s="595">
        <v>1408</v>
      </c>
      <c r="W187" s="595">
        <v>1683</v>
      </c>
      <c r="X187" s="595">
        <v>1861</v>
      </c>
      <c r="Y187" s="595">
        <v>2358</v>
      </c>
      <c r="Z187" s="595">
        <v>2875</v>
      </c>
      <c r="AA187" s="595">
        <v>1320</v>
      </c>
      <c r="AB187" s="595">
        <v>1519</v>
      </c>
      <c r="AC187" s="595">
        <v>1612.0000000000002</v>
      </c>
      <c r="AD187" s="595">
        <v>2964</v>
      </c>
      <c r="AE187" s="595">
        <v>1981</v>
      </c>
      <c r="AF187" s="595">
        <v>2197</v>
      </c>
      <c r="AG187" s="595">
        <v>2544</v>
      </c>
      <c r="AH187" s="595">
        <f t="shared" si="18"/>
        <v>1467</v>
      </c>
      <c r="AI187" s="595">
        <f t="shared" si="19"/>
        <v>-363</v>
      </c>
      <c r="AJ187" s="595">
        <f t="shared" si="20"/>
        <v>-342</v>
      </c>
      <c r="AK187" s="595">
        <f t="shared" si="21"/>
        <v>-745.99999999999977</v>
      </c>
      <c r="AL187" s="595">
        <f t="shared" si="22"/>
        <v>1556</v>
      </c>
      <c r="AM187" s="595">
        <f t="shared" si="23"/>
        <v>298</v>
      </c>
      <c r="AN187" s="595">
        <f t="shared" si="24"/>
        <v>336</v>
      </c>
      <c r="AO187" s="595">
        <f t="shared" si="25"/>
        <v>186</v>
      </c>
      <c r="AP187" t="s">
        <v>1193</v>
      </c>
      <c r="AQ187" t="s">
        <v>1193</v>
      </c>
      <c r="AR187" t="s">
        <v>1193</v>
      </c>
      <c r="AS187" t="s">
        <v>1196</v>
      </c>
      <c r="AT187" t="s">
        <v>1193</v>
      </c>
      <c r="AU187" t="s">
        <v>1193</v>
      </c>
      <c r="AV187" t="s">
        <v>1193</v>
      </c>
      <c r="AW187" t="s">
        <v>1193</v>
      </c>
      <c r="AX187" t="s">
        <v>1193</v>
      </c>
      <c r="AY187" s="594">
        <v>5072000</v>
      </c>
      <c r="AZ187" s="594">
        <v>0</v>
      </c>
      <c r="BA187" s="594">
        <v>0</v>
      </c>
      <c r="BB187" s="594">
        <v>7055000</v>
      </c>
      <c r="BC187" s="594">
        <v>5072000</v>
      </c>
      <c r="BD187" s="594">
        <v>0</v>
      </c>
      <c r="BE187" s="594">
        <v>0</v>
      </c>
      <c r="BF187" t="s">
        <v>1714</v>
      </c>
      <c r="BG187" s="594">
        <v>3031750</v>
      </c>
      <c r="BH187" s="594">
        <v>3031750</v>
      </c>
      <c r="BI187" s="594">
        <v>3031750</v>
      </c>
      <c r="BJ187" s="594">
        <v>3031750</v>
      </c>
      <c r="BK187" s="594">
        <v>3031750</v>
      </c>
      <c r="BL187" s="594">
        <v>3031750</v>
      </c>
      <c r="BM187" s="594">
        <v>3031750</v>
      </c>
      <c r="BN187" t="s">
        <v>1714</v>
      </c>
      <c r="BO187" t="s">
        <v>1714</v>
      </c>
      <c r="BP187">
        <v>0</v>
      </c>
      <c r="BQ187">
        <v>1</v>
      </c>
      <c r="BR187">
        <v>1</v>
      </c>
      <c r="BS187">
        <v>1</v>
      </c>
      <c r="BT187">
        <v>0</v>
      </c>
      <c r="BU187">
        <v>1</v>
      </c>
      <c r="BV187" t="s">
        <v>1612</v>
      </c>
      <c r="BW187">
        <v>0</v>
      </c>
      <c r="BX187">
        <v>1</v>
      </c>
      <c r="BY187">
        <v>0</v>
      </c>
      <c r="BZ187">
        <v>0</v>
      </c>
      <c r="CA187">
        <v>1</v>
      </c>
      <c r="CB187" t="s">
        <v>1612</v>
      </c>
      <c r="CC187">
        <v>0</v>
      </c>
      <c r="CD187">
        <v>1</v>
      </c>
      <c r="CE187">
        <v>0</v>
      </c>
      <c r="CF187">
        <v>0</v>
      </c>
      <c r="CG187">
        <v>1</v>
      </c>
      <c r="CH187" t="s">
        <v>1612</v>
      </c>
      <c r="CI187">
        <v>0</v>
      </c>
      <c r="CJ187">
        <v>0</v>
      </c>
      <c r="CK187">
        <v>0</v>
      </c>
      <c r="CL187">
        <v>1</v>
      </c>
      <c r="CM187">
        <v>1</v>
      </c>
      <c r="CN187">
        <v>42551</v>
      </c>
      <c r="CO187">
        <v>1</v>
      </c>
      <c r="CP187">
        <v>1</v>
      </c>
      <c r="CQ187">
        <v>0</v>
      </c>
      <c r="CR187">
        <v>0</v>
      </c>
      <c r="CS187">
        <v>1</v>
      </c>
      <c r="CT187" t="s">
        <v>1612</v>
      </c>
      <c r="CU187">
        <v>0</v>
      </c>
      <c r="CV187">
        <v>1</v>
      </c>
      <c r="CW187">
        <v>0</v>
      </c>
      <c r="CX187">
        <v>0</v>
      </c>
      <c r="CY187">
        <v>1</v>
      </c>
      <c r="CZ187" t="s">
        <v>1612</v>
      </c>
      <c r="DA187">
        <v>0</v>
      </c>
      <c r="DB187">
        <v>1</v>
      </c>
      <c r="DC187">
        <v>0</v>
      </c>
      <c r="DD187">
        <v>0</v>
      </c>
      <c r="DE187">
        <v>1</v>
      </c>
      <c r="DF187" t="s">
        <v>1612</v>
      </c>
      <c r="DG187">
        <v>0</v>
      </c>
      <c r="DH187">
        <v>1</v>
      </c>
      <c r="DI187">
        <v>0</v>
      </c>
      <c r="DJ187">
        <v>0</v>
      </c>
      <c r="DK187">
        <v>1</v>
      </c>
      <c r="DL187" t="s">
        <v>1612</v>
      </c>
      <c r="DM187">
        <v>0</v>
      </c>
      <c r="DN187">
        <v>1</v>
      </c>
      <c r="DO187">
        <v>0</v>
      </c>
      <c r="DP187">
        <v>0</v>
      </c>
      <c r="DQ187">
        <v>1</v>
      </c>
      <c r="DR187" t="s">
        <v>1612</v>
      </c>
      <c r="DS187">
        <v>0</v>
      </c>
    </row>
  </sheetData>
  <mergeCells count="9">
    <mergeCell ref="Z9:AC9"/>
    <mergeCell ref="AH9:AK9"/>
    <mergeCell ref="AD9:AG9"/>
    <mergeCell ref="AL9:AO9"/>
    <mergeCell ref="F9:I9"/>
    <mergeCell ref="J9:M9"/>
    <mergeCell ref="N9:Q9"/>
    <mergeCell ref="R9:U9"/>
    <mergeCell ref="V9:Y9"/>
  </mergeCells>
  <conditionalFormatting sqref="BX9:DS10">
    <cfRule type="expression" dxfId="120" priority="126">
      <formula>BX$9="Total"</formula>
    </cfRule>
  </conditionalFormatting>
  <conditionalFormatting sqref="BP10:BW10">
    <cfRule type="expression" dxfId="119" priority="2">
      <formula>BP$8="Total"</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5"/>
    <pageSetUpPr fitToPage="1"/>
  </sheetPr>
  <dimension ref="A1:U201"/>
  <sheetViews>
    <sheetView showGridLines="0" zoomScale="70" zoomScaleNormal="70" zoomScaleSheetLayoutView="40" zoomScalePageLayoutView="30" workbookViewId="0">
      <selection activeCell="B6" sqref="B6"/>
    </sheetView>
  </sheetViews>
  <sheetFormatPr defaultRowHeight="15"/>
  <cols>
    <col min="1" max="1" width="5.7109375" style="3" customWidth="1"/>
    <col min="2" max="2" width="25.7109375" customWidth="1"/>
    <col min="3" max="3" width="30.85546875" bestFit="1" customWidth="1"/>
    <col min="4" max="5" width="19.7109375" customWidth="1"/>
    <col min="6" max="6" width="19.7109375" style="107" customWidth="1"/>
    <col min="7" max="14" width="19.7109375" customWidth="1"/>
    <col min="15" max="15" width="9.140625" customWidth="1"/>
    <col min="16" max="16" width="9.140625" style="4" customWidth="1"/>
    <col min="17" max="17" width="9.140625" style="4" hidden="1" customWidth="1"/>
    <col min="18" max="18" width="9.140625" style="4"/>
    <col min="19" max="19" width="9.140625" style="16"/>
  </cols>
  <sheetData>
    <row r="1" spans="1:21" ht="9.9499999999999993" customHeight="1">
      <c r="A1" s="2"/>
      <c r="B1" s="2"/>
      <c r="C1" s="2"/>
      <c r="D1" s="2"/>
      <c r="E1" s="2"/>
      <c r="F1" s="119"/>
      <c r="G1" s="672" t="s">
        <v>1147</v>
      </c>
      <c r="H1" s="672"/>
      <c r="I1" s="672"/>
      <c r="J1" s="672"/>
      <c r="K1" s="2"/>
      <c r="L1" s="2"/>
      <c r="M1" s="2"/>
      <c r="N1" s="2"/>
      <c r="O1" s="243"/>
      <c r="P1"/>
      <c r="Q1"/>
      <c r="R1"/>
      <c r="S1"/>
    </row>
    <row r="2" spans="1:21" ht="9.9499999999999993" customHeight="1">
      <c r="A2" s="2"/>
      <c r="B2" s="2"/>
      <c r="C2" s="2"/>
      <c r="D2" s="2"/>
      <c r="E2" s="2"/>
      <c r="F2" s="119"/>
      <c r="G2" s="672"/>
      <c r="H2" s="672"/>
      <c r="I2" s="672"/>
      <c r="J2" s="672"/>
      <c r="K2" s="2"/>
      <c r="L2" s="2"/>
      <c r="M2" s="2"/>
      <c r="N2" s="2"/>
      <c r="O2" s="243"/>
      <c r="P2"/>
      <c r="Q2"/>
      <c r="R2"/>
      <c r="S2"/>
    </row>
    <row r="3" spans="1:21" ht="9.9499999999999993" customHeight="1">
      <c r="A3" s="2"/>
      <c r="B3" s="2"/>
      <c r="C3" s="2"/>
      <c r="D3" s="2"/>
      <c r="E3" s="2"/>
      <c r="F3" s="119"/>
      <c r="G3" s="672"/>
      <c r="H3" s="672"/>
      <c r="I3" s="672"/>
      <c r="J3" s="672"/>
      <c r="K3" s="2"/>
      <c r="L3" s="2"/>
      <c r="M3" s="2"/>
      <c r="N3" s="2"/>
      <c r="O3" s="243"/>
      <c r="P3"/>
      <c r="Q3"/>
      <c r="R3"/>
      <c r="S3"/>
    </row>
    <row r="4" spans="1:21" ht="15.75">
      <c r="A4" s="293"/>
      <c r="B4" s="678"/>
      <c r="C4" s="678"/>
      <c r="D4" s="678"/>
      <c r="E4" s="678"/>
      <c r="F4" s="678"/>
      <c r="G4" s="678"/>
      <c r="H4" s="678"/>
      <c r="I4" s="678"/>
      <c r="J4" s="678"/>
      <c r="K4" s="678"/>
      <c r="L4" s="678"/>
      <c r="M4" s="678"/>
      <c r="N4" s="678"/>
      <c r="O4" s="294"/>
      <c r="P4"/>
      <c r="Q4"/>
      <c r="R4"/>
      <c r="S4"/>
    </row>
    <row r="5" spans="1:21" ht="9.9499999999999993" customHeight="1">
      <c r="A5" s="2"/>
      <c r="B5" s="2"/>
      <c r="C5" s="2"/>
      <c r="D5" s="2"/>
      <c r="E5" s="2"/>
      <c r="F5" s="119"/>
      <c r="G5" s="2"/>
      <c r="H5" s="2"/>
      <c r="I5" s="2"/>
      <c r="J5" s="2"/>
      <c r="K5" s="2"/>
      <c r="L5" s="2"/>
      <c r="M5" s="2"/>
      <c r="N5" s="2"/>
      <c r="O5" s="243"/>
      <c r="P5"/>
      <c r="Q5"/>
      <c r="R5"/>
      <c r="S5"/>
    </row>
    <row r="6" spans="1:21" ht="15" customHeight="1">
      <c r="A6" s="2"/>
      <c r="B6" s="5" t="s">
        <v>1133</v>
      </c>
      <c r="C6" s="6"/>
      <c r="D6" s="6"/>
      <c r="E6" s="6"/>
      <c r="F6" s="120"/>
      <c r="G6" s="7"/>
      <c r="H6" s="6" t="str">
        <f ca="1">'Org list'!J7</f>
        <v>Y57</v>
      </c>
      <c r="I6" s="6" t="str">
        <f ca="1">'Org list'!J6</f>
        <v>South of England Commissioning Region</v>
      </c>
      <c r="J6" s="2"/>
      <c r="K6" s="2"/>
      <c r="L6" s="2"/>
      <c r="M6" s="5" t="s">
        <v>0</v>
      </c>
      <c r="N6" s="8" t="str">
        <f>Cover!B12</f>
        <v>Q3 2015/16</v>
      </c>
      <c r="O6" s="243"/>
      <c r="P6"/>
      <c r="Q6"/>
      <c r="R6"/>
      <c r="S6"/>
    </row>
    <row r="7" spans="1:21" ht="9.9499999999999993" customHeight="1">
      <c r="A7" s="2"/>
      <c r="B7" s="2"/>
      <c r="C7" s="2"/>
      <c r="D7" s="2"/>
      <c r="E7" s="2"/>
      <c r="F7" s="119"/>
      <c r="G7" s="2"/>
      <c r="H7" s="2"/>
      <c r="I7" s="2"/>
      <c r="J7" s="2"/>
      <c r="K7" s="2"/>
      <c r="L7" s="2"/>
      <c r="M7" s="2"/>
      <c r="N7" s="2"/>
      <c r="O7" s="243"/>
      <c r="P7"/>
      <c r="Q7"/>
      <c r="R7"/>
      <c r="S7"/>
    </row>
    <row r="8" spans="1:21" ht="15" customHeight="1">
      <c r="P8"/>
      <c r="Q8"/>
      <c r="R8"/>
      <c r="S8"/>
    </row>
    <row r="9" spans="1:21" ht="15" customHeight="1">
      <c r="A9" s="2"/>
      <c r="B9" s="5" t="s">
        <v>1145</v>
      </c>
      <c r="C9" s="6"/>
      <c r="D9" s="5"/>
      <c r="E9" s="95"/>
      <c r="F9" s="121"/>
      <c r="G9" s="121" t="str">
        <f ca="1">I6</f>
        <v>South of England Commissioning Region</v>
      </c>
      <c r="H9" s="2"/>
      <c r="I9" s="2"/>
      <c r="J9" s="2"/>
      <c r="K9" s="2"/>
      <c r="L9" s="2"/>
      <c r="M9" s="2"/>
      <c r="N9" s="2"/>
      <c r="O9" s="243"/>
      <c r="P9"/>
      <c r="Q9"/>
      <c r="R9"/>
      <c r="S9"/>
      <c r="T9" s="9"/>
      <c r="U9" s="9"/>
    </row>
    <row r="10" spans="1:21" s="13" customFormat="1" ht="15" customHeight="1" thickBot="1">
      <c r="A10" s="10"/>
      <c r="B10" s="11"/>
      <c r="C10" s="11"/>
      <c r="D10" s="10"/>
      <c r="E10" s="10"/>
      <c r="F10" s="122"/>
      <c r="G10" s="10"/>
      <c r="H10" s="10"/>
      <c r="I10" s="10"/>
      <c r="J10" s="10"/>
      <c r="K10" s="10"/>
      <c r="L10" s="10"/>
      <c r="M10" s="10"/>
      <c r="N10" s="10"/>
      <c r="O10" s="10"/>
      <c r="P10"/>
      <c r="Q10"/>
      <c r="R10"/>
      <c r="S10"/>
    </row>
    <row r="11" spans="1:21" hidden="1">
      <c r="G11">
        <v>42</v>
      </c>
      <c r="H11">
        <v>48</v>
      </c>
      <c r="I11">
        <v>54</v>
      </c>
      <c r="J11">
        <v>60</v>
      </c>
      <c r="K11">
        <v>66</v>
      </c>
      <c r="L11">
        <v>72</v>
      </c>
      <c r="M11" s="1">
        <v>78</v>
      </c>
      <c r="N11" s="17">
        <v>84</v>
      </c>
      <c r="Q11"/>
      <c r="R11"/>
      <c r="S11"/>
      <c r="T11" s="9"/>
      <c r="U11" s="9"/>
    </row>
    <row r="12" spans="1:21" hidden="1">
      <c r="D12">
        <v>33</v>
      </c>
      <c r="E12">
        <v>36</v>
      </c>
      <c r="G12">
        <v>39</v>
      </c>
      <c r="H12">
        <v>45</v>
      </c>
      <c r="I12">
        <v>51</v>
      </c>
      <c r="J12">
        <v>57</v>
      </c>
      <c r="K12">
        <v>63</v>
      </c>
      <c r="L12">
        <v>69</v>
      </c>
      <c r="M12">
        <v>75</v>
      </c>
      <c r="N12">
        <v>81</v>
      </c>
      <c r="Q12"/>
      <c r="R12"/>
      <c r="S12"/>
      <c r="T12" s="9"/>
      <c r="U12" s="9"/>
    </row>
    <row r="13" spans="1:21" hidden="1">
      <c r="B13" s="1"/>
      <c r="D13">
        <v>31</v>
      </c>
      <c r="E13">
        <v>34</v>
      </c>
      <c r="G13">
        <v>40</v>
      </c>
      <c r="H13">
        <v>46</v>
      </c>
      <c r="I13">
        <v>52</v>
      </c>
      <c r="J13">
        <v>58</v>
      </c>
      <c r="K13">
        <v>64</v>
      </c>
      <c r="L13">
        <v>70</v>
      </c>
      <c r="M13">
        <v>76</v>
      </c>
      <c r="N13">
        <v>82</v>
      </c>
      <c r="O13" s="14"/>
      <c r="P13" s="15"/>
      <c r="Q13"/>
      <c r="S13" s="4"/>
      <c r="T13" s="4"/>
      <c r="U13" s="16"/>
    </row>
    <row r="14" spans="1:21" ht="15.75" hidden="1" thickBot="1">
      <c r="B14" s="1"/>
      <c r="D14">
        <v>32</v>
      </c>
      <c r="E14">
        <v>35</v>
      </c>
      <c r="F14" s="397"/>
      <c r="G14" s="1">
        <v>41</v>
      </c>
      <c r="H14" s="17">
        <v>47</v>
      </c>
      <c r="I14" s="1">
        <v>53</v>
      </c>
      <c r="J14" s="17">
        <v>59</v>
      </c>
      <c r="K14" s="1">
        <v>65</v>
      </c>
      <c r="L14" s="17">
        <v>71</v>
      </c>
      <c r="M14" s="1">
        <v>77</v>
      </c>
      <c r="N14" s="17">
        <v>83</v>
      </c>
      <c r="O14" s="15"/>
      <c r="P14" s="15"/>
      <c r="Q14"/>
      <c r="S14" s="4"/>
      <c r="T14" s="4"/>
      <c r="U14" s="16"/>
    </row>
    <row r="15" spans="1:21" ht="175.5" customHeight="1" thickBot="1">
      <c r="B15" s="18" t="s">
        <v>2</v>
      </c>
      <c r="C15" s="19"/>
      <c r="D15" s="50" t="s">
        <v>5421</v>
      </c>
      <c r="E15" s="20" t="s">
        <v>383</v>
      </c>
      <c r="F15" s="49" t="s">
        <v>384</v>
      </c>
      <c r="G15" s="20" t="s">
        <v>3</v>
      </c>
      <c r="H15" s="20" t="s">
        <v>4</v>
      </c>
      <c r="I15" s="20" t="s">
        <v>5</v>
      </c>
      <c r="J15" s="20" t="s">
        <v>6</v>
      </c>
      <c r="K15" s="20" t="s">
        <v>7</v>
      </c>
      <c r="L15" s="20" t="s">
        <v>8</v>
      </c>
      <c r="M15" s="20" t="s">
        <v>9</v>
      </c>
      <c r="N15" s="21" t="s">
        <v>10</v>
      </c>
      <c r="O15" s="15"/>
      <c r="P15" s="15"/>
      <c r="Q15"/>
      <c r="S15" s="4"/>
      <c r="T15" s="4"/>
      <c r="U15" s="16"/>
    </row>
    <row r="16" spans="1:21">
      <c r="B16" s="22" t="str">
        <f ca="1">H6</f>
        <v>Y57</v>
      </c>
      <c r="C16" s="23" t="s">
        <v>11</v>
      </c>
      <c r="D16" s="78">
        <f ca="1">VLOOKUP($H$6,'National Conditions Backsheet'!$D$11:$CL$37,'S.75s &amp; National Conditions'!D$12,0)</f>
        <v>32</v>
      </c>
      <c r="E16" s="78">
        <f ca="1">VLOOKUP($H$6,'National Conditions Backsheet'!$D$11:$CL$37,'S.75s &amp; National Conditions'!E$12,0)</f>
        <v>0</v>
      </c>
      <c r="F16" s="123" t="s">
        <v>413</v>
      </c>
      <c r="G16" s="78">
        <f ca="1">VLOOKUP($H$6,'National Conditions Backsheet'!$D$11:$CL$37,'S.75s &amp; National Conditions'!G$11,0)</f>
        <v>32</v>
      </c>
      <c r="H16" s="78">
        <f ca="1">VLOOKUP($H$6,'National Conditions Backsheet'!$D$11:$CL$37,'S.75s &amp; National Conditions'!H$11,0)</f>
        <v>32</v>
      </c>
      <c r="I16" s="78">
        <f ca="1">VLOOKUP($H$6,'National Conditions Backsheet'!$D$11:$CL$37,'S.75s &amp; National Conditions'!I$11,0)</f>
        <v>32</v>
      </c>
      <c r="J16" s="78">
        <f ca="1">VLOOKUP($H$6,'National Conditions Backsheet'!$D$11:$CL$37,'S.75s &amp; National Conditions'!J$11,0)</f>
        <v>32</v>
      </c>
      <c r="K16" s="78">
        <f ca="1">VLOOKUP($H$6,'National Conditions Backsheet'!$D$11:$CL$37,'S.75s &amp; National Conditions'!K$11,0)</f>
        <v>32</v>
      </c>
      <c r="L16" s="78">
        <f ca="1">VLOOKUP($H$6,'National Conditions Backsheet'!$D$11:$CL$37,'S.75s &amp; National Conditions'!L$11,0)</f>
        <v>32</v>
      </c>
      <c r="M16" s="78">
        <f ca="1">VLOOKUP($H$6,'National Conditions Backsheet'!$D$11:$CL$37,'S.75s &amp; National Conditions'!M$11,0)</f>
        <v>32</v>
      </c>
      <c r="N16" s="208">
        <f ca="1">VLOOKUP($H$6,'National Conditions Backsheet'!$D$11:$CL$37,'S.75s &amp; National Conditions'!N$11,0)</f>
        <v>32</v>
      </c>
      <c r="P16"/>
      <c r="Q16"/>
      <c r="S16" s="4"/>
      <c r="T16" s="4"/>
      <c r="U16" s="16"/>
    </row>
    <row r="17" spans="1:21" ht="15" customHeight="1">
      <c r="B17" s="676" t="str">
        <f ca="1">I6</f>
        <v>South of England Commissioning Region</v>
      </c>
      <c r="C17" s="24" t="s">
        <v>12</v>
      </c>
      <c r="D17" s="78">
        <f ca="1">VLOOKUP($H$6,'National Conditions Backsheet'!$D$11:$CL$37,'S.75s &amp; National Conditions'!D$13,0)</f>
        <v>32</v>
      </c>
      <c r="E17" s="78">
        <f ca="1">VLOOKUP($H$6,'National Conditions Backsheet'!$D$11:$CL$37,'S.75s &amp; National Conditions'!E$13,0)</f>
        <v>0</v>
      </c>
      <c r="F17" s="124" t="s">
        <v>413</v>
      </c>
      <c r="G17" s="78">
        <f ca="1">VLOOKUP($H$6,'National Conditions Backsheet'!$D$11:$CL$37,'S.75s &amp; National Conditions'!G$12,0)</f>
        <v>32</v>
      </c>
      <c r="H17" s="25">
        <f ca="1">VLOOKUP($H$6,'National Conditions Backsheet'!$D$11:$CL$37,'S.75s &amp; National Conditions'!H$12,0)</f>
        <v>32</v>
      </c>
      <c r="I17" s="25">
        <f ca="1">VLOOKUP($H$6,'National Conditions Backsheet'!$D$11:$CL$37,'S.75s &amp; National Conditions'!I$12,0)</f>
        <v>18</v>
      </c>
      <c r="J17" s="25">
        <f ca="1">VLOOKUP($H$6,'National Conditions Backsheet'!$D$11:$CL$37,'S.75s &amp; National Conditions'!J$12,0)</f>
        <v>21</v>
      </c>
      <c r="K17" s="25">
        <f ca="1">VLOOKUP($H$6,'National Conditions Backsheet'!$D$11:$CL$37,'S.75s &amp; National Conditions'!K$12,0)</f>
        <v>32</v>
      </c>
      <c r="L17" s="25">
        <f ca="1">VLOOKUP($H$6,'National Conditions Backsheet'!$D$11:$CL$37,'S.75s &amp; National Conditions'!L$12,0)</f>
        <v>31</v>
      </c>
      <c r="M17" s="25">
        <f ca="1">VLOOKUP($H$6,'National Conditions Backsheet'!$D$11:$CL$37,'S.75s &amp; National Conditions'!M$12,0)</f>
        <v>20</v>
      </c>
      <c r="N17" s="26">
        <f ca="1">VLOOKUP($H$6,'National Conditions Backsheet'!$D$11:$CL$37,'S.75s &amp; National Conditions'!N$12,0)</f>
        <v>29</v>
      </c>
      <c r="P17"/>
      <c r="Q17"/>
      <c r="S17" s="4"/>
      <c r="T17" s="4"/>
      <c r="U17" s="16"/>
    </row>
    <row r="18" spans="1:21">
      <c r="B18" s="676"/>
      <c r="C18" s="24" t="s">
        <v>13</v>
      </c>
      <c r="D18" s="27">
        <f ca="1">IF(ISERROR(D17/D16),"",D17/D16)</f>
        <v>1</v>
      </c>
      <c r="E18" s="27" t="str">
        <f ca="1">IF(ISERROR(E17/E16),"",E17/E16)</f>
        <v/>
      </c>
      <c r="F18" s="125" t="s">
        <v>413</v>
      </c>
      <c r="G18" s="27">
        <f ca="1">IF(ISERROR(G17/G16),"",G17/G16)</f>
        <v>1</v>
      </c>
      <c r="H18" s="27">
        <f t="shared" ref="H18:N18" ca="1" si="0">IF(ISERROR(H17/H16),"",H17/H16)</f>
        <v>1</v>
      </c>
      <c r="I18" s="27">
        <f t="shared" ca="1" si="0"/>
        <v>0.5625</v>
      </c>
      <c r="J18" s="27">
        <f t="shared" ca="1" si="0"/>
        <v>0.65625</v>
      </c>
      <c r="K18" s="27">
        <f t="shared" ca="1" si="0"/>
        <v>1</v>
      </c>
      <c r="L18" s="27">
        <f t="shared" ca="1" si="0"/>
        <v>0.96875</v>
      </c>
      <c r="M18" s="27">
        <f t="shared" ca="1" si="0"/>
        <v>0.625</v>
      </c>
      <c r="N18" s="332">
        <f t="shared" ca="1" si="0"/>
        <v>0.90625</v>
      </c>
      <c r="P18" s="1"/>
      <c r="Q18"/>
      <c r="S18" s="4"/>
      <c r="T18" s="4"/>
      <c r="U18" s="16"/>
    </row>
    <row r="19" spans="1:21">
      <c r="B19" s="676"/>
      <c r="C19" s="24" t="s">
        <v>14</v>
      </c>
      <c r="D19" s="78">
        <f ca="1">VLOOKUP($H$6,'National Conditions Backsheet'!$D$11:$CL$37,'S.75s &amp; National Conditions'!D$14,0)</f>
        <v>0</v>
      </c>
      <c r="E19" s="78">
        <f ca="1">VLOOKUP($H$6,'National Conditions Backsheet'!$D$11:$CL$37,'S.75s &amp; National Conditions'!E$14,0)</f>
        <v>0</v>
      </c>
      <c r="F19" s="124" t="s">
        <v>413</v>
      </c>
      <c r="G19" s="25">
        <f ca="1">VLOOKUP($H$6,'National Conditions Backsheet'!$D$11:$CL$37,'S.75s &amp; National Conditions'!G$13,0)</f>
        <v>0</v>
      </c>
      <c r="H19" s="25">
        <f ca="1">VLOOKUP($H$6,'National Conditions Backsheet'!$D$11:$CL$37,'S.75s &amp; National Conditions'!H$13,0)</f>
        <v>0</v>
      </c>
      <c r="I19" s="25">
        <f ca="1">VLOOKUP($H$6,'National Conditions Backsheet'!$D$11:$CL$37,'S.75s &amp; National Conditions'!I$13,0)</f>
        <v>0</v>
      </c>
      <c r="J19" s="25">
        <f ca="1">VLOOKUP($H$6,'National Conditions Backsheet'!$D$11:$CL$37,'S.75s &amp; National Conditions'!J$13,0)</f>
        <v>1</v>
      </c>
      <c r="K19" s="25">
        <f ca="1">VLOOKUP($H$6,'National Conditions Backsheet'!$D$11:$CL$37,'S.75s &amp; National Conditions'!K$13,0)</f>
        <v>0</v>
      </c>
      <c r="L19" s="25">
        <f ca="1">VLOOKUP($H$6,'National Conditions Backsheet'!$D$11:$CL$37,'S.75s &amp; National Conditions'!L$13,0)</f>
        <v>0</v>
      </c>
      <c r="M19" s="25">
        <f ca="1">VLOOKUP($H$6,'National Conditions Backsheet'!$D$11:$CL$37,'S.75s &amp; National Conditions'!M$13,0)</f>
        <v>0</v>
      </c>
      <c r="N19" s="26">
        <f ca="1">VLOOKUP($H$6,'National Conditions Backsheet'!$D$11:$CL$37,'S.75s &amp; National Conditions'!N$13,0)</f>
        <v>0</v>
      </c>
      <c r="P19"/>
      <c r="Q19"/>
      <c r="S19" s="4"/>
      <c r="T19" s="4"/>
      <c r="U19" s="16"/>
    </row>
    <row r="20" spans="1:21">
      <c r="B20" s="676"/>
      <c r="C20" s="24" t="s">
        <v>15</v>
      </c>
      <c r="D20" s="27">
        <f ca="1">IF(ISERROR(D19/D16),"",D19/D16)</f>
        <v>0</v>
      </c>
      <c r="E20" s="27" t="str">
        <f ca="1">IF(ISERROR(E19/E16),"",E19/E16)</f>
        <v/>
      </c>
      <c r="F20" s="125" t="s">
        <v>413</v>
      </c>
      <c r="G20" s="27">
        <f ca="1">IF(ISERROR(G19/G16),"",G19/G16)</f>
        <v>0</v>
      </c>
      <c r="H20" s="27">
        <f t="shared" ref="H20:N20" ca="1" si="1">IF(ISERROR(H19/H16),"",H19/H16)</f>
        <v>0</v>
      </c>
      <c r="I20" s="27">
        <f t="shared" ca="1" si="1"/>
        <v>0</v>
      </c>
      <c r="J20" s="27">
        <f t="shared" ca="1" si="1"/>
        <v>3.125E-2</v>
      </c>
      <c r="K20" s="27">
        <f t="shared" ca="1" si="1"/>
        <v>0</v>
      </c>
      <c r="L20" s="27">
        <f t="shared" ca="1" si="1"/>
        <v>0</v>
      </c>
      <c r="M20" s="27">
        <f t="shared" ca="1" si="1"/>
        <v>0</v>
      </c>
      <c r="N20" s="332">
        <f t="shared" ca="1" si="1"/>
        <v>0</v>
      </c>
      <c r="P20" s="1"/>
      <c r="Q20"/>
      <c r="S20" s="4"/>
      <c r="T20" s="4"/>
      <c r="U20" s="16"/>
    </row>
    <row r="21" spans="1:21">
      <c r="B21" s="676"/>
      <c r="C21" s="29" t="s">
        <v>16</v>
      </c>
      <c r="D21" s="28" t="s">
        <v>413</v>
      </c>
      <c r="E21" s="124" t="s">
        <v>413</v>
      </c>
      <c r="F21" s="124" t="s">
        <v>413</v>
      </c>
      <c r="G21" s="25">
        <f ca="1">VLOOKUP($H$6,'National Conditions Backsheet'!$D$11:$CL$37,'S.75s &amp; National Conditions'!G$14,0)</f>
        <v>0</v>
      </c>
      <c r="H21" s="25">
        <f ca="1">VLOOKUP($H$6,'National Conditions Backsheet'!$D$11:$CL$37,'S.75s &amp; National Conditions'!H$14,0)</f>
        <v>0</v>
      </c>
      <c r="I21" s="25">
        <f ca="1">VLOOKUP($H$6,'National Conditions Backsheet'!$D$11:$CL$37,'S.75s &amp; National Conditions'!I$14,0)</f>
        <v>14</v>
      </c>
      <c r="J21" s="25">
        <f ca="1">VLOOKUP($H$6,'National Conditions Backsheet'!$D$11:$CL$37,'S.75s &amp; National Conditions'!J$14,0)</f>
        <v>10</v>
      </c>
      <c r="K21" s="25">
        <f ca="1">VLOOKUP($H$6,'National Conditions Backsheet'!$D$11:$CL$37,'S.75s &amp; National Conditions'!K$14,0)</f>
        <v>0</v>
      </c>
      <c r="L21" s="25">
        <f ca="1">VLOOKUP($H$6,'National Conditions Backsheet'!$D$11:$CL$37,'S.75s &amp; National Conditions'!L$14,0)</f>
        <v>1</v>
      </c>
      <c r="M21" s="25">
        <f ca="1">VLOOKUP($H$6,'National Conditions Backsheet'!$D$11:$CL$37,'S.75s &amp; National Conditions'!M$14,0)</f>
        <v>12</v>
      </c>
      <c r="N21" s="26">
        <f ca="1">VLOOKUP($H$6,'National Conditions Backsheet'!$D$11:$CL$37,'S.75s &amp; National Conditions'!N$14,0)</f>
        <v>3</v>
      </c>
      <c r="P21" s="1"/>
      <c r="Q21"/>
      <c r="S21" s="4"/>
      <c r="T21" s="4"/>
      <c r="U21" s="16"/>
    </row>
    <row r="22" spans="1:21" ht="15.75" thickBot="1">
      <c r="B22" s="677"/>
      <c r="C22" s="30" t="s">
        <v>17</v>
      </c>
      <c r="D22" s="31" t="s">
        <v>413</v>
      </c>
      <c r="E22" s="126" t="s">
        <v>413</v>
      </c>
      <c r="F22" s="126" t="s">
        <v>413</v>
      </c>
      <c r="G22" s="31">
        <f ca="1">IF(ISERROR(G21/G16),"",G21/G16)</f>
        <v>0</v>
      </c>
      <c r="H22" s="31">
        <f t="shared" ref="H22:N22" ca="1" si="2">IF(ISERROR(H21/H16),"",H21/H16)</f>
        <v>0</v>
      </c>
      <c r="I22" s="31">
        <f t="shared" ca="1" si="2"/>
        <v>0.4375</v>
      </c>
      <c r="J22" s="31">
        <f t="shared" ca="1" si="2"/>
        <v>0.3125</v>
      </c>
      <c r="K22" s="31">
        <f t="shared" ca="1" si="2"/>
        <v>0</v>
      </c>
      <c r="L22" s="31">
        <f t="shared" ca="1" si="2"/>
        <v>3.125E-2</v>
      </c>
      <c r="M22" s="31">
        <f t="shared" ca="1" si="2"/>
        <v>0.375</v>
      </c>
      <c r="N22" s="452">
        <f t="shared" ca="1" si="2"/>
        <v>9.375E-2</v>
      </c>
      <c r="P22" s="1"/>
      <c r="Q22"/>
      <c r="S22" s="4"/>
      <c r="T22" s="4"/>
      <c r="U22" s="16"/>
    </row>
    <row r="23" spans="1:21" hidden="1">
      <c r="B23" s="32"/>
      <c r="C23" s="1"/>
      <c r="D23" s="33"/>
      <c r="E23" s="33"/>
      <c r="F23" s="127"/>
      <c r="G23" s="33"/>
      <c r="H23" s="33"/>
      <c r="I23" s="33"/>
      <c r="J23" s="33"/>
      <c r="K23" s="33"/>
      <c r="L23" s="33"/>
      <c r="M23" s="33"/>
      <c r="N23" s="33"/>
    </row>
    <row r="24" spans="1:21" hidden="1">
      <c r="B24" s="1"/>
      <c r="C24" s="1"/>
    </row>
    <row r="25" spans="1:21" hidden="1">
      <c r="B25" s="1"/>
      <c r="C25" s="1"/>
      <c r="D25" s="1">
        <v>3</v>
      </c>
      <c r="E25" s="17">
        <v>4</v>
      </c>
      <c r="F25" s="130">
        <v>5</v>
      </c>
      <c r="G25" s="17">
        <v>6</v>
      </c>
      <c r="H25" s="17">
        <v>7</v>
      </c>
      <c r="I25" s="17">
        <v>8</v>
      </c>
      <c r="J25" s="17">
        <v>9</v>
      </c>
      <c r="K25" s="17">
        <v>10</v>
      </c>
      <c r="L25" s="17">
        <v>11</v>
      </c>
      <c r="M25" s="17">
        <v>12</v>
      </c>
      <c r="N25" s="17">
        <v>13</v>
      </c>
    </row>
    <row r="26" spans="1:21" ht="30" customHeight="1" thickBot="1">
      <c r="B26" s="1"/>
      <c r="C26" s="1"/>
      <c r="F26"/>
    </row>
    <row r="27" spans="1:21" ht="170.25" customHeight="1" thickBot="1">
      <c r="B27" s="96" t="s">
        <v>18</v>
      </c>
      <c r="C27" s="36" t="s">
        <v>19</v>
      </c>
      <c r="D27" s="117" t="s">
        <v>5421</v>
      </c>
      <c r="E27" s="117" t="s">
        <v>383</v>
      </c>
      <c r="F27" s="129" t="s">
        <v>384</v>
      </c>
      <c r="G27" s="117" t="s">
        <v>3</v>
      </c>
      <c r="H27" s="117" t="s">
        <v>4</v>
      </c>
      <c r="I27" s="117" t="s">
        <v>5</v>
      </c>
      <c r="J27" s="117" t="s">
        <v>6</v>
      </c>
      <c r="K27" s="117" t="s">
        <v>7</v>
      </c>
      <c r="L27" s="117" t="s">
        <v>8</v>
      </c>
      <c r="M27" s="117" t="s">
        <v>9</v>
      </c>
      <c r="N27" s="118" t="s">
        <v>10</v>
      </c>
    </row>
    <row r="28" spans="1:21" ht="15" customHeight="1">
      <c r="A28" s="3">
        <v>0</v>
      </c>
      <c r="B28" s="37" t="str">
        <f t="shared" ref="B28:B59" ca="1" si="3">IF($A28&gt;$Q$31-1,"",INDIRECT("'Comms by AT'!AE"&amp;$A28+$Q$28))</f>
        <v>E06000022</v>
      </c>
      <c r="C28" s="116" t="str">
        <f ca="1">IFERROR(VLOOKUP($B28,'Org list'!$J$9:$K$637,2,0), "")</f>
        <v>Bath and North East Somerset</v>
      </c>
      <c r="D28" s="37" t="str">
        <f ca="1">IF(ISERROR(VLOOKUP($B28,'National Conditions Backsheet'!$D$38:$CL$187,D$25,0)), "", VLOOKUP($B28,'National Conditions Backsheet'!$D$38:$CL$187,D$25,0))</f>
        <v>Yes</v>
      </c>
      <c r="E28" s="40" t="str">
        <f ca="1">IF(ISERROR(VLOOKUP($B28,'National Conditions Backsheet'!$D$38:$CL$187,E$25,0)),"",IF(VLOOKUP($B28,'National Conditions Backsheet'!$D$38:$CL$187,E$25,0)="&lt;Please Select&gt;","",IF($D28="Yes","",VLOOKUP($B28,'National Conditions Backsheet'!$D$38:$CL$187,E$25,0))))</f>
        <v/>
      </c>
      <c r="F28" s="39" t="str">
        <f ca="1">IF(ISERROR(VLOOKUP($B28,'National Conditions Backsheet'!$D$38:$CL$187,F$25,0)),"",IF(VLOOKUP($B28,'National Conditions Backsheet'!$D$38:$CL$187,F$25,0)=0,"",VLOOKUP($B28,'National Conditions Backsheet'!$D$38:$CL$187,F$25,0)))</f>
        <v/>
      </c>
      <c r="G28" s="40" t="str">
        <f ca="1">IF(ISERROR(VLOOKUP($B28,'National Conditions Backsheet'!$D$38:$CL$187,G$25,0)), "", VLOOKUP($B28,'National Conditions Backsheet'!$D$38:$CL$187,G$25,0))</f>
        <v>Yes</v>
      </c>
      <c r="H28" s="40" t="str">
        <f ca="1">IF(ISERROR(VLOOKUP($B28,'National Conditions Backsheet'!$D$38:$CL$187,H$25,0)), "", VLOOKUP($B28,'National Conditions Backsheet'!$D$38:$CL$187,H$25,0))</f>
        <v>Yes</v>
      </c>
      <c r="I28" s="40" t="str">
        <f ca="1">IF(ISERROR(VLOOKUP($B28,'National Conditions Backsheet'!$D$38:$CL$187,I$25,0)), "", VLOOKUP($B28,'National Conditions Backsheet'!$D$38:$CL$187,I$25,0))</f>
        <v>No - In Progress</v>
      </c>
      <c r="J28" s="40" t="str">
        <f ca="1">IF(ISERROR(VLOOKUP($B28,'National Conditions Backsheet'!$D$38:$CL$187,J$25,0)), "", VLOOKUP($B28,'National Conditions Backsheet'!$D$38:$CL$187,J$25,0))</f>
        <v>No - In Progress</v>
      </c>
      <c r="K28" s="40" t="str">
        <f ca="1">IF(ISERROR(VLOOKUP($B28,'National Conditions Backsheet'!$D$38:$CL$187,K$25,0)), "", VLOOKUP($B28,'National Conditions Backsheet'!$D$38:$CL$187,K$25,0))</f>
        <v>Yes</v>
      </c>
      <c r="L28" s="40" t="str">
        <f ca="1">IF(ISERROR(VLOOKUP($B28,'National Conditions Backsheet'!$D$38:$CL$187,L$25,0)), "", VLOOKUP($B28,'National Conditions Backsheet'!$D$38:$CL$187,L$25,0))</f>
        <v>Yes</v>
      </c>
      <c r="M28" s="40" t="str">
        <f ca="1">IF(ISERROR(VLOOKUP($B28,'National Conditions Backsheet'!$D$38:$CL$187,M$25,0)), "", VLOOKUP($B28,'National Conditions Backsheet'!$D$38:$CL$187,M$25,0))</f>
        <v>Yes</v>
      </c>
      <c r="N28" s="38" t="str">
        <f ca="1">IF(ISERROR(VLOOKUP($B28,'National Conditions Backsheet'!$D$38:$CL$187,N$25,0)), "", VLOOKUP($B28,'National Conditions Backsheet'!$D$38:$CL$187,N$25,0))</f>
        <v>Yes</v>
      </c>
      <c r="Q28" s="4">
        <f ca="1">MATCH(H6,'Comms by AT'!$AC:$AC,0)</f>
        <v>272</v>
      </c>
    </row>
    <row r="29" spans="1:21" ht="15" customHeight="1">
      <c r="A29" s="3">
        <v>1</v>
      </c>
      <c r="B29" s="41" t="str">
        <f t="shared" ca="1" si="3"/>
        <v>E06000028 &amp; E06000029</v>
      </c>
      <c r="C29" s="59" t="str">
        <f ca="1">IFERROR(VLOOKUP($B29,'Org list'!$J$9:$K$637,2,0), "")</f>
        <v>Bournemouth &amp; Poole</v>
      </c>
      <c r="D29" s="41" t="str">
        <f ca="1">IF(ISERROR(VLOOKUP($B29,'National Conditions Backsheet'!$D$38:$CL$187,D$25,0)), "", VLOOKUP($B29,'National Conditions Backsheet'!$D$38:$CL$187,D$25,0))</f>
        <v>Yes</v>
      </c>
      <c r="E29" s="44" t="str">
        <f ca="1">IF(ISERROR(VLOOKUP($B29,'National Conditions Backsheet'!$D$38:$CL$187,E$25,0)),"",IF(VLOOKUP($B29,'National Conditions Backsheet'!$D$38:$CL$187,E$25,0)="&lt;Please Select&gt;","",IF($D29="Yes","",VLOOKUP($B29,'National Conditions Backsheet'!$D$38:$CL$187,E$25,0))))</f>
        <v/>
      </c>
      <c r="F29" s="43" t="str">
        <f ca="1">IF(ISERROR(VLOOKUP($B29,'National Conditions Backsheet'!$D$38:$CL$187,F$25,0)),"",IF(VLOOKUP($B29,'National Conditions Backsheet'!$D$38:$CL$187,F$25,0)=0,"",VLOOKUP($B29,'National Conditions Backsheet'!$D$38:$CL$187,F$25,0)))</f>
        <v/>
      </c>
      <c r="G29" s="44" t="str">
        <f ca="1">IF(ISERROR(VLOOKUP($B29,'National Conditions Backsheet'!$D$38:$CL$187,G$25,0)), "", VLOOKUP($B29,'National Conditions Backsheet'!$D$38:$CL$187,G$25,0))</f>
        <v>Yes</v>
      </c>
      <c r="H29" s="44" t="str">
        <f ca="1">IF(ISERROR(VLOOKUP($B29,'National Conditions Backsheet'!$D$38:$CL$187,H$25,0)), "", VLOOKUP($B29,'National Conditions Backsheet'!$D$38:$CL$187,H$25,0))</f>
        <v>Yes</v>
      </c>
      <c r="I29" s="44" t="str">
        <f ca="1">IF(ISERROR(VLOOKUP($B29,'National Conditions Backsheet'!$D$38:$CL$187,I$25,0)), "", VLOOKUP($B29,'National Conditions Backsheet'!$D$38:$CL$187,I$25,0))</f>
        <v>No - In Progress</v>
      </c>
      <c r="J29" s="44" t="str">
        <f ca="1">IF(ISERROR(VLOOKUP($B29,'National Conditions Backsheet'!$D$38:$CL$187,J$25,0)), "", VLOOKUP($B29,'National Conditions Backsheet'!$D$38:$CL$187,J$25,0))</f>
        <v>No - In Progress</v>
      </c>
      <c r="K29" s="44" t="str">
        <f ca="1">IF(ISERROR(VLOOKUP($B29,'National Conditions Backsheet'!$D$38:$CL$187,K$25,0)), "", VLOOKUP($B29,'National Conditions Backsheet'!$D$38:$CL$187,K$25,0))</f>
        <v>Yes</v>
      </c>
      <c r="L29" s="44" t="str">
        <f ca="1">IF(ISERROR(VLOOKUP($B29,'National Conditions Backsheet'!$D$38:$CL$187,L$25,0)), "", VLOOKUP($B29,'National Conditions Backsheet'!$D$38:$CL$187,L$25,0))</f>
        <v>Yes</v>
      </c>
      <c r="M29" s="44" t="str">
        <f ca="1">IF(ISERROR(VLOOKUP($B29,'National Conditions Backsheet'!$D$38:$CL$187,M$25,0)), "", VLOOKUP($B29,'National Conditions Backsheet'!$D$38:$CL$187,M$25,0))</f>
        <v>No - In Progress</v>
      </c>
      <c r="N29" s="42" t="str">
        <f ca="1">IF(ISERROR(VLOOKUP($B29,'National Conditions Backsheet'!$D$38:$CL$187,N$25,0)), "", VLOOKUP($B29,'National Conditions Backsheet'!$D$38:$CL$187,N$25,0))</f>
        <v>Yes</v>
      </c>
    </row>
    <row r="30" spans="1:21">
      <c r="A30" s="3">
        <v>2</v>
      </c>
      <c r="B30" s="41" t="str">
        <f t="shared" ca="1" si="3"/>
        <v>E06000036</v>
      </c>
      <c r="C30" s="59" t="str">
        <f ca="1">IFERROR(VLOOKUP($B30,'Org list'!$J$9:$K$637,2,0), "")</f>
        <v>Bracknell Forest</v>
      </c>
      <c r="D30" s="41" t="str">
        <f ca="1">IF(ISERROR(VLOOKUP($B30,'National Conditions Backsheet'!$D$38:$CL$187,D$25,0)), "", VLOOKUP($B30,'National Conditions Backsheet'!$D$38:$CL$187,D$25,0))</f>
        <v>Yes</v>
      </c>
      <c r="E30" s="44" t="str">
        <f ca="1">IF(ISERROR(VLOOKUP($B30,'National Conditions Backsheet'!$D$38:$CL$187,E$25,0)),"",IF(VLOOKUP($B30,'National Conditions Backsheet'!$D$38:$CL$187,E$25,0)="&lt;Please Select&gt;","",IF($D30="Yes","",VLOOKUP($B30,'National Conditions Backsheet'!$D$38:$CL$187,E$25,0))))</f>
        <v/>
      </c>
      <c r="F30" s="43" t="str">
        <f ca="1">IF(ISERROR(VLOOKUP($B30,'National Conditions Backsheet'!$D$38:$CL$187,F$25,0)),"",IF(VLOOKUP($B30,'National Conditions Backsheet'!$D$38:$CL$187,F$25,0)=0,"",VLOOKUP($B30,'National Conditions Backsheet'!$D$38:$CL$187,F$25,0)))</f>
        <v/>
      </c>
      <c r="G30" s="44" t="str">
        <f ca="1">IF(ISERROR(VLOOKUP($B30,'National Conditions Backsheet'!$D$38:$CL$187,G$25,0)), "", VLOOKUP($B30,'National Conditions Backsheet'!$D$38:$CL$187,G$25,0))</f>
        <v>Yes</v>
      </c>
      <c r="H30" s="44" t="str">
        <f ca="1">IF(ISERROR(VLOOKUP($B30,'National Conditions Backsheet'!$D$38:$CL$187,H$25,0)), "", VLOOKUP($B30,'National Conditions Backsheet'!$D$38:$CL$187,H$25,0))</f>
        <v>Yes</v>
      </c>
      <c r="I30" s="44" t="str">
        <f ca="1">IF(ISERROR(VLOOKUP($B30,'National Conditions Backsheet'!$D$38:$CL$187,I$25,0)), "", VLOOKUP($B30,'National Conditions Backsheet'!$D$38:$CL$187,I$25,0))</f>
        <v>Yes</v>
      </c>
      <c r="J30" s="44" t="str">
        <f ca="1">IF(ISERROR(VLOOKUP($B30,'National Conditions Backsheet'!$D$38:$CL$187,J$25,0)), "", VLOOKUP($B30,'National Conditions Backsheet'!$D$38:$CL$187,J$25,0))</f>
        <v>Yes</v>
      </c>
      <c r="K30" s="44" t="str">
        <f ca="1">IF(ISERROR(VLOOKUP($B30,'National Conditions Backsheet'!$D$38:$CL$187,K$25,0)), "", VLOOKUP($B30,'National Conditions Backsheet'!$D$38:$CL$187,K$25,0))</f>
        <v>Yes</v>
      </c>
      <c r="L30" s="44" t="str">
        <f ca="1">IF(ISERROR(VLOOKUP($B30,'National Conditions Backsheet'!$D$38:$CL$187,L$25,0)), "", VLOOKUP($B30,'National Conditions Backsheet'!$D$38:$CL$187,L$25,0))</f>
        <v>Yes</v>
      </c>
      <c r="M30" s="44" t="str">
        <f ca="1">IF(ISERROR(VLOOKUP($B30,'National Conditions Backsheet'!$D$38:$CL$187,M$25,0)), "", VLOOKUP($B30,'National Conditions Backsheet'!$D$38:$CL$187,M$25,0))</f>
        <v>Yes</v>
      </c>
      <c r="N30" s="42" t="str">
        <f ca="1">IF(ISERROR(VLOOKUP($B30,'National Conditions Backsheet'!$D$38:$CL$187,N$25,0)), "", VLOOKUP($B30,'National Conditions Backsheet'!$D$38:$CL$187,N$25,0))</f>
        <v>Yes</v>
      </c>
    </row>
    <row r="31" spans="1:21">
      <c r="A31" s="3">
        <v>3</v>
      </c>
      <c r="B31" s="41" t="str">
        <f t="shared" ca="1" si="3"/>
        <v>E06000043</v>
      </c>
      <c r="C31" s="59" t="str">
        <f ca="1">IFERROR(VLOOKUP($B31,'Org list'!$J$9:$K$637,2,0), "")</f>
        <v>Brighton and Hove</v>
      </c>
      <c r="D31" s="41" t="str">
        <f ca="1">IF(ISERROR(VLOOKUP($B31,'National Conditions Backsheet'!$D$38:$CL$187,D$25,0)), "", VLOOKUP($B31,'National Conditions Backsheet'!$D$38:$CL$187,D$25,0))</f>
        <v>Yes</v>
      </c>
      <c r="E31" s="44" t="str">
        <f ca="1">IF(ISERROR(VLOOKUP($B31,'National Conditions Backsheet'!$D$38:$CL$187,E$25,0)),"",IF(VLOOKUP($B31,'National Conditions Backsheet'!$D$38:$CL$187,E$25,0)="&lt;Please Select&gt;","",IF($D31="Yes","",VLOOKUP($B31,'National Conditions Backsheet'!$D$38:$CL$187,E$25,0))))</f>
        <v/>
      </c>
      <c r="F31" s="43" t="str">
        <f ca="1">IF(ISERROR(VLOOKUP($B31,'National Conditions Backsheet'!$D$38:$CL$187,F$25,0)),"",IF(VLOOKUP($B31,'National Conditions Backsheet'!$D$38:$CL$187,F$25,0)=0,"",VLOOKUP($B31,'National Conditions Backsheet'!$D$38:$CL$187,F$25,0)))</f>
        <v/>
      </c>
      <c r="G31" s="44" t="str">
        <f ca="1">IF(ISERROR(VLOOKUP($B31,'National Conditions Backsheet'!$D$38:$CL$187,G$25,0)), "", VLOOKUP($B31,'National Conditions Backsheet'!$D$38:$CL$187,G$25,0))</f>
        <v>Yes</v>
      </c>
      <c r="H31" s="44" t="str">
        <f ca="1">IF(ISERROR(VLOOKUP($B31,'National Conditions Backsheet'!$D$38:$CL$187,H$25,0)), "", VLOOKUP($B31,'National Conditions Backsheet'!$D$38:$CL$187,H$25,0))</f>
        <v>Yes</v>
      </c>
      <c r="I31" s="44" t="str">
        <f ca="1">IF(ISERROR(VLOOKUP($B31,'National Conditions Backsheet'!$D$38:$CL$187,I$25,0)), "", VLOOKUP($B31,'National Conditions Backsheet'!$D$38:$CL$187,I$25,0))</f>
        <v>No - In Progress</v>
      </c>
      <c r="J31" s="44" t="str">
        <f ca="1">IF(ISERROR(VLOOKUP($B31,'National Conditions Backsheet'!$D$38:$CL$187,J$25,0)), "", VLOOKUP($B31,'National Conditions Backsheet'!$D$38:$CL$187,J$25,0))</f>
        <v>Yes</v>
      </c>
      <c r="K31" s="44" t="str">
        <f ca="1">IF(ISERROR(VLOOKUP($B31,'National Conditions Backsheet'!$D$38:$CL$187,K$25,0)), "", VLOOKUP($B31,'National Conditions Backsheet'!$D$38:$CL$187,K$25,0))</f>
        <v>Yes</v>
      </c>
      <c r="L31" s="44" t="str">
        <f ca="1">IF(ISERROR(VLOOKUP($B31,'National Conditions Backsheet'!$D$38:$CL$187,L$25,0)), "", VLOOKUP($B31,'National Conditions Backsheet'!$D$38:$CL$187,L$25,0))</f>
        <v>Yes</v>
      </c>
      <c r="M31" s="44" t="str">
        <f ca="1">IF(ISERROR(VLOOKUP($B31,'National Conditions Backsheet'!$D$38:$CL$187,M$25,0)), "", VLOOKUP($B31,'National Conditions Backsheet'!$D$38:$CL$187,M$25,0))</f>
        <v>No - In Progress</v>
      </c>
      <c r="N31" s="42" t="str">
        <f ca="1">IF(ISERROR(VLOOKUP($B31,'National Conditions Backsheet'!$D$38:$CL$187,N$25,0)), "", VLOOKUP($B31,'National Conditions Backsheet'!$D$38:$CL$187,N$25,0))</f>
        <v>Yes</v>
      </c>
      <c r="Q31" s="4">
        <f ca="1">COUNTIF('Comms by AT'!$AD:$AD,$H$6)</f>
        <v>32</v>
      </c>
    </row>
    <row r="32" spans="1:21">
      <c r="A32" s="3">
        <v>4</v>
      </c>
      <c r="B32" s="41" t="str">
        <f t="shared" ca="1" si="3"/>
        <v>E06000023</v>
      </c>
      <c r="C32" s="59" t="str">
        <f ca="1">IFERROR(VLOOKUP($B32,'Org list'!$J$9:$K$637,2,0), "")</f>
        <v>Bristol, City of</v>
      </c>
      <c r="D32" s="41" t="str">
        <f ca="1">IF(ISERROR(VLOOKUP($B32,'National Conditions Backsheet'!$D$38:$CL$187,D$25,0)), "", VLOOKUP($B32,'National Conditions Backsheet'!$D$38:$CL$187,D$25,0))</f>
        <v>Yes</v>
      </c>
      <c r="E32" s="44" t="str">
        <f ca="1">IF(ISERROR(VLOOKUP($B32,'National Conditions Backsheet'!$D$38:$CL$187,E$25,0)),"",IF(VLOOKUP($B32,'National Conditions Backsheet'!$D$38:$CL$187,E$25,0)="&lt;Please Select&gt;","",IF($D32="Yes","",VLOOKUP($B32,'National Conditions Backsheet'!$D$38:$CL$187,E$25,0))))</f>
        <v/>
      </c>
      <c r="F32" s="43" t="str">
        <f ca="1">IF(ISERROR(VLOOKUP($B32,'National Conditions Backsheet'!$D$38:$CL$187,F$25,0)),"",IF(VLOOKUP($B32,'National Conditions Backsheet'!$D$38:$CL$187,F$25,0)=0,"",VLOOKUP($B32,'National Conditions Backsheet'!$D$38:$CL$187,F$25,0)))</f>
        <v/>
      </c>
      <c r="G32" s="44" t="str">
        <f ca="1">IF(ISERROR(VLOOKUP($B32,'National Conditions Backsheet'!$D$38:$CL$187,G$25,0)), "", VLOOKUP($B32,'National Conditions Backsheet'!$D$38:$CL$187,G$25,0))</f>
        <v>Yes</v>
      </c>
      <c r="H32" s="44" t="str">
        <f ca="1">IF(ISERROR(VLOOKUP($B32,'National Conditions Backsheet'!$D$38:$CL$187,H$25,0)), "", VLOOKUP($B32,'National Conditions Backsheet'!$D$38:$CL$187,H$25,0))</f>
        <v>Yes</v>
      </c>
      <c r="I32" s="44" t="str">
        <f ca="1">IF(ISERROR(VLOOKUP($B32,'National Conditions Backsheet'!$D$38:$CL$187,I$25,0)), "", VLOOKUP($B32,'National Conditions Backsheet'!$D$38:$CL$187,I$25,0))</f>
        <v>No - In Progress</v>
      </c>
      <c r="J32" s="44" t="str">
        <f ca="1">IF(ISERROR(VLOOKUP($B32,'National Conditions Backsheet'!$D$38:$CL$187,J$25,0)), "", VLOOKUP($B32,'National Conditions Backsheet'!$D$38:$CL$187,J$25,0))</f>
        <v>Yes</v>
      </c>
      <c r="K32" s="44" t="str">
        <f ca="1">IF(ISERROR(VLOOKUP($B32,'National Conditions Backsheet'!$D$38:$CL$187,K$25,0)), "", VLOOKUP($B32,'National Conditions Backsheet'!$D$38:$CL$187,K$25,0))</f>
        <v>Yes</v>
      </c>
      <c r="L32" s="44" t="str">
        <f ca="1">IF(ISERROR(VLOOKUP($B32,'National Conditions Backsheet'!$D$38:$CL$187,L$25,0)), "", VLOOKUP($B32,'National Conditions Backsheet'!$D$38:$CL$187,L$25,0))</f>
        <v>Yes</v>
      </c>
      <c r="M32" s="44" t="str">
        <f ca="1">IF(ISERROR(VLOOKUP($B32,'National Conditions Backsheet'!$D$38:$CL$187,M$25,0)), "", VLOOKUP($B32,'National Conditions Backsheet'!$D$38:$CL$187,M$25,0))</f>
        <v>No - In Progress</v>
      </c>
      <c r="N32" s="42" t="str">
        <f ca="1">IF(ISERROR(VLOOKUP($B32,'National Conditions Backsheet'!$D$38:$CL$187,N$25,0)), "", VLOOKUP($B32,'National Conditions Backsheet'!$D$38:$CL$187,N$25,0))</f>
        <v>Yes</v>
      </c>
    </row>
    <row r="33" spans="1:21">
      <c r="A33" s="3">
        <v>5</v>
      </c>
      <c r="B33" s="41" t="str">
        <f t="shared" ca="1" si="3"/>
        <v>E10000002</v>
      </c>
      <c r="C33" s="59" t="str">
        <f ca="1">IFERROR(VLOOKUP($B33,'Org list'!$J$9:$K$637,2,0), "")</f>
        <v>Buckinghamshire</v>
      </c>
      <c r="D33" s="41" t="str">
        <f ca="1">IF(ISERROR(VLOOKUP($B33,'National Conditions Backsheet'!$D$38:$CL$187,D$25,0)), "", VLOOKUP($B33,'National Conditions Backsheet'!$D$38:$CL$187,D$25,0))</f>
        <v>Yes</v>
      </c>
      <c r="E33" s="44" t="str">
        <f ca="1">IF(ISERROR(VLOOKUP($B33,'National Conditions Backsheet'!$D$38:$CL$187,E$25,0)),"",IF(VLOOKUP($B33,'National Conditions Backsheet'!$D$38:$CL$187,E$25,0)="&lt;Please Select&gt;","",IF($D33="Yes","",VLOOKUP($B33,'National Conditions Backsheet'!$D$38:$CL$187,E$25,0))))</f>
        <v/>
      </c>
      <c r="F33" s="43" t="str">
        <f ca="1">IF(ISERROR(VLOOKUP($B33,'National Conditions Backsheet'!$D$38:$CL$187,F$25,0)),"",IF(VLOOKUP($B33,'National Conditions Backsheet'!$D$38:$CL$187,F$25,0)=0,"",VLOOKUP($B33,'National Conditions Backsheet'!$D$38:$CL$187,F$25,0)))</f>
        <v/>
      </c>
      <c r="G33" s="44" t="str">
        <f ca="1">IF(ISERROR(VLOOKUP($B33,'National Conditions Backsheet'!$D$38:$CL$187,G$25,0)), "", VLOOKUP($B33,'National Conditions Backsheet'!$D$38:$CL$187,G$25,0))</f>
        <v>Yes</v>
      </c>
      <c r="H33" s="44" t="str">
        <f ca="1">IF(ISERROR(VLOOKUP($B33,'National Conditions Backsheet'!$D$38:$CL$187,H$25,0)), "", VLOOKUP($B33,'National Conditions Backsheet'!$D$38:$CL$187,H$25,0))</f>
        <v>Yes</v>
      </c>
      <c r="I33" s="44" t="str">
        <f ca="1">IF(ISERROR(VLOOKUP($B33,'National Conditions Backsheet'!$D$38:$CL$187,I$25,0)), "", VLOOKUP($B33,'National Conditions Backsheet'!$D$38:$CL$187,I$25,0))</f>
        <v>Yes</v>
      </c>
      <c r="J33" s="44" t="str">
        <f ca="1">IF(ISERROR(VLOOKUP($B33,'National Conditions Backsheet'!$D$38:$CL$187,J$25,0)), "", VLOOKUP($B33,'National Conditions Backsheet'!$D$38:$CL$187,J$25,0))</f>
        <v>Yes</v>
      </c>
      <c r="K33" s="44" t="str">
        <f ca="1">IF(ISERROR(VLOOKUP($B33,'National Conditions Backsheet'!$D$38:$CL$187,K$25,0)), "", VLOOKUP($B33,'National Conditions Backsheet'!$D$38:$CL$187,K$25,0))</f>
        <v>Yes</v>
      </c>
      <c r="L33" s="44" t="str">
        <f ca="1">IF(ISERROR(VLOOKUP($B33,'National Conditions Backsheet'!$D$38:$CL$187,L$25,0)), "", VLOOKUP($B33,'National Conditions Backsheet'!$D$38:$CL$187,L$25,0))</f>
        <v>Yes</v>
      </c>
      <c r="M33" s="44" t="str">
        <f ca="1">IF(ISERROR(VLOOKUP($B33,'National Conditions Backsheet'!$D$38:$CL$187,M$25,0)), "", VLOOKUP($B33,'National Conditions Backsheet'!$D$38:$CL$187,M$25,0))</f>
        <v>Yes</v>
      </c>
      <c r="N33" s="42" t="str">
        <f ca="1">IF(ISERROR(VLOOKUP($B33,'National Conditions Backsheet'!$D$38:$CL$187,N$25,0)), "", VLOOKUP($B33,'National Conditions Backsheet'!$D$38:$CL$187,N$25,0))</f>
        <v>Yes</v>
      </c>
    </row>
    <row r="34" spans="1:21">
      <c r="A34" s="3">
        <v>6</v>
      </c>
      <c r="B34" s="41" t="str">
        <f t="shared" ca="1" si="3"/>
        <v>E06000052</v>
      </c>
      <c r="C34" s="59" t="str">
        <f ca="1">IFERROR(VLOOKUP($B34,'Org list'!$J$9:$K$637,2,0), "")</f>
        <v>Cornwall &amp; Scilly</v>
      </c>
      <c r="D34" s="41" t="str">
        <f ca="1">IF(ISERROR(VLOOKUP($B34,'National Conditions Backsheet'!$D$38:$CL$187,D$25,0)), "", VLOOKUP($B34,'National Conditions Backsheet'!$D$38:$CL$187,D$25,0))</f>
        <v>Yes</v>
      </c>
      <c r="E34" s="44" t="str">
        <f ca="1">IF(ISERROR(VLOOKUP($B34,'National Conditions Backsheet'!$D$38:$CL$187,E$25,0)),"",IF(VLOOKUP($B34,'National Conditions Backsheet'!$D$38:$CL$187,E$25,0)="&lt;Please Select&gt;","",IF($D34="Yes","",VLOOKUP($B34,'National Conditions Backsheet'!$D$38:$CL$187,E$25,0))))</f>
        <v/>
      </c>
      <c r="F34" s="43" t="str">
        <f ca="1">IF(ISERROR(VLOOKUP($B34,'National Conditions Backsheet'!$D$38:$CL$187,F$25,0)),"",IF(VLOOKUP($B34,'National Conditions Backsheet'!$D$38:$CL$187,F$25,0)=0,"",VLOOKUP($B34,'National Conditions Backsheet'!$D$38:$CL$187,F$25,0)))</f>
        <v/>
      </c>
      <c r="G34" s="44" t="str">
        <f ca="1">IF(ISERROR(VLOOKUP($B34,'National Conditions Backsheet'!$D$38:$CL$187,G$25,0)), "", VLOOKUP($B34,'National Conditions Backsheet'!$D$38:$CL$187,G$25,0))</f>
        <v>Yes</v>
      </c>
      <c r="H34" s="44" t="str">
        <f ca="1">IF(ISERROR(VLOOKUP($B34,'National Conditions Backsheet'!$D$38:$CL$187,H$25,0)), "", VLOOKUP($B34,'National Conditions Backsheet'!$D$38:$CL$187,H$25,0))</f>
        <v>Yes</v>
      </c>
      <c r="I34" s="44" t="str">
        <f ca="1">IF(ISERROR(VLOOKUP($B34,'National Conditions Backsheet'!$D$38:$CL$187,I$25,0)), "", VLOOKUP($B34,'National Conditions Backsheet'!$D$38:$CL$187,I$25,0))</f>
        <v>No - In Progress</v>
      </c>
      <c r="J34" s="44" t="str">
        <f ca="1">IF(ISERROR(VLOOKUP($B34,'National Conditions Backsheet'!$D$38:$CL$187,J$25,0)), "", VLOOKUP($B34,'National Conditions Backsheet'!$D$38:$CL$187,J$25,0))</f>
        <v>No - In Progress</v>
      </c>
      <c r="K34" s="44" t="str">
        <f ca="1">IF(ISERROR(VLOOKUP($B34,'National Conditions Backsheet'!$D$38:$CL$187,K$25,0)), "", VLOOKUP($B34,'National Conditions Backsheet'!$D$38:$CL$187,K$25,0))</f>
        <v>Yes</v>
      </c>
      <c r="L34" s="44" t="str">
        <f ca="1">IF(ISERROR(VLOOKUP($B34,'National Conditions Backsheet'!$D$38:$CL$187,L$25,0)), "", VLOOKUP($B34,'National Conditions Backsheet'!$D$38:$CL$187,L$25,0))</f>
        <v>Yes</v>
      </c>
      <c r="M34" s="44" t="str">
        <f ca="1">IF(ISERROR(VLOOKUP($B34,'National Conditions Backsheet'!$D$38:$CL$187,M$25,0)), "", VLOOKUP($B34,'National Conditions Backsheet'!$D$38:$CL$187,M$25,0))</f>
        <v>No - In Progress</v>
      </c>
      <c r="N34" s="42" t="str">
        <f ca="1">IF(ISERROR(VLOOKUP($B34,'National Conditions Backsheet'!$D$38:$CL$187,N$25,0)), "", VLOOKUP($B34,'National Conditions Backsheet'!$D$38:$CL$187,N$25,0))</f>
        <v>Yes</v>
      </c>
    </row>
    <row r="35" spans="1:21">
      <c r="A35" s="3">
        <v>7</v>
      </c>
      <c r="B35" s="41" t="str">
        <f t="shared" ca="1" si="3"/>
        <v>E10000008</v>
      </c>
      <c r="C35" s="59" t="str">
        <f ca="1">IFERROR(VLOOKUP($B35,'Org list'!$J$9:$K$637,2,0), "")</f>
        <v>Devon</v>
      </c>
      <c r="D35" s="41" t="str">
        <f ca="1">IF(ISERROR(VLOOKUP($B35,'National Conditions Backsheet'!$D$38:$CL$187,D$25,0)), "", VLOOKUP($B35,'National Conditions Backsheet'!$D$38:$CL$187,D$25,0))</f>
        <v>Yes</v>
      </c>
      <c r="E35" s="44" t="str">
        <f ca="1">IF(ISERROR(VLOOKUP($B35,'National Conditions Backsheet'!$D$38:$CL$187,E$25,0)),"",IF(VLOOKUP($B35,'National Conditions Backsheet'!$D$38:$CL$187,E$25,0)="&lt;Please Select&gt;","",IF($D35="Yes","",VLOOKUP($B35,'National Conditions Backsheet'!$D$38:$CL$187,E$25,0))))</f>
        <v/>
      </c>
      <c r="F35" s="43" t="str">
        <f ca="1">IF(ISERROR(VLOOKUP($B35,'National Conditions Backsheet'!$D$38:$CL$187,F$25,0)),"",IF(VLOOKUP($B35,'National Conditions Backsheet'!$D$38:$CL$187,F$25,0)=0,"",VLOOKUP($B35,'National Conditions Backsheet'!$D$38:$CL$187,F$25,0)))</f>
        <v/>
      </c>
      <c r="G35" s="44" t="str">
        <f ca="1">IF(ISERROR(VLOOKUP($B35,'National Conditions Backsheet'!$D$38:$CL$187,G$25,0)), "", VLOOKUP($B35,'National Conditions Backsheet'!$D$38:$CL$187,G$25,0))</f>
        <v>Yes</v>
      </c>
      <c r="H35" s="44" t="str">
        <f ca="1">IF(ISERROR(VLOOKUP($B35,'National Conditions Backsheet'!$D$38:$CL$187,H$25,0)), "", VLOOKUP($B35,'National Conditions Backsheet'!$D$38:$CL$187,H$25,0))</f>
        <v>Yes</v>
      </c>
      <c r="I35" s="44" t="str">
        <f ca="1">IF(ISERROR(VLOOKUP($B35,'National Conditions Backsheet'!$D$38:$CL$187,I$25,0)), "", VLOOKUP($B35,'National Conditions Backsheet'!$D$38:$CL$187,I$25,0))</f>
        <v>No - In Progress</v>
      </c>
      <c r="J35" s="44" t="str">
        <f ca="1">IF(ISERROR(VLOOKUP($B35,'National Conditions Backsheet'!$D$38:$CL$187,J$25,0)), "", VLOOKUP($B35,'National Conditions Backsheet'!$D$38:$CL$187,J$25,0))</f>
        <v>Yes</v>
      </c>
      <c r="K35" s="44" t="str">
        <f ca="1">IF(ISERROR(VLOOKUP($B35,'National Conditions Backsheet'!$D$38:$CL$187,K$25,0)), "", VLOOKUP($B35,'National Conditions Backsheet'!$D$38:$CL$187,K$25,0))</f>
        <v>Yes</v>
      </c>
      <c r="L35" s="44" t="str">
        <f ca="1">IF(ISERROR(VLOOKUP($B35,'National Conditions Backsheet'!$D$38:$CL$187,L$25,0)), "", VLOOKUP($B35,'National Conditions Backsheet'!$D$38:$CL$187,L$25,0))</f>
        <v>Yes</v>
      </c>
      <c r="M35" s="44" t="str">
        <f ca="1">IF(ISERROR(VLOOKUP($B35,'National Conditions Backsheet'!$D$38:$CL$187,M$25,0)), "", VLOOKUP($B35,'National Conditions Backsheet'!$D$38:$CL$187,M$25,0))</f>
        <v>Yes</v>
      </c>
      <c r="N35" s="42" t="str">
        <f ca="1">IF(ISERROR(VLOOKUP($B35,'National Conditions Backsheet'!$D$38:$CL$187,N$25,0)), "", VLOOKUP($B35,'National Conditions Backsheet'!$D$38:$CL$187,N$25,0))</f>
        <v>No - In Progress</v>
      </c>
    </row>
    <row r="36" spans="1:21">
      <c r="A36" s="3">
        <v>8</v>
      </c>
      <c r="B36" s="41" t="str">
        <f t="shared" ca="1" si="3"/>
        <v>E10000009</v>
      </c>
      <c r="C36" s="59" t="str">
        <f ca="1">IFERROR(VLOOKUP($B36,'Org list'!$J$9:$K$637,2,0), "")</f>
        <v>Dorset</v>
      </c>
      <c r="D36" s="41" t="str">
        <f ca="1">IF(ISERROR(VLOOKUP($B36,'National Conditions Backsheet'!$D$38:$CL$187,D$25,0)), "", VLOOKUP($B36,'National Conditions Backsheet'!$D$38:$CL$187,D$25,0))</f>
        <v>Yes</v>
      </c>
      <c r="E36" s="44" t="str">
        <f ca="1">IF(ISERROR(VLOOKUP($B36,'National Conditions Backsheet'!$D$38:$CL$187,E$25,0)),"",IF(VLOOKUP($B36,'National Conditions Backsheet'!$D$38:$CL$187,E$25,0)="&lt;Please Select&gt;","",IF($D36="Yes","",VLOOKUP($B36,'National Conditions Backsheet'!$D$38:$CL$187,E$25,0))))</f>
        <v/>
      </c>
      <c r="F36" s="43" t="str">
        <f ca="1">IF(ISERROR(VLOOKUP($B36,'National Conditions Backsheet'!$D$38:$CL$187,F$25,0)),"",IF(VLOOKUP($B36,'National Conditions Backsheet'!$D$38:$CL$187,F$25,0)=0,"",VLOOKUP($B36,'National Conditions Backsheet'!$D$38:$CL$187,F$25,0)))</f>
        <v/>
      </c>
      <c r="G36" s="44" t="str">
        <f ca="1">IF(ISERROR(VLOOKUP($B36,'National Conditions Backsheet'!$D$38:$CL$187,G$25,0)), "", VLOOKUP($B36,'National Conditions Backsheet'!$D$38:$CL$187,G$25,0))</f>
        <v>Yes</v>
      </c>
      <c r="H36" s="44" t="str">
        <f ca="1">IF(ISERROR(VLOOKUP($B36,'National Conditions Backsheet'!$D$38:$CL$187,H$25,0)), "", VLOOKUP($B36,'National Conditions Backsheet'!$D$38:$CL$187,H$25,0))</f>
        <v>Yes</v>
      </c>
      <c r="I36" s="44" t="str">
        <f ca="1">IF(ISERROR(VLOOKUP($B36,'National Conditions Backsheet'!$D$38:$CL$187,I$25,0)), "", VLOOKUP($B36,'National Conditions Backsheet'!$D$38:$CL$187,I$25,0))</f>
        <v>No - In Progress</v>
      </c>
      <c r="J36" s="44" t="str">
        <f ca="1">IF(ISERROR(VLOOKUP($B36,'National Conditions Backsheet'!$D$38:$CL$187,J$25,0)), "", VLOOKUP($B36,'National Conditions Backsheet'!$D$38:$CL$187,J$25,0))</f>
        <v>Yes</v>
      </c>
      <c r="K36" s="44" t="str">
        <f ca="1">IF(ISERROR(VLOOKUP($B36,'National Conditions Backsheet'!$D$38:$CL$187,K$25,0)), "", VLOOKUP($B36,'National Conditions Backsheet'!$D$38:$CL$187,K$25,0))</f>
        <v>Yes</v>
      </c>
      <c r="L36" s="44" t="str">
        <f ca="1">IF(ISERROR(VLOOKUP($B36,'National Conditions Backsheet'!$D$38:$CL$187,L$25,0)), "", VLOOKUP($B36,'National Conditions Backsheet'!$D$38:$CL$187,L$25,0))</f>
        <v>Yes</v>
      </c>
      <c r="M36" s="44" t="str">
        <f ca="1">IF(ISERROR(VLOOKUP($B36,'National Conditions Backsheet'!$D$38:$CL$187,M$25,0)), "", VLOOKUP($B36,'National Conditions Backsheet'!$D$38:$CL$187,M$25,0))</f>
        <v>No - In Progress</v>
      </c>
      <c r="N36" s="42" t="str">
        <f ca="1">IF(ISERROR(VLOOKUP($B36,'National Conditions Backsheet'!$D$38:$CL$187,N$25,0)), "", VLOOKUP($B36,'National Conditions Backsheet'!$D$38:$CL$187,N$25,0))</f>
        <v>Yes</v>
      </c>
    </row>
    <row r="37" spans="1:21">
      <c r="A37" s="3">
        <v>9</v>
      </c>
      <c r="B37" s="41" t="str">
        <f t="shared" ca="1" si="3"/>
        <v>E10000011</v>
      </c>
      <c r="C37" s="59" t="str">
        <f ca="1">IFERROR(VLOOKUP($B37,'Org list'!$J$9:$K$637,2,0), "")</f>
        <v>East Sussex</v>
      </c>
      <c r="D37" s="41" t="str">
        <f ca="1">IF(ISERROR(VLOOKUP($B37,'National Conditions Backsheet'!$D$38:$CL$187,D$25,0)), "", VLOOKUP($B37,'National Conditions Backsheet'!$D$38:$CL$187,D$25,0))</f>
        <v>Yes</v>
      </c>
      <c r="E37" s="44" t="str">
        <f ca="1">IF(ISERROR(VLOOKUP($B37,'National Conditions Backsheet'!$D$38:$CL$187,E$25,0)),"",IF(VLOOKUP($B37,'National Conditions Backsheet'!$D$38:$CL$187,E$25,0)="&lt;Please Select&gt;","",IF($D37="Yes","",VLOOKUP($B37,'National Conditions Backsheet'!$D$38:$CL$187,E$25,0))))</f>
        <v/>
      </c>
      <c r="F37" s="43" t="str">
        <f ca="1">IF(ISERROR(VLOOKUP($B37,'National Conditions Backsheet'!$D$38:$CL$187,F$25,0)),"",IF(VLOOKUP($B37,'National Conditions Backsheet'!$D$38:$CL$187,F$25,0)=0,"",VLOOKUP($B37,'National Conditions Backsheet'!$D$38:$CL$187,F$25,0)))</f>
        <v/>
      </c>
      <c r="G37" s="44" t="str">
        <f ca="1">IF(ISERROR(VLOOKUP($B37,'National Conditions Backsheet'!$D$38:$CL$187,G$25,0)), "", VLOOKUP($B37,'National Conditions Backsheet'!$D$38:$CL$187,G$25,0))</f>
        <v>Yes</v>
      </c>
      <c r="H37" s="44" t="str">
        <f ca="1">IF(ISERROR(VLOOKUP($B37,'National Conditions Backsheet'!$D$38:$CL$187,H$25,0)), "", VLOOKUP($B37,'National Conditions Backsheet'!$D$38:$CL$187,H$25,0))</f>
        <v>Yes</v>
      </c>
      <c r="I37" s="44" t="str">
        <f ca="1">IF(ISERROR(VLOOKUP($B37,'National Conditions Backsheet'!$D$38:$CL$187,I$25,0)), "", VLOOKUP($B37,'National Conditions Backsheet'!$D$38:$CL$187,I$25,0))</f>
        <v>Yes</v>
      </c>
      <c r="J37" s="44" t="str">
        <f ca="1">IF(ISERROR(VLOOKUP($B37,'National Conditions Backsheet'!$D$38:$CL$187,J$25,0)), "", VLOOKUP($B37,'National Conditions Backsheet'!$D$38:$CL$187,J$25,0))</f>
        <v>No - In Progress</v>
      </c>
      <c r="K37" s="44" t="str">
        <f ca="1">IF(ISERROR(VLOOKUP($B37,'National Conditions Backsheet'!$D$38:$CL$187,K$25,0)), "", VLOOKUP($B37,'National Conditions Backsheet'!$D$38:$CL$187,K$25,0))</f>
        <v>Yes</v>
      </c>
      <c r="L37" s="44" t="str">
        <f ca="1">IF(ISERROR(VLOOKUP($B37,'National Conditions Backsheet'!$D$38:$CL$187,L$25,0)), "", VLOOKUP($B37,'National Conditions Backsheet'!$D$38:$CL$187,L$25,0))</f>
        <v>Yes</v>
      </c>
      <c r="M37" s="44" t="str">
        <f ca="1">IF(ISERROR(VLOOKUP($B37,'National Conditions Backsheet'!$D$38:$CL$187,M$25,0)), "", VLOOKUP($B37,'National Conditions Backsheet'!$D$38:$CL$187,M$25,0))</f>
        <v>No - In Progress</v>
      </c>
      <c r="N37" s="42" t="str">
        <f ca="1">IF(ISERROR(VLOOKUP($B37,'National Conditions Backsheet'!$D$38:$CL$187,N$25,0)), "", VLOOKUP($B37,'National Conditions Backsheet'!$D$38:$CL$187,N$25,0))</f>
        <v>Yes</v>
      </c>
    </row>
    <row r="38" spans="1:21">
      <c r="A38" s="3">
        <v>10</v>
      </c>
      <c r="B38" s="41" t="str">
        <f t="shared" ca="1" si="3"/>
        <v>E10000013</v>
      </c>
      <c r="C38" s="59" t="str">
        <f ca="1">IFERROR(VLOOKUP($B38,'Org list'!$J$9:$K$637,2,0), "")</f>
        <v>Gloucestershire</v>
      </c>
      <c r="D38" s="41" t="str">
        <f ca="1">IF(ISERROR(VLOOKUP($B38,'National Conditions Backsheet'!$D$38:$CL$187,D$25,0)), "", VLOOKUP($B38,'National Conditions Backsheet'!$D$38:$CL$187,D$25,0))</f>
        <v>Yes</v>
      </c>
      <c r="E38" s="44" t="str">
        <f ca="1">IF(ISERROR(VLOOKUP($B38,'National Conditions Backsheet'!$D$38:$CL$187,E$25,0)),"",IF(VLOOKUP($B38,'National Conditions Backsheet'!$D$38:$CL$187,E$25,0)="&lt;Please Select&gt;","",IF($D38="Yes","",VLOOKUP($B38,'National Conditions Backsheet'!$D$38:$CL$187,E$25,0))))</f>
        <v/>
      </c>
      <c r="F38" s="43" t="str">
        <f ca="1">IF(ISERROR(VLOOKUP($B38,'National Conditions Backsheet'!$D$38:$CL$187,F$25,0)),"",IF(VLOOKUP($B38,'National Conditions Backsheet'!$D$38:$CL$187,F$25,0)=0,"",VLOOKUP($B38,'National Conditions Backsheet'!$D$38:$CL$187,F$25,0)))</f>
        <v/>
      </c>
      <c r="G38" s="44" t="str">
        <f ca="1">IF(ISERROR(VLOOKUP($B38,'National Conditions Backsheet'!$D$38:$CL$187,G$25,0)), "", VLOOKUP($B38,'National Conditions Backsheet'!$D$38:$CL$187,G$25,0))</f>
        <v>Yes</v>
      </c>
      <c r="H38" s="44" t="str">
        <f ca="1">IF(ISERROR(VLOOKUP($B38,'National Conditions Backsheet'!$D$38:$CL$187,H$25,0)), "", VLOOKUP($B38,'National Conditions Backsheet'!$D$38:$CL$187,H$25,0))</f>
        <v>Yes</v>
      </c>
      <c r="I38" s="44" t="str">
        <f ca="1">IF(ISERROR(VLOOKUP($B38,'National Conditions Backsheet'!$D$38:$CL$187,I$25,0)), "", VLOOKUP($B38,'National Conditions Backsheet'!$D$38:$CL$187,I$25,0))</f>
        <v>Yes</v>
      </c>
      <c r="J38" s="44" t="str">
        <f ca="1">IF(ISERROR(VLOOKUP($B38,'National Conditions Backsheet'!$D$38:$CL$187,J$25,0)), "", VLOOKUP($B38,'National Conditions Backsheet'!$D$38:$CL$187,J$25,0))</f>
        <v>No - In Progress</v>
      </c>
      <c r="K38" s="44" t="str">
        <f ca="1">IF(ISERROR(VLOOKUP($B38,'National Conditions Backsheet'!$D$38:$CL$187,K$25,0)), "", VLOOKUP($B38,'National Conditions Backsheet'!$D$38:$CL$187,K$25,0))</f>
        <v>Yes</v>
      </c>
      <c r="L38" s="44" t="str">
        <f ca="1">IF(ISERROR(VLOOKUP($B38,'National Conditions Backsheet'!$D$38:$CL$187,L$25,0)), "", VLOOKUP($B38,'National Conditions Backsheet'!$D$38:$CL$187,L$25,0))</f>
        <v>Yes</v>
      </c>
      <c r="M38" s="44" t="str">
        <f ca="1">IF(ISERROR(VLOOKUP($B38,'National Conditions Backsheet'!$D$38:$CL$187,M$25,0)), "", VLOOKUP($B38,'National Conditions Backsheet'!$D$38:$CL$187,M$25,0))</f>
        <v>No - In Progress</v>
      </c>
      <c r="N38" s="42" t="str">
        <f ca="1">IF(ISERROR(VLOOKUP($B38,'National Conditions Backsheet'!$D$38:$CL$187,N$25,0)), "", VLOOKUP($B38,'National Conditions Backsheet'!$D$38:$CL$187,N$25,0))</f>
        <v>No - In Progress</v>
      </c>
    </row>
    <row r="39" spans="1:21">
      <c r="A39" s="3">
        <v>11</v>
      </c>
      <c r="B39" s="41" t="str">
        <f t="shared" ca="1" si="3"/>
        <v>E10000014</v>
      </c>
      <c r="C39" s="59" t="str">
        <f ca="1">IFERROR(VLOOKUP($B39,'Org list'!$J$9:$K$637,2,0), "")</f>
        <v>Hampshire</v>
      </c>
      <c r="D39" s="41" t="str">
        <f ca="1">IF(ISERROR(VLOOKUP($B39,'National Conditions Backsheet'!$D$38:$CL$187,D$25,0)), "", VLOOKUP($B39,'National Conditions Backsheet'!$D$38:$CL$187,D$25,0))</f>
        <v>Yes</v>
      </c>
      <c r="E39" s="44" t="str">
        <f ca="1">IF(ISERROR(VLOOKUP($B39,'National Conditions Backsheet'!$D$38:$CL$187,E$25,0)),"",IF(VLOOKUP($B39,'National Conditions Backsheet'!$D$38:$CL$187,E$25,0)="&lt;Please Select&gt;","",IF($D39="Yes","",VLOOKUP($B39,'National Conditions Backsheet'!$D$38:$CL$187,E$25,0))))</f>
        <v/>
      </c>
      <c r="F39" s="43" t="str">
        <f ca="1">IF(ISERROR(VLOOKUP($B39,'National Conditions Backsheet'!$D$38:$CL$187,F$25,0)),"",IF(VLOOKUP($B39,'National Conditions Backsheet'!$D$38:$CL$187,F$25,0)=0,"",VLOOKUP($B39,'National Conditions Backsheet'!$D$38:$CL$187,F$25,0)))</f>
        <v/>
      </c>
      <c r="G39" s="44" t="str">
        <f ca="1">IF(ISERROR(VLOOKUP($B39,'National Conditions Backsheet'!$D$38:$CL$187,G$25,0)), "", VLOOKUP($B39,'National Conditions Backsheet'!$D$38:$CL$187,G$25,0))</f>
        <v>Yes</v>
      </c>
      <c r="H39" s="44" t="str">
        <f ca="1">IF(ISERROR(VLOOKUP($B39,'National Conditions Backsheet'!$D$38:$CL$187,H$25,0)), "", VLOOKUP($B39,'National Conditions Backsheet'!$D$38:$CL$187,H$25,0))</f>
        <v>Yes</v>
      </c>
      <c r="I39" s="44" t="str">
        <f ca="1">IF(ISERROR(VLOOKUP($B39,'National Conditions Backsheet'!$D$38:$CL$187,I$25,0)), "", VLOOKUP($B39,'National Conditions Backsheet'!$D$38:$CL$187,I$25,0))</f>
        <v>Yes</v>
      </c>
      <c r="J39" s="44" t="str">
        <f ca="1">IF(ISERROR(VLOOKUP($B39,'National Conditions Backsheet'!$D$38:$CL$187,J$25,0)), "", VLOOKUP($B39,'National Conditions Backsheet'!$D$38:$CL$187,J$25,0))</f>
        <v>Yes</v>
      </c>
      <c r="K39" s="44" t="str">
        <f ca="1">IF(ISERROR(VLOOKUP($B39,'National Conditions Backsheet'!$D$38:$CL$187,K$25,0)), "", VLOOKUP($B39,'National Conditions Backsheet'!$D$38:$CL$187,K$25,0))</f>
        <v>Yes</v>
      </c>
      <c r="L39" s="44" t="str">
        <f ca="1">IF(ISERROR(VLOOKUP($B39,'National Conditions Backsheet'!$D$38:$CL$187,L$25,0)), "", VLOOKUP($B39,'National Conditions Backsheet'!$D$38:$CL$187,L$25,0))</f>
        <v>Yes</v>
      </c>
      <c r="M39" s="44" t="str">
        <f ca="1">IF(ISERROR(VLOOKUP($B39,'National Conditions Backsheet'!$D$38:$CL$187,M$25,0)), "", VLOOKUP($B39,'National Conditions Backsheet'!$D$38:$CL$187,M$25,0))</f>
        <v>Yes</v>
      </c>
      <c r="N39" s="42" t="str">
        <f ca="1">IF(ISERROR(VLOOKUP($B39,'National Conditions Backsheet'!$D$38:$CL$187,N$25,0)), "", VLOOKUP($B39,'National Conditions Backsheet'!$D$38:$CL$187,N$25,0))</f>
        <v>No - In Progress</v>
      </c>
    </row>
    <row r="40" spans="1:21">
      <c r="A40" s="3">
        <v>12</v>
      </c>
      <c r="B40" s="41" t="str">
        <f t="shared" ca="1" si="3"/>
        <v>E06000046</v>
      </c>
      <c r="C40" s="59" t="str">
        <f ca="1">IFERROR(VLOOKUP($B40,'Org list'!$J$9:$K$637,2,0), "")</f>
        <v>Isle of Wight</v>
      </c>
      <c r="D40" s="41" t="str">
        <f ca="1">IF(ISERROR(VLOOKUP($B40,'National Conditions Backsheet'!$D$38:$CL$187,D$25,0)), "", VLOOKUP($B40,'National Conditions Backsheet'!$D$38:$CL$187,D$25,0))</f>
        <v>Yes</v>
      </c>
      <c r="E40" s="44" t="str">
        <f ca="1">IF(ISERROR(VLOOKUP($B40,'National Conditions Backsheet'!$D$38:$CL$187,E$25,0)),"",IF(VLOOKUP($B40,'National Conditions Backsheet'!$D$38:$CL$187,E$25,0)="&lt;Please Select&gt;","",IF($D40="Yes","",VLOOKUP($B40,'National Conditions Backsheet'!$D$38:$CL$187,E$25,0))))</f>
        <v/>
      </c>
      <c r="F40" s="43" t="str">
        <f ca="1">IF(ISERROR(VLOOKUP($B40,'National Conditions Backsheet'!$D$38:$CL$187,F$25,0)),"",IF(VLOOKUP($B40,'National Conditions Backsheet'!$D$38:$CL$187,F$25,0)=0,"",VLOOKUP($B40,'National Conditions Backsheet'!$D$38:$CL$187,F$25,0)))</f>
        <v/>
      </c>
      <c r="G40" s="44" t="str">
        <f ca="1">IF(ISERROR(VLOOKUP($B40,'National Conditions Backsheet'!$D$38:$CL$187,G$25,0)), "", VLOOKUP($B40,'National Conditions Backsheet'!$D$38:$CL$187,G$25,0))</f>
        <v>Yes</v>
      </c>
      <c r="H40" s="44" t="str">
        <f ca="1">IF(ISERROR(VLOOKUP($B40,'National Conditions Backsheet'!$D$38:$CL$187,H$25,0)), "", VLOOKUP($B40,'National Conditions Backsheet'!$D$38:$CL$187,H$25,0))</f>
        <v>Yes</v>
      </c>
      <c r="I40" s="44" t="str">
        <f ca="1">IF(ISERROR(VLOOKUP($B40,'National Conditions Backsheet'!$D$38:$CL$187,I$25,0)), "", VLOOKUP($B40,'National Conditions Backsheet'!$D$38:$CL$187,I$25,0))</f>
        <v>No - In Progress</v>
      </c>
      <c r="J40" s="44" t="str">
        <f ca="1">IF(ISERROR(VLOOKUP($B40,'National Conditions Backsheet'!$D$38:$CL$187,J$25,0)), "", VLOOKUP($B40,'National Conditions Backsheet'!$D$38:$CL$187,J$25,0))</f>
        <v>No - In Progress</v>
      </c>
      <c r="K40" s="44" t="str">
        <f ca="1">IF(ISERROR(VLOOKUP($B40,'National Conditions Backsheet'!$D$38:$CL$187,K$25,0)), "", VLOOKUP($B40,'National Conditions Backsheet'!$D$38:$CL$187,K$25,0))</f>
        <v>Yes</v>
      </c>
      <c r="L40" s="44" t="str">
        <f ca="1">IF(ISERROR(VLOOKUP($B40,'National Conditions Backsheet'!$D$38:$CL$187,L$25,0)), "", VLOOKUP($B40,'National Conditions Backsheet'!$D$38:$CL$187,L$25,0))</f>
        <v>Yes</v>
      </c>
      <c r="M40" s="44" t="str">
        <f ca="1">IF(ISERROR(VLOOKUP($B40,'National Conditions Backsheet'!$D$38:$CL$187,M$25,0)), "", VLOOKUP($B40,'National Conditions Backsheet'!$D$38:$CL$187,M$25,0))</f>
        <v>Yes</v>
      </c>
      <c r="N40" s="42" t="str">
        <f ca="1">IF(ISERROR(VLOOKUP($B40,'National Conditions Backsheet'!$D$38:$CL$187,N$25,0)), "", VLOOKUP($B40,'National Conditions Backsheet'!$D$38:$CL$187,N$25,0))</f>
        <v>Yes</v>
      </c>
    </row>
    <row r="41" spans="1:21">
      <c r="A41" s="3">
        <v>13</v>
      </c>
      <c r="B41" s="41" t="str">
        <f t="shared" ca="1" si="3"/>
        <v>E10000016</v>
      </c>
      <c r="C41" s="59" t="str">
        <f ca="1">IFERROR(VLOOKUP($B41,'Org list'!$J$9:$K$637,2,0), "")</f>
        <v>Kent</v>
      </c>
      <c r="D41" s="41" t="str">
        <f ca="1">IF(ISERROR(VLOOKUP($B41,'National Conditions Backsheet'!$D$38:$CL$187,D$25,0)), "", VLOOKUP($B41,'National Conditions Backsheet'!$D$38:$CL$187,D$25,0))</f>
        <v>Yes</v>
      </c>
      <c r="E41" s="44" t="str">
        <f ca="1">IF(ISERROR(VLOOKUP($B41,'National Conditions Backsheet'!$D$38:$CL$187,E$25,0)),"",IF(VLOOKUP($B41,'National Conditions Backsheet'!$D$38:$CL$187,E$25,0)="&lt;Please Select&gt;","",IF($D41="Yes","",VLOOKUP($B41,'National Conditions Backsheet'!$D$38:$CL$187,E$25,0))))</f>
        <v/>
      </c>
      <c r="F41" s="43" t="str">
        <f ca="1">IF(ISERROR(VLOOKUP($B41,'National Conditions Backsheet'!$D$38:$CL$187,F$25,0)),"",IF(VLOOKUP($B41,'National Conditions Backsheet'!$D$38:$CL$187,F$25,0)=0,"",VLOOKUP($B41,'National Conditions Backsheet'!$D$38:$CL$187,F$25,0)))</f>
        <v/>
      </c>
      <c r="G41" s="44" t="str">
        <f ca="1">IF(ISERROR(VLOOKUP($B41,'National Conditions Backsheet'!$D$38:$CL$187,G$25,0)), "", VLOOKUP($B41,'National Conditions Backsheet'!$D$38:$CL$187,G$25,0))</f>
        <v>Yes</v>
      </c>
      <c r="H41" s="44" t="str">
        <f ca="1">IF(ISERROR(VLOOKUP($B41,'National Conditions Backsheet'!$D$38:$CL$187,H$25,0)), "", VLOOKUP($B41,'National Conditions Backsheet'!$D$38:$CL$187,H$25,0))</f>
        <v>Yes</v>
      </c>
      <c r="I41" s="44" t="str">
        <f ca="1">IF(ISERROR(VLOOKUP($B41,'National Conditions Backsheet'!$D$38:$CL$187,I$25,0)), "", VLOOKUP($B41,'National Conditions Backsheet'!$D$38:$CL$187,I$25,0))</f>
        <v>Yes</v>
      </c>
      <c r="J41" s="44" t="str">
        <f ca="1">IF(ISERROR(VLOOKUP($B41,'National Conditions Backsheet'!$D$38:$CL$187,J$25,0)), "", VLOOKUP($B41,'National Conditions Backsheet'!$D$38:$CL$187,J$25,0))</f>
        <v>Yes</v>
      </c>
      <c r="K41" s="44" t="str">
        <f ca="1">IF(ISERROR(VLOOKUP($B41,'National Conditions Backsheet'!$D$38:$CL$187,K$25,0)), "", VLOOKUP($B41,'National Conditions Backsheet'!$D$38:$CL$187,K$25,0))</f>
        <v>Yes</v>
      </c>
      <c r="L41" s="44" t="str">
        <f ca="1">IF(ISERROR(VLOOKUP($B41,'National Conditions Backsheet'!$D$38:$CL$187,L$25,0)), "", VLOOKUP($B41,'National Conditions Backsheet'!$D$38:$CL$187,L$25,0))</f>
        <v>Yes</v>
      </c>
      <c r="M41" s="44" t="str">
        <f ca="1">IF(ISERROR(VLOOKUP($B41,'National Conditions Backsheet'!$D$38:$CL$187,M$25,0)), "", VLOOKUP($B41,'National Conditions Backsheet'!$D$38:$CL$187,M$25,0))</f>
        <v>Yes</v>
      </c>
      <c r="N41" s="42" t="str">
        <f ca="1">IF(ISERROR(VLOOKUP($B41,'National Conditions Backsheet'!$D$38:$CL$187,N$25,0)), "", VLOOKUP($B41,'National Conditions Backsheet'!$D$38:$CL$187,N$25,0))</f>
        <v>Yes</v>
      </c>
    </row>
    <row r="42" spans="1:21">
      <c r="A42" s="3">
        <v>14</v>
      </c>
      <c r="B42" s="41" t="str">
        <f t="shared" ca="1" si="3"/>
        <v>E06000035</v>
      </c>
      <c r="C42" s="59" t="str">
        <f ca="1">IFERROR(VLOOKUP($B42,'Org list'!$J$9:$K$637,2,0), "")</f>
        <v>Medway</v>
      </c>
      <c r="D42" s="41" t="str">
        <f ca="1">IF(ISERROR(VLOOKUP($B42,'National Conditions Backsheet'!$D$38:$CL$187,D$25,0)), "", VLOOKUP($B42,'National Conditions Backsheet'!$D$38:$CL$187,D$25,0))</f>
        <v>Yes</v>
      </c>
      <c r="E42" s="44" t="str">
        <f ca="1">IF(ISERROR(VLOOKUP($B42,'National Conditions Backsheet'!$D$38:$CL$187,E$25,0)),"",IF(VLOOKUP($B42,'National Conditions Backsheet'!$D$38:$CL$187,E$25,0)="&lt;Please Select&gt;","",IF($D42="Yes","",VLOOKUP($B42,'National Conditions Backsheet'!$D$38:$CL$187,E$25,0))))</f>
        <v/>
      </c>
      <c r="F42" s="43" t="str">
        <f ca="1">IF(ISERROR(VLOOKUP($B42,'National Conditions Backsheet'!$D$38:$CL$187,F$25,0)),"",IF(VLOOKUP($B42,'National Conditions Backsheet'!$D$38:$CL$187,F$25,0)=0,"",VLOOKUP($B42,'National Conditions Backsheet'!$D$38:$CL$187,F$25,0)))</f>
        <v/>
      </c>
      <c r="G42" s="44" t="str">
        <f ca="1">IF(ISERROR(VLOOKUP($B42,'National Conditions Backsheet'!$D$38:$CL$187,G$25,0)), "", VLOOKUP($B42,'National Conditions Backsheet'!$D$38:$CL$187,G$25,0))</f>
        <v>Yes</v>
      </c>
      <c r="H42" s="44" t="str">
        <f ca="1">IF(ISERROR(VLOOKUP($B42,'National Conditions Backsheet'!$D$38:$CL$187,H$25,0)), "", VLOOKUP($B42,'National Conditions Backsheet'!$D$38:$CL$187,H$25,0))</f>
        <v>Yes</v>
      </c>
      <c r="I42" s="44" t="str">
        <f ca="1">IF(ISERROR(VLOOKUP($B42,'National Conditions Backsheet'!$D$38:$CL$187,I$25,0)), "", VLOOKUP($B42,'National Conditions Backsheet'!$D$38:$CL$187,I$25,0))</f>
        <v>Yes</v>
      </c>
      <c r="J42" s="44" t="str">
        <f ca="1">IF(ISERROR(VLOOKUP($B42,'National Conditions Backsheet'!$D$38:$CL$187,J$25,0)), "", VLOOKUP($B42,'National Conditions Backsheet'!$D$38:$CL$187,J$25,0))</f>
        <v>No - In Progress</v>
      </c>
      <c r="K42" s="44" t="str">
        <f ca="1">IF(ISERROR(VLOOKUP($B42,'National Conditions Backsheet'!$D$38:$CL$187,K$25,0)), "", VLOOKUP($B42,'National Conditions Backsheet'!$D$38:$CL$187,K$25,0))</f>
        <v>Yes</v>
      </c>
      <c r="L42" s="44" t="str">
        <f ca="1">IF(ISERROR(VLOOKUP($B42,'National Conditions Backsheet'!$D$38:$CL$187,L$25,0)), "", VLOOKUP($B42,'National Conditions Backsheet'!$D$38:$CL$187,L$25,0))</f>
        <v>Yes</v>
      </c>
      <c r="M42" s="44" t="str">
        <f ca="1">IF(ISERROR(VLOOKUP($B42,'National Conditions Backsheet'!$D$38:$CL$187,M$25,0)), "", VLOOKUP($B42,'National Conditions Backsheet'!$D$38:$CL$187,M$25,0))</f>
        <v>Yes</v>
      </c>
      <c r="N42" s="42" t="str">
        <f ca="1">IF(ISERROR(VLOOKUP($B42,'National Conditions Backsheet'!$D$38:$CL$187,N$25,0)), "", VLOOKUP($B42,'National Conditions Backsheet'!$D$38:$CL$187,N$25,0))</f>
        <v>Yes</v>
      </c>
    </row>
    <row r="43" spans="1:21">
      <c r="A43" s="3">
        <v>15</v>
      </c>
      <c r="B43" s="41" t="str">
        <f t="shared" ca="1" si="3"/>
        <v>E06000024</v>
      </c>
      <c r="C43" s="59" t="str">
        <f ca="1">IFERROR(VLOOKUP($B43,'Org list'!$J$9:$K$637,2,0), "")</f>
        <v>North Somerset</v>
      </c>
      <c r="D43" s="41" t="str">
        <f ca="1">IF(ISERROR(VLOOKUP($B43,'National Conditions Backsheet'!$D$38:$CL$187,D$25,0)), "", VLOOKUP($B43,'National Conditions Backsheet'!$D$38:$CL$187,D$25,0))</f>
        <v>Yes</v>
      </c>
      <c r="E43" s="44" t="str">
        <f ca="1">IF(ISERROR(VLOOKUP($B43,'National Conditions Backsheet'!$D$38:$CL$187,E$25,0)),"",IF(VLOOKUP($B43,'National Conditions Backsheet'!$D$38:$CL$187,E$25,0)="&lt;Please Select&gt;","",IF($D43="Yes","",VLOOKUP($B43,'National Conditions Backsheet'!$D$38:$CL$187,E$25,0))))</f>
        <v/>
      </c>
      <c r="F43" s="43" t="str">
        <f ca="1">IF(ISERROR(VLOOKUP($B43,'National Conditions Backsheet'!$D$38:$CL$187,F$25,0)),"",IF(VLOOKUP($B43,'National Conditions Backsheet'!$D$38:$CL$187,F$25,0)=0,"",VLOOKUP($B43,'National Conditions Backsheet'!$D$38:$CL$187,F$25,0)))</f>
        <v/>
      </c>
      <c r="G43" s="44" t="str">
        <f ca="1">IF(ISERROR(VLOOKUP($B43,'National Conditions Backsheet'!$D$38:$CL$187,G$25,0)), "", VLOOKUP($B43,'National Conditions Backsheet'!$D$38:$CL$187,G$25,0))</f>
        <v>Yes</v>
      </c>
      <c r="H43" s="44" t="str">
        <f ca="1">IF(ISERROR(VLOOKUP($B43,'National Conditions Backsheet'!$D$38:$CL$187,H$25,0)), "", VLOOKUP($B43,'National Conditions Backsheet'!$D$38:$CL$187,H$25,0))</f>
        <v>Yes</v>
      </c>
      <c r="I43" s="44" t="str">
        <f ca="1">IF(ISERROR(VLOOKUP($B43,'National Conditions Backsheet'!$D$38:$CL$187,I$25,0)), "", VLOOKUP($B43,'National Conditions Backsheet'!$D$38:$CL$187,I$25,0))</f>
        <v>Yes</v>
      </c>
      <c r="J43" s="44" t="str">
        <f ca="1">IF(ISERROR(VLOOKUP($B43,'National Conditions Backsheet'!$D$38:$CL$187,J$25,0)), "", VLOOKUP($B43,'National Conditions Backsheet'!$D$38:$CL$187,J$25,0))</f>
        <v>Yes</v>
      </c>
      <c r="K43" s="44" t="str">
        <f ca="1">IF(ISERROR(VLOOKUP($B43,'National Conditions Backsheet'!$D$38:$CL$187,K$25,0)), "", VLOOKUP($B43,'National Conditions Backsheet'!$D$38:$CL$187,K$25,0))</f>
        <v>Yes</v>
      </c>
      <c r="L43" s="44" t="str">
        <f ca="1">IF(ISERROR(VLOOKUP($B43,'National Conditions Backsheet'!$D$38:$CL$187,L$25,0)), "", VLOOKUP($B43,'National Conditions Backsheet'!$D$38:$CL$187,L$25,0))</f>
        <v>Yes</v>
      </c>
      <c r="M43" s="44" t="str">
        <f ca="1">IF(ISERROR(VLOOKUP($B43,'National Conditions Backsheet'!$D$38:$CL$187,M$25,0)), "", VLOOKUP($B43,'National Conditions Backsheet'!$D$38:$CL$187,M$25,0))</f>
        <v>No - In Progress</v>
      </c>
      <c r="N43" s="42" t="str">
        <f ca="1">IF(ISERROR(VLOOKUP($B43,'National Conditions Backsheet'!$D$38:$CL$187,N$25,0)), "", VLOOKUP($B43,'National Conditions Backsheet'!$D$38:$CL$187,N$25,0))</f>
        <v>Yes</v>
      </c>
    </row>
    <row r="44" spans="1:21">
      <c r="A44" s="3">
        <v>16</v>
      </c>
      <c r="B44" s="41" t="str">
        <f t="shared" ca="1" si="3"/>
        <v>E10000025</v>
      </c>
      <c r="C44" s="59" t="str">
        <f ca="1">IFERROR(VLOOKUP($B44,'Org list'!$J$9:$K$637,2,0), "")</f>
        <v>Oxfordshire</v>
      </c>
      <c r="D44" s="41" t="str">
        <f ca="1">IF(ISERROR(VLOOKUP($B44,'National Conditions Backsheet'!$D$38:$CL$187,D$25,0)), "", VLOOKUP($B44,'National Conditions Backsheet'!$D$38:$CL$187,D$25,0))</f>
        <v>Yes</v>
      </c>
      <c r="E44" s="44" t="str">
        <f ca="1">IF(ISERROR(VLOOKUP($B44,'National Conditions Backsheet'!$D$38:$CL$187,E$25,0)),"",IF(VLOOKUP($B44,'National Conditions Backsheet'!$D$38:$CL$187,E$25,0)="&lt;Please Select&gt;","",IF($D44="Yes","",VLOOKUP($B44,'National Conditions Backsheet'!$D$38:$CL$187,E$25,0))))</f>
        <v/>
      </c>
      <c r="F44" s="43" t="str">
        <f ca="1">IF(ISERROR(VLOOKUP($B44,'National Conditions Backsheet'!$D$38:$CL$187,F$25,0)),"",IF(VLOOKUP($B44,'National Conditions Backsheet'!$D$38:$CL$187,F$25,0)=0,"",VLOOKUP($B44,'National Conditions Backsheet'!$D$38:$CL$187,F$25,0)))</f>
        <v/>
      </c>
      <c r="G44" s="44" t="str">
        <f ca="1">IF(ISERROR(VLOOKUP($B44,'National Conditions Backsheet'!$D$38:$CL$187,G$25,0)), "", VLOOKUP($B44,'National Conditions Backsheet'!$D$38:$CL$187,G$25,0))</f>
        <v>Yes</v>
      </c>
      <c r="H44" s="44" t="str">
        <f ca="1">IF(ISERROR(VLOOKUP($B44,'National Conditions Backsheet'!$D$38:$CL$187,H$25,0)), "", VLOOKUP($B44,'National Conditions Backsheet'!$D$38:$CL$187,H$25,0))</f>
        <v>Yes</v>
      </c>
      <c r="I44" s="44" t="str">
        <f ca="1">IF(ISERROR(VLOOKUP($B44,'National Conditions Backsheet'!$D$38:$CL$187,I$25,0)), "", VLOOKUP($B44,'National Conditions Backsheet'!$D$38:$CL$187,I$25,0))</f>
        <v>Yes</v>
      </c>
      <c r="J44" s="44" t="str">
        <f ca="1">IF(ISERROR(VLOOKUP($B44,'National Conditions Backsheet'!$D$38:$CL$187,J$25,0)), "", VLOOKUP($B44,'National Conditions Backsheet'!$D$38:$CL$187,J$25,0))</f>
        <v>Yes</v>
      </c>
      <c r="K44" s="44" t="str">
        <f ca="1">IF(ISERROR(VLOOKUP($B44,'National Conditions Backsheet'!$D$38:$CL$187,K$25,0)), "", VLOOKUP($B44,'National Conditions Backsheet'!$D$38:$CL$187,K$25,0))</f>
        <v>Yes</v>
      </c>
      <c r="L44" s="44" t="str">
        <f ca="1">IF(ISERROR(VLOOKUP($B44,'National Conditions Backsheet'!$D$38:$CL$187,L$25,0)), "", VLOOKUP($B44,'National Conditions Backsheet'!$D$38:$CL$187,L$25,0))</f>
        <v>Yes</v>
      </c>
      <c r="M44" s="44" t="str">
        <f ca="1">IF(ISERROR(VLOOKUP($B44,'National Conditions Backsheet'!$D$38:$CL$187,M$25,0)), "", VLOOKUP($B44,'National Conditions Backsheet'!$D$38:$CL$187,M$25,0))</f>
        <v>Yes</v>
      </c>
      <c r="N44" s="42" t="str">
        <f ca="1">IF(ISERROR(VLOOKUP($B44,'National Conditions Backsheet'!$D$38:$CL$187,N$25,0)), "", VLOOKUP($B44,'National Conditions Backsheet'!$D$38:$CL$187,N$25,0))</f>
        <v>Yes</v>
      </c>
    </row>
    <row r="45" spans="1:21">
      <c r="A45" s="3">
        <v>17</v>
      </c>
      <c r="B45" s="41" t="str">
        <f t="shared" ca="1" si="3"/>
        <v>E06000026</v>
      </c>
      <c r="C45" s="59" t="str">
        <f ca="1">IFERROR(VLOOKUP($B45,'Org list'!$J$9:$K$637,2,0), "")</f>
        <v>Plymouth</v>
      </c>
      <c r="D45" s="41" t="str">
        <f ca="1">IF(ISERROR(VLOOKUP($B45,'National Conditions Backsheet'!$D$38:$CL$187,D$25,0)), "", VLOOKUP($B45,'National Conditions Backsheet'!$D$38:$CL$187,D$25,0))</f>
        <v>Yes</v>
      </c>
      <c r="E45" s="44" t="str">
        <f ca="1">IF(ISERROR(VLOOKUP($B45,'National Conditions Backsheet'!$D$38:$CL$187,E$25,0)),"",IF(VLOOKUP($B45,'National Conditions Backsheet'!$D$38:$CL$187,E$25,0)="&lt;Please Select&gt;","",IF($D45="Yes","",VLOOKUP($B45,'National Conditions Backsheet'!$D$38:$CL$187,E$25,0))))</f>
        <v/>
      </c>
      <c r="F45" s="43" t="str">
        <f ca="1">IF(ISERROR(VLOOKUP($B45,'National Conditions Backsheet'!$D$38:$CL$187,F$25,0)),"",IF(VLOOKUP($B45,'National Conditions Backsheet'!$D$38:$CL$187,F$25,0)=0,"",VLOOKUP($B45,'National Conditions Backsheet'!$D$38:$CL$187,F$25,0)))</f>
        <v/>
      </c>
      <c r="G45" s="44" t="str">
        <f ca="1">IF(ISERROR(VLOOKUP($B45,'National Conditions Backsheet'!$D$38:$CL$187,G$25,0)), "", VLOOKUP($B45,'National Conditions Backsheet'!$D$38:$CL$187,G$25,0))</f>
        <v>Yes</v>
      </c>
      <c r="H45" s="44" t="str">
        <f ca="1">IF(ISERROR(VLOOKUP($B45,'National Conditions Backsheet'!$D$38:$CL$187,H$25,0)), "", VLOOKUP($B45,'National Conditions Backsheet'!$D$38:$CL$187,H$25,0))</f>
        <v>Yes</v>
      </c>
      <c r="I45" s="44" t="str">
        <f ca="1">IF(ISERROR(VLOOKUP($B45,'National Conditions Backsheet'!$D$38:$CL$187,I$25,0)), "", VLOOKUP($B45,'National Conditions Backsheet'!$D$38:$CL$187,I$25,0))</f>
        <v>Yes</v>
      </c>
      <c r="J45" s="44" t="str">
        <f ca="1">IF(ISERROR(VLOOKUP($B45,'National Conditions Backsheet'!$D$38:$CL$187,J$25,0)), "", VLOOKUP($B45,'National Conditions Backsheet'!$D$38:$CL$187,J$25,0))</f>
        <v>Yes</v>
      </c>
      <c r="K45" s="44" t="str">
        <f ca="1">IF(ISERROR(VLOOKUP($B45,'National Conditions Backsheet'!$D$38:$CL$187,K$25,0)), "", VLOOKUP($B45,'National Conditions Backsheet'!$D$38:$CL$187,K$25,0))</f>
        <v>Yes</v>
      </c>
      <c r="L45" s="44" t="str">
        <f ca="1">IF(ISERROR(VLOOKUP($B45,'National Conditions Backsheet'!$D$38:$CL$187,L$25,0)), "", VLOOKUP($B45,'National Conditions Backsheet'!$D$38:$CL$187,L$25,0))</f>
        <v>Yes</v>
      </c>
      <c r="M45" s="44" t="str">
        <f ca="1">IF(ISERROR(VLOOKUP($B45,'National Conditions Backsheet'!$D$38:$CL$187,M$25,0)), "", VLOOKUP($B45,'National Conditions Backsheet'!$D$38:$CL$187,M$25,0))</f>
        <v>Yes</v>
      </c>
      <c r="N45" s="42" t="str">
        <f ca="1">IF(ISERROR(VLOOKUP($B45,'National Conditions Backsheet'!$D$38:$CL$187,N$25,0)), "", VLOOKUP($B45,'National Conditions Backsheet'!$D$38:$CL$187,N$25,0))</f>
        <v>Yes</v>
      </c>
    </row>
    <row r="46" spans="1:21">
      <c r="A46" s="3">
        <v>18</v>
      </c>
      <c r="B46" s="41" t="str">
        <f t="shared" ca="1" si="3"/>
        <v>E06000044</v>
      </c>
      <c r="C46" s="59" t="str">
        <f ca="1">IFERROR(VLOOKUP($B46,'Org list'!$J$9:$K$637,2,0), "")</f>
        <v>Portsmouth</v>
      </c>
      <c r="D46" s="41" t="str">
        <f ca="1">IF(ISERROR(VLOOKUP($B46,'National Conditions Backsheet'!$D$38:$CL$187,D$25,0)), "", VLOOKUP($B46,'National Conditions Backsheet'!$D$38:$CL$187,D$25,0))</f>
        <v>Yes</v>
      </c>
      <c r="E46" s="44" t="str">
        <f ca="1">IF(ISERROR(VLOOKUP($B46,'National Conditions Backsheet'!$D$38:$CL$187,E$25,0)),"",IF(VLOOKUP($B46,'National Conditions Backsheet'!$D$38:$CL$187,E$25,0)="&lt;Please Select&gt;","",IF($D46="Yes","",VLOOKUP($B46,'National Conditions Backsheet'!$D$38:$CL$187,E$25,0))))</f>
        <v/>
      </c>
      <c r="F46" s="43" t="str">
        <f ca="1">IF(ISERROR(VLOOKUP($B46,'National Conditions Backsheet'!$D$38:$CL$187,F$25,0)),"",IF(VLOOKUP($B46,'National Conditions Backsheet'!$D$38:$CL$187,F$25,0)=0,"",VLOOKUP($B46,'National Conditions Backsheet'!$D$38:$CL$187,F$25,0)))</f>
        <v/>
      </c>
      <c r="G46" s="44" t="str">
        <f ca="1">IF(ISERROR(VLOOKUP($B46,'National Conditions Backsheet'!$D$38:$CL$187,G$25,0)), "", VLOOKUP($B46,'National Conditions Backsheet'!$D$38:$CL$187,G$25,0))</f>
        <v>Yes</v>
      </c>
      <c r="H46" s="44" t="str">
        <f ca="1">IF(ISERROR(VLOOKUP($B46,'National Conditions Backsheet'!$D$38:$CL$187,H$25,0)), "", VLOOKUP($B46,'National Conditions Backsheet'!$D$38:$CL$187,H$25,0))</f>
        <v>Yes</v>
      </c>
      <c r="I46" s="44" t="str">
        <f ca="1">IF(ISERROR(VLOOKUP($B46,'National Conditions Backsheet'!$D$38:$CL$187,I$25,0)), "", VLOOKUP($B46,'National Conditions Backsheet'!$D$38:$CL$187,I$25,0))</f>
        <v>Yes</v>
      </c>
      <c r="J46" s="44" t="str">
        <f ca="1">IF(ISERROR(VLOOKUP($B46,'National Conditions Backsheet'!$D$38:$CL$187,J$25,0)), "", VLOOKUP($B46,'National Conditions Backsheet'!$D$38:$CL$187,J$25,0))</f>
        <v>No</v>
      </c>
      <c r="K46" s="44" t="str">
        <f ca="1">IF(ISERROR(VLOOKUP($B46,'National Conditions Backsheet'!$D$38:$CL$187,K$25,0)), "", VLOOKUP($B46,'National Conditions Backsheet'!$D$38:$CL$187,K$25,0))</f>
        <v>Yes</v>
      </c>
      <c r="L46" s="44" t="str">
        <f ca="1">IF(ISERROR(VLOOKUP($B46,'National Conditions Backsheet'!$D$38:$CL$187,L$25,0)), "", VLOOKUP($B46,'National Conditions Backsheet'!$D$38:$CL$187,L$25,0))</f>
        <v>Yes</v>
      </c>
      <c r="M46" s="44" t="str">
        <f ca="1">IF(ISERROR(VLOOKUP($B46,'National Conditions Backsheet'!$D$38:$CL$187,M$25,0)), "", VLOOKUP($B46,'National Conditions Backsheet'!$D$38:$CL$187,M$25,0))</f>
        <v>No - In Progress</v>
      </c>
      <c r="N46" s="42" t="str">
        <f ca="1">IF(ISERROR(VLOOKUP($B46,'National Conditions Backsheet'!$D$38:$CL$187,N$25,0)), "", VLOOKUP($B46,'National Conditions Backsheet'!$D$38:$CL$187,N$25,0))</f>
        <v>Yes</v>
      </c>
    </row>
    <row r="47" spans="1:21" s="4" customFormat="1">
      <c r="A47" s="3">
        <v>19</v>
      </c>
      <c r="B47" s="41" t="str">
        <f t="shared" ca="1" si="3"/>
        <v>E06000038</v>
      </c>
      <c r="C47" s="59" t="str">
        <f ca="1">IFERROR(VLOOKUP($B47,'Org list'!$J$9:$K$637,2,0), "")</f>
        <v>Reading</v>
      </c>
      <c r="D47" s="41" t="str">
        <f ca="1">IF(ISERROR(VLOOKUP($B47,'National Conditions Backsheet'!$D$38:$CL$187,D$25,0)), "", VLOOKUP($B47,'National Conditions Backsheet'!$D$38:$CL$187,D$25,0))</f>
        <v>Yes</v>
      </c>
      <c r="E47" s="44" t="str">
        <f ca="1">IF(ISERROR(VLOOKUP($B47,'National Conditions Backsheet'!$D$38:$CL$187,E$25,0)),"",IF(VLOOKUP($B47,'National Conditions Backsheet'!$D$38:$CL$187,E$25,0)="&lt;Please Select&gt;","",IF($D47="Yes","",VLOOKUP($B47,'National Conditions Backsheet'!$D$38:$CL$187,E$25,0))))</f>
        <v/>
      </c>
      <c r="F47" s="43" t="str">
        <f ca="1">IF(ISERROR(VLOOKUP($B47,'National Conditions Backsheet'!$D$38:$CL$187,F$25,0)),"",IF(VLOOKUP($B47,'National Conditions Backsheet'!$D$38:$CL$187,F$25,0)=0,"",VLOOKUP($B47,'National Conditions Backsheet'!$D$38:$CL$187,F$25,0)))</f>
        <v/>
      </c>
      <c r="G47" s="44" t="str">
        <f ca="1">IF(ISERROR(VLOOKUP($B47,'National Conditions Backsheet'!$D$38:$CL$187,G$25,0)), "", VLOOKUP($B47,'National Conditions Backsheet'!$D$38:$CL$187,G$25,0))</f>
        <v>Yes</v>
      </c>
      <c r="H47" s="44" t="str">
        <f ca="1">IF(ISERROR(VLOOKUP($B47,'National Conditions Backsheet'!$D$38:$CL$187,H$25,0)), "", VLOOKUP($B47,'National Conditions Backsheet'!$D$38:$CL$187,H$25,0))</f>
        <v>Yes</v>
      </c>
      <c r="I47" s="44" t="str">
        <f ca="1">IF(ISERROR(VLOOKUP($B47,'National Conditions Backsheet'!$D$38:$CL$187,I$25,0)), "", VLOOKUP($B47,'National Conditions Backsheet'!$D$38:$CL$187,I$25,0))</f>
        <v>Yes</v>
      </c>
      <c r="J47" s="44" t="str">
        <f ca="1">IF(ISERROR(VLOOKUP($B47,'National Conditions Backsheet'!$D$38:$CL$187,J$25,0)), "", VLOOKUP($B47,'National Conditions Backsheet'!$D$38:$CL$187,J$25,0))</f>
        <v>Yes</v>
      </c>
      <c r="K47" s="44" t="str">
        <f ca="1">IF(ISERROR(VLOOKUP($B47,'National Conditions Backsheet'!$D$38:$CL$187,K$25,0)), "", VLOOKUP($B47,'National Conditions Backsheet'!$D$38:$CL$187,K$25,0))</f>
        <v>Yes</v>
      </c>
      <c r="L47" s="44" t="str">
        <f ca="1">IF(ISERROR(VLOOKUP($B47,'National Conditions Backsheet'!$D$38:$CL$187,L$25,0)), "", VLOOKUP($B47,'National Conditions Backsheet'!$D$38:$CL$187,L$25,0))</f>
        <v>Yes</v>
      </c>
      <c r="M47" s="44" t="str">
        <f ca="1">IF(ISERROR(VLOOKUP($B47,'National Conditions Backsheet'!$D$38:$CL$187,M$25,0)), "", VLOOKUP($B47,'National Conditions Backsheet'!$D$38:$CL$187,M$25,0))</f>
        <v>Yes</v>
      </c>
      <c r="N47" s="42" t="str">
        <f ca="1">IF(ISERROR(VLOOKUP($B47,'National Conditions Backsheet'!$D$38:$CL$187,N$25,0)), "", VLOOKUP($B47,'National Conditions Backsheet'!$D$38:$CL$187,N$25,0))</f>
        <v>Yes</v>
      </c>
      <c r="O47"/>
      <c r="S47" s="16"/>
      <c r="T47"/>
      <c r="U47"/>
    </row>
    <row r="48" spans="1:21" s="4" customFormat="1">
      <c r="A48" s="3">
        <v>20</v>
      </c>
      <c r="B48" s="41" t="str">
        <f t="shared" ca="1" si="3"/>
        <v>E06000039</v>
      </c>
      <c r="C48" s="59" t="str">
        <f ca="1">IFERROR(VLOOKUP($B48,'Org list'!$J$9:$K$637,2,0), "")</f>
        <v>Slough</v>
      </c>
      <c r="D48" s="41" t="str">
        <f ca="1">IF(ISERROR(VLOOKUP($B48,'National Conditions Backsheet'!$D$38:$CL$187,D$25,0)), "", VLOOKUP($B48,'National Conditions Backsheet'!$D$38:$CL$187,D$25,0))</f>
        <v>Yes</v>
      </c>
      <c r="E48" s="44" t="str">
        <f ca="1">IF(ISERROR(VLOOKUP($B48,'National Conditions Backsheet'!$D$38:$CL$187,E$25,0)),"",IF(VLOOKUP($B48,'National Conditions Backsheet'!$D$38:$CL$187,E$25,0)="&lt;Please Select&gt;","",IF($D48="Yes","",VLOOKUP($B48,'National Conditions Backsheet'!$D$38:$CL$187,E$25,0))))</f>
        <v/>
      </c>
      <c r="F48" s="43" t="str">
        <f ca="1">IF(ISERROR(VLOOKUP($B48,'National Conditions Backsheet'!$D$38:$CL$187,F$25,0)),"",IF(VLOOKUP($B48,'National Conditions Backsheet'!$D$38:$CL$187,F$25,0)=0,"",VLOOKUP($B48,'National Conditions Backsheet'!$D$38:$CL$187,F$25,0)))</f>
        <v/>
      </c>
      <c r="G48" s="44" t="str">
        <f ca="1">IF(ISERROR(VLOOKUP($B48,'National Conditions Backsheet'!$D$38:$CL$187,G$25,0)), "", VLOOKUP($B48,'National Conditions Backsheet'!$D$38:$CL$187,G$25,0))</f>
        <v>Yes</v>
      </c>
      <c r="H48" s="44" t="str">
        <f ca="1">IF(ISERROR(VLOOKUP($B48,'National Conditions Backsheet'!$D$38:$CL$187,H$25,0)), "", VLOOKUP($B48,'National Conditions Backsheet'!$D$38:$CL$187,H$25,0))</f>
        <v>Yes</v>
      </c>
      <c r="I48" s="44" t="str">
        <f ca="1">IF(ISERROR(VLOOKUP($B48,'National Conditions Backsheet'!$D$38:$CL$187,I$25,0)), "", VLOOKUP($B48,'National Conditions Backsheet'!$D$38:$CL$187,I$25,0))</f>
        <v>Yes</v>
      </c>
      <c r="J48" s="44" t="str">
        <f ca="1">IF(ISERROR(VLOOKUP($B48,'National Conditions Backsheet'!$D$38:$CL$187,J$25,0)), "", VLOOKUP($B48,'National Conditions Backsheet'!$D$38:$CL$187,J$25,0))</f>
        <v>No - In Progress</v>
      </c>
      <c r="K48" s="44" t="str">
        <f ca="1">IF(ISERROR(VLOOKUP($B48,'National Conditions Backsheet'!$D$38:$CL$187,K$25,0)), "", VLOOKUP($B48,'National Conditions Backsheet'!$D$38:$CL$187,K$25,0))</f>
        <v>Yes</v>
      </c>
      <c r="L48" s="44" t="str">
        <f ca="1">IF(ISERROR(VLOOKUP($B48,'National Conditions Backsheet'!$D$38:$CL$187,L$25,0)), "", VLOOKUP($B48,'National Conditions Backsheet'!$D$38:$CL$187,L$25,0))</f>
        <v>Yes</v>
      </c>
      <c r="M48" s="44" t="str">
        <f ca="1">IF(ISERROR(VLOOKUP($B48,'National Conditions Backsheet'!$D$38:$CL$187,M$25,0)), "", VLOOKUP($B48,'National Conditions Backsheet'!$D$38:$CL$187,M$25,0))</f>
        <v>No - In Progress</v>
      </c>
      <c r="N48" s="42" t="str">
        <f ca="1">IF(ISERROR(VLOOKUP($B48,'National Conditions Backsheet'!$D$38:$CL$187,N$25,0)), "", VLOOKUP($B48,'National Conditions Backsheet'!$D$38:$CL$187,N$25,0))</f>
        <v>Yes</v>
      </c>
      <c r="O48"/>
      <c r="S48" s="16"/>
      <c r="T48"/>
      <c r="U48"/>
    </row>
    <row r="49" spans="1:21" s="4" customFormat="1">
      <c r="A49" s="3">
        <v>21</v>
      </c>
      <c r="B49" s="41" t="str">
        <f t="shared" ca="1" si="3"/>
        <v>E10000027</v>
      </c>
      <c r="C49" s="59" t="str">
        <f ca="1">IFERROR(VLOOKUP($B49,'Org list'!$J$9:$K$637,2,0), "")</f>
        <v>Somerset</v>
      </c>
      <c r="D49" s="41" t="str">
        <f ca="1">IF(ISERROR(VLOOKUP($B49,'National Conditions Backsheet'!$D$38:$CL$187,D$25,0)), "", VLOOKUP($B49,'National Conditions Backsheet'!$D$38:$CL$187,D$25,0))</f>
        <v>Yes</v>
      </c>
      <c r="E49" s="44" t="str">
        <f ca="1">IF(ISERROR(VLOOKUP($B49,'National Conditions Backsheet'!$D$38:$CL$187,E$25,0)),"",IF(VLOOKUP($B49,'National Conditions Backsheet'!$D$38:$CL$187,E$25,0)="&lt;Please Select&gt;","",IF($D49="Yes","",VLOOKUP($B49,'National Conditions Backsheet'!$D$38:$CL$187,E$25,0))))</f>
        <v/>
      </c>
      <c r="F49" s="43" t="str">
        <f ca="1">IF(ISERROR(VLOOKUP($B49,'National Conditions Backsheet'!$D$38:$CL$187,F$25,0)),"",IF(VLOOKUP($B49,'National Conditions Backsheet'!$D$38:$CL$187,F$25,0)=0,"",VLOOKUP($B49,'National Conditions Backsheet'!$D$38:$CL$187,F$25,0)))</f>
        <v/>
      </c>
      <c r="G49" s="44" t="str">
        <f ca="1">IF(ISERROR(VLOOKUP($B49,'National Conditions Backsheet'!$D$38:$CL$187,G$25,0)), "", VLOOKUP($B49,'National Conditions Backsheet'!$D$38:$CL$187,G$25,0))</f>
        <v>Yes</v>
      </c>
      <c r="H49" s="44" t="str">
        <f ca="1">IF(ISERROR(VLOOKUP($B49,'National Conditions Backsheet'!$D$38:$CL$187,H$25,0)), "", VLOOKUP($B49,'National Conditions Backsheet'!$D$38:$CL$187,H$25,0))</f>
        <v>Yes</v>
      </c>
      <c r="I49" s="44" t="str">
        <f ca="1">IF(ISERROR(VLOOKUP($B49,'National Conditions Backsheet'!$D$38:$CL$187,I$25,0)), "", VLOOKUP($B49,'National Conditions Backsheet'!$D$38:$CL$187,I$25,0))</f>
        <v>Yes</v>
      </c>
      <c r="J49" s="44" t="str">
        <f ca="1">IF(ISERROR(VLOOKUP($B49,'National Conditions Backsheet'!$D$38:$CL$187,J$25,0)), "", VLOOKUP($B49,'National Conditions Backsheet'!$D$38:$CL$187,J$25,0))</f>
        <v>Yes</v>
      </c>
      <c r="K49" s="44" t="str">
        <f ca="1">IF(ISERROR(VLOOKUP($B49,'National Conditions Backsheet'!$D$38:$CL$187,K$25,0)), "", VLOOKUP($B49,'National Conditions Backsheet'!$D$38:$CL$187,K$25,0))</f>
        <v>Yes</v>
      </c>
      <c r="L49" s="44" t="str">
        <f ca="1">IF(ISERROR(VLOOKUP($B49,'National Conditions Backsheet'!$D$38:$CL$187,L$25,0)), "", VLOOKUP($B49,'National Conditions Backsheet'!$D$38:$CL$187,L$25,0))</f>
        <v>Yes</v>
      </c>
      <c r="M49" s="44" t="str">
        <f ca="1">IF(ISERROR(VLOOKUP($B49,'National Conditions Backsheet'!$D$38:$CL$187,M$25,0)), "", VLOOKUP($B49,'National Conditions Backsheet'!$D$38:$CL$187,M$25,0))</f>
        <v>Yes</v>
      </c>
      <c r="N49" s="42" t="str">
        <f ca="1">IF(ISERROR(VLOOKUP($B49,'National Conditions Backsheet'!$D$38:$CL$187,N$25,0)), "", VLOOKUP($B49,'National Conditions Backsheet'!$D$38:$CL$187,N$25,0))</f>
        <v>Yes</v>
      </c>
      <c r="O49"/>
      <c r="S49" s="16"/>
      <c r="T49"/>
      <c r="U49"/>
    </row>
    <row r="50" spans="1:21" s="4" customFormat="1">
      <c r="A50" s="3">
        <v>22</v>
      </c>
      <c r="B50" s="41" t="str">
        <f t="shared" ca="1" si="3"/>
        <v>E06000025</v>
      </c>
      <c r="C50" s="59" t="str">
        <f ca="1">IFERROR(VLOOKUP($B50,'Org list'!$J$9:$K$637,2,0), "")</f>
        <v>South Gloucestershire</v>
      </c>
      <c r="D50" s="41" t="str">
        <f ca="1">IF(ISERROR(VLOOKUP($B50,'National Conditions Backsheet'!$D$38:$CL$187,D$25,0)), "", VLOOKUP($B50,'National Conditions Backsheet'!$D$38:$CL$187,D$25,0))</f>
        <v>Yes</v>
      </c>
      <c r="E50" s="44" t="str">
        <f ca="1">IF(ISERROR(VLOOKUP($B50,'National Conditions Backsheet'!$D$38:$CL$187,E$25,0)),"",IF(VLOOKUP($B50,'National Conditions Backsheet'!$D$38:$CL$187,E$25,0)="&lt;Please Select&gt;","",IF($D50="Yes","",VLOOKUP($B50,'National Conditions Backsheet'!$D$38:$CL$187,E$25,0))))</f>
        <v/>
      </c>
      <c r="F50" s="43" t="str">
        <f ca="1">IF(ISERROR(VLOOKUP($B50,'National Conditions Backsheet'!$D$38:$CL$187,F$25,0)),"",IF(VLOOKUP($B50,'National Conditions Backsheet'!$D$38:$CL$187,F$25,0)=0,"",VLOOKUP($B50,'National Conditions Backsheet'!$D$38:$CL$187,F$25,0)))</f>
        <v/>
      </c>
      <c r="G50" s="44" t="str">
        <f ca="1">IF(ISERROR(VLOOKUP($B50,'National Conditions Backsheet'!$D$38:$CL$187,G$25,0)), "", VLOOKUP($B50,'National Conditions Backsheet'!$D$38:$CL$187,G$25,0))</f>
        <v>Yes</v>
      </c>
      <c r="H50" s="44" t="str">
        <f ca="1">IF(ISERROR(VLOOKUP($B50,'National Conditions Backsheet'!$D$38:$CL$187,H$25,0)), "", VLOOKUP($B50,'National Conditions Backsheet'!$D$38:$CL$187,H$25,0))</f>
        <v>Yes</v>
      </c>
      <c r="I50" s="44" t="str">
        <f ca="1">IF(ISERROR(VLOOKUP($B50,'National Conditions Backsheet'!$D$38:$CL$187,I$25,0)), "", VLOOKUP($B50,'National Conditions Backsheet'!$D$38:$CL$187,I$25,0))</f>
        <v>No - In Progress</v>
      </c>
      <c r="J50" s="44" t="str">
        <f ca="1">IF(ISERROR(VLOOKUP($B50,'National Conditions Backsheet'!$D$38:$CL$187,J$25,0)), "", VLOOKUP($B50,'National Conditions Backsheet'!$D$38:$CL$187,J$25,0))</f>
        <v>Yes</v>
      </c>
      <c r="K50" s="44" t="str">
        <f ca="1">IF(ISERROR(VLOOKUP($B50,'National Conditions Backsheet'!$D$38:$CL$187,K$25,0)), "", VLOOKUP($B50,'National Conditions Backsheet'!$D$38:$CL$187,K$25,0))</f>
        <v>Yes</v>
      </c>
      <c r="L50" s="44" t="str">
        <f ca="1">IF(ISERROR(VLOOKUP($B50,'National Conditions Backsheet'!$D$38:$CL$187,L$25,0)), "", VLOOKUP($B50,'National Conditions Backsheet'!$D$38:$CL$187,L$25,0))</f>
        <v>Yes</v>
      </c>
      <c r="M50" s="44" t="str">
        <f ca="1">IF(ISERROR(VLOOKUP($B50,'National Conditions Backsheet'!$D$38:$CL$187,M$25,0)), "", VLOOKUP($B50,'National Conditions Backsheet'!$D$38:$CL$187,M$25,0))</f>
        <v>Yes</v>
      </c>
      <c r="N50" s="42" t="str">
        <f ca="1">IF(ISERROR(VLOOKUP($B50,'National Conditions Backsheet'!$D$38:$CL$187,N$25,0)), "", VLOOKUP($B50,'National Conditions Backsheet'!$D$38:$CL$187,N$25,0))</f>
        <v>Yes</v>
      </c>
      <c r="O50"/>
      <c r="S50" s="16"/>
      <c r="T50"/>
      <c r="U50"/>
    </row>
    <row r="51" spans="1:21" s="4" customFormat="1">
      <c r="A51" s="3">
        <v>23</v>
      </c>
      <c r="B51" s="41" t="str">
        <f t="shared" ca="1" si="3"/>
        <v>E06000045</v>
      </c>
      <c r="C51" s="59" t="str">
        <f ca="1">IFERROR(VLOOKUP($B51,'Org list'!$J$9:$K$637,2,0), "")</f>
        <v>Southampton</v>
      </c>
      <c r="D51" s="41" t="str">
        <f ca="1">IF(ISERROR(VLOOKUP($B51,'National Conditions Backsheet'!$D$38:$CL$187,D$25,0)), "", VLOOKUP($B51,'National Conditions Backsheet'!$D$38:$CL$187,D$25,0))</f>
        <v>Yes</v>
      </c>
      <c r="E51" s="44" t="str">
        <f ca="1">IF(ISERROR(VLOOKUP($B51,'National Conditions Backsheet'!$D$38:$CL$187,E$25,0)),"",IF(VLOOKUP($B51,'National Conditions Backsheet'!$D$38:$CL$187,E$25,0)="&lt;Please Select&gt;","",IF($D51="Yes","",VLOOKUP($B51,'National Conditions Backsheet'!$D$38:$CL$187,E$25,0))))</f>
        <v/>
      </c>
      <c r="F51" s="43" t="str">
        <f ca="1">IF(ISERROR(VLOOKUP($B51,'National Conditions Backsheet'!$D$38:$CL$187,F$25,0)),"",IF(VLOOKUP($B51,'National Conditions Backsheet'!$D$38:$CL$187,F$25,0)=0,"",VLOOKUP($B51,'National Conditions Backsheet'!$D$38:$CL$187,F$25,0)))</f>
        <v/>
      </c>
      <c r="G51" s="44" t="str">
        <f ca="1">IF(ISERROR(VLOOKUP($B51,'National Conditions Backsheet'!$D$38:$CL$187,G$25,0)), "", VLOOKUP($B51,'National Conditions Backsheet'!$D$38:$CL$187,G$25,0))</f>
        <v>Yes</v>
      </c>
      <c r="H51" s="44" t="str">
        <f ca="1">IF(ISERROR(VLOOKUP($B51,'National Conditions Backsheet'!$D$38:$CL$187,H$25,0)), "", VLOOKUP($B51,'National Conditions Backsheet'!$D$38:$CL$187,H$25,0))</f>
        <v>Yes</v>
      </c>
      <c r="I51" s="44" t="str">
        <f ca="1">IF(ISERROR(VLOOKUP($B51,'National Conditions Backsheet'!$D$38:$CL$187,I$25,0)), "", VLOOKUP($B51,'National Conditions Backsheet'!$D$38:$CL$187,I$25,0))</f>
        <v>No - In Progress</v>
      </c>
      <c r="J51" s="44" t="str">
        <f ca="1">IF(ISERROR(VLOOKUP($B51,'National Conditions Backsheet'!$D$38:$CL$187,J$25,0)), "", VLOOKUP($B51,'National Conditions Backsheet'!$D$38:$CL$187,J$25,0))</f>
        <v>Yes</v>
      </c>
      <c r="K51" s="44" t="str">
        <f ca="1">IF(ISERROR(VLOOKUP($B51,'National Conditions Backsheet'!$D$38:$CL$187,K$25,0)), "", VLOOKUP($B51,'National Conditions Backsheet'!$D$38:$CL$187,K$25,0))</f>
        <v>Yes</v>
      </c>
      <c r="L51" s="44" t="str">
        <f ca="1">IF(ISERROR(VLOOKUP($B51,'National Conditions Backsheet'!$D$38:$CL$187,L$25,0)), "", VLOOKUP($B51,'National Conditions Backsheet'!$D$38:$CL$187,L$25,0))</f>
        <v>Yes</v>
      </c>
      <c r="M51" s="44" t="str">
        <f ca="1">IF(ISERROR(VLOOKUP($B51,'National Conditions Backsheet'!$D$38:$CL$187,M$25,0)), "", VLOOKUP($B51,'National Conditions Backsheet'!$D$38:$CL$187,M$25,0))</f>
        <v>Yes</v>
      </c>
      <c r="N51" s="42" t="str">
        <f ca="1">IF(ISERROR(VLOOKUP($B51,'National Conditions Backsheet'!$D$38:$CL$187,N$25,0)), "", VLOOKUP($B51,'National Conditions Backsheet'!$D$38:$CL$187,N$25,0))</f>
        <v>Yes</v>
      </c>
      <c r="O51"/>
      <c r="S51" s="16"/>
      <c r="T51"/>
      <c r="U51"/>
    </row>
    <row r="52" spans="1:21" s="4" customFormat="1">
      <c r="A52" s="3">
        <v>24</v>
      </c>
      <c r="B52" s="41" t="str">
        <f t="shared" ca="1" si="3"/>
        <v>E10000030</v>
      </c>
      <c r="C52" s="59" t="str">
        <f ca="1">IFERROR(VLOOKUP($B52,'Org list'!$J$9:$K$637,2,0), "")</f>
        <v>Surrey</v>
      </c>
      <c r="D52" s="41" t="str">
        <f ca="1">IF(ISERROR(VLOOKUP($B52,'National Conditions Backsheet'!$D$38:$CL$187,D$25,0)), "", VLOOKUP($B52,'National Conditions Backsheet'!$D$38:$CL$187,D$25,0))</f>
        <v>Yes</v>
      </c>
      <c r="E52" s="44" t="str">
        <f ca="1">IF(ISERROR(VLOOKUP($B52,'National Conditions Backsheet'!$D$38:$CL$187,E$25,0)),"",IF(VLOOKUP($B52,'National Conditions Backsheet'!$D$38:$CL$187,E$25,0)="&lt;Please Select&gt;","",IF($D52="Yes","",VLOOKUP($B52,'National Conditions Backsheet'!$D$38:$CL$187,E$25,0))))</f>
        <v/>
      </c>
      <c r="F52" s="43" t="str">
        <f ca="1">IF(ISERROR(VLOOKUP($B52,'National Conditions Backsheet'!$D$38:$CL$187,F$25,0)),"",IF(VLOOKUP($B52,'National Conditions Backsheet'!$D$38:$CL$187,F$25,0)=0,"",VLOOKUP($B52,'National Conditions Backsheet'!$D$38:$CL$187,F$25,0)))</f>
        <v/>
      </c>
      <c r="G52" s="44" t="str">
        <f ca="1">IF(ISERROR(VLOOKUP($B52,'National Conditions Backsheet'!$D$38:$CL$187,G$25,0)), "", VLOOKUP($B52,'National Conditions Backsheet'!$D$38:$CL$187,G$25,0))</f>
        <v>Yes</v>
      </c>
      <c r="H52" s="44" t="str">
        <f ca="1">IF(ISERROR(VLOOKUP($B52,'National Conditions Backsheet'!$D$38:$CL$187,H$25,0)), "", VLOOKUP($B52,'National Conditions Backsheet'!$D$38:$CL$187,H$25,0))</f>
        <v>Yes</v>
      </c>
      <c r="I52" s="44" t="str">
        <f ca="1">IF(ISERROR(VLOOKUP($B52,'National Conditions Backsheet'!$D$38:$CL$187,I$25,0)), "", VLOOKUP($B52,'National Conditions Backsheet'!$D$38:$CL$187,I$25,0))</f>
        <v>No - In Progress</v>
      </c>
      <c r="J52" s="44" t="str">
        <f ca="1">IF(ISERROR(VLOOKUP($B52,'National Conditions Backsheet'!$D$38:$CL$187,J$25,0)), "", VLOOKUP($B52,'National Conditions Backsheet'!$D$38:$CL$187,J$25,0))</f>
        <v>Yes</v>
      </c>
      <c r="K52" s="44" t="str">
        <f ca="1">IF(ISERROR(VLOOKUP($B52,'National Conditions Backsheet'!$D$38:$CL$187,K$25,0)), "", VLOOKUP($B52,'National Conditions Backsheet'!$D$38:$CL$187,K$25,0))</f>
        <v>Yes</v>
      </c>
      <c r="L52" s="44" t="str">
        <f ca="1">IF(ISERROR(VLOOKUP($B52,'National Conditions Backsheet'!$D$38:$CL$187,L$25,0)), "", VLOOKUP($B52,'National Conditions Backsheet'!$D$38:$CL$187,L$25,0))</f>
        <v>Yes</v>
      </c>
      <c r="M52" s="44" t="str">
        <f ca="1">IF(ISERROR(VLOOKUP($B52,'National Conditions Backsheet'!$D$38:$CL$187,M$25,0)), "", VLOOKUP($B52,'National Conditions Backsheet'!$D$38:$CL$187,M$25,0))</f>
        <v>No - In Progress</v>
      </c>
      <c r="N52" s="42" t="str">
        <f ca="1">IF(ISERROR(VLOOKUP($B52,'National Conditions Backsheet'!$D$38:$CL$187,N$25,0)), "", VLOOKUP($B52,'National Conditions Backsheet'!$D$38:$CL$187,N$25,0))</f>
        <v>Yes</v>
      </c>
      <c r="O52"/>
      <c r="S52" s="16"/>
      <c r="T52"/>
      <c r="U52"/>
    </row>
    <row r="53" spans="1:21" s="4" customFormat="1">
      <c r="A53" s="3">
        <v>25</v>
      </c>
      <c r="B53" s="41" t="str">
        <f t="shared" ca="1" si="3"/>
        <v>E06000030</v>
      </c>
      <c r="C53" s="59" t="str">
        <f ca="1">IFERROR(VLOOKUP($B53,'Org list'!$J$9:$K$637,2,0), "")</f>
        <v>Swindon</v>
      </c>
      <c r="D53" s="41" t="str">
        <f ca="1">IF(ISERROR(VLOOKUP($B53,'National Conditions Backsheet'!$D$38:$CL$187,D$25,0)), "", VLOOKUP($B53,'National Conditions Backsheet'!$D$38:$CL$187,D$25,0))</f>
        <v>Yes</v>
      </c>
      <c r="E53" s="44" t="str">
        <f ca="1">IF(ISERROR(VLOOKUP($B53,'National Conditions Backsheet'!$D$38:$CL$187,E$25,0)),"",IF(VLOOKUP($B53,'National Conditions Backsheet'!$D$38:$CL$187,E$25,0)="&lt;Please Select&gt;","",IF($D53="Yes","",VLOOKUP($B53,'National Conditions Backsheet'!$D$38:$CL$187,E$25,0))))</f>
        <v/>
      </c>
      <c r="F53" s="43" t="str">
        <f ca="1">IF(ISERROR(VLOOKUP($B53,'National Conditions Backsheet'!$D$38:$CL$187,F$25,0)),"",IF(VLOOKUP($B53,'National Conditions Backsheet'!$D$38:$CL$187,F$25,0)=0,"",VLOOKUP($B53,'National Conditions Backsheet'!$D$38:$CL$187,F$25,0)))</f>
        <v/>
      </c>
      <c r="G53" s="44" t="str">
        <f ca="1">IF(ISERROR(VLOOKUP($B53,'National Conditions Backsheet'!$D$38:$CL$187,G$25,0)), "", VLOOKUP($B53,'National Conditions Backsheet'!$D$38:$CL$187,G$25,0))</f>
        <v>Yes</v>
      </c>
      <c r="H53" s="44" t="str">
        <f ca="1">IF(ISERROR(VLOOKUP($B53,'National Conditions Backsheet'!$D$38:$CL$187,H$25,0)), "", VLOOKUP($B53,'National Conditions Backsheet'!$D$38:$CL$187,H$25,0))</f>
        <v>Yes</v>
      </c>
      <c r="I53" s="44" t="str">
        <f ca="1">IF(ISERROR(VLOOKUP($B53,'National Conditions Backsheet'!$D$38:$CL$187,I$25,0)), "", VLOOKUP($B53,'National Conditions Backsheet'!$D$38:$CL$187,I$25,0))</f>
        <v>Yes</v>
      </c>
      <c r="J53" s="44" t="str">
        <f ca="1">IF(ISERROR(VLOOKUP($B53,'National Conditions Backsheet'!$D$38:$CL$187,J$25,0)), "", VLOOKUP($B53,'National Conditions Backsheet'!$D$38:$CL$187,J$25,0))</f>
        <v>Yes</v>
      </c>
      <c r="K53" s="44" t="str">
        <f ca="1">IF(ISERROR(VLOOKUP($B53,'National Conditions Backsheet'!$D$38:$CL$187,K$25,0)), "", VLOOKUP($B53,'National Conditions Backsheet'!$D$38:$CL$187,K$25,0))</f>
        <v>Yes</v>
      </c>
      <c r="L53" s="44" t="str">
        <f ca="1">IF(ISERROR(VLOOKUP($B53,'National Conditions Backsheet'!$D$38:$CL$187,L$25,0)), "", VLOOKUP($B53,'National Conditions Backsheet'!$D$38:$CL$187,L$25,0))</f>
        <v>Yes</v>
      </c>
      <c r="M53" s="44" t="str">
        <f ca="1">IF(ISERROR(VLOOKUP($B53,'National Conditions Backsheet'!$D$38:$CL$187,M$25,0)), "", VLOOKUP($B53,'National Conditions Backsheet'!$D$38:$CL$187,M$25,0))</f>
        <v>Yes</v>
      </c>
      <c r="N53" s="42" t="str">
        <f ca="1">IF(ISERROR(VLOOKUP($B53,'National Conditions Backsheet'!$D$38:$CL$187,N$25,0)), "", VLOOKUP($B53,'National Conditions Backsheet'!$D$38:$CL$187,N$25,0))</f>
        <v>Yes</v>
      </c>
      <c r="O53"/>
      <c r="S53" s="16"/>
      <c r="T53"/>
      <c r="U53"/>
    </row>
    <row r="54" spans="1:21" s="4" customFormat="1">
      <c r="A54" s="3">
        <v>26</v>
      </c>
      <c r="B54" s="41" t="str">
        <f t="shared" ca="1" si="3"/>
        <v>E06000027</v>
      </c>
      <c r="C54" s="59" t="str">
        <f ca="1">IFERROR(VLOOKUP($B54,'Org list'!$J$9:$K$637,2,0), "")</f>
        <v>Torbay</v>
      </c>
      <c r="D54" s="41" t="str">
        <f ca="1">IF(ISERROR(VLOOKUP($B54,'National Conditions Backsheet'!$D$38:$CL$187,D$25,0)), "", VLOOKUP($B54,'National Conditions Backsheet'!$D$38:$CL$187,D$25,0))</f>
        <v>Yes</v>
      </c>
      <c r="E54" s="44" t="str">
        <f ca="1">IF(ISERROR(VLOOKUP($B54,'National Conditions Backsheet'!$D$38:$CL$187,E$25,0)),"",IF(VLOOKUP($B54,'National Conditions Backsheet'!$D$38:$CL$187,E$25,0)="&lt;Please Select&gt;","",IF($D54="Yes","",VLOOKUP($B54,'National Conditions Backsheet'!$D$38:$CL$187,E$25,0))))</f>
        <v/>
      </c>
      <c r="F54" s="43" t="str">
        <f ca="1">IF(ISERROR(VLOOKUP($B54,'National Conditions Backsheet'!$D$38:$CL$187,F$25,0)),"",IF(VLOOKUP($B54,'National Conditions Backsheet'!$D$38:$CL$187,F$25,0)=0,"",VLOOKUP($B54,'National Conditions Backsheet'!$D$38:$CL$187,F$25,0)))</f>
        <v/>
      </c>
      <c r="G54" s="44" t="str">
        <f ca="1">IF(ISERROR(VLOOKUP($B54,'National Conditions Backsheet'!$D$38:$CL$187,G$25,0)), "", VLOOKUP($B54,'National Conditions Backsheet'!$D$38:$CL$187,G$25,0))</f>
        <v>Yes</v>
      </c>
      <c r="H54" s="44" t="str">
        <f ca="1">IF(ISERROR(VLOOKUP($B54,'National Conditions Backsheet'!$D$38:$CL$187,H$25,0)), "", VLOOKUP($B54,'National Conditions Backsheet'!$D$38:$CL$187,H$25,0))</f>
        <v>Yes</v>
      </c>
      <c r="I54" s="44" t="str">
        <f ca="1">IF(ISERROR(VLOOKUP($B54,'National Conditions Backsheet'!$D$38:$CL$187,I$25,0)), "", VLOOKUP($B54,'National Conditions Backsheet'!$D$38:$CL$187,I$25,0))</f>
        <v>No - In Progress</v>
      </c>
      <c r="J54" s="44" t="str">
        <f ca="1">IF(ISERROR(VLOOKUP($B54,'National Conditions Backsheet'!$D$38:$CL$187,J$25,0)), "", VLOOKUP($B54,'National Conditions Backsheet'!$D$38:$CL$187,J$25,0))</f>
        <v>Yes</v>
      </c>
      <c r="K54" s="44" t="str">
        <f ca="1">IF(ISERROR(VLOOKUP($B54,'National Conditions Backsheet'!$D$38:$CL$187,K$25,0)), "", VLOOKUP($B54,'National Conditions Backsheet'!$D$38:$CL$187,K$25,0))</f>
        <v>Yes</v>
      </c>
      <c r="L54" s="44" t="str">
        <f ca="1">IF(ISERROR(VLOOKUP($B54,'National Conditions Backsheet'!$D$38:$CL$187,L$25,0)), "", VLOOKUP($B54,'National Conditions Backsheet'!$D$38:$CL$187,L$25,0))</f>
        <v>Yes</v>
      </c>
      <c r="M54" s="44" t="str">
        <f ca="1">IF(ISERROR(VLOOKUP($B54,'National Conditions Backsheet'!$D$38:$CL$187,M$25,0)), "", VLOOKUP($B54,'National Conditions Backsheet'!$D$38:$CL$187,M$25,0))</f>
        <v>Yes</v>
      </c>
      <c r="N54" s="42" t="str">
        <f ca="1">IF(ISERROR(VLOOKUP($B54,'National Conditions Backsheet'!$D$38:$CL$187,N$25,0)), "", VLOOKUP($B54,'National Conditions Backsheet'!$D$38:$CL$187,N$25,0))</f>
        <v>Yes</v>
      </c>
      <c r="O54"/>
      <c r="S54" s="16"/>
      <c r="T54"/>
      <c r="U54"/>
    </row>
    <row r="55" spans="1:21" s="4" customFormat="1">
      <c r="A55" s="3">
        <v>27</v>
      </c>
      <c r="B55" s="41" t="str">
        <f t="shared" ca="1" si="3"/>
        <v>E06000037</v>
      </c>
      <c r="C55" s="59" t="str">
        <f ca="1">IFERROR(VLOOKUP($B55,'Org list'!$J$9:$K$637,2,0), "")</f>
        <v>West Berkshire</v>
      </c>
      <c r="D55" s="41" t="str">
        <f ca="1">IF(ISERROR(VLOOKUP($B55,'National Conditions Backsheet'!$D$38:$CL$187,D$25,0)), "", VLOOKUP($B55,'National Conditions Backsheet'!$D$38:$CL$187,D$25,0))</f>
        <v>Yes</v>
      </c>
      <c r="E55" s="44" t="str">
        <f ca="1">IF(ISERROR(VLOOKUP($B55,'National Conditions Backsheet'!$D$38:$CL$187,E$25,0)),"",IF(VLOOKUP($B55,'National Conditions Backsheet'!$D$38:$CL$187,E$25,0)="&lt;Please Select&gt;","",IF($D55="Yes","",VLOOKUP($B55,'National Conditions Backsheet'!$D$38:$CL$187,E$25,0))))</f>
        <v/>
      </c>
      <c r="F55" s="43" t="str">
        <f ca="1">IF(ISERROR(VLOOKUP($B55,'National Conditions Backsheet'!$D$38:$CL$187,F$25,0)),"",IF(VLOOKUP($B55,'National Conditions Backsheet'!$D$38:$CL$187,F$25,0)=0,"",VLOOKUP($B55,'National Conditions Backsheet'!$D$38:$CL$187,F$25,0)))</f>
        <v/>
      </c>
      <c r="G55" s="44" t="str">
        <f ca="1">IF(ISERROR(VLOOKUP($B55,'National Conditions Backsheet'!$D$38:$CL$187,G$25,0)), "", VLOOKUP($B55,'National Conditions Backsheet'!$D$38:$CL$187,G$25,0))</f>
        <v>Yes</v>
      </c>
      <c r="H55" s="44" t="str">
        <f ca="1">IF(ISERROR(VLOOKUP($B55,'National Conditions Backsheet'!$D$38:$CL$187,H$25,0)), "", VLOOKUP($B55,'National Conditions Backsheet'!$D$38:$CL$187,H$25,0))</f>
        <v>Yes</v>
      </c>
      <c r="I55" s="44" t="str">
        <f ca="1">IF(ISERROR(VLOOKUP($B55,'National Conditions Backsheet'!$D$38:$CL$187,I$25,0)), "", VLOOKUP($B55,'National Conditions Backsheet'!$D$38:$CL$187,I$25,0))</f>
        <v>No - In Progress</v>
      </c>
      <c r="J55" s="44" t="str">
        <f ca="1">IF(ISERROR(VLOOKUP($B55,'National Conditions Backsheet'!$D$38:$CL$187,J$25,0)), "", VLOOKUP($B55,'National Conditions Backsheet'!$D$38:$CL$187,J$25,0))</f>
        <v>Yes</v>
      </c>
      <c r="K55" s="44" t="str">
        <f ca="1">IF(ISERROR(VLOOKUP($B55,'National Conditions Backsheet'!$D$38:$CL$187,K$25,0)), "", VLOOKUP($B55,'National Conditions Backsheet'!$D$38:$CL$187,K$25,0))</f>
        <v>Yes</v>
      </c>
      <c r="L55" s="44" t="str">
        <f ca="1">IF(ISERROR(VLOOKUP($B55,'National Conditions Backsheet'!$D$38:$CL$187,L$25,0)), "", VLOOKUP($B55,'National Conditions Backsheet'!$D$38:$CL$187,L$25,0))</f>
        <v>No - In Progress</v>
      </c>
      <c r="M55" s="44" t="str">
        <f ca="1">IF(ISERROR(VLOOKUP($B55,'National Conditions Backsheet'!$D$38:$CL$187,M$25,0)), "", VLOOKUP($B55,'National Conditions Backsheet'!$D$38:$CL$187,M$25,0))</f>
        <v>Yes</v>
      </c>
      <c r="N55" s="42" t="str">
        <f ca="1">IF(ISERROR(VLOOKUP($B55,'National Conditions Backsheet'!$D$38:$CL$187,N$25,0)), "", VLOOKUP($B55,'National Conditions Backsheet'!$D$38:$CL$187,N$25,0))</f>
        <v>Yes</v>
      </c>
      <c r="O55"/>
      <c r="S55" s="16"/>
      <c r="T55"/>
      <c r="U55"/>
    </row>
    <row r="56" spans="1:21" s="4" customFormat="1">
      <c r="A56" s="3">
        <v>28</v>
      </c>
      <c r="B56" s="41" t="str">
        <f t="shared" ca="1" si="3"/>
        <v>E10000032</v>
      </c>
      <c r="C56" s="59" t="str">
        <f ca="1">IFERROR(VLOOKUP($B56,'Org list'!$J$9:$K$637,2,0), "")</f>
        <v>West Sussex</v>
      </c>
      <c r="D56" s="41" t="str">
        <f ca="1">IF(ISERROR(VLOOKUP($B56,'National Conditions Backsheet'!$D$38:$CL$187,D$25,0)), "", VLOOKUP($B56,'National Conditions Backsheet'!$D$38:$CL$187,D$25,0))</f>
        <v>Yes</v>
      </c>
      <c r="E56" s="44" t="str">
        <f ca="1">IF(ISERROR(VLOOKUP($B56,'National Conditions Backsheet'!$D$38:$CL$187,E$25,0)),"",IF(VLOOKUP($B56,'National Conditions Backsheet'!$D$38:$CL$187,E$25,0)="&lt;Please Select&gt;","",IF($D56="Yes","",VLOOKUP($B56,'National Conditions Backsheet'!$D$38:$CL$187,E$25,0))))</f>
        <v/>
      </c>
      <c r="F56" s="43" t="str">
        <f ca="1">IF(ISERROR(VLOOKUP($B56,'National Conditions Backsheet'!$D$38:$CL$187,F$25,0)),"",IF(VLOOKUP($B56,'National Conditions Backsheet'!$D$38:$CL$187,F$25,0)=0,"",VLOOKUP($B56,'National Conditions Backsheet'!$D$38:$CL$187,F$25,0)))</f>
        <v/>
      </c>
      <c r="G56" s="44" t="str">
        <f ca="1">IF(ISERROR(VLOOKUP($B56,'National Conditions Backsheet'!$D$38:$CL$187,G$25,0)), "", VLOOKUP($B56,'National Conditions Backsheet'!$D$38:$CL$187,G$25,0))</f>
        <v>Yes</v>
      </c>
      <c r="H56" s="44" t="str">
        <f ca="1">IF(ISERROR(VLOOKUP($B56,'National Conditions Backsheet'!$D$38:$CL$187,H$25,0)), "", VLOOKUP($B56,'National Conditions Backsheet'!$D$38:$CL$187,H$25,0))</f>
        <v>Yes</v>
      </c>
      <c r="I56" s="44" t="str">
        <f ca="1">IF(ISERROR(VLOOKUP($B56,'National Conditions Backsheet'!$D$38:$CL$187,I$25,0)), "", VLOOKUP($B56,'National Conditions Backsheet'!$D$38:$CL$187,I$25,0))</f>
        <v>No - In Progress</v>
      </c>
      <c r="J56" s="44" t="str">
        <f ca="1">IF(ISERROR(VLOOKUP($B56,'National Conditions Backsheet'!$D$38:$CL$187,J$25,0)), "", VLOOKUP($B56,'National Conditions Backsheet'!$D$38:$CL$187,J$25,0))</f>
        <v>No - In Progress</v>
      </c>
      <c r="K56" s="44" t="str">
        <f ca="1">IF(ISERROR(VLOOKUP($B56,'National Conditions Backsheet'!$D$38:$CL$187,K$25,0)), "", VLOOKUP($B56,'National Conditions Backsheet'!$D$38:$CL$187,K$25,0))</f>
        <v>Yes</v>
      </c>
      <c r="L56" s="44" t="str">
        <f ca="1">IF(ISERROR(VLOOKUP($B56,'National Conditions Backsheet'!$D$38:$CL$187,L$25,0)), "", VLOOKUP($B56,'National Conditions Backsheet'!$D$38:$CL$187,L$25,0))</f>
        <v>Yes</v>
      </c>
      <c r="M56" s="44" t="str">
        <f ca="1">IF(ISERROR(VLOOKUP($B56,'National Conditions Backsheet'!$D$38:$CL$187,M$25,0)), "", VLOOKUP($B56,'National Conditions Backsheet'!$D$38:$CL$187,M$25,0))</f>
        <v>Yes</v>
      </c>
      <c r="N56" s="42" t="str">
        <f ca="1">IF(ISERROR(VLOOKUP($B56,'National Conditions Backsheet'!$D$38:$CL$187,N$25,0)), "", VLOOKUP($B56,'National Conditions Backsheet'!$D$38:$CL$187,N$25,0))</f>
        <v>Yes</v>
      </c>
      <c r="O56"/>
      <c r="S56" s="16"/>
      <c r="T56"/>
      <c r="U56"/>
    </row>
    <row r="57" spans="1:21" s="4" customFormat="1">
      <c r="A57" s="3">
        <v>29</v>
      </c>
      <c r="B57" s="41" t="str">
        <f t="shared" ca="1" si="3"/>
        <v>E06000054</v>
      </c>
      <c r="C57" s="59" t="str">
        <f ca="1">IFERROR(VLOOKUP($B57,'Org list'!$J$9:$K$637,2,0), "")</f>
        <v>Wiltshire</v>
      </c>
      <c r="D57" s="41" t="str">
        <f ca="1">IF(ISERROR(VLOOKUP($B57,'National Conditions Backsheet'!$D$38:$CL$187,D$25,0)), "", VLOOKUP($B57,'National Conditions Backsheet'!$D$38:$CL$187,D$25,0))</f>
        <v>Yes</v>
      </c>
      <c r="E57" s="44" t="str">
        <f ca="1">IF(ISERROR(VLOOKUP($B57,'National Conditions Backsheet'!$D$38:$CL$187,E$25,0)),"",IF(VLOOKUP($B57,'National Conditions Backsheet'!$D$38:$CL$187,E$25,0)="&lt;Please Select&gt;","",IF($D57="Yes","",VLOOKUP($B57,'National Conditions Backsheet'!$D$38:$CL$187,E$25,0))))</f>
        <v/>
      </c>
      <c r="F57" s="43" t="str">
        <f ca="1">IF(ISERROR(VLOOKUP($B57,'National Conditions Backsheet'!$D$38:$CL$187,F$25,0)),"",IF(VLOOKUP($B57,'National Conditions Backsheet'!$D$38:$CL$187,F$25,0)=0,"",VLOOKUP($B57,'National Conditions Backsheet'!$D$38:$CL$187,F$25,0)))</f>
        <v/>
      </c>
      <c r="G57" s="44" t="str">
        <f ca="1">IF(ISERROR(VLOOKUP($B57,'National Conditions Backsheet'!$D$38:$CL$187,G$25,0)), "", VLOOKUP($B57,'National Conditions Backsheet'!$D$38:$CL$187,G$25,0))</f>
        <v>Yes</v>
      </c>
      <c r="H57" s="44" t="str">
        <f ca="1">IF(ISERROR(VLOOKUP($B57,'National Conditions Backsheet'!$D$38:$CL$187,H$25,0)), "", VLOOKUP($B57,'National Conditions Backsheet'!$D$38:$CL$187,H$25,0))</f>
        <v>Yes</v>
      </c>
      <c r="I57" s="44" t="str">
        <f ca="1">IF(ISERROR(VLOOKUP($B57,'National Conditions Backsheet'!$D$38:$CL$187,I$25,0)), "", VLOOKUP($B57,'National Conditions Backsheet'!$D$38:$CL$187,I$25,0))</f>
        <v>Yes</v>
      </c>
      <c r="J57" s="44" t="str">
        <f ca="1">IF(ISERROR(VLOOKUP($B57,'National Conditions Backsheet'!$D$38:$CL$187,J$25,0)), "", VLOOKUP($B57,'National Conditions Backsheet'!$D$38:$CL$187,J$25,0))</f>
        <v>Yes</v>
      </c>
      <c r="K57" s="44" t="str">
        <f ca="1">IF(ISERROR(VLOOKUP($B57,'National Conditions Backsheet'!$D$38:$CL$187,K$25,0)), "", VLOOKUP($B57,'National Conditions Backsheet'!$D$38:$CL$187,K$25,0))</f>
        <v>Yes</v>
      </c>
      <c r="L57" s="44" t="str">
        <f ca="1">IF(ISERROR(VLOOKUP($B57,'National Conditions Backsheet'!$D$38:$CL$187,L$25,0)), "", VLOOKUP($B57,'National Conditions Backsheet'!$D$38:$CL$187,L$25,0))</f>
        <v>Yes</v>
      </c>
      <c r="M57" s="44" t="str">
        <f ca="1">IF(ISERROR(VLOOKUP($B57,'National Conditions Backsheet'!$D$38:$CL$187,M$25,0)), "", VLOOKUP($B57,'National Conditions Backsheet'!$D$38:$CL$187,M$25,0))</f>
        <v>Yes</v>
      </c>
      <c r="N57" s="42" t="str">
        <f ca="1">IF(ISERROR(VLOOKUP($B57,'National Conditions Backsheet'!$D$38:$CL$187,N$25,0)), "", VLOOKUP($B57,'National Conditions Backsheet'!$D$38:$CL$187,N$25,0))</f>
        <v>Yes</v>
      </c>
      <c r="O57"/>
      <c r="S57" s="16"/>
      <c r="T57"/>
      <c r="U57"/>
    </row>
    <row r="58" spans="1:21" s="4" customFormat="1">
      <c r="A58" s="3">
        <v>30</v>
      </c>
      <c r="B58" s="41" t="str">
        <f t="shared" ca="1" si="3"/>
        <v>E06000040</v>
      </c>
      <c r="C58" s="59" t="str">
        <f ca="1">IFERROR(VLOOKUP($B58,'Org list'!$J$9:$K$637,2,0), "")</f>
        <v>Windsor and Maidenhead</v>
      </c>
      <c r="D58" s="41" t="str">
        <f ca="1">IF(ISERROR(VLOOKUP($B58,'National Conditions Backsheet'!$D$38:$CL$187,D$25,0)), "", VLOOKUP($B58,'National Conditions Backsheet'!$D$38:$CL$187,D$25,0))</f>
        <v>Yes</v>
      </c>
      <c r="E58" s="44" t="str">
        <f ca="1">IF(ISERROR(VLOOKUP($B58,'National Conditions Backsheet'!$D$38:$CL$187,E$25,0)),"",IF(VLOOKUP($B58,'National Conditions Backsheet'!$D$38:$CL$187,E$25,0)="&lt;Please Select&gt;","",IF($D58="Yes","",VLOOKUP($B58,'National Conditions Backsheet'!$D$38:$CL$187,E$25,0))))</f>
        <v/>
      </c>
      <c r="F58" s="43" t="str">
        <f ca="1">IF(ISERROR(VLOOKUP($B58,'National Conditions Backsheet'!$D$38:$CL$187,F$25,0)),"",IF(VLOOKUP($B58,'National Conditions Backsheet'!$D$38:$CL$187,F$25,0)=0,"",VLOOKUP($B58,'National Conditions Backsheet'!$D$38:$CL$187,F$25,0)))</f>
        <v/>
      </c>
      <c r="G58" s="44" t="str">
        <f ca="1">IF(ISERROR(VLOOKUP($B58,'National Conditions Backsheet'!$D$38:$CL$187,G$25,0)), "", VLOOKUP($B58,'National Conditions Backsheet'!$D$38:$CL$187,G$25,0))</f>
        <v>Yes</v>
      </c>
      <c r="H58" s="44" t="str">
        <f ca="1">IF(ISERROR(VLOOKUP($B58,'National Conditions Backsheet'!$D$38:$CL$187,H$25,0)), "", VLOOKUP($B58,'National Conditions Backsheet'!$D$38:$CL$187,H$25,0))</f>
        <v>Yes</v>
      </c>
      <c r="I58" s="44" t="str">
        <f ca="1">IF(ISERROR(VLOOKUP($B58,'National Conditions Backsheet'!$D$38:$CL$187,I$25,0)), "", VLOOKUP($B58,'National Conditions Backsheet'!$D$38:$CL$187,I$25,0))</f>
        <v>Yes</v>
      </c>
      <c r="J58" s="44" t="str">
        <f ca="1">IF(ISERROR(VLOOKUP($B58,'National Conditions Backsheet'!$D$38:$CL$187,J$25,0)), "", VLOOKUP($B58,'National Conditions Backsheet'!$D$38:$CL$187,J$25,0))</f>
        <v>No - In Progress</v>
      </c>
      <c r="K58" s="44" t="str">
        <f ca="1">IF(ISERROR(VLOOKUP($B58,'National Conditions Backsheet'!$D$38:$CL$187,K$25,0)), "", VLOOKUP($B58,'National Conditions Backsheet'!$D$38:$CL$187,K$25,0))</f>
        <v>Yes</v>
      </c>
      <c r="L58" s="44" t="str">
        <f ca="1">IF(ISERROR(VLOOKUP($B58,'National Conditions Backsheet'!$D$38:$CL$187,L$25,0)), "", VLOOKUP($B58,'National Conditions Backsheet'!$D$38:$CL$187,L$25,0))</f>
        <v>Yes</v>
      </c>
      <c r="M58" s="44" t="str">
        <f ca="1">IF(ISERROR(VLOOKUP($B58,'National Conditions Backsheet'!$D$38:$CL$187,M$25,0)), "", VLOOKUP($B58,'National Conditions Backsheet'!$D$38:$CL$187,M$25,0))</f>
        <v>No - In Progress</v>
      </c>
      <c r="N58" s="42" t="str">
        <f ca="1">IF(ISERROR(VLOOKUP($B58,'National Conditions Backsheet'!$D$38:$CL$187,N$25,0)), "", VLOOKUP($B58,'National Conditions Backsheet'!$D$38:$CL$187,N$25,0))</f>
        <v>Yes</v>
      </c>
      <c r="O58"/>
      <c r="S58" s="16"/>
      <c r="T58"/>
      <c r="U58"/>
    </row>
    <row r="59" spans="1:21" s="4" customFormat="1">
      <c r="A59" s="3">
        <v>31</v>
      </c>
      <c r="B59" s="41" t="str">
        <f t="shared" ca="1" si="3"/>
        <v>E06000041</v>
      </c>
      <c r="C59" s="59" t="str">
        <f ca="1">IFERROR(VLOOKUP($B59,'Org list'!$J$9:$K$637,2,0), "")</f>
        <v>Wokingham</v>
      </c>
      <c r="D59" s="41" t="str">
        <f ca="1">IF(ISERROR(VLOOKUP($B59,'National Conditions Backsheet'!$D$38:$CL$187,D$25,0)), "", VLOOKUP($B59,'National Conditions Backsheet'!$D$38:$CL$187,D$25,0))</f>
        <v>Yes</v>
      </c>
      <c r="E59" s="44" t="str">
        <f ca="1">IF(ISERROR(VLOOKUP($B59,'National Conditions Backsheet'!$D$38:$CL$187,E$25,0)),"",IF(VLOOKUP($B59,'National Conditions Backsheet'!$D$38:$CL$187,E$25,0)="&lt;Please Select&gt;","",IF($D59="Yes","",VLOOKUP($B59,'National Conditions Backsheet'!$D$38:$CL$187,E$25,0))))</f>
        <v/>
      </c>
      <c r="F59" s="43" t="str">
        <f ca="1">IF(ISERROR(VLOOKUP($B59,'National Conditions Backsheet'!$D$38:$CL$187,F$25,0)),"",IF(VLOOKUP($B59,'National Conditions Backsheet'!$D$38:$CL$187,F$25,0)=0,"",VLOOKUP($B59,'National Conditions Backsheet'!$D$38:$CL$187,F$25,0)))</f>
        <v/>
      </c>
      <c r="G59" s="44" t="str">
        <f ca="1">IF(ISERROR(VLOOKUP($B59,'National Conditions Backsheet'!$D$38:$CL$187,G$25,0)), "", VLOOKUP($B59,'National Conditions Backsheet'!$D$38:$CL$187,G$25,0))</f>
        <v>Yes</v>
      </c>
      <c r="H59" s="44" t="str">
        <f ca="1">IF(ISERROR(VLOOKUP($B59,'National Conditions Backsheet'!$D$38:$CL$187,H$25,0)), "", VLOOKUP($B59,'National Conditions Backsheet'!$D$38:$CL$187,H$25,0))</f>
        <v>Yes</v>
      </c>
      <c r="I59" s="44" t="str">
        <f ca="1">IF(ISERROR(VLOOKUP($B59,'National Conditions Backsheet'!$D$38:$CL$187,I$25,0)), "", VLOOKUP($B59,'National Conditions Backsheet'!$D$38:$CL$187,I$25,0))</f>
        <v>Yes</v>
      </c>
      <c r="J59" s="44" t="str">
        <f ca="1">IF(ISERROR(VLOOKUP($B59,'National Conditions Backsheet'!$D$38:$CL$187,J$25,0)), "", VLOOKUP($B59,'National Conditions Backsheet'!$D$38:$CL$187,J$25,0))</f>
        <v>Yes</v>
      </c>
      <c r="K59" s="44" t="str">
        <f ca="1">IF(ISERROR(VLOOKUP($B59,'National Conditions Backsheet'!$D$38:$CL$187,K$25,0)), "", VLOOKUP($B59,'National Conditions Backsheet'!$D$38:$CL$187,K$25,0))</f>
        <v>Yes</v>
      </c>
      <c r="L59" s="44" t="str">
        <f ca="1">IF(ISERROR(VLOOKUP($B59,'National Conditions Backsheet'!$D$38:$CL$187,L$25,0)), "", VLOOKUP($B59,'National Conditions Backsheet'!$D$38:$CL$187,L$25,0))</f>
        <v>Yes</v>
      </c>
      <c r="M59" s="44" t="str">
        <f ca="1">IF(ISERROR(VLOOKUP($B59,'National Conditions Backsheet'!$D$38:$CL$187,M$25,0)), "", VLOOKUP($B59,'National Conditions Backsheet'!$D$38:$CL$187,M$25,0))</f>
        <v>Yes</v>
      </c>
      <c r="N59" s="42" t="str">
        <f ca="1">IF(ISERROR(VLOOKUP($B59,'National Conditions Backsheet'!$D$38:$CL$187,N$25,0)), "", VLOOKUP($B59,'National Conditions Backsheet'!$D$38:$CL$187,N$25,0))</f>
        <v>Yes</v>
      </c>
      <c r="O59"/>
      <c r="S59" s="16"/>
      <c r="T59"/>
      <c r="U59"/>
    </row>
    <row r="60" spans="1:21" s="4" customFormat="1">
      <c r="A60" s="3">
        <v>32</v>
      </c>
      <c r="B60" s="41" t="str">
        <f t="shared" ref="B60:B91" ca="1" si="4">IF($A60&gt;$Q$31-1,"",INDIRECT("'Comms by AT'!AE"&amp;$A60+$Q$28))</f>
        <v/>
      </c>
      <c r="C60" s="59" t="str">
        <f ca="1">IFERROR(VLOOKUP($B60,'Org list'!$J$9:$K$637,2,0), "")</f>
        <v/>
      </c>
      <c r="D60" s="41" t="str">
        <f ca="1">IF(ISERROR(VLOOKUP($B60,'National Conditions Backsheet'!$D$38:$CL$187,D$25,0)), "", VLOOKUP($B60,'National Conditions Backsheet'!$D$38:$CL$187,D$25,0))</f>
        <v/>
      </c>
      <c r="E60" s="44" t="str">
        <f ca="1">IF(ISERROR(VLOOKUP($B60,'National Conditions Backsheet'!$D$38:$CL$187,E$25,0)),"",IF(VLOOKUP($B60,'National Conditions Backsheet'!$D$38:$CL$187,E$25,0)="&lt;Please Select&gt;","",IF($D60="Yes","",VLOOKUP($B60,'National Conditions Backsheet'!$D$38:$CL$187,E$25,0))))</f>
        <v/>
      </c>
      <c r="F60" s="43" t="str">
        <f ca="1">IF(ISERROR(VLOOKUP($B60,'National Conditions Backsheet'!$D$38:$CL$187,F$25,0)),"",IF(VLOOKUP($B60,'National Conditions Backsheet'!$D$38:$CL$187,F$25,0)=0,"",VLOOKUP($B60,'National Conditions Backsheet'!$D$38:$CL$187,F$25,0)))</f>
        <v/>
      </c>
      <c r="G60" s="44" t="str">
        <f ca="1">IF(ISERROR(VLOOKUP($B60,'National Conditions Backsheet'!$D$38:$CL$187,G$25,0)), "", VLOOKUP($B60,'National Conditions Backsheet'!$D$38:$CL$187,G$25,0))</f>
        <v/>
      </c>
      <c r="H60" s="44" t="str">
        <f ca="1">IF(ISERROR(VLOOKUP($B60,'National Conditions Backsheet'!$D$38:$CL$187,H$25,0)), "", VLOOKUP($B60,'National Conditions Backsheet'!$D$38:$CL$187,H$25,0))</f>
        <v/>
      </c>
      <c r="I60" s="44" t="str">
        <f ca="1">IF(ISERROR(VLOOKUP($B60,'National Conditions Backsheet'!$D$38:$CL$187,I$25,0)), "", VLOOKUP($B60,'National Conditions Backsheet'!$D$38:$CL$187,I$25,0))</f>
        <v/>
      </c>
      <c r="J60" s="44" t="str">
        <f ca="1">IF(ISERROR(VLOOKUP($B60,'National Conditions Backsheet'!$D$38:$CL$187,J$25,0)), "", VLOOKUP($B60,'National Conditions Backsheet'!$D$38:$CL$187,J$25,0))</f>
        <v/>
      </c>
      <c r="K60" s="44" t="str">
        <f ca="1">IF(ISERROR(VLOOKUP($B60,'National Conditions Backsheet'!$D$38:$CL$187,K$25,0)), "", VLOOKUP($B60,'National Conditions Backsheet'!$D$38:$CL$187,K$25,0))</f>
        <v/>
      </c>
      <c r="L60" s="44" t="str">
        <f ca="1">IF(ISERROR(VLOOKUP($B60,'National Conditions Backsheet'!$D$38:$CL$187,L$25,0)), "", VLOOKUP($B60,'National Conditions Backsheet'!$D$38:$CL$187,L$25,0))</f>
        <v/>
      </c>
      <c r="M60" s="44" t="str">
        <f ca="1">IF(ISERROR(VLOOKUP($B60,'National Conditions Backsheet'!$D$38:$CL$187,M$25,0)), "", VLOOKUP($B60,'National Conditions Backsheet'!$D$38:$CL$187,M$25,0))</f>
        <v/>
      </c>
      <c r="N60" s="42" t="str">
        <f ca="1">IF(ISERROR(VLOOKUP($B60,'National Conditions Backsheet'!$D$38:$CL$187,N$25,0)), "", VLOOKUP($B60,'National Conditions Backsheet'!$D$38:$CL$187,N$25,0))</f>
        <v/>
      </c>
      <c r="O60"/>
      <c r="S60" s="16"/>
      <c r="T60"/>
      <c r="U60"/>
    </row>
    <row r="61" spans="1:21" s="4" customFormat="1">
      <c r="A61" s="3">
        <v>33</v>
      </c>
      <c r="B61" s="41" t="str">
        <f t="shared" ca="1" si="4"/>
        <v/>
      </c>
      <c r="C61" s="59" t="str">
        <f ca="1">IFERROR(VLOOKUP($B61,'Org list'!$J$9:$K$637,2,0), "")</f>
        <v/>
      </c>
      <c r="D61" s="41" t="str">
        <f ca="1">IF(ISERROR(VLOOKUP($B61,'National Conditions Backsheet'!$D$38:$CL$187,D$25,0)), "", VLOOKUP($B61,'National Conditions Backsheet'!$D$38:$CL$187,D$25,0))</f>
        <v/>
      </c>
      <c r="E61" s="44" t="str">
        <f ca="1">IF(ISERROR(VLOOKUP($B61,'National Conditions Backsheet'!$D$38:$CL$187,E$25,0)),"",IF(VLOOKUP($B61,'National Conditions Backsheet'!$D$38:$CL$187,E$25,0)="&lt;Please Select&gt;","",IF($D61="Yes","",VLOOKUP($B61,'National Conditions Backsheet'!$D$38:$CL$187,E$25,0))))</f>
        <v/>
      </c>
      <c r="F61" s="43" t="str">
        <f ca="1">IF(ISERROR(VLOOKUP($B61,'National Conditions Backsheet'!$D$38:$CL$187,F$25,0)),"",IF(VLOOKUP($B61,'National Conditions Backsheet'!$D$38:$CL$187,F$25,0)=0,"",VLOOKUP($B61,'National Conditions Backsheet'!$D$38:$CL$187,F$25,0)))</f>
        <v/>
      </c>
      <c r="G61" s="44" t="str">
        <f ca="1">IF(ISERROR(VLOOKUP($B61,'National Conditions Backsheet'!$D$38:$CL$187,G$25,0)), "", VLOOKUP($B61,'National Conditions Backsheet'!$D$38:$CL$187,G$25,0))</f>
        <v/>
      </c>
      <c r="H61" s="44" t="str">
        <f ca="1">IF(ISERROR(VLOOKUP($B61,'National Conditions Backsheet'!$D$38:$CL$187,H$25,0)), "", VLOOKUP($B61,'National Conditions Backsheet'!$D$38:$CL$187,H$25,0))</f>
        <v/>
      </c>
      <c r="I61" s="44" t="str">
        <f ca="1">IF(ISERROR(VLOOKUP($B61,'National Conditions Backsheet'!$D$38:$CL$187,I$25,0)), "", VLOOKUP($B61,'National Conditions Backsheet'!$D$38:$CL$187,I$25,0))</f>
        <v/>
      </c>
      <c r="J61" s="44" t="str">
        <f ca="1">IF(ISERROR(VLOOKUP($B61,'National Conditions Backsheet'!$D$38:$CL$187,J$25,0)), "", VLOOKUP($B61,'National Conditions Backsheet'!$D$38:$CL$187,J$25,0))</f>
        <v/>
      </c>
      <c r="K61" s="44" t="str">
        <f ca="1">IF(ISERROR(VLOOKUP($B61,'National Conditions Backsheet'!$D$38:$CL$187,K$25,0)), "", VLOOKUP($B61,'National Conditions Backsheet'!$D$38:$CL$187,K$25,0))</f>
        <v/>
      </c>
      <c r="L61" s="44" t="str">
        <f ca="1">IF(ISERROR(VLOOKUP($B61,'National Conditions Backsheet'!$D$38:$CL$187,L$25,0)), "", VLOOKUP($B61,'National Conditions Backsheet'!$D$38:$CL$187,L$25,0))</f>
        <v/>
      </c>
      <c r="M61" s="44" t="str">
        <f ca="1">IF(ISERROR(VLOOKUP($B61,'National Conditions Backsheet'!$D$38:$CL$187,M$25,0)), "", VLOOKUP($B61,'National Conditions Backsheet'!$D$38:$CL$187,M$25,0))</f>
        <v/>
      </c>
      <c r="N61" s="42" t="str">
        <f ca="1">IF(ISERROR(VLOOKUP($B61,'National Conditions Backsheet'!$D$38:$CL$187,N$25,0)), "", VLOOKUP($B61,'National Conditions Backsheet'!$D$38:$CL$187,N$25,0))</f>
        <v/>
      </c>
      <c r="O61"/>
      <c r="S61" s="16"/>
      <c r="T61"/>
      <c r="U61"/>
    </row>
    <row r="62" spans="1:21" s="4" customFormat="1">
      <c r="A62" s="3">
        <v>34</v>
      </c>
      <c r="B62" s="41" t="str">
        <f t="shared" ca="1" si="4"/>
        <v/>
      </c>
      <c r="C62" s="59" t="str">
        <f ca="1">IFERROR(VLOOKUP($B62,'Org list'!$J$9:$K$637,2,0), "")</f>
        <v/>
      </c>
      <c r="D62" s="41" t="str">
        <f ca="1">IF(ISERROR(VLOOKUP($B62,'National Conditions Backsheet'!$D$38:$CL$187,D$25,0)), "", VLOOKUP($B62,'National Conditions Backsheet'!$D$38:$CL$187,D$25,0))</f>
        <v/>
      </c>
      <c r="E62" s="44" t="str">
        <f ca="1">IF(ISERROR(VLOOKUP($B62,'National Conditions Backsheet'!$D$38:$CL$187,E$25,0)),"",IF(VLOOKUP($B62,'National Conditions Backsheet'!$D$38:$CL$187,E$25,0)="&lt;Please Select&gt;","",IF($D62="Yes","",VLOOKUP($B62,'National Conditions Backsheet'!$D$38:$CL$187,E$25,0))))</f>
        <v/>
      </c>
      <c r="F62" s="43" t="str">
        <f ca="1">IF(ISERROR(VLOOKUP($B62,'National Conditions Backsheet'!$D$38:$CL$187,F$25,0)),"",IF(VLOOKUP($B62,'National Conditions Backsheet'!$D$38:$CL$187,F$25,0)=0,"",VLOOKUP($B62,'National Conditions Backsheet'!$D$38:$CL$187,F$25,0)))</f>
        <v/>
      </c>
      <c r="G62" s="44" t="str">
        <f ca="1">IF(ISERROR(VLOOKUP($B62,'National Conditions Backsheet'!$D$38:$CL$187,G$25,0)), "", VLOOKUP($B62,'National Conditions Backsheet'!$D$38:$CL$187,G$25,0))</f>
        <v/>
      </c>
      <c r="H62" s="44" t="str">
        <f ca="1">IF(ISERROR(VLOOKUP($B62,'National Conditions Backsheet'!$D$38:$CL$187,H$25,0)), "", VLOOKUP($B62,'National Conditions Backsheet'!$D$38:$CL$187,H$25,0))</f>
        <v/>
      </c>
      <c r="I62" s="44" t="str">
        <f ca="1">IF(ISERROR(VLOOKUP($B62,'National Conditions Backsheet'!$D$38:$CL$187,I$25,0)), "", VLOOKUP($B62,'National Conditions Backsheet'!$D$38:$CL$187,I$25,0))</f>
        <v/>
      </c>
      <c r="J62" s="44" t="str">
        <f ca="1">IF(ISERROR(VLOOKUP($B62,'National Conditions Backsheet'!$D$38:$CL$187,J$25,0)), "", VLOOKUP($B62,'National Conditions Backsheet'!$D$38:$CL$187,J$25,0))</f>
        <v/>
      </c>
      <c r="K62" s="44" t="str">
        <f ca="1">IF(ISERROR(VLOOKUP($B62,'National Conditions Backsheet'!$D$38:$CL$187,K$25,0)), "", VLOOKUP($B62,'National Conditions Backsheet'!$D$38:$CL$187,K$25,0))</f>
        <v/>
      </c>
      <c r="L62" s="44" t="str">
        <f ca="1">IF(ISERROR(VLOOKUP($B62,'National Conditions Backsheet'!$D$38:$CL$187,L$25,0)), "", VLOOKUP($B62,'National Conditions Backsheet'!$D$38:$CL$187,L$25,0))</f>
        <v/>
      </c>
      <c r="M62" s="44" t="str">
        <f ca="1">IF(ISERROR(VLOOKUP($B62,'National Conditions Backsheet'!$D$38:$CL$187,M$25,0)), "", VLOOKUP($B62,'National Conditions Backsheet'!$D$38:$CL$187,M$25,0))</f>
        <v/>
      </c>
      <c r="N62" s="42" t="str">
        <f ca="1">IF(ISERROR(VLOOKUP($B62,'National Conditions Backsheet'!$D$38:$CL$187,N$25,0)), "", VLOOKUP($B62,'National Conditions Backsheet'!$D$38:$CL$187,N$25,0))</f>
        <v/>
      </c>
      <c r="O62"/>
      <c r="S62" s="16"/>
      <c r="T62"/>
      <c r="U62"/>
    </row>
    <row r="63" spans="1:21">
      <c r="A63" s="3">
        <v>35</v>
      </c>
      <c r="B63" s="41" t="str">
        <f t="shared" ca="1" si="4"/>
        <v/>
      </c>
      <c r="C63" s="59" t="str">
        <f ca="1">IFERROR(VLOOKUP($B63,'Org list'!$J$9:$K$637,2,0), "")</f>
        <v/>
      </c>
      <c r="D63" s="41" t="str">
        <f ca="1">IF(ISERROR(VLOOKUP($B63,'National Conditions Backsheet'!$D$38:$CL$187,D$25,0)), "", VLOOKUP($B63,'National Conditions Backsheet'!$D$38:$CL$187,D$25,0))</f>
        <v/>
      </c>
      <c r="E63" s="44" t="str">
        <f ca="1">IF(ISERROR(VLOOKUP($B63,'National Conditions Backsheet'!$D$38:$CL$187,E$25,0)),"",IF(VLOOKUP($B63,'National Conditions Backsheet'!$D$38:$CL$187,E$25,0)="&lt;Please Select&gt;","",IF($D63="Yes","",VLOOKUP($B63,'National Conditions Backsheet'!$D$38:$CL$187,E$25,0))))</f>
        <v/>
      </c>
      <c r="F63" s="43" t="str">
        <f ca="1">IF(ISERROR(VLOOKUP($B63,'National Conditions Backsheet'!$D$38:$CL$187,F$25,0)),"",IF(VLOOKUP($B63,'National Conditions Backsheet'!$D$38:$CL$187,F$25,0)=0,"",VLOOKUP($B63,'National Conditions Backsheet'!$D$38:$CL$187,F$25,0)))</f>
        <v/>
      </c>
      <c r="G63" s="44" t="str">
        <f ca="1">IF(ISERROR(VLOOKUP($B63,'National Conditions Backsheet'!$D$38:$CL$187,G$25,0)), "", VLOOKUP($B63,'National Conditions Backsheet'!$D$38:$CL$187,G$25,0))</f>
        <v/>
      </c>
      <c r="H63" s="44" t="str">
        <f ca="1">IF(ISERROR(VLOOKUP($B63,'National Conditions Backsheet'!$D$38:$CL$187,H$25,0)), "", VLOOKUP($B63,'National Conditions Backsheet'!$D$38:$CL$187,H$25,0))</f>
        <v/>
      </c>
      <c r="I63" s="44" t="str">
        <f ca="1">IF(ISERROR(VLOOKUP($B63,'National Conditions Backsheet'!$D$38:$CL$187,I$25,0)), "", VLOOKUP($B63,'National Conditions Backsheet'!$D$38:$CL$187,I$25,0))</f>
        <v/>
      </c>
      <c r="J63" s="44" t="str">
        <f ca="1">IF(ISERROR(VLOOKUP($B63,'National Conditions Backsheet'!$D$38:$CL$187,J$25,0)), "", VLOOKUP($B63,'National Conditions Backsheet'!$D$38:$CL$187,J$25,0))</f>
        <v/>
      </c>
      <c r="K63" s="44" t="str">
        <f ca="1">IF(ISERROR(VLOOKUP($B63,'National Conditions Backsheet'!$D$38:$CL$187,K$25,0)), "", VLOOKUP($B63,'National Conditions Backsheet'!$D$38:$CL$187,K$25,0))</f>
        <v/>
      </c>
      <c r="L63" s="44" t="str">
        <f ca="1">IF(ISERROR(VLOOKUP($B63,'National Conditions Backsheet'!$D$38:$CL$187,L$25,0)), "", VLOOKUP($B63,'National Conditions Backsheet'!$D$38:$CL$187,L$25,0))</f>
        <v/>
      </c>
      <c r="M63" s="44" t="str">
        <f ca="1">IF(ISERROR(VLOOKUP($B63,'National Conditions Backsheet'!$D$38:$CL$187,M$25,0)), "", VLOOKUP($B63,'National Conditions Backsheet'!$D$38:$CL$187,M$25,0))</f>
        <v/>
      </c>
      <c r="N63" s="42" t="str">
        <f ca="1">IF(ISERROR(VLOOKUP($B63,'National Conditions Backsheet'!$D$38:$CL$187,N$25,0)), "", VLOOKUP($B63,'National Conditions Backsheet'!$D$38:$CL$187,N$25,0))</f>
        <v/>
      </c>
    </row>
    <row r="64" spans="1:21">
      <c r="A64" s="3">
        <v>36</v>
      </c>
      <c r="B64" s="41" t="str">
        <f t="shared" ca="1" si="4"/>
        <v/>
      </c>
      <c r="C64" s="59" t="str">
        <f ca="1">IFERROR(VLOOKUP($B64,'Org list'!$J$9:$K$637,2,0), "")</f>
        <v/>
      </c>
      <c r="D64" s="41" t="str">
        <f ca="1">IF(ISERROR(VLOOKUP($B64,'National Conditions Backsheet'!$D$38:$CL$187,D$25,0)), "", VLOOKUP($B64,'National Conditions Backsheet'!$D$38:$CL$187,D$25,0))</f>
        <v/>
      </c>
      <c r="E64" s="44" t="str">
        <f ca="1">IF(ISERROR(VLOOKUP($B64,'National Conditions Backsheet'!$D$38:$CL$187,E$25,0)),"",IF(VLOOKUP($B64,'National Conditions Backsheet'!$D$38:$CL$187,E$25,0)="&lt;Please Select&gt;","",IF($D64="Yes","",VLOOKUP($B64,'National Conditions Backsheet'!$D$38:$CL$187,E$25,0))))</f>
        <v/>
      </c>
      <c r="F64" s="43" t="str">
        <f ca="1">IF(ISERROR(VLOOKUP($B64,'National Conditions Backsheet'!$D$38:$CL$187,F$25,0)),"",IF(VLOOKUP($B64,'National Conditions Backsheet'!$D$38:$CL$187,F$25,0)=0,"",VLOOKUP($B64,'National Conditions Backsheet'!$D$38:$CL$187,F$25,0)))</f>
        <v/>
      </c>
      <c r="G64" s="44" t="str">
        <f ca="1">IF(ISERROR(VLOOKUP($B64,'National Conditions Backsheet'!$D$38:$CL$187,G$25,0)), "", VLOOKUP($B64,'National Conditions Backsheet'!$D$38:$CL$187,G$25,0))</f>
        <v/>
      </c>
      <c r="H64" s="44" t="str">
        <f ca="1">IF(ISERROR(VLOOKUP($B64,'National Conditions Backsheet'!$D$38:$CL$187,H$25,0)), "", VLOOKUP($B64,'National Conditions Backsheet'!$D$38:$CL$187,H$25,0))</f>
        <v/>
      </c>
      <c r="I64" s="44" t="str">
        <f ca="1">IF(ISERROR(VLOOKUP($B64,'National Conditions Backsheet'!$D$38:$CL$187,I$25,0)), "", VLOOKUP($B64,'National Conditions Backsheet'!$D$38:$CL$187,I$25,0))</f>
        <v/>
      </c>
      <c r="J64" s="44" t="str">
        <f ca="1">IF(ISERROR(VLOOKUP($B64,'National Conditions Backsheet'!$D$38:$CL$187,J$25,0)), "", VLOOKUP($B64,'National Conditions Backsheet'!$D$38:$CL$187,J$25,0))</f>
        <v/>
      </c>
      <c r="K64" s="44" t="str">
        <f ca="1">IF(ISERROR(VLOOKUP($B64,'National Conditions Backsheet'!$D$38:$CL$187,K$25,0)), "", VLOOKUP($B64,'National Conditions Backsheet'!$D$38:$CL$187,K$25,0))</f>
        <v/>
      </c>
      <c r="L64" s="44" t="str">
        <f ca="1">IF(ISERROR(VLOOKUP($B64,'National Conditions Backsheet'!$D$38:$CL$187,L$25,0)), "", VLOOKUP($B64,'National Conditions Backsheet'!$D$38:$CL$187,L$25,0))</f>
        <v/>
      </c>
      <c r="M64" s="44" t="str">
        <f ca="1">IF(ISERROR(VLOOKUP($B64,'National Conditions Backsheet'!$D$38:$CL$187,M$25,0)), "", VLOOKUP($B64,'National Conditions Backsheet'!$D$38:$CL$187,M$25,0))</f>
        <v/>
      </c>
      <c r="N64" s="42" t="str">
        <f ca="1">IF(ISERROR(VLOOKUP($B64,'National Conditions Backsheet'!$D$38:$CL$187,N$25,0)), "", VLOOKUP($B64,'National Conditions Backsheet'!$D$38:$CL$187,N$25,0))</f>
        <v/>
      </c>
    </row>
    <row r="65" spans="1:14">
      <c r="A65" s="3">
        <v>37</v>
      </c>
      <c r="B65" s="41" t="str">
        <f t="shared" ca="1" si="4"/>
        <v/>
      </c>
      <c r="C65" s="59" t="str">
        <f ca="1">IFERROR(VLOOKUP($B65,'Org list'!$J$9:$K$637,2,0), "")</f>
        <v/>
      </c>
      <c r="D65" s="41" t="str">
        <f ca="1">IF(ISERROR(VLOOKUP($B65,'National Conditions Backsheet'!$D$38:$CL$187,D$25,0)), "", VLOOKUP($B65,'National Conditions Backsheet'!$D$38:$CL$187,D$25,0))</f>
        <v/>
      </c>
      <c r="E65" s="44" t="str">
        <f ca="1">IF(ISERROR(VLOOKUP($B65,'National Conditions Backsheet'!$D$38:$CL$187,E$25,0)),"",IF(VLOOKUP($B65,'National Conditions Backsheet'!$D$38:$CL$187,E$25,0)="&lt;Please Select&gt;","",IF($D65="Yes","",VLOOKUP($B65,'National Conditions Backsheet'!$D$38:$CL$187,E$25,0))))</f>
        <v/>
      </c>
      <c r="F65" s="43" t="str">
        <f ca="1">IF(ISERROR(VLOOKUP($B65,'National Conditions Backsheet'!$D$38:$CL$187,F$25,0)),"",IF(VLOOKUP($B65,'National Conditions Backsheet'!$D$38:$CL$187,F$25,0)=0,"",VLOOKUP($B65,'National Conditions Backsheet'!$D$38:$CL$187,F$25,0)))</f>
        <v/>
      </c>
      <c r="G65" s="44" t="str">
        <f ca="1">IF(ISERROR(VLOOKUP($B65,'National Conditions Backsheet'!$D$38:$CL$187,G$25,0)), "", VLOOKUP($B65,'National Conditions Backsheet'!$D$38:$CL$187,G$25,0))</f>
        <v/>
      </c>
      <c r="H65" s="44" t="str">
        <f ca="1">IF(ISERROR(VLOOKUP($B65,'National Conditions Backsheet'!$D$38:$CL$187,H$25,0)), "", VLOOKUP($B65,'National Conditions Backsheet'!$D$38:$CL$187,H$25,0))</f>
        <v/>
      </c>
      <c r="I65" s="44" t="str">
        <f ca="1">IF(ISERROR(VLOOKUP($B65,'National Conditions Backsheet'!$D$38:$CL$187,I$25,0)), "", VLOOKUP($B65,'National Conditions Backsheet'!$D$38:$CL$187,I$25,0))</f>
        <v/>
      </c>
      <c r="J65" s="44" t="str">
        <f ca="1">IF(ISERROR(VLOOKUP($B65,'National Conditions Backsheet'!$D$38:$CL$187,J$25,0)), "", VLOOKUP($B65,'National Conditions Backsheet'!$D$38:$CL$187,J$25,0))</f>
        <v/>
      </c>
      <c r="K65" s="44" t="str">
        <f ca="1">IF(ISERROR(VLOOKUP($B65,'National Conditions Backsheet'!$D$38:$CL$187,K$25,0)), "", VLOOKUP($B65,'National Conditions Backsheet'!$D$38:$CL$187,K$25,0))</f>
        <v/>
      </c>
      <c r="L65" s="44" t="str">
        <f ca="1">IF(ISERROR(VLOOKUP($B65,'National Conditions Backsheet'!$D$38:$CL$187,L$25,0)), "", VLOOKUP($B65,'National Conditions Backsheet'!$D$38:$CL$187,L$25,0))</f>
        <v/>
      </c>
      <c r="M65" s="44" t="str">
        <f ca="1">IF(ISERROR(VLOOKUP($B65,'National Conditions Backsheet'!$D$38:$CL$187,M$25,0)), "", VLOOKUP($B65,'National Conditions Backsheet'!$D$38:$CL$187,M$25,0))</f>
        <v/>
      </c>
      <c r="N65" s="42" t="str">
        <f ca="1">IF(ISERROR(VLOOKUP($B65,'National Conditions Backsheet'!$D$38:$CL$187,N$25,0)), "", VLOOKUP($B65,'National Conditions Backsheet'!$D$38:$CL$187,N$25,0))</f>
        <v/>
      </c>
    </row>
    <row r="66" spans="1:14">
      <c r="A66" s="3">
        <v>38</v>
      </c>
      <c r="B66" s="41" t="str">
        <f t="shared" ca="1" si="4"/>
        <v/>
      </c>
      <c r="C66" s="59" t="str">
        <f ca="1">IFERROR(VLOOKUP($B66,'Org list'!$J$9:$K$637,2,0), "")</f>
        <v/>
      </c>
      <c r="D66" s="41" t="str">
        <f ca="1">IF(ISERROR(VLOOKUP($B66,'National Conditions Backsheet'!$D$38:$CL$187,D$25,0)), "", VLOOKUP($B66,'National Conditions Backsheet'!$D$38:$CL$187,D$25,0))</f>
        <v/>
      </c>
      <c r="E66" s="44" t="str">
        <f ca="1">IF(ISERROR(VLOOKUP($B66,'National Conditions Backsheet'!$D$38:$CL$187,E$25,0)),"",IF(VLOOKUP($B66,'National Conditions Backsheet'!$D$38:$CL$187,E$25,0)="&lt;Please Select&gt;","",IF($D66="Yes","",VLOOKUP($B66,'National Conditions Backsheet'!$D$38:$CL$187,E$25,0))))</f>
        <v/>
      </c>
      <c r="F66" s="43" t="str">
        <f ca="1">IF(ISERROR(VLOOKUP($B66,'National Conditions Backsheet'!$D$38:$CL$187,F$25,0)),"",IF(VLOOKUP($B66,'National Conditions Backsheet'!$D$38:$CL$187,F$25,0)=0,"",VLOOKUP($B66,'National Conditions Backsheet'!$D$38:$CL$187,F$25,0)))</f>
        <v/>
      </c>
      <c r="G66" s="44" t="str">
        <f ca="1">IF(ISERROR(VLOOKUP($B66,'National Conditions Backsheet'!$D$38:$CL$187,G$25,0)), "", VLOOKUP($B66,'National Conditions Backsheet'!$D$38:$CL$187,G$25,0))</f>
        <v/>
      </c>
      <c r="H66" s="44" t="str">
        <f ca="1">IF(ISERROR(VLOOKUP($B66,'National Conditions Backsheet'!$D$38:$CL$187,H$25,0)), "", VLOOKUP($B66,'National Conditions Backsheet'!$D$38:$CL$187,H$25,0))</f>
        <v/>
      </c>
      <c r="I66" s="44" t="str">
        <f ca="1">IF(ISERROR(VLOOKUP($B66,'National Conditions Backsheet'!$D$38:$CL$187,I$25,0)), "", VLOOKUP($B66,'National Conditions Backsheet'!$D$38:$CL$187,I$25,0))</f>
        <v/>
      </c>
      <c r="J66" s="44" t="str">
        <f ca="1">IF(ISERROR(VLOOKUP($B66,'National Conditions Backsheet'!$D$38:$CL$187,J$25,0)), "", VLOOKUP($B66,'National Conditions Backsheet'!$D$38:$CL$187,J$25,0))</f>
        <v/>
      </c>
      <c r="K66" s="44" t="str">
        <f ca="1">IF(ISERROR(VLOOKUP($B66,'National Conditions Backsheet'!$D$38:$CL$187,K$25,0)), "", VLOOKUP($B66,'National Conditions Backsheet'!$D$38:$CL$187,K$25,0))</f>
        <v/>
      </c>
      <c r="L66" s="44" t="str">
        <f ca="1">IF(ISERROR(VLOOKUP($B66,'National Conditions Backsheet'!$D$38:$CL$187,L$25,0)), "", VLOOKUP($B66,'National Conditions Backsheet'!$D$38:$CL$187,L$25,0))</f>
        <v/>
      </c>
      <c r="M66" s="44" t="str">
        <f ca="1">IF(ISERROR(VLOOKUP($B66,'National Conditions Backsheet'!$D$38:$CL$187,M$25,0)), "", VLOOKUP($B66,'National Conditions Backsheet'!$D$38:$CL$187,M$25,0))</f>
        <v/>
      </c>
      <c r="N66" s="42" t="str">
        <f ca="1">IF(ISERROR(VLOOKUP($B66,'National Conditions Backsheet'!$D$38:$CL$187,N$25,0)), "", VLOOKUP($B66,'National Conditions Backsheet'!$D$38:$CL$187,N$25,0))</f>
        <v/>
      </c>
    </row>
    <row r="67" spans="1:14">
      <c r="A67" s="3">
        <v>39</v>
      </c>
      <c r="B67" s="41" t="str">
        <f t="shared" ca="1" si="4"/>
        <v/>
      </c>
      <c r="C67" s="59" t="str">
        <f ca="1">IFERROR(VLOOKUP($B67,'Org list'!$J$9:$K$637,2,0), "")</f>
        <v/>
      </c>
      <c r="D67" s="41" t="str">
        <f ca="1">IF(ISERROR(VLOOKUP($B67,'National Conditions Backsheet'!$D$38:$CL$187,D$25,0)), "", VLOOKUP($B67,'National Conditions Backsheet'!$D$38:$CL$187,D$25,0))</f>
        <v/>
      </c>
      <c r="E67" s="44" t="str">
        <f ca="1">IF(ISERROR(VLOOKUP($B67,'National Conditions Backsheet'!$D$38:$CL$187,E$25,0)),"",IF(VLOOKUP($B67,'National Conditions Backsheet'!$D$38:$CL$187,E$25,0)="&lt;Please Select&gt;","",IF($D67="Yes","",VLOOKUP($B67,'National Conditions Backsheet'!$D$38:$CL$187,E$25,0))))</f>
        <v/>
      </c>
      <c r="F67" s="43" t="str">
        <f ca="1">IF(ISERROR(VLOOKUP($B67,'National Conditions Backsheet'!$D$38:$CL$187,F$25,0)),"",IF(VLOOKUP($B67,'National Conditions Backsheet'!$D$38:$CL$187,F$25,0)=0,"",VLOOKUP($B67,'National Conditions Backsheet'!$D$38:$CL$187,F$25,0)))</f>
        <v/>
      </c>
      <c r="G67" s="44" t="str">
        <f ca="1">IF(ISERROR(VLOOKUP($B67,'National Conditions Backsheet'!$D$38:$CL$187,G$25,0)), "", VLOOKUP($B67,'National Conditions Backsheet'!$D$38:$CL$187,G$25,0))</f>
        <v/>
      </c>
      <c r="H67" s="44" t="str">
        <f ca="1">IF(ISERROR(VLOOKUP($B67,'National Conditions Backsheet'!$D$38:$CL$187,H$25,0)), "", VLOOKUP($B67,'National Conditions Backsheet'!$D$38:$CL$187,H$25,0))</f>
        <v/>
      </c>
      <c r="I67" s="44" t="str">
        <f ca="1">IF(ISERROR(VLOOKUP($B67,'National Conditions Backsheet'!$D$38:$CL$187,I$25,0)), "", VLOOKUP($B67,'National Conditions Backsheet'!$D$38:$CL$187,I$25,0))</f>
        <v/>
      </c>
      <c r="J67" s="44" t="str">
        <f ca="1">IF(ISERROR(VLOOKUP($B67,'National Conditions Backsheet'!$D$38:$CL$187,J$25,0)), "", VLOOKUP($B67,'National Conditions Backsheet'!$D$38:$CL$187,J$25,0))</f>
        <v/>
      </c>
      <c r="K67" s="44" t="str">
        <f ca="1">IF(ISERROR(VLOOKUP($B67,'National Conditions Backsheet'!$D$38:$CL$187,K$25,0)), "", VLOOKUP($B67,'National Conditions Backsheet'!$D$38:$CL$187,K$25,0))</f>
        <v/>
      </c>
      <c r="L67" s="44" t="str">
        <f ca="1">IF(ISERROR(VLOOKUP($B67,'National Conditions Backsheet'!$D$38:$CL$187,L$25,0)), "", VLOOKUP($B67,'National Conditions Backsheet'!$D$38:$CL$187,L$25,0))</f>
        <v/>
      </c>
      <c r="M67" s="44" t="str">
        <f ca="1">IF(ISERROR(VLOOKUP($B67,'National Conditions Backsheet'!$D$38:$CL$187,M$25,0)), "", VLOOKUP($B67,'National Conditions Backsheet'!$D$38:$CL$187,M$25,0))</f>
        <v/>
      </c>
      <c r="N67" s="42" t="str">
        <f ca="1">IF(ISERROR(VLOOKUP($B67,'National Conditions Backsheet'!$D$38:$CL$187,N$25,0)), "", VLOOKUP($B67,'National Conditions Backsheet'!$D$38:$CL$187,N$25,0))</f>
        <v/>
      </c>
    </row>
    <row r="68" spans="1:14">
      <c r="A68" s="3">
        <v>40</v>
      </c>
      <c r="B68" s="41" t="str">
        <f t="shared" ca="1" si="4"/>
        <v/>
      </c>
      <c r="C68" s="59" t="str">
        <f ca="1">IFERROR(VLOOKUP($B68,'Org list'!$J$9:$K$637,2,0), "")</f>
        <v/>
      </c>
      <c r="D68" s="41" t="str">
        <f ca="1">IF(ISERROR(VLOOKUP($B68,'National Conditions Backsheet'!$D$38:$CL$187,D$25,0)), "", VLOOKUP($B68,'National Conditions Backsheet'!$D$38:$CL$187,D$25,0))</f>
        <v/>
      </c>
      <c r="E68" s="44" t="str">
        <f ca="1">IF(ISERROR(VLOOKUP($B68,'National Conditions Backsheet'!$D$38:$CL$187,E$25,0)),"",IF(VLOOKUP($B68,'National Conditions Backsheet'!$D$38:$CL$187,E$25,0)="&lt;Please Select&gt;","",IF($D68="Yes","",VLOOKUP($B68,'National Conditions Backsheet'!$D$38:$CL$187,E$25,0))))</f>
        <v/>
      </c>
      <c r="F68" s="43" t="str">
        <f ca="1">IF(ISERROR(VLOOKUP($B68,'National Conditions Backsheet'!$D$38:$CL$187,F$25,0)),"",IF(VLOOKUP($B68,'National Conditions Backsheet'!$D$38:$CL$187,F$25,0)=0,"",VLOOKUP($B68,'National Conditions Backsheet'!$D$38:$CL$187,F$25,0)))</f>
        <v/>
      </c>
      <c r="G68" s="44" t="str">
        <f ca="1">IF(ISERROR(VLOOKUP($B68,'National Conditions Backsheet'!$D$38:$CL$187,G$25,0)), "", VLOOKUP($B68,'National Conditions Backsheet'!$D$38:$CL$187,G$25,0))</f>
        <v/>
      </c>
      <c r="H68" s="44" t="str">
        <f ca="1">IF(ISERROR(VLOOKUP($B68,'National Conditions Backsheet'!$D$38:$CL$187,H$25,0)), "", VLOOKUP($B68,'National Conditions Backsheet'!$D$38:$CL$187,H$25,0))</f>
        <v/>
      </c>
      <c r="I68" s="44" t="str">
        <f ca="1">IF(ISERROR(VLOOKUP($B68,'National Conditions Backsheet'!$D$38:$CL$187,I$25,0)), "", VLOOKUP($B68,'National Conditions Backsheet'!$D$38:$CL$187,I$25,0))</f>
        <v/>
      </c>
      <c r="J68" s="44" t="str">
        <f ca="1">IF(ISERROR(VLOOKUP($B68,'National Conditions Backsheet'!$D$38:$CL$187,J$25,0)), "", VLOOKUP($B68,'National Conditions Backsheet'!$D$38:$CL$187,J$25,0))</f>
        <v/>
      </c>
      <c r="K68" s="44" t="str">
        <f ca="1">IF(ISERROR(VLOOKUP($B68,'National Conditions Backsheet'!$D$38:$CL$187,K$25,0)), "", VLOOKUP($B68,'National Conditions Backsheet'!$D$38:$CL$187,K$25,0))</f>
        <v/>
      </c>
      <c r="L68" s="44" t="str">
        <f ca="1">IF(ISERROR(VLOOKUP($B68,'National Conditions Backsheet'!$D$38:$CL$187,L$25,0)), "", VLOOKUP($B68,'National Conditions Backsheet'!$D$38:$CL$187,L$25,0))</f>
        <v/>
      </c>
      <c r="M68" s="44" t="str">
        <f ca="1">IF(ISERROR(VLOOKUP($B68,'National Conditions Backsheet'!$D$38:$CL$187,M$25,0)), "", VLOOKUP($B68,'National Conditions Backsheet'!$D$38:$CL$187,M$25,0))</f>
        <v/>
      </c>
      <c r="N68" s="42" t="str">
        <f ca="1">IF(ISERROR(VLOOKUP($B68,'National Conditions Backsheet'!$D$38:$CL$187,N$25,0)), "", VLOOKUP($B68,'National Conditions Backsheet'!$D$38:$CL$187,N$25,0))</f>
        <v/>
      </c>
    </row>
    <row r="69" spans="1:14">
      <c r="A69" s="3">
        <v>41</v>
      </c>
      <c r="B69" s="41" t="str">
        <f t="shared" ca="1" si="4"/>
        <v/>
      </c>
      <c r="C69" s="59" t="str">
        <f ca="1">IFERROR(VLOOKUP($B69,'Org list'!$J$9:$K$637,2,0), "")</f>
        <v/>
      </c>
      <c r="D69" s="41" t="str">
        <f ca="1">IF(ISERROR(VLOOKUP($B69,'National Conditions Backsheet'!$D$38:$CL$187,D$25,0)), "", VLOOKUP($B69,'National Conditions Backsheet'!$D$38:$CL$187,D$25,0))</f>
        <v/>
      </c>
      <c r="E69" s="44" t="str">
        <f ca="1">IF(ISERROR(VLOOKUP($B69,'National Conditions Backsheet'!$D$38:$CL$187,E$25,0)),"",IF(VLOOKUP($B69,'National Conditions Backsheet'!$D$38:$CL$187,E$25,0)="&lt;Please Select&gt;","",IF($D69="Yes","",VLOOKUP($B69,'National Conditions Backsheet'!$D$38:$CL$187,E$25,0))))</f>
        <v/>
      </c>
      <c r="F69" s="43" t="str">
        <f ca="1">IF(ISERROR(VLOOKUP($B69,'National Conditions Backsheet'!$D$38:$CL$187,F$25,0)),"",IF(VLOOKUP($B69,'National Conditions Backsheet'!$D$38:$CL$187,F$25,0)=0,"",VLOOKUP($B69,'National Conditions Backsheet'!$D$38:$CL$187,F$25,0)))</f>
        <v/>
      </c>
      <c r="G69" s="44" t="str">
        <f ca="1">IF(ISERROR(VLOOKUP($B69,'National Conditions Backsheet'!$D$38:$CL$187,G$25,0)), "", VLOOKUP($B69,'National Conditions Backsheet'!$D$38:$CL$187,G$25,0))</f>
        <v/>
      </c>
      <c r="H69" s="44" t="str">
        <f ca="1">IF(ISERROR(VLOOKUP($B69,'National Conditions Backsheet'!$D$38:$CL$187,H$25,0)), "", VLOOKUP($B69,'National Conditions Backsheet'!$D$38:$CL$187,H$25,0))</f>
        <v/>
      </c>
      <c r="I69" s="44" t="str">
        <f ca="1">IF(ISERROR(VLOOKUP($B69,'National Conditions Backsheet'!$D$38:$CL$187,I$25,0)), "", VLOOKUP($B69,'National Conditions Backsheet'!$D$38:$CL$187,I$25,0))</f>
        <v/>
      </c>
      <c r="J69" s="44" t="str">
        <f ca="1">IF(ISERROR(VLOOKUP($B69,'National Conditions Backsheet'!$D$38:$CL$187,J$25,0)), "", VLOOKUP($B69,'National Conditions Backsheet'!$D$38:$CL$187,J$25,0))</f>
        <v/>
      </c>
      <c r="K69" s="44" t="str">
        <f ca="1">IF(ISERROR(VLOOKUP($B69,'National Conditions Backsheet'!$D$38:$CL$187,K$25,0)), "", VLOOKUP($B69,'National Conditions Backsheet'!$D$38:$CL$187,K$25,0))</f>
        <v/>
      </c>
      <c r="L69" s="44" t="str">
        <f ca="1">IF(ISERROR(VLOOKUP($B69,'National Conditions Backsheet'!$D$38:$CL$187,L$25,0)), "", VLOOKUP($B69,'National Conditions Backsheet'!$D$38:$CL$187,L$25,0))</f>
        <v/>
      </c>
      <c r="M69" s="44" t="str">
        <f ca="1">IF(ISERROR(VLOOKUP($B69,'National Conditions Backsheet'!$D$38:$CL$187,M$25,0)), "", VLOOKUP($B69,'National Conditions Backsheet'!$D$38:$CL$187,M$25,0))</f>
        <v/>
      </c>
      <c r="N69" s="42" t="str">
        <f ca="1">IF(ISERROR(VLOOKUP($B69,'National Conditions Backsheet'!$D$38:$CL$187,N$25,0)), "", VLOOKUP($B69,'National Conditions Backsheet'!$D$38:$CL$187,N$25,0))</f>
        <v/>
      </c>
    </row>
    <row r="70" spans="1:14">
      <c r="A70" s="3">
        <v>42</v>
      </c>
      <c r="B70" s="41" t="str">
        <f t="shared" ca="1" si="4"/>
        <v/>
      </c>
      <c r="C70" s="59" t="str">
        <f ca="1">IFERROR(VLOOKUP($B70,'Org list'!$J$9:$K$637,2,0), "")</f>
        <v/>
      </c>
      <c r="D70" s="41" t="str">
        <f ca="1">IF(ISERROR(VLOOKUP($B70,'National Conditions Backsheet'!$D$38:$CL$187,D$25,0)), "", VLOOKUP($B70,'National Conditions Backsheet'!$D$38:$CL$187,D$25,0))</f>
        <v/>
      </c>
      <c r="E70" s="44" t="str">
        <f ca="1">IF(ISERROR(VLOOKUP($B70,'National Conditions Backsheet'!$D$38:$CL$187,E$25,0)),"",IF(VLOOKUP($B70,'National Conditions Backsheet'!$D$38:$CL$187,E$25,0)="&lt;Please Select&gt;","",IF($D70="Yes","",VLOOKUP($B70,'National Conditions Backsheet'!$D$38:$CL$187,E$25,0))))</f>
        <v/>
      </c>
      <c r="F70" s="43" t="str">
        <f ca="1">IF(ISERROR(VLOOKUP($B70,'National Conditions Backsheet'!$D$38:$CL$187,F$25,0)),"",IF(VLOOKUP($B70,'National Conditions Backsheet'!$D$38:$CL$187,F$25,0)=0,"",VLOOKUP($B70,'National Conditions Backsheet'!$D$38:$CL$187,F$25,0)))</f>
        <v/>
      </c>
      <c r="G70" s="44" t="str">
        <f ca="1">IF(ISERROR(VLOOKUP($B70,'National Conditions Backsheet'!$D$38:$CL$187,G$25,0)), "", VLOOKUP($B70,'National Conditions Backsheet'!$D$38:$CL$187,G$25,0))</f>
        <v/>
      </c>
      <c r="H70" s="44" t="str">
        <f ca="1">IF(ISERROR(VLOOKUP($B70,'National Conditions Backsheet'!$D$38:$CL$187,H$25,0)), "", VLOOKUP($B70,'National Conditions Backsheet'!$D$38:$CL$187,H$25,0))</f>
        <v/>
      </c>
      <c r="I70" s="44" t="str">
        <f ca="1">IF(ISERROR(VLOOKUP($B70,'National Conditions Backsheet'!$D$38:$CL$187,I$25,0)), "", VLOOKUP($B70,'National Conditions Backsheet'!$D$38:$CL$187,I$25,0))</f>
        <v/>
      </c>
      <c r="J70" s="44" t="str">
        <f ca="1">IF(ISERROR(VLOOKUP($B70,'National Conditions Backsheet'!$D$38:$CL$187,J$25,0)), "", VLOOKUP($B70,'National Conditions Backsheet'!$D$38:$CL$187,J$25,0))</f>
        <v/>
      </c>
      <c r="K70" s="44" t="str">
        <f ca="1">IF(ISERROR(VLOOKUP($B70,'National Conditions Backsheet'!$D$38:$CL$187,K$25,0)), "", VLOOKUP($B70,'National Conditions Backsheet'!$D$38:$CL$187,K$25,0))</f>
        <v/>
      </c>
      <c r="L70" s="44" t="str">
        <f ca="1">IF(ISERROR(VLOOKUP($B70,'National Conditions Backsheet'!$D$38:$CL$187,L$25,0)), "", VLOOKUP($B70,'National Conditions Backsheet'!$D$38:$CL$187,L$25,0))</f>
        <v/>
      </c>
      <c r="M70" s="44" t="str">
        <f ca="1">IF(ISERROR(VLOOKUP($B70,'National Conditions Backsheet'!$D$38:$CL$187,M$25,0)), "", VLOOKUP($B70,'National Conditions Backsheet'!$D$38:$CL$187,M$25,0))</f>
        <v/>
      </c>
      <c r="N70" s="42" t="str">
        <f ca="1">IF(ISERROR(VLOOKUP($B70,'National Conditions Backsheet'!$D$38:$CL$187,N$25,0)), "", VLOOKUP($B70,'National Conditions Backsheet'!$D$38:$CL$187,N$25,0))</f>
        <v/>
      </c>
    </row>
    <row r="71" spans="1:14">
      <c r="A71" s="3">
        <v>43</v>
      </c>
      <c r="B71" s="41" t="str">
        <f t="shared" ca="1" si="4"/>
        <v/>
      </c>
      <c r="C71" s="59" t="str">
        <f ca="1">IFERROR(VLOOKUP($B71,'Org list'!$J$9:$K$637,2,0), "")</f>
        <v/>
      </c>
      <c r="D71" s="41" t="str">
        <f ca="1">IF(ISERROR(VLOOKUP($B71,'National Conditions Backsheet'!$D$38:$CL$187,D$25,0)), "", VLOOKUP($B71,'National Conditions Backsheet'!$D$38:$CL$187,D$25,0))</f>
        <v/>
      </c>
      <c r="E71" s="44" t="str">
        <f ca="1">IF(ISERROR(VLOOKUP($B71,'National Conditions Backsheet'!$D$38:$CL$187,E$25,0)),"",IF(VLOOKUP($B71,'National Conditions Backsheet'!$D$38:$CL$187,E$25,0)="&lt;Please Select&gt;","",IF($D71="Yes","",VLOOKUP($B71,'National Conditions Backsheet'!$D$38:$CL$187,E$25,0))))</f>
        <v/>
      </c>
      <c r="F71" s="43" t="str">
        <f ca="1">IF(ISERROR(VLOOKUP($B71,'National Conditions Backsheet'!$D$38:$CL$187,F$25,0)),"",IF(VLOOKUP($B71,'National Conditions Backsheet'!$D$38:$CL$187,F$25,0)=0,"",VLOOKUP($B71,'National Conditions Backsheet'!$D$38:$CL$187,F$25,0)))</f>
        <v/>
      </c>
      <c r="G71" s="44" t="str">
        <f ca="1">IF(ISERROR(VLOOKUP($B71,'National Conditions Backsheet'!$D$38:$CL$187,G$25,0)), "", VLOOKUP($B71,'National Conditions Backsheet'!$D$38:$CL$187,G$25,0))</f>
        <v/>
      </c>
      <c r="H71" s="44" t="str">
        <f ca="1">IF(ISERROR(VLOOKUP($B71,'National Conditions Backsheet'!$D$38:$CL$187,H$25,0)), "", VLOOKUP($B71,'National Conditions Backsheet'!$D$38:$CL$187,H$25,0))</f>
        <v/>
      </c>
      <c r="I71" s="44" t="str">
        <f ca="1">IF(ISERROR(VLOOKUP($B71,'National Conditions Backsheet'!$D$38:$CL$187,I$25,0)), "", VLOOKUP($B71,'National Conditions Backsheet'!$D$38:$CL$187,I$25,0))</f>
        <v/>
      </c>
      <c r="J71" s="44" t="str">
        <f ca="1">IF(ISERROR(VLOOKUP($B71,'National Conditions Backsheet'!$D$38:$CL$187,J$25,0)), "", VLOOKUP($B71,'National Conditions Backsheet'!$D$38:$CL$187,J$25,0))</f>
        <v/>
      </c>
      <c r="K71" s="44" t="str">
        <f ca="1">IF(ISERROR(VLOOKUP($B71,'National Conditions Backsheet'!$D$38:$CL$187,K$25,0)), "", VLOOKUP($B71,'National Conditions Backsheet'!$D$38:$CL$187,K$25,0))</f>
        <v/>
      </c>
      <c r="L71" s="44" t="str">
        <f ca="1">IF(ISERROR(VLOOKUP($B71,'National Conditions Backsheet'!$D$38:$CL$187,L$25,0)), "", VLOOKUP($B71,'National Conditions Backsheet'!$D$38:$CL$187,L$25,0))</f>
        <v/>
      </c>
      <c r="M71" s="44" t="str">
        <f ca="1">IF(ISERROR(VLOOKUP($B71,'National Conditions Backsheet'!$D$38:$CL$187,M$25,0)), "", VLOOKUP($B71,'National Conditions Backsheet'!$D$38:$CL$187,M$25,0))</f>
        <v/>
      </c>
      <c r="N71" s="42" t="str">
        <f ca="1">IF(ISERROR(VLOOKUP($B71,'National Conditions Backsheet'!$D$38:$CL$187,N$25,0)), "", VLOOKUP($B71,'National Conditions Backsheet'!$D$38:$CL$187,N$25,0))</f>
        <v/>
      </c>
    </row>
    <row r="72" spans="1:14">
      <c r="A72" s="3">
        <v>44</v>
      </c>
      <c r="B72" s="41" t="str">
        <f t="shared" ca="1" si="4"/>
        <v/>
      </c>
      <c r="C72" s="59" t="str">
        <f ca="1">IFERROR(VLOOKUP($B72,'Org list'!$J$9:$K$637,2,0), "")</f>
        <v/>
      </c>
      <c r="D72" s="41" t="str">
        <f ca="1">IF(ISERROR(VLOOKUP($B72,'National Conditions Backsheet'!$D$38:$CL$187,D$25,0)), "", VLOOKUP($B72,'National Conditions Backsheet'!$D$38:$CL$187,D$25,0))</f>
        <v/>
      </c>
      <c r="E72" s="44" t="str">
        <f ca="1">IF(ISERROR(VLOOKUP($B72,'National Conditions Backsheet'!$D$38:$CL$187,E$25,0)),"",IF(VLOOKUP($B72,'National Conditions Backsheet'!$D$38:$CL$187,E$25,0)="&lt;Please Select&gt;","",IF($D72="Yes","",VLOOKUP($B72,'National Conditions Backsheet'!$D$38:$CL$187,E$25,0))))</f>
        <v/>
      </c>
      <c r="F72" s="43" t="str">
        <f ca="1">IF(ISERROR(VLOOKUP($B72,'National Conditions Backsheet'!$D$38:$CL$187,F$25,0)),"",IF(VLOOKUP($B72,'National Conditions Backsheet'!$D$38:$CL$187,F$25,0)=0,"",VLOOKUP($B72,'National Conditions Backsheet'!$D$38:$CL$187,F$25,0)))</f>
        <v/>
      </c>
      <c r="G72" s="44" t="str">
        <f ca="1">IF(ISERROR(VLOOKUP($B72,'National Conditions Backsheet'!$D$38:$CL$187,G$25,0)), "", VLOOKUP($B72,'National Conditions Backsheet'!$D$38:$CL$187,G$25,0))</f>
        <v/>
      </c>
      <c r="H72" s="44" t="str">
        <f ca="1">IF(ISERROR(VLOOKUP($B72,'National Conditions Backsheet'!$D$38:$CL$187,H$25,0)), "", VLOOKUP($B72,'National Conditions Backsheet'!$D$38:$CL$187,H$25,0))</f>
        <v/>
      </c>
      <c r="I72" s="44" t="str">
        <f ca="1">IF(ISERROR(VLOOKUP($B72,'National Conditions Backsheet'!$D$38:$CL$187,I$25,0)), "", VLOOKUP($B72,'National Conditions Backsheet'!$D$38:$CL$187,I$25,0))</f>
        <v/>
      </c>
      <c r="J72" s="44" t="str">
        <f ca="1">IF(ISERROR(VLOOKUP($B72,'National Conditions Backsheet'!$D$38:$CL$187,J$25,0)), "", VLOOKUP($B72,'National Conditions Backsheet'!$D$38:$CL$187,J$25,0))</f>
        <v/>
      </c>
      <c r="K72" s="44" t="str">
        <f ca="1">IF(ISERROR(VLOOKUP($B72,'National Conditions Backsheet'!$D$38:$CL$187,K$25,0)), "", VLOOKUP($B72,'National Conditions Backsheet'!$D$38:$CL$187,K$25,0))</f>
        <v/>
      </c>
      <c r="L72" s="44" t="str">
        <f ca="1">IF(ISERROR(VLOOKUP($B72,'National Conditions Backsheet'!$D$38:$CL$187,L$25,0)), "", VLOOKUP($B72,'National Conditions Backsheet'!$D$38:$CL$187,L$25,0))</f>
        <v/>
      </c>
      <c r="M72" s="44" t="str">
        <f ca="1">IF(ISERROR(VLOOKUP($B72,'National Conditions Backsheet'!$D$38:$CL$187,M$25,0)), "", VLOOKUP($B72,'National Conditions Backsheet'!$D$38:$CL$187,M$25,0))</f>
        <v/>
      </c>
      <c r="N72" s="42" t="str">
        <f ca="1">IF(ISERROR(VLOOKUP($B72,'National Conditions Backsheet'!$D$38:$CL$187,N$25,0)), "", VLOOKUP($B72,'National Conditions Backsheet'!$D$38:$CL$187,N$25,0))</f>
        <v/>
      </c>
    </row>
    <row r="73" spans="1:14">
      <c r="A73" s="3">
        <v>45</v>
      </c>
      <c r="B73" s="41" t="str">
        <f t="shared" ca="1" si="4"/>
        <v/>
      </c>
      <c r="C73" s="59" t="str">
        <f ca="1">IFERROR(VLOOKUP($B73,'Org list'!$J$9:$K$637,2,0), "")</f>
        <v/>
      </c>
      <c r="D73" s="41" t="str">
        <f ca="1">IF(ISERROR(VLOOKUP($B73,'National Conditions Backsheet'!$D$38:$CL$187,D$25,0)), "", VLOOKUP($B73,'National Conditions Backsheet'!$D$38:$CL$187,D$25,0))</f>
        <v/>
      </c>
      <c r="E73" s="44" t="str">
        <f ca="1">IF(ISERROR(VLOOKUP($B73,'National Conditions Backsheet'!$D$38:$CL$187,E$25,0)),"",IF(VLOOKUP($B73,'National Conditions Backsheet'!$D$38:$CL$187,E$25,0)="&lt;Please Select&gt;","",IF($D73="Yes","",VLOOKUP($B73,'National Conditions Backsheet'!$D$38:$CL$187,E$25,0))))</f>
        <v/>
      </c>
      <c r="F73" s="43" t="str">
        <f ca="1">IF(ISERROR(VLOOKUP($B73,'National Conditions Backsheet'!$D$38:$CL$187,F$25,0)),"",IF(VLOOKUP($B73,'National Conditions Backsheet'!$D$38:$CL$187,F$25,0)=0,"",VLOOKUP($B73,'National Conditions Backsheet'!$D$38:$CL$187,F$25,0)))</f>
        <v/>
      </c>
      <c r="G73" s="44" t="str">
        <f ca="1">IF(ISERROR(VLOOKUP($B73,'National Conditions Backsheet'!$D$38:$CL$187,G$25,0)), "", VLOOKUP($B73,'National Conditions Backsheet'!$D$38:$CL$187,G$25,0))</f>
        <v/>
      </c>
      <c r="H73" s="44" t="str">
        <f ca="1">IF(ISERROR(VLOOKUP($B73,'National Conditions Backsheet'!$D$38:$CL$187,H$25,0)), "", VLOOKUP($B73,'National Conditions Backsheet'!$D$38:$CL$187,H$25,0))</f>
        <v/>
      </c>
      <c r="I73" s="44" t="str">
        <f ca="1">IF(ISERROR(VLOOKUP($B73,'National Conditions Backsheet'!$D$38:$CL$187,I$25,0)), "", VLOOKUP($B73,'National Conditions Backsheet'!$D$38:$CL$187,I$25,0))</f>
        <v/>
      </c>
      <c r="J73" s="44" t="str">
        <f ca="1">IF(ISERROR(VLOOKUP($B73,'National Conditions Backsheet'!$D$38:$CL$187,J$25,0)), "", VLOOKUP($B73,'National Conditions Backsheet'!$D$38:$CL$187,J$25,0))</f>
        <v/>
      </c>
      <c r="K73" s="44" t="str">
        <f ca="1">IF(ISERROR(VLOOKUP($B73,'National Conditions Backsheet'!$D$38:$CL$187,K$25,0)), "", VLOOKUP($B73,'National Conditions Backsheet'!$D$38:$CL$187,K$25,0))</f>
        <v/>
      </c>
      <c r="L73" s="44" t="str">
        <f ca="1">IF(ISERROR(VLOOKUP($B73,'National Conditions Backsheet'!$D$38:$CL$187,L$25,0)), "", VLOOKUP($B73,'National Conditions Backsheet'!$D$38:$CL$187,L$25,0))</f>
        <v/>
      </c>
      <c r="M73" s="44" t="str">
        <f ca="1">IF(ISERROR(VLOOKUP($B73,'National Conditions Backsheet'!$D$38:$CL$187,M$25,0)), "", VLOOKUP($B73,'National Conditions Backsheet'!$D$38:$CL$187,M$25,0))</f>
        <v/>
      </c>
      <c r="N73" s="42" t="str">
        <f ca="1">IF(ISERROR(VLOOKUP($B73,'National Conditions Backsheet'!$D$38:$CL$187,N$25,0)), "", VLOOKUP($B73,'National Conditions Backsheet'!$D$38:$CL$187,N$25,0))</f>
        <v/>
      </c>
    </row>
    <row r="74" spans="1:14">
      <c r="A74" s="3">
        <v>46</v>
      </c>
      <c r="B74" s="41" t="str">
        <f t="shared" ca="1" si="4"/>
        <v/>
      </c>
      <c r="C74" s="59" t="str">
        <f ca="1">IFERROR(VLOOKUP($B74,'Org list'!$J$9:$K$637,2,0), "")</f>
        <v/>
      </c>
      <c r="D74" s="41" t="str">
        <f ca="1">IF(ISERROR(VLOOKUP($B74,'National Conditions Backsheet'!$D$38:$CL$187,D$25,0)), "", VLOOKUP($B74,'National Conditions Backsheet'!$D$38:$CL$187,D$25,0))</f>
        <v/>
      </c>
      <c r="E74" s="44" t="str">
        <f ca="1">IF(ISERROR(VLOOKUP($B74,'National Conditions Backsheet'!$D$38:$CL$187,E$25,0)),"",IF(VLOOKUP($B74,'National Conditions Backsheet'!$D$38:$CL$187,E$25,0)="&lt;Please Select&gt;","",IF($D74="Yes","",VLOOKUP($B74,'National Conditions Backsheet'!$D$38:$CL$187,E$25,0))))</f>
        <v/>
      </c>
      <c r="F74" s="43" t="str">
        <f ca="1">IF(ISERROR(VLOOKUP($B74,'National Conditions Backsheet'!$D$38:$CL$187,F$25,0)),"",IF(VLOOKUP($B74,'National Conditions Backsheet'!$D$38:$CL$187,F$25,0)=0,"",VLOOKUP($B74,'National Conditions Backsheet'!$D$38:$CL$187,F$25,0)))</f>
        <v/>
      </c>
      <c r="G74" s="44" t="str">
        <f ca="1">IF(ISERROR(VLOOKUP($B74,'National Conditions Backsheet'!$D$38:$CL$187,G$25,0)), "", VLOOKUP($B74,'National Conditions Backsheet'!$D$38:$CL$187,G$25,0))</f>
        <v/>
      </c>
      <c r="H74" s="44" t="str">
        <f ca="1">IF(ISERROR(VLOOKUP($B74,'National Conditions Backsheet'!$D$38:$CL$187,H$25,0)), "", VLOOKUP($B74,'National Conditions Backsheet'!$D$38:$CL$187,H$25,0))</f>
        <v/>
      </c>
      <c r="I74" s="44" t="str">
        <f ca="1">IF(ISERROR(VLOOKUP($B74,'National Conditions Backsheet'!$D$38:$CL$187,I$25,0)), "", VLOOKUP($B74,'National Conditions Backsheet'!$D$38:$CL$187,I$25,0))</f>
        <v/>
      </c>
      <c r="J74" s="44" t="str">
        <f ca="1">IF(ISERROR(VLOOKUP($B74,'National Conditions Backsheet'!$D$38:$CL$187,J$25,0)), "", VLOOKUP($B74,'National Conditions Backsheet'!$D$38:$CL$187,J$25,0))</f>
        <v/>
      </c>
      <c r="K74" s="44" t="str">
        <f ca="1">IF(ISERROR(VLOOKUP($B74,'National Conditions Backsheet'!$D$38:$CL$187,K$25,0)), "", VLOOKUP($B74,'National Conditions Backsheet'!$D$38:$CL$187,K$25,0))</f>
        <v/>
      </c>
      <c r="L74" s="44" t="str">
        <f ca="1">IF(ISERROR(VLOOKUP($B74,'National Conditions Backsheet'!$D$38:$CL$187,L$25,0)), "", VLOOKUP($B74,'National Conditions Backsheet'!$D$38:$CL$187,L$25,0))</f>
        <v/>
      </c>
      <c r="M74" s="44" t="str">
        <f ca="1">IF(ISERROR(VLOOKUP($B74,'National Conditions Backsheet'!$D$38:$CL$187,M$25,0)), "", VLOOKUP($B74,'National Conditions Backsheet'!$D$38:$CL$187,M$25,0))</f>
        <v/>
      </c>
      <c r="N74" s="42" t="str">
        <f ca="1">IF(ISERROR(VLOOKUP($B74,'National Conditions Backsheet'!$D$38:$CL$187,N$25,0)), "", VLOOKUP($B74,'National Conditions Backsheet'!$D$38:$CL$187,N$25,0))</f>
        <v/>
      </c>
    </row>
    <row r="75" spans="1:14">
      <c r="A75" s="3">
        <v>47</v>
      </c>
      <c r="B75" s="41" t="str">
        <f t="shared" ca="1" si="4"/>
        <v/>
      </c>
      <c r="C75" s="59" t="str">
        <f ca="1">IFERROR(VLOOKUP($B75,'Org list'!$J$9:$K$637,2,0), "")</f>
        <v/>
      </c>
      <c r="D75" s="41" t="str">
        <f ca="1">IF(ISERROR(VLOOKUP($B75,'National Conditions Backsheet'!$D$38:$CL$187,D$25,0)), "", VLOOKUP($B75,'National Conditions Backsheet'!$D$38:$CL$187,D$25,0))</f>
        <v/>
      </c>
      <c r="E75" s="44" t="str">
        <f ca="1">IF(ISERROR(VLOOKUP($B75,'National Conditions Backsheet'!$D$38:$CL$187,E$25,0)),"",IF(VLOOKUP($B75,'National Conditions Backsheet'!$D$38:$CL$187,E$25,0)="&lt;Please Select&gt;","",IF($D75="Yes","",VLOOKUP($B75,'National Conditions Backsheet'!$D$38:$CL$187,E$25,0))))</f>
        <v/>
      </c>
      <c r="F75" s="43" t="str">
        <f ca="1">IF(ISERROR(VLOOKUP($B75,'National Conditions Backsheet'!$D$38:$CL$187,F$25,0)),"",IF(VLOOKUP($B75,'National Conditions Backsheet'!$D$38:$CL$187,F$25,0)=0,"",VLOOKUP($B75,'National Conditions Backsheet'!$D$38:$CL$187,F$25,0)))</f>
        <v/>
      </c>
      <c r="G75" s="44" t="str">
        <f ca="1">IF(ISERROR(VLOOKUP($B75,'National Conditions Backsheet'!$D$38:$CL$187,G$25,0)), "", VLOOKUP($B75,'National Conditions Backsheet'!$D$38:$CL$187,G$25,0))</f>
        <v/>
      </c>
      <c r="H75" s="44" t="str">
        <f ca="1">IF(ISERROR(VLOOKUP($B75,'National Conditions Backsheet'!$D$38:$CL$187,H$25,0)), "", VLOOKUP($B75,'National Conditions Backsheet'!$D$38:$CL$187,H$25,0))</f>
        <v/>
      </c>
      <c r="I75" s="44" t="str">
        <f ca="1">IF(ISERROR(VLOOKUP($B75,'National Conditions Backsheet'!$D$38:$CL$187,I$25,0)), "", VLOOKUP($B75,'National Conditions Backsheet'!$D$38:$CL$187,I$25,0))</f>
        <v/>
      </c>
      <c r="J75" s="44" t="str">
        <f ca="1">IF(ISERROR(VLOOKUP($B75,'National Conditions Backsheet'!$D$38:$CL$187,J$25,0)), "", VLOOKUP($B75,'National Conditions Backsheet'!$D$38:$CL$187,J$25,0))</f>
        <v/>
      </c>
      <c r="K75" s="44" t="str">
        <f ca="1">IF(ISERROR(VLOOKUP($B75,'National Conditions Backsheet'!$D$38:$CL$187,K$25,0)), "", VLOOKUP($B75,'National Conditions Backsheet'!$D$38:$CL$187,K$25,0))</f>
        <v/>
      </c>
      <c r="L75" s="44" t="str">
        <f ca="1">IF(ISERROR(VLOOKUP($B75,'National Conditions Backsheet'!$D$38:$CL$187,L$25,0)), "", VLOOKUP($B75,'National Conditions Backsheet'!$D$38:$CL$187,L$25,0))</f>
        <v/>
      </c>
      <c r="M75" s="44" t="str">
        <f ca="1">IF(ISERROR(VLOOKUP($B75,'National Conditions Backsheet'!$D$38:$CL$187,M$25,0)), "", VLOOKUP($B75,'National Conditions Backsheet'!$D$38:$CL$187,M$25,0))</f>
        <v/>
      </c>
      <c r="N75" s="42" t="str">
        <f ca="1">IF(ISERROR(VLOOKUP($B75,'National Conditions Backsheet'!$D$38:$CL$187,N$25,0)), "", VLOOKUP($B75,'National Conditions Backsheet'!$D$38:$CL$187,N$25,0))</f>
        <v/>
      </c>
    </row>
    <row r="76" spans="1:14">
      <c r="A76" s="3">
        <v>48</v>
      </c>
      <c r="B76" s="41" t="str">
        <f t="shared" ca="1" si="4"/>
        <v/>
      </c>
      <c r="C76" s="59" t="str">
        <f ca="1">IFERROR(VLOOKUP($B76,'Org list'!$J$9:$K$637,2,0), "")</f>
        <v/>
      </c>
      <c r="D76" s="41" t="str">
        <f ca="1">IF(ISERROR(VLOOKUP($B76,'National Conditions Backsheet'!$D$38:$CL$187,D$25,0)), "", VLOOKUP($B76,'National Conditions Backsheet'!$D$38:$CL$187,D$25,0))</f>
        <v/>
      </c>
      <c r="E76" s="44" t="str">
        <f ca="1">IF(ISERROR(VLOOKUP($B76,'National Conditions Backsheet'!$D$38:$CL$187,E$25,0)),"",IF(VLOOKUP($B76,'National Conditions Backsheet'!$D$38:$CL$187,E$25,0)="&lt;Please Select&gt;","",IF($D76="Yes","",VLOOKUP($B76,'National Conditions Backsheet'!$D$38:$CL$187,E$25,0))))</f>
        <v/>
      </c>
      <c r="F76" s="43" t="str">
        <f ca="1">IF(ISERROR(VLOOKUP($B76,'National Conditions Backsheet'!$D$38:$CL$187,F$25,0)),"",IF(VLOOKUP($B76,'National Conditions Backsheet'!$D$38:$CL$187,F$25,0)=0,"",VLOOKUP($B76,'National Conditions Backsheet'!$D$38:$CL$187,F$25,0)))</f>
        <v/>
      </c>
      <c r="G76" s="44" t="str">
        <f ca="1">IF(ISERROR(VLOOKUP($B76,'National Conditions Backsheet'!$D$38:$CL$187,G$25,0)), "", VLOOKUP($B76,'National Conditions Backsheet'!$D$38:$CL$187,G$25,0))</f>
        <v/>
      </c>
      <c r="H76" s="44" t="str">
        <f ca="1">IF(ISERROR(VLOOKUP($B76,'National Conditions Backsheet'!$D$38:$CL$187,H$25,0)), "", VLOOKUP($B76,'National Conditions Backsheet'!$D$38:$CL$187,H$25,0))</f>
        <v/>
      </c>
      <c r="I76" s="44" t="str">
        <f ca="1">IF(ISERROR(VLOOKUP($B76,'National Conditions Backsheet'!$D$38:$CL$187,I$25,0)), "", VLOOKUP($B76,'National Conditions Backsheet'!$D$38:$CL$187,I$25,0))</f>
        <v/>
      </c>
      <c r="J76" s="44" t="str">
        <f ca="1">IF(ISERROR(VLOOKUP($B76,'National Conditions Backsheet'!$D$38:$CL$187,J$25,0)), "", VLOOKUP($B76,'National Conditions Backsheet'!$D$38:$CL$187,J$25,0))</f>
        <v/>
      </c>
      <c r="K76" s="44" t="str">
        <f ca="1">IF(ISERROR(VLOOKUP($B76,'National Conditions Backsheet'!$D$38:$CL$187,K$25,0)), "", VLOOKUP($B76,'National Conditions Backsheet'!$D$38:$CL$187,K$25,0))</f>
        <v/>
      </c>
      <c r="L76" s="44" t="str">
        <f ca="1">IF(ISERROR(VLOOKUP($B76,'National Conditions Backsheet'!$D$38:$CL$187,L$25,0)), "", VLOOKUP($B76,'National Conditions Backsheet'!$D$38:$CL$187,L$25,0))</f>
        <v/>
      </c>
      <c r="M76" s="44" t="str">
        <f ca="1">IF(ISERROR(VLOOKUP($B76,'National Conditions Backsheet'!$D$38:$CL$187,M$25,0)), "", VLOOKUP($B76,'National Conditions Backsheet'!$D$38:$CL$187,M$25,0))</f>
        <v/>
      </c>
      <c r="N76" s="42" t="str">
        <f ca="1">IF(ISERROR(VLOOKUP($B76,'National Conditions Backsheet'!$D$38:$CL$187,N$25,0)), "", VLOOKUP($B76,'National Conditions Backsheet'!$D$38:$CL$187,N$25,0))</f>
        <v/>
      </c>
    </row>
    <row r="77" spans="1:14">
      <c r="A77" s="3">
        <v>49</v>
      </c>
      <c r="B77" s="41" t="str">
        <f t="shared" ca="1" si="4"/>
        <v/>
      </c>
      <c r="C77" s="59" t="str">
        <f ca="1">IFERROR(VLOOKUP($B77,'Org list'!$J$9:$K$637,2,0), "")</f>
        <v/>
      </c>
      <c r="D77" s="41" t="str">
        <f ca="1">IF(ISERROR(VLOOKUP($B77,'National Conditions Backsheet'!$D$38:$CL$187,D$25,0)), "", VLOOKUP($B77,'National Conditions Backsheet'!$D$38:$CL$187,D$25,0))</f>
        <v/>
      </c>
      <c r="E77" s="44" t="str">
        <f ca="1">IF(ISERROR(VLOOKUP($B77,'National Conditions Backsheet'!$D$38:$CL$187,E$25,0)),"",IF(VLOOKUP($B77,'National Conditions Backsheet'!$D$38:$CL$187,E$25,0)="&lt;Please Select&gt;","",IF($D77="Yes","",VLOOKUP($B77,'National Conditions Backsheet'!$D$38:$CL$187,E$25,0))))</f>
        <v/>
      </c>
      <c r="F77" s="43" t="str">
        <f ca="1">IF(ISERROR(VLOOKUP($B77,'National Conditions Backsheet'!$D$38:$CL$187,F$25,0)),"",IF(VLOOKUP($B77,'National Conditions Backsheet'!$D$38:$CL$187,F$25,0)=0,"",VLOOKUP($B77,'National Conditions Backsheet'!$D$38:$CL$187,F$25,0)))</f>
        <v/>
      </c>
      <c r="G77" s="44" t="str">
        <f ca="1">IF(ISERROR(VLOOKUP($B77,'National Conditions Backsheet'!$D$38:$CL$187,G$25,0)), "", VLOOKUP($B77,'National Conditions Backsheet'!$D$38:$CL$187,G$25,0))</f>
        <v/>
      </c>
      <c r="H77" s="44" t="str">
        <f ca="1">IF(ISERROR(VLOOKUP($B77,'National Conditions Backsheet'!$D$38:$CL$187,H$25,0)), "", VLOOKUP($B77,'National Conditions Backsheet'!$D$38:$CL$187,H$25,0))</f>
        <v/>
      </c>
      <c r="I77" s="44" t="str">
        <f ca="1">IF(ISERROR(VLOOKUP($B77,'National Conditions Backsheet'!$D$38:$CL$187,I$25,0)), "", VLOOKUP($B77,'National Conditions Backsheet'!$D$38:$CL$187,I$25,0))</f>
        <v/>
      </c>
      <c r="J77" s="44" t="str">
        <f ca="1">IF(ISERROR(VLOOKUP($B77,'National Conditions Backsheet'!$D$38:$CL$187,J$25,0)), "", VLOOKUP($B77,'National Conditions Backsheet'!$D$38:$CL$187,J$25,0))</f>
        <v/>
      </c>
      <c r="K77" s="44" t="str">
        <f ca="1">IF(ISERROR(VLOOKUP($B77,'National Conditions Backsheet'!$D$38:$CL$187,K$25,0)), "", VLOOKUP($B77,'National Conditions Backsheet'!$D$38:$CL$187,K$25,0))</f>
        <v/>
      </c>
      <c r="L77" s="44" t="str">
        <f ca="1">IF(ISERROR(VLOOKUP($B77,'National Conditions Backsheet'!$D$38:$CL$187,L$25,0)), "", VLOOKUP($B77,'National Conditions Backsheet'!$D$38:$CL$187,L$25,0))</f>
        <v/>
      </c>
      <c r="M77" s="44" t="str">
        <f ca="1">IF(ISERROR(VLOOKUP($B77,'National Conditions Backsheet'!$D$38:$CL$187,M$25,0)), "", VLOOKUP($B77,'National Conditions Backsheet'!$D$38:$CL$187,M$25,0))</f>
        <v/>
      </c>
      <c r="N77" s="42" t="str">
        <f ca="1">IF(ISERROR(VLOOKUP($B77,'National Conditions Backsheet'!$D$38:$CL$187,N$25,0)), "", VLOOKUP($B77,'National Conditions Backsheet'!$D$38:$CL$187,N$25,0))</f>
        <v/>
      </c>
    </row>
    <row r="78" spans="1:14">
      <c r="A78" s="3">
        <v>50</v>
      </c>
      <c r="B78" s="41" t="str">
        <f t="shared" ca="1" si="4"/>
        <v/>
      </c>
      <c r="C78" s="59" t="str">
        <f ca="1">IFERROR(VLOOKUP($B78,'Org list'!$J$9:$K$637,2,0), "")</f>
        <v/>
      </c>
      <c r="D78" s="41" t="str">
        <f ca="1">IF(ISERROR(VLOOKUP($B78,'National Conditions Backsheet'!$D$38:$CL$187,D$25,0)), "", VLOOKUP($B78,'National Conditions Backsheet'!$D$38:$CL$187,D$25,0))</f>
        <v/>
      </c>
      <c r="E78" s="44" t="str">
        <f ca="1">IF(ISERROR(VLOOKUP($B78,'National Conditions Backsheet'!$D$38:$CL$187,E$25,0)),"",IF(VLOOKUP($B78,'National Conditions Backsheet'!$D$38:$CL$187,E$25,0)="&lt;Please Select&gt;","",IF($D78="Yes","",VLOOKUP($B78,'National Conditions Backsheet'!$D$38:$CL$187,E$25,0))))</f>
        <v/>
      </c>
      <c r="F78" s="43" t="str">
        <f ca="1">IF(ISERROR(VLOOKUP($B78,'National Conditions Backsheet'!$D$38:$CL$187,F$25,0)),"",IF(VLOOKUP($B78,'National Conditions Backsheet'!$D$38:$CL$187,F$25,0)=0,"",VLOOKUP($B78,'National Conditions Backsheet'!$D$38:$CL$187,F$25,0)))</f>
        <v/>
      </c>
      <c r="G78" s="44" t="str">
        <f ca="1">IF(ISERROR(VLOOKUP($B78,'National Conditions Backsheet'!$D$38:$CL$187,G$25,0)), "", VLOOKUP($B78,'National Conditions Backsheet'!$D$38:$CL$187,G$25,0))</f>
        <v/>
      </c>
      <c r="H78" s="44" t="str">
        <f ca="1">IF(ISERROR(VLOOKUP($B78,'National Conditions Backsheet'!$D$38:$CL$187,H$25,0)), "", VLOOKUP($B78,'National Conditions Backsheet'!$D$38:$CL$187,H$25,0))</f>
        <v/>
      </c>
      <c r="I78" s="44" t="str">
        <f ca="1">IF(ISERROR(VLOOKUP($B78,'National Conditions Backsheet'!$D$38:$CL$187,I$25,0)), "", VLOOKUP($B78,'National Conditions Backsheet'!$D$38:$CL$187,I$25,0))</f>
        <v/>
      </c>
      <c r="J78" s="44" t="str">
        <f ca="1">IF(ISERROR(VLOOKUP($B78,'National Conditions Backsheet'!$D$38:$CL$187,J$25,0)), "", VLOOKUP($B78,'National Conditions Backsheet'!$D$38:$CL$187,J$25,0))</f>
        <v/>
      </c>
      <c r="K78" s="44" t="str">
        <f ca="1">IF(ISERROR(VLOOKUP($B78,'National Conditions Backsheet'!$D$38:$CL$187,K$25,0)), "", VLOOKUP($B78,'National Conditions Backsheet'!$D$38:$CL$187,K$25,0))</f>
        <v/>
      </c>
      <c r="L78" s="44" t="str">
        <f ca="1">IF(ISERROR(VLOOKUP($B78,'National Conditions Backsheet'!$D$38:$CL$187,L$25,0)), "", VLOOKUP($B78,'National Conditions Backsheet'!$D$38:$CL$187,L$25,0))</f>
        <v/>
      </c>
      <c r="M78" s="44" t="str">
        <f ca="1">IF(ISERROR(VLOOKUP($B78,'National Conditions Backsheet'!$D$38:$CL$187,M$25,0)), "", VLOOKUP($B78,'National Conditions Backsheet'!$D$38:$CL$187,M$25,0))</f>
        <v/>
      </c>
      <c r="N78" s="42" t="str">
        <f ca="1">IF(ISERROR(VLOOKUP($B78,'National Conditions Backsheet'!$D$38:$CL$187,N$25,0)), "", VLOOKUP($B78,'National Conditions Backsheet'!$D$38:$CL$187,N$25,0))</f>
        <v/>
      </c>
    </row>
    <row r="79" spans="1:14">
      <c r="A79" s="3">
        <v>51</v>
      </c>
      <c r="B79" s="41" t="str">
        <f t="shared" ca="1" si="4"/>
        <v/>
      </c>
      <c r="C79" s="59" t="str">
        <f ca="1">IFERROR(VLOOKUP($B79,'Org list'!$J$9:$K$637,2,0), "")</f>
        <v/>
      </c>
      <c r="D79" s="41" t="str">
        <f ca="1">IF(ISERROR(VLOOKUP($B79,'National Conditions Backsheet'!$D$38:$CL$187,D$25,0)), "", VLOOKUP($B79,'National Conditions Backsheet'!$D$38:$CL$187,D$25,0))</f>
        <v/>
      </c>
      <c r="E79" s="44" t="str">
        <f ca="1">IF(ISERROR(VLOOKUP($B79,'National Conditions Backsheet'!$D$38:$CL$187,E$25,0)),"",IF(VLOOKUP($B79,'National Conditions Backsheet'!$D$38:$CL$187,E$25,0)="&lt;Please Select&gt;","",IF($D79="Yes","",VLOOKUP($B79,'National Conditions Backsheet'!$D$38:$CL$187,E$25,0))))</f>
        <v/>
      </c>
      <c r="F79" s="43" t="str">
        <f ca="1">IF(ISERROR(VLOOKUP($B79,'National Conditions Backsheet'!$D$38:$CL$187,F$25,0)),"",IF(VLOOKUP($B79,'National Conditions Backsheet'!$D$38:$CL$187,F$25,0)=0,"",VLOOKUP($B79,'National Conditions Backsheet'!$D$38:$CL$187,F$25,0)))</f>
        <v/>
      </c>
      <c r="G79" s="44" t="str">
        <f ca="1">IF(ISERROR(VLOOKUP($B79,'National Conditions Backsheet'!$D$38:$CL$187,G$25,0)), "", VLOOKUP($B79,'National Conditions Backsheet'!$D$38:$CL$187,G$25,0))</f>
        <v/>
      </c>
      <c r="H79" s="44" t="str">
        <f ca="1">IF(ISERROR(VLOOKUP($B79,'National Conditions Backsheet'!$D$38:$CL$187,H$25,0)), "", VLOOKUP($B79,'National Conditions Backsheet'!$D$38:$CL$187,H$25,0))</f>
        <v/>
      </c>
      <c r="I79" s="44" t="str">
        <f ca="1">IF(ISERROR(VLOOKUP($B79,'National Conditions Backsheet'!$D$38:$CL$187,I$25,0)), "", VLOOKUP($B79,'National Conditions Backsheet'!$D$38:$CL$187,I$25,0))</f>
        <v/>
      </c>
      <c r="J79" s="44" t="str">
        <f ca="1">IF(ISERROR(VLOOKUP($B79,'National Conditions Backsheet'!$D$38:$CL$187,J$25,0)), "", VLOOKUP($B79,'National Conditions Backsheet'!$D$38:$CL$187,J$25,0))</f>
        <v/>
      </c>
      <c r="K79" s="44" t="str">
        <f ca="1">IF(ISERROR(VLOOKUP($B79,'National Conditions Backsheet'!$D$38:$CL$187,K$25,0)), "", VLOOKUP($B79,'National Conditions Backsheet'!$D$38:$CL$187,K$25,0))</f>
        <v/>
      </c>
      <c r="L79" s="44" t="str">
        <f ca="1">IF(ISERROR(VLOOKUP($B79,'National Conditions Backsheet'!$D$38:$CL$187,L$25,0)), "", VLOOKUP($B79,'National Conditions Backsheet'!$D$38:$CL$187,L$25,0))</f>
        <v/>
      </c>
      <c r="M79" s="44" t="str">
        <f ca="1">IF(ISERROR(VLOOKUP($B79,'National Conditions Backsheet'!$D$38:$CL$187,M$25,0)), "", VLOOKUP($B79,'National Conditions Backsheet'!$D$38:$CL$187,M$25,0))</f>
        <v/>
      </c>
      <c r="N79" s="42" t="str">
        <f ca="1">IF(ISERROR(VLOOKUP($B79,'National Conditions Backsheet'!$D$38:$CL$187,N$25,0)), "", VLOOKUP($B79,'National Conditions Backsheet'!$D$38:$CL$187,N$25,0))</f>
        <v/>
      </c>
    </row>
    <row r="80" spans="1:14">
      <c r="A80" s="3">
        <v>52</v>
      </c>
      <c r="B80" s="41" t="str">
        <f t="shared" ca="1" si="4"/>
        <v/>
      </c>
      <c r="C80" s="59" t="str">
        <f ca="1">IFERROR(VLOOKUP($B80,'Org list'!$J$9:$K$637,2,0), "")</f>
        <v/>
      </c>
      <c r="D80" s="41" t="str">
        <f ca="1">IF(ISERROR(VLOOKUP($B80,'National Conditions Backsheet'!$D$38:$CL$187,D$25,0)), "", VLOOKUP($B80,'National Conditions Backsheet'!$D$38:$CL$187,D$25,0))</f>
        <v/>
      </c>
      <c r="E80" s="44" t="str">
        <f ca="1">IF(ISERROR(VLOOKUP($B80,'National Conditions Backsheet'!$D$38:$CL$187,E$25,0)),"",IF(VLOOKUP($B80,'National Conditions Backsheet'!$D$38:$CL$187,E$25,0)="&lt;Please Select&gt;","",IF($D80="Yes","",VLOOKUP($B80,'National Conditions Backsheet'!$D$38:$CL$187,E$25,0))))</f>
        <v/>
      </c>
      <c r="F80" s="43" t="str">
        <f ca="1">IF(ISERROR(VLOOKUP($B80,'National Conditions Backsheet'!$D$38:$CL$187,F$25,0)),"",IF(VLOOKUP($B80,'National Conditions Backsheet'!$D$38:$CL$187,F$25,0)=0,"",VLOOKUP($B80,'National Conditions Backsheet'!$D$38:$CL$187,F$25,0)))</f>
        <v/>
      </c>
      <c r="G80" s="44" t="str">
        <f ca="1">IF(ISERROR(VLOOKUP($B80,'National Conditions Backsheet'!$D$38:$CL$187,G$25,0)), "", VLOOKUP($B80,'National Conditions Backsheet'!$D$38:$CL$187,G$25,0))</f>
        <v/>
      </c>
      <c r="H80" s="44" t="str">
        <f ca="1">IF(ISERROR(VLOOKUP($B80,'National Conditions Backsheet'!$D$38:$CL$187,H$25,0)), "", VLOOKUP($B80,'National Conditions Backsheet'!$D$38:$CL$187,H$25,0))</f>
        <v/>
      </c>
      <c r="I80" s="44" t="str">
        <f ca="1">IF(ISERROR(VLOOKUP($B80,'National Conditions Backsheet'!$D$38:$CL$187,I$25,0)), "", VLOOKUP($B80,'National Conditions Backsheet'!$D$38:$CL$187,I$25,0))</f>
        <v/>
      </c>
      <c r="J80" s="44" t="str">
        <f ca="1">IF(ISERROR(VLOOKUP($B80,'National Conditions Backsheet'!$D$38:$CL$187,J$25,0)), "", VLOOKUP($B80,'National Conditions Backsheet'!$D$38:$CL$187,J$25,0))</f>
        <v/>
      </c>
      <c r="K80" s="44" t="str">
        <f ca="1">IF(ISERROR(VLOOKUP($B80,'National Conditions Backsheet'!$D$38:$CL$187,K$25,0)), "", VLOOKUP($B80,'National Conditions Backsheet'!$D$38:$CL$187,K$25,0))</f>
        <v/>
      </c>
      <c r="L80" s="44" t="str">
        <f ca="1">IF(ISERROR(VLOOKUP($B80,'National Conditions Backsheet'!$D$38:$CL$187,L$25,0)), "", VLOOKUP($B80,'National Conditions Backsheet'!$D$38:$CL$187,L$25,0))</f>
        <v/>
      </c>
      <c r="M80" s="44" t="str">
        <f ca="1">IF(ISERROR(VLOOKUP($B80,'National Conditions Backsheet'!$D$38:$CL$187,M$25,0)), "", VLOOKUP($B80,'National Conditions Backsheet'!$D$38:$CL$187,M$25,0))</f>
        <v/>
      </c>
      <c r="N80" s="42" t="str">
        <f ca="1">IF(ISERROR(VLOOKUP($B80,'National Conditions Backsheet'!$D$38:$CL$187,N$25,0)), "", VLOOKUP($B80,'National Conditions Backsheet'!$D$38:$CL$187,N$25,0))</f>
        <v/>
      </c>
    </row>
    <row r="81" spans="1:14">
      <c r="A81" s="3">
        <v>53</v>
      </c>
      <c r="B81" s="41" t="str">
        <f t="shared" ca="1" si="4"/>
        <v/>
      </c>
      <c r="C81" s="59" t="str">
        <f ca="1">IFERROR(VLOOKUP($B81,'Org list'!$J$9:$K$637,2,0), "")</f>
        <v/>
      </c>
      <c r="D81" s="41" t="str">
        <f ca="1">IF(ISERROR(VLOOKUP($B81,'National Conditions Backsheet'!$D$38:$CL$187,D$25,0)), "", VLOOKUP($B81,'National Conditions Backsheet'!$D$38:$CL$187,D$25,0))</f>
        <v/>
      </c>
      <c r="E81" s="44" t="str">
        <f ca="1">IF(ISERROR(VLOOKUP($B81,'National Conditions Backsheet'!$D$38:$CL$187,E$25,0)),"",IF(VLOOKUP($B81,'National Conditions Backsheet'!$D$38:$CL$187,E$25,0)="&lt;Please Select&gt;","",IF($D81="Yes","",VLOOKUP($B81,'National Conditions Backsheet'!$D$38:$CL$187,E$25,0))))</f>
        <v/>
      </c>
      <c r="F81" s="43" t="str">
        <f ca="1">IF(ISERROR(VLOOKUP($B81,'National Conditions Backsheet'!$D$38:$CL$187,F$25,0)),"",IF(VLOOKUP($B81,'National Conditions Backsheet'!$D$38:$CL$187,F$25,0)=0,"",VLOOKUP($B81,'National Conditions Backsheet'!$D$38:$CL$187,F$25,0)))</f>
        <v/>
      </c>
      <c r="G81" s="44" t="str">
        <f ca="1">IF(ISERROR(VLOOKUP($B81,'National Conditions Backsheet'!$D$38:$CL$187,G$25,0)), "", VLOOKUP($B81,'National Conditions Backsheet'!$D$38:$CL$187,G$25,0))</f>
        <v/>
      </c>
      <c r="H81" s="44" t="str">
        <f ca="1">IF(ISERROR(VLOOKUP($B81,'National Conditions Backsheet'!$D$38:$CL$187,H$25,0)), "", VLOOKUP($B81,'National Conditions Backsheet'!$D$38:$CL$187,H$25,0))</f>
        <v/>
      </c>
      <c r="I81" s="44" t="str">
        <f ca="1">IF(ISERROR(VLOOKUP($B81,'National Conditions Backsheet'!$D$38:$CL$187,I$25,0)), "", VLOOKUP($B81,'National Conditions Backsheet'!$D$38:$CL$187,I$25,0))</f>
        <v/>
      </c>
      <c r="J81" s="44" t="str">
        <f ca="1">IF(ISERROR(VLOOKUP($B81,'National Conditions Backsheet'!$D$38:$CL$187,J$25,0)), "", VLOOKUP($B81,'National Conditions Backsheet'!$D$38:$CL$187,J$25,0))</f>
        <v/>
      </c>
      <c r="K81" s="44" t="str">
        <f ca="1">IF(ISERROR(VLOOKUP($B81,'National Conditions Backsheet'!$D$38:$CL$187,K$25,0)), "", VLOOKUP($B81,'National Conditions Backsheet'!$D$38:$CL$187,K$25,0))</f>
        <v/>
      </c>
      <c r="L81" s="44" t="str">
        <f ca="1">IF(ISERROR(VLOOKUP($B81,'National Conditions Backsheet'!$D$38:$CL$187,L$25,0)), "", VLOOKUP($B81,'National Conditions Backsheet'!$D$38:$CL$187,L$25,0))</f>
        <v/>
      </c>
      <c r="M81" s="44" t="str">
        <f ca="1">IF(ISERROR(VLOOKUP($B81,'National Conditions Backsheet'!$D$38:$CL$187,M$25,0)), "", VLOOKUP($B81,'National Conditions Backsheet'!$D$38:$CL$187,M$25,0))</f>
        <v/>
      </c>
      <c r="N81" s="42" t="str">
        <f ca="1">IF(ISERROR(VLOOKUP($B81,'National Conditions Backsheet'!$D$38:$CL$187,N$25,0)), "", VLOOKUP($B81,'National Conditions Backsheet'!$D$38:$CL$187,N$25,0))</f>
        <v/>
      </c>
    </row>
    <row r="82" spans="1:14">
      <c r="A82" s="3">
        <v>54</v>
      </c>
      <c r="B82" s="41" t="str">
        <f t="shared" ca="1" si="4"/>
        <v/>
      </c>
      <c r="C82" s="59" t="str">
        <f ca="1">IFERROR(VLOOKUP($B82,'Org list'!$J$9:$K$637,2,0), "")</f>
        <v/>
      </c>
      <c r="D82" s="41" t="str">
        <f ca="1">IF(ISERROR(VLOOKUP($B82,'National Conditions Backsheet'!$D$38:$CL$187,D$25,0)), "", VLOOKUP($B82,'National Conditions Backsheet'!$D$38:$CL$187,D$25,0))</f>
        <v/>
      </c>
      <c r="E82" s="44" t="str">
        <f ca="1">IF(ISERROR(VLOOKUP($B82,'National Conditions Backsheet'!$D$38:$CL$187,E$25,0)),"",IF(VLOOKUP($B82,'National Conditions Backsheet'!$D$38:$CL$187,E$25,0)="&lt;Please Select&gt;","",IF($D82="Yes","",VLOOKUP($B82,'National Conditions Backsheet'!$D$38:$CL$187,E$25,0))))</f>
        <v/>
      </c>
      <c r="F82" s="43" t="str">
        <f ca="1">IF(ISERROR(VLOOKUP($B82,'National Conditions Backsheet'!$D$38:$CL$187,F$25,0)),"",IF(VLOOKUP($B82,'National Conditions Backsheet'!$D$38:$CL$187,F$25,0)=0,"",VLOOKUP($B82,'National Conditions Backsheet'!$D$38:$CL$187,F$25,0)))</f>
        <v/>
      </c>
      <c r="G82" s="44" t="str">
        <f ca="1">IF(ISERROR(VLOOKUP($B82,'National Conditions Backsheet'!$D$38:$CL$187,G$25,0)), "", VLOOKUP($B82,'National Conditions Backsheet'!$D$38:$CL$187,G$25,0))</f>
        <v/>
      </c>
      <c r="H82" s="44" t="str">
        <f ca="1">IF(ISERROR(VLOOKUP($B82,'National Conditions Backsheet'!$D$38:$CL$187,H$25,0)), "", VLOOKUP($B82,'National Conditions Backsheet'!$D$38:$CL$187,H$25,0))</f>
        <v/>
      </c>
      <c r="I82" s="44" t="str">
        <f ca="1">IF(ISERROR(VLOOKUP($B82,'National Conditions Backsheet'!$D$38:$CL$187,I$25,0)), "", VLOOKUP($B82,'National Conditions Backsheet'!$D$38:$CL$187,I$25,0))</f>
        <v/>
      </c>
      <c r="J82" s="44" t="str">
        <f ca="1">IF(ISERROR(VLOOKUP($B82,'National Conditions Backsheet'!$D$38:$CL$187,J$25,0)), "", VLOOKUP($B82,'National Conditions Backsheet'!$D$38:$CL$187,J$25,0))</f>
        <v/>
      </c>
      <c r="K82" s="44" t="str">
        <f ca="1">IF(ISERROR(VLOOKUP($B82,'National Conditions Backsheet'!$D$38:$CL$187,K$25,0)), "", VLOOKUP($B82,'National Conditions Backsheet'!$D$38:$CL$187,K$25,0))</f>
        <v/>
      </c>
      <c r="L82" s="44" t="str">
        <f ca="1">IF(ISERROR(VLOOKUP($B82,'National Conditions Backsheet'!$D$38:$CL$187,L$25,0)), "", VLOOKUP($B82,'National Conditions Backsheet'!$D$38:$CL$187,L$25,0))</f>
        <v/>
      </c>
      <c r="M82" s="44" t="str">
        <f ca="1">IF(ISERROR(VLOOKUP($B82,'National Conditions Backsheet'!$D$38:$CL$187,M$25,0)), "", VLOOKUP($B82,'National Conditions Backsheet'!$D$38:$CL$187,M$25,0))</f>
        <v/>
      </c>
      <c r="N82" s="42" t="str">
        <f ca="1">IF(ISERROR(VLOOKUP($B82,'National Conditions Backsheet'!$D$38:$CL$187,N$25,0)), "", VLOOKUP($B82,'National Conditions Backsheet'!$D$38:$CL$187,N$25,0))</f>
        <v/>
      </c>
    </row>
    <row r="83" spans="1:14">
      <c r="A83" s="3">
        <v>55</v>
      </c>
      <c r="B83" s="41" t="str">
        <f t="shared" ca="1" si="4"/>
        <v/>
      </c>
      <c r="C83" s="59" t="str">
        <f ca="1">IFERROR(VLOOKUP($B83,'Org list'!$J$9:$K$637,2,0), "")</f>
        <v/>
      </c>
      <c r="D83" s="41" t="str">
        <f ca="1">IF(ISERROR(VLOOKUP($B83,'National Conditions Backsheet'!$D$38:$CL$187,D$25,0)), "", VLOOKUP($B83,'National Conditions Backsheet'!$D$38:$CL$187,D$25,0))</f>
        <v/>
      </c>
      <c r="E83" s="44" t="str">
        <f ca="1">IF(ISERROR(VLOOKUP($B83,'National Conditions Backsheet'!$D$38:$CL$187,E$25,0)),"",IF(VLOOKUP($B83,'National Conditions Backsheet'!$D$38:$CL$187,E$25,0)="&lt;Please Select&gt;","",IF($D83="Yes","",VLOOKUP($B83,'National Conditions Backsheet'!$D$38:$CL$187,E$25,0))))</f>
        <v/>
      </c>
      <c r="F83" s="43" t="str">
        <f ca="1">IF(ISERROR(VLOOKUP($B83,'National Conditions Backsheet'!$D$38:$CL$187,F$25,0)),"",IF(VLOOKUP($B83,'National Conditions Backsheet'!$D$38:$CL$187,F$25,0)=0,"",VLOOKUP($B83,'National Conditions Backsheet'!$D$38:$CL$187,F$25,0)))</f>
        <v/>
      </c>
      <c r="G83" s="44" t="str">
        <f ca="1">IF(ISERROR(VLOOKUP($B83,'National Conditions Backsheet'!$D$38:$CL$187,G$25,0)), "", VLOOKUP($B83,'National Conditions Backsheet'!$D$38:$CL$187,G$25,0))</f>
        <v/>
      </c>
      <c r="H83" s="44" t="str">
        <f ca="1">IF(ISERROR(VLOOKUP($B83,'National Conditions Backsheet'!$D$38:$CL$187,H$25,0)), "", VLOOKUP($B83,'National Conditions Backsheet'!$D$38:$CL$187,H$25,0))</f>
        <v/>
      </c>
      <c r="I83" s="44" t="str">
        <f ca="1">IF(ISERROR(VLOOKUP($B83,'National Conditions Backsheet'!$D$38:$CL$187,I$25,0)), "", VLOOKUP($B83,'National Conditions Backsheet'!$D$38:$CL$187,I$25,0))</f>
        <v/>
      </c>
      <c r="J83" s="44" t="str">
        <f ca="1">IF(ISERROR(VLOOKUP($B83,'National Conditions Backsheet'!$D$38:$CL$187,J$25,0)), "", VLOOKUP($B83,'National Conditions Backsheet'!$D$38:$CL$187,J$25,0))</f>
        <v/>
      </c>
      <c r="K83" s="44" t="str">
        <f ca="1">IF(ISERROR(VLOOKUP($B83,'National Conditions Backsheet'!$D$38:$CL$187,K$25,0)), "", VLOOKUP($B83,'National Conditions Backsheet'!$D$38:$CL$187,K$25,0))</f>
        <v/>
      </c>
      <c r="L83" s="44" t="str">
        <f ca="1">IF(ISERROR(VLOOKUP($B83,'National Conditions Backsheet'!$D$38:$CL$187,L$25,0)), "", VLOOKUP($B83,'National Conditions Backsheet'!$D$38:$CL$187,L$25,0))</f>
        <v/>
      </c>
      <c r="M83" s="44" t="str">
        <f ca="1">IF(ISERROR(VLOOKUP($B83,'National Conditions Backsheet'!$D$38:$CL$187,M$25,0)), "", VLOOKUP($B83,'National Conditions Backsheet'!$D$38:$CL$187,M$25,0))</f>
        <v/>
      </c>
      <c r="N83" s="42" t="str">
        <f ca="1">IF(ISERROR(VLOOKUP($B83,'National Conditions Backsheet'!$D$38:$CL$187,N$25,0)), "", VLOOKUP($B83,'National Conditions Backsheet'!$D$38:$CL$187,N$25,0))</f>
        <v/>
      </c>
    </row>
    <row r="84" spans="1:14">
      <c r="A84" s="3">
        <v>56</v>
      </c>
      <c r="B84" s="41" t="str">
        <f t="shared" ca="1" si="4"/>
        <v/>
      </c>
      <c r="C84" s="59" t="str">
        <f ca="1">IFERROR(VLOOKUP($B84,'Org list'!$J$9:$K$637,2,0), "")</f>
        <v/>
      </c>
      <c r="D84" s="41" t="str">
        <f ca="1">IF(ISERROR(VLOOKUP($B84,'National Conditions Backsheet'!$D$38:$CL$187,D$25,0)), "", VLOOKUP($B84,'National Conditions Backsheet'!$D$38:$CL$187,D$25,0))</f>
        <v/>
      </c>
      <c r="E84" s="44" t="str">
        <f ca="1">IF(ISERROR(VLOOKUP($B84,'National Conditions Backsheet'!$D$38:$CL$187,E$25,0)),"",IF(VLOOKUP($B84,'National Conditions Backsheet'!$D$38:$CL$187,E$25,0)="&lt;Please Select&gt;","",IF($D84="Yes","",VLOOKUP($B84,'National Conditions Backsheet'!$D$38:$CL$187,E$25,0))))</f>
        <v/>
      </c>
      <c r="F84" s="43" t="str">
        <f ca="1">IF(ISERROR(VLOOKUP($B84,'National Conditions Backsheet'!$D$38:$CL$187,F$25,0)),"",IF(VLOOKUP($B84,'National Conditions Backsheet'!$D$38:$CL$187,F$25,0)=0,"",VLOOKUP($B84,'National Conditions Backsheet'!$D$38:$CL$187,F$25,0)))</f>
        <v/>
      </c>
      <c r="G84" s="44" t="str">
        <f ca="1">IF(ISERROR(VLOOKUP($B84,'National Conditions Backsheet'!$D$38:$CL$187,G$25,0)), "", VLOOKUP($B84,'National Conditions Backsheet'!$D$38:$CL$187,G$25,0))</f>
        <v/>
      </c>
      <c r="H84" s="44" t="str">
        <f ca="1">IF(ISERROR(VLOOKUP($B84,'National Conditions Backsheet'!$D$38:$CL$187,H$25,0)), "", VLOOKUP($B84,'National Conditions Backsheet'!$D$38:$CL$187,H$25,0))</f>
        <v/>
      </c>
      <c r="I84" s="44" t="str">
        <f ca="1">IF(ISERROR(VLOOKUP($B84,'National Conditions Backsheet'!$D$38:$CL$187,I$25,0)), "", VLOOKUP($B84,'National Conditions Backsheet'!$D$38:$CL$187,I$25,0))</f>
        <v/>
      </c>
      <c r="J84" s="44" t="str">
        <f ca="1">IF(ISERROR(VLOOKUP($B84,'National Conditions Backsheet'!$D$38:$CL$187,J$25,0)), "", VLOOKUP($B84,'National Conditions Backsheet'!$D$38:$CL$187,J$25,0))</f>
        <v/>
      </c>
      <c r="K84" s="44" t="str">
        <f ca="1">IF(ISERROR(VLOOKUP($B84,'National Conditions Backsheet'!$D$38:$CL$187,K$25,0)), "", VLOOKUP($B84,'National Conditions Backsheet'!$D$38:$CL$187,K$25,0))</f>
        <v/>
      </c>
      <c r="L84" s="44" t="str">
        <f ca="1">IF(ISERROR(VLOOKUP($B84,'National Conditions Backsheet'!$D$38:$CL$187,L$25,0)), "", VLOOKUP($B84,'National Conditions Backsheet'!$D$38:$CL$187,L$25,0))</f>
        <v/>
      </c>
      <c r="M84" s="44" t="str">
        <f ca="1">IF(ISERROR(VLOOKUP($B84,'National Conditions Backsheet'!$D$38:$CL$187,M$25,0)), "", VLOOKUP($B84,'National Conditions Backsheet'!$D$38:$CL$187,M$25,0))</f>
        <v/>
      </c>
      <c r="N84" s="42" t="str">
        <f ca="1">IF(ISERROR(VLOOKUP($B84,'National Conditions Backsheet'!$D$38:$CL$187,N$25,0)), "", VLOOKUP($B84,'National Conditions Backsheet'!$D$38:$CL$187,N$25,0))</f>
        <v/>
      </c>
    </row>
    <row r="85" spans="1:14">
      <c r="A85" s="3">
        <v>57</v>
      </c>
      <c r="B85" s="41" t="str">
        <f t="shared" ca="1" si="4"/>
        <v/>
      </c>
      <c r="C85" s="59" t="str">
        <f ca="1">IFERROR(VLOOKUP($B85,'Org list'!$J$9:$K$637,2,0), "")</f>
        <v/>
      </c>
      <c r="D85" s="41" t="str">
        <f ca="1">IF(ISERROR(VLOOKUP($B85,'National Conditions Backsheet'!$D$38:$CL$187,D$25,0)), "", VLOOKUP($B85,'National Conditions Backsheet'!$D$38:$CL$187,D$25,0))</f>
        <v/>
      </c>
      <c r="E85" s="44" t="str">
        <f ca="1">IF(ISERROR(VLOOKUP($B85,'National Conditions Backsheet'!$D$38:$CL$187,E$25,0)),"",IF(VLOOKUP($B85,'National Conditions Backsheet'!$D$38:$CL$187,E$25,0)="&lt;Please Select&gt;","",IF($D85="Yes","",VLOOKUP($B85,'National Conditions Backsheet'!$D$38:$CL$187,E$25,0))))</f>
        <v/>
      </c>
      <c r="F85" s="43" t="str">
        <f ca="1">IF(ISERROR(VLOOKUP($B85,'National Conditions Backsheet'!$D$38:$CL$187,F$25,0)),"",IF(VLOOKUP($B85,'National Conditions Backsheet'!$D$38:$CL$187,F$25,0)=0,"",VLOOKUP($B85,'National Conditions Backsheet'!$D$38:$CL$187,F$25,0)))</f>
        <v/>
      </c>
      <c r="G85" s="44" t="str">
        <f ca="1">IF(ISERROR(VLOOKUP($B85,'National Conditions Backsheet'!$D$38:$CL$187,G$25,0)), "", VLOOKUP($B85,'National Conditions Backsheet'!$D$38:$CL$187,G$25,0))</f>
        <v/>
      </c>
      <c r="H85" s="44" t="str">
        <f ca="1">IF(ISERROR(VLOOKUP($B85,'National Conditions Backsheet'!$D$38:$CL$187,H$25,0)), "", VLOOKUP($B85,'National Conditions Backsheet'!$D$38:$CL$187,H$25,0))</f>
        <v/>
      </c>
      <c r="I85" s="44" t="str">
        <f ca="1">IF(ISERROR(VLOOKUP($B85,'National Conditions Backsheet'!$D$38:$CL$187,I$25,0)), "", VLOOKUP($B85,'National Conditions Backsheet'!$D$38:$CL$187,I$25,0))</f>
        <v/>
      </c>
      <c r="J85" s="44" t="str">
        <f ca="1">IF(ISERROR(VLOOKUP($B85,'National Conditions Backsheet'!$D$38:$CL$187,J$25,0)), "", VLOOKUP($B85,'National Conditions Backsheet'!$D$38:$CL$187,J$25,0))</f>
        <v/>
      </c>
      <c r="K85" s="44" t="str">
        <f ca="1">IF(ISERROR(VLOOKUP($B85,'National Conditions Backsheet'!$D$38:$CL$187,K$25,0)), "", VLOOKUP($B85,'National Conditions Backsheet'!$D$38:$CL$187,K$25,0))</f>
        <v/>
      </c>
      <c r="L85" s="44" t="str">
        <f ca="1">IF(ISERROR(VLOOKUP($B85,'National Conditions Backsheet'!$D$38:$CL$187,L$25,0)), "", VLOOKUP($B85,'National Conditions Backsheet'!$D$38:$CL$187,L$25,0))</f>
        <v/>
      </c>
      <c r="M85" s="44" t="str">
        <f ca="1">IF(ISERROR(VLOOKUP($B85,'National Conditions Backsheet'!$D$38:$CL$187,M$25,0)), "", VLOOKUP($B85,'National Conditions Backsheet'!$D$38:$CL$187,M$25,0))</f>
        <v/>
      </c>
      <c r="N85" s="42" t="str">
        <f ca="1">IF(ISERROR(VLOOKUP($B85,'National Conditions Backsheet'!$D$38:$CL$187,N$25,0)), "", VLOOKUP($B85,'National Conditions Backsheet'!$D$38:$CL$187,N$25,0))</f>
        <v/>
      </c>
    </row>
    <row r="86" spans="1:14">
      <c r="A86" s="3">
        <v>58</v>
      </c>
      <c r="B86" s="41" t="str">
        <f t="shared" ca="1" si="4"/>
        <v/>
      </c>
      <c r="C86" s="59" t="str">
        <f ca="1">IFERROR(VLOOKUP($B86,'Org list'!$J$9:$K$637,2,0), "")</f>
        <v/>
      </c>
      <c r="D86" s="41" t="str">
        <f ca="1">IF(ISERROR(VLOOKUP($B86,'National Conditions Backsheet'!$D$38:$CL$187,D$25,0)), "", VLOOKUP($B86,'National Conditions Backsheet'!$D$38:$CL$187,D$25,0))</f>
        <v/>
      </c>
      <c r="E86" s="44" t="str">
        <f ca="1">IF(ISERROR(VLOOKUP($B86,'National Conditions Backsheet'!$D$38:$CL$187,E$25,0)),"",IF(VLOOKUP($B86,'National Conditions Backsheet'!$D$38:$CL$187,E$25,0)="&lt;Please Select&gt;","",IF($D86="Yes","",VLOOKUP($B86,'National Conditions Backsheet'!$D$38:$CL$187,E$25,0))))</f>
        <v/>
      </c>
      <c r="F86" s="43" t="str">
        <f ca="1">IF(ISERROR(VLOOKUP($B86,'National Conditions Backsheet'!$D$38:$CL$187,F$25,0)),"",IF(VLOOKUP($B86,'National Conditions Backsheet'!$D$38:$CL$187,F$25,0)=0,"",VLOOKUP($B86,'National Conditions Backsheet'!$D$38:$CL$187,F$25,0)))</f>
        <v/>
      </c>
      <c r="G86" s="44" t="str">
        <f ca="1">IF(ISERROR(VLOOKUP($B86,'National Conditions Backsheet'!$D$38:$CL$187,G$25,0)), "", VLOOKUP($B86,'National Conditions Backsheet'!$D$38:$CL$187,G$25,0))</f>
        <v/>
      </c>
      <c r="H86" s="44" t="str">
        <f ca="1">IF(ISERROR(VLOOKUP($B86,'National Conditions Backsheet'!$D$38:$CL$187,H$25,0)), "", VLOOKUP($B86,'National Conditions Backsheet'!$D$38:$CL$187,H$25,0))</f>
        <v/>
      </c>
      <c r="I86" s="44" t="str">
        <f ca="1">IF(ISERROR(VLOOKUP($B86,'National Conditions Backsheet'!$D$38:$CL$187,I$25,0)), "", VLOOKUP($B86,'National Conditions Backsheet'!$D$38:$CL$187,I$25,0))</f>
        <v/>
      </c>
      <c r="J86" s="44" t="str">
        <f ca="1">IF(ISERROR(VLOOKUP($B86,'National Conditions Backsheet'!$D$38:$CL$187,J$25,0)), "", VLOOKUP($B86,'National Conditions Backsheet'!$D$38:$CL$187,J$25,0))</f>
        <v/>
      </c>
      <c r="K86" s="44" t="str">
        <f ca="1">IF(ISERROR(VLOOKUP($B86,'National Conditions Backsheet'!$D$38:$CL$187,K$25,0)), "", VLOOKUP($B86,'National Conditions Backsheet'!$D$38:$CL$187,K$25,0))</f>
        <v/>
      </c>
      <c r="L86" s="44" t="str">
        <f ca="1">IF(ISERROR(VLOOKUP($B86,'National Conditions Backsheet'!$D$38:$CL$187,L$25,0)), "", VLOOKUP($B86,'National Conditions Backsheet'!$D$38:$CL$187,L$25,0))</f>
        <v/>
      </c>
      <c r="M86" s="44" t="str">
        <f ca="1">IF(ISERROR(VLOOKUP($B86,'National Conditions Backsheet'!$D$38:$CL$187,M$25,0)), "", VLOOKUP($B86,'National Conditions Backsheet'!$D$38:$CL$187,M$25,0))</f>
        <v/>
      </c>
      <c r="N86" s="42" t="str">
        <f ca="1">IF(ISERROR(VLOOKUP($B86,'National Conditions Backsheet'!$D$38:$CL$187,N$25,0)), "", VLOOKUP($B86,'National Conditions Backsheet'!$D$38:$CL$187,N$25,0))</f>
        <v/>
      </c>
    </row>
    <row r="87" spans="1:14">
      <c r="A87" s="3">
        <v>59</v>
      </c>
      <c r="B87" s="41" t="str">
        <f t="shared" ca="1" si="4"/>
        <v/>
      </c>
      <c r="C87" s="59" t="str">
        <f ca="1">IFERROR(VLOOKUP($B87,'Org list'!$J$9:$K$637,2,0), "")</f>
        <v/>
      </c>
      <c r="D87" s="41" t="str">
        <f ca="1">IF(ISERROR(VLOOKUP($B87,'National Conditions Backsheet'!$D$38:$CL$187,D$25,0)), "", VLOOKUP($B87,'National Conditions Backsheet'!$D$38:$CL$187,D$25,0))</f>
        <v/>
      </c>
      <c r="E87" s="44" t="str">
        <f ca="1">IF(ISERROR(VLOOKUP($B87,'National Conditions Backsheet'!$D$38:$CL$187,E$25,0)),"",IF(VLOOKUP($B87,'National Conditions Backsheet'!$D$38:$CL$187,E$25,0)="&lt;Please Select&gt;","",IF($D87="Yes","",VLOOKUP($B87,'National Conditions Backsheet'!$D$38:$CL$187,E$25,0))))</f>
        <v/>
      </c>
      <c r="F87" s="43" t="str">
        <f ca="1">IF(ISERROR(VLOOKUP($B87,'National Conditions Backsheet'!$D$38:$CL$187,F$25,0)),"",IF(VLOOKUP($B87,'National Conditions Backsheet'!$D$38:$CL$187,F$25,0)=0,"",VLOOKUP($B87,'National Conditions Backsheet'!$D$38:$CL$187,F$25,0)))</f>
        <v/>
      </c>
      <c r="G87" s="44" t="str">
        <f ca="1">IF(ISERROR(VLOOKUP($B87,'National Conditions Backsheet'!$D$38:$CL$187,G$25,0)), "", VLOOKUP($B87,'National Conditions Backsheet'!$D$38:$CL$187,G$25,0))</f>
        <v/>
      </c>
      <c r="H87" s="44" t="str">
        <f ca="1">IF(ISERROR(VLOOKUP($B87,'National Conditions Backsheet'!$D$38:$CL$187,H$25,0)), "", VLOOKUP($B87,'National Conditions Backsheet'!$D$38:$CL$187,H$25,0))</f>
        <v/>
      </c>
      <c r="I87" s="44" t="str">
        <f ca="1">IF(ISERROR(VLOOKUP($B87,'National Conditions Backsheet'!$D$38:$CL$187,I$25,0)), "", VLOOKUP($B87,'National Conditions Backsheet'!$D$38:$CL$187,I$25,0))</f>
        <v/>
      </c>
      <c r="J87" s="44" t="str">
        <f ca="1">IF(ISERROR(VLOOKUP($B87,'National Conditions Backsheet'!$D$38:$CL$187,J$25,0)), "", VLOOKUP($B87,'National Conditions Backsheet'!$D$38:$CL$187,J$25,0))</f>
        <v/>
      </c>
      <c r="K87" s="44" t="str">
        <f ca="1">IF(ISERROR(VLOOKUP($B87,'National Conditions Backsheet'!$D$38:$CL$187,K$25,0)), "", VLOOKUP($B87,'National Conditions Backsheet'!$D$38:$CL$187,K$25,0))</f>
        <v/>
      </c>
      <c r="L87" s="44" t="str">
        <f ca="1">IF(ISERROR(VLOOKUP($B87,'National Conditions Backsheet'!$D$38:$CL$187,L$25,0)), "", VLOOKUP($B87,'National Conditions Backsheet'!$D$38:$CL$187,L$25,0))</f>
        <v/>
      </c>
      <c r="M87" s="44" t="str">
        <f ca="1">IF(ISERROR(VLOOKUP($B87,'National Conditions Backsheet'!$D$38:$CL$187,M$25,0)), "", VLOOKUP($B87,'National Conditions Backsheet'!$D$38:$CL$187,M$25,0))</f>
        <v/>
      </c>
      <c r="N87" s="42" t="str">
        <f ca="1">IF(ISERROR(VLOOKUP($B87,'National Conditions Backsheet'!$D$38:$CL$187,N$25,0)), "", VLOOKUP($B87,'National Conditions Backsheet'!$D$38:$CL$187,N$25,0))</f>
        <v/>
      </c>
    </row>
    <row r="88" spans="1:14">
      <c r="A88" s="3">
        <v>60</v>
      </c>
      <c r="B88" s="41" t="str">
        <f t="shared" ca="1" si="4"/>
        <v/>
      </c>
      <c r="C88" s="59" t="str">
        <f ca="1">IFERROR(VLOOKUP($B88,'Org list'!$J$9:$K$637,2,0), "")</f>
        <v/>
      </c>
      <c r="D88" s="41" t="str">
        <f ca="1">IF(ISERROR(VLOOKUP($B88,'National Conditions Backsheet'!$D$38:$CL$187,D$25,0)), "", VLOOKUP($B88,'National Conditions Backsheet'!$D$38:$CL$187,D$25,0))</f>
        <v/>
      </c>
      <c r="E88" s="44" t="str">
        <f ca="1">IF(ISERROR(VLOOKUP($B88,'National Conditions Backsheet'!$D$38:$CL$187,E$25,0)),"",IF(VLOOKUP($B88,'National Conditions Backsheet'!$D$38:$CL$187,E$25,0)="&lt;Please Select&gt;","",IF($D88="Yes","",VLOOKUP($B88,'National Conditions Backsheet'!$D$38:$CL$187,E$25,0))))</f>
        <v/>
      </c>
      <c r="F88" s="43" t="str">
        <f ca="1">IF(ISERROR(VLOOKUP($B88,'National Conditions Backsheet'!$D$38:$CL$187,F$25,0)),"",IF(VLOOKUP($B88,'National Conditions Backsheet'!$D$38:$CL$187,F$25,0)=0,"",VLOOKUP($B88,'National Conditions Backsheet'!$D$38:$CL$187,F$25,0)))</f>
        <v/>
      </c>
      <c r="G88" s="44" t="str">
        <f ca="1">IF(ISERROR(VLOOKUP($B88,'National Conditions Backsheet'!$D$38:$CL$187,G$25,0)), "", VLOOKUP($B88,'National Conditions Backsheet'!$D$38:$CL$187,G$25,0))</f>
        <v/>
      </c>
      <c r="H88" s="44" t="str">
        <f ca="1">IF(ISERROR(VLOOKUP($B88,'National Conditions Backsheet'!$D$38:$CL$187,H$25,0)), "", VLOOKUP($B88,'National Conditions Backsheet'!$D$38:$CL$187,H$25,0))</f>
        <v/>
      </c>
      <c r="I88" s="44" t="str">
        <f ca="1">IF(ISERROR(VLOOKUP($B88,'National Conditions Backsheet'!$D$38:$CL$187,I$25,0)), "", VLOOKUP($B88,'National Conditions Backsheet'!$D$38:$CL$187,I$25,0))</f>
        <v/>
      </c>
      <c r="J88" s="44" t="str">
        <f ca="1">IF(ISERROR(VLOOKUP($B88,'National Conditions Backsheet'!$D$38:$CL$187,J$25,0)), "", VLOOKUP($B88,'National Conditions Backsheet'!$D$38:$CL$187,J$25,0))</f>
        <v/>
      </c>
      <c r="K88" s="44" t="str">
        <f ca="1">IF(ISERROR(VLOOKUP($B88,'National Conditions Backsheet'!$D$38:$CL$187,K$25,0)), "", VLOOKUP($B88,'National Conditions Backsheet'!$D$38:$CL$187,K$25,0))</f>
        <v/>
      </c>
      <c r="L88" s="44" t="str">
        <f ca="1">IF(ISERROR(VLOOKUP($B88,'National Conditions Backsheet'!$D$38:$CL$187,L$25,0)), "", VLOOKUP($B88,'National Conditions Backsheet'!$D$38:$CL$187,L$25,0))</f>
        <v/>
      </c>
      <c r="M88" s="44" t="str">
        <f ca="1">IF(ISERROR(VLOOKUP($B88,'National Conditions Backsheet'!$D$38:$CL$187,M$25,0)), "", VLOOKUP($B88,'National Conditions Backsheet'!$D$38:$CL$187,M$25,0))</f>
        <v/>
      </c>
      <c r="N88" s="42" t="str">
        <f ca="1">IF(ISERROR(VLOOKUP($B88,'National Conditions Backsheet'!$D$38:$CL$187,N$25,0)), "", VLOOKUP($B88,'National Conditions Backsheet'!$D$38:$CL$187,N$25,0))</f>
        <v/>
      </c>
    </row>
    <row r="89" spans="1:14">
      <c r="A89" s="3">
        <v>61</v>
      </c>
      <c r="B89" s="41" t="str">
        <f t="shared" ca="1" si="4"/>
        <v/>
      </c>
      <c r="C89" s="59" t="str">
        <f ca="1">IFERROR(VLOOKUP($B89,'Org list'!$J$9:$K$637,2,0), "")</f>
        <v/>
      </c>
      <c r="D89" s="41" t="str">
        <f ca="1">IF(ISERROR(VLOOKUP($B89,'National Conditions Backsheet'!$D$38:$CL$187,D$25,0)), "", VLOOKUP($B89,'National Conditions Backsheet'!$D$38:$CL$187,D$25,0))</f>
        <v/>
      </c>
      <c r="E89" s="44" t="str">
        <f ca="1">IF(ISERROR(VLOOKUP($B89,'National Conditions Backsheet'!$D$38:$CL$187,E$25,0)),"",IF(VLOOKUP($B89,'National Conditions Backsheet'!$D$38:$CL$187,E$25,0)="&lt;Please Select&gt;","",IF($D89="Yes","",VLOOKUP($B89,'National Conditions Backsheet'!$D$38:$CL$187,E$25,0))))</f>
        <v/>
      </c>
      <c r="F89" s="43" t="str">
        <f ca="1">IF(ISERROR(VLOOKUP($B89,'National Conditions Backsheet'!$D$38:$CL$187,F$25,0)),"",IF(VLOOKUP($B89,'National Conditions Backsheet'!$D$38:$CL$187,F$25,0)=0,"",VLOOKUP($B89,'National Conditions Backsheet'!$D$38:$CL$187,F$25,0)))</f>
        <v/>
      </c>
      <c r="G89" s="44" t="str">
        <f ca="1">IF(ISERROR(VLOOKUP($B89,'National Conditions Backsheet'!$D$38:$CL$187,G$25,0)), "", VLOOKUP($B89,'National Conditions Backsheet'!$D$38:$CL$187,G$25,0))</f>
        <v/>
      </c>
      <c r="H89" s="44" t="str">
        <f ca="1">IF(ISERROR(VLOOKUP($B89,'National Conditions Backsheet'!$D$38:$CL$187,H$25,0)), "", VLOOKUP($B89,'National Conditions Backsheet'!$D$38:$CL$187,H$25,0))</f>
        <v/>
      </c>
      <c r="I89" s="44" t="str">
        <f ca="1">IF(ISERROR(VLOOKUP($B89,'National Conditions Backsheet'!$D$38:$CL$187,I$25,0)), "", VLOOKUP($B89,'National Conditions Backsheet'!$D$38:$CL$187,I$25,0))</f>
        <v/>
      </c>
      <c r="J89" s="44" t="str">
        <f ca="1">IF(ISERROR(VLOOKUP($B89,'National Conditions Backsheet'!$D$38:$CL$187,J$25,0)), "", VLOOKUP($B89,'National Conditions Backsheet'!$D$38:$CL$187,J$25,0))</f>
        <v/>
      </c>
      <c r="K89" s="44" t="str">
        <f ca="1">IF(ISERROR(VLOOKUP($B89,'National Conditions Backsheet'!$D$38:$CL$187,K$25,0)), "", VLOOKUP($B89,'National Conditions Backsheet'!$D$38:$CL$187,K$25,0))</f>
        <v/>
      </c>
      <c r="L89" s="44" t="str">
        <f ca="1">IF(ISERROR(VLOOKUP($B89,'National Conditions Backsheet'!$D$38:$CL$187,L$25,0)), "", VLOOKUP($B89,'National Conditions Backsheet'!$D$38:$CL$187,L$25,0))</f>
        <v/>
      </c>
      <c r="M89" s="44" t="str">
        <f ca="1">IF(ISERROR(VLOOKUP($B89,'National Conditions Backsheet'!$D$38:$CL$187,M$25,0)), "", VLOOKUP($B89,'National Conditions Backsheet'!$D$38:$CL$187,M$25,0))</f>
        <v/>
      </c>
      <c r="N89" s="42" t="str">
        <f ca="1">IF(ISERROR(VLOOKUP($B89,'National Conditions Backsheet'!$D$38:$CL$187,N$25,0)), "", VLOOKUP($B89,'National Conditions Backsheet'!$D$38:$CL$187,N$25,0))</f>
        <v/>
      </c>
    </row>
    <row r="90" spans="1:14">
      <c r="A90" s="3">
        <v>62</v>
      </c>
      <c r="B90" s="41" t="str">
        <f t="shared" ca="1" si="4"/>
        <v/>
      </c>
      <c r="C90" s="59" t="str">
        <f ca="1">IFERROR(VLOOKUP($B90,'Org list'!$J$9:$K$637,2,0), "")</f>
        <v/>
      </c>
      <c r="D90" s="41" t="str">
        <f ca="1">IF(ISERROR(VLOOKUP($B90,'National Conditions Backsheet'!$D$38:$CL$187,D$25,0)), "", VLOOKUP($B90,'National Conditions Backsheet'!$D$38:$CL$187,D$25,0))</f>
        <v/>
      </c>
      <c r="E90" s="44" t="str">
        <f ca="1">IF(ISERROR(VLOOKUP($B90,'National Conditions Backsheet'!$D$38:$CL$187,E$25,0)),"",IF(VLOOKUP($B90,'National Conditions Backsheet'!$D$38:$CL$187,E$25,0)="&lt;Please Select&gt;","",IF($D90="Yes","",VLOOKUP($B90,'National Conditions Backsheet'!$D$38:$CL$187,E$25,0))))</f>
        <v/>
      </c>
      <c r="F90" s="43" t="str">
        <f ca="1">IF(ISERROR(VLOOKUP($B90,'National Conditions Backsheet'!$D$38:$CL$187,F$25,0)),"",IF(VLOOKUP($B90,'National Conditions Backsheet'!$D$38:$CL$187,F$25,0)=0,"",VLOOKUP($B90,'National Conditions Backsheet'!$D$38:$CL$187,F$25,0)))</f>
        <v/>
      </c>
      <c r="G90" s="44" t="str">
        <f ca="1">IF(ISERROR(VLOOKUP($B90,'National Conditions Backsheet'!$D$38:$CL$187,G$25,0)), "", VLOOKUP($B90,'National Conditions Backsheet'!$D$38:$CL$187,G$25,0))</f>
        <v/>
      </c>
      <c r="H90" s="44" t="str">
        <f ca="1">IF(ISERROR(VLOOKUP($B90,'National Conditions Backsheet'!$D$38:$CL$187,H$25,0)), "", VLOOKUP($B90,'National Conditions Backsheet'!$D$38:$CL$187,H$25,0))</f>
        <v/>
      </c>
      <c r="I90" s="44" t="str">
        <f ca="1">IF(ISERROR(VLOOKUP($B90,'National Conditions Backsheet'!$D$38:$CL$187,I$25,0)), "", VLOOKUP($B90,'National Conditions Backsheet'!$D$38:$CL$187,I$25,0))</f>
        <v/>
      </c>
      <c r="J90" s="44" t="str">
        <f ca="1">IF(ISERROR(VLOOKUP($B90,'National Conditions Backsheet'!$D$38:$CL$187,J$25,0)), "", VLOOKUP($B90,'National Conditions Backsheet'!$D$38:$CL$187,J$25,0))</f>
        <v/>
      </c>
      <c r="K90" s="44" t="str">
        <f ca="1">IF(ISERROR(VLOOKUP($B90,'National Conditions Backsheet'!$D$38:$CL$187,K$25,0)), "", VLOOKUP($B90,'National Conditions Backsheet'!$D$38:$CL$187,K$25,0))</f>
        <v/>
      </c>
      <c r="L90" s="44" t="str">
        <f ca="1">IF(ISERROR(VLOOKUP($B90,'National Conditions Backsheet'!$D$38:$CL$187,L$25,0)), "", VLOOKUP($B90,'National Conditions Backsheet'!$D$38:$CL$187,L$25,0))</f>
        <v/>
      </c>
      <c r="M90" s="44" t="str">
        <f ca="1">IF(ISERROR(VLOOKUP($B90,'National Conditions Backsheet'!$D$38:$CL$187,M$25,0)), "", VLOOKUP($B90,'National Conditions Backsheet'!$D$38:$CL$187,M$25,0))</f>
        <v/>
      </c>
      <c r="N90" s="42" t="str">
        <f ca="1">IF(ISERROR(VLOOKUP($B90,'National Conditions Backsheet'!$D$38:$CL$187,N$25,0)), "", VLOOKUP($B90,'National Conditions Backsheet'!$D$38:$CL$187,N$25,0))</f>
        <v/>
      </c>
    </row>
    <row r="91" spans="1:14">
      <c r="A91" s="3">
        <v>63</v>
      </c>
      <c r="B91" s="41" t="str">
        <f t="shared" ca="1" si="4"/>
        <v/>
      </c>
      <c r="C91" s="59" t="str">
        <f ca="1">IFERROR(VLOOKUP($B91,'Org list'!$J$9:$K$637,2,0), "")</f>
        <v/>
      </c>
      <c r="D91" s="41" t="str">
        <f ca="1">IF(ISERROR(VLOOKUP($B91,'National Conditions Backsheet'!$D$38:$CL$187,D$25,0)), "", VLOOKUP($B91,'National Conditions Backsheet'!$D$38:$CL$187,D$25,0))</f>
        <v/>
      </c>
      <c r="E91" s="44" t="str">
        <f ca="1">IF(ISERROR(VLOOKUP($B91,'National Conditions Backsheet'!$D$38:$CL$187,E$25,0)),"",IF(VLOOKUP($B91,'National Conditions Backsheet'!$D$38:$CL$187,E$25,0)="&lt;Please Select&gt;","",IF($D91="Yes","",VLOOKUP($B91,'National Conditions Backsheet'!$D$38:$CL$187,E$25,0))))</f>
        <v/>
      </c>
      <c r="F91" s="43" t="str">
        <f ca="1">IF(ISERROR(VLOOKUP($B91,'National Conditions Backsheet'!$D$38:$CL$187,F$25,0)),"",IF(VLOOKUP($B91,'National Conditions Backsheet'!$D$38:$CL$187,F$25,0)=0,"",VLOOKUP($B91,'National Conditions Backsheet'!$D$38:$CL$187,F$25,0)))</f>
        <v/>
      </c>
      <c r="G91" s="44" t="str">
        <f ca="1">IF(ISERROR(VLOOKUP($B91,'National Conditions Backsheet'!$D$38:$CL$187,G$25,0)), "", VLOOKUP($B91,'National Conditions Backsheet'!$D$38:$CL$187,G$25,0))</f>
        <v/>
      </c>
      <c r="H91" s="44" t="str">
        <f ca="1">IF(ISERROR(VLOOKUP($B91,'National Conditions Backsheet'!$D$38:$CL$187,H$25,0)), "", VLOOKUP($B91,'National Conditions Backsheet'!$D$38:$CL$187,H$25,0))</f>
        <v/>
      </c>
      <c r="I91" s="44" t="str">
        <f ca="1">IF(ISERROR(VLOOKUP($B91,'National Conditions Backsheet'!$D$38:$CL$187,I$25,0)), "", VLOOKUP($B91,'National Conditions Backsheet'!$D$38:$CL$187,I$25,0))</f>
        <v/>
      </c>
      <c r="J91" s="44" t="str">
        <f ca="1">IF(ISERROR(VLOOKUP($B91,'National Conditions Backsheet'!$D$38:$CL$187,J$25,0)), "", VLOOKUP($B91,'National Conditions Backsheet'!$D$38:$CL$187,J$25,0))</f>
        <v/>
      </c>
      <c r="K91" s="44" t="str">
        <f ca="1">IF(ISERROR(VLOOKUP($B91,'National Conditions Backsheet'!$D$38:$CL$187,K$25,0)), "", VLOOKUP($B91,'National Conditions Backsheet'!$D$38:$CL$187,K$25,0))</f>
        <v/>
      </c>
      <c r="L91" s="44" t="str">
        <f ca="1">IF(ISERROR(VLOOKUP($B91,'National Conditions Backsheet'!$D$38:$CL$187,L$25,0)), "", VLOOKUP($B91,'National Conditions Backsheet'!$D$38:$CL$187,L$25,0))</f>
        <v/>
      </c>
      <c r="M91" s="44" t="str">
        <f ca="1">IF(ISERROR(VLOOKUP($B91,'National Conditions Backsheet'!$D$38:$CL$187,M$25,0)), "", VLOOKUP($B91,'National Conditions Backsheet'!$D$38:$CL$187,M$25,0))</f>
        <v/>
      </c>
      <c r="N91" s="42" t="str">
        <f ca="1">IF(ISERROR(VLOOKUP($B91,'National Conditions Backsheet'!$D$38:$CL$187,N$25,0)), "", VLOOKUP($B91,'National Conditions Backsheet'!$D$38:$CL$187,N$25,0))</f>
        <v/>
      </c>
    </row>
    <row r="92" spans="1:14">
      <c r="A92" s="3">
        <v>64</v>
      </c>
      <c r="B92" s="41" t="str">
        <f t="shared" ref="B92:B123" ca="1" si="5">IF($A92&gt;$Q$31-1,"",INDIRECT("'Comms by AT'!AE"&amp;$A92+$Q$28))</f>
        <v/>
      </c>
      <c r="C92" s="59" t="str">
        <f ca="1">IFERROR(VLOOKUP($B92,'Org list'!$J$9:$K$637,2,0), "")</f>
        <v/>
      </c>
      <c r="D92" s="41" t="str">
        <f ca="1">IF(ISERROR(VLOOKUP($B92,'National Conditions Backsheet'!$D$38:$CL$187,D$25,0)), "", VLOOKUP($B92,'National Conditions Backsheet'!$D$38:$CL$187,D$25,0))</f>
        <v/>
      </c>
      <c r="E92" s="44" t="str">
        <f ca="1">IF(ISERROR(VLOOKUP($B92,'National Conditions Backsheet'!$D$38:$CL$187,E$25,0)),"",IF(VLOOKUP($B92,'National Conditions Backsheet'!$D$38:$CL$187,E$25,0)="&lt;Please Select&gt;","",IF($D92="Yes","",VLOOKUP($B92,'National Conditions Backsheet'!$D$38:$CL$187,E$25,0))))</f>
        <v/>
      </c>
      <c r="F92" s="43" t="str">
        <f ca="1">IF(ISERROR(VLOOKUP($B92,'National Conditions Backsheet'!$D$38:$CL$187,F$25,0)),"",IF(VLOOKUP($B92,'National Conditions Backsheet'!$D$38:$CL$187,F$25,0)=0,"",VLOOKUP($B92,'National Conditions Backsheet'!$D$38:$CL$187,F$25,0)))</f>
        <v/>
      </c>
      <c r="G92" s="44" t="str">
        <f ca="1">IF(ISERROR(VLOOKUP($B92,'National Conditions Backsheet'!$D$38:$CL$187,G$25,0)), "", VLOOKUP($B92,'National Conditions Backsheet'!$D$38:$CL$187,G$25,0))</f>
        <v/>
      </c>
      <c r="H92" s="44" t="str">
        <f ca="1">IF(ISERROR(VLOOKUP($B92,'National Conditions Backsheet'!$D$38:$CL$187,H$25,0)), "", VLOOKUP($B92,'National Conditions Backsheet'!$D$38:$CL$187,H$25,0))</f>
        <v/>
      </c>
      <c r="I92" s="44" t="str">
        <f ca="1">IF(ISERROR(VLOOKUP($B92,'National Conditions Backsheet'!$D$38:$CL$187,I$25,0)), "", VLOOKUP($B92,'National Conditions Backsheet'!$D$38:$CL$187,I$25,0))</f>
        <v/>
      </c>
      <c r="J92" s="44" t="str">
        <f ca="1">IF(ISERROR(VLOOKUP($B92,'National Conditions Backsheet'!$D$38:$CL$187,J$25,0)), "", VLOOKUP($B92,'National Conditions Backsheet'!$D$38:$CL$187,J$25,0))</f>
        <v/>
      </c>
      <c r="K92" s="44" t="str">
        <f ca="1">IF(ISERROR(VLOOKUP($B92,'National Conditions Backsheet'!$D$38:$CL$187,K$25,0)), "", VLOOKUP($B92,'National Conditions Backsheet'!$D$38:$CL$187,K$25,0))</f>
        <v/>
      </c>
      <c r="L92" s="44" t="str">
        <f ca="1">IF(ISERROR(VLOOKUP($B92,'National Conditions Backsheet'!$D$38:$CL$187,L$25,0)), "", VLOOKUP($B92,'National Conditions Backsheet'!$D$38:$CL$187,L$25,0))</f>
        <v/>
      </c>
      <c r="M92" s="44" t="str">
        <f ca="1">IF(ISERROR(VLOOKUP($B92,'National Conditions Backsheet'!$D$38:$CL$187,M$25,0)), "", VLOOKUP($B92,'National Conditions Backsheet'!$D$38:$CL$187,M$25,0))</f>
        <v/>
      </c>
      <c r="N92" s="42" t="str">
        <f ca="1">IF(ISERROR(VLOOKUP($B92,'National Conditions Backsheet'!$D$38:$CL$187,N$25,0)), "", VLOOKUP($B92,'National Conditions Backsheet'!$D$38:$CL$187,N$25,0))</f>
        <v/>
      </c>
    </row>
    <row r="93" spans="1:14">
      <c r="A93" s="3">
        <v>65</v>
      </c>
      <c r="B93" s="41" t="str">
        <f t="shared" ca="1" si="5"/>
        <v/>
      </c>
      <c r="C93" s="59" t="str">
        <f ca="1">IFERROR(VLOOKUP($B93,'Org list'!$J$9:$K$637,2,0), "")</f>
        <v/>
      </c>
      <c r="D93" s="41" t="str">
        <f ca="1">IF(ISERROR(VLOOKUP($B93,'National Conditions Backsheet'!$D$38:$CL$187,D$25,0)), "", VLOOKUP($B93,'National Conditions Backsheet'!$D$38:$CL$187,D$25,0))</f>
        <v/>
      </c>
      <c r="E93" s="44" t="str">
        <f ca="1">IF(ISERROR(VLOOKUP($B93,'National Conditions Backsheet'!$D$38:$CL$187,E$25,0)),"",IF(VLOOKUP($B93,'National Conditions Backsheet'!$D$38:$CL$187,E$25,0)="&lt;Please Select&gt;","",IF($D93="Yes","",VLOOKUP($B93,'National Conditions Backsheet'!$D$38:$CL$187,E$25,0))))</f>
        <v/>
      </c>
      <c r="F93" s="43" t="str">
        <f ca="1">IF(ISERROR(VLOOKUP($B93,'National Conditions Backsheet'!$D$38:$CL$187,F$25,0)),"",IF(VLOOKUP($B93,'National Conditions Backsheet'!$D$38:$CL$187,F$25,0)=0,"",VLOOKUP($B93,'National Conditions Backsheet'!$D$38:$CL$187,F$25,0)))</f>
        <v/>
      </c>
      <c r="G93" s="44" t="str">
        <f ca="1">IF(ISERROR(VLOOKUP($B93,'National Conditions Backsheet'!$D$38:$CL$187,G$25,0)), "", VLOOKUP($B93,'National Conditions Backsheet'!$D$38:$CL$187,G$25,0))</f>
        <v/>
      </c>
      <c r="H93" s="44" t="str">
        <f ca="1">IF(ISERROR(VLOOKUP($B93,'National Conditions Backsheet'!$D$38:$CL$187,H$25,0)), "", VLOOKUP($B93,'National Conditions Backsheet'!$D$38:$CL$187,H$25,0))</f>
        <v/>
      </c>
      <c r="I93" s="44" t="str">
        <f ca="1">IF(ISERROR(VLOOKUP($B93,'National Conditions Backsheet'!$D$38:$CL$187,I$25,0)), "", VLOOKUP($B93,'National Conditions Backsheet'!$D$38:$CL$187,I$25,0))</f>
        <v/>
      </c>
      <c r="J93" s="44" t="str">
        <f ca="1">IF(ISERROR(VLOOKUP($B93,'National Conditions Backsheet'!$D$38:$CL$187,J$25,0)), "", VLOOKUP($B93,'National Conditions Backsheet'!$D$38:$CL$187,J$25,0))</f>
        <v/>
      </c>
      <c r="K93" s="44" t="str">
        <f ca="1">IF(ISERROR(VLOOKUP($B93,'National Conditions Backsheet'!$D$38:$CL$187,K$25,0)), "", VLOOKUP($B93,'National Conditions Backsheet'!$D$38:$CL$187,K$25,0))</f>
        <v/>
      </c>
      <c r="L93" s="44" t="str">
        <f ca="1">IF(ISERROR(VLOOKUP($B93,'National Conditions Backsheet'!$D$38:$CL$187,L$25,0)), "", VLOOKUP($B93,'National Conditions Backsheet'!$D$38:$CL$187,L$25,0))</f>
        <v/>
      </c>
      <c r="M93" s="44" t="str">
        <f ca="1">IF(ISERROR(VLOOKUP($B93,'National Conditions Backsheet'!$D$38:$CL$187,M$25,0)), "", VLOOKUP($B93,'National Conditions Backsheet'!$D$38:$CL$187,M$25,0))</f>
        <v/>
      </c>
      <c r="N93" s="42" t="str">
        <f ca="1">IF(ISERROR(VLOOKUP($B93,'National Conditions Backsheet'!$D$38:$CL$187,N$25,0)), "", VLOOKUP($B93,'National Conditions Backsheet'!$D$38:$CL$187,N$25,0))</f>
        <v/>
      </c>
    </row>
    <row r="94" spans="1:14">
      <c r="A94" s="3">
        <v>66</v>
      </c>
      <c r="B94" s="41" t="str">
        <f t="shared" ca="1" si="5"/>
        <v/>
      </c>
      <c r="C94" s="59" t="str">
        <f ca="1">IFERROR(VLOOKUP($B94,'Org list'!$J$9:$K$637,2,0), "")</f>
        <v/>
      </c>
      <c r="D94" s="41" t="str">
        <f ca="1">IF(ISERROR(VLOOKUP($B94,'National Conditions Backsheet'!$D$38:$CL$187,D$25,0)), "", VLOOKUP($B94,'National Conditions Backsheet'!$D$38:$CL$187,D$25,0))</f>
        <v/>
      </c>
      <c r="E94" s="44" t="str">
        <f ca="1">IF(ISERROR(VLOOKUP($B94,'National Conditions Backsheet'!$D$38:$CL$187,E$25,0)),"",IF(VLOOKUP($B94,'National Conditions Backsheet'!$D$38:$CL$187,E$25,0)="&lt;Please Select&gt;","",IF($D94="Yes","",VLOOKUP($B94,'National Conditions Backsheet'!$D$38:$CL$187,E$25,0))))</f>
        <v/>
      </c>
      <c r="F94" s="43" t="str">
        <f ca="1">IF(ISERROR(VLOOKUP($B94,'National Conditions Backsheet'!$D$38:$CL$187,F$25,0)),"",IF(VLOOKUP($B94,'National Conditions Backsheet'!$D$38:$CL$187,F$25,0)=0,"",VLOOKUP($B94,'National Conditions Backsheet'!$D$38:$CL$187,F$25,0)))</f>
        <v/>
      </c>
      <c r="G94" s="44" t="str">
        <f ca="1">IF(ISERROR(VLOOKUP($B94,'National Conditions Backsheet'!$D$38:$CL$187,G$25,0)), "", VLOOKUP($B94,'National Conditions Backsheet'!$D$38:$CL$187,G$25,0))</f>
        <v/>
      </c>
      <c r="H94" s="44" t="str">
        <f ca="1">IF(ISERROR(VLOOKUP($B94,'National Conditions Backsheet'!$D$38:$CL$187,H$25,0)), "", VLOOKUP($B94,'National Conditions Backsheet'!$D$38:$CL$187,H$25,0))</f>
        <v/>
      </c>
      <c r="I94" s="44" t="str">
        <f ca="1">IF(ISERROR(VLOOKUP($B94,'National Conditions Backsheet'!$D$38:$CL$187,I$25,0)), "", VLOOKUP($B94,'National Conditions Backsheet'!$D$38:$CL$187,I$25,0))</f>
        <v/>
      </c>
      <c r="J94" s="44" t="str">
        <f ca="1">IF(ISERROR(VLOOKUP($B94,'National Conditions Backsheet'!$D$38:$CL$187,J$25,0)), "", VLOOKUP($B94,'National Conditions Backsheet'!$D$38:$CL$187,J$25,0))</f>
        <v/>
      </c>
      <c r="K94" s="44" t="str">
        <f ca="1">IF(ISERROR(VLOOKUP($B94,'National Conditions Backsheet'!$D$38:$CL$187,K$25,0)), "", VLOOKUP($B94,'National Conditions Backsheet'!$D$38:$CL$187,K$25,0))</f>
        <v/>
      </c>
      <c r="L94" s="44" t="str">
        <f ca="1">IF(ISERROR(VLOOKUP($B94,'National Conditions Backsheet'!$D$38:$CL$187,L$25,0)), "", VLOOKUP($B94,'National Conditions Backsheet'!$D$38:$CL$187,L$25,0))</f>
        <v/>
      </c>
      <c r="M94" s="44" t="str">
        <f ca="1">IF(ISERROR(VLOOKUP($B94,'National Conditions Backsheet'!$D$38:$CL$187,M$25,0)), "", VLOOKUP($B94,'National Conditions Backsheet'!$D$38:$CL$187,M$25,0))</f>
        <v/>
      </c>
      <c r="N94" s="42" t="str">
        <f ca="1">IF(ISERROR(VLOOKUP($B94,'National Conditions Backsheet'!$D$38:$CL$187,N$25,0)), "", VLOOKUP($B94,'National Conditions Backsheet'!$D$38:$CL$187,N$25,0))</f>
        <v/>
      </c>
    </row>
    <row r="95" spans="1:14">
      <c r="A95" s="3">
        <v>67</v>
      </c>
      <c r="B95" s="41" t="str">
        <f t="shared" ca="1" si="5"/>
        <v/>
      </c>
      <c r="C95" s="59" t="str">
        <f ca="1">IFERROR(VLOOKUP($B95,'Org list'!$J$9:$K$637,2,0), "")</f>
        <v/>
      </c>
      <c r="D95" s="41" t="str">
        <f ca="1">IF(ISERROR(VLOOKUP($B95,'National Conditions Backsheet'!$D$38:$CL$187,D$25,0)), "", VLOOKUP($B95,'National Conditions Backsheet'!$D$38:$CL$187,D$25,0))</f>
        <v/>
      </c>
      <c r="E95" s="44" t="str">
        <f ca="1">IF(ISERROR(VLOOKUP($B95,'National Conditions Backsheet'!$D$38:$CL$187,E$25,0)),"",IF(VLOOKUP($B95,'National Conditions Backsheet'!$D$38:$CL$187,E$25,0)="&lt;Please Select&gt;","",IF($D95="Yes","",VLOOKUP($B95,'National Conditions Backsheet'!$D$38:$CL$187,E$25,0))))</f>
        <v/>
      </c>
      <c r="F95" s="43" t="str">
        <f ca="1">IF(ISERROR(VLOOKUP($B95,'National Conditions Backsheet'!$D$38:$CL$187,F$25,0)),"",IF(VLOOKUP($B95,'National Conditions Backsheet'!$D$38:$CL$187,F$25,0)=0,"",VLOOKUP($B95,'National Conditions Backsheet'!$D$38:$CL$187,F$25,0)))</f>
        <v/>
      </c>
      <c r="G95" s="44" t="str">
        <f ca="1">IF(ISERROR(VLOOKUP($B95,'National Conditions Backsheet'!$D$38:$CL$187,G$25,0)), "", VLOOKUP($B95,'National Conditions Backsheet'!$D$38:$CL$187,G$25,0))</f>
        <v/>
      </c>
      <c r="H95" s="44" t="str">
        <f ca="1">IF(ISERROR(VLOOKUP($B95,'National Conditions Backsheet'!$D$38:$CL$187,H$25,0)), "", VLOOKUP($B95,'National Conditions Backsheet'!$D$38:$CL$187,H$25,0))</f>
        <v/>
      </c>
      <c r="I95" s="44" t="str">
        <f ca="1">IF(ISERROR(VLOOKUP($B95,'National Conditions Backsheet'!$D$38:$CL$187,I$25,0)), "", VLOOKUP($B95,'National Conditions Backsheet'!$D$38:$CL$187,I$25,0))</f>
        <v/>
      </c>
      <c r="J95" s="44" t="str">
        <f ca="1">IF(ISERROR(VLOOKUP($B95,'National Conditions Backsheet'!$D$38:$CL$187,J$25,0)), "", VLOOKUP($B95,'National Conditions Backsheet'!$D$38:$CL$187,J$25,0))</f>
        <v/>
      </c>
      <c r="K95" s="44" t="str">
        <f ca="1">IF(ISERROR(VLOOKUP($B95,'National Conditions Backsheet'!$D$38:$CL$187,K$25,0)), "", VLOOKUP($B95,'National Conditions Backsheet'!$D$38:$CL$187,K$25,0))</f>
        <v/>
      </c>
      <c r="L95" s="44" t="str">
        <f ca="1">IF(ISERROR(VLOOKUP($B95,'National Conditions Backsheet'!$D$38:$CL$187,L$25,0)), "", VLOOKUP($B95,'National Conditions Backsheet'!$D$38:$CL$187,L$25,0))</f>
        <v/>
      </c>
      <c r="M95" s="44" t="str">
        <f ca="1">IF(ISERROR(VLOOKUP($B95,'National Conditions Backsheet'!$D$38:$CL$187,M$25,0)), "", VLOOKUP($B95,'National Conditions Backsheet'!$D$38:$CL$187,M$25,0))</f>
        <v/>
      </c>
      <c r="N95" s="42" t="str">
        <f ca="1">IF(ISERROR(VLOOKUP($B95,'National Conditions Backsheet'!$D$38:$CL$187,N$25,0)), "", VLOOKUP($B95,'National Conditions Backsheet'!$D$38:$CL$187,N$25,0))</f>
        <v/>
      </c>
    </row>
    <row r="96" spans="1:14">
      <c r="A96" s="3">
        <v>68</v>
      </c>
      <c r="B96" s="41" t="str">
        <f t="shared" ca="1" si="5"/>
        <v/>
      </c>
      <c r="C96" s="59" t="str">
        <f ca="1">IFERROR(VLOOKUP($B96,'Org list'!$J$9:$K$637,2,0), "")</f>
        <v/>
      </c>
      <c r="D96" s="41" t="str">
        <f ca="1">IF(ISERROR(VLOOKUP($B96,'National Conditions Backsheet'!$D$38:$CL$187,D$25,0)), "", VLOOKUP($B96,'National Conditions Backsheet'!$D$38:$CL$187,D$25,0))</f>
        <v/>
      </c>
      <c r="E96" s="44" t="str">
        <f ca="1">IF(ISERROR(VLOOKUP($B96,'National Conditions Backsheet'!$D$38:$CL$187,E$25,0)),"",IF(VLOOKUP($B96,'National Conditions Backsheet'!$D$38:$CL$187,E$25,0)="&lt;Please Select&gt;","",IF($D96="Yes","",VLOOKUP($B96,'National Conditions Backsheet'!$D$38:$CL$187,E$25,0))))</f>
        <v/>
      </c>
      <c r="F96" s="43" t="str">
        <f ca="1">IF(ISERROR(VLOOKUP($B96,'National Conditions Backsheet'!$D$38:$CL$187,F$25,0)),"",IF(VLOOKUP($B96,'National Conditions Backsheet'!$D$38:$CL$187,F$25,0)=0,"",VLOOKUP($B96,'National Conditions Backsheet'!$D$38:$CL$187,F$25,0)))</f>
        <v/>
      </c>
      <c r="G96" s="44" t="str">
        <f ca="1">IF(ISERROR(VLOOKUP($B96,'National Conditions Backsheet'!$D$38:$CL$187,G$25,0)), "", VLOOKUP($B96,'National Conditions Backsheet'!$D$38:$CL$187,G$25,0))</f>
        <v/>
      </c>
      <c r="H96" s="44" t="str">
        <f ca="1">IF(ISERROR(VLOOKUP($B96,'National Conditions Backsheet'!$D$38:$CL$187,H$25,0)), "", VLOOKUP($B96,'National Conditions Backsheet'!$D$38:$CL$187,H$25,0))</f>
        <v/>
      </c>
      <c r="I96" s="44" t="str">
        <f ca="1">IF(ISERROR(VLOOKUP($B96,'National Conditions Backsheet'!$D$38:$CL$187,I$25,0)), "", VLOOKUP($B96,'National Conditions Backsheet'!$D$38:$CL$187,I$25,0))</f>
        <v/>
      </c>
      <c r="J96" s="44" t="str">
        <f ca="1">IF(ISERROR(VLOOKUP($B96,'National Conditions Backsheet'!$D$38:$CL$187,J$25,0)), "", VLOOKUP($B96,'National Conditions Backsheet'!$D$38:$CL$187,J$25,0))</f>
        <v/>
      </c>
      <c r="K96" s="44" t="str">
        <f ca="1">IF(ISERROR(VLOOKUP($B96,'National Conditions Backsheet'!$D$38:$CL$187,K$25,0)), "", VLOOKUP($B96,'National Conditions Backsheet'!$D$38:$CL$187,K$25,0))</f>
        <v/>
      </c>
      <c r="L96" s="44" t="str">
        <f ca="1">IF(ISERROR(VLOOKUP($B96,'National Conditions Backsheet'!$D$38:$CL$187,L$25,0)), "", VLOOKUP($B96,'National Conditions Backsheet'!$D$38:$CL$187,L$25,0))</f>
        <v/>
      </c>
      <c r="M96" s="44" t="str">
        <f ca="1">IF(ISERROR(VLOOKUP($B96,'National Conditions Backsheet'!$D$38:$CL$187,M$25,0)), "", VLOOKUP($B96,'National Conditions Backsheet'!$D$38:$CL$187,M$25,0))</f>
        <v/>
      </c>
      <c r="N96" s="42" t="str">
        <f ca="1">IF(ISERROR(VLOOKUP($B96,'National Conditions Backsheet'!$D$38:$CL$187,N$25,0)), "", VLOOKUP($B96,'National Conditions Backsheet'!$D$38:$CL$187,N$25,0))</f>
        <v/>
      </c>
    </row>
    <row r="97" spans="1:14">
      <c r="A97" s="3">
        <v>69</v>
      </c>
      <c r="B97" s="41" t="str">
        <f t="shared" ca="1" si="5"/>
        <v/>
      </c>
      <c r="C97" s="59" t="str">
        <f ca="1">IFERROR(VLOOKUP($B97,'Org list'!$J$9:$K$637,2,0), "")</f>
        <v/>
      </c>
      <c r="D97" s="41" t="str">
        <f ca="1">IF(ISERROR(VLOOKUP($B97,'National Conditions Backsheet'!$D$38:$CL$187,D$25,0)), "", VLOOKUP($B97,'National Conditions Backsheet'!$D$38:$CL$187,D$25,0))</f>
        <v/>
      </c>
      <c r="E97" s="44" t="str">
        <f ca="1">IF(ISERROR(VLOOKUP($B97,'National Conditions Backsheet'!$D$38:$CL$187,E$25,0)),"",IF(VLOOKUP($B97,'National Conditions Backsheet'!$D$38:$CL$187,E$25,0)="&lt;Please Select&gt;","",IF($D97="Yes","",VLOOKUP($B97,'National Conditions Backsheet'!$D$38:$CL$187,E$25,0))))</f>
        <v/>
      </c>
      <c r="F97" s="43" t="str">
        <f ca="1">IF(ISERROR(VLOOKUP($B97,'National Conditions Backsheet'!$D$38:$CL$187,F$25,0)),"",IF(VLOOKUP($B97,'National Conditions Backsheet'!$D$38:$CL$187,F$25,0)=0,"",VLOOKUP($B97,'National Conditions Backsheet'!$D$38:$CL$187,F$25,0)))</f>
        <v/>
      </c>
      <c r="G97" s="44" t="str">
        <f ca="1">IF(ISERROR(VLOOKUP($B97,'National Conditions Backsheet'!$D$38:$CL$187,G$25,0)), "", VLOOKUP($B97,'National Conditions Backsheet'!$D$38:$CL$187,G$25,0))</f>
        <v/>
      </c>
      <c r="H97" s="44" t="str">
        <f ca="1">IF(ISERROR(VLOOKUP($B97,'National Conditions Backsheet'!$D$38:$CL$187,H$25,0)), "", VLOOKUP($B97,'National Conditions Backsheet'!$D$38:$CL$187,H$25,0))</f>
        <v/>
      </c>
      <c r="I97" s="44" t="str">
        <f ca="1">IF(ISERROR(VLOOKUP($B97,'National Conditions Backsheet'!$D$38:$CL$187,I$25,0)), "", VLOOKUP($B97,'National Conditions Backsheet'!$D$38:$CL$187,I$25,0))</f>
        <v/>
      </c>
      <c r="J97" s="44" t="str">
        <f ca="1">IF(ISERROR(VLOOKUP($B97,'National Conditions Backsheet'!$D$38:$CL$187,J$25,0)), "", VLOOKUP($B97,'National Conditions Backsheet'!$D$38:$CL$187,J$25,0))</f>
        <v/>
      </c>
      <c r="K97" s="44" t="str">
        <f ca="1">IF(ISERROR(VLOOKUP($B97,'National Conditions Backsheet'!$D$38:$CL$187,K$25,0)), "", VLOOKUP($B97,'National Conditions Backsheet'!$D$38:$CL$187,K$25,0))</f>
        <v/>
      </c>
      <c r="L97" s="44" t="str">
        <f ca="1">IF(ISERROR(VLOOKUP($B97,'National Conditions Backsheet'!$D$38:$CL$187,L$25,0)), "", VLOOKUP($B97,'National Conditions Backsheet'!$D$38:$CL$187,L$25,0))</f>
        <v/>
      </c>
      <c r="M97" s="44" t="str">
        <f ca="1">IF(ISERROR(VLOOKUP($B97,'National Conditions Backsheet'!$D$38:$CL$187,M$25,0)), "", VLOOKUP($B97,'National Conditions Backsheet'!$D$38:$CL$187,M$25,0))</f>
        <v/>
      </c>
      <c r="N97" s="42" t="str">
        <f ca="1">IF(ISERROR(VLOOKUP($B97,'National Conditions Backsheet'!$D$38:$CL$187,N$25,0)), "", VLOOKUP($B97,'National Conditions Backsheet'!$D$38:$CL$187,N$25,0))</f>
        <v/>
      </c>
    </row>
    <row r="98" spans="1:14">
      <c r="A98" s="3">
        <v>70</v>
      </c>
      <c r="B98" s="41" t="str">
        <f t="shared" ca="1" si="5"/>
        <v/>
      </c>
      <c r="C98" s="59" t="str">
        <f ca="1">IFERROR(VLOOKUP($B98,'Org list'!$J$9:$K$637,2,0), "")</f>
        <v/>
      </c>
      <c r="D98" s="41" t="str">
        <f ca="1">IF(ISERROR(VLOOKUP($B98,'National Conditions Backsheet'!$D$38:$CL$187,D$25,0)), "", VLOOKUP($B98,'National Conditions Backsheet'!$D$38:$CL$187,D$25,0))</f>
        <v/>
      </c>
      <c r="E98" s="44" t="str">
        <f ca="1">IF(ISERROR(VLOOKUP($B98,'National Conditions Backsheet'!$D$38:$CL$187,E$25,0)),"",IF(VLOOKUP($B98,'National Conditions Backsheet'!$D$38:$CL$187,E$25,0)="&lt;Please Select&gt;","",IF($D98="Yes","",VLOOKUP($B98,'National Conditions Backsheet'!$D$38:$CL$187,E$25,0))))</f>
        <v/>
      </c>
      <c r="F98" s="43" t="str">
        <f ca="1">IF(ISERROR(VLOOKUP($B98,'National Conditions Backsheet'!$D$38:$CL$187,F$25,0)),"",IF(VLOOKUP($B98,'National Conditions Backsheet'!$D$38:$CL$187,F$25,0)=0,"",VLOOKUP($B98,'National Conditions Backsheet'!$D$38:$CL$187,F$25,0)))</f>
        <v/>
      </c>
      <c r="G98" s="44" t="str">
        <f ca="1">IF(ISERROR(VLOOKUP($B98,'National Conditions Backsheet'!$D$38:$CL$187,G$25,0)), "", VLOOKUP($B98,'National Conditions Backsheet'!$D$38:$CL$187,G$25,0))</f>
        <v/>
      </c>
      <c r="H98" s="44" t="str">
        <f ca="1">IF(ISERROR(VLOOKUP($B98,'National Conditions Backsheet'!$D$38:$CL$187,H$25,0)), "", VLOOKUP($B98,'National Conditions Backsheet'!$D$38:$CL$187,H$25,0))</f>
        <v/>
      </c>
      <c r="I98" s="44" t="str">
        <f ca="1">IF(ISERROR(VLOOKUP($B98,'National Conditions Backsheet'!$D$38:$CL$187,I$25,0)), "", VLOOKUP($B98,'National Conditions Backsheet'!$D$38:$CL$187,I$25,0))</f>
        <v/>
      </c>
      <c r="J98" s="44" t="str">
        <f ca="1">IF(ISERROR(VLOOKUP($B98,'National Conditions Backsheet'!$D$38:$CL$187,J$25,0)), "", VLOOKUP($B98,'National Conditions Backsheet'!$D$38:$CL$187,J$25,0))</f>
        <v/>
      </c>
      <c r="K98" s="44" t="str">
        <f ca="1">IF(ISERROR(VLOOKUP($B98,'National Conditions Backsheet'!$D$38:$CL$187,K$25,0)), "", VLOOKUP($B98,'National Conditions Backsheet'!$D$38:$CL$187,K$25,0))</f>
        <v/>
      </c>
      <c r="L98" s="44" t="str">
        <f ca="1">IF(ISERROR(VLOOKUP($B98,'National Conditions Backsheet'!$D$38:$CL$187,L$25,0)), "", VLOOKUP($B98,'National Conditions Backsheet'!$D$38:$CL$187,L$25,0))</f>
        <v/>
      </c>
      <c r="M98" s="44" t="str">
        <f ca="1">IF(ISERROR(VLOOKUP($B98,'National Conditions Backsheet'!$D$38:$CL$187,M$25,0)), "", VLOOKUP($B98,'National Conditions Backsheet'!$D$38:$CL$187,M$25,0))</f>
        <v/>
      </c>
      <c r="N98" s="42" t="str">
        <f ca="1">IF(ISERROR(VLOOKUP($B98,'National Conditions Backsheet'!$D$38:$CL$187,N$25,0)), "", VLOOKUP($B98,'National Conditions Backsheet'!$D$38:$CL$187,N$25,0))</f>
        <v/>
      </c>
    </row>
    <row r="99" spans="1:14">
      <c r="A99" s="3">
        <v>71</v>
      </c>
      <c r="B99" s="41" t="str">
        <f t="shared" ca="1" si="5"/>
        <v/>
      </c>
      <c r="C99" s="59" t="str">
        <f ca="1">IFERROR(VLOOKUP($B99,'Org list'!$J$9:$K$637,2,0), "")</f>
        <v/>
      </c>
      <c r="D99" s="41" t="str">
        <f ca="1">IF(ISERROR(VLOOKUP($B99,'National Conditions Backsheet'!$D$38:$CL$187,D$25,0)), "", VLOOKUP($B99,'National Conditions Backsheet'!$D$38:$CL$187,D$25,0))</f>
        <v/>
      </c>
      <c r="E99" s="44" t="str">
        <f ca="1">IF(ISERROR(VLOOKUP($B99,'National Conditions Backsheet'!$D$38:$CL$187,E$25,0)),"",IF(VLOOKUP($B99,'National Conditions Backsheet'!$D$38:$CL$187,E$25,0)="&lt;Please Select&gt;","",IF($D99="Yes","",VLOOKUP($B99,'National Conditions Backsheet'!$D$38:$CL$187,E$25,0))))</f>
        <v/>
      </c>
      <c r="F99" s="43" t="str">
        <f ca="1">IF(ISERROR(VLOOKUP($B99,'National Conditions Backsheet'!$D$38:$CL$187,F$25,0)),"",IF(VLOOKUP($B99,'National Conditions Backsheet'!$D$38:$CL$187,F$25,0)=0,"",VLOOKUP($B99,'National Conditions Backsheet'!$D$38:$CL$187,F$25,0)))</f>
        <v/>
      </c>
      <c r="G99" s="44" t="str">
        <f ca="1">IF(ISERROR(VLOOKUP($B99,'National Conditions Backsheet'!$D$38:$CL$187,G$25,0)), "", VLOOKUP($B99,'National Conditions Backsheet'!$D$38:$CL$187,G$25,0))</f>
        <v/>
      </c>
      <c r="H99" s="44" t="str">
        <f ca="1">IF(ISERROR(VLOOKUP($B99,'National Conditions Backsheet'!$D$38:$CL$187,H$25,0)), "", VLOOKUP($B99,'National Conditions Backsheet'!$D$38:$CL$187,H$25,0))</f>
        <v/>
      </c>
      <c r="I99" s="44" t="str">
        <f ca="1">IF(ISERROR(VLOOKUP($B99,'National Conditions Backsheet'!$D$38:$CL$187,I$25,0)), "", VLOOKUP($B99,'National Conditions Backsheet'!$D$38:$CL$187,I$25,0))</f>
        <v/>
      </c>
      <c r="J99" s="44" t="str">
        <f ca="1">IF(ISERROR(VLOOKUP($B99,'National Conditions Backsheet'!$D$38:$CL$187,J$25,0)), "", VLOOKUP($B99,'National Conditions Backsheet'!$D$38:$CL$187,J$25,0))</f>
        <v/>
      </c>
      <c r="K99" s="44" t="str">
        <f ca="1">IF(ISERROR(VLOOKUP($B99,'National Conditions Backsheet'!$D$38:$CL$187,K$25,0)), "", VLOOKUP($B99,'National Conditions Backsheet'!$D$38:$CL$187,K$25,0))</f>
        <v/>
      </c>
      <c r="L99" s="44" t="str">
        <f ca="1">IF(ISERROR(VLOOKUP($B99,'National Conditions Backsheet'!$D$38:$CL$187,L$25,0)), "", VLOOKUP($B99,'National Conditions Backsheet'!$D$38:$CL$187,L$25,0))</f>
        <v/>
      </c>
      <c r="M99" s="44" t="str">
        <f ca="1">IF(ISERROR(VLOOKUP($B99,'National Conditions Backsheet'!$D$38:$CL$187,M$25,0)), "", VLOOKUP($B99,'National Conditions Backsheet'!$D$38:$CL$187,M$25,0))</f>
        <v/>
      </c>
      <c r="N99" s="42" t="str">
        <f ca="1">IF(ISERROR(VLOOKUP($B99,'National Conditions Backsheet'!$D$38:$CL$187,N$25,0)), "", VLOOKUP($B99,'National Conditions Backsheet'!$D$38:$CL$187,N$25,0))</f>
        <v/>
      </c>
    </row>
    <row r="100" spans="1:14">
      <c r="A100" s="3">
        <v>72</v>
      </c>
      <c r="B100" s="41" t="str">
        <f t="shared" ca="1" si="5"/>
        <v/>
      </c>
      <c r="C100" s="59" t="str">
        <f ca="1">IFERROR(VLOOKUP($B100,'Org list'!$J$9:$K$637,2,0), "")</f>
        <v/>
      </c>
      <c r="D100" s="41" t="str">
        <f ca="1">IF(ISERROR(VLOOKUP($B100,'National Conditions Backsheet'!$D$38:$CL$187,D$25,0)), "", VLOOKUP($B100,'National Conditions Backsheet'!$D$38:$CL$187,D$25,0))</f>
        <v/>
      </c>
      <c r="E100" s="44" t="str">
        <f ca="1">IF(ISERROR(VLOOKUP($B100,'National Conditions Backsheet'!$D$38:$CL$187,E$25,0)),"",IF(VLOOKUP($B100,'National Conditions Backsheet'!$D$38:$CL$187,E$25,0)="&lt;Please Select&gt;","",IF($D100="Yes","",VLOOKUP($B100,'National Conditions Backsheet'!$D$38:$CL$187,E$25,0))))</f>
        <v/>
      </c>
      <c r="F100" s="43" t="str">
        <f ca="1">IF(ISERROR(VLOOKUP($B100,'National Conditions Backsheet'!$D$38:$CL$187,F$25,0)),"",IF(VLOOKUP($B100,'National Conditions Backsheet'!$D$38:$CL$187,F$25,0)=0,"",VLOOKUP($B100,'National Conditions Backsheet'!$D$38:$CL$187,F$25,0)))</f>
        <v/>
      </c>
      <c r="G100" s="44" t="str">
        <f ca="1">IF(ISERROR(VLOOKUP($B100,'National Conditions Backsheet'!$D$38:$CL$187,G$25,0)), "", VLOOKUP($B100,'National Conditions Backsheet'!$D$38:$CL$187,G$25,0))</f>
        <v/>
      </c>
      <c r="H100" s="44" t="str">
        <f ca="1">IF(ISERROR(VLOOKUP($B100,'National Conditions Backsheet'!$D$38:$CL$187,H$25,0)), "", VLOOKUP($B100,'National Conditions Backsheet'!$D$38:$CL$187,H$25,0))</f>
        <v/>
      </c>
      <c r="I100" s="44" t="str">
        <f ca="1">IF(ISERROR(VLOOKUP($B100,'National Conditions Backsheet'!$D$38:$CL$187,I$25,0)), "", VLOOKUP($B100,'National Conditions Backsheet'!$D$38:$CL$187,I$25,0))</f>
        <v/>
      </c>
      <c r="J100" s="44" t="str">
        <f ca="1">IF(ISERROR(VLOOKUP($B100,'National Conditions Backsheet'!$D$38:$CL$187,J$25,0)), "", VLOOKUP($B100,'National Conditions Backsheet'!$D$38:$CL$187,J$25,0))</f>
        <v/>
      </c>
      <c r="K100" s="44" t="str">
        <f ca="1">IF(ISERROR(VLOOKUP($B100,'National Conditions Backsheet'!$D$38:$CL$187,K$25,0)), "", VLOOKUP($B100,'National Conditions Backsheet'!$D$38:$CL$187,K$25,0))</f>
        <v/>
      </c>
      <c r="L100" s="44" t="str">
        <f ca="1">IF(ISERROR(VLOOKUP($B100,'National Conditions Backsheet'!$D$38:$CL$187,L$25,0)), "", VLOOKUP($B100,'National Conditions Backsheet'!$D$38:$CL$187,L$25,0))</f>
        <v/>
      </c>
      <c r="M100" s="44" t="str">
        <f ca="1">IF(ISERROR(VLOOKUP($B100,'National Conditions Backsheet'!$D$38:$CL$187,M$25,0)), "", VLOOKUP($B100,'National Conditions Backsheet'!$D$38:$CL$187,M$25,0))</f>
        <v/>
      </c>
      <c r="N100" s="42" t="str">
        <f ca="1">IF(ISERROR(VLOOKUP($B100,'National Conditions Backsheet'!$D$38:$CL$187,N$25,0)), "", VLOOKUP($B100,'National Conditions Backsheet'!$D$38:$CL$187,N$25,0))</f>
        <v/>
      </c>
    </row>
    <row r="101" spans="1:14">
      <c r="A101" s="3">
        <v>73</v>
      </c>
      <c r="B101" s="41" t="str">
        <f t="shared" ca="1" si="5"/>
        <v/>
      </c>
      <c r="C101" s="59" t="str">
        <f ca="1">IFERROR(VLOOKUP($B101,'Org list'!$J$9:$K$637,2,0), "")</f>
        <v/>
      </c>
      <c r="D101" s="41" t="str">
        <f ca="1">IF(ISERROR(VLOOKUP($B101,'National Conditions Backsheet'!$D$38:$CL$187,D$25,0)), "", VLOOKUP($B101,'National Conditions Backsheet'!$D$38:$CL$187,D$25,0))</f>
        <v/>
      </c>
      <c r="E101" s="44" t="str">
        <f ca="1">IF(ISERROR(VLOOKUP($B101,'National Conditions Backsheet'!$D$38:$CL$187,E$25,0)),"",IF(VLOOKUP($B101,'National Conditions Backsheet'!$D$38:$CL$187,E$25,0)="&lt;Please Select&gt;","",IF($D101="Yes","",VLOOKUP($B101,'National Conditions Backsheet'!$D$38:$CL$187,E$25,0))))</f>
        <v/>
      </c>
      <c r="F101" s="43" t="str">
        <f ca="1">IF(ISERROR(VLOOKUP($B101,'National Conditions Backsheet'!$D$38:$CL$187,F$25,0)),"",IF(VLOOKUP($B101,'National Conditions Backsheet'!$D$38:$CL$187,F$25,0)=0,"",VLOOKUP($B101,'National Conditions Backsheet'!$D$38:$CL$187,F$25,0)))</f>
        <v/>
      </c>
      <c r="G101" s="44" t="str">
        <f ca="1">IF(ISERROR(VLOOKUP($B101,'National Conditions Backsheet'!$D$38:$CL$187,G$25,0)), "", VLOOKUP($B101,'National Conditions Backsheet'!$D$38:$CL$187,G$25,0))</f>
        <v/>
      </c>
      <c r="H101" s="44" t="str">
        <f ca="1">IF(ISERROR(VLOOKUP($B101,'National Conditions Backsheet'!$D$38:$CL$187,H$25,0)), "", VLOOKUP($B101,'National Conditions Backsheet'!$D$38:$CL$187,H$25,0))</f>
        <v/>
      </c>
      <c r="I101" s="44" t="str">
        <f ca="1">IF(ISERROR(VLOOKUP($B101,'National Conditions Backsheet'!$D$38:$CL$187,I$25,0)), "", VLOOKUP($B101,'National Conditions Backsheet'!$D$38:$CL$187,I$25,0))</f>
        <v/>
      </c>
      <c r="J101" s="44" t="str">
        <f ca="1">IF(ISERROR(VLOOKUP($B101,'National Conditions Backsheet'!$D$38:$CL$187,J$25,0)), "", VLOOKUP($B101,'National Conditions Backsheet'!$D$38:$CL$187,J$25,0))</f>
        <v/>
      </c>
      <c r="K101" s="44" t="str">
        <f ca="1">IF(ISERROR(VLOOKUP($B101,'National Conditions Backsheet'!$D$38:$CL$187,K$25,0)), "", VLOOKUP($B101,'National Conditions Backsheet'!$D$38:$CL$187,K$25,0))</f>
        <v/>
      </c>
      <c r="L101" s="44" t="str">
        <f ca="1">IF(ISERROR(VLOOKUP($B101,'National Conditions Backsheet'!$D$38:$CL$187,L$25,0)), "", VLOOKUP($B101,'National Conditions Backsheet'!$D$38:$CL$187,L$25,0))</f>
        <v/>
      </c>
      <c r="M101" s="44" t="str">
        <f ca="1">IF(ISERROR(VLOOKUP($B101,'National Conditions Backsheet'!$D$38:$CL$187,M$25,0)), "", VLOOKUP($B101,'National Conditions Backsheet'!$D$38:$CL$187,M$25,0))</f>
        <v/>
      </c>
      <c r="N101" s="42" t="str">
        <f ca="1">IF(ISERROR(VLOOKUP($B101,'National Conditions Backsheet'!$D$38:$CL$187,N$25,0)), "", VLOOKUP($B101,'National Conditions Backsheet'!$D$38:$CL$187,N$25,0))</f>
        <v/>
      </c>
    </row>
    <row r="102" spans="1:14">
      <c r="A102" s="3">
        <v>74</v>
      </c>
      <c r="B102" s="41" t="str">
        <f t="shared" ca="1" si="5"/>
        <v/>
      </c>
      <c r="C102" s="59" t="str">
        <f ca="1">IFERROR(VLOOKUP($B102,'Org list'!$J$9:$K$637,2,0), "")</f>
        <v/>
      </c>
      <c r="D102" s="41" t="str">
        <f ca="1">IF(ISERROR(VLOOKUP($B102,'National Conditions Backsheet'!$D$38:$CL$187,D$25,0)), "", VLOOKUP($B102,'National Conditions Backsheet'!$D$38:$CL$187,D$25,0))</f>
        <v/>
      </c>
      <c r="E102" s="44" t="str">
        <f ca="1">IF(ISERROR(VLOOKUP($B102,'National Conditions Backsheet'!$D$38:$CL$187,E$25,0)),"",IF(VLOOKUP($B102,'National Conditions Backsheet'!$D$38:$CL$187,E$25,0)="&lt;Please Select&gt;","",IF($D102="Yes","",VLOOKUP($B102,'National Conditions Backsheet'!$D$38:$CL$187,E$25,0))))</f>
        <v/>
      </c>
      <c r="F102" s="43" t="str">
        <f ca="1">IF(ISERROR(VLOOKUP($B102,'National Conditions Backsheet'!$D$38:$CL$187,F$25,0)),"",IF(VLOOKUP($B102,'National Conditions Backsheet'!$D$38:$CL$187,F$25,0)=0,"",VLOOKUP($B102,'National Conditions Backsheet'!$D$38:$CL$187,F$25,0)))</f>
        <v/>
      </c>
      <c r="G102" s="44" t="str">
        <f ca="1">IF(ISERROR(VLOOKUP($B102,'National Conditions Backsheet'!$D$38:$CL$187,G$25,0)), "", VLOOKUP($B102,'National Conditions Backsheet'!$D$38:$CL$187,G$25,0))</f>
        <v/>
      </c>
      <c r="H102" s="44" t="str">
        <f ca="1">IF(ISERROR(VLOOKUP($B102,'National Conditions Backsheet'!$D$38:$CL$187,H$25,0)), "", VLOOKUP($B102,'National Conditions Backsheet'!$D$38:$CL$187,H$25,0))</f>
        <v/>
      </c>
      <c r="I102" s="44" t="str">
        <f ca="1">IF(ISERROR(VLOOKUP($B102,'National Conditions Backsheet'!$D$38:$CL$187,I$25,0)), "", VLOOKUP($B102,'National Conditions Backsheet'!$D$38:$CL$187,I$25,0))</f>
        <v/>
      </c>
      <c r="J102" s="44" t="str">
        <f ca="1">IF(ISERROR(VLOOKUP($B102,'National Conditions Backsheet'!$D$38:$CL$187,J$25,0)), "", VLOOKUP($B102,'National Conditions Backsheet'!$D$38:$CL$187,J$25,0))</f>
        <v/>
      </c>
      <c r="K102" s="44" t="str">
        <f ca="1">IF(ISERROR(VLOOKUP($B102,'National Conditions Backsheet'!$D$38:$CL$187,K$25,0)), "", VLOOKUP($B102,'National Conditions Backsheet'!$D$38:$CL$187,K$25,0))</f>
        <v/>
      </c>
      <c r="L102" s="44" t="str">
        <f ca="1">IF(ISERROR(VLOOKUP($B102,'National Conditions Backsheet'!$D$38:$CL$187,L$25,0)), "", VLOOKUP($B102,'National Conditions Backsheet'!$D$38:$CL$187,L$25,0))</f>
        <v/>
      </c>
      <c r="M102" s="44" t="str">
        <f ca="1">IF(ISERROR(VLOOKUP($B102,'National Conditions Backsheet'!$D$38:$CL$187,M$25,0)), "", VLOOKUP($B102,'National Conditions Backsheet'!$D$38:$CL$187,M$25,0))</f>
        <v/>
      </c>
      <c r="N102" s="42" t="str">
        <f ca="1">IF(ISERROR(VLOOKUP($B102,'National Conditions Backsheet'!$D$38:$CL$187,N$25,0)), "", VLOOKUP($B102,'National Conditions Backsheet'!$D$38:$CL$187,N$25,0))</f>
        <v/>
      </c>
    </row>
    <row r="103" spans="1:14">
      <c r="A103" s="3">
        <v>75</v>
      </c>
      <c r="B103" s="41" t="str">
        <f t="shared" ca="1" si="5"/>
        <v/>
      </c>
      <c r="C103" s="59" t="str">
        <f ca="1">IFERROR(VLOOKUP($B103,'Org list'!$J$9:$K$637,2,0), "")</f>
        <v/>
      </c>
      <c r="D103" s="41" t="str">
        <f ca="1">IF(ISERROR(VLOOKUP($B103,'National Conditions Backsheet'!$D$38:$CL$187,D$25,0)), "", VLOOKUP($B103,'National Conditions Backsheet'!$D$38:$CL$187,D$25,0))</f>
        <v/>
      </c>
      <c r="E103" s="44" t="str">
        <f ca="1">IF(ISERROR(VLOOKUP($B103,'National Conditions Backsheet'!$D$38:$CL$187,E$25,0)),"",IF(VLOOKUP($B103,'National Conditions Backsheet'!$D$38:$CL$187,E$25,0)="&lt;Please Select&gt;","",IF($D103="Yes","",VLOOKUP($B103,'National Conditions Backsheet'!$D$38:$CL$187,E$25,0))))</f>
        <v/>
      </c>
      <c r="F103" s="43" t="str">
        <f ca="1">IF(ISERROR(VLOOKUP($B103,'National Conditions Backsheet'!$D$38:$CL$187,F$25,0)),"",IF(VLOOKUP($B103,'National Conditions Backsheet'!$D$38:$CL$187,F$25,0)=0,"",VLOOKUP($B103,'National Conditions Backsheet'!$D$38:$CL$187,F$25,0)))</f>
        <v/>
      </c>
      <c r="G103" s="44" t="str">
        <f ca="1">IF(ISERROR(VLOOKUP($B103,'National Conditions Backsheet'!$D$38:$CL$187,G$25,0)), "", VLOOKUP($B103,'National Conditions Backsheet'!$D$38:$CL$187,G$25,0))</f>
        <v/>
      </c>
      <c r="H103" s="44" t="str">
        <f ca="1">IF(ISERROR(VLOOKUP($B103,'National Conditions Backsheet'!$D$38:$CL$187,H$25,0)), "", VLOOKUP($B103,'National Conditions Backsheet'!$D$38:$CL$187,H$25,0))</f>
        <v/>
      </c>
      <c r="I103" s="44" t="str">
        <f ca="1">IF(ISERROR(VLOOKUP($B103,'National Conditions Backsheet'!$D$38:$CL$187,I$25,0)), "", VLOOKUP($B103,'National Conditions Backsheet'!$D$38:$CL$187,I$25,0))</f>
        <v/>
      </c>
      <c r="J103" s="44" t="str">
        <f ca="1">IF(ISERROR(VLOOKUP($B103,'National Conditions Backsheet'!$D$38:$CL$187,J$25,0)), "", VLOOKUP($B103,'National Conditions Backsheet'!$D$38:$CL$187,J$25,0))</f>
        <v/>
      </c>
      <c r="K103" s="44" t="str">
        <f ca="1">IF(ISERROR(VLOOKUP($B103,'National Conditions Backsheet'!$D$38:$CL$187,K$25,0)), "", VLOOKUP($B103,'National Conditions Backsheet'!$D$38:$CL$187,K$25,0))</f>
        <v/>
      </c>
      <c r="L103" s="44" t="str">
        <f ca="1">IF(ISERROR(VLOOKUP($B103,'National Conditions Backsheet'!$D$38:$CL$187,L$25,0)), "", VLOOKUP($B103,'National Conditions Backsheet'!$D$38:$CL$187,L$25,0))</f>
        <v/>
      </c>
      <c r="M103" s="44" t="str">
        <f ca="1">IF(ISERROR(VLOOKUP($B103,'National Conditions Backsheet'!$D$38:$CL$187,M$25,0)), "", VLOOKUP($B103,'National Conditions Backsheet'!$D$38:$CL$187,M$25,0))</f>
        <v/>
      </c>
      <c r="N103" s="42" t="str">
        <f ca="1">IF(ISERROR(VLOOKUP($B103,'National Conditions Backsheet'!$D$38:$CL$187,N$25,0)), "", VLOOKUP($B103,'National Conditions Backsheet'!$D$38:$CL$187,N$25,0))</f>
        <v/>
      </c>
    </row>
    <row r="104" spans="1:14">
      <c r="A104" s="3">
        <v>76</v>
      </c>
      <c r="B104" s="41" t="str">
        <f t="shared" ca="1" si="5"/>
        <v/>
      </c>
      <c r="C104" s="59" t="str">
        <f ca="1">IFERROR(VLOOKUP($B104,'Org list'!$J$9:$K$637,2,0), "")</f>
        <v/>
      </c>
      <c r="D104" s="41" t="str">
        <f ca="1">IF(ISERROR(VLOOKUP($B104,'National Conditions Backsheet'!$D$38:$CL$187,D$25,0)), "", VLOOKUP($B104,'National Conditions Backsheet'!$D$38:$CL$187,D$25,0))</f>
        <v/>
      </c>
      <c r="E104" s="44" t="str">
        <f ca="1">IF(ISERROR(VLOOKUP($B104,'National Conditions Backsheet'!$D$38:$CL$187,E$25,0)),"",IF(VLOOKUP($B104,'National Conditions Backsheet'!$D$38:$CL$187,E$25,0)="&lt;Please Select&gt;","",IF($D104="Yes","",VLOOKUP($B104,'National Conditions Backsheet'!$D$38:$CL$187,E$25,0))))</f>
        <v/>
      </c>
      <c r="F104" s="43" t="str">
        <f ca="1">IF(ISERROR(VLOOKUP($B104,'National Conditions Backsheet'!$D$38:$CL$187,F$25,0)),"",IF(VLOOKUP($B104,'National Conditions Backsheet'!$D$38:$CL$187,F$25,0)=0,"",VLOOKUP($B104,'National Conditions Backsheet'!$D$38:$CL$187,F$25,0)))</f>
        <v/>
      </c>
      <c r="G104" s="44" t="str">
        <f ca="1">IF(ISERROR(VLOOKUP($B104,'National Conditions Backsheet'!$D$38:$CL$187,G$25,0)), "", VLOOKUP($B104,'National Conditions Backsheet'!$D$38:$CL$187,G$25,0))</f>
        <v/>
      </c>
      <c r="H104" s="44" t="str">
        <f ca="1">IF(ISERROR(VLOOKUP($B104,'National Conditions Backsheet'!$D$38:$CL$187,H$25,0)), "", VLOOKUP($B104,'National Conditions Backsheet'!$D$38:$CL$187,H$25,0))</f>
        <v/>
      </c>
      <c r="I104" s="44" t="str">
        <f ca="1">IF(ISERROR(VLOOKUP($B104,'National Conditions Backsheet'!$D$38:$CL$187,I$25,0)), "", VLOOKUP($B104,'National Conditions Backsheet'!$D$38:$CL$187,I$25,0))</f>
        <v/>
      </c>
      <c r="J104" s="44" t="str">
        <f ca="1">IF(ISERROR(VLOOKUP($B104,'National Conditions Backsheet'!$D$38:$CL$187,J$25,0)), "", VLOOKUP($B104,'National Conditions Backsheet'!$D$38:$CL$187,J$25,0))</f>
        <v/>
      </c>
      <c r="K104" s="44" t="str">
        <f ca="1">IF(ISERROR(VLOOKUP($B104,'National Conditions Backsheet'!$D$38:$CL$187,K$25,0)), "", VLOOKUP($B104,'National Conditions Backsheet'!$D$38:$CL$187,K$25,0))</f>
        <v/>
      </c>
      <c r="L104" s="44" t="str">
        <f ca="1">IF(ISERROR(VLOOKUP($B104,'National Conditions Backsheet'!$D$38:$CL$187,L$25,0)), "", VLOOKUP($B104,'National Conditions Backsheet'!$D$38:$CL$187,L$25,0))</f>
        <v/>
      </c>
      <c r="M104" s="44" t="str">
        <f ca="1">IF(ISERROR(VLOOKUP($B104,'National Conditions Backsheet'!$D$38:$CL$187,M$25,0)), "", VLOOKUP($B104,'National Conditions Backsheet'!$D$38:$CL$187,M$25,0))</f>
        <v/>
      </c>
      <c r="N104" s="42" t="str">
        <f ca="1">IF(ISERROR(VLOOKUP($B104,'National Conditions Backsheet'!$D$38:$CL$187,N$25,0)), "", VLOOKUP($B104,'National Conditions Backsheet'!$D$38:$CL$187,N$25,0))</f>
        <v/>
      </c>
    </row>
    <row r="105" spans="1:14">
      <c r="A105" s="3">
        <v>77</v>
      </c>
      <c r="B105" s="41" t="str">
        <f t="shared" ca="1" si="5"/>
        <v/>
      </c>
      <c r="C105" s="59" t="str">
        <f ca="1">IFERROR(VLOOKUP($B105,'Org list'!$J$9:$K$637,2,0), "")</f>
        <v/>
      </c>
      <c r="D105" s="41" t="str">
        <f ca="1">IF(ISERROR(VLOOKUP($B105,'National Conditions Backsheet'!$D$38:$CL$187,D$25,0)), "", VLOOKUP($B105,'National Conditions Backsheet'!$D$38:$CL$187,D$25,0))</f>
        <v/>
      </c>
      <c r="E105" s="44" t="str">
        <f ca="1">IF(ISERROR(VLOOKUP($B105,'National Conditions Backsheet'!$D$38:$CL$187,E$25,0)),"",IF(VLOOKUP($B105,'National Conditions Backsheet'!$D$38:$CL$187,E$25,0)="&lt;Please Select&gt;","",IF($D105="Yes","",VLOOKUP($B105,'National Conditions Backsheet'!$D$38:$CL$187,E$25,0))))</f>
        <v/>
      </c>
      <c r="F105" s="43" t="str">
        <f ca="1">IF(ISERROR(VLOOKUP($B105,'National Conditions Backsheet'!$D$38:$CL$187,F$25,0)),"",IF(VLOOKUP($B105,'National Conditions Backsheet'!$D$38:$CL$187,F$25,0)=0,"",VLOOKUP($B105,'National Conditions Backsheet'!$D$38:$CL$187,F$25,0)))</f>
        <v/>
      </c>
      <c r="G105" s="44" t="str">
        <f ca="1">IF(ISERROR(VLOOKUP($B105,'National Conditions Backsheet'!$D$38:$CL$187,G$25,0)), "", VLOOKUP($B105,'National Conditions Backsheet'!$D$38:$CL$187,G$25,0))</f>
        <v/>
      </c>
      <c r="H105" s="44" t="str">
        <f ca="1">IF(ISERROR(VLOOKUP($B105,'National Conditions Backsheet'!$D$38:$CL$187,H$25,0)), "", VLOOKUP($B105,'National Conditions Backsheet'!$D$38:$CL$187,H$25,0))</f>
        <v/>
      </c>
      <c r="I105" s="44" t="str">
        <f ca="1">IF(ISERROR(VLOOKUP($B105,'National Conditions Backsheet'!$D$38:$CL$187,I$25,0)), "", VLOOKUP($B105,'National Conditions Backsheet'!$D$38:$CL$187,I$25,0))</f>
        <v/>
      </c>
      <c r="J105" s="44" t="str">
        <f ca="1">IF(ISERROR(VLOOKUP($B105,'National Conditions Backsheet'!$D$38:$CL$187,J$25,0)), "", VLOOKUP($B105,'National Conditions Backsheet'!$D$38:$CL$187,J$25,0))</f>
        <v/>
      </c>
      <c r="K105" s="44" t="str">
        <f ca="1">IF(ISERROR(VLOOKUP($B105,'National Conditions Backsheet'!$D$38:$CL$187,K$25,0)), "", VLOOKUP($B105,'National Conditions Backsheet'!$D$38:$CL$187,K$25,0))</f>
        <v/>
      </c>
      <c r="L105" s="44" t="str">
        <f ca="1">IF(ISERROR(VLOOKUP($B105,'National Conditions Backsheet'!$D$38:$CL$187,L$25,0)), "", VLOOKUP($B105,'National Conditions Backsheet'!$D$38:$CL$187,L$25,0))</f>
        <v/>
      </c>
      <c r="M105" s="44" t="str">
        <f ca="1">IF(ISERROR(VLOOKUP($B105,'National Conditions Backsheet'!$D$38:$CL$187,M$25,0)), "", VLOOKUP($B105,'National Conditions Backsheet'!$D$38:$CL$187,M$25,0))</f>
        <v/>
      </c>
      <c r="N105" s="42" t="str">
        <f ca="1">IF(ISERROR(VLOOKUP($B105,'National Conditions Backsheet'!$D$38:$CL$187,N$25,0)), "", VLOOKUP($B105,'National Conditions Backsheet'!$D$38:$CL$187,N$25,0))</f>
        <v/>
      </c>
    </row>
    <row r="106" spans="1:14">
      <c r="A106" s="3">
        <v>78</v>
      </c>
      <c r="B106" s="41" t="str">
        <f t="shared" ca="1" si="5"/>
        <v/>
      </c>
      <c r="C106" s="59" t="str">
        <f ca="1">IFERROR(VLOOKUP($B106,'Org list'!$J$9:$K$637,2,0), "")</f>
        <v/>
      </c>
      <c r="D106" s="41" t="str">
        <f ca="1">IF(ISERROR(VLOOKUP($B106,'National Conditions Backsheet'!$D$38:$CL$187,D$25,0)), "", VLOOKUP($B106,'National Conditions Backsheet'!$D$38:$CL$187,D$25,0))</f>
        <v/>
      </c>
      <c r="E106" s="44" t="str">
        <f ca="1">IF(ISERROR(VLOOKUP($B106,'National Conditions Backsheet'!$D$38:$CL$187,E$25,0)),"",IF(VLOOKUP($B106,'National Conditions Backsheet'!$D$38:$CL$187,E$25,0)="&lt;Please Select&gt;","",IF($D106="Yes","",VLOOKUP($B106,'National Conditions Backsheet'!$D$38:$CL$187,E$25,0))))</f>
        <v/>
      </c>
      <c r="F106" s="43" t="str">
        <f ca="1">IF(ISERROR(VLOOKUP($B106,'National Conditions Backsheet'!$D$38:$CL$187,F$25,0)),"",IF(VLOOKUP($B106,'National Conditions Backsheet'!$D$38:$CL$187,F$25,0)=0,"",VLOOKUP($B106,'National Conditions Backsheet'!$D$38:$CL$187,F$25,0)))</f>
        <v/>
      </c>
      <c r="G106" s="44" t="str">
        <f ca="1">IF(ISERROR(VLOOKUP($B106,'National Conditions Backsheet'!$D$38:$CL$187,G$25,0)), "", VLOOKUP($B106,'National Conditions Backsheet'!$D$38:$CL$187,G$25,0))</f>
        <v/>
      </c>
      <c r="H106" s="44" t="str">
        <f ca="1">IF(ISERROR(VLOOKUP($B106,'National Conditions Backsheet'!$D$38:$CL$187,H$25,0)), "", VLOOKUP($B106,'National Conditions Backsheet'!$D$38:$CL$187,H$25,0))</f>
        <v/>
      </c>
      <c r="I106" s="44" t="str">
        <f ca="1">IF(ISERROR(VLOOKUP($B106,'National Conditions Backsheet'!$D$38:$CL$187,I$25,0)), "", VLOOKUP($B106,'National Conditions Backsheet'!$D$38:$CL$187,I$25,0))</f>
        <v/>
      </c>
      <c r="J106" s="44" t="str">
        <f ca="1">IF(ISERROR(VLOOKUP($B106,'National Conditions Backsheet'!$D$38:$CL$187,J$25,0)), "", VLOOKUP($B106,'National Conditions Backsheet'!$D$38:$CL$187,J$25,0))</f>
        <v/>
      </c>
      <c r="K106" s="44" t="str">
        <f ca="1">IF(ISERROR(VLOOKUP($B106,'National Conditions Backsheet'!$D$38:$CL$187,K$25,0)), "", VLOOKUP($B106,'National Conditions Backsheet'!$D$38:$CL$187,K$25,0))</f>
        <v/>
      </c>
      <c r="L106" s="44" t="str">
        <f ca="1">IF(ISERROR(VLOOKUP($B106,'National Conditions Backsheet'!$D$38:$CL$187,L$25,0)), "", VLOOKUP($B106,'National Conditions Backsheet'!$D$38:$CL$187,L$25,0))</f>
        <v/>
      </c>
      <c r="M106" s="44" t="str">
        <f ca="1">IF(ISERROR(VLOOKUP($B106,'National Conditions Backsheet'!$D$38:$CL$187,M$25,0)), "", VLOOKUP($B106,'National Conditions Backsheet'!$D$38:$CL$187,M$25,0))</f>
        <v/>
      </c>
      <c r="N106" s="42" t="str">
        <f ca="1">IF(ISERROR(VLOOKUP($B106,'National Conditions Backsheet'!$D$38:$CL$187,N$25,0)), "", VLOOKUP($B106,'National Conditions Backsheet'!$D$38:$CL$187,N$25,0))</f>
        <v/>
      </c>
    </row>
    <row r="107" spans="1:14">
      <c r="A107" s="3">
        <v>79</v>
      </c>
      <c r="B107" s="41" t="str">
        <f t="shared" ca="1" si="5"/>
        <v/>
      </c>
      <c r="C107" s="59" t="str">
        <f ca="1">IFERROR(VLOOKUP($B107,'Org list'!$J$9:$K$637,2,0), "")</f>
        <v/>
      </c>
      <c r="D107" s="41" t="str">
        <f ca="1">IF(ISERROR(VLOOKUP($B107,'National Conditions Backsheet'!$D$38:$CL$187,D$25,0)), "", VLOOKUP($B107,'National Conditions Backsheet'!$D$38:$CL$187,D$25,0))</f>
        <v/>
      </c>
      <c r="E107" s="44" t="str">
        <f ca="1">IF(ISERROR(VLOOKUP($B107,'National Conditions Backsheet'!$D$38:$CL$187,E$25,0)),"",IF(VLOOKUP($B107,'National Conditions Backsheet'!$D$38:$CL$187,E$25,0)="&lt;Please Select&gt;","",IF($D107="Yes","",VLOOKUP($B107,'National Conditions Backsheet'!$D$38:$CL$187,E$25,0))))</f>
        <v/>
      </c>
      <c r="F107" s="43" t="str">
        <f ca="1">IF(ISERROR(VLOOKUP($B107,'National Conditions Backsheet'!$D$38:$CL$187,F$25,0)),"",IF(VLOOKUP($B107,'National Conditions Backsheet'!$D$38:$CL$187,F$25,0)=0,"",VLOOKUP($B107,'National Conditions Backsheet'!$D$38:$CL$187,F$25,0)))</f>
        <v/>
      </c>
      <c r="G107" s="44" t="str">
        <f ca="1">IF(ISERROR(VLOOKUP($B107,'National Conditions Backsheet'!$D$38:$CL$187,G$25,0)), "", VLOOKUP($B107,'National Conditions Backsheet'!$D$38:$CL$187,G$25,0))</f>
        <v/>
      </c>
      <c r="H107" s="44" t="str">
        <f ca="1">IF(ISERROR(VLOOKUP($B107,'National Conditions Backsheet'!$D$38:$CL$187,H$25,0)), "", VLOOKUP($B107,'National Conditions Backsheet'!$D$38:$CL$187,H$25,0))</f>
        <v/>
      </c>
      <c r="I107" s="44" t="str">
        <f ca="1">IF(ISERROR(VLOOKUP($B107,'National Conditions Backsheet'!$D$38:$CL$187,I$25,0)), "", VLOOKUP($B107,'National Conditions Backsheet'!$D$38:$CL$187,I$25,0))</f>
        <v/>
      </c>
      <c r="J107" s="44" t="str">
        <f ca="1">IF(ISERROR(VLOOKUP($B107,'National Conditions Backsheet'!$D$38:$CL$187,J$25,0)), "", VLOOKUP($B107,'National Conditions Backsheet'!$D$38:$CL$187,J$25,0))</f>
        <v/>
      </c>
      <c r="K107" s="44" t="str">
        <f ca="1">IF(ISERROR(VLOOKUP($B107,'National Conditions Backsheet'!$D$38:$CL$187,K$25,0)), "", VLOOKUP($B107,'National Conditions Backsheet'!$D$38:$CL$187,K$25,0))</f>
        <v/>
      </c>
      <c r="L107" s="44" t="str">
        <f ca="1">IF(ISERROR(VLOOKUP($B107,'National Conditions Backsheet'!$D$38:$CL$187,L$25,0)), "", VLOOKUP($B107,'National Conditions Backsheet'!$D$38:$CL$187,L$25,0))</f>
        <v/>
      </c>
      <c r="M107" s="44" t="str">
        <f ca="1">IF(ISERROR(VLOOKUP($B107,'National Conditions Backsheet'!$D$38:$CL$187,M$25,0)), "", VLOOKUP($B107,'National Conditions Backsheet'!$D$38:$CL$187,M$25,0))</f>
        <v/>
      </c>
      <c r="N107" s="42" t="str">
        <f ca="1">IF(ISERROR(VLOOKUP($B107,'National Conditions Backsheet'!$D$38:$CL$187,N$25,0)), "", VLOOKUP($B107,'National Conditions Backsheet'!$D$38:$CL$187,N$25,0))</f>
        <v/>
      </c>
    </row>
    <row r="108" spans="1:14">
      <c r="A108" s="3">
        <v>80</v>
      </c>
      <c r="B108" s="41" t="str">
        <f t="shared" ca="1" si="5"/>
        <v/>
      </c>
      <c r="C108" s="59" t="str">
        <f ca="1">IFERROR(VLOOKUP($B108,'Org list'!$J$9:$K$637,2,0), "")</f>
        <v/>
      </c>
      <c r="D108" s="41" t="str">
        <f ca="1">IF(ISERROR(VLOOKUP($B108,'National Conditions Backsheet'!$D$38:$CL$187,D$25,0)), "", VLOOKUP($B108,'National Conditions Backsheet'!$D$38:$CL$187,D$25,0))</f>
        <v/>
      </c>
      <c r="E108" s="44" t="str">
        <f ca="1">IF(ISERROR(VLOOKUP($B108,'National Conditions Backsheet'!$D$38:$CL$187,E$25,0)),"",IF(VLOOKUP($B108,'National Conditions Backsheet'!$D$38:$CL$187,E$25,0)="&lt;Please Select&gt;","",IF($D108="Yes","",VLOOKUP($B108,'National Conditions Backsheet'!$D$38:$CL$187,E$25,0))))</f>
        <v/>
      </c>
      <c r="F108" s="43" t="str">
        <f ca="1">IF(ISERROR(VLOOKUP($B108,'National Conditions Backsheet'!$D$38:$CL$187,F$25,0)),"",IF(VLOOKUP($B108,'National Conditions Backsheet'!$D$38:$CL$187,F$25,0)=0,"",VLOOKUP($B108,'National Conditions Backsheet'!$D$38:$CL$187,F$25,0)))</f>
        <v/>
      </c>
      <c r="G108" s="44" t="str">
        <f ca="1">IF(ISERROR(VLOOKUP($B108,'National Conditions Backsheet'!$D$38:$CL$187,G$25,0)), "", VLOOKUP($B108,'National Conditions Backsheet'!$D$38:$CL$187,G$25,0))</f>
        <v/>
      </c>
      <c r="H108" s="44" t="str">
        <f ca="1">IF(ISERROR(VLOOKUP($B108,'National Conditions Backsheet'!$D$38:$CL$187,H$25,0)), "", VLOOKUP($B108,'National Conditions Backsheet'!$D$38:$CL$187,H$25,0))</f>
        <v/>
      </c>
      <c r="I108" s="44" t="str">
        <f ca="1">IF(ISERROR(VLOOKUP($B108,'National Conditions Backsheet'!$D$38:$CL$187,I$25,0)), "", VLOOKUP($B108,'National Conditions Backsheet'!$D$38:$CL$187,I$25,0))</f>
        <v/>
      </c>
      <c r="J108" s="44" t="str">
        <f ca="1">IF(ISERROR(VLOOKUP($B108,'National Conditions Backsheet'!$D$38:$CL$187,J$25,0)), "", VLOOKUP($B108,'National Conditions Backsheet'!$D$38:$CL$187,J$25,0))</f>
        <v/>
      </c>
      <c r="K108" s="44" t="str">
        <f ca="1">IF(ISERROR(VLOOKUP($B108,'National Conditions Backsheet'!$D$38:$CL$187,K$25,0)), "", VLOOKUP($B108,'National Conditions Backsheet'!$D$38:$CL$187,K$25,0))</f>
        <v/>
      </c>
      <c r="L108" s="44" t="str">
        <f ca="1">IF(ISERROR(VLOOKUP($B108,'National Conditions Backsheet'!$D$38:$CL$187,L$25,0)), "", VLOOKUP($B108,'National Conditions Backsheet'!$D$38:$CL$187,L$25,0))</f>
        <v/>
      </c>
      <c r="M108" s="44" t="str">
        <f ca="1">IF(ISERROR(VLOOKUP($B108,'National Conditions Backsheet'!$D$38:$CL$187,M$25,0)), "", VLOOKUP($B108,'National Conditions Backsheet'!$D$38:$CL$187,M$25,0))</f>
        <v/>
      </c>
      <c r="N108" s="42" t="str">
        <f ca="1">IF(ISERROR(VLOOKUP($B108,'National Conditions Backsheet'!$D$38:$CL$187,N$25,0)), "", VLOOKUP($B108,'National Conditions Backsheet'!$D$38:$CL$187,N$25,0))</f>
        <v/>
      </c>
    </row>
    <row r="109" spans="1:14">
      <c r="A109" s="3">
        <v>81</v>
      </c>
      <c r="B109" s="41" t="str">
        <f t="shared" ca="1" si="5"/>
        <v/>
      </c>
      <c r="C109" s="59" t="str">
        <f ca="1">IFERROR(VLOOKUP($B109,'Org list'!$J$9:$K$637,2,0), "")</f>
        <v/>
      </c>
      <c r="D109" s="41" t="str">
        <f ca="1">IF(ISERROR(VLOOKUP($B109,'National Conditions Backsheet'!$D$38:$CL$187,D$25,0)), "", VLOOKUP($B109,'National Conditions Backsheet'!$D$38:$CL$187,D$25,0))</f>
        <v/>
      </c>
      <c r="E109" s="44" t="str">
        <f ca="1">IF(ISERROR(VLOOKUP($B109,'National Conditions Backsheet'!$D$38:$CL$187,E$25,0)),"",IF(VLOOKUP($B109,'National Conditions Backsheet'!$D$38:$CL$187,E$25,0)="&lt;Please Select&gt;","",IF($D109="Yes","",VLOOKUP($B109,'National Conditions Backsheet'!$D$38:$CL$187,E$25,0))))</f>
        <v/>
      </c>
      <c r="F109" s="43" t="str">
        <f ca="1">IF(ISERROR(VLOOKUP($B109,'National Conditions Backsheet'!$D$38:$CL$187,F$25,0)),"",IF(VLOOKUP($B109,'National Conditions Backsheet'!$D$38:$CL$187,F$25,0)=0,"",VLOOKUP($B109,'National Conditions Backsheet'!$D$38:$CL$187,F$25,0)))</f>
        <v/>
      </c>
      <c r="G109" s="44" t="str">
        <f ca="1">IF(ISERROR(VLOOKUP($B109,'National Conditions Backsheet'!$D$38:$CL$187,G$25,0)), "", VLOOKUP($B109,'National Conditions Backsheet'!$D$38:$CL$187,G$25,0))</f>
        <v/>
      </c>
      <c r="H109" s="44" t="str">
        <f ca="1">IF(ISERROR(VLOOKUP($B109,'National Conditions Backsheet'!$D$38:$CL$187,H$25,0)), "", VLOOKUP($B109,'National Conditions Backsheet'!$D$38:$CL$187,H$25,0))</f>
        <v/>
      </c>
      <c r="I109" s="44" t="str">
        <f ca="1">IF(ISERROR(VLOOKUP($B109,'National Conditions Backsheet'!$D$38:$CL$187,I$25,0)), "", VLOOKUP($B109,'National Conditions Backsheet'!$D$38:$CL$187,I$25,0))</f>
        <v/>
      </c>
      <c r="J109" s="44" t="str">
        <f ca="1">IF(ISERROR(VLOOKUP($B109,'National Conditions Backsheet'!$D$38:$CL$187,J$25,0)), "", VLOOKUP($B109,'National Conditions Backsheet'!$D$38:$CL$187,J$25,0))</f>
        <v/>
      </c>
      <c r="K109" s="44" t="str">
        <f ca="1">IF(ISERROR(VLOOKUP($B109,'National Conditions Backsheet'!$D$38:$CL$187,K$25,0)), "", VLOOKUP($B109,'National Conditions Backsheet'!$D$38:$CL$187,K$25,0))</f>
        <v/>
      </c>
      <c r="L109" s="44" t="str">
        <f ca="1">IF(ISERROR(VLOOKUP($B109,'National Conditions Backsheet'!$D$38:$CL$187,L$25,0)), "", VLOOKUP($B109,'National Conditions Backsheet'!$D$38:$CL$187,L$25,0))</f>
        <v/>
      </c>
      <c r="M109" s="44" t="str">
        <f ca="1">IF(ISERROR(VLOOKUP($B109,'National Conditions Backsheet'!$D$38:$CL$187,M$25,0)), "", VLOOKUP($B109,'National Conditions Backsheet'!$D$38:$CL$187,M$25,0))</f>
        <v/>
      </c>
      <c r="N109" s="42" t="str">
        <f ca="1">IF(ISERROR(VLOOKUP($B109,'National Conditions Backsheet'!$D$38:$CL$187,N$25,0)), "", VLOOKUP($B109,'National Conditions Backsheet'!$D$38:$CL$187,N$25,0))</f>
        <v/>
      </c>
    </row>
    <row r="110" spans="1:14">
      <c r="A110" s="3">
        <v>82</v>
      </c>
      <c r="B110" s="41" t="str">
        <f t="shared" ca="1" si="5"/>
        <v/>
      </c>
      <c r="C110" s="59" t="str">
        <f ca="1">IFERROR(VLOOKUP($B110,'Org list'!$J$9:$K$637,2,0), "")</f>
        <v/>
      </c>
      <c r="D110" s="41" t="str">
        <f ca="1">IF(ISERROR(VLOOKUP($B110,'National Conditions Backsheet'!$D$38:$CL$187,D$25,0)), "", VLOOKUP($B110,'National Conditions Backsheet'!$D$38:$CL$187,D$25,0))</f>
        <v/>
      </c>
      <c r="E110" s="44" t="str">
        <f ca="1">IF(ISERROR(VLOOKUP($B110,'National Conditions Backsheet'!$D$38:$CL$187,E$25,0)),"",IF(VLOOKUP($B110,'National Conditions Backsheet'!$D$38:$CL$187,E$25,0)="&lt;Please Select&gt;","",IF($D110="Yes","",VLOOKUP($B110,'National Conditions Backsheet'!$D$38:$CL$187,E$25,0))))</f>
        <v/>
      </c>
      <c r="F110" s="43" t="str">
        <f ca="1">IF(ISERROR(VLOOKUP($B110,'National Conditions Backsheet'!$D$38:$CL$187,F$25,0)),"",IF(VLOOKUP($B110,'National Conditions Backsheet'!$D$38:$CL$187,F$25,0)=0,"",VLOOKUP($B110,'National Conditions Backsheet'!$D$38:$CL$187,F$25,0)))</f>
        <v/>
      </c>
      <c r="G110" s="44" t="str">
        <f ca="1">IF(ISERROR(VLOOKUP($B110,'National Conditions Backsheet'!$D$38:$CL$187,G$25,0)), "", VLOOKUP($B110,'National Conditions Backsheet'!$D$38:$CL$187,G$25,0))</f>
        <v/>
      </c>
      <c r="H110" s="44" t="str">
        <f ca="1">IF(ISERROR(VLOOKUP($B110,'National Conditions Backsheet'!$D$38:$CL$187,H$25,0)), "", VLOOKUP($B110,'National Conditions Backsheet'!$D$38:$CL$187,H$25,0))</f>
        <v/>
      </c>
      <c r="I110" s="44" t="str">
        <f ca="1">IF(ISERROR(VLOOKUP($B110,'National Conditions Backsheet'!$D$38:$CL$187,I$25,0)), "", VLOOKUP($B110,'National Conditions Backsheet'!$D$38:$CL$187,I$25,0))</f>
        <v/>
      </c>
      <c r="J110" s="44" t="str">
        <f ca="1">IF(ISERROR(VLOOKUP($B110,'National Conditions Backsheet'!$D$38:$CL$187,J$25,0)), "", VLOOKUP($B110,'National Conditions Backsheet'!$D$38:$CL$187,J$25,0))</f>
        <v/>
      </c>
      <c r="K110" s="44" t="str">
        <f ca="1">IF(ISERROR(VLOOKUP($B110,'National Conditions Backsheet'!$D$38:$CL$187,K$25,0)), "", VLOOKUP($B110,'National Conditions Backsheet'!$D$38:$CL$187,K$25,0))</f>
        <v/>
      </c>
      <c r="L110" s="44" t="str">
        <f ca="1">IF(ISERROR(VLOOKUP($B110,'National Conditions Backsheet'!$D$38:$CL$187,L$25,0)), "", VLOOKUP($B110,'National Conditions Backsheet'!$D$38:$CL$187,L$25,0))</f>
        <v/>
      </c>
      <c r="M110" s="44" t="str">
        <f ca="1">IF(ISERROR(VLOOKUP($B110,'National Conditions Backsheet'!$D$38:$CL$187,M$25,0)), "", VLOOKUP($B110,'National Conditions Backsheet'!$D$38:$CL$187,M$25,0))</f>
        <v/>
      </c>
      <c r="N110" s="42" t="str">
        <f ca="1">IF(ISERROR(VLOOKUP($B110,'National Conditions Backsheet'!$D$38:$CL$187,N$25,0)), "", VLOOKUP($B110,'National Conditions Backsheet'!$D$38:$CL$187,N$25,0))</f>
        <v/>
      </c>
    </row>
    <row r="111" spans="1:14">
      <c r="A111" s="3">
        <v>83</v>
      </c>
      <c r="B111" s="41" t="str">
        <f t="shared" ca="1" si="5"/>
        <v/>
      </c>
      <c r="C111" s="59" t="str">
        <f ca="1">IFERROR(VLOOKUP($B111,'Org list'!$J$9:$K$637,2,0), "")</f>
        <v/>
      </c>
      <c r="D111" s="41" t="str">
        <f ca="1">IF(ISERROR(VLOOKUP($B111,'National Conditions Backsheet'!$D$38:$CL$187,D$25,0)), "", VLOOKUP($B111,'National Conditions Backsheet'!$D$38:$CL$187,D$25,0))</f>
        <v/>
      </c>
      <c r="E111" s="44" t="str">
        <f ca="1">IF(ISERROR(VLOOKUP($B111,'National Conditions Backsheet'!$D$38:$CL$187,E$25,0)),"",IF(VLOOKUP($B111,'National Conditions Backsheet'!$D$38:$CL$187,E$25,0)="&lt;Please Select&gt;","",IF($D111="Yes","",VLOOKUP($B111,'National Conditions Backsheet'!$D$38:$CL$187,E$25,0))))</f>
        <v/>
      </c>
      <c r="F111" s="43" t="str">
        <f ca="1">IF(ISERROR(VLOOKUP($B111,'National Conditions Backsheet'!$D$38:$CL$187,F$25,0)),"",IF(VLOOKUP($B111,'National Conditions Backsheet'!$D$38:$CL$187,F$25,0)=0,"",VLOOKUP($B111,'National Conditions Backsheet'!$D$38:$CL$187,F$25,0)))</f>
        <v/>
      </c>
      <c r="G111" s="44" t="str">
        <f ca="1">IF(ISERROR(VLOOKUP($B111,'National Conditions Backsheet'!$D$38:$CL$187,G$25,0)), "", VLOOKUP($B111,'National Conditions Backsheet'!$D$38:$CL$187,G$25,0))</f>
        <v/>
      </c>
      <c r="H111" s="44" t="str">
        <f ca="1">IF(ISERROR(VLOOKUP($B111,'National Conditions Backsheet'!$D$38:$CL$187,H$25,0)), "", VLOOKUP($B111,'National Conditions Backsheet'!$D$38:$CL$187,H$25,0))</f>
        <v/>
      </c>
      <c r="I111" s="44" t="str">
        <f ca="1">IF(ISERROR(VLOOKUP($B111,'National Conditions Backsheet'!$D$38:$CL$187,I$25,0)), "", VLOOKUP($B111,'National Conditions Backsheet'!$D$38:$CL$187,I$25,0))</f>
        <v/>
      </c>
      <c r="J111" s="44" t="str">
        <f ca="1">IF(ISERROR(VLOOKUP($B111,'National Conditions Backsheet'!$D$38:$CL$187,J$25,0)), "", VLOOKUP($B111,'National Conditions Backsheet'!$D$38:$CL$187,J$25,0))</f>
        <v/>
      </c>
      <c r="K111" s="44" t="str">
        <f ca="1">IF(ISERROR(VLOOKUP($B111,'National Conditions Backsheet'!$D$38:$CL$187,K$25,0)), "", VLOOKUP($B111,'National Conditions Backsheet'!$D$38:$CL$187,K$25,0))</f>
        <v/>
      </c>
      <c r="L111" s="44" t="str">
        <f ca="1">IF(ISERROR(VLOOKUP($B111,'National Conditions Backsheet'!$D$38:$CL$187,L$25,0)), "", VLOOKUP($B111,'National Conditions Backsheet'!$D$38:$CL$187,L$25,0))</f>
        <v/>
      </c>
      <c r="M111" s="44" t="str">
        <f ca="1">IF(ISERROR(VLOOKUP($B111,'National Conditions Backsheet'!$D$38:$CL$187,M$25,0)), "", VLOOKUP($B111,'National Conditions Backsheet'!$D$38:$CL$187,M$25,0))</f>
        <v/>
      </c>
      <c r="N111" s="42" t="str">
        <f ca="1">IF(ISERROR(VLOOKUP($B111,'National Conditions Backsheet'!$D$38:$CL$187,N$25,0)), "", VLOOKUP($B111,'National Conditions Backsheet'!$D$38:$CL$187,N$25,0))</f>
        <v/>
      </c>
    </row>
    <row r="112" spans="1:14">
      <c r="A112" s="3">
        <v>84</v>
      </c>
      <c r="B112" s="41" t="str">
        <f t="shared" ca="1" si="5"/>
        <v/>
      </c>
      <c r="C112" s="59" t="str">
        <f ca="1">IFERROR(VLOOKUP($B112,'Org list'!$J$9:$K$637,2,0), "")</f>
        <v/>
      </c>
      <c r="D112" s="41" t="str">
        <f ca="1">IF(ISERROR(VLOOKUP($B112,'National Conditions Backsheet'!$D$38:$CL$187,D$25,0)), "", VLOOKUP($B112,'National Conditions Backsheet'!$D$38:$CL$187,D$25,0))</f>
        <v/>
      </c>
      <c r="E112" s="44" t="str">
        <f ca="1">IF(ISERROR(VLOOKUP($B112,'National Conditions Backsheet'!$D$38:$CL$187,E$25,0)),"",IF(VLOOKUP($B112,'National Conditions Backsheet'!$D$38:$CL$187,E$25,0)="&lt;Please Select&gt;","",IF($D112="Yes","",VLOOKUP($B112,'National Conditions Backsheet'!$D$38:$CL$187,E$25,0))))</f>
        <v/>
      </c>
      <c r="F112" s="43" t="str">
        <f ca="1">IF(ISERROR(VLOOKUP($B112,'National Conditions Backsheet'!$D$38:$CL$187,F$25,0)),"",IF(VLOOKUP($B112,'National Conditions Backsheet'!$D$38:$CL$187,F$25,0)=0,"",VLOOKUP($B112,'National Conditions Backsheet'!$D$38:$CL$187,F$25,0)))</f>
        <v/>
      </c>
      <c r="G112" s="44" t="str">
        <f ca="1">IF(ISERROR(VLOOKUP($B112,'National Conditions Backsheet'!$D$38:$CL$187,G$25,0)), "", VLOOKUP($B112,'National Conditions Backsheet'!$D$38:$CL$187,G$25,0))</f>
        <v/>
      </c>
      <c r="H112" s="44" t="str">
        <f ca="1">IF(ISERROR(VLOOKUP($B112,'National Conditions Backsheet'!$D$38:$CL$187,H$25,0)), "", VLOOKUP($B112,'National Conditions Backsheet'!$D$38:$CL$187,H$25,0))</f>
        <v/>
      </c>
      <c r="I112" s="44" t="str">
        <f ca="1">IF(ISERROR(VLOOKUP($B112,'National Conditions Backsheet'!$D$38:$CL$187,I$25,0)), "", VLOOKUP($B112,'National Conditions Backsheet'!$D$38:$CL$187,I$25,0))</f>
        <v/>
      </c>
      <c r="J112" s="44" t="str">
        <f ca="1">IF(ISERROR(VLOOKUP($B112,'National Conditions Backsheet'!$D$38:$CL$187,J$25,0)), "", VLOOKUP($B112,'National Conditions Backsheet'!$D$38:$CL$187,J$25,0))</f>
        <v/>
      </c>
      <c r="K112" s="44" t="str">
        <f ca="1">IF(ISERROR(VLOOKUP($B112,'National Conditions Backsheet'!$D$38:$CL$187,K$25,0)), "", VLOOKUP($B112,'National Conditions Backsheet'!$D$38:$CL$187,K$25,0))</f>
        <v/>
      </c>
      <c r="L112" s="44" t="str">
        <f ca="1">IF(ISERROR(VLOOKUP($B112,'National Conditions Backsheet'!$D$38:$CL$187,L$25,0)), "", VLOOKUP($B112,'National Conditions Backsheet'!$D$38:$CL$187,L$25,0))</f>
        <v/>
      </c>
      <c r="M112" s="44" t="str">
        <f ca="1">IF(ISERROR(VLOOKUP($B112,'National Conditions Backsheet'!$D$38:$CL$187,M$25,0)), "", VLOOKUP($B112,'National Conditions Backsheet'!$D$38:$CL$187,M$25,0))</f>
        <v/>
      </c>
      <c r="N112" s="42" t="str">
        <f ca="1">IF(ISERROR(VLOOKUP($B112,'National Conditions Backsheet'!$D$38:$CL$187,N$25,0)), "", VLOOKUP($B112,'National Conditions Backsheet'!$D$38:$CL$187,N$25,0))</f>
        <v/>
      </c>
    </row>
    <row r="113" spans="1:14">
      <c r="A113" s="3">
        <v>85</v>
      </c>
      <c r="B113" s="41" t="str">
        <f t="shared" ca="1" si="5"/>
        <v/>
      </c>
      <c r="C113" s="59" t="str">
        <f ca="1">IFERROR(VLOOKUP($B113,'Org list'!$J$9:$K$637,2,0), "")</f>
        <v/>
      </c>
      <c r="D113" s="41" t="str">
        <f ca="1">IF(ISERROR(VLOOKUP($B113,'National Conditions Backsheet'!$D$38:$CL$187,D$25,0)), "", VLOOKUP($B113,'National Conditions Backsheet'!$D$38:$CL$187,D$25,0))</f>
        <v/>
      </c>
      <c r="E113" s="44" t="str">
        <f ca="1">IF(ISERROR(VLOOKUP($B113,'National Conditions Backsheet'!$D$38:$CL$187,E$25,0)),"",IF(VLOOKUP($B113,'National Conditions Backsheet'!$D$38:$CL$187,E$25,0)="&lt;Please Select&gt;","",IF($D113="Yes","",VLOOKUP($B113,'National Conditions Backsheet'!$D$38:$CL$187,E$25,0))))</f>
        <v/>
      </c>
      <c r="F113" s="43" t="str">
        <f ca="1">IF(ISERROR(VLOOKUP($B113,'National Conditions Backsheet'!$D$38:$CL$187,F$25,0)),"",IF(VLOOKUP($B113,'National Conditions Backsheet'!$D$38:$CL$187,F$25,0)=0,"",VLOOKUP($B113,'National Conditions Backsheet'!$D$38:$CL$187,F$25,0)))</f>
        <v/>
      </c>
      <c r="G113" s="44" t="str">
        <f ca="1">IF(ISERROR(VLOOKUP($B113,'National Conditions Backsheet'!$D$38:$CL$187,G$25,0)), "", VLOOKUP($B113,'National Conditions Backsheet'!$D$38:$CL$187,G$25,0))</f>
        <v/>
      </c>
      <c r="H113" s="44" t="str">
        <f ca="1">IF(ISERROR(VLOOKUP($B113,'National Conditions Backsheet'!$D$38:$CL$187,H$25,0)), "", VLOOKUP($B113,'National Conditions Backsheet'!$D$38:$CL$187,H$25,0))</f>
        <v/>
      </c>
      <c r="I113" s="44" t="str">
        <f ca="1">IF(ISERROR(VLOOKUP($B113,'National Conditions Backsheet'!$D$38:$CL$187,I$25,0)), "", VLOOKUP($B113,'National Conditions Backsheet'!$D$38:$CL$187,I$25,0))</f>
        <v/>
      </c>
      <c r="J113" s="44" t="str">
        <f ca="1">IF(ISERROR(VLOOKUP($B113,'National Conditions Backsheet'!$D$38:$CL$187,J$25,0)), "", VLOOKUP($B113,'National Conditions Backsheet'!$D$38:$CL$187,J$25,0))</f>
        <v/>
      </c>
      <c r="K113" s="44" t="str">
        <f ca="1">IF(ISERROR(VLOOKUP($B113,'National Conditions Backsheet'!$D$38:$CL$187,K$25,0)), "", VLOOKUP($B113,'National Conditions Backsheet'!$D$38:$CL$187,K$25,0))</f>
        <v/>
      </c>
      <c r="L113" s="44" t="str">
        <f ca="1">IF(ISERROR(VLOOKUP($B113,'National Conditions Backsheet'!$D$38:$CL$187,L$25,0)), "", VLOOKUP($B113,'National Conditions Backsheet'!$D$38:$CL$187,L$25,0))</f>
        <v/>
      </c>
      <c r="M113" s="44" t="str">
        <f ca="1">IF(ISERROR(VLOOKUP($B113,'National Conditions Backsheet'!$D$38:$CL$187,M$25,0)), "", VLOOKUP($B113,'National Conditions Backsheet'!$D$38:$CL$187,M$25,0))</f>
        <v/>
      </c>
      <c r="N113" s="42" t="str">
        <f ca="1">IF(ISERROR(VLOOKUP($B113,'National Conditions Backsheet'!$D$38:$CL$187,N$25,0)), "", VLOOKUP($B113,'National Conditions Backsheet'!$D$38:$CL$187,N$25,0))</f>
        <v/>
      </c>
    </row>
    <row r="114" spans="1:14">
      <c r="A114" s="3">
        <v>86</v>
      </c>
      <c r="B114" s="41" t="str">
        <f t="shared" ca="1" si="5"/>
        <v/>
      </c>
      <c r="C114" s="59" t="str">
        <f ca="1">IFERROR(VLOOKUP($B114,'Org list'!$J$9:$K$637,2,0), "")</f>
        <v/>
      </c>
      <c r="D114" s="41" t="str">
        <f ca="1">IF(ISERROR(VLOOKUP($B114,'National Conditions Backsheet'!$D$38:$CL$187,D$25,0)), "", VLOOKUP($B114,'National Conditions Backsheet'!$D$38:$CL$187,D$25,0))</f>
        <v/>
      </c>
      <c r="E114" s="44" t="str">
        <f ca="1">IF(ISERROR(VLOOKUP($B114,'National Conditions Backsheet'!$D$38:$CL$187,E$25,0)),"",IF(VLOOKUP($B114,'National Conditions Backsheet'!$D$38:$CL$187,E$25,0)="&lt;Please Select&gt;","",IF($D114="Yes","",VLOOKUP($B114,'National Conditions Backsheet'!$D$38:$CL$187,E$25,0))))</f>
        <v/>
      </c>
      <c r="F114" s="43" t="str">
        <f ca="1">IF(ISERROR(VLOOKUP($B114,'National Conditions Backsheet'!$D$38:$CL$187,F$25,0)),"",IF(VLOOKUP($B114,'National Conditions Backsheet'!$D$38:$CL$187,F$25,0)=0,"",VLOOKUP($B114,'National Conditions Backsheet'!$D$38:$CL$187,F$25,0)))</f>
        <v/>
      </c>
      <c r="G114" s="44" t="str">
        <f ca="1">IF(ISERROR(VLOOKUP($B114,'National Conditions Backsheet'!$D$38:$CL$187,G$25,0)), "", VLOOKUP($B114,'National Conditions Backsheet'!$D$38:$CL$187,G$25,0))</f>
        <v/>
      </c>
      <c r="H114" s="44" t="str">
        <f ca="1">IF(ISERROR(VLOOKUP($B114,'National Conditions Backsheet'!$D$38:$CL$187,H$25,0)), "", VLOOKUP($B114,'National Conditions Backsheet'!$D$38:$CL$187,H$25,0))</f>
        <v/>
      </c>
      <c r="I114" s="44" t="str">
        <f ca="1">IF(ISERROR(VLOOKUP($B114,'National Conditions Backsheet'!$D$38:$CL$187,I$25,0)), "", VLOOKUP($B114,'National Conditions Backsheet'!$D$38:$CL$187,I$25,0))</f>
        <v/>
      </c>
      <c r="J114" s="44" t="str">
        <f ca="1">IF(ISERROR(VLOOKUP($B114,'National Conditions Backsheet'!$D$38:$CL$187,J$25,0)), "", VLOOKUP($B114,'National Conditions Backsheet'!$D$38:$CL$187,J$25,0))</f>
        <v/>
      </c>
      <c r="K114" s="44" t="str">
        <f ca="1">IF(ISERROR(VLOOKUP($B114,'National Conditions Backsheet'!$D$38:$CL$187,K$25,0)), "", VLOOKUP($B114,'National Conditions Backsheet'!$D$38:$CL$187,K$25,0))</f>
        <v/>
      </c>
      <c r="L114" s="44" t="str">
        <f ca="1">IF(ISERROR(VLOOKUP($B114,'National Conditions Backsheet'!$D$38:$CL$187,L$25,0)), "", VLOOKUP($B114,'National Conditions Backsheet'!$D$38:$CL$187,L$25,0))</f>
        <v/>
      </c>
      <c r="M114" s="44" t="str">
        <f ca="1">IF(ISERROR(VLOOKUP($B114,'National Conditions Backsheet'!$D$38:$CL$187,M$25,0)), "", VLOOKUP($B114,'National Conditions Backsheet'!$D$38:$CL$187,M$25,0))</f>
        <v/>
      </c>
      <c r="N114" s="42" t="str">
        <f ca="1">IF(ISERROR(VLOOKUP($B114,'National Conditions Backsheet'!$D$38:$CL$187,N$25,0)), "", VLOOKUP($B114,'National Conditions Backsheet'!$D$38:$CL$187,N$25,0))</f>
        <v/>
      </c>
    </row>
    <row r="115" spans="1:14">
      <c r="A115" s="3">
        <v>87</v>
      </c>
      <c r="B115" s="41" t="str">
        <f t="shared" ca="1" si="5"/>
        <v/>
      </c>
      <c r="C115" s="59" t="str">
        <f ca="1">IFERROR(VLOOKUP($B115,'Org list'!$J$9:$K$637,2,0), "")</f>
        <v/>
      </c>
      <c r="D115" s="41" t="str">
        <f ca="1">IF(ISERROR(VLOOKUP($B115,'National Conditions Backsheet'!$D$38:$CL$187,D$25,0)), "", VLOOKUP($B115,'National Conditions Backsheet'!$D$38:$CL$187,D$25,0))</f>
        <v/>
      </c>
      <c r="E115" s="44" t="str">
        <f ca="1">IF(ISERROR(VLOOKUP($B115,'National Conditions Backsheet'!$D$38:$CL$187,E$25,0)),"",IF(VLOOKUP($B115,'National Conditions Backsheet'!$D$38:$CL$187,E$25,0)="&lt;Please Select&gt;","",IF($D115="Yes","",VLOOKUP($B115,'National Conditions Backsheet'!$D$38:$CL$187,E$25,0))))</f>
        <v/>
      </c>
      <c r="F115" s="43" t="str">
        <f ca="1">IF(ISERROR(VLOOKUP($B115,'National Conditions Backsheet'!$D$38:$CL$187,F$25,0)),"",IF(VLOOKUP($B115,'National Conditions Backsheet'!$D$38:$CL$187,F$25,0)=0,"",VLOOKUP($B115,'National Conditions Backsheet'!$D$38:$CL$187,F$25,0)))</f>
        <v/>
      </c>
      <c r="G115" s="44" t="str">
        <f ca="1">IF(ISERROR(VLOOKUP($B115,'National Conditions Backsheet'!$D$38:$CL$187,G$25,0)), "", VLOOKUP($B115,'National Conditions Backsheet'!$D$38:$CL$187,G$25,0))</f>
        <v/>
      </c>
      <c r="H115" s="44" t="str">
        <f ca="1">IF(ISERROR(VLOOKUP($B115,'National Conditions Backsheet'!$D$38:$CL$187,H$25,0)), "", VLOOKUP($B115,'National Conditions Backsheet'!$D$38:$CL$187,H$25,0))</f>
        <v/>
      </c>
      <c r="I115" s="44" t="str">
        <f ca="1">IF(ISERROR(VLOOKUP($B115,'National Conditions Backsheet'!$D$38:$CL$187,I$25,0)), "", VLOOKUP($B115,'National Conditions Backsheet'!$D$38:$CL$187,I$25,0))</f>
        <v/>
      </c>
      <c r="J115" s="44" t="str">
        <f ca="1">IF(ISERROR(VLOOKUP($B115,'National Conditions Backsheet'!$D$38:$CL$187,J$25,0)), "", VLOOKUP($B115,'National Conditions Backsheet'!$D$38:$CL$187,J$25,0))</f>
        <v/>
      </c>
      <c r="K115" s="44" t="str">
        <f ca="1">IF(ISERROR(VLOOKUP($B115,'National Conditions Backsheet'!$D$38:$CL$187,K$25,0)), "", VLOOKUP($B115,'National Conditions Backsheet'!$D$38:$CL$187,K$25,0))</f>
        <v/>
      </c>
      <c r="L115" s="44" t="str">
        <f ca="1">IF(ISERROR(VLOOKUP($B115,'National Conditions Backsheet'!$D$38:$CL$187,L$25,0)), "", VLOOKUP($B115,'National Conditions Backsheet'!$D$38:$CL$187,L$25,0))</f>
        <v/>
      </c>
      <c r="M115" s="44" t="str">
        <f ca="1">IF(ISERROR(VLOOKUP($B115,'National Conditions Backsheet'!$D$38:$CL$187,M$25,0)), "", VLOOKUP($B115,'National Conditions Backsheet'!$D$38:$CL$187,M$25,0))</f>
        <v/>
      </c>
      <c r="N115" s="42" t="str">
        <f ca="1">IF(ISERROR(VLOOKUP($B115,'National Conditions Backsheet'!$D$38:$CL$187,N$25,0)), "", VLOOKUP($B115,'National Conditions Backsheet'!$D$38:$CL$187,N$25,0))</f>
        <v/>
      </c>
    </row>
    <row r="116" spans="1:14">
      <c r="A116" s="3">
        <v>88</v>
      </c>
      <c r="B116" s="41" t="str">
        <f t="shared" ca="1" si="5"/>
        <v/>
      </c>
      <c r="C116" s="59" t="str">
        <f ca="1">IFERROR(VLOOKUP($B116,'Org list'!$J$9:$K$637,2,0), "")</f>
        <v/>
      </c>
      <c r="D116" s="41" t="str">
        <f ca="1">IF(ISERROR(VLOOKUP($B116,'National Conditions Backsheet'!$D$38:$CL$187,D$25,0)), "", VLOOKUP($B116,'National Conditions Backsheet'!$D$38:$CL$187,D$25,0))</f>
        <v/>
      </c>
      <c r="E116" s="44" t="str">
        <f ca="1">IF(ISERROR(VLOOKUP($B116,'National Conditions Backsheet'!$D$38:$CL$187,E$25,0)),"",IF(VLOOKUP($B116,'National Conditions Backsheet'!$D$38:$CL$187,E$25,0)="&lt;Please Select&gt;","",IF($D116="Yes","",VLOOKUP($B116,'National Conditions Backsheet'!$D$38:$CL$187,E$25,0))))</f>
        <v/>
      </c>
      <c r="F116" s="43" t="str">
        <f ca="1">IF(ISERROR(VLOOKUP($B116,'National Conditions Backsheet'!$D$38:$CL$187,F$25,0)),"",IF(VLOOKUP($B116,'National Conditions Backsheet'!$D$38:$CL$187,F$25,0)=0,"",VLOOKUP($B116,'National Conditions Backsheet'!$D$38:$CL$187,F$25,0)))</f>
        <v/>
      </c>
      <c r="G116" s="44" t="str">
        <f ca="1">IF(ISERROR(VLOOKUP($B116,'National Conditions Backsheet'!$D$38:$CL$187,G$25,0)), "", VLOOKUP($B116,'National Conditions Backsheet'!$D$38:$CL$187,G$25,0))</f>
        <v/>
      </c>
      <c r="H116" s="44" t="str">
        <f ca="1">IF(ISERROR(VLOOKUP($B116,'National Conditions Backsheet'!$D$38:$CL$187,H$25,0)), "", VLOOKUP($B116,'National Conditions Backsheet'!$D$38:$CL$187,H$25,0))</f>
        <v/>
      </c>
      <c r="I116" s="44" t="str">
        <f ca="1">IF(ISERROR(VLOOKUP($B116,'National Conditions Backsheet'!$D$38:$CL$187,I$25,0)), "", VLOOKUP($B116,'National Conditions Backsheet'!$D$38:$CL$187,I$25,0))</f>
        <v/>
      </c>
      <c r="J116" s="44" t="str">
        <f ca="1">IF(ISERROR(VLOOKUP($B116,'National Conditions Backsheet'!$D$38:$CL$187,J$25,0)), "", VLOOKUP($B116,'National Conditions Backsheet'!$D$38:$CL$187,J$25,0))</f>
        <v/>
      </c>
      <c r="K116" s="44" t="str">
        <f ca="1">IF(ISERROR(VLOOKUP($B116,'National Conditions Backsheet'!$D$38:$CL$187,K$25,0)), "", VLOOKUP($B116,'National Conditions Backsheet'!$D$38:$CL$187,K$25,0))</f>
        <v/>
      </c>
      <c r="L116" s="44" t="str">
        <f ca="1">IF(ISERROR(VLOOKUP($B116,'National Conditions Backsheet'!$D$38:$CL$187,L$25,0)), "", VLOOKUP($B116,'National Conditions Backsheet'!$D$38:$CL$187,L$25,0))</f>
        <v/>
      </c>
      <c r="M116" s="44" t="str">
        <f ca="1">IF(ISERROR(VLOOKUP($B116,'National Conditions Backsheet'!$D$38:$CL$187,M$25,0)), "", VLOOKUP($B116,'National Conditions Backsheet'!$D$38:$CL$187,M$25,0))</f>
        <v/>
      </c>
      <c r="N116" s="42" t="str">
        <f ca="1">IF(ISERROR(VLOOKUP($B116,'National Conditions Backsheet'!$D$38:$CL$187,N$25,0)), "", VLOOKUP($B116,'National Conditions Backsheet'!$D$38:$CL$187,N$25,0))</f>
        <v/>
      </c>
    </row>
    <row r="117" spans="1:14">
      <c r="A117" s="3">
        <v>89</v>
      </c>
      <c r="B117" s="41" t="str">
        <f t="shared" ca="1" si="5"/>
        <v/>
      </c>
      <c r="C117" s="59" t="str">
        <f ca="1">IFERROR(VLOOKUP($B117,'Org list'!$J$9:$K$637,2,0), "")</f>
        <v/>
      </c>
      <c r="D117" s="41" t="str">
        <f ca="1">IF(ISERROR(VLOOKUP($B117,'National Conditions Backsheet'!$D$38:$CL$187,D$25,0)), "", VLOOKUP($B117,'National Conditions Backsheet'!$D$38:$CL$187,D$25,0))</f>
        <v/>
      </c>
      <c r="E117" s="44" t="str">
        <f ca="1">IF(ISERROR(VLOOKUP($B117,'National Conditions Backsheet'!$D$38:$CL$187,E$25,0)),"",IF(VLOOKUP($B117,'National Conditions Backsheet'!$D$38:$CL$187,E$25,0)="&lt;Please Select&gt;","",IF($D117="Yes","",VLOOKUP($B117,'National Conditions Backsheet'!$D$38:$CL$187,E$25,0))))</f>
        <v/>
      </c>
      <c r="F117" s="43" t="str">
        <f ca="1">IF(ISERROR(VLOOKUP($B117,'National Conditions Backsheet'!$D$38:$CL$187,F$25,0)),"",IF(VLOOKUP($B117,'National Conditions Backsheet'!$D$38:$CL$187,F$25,0)=0,"",VLOOKUP($B117,'National Conditions Backsheet'!$D$38:$CL$187,F$25,0)))</f>
        <v/>
      </c>
      <c r="G117" s="44" t="str">
        <f ca="1">IF(ISERROR(VLOOKUP($B117,'National Conditions Backsheet'!$D$38:$CL$187,G$25,0)), "", VLOOKUP($B117,'National Conditions Backsheet'!$D$38:$CL$187,G$25,0))</f>
        <v/>
      </c>
      <c r="H117" s="44" t="str">
        <f ca="1">IF(ISERROR(VLOOKUP($B117,'National Conditions Backsheet'!$D$38:$CL$187,H$25,0)), "", VLOOKUP($B117,'National Conditions Backsheet'!$D$38:$CL$187,H$25,0))</f>
        <v/>
      </c>
      <c r="I117" s="44" t="str">
        <f ca="1">IF(ISERROR(VLOOKUP($B117,'National Conditions Backsheet'!$D$38:$CL$187,I$25,0)), "", VLOOKUP($B117,'National Conditions Backsheet'!$D$38:$CL$187,I$25,0))</f>
        <v/>
      </c>
      <c r="J117" s="44" t="str">
        <f ca="1">IF(ISERROR(VLOOKUP($B117,'National Conditions Backsheet'!$D$38:$CL$187,J$25,0)), "", VLOOKUP($B117,'National Conditions Backsheet'!$D$38:$CL$187,J$25,0))</f>
        <v/>
      </c>
      <c r="K117" s="44" t="str">
        <f ca="1">IF(ISERROR(VLOOKUP($B117,'National Conditions Backsheet'!$D$38:$CL$187,K$25,0)), "", VLOOKUP($B117,'National Conditions Backsheet'!$D$38:$CL$187,K$25,0))</f>
        <v/>
      </c>
      <c r="L117" s="44" t="str">
        <f ca="1">IF(ISERROR(VLOOKUP($B117,'National Conditions Backsheet'!$D$38:$CL$187,L$25,0)), "", VLOOKUP($B117,'National Conditions Backsheet'!$D$38:$CL$187,L$25,0))</f>
        <v/>
      </c>
      <c r="M117" s="44" t="str">
        <f ca="1">IF(ISERROR(VLOOKUP($B117,'National Conditions Backsheet'!$D$38:$CL$187,M$25,0)), "", VLOOKUP($B117,'National Conditions Backsheet'!$D$38:$CL$187,M$25,0))</f>
        <v/>
      </c>
      <c r="N117" s="42" t="str">
        <f ca="1">IF(ISERROR(VLOOKUP($B117,'National Conditions Backsheet'!$D$38:$CL$187,N$25,0)), "", VLOOKUP($B117,'National Conditions Backsheet'!$D$38:$CL$187,N$25,0))</f>
        <v/>
      </c>
    </row>
    <row r="118" spans="1:14">
      <c r="A118" s="3">
        <v>90</v>
      </c>
      <c r="B118" s="41" t="str">
        <f t="shared" ca="1" si="5"/>
        <v/>
      </c>
      <c r="C118" s="59" t="str">
        <f ca="1">IFERROR(VLOOKUP($B118,'Org list'!$J$9:$K$637,2,0), "")</f>
        <v/>
      </c>
      <c r="D118" s="41" t="str">
        <f ca="1">IF(ISERROR(VLOOKUP($B118,'National Conditions Backsheet'!$D$38:$CL$187,D$25,0)), "", VLOOKUP($B118,'National Conditions Backsheet'!$D$38:$CL$187,D$25,0))</f>
        <v/>
      </c>
      <c r="E118" s="44" t="str">
        <f ca="1">IF(ISERROR(VLOOKUP($B118,'National Conditions Backsheet'!$D$38:$CL$187,E$25,0)),"",IF(VLOOKUP($B118,'National Conditions Backsheet'!$D$38:$CL$187,E$25,0)="&lt;Please Select&gt;","",IF($D118="Yes","",VLOOKUP($B118,'National Conditions Backsheet'!$D$38:$CL$187,E$25,0))))</f>
        <v/>
      </c>
      <c r="F118" s="43" t="str">
        <f ca="1">IF(ISERROR(VLOOKUP($B118,'National Conditions Backsheet'!$D$38:$CL$187,F$25,0)),"",IF(VLOOKUP($B118,'National Conditions Backsheet'!$D$38:$CL$187,F$25,0)=0,"",VLOOKUP($B118,'National Conditions Backsheet'!$D$38:$CL$187,F$25,0)))</f>
        <v/>
      </c>
      <c r="G118" s="44" t="str">
        <f ca="1">IF(ISERROR(VLOOKUP($B118,'National Conditions Backsheet'!$D$38:$CL$187,G$25,0)), "", VLOOKUP($B118,'National Conditions Backsheet'!$D$38:$CL$187,G$25,0))</f>
        <v/>
      </c>
      <c r="H118" s="44" t="str">
        <f ca="1">IF(ISERROR(VLOOKUP($B118,'National Conditions Backsheet'!$D$38:$CL$187,H$25,0)), "", VLOOKUP($B118,'National Conditions Backsheet'!$D$38:$CL$187,H$25,0))</f>
        <v/>
      </c>
      <c r="I118" s="44" t="str">
        <f ca="1">IF(ISERROR(VLOOKUP($B118,'National Conditions Backsheet'!$D$38:$CL$187,I$25,0)), "", VLOOKUP($B118,'National Conditions Backsheet'!$D$38:$CL$187,I$25,0))</f>
        <v/>
      </c>
      <c r="J118" s="44" t="str">
        <f ca="1">IF(ISERROR(VLOOKUP($B118,'National Conditions Backsheet'!$D$38:$CL$187,J$25,0)), "", VLOOKUP($B118,'National Conditions Backsheet'!$D$38:$CL$187,J$25,0))</f>
        <v/>
      </c>
      <c r="K118" s="44" t="str">
        <f ca="1">IF(ISERROR(VLOOKUP($B118,'National Conditions Backsheet'!$D$38:$CL$187,K$25,0)), "", VLOOKUP($B118,'National Conditions Backsheet'!$D$38:$CL$187,K$25,0))</f>
        <v/>
      </c>
      <c r="L118" s="44" t="str">
        <f ca="1">IF(ISERROR(VLOOKUP($B118,'National Conditions Backsheet'!$D$38:$CL$187,L$25,0)), "", VLOOKUP($B118,'National Conditions Backsheet'!$D$38:$CL$187,L$25,0))</f>
        <v/>
      </c>
      <c r="M118" s="44" t="str">
        <f ca="1">IF(ISERROR(VLOOKUP($B118,'National Conditions Backsheet'!$D$38:$CL$187,M$25,0)), "", VLOOKUP($B118,'National Conditions Backsheet'!$D$38:$CL$187,M$25,0))</f>
        <v/>
      </c>
      <c r="N118" s="42" t="str">
        <f ca="1">IF(ISERROR(VLOOKUP($B118,'National Conditions Backsheet'!$D$38:$CL$187,N$25,0)), "", VLOOKUP($B118,'National Conditions Backsheet'!$D$38:$CL$187,N$25,0))</f>
        <v/>
      </c>
    </row>
    <row r="119" spans="1:14">
      <c r="A119" s="3">
        <v>91</v>
      </c>
      <c r="B119" s="41" t="str">
        <f t="shared" ca="1" si="5"/>
        <v/>
      </c>
      <c r="C119" s="59" t="str">
        <f ca="1">IFERROR(VLOOKUP($B119,'Org list'!$J$9:$K$637,2,0), "")</f>
        <v/>
      </c>
      <c r="D119" s="41" t="str">
        <f ca="1">IF(ISERROR(VLOOKUP($B119,'National Conditions Backsheet'!$D$38:$CL$187,D$25,0)), "", VLOOKUP($B119,'National Conditions Backsheet'!$D$38:$CL$187,D$25,0))</f>
        <v/>
      </c>
      <c r="E119" s="44" t="str">
        <f ca="1">IF(ISERROR(VLOOKUP($B119,'National Conditions Backsheet'!$D$38:$CL$187,E$25,0)),"",IF(VLOOKUP($B119,'National Conditions Backsheet'!$D$38:$CL$187,E$25,0)="&lt;Please Select&gt;","",IF($D119="Yes","",VLOOKUP($B119,'National Conditions Backsheet'!$D$38:$CL$187,E$25,0))))</f>
        <v/>
      </c>
      <c r="F119" s="43" t="str">
        <f ca="1">IF(ISERROR(VLOOKUP($B119,'National Conditions Backsheet'!$D$38:$CL$187,F$25,0)),"",IF(VLOOKUP($B119,'National Conditions Backsheet'!$D$38:$CL$187,F$25,0)=0,"",VLOOKUP($B119,'National Conditions Backsheet'!$D$38:$CL$187,F$25,0)))</f>
        <v/>
      </c>
      <c r="G119" s="44" t="str">
        <f ca="1">IF(ISERROR(VLOOKUP($B119,'National Conditions Backsheet'!$D$38:$CL$187,G$25,0)), "", VLOOKUP($B119,'National Conditions Backsheet'!$D$38:$CL$187,G$25,0))</f>
        <v/>
      </c>
      <c r="H119" s="44" t="str">
        <f ca="1">IF(ISERROR(VLOOKUP($B119,'National Conditions Backsheet'!$D$38:$CL$187,H$25,0)), "", VLOOKUP($B119,'National Conditions Backsheet'!$D$38:$CL$187,H$25,0))</f>
        <v/>
      </c>
      <c r="I119" s="44" t="str">
        <f ca="1">IF(ISERROR(VLOOKUP($B119,'National Conditions Backsheet'!$D$38:$CL$187,I$25,0)), "", VLOOKUP($B119,'National Conditions Backsheet'!$D$38:$CL$187,I$25,0))</f>
        <v/>
      </c>
      <c r="J119" s="44" t="str">
        <f ca="1">IF(ISERROR(VLOOKUP($B119,'National Conditions Backsheet'!$D$38:$CL$187,J$25,0)), "", VLOOKUP($B119,'National Conditions Backsheet'!$D$38:$CL$187,J$25,0))</f>
        <v/>
      </c>
      <c r="K119" s="44" t="str">
        <f ca="1">IF(ISERROR(VLOOKUP($B119,'National Conditions Backsheet'!$D$38:$CL$187,K$25,0)), "", VLOOKUP($B119,'National Conditions Backsheet'!$D$38:$CL$187,K$25,0))</f>
        <v/>
      </c>
      <c r="L119" s="44" t="str">
        <f ca="1">IF(ISERROR(VLOOKUP($B119,'National Conditions Backsheet'!$D$38:$CL$187,L$25,0)), "", VLOOKUP($B119,'National Conditions Backsheet'!$D$38:$CL$187,L$25,0))</f>
        <v/>
      </c>
      <c r="M119" s="44" t="str">
        <f ca="1">IF(ISERROR(VLOOKUP($B119,'National Conditions Backsheet'!$D$38:$CL$187,M$25,0)), "", VLOOKUP($B119,'National Conditions Backsheet'!$D$38:$CL$187,M$25,0))</f>
        <v/>
      </c>
      <c r="N119" s="42" t="str">
        <f ca="1">IF(ISERROR(VLOOKUP($B119,'National Conditions Backsheet'!$D$38:$CL$187,N$25,0)), "", VLOOKUP($B119,'National Conditions Backsheet'!$D$38:$CL$187,N$25,0))</f>
        <v/>
      </c>
    </row>
    <row r="120" spans="1:14">
      <c r="A120" s="3">
        <v>92</v>
      </c>
      <c r="B120" s="41" t="str">
        <f t="shared" ca="1" si="5"/>
        <v/>
      </c>
      <c r="C120" s="59" t="str">
        <f ca="1">IFERROR(VLOOKUP($B120,'Org list'!$J$9:$K$637,2,0), "")</f>
        <v/>
      </c>
      <c r="D120" s="41" t="str">
        <f ca="1">IF(ISERROR(VLOOKUP($B120,'National Conditions Backsheet'!$D$38:$CL$187,D$25,0)), "", VLOOKUP($B120,'National Conditions Backsheet'!$D$38:$CL$187,D$25,0))</f>
        <v/>
      </c>
      <c r="E120" s="44" t="str">
        <f ca="1">IF(ISERROR(VLOOKUP($B120,'National Conditions Backsheet'!$D$38:$CL$187,E$25,0)),"",IF(VLOOKUP($B120,'National Conditions Backsheet'!$D$38:$CL$187,E$25,0)="&lt;Please Select&gt;","",IF($D120="Yes","",VLOOKUP($B120,'National Conditions Backsheet'!$D$38:$CL$187,E$25,0))))</f>
        <v/>
      </c>
      <c r="F120" s="43" t="str">
        <f ca="1">IF(ISERROR(VLOOKUP($B120,'National Conditions Backsheet'!$D$38:$CL$187,F$25,0)),"",IF(VLOOKUP($B120,'National Conditions Backsheet'!$D$38:$CL$187,F$25,0)=0,"",VLOOKUP($B120,'National Conditions Backsheet'!$D$38:$CL$187,F$25,0)))</f>
        <v/>
      </c>
      <c r="G120" s="44" t="str">
        <f ca="1">IF(ISERROR(VLOOKUP($B120,'National Conditions Backsheet'!$D$38:$CL$187,G$25,0)), "", VLOOKUP($B120,'National Conditions Backsheet'!$D$38:$CL$187,G$25,0))</f>
        <v/>
      </c>
      <c r="H120" s="44" t="str">
        <f ca="1">IF(ISERROR(VLOOKUP($B120,'National Conditions Backsheet'!$D$38:$CL$187,H$25,0)), "", VLOOKUP($B120,'National Conditions Backsheet'!$D$38:$CL$187,H$25,0))</f>
        <v/>
      </c>
      <c r="I120" s="44" t="str">
        <f ca="1">IF(ISERROR(VLOOKUP($B120,'National Conditions Backsheet'!$D$38:$CL$187,I$25,0)), "", VLOOKUP($B120,'National Conditions Backsheet'!$D$38:$CL$187,I$25,0))</f>
        <v/>
      </c>
      <c r="J120" s="44" t="str">
        <f ca="1">IF(ISERROR(VLOOKUP($B120,'National Conditions Backsheet'!$D$38:$CL$187,J$25,0)), "", VLOOKUP($B120,'National Conditions Backsheet'!$D$38:$CL$187,J$25,0))</f>
        <v/>
      </c>
      <c r="K120" s="44" t="str">
        <f ca="1">IF(ISERROR(VLOOKUP($B120,'National Conditions Backsheet'!$D$38:$CL$187,K$25,0)), "", VLOOKUP($B120,'National Conditions Backsheet'!$D$38:$CL$187,K$25,0))</f>
        <v/>
      </c>
      <c r="L120" s="44" t="str">
        <f ca="1">IF(ISERROR(VLOOKUP($B120,'National Conditions Backsheet'!$D$38:$CL$187,L$25,0)), "", VLOOKUP($B120,'National Conditions Backsheet'!$D$38:$CL$187,L$25,0))</f>
        <v/>
      </c>
      <c r="M120" s="44" t="str">
        <f ca="1">IF(ISERROR(VLOOKUP($B120,'National Conditions Backsheet'!$D$38:$CL$187,M$25,0)), "", VLOOKUP($B120,'National Conditions Backsheet'!$D$38:$CL$187,M$25,0))</f>
        <v/>
      </c>
      <c r="N120" s="42" t="str">
        <f ca="1">IF(ISERROR(VLOOKUP($B120,'National Conditions Backsheet'!$D$38:$CL$187,N$25,0)), "", VLOOKUP($B120,'National Conditions Backsheet'!$D$38:$CL$187,N$25,0))</f>
        <v/>
      </c>
    </row>
    <row r="121" spans="1:14">
      <c r="A121" s="3">
        <v>93</v>
      </c>
      <c r="B121" s="41" t="str">
        <f t="shared" ca="1" si="5"/>
        <v/>
      </c>
      <c r="C121" s="59" t="str">
        <f ca="1">IFERROR(VLOOKUP($B121,'Org list'!$J$9:$K$637,2,0), "")</f>
        <v/>
      </c>
      <c r="D121" s="41" t="str">
        <f ca="1">IF(ISERROR(VLOOKUP($B121,'National Conditions Backsheet'!$D$38:$CL$187,D$25,0)), "", VLOOKUP($B121,'National Conditions Backsheet'!$D$38:$CL$187,D$25,0))</f>
        <v/>
      </c>
      <c r="E121" s="44" t="str">
        <f ca="1">IF(ISERROR(VLOOKUP($B121,'National Conditions Backsheet'!$D$38:$CL$187,E$25,0)),"",IF(VLOOKUP($B121,'National Conditions Backsheet'!$D$38:$CL$187,E$25,0)="&lt;Please Select&gt;","",IF($D121="Yes","",VLOOKUP($B121,'National Conditions Backsheet'!$D$38:$CL$187,E$25,0))))</f>
        <v/>
      </c>
      <c r="F121" s="43" t="str">
        <f ca="1">IF(ISERROR(VLOOKUP($B121,'National Conditions Backsheet'!$D$38:$CL$187,F$25,0)),"",IF(VLOOKUP($B121,'National Conditions Backsheet'!$D$38:$CL$187,F$25,0)=0,"",VLOOKUP($B121,'National Conditions Backsheet'!$D$38:$CL$187,F$25,0)))</f>
        <v/>
      </c>
      <c r="G121" s="44" t="str">
        <f ca="1">IF(ISERROR(VLOOKUP($B121,'National Conditions Backsheet'!$D$38:$CL$187,G$25,0)), "", VLOOKUP($B121,'National Conditions Backsheet'!$D$38:$CL$187,G$25,0))</f>
        <v/>
      </c>
      <c r="H121" s="44" t="str">
        <f ca="1">IF(ISERROR(VLOOKUP($B121,'National Conditions Backsheet'!$D$38:$CL$187,H$25,0)), "", VLOOKUP($B121,'National Conditions Backsheet'!$D$38:$CL$187,H$25,0))</f>
        <v/>
      </c>
      <c r="I121" s="44" t="str">
        <f ca="1">IF(ISERROR(VLOOKUP($B121,'National Conditions Backsheet'!$D$38:$CL$187,I$25,0)), "", VLOOKUP($B121,'National Conditions Backsheet'!$D$38:$CL$187,I$25,0))</f>
        <v/>
      </c>
      <c r="J121" s="44" t="str">
        <f ca="1">IF(ISERROR(VLOOKUP($B121,'National Conditions Backsheet'!$D$38:$CL$187,J$25,0)), "", VLOOKUP($B121,'National Conditions Backsheet'!$D$38:$CL$187,J$25,0))</f>
        <v/>
      </c>
      <c r="K121" s="44" t="str">
        <f ca="1">IF(ISERROR(VLOOKUP($B121,'National Conditions Backsheet'!$D$38:$CL$187,K$25,0)), "", VLOOKUP($B121,'National Conditions Backsheet'!$D$38:$CL$187,K$25,0))</f>
        <v/>
      </c>
      <c r="L121" s="44" t="str">
        <f ca="1">IF(ISERROR(VLOOKUP($B121,'National Conditions Backsheet'!$D$38:$CL$187,L$25,0)), "", VLOOKUP($B121,'National Conditions Backsheet'!$D$38:$CL$187,L$25,0))</f>
        <v/>
      </c>
      <c r="M121" s="44" t="str">
        <f ca="1">IF(ISERROR(VLOOKUP($B121,'National Conditions Backsheet'!$D$38:$CL$187,M$25,0)), "", VLOOKUP($B121,'National Conditions Backsheet'!$D$38:$CL$187,M$25,0))</f>
        <v/>
      </c>
      <c r="N121" s="42" t="str">
        <f ca="1">IF(ISERROR(VLOOKUP($B121,'National Conditions Backsheet'!$D$38:$CL$187,N$25,0)), "", VLOOKUP($B121,'National Conditions Backsheet'!$D$38:$CL$187,N$25,0))</f>
        <v/>
      </c>
    </row>
    <row r="122" spans="1:14">
      <c r="A122" s="3">
        <v>94</v>
      </c>
      <c r="B122" s="41" t="str">
        <f t="shared" ca="1" si="5"/>
        <v/>
      </c>
      <c r="C122" s="59" t="str">
        <f ca="1">IFERROR(VLOOKUP($B122,'Org list'!$J$9:$K$637,2,0), "")</f>
        <v/>
      </c>
      <c r="D122" s="41" t="str">
        <f ca="1">IF(ISERROR(VLOOKUP($B122,'National Conditions Backsheet'!$D$38:$CL$187,D$25,0)), "", VLOOKUP($B122,'National Conditions Backsheet'!$D$38:$CL$187,D$25,0))</f>
        <v/>
      </c>
      <c r="E122" s="44" t="str">
        <f ca="1">IF(ISERROR(VLOOKUP($B122,'National Conditions Backsheet'!$D$38:$CL$187,E$25,0)),"",IF(VLOOKUP($B122,'National Conditions Backsheet'!$D$38:$CL$187,E$25,0)="&lt;Please Select&gt;","",IF($D122="Yes","",VLOOKUP($B122,'National Conditions Backsheet'!$D$38:$CL$187,E$25,0))))</f>
        <v/>
      </c>
      <c r="F122" s="43" t="str">
        <f ca="1">IF(ISERROR(VLOOKUP($B122,'National Conditions Backsheet'!$D$38:$CL$187,F$25,0)),"",IF(VLOOKUP($B122,'National Conditions Backsheet'!$D$38:$CL$187,F$25,0)=0,"",VLOOKUP($B122,'National Conditions Backsheet'!$D$38:$CL$187,F$25,0)))</f>
        <v/>
      </c>
      <c r="G122" s="44" t="str">
        <f ca="1">IF(ISERROR(VLOOKUP($B122,'National Conditions Backsheet'!$D$38:$CL$187,G$25,0)), "", VLOOKUP($B122,'National Conditions Backsheet'!$D$38:$CL$187,G$25,0))</f>
        <v/>
      </c>
      <c r="H122" s="44" t="str">
        <f ca="1">IF(ISERROR(VLOOKUP($B122,'National Conditions Backsheet'!$D$38:$CL$187,H$25,0)), "", VLOOKUP($B122,'National Conditions Backsheet'!$D$38:$CL$187,H$25,0))</f>
        <v/>
      </c>
      <c r="I122" s="44" t="str">
        <f ca="1">IF(ISERROR(VLOOKUP($B122,'National Conditions Backsheet'!$D$38:$CL$187,I$25,0)), "", VLOOKUP($B122,'National Conditions Backsheet'!$D$38:$CL$187,I$25,0))</f>
        <v/>
      </c>
      <c r="J122" s="44" t="str">
        <f ca="1">IF(ISERROR(VLOOKUP($B122,'National Conditions Backsheet'!$D$38:$CL$187,J$25,0)), "", VLOOKUP($B122,'National Conditions Backsheet'!$D$38:$CL$187,J$25,0))</f>
        <v/>
      </c>
      <c r="K122" s="44" t="str">
        <f ca="1">IF(ISERROR(VLOOKUP($B122,'National Conditions Backsheet'!$D$38:$CL$187,K$25,0)), "", VLOOKUP($B122,'National Conditions Backsheet'!$D$38:$CL$187,K$25,0))</f>
        <v/>
      </c>
      <c r="L122" s="44" t="str">
        <f ca="1">IF(ISERROR(VLOOKUP($B122,'National Conditions Backsheet'!$D$38:$CL$187,L$25,0)), "", VLOOKUP($B122,'National Conditions Backsheet'!$D$38:$CL$187,L$25,0))</f>
        <v/>
      </c>
      <c r="M122" s="44" t="str">
        <f ca="1">IF(ISERROR(VLOOKUP($B122,'National Conditions Backsheet'!$D$38:$CL$187,M$25,0)), "", VLOOKUP($B122,'National Conditions Backsheet'!$D$38:$CL$187,M$25,0))</f>
        <v/>
      </c>
      <c r="N122" s="42" t="str">
        <f ca="1">IF(ISERROR(VLOOKUP($B122,'National Conditions Backsheet'!$D$38:$CL$187,N$25,0)), "", VLOOKUP($B122,'National Conditions Backsheet'!$D$38:$CL$187,N$25,0))</f>
        <v/>
      </c>
    </row>
    <row r="123" spans="1:14">
      <c r="A123" s="3">
        <v>95</v>
      </c>
      <c r="B123" s="41" t="str">
        <f t="shared" ca="1" si="5"/>
        <v/>
      </c>
      <c r="C123" s="59" t="str">
        <f ca="1">IFERROR(VLOOKUP($B123,'Org list'!$J$9:$K$637,2,0), "")</f>
        <v/>
      </c>
      <c r="D123" s="41" t="str">
        <f ca="1">IF(ISERROR(VLOOKUP($B123,'National Conditions Backsheet'!$D$38:$CL$187,D$25,0)), "", VLOOKUP($B123,'National Conditions Backsheet'!$D$38:$CL$187,D$25,0))</f>
        <v/>
      </c>
      <c r="E123" s="44" t="str">
        <f ca="1">IF(ISERROR(VLOOKUP($B123,'National Conditions Backsheet'!$D$38:$CL$187,E$25,0)),"",IF(VLOOKUP($B123,'National Conditions Backsheet'!$D$38:$CL$187,E$25,0)="&lt;Please Select&gt;","",IF($D123="Yes","",VLOOKUP($B123,'National Conditions Backsheet'!$D$38:$CL$187,E$25,0))))</f>
        <v/>
      </c>
      <c r="F123" s="43" t="str">
        <f ca="1">IF(ISERROR(VLOOKUP($B123,'National Conditions Backsheet'!$D$38:$CL$187,F$25,0)),"",IF(VLOOKUP($B123,'National Conditions Backsheet'!$D$38:$CL$187,F$25,0)=0,"",VLOOKUP($B123,'National Conditions Backsheet'!$D$38:$CL$187,F$25,0)))</f>
        <v/>
      </c>
      <c r="G123" s="44" t="str">
        <f ca="1">IF(ISERROR(VLOOKUP($B123,'National Conditions Backsheet'!$D$38:$CL$187,G$25,0)), "", VLOOKUP($B123,'National Conditions Backsheet'!$D$38:$CL$187,G$25,0))</f>
        <v/>
      </c>
      <c r="H123" s="44" t="str">
        <f ca="1">IF(ISERROR(VLOOKUP($B123,'National Conditions Backsheet'!$D$38:$CL$187,H$25,0)), "", VLOOKUP($B123,'National Conditions Backsheet'!$D$38:$CL$187,H$25,0))</f>
        <v/>
      </c>
      <c r="I123" s="44" t="str">
        <f ca="1">IF(ISERROR(VLOOKUP($B123,'National Conditions Backsheet'!$D$38:$CL$187,I$25,0)), "", VLOOKUP($B123,'National Conditions Backsheet'!$D$38:$CL$187,I$25,0))</f>
        <v/>
      </c>
      <c r="J123" s="44" t="str">
        <f ca="1">IF(ISERROR(VLOOKUP($B123,'National Conditions Backsheet'!$D$38:$CL$187,J$25,0)), "", VLOOKUP($B123,'National Conditions Backsheet'!$D$38:$CL$187,J$25,0))</f>
        <v/>
      </c>
      <c r="K123" s="44" t="str">
        <f ca="1">IF(ISERROR(VLOOKUP($B123,'National Conditions Backsheet'!$D$38:$CL$187,K$25,0)), "", VLOOKUP($B123,'National Conditions Backsheet'!$D$38:$CL$187,K$25,0))</f>
        <v/>
      </c>
      <c r="L123" s="44" t="str">
        <f ca="1">IF(ISERROR(VLOOKUP($B123,'National Conditions Backsheet'!$D$38:$CL$187,L$25,0)), "", VLOOKUP($B123,'National Conditions Backsheet'!$D$38:$CL$187,L$25,0))</f>
        <v/>
      </c>
      <c r="M123" s="44" t="str">
        <f ca="1">IF(ISERROR(VLOOKUP($B123,'National Conditions Backsheet'!$D$38:$CL$187,M$25,0)), "", VLOOKUP($B123,'National Conditions Backsheet'!$D$38:$CL$187,M$25,0))</f>
        <v/>
      </c>
      <c r="N123" s="42" t="str">
        <f ca="1">IF(ISERROR(VLOOKUP($B123,'National Conditions Backsheet'!$D$38:$CL$187,N$25,0)), "", VLOOKUP($B123,'National Conditions Backsheet'!$D$38:$CL$187,N$25,0))</f>
        <v/>
      </c>
    </row>
    <row r="124" spans="1:14">
      <c r="A124" s="3">
        <v>96</v>
      </c>
      <c r="B124" s="41" t="str">
        <f t="shared" ref="B124:B155" ca="1" si="6">IF($A124&gt;$Q$31-1,"",INDIRECT("'Comms by AT'!AE"&amp;$A124+$Q$28))</f>
        <v/>
      </c>
      <c r="C124" s="59" t="str">
        <f ca="1">IFERROR(VLOOKUP($B124,'Org list'!$J$9:$K$637,2,0), "")</f>
        <v/>
      </c>
      <c r="D124" s="41" t="str">
        <f ca="1">IF(ISERROR(VLOOKUP($B124,'National Conditions Backsheet'!$D$38:$CL$187,D$25,0)), "", VLOOKUP($B124,'National Conditions Backsheet'!$D$38:$CL$187,D$25,0))</f>
        <v/>
      </c>
      <c r="E124" s="44" t="str">
        <f ca="1">IF(ISERROR(VLOOKUP($B124,'National Conditions Backsheet'!$D$38:$CL$187,E$25,0)),"",IF(VLOOKUP($B124,'National Conditions Backsheet'!$D$38:$CL$187,E$25,0)="&lt;Please Select&gt;","",IF($D124="Yes","",VLOOKUP($B124,'National Conditions Backsheet'!$D$38:$CL$187,E$25,0))))</f>
        <v/>
      </c>
      <c r="F124" s="43" t="str">
        <f ca="1">IF(ISERROR(VLOOKUP($B124,'National Conditions Backsheet'!$D$38:$CL$187,F$25,0)),"",IF(VLOOKUP($B124,'National Conditions Backsheet'!$D$38:$CL$187,F$25,0)=0,"",VLOOKUP($B124,'National Conditions Backsheet'!$D$38:$CL$187,F$25,0)))</f>
        <v/>
      </c>
      <c r="G124" s="44" t="str">
        <f ca="1">IF(ISERROR(VLOOKUP($B124,'National Conditions Backsheet'!$D$38:$CL$187,G$25,0)), "", VLOOKUP($B124,'National Conditions Backsheet'!$D$38:$CL$187,G$25,0))</f>
        <v/>
      </c>
      <c r="H124" s="44" t="str">
        <f ca="1">IF(ISERROR(VLOOKUP($B124,'National Conditions Backsheet'!$D$38:$CL$187,H$25,0)), "", VLOOKUP($B124,'National Conditions Backsheet'!$D$38:$CL$187,H$25,0))</f>
        <v/>
      </c>
      <c r="I124" s="44" t="str">
        <f ca="1">IF(ISERROR(VLOOKUP($B124,'National Conditions Backsheet'!$D$38:$CL$187,I$25,0)), "", VLOOKUP($B124,'National Conditions Backsheet'!$D$38:$CL$187,I$25,0))</f>
        <v/>
      </c>
      <c r="J124" s="44" t="str">
        <f ca="1">IF(ISERROR(VLOOKUP($B124,'National Conditions Backsheet'!$D$38:$CL$187,J$25,0)), "", VLOOKUP($B124,'National Conditions Backsheet'!$D$38:$CL$187,J$25,0))</f>
        <v/>
      </c>
      <c r="K124" s="44" t="str">
        <f ca="1">IF(ISERROR(VLOOKUP($B124,'National Conditions Backsheet'!$D$38:$CL$187,K$25,0)), "", VLOOKUP($B124,'National Conditions Backsheet'!$D$38:$CL$187,K$25,0))</f>
        <v/>
      </c>
      <c r="L124" s="44" t="str">
        <f ca="1">IF(ISERROR(VLOOKUP($B124,'National Conditions Backsheet'!$D$38:$CL$187,L$25,0)), "", VLOOKUP($B124,'National Conditions Backsheet'!$D$38:$CL$187,L$25,0))</f>
        <v/>
      </c>
      <c r="M124" s="44" t="str">
        <f ca="1">IF(ISERROR(VLOOKUP($B124,'National Conditions Backsheet'!$D$38:$CL$187,M$25,0)), "", VLOOKUP($B124,'National Conditions Backsheet'!$D$38:$CL$187,M$25,0))</f>
        <v/>
      </c>
      <c r="N124" s="42" t="str">
        <f ca="1">IF(ISERROR(VLOOKUP($B124,'National Conditions Backsheet'!$D$38:$CL$187,N$25,0)), "", VLOOKUP($B124,'National Conditions Backsheet'!$D$38:$CL$187,N$25,0))</f>
        <v/>
      </c>
    </row>
    <row r="125" spans="1:14">
      <c r="A125" s="3">
        <v>97</v>
      </c>
      <c r="B125" s="41" t="str">
        <f t="shared" ca="1" si="6"/>
        <v/>
      </c>
      <c r="C125" s="59" t="str">
        <f ca="1">IFERROR(VLOOKUP($B125,'Org list'!$J$9:$K$637,2,0), "")</f>
        <v/>
      </c>
      <c r="D125" s="41" t="str">
        <f ca="1">IF(ISERROR(VLOOKUP($B125,'National Conditions Backsheet'!$D$38:$CL$187,D$25,0)), "", VLOOKUP($B125,'National Conditions Backsheet'!$D$38:$CL$187,D$25,0))</f>
        <v/>
      </c>
      <c r="E125" s="44" t="str">
        <f ca="1">IF(ISERROR(VLOOKUP($B125,'National Conditions Backsheet'!$D$38:$CL$187,E$25,0)),"",IF(VLOOKUP($B125,'National Conditions Backsheet'!$D$38:$CL$187,E$25,0)="&lt;Please Select&gt;","",IF($D125="Yes","",VLOOKUP($B125,'National Conditions Backsheet'!$D$38:$CL$187,E$25,0))))</f>
        <v/>
      </c>
      <c r="F125" s="43" t="str">
        <f ca="1">IF(ISERROR(VLOOKUP($B125,'National Conditions Backsheet'!$D$38:$CL$187,F$25,0)),"",IF(VLOOKUP($B125,'National Conditions Backsheet'!$D$38:$CL$187,F$25,0)=0,"",VLOOKUP($B125,'National Conditions Backsheet'!$D$38:$CL$187,F$25,0)))</f>
        <v/>
      </c>
      <c r="G125" s="44" t="str">
        <f ca="1">IF(ISERROR(VLOOKUP($B125,'National Conditions Backsheet'!$D$38:$CL$187,G$25,0)), "", VLOOKUP($B125,'National Conditions Backsheet'!$D$38:$CL$187,G$25,0))</f>
        <v/>
      </c>
      <c r="H125" s="44" t="str">
        <f ca="1">IF(ISERROR(VLOOKUP($B125,'National Conditions Backsheet'!$D$38:$CL$187,H$25,0)), "", VLOOKUP($B125,'National Conditions Backsheet'!$D$38:$CL$187,H$25,0))</f>
        <v/>
      </c>
      <c r="I125" s="44" t="str">
        <f ca="1">IF(ISERROR(VLOOKUP($B125,'National Conditions Backsheet'!$D$38:$CL$187,I$25,0)), "", VLOOKUP($B125,'National Conditions Backsheet'!$D$38:$CL$187,I$25,0))</f>
        <v/>
      </c>
      <c r="J125" s="44" t="str">
        <f ca="1">IF(ISERROR(VLOOKUP($B125,'National Conditions Backsheet'!$D$38:$CL$187,J$25,0)), "", VLOOKUP($B125,'National Conditions Backsheet'!$D$38:$CL$187,J$25,0))</f>
        <v/>
      </c>
      <c r="K125" s="44" t="str">
        <f ca="1">IF(ISERROR(VLOOKUP($B125,'National Conditions Backsheet'!$D$38:$CL$187,K$25,0)), "", VLOOKUP($B125,'National Conditions Backsheet'!$D$38:$CL$187,K$25,0))</f>
        <v/>
      </c>
      <c r="L125" s="44" t="str">
        <f ca="1">IF(ISERROR(VLOOKUP($B125,'National Conditions Backsheet'!$D$38:$CL$187,L$25,0)), "", VLOOKUP($B125,'National Conditions Backsheet'!$D$38:$CL$187,L$25,0))</f>
        <v/>
      </c>
      <c r="M125" s="44" t="str">
        <f ca="1">IF(ISERROR(VLOOKUP($B125,'National Conditions Backsheet'!$D$38:$CL$187,M$25,0)), "", VLOOKUP($B125,'National Conditions Backsheet'!$D$38:$CL$187,M$25,0))</f>
        <v/>
      </c>
      <c r="N125" s="42" t="str">
        <f ca="1">IF(ISERROR(VLOOKUP($B125,'National Conditions Backsheet'!$D$38:$CL$187,N$25,0)), "", VLOOKUP($B125,'National Conditions Backsheet'!$D$38:$CL$187,N$25,0))</f>
        <v/>
      </c>
    </row>
    <row r="126" spans="1:14">
      <c r="A126" s="3">
        <v>98</v>
      </c>
      <c r="B126" s="41" t="str">
        <f t="shared" ca="1" si="6"/>
        <v/>
      </c>
      <c r="C126" s="59" t="str">
        <f ca="1">IFERROR(VLOOKUP($B126,'Org list'!$J$9:$K$637,2,0), "")</f>
        <v/>
      </c>
      <c r="D126" s="41" t="str">
        <f ca="1">IF(ISERROR(VLOOKUP($B126,'National Conditions Backsheet'!$D$38:$CL$187,D$25,0)), "", VLOOKUP($B126,'National Conditions Backsheet'!$D$38:$CL$187,D$25,0))</f>
        <v/>
      </c>
      <c r="E126" s="44" t="str">
        <f ca="1">IF(ISERROR(VLOOKUP($B126,'National Conditions Backsheet'!$D$38:$CL$187,E$25,0)),"",IF(VLOOKUP($B126,'National Conditions Backsheet'!$D$38:$CL$187,E$25,0)="&lt;Please Select&gt;","",IF($D126="Yes","",VLOOKUP($B126,'National Conditions Backsheet'!$D$38:$CL$187,E$25,0))))</f>
        <v/>
      </c>
      <c r="F126" s="43" t="str">
        <f ca="1">IF(ISERROR(VLOOKUP($B126,'National Conditions Backsheet'!$D$38:$CL$187,F$25,0)),"",IF(VLOOKUP($B126,'National Conditions Backsheet'!$D$38:$CL$187,F$25,0)=0,"",VLOOKUP($B126,'National Conditions Backsheet'!$D$38:$CL$187,F$25,0)))</f>
        <v/>
      </c>
      <c r="G126" s="44" t="str">
        <f ca="1">IF(ISERROR(VLOOKUP($B126,'National Conditions Backsheet'!$D$38:$CL$187,G$25,0)), "", VLOOKUP($B126,'National Conditions Backsheet'!$D$38:$CL$187,G$25,0))</f>
        <v/>
      </c>
      <c r="H126" s="44" t="str">
        <f ca="1">IF(ISERROR(VLOOKUP($B126,'National Conditions Backsheet'!$D$38:$CL$187,H$25,0)), "", VLOOKUP($B126,'National Conditions Backsheet'!$D$38:$CL$187,H$25,0))</f>
        <v/>
      </c>
      <c r="I126" s="44" t="str">
        <f ca="1">IF(ISERROR(VLOOKUP($B126,'National Conditions Backsheet'!$D$38:$CL$187,I$25,0)), "", VLOOKUP($B126,'National Conditions Backsheet'!$D$38:$CL$187,I$25,0))</f>
        <v/>
      </c>
      <c r="J126" s="44" t="str">
        <f ca="1">IF(ISERROR(VLOOKUP($B126,'National Conditions Backsheet'!$D$38:$CL$187,J$25,0)), "", VLOOKUP($B126,'National Conditions Backsheet'!$D$38:$CL$187,J$25,0))</f>
        <v/>
      </c>
      <c r="K126" s="44" t="str">
        <f ca="1">IF(ISERROR(VLOOKUP($B126,'National Conditions Backsheet'!$D$38:$CL$187,K$25,0)), "", VLOOKUP($B126,'National Conditions Backsheet'!$D$38:$CL$187,K$25,0))</f>
        <v/>
      </c>
      <c r="L126" s="44" t="str">
        <f ca="1">IF(ISERROR(VLOOKUP($B126,'National Conditions Backsheet'!$D$38:$CL$187,L$25,0)), "", VLOOKUP($B126,'National Conditions Backsheet'!$D$38:$CL$187,L$25,0))</f>
        <v/>
      </c>
      <c r="M126" s="44" t="str">
        <f ca="1">IF(ISERROR(VLOOKUP($B126,'National Conditions Backsheet'!$D$38:$CL$187,M$25,0)), "", VLOOKUP($B126,'National Conditions Backsheet'!$D$38:$CL$187,M$25,0))</f>
        <v/>
      </c>
      <c r="N126" s="42" t="str">
        <f ca="1">IF(ISERROR(VLOOKUP($B126,'National Conditions Backsheet'!$D$38:$CL$187,N$25,0)), "", VLOOKUP($B126,'National Conditions Backsheet'!$D$38:$CL$187,N$25,0))</f>
        <v/>
      </c>
    </row>
    <row r="127" spans="1:14">
      <c r="A127" s="3">
        <v>99</v>
      </c>
      <c r="B127" s="41" t="str">
        <f t="shared" ca="1" si="6"/>
        <v/>
      </c>
      <c r="C127" s="59" t="str">
        <f ca="1">IFERROR(VLOOKUP($B127,'Org list'!$J$9:$K$637,2,0), "")</f>
        <v/>
      </c>
      <c r="D127" s="41" t="str">
        <f ca="1">IF(ISERROR(VLOOKUP($B127,'National Conditions Backsheet'!$D$38:$CL$187,D$25,0)), "", VLOOKUP($B127,'National Conditions Backsheet'!$D$38:$CL$187,D$25,0))</f>
        <v/>
      </c>
      <c r="E127" s="44" t="str">
        <f ca="1">IF(ISERROR(VLOOKUP($B127,'National Conditions Backsheet'!$D$38:$CL$187,E$25,0)),"",IF(VLOOKUP($B127,'National Conditions Backsheet'!$D$38:$CL$187,E$25,0)="&lt;Please Select&gt;","",IF($D127="Yes","",VLOOKUP($B127,'National Conditions Backsheet'!$D$38:$CL$187,E$25,0))))</f>
        <v/>
      </c>
      <c r="F127" s="43" t="str">
        <f ca="1">IF(ISERROR(VLOOKUP($B127,'National Conditions Backsheet'!$D$38:$CL$187,F$25,0)),"",IF(VLOOKUP($B127,'National Conditions Backsheet'!$D$38:$CL$187,F$25,0)=0,"",VLOOKUP($B127,'National Conditions Backsheet'!$D$38:$CL$187,F$25,0)))</f>
        <v/>
      </c>
      <c r="G127" s="44" t="str">
        <f ca="1">IF(ISERROR(VLOOKUP($B127,'National Conditions Backsheet'!$D$38:$CL$187,G$25,0)), "", VLOOKUP($B127,'National Conditions Backsheet'!$D$38:$CL$187,G$25,0))</f>
        <v/>
      </c>
      <c r="H127" s="44" t="str">
        <f ca="1">IF(ISERROR(VLOOKUP($B127,'National Conditions Backsheet'!$D$38:$CL$187,H$25,0)), "", VLOOKUP($B127,'National Conditions Backsheet'!$D$38:$CL$187,H$25,0))</f>
        <v/>
      </c>
      <c r="I127" s="44" t="str">
        <f ca="1">IF(ISERROR(VLOOKUP($B127,'National Conditions Backsheet'!$D$38:$CL$187,I$25,0)), "", VLOOKUP($B127,'National Conditions Backsheet'!$D$38:$CL$187,I$25,0))</f>
        <v/>
      </c>
      <c r="J127" s="44" t="str">
        <f ca="1">IF(ISERROR(VLOOKUP($B127,'National Conditions Backsheet'!$D$38:$CL$187,J$25,0)), "", VLOOKUP($B127,'National Conditions Backsheet'!$D$38:$CL$187,J$25,0))</f>
        <v/>
      </c>
      <c r="K127" s="44" t="str">
        <f ca="1">IF(ISERROR(VLOOKUP($B127,'National Conditions Backsheet'!$D$38:$CL$187,K$25,0)), "", VLOOKUP($B127,'National Conditions Backsheet'!$D$38:$CL$187,K$25,0))</f>
        <v/>
      </c>
      <c r="L127" s="44" t="str">
        <f ca="1">IF(ISERROR(VLOOKUP($B127,'National Conditions Backsheet'!$D$38:$CL$187,L$25,0)), "", VLOOKUP($B127,'National Conditions Backsheet'!$D$38:$CL$187,L$25,0))</f>
        <v/>
      </c>
      <c r="M127" s="44" t="str">
        <f ca="1">IF(ISERROR(VLOOKUP($B127,'National Conditions Backsheet'!$D$38:$CL$187,M$25,0)), "", VLOOKUP($B127,'National Conditions Backsheet'!$D$38:$CL$187,M$25,0))</f>
        <v/>
      </c>
      <c r="N127" s="42" t="str">
        <f ca="1">IF(ISERROR(VLOOKUP($B127,'National Conditions Backsheet'!$D$38:$CL$187,N$25,0)), "", VLOOKUP($B127,'National Conditions Backsheet'!$D$38:$CL$187,N$25,0))</f>
        <v/>
      </c>
    </row>
    <row r="128" spans="1:14">
      <c r="A128" s="3">
        <v>100</v>
      </c>
      <c r="B128" s="41" t="str">
        <f t="shared" ca="1" si="6"/>
        <v/>
      </c>
      <c r="C128" s="59" t="str">
        <f ca="1">IFERROR(VLOOKUP($B128,'Org list'!$J$9:$K$637,2,0), "")</f>
        <v/>
      </c>
      <c r="D128" s="41" t="str">
        <f ca="1">IF(ISERROR(VLOOKUP($B128,'National Conditions Backsheet'!$D$38:$CL$187,D$25,0)), "", VLOOKUP($B128,'National Conditions Backsheet'!$D$38:$CL$187,D$25,0))</f>
        <v/>
      </c>
      <c r="E128" s="44" t="str">
        <f ca="1">IF(ISERROR(VLOOKUP($B128,'National Conditions Backsheet'!$D$38:$CL$187,E$25,0)),"",IF(VLOOKUP($B128,'National Conditions Backsheet'!$D$38:$CL$187,E$25,0)="&lt;Please Select&gt;","",IF($D128="Yes","",VLOOKUP($B128,'National Conditions Backsheet'!$D$38:$CL$187,E$25,0))))</f>
        <v/>
      </c>
      <c r="F128" s="43" t="str">
        <f ca="1">IF(ISERROR(VLOOKUP($B128,'National Conditions Backsheet'!$D$38:$CL$187,F$25,0)),"",IF(VLOOKUP($B128,'National Conditions Backsheet'!$D$38:$CL$187,F$25,0)=0,"",VLOOKUP($B128,'National Conditions Backsheet'!$D$38:$CL$187,F$25,0)))</f>
        <v/>
      </c>
      <c r="G128" s="44" t="str">
        <f ca="1">IF(ISERROR(VLOOKUP($B128,'National Conditions Backsheet'!$D$38:$CL$187,G$25,0)), "", VLOOKUP($B128,'National Conditions Backsheet'!$D$38:$CL$187,G$25,0))</f>
        <v/>
      </c>
      <c r="H128" s="44" t="str">
        <f ca="1">IF(ISERROR(VLOOKUP($B128,'National Conditions Backsheet'!$D$38:$CL$187,H$25,0)), "", VLOOKUP($B128,'National Conditions Backsheet'!$D$38:$CL$187,H$25,0))</f>
        <v/>
      </c>
      <c r="I128" s="44" t="str">
        <f ca="1">IF(ISERROR(VLOOKUP($B128,'National Conditions Backsheet'!$D$38:$CL$187,I$25,0)), "", VLOOKUP($B128,'National Conditions Backsheet'!$D$38:$CL$187,I$25,0))</f>
        <v/>
      </c>
      <c r="J128" s="44" t="str">
        <f ca="1">IF(ISERROR(VLOOKUP($B128,'National Conditions Backsheet'!$D$38:$CL$187,J$25,0)), "", VLOOKUP($B128,'National Conditions Backsheet'!$D$38:$CL$187,J$25,0))</f>
        <v/>
      </c>
      <c r="K128" s="44" t="str">
        <f ca="1">IF(ISERROR(VLOOKUP($B128,'National Conditions Backsheet'!$D$38:$CL$187,K$25,0)), "", VLOOKUP($B128,'National Conditions Backsheet'!$D$38:$CL$187,K$25,0))</f>
        <v/>
      </c>
      <c r="L128" s="44" t="str">
        <f ca="1">IF(ISERROR(VLOOKUP($B128,'National Conditions Backsheet'!$D$38:$CL$187,L$25,0)), "", VLOOKUP($B128,'National Conditions Backsheet'!$D$38:$CL$187,L$25,0))</f>
        <v/>
      </c>
      <c r="M128" s="44" t="str">
        <f ca="1">IF(ISERROR(VLOOKUP($B128,'National Conditions Backsheet'!$D$38:$CL$187,M$25,0)), "", VLOOKUP($B128,'National Conditions Backsheet'!$D$38:$CL$187,M$25,0))</f>
        <v/>
      </c>
      <c r="N128" s="42" t="str">
        <f ca="1">IF(ISERROR(VLOOKUP($B128,'National Conditions Backsheet'!$D$38:$CL$187,N$25,0)), "", VLOOKUP($B128,'National Conditions Backsheet'!$D$38:$CL$187,N$25,0))</f>
        <v/>
      </c>
    </row>
    <row r="129" spans="1:14">
      <c r="A129" s="3">
        <v>101</v>
      </c>
      <c r="B129" s="41" t="str">
        <f t="shared" ca="1" si="6"/>
        <v/>
      </c>
      <c r="C129" s="59" t="str">
        <f ca="1">IFERROR(VLOOKUP($B129,'Org list'!$J$9:$K$637,2,0), "")</f>
        <v/>
      </c>
      <c r="D129" s="41" t="str">
        <f ca="1">IF(ISERROR(VLOOKUP($B129,'National Conditions Backsheet'!$D$38:$CL$187,D$25,0)), "", VLOOKUP($B129,'National Conditions Backsheet'!$D$38:$CL$187,D$25,0))</f>
        <v/>
      </c>
      <c r="E129" s="44" t="str">
        <f ca="1">IF(ISERROR(VLOOKUP($B129,'National Conditions Backsheet'!$D$38:$CL$187,E$25,0)),"",IF(VLOOKUP($B129,'National Conditions Backsheet'!$D$38:$CL$187,E$25,0)="&lt;Please Select&gt;","",IF($D129="Yes","",VLOOKUP($B129,'National Conditions Backsheet'!$D$38:$CL$187,E$25,0))))</f>
        <v/>
      </c>
      <c r="F129" s="43" t="str">
        <f ca="1">IF(ISERROR(VLOOKUP($B129,'National Conditions Backsheet'!$D$38:$CL$187,F$25,0)),"",IF(VLOOKUP($B129,'National Conditions Backsheet'!$D$38:$CL$187,F$25,0)=0,"",VLOOKUP($B129,'National Conditions Backsheet'!$D$38:$CL$187,F$25,0)))</f>
        <v/>
      </c>
      <c r="G129" s="44" t="str">
        <f ca="1">IF(ISERROR(VLOOKUP($B129,'National Conditions Backsheet'!$D$38:$CL$187,G$25,0)), "", VLOOKUP($B129,'National Conditions Backsheet'!$D$38:$CL$187,G$25,0))</f>
        <v/>
      </c>
      <c r="H129" s="44" t="str">
        <f ca="1">IF(ISERROR(VLOOKUP($B129,'National Conditions Backsheet'!$D$38:$CL$187,H$25,0)), "", VLOOKUP($B129,'National Conditions Backsheet'!$D$38:$CL$187,H$25,0))</f>
        <v/>
      </c>
      <c r="I129" s="44" t="str">
        <f ca="1">IF(ISERROR(VLOOKUP($B129,'National Conditions Backsheet'!$D$38:$CL$187,I$25,0)), "", VLOOKUP($B129,'National Conditions Backsheet'!$D$38:$CL$187,I$25,0))</f>
        <v/>
      </c>
      <c r="J129" s="44" t="str">
        <f ca="1">IF(ISERROR(VLOOKUP($B129,'National Conditions Backsheet'!$D$38:$CL$187,J$25,0)), "", VLOOKUP($B129,'National Conditions Backsheet'!$D$38:$CL$187,J$25,0))</f>
        <v/>
      </c>
      <c r="K129" s="44" t="str">
        <f ca="1">IF(ISERROR(VLOOKUP($B129,'National Conditions Backsheet'!$D$38:$CL$187,K$25,0)), "", VLOOKUP($B129,'National Conditions Backsheet'!$D$38:$CL$187,K$25,0))</f>
        <v/>
      </c>
      <c r="L129" s="44" t="str">
        <f ca="1">IF(ISERROR(VLOOKUP($B129,'National Conditions Backsheet'!$D$38:$CL$187,L$25,0)), "", VLOOKUP($B129,'National Conditions Backsheet'!$D$38:$CL$187,L$25,0))</f>
        <v/>
      </c>
      <c r="M129" s="44" t="str">
        <f ca="1">IF(ISERROR(VLOOKUP($B129,'National Conditions Backsheet'!$D$38:$CL$187,M$25,0)), "", VLOOKUP($B129,'National Conditions Backsheet'!$D$38:$CL$187,M$25,0))</f>
        <v/>
      </c>
      <c r="N129" s="42" t="str">
        <f ca="1">IF(ISERROR(VLOOKUP($B129,'National Conditions Backsheet'!$D$38:$CL$187,N$25,0)), "", VLOOKUP($B129,'National Conditions Backsheet'!$D$38:$CL$187,N$25,0))</f>
        <v/>
      </c>
    </row>
    <row r="130" spans="1:14">
      <c r="A130" s="3">
        <v>102</v>
      </c>
      <c r="B130" s="41" t="str">
        <f t="shared" ca="1" si="6"/>
        <v/>
      </c>
      <c r="C130" s="59" t="str">
        <f ca="1">IFERROR(VLOOKUP($B130,'Org list'!$J$9:$K$637,2,0), "")</f>
        <v/>
      </c>
      <c r="D130" s="41" t="str">
        <f ca="1">IF(ISERROR(VLOOKUP($B130,'National Conditions Backsheet'!$D$38:$CL$187,D$25,0)), "", VLOOKUP($B130,'National Conditions Backsheet'!$D$38:$CL$187,D$25,0))</f>
        <v/>
      </c>
      <c r="E130" s="44" t="str">
        <f ca="1">IF(ISERROR(VLOOKUP($B130,'National Conditions Backsheet'!$D$38:$CL$187,E$25,0)),"",IF(VLOOKUP($B130,'National Conditions Backsheet'!$D$38:$CL$187,E$25,0)="&lt;Please Select&gt;","",IF($D130="Yes","",VLOOKUP($B130,'National Conditions Backsheet'!$D$38:$CL$187,E$25,0))))</f>
        <v/>
      </c>
      <c r="F130" s="43" t="str">
        <f ca="1">IF(ISERROR(VLOOKUP($B130,'National Conditions Backsheet'!$D$38:$CL$187,F$25,0)),"",IF(VLOOKUP($B130,'National Conditions Backsheet'!$D$38:$CL$187,F$25,0)=0,"",VLOOKUP($B130,'National Conditions Backsheet'!$D$38:$CL$187,F$25,0)))</f>
        <v/>
      </c>
      <c r="G130" s="44" t="str">
        <f ca="1">IF(ISERROR(VLOOKUP($B130,'National Conditions Backsheet'!$D$38:$CL$187,G$25,0)), "", VLOOKUP($B130,'National Conditions Backsheet'!$D$38:$CL$187,G$25,0))</f>
        <v/>
      </c>
      <c r="H130" s="44" t="str">
        <f ca="1">IF(ISERROR(VLOOKUP($B130,'National Conditions Backsheet'!$D$38:$CL$187,H$25,0)), "", VLOOKUP($B130,'National Conditions Backsheet'!$D$38:$CL$187,H$25,0))</f>
        <v/>
      </c>
      <c r="I130" s="44" t="str">
        <f ca="1">IF(ISERROR(VLOOKUP($B130,'National Conditions Backsheet'!$D$38:$CL$187,I$25,0)), "", VLOOKUP($B130,'National Conditions Backsheet'!$D$38:$CL$187,I$25,0))</f>
        <v/>
      </c>
      <c r="J130" s="44" t="str">
        <f ca="1">IF(ISERROR(VLOOKUP($B130,'National Conditions Backsheet'!$D$38:$CL$187,J$25,0)), "", VLOOKUP($B130,'National Conditions Backsheet'!$D$38:$CL$187,J$25,0))</f>
        <v/>
      </c>
      <c r="K130" s="44" t="str">
        <f ca="1">IF(ISERROR(VLOOKUP($B130,'National Conditions Backsheet'!$D$38:$CL$187,K$25,0)), "", VLOOKUP($B130,'National Conditions Backsheet'!$D$38:$CL$187,K$25,0))</f>
        <v/>
      </c>
      <c r="L130" s="44" t="str">
        <f ca="1">IF(ISERROR(VLOOKUP($B130,'National Conditions Backsheet'!$D$38:$CL$187,L$25,0)), "", VLOOKUP($B130,'National Conditions Backsheet'!$D$38:$CL$187,L$25,0))</f>
        <v/>
      </c>
      <c r="M130" s="44" t="str">
        <f ca="1">IF(ISERROR(VLOOKUP($B130,'National Conditions Backsheet'!$D$38:$CL$187,M$25,0)), "", VLOOKUP($B130,'National Conditions Backsheet'!$D$38:$CL$187,M$25,0))</f>
        <v/>
      </c>
      <c r="N130" s="42" t="str">
        <f ca="1">IF(ISERROR(VLOOKUP($B130,'National Conditions Backsheet'!$D$38:$CL$187,N$25,0)), "", VLOOKUP($B130,'National Conditions Backsheet'!$D$38:$CL$187,N$25,0))</f>
        <v/>
      </c>
    </row>
    <row r="131" spans="1:14">
      <c r="A131" s="3">
        <v>103</v>
      </c>
      <c r="B131" s="41" t="str">
        <f t="shared" ca="1" si="6"/>
        <v/>
      </c>
      <c r="C131" s="59" t="str">
        <f ca="1">IFERROR(VLOOKUP($B131,'Org list'!$J$9:$K$637,2,0), "")</f>
        <v/>
      </c>
      <c r="D131" s="41" t="str">
        <f ca="1">IF(ISERROR(VLOOKUP($B131,'National Conditions Backsheet'!$D$38:$CL$187,D$25,0)), "", VLOOKUP($B131,'National Conditions Backsheet'!$D$38:$CL$187,D$25,0))</f>
        <v/>
      </c>
      <c r="E131" s="44" t="str">
        <f ca="1">IF(ISERROR(VLOOKUP($B131,'National Conditions Backsheet'!$D$38:$CL$187,E$25,0)),"",IF(VLOOKUP($B131,'National Conditions Backsheet'!$D$38:$CL$187,E$25,0)="&lt;Please Select&gt;","",IF($D131="Yes","",VLOOKUP($B131,'National Conditions Backsheet'!$D$38:$CL$187,E$25,0))))</f>
        <v/>
      </c>
      <c r="F131" s="43" t="str">
        <f ca="1">IF(ISERROR(VLOOKUP($B131,'National Conditions Backsheet'!$D$38:$CL$187,F$25,0)),"",IF(VLOOKUP($B131,'National Conditions Backsheet'!$D$38:$CL$187,F$25,0)=0,"",VLOOKUP($B131,'National Conditions Backsheet'!$D$38:$CL$187,F$25,0)))</f>
        <v/>
      </c>
      <c r="G131" s="44" t="str">
        <f ca="1">IF(ISERROR(VLOOKUP($B131,'National Conditions Backsheet'!$D$38:$CL$187,G$25,0)), "", VLOOKUP($B131,'National Conditions Backsheet'!$D$38:$CL$187,G$25,0))</f>
        <v/>
      </c>
      <c r="H131" s="44" t="str">
        <f ca="1">IF(ISERROR(VLOOKUP($B131,'National Conditions Backsheet'!$D$38:$CL$187,H$25,0)), "", VLOOKUP($B131,'National Conditions Backsheet'!$D$38:$CL$187,H$25,0))</f>
        <v/>
      </c>
      <c r="I131" s="44" t="str">
        <f ca="1">IF(ISERROR(VLOOKUP($B131,'National Conditions Backsheet'!$D$38:$CL$187,I$25,0)), "", VLOOKUP($B131,'National Conditions Backsheet'!$D$38:$CL$187,I$25,0))</f>
        <v/>
      </c>
      <c r="J131" s="44" t="str">
        <f ca="1">IF(ISERROR(VLOOKUP($B131,'National Conditions Backsheet'!$D$38:$CL$187,J$25,0)), "", VLOOKUP($B131,'National Conditions Backsheet'!$D$38:$CL$187,J$25,0))</f>
        <v/>
      </c>
      <c r="K131" s="44" t="str">
        <f ca="1">IF(ISERROR(VLOOKUP($B131,'National Conditions Backsheet'!$D$38:$CL$187,K$25,0)), "", VLOOKUP($B131,'National Conditions Backsheet'!$D$38:$CL$187,K$25,0))</f>
        <v/>
      </c>
      <c r="L131" s="44" t="str">
        <f ca="1">IF(ISERROR(VLOOKUP($B131,'National Conditions Backsheet'!$D$38:$CL$187,L$25,0)), "", VLOOKUP($B131,'National Conditions Backsheet'!$D$38:$CL$187,L$25,0))</f>
        <v/>
      </c>
      <c r="M131" s="44" t="str">
        <f ca="1">IF(ISERROR(VLOOKUP($B131,'National Conditions Backsheet'!$D$38:$CL$187,M$25,0)), "", VLOOKUP($B131,'National Conditions Backsheet'!$D$38:$CL$187,M$25,0))</f>
        <v/>
      </c>
      <c r="N131" s="42" t="str">
        <f ca="1">IF(ISERROR(VLOOKUP($B131,'National Conditions Backsheet'!$D$38:$CL$187,N$25,0)), "", VLOOKUP($B131,'National Conditions Backsheet'!$D$38:$CL$187,N$25,0))</f>
        <v/>
      </c>
    </row>
    <row r="132" spans="1:14">
      <c r="A132" s="3">
        <v>104</v>
      </c>
      <c r="B132" s="41" t="str">
        <f t="shared" ca="1" si="6"/>
        <v/>
      </c>
      <c r="C132" s="59" t="str">
        <f ca="1">IFERROR(VLOOKUP($B132,'Org list'!$J$9:$K$637,2,0), "")</f>
        <v/>
      </c>
      <c r="D132" s="41" t="str">
        <f ca="1">IF(ISERROR(VLOOKUP($B132,'National Conditions Backsheet'!$D$38:$CL$187,D$25,0)), "", VLOOKUP($B132,'National Conditions Backsheet'!$D$38:$CL$187,D$25,0))</f>
        <v/>
      </c>
      <c r="E132" s="44" t="str">
        <f ca="1">IF(ISERROR(VLOOKUP($B132,'National Conditions Backsheet'!$D$38:$CL$187,E$25,0)),"",IF(VLOOKUP($B132,'National Conditions Backsheet'!$D$38:$CL$187,E$25,0)="&lt;Please Select&gt;","",IF($D132="Yes","",VLOOKUP($B132,'National Conditions Backsheet'!$D$38:$CL$187,E$25,0))))</f>
        <v/>
      </c>
      <c r="F132" s="43" t="str">
        <f ca="1">IF(ISERROR(VLOOKUP($B132,'National Conditions Backsheet'!$D$38:$CL$187,F$25,0)),"",IF(VLOOKUP($B132,'National Conditions Backsheet'!$D$38:$CL$187,F$25,0)=0,"",VLOOKUP($B132,'National Conditions Backsheet'!$D$38:$CL$187,F$25,0)))</f>
        <v/>
      </c>
      <c r="G132" s="44" t="str">
        <f ca="1">IF(ISERROR(VLOOKUP($B132,'National Conditions Backsheet'!$D$38:$CL$187,G$25,0)), "", VLOOKUP($B132,'National Conditions Backsheet'!$D$38:$CL$187,G$25,0))</f>
        <v/>
      </c>
      <c r="H132" s="44" t="str">
        <f ca="1">IF(ISERROR(VLOOKUP($B132,'National Conditions Backsheet'!$D$38:$CL$187,H$25,0)), "", VLOOKUP($B132,'National Conditions Backsheet'!$D$38:$CL$187,H$25,0))</f>
        <v/>
      </c>
      <c r="I132" s="44" t="str">
        <f ca="1">IF(ISERROR(VLOOKUP($B132,'National Conditions Backsheet'!$D$38:$CL$187,I$25,0)), "", VLOOKUP($B132,'National Conditions Backsheet'!$D$38:$CL$187,I$25,0))</f>
        <v/>
      </c>
      <c r="J132" s="44" t="str">
        <f ca="1">IF(ISERROR(VLOOKUP($B132,'National Conditions Backsheet'!$D$38:$CL$187,J$25,0)), "", VLOOKUP($B132,'National Conditions Backsheet'!$D$38:$CL$187,J$25,0))</f>
        <v/>
      </c>
      <c r="K132" s="44" t="str">
        <f ca="1">IF(ISERROR(VLOOKUP($B132,'National Conditions Backsheet'!$D$38:$CL$187,K$25,0)), "", VLOOKUP($B132,'National Conditions Backsheet'!$D$38:$CL$187,K$25,0))</f>
        <v/>
      </c>
      <c r="L132" s="44" t="str">
        <f ca="1">IF(ISERROR(VLOOKUP($B132,'National Conditions Backsheet'!$D$38:$CL$187,L$25,0)), "", VLOOKUP($B132,'National Conditions Backsheet'!$D$38:$CL$187,L$25,0))</f>
        <v/>
      </c>
      <c r="M132" s="44" t="str">
        <f ca="1">IF(ISERROR(VLOOKUP($B132,'National Conditions Backsheet'!$D$38:$CL$187,M$25,0)), "", VLOOKUP($B132,'National Conditions Backsheet'!$D$38:$CL$187,M$25,0))</f>
        <v/>
      </c>
      <c r="N132" s="42" t="str">
        <f ca="1">IF(ISERROR(VLOOKUP($B132,'National Conditions Backsheet'!$D$38:$CL$187,N$25,0)), "", VLOOKUP($B132,'National Conditions Backsheet'!$D$38:$CL$187,N$25,0))</f>
        <v/>
      </c>
    </row>
    <row r="133" spans="1:14">
      <c r="A133" s="3">
        <v>105</v>
      </c>
      <c r="B133" s="41" t="str">
        <f t="shared" ca="1" si="6"/>
        <v/>
      </c>
      <c r="C133" s="59" t="str">
        <f ca="1">IFERROR(VLOOKUP($B133,'Org list'!$J$9:$K$637,2,0), "")</f>
        <v/>
      </c>
      <c r="D133" s="41" t="str">
        <f ca="1">IF(ISERROR(VLOOKUP($B133,'National Conditions Backsheet'!$D$38:$CL$187,D$25,0)), "", VLOOKUP($B133,'National Conditions Backsheet'!$D$38:$CL$187,D$25,0))</f>
        <v/>
      </c>
      <c r="E133" s="44" t="str">
        <f ca="1">IF(ISERROR(VLOOKUP($B133,'National Conditions Backsheet'!$D$38:$CL$187,E$25,0)),"",IF(VLOOKUP($B133,'National Conditions Backsheet'!$D$38:$CL$187,E$25,0)="&lt;Please Select&gt;","",IF($D133="Yes","",VLOOKUP($B133,'National Conditions Backsheet'!$D$38:$CL$187,E$25,0))))</f>
        <v/>
      </c>
      <c r="F133" s="43" t="str">
        <f ca="1">IF(ISERROR(VLOOKUP($B133,'National Conditions Backsheet'!$D$38:$CL$187,F$25,0)),"",IF(VLOOKUP($B133,'National Conditions Backsheet'!$D$38:$CL$187,F$25,0)=0,"",VLOOKUP($B133,'National Conditions Backsheet'!$D$38:$CL$187,F$25,0)))</f>
        <v/>
      </c>
      <c r="G133" s="44" t="str">
        <f ca="1">IF(ISERROR(VLOOKUP($B133,'National Conditions Backsheet'!$D$38:$CL$187,G$25,0)), "", VLOOKUP($B133,'National Conditions Backsheet'!$D$38:$CL$187,G$25,0))</f>
        <v/>
      </c>
      <c r="H133" s="44" t="str">
        <f ca="1">IF(ISERROR(VLOOKUP($B133,'National Conditions Backsheet'!$D$38:$CL$187,H$25,0)), "", VLOOKUP($B133,'National Conditions Backsheet'!$D$38:$CL$187,H$25,0))</f>
        <v/>
      </c>
      <c r="I133" s="44" t="str">
        <f ca="1">IF(ISERROR(VLOOKUP($B133,'National Conditions Backsheet'!$D$38:$CL$187,I$25,0)), "", VLOOKUP($B133,'National Conditions Backsheet'!$D$38:$CL$187,I$25,0))</f>
        <v/>
      </c>
      <c r="J133" s="44" t="str">
        <f ca="1">IF(ISERROR(VLOOKUP($B133,'National Conditions Backsheet'!$D$38:$CL$187,J$25,0)), "", VLOOKUP($B133,'National Conditions Backsheet'!$D$38:$CL$187,J$25,0))</f>
        <v/>
      </c>
      <c r="K133" s="44" t="str">
        <f ca="1">IF(ISERROR(VLOOKUP($B133,'National Conditions Backsheet'!$D$38:$CL$187,K$25,0)), "", VLOOKUP($B133,'National Conditions Backsheet'!$D$38:$CL$187,K$25,0))</f>
        <v/>
      </c>
      <c r="L133" s="44" t="str">
        <f ca="1">IF(ISERROR(VLOOKUP($B133,'National Conditions Backsheet'!$D$38:$CL$187,L$25,0)), "", VLOOKUP($B133,'National Conditions Backsheet'!$D$38:$CL$187,L$25,0))</f>
        <v/>
      </c>
      <c r="M133" s="44" t="str">
        <f ca="1">IF(ISERROR(VLOOKUP($B133,'National Conditions Backsheet'!$D$38:$CL$187,M$25,0)), "", VLOOKUP($B133,'National Conditions Backsheet'!$D$38:$CL$187,M$25,0))</f>
        <v/>
      </c>
      <c r="N133" s="42" t="str">
        <f ca="1">IF(ISERROR(VLOOKUP($B133,'National Conditions Backsheet'!$D$38:$CL$187,N$25,0)), "", VLOOKUP($B133,'National Conditions Backsheet'!$D$38:$CL$187,N$25,0))</f>
        <v/>
      </c>
    </row>
    <row r="134" spans="1:14">
      <c r="A134" s="3">
        <v>106</v>
      </c>
      <c r="B134" s="41" t="str">
        <f t="shared" ca="1" si="6"/>
        <v/>
      </c>
      <c r="C134" s="59" t="str">
        <f ca="1">IFERROR(VLOOKUP($B134,'Org list'!$J$9:$K$637,2,0), "")</f>
        <v/>
      </c>
      <c r="D134" s="41" t="str">
        <f ca="1">IF(ISERROR(VLOOKUP($B134,'National Conditions Backsheet'!$D$38:$CL$187,D$25,0)), "", VLOOKUP($B134,'National Conditions Backsheet'!$D$38:$CL$187,D$25,0))</f>
        <v/>
      </c>
      <c r="E134" s="44" t="str">
        <f ca="1">IF(ISERROR(VLOOKUP($B134,'National Conditions Backsheet'!$D$38:$CL$187,E$25,0)),"",IF(VLOOKUP($B134,'National Conditions Backsheet'!$D$38:$CL$187,E$25,0)="&lt;Please Select&gt;","",IF($D134="Yes","",VLOOKUP($B134,'National Conditions Backsheet'!$D$38:$CL$187,E$25,0))))</f>
        <v/>
      </c>
      <c r="F134" s="43" t="str">
        <f ca="1">IF(ISERROR(VLOOKUP($B134,'National Conditions Backsheet'!$D$38:$CL$187,F$25,0)),"",IF(VLOOKUP($B134,'National Conditions Backsheet'!$D$38:$CL$187,F$25,0)=0,"",VLOOKUP($B134,'National Conditions Backsheet'!$D$38:$CL$187,F$25,0)))</f>
        <v/>
      </c>
      <c r="G134" s="44" t="str">
        <f ca="1">IF(ISERROR(VLOOKUP($B134,'National Conditions Backsheet'!$D$38:$CL$187,G$25,0)), "", VLOOKUP($B134,'National Conditions Backsheet'!$D$38:$CL$187,G$25,0))</f>
        <v/>
      </c>
      <c r="H134" s="44" t="str">
        <f ca="1">IF(ISERROR(VLOOKUP($B134,'National Conditions Backsheet'!$D$38:$CL$187,H$25,0)), "", VLOOKUP($B134,'National Conditions Backsheet'!$D$38:$CL$187,H$25,0))</f>
        <v/>
      </c>
      <c r="I134" s="44" t="str">
        <f ca="1">IF(ISERROR(VLOOKUP($B134,'National Conditions Backsheet'!$D$38:$CL$187,I$25,0)), "", VLOOKUP($B134,'National Conditions Backsheet'!$D$38:$CL$187,I$25,0))</f>
        <v/>
      </c>
      <c r="J134" s="44" t="str">
        <f ca="1">IF(ISERROR(VLOOKUP($B134,'National Conditions Backsheet'!$D$38:$CL$187,J$25,0)), "", VLOOKUP($B134,'National Conditions Backsheet'!$D$38:$CL$187,J$25,0))</f>
        <v/>
      </c>
      <c r="K134" s="44" t="str">
        <f ca="1">IF(ISERROR(VLOOKUP($B134,'National Conditions Backsheet'!$D$38:$CL$187,K$25,0)), "", VLOOKUP($B134,'National Conditions Backsheet'!$D$38:$CL$187,K$25,0))</f>
        <v/>
      </c>
      <c r="L134" s="44" t="str">
        <f ca="1">IF(ISERROR(VLOOKUP($B134,'National Conditions Backsheet'!$D$38:$CL$187,L$25,0)), "", VLOOKUP($B134,'National Conditions Backsheet'!$D$38:$CL$187,L$25,0))</f>
        <v/>
      </c>
      <c r="M134" s="44" t="str">
        <f ca="1">IF(ISERROR(VLOOKUP($B134,'National Conditions Backsheet'!$D$38:$CL$187,M$25,0)), "", VLOOKUP($B134,'National Conditions Backsheet'!$D$38:$CL$187,M$25,0))</f>
        <v/>
      </c>
      <c r="N134" s="42" t="str">
        <f ca="1">IF(ISERROR(VLOOKUP($B134,'National Conditions Backsheet'!$D$38:$CL$187,N$25,0)), "", VLOOKUP($B134,'National Conditions Backsheet'!$D$38:$CL$187,N$25,0))</f>
        <v/>
      </c>
    </row>
    <row r="135" spans="1:14">
      <c r="A135" s="3">
        <v>107</v>
      </c>
      <c r="B135" s="41" t="str">
        <f t="shared" ca="1" si="6"/>
        <v/>
      </c>
      <c r="C135" s="59" t="str">
        <f ca="1">IFERROR(VLOOKUP($B135,'Org list'!$J$9:$K$637,2,0), "")</f>
        <v/>
      </c>
      <c r="D135" s="41" t="str">
        <f ca="1">IF(ISERROR(VLOOKUP($B135,'National Conditions Backsheet'!$D$38:$CL$187,D$25,0)), "", VLOOKUP($B135,'National Conditions Backsheet'!$D$38:$CL$187,D$25,0))</f>
        <v/>
      </c>
      <c r="E135" s="44" t="str">
        <f ca="1">IF(ISERROR(VLOOKUP($B135,'National Conditions Backsheet'!$D$38:$CL$187,E$25,0)),"",IF(VLOOKUP($B135,'National Conditions Backsheet'!$D$38:$CL$187,E$25,0)="&lt;Please Select&gt;","",IF($D135="Yes","",VLOOKUP($B135,'National Conditions Backsheet'!$D$38:$CL$187,E$25,0))))</f>
        <v/>
      </c>
      <c r="F135" s="43" t="str">
        <f ca="1">IF(ISERROR(VLOOKUP($B135,'National Conditions Backsheet'!$D$38:$CL$187,F$25,0)),"",IF(VLOOKUP($B135,'National Conditions Backsheet'!$D$38:$CL$187,F$25,0)=0,"",VLOOKUP($B135,'National Conditions Backsheet'!$D$38:$CL$187,F$25,0)))</f>
        <v/>
      </c>
      <c r="G135" s="44" t="str">
        <f ca="1">IF(ISERROR(VLOOKUP($B135,'National Conditions Backsheet'!$D$38:$CL$187,G$25,0)), "", VLOOKUP($B135,'National Conditions Backsheet'!$D$38:$CL$187,G$25,0))</f>
        <v/>
      </c>
      <c r="H135" s="44" t="str">
        <f ca="1">IF(ISERROR(VLOOKUP($B135,'National Conditions Backsheet'!$D$38:$CL$187,H$25,0)), "", VLOOKUP($B135,'National Conditions Backsheet'!$D$38:$CL$187,H$25,0))</f>
        <v/>
      </c>
      <c r="I135" s="44" t="str">
        <f ca="1">IF(ISERROR(VLOOKUP($B135,'National Conditions Backsheet'!$D$38:$CL$187,I$25,0)), "", VLOOKUP($B135,'National Conditions Backsheet'!$D$38:$CL$187,I$25,0))</f>
        <v/>
      </c>
      <c r="J135" s="44" t="str">
        <f ca="1">IF(ISERROR(VLOOKUP($B135,'National Conditions Backsheet'!$D$38:$CL$187,J$25,0)), "", VLOOKUP($B135,'National Conditions Backsheet'!$D$38:$CL$187,J$25,0))</f>
        <v/>
      </c>
      <c r="K135" s="44" t="str">
        <f ca="1">IF(ISERROR(VLOOKUP($B135,'National Conditions Backsheet'!$D$38:$CL$187,K$25,0)), "", VLOOKUP($B135,'National Conditions Backsheet'!$D$38:$CL$187,K$25,0))</f>
        <v/>
      </c>
      <c r="L135" s="44" t="str">
        <f ca="1">IF(ISERROR(VLOOKUP($B135,'National Conditions Backsheet'!$D$38:$CL$187,L$25,0)), "", VLOOKUP($B135,'National Conditions Backsheet'!$D$38:$CL$187,L$25,0))</f>
        <v/>
      </c>
      <c r="M135" s="44" t="str">
        <f ca="1">IF(ISERROR(VLOOKUP($B135,'National Conditions Backsheet'!$D$38:$CL$187,M$25,0)), "", VLOOKUP($B135,'National Conditions Backsheet'!$D$38:$CL$187,M$25,0))</f>
        <v/>
      </c>
      <c r="N135" s="42" t="str">
        <f ca="1">IF(ISERROR(VLOOKUP($B135,'National Conditions Backsheet'!$D$38:$CL$187,N$25,0)), "", VLOOKUP($B135,'National Conditions Backsheet'!$D$38:$CL$187,N$25,0))</f>
        <v/>
      </c>
    </row>
    <row r="136" spans="1:14">
      <c r="A136" s="3">
        <v>108</v>
      </c>
      <c r="B136" s="41" t="str">
        <f t="shared" ca="1" si="6"/>
        <v/>
      </c>
      <c r="C136" s="59" t="str">
        <f ca="1">IFERROR(VLOOKUP($B136,'Org list'!$J$9:$K$637,2,0), "")</f>
        <v/>
      </c>
      <c r="D136" s="41" t="str">
        <f ca="1">IF(ISERROR(VLOOKUP($B136,'National Conditions Backsheet'!$D$38:$CL$187,D$25,0)), "", VLOOKUP($B136,'National Conditions Backsheet'!$D$38:$CL$187,D$25,0))</f>
        <v/>
      </c>
      <c r="E136" s="44" t="str">
        <f ca="1">IF(ISERROR(VLOOKUP($B136,'National Conditions Backsheet'!$D$38:$CL$187,E$25,0)),"",IF(VLOOKUP($B136,'National Conditions Backsheet'!$D$38:$CL$187,E$25,0)="&lt;Please Select&gt;","",IF($D136="Yes","",VLOOKUP($B136,'National Conditions Backsheet'!$D$38:$CL$187,E$25,0))))</f>
        <v/>
      </c>
      <c r="F136" s="43" t="str">
        <f ca="1">IF(ISERROR(VLOOKUP($B136,'National Conditions Backsheet'!$D$38:$CL$187,F$25,0)),"",IF(VLOOKUP($B136,'National Conditions Backsheet'!$D$38:$CL$187,F$25,0)=0,"",VLOOKUP($B136,'National Conditions Backsheet'!$D$38:$CL$187,F$25,0)))</f>
        <v/>
      </c>
      <c r="G136" s="44" t="str">
        <f ca="1">IF(ISERROR(VLOOKUP($B136,'National Conditions Backsheet'!$D$38:$CL$187,G$25,0)), "", VLOOKUP($B136,'National Conditions Backsheet'!$D$38:$CL$187,G$25,0))</f>
        <v/>
      </c>
      <c r="H136" s="44" t="str">
        <f ca="1">IF(ISERROR(VLOOKUP($B136,'National Conditions Backsheet'!$D$38:$CL$187,H$25,0)), "", VLOOKUP($B136,'National Conditions Backsheet'!$D$38:$CL$187,H$25,0))</f>
        <v/>
      </c>
      <c r="I136" s="44" t="str">
        <f ca="1">IF(ISERROR(VLOOKUP($B136,'National Conditions Backsheet'!$D$38:$CL$187,I$25,0)), "", VLOOKUP($B136,'National Conditions Backsheet'!$D$38:$CL$187,I$25,0))</f>
        <v/>
      </c>
      <c r="J136" s="44" t="str">
        <f ca="1">IF(ISERROR(VLOOKUP($B136,'National Conditions Backsheet'!$D$38:$CL$187,J$25,0)), "", VLOOKUP($B136,'National Conditions Backsheet'!$D$38:$CL$187,J$25,0))</f>
        <v/>
      </c>
      <c r="K136" s="44" t="str">
        <f ca="1">IF(ISERROR(VLOOKUP($B136,'National Conditions Backsheet'!$D$38:$CL$187,K$25,0)), "", VLOOKUP($B136,'National Conditions Backsheet'!$D$38:$CL$187,K$25,0))</f>
        <v/>
      </c>
      <c r="L136" s="44" t="str">
        <f ca="1">IF(ISERROR(VLOOKUP($B136,'National Conditions Backsheet'!$D$38:$CL$187,L$25,0)), "", VLOOKUP($B136,'National Conditions Backsheet'!$D$38:$CL$187,L$25,0))</f>
        <v/>
      </c>
      <c r="M136" s="44" t="str">
        <f ca="1">IF(ISERROR(VLOOKUP($B136,'National Conditions Backsheet'!$D$38:$CL$187,M$25,0)), "", VLOOKUP($B136,'National Conditions Backsheet'!$D$38:$CL$187,M$25,0))</f>
        <v/>
      </c>
      <c r="N136" s="42" t="str">
        <f ca="1">IF(ISERROR(VLOOKUP($B136,'National Conditions Backsheet'!$D$38:$CL$187,N$25,0)), "", VLOOKUP($B136,'National Conditions Backsheet'!$D$38:$CL$187,N$25,0))</f>
        <v/>
      </c>
    </row>
    <row r="137" spans="1:14">
      <c r="A137" s="3">
        <v>109</v>
      </c>
      <c r="B137" s="41" t="str">
        <f t="shared" ca="1" si="6"/>
        <v/>
      </c>
      <c r="C137" s="59" t="str">
        <f ca="1">IFERROR(VLOOKUP($B137,'Org list'!$J$9:$K$637,2,0), "")</f>
        <v/>
      </c>
      <c r="D137" s="41" t="str">
        <f ca="1">IF(ISERROR(VLOOKUP($B137,'National Conditions Backsheet'!$D$38:$CL$187,D$25,0)), "", VLOOKUP($B137,'National Conditions Backsheet'!$D$38:$CL$187,D$25,0))</f>
        <v/>
      </c>
      <c r="E137" s="44" t="str">
        <f ca="1">IF(ISERROR(VLOOKUP($B137,'National Conditions Backsheet'!$D$38:$CL$187,E$25,0)),"",IF(VLOOKUP($B137,'National Conditions Backsheet'!$D$38:$CL$187,E$25,0)="&lt;Please Select&gt;","",IF($D137="Yes","",VLOOKUP($B137,'National Conditions Backsheet'!$D$38:$CL$187,E$25,0))))</f>
        <v/>
      </c>
      <c r="F137" s="43" t="str">
        <f ca="1">IF(ISERROR(VLOOKUP($B137,'National Conditions Backsheet'!$D$38:$CL$187,F$25,0)),"",IF(VLOOKUP($B137,'National Conditions Backsheet'!$D$38:$CL$187,F$25,0)=0,"",VLOOKUP($B137,'National Conditions Backsheet'!$D$38:$CL$187,F$25,0)))</f>
        <v/>
      </c>
      <c r="G137" s="44" t="str">
        <f ca="1">IF(ISERROR(VLOOKUP($B137,'National Conditions Backsheet'!$D$38:$CL$187,G$25,0)), "", VLOOKUP($B137,'National Conditions Backsheet'!$D$38:$CL$187,G$25,0))</f>
        <v/>
      </c>
      <c r="H137" s="44" t="str">
        <f ca="1">IF(ISERROR(VLOOKUP($B137,'National Conditions Backsheet'!$D$38:$CL$187,H$25,0)), "", VLOOKUP($B137,'National Conditions Backsheet'!$D$38:$CL$187,H$25,0))</f>
        <v/>
      </c>
      <c r="I137" s="44" t="str">
        <f ca="1">IF(ISERROR(VLOOKUP($B137,'National Conditions Backsheet'!$D$38:$CL$187,I$25,0)), "", VLOOKUP($B137,'National Conditions Backsheet'!$D$38:$CL$187,I$25,0))</f>
        <v/>
      </c>
      <c r="J137" s="44" t="str">
        <f ca="1">IF(ISERROR(VLOOKUP($B137,'National Conditions Backsheet'!$D$38:$CL$187,J$25,0)), "", VLOOKUP($B137,'National Conditions Backsheet'!$D$38:$CL$187,J$25,0))</f>
        <v/>
      </c>
      <c r="K137" s="44" t="str">
        <f ca="1">IF(ISERROR(VLOOKUP($B137,'National Conditions Backsheet'!$D$38:$CL$187,K$25,0)), "", VLOOKUP($B137,'National Conditions Backsheet'!$D$38:$CL$187,K$25,0))</f>
        <v/>
      </c>
      <c r="L137" s="44" t="str">
        <f ca="1">IF(ISERROR(VLOOKUP($B137,'National Conditions Backsheet'!$D$38:$CL$187,L$25,0)), "", VLOOKUP($B137,'National Conditions Backsheet'!$D$38:$CL$187,L$25,0))</f>
        <v/>
      </c>
      <c r="M137" s="44" t="str">
        <f ca="1">IF(ISERROR(VLOOKUP($B137,'National Conditions Backsheet'!$D$38:$CL$187,M$25,0)), "", VLOOKUP($B137,'National Conditions Backsheet'!$D$38:$CL$187,M$25,0))</f>
        <v/>
      </c>
      <c r="N137" s="42" t="str">
        <f ca="1">IF(ISERROR(VLOOKUP($B137,'National Conditions Backsheet'!$D$38:$CL$187,N$25,0)), "", VLOOKUP($B137,'National Conditions Backsheet'!$D$38:$CL$187,N$25,0))</f>
        <v/>
      </c>
    </row>
    <row r="138" spans="1:14">
      <c r="A138" s="3">
        <v>110</v>
      </c>
      <c r="B138" s="41" t="str">
        <f t="shared" ca="1" si="6"/>
        <v/>
      </c>
      <c r="C138" s="59" t="str">
        <f ca="1">IFERROR(VLOOKUP($B138,'Org list'!$J$9:$K$637,2,0), "")</f>
        <v/>
      </c>
      <c r="D138" s="41" t="str">
        <f ca="1">IF(ISERROR(VLOOKUP($B138,'National Conditions Backsheet'!$D$38:$CL$187,D$25,0)), "", VLOOKUP($B138,'National Conditions Backsheet'!$D$38:$CL$187,D$25,0))</f>
        <v/>
      </c>
      <c r="E138" s="44" t="str">
        <f ca="1">IF(ISERROR(VLOOKUP($B138,'National Conditions Backsheet'!$D$38:$CL$187,E$25,0)),"",IF(VLOOKUP($B138,'National Conditions Backsheet'!$D$38:$CL$187,E$25,0)="&lt;Please Select&gt;","",IF($D138="Yes","",VLOOKUP($B138,'National Conditions Backsheet'!$D$38:$CL$187,E$25,0))))</f>
        <v/>
      </c>
      <c r="F138" s="43" t="str">
        <f ca="1">IF(ISERROR(VLOOKUP($B138,'National Conditions Backsheet'!$D$38:$CL$187,F$25,0)),"",IF(VLOOKUP($B138,'National Conditions Backsheet'!$D$38:$CL$187,F$25,0)=0,"",VLOOKUP($B138,'National Conditions Backsheet'!$D$38:$CL$187,F$25,0)))</f>
        <v/>
      </c>
      <c r="G138" s="44" t="str">
        <f ca="1">IF(ISERROR(VLOOKUP($B138,'National Conditions Backsheet'!$D$38:$CL$187,G$25,0)), "", VLOOKUP($B138,'National Conditions Backsheet'!$D$38:$CL$187,G$25,0))</f>
        <v/>
      </c>
      <c r="H138" s="44" t="str">
        <f ca="1">IF(ISERROR(VLOOKUP($B138,'National Conditions Backsheet'!$D$38:$CL$187,H$25,0)), "", VLOOKUP($B138,'National Conditions Backsheet'!$D$38:$CL$187,H$25,0))</f>
        <v/>
      </c>
      <c r="I138" s="44" t="str">
        <f ca="1">IF(ISERROR(VLOOKUP($B138,'National Conditions Backsheet'!$D$38:$CL$187,I$25,0)), "", VLOOKUP($B138,'National Conditions Backsheet'!$D$38:$CL$187,I$25,0))</f>
        <v/>
      </c>
      <c r="J138" s="44" t="str">
        <f ca="1">IF(ISERROR(VLOOKUP($B138,'National Conditions Backsheet'!$D$38:$CL$187,J$25,0)), "", VLOOKUP($B138,'National Conditions Backsheet'!$D$38:$CL$187,J$25,0))</f>
        <v/>
      </c>
      <c r="K138" s="44" t="str">
        <f ca="1">IF(ISERROR(VLOOKUP($B138,'National Conditions Backsheet'!$D$38:$CL$187,K$25,0)), "", VLOOKUP($B138,'National Conditions Backsheet'!$D$38:$CL$187,K$25,0))</f>
        <v/>
      </c>
      <c r="L138" s="44" t="str">
        <f ca="1">IF(ISERROR(VLOOKUP($B138,'National Conditions Backsheet'!$D$38:$CL$187,L$25,0)), "", VLOOKUP($B138,'National Conditions Backsheet'!$D$38:$CL$187,L$25,0))</f>
        <v/>
      </c>
      <c r="M138" s="44" t="str">
        <f ca="1">IF(ISERROR(VLOOKUP($B138,'National Conditions Backsheet'!$D$38:$CL$187,M$25,0)), "", VLOOKUP($B138,'National Conditions Backsheet'!$D$38:$CL$187,M$25,0))</f>
        <v/>
      </c>
      <c r="N138" s="42" t="str">
        <f ca="1">IF(ISERROR(VLOOKUP($B138,'National Conditions Backsheet'!$D$38:$CL$187,N$25,0)), "", VLOOKUP($B138,'National Conditions Backsheet'!$D$38:$CL$187,N$25,0))</f>
        <v/>
      </c>
    </row>
    <row r="139" spans="1:14">
      <c r="A139" s="3">
        <v>111</v>
      </c>
      <c r="B139" s="41" t="str">
        <f t="shared" ca="1" si="6"/>
        <v/>
      </c>
      <c r="C139" s="59" t="str">
        <f ca="1">IFERROR(VLOOKUP($B139,'Org list'!$J$9:$K$637,2,0), "")</f>
        <v/>
      </c>
      <c r="D139" s="41" t="str">
        <f ca="1">IF(ISERROR(VLOOKUP($B139,'National Conditions Backsheet'!$D$38:$CL$187,D$25,0)), "", VLOOKUP($B139,'National Conditions Backsheet'!$D$38:$CL$187,D$25,0))</f>
        <v/>
      </c>
      <c r="E139" s="44" t="str">
        <f ca="1">IF(ISERROR(VLOOKUP($B139,'National Conditions Backsheet'!$D$38:$CL$187,E$25,0)),"",IF(VLOOKUP($B139,'National Conditions Backsheet'!$D$38:$CL$187,E$25,0)="&lt;Please Select&gt;","",IF($D139="Yes","",VLOOKUP($B139,'National Conditions Backsheet'!$D$38:$CL$187,E$25,0))))</f>
        <v/>
      </c>
      <c r="F139" s="43" t="str">
        <f ca="1">IF(ISERROR(VLOOKUP($B139,'National Conditions Backsheet'!$D$38:$CL$187,F$25,0)),"",IF(VLOOKUP($B139,'National Conditions Backsheet'!$D$38:$CL$187,F$25,0)=0,"",VLOOKUP($B139,'National Conditions Backsheet'!$D$38:$CL$187,F$25,0)))</f>
        <v/>
      </c>
      <c r="G139" s="44" t="str">
        <f ca="1">IF(ISERROR(VLOOKUP($B139,'National Conditions Backsheet'!$D$38:$CL$187,G$25,0)), "", VLOOKUP($B139,'National Conditions Backsheet'!$D$38:$CL$187,G$25,0))</f>
        <v/>
      </c>
      <c r="H139" s="44" t="str">
        <f ca="1">IF(ISERROR(VLOOKUP($B139,'National Conditions Backsheet'!$D$38:$CL$187,H$25,0)), "", VLOOKUP($B139,'National Conditions Backsheet'!$D$38:$CL$187,H$25,0))</f>
        <v/>
      </c>
      <c r="I139" s="44" t="str">
        <f ca="1">IF(ISERROR(VLOOKUP($B139,'National Conditions Backsheet'!$D$38:$CL$187,I$25,0)), "", VLOOKUP($B139,'National Conditions Backsheet'!$D$38:$CL$187,I$25,0))</f>
        <v/>
      </c>
      <c r="J139" s="44" t="str">
        <f ca="1">IF(ISERROR(VLOOKUP($B139,'National Conditions Backsheet'!$D$38:$CL$187,J$25,0)), "", VLOOKUP($B139,'National Conditions Backsheet'!$D$38:$CL$187,J$25,0))</f>
        <v/>
      </c>
      <c r="K139" s="44" t="str">
        <f ca="1">IF(ISERROR(VLOOKUP($B139,'National Conditions Backsheet'!$D$38:$CL$187,K$25,0)), "", VLOOKUP($B139,'National Conditions Backsheet'!$D$38:$CL$187,K$25,0))</f>
        <v/>
      </c>
      <c r="L139" s="44" t="str">
        <f ca="1">IF(ISERROR(VLOOKUP($B139,'National Conditions Backsheet'!$D$38:$CL$187,L$25,0)), "", VLOOKUP($B139,'National Conditions Backsheet'!$D$38:$CL$187,L$25,0))</f>
        <v/>
      </c>
      <c r="M139" s="44" t="str">
        <f ca="1">IF(ISERROR(VLOOKUP($B139,'National Conditions Backsheet'!$D$38:$CL$187,M$25,0)), "", VLOOKUP($B139,'National Conditions Backsheet'!$D$38:$CL$187,M$25,0))</f>
        <v/>
      </c>
      <c r="N139" s="42" t="str">
        <f ca="1">IF(ISERROR(VLOOKUP($B139,'National Conditions Backsheet'!$D$38:$CL$187,N$25,0)), "", VLOOKUP($B139,'National Conditions Backsheet'!$D$38:$CL$187,N$25,0))</f>
        <v/>
      </c>
    </row>
    <row r="140" spans="1:14">
      <c r="A140" s="3">
        <v>112</v>
      </c>
      <c r="B140" s="41" t="str">
        <f t="shared" ca="1" si="6"/>
        <v/>
      </c>
      <c r="C140" s="59" t="str">
        <f ca="1">IFERROR(VLOOKUP($B140,'Org list'!$J$9:$K$637,2,0), "")</f>
        <v/>
      </c>
      <c r="D140" s="41" t="str">
        <f ca="1">IF(ISERROR(VLOOKUP($B140,'National Conditions Backsheet'!$D$38:$CL$187,D$25,0)), "", VLOOKUP($B140,'National Conditions Backsheet'!$D$38:$CL$187,D$25,0))</f>
        <v/>
      </c>
      <c r="E140" s="44" t="str">
        <f ca="1">IF(ISERROR(VLOOKUP($B140,'National Conditions Backsheet'!$D$38:$CL$187,E$25,0)),"",IF(VLOOKUP($B140,'National Conditions Backsheet'!$D$38:$CL$187,E$25,0)="&lt;Please Select&gt;","",IF($D140="Yes","",VLOOKUP($B140,'National Conditions Backsheet'!$D$38:$CL$187,E$25,0))))</f>
        <v/>
      </c>
      <c r="F140" s="43" t="str">
        <f ca="1">IF(ISERROR(VLOOKUP($B140,'National Conditions Backsheet'!$D$38:$CL$187,F$25,0)),"",IF(VLOOKUP($B140,'National Conditions Backsheet'!$D$38:$CL$187,F$25,0)=0,"",VLOOKUP($B140,'National Conditions Backsheet'!$D$38:$CL$187,F$25,0)))</f>
        <v/>
      </c>
      <c r="G140" s="44" t="str">
        <f ca="1">IF(ISERROR(VLOOKUP($B140,'National Conditions Backsheet'!$D$38:$CL$187,G$25,0)), "", VLOOKUP($B140,'National Conditions Backsheet'!$D$38:$CL$187,G$25,0))</f>
        <v/>
      </c>
      <c r="H140" s="44" t="str">
        <f ca="1">IF(ISERROR(VLOOKUP($B140,'National Conditions Backsheet'!$D$38:$CL$187,H$25,0)), "", VLOOKUP($B140,'National Conditions Backsheet'!$D$38:$CL$187,H$25,0))</f>
        <v/>
      </c>
      <c r="I140" s="44" t="str">
        <f ca="1">IF(ISERROR(VLOOKUP($B140,'National Conditions Backsheet'!$D$38:$CL$187,I$25,0)), "", VLOOKUP($B140,'National Conditions Backsheet'!$D$38:$CL$187,I$25,0))</f>
        <v/>
      </c>
      <c r="J140" s="44" t="str">
        <f ca="1">IF(ISERROR(VLOOKUP($B140,'National Conditions Backsheet'!$D$38:$CL$187,J$25,0)), "", VLOOKUP($B140,'National Conditions Backsheet'!$D$38:$CL$187,J$25,0))</f>
        <v/>
      </c>
      <c r="K140" s="44" t="str">
        <f ca="1">IF(ISERROR(VLOOKUP($B140,'National Conditions Backsheet'!$D$38:$CL$187,K$25,0)), "", VLOOKUP($B140,'National Conditions Backsheet'!$D$38:$CL$187,K$25,0))</f>
        <v/>
      </c>
      <c r="L140" s="44" t="str">
        <f ca="1">IF(ISERROR(VLOOKUP($B140,'National Conditions Backsheet'!$D$38:$CL$187,L$25,0)), "", VLOOKUP($B140,'National Conditions Backsheet'!$D$38:$CL$187,L$25,0))</f>
        <v/>
      </c>
      <c r="M140" s="44" t="str">
        <f ca="1">IF(ISERROR(VLOOKUP($B140,'National Conditions Backsheet'!$D$38:$CL$187,M$25,0)), "", VLOOKUP($B140,'National Conditions Backsheet'!$D$38:$CL$187,M$25,0))</f>
        <v/>
      </c>
      <c r="N140" s="42" t="str">
        <f ca="1">IF(ISERROR(VLOOKUP($B140,'National Conditions Backsheet'!$D$38:$CL$187,N$25,0)), "", VLOOKUP($B140,'National Conditions Backsheet'!$D$38:$CL$187,N$25,0))</f>
        <v/>
      </c>
    </row>
    <row r="141" spans="1:14">
      <c r="A141" s="3">
        <v>113</v>
      </c>
      <c r="B141" s="41" t="str">
        <f t="shared" ca="1" si="6"/>
        <v/>
      </c>
      <c r="C141" s="59" t="str">
        <f ca="1">IFERROR(VLOOKUP($B141,'Org list'!$J$9:$K$637,2,0), "")</f>
        <v/>
      </c>
      <c r="D141" s="41" t="str">
        <f ca="1">IF(ISERROR(VLOOKUP($B141,'National Conditions Backsheet'!$D$38:$CL$187,D$25,0)), "", VLOOKUP($B141,'National Conditions Backsheet'!$D$38:$CL$187,D$25,0))</f>
        <v/>
      </c>
      <c r="E141" s="44" t="str">
        <f ca="1">IF(ISERROR(VLOOKUP($B141,'National Conditions Backsheet'!$D$38:$CL$187,E$25,0)),"",IF(VLOOKUP($B141,'National Conditions Backsheet'!$D$38:$CL$187,E$25,0)="&lt;Please Select&gt;","",IF($D141="Yes","",VLOOKUP($B141,'National Conditions Backsheet'!$D$38:$CL$187,E$25,0))))</f>
        <v/>
      </c>
      <c r="F141" s="43" t="str">
        <f ca="1">IF(ISERROR(VLOOKUP($B141,'National Conditions Backsheet'!$D$38:$CL$187,F$25,0)),"",IF(VLOOKUP($B141,'National Conditions Backsheet'!$D$38:$CL$187,F$25,0)=0,"",VLOOKUP($B141,'National Conditions Backsheet'!$D$38:$CL$187,F$25,0)))</f>
        <v/>
      </c>
      <c r="G141" s="44" t="str">
        <f ca="1">IF(ISERROR(VLOOKUP($B141,'National Conditions Backsheet'!$D$38:$CL$187,G$25,0)), "", VLOOKUP($B141,'National Conditions Backsheet'!$D$38:$CL$187,G$25,0))</f>
        <v/>
      </c>
      <c r="H141" s="44" t="str">
        <f ca="1">IF(ISERROR(VLOOKUP($B141,'National Conditions Backsheet'!$D$38:$CL$187,H$25,0)), "", VLOOKUP($B141,'National Conditions Backsheet'!$D$38:$CL$187,H$25,0))</f>
        <v/>
      </c>
      <c r="I141" s="44" t="str">
        <f ca="1">IF(ISERROR(VLOOKUP($B141,'National Conditions Backsheet'!$D$38:$CL$187,I$25,0)), "", VLOOKUP($B141,'National Conditions Backsheet'!$D$38:$CL$187,I$25,0))</f>
        <v/>
      </c>
      <c r="J141" s="44" t="str">
        <f ca="1">IF(ISERROR(VLOOKUP($B141,'National Conditions Backsheet'!$D$38:$CL$187,J$25,0)), "", VLOOKUP($B141,'National Conditions Backsheet'!$D$38:$CL$187,J$25,0))</f>
        <v/>
      </c>
      <c r="K141" s="44" t="str">
        <f ca="1">IF(ISERROR(VLOOKUP($B141,'National Conditions Backsheet'!$D$38:$CL$187,K$25,0)), "", VLOOKUP($B141,'National Conditions Backsheet'!$D$38:$CL$187,K$25,0))</f>
        <v/>
      </c>
      <c r="L141" s="44" t="str">
        <f ca="1">IF(ISERROR(VLOOKUP($B141,'National Conditions Backsheet'!$D$38:$CL$187,L$25,0)), "", VLOOKUP($B141,'National Conditions Backsheet'!$D$38:$CL$187,L$25,0))</f>
        <v/>
      </c>
      <c r="M141" s="44" t="str">
        <f ca="1">IF(ISERROR(VLOOKUP($B141,'National Conditions Backsheet'!$D$38:$CL$187,M$25,0)), "", VLOOKUP($B141,'National Conditions Backsheet'!$D$38:$CL$187,M$25,0))</f>
        <v/>
      </c>
      <c r="N141" s="42" t="str">
        <f ca="1">IF(ISERROR(VLOOKUP($B141,'National Conditions Backsheet'!$D$38:$CL$187,N$25,0)), "", VLOOKUP($B141,'National Conditions Backsheet'!$D$38:$CL$187,N$25,0))</f>
        <v/>
      </c>
    </row>
    <row r="142" spans="1:14">
      <c r="A142" s="3">
        <v>114</v>
      </c>
      <c r="B142" s="41" t="str">
        <f t="shared" ca="1" si="6"/>
        <v/>
      </c>
      <c r="C142" s="59" t="str">
        <f ca="1">IFERROR(VLOOKUP($B142,'Org list'!$J$9:$K$637,2,0), "")</f>
        <v/>
      </c>
      <c r="D142" s="41" t="str">
        <f ca="1">IF(ISERROR(VLOOKUP($B142,'National Conditions Backsheet'!$D$38:$CL$187,D$25,0)), "", VLOOKUP($B142,'National Conditions Backsheet'!$D$38:$CL$187,D$25,0))</f>
        <v/>
      </c>
      <c r="E142" s="44" t="str">
        <f ca="1">IF(ISERROR(VLOOKUP($B142,'National Conditions Backsheet'!$D$38:$CL$187,E$25,0)),"",IF(VLOOKUP($B142,'National Conditions Backsheet'!$D$38:$CL$187,E$25,0)="&lt;Please Select&gt;","",IF($D142="Yes","",VLOOKUP($B142,'National Conditions Backsheet'!$D$38:$CL$187,E$25,0))))</f>
        <v/>
      </c>
      <c r="F142" s="43" t="str">
        <f ca="1">IF(ISERROR(VLOOKUP($B142,'National Conditions Backsheet'!$D$38:$CL$187,F$25,0)),"",IF(VLOOKUP($B142,'National Conditions Backsheet'!$D$38:$CL$187,F$25,0)=0,"",VLOOKUP($B142,'National Conditions Backsheet'!$D$38:$CL$187,F$25,0)))</f>
        <v/>
      </c>
      <c r="G142" s="44" t="str">
        <f ca="1">IF(ISERROR(VLOOKUP($B142,'National Conditions Backsheet'!$D$38:$CL$187,G$25,0)), "", VLOOKUP($B142,'National Conditions Backsheet'!$D$38:$CL$187,G$25,0))</f>
        <v/>
      </c>
      <c r="H142" s="44" t="str">
        <f ca="1">IF(ISERROR(VLOOKUP($B142,'National Conditions Backsheet'!$D$38:$CL$187,H$25,0)), "", VLOOKUP($B142,'National Conditions Backsheet'!$D$38:$CL$187,H$25,0))</f>
        <v/>
      </c>
      <c r="I142" s="44" t="str">
        <f ca="1">IF(ISERROR(VLOOKUP($B142,'National Conditions Backsheet'!$D$38:$CL$187,I$25,0)), "", VLOOKUP($B142,'National Conditions Backsheet'!$D$38:$CL$187,I$25,0))</f>
        <v/>
      </c>
      <c r="J142" s="44" t="str">
        <f ca="1">IF(ISERROR(VLOOKUP($B142,'National Conditions Backsheet'!$D$38:$CL$187,J$25,0)), "", VLOOKUP($B142,'National Conditions Backsheet'!$D$38:$CL$187,J$25,0))</f>
        <v/>
      </c>
      <c r="K142" s="44" t="str">
        <f ca="1">IF(ISERROR(VLOOKUP($B142,'National Conditions Backsheet'!$D$38:$CL$187,K$25,0)), "", VLOOKUP($B142,'National Conditions Backsheet'!$D$38:$CL$187,K$25,0))</f>
        <v/>
      </c>
      <c r="L142" s="44" t="str">
        <f ca="1">IF(ISERROR(VLOOKUP($B142,'National Conditions Backsheet'!$D$38:$CL$187,L$25,0)), "", VLOOKUP($B142,'National Conditions Backsheet'!$D$38:$CL$187,L$25,0))</f>
        <v/>
      </c>
      <c r="M142" s="44" t="str">
        <f ca="1">IF(ISERROR(VLOOKUP($B142,'National Conditions Backsheet'!$D$38:$CL$187,M$25,0)), "", VLOOKUP($B142,'National Conditions Backsheet'!$D$38:$CL$187,M$25,0))</f>
        <v/>
      </c>
      <c r="N142" s="42" t="str">
        <f ca="1">IF(ISERROR(VLOOKUP($B142,'National Conditions Backsheet'!$D$38:$CL$187,N$25,0)), "", VLOOKUP($B142,'National Conditions Backsheet'!$D$38:$CL$187,N$25,0))</f>
        <v/>
      </c>
    </row>
    <row r="143" spans="1:14">
      <c r="A143" s="3">
        <v>115</v>
      </c>
      <c r="B143" s="41" t="str">
        <f t="shared" ca="1" si="6"/>
        <v/>
      </c>
      <c r="C143" s="59" t="str">
        <f ca="1">IFERROR(VLOOKUP($B143,'Org list'!$J$9:$K$637,2,0), "")</f>
        <v/>
      </c>
      <c r="D143" s="41" t="str">
        <f ca="1">IF(ISERROR(VLOOKUP($B143,'National Conditions Backsheet'!$D$38:$CL$187,D$25,0)), "", VLOOKUP($B143,'National Conditions Backsheet'!$D$38:$CL$187,D$25,0))</f>
        <v/>
      </c>
      <c r="E143" s="44" t="str">
        <f ca="1">IF(ISERROR(VLOOKUP($B143,'National Conditions Backsheet'!$D$38:$CL$187,E$25,0)),"",IF(VLOOKUP($B143,'National Conditions Backsheet'!$D$38:$CL$187,E$25,0)="&lt;Please Select&gt;","",IF($D143="Yes","",VLOOKUP($B143,'National Conditions Backsheet'!$D$38:$CL$187,E$25,0))))</f>
        <v/>
      </c>
      <c r="F143" s="43" t="str">
        <f ca="1">IF(ISERROR(VLOOKUP($B143,'National Conditions Backsheet'!$D$38:$CL$187,F$25,0)),"",IF(VLOOKUP($B143,'National Conditions Backsheet'!$D$38:$CL$187,F$25,0)=0,"",VLOOKUP($B143,'National Conditions Backsheet'!$D$38:$CL$187,F$25,0)))</f>
        <v/>
      </c>
      <c r="G143" s="44" t="str">
        <f ca="1">IF(ISERROR(VLOOKUP($B143,'National Conditions Backsheet'!$D$38:$CL$187,G$25,0)), "", VLOOKUP($B143,'National Conditions Backsheet'!$D$38:$CL$187,G$25,0))</f>
        <v/>
      </c>
      <c r="H143" s="44" t="str">
        <f ca="1">IF(ISERROR(VLOOKUP($B143,'National Conditions Backsheet'!$D$38:$CL$187,H$25,0)), "", VLOOKUP($B143,'National Conditions Backsheet'!$D$38:$CL$187,H$25,0))</f>
        <v/>
      </c>
      <c r="I143" s="44" t="str">
        <f ca="1">IF(ISERROR(VLOOKUP($B143,'National Conditions Backsheet'!$D$38:$CL$187,I$25,0)), "", VLOOKUP($B143,'National Conditions Backsheet'!$D$38:$CL$187,I$25,0))</f>
        <v/>
      </c>
      <c r="J143" s="44" t="str">
        <f ca="1">IF(ISERROR(VLOOKUP($B143,'National Conditions Backsheet'!$D$38:$CL$187,J$25,0)), "", VLOOKUP($B143,'National Conditions Backsheet'!$D$38:$CL$187,J$25,0))</f>
        <v/>
      </c>
      <c r="K143" s="44" t="str">
        <f ca="1">IF(ISERROR(VLOOKUP($B143,'National Conditions Backsheet'!$D$38:$CL$187,K$25,0)), "", VLOOKUP($B143,'National Conditions Backsheet'!$D$38:$CL$187,K$25,0))</f>
        <v/>
      </c>
      <c r="L143" s="44" t="str">
        <f ca="1">IF(ISERROR(VLOOKUP($B143,'National Conditions Backsheet'!$D$38:$CL$187,L$25,0)), "", VLOOKUP($B143,'National Conditions Backsheet'!$D$38:$CL$187,L$25,0))</f>
        <v/>
      </c>
      <c r="M143" s="44" t="str">
        <f ca="1">IF(ISERROR(VLOOKUP($B143,'National Conditions Backsheet'!$D$38:$CL$187,M$25,0)), "", VLOOKUP($B143,'National Conditions Backsheet'!$D$38:$CL$187,M$25,0))</f>
        <v/>
      </c>
      <c r="N143" s="42" t="str">
        <f ca="1">IF(ISERROR(VLOOKUP($B143,'National Conditions Backsheet'!$D$38:$CL$187,N$25,0)), "", VLOOKUP($B143,'National Conditions Backsheet'!$D$38:$CL$187,N$25,0))</f>
        <v/>
      </c>
    </row>
    <row r="144" spans="1:14">
      <c r="A144" s="3">
        <v>116</v>
      </c>
      <c r="B144" s="41" t="str">
        <f t="shared" ca="1" si="6"/>
        <v/>
      </c>
      <c r="C144" s="59" t="str">
        <f ca="1">IFERROR(VLOOKUP($B144,'Org list'!$J$9:$K$637,2,0), "")</f>
        <v/>
      </c>
      <c r="D144" s="41" t="str">
        <f ca="1">IF(ISERROR(VLOOKUP($B144,'National Conditions Backsheet'!$D$38:$CL$187,D$25,0)), "", VLOOKUP($B144,'National Conditions Backsheet'!$D$38:$CL$187,D$25,0))</f>
        <v/>
      </c>
      <c r="E144" s="44" t="str">
        <f ca="1">IF(ISERROR(VLOOKUP($B144,'National Conditions Backsheet'!$D$38:$CL$187,E$25,0)),"",IF(VLOOKUP($B144,'National Conditions Backsheet'!$D$38:$CL$187,E$25,0)="&lt;Please Select&gt;","",IF($D144="Yes","",VLOOKUP($B144,'National Conditions Backsheet'!$D$38:$CL$187,E$25,0))))</f>
        <v/>
      </c>
      <c r="F144" s="43" t="str">
        <f ca="1">IF(ISERROR(VLOOKUP($B144,'National Conditions Backsheet'!$D$38:$CL$187,F$25,0)),"",IF(VLOOKUP($B144,'National Conditions Backsheet'!$D$38:$CL$187,F$25,0)=0,"",VLOOKUP($B144,'National Conditions Backsheet'!$D$38:$CL$187,F$25,0)))</f>
        <v/>
      </c>
      <c r="G144" s="44" t="str">
        <f ca="1">IF(ISERROR(VLOOKUP($B144,'National Conditions Backsheet'!$D$38:$CL$187,G$25,0)), "", VLOOKUP($B144,'National Conditions Backsheet'!$D$38:$CL$187,G$25,0))</f>
        <v/>
      </c>
      <c r="H144" s="44" t="str">
        <f ca="1">IF(ISERROR(VLOOKUP($B144,'National Conditions Backsheet'!$D$38:$CL$187,H$25,0)), "", VLOOKUP($B144,'National Conditions Backsheet'!$D$38:$CL$187,H$25,0))</f>
        <v/>
      </c>
      <c r="I144" s="44" t="str">
        <f ca="1">IF(ISERROR(VLOOKUP($B144,'National Conditions Backsheet'!$D$38:$CL$187,I$25,0)), "", VLOOKUP($B144,'National Conditions Backsheet'!$D$38:$CL$187,I$25,0))</f>
        <v/>
      </c>
      <c r="J144" s="44" t="str">
        <f ca="1">IF(ISERROR(VLOOKUP($B144,'National Conditions Backsheet'!$D$38:$CL$187,J$25,0)), "", VLOOKUP($B144,'National Conditions Backsheet'!$D$38:$CL$187,J$25,0))</f>
        <v/>
      </c>
      <c r="K144" s="44" t="str">
        <f ca="1">IF(ISERROR(VLOOKUP($B144,'National Conditions Backsheet'!$D$38:$CL$187,K$25,0)), "", VLOOKUP($B144,'National Conditions Backsheet'!$D$38:$CL$187,K$25,0))</f>
        <v/>
      </c>
      <c r="L144" s="44" t="str">
        <f ca="1">IF(ISERROR(VLOOKUP($B144,'National Conditions Backsheet'!$D$38:$CL$187,L$25,0)), "", VLOOKUP($B144,'National Conditions Backsheet'!$D$38:$CL$187,L$25,0))</f>
        <v/>
      </c>
      <c r="M144" s="44" t="str">
        <f ca="1">IF(ISERROR(VLOOKUP($B144,'National Conditions Backsheet'!$D$38:$CL$187,M$25,0)), "", VLOOKUP($B144,'National Conditions Backsheet'!$D$38:$CL$187,M$25,0))</f>
        <v/>
      </c>
      <c r="N144" s="42" t="str">
        <f ca="1">IF(ISERROR(VLOOKUP($B144,'National Conditions Backsheet'!$D$38:$CL$187,N$25,0)), "", VLOOKUP($B144,'National Conditions Backsheet'!$D$38:$CL$187,N$25,0))</f>
        <v/>
      </c>
    </row>
    <row r="145" spans="1:14">
      <c r="A145" s="3">
        <v>117</v>
      </c>
      <c r="B145" s="41" t="str">
        <f t="shared" ca="1" si="6"/>
        <v/>
      </c>
      <c r="C145" s="59" t="str">
        <f ca="1">IFERROR(VLOOKUP($B145,'Org list'!$J$9:$K$637,2,0), "")</f>
        <v/>
      </c>
      <c r="D145" s="41" t="str">
        <f ca="1">IF(ISERROR(VLOOKUP($B145,'National Conditions Backsheet'!$D$38:$CL$187,D$25,0)), "", VLOOKUP($B145,'National Conditions Backsheet'!$D$38:$CL$187,D$25,0))</f>
        <v/>
      </c>
      <c r="E145" s="44" t="str">
        <f ca="1">IF(ISERROR(VLOOKUP($B145,'National Conditions Backsheet'!$D$38:$CL$187,E$25,0)),"",IF(VLOOKUP($B145,'National Conditions Backsheet'!$D$38:$CL$187,E$25,0)="&lt;Please Select&gt;","",IF($D145="Yes","",VLOOKUP($B145,'National Conditions Backsheet'!$D$38:$CL$187,E$25,0))))</f>
        <v/>
      </c>
      <c r="F145" s="43" t="str">
        <f ca="1">IF(ISERROR(VLOOKUP($B145,'National Conditions Backsheet'!$D$38:$CL$187,F$25,0)),"",IF(VLOOKUP($B145,'National Conditions Backsheet'!$D$38:$CL$187,F$25,0)=0,"",VLOOKUP($B145,'National Conditions Backsheet'!$D$38:$CL$187,F$25,0)))</f>
        <v/>
      </c>
      <c r="G145" s="44" t="str">
        <f ca="1">IF(ISERROR(VLOOKUP($B145,'National Conditions Backsheet'!$D$38:$CL$187,G$25,0)), "", VLOOKUP($B145,'National Conditions Backsheet'!$D$38:$CL$187,G$25,0))</f>
        <v/>
      </c>
      <c r="H145" s="44" t="str">
        <f ca="1">IF(ISERROR(VLOOKUP($B145,'National Conditions Backsheet'!$D$38:$CL$187,H$25,0)), "", VLOOKUP($B145,'National Conditions Backsheet'!$D$38:$CL$187,H$25,0))</f>
        <v/>
      </c>
      <c r="I145" s="44" t="str">
        <f ca="1">IF(ISERROR(VLOOKUP($B145,'National Conditions Backsheet'!$D$38:$CL$187,I$25,0)), "", VLOOKUP($B145,'National Conditions Backsheet'!$D$38:$CL$187,I$25,0))</f>
        <v/>
      </c>
      <c r="J145" s="44" t="str">
        <f ca="1">IF(ISERROR(VLOOKUP($B145,'National Conditions Backsheet'!$D$38:$CL$187,J$25,0)), "", VLOOKUP($B145,'National Conditions Backsheet'!$D$38:$CL$187,J$25,0))</f>
        <v/>
      </c>
      <c r="K145" s="44" t="str">
        <f ca="1">IF(ISERROR(VLOOKUP($B145,'National Conditions Backsheet'!$D$38:$CL$187,K$25,0)), "", VLOOKUP($B145,'National Conditions Backsheet'!$D$38:$CL$187,K$25,0))</f>
        <v/>
      </c>
      <c r="L145" s="44" t="str">
        <f ca="1">IF(ISERROR(VLOOKUP($B145,'National Conditions Backsheet'!$D$38:$CL$187,L$25,0)), "", VLOOKUP($B145,'National Conditions Backsheet'!$D$38:$CL$187,L$25,0))</f>
        <v/>
      </c>
      <c r="M145" s="44" t="str">
        <f ca="1">IF(ISERROR(VLOOKUP($B145,'National Conditions Backsheet'!$D$38:$CL$187,M$25,0)), "", VLOOKUP($B145,'National Conditions Backsheet'!$D$38:$CL$187,M$25,0))</f>
        <v/>
      </c>
      <c r="N145" s="42" t="str">
        <f ca="1">IF(ISERROR(VLOOKUP($B145,'National Conditions Backsheet'!$D$38:$CL$187,N$25,0)), "", VLOOKUP($B145,'National Conditions Backsheet'!$D$38:$CL$187,N$25,0))</f>
        <v/>
      </c>
    </row>
    <row r="146" spans="1:14">
      <c r="A146" s="3">
        <v>118</v>
      </c>
      <c r="B146" s="41" t="str">
        <f t="shared" ca="1" si="6"/>
        <v/>
      </c>
      <c r="C146" s="59" t="str">
        <f ca="1">IFERROR(VLOOKUP($B146,'Org list'!$J$9:$K$637,2,0), "")</f>
        <v/>
      </c>
      <c r="D146" s="41" t="str">
        <f ca="1">IF(ISERROR(VLOOKUP($B146,'National Conditions Backsheet'!$D$38:$CL$187,D$25,0)), "", VLOOKUP($B146,'National Conditions Backsheet'!$D$38:$CL$187,D$25,0))</f>
        <v/>
      </c>
      <c r="E146" s="44" t="str">
        <f ca="1">IF(ISERROR(VLOOKUP($B146,'National Conditions Backsheet'!$D$38:$CL$187,E$25,0)),"",IF(VLOOKUP($B146,'National Conditions Backsheet'!$D$38:$CL$187,E$25,0)="&lt;Please Select&gt;","",IF($D146="Yes","",VLOOKUP($B146,'National Conditions Backsheet'!$D$38:$CL$187,E$25,0))))</f>
        <v/>
      </c>
      <c r="F146" s="43" t="str">
        <f ca="1">IF(ISERROR(VLOOKUP($B146,'National Conditions Backsheet'!$D$38:$CL$187,F$25,0)),"",IF(VLOOKUP($B146,'National Conditions Backsheet'!$D$38:$CL$187,F$25,0)=0,"",VLOOKUP($B146,'National Conditions Backsheet'!$D$38:$CL$187,F$25,0)))</f>
        <v/>
      </c>
      <c r="G146" s="44" t="str">
        <f ca="1">IF(ISERROR(VLOOKUP($B146,'National Conditions Backsheet'!$D$38:$CL$187,G$25,0)), "", VLOOKUP($B146,'National Conditions Backsheet'!$D$38:$CL$187,G$25,0))</f>
        <v/>
      </c>
      <c r="H146" s="44" t="str">
        <f ca="1">IF(ISERROR(VLOOKUP($B146,'National Conditions Backsheet'!$D$38:$CL$187,H$25,0)), "", VLOOKUP($B146,'National Conditions Backsheet'!$D$38:$CL$187,H$25,0))</f>
        <v/>
      </c>
      <c r="I146" s="44" t="str">
        <f ca="1">IF(ISERROR(VLOOKUP($B146,'National Conditions Backsheet'!$D$38:$CL$187,I$25,0)), "", VLOOKUP($B146,'National Conditions Backsheet'!$D$38:$CL$187,I$25,0))</f>
        <v/>
      </c>
      <c r="J146" s="44" t="str">
        <f ca="1">IF(ISERROR(VLOOKUP($B146,'National Conditions Backsheet'!$D$38:$CL$187,J$25,0)), "", VLOOKUP($B146,'National Conditions Backsheet'!$D$38:$CL$187,J$25,0))</f>
        <v/>
      </c>
      <c r="K146" s="44" t="str">
        <f ca="1">IF(ISERROR(VLOOKUP($B146,'National Conditions Backsheet'!$D$38:$CL$187,K$25,0)), "", VLOOKUP($B146,'National Conditions Backsheet'!$D$38:$CL$187,K$25,0))</f>
        <v/>
      </c>
      <c r="L146" s="44" t="str">
        <f ca="1">IF(ISERROR(VLOOKUP($B146,'National Conditions Backsheet'!$D$38:$CL$187,L$25,0)), "", VLOOKUP($B146,'National Conditions Backsheet'!$D$38:$CL$187,L$25,0))</f>
        <v/>
      </c>
      <c r="M146" s="44" t="str">
        <f ca="1">IF(ISERROR(VLOOKUP($B146,'National Conditions Backsheet'!$D$38:$CL$187,M$25,0)), "", VLOOKUP($B146,'National Conditions Backsheet'!$D$38:$CL$187,M$25,0))</f>
        <v/>
      </c>
      <c r="N146" s="42" t="str">
        <f ca="1">IF(ISERROR(VLOOKUP($B146,'National Conditions Backsheet'!$D$38:$CL$187,N$25,0)), "", VLOOKUP($B146,'National Conditions Backsheet'!$D$38:$CL$187,N$25,0))</f>
        <v/>
      </c>
    </row>
    <row r="147" spans="1:14">
      <c r="A147" s="3">
        <v>119</v>
      </c>
      <c r="B147" s="41" t="str">
        <f t="shared" ca="1" si="6"/>
        <v/>
      </c>
      <c r="C147" s="59" t="str">
        <f ca="1">IFERROR(VLOOKUP($B147,'Org list'!$J$9:$K$637,2,0), "")</f>
        <v/>
      </c>
      <c r="D147" s="41" t="str">
        <f ca="1">IF(ISERROR(VLOOKUP($B147,'National Conditions Backsheet'!$D$38:$CL$187,D$25,0)), "", VLOOKUP($B147,'National Conditions Backsheet'!$D$38:$CL$187,D$25,0))</f>
        <v/>
      </c>
      <c r="E147" s="44" t="str">
        <f ca="1">IF(ISERROR(VLOOKUP($B147,'National Conditions Backsheet'!$D$38:$CL$187,E$25,0)),"",IF(VLOOKUP($B147,'National Conditions Backsheet'!$D$38:$CL$187,E$25,0)="&lt;Please Select&gt;","",IF($D147="Yes","",VLOOKUP($B147,'National Conditions Backsheet'!$D$38:$CL$187,E$25,0))))</f>
        <v/>
      </c>
      <c r="F147" s="43" t="str">
        <f ca="1">IF(ISERROR(VLOOKUP($B147,'National Conditions Backsheet'!$D$38:$CL$187,F$25,0)),"",IF(VLOOKUP($B147,'National Conditions Backsheet'!$D$38:$CL$187,F$25,0)=0,"",VLOOKUP($B147,'National Conditions Backsheet'!$D$38:$CL$187,F$25,0)))</f>
        <v/>
      </c>
      <c r="G147" s="44" t="str">
        <f ca="1">IF(ISERROR(VLOOKUP($B147,'National Conditions Backsheet'!$D$38:$CL$187,G$25,0)), "", VLOOKUP($B147,'National Conditions Backsheet'!$D$38:$CL$187,G$25,0))</f>
        <v/>
      </c>
      <c r="H147" s="44" t="str">
        <f ca="1">IF(ISERROR(VLOOKUP($B147,'National Conditions Backsheet'!$D$38:$CL$187,H$25,0)), "", VLOOKUP($B147,'National Conditions Backsheet'!$D$38:$CL$187,H$25,0))</f>
        <v/>
      </c>
      <c r="I147" s="44" t="str">
        <f ca="1">IF(ISERROR(VLOOKUP($B147,'National Conditions Backsheet'!$D$38:$CL$187,I$25,0)), "", VLOOKUP($B147,'National Conditions Backsheet'!$D$38:$CL$187,I$25,0))</f>
        <v/>
      </c>
      <c r="J147" s="44" t="str">
        <f ca="1">IF(ISERROR(VLOOKUP($B147,'National Conditions Backsheet'!$D$38:$CL$187,J$25,0)), "", VLOOKUP($B147,'National Conditions Backsheet'!$D$38:$CL$187,J$25,0))</f>
        <v/>
      </c>
      <c r="K147" s="44" t="str">
        <f ca="1">IF(ISERROR(VLOOKUP($B147,'National Conditions Backsheet'!$D$38:$CL$187,K$25,0)), "", VLOOKUP($B147,'National Conditions Backsheet'!$D$38:$CL$187,K$25,0))</f>
        <v/>
      </c>
      <c r="L147" s="44" t="str">
        <f ca="1">IF(ISERROR(VLOOKUP($B147,'National Conditions Backsheet'!$D$38:$CL$187,L$25,0)), "", VLOOKUP($B147,'National Conditions Backsheet'!$D$38:$CL$187,L$25,0))</f>
        <v/>
      </c>
      <c r="M147" s="44" t="str">
        <f ca="1">IF(ISERROR(VLOOKUP($B147,'National Conditions Backsheet'!$D$38:$CL$187,M$25,0)), "", VLOOKUP($B147,'National Conditions Backsheet'!$D$38:$CL$187,M$25,0))</f>
        <v/>
      </c>
      <c r="N147" s="42" t="str">
        <f ca="1">IF(ISERROR(VLOOKUP($B147,'National Conditions Backsheet'!$D$38:$CL$187,N$25,0)), "", VLOOKUP($B147,'National Conditions Backsheet'!$D$38:$CL$187,N$25,0))</f>
        <v/>
      </c>
    </row>
    <row r="148" spans="1:14">
      <c r="A148" s="3">
        <v>120</v>
      </c>
      <c r="B148" s="41" t="str">
        <f t="shared" ca="1" si="6"/>
        <v/>
      </c>
      <c r="C148" s="59" t="str">
        <f ca="1">IFERROR(VLOOKUP($B148,'Org list'!$J$9:$K$637,2,0), "")</f>
        <v/>
      </c>
      <c r="D148" s="41" t="str">
        <f ca="1">IF(ISERROR(VLOOKUP($B148,'National Conditions Backsheet'!$D$38:$CL$187,D$25,0)), "", VLOOKUP($B148,'National Conditions Backsheet'!$D$38:$CL$187,D$25,0))</f>
        <v/>
      </c>
      <c r="E148" s="44" t="str">
        <f ca="1">IF(ISERROR(VLOOKUP($B148,'National Conditions Backsheet'!$D$38:$CL$187,E$25,0)),"",IF(VLOOKUP($B148,'National Conditions Backsheet'!$D$38:$CL$187,E$25,0)="&lt;Please Select&gt;","",IF($D148="Yes","",VLOOKUP($B148,'National Conditions Backsheet'!$D$38:$CL$187,E$25,0))))</f>
        <v/>
      </c>
      <c r="F148" s="43" t="str">
        <f ca="1">IF(ISERROR(VLOOKUP($B148,'National Conditions Backsheet'!$D$38:$CL$187,F$25,0)),"",IF(VLOOKUP($B148,'National Conditions Backsheet'!$D$38:$CL$187,F$25,0)=0,"",VLOOKUP($B148,'National Conditions Backsheet'!$D$38:$CL$187,F$25,0)))</f>
        <v/>
      </c>
      <c r="G148" s="44" t="str">
        <f ca="1">IF(ISERROR(VLOOKUP($B148,'National Conditions Backsheet'!$D$38:$CL$187,G$25,0)), "", VLOOKUP($B148,'National Conditions Backsheet'!$D$38:$CL$187,G$25,0))</f>
        <v/>
      </c>
      <c r="H148" s="44" t="str">
        <f ca="1">IF(ISERROR(VLOOKUP($B148,'National Conditions Backsheet'!$D$38:$CL$187,H$25,0)), "", VLOOKUP($B148,'National Conditions Backsheet'!$D$38:$CL$187,H$25,0))</f>
        <v/>
      </c>
      <c r="I148" s="44" t="str">
        <f ca="1">IF(ISERROR(VLOOKUP($B148,'National Conditions Backsheet'!$D$38:$CL$187,I$25,0)), "", VLOOKUP($B148,'National Conditions Backsheet'!$D$38:$CL$187,I$25,0))</f>
        <v/>
      </c>
      <c r="J148" s="44" t="str">
        <f ca="1">IF(ISERROR(VLOOKUP($B148,'National Conditions Backsheet'!$D$38:$CL$187,J$25,0)), "", VLOOKUP($B148,'National Conditions Backsheet'!$D$38:$CL$187,J$25,0))</f>
        <v/>
      </c>
      <c r="K148" s="44" t="str">
        <f ca="1">IF(ISERROR(VLOOKUP($B148,'National Conditions Backsheet'!$D$38:$CL$187,K$25,0)), "", VLOOKUP($B148,'National Conditions Backsheet'!$D$38:$CL$187,K$25,0))</f>
        <v/>
      </c>
      <c r="L148" s="44" t="str">
        <f ca="1">IF(ISERROR(VLOOKUP($B148,'National Conditions Backsheet'!$D$38:$CL$187,L$25,0)), "", VLOOKUP($B148,'National Conditions Backsheet'!$D$38:$CL$187,L$25,0))</f>
        <v/>
      </c>
      <c r="M148" s="44" t="str">
        <f ca="1">IF(ISERROR(VLOOKUP($B148,'National Conditions Backsheet'!$D$38:$CL$187,M$25,0)), "", VLOOKUP($B148,'National Conditions Backsheet'!$D$38:$CL$187,M$25,0))</f>
        <v/>
      </c>
      <c r="N148" s="42" t="str">
        <f ca="1">IF(ISERROR(VLOOKUP($B148,'National Conditions Backsheet'!$D$38:$CL$187,N$25,0)), "", VLOOKUP($B148,'National Conditions Backsheet'!$D$38:$CL$187,N$25,0))</f>
        <v/>
      </c>
    </row>
    <row r="149" spans="1:14">
      <c r="A149" s="3">
        <v>121</v>
      </c>
      <c r="B149" s="41" t="str">
        <f t="shared" ca="1" si="6"/>
        <v/>
      </c>
      <c r="C149" s="59" t="str">
        <f ca="1">IFERROR(VLOOKUP($B149,'Org list'!$J$9:$K$637,2,0), "")</f>
        <v/>
      </c>
      <c r="D149" s="41" t="str">
        <f ca="1">IF(ISERROR(VLOOKUP($B149,'National Conditions Backsheet'!$D$38:$CL$187,D$25,0)), "", VLOOKUP($B149,'National Conditions Backsheet'!$D$38:$CL$187,D$25,0))</f>
        <v/>
      </c>
      <c r="E149" s="44" t="str">
        <f ca="1">IF(ISERROR(VLOOKUP($B149,'National Conditions Backsheet'!$D$38:$CL$187,E$25,0)),"",IF(VLOOKUP($B149,'National Conditions Backsheet'!$D$38:$CL$187,E$25,0)="&lt;Please Select&gt;","",IF($D149="Yes","",VLOOKUP($B149,'National Conditions Backsheet'!$D$38:$CL$187,E$25,0))))</f>
        <v/>
      </c>
      <c r="F149" s="43" t="str">
        <f ca="1">IF(ISERROR(VLOOKUP($B149,'National Conditions Backsheet'!$D$38:$CL$187,F$25,0)),"",IF(VLOOKUP($B149,'National Conditions Backsheet'!$D$38:$CL$187,F$25,0)=0,"",VLOOKUP($B149,'National Conditions Backsheet'!$D$38:$CL$187,F$25,0)))</f>
        <v/>
      </c>
      <c r="G149" s="44" t="str">
        <f ca="1">IF(ISERROR(VLOOKUP($B149,'National Conditions Backsheet'!$D$38:$CL$187,G$25,0)), "", VLOOKUP($B149,'National Conditions Backsheet'!$D$38:$CL$187,G$25,0))</f>
        <v/>
      </c>
      <c r="H149" s="44" t="str">
        <f ca="1">IF(ISERROR(VLOOKUP($B149,'National Conditions Backsheet'!$D$38:$CL$187,H$25,0)), "", VLOOKUP($B149,'National Conditions Backsheet'!$D$38:$CL$187,H$25,0))</f>
        <v/>
      </c>
      <c r="I149" s="44" t="str">
        <f ca="1">IF(ISERROR(VLOOKUP($B149,'National Conditions Backsheet'!$D$38:$CL$187,I$25,0)), "", VLOOKUP($B149,'National Conditions Backsheet'!$D$38:$CL$187,I$25,0))</f>
        <v/>
      </c>
      <c r="J149" s="44" t="str">
        <f ca="1">IF(ISERROR(VLOOKUP($B149,'National Conditions Backsheet'!$D$38:$CL$187,J$25,0)), "", VLOOKUP($B149,'National Conditions Backsheet'!$D$38:$CL$187,J$25,0))</f>
        <v/>
      </c>
      <c r="K149" s="44" t="str">
        <f ca="1">IF(ISERROR(VLOOKUP($B149,'National Conditions Backsheet'!$D$38:$CL$187,K$25,0)), "", VLOOKUP($B149,'National Conditions Backsheet'!$D$38:$CL$187,K$25,0))</f>
        <v/>
      </c>
      <c r="L149" s="44" t="str">
        <f ca="1">IF(ISERROR(VLOOKUP($B149,'National Conditions Backsheet'!$D$38:$CL$187,L$25,0)), "", VLOOKUP($B149,'National Conditions Backsheet'!$D$38:$CL$187,L$25,0))</f>
        <v/>
      </c>
      <c r="M149" s="44" t="str">
        <f ca="1">IF(ISERROR(VLOOKUP($B149,'National Conditions Backsheet'!$D$38:$CL$187,M$25,0)), "", VLOOKUP($B149,'National Conditions Backsheet'!$D$38:$CL$187,M$25,0))</f>
        <v/>
      </c>
      <c r="N149" s="42" t="str">
        <f ca="1">IF(ISERROR(VLOOKUP($B149,'National Conditions Backsheet'!$D$38:$CL$187,N$25,0)), "", VLOOKUP($B149,'National Conditions Backsheet'!$D$38:$CL$187,N$25,0))</f>
        <v/>
      </c>
    </row>
    <row r="150" spans="1:14">
      <c r="A150" s="3">
        <v>122</v>
      </c>
      <c r="B150" s="41" t="str">
        <f t="shared" ca="1" si="6"/>
        <v/>
      </c>
      <c r="C150" s="59" t="str">
        <f ca="1">IFERROR(VLOOKUP($B150,'Org list'!$J$9:$K$637,2,0), "")</f>
        <v/>
      </c>
      <c r="D150" s="41" t="str">
        <f ca="1">IF(ISERROR(VLOOKUP($B150,'National Conditions Backsheet'!$D$38:$CL$187,D$25,0)), "", VLOOKUP($B150,'National Conditions Backsheet'!$D$38:$CL$187,D$25,0))</f>
        <v/>
      </c>
      <c r="E150" s="44" t="str">
        <f ca="1">IF(ISERROR(VLOOKUP($B150,'National Conditions Backsheet'!$D$38:$CL$187,E$25,0)),"",IF(VLOOKUP($B150,'National Conditions Backsheet'!$D$38:$CL$187,E$25,0)="&lt;Please Select&gt;","",IF($D150="Yes","",VLOOKUP($B150,'National Conditions Backsheet'!$D$38:$CL$187,E$25,0))))</f>
        <v/>
      </c>
      <c r="F150" s="43" t="str">
        <f ca="1">IF(ISERROR(VLOOKUP($B150,'National Conditions Backsheet'!$D$38:$CL$187,F$25,0)),"",IF(VLOOKUP($B150,'National Conditions Backsheet'!$D$38:$CL$187,F$25,0)=0,"",VLOOKUP($B150,'National Conditions Backsheet'!$D$38:$CL$187,F$25,0)))</f>
        <v/>
      </c>
      <c r="G150" s="44" t="str">
        <f ca="1">IF(ISERROR(VLOOKUP($B150,'National Conditions Backsheet'!$D$38:$CL$187,G$25,0)), "", VLOOKUP($B150,'National Conditions Backsheet'!$D$38:$CL$187,G$25,0))</f>
        <v/>
      </c>
      <c r="H150" s="44" t="str">
        <f ca="1">IF(ISERROR(VLOOKUP($B150,'National Conditions Backsheet'!$D$38:$CL$187,H$25,0)), "", VLOOKUP($B150,'National Conditions Backsheet'!$D$38:$CL$187,H$25,0))</f>
        <v/>
      </c>
      <c r="I150" s="44" t="str">
        <f ca="1">IF(ISERROR(VLOOKUP($B150,'National Conditions Backsheet'!$D$38:$CL$187,I$25,0)), "", VLOOKUP($B150,'National Conditions Backsheet'!$D$38:$CL$187,I$25,0))</f>
        <v/>
      </c>
      <c r="J150" s="44" t="str">
        <f ca="1">IF(ISERROR(VLOOKUP($B150,'National Conditions Backsheet'!$D$38:$CL$187,J$25,0)), "", VLOOKUP($B150,'National Conditions Backsheet'!$D$38:$CL$187,J$25,0))</f>
        <v/>
      </c>
      <c r="K150" s="44" t="str">
        <f ca="1">IF(ISERROR(VLOOKUP($B150,'National Conditions Backsheet'!$D$38:$CL$187,K$25,0)), "", VLOOKUP($B150,'National Conditions Backsheet'!$D$38:$CL$187,K$25,0))</f>
        <v/>
      </c>
      <c r="L150" s="44" t="str">
        <f ca="1">IF(ISERROR(VLOOKUP($B150,'National Conditions Backsheet'!$D$38:$CL$187,L$25,0)), "", VLOOKUP($B150,'National Conditions Backsheet'!$D$38:$CL$187,L$25,0))</f>
        <v/>
      </c>
      <c r="M150" s="44" t="str">
        <f ca="1">IF(ISERROR(VLOOKUP($B150,'National Conditions Backsheet'!$D$38:$CL$187,M$25,0)), "", VLOOKUP($B150,'National Conditions Backsheet'!$D$38:$CL$187,M$25,0))</f>
        <v/>
      </c>
      <c r="N150" s="42" t="str">
        <f ca="1">IF(ISERROR(VLOOKUP($B150,'National Conditions Backsheet'!$D$38:$CL$187,N$25,0)), "", VLOOKUP($B150,'National Conditions Backsheet'!$D$38:$CL$187,N$25,0))</f>
        <v/>
      </c>
    </row>
    <row r="151" spans="1:14">
      <c r="A151" s="3">
        <v>123</v>
      </c>
      <c r="B151" s="41" t="str">
        <f t="shared" ca="1" si="6"/>
        <v/>
      </c>
      <c r="C151" s="59" t="str">
        <f ca="1">IFERROR(VLOOKUP($B151,'Org list'!$J$9:$K$637,2,0), "")</f>
        <v/>
      </c>
      <c r="D151" s="41" t="str">
        <f ca="1">IF(ISERROR(VLOOKUP($B151,'National Conditions Backsheet'!$D$38:$CL$187,D$25,0)), "", VLOOKUP($B151,'National Conditions Backsheet'!$D$38:$CL$187,D$25,0))</f>
        <v/>
      </c>
      <c r="E151" s="44" t="str">
        <f ca="1">IF(ISERROR(VLOOKUP($B151,'National Conditions Backsheet'!$D$38:$CL$187,E$25,0)),"",IF(VLOOKUP($B151,'National Conditions Backsheet'!$D$38:$CL$187,E$25,0)="&lt;Please Select&gt;","",IF($D151="Yes","",VLOOKUP($B151,'National Conditions Backsheet'!$D$38:$CL$187,E$25,0))))</f>
        <v/>
      </c>
      <c r="F151" s="43" t="str">
        <f ca="1">IF(ISERROR(VLOOKUP($B151,'National Conditions Backsheet'!$D$38:$CL$187,F$25,0)),"",IF(VLOOKUP($B151,'National Conditions Backsheet'!$D$38:$CL$187,F$25,0)=0,"",VLOOKUP($B151,'National Conditions Backsheet'!$D$38:$CL$187,F$25,0)))</f>
        <v/>
      </c>
      <c r="G151" s="44" t="str">
        <f ca="1">IF(ISERROR(VLOOKUP($B151,'National Conditions Backsheet'!$D$38:$CL$187,G$25,0)), "", VLOOKUP($B151,'National Conditions Backsheet'!$D$38:$CL$187,G$25,0))</f>
        <v/>
      </c>
      <c r="H151" s="44" t="str">
        <f ca="1">IF(ISERROR(VLOOKUP($B151,'National Conditions Backsheet'!$D$38:$CL$187,H$25,0)), "", VLOOKUP($B151,'National Conditions Backsheet'!$D$38:$CL$187,H$25,0))</f>
        <v/>
      </c>
      <c r="I151" s="44" t="str">
        <f ca="1">IF(ISERROR(VLOOKUP($B151,'National Conditions Backsheet'!$D$38:$CL$187,I$25,0)), "", VLOOKUP($B151,'National Conditions Backsheet'!$D$38:$CL$187,I$25,0))</f>
        <v/>
      </c>
      <c r="J151" s="44" t="str">
        <f ca="1">IF(ISERROR(VLOOKUP($B151,'National Conditions Backsheet'!$D$38:$CL$187,J$25,0)), "", VLOOKUP($B151,'National Conditions Backsheet'!$D$38:$CL$187,J$25,0))</f>
        <v/>
      </c>
      <c r="K151" s="44" t="str">
        <f ca="1">IF(ISERROR(VLOOKUP($B151,'National Conditions Backsheet'!$D$38:$CL$187,K$25,0)), "", VLOOKUP($B151,'National Conditions Backsheet'!$D$38:$CL$187,K$25,0))</f>
        <v/>
      </c>
      <c r="L151" s="44" t="str">
        <f ca="1">IF(ISERROR(VLOOKUP($B151,'National Conditions Backsheet'!$D$38:$CL$187,L$25,0)), "", VLOOKUP($B151,'National Conditions Backsheet'!$D$38:$CL$187,L$25,0))</f>
        <v/>
      </c>
      <c r="M151" s="44" t="str">
        <f ca="1">IF(ISERROR(VLOOKUP($B151,'National Conditions Backsheet'!$D$38:$CL$187,M$25,0)), "", VLOOKUP($B151,'National Conditions Backsheet'!$D$38:$CL$187,M$25,0))</f>
        <v/>
      </c>
      <c r="N151" s="42" t="str">
        <f ca="1">IF(ISERROR(VLOOKUP($B151,'National Conditions Backsheet'!$D$38:$CL$187,N$25,0)), "", VLOOKUP($B151,'National Conditions Backsheet'!$D$38:$CL$187,N$25,0))</f>
        <v/>
      </c>
    </row>
    <row r="152" spans="1:14">
      <c r="A152" s="3">
        <v>124</v>
      </c>
      <c r="B152" s="41" t="str">
        <f t="shared" ca="1" si="6"/>
        <v/>
      </c>
      <c r="C152" s="59" t="str">
        <f ca="1">IFERROR(VLOOKUP($B152,'Org list'!$J$9:$K$637,2,0), "")</f>
        <v/>
      </c>
      <c r="D152" s="41" t="str">
        <f ca="1">IF(ISERROR(VLOOKUP($B152,'National Conditions Backsheet'!$D$38:$CL$187,D$25,0)), "", VLOOKUP($B152,'National Conditions Backsheet'!$D$38:$CL$187,D$25,0))</f>
        <v/>
      </c>
      <c r="E152" s="44" t="str">
        <f ca="1">IF(ISERROR(VLOOKUP($B152,'National Conditions Backsheet'!$D$38:$CL$187,E$25,0)),"",IF(VLOOKUP($B152,'National Conditions Backsheet'!$D$38:$CL$187,E$25,0)="&lt;Please Select&gt;","",IF($D152="Yes","",VLOOKUP($B152,'National Conditions Backsheet'!$D$38:$CL$187,E$25,0))))</f>
        <v/>
      </c>
      <c r="F152" s="43" t="str">
        <f ca="1">IF(ISERROR(VLOOKUP($B152,'National Conditions Backsheet'!$D$38:$CL$187,F$25,0)),"",IF(VLOOKUP($B152,'National Conditions Backsheet'!$D$38:$CL$187,F$25,0)=0,"",VLOOKUP($B152,'National Conditions Backsheet'!$D$38:$CL$187,F$25,0)))</f>
        <v/>
      </c>
      <c r="G152" s="44" t="str">
        <f ca="1">IF(ISERROR(VLOOKUP($B152,'National Conditions Backsheet'!$D$38:$CL$187,G$25,0)), "", VLOOKUP($B152,'National Conditions Backsheet'!$D$38:$CL$187,G$25,0))</f>
        <v/>
      </c>
      <c r="H152" s="44" t="str">
        <f ca="1">IF(ISERROR(VLOOKUP($B152,'National Conditions Backsheet'!$D$38:$CL$187,H$25,0)), "", VLOOKUP($B152,'National Conditions Backsheet'!$D$38:$CL$187,H$25,0))</f>
        <v/>
      </c>
      <c r="I152" s="44" t="str">
        <f ca="1">IF(ISERROR(VLOOKUP($B152,'National Conditions Backsheet'!$D$38:$CL$187,I$25,0)), "", VLOOKUP($B152,'National Conditions Backsheet'!$D$38:$CL$187,I$25,0))</f>
        <v/>
      </c>
      <c r="J152" s="44" t="str">
        <f ca="1">IF(ISERROR(VLOOKUP($B152,'National Conditions Backsheet'!$D$38:$CL$187,J$25,0)), "", VLOOKUP($B152,'National Conditions Backsheet'!$D$38:$CL$187,J$25,0))</f>
        <v/>
      </c>
      <c r="K152" s="44" t="str">
        <f ca="1">IF(ISERROR(VLOOKUP($B152,'National Conditions Backsheet'!$D$38:$CL$187,K$25,0)), "", VLOOKUP($B152,'National Conditions Backsheet'!$D$38:$CL$187,K$25,0))</f>
        <v/>
      </c>
      <c r="L152" s="44" t="str">
        <f ca="1">IF(ISERROR(VLOOKUP($B152,'National Conditions Backsheet'!$D$38:$CL$187,L$25,0)), "", VLOOKUP($B152,'National Conditions Backsheet'!$D$38:$CL$187,L$25,0))</f>
        <v/>
      </c>
      <c r="M152" s="44" t="str">
        <f ca="1">IF(ISERROR(VLOOKUP($B152,'National Conditions Backsheet'!$D$38:$CL$187,M$25,0)), "", VLOOKUP($B152,'National Conditions Backsheet'!$D$38:$CL$187,M$25,0))</f>
        <v/>
      </c>
      <c r="N152" s="42" t="str">
        <f ca="1">IF(ISERROR(VLOOKUP($B152,'National Conditions Backsheet'!$D$38:$CL$187,N$25,0)), "", VLOOKUP($B152,'National Conditions Backsheet'!$D$38:$CL$187,N$25,0))</f>
        <v/>
      </c>
    </row>
    <row r="153" spans="1:14">
      <c r="A153" s="3">
        <v>125</v>
      </c>
      <c r="B153" s="41" t="str">
        <f t="shared" ca="1" si="6"/>
        <v/>
      </c>
      <c r="C153" s="59" t="str">
        <f ca="1">IFERROR(VLOOKUP($B153,'Org list'!$J$9:$K$637,2,0), "")</f>
        <v/>
      </c>
      <c r="D153" s="41" t="str">
        <f ca="1">IF(ISERROR(VLOOKUP($B153,'National Conditions Backsheet'!$D$38:$CL$187,D$25,0)), "", VLOOKUP($B153,'National Conditions Backsheet'!$D$38:$CL$187,D$25,0))</f>
        <v/>
      </c>
      <c r="E153" s="44" t="str">
        <f ca="1">IF(ISERROR(VLOOKUP($B153,'National Conditions Backsheet'!$D$38:$CL$187,E$25,0)),"",IF(VLOOKUP($B153,'National Conditions Backsheet'!$D$38:$CL$187,E$25,0)="&lt;Please Select&gt;","",IF($D153="Yes","",VLOOKUP($B153,'National Conditions Backsheet'!$D$38:$CL$187,E$25,0))))</f>
        <v/>
      </c>
      <c r="F153" s="43" t="str">
        <f ca="1">IF(ISERROR(VLOOKUP($B153,'National Conditions Backsheet'!$D$38:$CL$187,F$25,0)),"",IF(VLOOKUP($B153,'National Conditions Backsheet'!$D$38:$CL$187,F$25,0)=0,"",VLOOKUP($B153,'National Conditions Backsheet'!$D$38:$CL$187,F$25,0)))</f>
        <v/>
      </c>
      <c r="G153" s="44" t="str">
        <f ca="1">IF(ISERROR(VLOOKUP($B153,'National Conditions Backsheet'!$D$38:$CL$187,G$25,0)), "", VLOOKUP($B153,'National Conditions Backsheet'!$D$38:$CL$187,G$25,0))</f>
        <v/>
      </c>
      <c r="H153" s="44" t="str">
        <f ca="1">IF(ISERROR(VLOOKUP($B153,'National Conditions Backsheet'!$D$38:$CL$187,H$25,0)), "", VLOOKUP($B153,'National Conditions Backsheet'!$D$38:$CL$187,H$25,0))</f>
        <v/>
      </c>
      <c r="I153" s="44" t="str">
        <f ca="1">IF(ISERROR(VLOOKUP($B153,'National Conditions Backsheet'!$D$38:$CL$187,I$25,0)), "", VLOOKUP($B153,'National Conditions Backsheet'!$D$38:$CL$187,I$25,0))</f>
        <v/>
      </c>
      <c r="J153" s="44" t="str">
        <f ca="1">IF(ISERROR(VLOOKUP($B153,'National Conditions Backsheet'!$D$38:$CL$187,J$25,0)), "", VLOOKUP($B153,'National Conditions Backsheet'!$D$38:$CL$187,J$25,0))</f>
        <v/>
      </c>
      <c r="K153" s="44" t="str">
        <f ca="1">IF(ISERROR(VLOOKUP($B153,'National Conditions Backsheet'!$D$38:$CL$187,K$25,0)), "", VLOOKUP($B153,'National Conditions Backsheet'!$D$38:$CL$187,K$25,0))</f>
        <v/>
      </c>
      <c r="L153" s="44" t="str">
        <f ca="1">IF(ISERROR(VLOOKUP($B153,'National Conditions Backsheet'!$D$38:$CL$187,L$25,0)), "", VLOOKUP($B153,'National Conditions Backsheet'!$D$38:$CL$187,L$25,0))</f>
        <v/>
      </c>
      <c r="M153" s="44" t="str">
        <f ca="1">IF(ISERROR(VLOOKUP($B153,'National Conditions Backsheet'!$D$38:$CL$187,M$25,0)), "", VLOOKUP($B153,'National Conditions Backsheet'!$D$38:$CL$187,M$25,0))</f>
        <v/>
      </c>
      <c r="N153" s="42" t="str">
        <f ca="1">IF(ISERROR(VLOOKUP($B153,'National Conditions Backsheet'!$D$38:$CL$187,N$25,0)), "", VLOOKUP($B153,'National Conditions Backsheet'!$D$38:$CL$187,N$25,0))</f>
        <v/>
      </c>
    </row>
    <row r="154" spans="1:14">
      <c r="A154" s="3">
        <v>126</v>
      </c>
      <c r="B154" s="41" t="str">
        <f t="shared" ca="1" si="6"/>
        <v/>
      </c>
      <c r="C154" s="59" t="str">
        <f ca="1">IFERROR(VLOOKUP($B154,'Org list'!$J$9:$K$637,2,0), "")</f>
        <v/>
      </c>
      <c r="D154" s="41" t="str">
        <f ca="1">IF(ISERROR(VLOOKUP($B154,'National Conditions Backsheet'!$D$38:$CL$187,D$25,0)), "", VLOOKUP($B154,'National Conditions Backsheet'!$D$38:$CL$187,D$25,0))</f>
        <v/>
      </c>
      <c r="E154" s="44" t="str">
        <f ca="1">IF(ISERROR(VLOOKUP($B154,'National Conditions Backsheet'!$D$38:$CL$187,E$25,0)),"",IF(VLOOKUP($B154,'National Conditions Backsheet'!$D$38:$CL$187,E$25,0)="&lt;Please Select&gt;","",IF($D154="Yes","",VLOOKUP($B154,'National Conditions Backsheet'!$D$38:$CL$187,E$25,0))))</f>
        <v/>
      </c>
      <c r="F154" s="43" t="str">
        <f ca="1">IF(ISERROR(VLOOKUP($B154,'National Conditions Backsheet'!$D$38:$CL$187,F$25,0)),"",IF(VLOOKUP($B154,'National Conditions Backsheet'!$D$38:$CL$187,F$25,0)=0,"",VLOOKUP($B154,'National Conditions Backsheet'!$D$38:$CL$187,F$25,0)))</f>
        <v/>
      </c>
      <c r="G154" s="44" t="str">
        <f ca="1">IF(ISERROR(VLOOKUP($B154,'National Conditions Backsheet'!$D$38:$CL$187,G$25,0)), "", VLOOKUP($B154,'National Conditions Backsheet'!$D$38:$CL$187,G$25,0))</f>
        <v/>
      </c>
      <c r="H154" s="44" t="str">
        <f ca="1">IF(ISERROR(VLOOKUP($B154,'National Conditions Backsheet'!$D$38:$CL$187,H$25,0)), "", VLOOKUP($B154,'National Conditions Backsheet'!$D$38:$CL$187,H$25,0))</f>
        <v/>
      </c>
      <c r="I154" s="44" t="str">
        <f ca="1">IF(ISERROR(VLOOKUP($B154,'National Conditions Backsheet'!$D$38:$CL$187,I$25,0)), "", VLOOKUP($B154,'National Conditions Backsheet'!$D$38:$CL$187,I$25,0))</f>
        <v/>
      </c>
      <c r="J154" s="44" t="str">
        <f ca="1">IF(ISERROR(VLOOKUP($B154,'National Conditions Backsheet'!$D$38:$CL$187,J$25,0)), "", VLOOKUP($B154,'National Conditions Backsheet'!$D$38:$CL$187,J$25,0))</f>
        <v/>
      </c>
      <c r="K154" s="44" t="str">
        <f ca="1">IF(ISERROR(VLOOKUP($B154,'National Conditions Backsheet'!$D$38:$CL$187,K$25,0)), "", VLOOKUP($B154,'National Conditions Backsheet'!$D$38:$CL$187,K$25,0))</f>
        <v/>
      </c>
      <c r="L154" s="44" t="str">
        <f ca="1">IF(ISERROR(VLOOKUP($B154,'National Conditions Backsheet'!$D$38:$CL$187,L$25,0)), "", VLOOKUP($B154,'National Conditions Backsheet'!$D$38:$CL$187,L$25,0))</f>
        <v/>
      </c>
      <c r="M154" s="44" t="str">
        <f ca="1">IF(ISERROR(VLOOKUP($B154,'National Conditions Backsheet'!$D$38:$CL$187,M$25,0)), "", VLOOKUP($B154,'National Conditions Backsheet'!$D$38:$CL$187,M$25,0))</f>
        <v/>
      </c>
      <c r="N154" s="42" t="str">
        <f ca="1">IF(ISERROR(VLOOKUP($B154,'National Conditions Backsheet'!$D$38:$CL$187,N$25,0)), "", VLOOKUP($B154,'National Conditions Backsheet'!$D$38:$CL$187,N$25,0))</f>
        <v/>
      </c>
    </row>
    <row r="155" spans="1:14">
      <c r="A155" s="3">
        <v>127</v>
      </c>
      <c r="B155" s="41" t="str">
        <f t="shared" ca="1" si="6"/>
        <v/>
      </c>
      <c r="C155" s="59" t="str">
        <f ca="1">IFERROR(VLOOKUP($B155,'Org list'!$J$9:$K$637,2,0), "")</f>
        <v/>
      </c>
      <c r="D155" s="41" t="str">
        <f ca="1">IF(ISERROR(VLOOKUP($B155,'National Conditions Backsheet'!$D$38:$CL$187,D$25,0)), "", VLOOKUP($B155,'National Conditions Backsheet'!$D$38:$CL$187,D$25,0))</f>
        <v/>
      </c>
      <c r="E155" s="44" t="str">
        <f ca="1">IF(ISERROR(VLOOKUP($B155,'National Conditions Backsheet'!$D$38:$CL$187,E$25,0)),"",IF(VLOOKUP($B155,'National Conditions Backsheet'!$D$38:$CL$187,E$25,0)="&lt;Please Select&gt;","",IF($D155="Yes","",VLOOKUP($B155,'National Conditions Backsheet'!$D$38:$CL$187,E$25,0))))</f>
        <v/>
      </c>
      <c r="F155" s="43" t="str">
        <f ca="1">IF(ISERROR(VLOOKUP($B155,'National Conditions Backsheet'!$D$38:$CL$187,F$25,0)),"",IF(VLOOKUP($B155,'National Conditions Backsheet'!$D$38:$CL$187,F$25,0)=0,"",VLOOKUP($B155,'National Conditions Backsheet'!$D$38:$CL$187,F$25,0)))</f>
        <v/>
      </c>
      <c r="G155" s="44" t="str">
        <f ca="1">IF(ISERROR(VLOOKUP($B155,'National Conditions Backsheet'!$D$38:$CL$187,G$25,0)), "", VLOOKUP($B155,'National Conditions Backsheet'!$D$38:$CL$187,G$25,0))</f>
        <v/>
      </c>
      <c r="H155" s="44" t="str">
        <f ca="1">IF(ISERROR(VLOOKUP($B155,'National Conditions Backsheet'!$D$38:$CL$187,H$25,0)), "", VLOOKUP($B155,'National Conditions Backsheet'!$D$38:$CL$187,H$25,0))</f>
        <v/>
      </c>
      <c r="I155" s="44" t="str">
        <f ca="1">IF(ISERROR(VLOOKUP($B155,'National Conditions Backsheet'!$D$38:$CL$187,I$25,0)), "", VLOOKUP($B155,'National Conditions Backsheet'!$D$38:$CL$187,I$25,0))</f>
        <v/>
      </c>
      <c r="J155" s="44" t="str">
        <f ca="1">IF(ISERROR(VLOOKUP($B155,'National Conditions Backsheet'!$D$38:$CL$187,J$25,0)), "", VLOOKUP($B155,'National Conditions Backsheet'!$D$38:$CL$187,J$25,0))</f>
        <v/>
      </c>
      <c r="K155" s="44" t="str">
        <f ca="1">IF(ISERROR(VLOOKUP($B155,'National Conditions Backsheet'!$D$38:$CL$187,K$25,0)), "", VLOOKUP($B155,'National Conditions Backsheet'!$D$38:$CL$187,K$25,0))</f>
        <v/>
      </c>
      <c r="L155" s="44" t="str">
        <f ca="1">IF(ISERROR(VLOOKUP($B155,'National Conditions Backsheet'!$D$38:$CL$187,L$25,0)), "", VLOOKUP($B155,'National Conditions Backsheet'!$D$38:$CL$187,L$25,0))</f>
        <v/>
      </c>
      <c r="M155" s="44" t="str">
        <f ca="1">IF(ISERROR(VLOOKUP($B155,'National Conditions Backsheet'!$D$38:$CL$187,M$25,0)), "", VLOOKUP($B155,'National Conditions Backsheet'!$D$38:$CL$187,M$25,0))</f>
        <v/>
      </c>
      <c r="N155" s="42" t="str">
        <f ca="1">IF(ISERROR(VLOOKUP($B155,'National Conditions Backsheet'!$D$38:$CL$187,N$25,0)), "", VLOOKUP($B155,'National Conditions Backsheet'!$D$38:$CL$187,N$25,0))</f>
        <v/>
      </c>
    </row>
    <row r="156" spans="1:14">
      <c r="A156" s="3">
        <v>128</v>
      </c>
      <c r="B156" s="41" t="str">
        <f t="shared" ref="B156:B177" ca="1" si="7">IF($A156&gt;$Q$31-1,"",INDIRECT("'Comms by AT'!AE"&amp;$A156+$Q$28))</f>
        <v/>
      </c>
      <c r="C156" s="59" t="str">
        <f ca="1">IFERROR(VLOOKUP($B156,'Org list'!$J$9:$K$637,2,0), "")</f>
        <v/>
      </c>
      <c r="D156" s="41" t="str">
        <f ca="1">IF(ISERROR(VLOOKUP($B156,'National Conditions Backsheet'!$D$38:$CL$187,D$25,0)), "", VLOOKUP($B156,'National Conditions Backsheet'!$D$38:$CL$187,D$25,0))</f>
        <v/>
      </c>
      <c r="E156" s="44" t="str">
        <f ca="1">IF(ISERROR(VLOOKUP($B156,'National Conditions Backsheet'!$D$38:$CL$187,E$25,0)),"",IF(VLOOKUP($B156,'National Conditions Backsheet'!$D$38:$CL$187,E$25,0)="&lt;Please Select&gt;","",IF($D156="Yes","",VLOOKUP($B156,'National Conditions Backsheet'!$D$38:$CL$187,E$25,0))))</f>
        <v/>
      </c>
      <c r="F156" s="43" t="str">
        <f ca="1">IF(ISERROR(VLOOKUP($B156,'National Conditions Backsheet'!$D$38:$CL$187,F$25,0)),"",IF(VLOOKUP($B156,'National Conditions Backsheet'!$D$38:$CL$187,F$25,0)=0,"",VLOOKUP($B156,'National Conditions Backsheet'!$D$38:$CL$187,F$25,0)))</f>
        <v/>
      </c>
      <c r="G156" s="44" t="str">
        <f ca="1">IF(ISERROR(VLOOKUP($B156,'National Conditions Backsheet'!$D$38:$CL$187,G$25,0)), "", VLOOKUP($B156,'National Conditions Backsheet'!$D$38:$CL$187,G$25,0))</f>
        <v/>
      </c>
      <c r="H156" s="44" t="str">
        <f ca="1">IF(ISERROR(VLOOKUP($B156,'National Conditions Backsheet'!$D$38:$CL$187,H$25,0)), "", VLOOKUP($B156,'National Conditions Backsheet'!$D$38:$CL$187,H$25,0))</f>
        <v/>
      </c>
      <c r="I156" s="44" t="str">
        <f ca="1">IF(ISERROR(VLOOKUP($B156,'National Conditions Backsheet'!$D$38:$CL$187,I$25,0)), "", VLOOKUP($B156,'National Conditions Backsheet'!$D$38:$CL$187,I$25,0))</f>
        <v/>
      </c>
      <c r="J156" s="44" t="str">
        <f ca="1">IF(ISERROR(VLOOKUP($B156,'National Conditions Backsheet'!$D$38:$CL$187,J$25,0)), "", VLOOKUP($B156,'National Conditions Backsheet'!$D$38:$CL$187,J$25,0))</f>
        <v/>
      </c>
      <c r="K156" s="44" t="str">
        <f ca="1">IF(ISERROR(VLOOKUP($B156,'National Conditions Backsheet'!$D$38:$CL$187,K$25,0)), "", VLOOKUP($B156,'National Conditions Backsheet'!$D$38:$CL$187,K$25,0))</f>
        <v/>
      </c>
      <c r="L156" s="44" t="str">
        <f ca="1">IF(ISERROR(VLOOKUP($B156,'National Conditions Backsheet'!$D$38:$CL$187,L$25,0)), "", VLOOKUP($B156,'National Conditions Backsheet'!$D$38:$CL$187,L$25,0))</f>
        <v/>
      </c>
      <c r="M156" s="44" t="str">
        <f ca="1">IF(ISERROR(VLOOKUP($B156,'National Conditions Backsheet'!$D$38:$CL$187,M$25,0)), "", VLOOKUP($B156,'National Conditions Backsheet'!$D$38:$CL$187,M$25,0))</f>
        <v/>
      </c>
      <c r="N156" s="42" t="str">
        <f ca="1">IF(ISERROR(VLOOKUP($B156,'National Conditions Backsheet'!$D$38:$CL$187,N$25,0)), "", VLOOKUP($B156,'National Conditions Backsheet'!$D$38:$CL$187,N$25,0))</f>
        <v/>
      </c>
    </row>
    <row r="157" spans="1:14">
      <c r="A157" s="3">
        <v>129</v>
      </c>
      <c r="B157" s="41" t="str">
        <f t="shared" ca="1" si="7"/>
        <v/>
      </c>
      <c r="C157" s="59" t="str">
        <f ca="1">IFERROR(VLOOKUP($B157,'Org list'!$J$9:$K$637,2,0), "")</f>
        <v/>
      </c>
      <c r="D157" s="41" t="str">
        <f ca="1">IF(ISERROR(VLOOKUP($B157,'National Conditions Backsheet'!$D$38:$CL$187,D$25,0)), "", VLOOKUP($B157,'National Conditions Backsheet'!$D$38:$CL$187,D$25,0))</f>
        <v/>
      </c>
      <c r="E157" s="44" t="str">
        <f ca="1">IF(ISERROR(VLOOKUP($B157,'National Conditions Backsheet'!$D$38:$CL$187,E$25,0)),"",IF(VLOOKUP($B157,'National Conditions Backsheet'!$D$38:$CL$187,E$25,0)="&lt;Please Select&gt;","",IF($D157="Yes","",VLOOKUP($B157,'National Conditions Backsheet'!$D$38:$CL$187,E$25,0))))</f>
        <v/>
      </c>
      <c r="F157" s="43" t="str">
        <f ca="1">IF(ISERROR(VLOOKUP($B157,'National Conditions Backsheet'!$D$38:$CL$187,F$25,0)),"",IF(VLOOKUP($B157,'National Conditions Backsheet'!$D$38:$CL$187,F$25,0)=0,"",VLOOKUP($B157,'National Conditions Backsheet'!$D$38:$CL$187,F$25,0)))</f>
        <v/>
      </c>
      <c r="G157" s="44" t="str">
        <f ca="1">IF(ISERROR(VLOOKUP($B157,'National Conditions Backsheet'!$D$38:$CL$187,G$25,0)), "", VLOOKUP($B157,'National Conditions Backsheet'!$D$38:$CL$187,G$25,0))</f>
        <v/>
      </c>
      <c r="H157" s="44" t="str">
        <f ca="1">IF(ISERROR(VLOOKUP($B157,'National Conditions Backsheet'!$D$38:$CL$187,H$25,0)), "", VLOOKUP($B157,'National Conditions Backsheet'!$D$38:$CL$187,H$25,0))</f>
        <v/>
      </c>
      <c r="I157" s="44" t="str">
        <f ca="1">IF(ISERROR(VLOOKUP($B157,'National Conditions Backsheet'!$D$38:$CL$187,I$25,0)), "", VLOOKUP($B157,'National Conditions Backsheet'!$D$38:$CL$187,I$25,0))</f>
        <v/>
      </c>
      <c r="J157" s="44" t="str">
        <f ca="1">IF(ISERROR(VLOOKUP($B157,'National Conditions Backsheet'!$D$38:$CL$187,J$25,0)), "", VLOOKUP($B157,'National Conditions Backsheet'!$D$38:$CL$187,J$25,0))</f>
        <v/>
      </c>
      <c r="K157" s="44" t="str">
        <f ca="1">IF(ISERROR(VLOOKUP($B157,'National Conditions Backsheet'!$D$38:$CL$187,K$25,0)), "", VLOOKUP($B157,'National Conditions Backsheet'!$D$38:$CL$187,K$25,0))</f>
        <v/>
      </c>
      <c r="L157" s="44" t="str">
        <f ca="1">IF(ISERROR(VLOOKUP($B157,'National Conditions Backsheet'!$D$38:$CL$187,L$25,0)), "", VLOOKUP($B157,'National Conditions Backsheet'!$D$38:$CL$187,L$25,0))</f>
        <v/>
      </c>
      <c r="M157" s="44" t="str">
        <f ca="1">IF(ISERROR(VLOOKUP($B157,'National Conditions Backsheet'!$D$38:$CL$187,M$25,0)), "", VLOOKUP($B157,'National Conditions Backsheet'!$D$38:$CL$187,M$25,0))</f>
        <v/>
      </c>
      <c r="N157" s="42" t="str">
        <f ca="1">IF(ISERROR(VLOOKUP($B157,'National Conditions Backsheet'!$D$38:$CL$187,N$25,0)), "", VLOOKUP($B157,'National Conditions Backsheet'!$D$38:$CL$187,N$25,0))</f>
        <v/>
      </c>
    </row>
    <row r="158" spans="1:14">
      <c r="A158" s="3">
        <v>130</v>
      </c>
      <c r="B158" s="41" t="str">
        <f t="shared" ca="1" si="7"/>
        <v/>
      </c>
      <c r="C158" s="59" t="str">
        <f ca="1">IFERROR(VLOOKUP($B158,'Org list'!$J$9:$K$637,2,0), "")</f>
        <v/>
      </c>
      <c r="D158" s="41" t="str">
        <f ca="1">IF(ISERROR(VLOOKUP($B158,'National Conditions Backsheet'!$D$38:$CL$187,D$25,0)), "", VLOOKUP($B158,'National Conditions Backsheet'!$D$38:$CL$187,D$25,0))</f>
        <v/>
      </c>
      <c r="E158" s="44" t="str">
        <f ca="1">IF(ISERROR(VLOOKUP($B158,'National Conditions Backsheet'!$D$38:$CL$187,E$25,0)),"",IF(VLOOKUP($B158,'National Conditions Backsheet'!$D$38:$CL$187,E$25,0)="&lt;Please Select&gt;","",IF($D158="Yes","",VLOOKUP($B158,'National Conditions Backsheet'!$D$38:$CL$187,E$25,0))))</f>
        <v/>
      </c>
      <c r="F158" s="43" t="str">
        <f ca="1">IF(ISERROR(VLOOKUP($B158,'National Conditions Backsheet'!$D$38:$CL$187,F$25,0)),"",IF(VLOOKUP($B158,'National Conditions Backsheet'!$D$38:$CL$187,F$25,0)=0,"",VLOOKUP($B158,'National Conditions Backsheet'!$D$38:$CL$187,F$25,0)))</f>
        <v/>
      </c>
      <c r="G158" s="44" t="str">
        <f ca="1">IF(ISERROR(VLOOKUP($B158,'National Conditions Backsheet'!$D$38:$CL$187,G$25,0)), "", VLOOKUP($B158,'National Conditions Backsheet'!$D$38:$CL$187,G$25,0))</f>
        <v/>
      </c>
      <c r="H158" s="44" t="str">
        <f ca="1">IF(ISERROR(VLOOKUP($B158,'National Conditions Backsheet'!$D$38:$CL$187,H$25,0)), "", VLOOKUP($B158,'National Conditions Backsheet'!$D$38:$CL$187,H$25,0))</f>
        <v/>
      </c>
      <c r="I158" s="44" t="str">
        <f ca="1">IF(ISERROR(VLOOKUP($B158,'National Conditions Backsheet'!$D$38:$CL$187,I$25,0)), "", VLOOKUP($B158,'National Conditions Backsheet'!$D$38:$CL$187,I$25,0))</f>
        <v/>
      </c>
      <c r="J158" s="44" t="str">
        <f ca="1">IF(ISERROR(VLOOKUP($B158,'National Conditions Backsheet'!$D$38:$CL$187,J$25,0)), "", VLOOKUP($B158,'National Conditions Backsheet'!$D$38:$CL$187,J$25,0))</f>
        <v/>
      </c>
      <c r="K158" s="44" t="str">
        <f ca="1">IF(ISERROR(VLOOKUP($B158,'National Conditions Backsheet'!$D$38:$CL$187,K$25,0)), "", VLOOKUP($B158,'National Conditions Backsheet'!$D$38:$CL$187,K$25,0))</f>
        <v/>
      </c>
      <c r="L158" s="44" t="str">
        <f ca="1">IF(ISERROR(VLOOKUP($B158,'National Conditions Backsheet'!$D$38:$CL$187,L$25,0)), "", VLOOKUP($B158,'National Conditions Backsheet'!$D$38:$CL$187,L$25,0))</f>
        <v/>
      </c>
      <c r="M158" s="44" t="str">
        <f ca="1">IF(ISERROR(VLOOKUP($B158,'National Conditions Backsheet'!$D$38:$CL$187,M$25,0)), "", VLOOKUP($B158,'National Conditions Backsheet'!$D$38:$CL$187,M$25,0))</f>
        <v/>
      </c>
      <c r="N158" s="42" t="str">
        <f ca="1">IF(ISERROR(VLOOKUP($B158,'National Conditions Backsheet'!$D$38:$CL$187,N$25,0)), "", VLOOKUP($B158,'National Conditions Backsheet'!$D$38:$CL$187,N$25,0))</f>
        <v/>
      </c>
    </row>
    <row r="159" spans="1:14">
      <c r="A159" s="3">
        <v>131</v>
      </c>
      <c r="B159" s="41" t="str">
        <f t="shared" ca="1" si="7"/>
        <v/>
      </c>
      <c r="C159" s="59" t="str">
        <f ca="1">IFERROR(VLOOKUP($B159,'Org list'!$J$9:$K$637,2,0), "")</f>
        <v/>
      </c>
      <c r="D159" s="41" t="str">
        <f ca="1">IF(ISERROR(VLOOKUP($B159,'National Conditions Backsheet'!$D$38:$CL$187,D$25,0)), "", VLOOKUP($B159,'National Conditions Backsheet'!$D$38:$CL$187,D$25,0))</f>
        <v/>
      </c>
      <c r="E159" s="44" t="str">
        <f ca="1">IF(ISERROR(VLOOKUP($B159,'National Conditions Backsheet'!$D$38:$CL$187,E$25,0)),"",IF(VLOOKUP($B159,'National Conditions Backsheet'!$D$38:$CL$187,E$25,0)="&lt;Please Select&gt;","",IF($D159="Yes","",VLOOKUP($B159,'National Conditions Backsheet'!$D$38:$CL$187,E$25,0))))</f>
        <v/>
      </c>
      <c r="F159" s="43" t="str">
        <f ca="1">IF(ISERROR(VLOOKUP($B159,'National Conditions Backsheet'!$D$38:$CL$187,F$25,0)),"",IF(VLOOKUP($B159,'National Conditions Backsheet'!$D$38:$CL$187,F$25,0)=0,"",VLOOKUP($B159,'National Conditions Backsheet'!$D$38:$CL$187,F$25,0)))</f>
        <v/>
      </c>
      <c r="G159" s="44" t="str">
        <f ca="1">IF(ISERROR(VLOOKUP($B159,'National Conditions Backsheet'!$D$38:$CL$187,G$25,0)), "", VLOOKUP($B159,'National Conditions Backsheet'!$D$38:$CL$187,G$25,0))</f>
        <v/>
      </c>
      <c r="H159" s="44" t="str">
        <f ca="1">IF(ISERROR(VLOOKUP($B159,'National Conditions Backsheet'!$D$38:$CL$187,H$25,0)), "", VLOOKUP($B159,'National Conditions Backsheet'!$D$38:$CL$187,H$25,0))</f>
        <v/>
      </c>
      <c r="I159" s="44" t="str">
        <f ca="1">IF(ISERROR(VLOOKUP($B159,'National Conditions Backsheet'!$D$38:$CL$187,I$25,0)), "", VLOOKUP($B159,'National Conditions Backsheet'!$D$38:$CL$187,I$25,0))</f>
        <v/>
      </c>
      <c r="J159" s="44" t="str">
        <f ca="1">IF(ISERROR(VLOOKUP($B159,'National Conditions Backsheet'!$D$38:$CL$187,J$25,0)), "", VLOOKUP($B159,'National Conditions Backsheet'!$D$38:$CL$187,J$25,0))</f>
        <v/>
      </c>
      <c r="K159" s="44" t="str">
        <f ca="1">IF(ISERROR(VLOOKUP($B159,'National Conditions Backsheet'!$D$38:$CL$187,K$25,0)), "", VLOOKUP($B159,'National Conditions Backsheet'!$D$38:$CL$187,K$25,0))</f>
        <v/>
      </c>
      <c r="L159" s="44" t="str">
        <f ca="1">IF(ISERROR(VLOOKUP($B159,'National Conditions Backsheet'!$D$38:$CL$187,L$25,0)), "", VLOOKUP($B159,'National Conditions Backsheet'!$D$38:$CL$187,L$25,0))</f>
        <v/>
      </c>
      <c r="M159" s="44" t="str">
        <f ca="1">IF(ISERROR(VLOOKUP($B159,'National Conditions Backsheet'!$D$38:$CL$187,M$25,0)), "", VLOOKUP($B159,'National Conditions Backsheet'!$D$38:$CL$187,M$25,0))</f>
        <v/>
      </c>
      <c r="N159" s="42" t="str">
        <f ca="1">IF(ISERROR(VLOOKUP($B159,'National Conditions Backsheet'!$D$38:$CL$187,N$25,0)), "", VLOOKUP($B159,'National Conditions Backsheet'!$D$38:$CL$187,N$25,0))</f>
        <v/>
      </c>
    </row>
    <row r="160" spans="1:14">
      <c r="A160" s="3">
        <v>132</v>
      </c>
      <c r="B160" s="41" t="str">
        <f t="shared" ca="1" si="7"/>
        <v/>
      </c>
      <c r="C160" s="59" t="str">
        <f ca="1">IFERROR(VLOOKUP($B160,'Org list'!$J$9:$K$637,2,0), "")</f>
        <v/>
      </c>
      <c r="D160" s="41" t="str">
        <f ca="1">IF(ISERROR(VLOOKUP($B160,'National Conditions Backsheet'!$D$38:$CL$187,D$25,0)), "", VLOOKUP($B160,'National Conditions Backsheet'!$D$38:$CL$187,D$25,0))</f>
        <v/>
      </c>
      <c r="E160" s="44" t="str">
        <f ca="1">IF(ISERROR(VLOOKUP($B160,'National Conditions Backsheet'!$D$38:$CL$187,E$25,0)),"",IF(VLOOKUP($B160,'National Conditions Backsheet'!$D$38:$CL$187,E$25,0)="&lt;Please Select&gt;","",IF($D160="Yes","",VLOOKUP($B160,'National Conditions Backsheet'!$D$38:$CL$187,E$25,0))))</f>
        <v/>
      </c>
      <c r="F160" s="43" t="str">
        <f ca="1">IF(ISERROR(VLOOKUP($B160,'National Conditions Backsheet'!$D$38:$CL$187,F$25,0)),"",IF(VLOOKUP($B160,'National Conditions Backsheet'!$D$38:$CL$187,F$25,0)=0,"",VLOOKUP($B160,'National Conditions Backsheet'!$D$38:$CL$187,F$25,0)))</f>
        <v/>
      </c>
      <c r="G160" s="44" t="str">
        <f ca="1">IF(ISERROR(VLOOKUP($B160,'National Conditions Backsheet'!$D$38:$CL$187,G$25,0)), "", VLOOKUP($B160,'National Conditions Backsheet'!$D$38:$CL$187,G$25,0))</f>
        <v/>
      </c>
      <c r="H160" s="44" t="str">
        <f ca="1">IF(ISERROR(VLOOKUP($B160,'National Conditions Backsheet'!$D$38:$CL$187,H$25,0)), "", VLOOKUP($B160,'National Conditions Backsheet'!$D$38:$CL$187,H$25,0))</f>
        <v/>
      </c>
      <c r="I160" s="44" t="str">
        <f ca="1">IF(ISERROR(VLOOKUP($B160,'National Conditions Backsheet'!$D$38:$CL$187,I$25,0)), "", VLOOKUP($B160,'National Conditions Backsheet'!$D$38:$CL$187,I$25,0))</f>
        <v/>
      </c>
      <c r="J160" s="44" t="str">
        <f ca="1">IF(ISERROR(VLOOKUP($B160,'National Conditions Backsheet'!$D$38:$CL$187,J$25,0)), "", VLOOKUP($B160,'National Conditions Backsheet'!$D$38:$CL$187,J$25,0))</f>
        <v/>
      </c>
      <c r="K160" s="44" t="str">
        <f ca="1">IF(ISERROR(VLOOKUP($B160,'National Conditions Backsheet'!$D$38:$CL$187,K$25,0)), "", VLOOKUP($B160,'National Conditions Backsheet'!$D$38:$CL$187,K$25,0))</f>
        <v/>
      </c>
      <c r="L160" s="44" t="str">
        <f ca="1">IF(ISERROR(VLOOKUP($B160,'National Conditions Backsheet'!$D$38:$CL$187,L$25,0)), "", VLOOKUP($B160,'National Conditions Backsheet'!$D$38:$CL$187,L$25,0))</f>
        <v/>
      </c>
      <c r="M160" s="44" t="str">
        <f ca="1">IF(ISERROR(VLOOKUP($B160,'National Conditions Backsheet'!$D$38:$CL$187,M$25,0)), "", VLOOKUP($B160,'National Conditions Backsheet'!$D$38:$CL$187,M$25,0))</f>
        <v/>
      </c>
      <c r="N160" s="42" t="str">
        <f ca="1">IF(ISERROR(VLOOKUP($B160,'National Conditions Backsheet'!$D$38:$CL$187,N$25,0)), "", VLOOKUP($B160,'National Conditions Backsheet'!$D$38:$CL$187,N$25,0))</f>
        <v/>
      </c>
    </row>
    <row r="161" spans="1:14">
      <c r="A161" s="3">
        <v>133</v>
      </c>
      <c r="B161" s="41" t="str">
        <f t="shared" ca="1" si="7"/>
        <v/>
      </c>
      <c r="C161" s="59" t="str">
        <f ca="1">IFERROR(VLOOKUP($B161,'Org list'!$J$9:$K$637,2,0), "")</f>
        <v/>
      </c>
      <c r="D161" s="41" t="str">
        <f ca="1">IF(ISERROR(VLOOKUP($B161,'National Conditions Backsheet'!$D$38:$CL$187,D$25,0)), "", VLOOKUP($B161,'National Conditions Backsheet'!$D$38:$CL$187,D$25,0))</f>
        <v/>
      </c>
      <c r="E161" s="44" t="str">
        <f ca="1">IF(ISERROR(VLOOKUP($B161,'National Conditions Backsheet'!$D$38:$CL$187,E$25,0)),"",IF(VLOOKUP($B161,'National Conditions Backsheet'!$D$38:$CL$187,E$25,0)="&lt;Please Select&gt;","",IF($D161="Yes","",VLOOKUP($B161,'National Conditions Backsheet'!$D$38:$CL$187,E$25,0))))</f>
        <v/>
      </c>
      <c r="F161" s="43" t="str">
        <f ca="1">IF(ISERROR(VLOOKUP($B161,'National Conditions Backsheet'!$D$38:$CL$187,F$25,0)),"",IF(VLOOKUP($B161,'National Conditions Backsheet'!$D$38:$CL$187,F$25,0)=0,"",VLOOKUP($B161,'National Conditions Backsheet'!$D$38:$CL$187,F$25,0)))</f>
        <v/>
      </c>
      <c r="G161" s="44" t="str">
        <f ca="1">IF(ISERROR(VLOOKUP($B161,'National Conditions Backsheet'!$D$38:$CL$187,G$25,0)), "", VLOOKUP($B161,'National Conditions Backsheet'!$D$38:$CL$187,G$25,0))</f>
        <v/>
      </c>
      <c r="H161" s="44" t="str">
        <f ca="1">IF(ISERROR(VLOOKUP($B161,'National Conditions Backsheet'!$D$38:$CL$187,H$25,0)), "", VLOOKUP($B161,'National Conditions Backsheet'!$D$38:$CL$187,H$25,0))</f>
        <v/>
      </c>
      <c r="I161" s="44" t="str">
        <f ca="1">IF(ISERROR(VLOOKUP($B161,'National Conditions Backsheet'!$D$38:$CL$187,I$25,0)), "", VLOOKUP($B161,'National Conditions Backsheet'!$D$38:$CL$187,I$25,0))</f>
        <v/>
      </c>
      <c r="J161" s="44" t="str">
        <f ca="1">IF(ISERROR(VLOOKUP($B161,'National Conditions Backsheet'!$D$38:$CL$187,J$25,0)), "", VLOOKUP($B161,'National Conditions Backsheet'!$D$38:$CL$187,J$25,0))</f>
        <v/>
      </c>
      <c r="K161" s="44" t="str">
        <f ca="1">IF(ISERROR(VLOOKUP($B161,'National Conditions Backsheet'!$D$38:$CL$187,K$25,0)), "", VLOOKUP($B161,'National Conditions Backsheet'!$D$38:$CL$187,K$25,0))</f>
        <v/>
      </c>
      <c r="L161" s="44" t="str">
        <f ca="1">IF(ISERROR(VLOOKUP($B161,'National Conditions Backsheet'!$D$38:$CL$187,L$25,0)), "", VLOOKUP($B161,'National Conditions Backsheet'!$D$38:$CL$187,L$25,0))</f>
        <v/>
      </c>
      <c r="M161" s="44" t="str">
        <f ca="1">IF(ISERROR(VLOOKUP($B161,'National Conditions Backsheet'!$D$38:$CL$187,M$25,0)), "", VLOOKUP($B161,'National Conditions Backsheet'!$D$38:$CL$187,M$25,0))</f>
        <v/>
      </c>
      <c r="N161" s="42" t="str">
        <f ca="1">IF(ISERROR(VLOOKUP($B161,'National Conditions Backsheet'!$D$38:$CL$187,N$25,0)), "", VLOOKUP($B161,'National Conditions Backsheet'!$D$38:$CL$187,N$25,0))</f>
        <v/>
      </c>
    </row>
    <row r="162" spans="1:14">
      <c r="A162" s="3">
        <v>134</v>
      </c>
      <c r="B162" s="41" t="str">
        <f t="shared" ca="1" si="7"/>
        <v/>
      </c>
      <c r="C162" s="59" t="str">
        <f ca="1">IFERROR(VLOOKUP($B162,'Org list'!$J$9:$K$637,2,0), "")</f>
        <v/>
      </c>
      <c r="D162" s="41" t="str">
        <f ca="1">IF(ISERROR(VLOOKUP($B162,'National Conditions Backsheet'!$D$38:$CL$187,D$25,0)), "", VLOOKUP($B162,'National Conditions Backsheet'!$D$38:$CL$187,D$25,0))</f>
        <v/>
      </c>
      <c r="E162" s="44" t="str">
        <f ca="1">IF(ISERROR(VLOOKUP($B162,'National Conditions Backsheet'!$D$38:$CL$187,E$25,0)),"",IF(VLOOKUP($B162,'National Conditions Backsheet'!$D$38:$CL$187,E$25,0)="&lt;Please Select&gt;","",IF($D162="Yes","",VLOOKUP($B162,'National Conditions Backsheet'!$D$38:$CL$187,E$25,0))))</f>
        <v/>
      </c>
      <c r="F162" s="43" t="str">
        <f ca="1">IF(ISERROR(VLOOKUP($B162,'National Conditions Backsheet'!$D$38:$CL$187,F$25,0)),"",IF(VLOOKUP($B162,'National Conditions Backsheet'!$D$38:$CL$187,F$25,0)=0,"",VLOOKUP($B162,'National Conditions Backsheet'!$D$38:$CL$187,F$25,0)))</f>
        <v/>
      </c>
      <c r="G162" s="44" t="str">
        <f ca="1">IF(ISERROR(VLOOKUP($B162,'National Conditions Backsheet'!$D$38:$CL$187,G$25,0)), "", VLOOKUP($B162,'National Conditions Backsheet'!$D$38:$CL$187,G$25,0))</f>
        <v/>
      </c>
      <c r="H162" s="44" t="str">
        <f ca="1">IF(ISERROR(VLOOKUP($B162,'National Conditions Backsheet'!$D$38:$CL$187,H$25,0)), "", VLOOKUP($B162,'National Conditions Backsheet'!$D$38:$CL$187,H$25,0))</f>
        <v/>
      </c>
      <c r="I162" s="44" t="str">
        <f ca="1">IF(ISERROR(VLOOKUP($B162,'National Conditions Backsheet'!$D$38:$CL$187,I$25,0)), "", VLOOKUP($B162,'National Conditions Backsheet'!$D$38:$CL$187,I$25,0))</f>
        <v/>
      </c>
      <c r="J162" s="44" t="str">
        <f ca="1">IF(ISERROR(VLOOKUP($B162,'National Conditions Backsheet'!$D$38:$CL$187,J$25,0)), "", VLOOKUP($B162,'National Conditions Backsheet'!$D$38:$CL$187,J$25,0))</f>
        <v/>
      </c>
      <c r="K162" s="44" t="str">
        <f ca="1">IF(ISERROR(VLOOKUP($B162,'National Conditions Backsheet'!$D$38:$CL$187,K$25,0)), "", VLOOKUP($B162,'National Conditions Backsheet'!$D$38:$CL$187,K$25,0))</f>
        <v/>
      </c>
      <c r="L162" s="44" t="str">
        <f ca="1">IF(ISERROR(VLOOKUP($B162,'National Conditions Backsheet'!$D$38:$CL$187,L$25,0)), "", VLOOKUP($B162,'National Conditions Backsheet'!$D$38:$CL$187,L$25,0))</f>
        <v/>
      </c>
      <c r="M162" s="44" t="str">
        <f ca="1">IF(ISERROR(VLOOKUP($B162,'National Conditions Backsheet'!$D$38:$CL$187,M$25,0)), "", VLOOKUP($B162,'National Conditions Backsheet'!$D$38:$CL$187,M$25,0))</f>
        <v/>
      </c>
      <c r="N162" s="42" t="str">
        <f ca="1">IF(ISERROR(VLOOKUP($B162,'National Conditions Backsheet'!$D$38:$CL$187,N$25,0)), "", VLOOKUP($B162,'National Conditions Backsheet'!$D$38:$CL$187,N$25,0))</f>
        <v/>
      </c>
    </row>
    <row r="163" spans="1:14">
      <c r="A163" s="3">
        <v>135</v>
      </c>
      <c r="B163" s="41" t="str">
        <f t="shared" ca="1" si="7"/>
        <v/>
      </c>
      <c r="C163" s="59" t="str">
        <f ca="1">IFERROR(VLOOKUP($B163,'Org list'!$J$9:$K$637,2,0), "")</f>
        <v/>
      </c>
      <c r="D163" s="41" t="str">
        <f ca="1">IF(ISERROR(VLOOKUP($B163,'National Conditions Backsheet'!$D$38:$CL$187,D$25,0)), "", VLOOKUP($B163,'National Conditions Backsheet'!$D$38:$CL$187,D$25,0))</f>
        <v/>
      </c>
      <c r="E163" s="44" t="str">
        <f ca="1">IF(ISERROR(VLOOKUP($B163,'National Conditions Backsheet'!$D$38:$CL$187,E$25,0)),"",IF(VLOOKUP($B163,'National Conditions Backsheet'!$D$38:$CL$187,E$25,0)="&lt;Please Select&gt;","",IF($D163="Yes","",VLOOKUP($B163,'National Conditions Backsheet'!$D$38:$CL$187,E$25,0))))</f>
        <v/>
      </c>
      <c r="F163" s="43" t="str">
        <f ca="1">IF(ISERROR(VLOOKUP($B163,'National Conditions Backsheet'!$D$38:$CL$187,F$25,0)),"",IF(VLOOKUP($B163,'National Conditions Backsheet'!$D$38:$CL$187,F$25,0)=0,"",VLOOKUP($B163,'National Conditions Backsheet'!$D$38:$CL$187,F$25,0)))</f>
        <v/>
      </c>
      <c r="G163" s="44" t="str">
        <f ca="1">IF(ISERROR(VLOOKUP($B163,'National Conditions Backsheet'!$D$38:$CL$187,G$25,0)), "", VLOOKUP($B163,'National Conditions Backsheet'!$D$38:$CL$187,G$25,0))</f>
        <v/>
      </c>
      <c r="H163" s="44" t="str">
        <f ca="1">IF(ISERROR(VLOOKUP($B163,'National Conditions Backsheet'!$D$38:$CL$187,H$25,0)), "", VLOOKUP($B163,'National Conditions Backsheet'!$D$38:$CL$187,H$25,0))</f>
        <v/>
      </c>
      <c r="I163" s="44" t="str">
        <f ca="1">IF(ISERROR(VLOOKUP($B163,'National Conditions Backsheet'!$D$38:$CL$187,I$25,0)), "", VLOOKUP($B163,'National Conditions Backsheet'!$D$38:$CL$187,I$25,0))</f>
        <v/>
      </c>
      <c r="J163" s="44" t="str">
        <f ca="1">IF(ISERROR(VLOOKUP($B163,'National Conditions Backsheet'!$D$38:$CL$187,J$25,0)), "", VLOOKUP($B163,'National Conditions Backsheet'!$D$38:$CL$187,J$25,0))</f>
        <v/>
      </c>
      <c r="K163" s="44" t="str">
        <f ca="1">IF(ISERROR(VLOOKUP($B163,'National Conditions Backsheet'!$D$38:$CL$187,K$25,0)), "", VLOOKUP($B163,'National Conditions Backsheet'!$D$38:$CL$187,K$25,0))</f>
        <v/>
      </c>
      <c r="L163" s="44" t="str">
        <f ca="1">IF(ISERROR(VLOOKUP($B163,'National Conditions Backsheet'!$D$38:$CL$187,L$25,0)), "", VLOOKUP($B163,'National Conditions Backsheet'!$D$38:$CL$187,L$25,0))</f>
        <v/>
      </c>
      <c r="M163" s="44" t="str">
        <f ca="1">IF(ISERROR(VLOOKUP($B163,'National Conditions Backsheet'!$D$38:$CL$187,M$25,0)), "", VLOOKUP($B163,'National Conditions Backsheet'!$D$38:$CL$187,M$25,0))</f>
        <v/>
      </c>
      <c r="N163" s="42" t="str">
        <f ca="1">IF(ISERROR(VLOOKUP($B163,'National Conditions Backsheet'!$D$38:$CL$187,N$25,0)), "", VLOOKUP($B163,'National Conditions Backsheet'!$D$38:$CL$187,N$25,0))</f>
        <v/>
      </c>
    </row>
    <row r="164" spans="1:14">
      <c r="A164" s="3">
        <v>136</v>
      </c>
      <c r="B164" s="41" t="str">
        <f t="shared" ca="1" si="7"/>
        <v/>
      </c>
      <c r="C164" s="59" t="str">
        <f ca="1">IFERROR(VLOOKUP($B164,'Org list'!$J$9:$K$637,2,0), "")</f>
        <v/>
      </c>
      <c r="D164" s="41" t="str">
        <f ca="1">IF(ISERROR(VLOOKUP($B164,'National Conditions Backsheet'!$D$38:$CL$187,D$25,0)), "", VLOOKUP($B164,'National Conditions Backsheet'!$D$38:$CL$187,D$25,0))</f>
        <v/>
      </c>
      <c r="E164" s="44" t="str">
        <f ca="1">IF(ISERROR(VLOOKUP($B164,'National Conditions Backsheet'!$D$38:$CL$187,E$25,0)),"",IF(VLOOKUP($B164,'National Conditions Backsheet'!$D$38:$CL$187,E$25,0)="&lt;Please Select&gt;","",IF($D164="Yes","",VLOOKUP($B164,'National Conditions Backsheet'!$D$38:$CL$187,E$25,0))))</f>
        <v/>
      </c>
      <c r="F164" s="43" t="str">
        <f ca="1">IF(ISERROR(VLOOKUP($B164,'National Conditions Backsheet'!$D$38:$CL$187,F$25,0)),"",IF(VLOOKUP($B164,'National Conditions Backsheet'!$D$38:$CL$187,F$25,0)=0,"",VLOOKUP($B164,'National Conditions Backsheet'!$D$38:$CL$187,F$25,0)))</f>
        <v/>
      </c>
      <c r="G164" s="44" t="str">
        <f ca="1">IF(ISERROR(VLOOKUP($B164,'National Conditions Backsheet'!$D$38:$CL$187,G$25,0)), "", VLOOKUP($B164,'National Conditions Backsheet'!$D$38:$CL$187,G$25,0))</f>
        <v/>
      </c>
      <c r="H164" s="44" t="str">
        <f ca="1">IF(ISERROR(VLOOKUP($B164,'National Conditions Backsheet'!$D$38:$CL$187,H$25,0)), "", VLOOKUP($B164,'National Conditions Backsheet'!$D$38:$CL$187,H$25,0))</f>
        <v/>
      </c>
      <c r="I164" s="44" t="str">
        <f ca="1">IF(ISERROR(VLOOKUP($B164,'National Conditions Backsheet'!$D$38:$CL$187,I$25,0)), "", VLOOKUP($B164,'National Conditions Backsheet'!$D$38:$CL$187,I$25,0))</f>
        <v/>
      </c>
      <c r="J164" s="44" t="str">
        <f ca="1">IF(ISERROR(VLOOKUP($B164,'National Conditions Backsheet'!$D$38:$CL$187,J$25,0)), "", VLOOKUP($B164,'National Conditions Backsheet'!$D$38:$CL$187,J$25,0))</f>
        <v/>
      </c>
      <c r="K164" s="44" t="str">
        <f ca="1">IF(ISERROR(VLOOKUP($B164,'National Conditions Backsheet'!$D$38:$CL$187,K$25,0)), "", VLOOKUP($B164,'National Conditions Backsheet'!$D$38:$CL$187,K$25,0))</f>
        <v/>
      </c>
      <c r="L164" s="44" t="str">
        <f ca="1">IF(ISERROR(VLOOKUP($B164,'National Conditions Backsheet'!$D$38:$CL$187,L$25,0)), "", VLOOKUP($B164,'National Conditions Backsheet'!$D$38:$CL$187,L$25,0))</f>
        <v/>
      </c>
      <c r="M164" s="44" t="str">
        <f ca="1">IF(ISERROR(VLOOKUP($B164,'National Conditions Backsheet'!$D$38:$CL$187,M$25,0)), "", VLOOKUP($B164,'National Conditions Backsheet'!$D$38:$CL$187,M$25,0))</f>
        <v/>
      </c>
      <c r="N164" s="42" t="str">
        <f ca="1">IF(ISERROR(VLOOKUP($B164,'National Conditions Backsheet'!$D$38:$CL$187,N$25,0)), "", VLOOKUP($B164,'National Conditions Backsheet'!$D$38:$CL$187,N$25,0))</f>
        <v/>
      </c>
    </row>
    <row r="165" spans="1:14">
      <c r="A165" s="3">
        <v>137</v>
      </c>
      <c r="B165" s="41" t="str">
        <f t="shared" ca="1" si="7"/>
        <v/>
      </c>
      <c r="C165" s="59" t="str">
        <f ca="1">IFERROR(VLOOKUP($B165,'Org list'!$J$9:$K$637,2,0), "")</f>
        <v/>
      </c>
      <c r="D165" s="41" t="str">
        <f ca="1">IF(ISERROR(VLOOKUP($B165,'National Conditions Backsheet'!$D$38:$CL$187,D$25,0)), "", VLOOKUP($B165,'National Conditions Backsheet'!$D$38:$CL$187,D$25,0))</f>
        <v/>
      </c>
      <c r="E165" s="44" t="str">
        <f ca="1">IF(ISERROR(VLOOKUP($B165,'National Conditions Backsheet'!$D$38:$CL$187,E$25,0)),"",IF(VLOOKUP($B165,'National Conditions Backsheet'!$D$38:$CL$187,E$25,0)="&lt;Please Select&gt;","",IF($D165="Yes","",VLOOKUP($B165,'National Conditions Backsheet'!$D$38:$CL$187,E$25,0))))</f>
        <v/>
      </c>
      <c r="F165" s="43" t="str">
        <f ca="1">IF(ISERROR(VLOOKUP($B165,'National Conditions Backsheet'!$D$38:$CL$187,F$25,0)),"",IF(VLOOKUP($B165,'National Conditions Backsheet'!$D$38:$CL$187,F$25,0)=0,"",VLOOKUP($B165,'National Conditions Backsheet'!$D$38:$CL$187,F$25,0)))</f>
        <v/>
      </c>
      <c r="G165" s="44" t="str">
        <f ca="1">IF(ISERROR(VLOOKUP($B165,'National Conditions Backsheet'!$D$38:$CL$187,G$25,0)), "", VLOOKUP($B165,'National Conditions Backsheet'!$D$38:$CL$187,G$25,0))</f>
        <v/>
      </c>
      <c r="H165" s="44" t="str">
        <f ca="1">IF(ISERROR(VLOOKUP($B165,'National Conditions Backsheet'!$D$38:$CL$187,H$25,0)), "", VLOOKUP($B165,'National Conditions Backsheet'!$D$38:$CL$187,H$25,0))</f>
        <v/>
      </c>
      <c r="I165" s="44" t="str">
        <f ca="1">IF(ISERROR(VLOOKUP($B165,'National Conditions Backsheet'!$D$38:$CL$187,I$25,0)), "", VLOOKUP($B165,'National Conditions Backsheet'!$D$38:$CL$187,I$25,0))</f>
        <v/>
      </c>
      <c r="J165" s="44" t="str">
        <f ca="1">IF(ISERROR(VLOOKUP($B165,'National Conditions Backsheet'!$D$38:$CL$187,J$25,0)), "", VLOOKUP($B165,'National Conditions Backsheet'!$D$38:$CL$187,J$25,0))</f>
        <v/>
      </c>
      <c r="K165" s="44" t="str">
        <f ca="1">IF(ISERROR(VLOOKUP($B165,'National Conditions Backsheet'!$D$38:$CL$187,K$25,0)), "", VLOOKUP($B165,'National Conditions Backsheet'!$D$38:$CL$187,K$25,0))</f>
        <v/>
      </c>
      <c r="L165" s="44" t="str">
        <f ca="1">IF(ISERROR(VLOOKUP($B165,'National Conditions Backsheet'!$D$38:$CL$187,L$25,0)), "", VLOOKUP($B165,'National Conditions Backsheet'!$D$38:$CL$187,L$25,0))</f>
        <v/>
      </c>
      <c r="M165" s="44" t="str">
        <f ca="1">IF(ISERROR(VLOOKUP($B165,'National Conditions Backsheet'!$D$38:$CL$187,M$25,0)), "", VLOOKUP($B165,'National Conditions Backsheet'!$D$38:$CL$187,M$25,0))</f>
        <v/>
      </c>
      <c r="N165" s="42" t="str">
        <f ca="1">IF(ISERROR(VLOOKUP($B165,'National Conditions Backsheet'!$D$38:$CL$187,N$25,0)), "", VLOOKUP($B165,'National Conditions Backsheet'!$D$38:$CL$187,N$25,0))</f>
        <v/>
      </c>
    </row>
    <row r="166" spans="1:14">
      <c r="A166" s="3">
        <v>138</v>
      </c>
      <c r="B166" s="41" t="str">
        <f t="shared" ca="1" si="7"/>
        <v/>
      </c>
      <c r="C166" s="59" t="str">
        <f ca="1">IFERROR(VLOOKUP($B166,'Org list'!$J$9:$K$637,2,0), "")</f>
        <v/>
      </c>
      <c r="D166" s="41" t="str">
        <f ca="1">IF(ISERROR(VLOOKUP($B166,'National Conditions Backsheet'!$D$38:$CL$187,D$25,0)), "", VLOOKUP($B166,'National Conditions Backsheet'!$D$38:$CL$187,D$25,0))</f>
        <v/>
      </c>
      <c r="E166" s="44" t="str">
        <f ca="1">IF(ISERROR(VLOOKUP($B166,'National Conditions Backsheet'!$D$38:$CL$187,E$25,0)),"",IF(VLOOKUP($B166,'National Conditions Backsheet'!$D$38:$CL$187,E$25,0)="&lt;Please Select&gt;","",IF($D166="Yes","",VLOOKUP($B166,'National Conditions Backsheet'!$D$38:$CL$187,E$25,0))))</f>
        <v/>
      </c>
      <c r="F166" s="43" t="str">
        <f ca="1">IF(ISERROR(VLOOKUP($B166,'National Conditions Backsheet'!$D$38:$CL$187,F$25,0)),"",IF(VLOOKUP($B166,'National Conditions Backsheet'!$D$38:$CL$187,F$25,0)=0,"",VLOOKUP($B166,'National Conditions Backsheet'!$D$38:$CL$187,F$25,0)))</f>
        <v/>
      </c>
      <c r="G166" s="44" t="str">
        <f ca="1">IF(ISERROR(VLOOKUP($B166,'National Conditions Backsheet'!$D$38:$CL$187,G$25,0)), "", VLOOKUP($B166,'National Conditions Backsheet'!$D$38:$CL$187,G$25,0))</f>
        <v/>
      </c>
      <c r="H166" s="44" t="str">
        <f ca="1">IF(ISERROR(VLOOKUP($B166,'National Conditions Backsheet'!$D$38:$CL$187,H$25,0)), "", VLOOKUP($B166,'National Conditions Backsheet'!$D$38:$CL$187,H$25,0))</f>
        <v/>
      </c>
      <c r="I166" s="44" t="str">
        <f ca="1">IF(ISERROR(VLOOKUP($B166,'National Conditions Backsheet'!$D$38:$CL$187,I$25,0)), "", VLOOKUP($B166,'National Conditions Backsheet'!$D$38:$CL$187,I$25,0))</f>
        <v/>
      </c>
      <c r="J166" s="44" t="str">
        <f ca="1">IF(ISERROR(VLOOKUP($B166,'National Conditions Backsheet'!$D$38:$CL$187,J$25,0)), "", VLOOKUP($B166,'National Conditions Backsheet'!$D$38:$CL$187,J$25,0))</f>
        <v/>
      </c>
      <c r="K166" s="44" t="str">
        <f ca="1">IF(ISERROR(VLOOKUP($B166,'National Conditions Backsheet'!$D$38:$CL$187,K$25,0)), "", VLOOKUP($B166,'National Conditions Backsheet'!$D$38:$CL$187,K$25,0))</f>
        <v/>
      </c>
      <c r="L166" s="44" t="str">
        <f ca="1">IF(ISERROR(VLOOKUP($B166,'National Conditions Backsheet'!$D$38:$CL$187,L$25,0)), "", VLOOKUP($B166,'National Conditions Backsheet'!$D$38:$CL$187,L$25,0))</f>
        <v/>
      </c>
      <c r="M166" s="44" t="str">
        <f ca="1">IF(ISERROR(VLOOKUP($B166,'National Conditions Backsheet'!$D$38:$CL$187,M$25,0)), "", VLOOKUP($B166,'National Conditions Backsheet'!$D$38:$CL$187,M$25,0))</f>
        <v/>
      </c>
      <c r="N166" s="42" t="str">
        <f ca="1">IF(ISERROR(VLOOKUP($B166,'National Conditions Backsheet'!$D$38:$CL$187,N$25,0)), "", VLOOKUP($B166,'National Conditions Backsheet'!$D$38:$CL$187,N$25,0))</f>
        <v/>
      </c>
    </row>
    <row r="167" spans="1:14">
      <c r="A167" s="3">
        <v>139</v>
      </c>
      <c r="B167" s="41" t="str">
        <f t="shared" ca="1" si="7"/>
        <v/>
      </c>
      <c r="C167" s="59" t="str">
        <f ca="1">IFERROR(VLOOKUP($B167,'Org list'!$J$9:$K$637,2,0), "")</f>
        <v/>
      </c>
      <c r="D167" s="41" t="str">
        <f ca="1">IF(ISERROR(VLOOKUP($B167,'National Conditions Backsheet'!$D$38:$CL$187,D$25,0)), "", VLOOKUP($B167,'National Conditions Backsheet'!$D$38:$CL$187,D$25,0))</f>
        <v/>
      </c>
      <c r="E167" s="44" t="str">
        <f ca="1">IF(ISERROR(VLOOKUP($B167,'National Conditions Backsheet'!$D$38:$CL$187,E$25,0)),"",IF(VLOOKUP($B167,'National Conditions Backsheet'!$D$38:$CL$187,E$25,0)="&lt;Please Select&gt;","",IF($D167="Yes","",VLOOKUP($B167,'National Conditions Backsheet'!$D$38:$CL$187,E$25,0))))</f>
        <v/>
      </c>
      <c r="F167" s="43" t="str">
        <f ca="1">IF(ISERROR(VLOOKUP($B167,'National Conditions Backsheet'!$D$38:$CL$187,F$25,0)),"",IF(VLOOKUP($B167,'National Conditions Backsheet'!$D$38:$CL$187,F$25,0)=0,"",VLOOKUP($B167,'National Conditions Backsheet'!$D$38:$CL$187,F$25,0)))</f>
        <v/>
      </c>
      <c r="G167" s="44" t="str">
        <f ca="1">IF(ISERROR(VLOOKUP($B167,'National Conditions Backsheet'!$D$38:$CL$187,G$25,0)), "", VLOOKUP($B167,'National Conditions Backsheet'!$D$38:$CL$187,G$25,0))</f>
        <v/>
      </c>
      <c r="H167" s="44" t="str">
        <f ca="1">IF(ISERROR(VLOOKUP($B167,'National Conditions Backsheet'!$D$38:$CL$187,H$25,0)), "", VLOOKUP($B167,'National Conditions Backsheet'!$D$38:$CL$187,H$25,0))</f>
        <v/>
      </c>
      <c r="I167" s="44" t="str">
        <f ca="1">IF(ISERROR(VLOOKUP($B167,'National Conditions Backsheet'!$D$38:$CL$187,I$25,0)), "", VLOOKUP($B167,'National Conditions Backsheet'!$D$38:$CL$187,I$25,0))</f>
        <v/>
      </c>
      <c r="J167" s="44" t="str">
        <f ca="1">IF(ISERROR(VLOOKUP($B167,'National Conditions Backsheet'!$D$38:$CL$187,J$25,0)), "", VLOOKUP($B167,'National Conditions Backsheet'!$D$38:$CL$187,J$25,0))</f>
        <v/>
      </c>
      <c r="K167" s="44" t="str">
        <f ca="1">IF(ISERROR(VLOOKUP($B167,'National Conditions Backsheet'!$D$38:$CL$187,K$25,0)), "", VLOOKUP($B167,'National Conditions Backsheet'!$D$38:$CL$187,K$25,0))</f>
        <v/>
      </c>
      <c r="L167" s="44" t="str">
        <f ca="1">IF(ISERROR(VLOOKUP($B167,'National Conditions Backsheet'!$D$38:$CL$187,L$25,0)), "", VLOOKUP($B167,'National Conditions Backsheet'!$D$38:$CL$187,L$25,0))</f>
        <v/>
      </c>
      <c r="M167" s="44" t="str">
        <f ca="1">IF(ISERROR(VLOOKUP($B167,'National Conditions Backsheet'!$D$38:$CL$187,M$25,0)), "", VLOOKUP($B167,'National Conditions Backsheet'!$D$38:$CL$187,M$25,0))</f>
        <v/>
      </c>
      <c r="N167" s="42" t="str">
        <f ca="1">IF(ISERROR(VLOOKUP($B167,'National Conditions Backsheet'!$D$38:$CL$187,N$25,0)), "", VLOOKUP($B167,'National Conditions Backsheet'!$D$38:$CL$187,N$25,0))</f>
        <v/>
      </c>
    </row>
    <row r="168" spans="1:14">
      <c r="A168" s="3">
        <v>140</v>
      </c>
      <c r="B168" s="41" t="str">
        <f t="shared" ca="1" si="7"/>
        <v/>
      </c>
      <c r="C168" s="59" t="str">
        <f ca="1">IFERROR(VLOOKUP($B168,'Org list'!$J$9:$K$637,2,0), "")</f>
        <v/>
      </c>
      <c r="D168" s="41" t="str">
        <f ca="1">IF(ISERROR(VLOOKUP($B168,'National Conditions Backsheet'!$D$38:$CL$187,D$25,0)), "", VLOOKUP($B168,'National Conditions Backsheet'!$D$38:$CL$187,D$25,0))</f>
        <v/>
      </c>
      <c r="E168" s="44" t="str">
        <f ca="1">IF(ISERROR(VLOOKUP($B168,'National Conditions Backsheet'!$D$38:$CL$187,E$25,0)),"",IF(VLOOKUP($B168,'National Conditions Backsheet'!$D$38:$CL$187,E$25,0)="&lt;Please Select&gt;","",IF($D168="Yes","",VLOOKUP($B168,'National Conditions Backsheet'!$D$38:$CL$187,E$25,0))))</f>
        <v/>
      </c>
      <c r="F168" s="43" t="str">
        <f ca="1">IF(ISERROR(VLOOKUP($B168,'National Conditions Backsheet'!$D$38:$CL$187,F$25,0)),"",IF(VLOOKUP($B168,'National Conditions Backsheet'!$D$38:$CL$187,F$25,0)=0,"",VLOOKUP($B168,'National Conditions Backsheet'!$D$38:$CL$187,F$25,0)))</f>
        <v/>
      </c>
      <c r="G168" s="44" t="str">
        <f ca="1">IF(ISERROR(VLOOKUP($B168,'National Conditions Backsheet'!$D$38:$CL$187,G$25,0)), "", VLOOKUP($B168,'National Conditions Backsheet'!$D$38:$CL$187,G$25,0))</f>
        <v/>
      </c>
      <c r="H168" s="44" t="str">
        <f ca="1">IF(ISERROR(VLOOKUP($B168,'National Conditions Backsheet'!$D$38:$CL$187,H$25,0)), "", VLOOKUP($B168,'National Conditions Backsheet'!$D$38:$CL$187,H$25,0))</f>
        <v/>
      </c>
      <c r="I168" s="44" t="str">
        <f ca="1">IF(ISERROR(VLOOKUP($B168,'National Conditions Backsheet'!$D$38:$CL$187,I$25,0)), "", VLOOKUP($B168,'National Conditions Backsheet'!$D$38:$CL$187,I$25,0))</f>
        <v/>
      </c>
      <c r="J168" s="44" t="str">
        <f ca="1">IF(ISERROR(VLOOKUP($B168,'National Conditions Backsheet'!$D$38:$CL$187,J$25,0)), "", VLOOKUP($B168,'National Conditions Backsheet'!$D$38:$CL$187,J$25,0))</f>
        <v/>
      </c>
      <c r="K168" s="44" t="str">
        <f ca="1">IF(ISERROR(VLOOKUP($B168,'National Conditions Backsheet'!$D$38:$CL$187,K$25,0)), "", VLOOKUP($B168,'National Conditions Backsheet'!$D$38:$CL$187,K$25,0))</f>
        <v/>
      </c>
      <c r="L168" s="44" t="str">
        <f ca="1">IF(ISERROR(VLOOKUP($B168,'National Conditions Backsheet'!$D$38:$CL$187,L$25,0)), "", VLOOKUP($B168,'National Conditions Backsheet'!$D$38:$CL$187,L$25,0))</f>
        <v/>
      </c>
      <c r="M168" s="44" t="str">
        <f ca="1">IF(ISERROR(VLOOKUP($B168,'National Conditions Backsheet'!$D$38:$CL$187,M$25,0)), "", VLOOKUP($B168,'National Conditions Backsheet'!$D$38:$CL$187,M$25,0))</f>
        <v/>
      </c>
      <c r="N168" s="42" t="str">
        <f ca="1">IF(ISERROR(VLOOKUP($B168,'National Conditions Backsheet'!$D$38:$CL$187,N$25,0)), "", VLOOKUP($B168,'National Conditions Backsheet'!$D$38:$CL$187,N$25,0))</f>
        <v/>
      </c>
    </row>
    <row r="169" spans="1:14">
      <c r="A169" s="3">
        <v>141</v>
      </c>
      <c r="B169" s="41" t="str">
        <f t="shared" ca="1" si="7"/>
        <v/>
      </c>
      <c r="C169" s="59" t="str">
        <f ca="1">IFERROR(VLOOKUP($B169,'Org list'!$J$9:$K$637,2,0), "")</f>
        <v/>
      </c>
      <c r="D169" s="41" t="str">
        <f ca="1">IF(ISERROR(VLOOKUP($B169,'National Conditions Backsheet'!$D$38:$CL$187,D$25,0)), "", VLOOKUP($B169,'National Conditions Backsheet'!$D$38:$CL$187,D$25,0))</f>
        <v/>
      </c>
      <c r="E169" s="44" t="str">
        <f ca="1">IF(ISERROR(VLOOKUP($B169,'National Conditions Backsheet'!$D$38:$CL$187,E$25,0)),"",IF(VLOOKUP($B169,'National Conditions Backsheet'!$D$38:$CL$187,E$25,0)="&lt;Please Select&gt;","",IF($D169="Yes","",VLOOKUP($B169,'National Conditions Backsheet'!$D$38:$CL$187,E$25,0))))</f>
        <v/>
      </c>
      <c r="F169" s="43" t="str">
        <f ca="1">IF(ISERROR(VLOOKUP($B169,'National Conditions Backsheet'!$D$38:$CL$187,F$25,0)),"",IF(VLOOKUP($B169,'National Conditions Backsheet'!$D$38:$CL$187,F$25,0)=0,"",VLOOKUP($B169,'National Conditions Backsheet'!$D$38:$CL$187,F$25,0)))</f>
        <v/>
      </c>
      <c r="G169" s="44" t="str">
        <f ca="1">IF(ISERROR(VLOOKUP($B169,'National Conditions Backsheet'!$D$38:$CL$187,G$25,0)), "", VLOOKUP($B169,'National Conditions Backsheet'!$D$38:$CL$187,G$25,0))</f>
        <v/>
      </c>
      <c r="H169" s="44" t="str">
        <f ca="1">IF(ISERROR(VLOOKUP($B169,'National Conditions Backsheet'!$D$38:$CL$187,H$25,0)), "", VLOOKUP($B169,'National Conditions Backsheet'!$D$38:$CL$187,H$25,0))</f>
        <v/>
      </c>
      <c r="I169" s="44" t="str">
        <f ca="1">IF(ISERROR(VLOOKUP($B169,'National Conditions Backsheet'!$D$38:$CL$187,I$25,0)), "", VLOOKUP($B169,'National Conditions Backsheet'!$D$38:$CL$187,I$25,0))</f>
        <v/>
      </c>
      <c r="J169" s="44" t="str">
        <f ca="1">IF(ISERROR(VLOOKUP($B169,'National Conditions Backsheet'!$D$38:$CL$187,J$25,0)), "", VLOOKUP($B169,'National Conditions Backsheet'!$D$38:$CL$187,J$25,0))</f>
        <v/>
      </c>
      <c r="K169" s="44" t="str">
        <f ca="1">IF(ISERROR(VLOOKUP($B169,'National Conditions Backsheet'!$D$38:$CL$187,K$25,0)), "", VLOOKUP($B169,'National Conditions Backsheet'!$D$38:$CL$187,K$25,0))</f>
        <v/>
      </c>
      <c r="L169" s="44" t="str">
        <f ca="1">IF(ISERROR(VLOOKUP($B169,'National Conditions Backsheet'!$D$38:$CL$187,L$25,0)), "", VLOOKUP($B169,'National Conditions Backsheet'!$D$38:$CL$187,L$25,0))</f>
        <v/>
      </c>
      <c r="M169" s="44" t="str">
        <f ca="1">IF(ISERROR(VLOOKUP($B169,'National Conditions Backsheet'!$D$38:$CL$187,M$25,0)), "", VLOOKUP($B169,'National Conditions Backsheet'!$D$38:$CL$187,M$25,0))</f>
        <v/>
      </c>
      <c r="N169" s="42" t="str">
        <f ca="1">IF(ISERROR(VLOOKUP($B169,'National Conditions Backsheet'!$D$38:$CL$187,N$25,0)), "", VLOOKUP($B169,'National Conditions Backsheet'!$D$38:$CL$187,N$25,0))</f>
        <v/>
      </c>
    </row>
    <row r="170" spans="1:14">
      <c r="A170" s="3">
        <v>142</v>
      </c>
      <c r="B170" s="41" t="str">
        <f t="shared" ca="1" si="7"/>
        <v/>
      </c>
      <c r="C170" s="59" t="str">
        <f ca="1">IFERROR(VLOOKUP($B170,'Org list'!$J$9:$K$637,2,0), "")</f>
        <v/>
      </c>
      <c r="D170" s="41" t="str">
        <f ca="1">IF(ISERROR(VLOOKUP($B170,'National Conditions Backsheet'!$D$38:$CL$187,D$25,0)), "", VLOOKUP($B170,'National Conditions Backsheet'!$D$38:$CL$187,D$25,0))</f>
        <v/>
      </c>
      <c r="E170" s="44" t="str">
        <f ca="1">IF(ISERROR(VLOOKUP($B170,'National Conditions Backsheet'!$D$38:$CL$187,E$25,0)),"",IF(VLOOKUP($B170,'National Conditions Backsheet'!$D$38:$CL$187,E$25,0)="&lt;Please Select&gt;","",IF($D170="Yes","",VLOOKUP($B170,'National Conditions Backsheet'!$D$38:$CL$187,E$25,0))))</f>
        <v/>
      </c>
      <c r="F170" s="43" t="str">
        <f ca="1">IF(ISERROR(VLOOKUP($B170,'National Conditions Backsheet'!$D$38:$CL$187,F$25,0)),"",IF(VLOOKUP($B170,'National Conditions Backsheet'!$D$38:$CL$187,F$25,0)=0,"",VLOOKUP($B170,'National Conditions Backsheet'!$D$38:$CL$187,F$25,0)))</f>
        <v/>
      </c>
      <c r="G170" s="44" t="str">
        <f ca="1">IF(ISERROR(VLOOKUP($B170,'National Conditions Backsheet'!$D$38:$CL$187,G$25,0)), "", VLOOKUP($B170,'National Conditions Backsheet'!$D$38:$CL$187,G$25,0))</f>
        <v/>
      </c>
      <c r="H170" s="44" t="str">
        <f ca="1">IF(ISERROR(VLOOKUP($B170,'National Conditions Backsheet'!$D$38:$CL$187,H$25,0)), "", VLOOKUP($B170,'National Conditions Backsheet'!$D$38:$CL$187,H$25,0))</f>
        <v/>
      </c>
      <c r="I170" s="44" t="str">
        <f ca="1">IF(ISERROR(VLOOKUP($B170,'National Conditions Backsheet'!$D$38:$CL$187,I$25,0)), "", VLOOKUP($B170,'National Conditions Backsheet'!$D$38:$CL$187,I$25,0))</f>
        <v/>
      </c>
      <c r="J170" s="44" t="str">
        <f ca="1">IF(ISERROR(VLOOKUP($B170,'National Conditions Backsheet'!$D$38:$CL$187,J$25,0)), "", VLOOKUP($B170,'National Conditions Backsheet'!$D$38:$CL$187,J$25,0))</f>
        <v/>
      </c>
      <c r="K170" s="44" t="str">
        <f ca="1">IF(ISERROR(VLOOKUP($B170,'National Conditions Backsheet'!$D$38:$CL$187,K$25,0)), "", VLOOKUP($B170,'National Conditions Backsheet'!$D$38:$CL$187,K$25,0))</f>
        <v/>
      </c>
      <c r="L170" s="44" t="str">
        <f ca="1">IF(ISERROR(VLOOKUP($B170,'National Conditions Backsheet'!$D$38:$CL$187,L$25,0)), "", VLOOKUP($B170,'National Conditions Backsheet'!$D$38:$CL$187,L$25,0))</f>
        <v/>
      </c>
      <c r="M170" s="44" t="str">
        <f ca="1">IF(ISERROR(VLOOKUP($B170,'National Conditions Backsheet'!$D$38:$CL$187,M$25,0)), "", VLOOKUP($B170,'National Conditions Backsheet'!$D$38:$CL$187,M$25,0))</f>
        <v/>
      </c>
      <c r="N170" s="42" t="str">
        <f ca="1">IF(ISERROR(VLOOKUP($B170,'National Conditions Backsheet'!$D$38:$CL$187,N$25,0)), "", VLOOKUP($B170,'National Conditions Backsheet'!$D$38:$CL$187,N$25,0))</f>
        <v/>
      </c>
    </row>
    <row r="171" spans="1:14">
      <c r="A171" s="3">
        <v>143</v>
      </c>
      <c r="B171" s="41" t="str">
        <f t="shared" ca="1" si="7"/>
        <v/>
      </c>
      <c r="C171" s="59" t="str">
        <f ca="1">IFERROR(VLOOKUP($B171,'Org list'!$J$9:$K$637,2,0), "")</f>
        <v/>
      </c>
      <c r="D171" s="41" t="str">
        <f ca="1">IF(ISERROR(VLOOKUP($B171,'National Conditions Backsheet'!$D$38:$CL$187,D$25,0)), "", VLOOKUP($B171,'National Conditions Backsheet'!$D$38:$CL$187,D$25,0))</f>
        <v/>
      </c>
      <c r="E171" s="44" t="str">
        <f ca="1">IF(ISERROR(VLOOKUP($B171,'National Conditions Backsheet'!$D$38:$CL$187,E$25,0)),"",IF(VLOOKUP($B171,'National Conditions Backsheet'!$D$38:$CL$187,E$25,0)="&lt;Please Select&gt;","",IF($D171="Yes","",VLOOKUP($B171,'National Conditions Backsheet'!$D$38:$CL$187,E$25,0))))</f>
        <v/>
      </c>
      <c r="F171" s="43" t="str">
        <f ca="1">IF(ISERROR(VLOOKUP($B171,'National Conditions Backsheet'!$D$38:$CL$187,F$25,0)),"",IF(VLOOKUP($B171,'National Conditions Backsheet'!$D$38:$CL$187,F$25,0)=0,"",VLOOKUP($B171,'National Conditions Backsheet'!$D$38:$CL$187,F$25,0)))</f>
        <v/>
      </c>
      <c r="G171" s="44" t="str">
        <f ca="1">IF(ISERROR(VLOOKUP($B171,'National Conditions Backsheet'!$D$38:$CL$187,G$25,0)), "", VLOOKUP($B171,'National Conditions Backsheet'!$D$38:$CL$187,G$25,0))</f>
        <v/>
      </c>
      <c r="H171" s="44" t="str">
        <f ca="1">IF(ISERROR(VLOOKUP($B171,'National Conditions Backsheet'!$D$38:$CL$187,H$25,0)), "", VLOOKUP($B171,'National Conditions Backsheet'!$D$38:$CL$187,H$25,0))</f>
        <v/>
      </c>
      <c r="I171" s="44" t="str">
        <f ca="1">IF(ISERROR(VLOOKUP($B171,'National Conditions Backsheet'!$D$38:$CL$187,I$25,0)), "", VLOOKUP($B171,'National Conditions Backsheet'!$D$38:$CL$187,I$25,0))</f>
        <v/>
      </c>
      <c r="J171" s="44" t="str">
        <f ca="1">IF(ISERROR(VLOOKUP($B171,'National Conditions Backsheet'!$D$38:$CL$187,J$25,0)), "", VLOOKUP($B171,'National Conditions Backsheet'!$D$38:$CL$187,J$25,0))</f>
        <v/>
      </c>
      <c r="K171" s="44" t="str">
        <f ca="1">IF(ISERROR(VLOOKUP($B171,'National Conditions Backsheet'!$D$38:$CL$187,K$25,0)), "", VLOOKUP($B171,'National Conditions Backsheet'!$D$38:$CL$187,K$25,0))</f>
        <v/>
      </c>
      <c r="L171" s="44" t="str">
        <f ca="1">IF(ISERROR(VLOOKUP($B171,'National Conditions Backsheet'!$D$38:$CL$187,L$25,0)), "", VLOOKUP($B171,'National Conditions Backsheet'!$D$38:$CL$187,L$25,0))</f>
        <v/>
      </c>
      <c r="M171" s="44" t="str">
        <f ca="1">IF(ISERROR(VLOOKUP($B171,'National Conditions Backsheet'!$D$38:$CL$187,M$25,0)), "", VLOOKUP($B171,'National Conditions Backsheet'!$D$38:$CL$187,M$25,0))</f>
        <v/>
      </c>
      <c r="N171" s="42" t="str">
        <f ca="1">IF(ISERROR(VLOOKUP($B171,'National Conditions Backsheet'!$D$38:$CL$187,N$25,0)), "", VLOOKUP($B171,'National Conditions Backsheet'!$D$38:$CL$187,N$25,0))</f>
        <v/>
      </c>
    </row>
    <row r="172" spans="1:14">
      <c r="A172" s="3">
        <v>144</v>
      </c>
      <c r="B172" s="41" t="str">
        <f t="shared" ca="1" si="7"/>
        <v/>
      </c>
      <c r="C172" s="59" t="str">
        <f ca="1">IFERROR(VLOOKUP($B172,'Org list'!$J$9:$K$637,2,0), "")</f>
        <v/>
      </c>
      <c r="D172" s="41" t="str">
        <f ca="1">IF(ISERROR(VLOOKUP($B172,'National Conditions Backsheet'!$D$38:$CL$187,D$25,0)), "", VLOOKUP($B172,'National Conditions Backsheet'!$D$38:$CL$187,D$25,0))</f>
        <v/>
      </c>
      <c r="E172" s="44" t="str">
        <f ca="1">IF(ISERROR(VLOOKUP($B172,'National Conditions Backsheet'!$D$38:$CL$187,E$25,0)),"",IF(VLOOKUP($B172,'National Conditions Backsheet'!$D$38:$CL$187,E$25,0)="&lt;Please Select&gt;","",IF($D172="Yes","",VLOOKUP($B172,'National Conditions Backsheet'!$D$38:$CL$187,E$25,0))))</f>
        <v/>
      </c>
      <c r="F172" s="43" t="str">
        <f ca="1">IF(ISERROR(VLOOKUP($B172,'National Conditions Backsheet'!$D$38:$CL$187,F$25,0)),"",IF(VLOOKUP($B172,'National Conditions Backsheet'!$D$38:$CL$187,F$25,0)=0,"",VLOOKUP($B172,'National Conditions Backsheet'!$D$38:$CL$187,F$25,0)))</f>
        <v/>
      </c>
      <c r="G172" s="44" t="str">
        <f ca="1">IF(ISERROR(VLOOKUP($B172,'National Conditions Backsheet'!$D$38:$CL$187,G$25,0)), "", VLOOKUP($B172,'National Conditions Backsheet'!$D$38:$CL$187,G$25,0))</f>
        <v/>
      </c>
      <c r="H172" s="44" t="str">
        <f ca="1">IF(ISERROR(VLOOKUP($B172,'National Conditions Backsheet'!$D$38:$CL$187,H$25,0)), "", VLOOKUP($B172,'National Conditions Backsheet'!$D$38:$CL$187,H$25,0))</f>
        <v/>
      </c>
      <c r="I172" s="44" t="str">
        <f ca="1">IF(ISERROR(VLOOKUP($B172,'National Conditions Backsheet'!$D$38:$CL$187,I$25,0)), "", VLOOKUP($B172,'National Conditions Backsheet'!$D$38:$CL$187,I$25,0))</f>
        <v/>
      </c>
      <c r="J172" s="44" t="str">
        <f ca="1">IF(ISERROR(VLOOKUP($B172,'National Conditions Backsheet'!$D$38:$CL$187,J$25,0)), "", VLOOKUP($B172,'National Conditions Backsheet'!$D$38:$CL$187,J$25,0))</f>
        <v/>
      </c>
      <c r="K172" s="44" t="str">
        <f ca="1">IF(ISERROR(VLOOKUP($B172,'National Conditions Backsheet'!$D$38:$CL$187,K$25,0)), "", VLOOKUP($B172,'National Conditions Backsheet'!$D$38:$CL$187,K$25,0))</f>
        <v/>
      </c>
      <c r="L172" s="44" t="str">
        <f ca="1">IF(ISERROR(VLOOKUP($B172,'National Conditions Backsheet'!$D$38:$CL$187,L$25,0)), "", VLOOKUP($B172,'National Conditions Backsheet'!$D$38:$CL$187,L$25,0))</f>
        <v/>
      </c>
      <c r="M172" s="44" t="str">
        <f ca="1">IF(ISERROR(VLOOKUP($B172,'National Conditions Backsheet'!$D$38:$CL$187,M$25,0)), "", VLOOKUP($B172,'National Conditions Backsheet'!$D$38:$CL$187,M$25,0))</f>
        <v/>
      </c>
      <c r="N172" s="42" t="str">
        <f ca="1">IF(ISERROR(VLOOKUP($B172,'National Conditions Backsheet'!$D$38:$CL$187,N$25,0)), "", VLOOKUP($B172,'National Conditions Backsheet'!$D$38:$CL$187,N$25,0))</f>
        <v/>
      </c>
    </row>
    <row r="173" spans="1:14">
      <c r="A173" s="3">
        <v>145</v>
      </c>
      <c r="B173" s="41" t="str">
        <f t="shared" ca="1" si="7"/>
        <v/>
      </c>
      <c r="C173" s="59" t="str">
        <f ca="1">IFERROR(VLOOKUP($B173,'Org list'!$J$9:$K$637,2,0), "")</f>
        <v/>
      </c>
      <c r="D173" s="41" t="str">
        <f ca="1">IF(ISERROR(VLOOKUP($B173,'National Conditions Backsheet'!$D$38:$CL$187,D$25,0)), "", VLOOKUP($B173,'National Conditions Backsheet'!$D$38:$CL$187,D$25,0))</f>
        <v/>
      </c>
      <c r="E173" s="44" t="str">
        <f ca="1">IF(ISERROR(VLOOKUP($B173,'National Conditions Backsheet'!$D$38:$CL$187,E$25,0)),"",IF(VLOOKUP($B173,'National Conditions Backsheet'!$D$38:$CL$187,E$25,0)="&lt;Please Select&gt;","",IF($D173="Yes","",VLOOKUP($B173,'National Conditions Backsheet'!$D$38:$CL$187,E$25,0))))</f>
        <v/>
      </c>
      <c r="F173" s="43" t="str">
        <f ca="1">IF(ISERROR(VLOOKUP($B173,'National Conditions Backsheet'!$D$38:$CL$187,F$25,0)),"",IF(VLOOKUP($B173,'National Conditions Backsheet'!$D$38:$CL$187,F$25,0)=0,"",VLOOKUP($B173,'National Conditions Backsheet'!$D$38:$CL$187,F$25,0)))</f>
        <v/>
      </c>
      <c r="G173" s="44" t="str">
        <f ca="1">IF(ISERROR(VLOOKUP($B173,'National Conditions Backsheet'!$D$38:$CL$187,G$25,0)), "", VLOOKUP($B173,'National Conditions Backsheet'!$D$38:$CL$187,G$25,0))</f>
        <v/>
      </c>
      <c r="H173" s="44" t="str">
        <f ca="1">IF(ISERROR(VLOOKUP($B173,'National Conditions Backsheet'!$D$38:$CL$187,H$25,0)), "", VLOOKUP($B173,'National Conditions Backsheet'!$D$38:$CL$187,H$25,0))</f>
        <v/>
      </c>
      <c r="I173" s="44" t="str">
        <f ca="1">IF(ISERROR(VLOOKUP($B173,'National Conditions Backsheet'!$D$38:$CL$187,I$25,0)), "", VLOOKUP($B173,'National Conditions Backsheet'!$D$38:$CL$187,I$25,0))</f>
        <v/>
      </c>
      <c r="J173" s="44" t="str">
        <f ca="1">IF(ISERROR(VLOOKUP($B173,'National Conditions Backsheet'!$D$38:$CL$187,J$25,0)), "", VLOOKUP($B173,'National Conditions Backsheet'!$D$38:$CL$187,J$25,0))</f>
        <v/>
      </c>
      <c r="K173" s="44" t="str">
        <f ca="1">IF(ISERROR(VLOOKUP($B173,'National Conditions Backsheet'!$D$38:$CL$187,K$25,0)), "", VLOOKUP($B173,'National Conditions Backsheet'!$D$38:$CL$187,K$25,0))</f>
        <v/>
      </c>
      <c r="L173" s="44" t="str">
        <f ca="1">IF(ISERROR(VLOOKUP($B173,'National Conditions Backsheet'!$D$38:$CL$187,L$25,0)), "", VLOOKUP($B173,'National Conditions Backsheet'!$D$38:$CL$187,L$25,0))</f>
        <v/>
      </c>
      <c r="M173" s="44" t="str">
        <f ca="1">IF(ISERROR(VLOOKUP($B173,'National Conditions Backsheet'!$D$38:$CL$187,M$25,0)), "", VLOOKUP($B173,'National Conditions Backsheet'!$D$38:$CL$187,M$25,0))</f>
        <v/>
      </c>
      <c r="N173" s="42" t="str">
        <f ca="1">IF(ISERROR(VLOOKUP($B173,'National Conditions Backsheet'!$D$38:$CL$187,N$25,0)), "", VLOOKUP($B173,'National Conditions Backsheet'!$D$38:$CL$187,N$25,0))</f>
        <v/>
      </c>
    </row>
    <row r="174" spans="1:14">
      <c r="A174" s="3">
        <v>146</v>
      </c>
      <c r="B174" s="41" t="str">
        <f t="shared" ca="1" si="7"/>
        <v/>
      </c>
      <c r="C174" s="59" t="str">
        <f ca="1">IFERROR(VLOOKUP($B174,'Org list'!$J$9:$K$637,2,0), "")</f>
        <v/>
      </c>
      <c r="D174" s="41" t="str">
        <f ca="1">IF(ISERROR(VLOOKUP($B174,'National Conditions Backsheet'!$D$38:$CL$187,D$25,0)), "", VLOOKUP($B174,'National Conditions Backsheet'!$D$38:$CL$187,D$25,0))</f>
        <v/>
      </c>
      <c r="E174" s="44" t="str">
        <f ca="1">IF(ISERROR(VLOOKUP($B174,'National Conditions Backsheet'!$D$38:$CL$187,E$25,0)),"",IF(VLOOKUP($B174,'National Conditions Backsheet'!$D$38:$CL$187,E$25,0)="&lt;Please Select&gt;","",IF($D174="Yes","",VLOOKUP($B174,'National Conditions Backsheet'!$D$38:$CL$187,E$25,0))))</f>
        <v/>
      </c>
      <c r="F174" s="43" t="str">
        <f ca="1">IF(ISERROR(VLOOKUP($B174,'National Conditions Backsheet'!$D$38:$CL$187,F$25,0)),"",IF(VLOOKUP($B174,'National Conditions Backsheet'!$D$38:$CL$187,F$25,0)=0,"",VLOOKUP($B174,'National Conditions Backsheet'!$D$38:$CL$187,F$25,0)))</f>
        <v/>
      </c>
      <c r="G174" s="44" t="str">
        <f ca="1">IF(ISERROR(VLOOKUP($B174,'National Conditions Backsheet'!$D$38:$CL$187,G$25,0)), "", VLOOKUP($B174,'National Conditions Backsheet'!$D$38:$CL$187,G$25,0))</f>
        <v/>
      </c>
      <c r="H174" s="44" t="str">
        <f ca="1">IF(ISERROR(VLOOKUP($B174,'National Conditions Backsheet'!$D$38:$CL$187,H$25,0)), "", VLOOKUP($B174,'National Conditions Backsheet'!$D$38:$CL$187,H$25,0))</f>
        <v/>
      </c>
      <c r="I174" s="44" t="str">
        <f ca="1">IF(ISERROR(VLOOKUP($B174,'National Conditions Backsheet'!$D$38:$CL$187,I$25,0)), "", VLOOKUP($B174,'National Conditions Backsheet'!$D$38:$CL$187,I$25,0))</f>
        <v/>
      </c>
      <c r="J174" s="44" t="str">
        <f ca="1">IF(ISERROR(VLOOKUP($B174,'National Conditions Backsheet'!$D$38:$CL$187,J$25,0)), "", VLOOKUP($B174,'National Conditions Backsheet'!$D$38:$CL$187,J$25,0))</f>
        <v/>
      </c>
      <c r="K174" s="44" t="str">
        <f ca="1">IF(ISERROR(VLOOKUP($B174,'National Conditions Backsheet'!$D$38:$CL$187,K$25,0)), "", VLOOKUP($B174,'National Conditions Backsheet'!$D$38:$CL$187,K$25,0))</f>
        <v/>
      </c>
      <c r="L174" s="44" t="str">
        <f ca="1">IF(ISERROR(VLOOKUP($B174,'National Conditions Backsheet'!$D$38:$CL$187,L$25,0)), "", VLOOKUP($B174,'National Conditions Backsheet'!$D$38:$CL$187,L$25,0))</f>
        <v/>
      </c>
      <c r="M174" s="44" t="str">
        <f ca="1">IF(ISERROR(VLOOKUP($B174,'National Conditions Backsheet'!$D$38:$CL$187,M$25,0)), "", VLOOKUP($B174,'National Conditions Backsheet'!$D$38:$CL$187,M$25,0))</f>
        <v/>
      </c>
      <c r="N174" s="42" t="str">
        <f ca="1">IF(ISERROR(VLOOKUP($B174,'National Conditions Backsheet'!$D$38:$CL$187,N$25,0)), "", VLOOKUP($B174,'National Conditions Backsheet'!$D$38:$CL$187,N$25,0))</f>
        <v/>
      </c>
    </row>
    <row r="175" spans="1:14">
      <c r="A175" s="3">
        <v>147</v>
      </c>
      <c r="B175" s="41" t="str">
        <f t="shared" ca="1" si="7"/>
        <v/>
      </c>
      <c r="C175" s="59" t="str">
        <f ca="1">IFERROR(VLOOKUP($B175,'Org list'!$J$9:$K$637,2,0), "")</f>
        <v/>
      </c>
      <c r="D175" s="41" t="str">
        <f ca="1">IF(ISERROR(VLOOKUP($B175,'National Conditions Backsheet'!$D$38:$CL$187,D$25,0)), "", VLOOKUP($B175,'National Conditions Backsheet'!$D$38:$CL$187,D$25,0))</f>
        <v/>
      </c>
      <c r="E175" s="44" t="str">
        <f ca="1">IF(ISERROR(VLOOKUP($B175,'National Conditions Backsheet'!$D$38:$CL$187,E$25,0)),"",IF(VLOOKUP($B175,'National Conditions Backsheet'!$D$38:$CL$187,E$25,0)="&lt;Please Select&gt;","",IF($D175="Yes","",VLOOKUP($B175,'National Conditions Backsheet'!$D$38:$CL$187,E$25,0))))</f>
        <v/>
      </c>
      <c r="F175" s="43" t="str">
        <f ca="1">IF(ISERROR(VLOOKUP($B175,'National Conditions Backsheet'!$D$38:$CL$187,F$25,0)),"",IF(VLOOKUP($B175,'National Conditions Backsheet'!$D$38:$CL$187,F$25,0)=0,"",VLOOKUP($B175,'National Conditions Backsheet'!$D$38:$CL$187,F$25,0)))</f>
        <v/>
      </c>
      <c r="G175" s="44" t="str">
        <f ca="1">IF(ISERROR(VLOOKUP($B175,'National Conditions Backsheet'!$D$38:$CL$187,G$25,0)), "", VLOOKUP($B175,'National Conditions Backsheet'!$D$38:$CL$187,G$25,0))</f>
        <v/>
      </c>
      <c r="H175" s="44" t="str">
        <f ca="1">IF(ISERROR(VLOOKUP($B175,'National Conditions Backsheet'!$D$38:$CL$187,H$25,0)), "", VLOOKUP($B175,'National Conditions Backsheet'!$D$38:$CL$187,H$25,0))</f>
        <v/>
      </c>
      <c r="I175" s="44" t="str">
        <f ca="1">IF(ISERROR(VLOOKUP($B175,'National Conditions Backsheet'!$D$38:$CL$187,I$25,0)), "", VLOOKUP($B175,'National Conditions Backsheet'!$D$38:$CL$187,I$25,0))</f>
        <v/>
      </c>
      <c r="J175" s="44" t="str">
        <f ca="1">IF(ISERROR(VLOOKUP($B175,'National Conditions Backsheet'!$D$38:$CL$187,J$25,0)), "", VLOOKUP($B175,'National Conditions Backsheet'!$D$38:$CL$187,J$25,0))</f>
        <v/>
      </c>
      <c r="K175" s="44" t="str">
        <f ca="1">IF(ISERROR(VLOOKUP($B175,'National Conditions Backsheet'!$D$38:$CL$187,K$25,0)), "", VLOOKUP($B175,'National Conditions Backsheet'!$D$38:$CL$187,K$25,0))</f>
        <v/>
      </c>
      <c r="L175" s="44" t="str">
        <f ca="1">IF(ISERROR(VLOOKUP($B175,'National Conditions Backsheet'!$D$38:$CL$187,L$25,0)), "", VLOOKUP($B175,'National Conditions Backsheet'!$D$38:$CL$187,L$25,0))</f>
        <v/>
      </c>
      <c r="M175" s="44" t="str">
        <f ca="1">IF(ISERROR(VLOOKUP($B175,'National Conditions Backsheet'!$D$38:$CL$187,M$25,0)), "", VLOOKUP($B175,'National Conditions Backsheet'!$D$38:$CL$187,M$25,0))</f>
        <v/>
      </c>
      <c r="N175" s="42" t="str">
        <f ca="1">IF(ISERROR(VLOOKUP($B175,'National Conditions Backsheet'!$D$38:$CL$187,N$25,0)), "", VLOOKUP($B175,'National Conditions Backsheet'!$D$38:$CL$187,N$25,0))</f>
        <v/>
      </c>
    </row>
    <row r="176" spans="1:14">
      <c r="A176" s="3">
        <v>148</v>
      </c>
      <c r="B176" s="41" t="str">
        <f t="shared" ca="1" si="7"/>
        <v/>
      </c>
      <c r="C176" s="59" t="str">
        <f ca="1">IFERROR(VLOOKUP($B176,'Org list'!$J$9:$K$637,2,0), "")</f>
        <v/>
      </c>
      <c r="D176" s="41" t="str">
        <f ca="1">IF(ISERROR(VLOOKUP($B176,'National Conditions Backsheet'!$D$38:$CL$187,D$25,0)), "", VLOOKUP($B176,'National Conditions Backsheet'!$D$38:$CL$187,D$25,0))</f>
        <v/>
      </c>
      <c r="E176" s="44" t="str">
        <f ca="1">IF(ISERROR(VLOOKUP($B176,'National Conditions Backsheet'!$D$38:$CL$187,E$25,0)),"",IF(VLOOKUP($B176,'National Conditions Backsheet'!$D$38:$CL$187,E$25,0)="&lt;Please Select&gt;","",IF($D176="Yes","",VLOOKUP($B176,'National Conditions Backsheet'!$D$38:$CL$187,E$25,0))))</f>
        <v/>
      </c>
      <c r="F176" s="43" t="str">
        <f ca="1">IF(ISERROR(VLOOKUP($B176,'National Conditions Backsheet'!$D$38:$CL$187,F$25,0)),"",IF(VLOOKUP($B176,'National Conditions Backsheet'!$D$38:$CL$187,F$25,0)=0,"",VLOOKUP($B176,'National Conditions Backsheet'!$D$38:$CL$187,F$25,0)))</f>
        <v/>
      </c>
      <c r="G176" s="44" t="str">
        <f ca="1">IF(ISERROR(VLOOKUP($B176,'National Conditions Backsheet'!$D$38:$CL$187,G$25,0)), "", VLOOKUP($B176,'National Conditions Backsheet'!$D$38:$CL$187,G$25,0))</f>
        <v/>
      </c>
      <c r="H176" s="44" t="str">
        <f ca="1">IF(ISERROR(VLOOKUP($B176,'National Conditions Backsheet'!$D$38:$CL$187,H$25,0)), "", VLOOKUP($B176,'National Conditions Backsheet'!$D$38:$CL$187,H$25,0))</f>
        <v/>
      </c>
      <c r="I176" s="44" t="str">
        <f ca="1">IF(ISERROR(VLOOKUP($B176,'National Conditions Backsheet'!$D$38:$CL$187,I$25,0)), "", VLOOKUP($B176,'National Conditions Backsheet'!$D$38:$CL$187,I$25,0))</f>
        <v/>
      </c>
      <c r="J176" s="44" t="str">
        <f ca="1">IF(ISERROR(VLOOKUP($B176,'National Conditions Backsheet'!$D$38:$CL$187,J$25,0)), "", VLOOKUP($B176,'National Conditions Backsheet'!$D$38:$CL$187,J$25,0))</f>
        <v/>
      </c>
      <c r="K176" s="44" t="str">
        <f ca="1">IF(ISERROR(VLOOKUP($B176,'National Conditions Backsheet'!$D$38:$CL$187,K$25,0)), "", VLOOKUP($B176,'National Conditions Backsheet'!$D$38:$CL$187,K$25,0))</f>
        <v/>
      </c>
      <c r="L176" s="44" t="str">
        <f ca="1">IF(ISERROR(VLOOKUP($B176,'National Conditions Backsheet'!$D$38:$CL$187,L$25,0)), "", VLOOKUP($B176,'National Conditions Backsheet'!$D$38:$CL$187,L$25,0))</f>
        <v/>
      </c>
      <c r="M176" s="44" t="str">
        <f ca="1">IF(ISERROR(VLOOKUP($B176,'National Conditions Backsheet'!$D$38:$CL$187,M$25,0)), "", VLOOKUP($B176,'National Conditions Backsheet'!$D$38:$CL$187,M$25,0))</f>
        <v/>
      </c>
      <c r="N176" s="42" t="str">
        <f ca="1">IF(ISERROR(VLOOKUP($B176,'National Conditions Backsheet'!$D$38:$CL$187,N$25,0)), "", VLOOKUP($B176,'National Conditions Backsheet'!$D$38:$CL$187,N$25,0))</f>
        <v/>
      </c>
    </row>
    <row r="177" spans="1:15" ht="15.75" thickBot="1">
      <c r="A177" s="3">
        <v>149</v>
      </c>
      <c r="B177" s="45" t="str">
        <f t="shared" ca="1" si="7"/>
        <v/>
      </c>
      <c r="C177" s="57" t="str">
        <f ca="1">IFERROR(VLOOKUP($B177,'Org list'!$J$9:$K$637,2,0), "")</f>
        <v/>
      </c>
      <c r="D177" s="45" t="str">
        <f ca="1">IF(ISERROR(VLOOKUP($B177,'National Conditions Backsheet'!$D$38:$CL$187,D$25,0)), "", VLOOKUP($B177,'National Conditions Backsheet'!$D$38:$CL$187,D$25,0))</f>
        <v/>
      </c>
      <c r="E177" s="48" t="str">
        <f ca="1">IF(ISERROR(VLOOKUP($B177,'National Conditions Backsheet'!$D$38:$CL$187,E$25,0)),"",IF(VLOOKUP($B177,'National Conditions Backsheet'!$D$38:$CL$187,E$25,0)="&lt;Please Select&gt;","",IF($D177="Yes","",VLOOKUP($B177,'National Conditions Backsheet'!$D$38:$CL$187,E$25,0))))</f>
        <v/>
      </c>
      <c r="F177" s="47" t="str">
        <f ca="1">IF(ISERROR(VLOOKUP($B177,'National Conditions Backsheet'!$D$38:$CL$187,F$25,0)),"",IF(VLOOKUP($B177,'National Conditions Backsheet'!$D$38:$CL$187,F$25,0)=0,"",VLOOKUP($B177,'National Conditions Backsheet'!$D$38:$CL$187,F$25,0)))</f>
        <v/>
      </c>
      <c r="G177" s="48" t="str">
        <f ca="1">IF(ISERROR(VLOOKUP($B177,'National Conditions Backsheet'!$D$38:$CL$187,G$25,0)), "", VLOOKUP($B177,'National Conditions Backsheet'!$D$38:$CL$187,G$25,0))</f>
        <v/>
      </c>
      <c r="H177" s="48" t="str">
        <f ca="1">IF(ISERROR(VLOOKUP($B177,'National Conditions Backsheet'!$D$38:$CL$187,H$25,0)), "", VLOOKUP($B177,'National Conditions Backsheet'!$D$38:$CL$187,H$25,0))</f>
        <v/>
      </c>
      <c r="I177" s="48" t="str">
        <f ca="1">IF(ISERROR(VLOOKUP($B177,'National Conditions Backsheet'!$D$38:$CL$187,I$25,0)), "", VLOOKUP($B177,'National Conditions Backsheet'!$D$38:$CL$187,I$25,0))</f>
        <v/>
      </c>
      <c r="J177" s="48" t="str">
        <f ca="1">IF(ISERROR(VLOOKUP($B177,'National Conditions Backsheet'!$D$38:$CL$187,J$25,0)), "", VLOOKUP($B177,'National Conditions Backsheet'!$D$38:$CL$187,J$25,0))</f>
        <v/>
      </c>
      <c r="K177" s="48" t="str">
        <f ca="1">IF(ISERROR(VLOOKUP($B177,'National Conditions Backsheet'!$D$38:$CL$187,K$25,0)), "", VLOOKUP($B177,'National Conditions Backsheet'!$D$38:$CL$187,K$25,0))</f>
        <v/>
      </c>
      <c r="L177" s="48" t="str">
        <f ca="1">IF(ISERROR(VLOOKUP($B177,'National Conditions Backsheet'!$D$38:$CL$187,L$25,0)), "", VLOOKUP($B177,'National Conditions Backsheet'!$D$38:$CL$187,L$25,0))</f>
        <v/>
      </c>
      <c r="M177" s="48" t="str">
        <f ca="1">IF(ISERROR(VLOOKUP($B177,'National Conditions Backsheet'!$D$38:$CL$187,M$25,0)), "", VLOOKUP($B177,'National Conditions Backsheet'!$D$38:$CL$187,M$25,0))</f>
        <v/>
      </c>
      <c r="N177" s="46" t="str">
        <f ca="1">IF(ISERROR(VLOOKUP($B177,'National Conditions Backsheet'!$D$38:$CL$187,N$25,0)), "", VLOOKUP($B177,'National Conditions Backsheet'!$D$38:$CL$187,N$25,0))</f>
        <v/>
      </c>
    </row>
    <row r="179" spans="1:15" ht="15" customHeight="1">
      <c r="A179" s="2"/>
      <c r="B179" s="5" t="s">
        <v>20</v>
      </c>
      <c r="C179" s="2"/>
      <c r="D179" s="2"/>
      <c r="E179" s="2"/>
      <c r="F179" s="119"/>
      <c r="G179" s="2"/>
      <c r="H179" s="2"/>
      <c r="I179" s="2"/>
      <c r="J179" s="2"/>
      <c r="K179" s="2"/>
      <c r="L179" s="2"/>
      <c r="M179" s="2"/>
      <c r="N179" s="2"/>
      <c r="O179" s="2"/>
    </row>
    <row r="181" spans="1:15">
      <c r="B181" t="s">
        <v>1437</v>
      </c>
      <c r="C181" s="1"/>
      <c r="D181" s="1"/>
      <c r="E181" s="1"/>
      <c r="F181" s="128"/>
      <c r="G181" s="1"/>
      <c r="H181" s="1"/>
      <c r="I181" s="1"/>
      <c r="J181" s="1"/>
      <c r="K181" s="1"/>
      <c r="L181" s="1"/>
      <c r="M181" s="1"/>
      <c r="N181" s="1"/>
    </row>
    <row r="182" spans="1:15">
      <c r="B182" t="s">
        <v>1438</v>
      </c>
      <c r="C182" s="1"/>
      <c r="D182" s="1"/>
      <c r="E182" s="1"/>
      <c r="F182" s="128"/>
      <c r="G182" s="1"/>
      <c r="H182" s="1"/>
      <c r="I182" s="1"/>
      <c r="J182" s="1"/>
      <c r="K182" s="1"/>
      <c r="L182" s="1"/>
      <c r="M182" s="1"/>
      <c r="N182" s="1"/>
    </row>
    <row r="183" spans="1:15">
      <c r="B183" t="s">
        <v>1149</v>
      </c>
      <c r="C183" s="1"/>
      <c r="D183" s="1"/>
      <c r="E183" s="1"/>
      <c r="F183" s="128"/>
      <c r="G183" s="1"/>
      <c r="H183" s="1"/>
      <c r="I183" s="1"/>
      <c r="J183" s="1"/>
      <c r="K183" s="1"/>
      <c r="L183" s="1"/>
      <c r="M183" s="1"/>
      <c r="N183" s="1"/>
    </row>
    <row r="184" spans="1:15">
      <c r="B184" t="s">
        <v>1150</v>
      </c>
      <c r="C184" s="1"/>
      <c r="D184" s="1"/>
      <c r="E184" s="1"/>
      <c r="F184" s="128"/>
      <c r="G184" s="1"/>
      <c r="H184" s="1"/>
      <c r="I184" s="1"/>
      <c r="J184" s="1"/>
      <c r="K184" s="1"/>
      <c r="L184" s="1"/>
      <c r="M184" s="1"/>
      <c r="N184" s="1"/>
    </row>
    <row r="185" spans="1:15">
      <c r="B185" t="s">
        <v>1151</v>
      </c>
      <c r="C185" s="1"/>
      <c r="D185" s="1"/>
      <c r="E185" s="1"/>
      <c r="F185" s="128"/>
      <c r="G185" s="1"/>
      <c r="H185" s="1"/>
      <c r="I185" s="1"/>
      <c r="J185" s="1"/>
      <c r="K185" s="1"/>
      <c r="L185" s="1"/>
      <c r="M185" s="1"/>
      <c r="N185" s="1"/>
    </row>
    <row r="186" spans="1:15" ht="45" customHeight="1">
      <c r="B186" s="679" t="s">
        <v>1152</v>
      </c>
      <c r="C186" s="679"/>
      <c r="D186" s="679"/>
      <c r="E186" s="679"/>
      <c r="F186" s="679"/>
      <c r="G186" s="679"/>
      <c r="H186" s="679"/>
      <c r="I186" s="679"/>
      <c r="J186" s="679"/>
      <c r="K186" s="679"/>
      <c r="L186" s="679"/>
      <c r="M186" s="679"/>
      <c r="N186" s="679"/>
      <c r="O186" s="679"/>
    </row>
    <row r="187" spans="1:15">
      <c r="B187" t="s">
        <v>1153</v>
      </c>
      <c r="C187" s="1"/>
      <c r="D187" s="1"/>
      <c r="E187" s="1"/>
      <c r="F187" s="128"/>
      <c r="G187" s="1"/>
      <c r="H187" s="1"/>
      <c r="I187" s="1"/>
      <c r="J187" s="1"/>
      <c r="K187" s="1"/>
      <c r="L187" s="1"/>
      <c r="M187" s="1"/>
      <c r="N187" s="1"/>
    </row>
    <row r="188" spans="1:15" ht="30" customHeight="1">
      <c r="B188" s="679" t="s">
        <v>1154</v>
      </c>
      <c r="C188" s="679"/>
      <c r="D188" s="679"/>
      <c r="E188" s="679"/>
      <c r="F188" s="679"/>
      <c r="G188" s="679"/>
      <c r="H188" s="679"/>
      <c r="I188" s="679"/>
      <c r="J188" s="679"/>
      <c r="K188" s="679"/>
      <c r="L188" s="679"/>
      <c r="M188" s="679"/>
      <c r="N188" s="679"/>
      <c r="O188" s="679"/>
    </row>
    <row r="189" spans="1:15">
      <c r="B189" t="s">
        <v>1155</v>
      </c>
    </row>
    <row r="190" spans="1:15" ht="45" customHeight="1">
      <c r="B190" s="679" t="s">
        <v>1156</v>
      </c>
      <c r="C190" s="679"/>
      <c r="D190" s="679"/>
      <c r="E190" s="679"/>
      <c r="F190" s="679"/>
      <c r="G190" s="679"/>
      <c r="H190" s="679"/>
      <c r="I190" s="679"/>
      <c r="J190" s="679"/>
      <c r="K190" s="679"/>
      <c r="L190" s="679"/>
      <c r="M190" s="679"/>
      <c r="N190" s="679"/>
      <c r="O190" s="679"/>
    </row>
    <row r="191" spans="1:15">
      <c r="B191" t="s">
        <v>1157</v>
      </c>
    </row>
    <row r="192" spans="1:15" ht="30" customHeight="1">
      <c r="B192" s="679" t="s">
        <v>1158</v>
      </c>
      <c r="C192" s="679"/>
      <c r="D192" s="679"/>
      <c r="E192" s="679"/>
      <c r="F192" s="679"/>
      <c r="G192" s="679"/>
      <c r="H192" s="679"/>
      <c r="I192" s="679"/>
      <c r="J192" s="679"/>
      <c r="K192" s="679"/>
      <c r="L192" s="679"/>
      <c r="M192" s="679"/>
      <c r="N192" s="679"/>
      <c r="O192" s="679"/>
    </row>
    <row r="193" spans="2:15">
      <c r="B193" t="s">
        <v>1159</v>
      </c>
    </row>
    <row r="194" spans="2:15">
      <c r="B194" t="s">
        <v>1165</v>
      </c>
    </row>
    <row r="195" spans="2:15">
      <c r="B195" t="s">
        <v>1166</v>
      </c>
    </row>
    <row r="196" spans="2:15">
      <c r="B196" t="s">
        <v>1167</v>
      </c>
    </row>
    <row r="197" spans="2:15">
      <c r="B197" t="s">
        <v>1160</v>
      </c>
    </row>
    <row r="198" spans="2:15">
      <c r="B198" t="s">
        <v>1161</v>
      </c>
    </row>
    <row r="199" spans="2:15" ht="30" customHeight="1">
      <c r="B199" s="679" t="s">
        <v>1162</v>
      </c>
      <c r="C199" s="679"/>
      <c r="D199" s="679"/>
      <c r="E199" s="679"/>
      <c r="F199" s="679"/>
      <c r="G199" s="679"/>
      <c r="H199" s="679"/>
      <c r="I199" s="679"/>
      <c r="J199" s="679"/>
      <c r="K199" s="679"/>
      <c r="L199" s="679"/>
      <c r="M199" s="679"/>
      <c r="N199" s="679"/>
      <c r="O199" s="679"/>
    </row>
    <row r="200" spans="2:15">
      <c r="B200" t="s">
        <v>1163</v>
      </c>
    </row>
    <row r="201" spans="2:15" ht="30" customHeight="1">
      <c r="B201" s="679" t="s">
        <v>1164</v>
      </c>
      <c r="C201" s="679"/>
      <c r="D201" s="679"/>
      <c r="E201" s="679"/>
      <c r="F201" s="679"/>
      <c r="G201" s="679"/>
      <c r="H201" s="679"/>
      <c r="I201" s="679"/>
      <c r="J201" s="679"/>
      <c r="K201" s="679"/>
      <c r="L201" s="679"/>
      <c r="M201" s="679"/>
      <c r="N201" s="679"/>
      <c r="O201" s="679"/>
    </row>
  </sheetData>
  <mergeCells count="9">
    <mergeCell ref="G1:J3"/>
    <mergeCell ref="B17:B22"/>
    <mergeCell ref="B4:N4"/>
    <mergeCell ref="B201:O201"/>
    <mergeCell ref="B186:O186"/>
    <mergeCell ref="B188:O188"/>
    <mergeCell ref="B190:O190"/>
    <mergeCell ref="B192:O192"/>
    <mergeCell ref="B199:O199"/>
  </mergeCells>
  <pageMargins left="0.25" right="0.25" top="0.75" bottom="0.75" header="0.3" footer="0.3"/>
  <pageSetup paperSize="9" scale="34" fitToHeight="0" orientation="portrait" r:id="rId1"/>
  <rowBreaks count="1" manualBreakCount="1">
    <brk id="105" max="14" man="1"/>
  </rowBreaks>
  <colBreaks count="1" manualBreakCount="1">
    <brk id="16"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altText="drop down list to select Health and Wellbeing Board, Commissioning Region, Local Government Region or NHS England Local Office ">
                <anchor moveWithCells="1" sizeWithCells="1">
                  <from>
                    <xdr:col>6</xdr:col>
                    <xdr:colOff>438150</xdr:colOff>
                    <xdr:row>4</xdr:row>
                    <xdr:rowOff>47625</xdr:rowOff>
                  </from>
                  <to>
                    <xdr:col>10</xdr:col>
                    <xdr:colOff>1228725</xdr:colOff>
                    <xdr:row>6</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K188"/>
  <sheetViews>
    <sheetView topLeftCell="E19" zoomScale="70" zoomScaleNormal="70" workbookViewId="0">
      <selection activeCell="AA61" sqref="AA61"/>
    </sheetView>
  </sheetViews>
  <sheetFormatPr defaultRowHeight="15"/>
  <cols>
    <col min="2" max="2" width="15.140625" customWidth="1"/>
    <col min="4" max="4" width="14.7109375" customWidth="1"/>
    <col min="5" max="5" width="25.28515625" bestFit="1" customWidth="1"/>
    <col min="6" max="6" width="9.140625" customWidth="1"/>
    <col min="8" max="10" width="9.140625" customWidth="1"/>
    <col min="14" max="14" width="11.28515625" customWidth="1"/>
    <col min="17" max="24" width="10.140625" customWidth="1"/>
    <col min="25" max="25" width="9.140625" customWidth="1"/>
  </cols>
  <sheetData>
    <row r="1" spans="1:89">
      <c r="E1">
        <v>2</v>
      </c>
      <c r="F1">
        <v>16</v>
      </c>
      <c r="G1">
        <v>17</v>
      </c>
      <c r="H1">
        <v>18</v>
      </c>
      <c r="I1">
        <v>19</v>
      </c>
      <c r="J1">
        <v>20</v>
      </c>
      <c r="K1">
        <v>21</v>
      </c>
      <c r="L1">
        <v>22</v>
      </c>
      <c r="M1">
        <v>23</v>
      </c>
      <c r="N1">
        <v>24</v>
      </c>
      <c r="O1">
        <v>25</v>
      </c>
      <c r="P1">
        <v>26</v>
      </c>
      <c r="Q1">
        <v>27</v>
      </c>
      <c r="R1">
        <v>28</v>
      </c>
      <c r="S1">
        <v>29</v>
      </c>
      <c r="T1">
        <v>30</v>
      </c>
      <c r="U1">
        <v>31</v>
      </c>
      <c r="V1">
        <v>32</v>
      </c>
      <c r="W1">
        <v>33</v>
      </c>
      <c r="X1">
        <v>34</v>
      </c>
      <c r="Y1">
        <v>35</v>
      </c>
      <c r="Z1">
        <v>36</v>
      </c>
      <c r="AA1">
        <v>37</v>
      </c>
      <c r="AB1">
        <v>38</v>
      </c>
      <c r="AC1">
        <v>39</v>
      </c>
      <c r="AD1">
        <v>40</v>
      </c>
      <c r="AE1">
        <v>41</v>
      </c>
      <c r="AF1">
        <v>42</v>
      </c>
      <c r="AH1">
        <v>160</v>
      </c>
      <c r="AI1">
        <v>161</v>
      </c>
      <c r="AJ1">
        <v>162</v>
      </c>
      <c r="AK1">
        <v>163</v>
      </c>
      <c r="AL1">
        <v>164</v>
      </c>
      <c r="AM1">
        <v>165</v>
      </c>
      <c r="AN1">
        <v>166</v>
      </c>
      <c r="AO1">
        <v>167</v>
      </c>
      <c r="AP1">
        <v>168</v>
      </c>
      <c r="AQ1">
        <v>169</v>
      </c>
      <c r="AR1">
        <v>170</v>
      </c>
      <c r="AS1">
        <v>171</v>
      </c>
      <c r="AT1">
        <v>172</v>
      </c>
      <c r="AU1">
        <v>173</v>
      </c>
      <c r="AV1">
        <v>174</v>
      </c>
      <c r="AW1">
        <v>175</v>
      </c>
      <c r="AX1">
        <v>176</v>
      </c>
      <c r="AY1">
        <v>177</v>
      </c>
      <c r="AZ1">
        <v>178</v>
      </c>
      <c r="BA1">
        <v>179</v>
      </c>
      <c r="BB1">
        <v>180</v>
      </c>
      <c r="BC1">
        <v>181</v>
      </c>
      <c r="BD1">
        <v>182</v>
      </c>
      <c r="BE1">
        <v>183</v>
      </c>
      <c r="BF1">
        <v>184</v>
      </c>
      <c r="BG1">
        <v>185</v>
      </c>
      <c r="BH1">
        <v>186</v>
      </c>
      <c r="BI1">
        <v>187</v>
      </c>
      <c r="BJ1">
        <v>188</v>
      </c>
      <c r="BK1">
        <v>189</v>
      </c>
      <c r="BL1">
        <v>190</v>
      </c>
      <c r="BM1">
        <v>191</v>
      </c>
      <c r="BN1">
        <v>192</v>
      </c>
      <c r="BO1">
        <v>193</v>
      </c>
      <c r="BP1">
        <v>194</v>
      </c>
      <c r="BQ1">
        <v>195</v>
      </c>
      <c r="BR1">
        <v>196</v>
      </c>
      <c r="BS1">
        <v>197</v>
      </c>
      <c r="BT1">
        <v>198</v>
      </c>
      <c r="BU1">
        <v>199</v>
      </c>
      <c r="BV1">
        <v>200</v>
      </c>
      <c r="BW1">
        <v>201</v>
      </c>
      <c r="BX1">
        <v>202</v>
      </c>
      <c r="BY1">
        <v>203</v>
      </c>
      <c r="BZ1">
        <v>204</v>
      </c>
      <c r="CA1">
        <v>205</v>
      </c>
      <c r="CB1">
        <v>206</v>
      </c>
      <c r="CC1">
        <v>207</v>
      </c>
      <c r="CD1">
        <v>208</v>
      </c>
      <c r="CE1">
        <v>209</v>
      </c>
      <c r="CF1">
        <v>210</v>
      </c>
      <c r="CG1">
        <v>211</v>
      </c>
      <c r="CH1">
        <v>212</v>
      </c>
      <c r="CI1">
        <v>213</v>
      </c>
      <c r="CJ1">
        <v>214</v>
      </c>
      <c r="CK1">
        <v>215</v>
      </c>
    </row>
    <row r="5" spans="1:89">
      <c r="D5" t="e">
        <v>#N/A</v>
      </c>
      <c r="E5">
        <f>COUNTIF(E38:E187,$D$5)</f>
        <v>0</v>
      </c>
    </row>
    <row r="6" spans="1:89">
      <c r="E6" s="106">
        <v>2</v>
      </c>
      <c r="F6" s="106">
        <v>3</v>
      </c>
      <c r="G6" s="106">
        <v>4</v>
      </c>
      <c r="H6" s="106">
        <v>5</v>
      </c>
      <c r="I6" s="106">
        <v>6</v>
      </c>
      <c r="J6" s="106">
        <v>7</v>
      </c>
      <c r="K6" s="106">
        <v>8</v>
      </c>
      <c r="L6" s="106">
        <v>9</v>
      </c>
      <c r="M6" s="106">
        <v>10</v>
      </c>
      <c r="N6" s="106">
        <v>11</v>
      </c>
      <c r="O6" s="106">
        <v>12</v>
      </c>
      <c r="P6" s="106">
        <v>13</v>
      </c>
      <c r="Q6" s="106">
        <v>14</v>
      </c>
      <c r="R6" s="106">
        <v>15</v>
      </c>
      <c r="S6" s="106">
        <v>16</v>
      </c>
      <c r="T6" s="106">
        <v>17</v>
      </c>
      <c r="U6" s="106">
        <v>18</v>
      </c>
      <c r="V6" s="106">
        <v>19</v>
      </c>
      <c r="W6" s="106">
        <v>20</v>
      </c>
      <c r="X6" s="106">
        <v>21</v>
      </c>
      <c r="Y6" s="106">
        <v>22</v>
      </c>
      <c r="Z6" s="106">
        <v>23</v>
      </c>
      <c r="AA6" s="106">
        <v>24</v>
      </c>
      <c r="AB6" s="106">
        <v>25</v>
      </c>
      <c r="AC6" s="106">
        <v>26</v>
      </c>
      <c r="AD6" s="106">
        <v>27</v>
      </c>
      <c r="AE6" s="106">
        <v>28</v>
      </c>
      <c r="AF6" s="106">
        <v>29</v>
      </c>
      <c r="AG6" s="106"/>
    </row>
    <row r="7" spans="1:89">
      <c r="F7" s="106" t="s">
        <v>1363</v>
      </c>
      <c r="H7" s="106"/>
      <c r="I7" s="106" t="s">
        <v>1364</v>
      </c>
      <c r="J7" s="106"/>
      <c r="K7" s="106"/>
      <c r="M7" s="106"/>
      <c r="N7" s="106"/>
      <c r="O7" s="106"/>
      <c r="P7" s="106"/>
      <c r="Q7" s="106"/>
      <c r="R7" s="106"/>
      <c r="S7" s="106"/>
      <c r="T7" s="106"/>
      <c r="U7" s="106"/>
      <c r="V7" s="106"/>
      <c r="W7" s="106"/>
      <c r="X7" s="106"/>
      <c r="Y7" s="106"/>
      <c r="Z7" s="106"/>
      <c r="AA7" s="106"/>
      <c r="AB7" s="106"/>
      <c r="AC7" s="106"/>
      <c r="AD7" s="106"/>
      <c r="AE7" s="106"/>
      <c r="AF7" s="106"/>
      <c r="AH7" s="109" t="s">
        <v>659</v>
      </c>
      <c r="AN7" s="107"/>
      <c r="AO7" s="350"/>
      <c r="AP7" s="110" t="s">
        <v>660</v>
      </c>
      <c r="AU7" s="397"/>
      <c r="BF7" s="107"/>
      <c r="BG7" s="107"/>
      <c r="BL7" s="107"/>
      <c r="BM7" s="107"/>
      <c r="BR7" s="107"/>
      <c r="BS7" s="107"/>
      <c r="CD7" s="107"/>
      <c r="CE7" s="107"/>
    </row>
    <row r="8" spans="1:89">
      <c r="F8" s="550" t="s">
        <v>663</v>
      </c>
      <c r="G8" s="550" t="s">
        <v>663</v>
      </c>
      <c r="H8" s="551" t="s">
        <v>663</v>
      </c>
      <c r="I8" s="552" t="s">
        <v>664</v>
      </c>
      <c r="J8" s="552" t="s">
        <v>664</v>
      </c>
      <c r="K8" s="552" t="s">
        <v>664</v>
      </c>
      <c r="L8" s="552" t="s">
        <v>664</v>
      </c>
      <c r="M8" s="552" t="s">
        <v>664</v>
      </c>
      <c r="N8" s="552" t="s">
        <v>664</v>
      </c>
      <c r="O8" s="552" t="s">
        <v>664</v>
      </c>
      <c r="P8" s="552" t="s">
        <v>664</v>
      </c>
      <c r="Q8" s="552" t="s">
        <v>664</v>
      </c>
      <c r="R8" s="552" t="s">
        <v>664</v>
      </c>
      <c r="S8" s="552" t="s">
        <v>664</v>
      </c>
      <c r="T8" s="552" t="s">
        <v>664</v>
      </c>
      <c r="U8" s="552" t="s">
        <v>664</v>
      </c>
      <c r="V8" s="552" t="s">
        <v>664</v>
      </c>
      <c r="W8" s="552" t="s">
        <v>664</v>
      </c>
      <c r="X8" s="552" t="s">
        <v>664</v>
      </c>
      <c r="Y8" s="552" t="s">
        <v>664</v>
      </c>
      <c r="Z8" s="552" t="s">
        <v>664</v>
      </c>
      <c r="AA8" s="552" t="s">
        <v>664</v>
      </c>
      <c r="AB8" s="552" t="s">
        <v>664</v>
      </c>
      <c r="AC8" s="552" t="s">
        <v>664</v>
      </c>
      <c r="AD8" s="552" t="s">
        <v>664</v>
      </c>
      <c r="AE8" s="552" t="s">
        <v>664</v>
      </c>
      <c r="AF8" s="552" t="s">
        <v>664</v>
      </c>
      <c r="AH8" s="109" t="s">
        <v>1193</v>
      </c>
      <c r="AI8" s="109" t="s">
        <v>1194</v>
      </c>
      <c r="AJ8" s="109" t="s">
        <v>1301</v>
      </c>
      <c r="AK8" s="109" t="s">
        <v>1193</v>
      </c>
      <c r="AL8" s="109" t="s">
        <v>1194</v>
      </c>
      <c r="AM8" s="109" t="s">
        <v>1301</v>
      </c>
      <c r="AN8" s="109" t="s">
        <v>1195</v>
      </c>
      <c r="AO8" s="109" t="s">
        <v>1301</v>
      </c>
      <c r="AP8" s="110" t="s">
        <v>1193</v>
      </c>
      <c r="AQ8" s="110" t="s">
        <v>1194</v>
      </c>
      <c r="AR8" s="110" t="s">
        <v>1196</v>
      </c>
      <c r="AS8" s="110" t="s">
        <v>1301</v>
      </c>
      <c r="AT8" s="110" t="s">
        <v>1195</v>
      </c>
      <c r="AU8" s="110" t="s">
        <v>1301</v>
      </c>
      <c r="AV8" s="110" t="s">
        <v>1193</v>
      </c>
      <c r="AW8" s="110" t="s">
        <v>1194</v>
      </c>
      <c r="AX8" s="110" t="s">
        <v>1196</v>
      </c>
      <c r="AY8" s="110" t="s">
        <v>1301</v>
      </c>
      <c r="AZ8" s="110" t="s">
        <v>1195</v>
      </c>
      <c r="BA8" s="110" t="s">
        <v>1301</v>
      </c>
      <c r="BB8" s="110" t="s">
        <v>1193</v>
      </c>
      <c r="BC8" s="110" t="s">
        <v>1194</v>
      </c>
      <c r="BD8" s="110" t="s">
        <v>1196</v>
      </c>
      <c r="BE8" s="110" t="s">
        <v>1301</v>
      </c>
      <c r="BF8" s="110" t="s">
        <v>1195</v>
      </c>
      <c r="BG8" s="110" t="s">
        <v>1301</v>
      </c>
      <c r="BH8" s="110" t="s">
        <v>1193</v>
      </c>
      <c r="BI8" s="110" t="s">
        <v>1194</v>
      </c>
      <c r="BJ8" s="110" t="s">
        <v>1196</v>
      </c>
      <c r="BK8" s="110" t="s">
        <v>1301</v>
      </c>
      <c r="BL8" s="110" t="s">
        <v>1195</v>
      </c>
      <c r="BM8" s="110" t="s">
        <v>1301</v>
      </c>
      <c r="BN8" s="110" t="s">
        <v>1193</v>
      </c>
      <c r="BO8" s="110" t="s">
        <v>1194</v>
      </c>
      <c r="BP8" s="110" t="s">
        <v>1196</v>
      </c>
      <c r="BQ8" s="110" t="s">
        <v>1301</v>
      </c>
      <c r="BR8" s="110" t="s">
        <v>1195</v>
      </c>
      <c r="BS8" s="110" t="s">
        <v>1301</v>
      </c>
      <c r="BT8" s="110" t="s">
        <v>1193</v>
      </c>
      <c r="BU8" s="110" t="s">
        <v>1194</v>
      </c>
      <c r="BV8" s="110" t="s">
        <v>1196</v>
      </c>
      <c r="BW8" s="110" t="s">
        <v>1301</v>
      </c>
      <c r="BX8" s="110" t="s">
        <v>1195</v>
      </c>
      <c r="BY8" s="110" t="s">
        <v>1301</v>
      </c>
      <c r="BZ8" s="110" t="s">
        <v>1193</v>
      </c>
      <c r="CA8" s="110" t="s">
        <v>1194</v>
      </c>
      <c r="CB8" s="110" t="s">
        <v>1196</v>
      </c>
      <c r="CC8" s="110" t="s">
        <v>1301</v>
      </c>
      <c r="CD8" s="110" t="s">
        <v>1195</v>
      </c>
      <c r="CE8" s="110" t="s">
        <v>1301</v>
      </c>
      <c r="CF8" s="110" t="s">
        <v>1193</v>
      </c>
      <c r="CG8" s="110" t="s">
        <v>1194</v>
      </c>
      <c r="CH8" s="110" t="s">
        <v>1196</v>
      </c>
      <c r="CI8" s="110" t="s">
        <v>1301</v>
      </c>
      <c r="CJ8" s="110" t="s">
        <v>1195</v>
      </c>
      <c r="CK8" s="110" t="s">
        <v>1301</v>
      </c>
    </row>
    <row r="9" spans="1:89">
      <c r="F9" s="550" t="s">
        <v>1474</v>
      </c>
      <c r="G9" s="550" t="s">
        <v>701</v>
      </c>
      <c r="H9" s="551" t="s">
        <v>709</v>
      </c>
      <c r="I9" s="552" t="s">
        <v>1476</v>
      </c>
      <c r="J9" s="552" t="s">
        <v>723</v>
      </c>
      <c r="K9" s="552" t="s">
        <v>1477</v>
      </c>
      <c r="L9" s="552" t="s">
        <v>712</v>
      </c>
      <c r="M9" s="552" t="s">
        <v>716</v>
      </c>
      <c r="N9" s="552" t="s">
        <v>1365</v>
      </c>
      <c r="O9" s="552" t="s">
        <v>1272</v>
      </c>
      <c r="P9" s="552" t="s">
        <v>1366</v>
      </c>
      <c r="Q9" s="552" t="s">
        <v>1478</v>
      </c>
      <c r="R9" s="552" t="s">
        <v>724</v>
      </c>
      <c r="S9" s="552" t="s">
        <v>1479</v>
      </c>
      <c r="T9" s="552" t="s">
        <v>1480</v>
      </c>
      <c r="U9" s="552" t="s">
        <v>1481</v>
      </c>
      <c r="V9" s="552" t="s">
        <v>1371</v>
      </c>
      <c r="W9" s="552" t="s">
        <v>1372</v>
      </c>
      <c r="X9" s="552" t="s">
        <v>1373</v>
      </c>
      <c r="Y9" s="552" t="s">
        <v>1482</v>
      </c>
      <c r="Z9" s="552" t="s">
        <v>1483</v>
      </c>
      <c r="AA9" s="552" t="s">
        <v>1484</v>
      </c>
      <c r="AB9" s="552" t="s">
        <v>1485</v>
      </c>
      <c r="AC9" s="552" t="s">
        <v>1486</v>
      </c>
      <c r="AD9" s="552" t="s">
        <v>1487</v>
      </c>
      <c r="AE9" s="552" t="s">
        <v>1488</v>
      </c>
      <c r="AF9" s="552" t="s">
        <v>1489</v>
      </c>
      <c r="AH9" s="109" t="s">
        <v>680</v>
      </c>
      <c r="AI9" s="109" t="s">
        <v>680</v>
      </c>
      <c r="AJ9" s="109" t="s">
        <v>680</v>
      </c>
      <c r="AK9" s="109" t="s">
        <v>681</v>
      </c>
      <c r="AL9" s="109" t="s">
        <v>681</v>
      </c>
      <c r="AM9" s="109" t="s">
        <v>682</v>
      </c>
      <c r="AN9" s="109" t="s">
        <v>682</v>
      </c>
      <c r="AO9" s="109" t="s">
        <v>682</v>
      </c>
      <c r="AP9" s="110" t="s">
        <v>692</v>
      </c>
      <c r="AQ9" s="110" t="s">
        <v>692</v>
      </c>
      <c r="AR9" s="110" t="s">
        <v>692</v>
      </c>
      <c r="AS9" s="110" t="s">
        <v>692</v>
      </c>
      <c r="AT9" s="110" t="s">
        <v>1365</v>
      </c>
      <c r="AU9" s="110" t="s">
        <v>1365</v>
      </c>
      <c r="AV9" s="110" t="s">
        <v>693</v>
      </c>
      <c r="AW9" s="110" t="s">
        <v>693</v>
      </c>
      <c r="AX9" s="110" t="s">
        <v>693</v>
      </c>
      <c r="AY9" s="110" t="s">
        <v>693</v>
      </c>
      <c r="AZ9" s="110" t="s">
        <v>1272</v>
      </c>
      <c r="BA9" s="110" t="s">
        <v>1272</v>
      </c>
      <c r="BB9" s="110" t="s">
        <v>694</v>
      </c>
      <c r="BC9" s="110" t="s">
        <v>694</v>
      </c>
      <c r="BD9" s="110" t="s">
        <v>694</v>
      </c>
      <c r="BE9" s="110" t="s">
        <v>694</v>
      </c>
      <c r="BF9" s="110" t="s">
        <v>1366</v>
      </c>
      <c r="BG9" s="110" t="s">
        <v>1366</v>
      </c>
      <c r="BH9" s="110" t="s">
        <v>695</v>
      </c>
      <c r="BI9" s="110" t="s">
        <v>695</v>
      </c>
      <c r="BJ9" s="110" t="s">
        <v>695</v>
      </c>
      <c r="BK9" s="110" t="s">
        <v>695</v>
      </c>
      <c r="BL9" s="110" t="s">
        <v>1367</v>
      </c>
      <c r="BM9" s="110" t="s">
        <v>1367</v>
      </c>
      <c r="BN9" s="110" t="s">
        <v>696</v>
      </c>
      <c r="BO9" s="110" t="s">
        <v>696</v>
      </c>
      <c r="BP9" s="110" t="s">
        <v>696</v>
      </c>
      <c r="BQ9" s="110" t="s">
        <v>696</v>
      </c>
      <c r="BR9" s="110" t="s">
        <v>1368</v>
      </c>
      <c r="BS9" s="110" t="s">
        <v>1368</v>
      </c>
      <c r="BT9" s="110" t="s">
        <v>697</v>
      </c>
      <c r="BU9" s="110" t="s">
        <v>697</v>
      </c>
      <c r="BV9" s="110" t="s">
        <v>697</v>
      </c>
      <c r="BW9" s="110" t="s">
        <v>697</v>
      </c>
      <c r="BX9" s="110" t="s">
        <v>1369</v>
      </c>
      <c r="BY9" s="110" t="s">
        <v>1369</v>
      </c>
      <c r="BZ9" s="110" t="s">
        <v>698</v>
      </c>
      <c r="CA9" s="110" t="s">
        <v>698</v>
      </c>
      <c r="CB9" s="110" t="s">
        <v>698</v>
      </c>
      <c r="CC9" s="110" t="s">
        <v>698</v>
      </c>
      <c r="CD9" s="110" t="s">
        <v>728</v>
      </c>
      <c r="CE9" s="110" t="s">
        <v>728</v>
      </c>
      <c r="CF9" s="110" t="s">
        <v>699</v>
      </c>
      <c r="CG9" s="110" t="s">
        <v>699</v>
      </c>
      <c r="CH9" s="110" t="s">
        <v>699</v>
      </c>
      <c r="CI9" s="110" t="s">
        <v>699</v>
      </c>
      <c r="CJ9" s="110" t="s">
        <v>1370</v>
      </c>
      <c r="CK9" s="110" t="s">
        <v>1370</v>
      </c>
    </row>
    <row r="10" spans="1:89" ht="19.5" customHeight="1">
      <c r="A10" s="75" t="s">
        <v>376</v>
      </c>
      <c r="B10" s="75" t="s">
        <v>375</v>
      </c>
      <c r="C10" s="75" t="s">
        <v>374</v>
      </c>
      <c r="D10" s="106" t="s">
        <v>382</v>
      </c>
      <c r="E10" s="106" t="s">
        <v>381</v>
      </c>
      <c r="F10" s="396" t="s">
        <v>739</v>
      </c>
      <c r="G10" s="396" t="s">
        <v>740</v>
      </c>
      <c r="H10" s="396" t="s">
        <v>384</v>
      </c>
      <c r="I10" s="396" t="s">
        <v>741</v>
      </c>
      <c r="J10" s="396" t="s">
        <v>742</v>
      </c>
      <c r="K10" s="396" t="s">
        <v>743</v>
      </c>
      <c r="L10" s="396" t="s">
        <v>744</v>
      </c>
      <c r="M10" s="396" t="s">
        <v>745</v>
      </c>
      <c r="N10" s="396" t="s">
        <v>746</v>
      </c>
      <c r="O10" s="396" t="s">
        <v>747</v>
      </c>
      <c r="P10" s="396" t="s">
        <v>748</v>
      </c>
      <c r="Q10" s="396" t="s">
        <v>749</v>
      </c>
      <c r="R10" s="396" t="s">
        <v>750</v>
      </c>
      <c r="S10" s="396" t="s">
        <v>751</v>
      </c>
      <c r="T10" s="396" t="s">
        <v>752</v>
      </c>
      <c r="U10" s="396" t="s">
        <v>753</v>
      </c>
      <c r="V10" s="396" t="s">
        <v>754</v>
      </c>
      <c r="W10" s="396" t="s">
        <v>755</v>
      </c>
      <c r="X10" s="396" t="s">
        <v>756</v>
      </c>
      <c r="Y10" s="396" t="s">
        <v>373</v>
      </c>
      <c r="Z10" s="396" t="s">
        <v>372</v>
      </c>
      <c r="AA10" s="396" t="s">
        <v>371</v>
      </c>
      <c r="AB10" s="396" t="s">
        <v>370</v>
      </c>
      <c r="AC10" s="396" t="s">
        <v>369</v>
      </c>
      <c r="AD10" s="396" t="s">
        <v>368</v>
      </c>
      <c r="AE10" s="396" t="s">
        <v>367</v>
      </c>
      <c r="AF10" s="396" t="s">
        <v>366</v>
      </c>
      <c r="AH10" s="394" t="s">
        <v>1197</v>
      </c>
      <c r="AI10" s="394" t="s">
        <v>1197</v>
      </c>
      <c r="AJ10" s="394" t="s">
        <v>1197</v>
      </c>
      <c r="AK10" s="394" t="s">
        <v>383</v>
      </c>
      <c r="AL10" s="394" t="s">
        <v>383</v>
      </c>
      <c r="AM10" s="394" t="s">
        <v>383</v>
      </c>
      <c r="AN10" s="553" t="s">
        <v>384</v>
      </c>
      <c r="AO10" s="554" t="s">
        <v>384</v>
      </c>
      <c r="AP10" s="394" t="s">
        <v>3</v>
      </c>
      <c r="AQ10" s="394" t="s">
        <v>3</v>
      </c>
      <c r="AR10" s="394" t="s">
        <v>3</v>
      </c>
      <c r="AS10" s="394"/>
      <c r="AT10" s="394" t="s">
        <v>3</v>
      </c>
      <c r="AU10" s="555"/>
      <c r="AV10" s="394" t="s">
        <v>4</v>
      </c>
      <c r="AW10" s="394" t="s">
        <v>4</v>
      </c>
      <c r="AX10" s="394" t="s">
        <v>4</v>
      </c>
      <c r="AY10" s="394"/>
      <c r="AZ10" s="394" t="s">
        <v>4</v>
      </c>
      <c r="BA10" s="394"/>
      <c r="BB10" s="394" t="s">
        <v>5</v>
      </c>
      <c r="BC10" s="394" t="s">
        <v>5</v>
      </c>
      <c r="BD10" s="394" t="s">
        <v>5</v>
      </c>
      <c r="BE10" s="394"/>
      <c r="BF10" s="553" t="s">
        <v>5</v>
      </c>
      <c r="BG10" s="553"/>
      <c r="BH10" s="394" t="s">
        <v>6</v>
      </c>
      <c r="BI10" s="394" t="s">
        <v>6</v>
      </c>
      <c r="BJ10" s="394" t="s">
        <v>6</v>
      </c>
      <c r="BK10" s="394"/>
      <c r="BL10" s="553" t="s">
        <v>6</v>
      </c>
      <c r="BM10" s="553"/>
      <c r="BN10" s="394" t="s">
        <v>7</v>
      </c>
      <c r="BO10" s="394" t="s">
        <v>7</v>
      </c>
      <c r="BP10" s="394" t="s">
        <v>7</v>
      </c>
      <c r="BQ10" s="394"/>
      <c r="BR10" s="553" t="s">
        <v>7</v>
      </c>
      <c r="BS10" s="553"/>
      <c r="BT10" s="394" t="s">
        <v>8</v>
      </c>
      <c r="BU10" s="394" t="s">
        <v>8</v>
      </c>
      <c r="BV10" s="394" t="s">
        <v>8</v>
      </c>
      <c r="BW10" s="394"/>
      <c r="BX10" s="394" t="s">
        <v>8</v>
      </c>
      <c r="BY10" s="394"/>
      <c r="BZ10" s="394" t="s">
        <v>9</v>
      </c>
      <c r="CA10" s="394" t="s">
        <v>9</v>
      </c>
      <c r="CB10" s="394" t="s">
        <v>9</v>
      </c>
      <c r="CC10" s="394"/>
      <c r="CD10" s="553" t="s">
        <v>9</v>
      </c>
      <c r="CE10" s="553"/>
      <c r="CF10" s="394" t="s">
        <v>10</v>
      </c>
      <c r="CG10" s="394" t="s">
        <v>10</v>
      </c>
      <c r="CH10" s="394" t="s">
        <v>10</v>
      </c>
      <c r="CI10" s="394"/>
      <c r="CJ10" s="394" t="s">
        <v>10</v>
      </c>
      <c r="CK10" s="394"/>
    </row>
    <row r="11" spans="1:89">
      <c r="A11" s="75"/>
      <c r="B11" s="75"/>
      <c r="C11" s="75"/>
      <c r="D11" s="106" t="s">
        <v>432</v>
      </c>
      <c r="E11" s="106" t="s">
        <v>500</v>
      </c>
      <c r="F11" s="106"/>
      <c r="G11" s="106"/>
      <c r="H11" s="399"/>
      <c r="I11" s="106"/>
      <c r="J11" s="106"/>
      <c r="K11" s="106"/>
      <c r="L11" s="106"/>
      <c r="M11" s="106"/>
      <c r="N11" s="106"/>
      <c r="O11" s="106"/>
      <c r="P11" s="106"/>
      <c r="Q11" s="399"/>
      <c r="R11" s="399"/>
      <c r="S11" s="399"/>
      <c r="T11" s="399"/>
      <c r="U11" s="399"/>
      <c r="V11" s="399"/>
      <c r="W11" s="399"/>
      <c r="X11" s="399"/>
      <c r="Y11" s="106"/>
      <c r="Z11" s="106"/>
      <c r="AA11" s="106"/>
      <c r="AB11" s="106"/>
      <c r="AC11" s="106"/>
      <c r="AD11" s="106"/>
      <c r="AE11" s="106"/>
      <c r="AF11" s="106"/>
      <c r="AG11" s="106"/>
      <c r="AH11" s="106">
        <v>149</v>
      </c>
      <c r="AI11" s="106">
        <v>1</v>
      </c>
      <c r="AJ11" s="106">
        <v>150</v>
      </c>
      <c r="AK11" s="106">
        <v>1</v>
      </c>
      <c r="AL11" s="106">
        <v>0</v>
      </c>
      <c r="AM11" s="106">
        <v>1</v>
      </c>
      <c r="AN11" s="106">
        <v>0</v>
      </c>
      <c r="AO11" s="106">
        <v>0</v>
      </c>
      <c r="AP11" s="106">
        <v>148</v>
      </c>
      <c r="AQ11" s="106">
        <v>1</v>
      </c>
      <c r="AR11" s="106">
        <v>1</v>
      </c>
      <c r="AS11" s="106">
        <v>150</v>
      </c>
      <c r="AT11" s="106">
        <v>0</v>
      </c>
      <c r="AU11" s="106">
        <v>2</v>
      </c>
      <c r="AV11" s="106">
        <v>147</v>
      </c>
      <c r="AW11" s="106">
        <v>1</v>
      </c>
      <c r="AX11" s="106">
        <v>2</v>
      </c>
      <c r="AY11" s="106">
        <v>150</v>
      </c>
      <c r="AZ11" s="106">
        <v>0</v>
      </c>
      <c r="BA11" s="106">
        <v>3</v>
      </c>
      <c r="BB11" s="106">
        <v>107</v>
      </c>
      <c r="BC11" s="106">
        <v>0</v>
      </c>
      <c r="BD11" s="106">
        <v>43</v>
      </c>
      <c r="BE11" s="106">
        <v>150</v>
      </c>
      <c r="BF11" s="106">
        <v>0</v>
      </c>
      <c r="BG11" s="106">
        <v>43</v>
      </c>
      <c r="BH11" s="106">
        <v>105</v>
      </c>
      <c r="BI11" s="106">
        <v>2</v>
      </c>
      <c r="BJ11" s="106">
        <v>43</v>
      </c>
      <c r="BK11" s="106">
        <v>150</v>
      </c>
      <c r="BL11" s="106">
        <v>0</v>
      </c>
      <c r="BM11" s="106">
        <v>45</v>
      </c>
      <c r="BN11" s="106">
        <v>139</v>
      </c>
      <c r="BO11" s="106">
        <v>1</v>
      </c>
      <c r="BP11" s="106">
        <v>10</v>
      </c>
      <c r="BQ11" s="106">
        <v>150</v>
      </c>
      <c r="BR11" s="106">
        <v>0</v>
      </c>
      <c r="BS11" s="106">
        <v>11</v>
      </c>
      <c r="BT11" s="106">
        <v>136</v>
      </c>
      <c r="BU11" s="106">
        <v>0</v>
      </c>
      <c r="BV11" s="106">
        <v>14</v>
      </c>
      <c r="BW11" s="106">
        <v>150</v>
      </c>
      <c r="BX11" s="106">
        <v>0</v>
      </c>
      <c r="BY11" s="106">
        <v>14</v>
      </c>
      <c r="BZ11" s="106">
        <v>100</v>
      </c>
      <c r="CA11" s="106">
        <v>1</v>
      </c>
      <c r="CB11" s="106">
        <v>49</v>
      </c>
      <c r="CC11" s="106">
        <v>150</v>
      </c>
      <c r="CD11" s="106">
        <v>0</v>
      </c>
      <c r="CE11" s="106">
        <v>50</v>
      </c>
      <c r="CF11" s="106">
        <v>138</v>
      </c>
      <c r="CG11" s="106">
        <v>1</v>
      </c>
      <c r="CH11" s="106">
        <v>11</v>
      </c>
      <c r="CI11" s="106">
        <v>150</v>
      </c>
      <c r="CJ11" s="106">
        <v>0</v>
      </c>
      <c r="CK11" s="106">
        <v>12</v>
      </c>
    </row>
    <row r="12" spans="1:89">
      <c r="A12" s="75"/>
      <c r="B12" s="75"/>
      <c r="C12" s="75"/>
      <c r="D12" s="106" t="s">
        <v>44</v>
      </c>
      <c r="E12" s="106" t="s">
        <v>503</v>
      </c>
      <c r="F12" s="106"/>
      <c r="G12" s="106"/>
      <c r="H12" s="399"/>
      <c r="I12" s="106"/>
      <c r="J12" s="106"/>
      <c r="K12" s="106"/>
      <c r="L12" s="106"/>
      <c r="M12" s="106"/>
      <c r="N12" s="106"/>
      <c r="O12" s="106"/>
      <c r="P12" s="106"/>
      <c r="Q12" s="399"/>
      <c r="R12" s="399"/>
      <c r="S12" s="399"/>
      <c r="T12" s="399"/>
      <c r="U12" s="399"/>
      <c r="V12" s="399"/>
      <c r="W12" s="399"/>
      <c r="X12" s="399"/>
      <c r="Y12" s="106"/>
      <c r="Z12" s="106"/>
      <c r="AA12" s="106"/>
      <c r="AB12" s="106"/>
      <c r="AC12" s="106"/>
      <c r="AD12" s="106"/>
      <c r="AE12" s="106"/>
      <c r="AF12" s="106"/>
      <c r="AG12" s="106"/>
      <c r="AH12" s="106">
        <v>49</v>
      </c>
      <c r="AI12" s="106">
        <v>1</v>
      </c>
      <c r="AJ12" s="106">
        <v>50</v>
      </c>
      <c r="AK12" s="106">
        <v>1</v>
      </c>
      <c r="AL12" s="106">
        <v>0</v>
      </c>
      <c r="AM12" s="106">
        <v>1</v>
      </c>
      <c r="AN12" s="106">
        <v>0</v>
      </c>
      <c r="AO12" s="106">
        <v>0</v>
      </c>
      <c r="AP12" s="106">
        <v>49</v>
      </c>
      <c r="AQ12" s="106">
        <v>1</v>
      </c>
      <c r="AR12" s="106">
        <v>0</v>
      </c>
      <c r="AS12" s="106">
        <v>50</v>
      </c>
      <c r="AT12" s="106">
        <v>0</v>
      </c>
      <c r="AU12" s="106">
        <v>1</v>
      </c>
      <c r="AV12" s="106">
        <v>49</v>
      </c>
      <c r="AW12" s="106">
        <v>1</v>
      </c>
      <c r="AX12" s="106">
        <v>0</v>
      </c>
      <c r="AY12" s="106">
        <v>50</v>
      </c>
      <c r="AZ12" s="106">
        <v>0</v>
      </c>
      <c r="BA12" s="106">
        <v>1</v>
      </c>
      <c r="BB12" s="106">
        <v>37</v>
      </c>
      <c r="BC12" s="106">
        <v>0</v>
      </c>
      <c r="BD12" s="106">
        <v>13</v>
      </c>
      <c r="BE12" s="106">
        <v>50</v>
      </c>
      <c r="BF12" s="106">
        <v>0</v>
      </c>
      <c r="BG12" s="106">
        <v>13</v>
      </c>
      <c r="BH12" s="106">
        <v>33</v>
      </c>
      <c r="BI12" s="106">
        <v>0</v>
      </c>
      <c r="BJ12" s="106">
        <v>17</v>
      </c>
      <c r="BK12" s="106">
        <v>50</v>
      </c>
      <c r="BL12" s="106">
        <v>0</v>
      </c>
      <c r="BM12" s="106">
        <v>17</v>
      </c>
      <c r="BN12" s="106">
        <v>45</v>
      </c>
      <c r="BO12" s="106">
        <v>1</v>
      </c>
      <c r="BP12" s="106">
        <v>4</v>
      </c>
      <c r="BQ12" s="106">
        <v>50</v>
      </c>
      <c r="BR12" s="106">
        <v>0</v>
      </c>
      <c r="BS12" s="106">
        <v>5</v>
      </c>
      <c r="BT12" s="106">
        <v>44</v>
      </c>
      <c r="BU12" s="106">
        <v>0</v>
      </c>
      <c r="BV12" s="106">
        <v>6</v>
      </c>
      <c r="BW12" s="106">
        <v>50</v>
      </c>
      <c r="BX12" s="106">
        <v>0</v>
      </c>
      <c r="BY12" s="106">
        <v>6</v>
      </c>
      <c r="BZ12" s="106">
        <v>37</v>
      </c>
      <c r="CA12" s="106">
        <v>1</v>
      </c>
      <c r="CB12" s="106">
        <v>12</v>
      </c>
      <c r="CC12" s="106">
        <v>50</v>
      </c>
      <c r="CD12" s="106">
        <v>0</v>
      </c>
      <c r="CE12" s="106">
        <v>13</v>
      </c>
      <c r="CF12" s="106">
        <v>45</v>
      </c>
      <c r="CG12" s="106">
        <v>0</v>
      </c>
      <c r="CH12" s="106">
        <v>5</v>
      </c>
      <c r="CI12" s="106">
        <v>50</v>
      </c>
      <c r="CJ12" s="106">
        <v>0</v>
      </c>
      <c r="CK12" s="106">
        <v>5</v>
      </c>
    </row>
    <row r="13" spans="1:89">
      <c r="A13" s="75"/>
      <c r="B13" s="75"/>
      <c r="C13" s="75"/>
      <c r="D13" s="106" t="s">
        <v>49</v>
      </c>
      <c r="E13" s="106" t="s">
        <v>506</v>
      </c>
      <c r="F13" s="106"/>
      <c r="G13" s="106"/>
      <c r="H13" s="399"/>
      <c r="I13" s="106"/>
      <c r="J13" s="106"/>
      <c r="K13" s="106"/>
      <c r="L13" s="106"/>
      <c r="M13" s="106"/>
      <c r="N13" s="106"/>
      <c r="O13" s="106"/>
      <c r="P13" s="106"/>
      <c r="Q13" s="399"/>
      <c r="R13" s="399"/>
      <c r="S13" s="399"/>
      <c r="T13" s="399"/>
      <c r="U13" s="399"/>
      <c r="V13" s="399"/>
      <c r="W13" s="399"/>
      <c r="X13" s="399"/>
      <c r="Y13" s="106"/>
      <c r="Z13" s="106"/>
      <c r="AA13" s="106"/>
      <c r="AB13" s="106"/>
      <c r="AC13" s="106"/>
      <c r="AD13" s="106"/>
      <c r="AE13" s="106"/>
      <c r="AF13" s="106"/>
      <c r="AG13" s="106"/>
      <c r="AH13" s="106">
        <v>35</v>
      </c>
      <c r="AI13" s="106">
        <v>0</v>
      </c>
      <c r="AJ13" s="106">
        <v>35</v>
      </c>
      <c r="AK13" s="106">
        <v>0</v>
      </c>
      <c r="AL13" s="106">
        <v>0</v>
      </c>
      <c r="AM13" s="106">
        <v>0</v>
      </c>
      <c r="AN13" s="106">
        <v>0</v>
      </c>
      <c r="AO13" s="106">
        <v>0</v>
      </c>
      <c r="AP13" s="106">
        <v>34</v>
      </c>
      <c r="AQ13" s="106">
        <v>0</v>
      </c>
      <c r="AR13" s="106">
        <v>1</v>
      </c>
      <c r="AS13" s="106">
        <v>35</v>
      </c>
      <c r="AT13" s="106">
        <v>0</v>
      </c>
      <c r="AU13" s="106">
        <v>1</v>
      </c>
      <c r="AV13" s="106">
        <v>33</v>
      </c>
      <c r="AW13" s="106">
        <v>0</v>
      </c>
      <c r="AX13" s="106">
        <v>2</v>
      </c>
      <c r="AY13" s="106">
        <v>35</v>
      </c>
      <c r="AZ13" s="106">
        <v>0</v>
      </c>
      <c r="BA13" s="106">
        <v>2</v>
      </c>
      <c r="BB13" s="106">
        <v>20</v>
      </c>
      <c r="BC13" s="106">
        <v>0</v>
      </c>
      <c r="BD13" s="106">
        <v>15</v>
      </c>
      <c r="BE13" s="106">
        <v>35</v>
      </c>
      <c r="BF13" s="106">
        <v>0</v>
      </c>
      <c r="BG13" s="106">
        <v>15</v>
      </c>
      <c r="BH13" s="106">
        <v>23</v>
      </c>
      <c r="BI13" s="106">
        <v>1</v>
      </c>
      <c r="BJ13" s="106">
        <v>11</v>
      </c>
      <c r="BK13" s="106">
        <v>35</v>
      </c>
      <c r="BL13" s="106">
        <v>0</v>
      </c>
      <c r="BM13" s="106">
        <v>12</v>
      </c>
      <c r="BN13" s="106">
        <v>31</v>
      </c>
      <c r="BO13" s="106">
        <v>0</v>
      </c>
      <c r="BP13" s="106">
        <v>4</v>
      </c>
      <c r="BQ13" s="106">
        <v>35</v>
      </c>
      <c r="BR13" s="106">
        <v>0</v>
      </c>
      <c r="BS13" s="106">
        <v>4</v>
      </c>
      <c r="BT13" s="106">
        <v>29</v>
      </c>
      <c r="BU13" s="106">
        <v>0</v>
      </c>
      <c r="BV13" s="106">
        <v>6</v>
      </c>
      <c r="BW13" s="106">
        <v>35</v>
      </c>
      <c r="BX13" s="106">
        <v>0</v>
      </c>
      <c r="BY13" s="106">
        <v>6</v>
      </c>
      <c r="BZ13" s="106">
        <v>19</v>
      </c>
      <c r="CA13" s="106">
        <v>0</v>
      </c>
      <c r="CB13" s="106">
        <v>16</v>
      </c>
      <c r="CC13" s="106">
        <v>35</v>
      </c>
      <c r="CD13" s="106">
        <v>0</v>
      </c>
      <c r="CE13" s="106">
        <v>16</v>
      </c>
      <c r="CF13" s="106">
        <v>32</v>
      </c>
      <c r="CG13" s="106">
        <v>1</v>
      </c>
      <c r="CH13" s="106">
        <v>2</v>
      </c>
      <c r="CI13" s="106">
        <v>35</v>
      </c>
      <c r="CJ13" s="106">
        <v>0</v>
      </c>
      <c r="CK13" s="106">
        <v>3</v>
      </c>
    </row>
    <row r="14" spans="1:89">
      <c r="A14" s="75"/>
      <c r="B14" s="75"/>
      <c r="C14" s="75"/>
      <c r="D14" s="106" t="s">
        <v>73</v>
      </c>
      <c r="E14" s="106" t="s">
        <v>509</v>
      </c>
      <c r="F14" s="106"/>
      <c r="G14" s="106"/>
      <c r="H14" s="399"/>
      <c r="I14" s="106"/>
      <c r="J14" s="106"/>
      <c r="K14" s="106"/>
      <c r="L14" s="106"/>
      <c r="M14" s="106"/>
      <c r="N14" s="106"/>
      <c r="O14" s="106"/>
      <c r="P14" s="106"/>
      <c r="Q14" s="399"/>
      <c r="R14" s="399"/>
      <c r="S14" s="399"/>
      <c r="T14" s="399"/>
      <c r="U14" s="399"/>
      <c r="V14" s="399"/>
      <c r="W14" s="399"/>
      <c r="X14" s="399"/>
      <c r="Y14" s="106"/>
      <c r="Z14" s="106"/>
      <c r="AA14" s="106"/>
      <c r="AB14" s="106"/>
      <c r="AC14" s="106"/>
      <c r="AD14" s="106"/>
      <c r="AE14" s="106"/>
      <c r="AF14" s="106"/>
      <c r="AG14" s="106"/>
      <c r="AH14" s="106">
        <v>33</v>
      </c>
      <c r="AI14" s="106">
        <v>0</v>
      </c>
      <c r="AJ14" s="106">
        <v>33</v>
      </c>
      <c r="AK14" s="106">
        <v>0</v>
      </c>
      <c r="AL14" s="106">
        <v>0</v>
      </c>
      <c r="AM14" s="106">
        <v>0</v>
      </c>
      <c r="AN14" s="106">
        <v>0</v>
      </c>
      <c r="AO14" s="106">
        <v>0</v>
      </c>
      <c r="AP14" s="106">
        <v>33</v>
      </c>
      <c r="AQ14" s="106">
        <v>0</v>
      </c>
      <c r="AR14" s="106">
        <v>0</v>
      </c>
      <c r="AS14" s="106">
        <v>33</v>
      </c>
      <c r="AT14" s="106">
        <v>0</v>
      </c>
      <c r="AU14" s="106">
        <v>0</v>
      </c>
      <c r="AV14" s="106">
        <v>33</v>
      </c>
      <c r="AW14" s="106">
        <v>0</v>
      </c>
      <c r="AX14" s="106">
        <v>0</v>
      </c>
      <c r="AY14" s="106">
        <v>33</v>
      </c>
      <c r="AZ14" s="106">
        <v>0</v>
      </c>
      <c r="BA14" s="106">
        <v>0</v>
      </c>
      <c r="BB14" s="106">
        <v>32</v>
      </c>
      <c r="BC14" s="106">
        <v>0</v>
      </c>
      <c r="BD14" s="106">
        <v>1</v>
      </c>
      <c r="BE14" s="106">
        <v>33</v>
      </c>
      <c r="BF14" s="106">
        <v>0</v>
      </c>
      <c r="BG14" s="106">
        <v>1</v>
      </c>
      <c r="BH14" s="106">
        <v>28</v>
      </c>
      <c r="BI14" s="106">
        <v>0</v>
      </c>
      <c r="BJ14" s="106">
        <v>5</v>
      </c>
      <c r="BK14" s="106">
        <v>33</v>
      </c>
      <c r="BL14" s="106">
        <v>0</v>
      </c>
      <c r="BM14" s="106">
        <v>5</v>
      </c>
      <c r="BN14" s="106">
        <v>31</v>
      </c>
      <c r="BO14" s="106">
        <v>0</v>
      </c>
      <c r="BP14" s="106">
        <v>2</v>
      </c>
      <c r="BQ14" s="106">
        <v>33</v>
      </c>
      <c r="BR14" s="106">
        <v>0</v>
      </c>
      <c r="BS14" s="106">
        <v>2</v>
      </c>
      <c r="BT14" s="106">
        <v>32</v>
      </c>
      <c r="BU14" s="106">
        <v>0</v>
      </c>
      <c r="BV14" s="106">
        <v>1</v>
      </c>
      <c r="BW14" s="106">
        <v>33</v>
      </c>
      <c r="BX14" s="106">
        <v>0</v>
      </c>
      <c r="BY14" s="106">
        <v>1</v>
      </c>
      <c r="BZ14" s="106">
        <v>24</v>
      </c>
      <c r="CA14" s="106">
        <v>0</v>
      </c>
      <c r="CB14" s="106">
        <v>9</v>
      </c>
      <c r="CC14" s="106">
        <v>33</v>
      </c>
      <c r="CD14" s="106">
        <v>0</v>
      </c>
      <c r="CE14" s="106">
        <v>9</v>
      </c>
      <c r="CF14" s="106">
        <v>32</v>
      </c>
      <c r="CG14" s="106">
        <v>0</v>
      </c>
      <c r="CH14" s="106">
        <v>1</v>
      </c>
      <c r="CI14" s="106">
        <v>33</v>
      </c>
      <c r="CJ14" s="106">
        <v>0</v>
      </c>
      <c r="CK14" s="106">
        <v>1</v>
      </c>
    </row>
    <row r="15" spans="1:89">
      <c r="A15" s="75"/>
      <c r="B15" s="75"/>
      <c r="C15" s="75"/>
      <c r="D15" s="106" t="s">
        <v>56</v>
      </c>
      <c r="E15" s="106" t="s">
        <v>512</v>
      </c>
      <c r="F15" s="106"/>
      <c r="G15" s="106"/>
      <c r="H15" s="399"/>
      <c r="I15" s="106"/>
      <c r="J15" s="106"/>
      <c r="K15" s="106"/>
      <c r="L15" s="106"/>
      <c r="M15" s="106"/>
      <c r="N15" s="106"/>
      <c r="O15" s="106"/>
      <c r="P15" s="106"/>
      <c r="Q15" s="399"/>
      <c r="R15" s="399"/>
      <c r="S15" s="399"/>
      <c r="T15" s="399"/>
      <c r="U15" s="399"/>
      <c r="V15" s="399"/>
      <c r="W15" s="399"/>
      <c r="X15" s="399"/>
      <c r="Y15" s="106"/>
      <c r="Z15" s="106"/>
      <c r="AA15" s="106"/>
      <c r="AB15" s="106"/>
      <c r="AC15" s="106"/>
      <c r="AD15" s="106"/>
      <c r="AE15" s="106"/>
      <c r="AF15" s="106"/>
      <c r="AG15" s="106"/>
      <c r="AH15" s="106">
        <v>32</v>
      </c>
      <c r="AI15" s="106">
        <v>0</v>
      </c>
      <c r="AJ15" s="106">
        <v>32</v>
      </c>
      <c r="AK15" s="106">
        <v>0</v>
      </c>
      <c r="AL15" s="106">
        <v>0</v>
      </c>
      <c r="AM15" s="106">
        <v>0</v>
      </c>
      <c r="AN15" s="106">
        <v>0</v>
      </c>
      <c r="AO15" s="106">
        <v>0</v>
      </c>
      <c r="AP15" s="106">
        <v>32</v>
      </c>
      <c r="AQ15" s="106">
        <v>0</v>
      </c>
      <c r="AR15" s="106">
        <v>0</v>
      </c>
      <c r="AS15" s="106">
        <v>32</v>
      </c>
      <c r="AT15" s="106">
        <v>0</v>
      </c>
      <c r="AU15" s="106">
        <v>0</v>
      </c>
      <c r="AV15" s="106">
        <v>32</v>
      </c>
      <c r="AW15" s="106">
        <v>0</v>
      </c>
      <c r="AX15" s="106">
        <v>0</v>
      </c>
      <c r="AY15" s="106">
        <v>32</v>
      </c>
      <c r="AZ15" s="106">
        <v>0</v>
      </c>
      <c r="BA15" s="106">
        <v>0</v>
      </c>
      <c r="BB15" s="106">
        <v>18</v>
      </c>
      <c r="BC15" s="106">
        <v>0</v>
      </c>
      <c r="BD15" s="106">
        <v>14</v>
      </c>
      <c r="BE15" s="106">
        <v>32</v>
      </c>
      <c r="BF15" s="106">
        <v>0</v>
      </c>
      <c r="BG15" s="106">
        <v>14</v>
      </c>
      <c r="BH15" s="106">
        <v>21</v>
      </c>
      <c r="BI15" s="106">
        <v>1</v>
      </c>
      <c r="BJ15" s="106">
        <v>10</v>
      </c>
      <c r="BK15" s="106">
        <v>32</v>
      </c>
      <c r="BL15" s="106">
        <v>0</v>
      </c>
      <c r="BM15" s="106">
        <v>11</v>
      </c>
      <c r="BN15" s="106">
        <v>32</v>
      </c>
      <c r="BO15" s="106">
        <v>0</v>
      </c>
      <c r="BP15" s="106">
        <v>0</v>
      </c>
      <c r="BQ15" s="106">
        <v>32</v>
      </c>
      <c r="BR15" s="106">
        <v>0</v>
      </c>
      <c r="BS15" s="106">
        <v>0</v>
      </c>
      <c r="BT15" s="106">
        <v>31</v>
      </c>
      <c r="BU15" s="106">
        <v>0</v>
      </c>
      <c r="BV15" s="106">
        <v>1</v>
      </c>
      <c r="BW15" s="106">
        <v>32</v>
      </c>
      <c r="BX15" s="106">
        <v>0</v>
      </c>
      <c r="BY15" s="106">
        <v>1</v>
      </c>
      <c r="BZ15" s="106">
        <v>20</v>
      </c>
      <c r="CA15" s="106">
        <v>0</v>
      </c>
      <c r="CB15" s="106">
        <v>12</v>
      </c>
      <c r="CC15" s="106">
        <v>32</v>
      </c>
      <c r="CD15" s="106">
        <v>0</v>
      </c>
      <c r="CE15" s="106">
        <v>12</v>
      </c>
      <c r="CF15" s="106">
        <v>29</v>
      </c>
      <c r="CG15" s="106">
        <v>0</v>
      </c>
      <c r="CH15" s="106">
        <v>3</v>
      </c>
      <c r="CI15" s="106">
        <v>32</v>
      </c>
      <c r="CJ15" s="106">
        <v>0</v>
      </c>
      <c r="CK15" s="106">
        <v>3</v>
      </c>
    </row>
    <row r="16" spans="1:89">
      <c r="A16" s="75"/>
      <c r="B16" s="75"/>
      <c r="C16" s="75"/>
      <c r="D16" s="106" t="s">
        <v>116</v>
      </c>
      <c r="E16" s="106" t="s">
        <v>1173</v>
      </c>
      <c r="F16" s="106"/>
      <c r="G16" s="106"/>
      <c r="H16" s="399"/>
      <c r="I16" s="106"/>
      <c r="J16" s="106"/>
      <c r="K16" s="106"/>
      <c r="L16" s="106"/>
      <c r="M16" s="106"/>
      <c r="N16" s="106"/>
      <c r="O16" s="106"/>
      <c r="P16" s="106"/>
      <c r="Q16" s="399"/>
      <c r="R16" s="399"/>
      <c r="S16" s="399"/>
      <c r="T16" s="399"/>
      <c r="U16" s="399"/>
      <c r="V16" s="399"/>
      <c r="W16" s="399"/>
      <c r="X16" s="399"/>
      <c r="Y16" s="106"/>
      <c r="Z16" s="106"/>
      <c r="AA16" s="106"/>
      <c r="AB16" s="106"/>
      <c r="AC16" s="106"/>
      <c r="AD16" s="106"/>
      <c r="AE16" s="106"/>
      <c r="AF16" s="106"/>
      <c r="AG16" s="106"/>
      <c r="AH16" s="106">
        <v>12</v>
      </c>
      <c r="AI16" s="106">
        <v>0</v>
      </c>
      <c r="AJ16" s="106">
        <v>12</v>
      </c>
      <c r="AK16" s="106">
        <v>0</v>
      </c>
      <c r="AL16" s="106">
        <v>0</v>
      </c>
      <c r="AM16" s="106">
        <v>0</v>
      </c>
      <c r="AN16" s="106">
        <v>0</v>
      </c>
      <c r="AO16" s="106">
        <v>0</v>
      </c>
      <c r="AP16" s="106">
        <v>12</v>
      </c>
      <c r="AQ16" s="106">
        <v>0</v>
      </c>
      <c r="AR16" s="106">
        <v>0</v>
      </c>
      <c r="AS16" s="106">
        <v>12</v>
      </c>
      <c r="AT16" s="106">
        <v>0</v>
      </c>
      <c r="AU16" s="106">
        <v>0</v>
      </c>
      <c r="AV16" s="106">
        <v>12</v>
      </c>
      <c r="AW16" s="106">
        <v>0</v>
      </c>
      <c r="AX16" s="106">
        <v>0</v>
      </c>
      <c r="AY16" s="106">
        <v>12</v>
      </c>
      <c r="AZ16" s="106">
        <v>0</v>
      </c>
      <c r="BA16" s="106">
        <v>0</v>
      </c>
      <c r="BB16" s="106">
        <v>9</v>
      </c>
      <c r="BC16" s="106">
        <v>0</v>
      </c>
      <c r="BD16" s="106">
        <v>3</v>
      </c>
      <c r="BE16" s="106">
        <v>12</v>
      </c>
      <c r="BF16" s="106">
        <v>0</v>
      </c>
      <c r="BG16" s="106">
        <v>3</v>
      </c>
      <c r="BH16" s="106">
        <v>8</v>
      </c>
      <c r="BI16" s="106">
        <v>0</v>
      </c>
      <c r="BJ16" s="106">
        <v>4</v>
      </c>
      <c r="BK16" s="106">
        <v>12</v>
      </c>
      <c r="BL16" s="106">
        <v>0</v>
      </c>
      <c r="BM16" s="106">
        <v>4</v>
      </c>
      <c r="BN16" s="106">
        <v>9</v>
      </c>
      <c r="BO16" s="106">
        <v>0</v>
      </c>
      <c r="BP16" s="106">
        <v>3</v>
      </c>
      <c r="BQ16" s="106">
        <v>12</v>
      </c>
      <c r="BR16" s="106">
        <v>0</v>
      </c>
      <c r="BS16" s="106">
        <v>3</v>
      </c>
      <c r="BT16" s="106">
        <v>10</v>
      </c>
      <c r="BU16" s="106">
        <v>0</v>
      </c>
      <c r="BV16" s="106">
        <v>2</v>
      </c>
      <c r="BW16" s="106">
        <v>12</v>
      </c>
      <c r="BX16" s="106">
        <v>0</v>
      </c>
      <c r="BY16" s="106">
        <v>2</v>
      </c>
      <c r="BZ16" s="106">
        <v>10</v>
      </c>
      <c r="CA16" s="106">
        <v>0</v>
      </c>
      <c r="CB16" s="106">
        <v>2</v>
      </c>
      <c r="CC16" s="106">
        <v>12</v>
      </c>
      <c r="CD16" s="106">
        <v>0</v>
      </c>
      <c r="CE16" s="106">
        <v>2</v>
      </c>
      <c r="CF16" s="106">
        <v>12</v>
      </c>
      <c r="CG16" s="106">
        <v>0</v>
      </c>
      <c r="CH16" s="106">
        <v>0</v>
      </c>
      <c r="CI16" s="106">
        <v>12</v>
      </c>
      <c r="CJ16" s="106">
        <v>0</v>
      </c>
      <c r="CK16" s="106">
        <v>0</v>
      </c>
    </row>
    <row r="17" spans="1:89">
      <c r="A17" s="75"/>
      <c r="B17" s="75"/>
      <c r="C17" s="75"/>
      <c r="D17" s="106" t="s">
        <v>60</v>
      </c>
      <c r="E17" s="106" t="s">
        <v>1174</v>
      </c>
      <c r="F17" s="106"/>
      <c r="G17" s="106"/>
      <c r="H17" s="399"/>
      <c r="I17" s="106"/>
      <c r="J17" s="106"/>
      <c r="K17" s="106"/>
      <c r="L17" s="106"/>
      <c r="M17" s="106"/>
      <c r="N17" s="106"/>
      <c r="O17" s="106"/>
      <c r="P17" s="106"/>
      <c r="Q17" s="399"/>
      <c r="R17" s="399"/>
      <c r="S17" s="399"/>
      <c r="T17" s="399"/>
      <c r="U17" s="399"/>
      <c r="V17" s="399"/>
      <c r="W17" s="399"/>
      <c r="X17" s="399"/>
      <c r="Y17" s="106"/>
      <c r="Z17" s="106"/>
      <c r="AA17" s="106"/>
      <c r="AB17" s="106"/>
      <c r="AC17" s="106"/>
      <c r="AD17" s="106"/>
      <c r="AE17" s="106"/>
      <c r="AF17" s="106"/>
      <c r="AG17" s="106"/>
      <c r="AH17" s="106">
        <v>23</v>
      </c>
      <c r="AI17" s="106">
        <v>0</v>
      </c>
      <c r="AJ17" s="106">
        <v>23</v>
      </c>
      <c r="AK17" s="106">
        <v>0</v>
      </c>
      <c r="AL17" s="106">
        <v>0</v>
      </c>
      <c r="AM17" s="106">
        <v>0</v>
      </c>
      <c r="AN17" s="106">
        <v>0</v>
      </c>
      <c r="AO17" s="106">
        <v>0</v>
      </c>
      <c r="AP17" s="106">
        <v>22</v>
      </c>
      <c r="AQ17" s="106">
        <v>1</v>
      </c>
      <c r="AR17" s="106">
        <v>0</v>
      </c>
      <c r="AS17" s="106">
        <v>23</v>
      </c>
      <c r="AT17" s="106">
        <v>0</v>
      </c>
      <c r="AU17" s="106">
        <v>1</v>
      </c>
      <c r="AV17" s="106">
        <v>22</v>
      </c>
      <c r="AW17" s="106">
        <v>1</v>
      </c>
      <c r="AX17" s="106">
        <v>0</v>
      </c>
      <c r="AY17" s="106">
        <v>23</v>
      </c>
      <c r="AZ17" s="106">
        <v>0</v>
      </c>
      <c r="BA17" s="106">
        <v>1</v>
      </c>
      <c r="BB17" s="106">
        <v>17</v>
      </c>
      <c r="BC17" s="106">
        <v>0</v>
      </c>
      <c r="BD17" s="106">
        <v>6</v>
      </c>
      <c r="BE17" s="106">
        <v>23</v>
      </c>
      <c r="BF17" s="106">
        <v>0</v>
      </c>
      <c r="BG17" s="106">
        <v>6</v>
      </c>
      <c r="BH17" s="106">
        <v>14</v>
      </c>
      <c r="BI17" s="106">
        <v>0</v>
      </c>
      <c r="BJ17" s="106">
        <v>9</v>
      </c>
      <c r="BK17" s="106">
        <v>23</v>
      </c>
      <c r="BL17" s="106">
        <v>0</v>
      </c>
      <c r="BM17" s="106">
        <v>9</v>
      </c>
      <c r="BN17" s="106">
        <v>21</v>
      </c>
      <c r="BO17" s="106">
        <v>1</v>
      </c>
      <c r="BP17" s="106">
        <v>1</v>
      </c>
      <c r="BQ17" s="106">
        <v>23</v>
      </c>
      <c r="BR17" s="106">
        <v>0</v>
      </c>
      <c r="BS17" s="106">
        <v>2</v>
      </c>
      <c r="BT17" s="106">
        <v>20</v>
      </c>
      <c r="BU17" s="106">
        <v>0</v>
      </c>
      <c r="BV17" s="106">
        <v>3</v>
      </c>
      <c r="BW17" s="106">
        <v>23</v>
      </c>
      <c r="BX17" s="106">
        <v>0</v>
      </c>
      <c r="BY17" s="106">
        <v>3</v>
      </c>
      <c r="BZ17" s="106">
        <v>17</v>
      </c>
      <c r="CA17" s="106">
        <v>0</v>
      </c>
      <c r="CB17" s="106">
        <v>6</v>
      </c>
      <c r="CC17" s="106">
        <v>23</v>
      </c>
      <c r="CD17" s="106">
        <v>0</v>
      </c>
      <c r="CE17" s="106">
        <v>6</v>
      </c>
      <c r="CF17" s="106">
        <v>19</v>
      </c>
      <c r="CG17" s="106">
        <v>0</v>
      </c>
      <c r="CH17" s="106">
        <v>4</v>
      </c>
      <c r="CI17" s="106">
        <v>23</v>
      </c>
      <c r="CJ17" s="106">
        <v>0</v>
      </c>
      <c r="CK17" s="106">
        <v>4</v>
      </c>
    </row>
    <row r="18" spans="1:89">
      <c r="A18" s="75"/>
      <c r="B18" s="75"/>
      <c r="C18" s="75"/>
      <c r="D18" s="106" t="s">
        <v>43</v>
      </c>
      <c r="E18" s="106" t="s">
        <v>1175</v>
      </c>
      <c r="F18" s="106"/>
      <c r="G18" s="106"/>
      <c r="H18" s="399"/>
      <c r="I18" s="106"/>
      <c r="J18" s="106"/>
      <c r="K18" s="106"/>
      <c r="L18" s="106"/>
      <c r="M18" s="106"/>
      <c r="N18" s="106"/>
      <c r="O18" s="106"/>
      <c r="P18" s="106"/>
      <c r="Q18" s="399"/>
      <c r="R18" s="399"/>
      <c r="S18" s="399"/>
      <c r="T18" s="399"/>
      <c r="U18" s="399"/>
      <c r="V18" s="399"/>
      <c r="W18" s="399"/>
      <c r="X18" s="399"/>
      <c r="Y18" s="106"/>
      <c r="Z18" s="106"/>
      <c r="AA18" s="106"/>
      <c r="AB18" s="106"/>
      <c r="AC18" s="106"/>
      <c r="AD18" s="106"/>
      <c r="AE18" s="106"/>
      <c r="AF18" s="106"/>
      <c r="AG18" s="106"/>
      <c r="AH18" s="106">
        <v>14</v>
      </c>
      <c r="AI18" s="106">
        <v>1</v>
      </c>
      <c r="AJ18" s="106">
        <v>15</v>
      </c>
      <c r="AK18" s="106">
        <v>1</v>
      </c>
      <c r="AL18" s="106">
        <v>0</v>
      </c>
      <c r="AM18" s="106">
        <v>1</v>
      </c>
      <c r="AN18" s="106">
        <v>0</v>
      </c>
      <c r="AO18" s="106">
        <v>0</v>
      </c>
      <c r="AP18" s="106">
        <v>15</v>
      </c>
      <c r="AQ18" s="106">
        <v>0</v>
      </c>
      <c r="AR18" s="106">
        <v>0</v>
      </c>
      <c r="AS18" s="106">
        <v>15</v>
      </c>
      <c r="AT18" s="106">
        <v>0</v>
      </c>
      <c r="AU18" s="106">
        <v>0</v>
      </c>
      <c r="AV18" s="106">
        <v>15</v>
      </c>
      <c r="AW18" s="106">
        <v>0</v>
      </c>
      <c r="AX18" s="106">
        <v>0</v>
      </c>
      <c r="AY18" s="106">
        <v>15</v>
      </c>
      <c r="AZ18" s="106">
        <v>0</v>
      </c>
      <c r="BA18" s="106">
        <v>0</v>
      </c>
      <c r="BB18" s="106">
        <v>11</v>
      </c>
      <c r="BC18" s="106">
        <v>0</v>
      </c>
      <c r="BD18" s="106">
        <v>4</v>
      </c>
      <c r="BE18" s="106">
        <v>15</v>
      </c>
      <c r="BF18" s="106">
        <v>0</v>
      </c>
      <c r="BG18" s="106">
        <v>4</v>
      </c>
      <c r="BH18" s="106">
        <v>11</v>
      </c>
      <c r="BI18" s="106">
        <v>0</v>
      </c>
      <c r="BJ18" s="106">
        <v>4</v>
      </c>
      <c r="BK18" s="106">
        <v>15</v>
      </c>
      <c r="BL18" s="106">
        <v>0</v>
      </c>
      <c r="BM18" s="106">
        <v>4</v>
      </c>
      <c r="BN18" s="106">
        <v>15</v>
      </c>
      <c r="BO18" s="106">
        <v>0</v>
      </c>
      <c r="BP18" s="106">
        <v>0</v>
      </c>
      <c r="BQ18" s="106">
        <v>15</v>
      </c>
      <c r="BR18" s="106">
        <v>0</v>
      </c>
      <c r="BS18" s="106">
        <v>0</v>
      </c>
      <c r="BT18" s="106">
        <v>14</v>
      </c>
      <c r="BU18" s="106">
        <v>0</v>
      </c>
      <c r="BV18" s="106">
        <v>1</v>
      </c>
      <c r="BW18" s="106">
        <v>15</v>
      </c>
      <c r="BX18" s="106">
        <v>0</v>
      </c>
      <c r="BY18" s="106">
        <v>1</v>
      </c>
      <c r="BZ18" s="106">
        <v>10</v>
      </c>
      <c r="CA18" s="106">
        <v>1</v>
      </c>
      <c r="CB18" s="106">
        <v>4</v>
      </c>
      <c r="CC18" s="106">
        <v>15</v>
      </c>
      <c r="CD18" s="106">
        <v>0</v>
      </c>
      <c r="CE18" s="106">
        <v>5</v>
      </c>
      <c r="CF18" s="106">
        <v>14</v>
      </c>
      <c r="CG18" s="106">
        <v>0</v>
      </c>
      <c r="CH18" s="106">
        <v>1</v>
      </c>
      <c r="CI18" s="106">
        <v>15</v>
      </c>
      <c r="CJ18" s="106">
        <v>0</v>
      </c>
      <c r="CK18" s="106">
        <v>1</v>
      </c>
    </row>
    <row r="19" spans="1:89">
      <c r="A19" s="75"/>
      <c r="B19" s="75"/>
      <c r="C19" s="75"/>
      <c r="D19" s="106" t="s">
        <v>159</v>
      </c>
      <c r="E19" s="106" t="s">
        <v>1176</v>
      </c>
      <c r="F19" s="106"/>
      <c r="G19" s="106"/>
      <c r="H19" s="399"/>
      <c r="I19" s="106"/>
      <c r="J19" s="106"/>
      <c r="K19" s="106"/>
      <c r="L19" s="106"/>
      <c r="M19" s="106"/>
      <c r="N19" s="106"/>
      <c r="O19" s="106"/>
      <c r="P19" s="106"/>
      <c r="Q19" s="399"/>
      <c r="R19" s="399"/>
      <c r="S19" s="399"/>
      <c r="T19" s="399"/>
      <c r="U19" s="399"/>
      <c r="V19" s="399"/>
      <c r="W19" s="399"/>
      <c r="X19" s="399"/>
      <c r="Y19" s="106"/>
      <c r="Z19" s="106"/>
      <c r="AA19" s="106"/>
      <c r="AB19" s="106"/>
      <c r="AC19" s="106"/>
      <c r="AD19" s="106"/>
      <c r="AE19" s="106"/>
      <c r="AF19" s="106"/>
      <c r="AG19" s="106"/>
      <c r="AH19" s="106">
        <v>9</v>
      </c>
      <c r="AI19" s="106">
        <v>0</v>
      </c>
      <c r="AJ19" s="106">
        <v>9</v>
      </c>
      <c r="AK19" s="106">
        <v>0</v>
      </c>
      <c r="AL19" s="106">
        <v>0</v>
      </c>
      <c r="AM19" s="106">
        <v>0</v>
      </c>
      <c r="AN19" s="106">
        <v>0</v>
      </c>
      <c r="AO19" s="106">
        <v>0</v>
      </c>
      <c r="AP19" s="106">
        <v>9</v>
      </c>
      <c r="AQ19" s="106">
        <v>0</v>
      </c>
      <c r="AR19" s="106">
        <v>0</v>
      </c>
      <c r="AS19" s="106">
        <v>9</v>
      </c>
      <c r="AT19" s="106">
        <v>0</v>
      </c>
      <c r="AU19" s="106">
        <v>0</v>
      </c>
      <c r="AV19" s="106">
        <v>9</v>
      </c>
      <c r="AW19" s="106">
        <v>0</v>
      </c>
      <c r="AX19" s="106">
        <v>0</v>
      </c>
      <c r="AY19" s="106">
        <v>9</v>
      </c>
      <c r="AZ19" s="106">
        <v>0</v>
      </c>
      <c r="BA19" s="106">
        <v>0</v>
      </c>
      <c r="BB19" s="106">
        <v>6</v>
      </c>
      <c r="BC19" s="106">
        <v>0</v>
      </c>
      <c r="BD19" s="106">
        <v>3</v>
      </c>
      <c r="BE19" s="106">
        <v>9</v>
      </c>
      <c r="BF19" s="106">
        <v>0</v>
      </c>
      <c r="BG19" s="106">
        <v>3</v>
      </c>
      <c r="BH19" s="106">
        <v>8</v>
      </c>
      <c r="BI19" s="106">
        <v>0</v>
      </c>
      <c r="BJ19" s="106">
        <v>1</v>
      </c>
      <c r="BK19" s="106">
        <v>9</v>
      </c>
      <c r="BL19" s="106">
        <v>0</v>
      </c>
      <c r="BM19" s="106">
        <v>1</v>
      </c>
      <c r="BN19" s="106">
        <v>9</v>
      </c>
      <c r="BO19" s="106">
        <v>0</v>
      </c>
      <c r="BP19" s="106">
        <v>0</v>
      </c>
      <c r="BQ19" s="106">
        <v>9</v>
      </c>
      <c r="BR19" s="106">
        <v>0</v>
      </c>
      <c r="BS19" s="106">
        <v>0</v>
      </c>
      <c r="BT19" s="106">
        <v>8</v>
      </c>
      <c r="BU19" s="106">
        <v>0</v>
      </c>
      <c r="BV19" s="106">
        <v>1</v>
      </c>
      <c r="BW19" s="106">
        <v>9</v>
      </c>
      <c r="BX19" s="106">
        <v>0</v>
      </c>
      <c r="BY19" s="106">
        <v>1</v>
      </c>
      <c r="BZ19" s="106">
        <v>7</v>
      </c>
      <c r="CA19" s="106">
        <v>0</v>
      </c>
      <c r="CB19" s="106">
        <v>2</v>
      </c>
      <c r="CC19" s="106">
        <v>9</v>
      </c>
      <c r="CD19" s="106">
        <v>0</v>
      </c>
      <c r="CE19" s="106">
        <v>2</v>
      </c>
      <c r="CF19" s="106">
        <v>9</v>
      </c>
      <c r="CG19" s="106">
        <v>0</v>
      </c>
      <c r="CH19" s="106">
        <v>0</v>
      </c>
      <c r="CI19" s="106">
        <v>9</v>
      </c>
      <c r="CJ19" s="106">
        <v>0</v>
      </c>
      <c r="CK19" s="106">
        <v>0</v>
      </c>
    </row>
    <row r="20" spans="1:89">
      <c r="A20" s="75"/>
      <c r="B20" s="75"/>
      <c r="C20" s="75"/>
      <c r="D20" s="106" t="s">
        <v>48</v>
      </c>
      <c r="E20" s="106" t="s">
        <v>1177</v>
      </c>
      <c r="F20" s="106"/>
      <c r="G20" s="106"/>
      <c r="H20" s="399"/>
      <c r="I20" s="106"/>
      <c r="J20" s="106"/>
      <c r="K20" s="106"/>
      <c r="L20" s="106"/>
      <c r="M20" s="106"/>
      <c r="N20" s="106"/>
      <c r="O20" s="106"/>
      <c r="P20" s="106"/>
      <c r="Q20" s="399"/>
      <c r="R20" s="399"/>
      <c r="S20" s="399"/>
      <c r="T20" s="399"/>
      <c r="U20" s="399"/>
      <c r="V20" s="399"/>
      <c r="W20" s="399"/>
      <c r="X20" s="399"/>
      <c r="Y20" s="106"/>
      <c r="Z20" s="106"/>
      <c r="AA20" s="106"/>
      <c r="AB20" s="106"/>
      <c r="AC20" s="106"/>
      <c r="AD20" s="106"/>
      <c r="AE20" s="106"/>
      <c r="AF20" s="106"/>
      <c r="AG20" s="106"/>
      <c r="AH20" s="106">
        <v>14</v>
      </c>
      <c r="AI20" s="106">
        <v>0</v>
      </c>
      <c r="AJ20" s="106">
        <v>14</v>
      </c>
      <c r="AK20" s="106">
        <v>0</v>
      </c>
      <c r="AL20" s="106">
        <v>0</v>
      </c>
      <c r="AM20" s="106">
        <v>0</v>
      </c>
      <c r="AN20" s="106">
        <v>0</v>
      </c>
      <c r="AO20" s="106">
        <v>0</v>
      </c>
      <c r="AP20" s="106">
        <v>14</v>
      </c>
      <c r="AQ20" s="106">
        <v>0</v>
      </c>
      <c r="AR20" s="106">
        <v>0</v>
      </c>
      <c r="AS20" s="106">
        <v>14</v>
      </c>
      <c r="AT20" s="106">
        <v>0</v>
      </c>
      <c r="AU20" s="106">
        <v>0</v>
      </c>
      <c r="AV20" s="106">
        <v>13</v>
      </c>
      <c r="AW20" s="106">
        <v>0</v>
      </c>
      <c r="AX20" s="106">
        <v>1</v>
      </c>
      <c r="AY20" s="106">
        <v>14</v>
      </c>
      <c r="AZ20" s="106">
        <v>0</v>
      </c>
      <c r="BA20" s="106">
        <v>1</v>
      </c>
      <c r="BB20" s="106">
        <v>7</v>
      </c>
      <c r="BC20" s="106">
        <v>0</v>
      </c>
      <c r="BD20" s="106">
        <v>7</v>
      </c>
      <c r="BE20" s="106">
        <v>14</v>
      </c>
      <c r="BF20" s="106">
        <v>0</v>
      </c>
      <c r="BG20" s="106">
        <v>7</v>
      </c>
      <c r="BH20" s="106">
        <v>9</v>
      </c>
      <c r="BI20" s="106">
        <v>1</v>
      </c>
      <c r="BJ20" s="106">
        <v>4</v>
      </c>
      <c r="BK20" s="106">
        <v>14</v>
      </c>
      <c r="BL20" s="106">
        <v>0</v>
      </c>
      <c r="BM20" s="106">
        <v>5</v>
      </c>
      <c r="BN20" s="106">
        <v>13</v>
      </c>
      <c r="BO20" s="106">
        <v>0</v>
      </c>
      <c r="BP20" s="106">
        <v>1</v>
      </c>
      <c r="BQ20" s="106">
        <v>14</v>
      </c>
      <c r="BR20" s="106">
        <v>0</v>
      </c>
      <c r="BS20" s="106">
        <v>1</v>
      </c>
      <c r="BT20" s="106">
        <v>11</v>
      </c>
      <c r="BU20" s="106">
        <v>0</v>
      </c>
      <c r="BV20" s="106">
        <v>3</v>
      </c>
      <c r="BW20" s="106">
        <v>14</v>
      </c>
      <c r="BX20" s="106">
        <v>0</v>
      </c>
      <c r="BY20" s="106">
        <v>3</v>
      </c>
      <c r="BZ20" s="106">
        <v>9</v>
      </c>
      <c r="CA20" s="106">
        <v>0</v>
      </c>
      <c r="CB20" s="106">
        <v>5</v>
      </c>
      <c r="CC20" s="106">
        <v>14</v>
      </c>
      <c r="CD20" s="106">
        <v>0</v>
      </c>
      <c r="CE20" s="106">
        <v>5</v>
      </c>
      <c r="CF20" s="106">
        <v>13</v>
      </c>
      <c r="CG20" s="106">
        <v>0</v>
      </c>
      <c r="CH20" s="106">
        <v>1</v>
      </c>
      <c r="CI20" s="106">
        <v>14</v>
      </c>
      <c r="CJ20" s="106">
        <v>0</v>
      </c>
      <c r="CK20" s="106">
        <v>1</v>
      </c>
    </row>
    <row r="21" spans="1:89">
      <c r="A21" s="75"/>
      <c r="B21" s="75"/>
      <c r="C21" s="75"/>
      <c r="D21" s="106" t="s">
        <v>101</v>
      </c>
      <c r="E21" s="106" t="s">
        <v>1178</v>
      </c>
      <c r="F21" s="106"/>
      <c r="G21" s="106"/>
      <c r="H21" s="399"/>
      <c r="I21" s="106"/>
      <c r="J21" s="106"/>
      <c r="K21" s="106"/>
      <c r="L21" s="106"/>
      <c r="M21" s="106"/>
      <c r="N21" s="106"/>
      <c r="O21" s="106"/>
      <c r="P21" s="106"/>
      <c r="Q21" s="399"/>
      <c r="R21" s="399"/>
      <c r="S21" s="399"/>
      <c r="T21" s="399"/>
      <c r="U21" s="399"/>
      <c r="V21" s="399"/>
      <c r="W21" s="399"/>
      <c r="X21" s="399"/>
      <c r="Y21" s="106"/>
      <c r="Z21" s="106"/>
      <c r="AA21" s="106"/>
      <c r="AB21" s="106"/>
      <c r="AC21" s="106"/>
      <c r="AD21" s="106"/>
      <c r="AE21" s="106"/>
      <c r="AF21" s="106"/>
      <c r="AG21" s="106"/>
      <c r="AH21" s="106">
        <v>11</v>
      </c>
      <c r="AI21" s="106">
        <v>0</v>
      </c>
      <c r="AJ21" s="106">
        <v>11</v>
      </c>
      <c r="AK21" s="106">
        <v>0</v>
      </c>
      <c r="AL21" s="106">
        <v>0</v>
      </c>
      <c r="AM21" s="106">
        <v>0</v>
      </c>
      <c r="AN21" s="106">
        <v>0</v>
      </c>
      <c r="AO21" s="106">
        <v>0</v>
      </c>
      <c r="AP21" s="106">
        <v>11</v>
      </c>
      <c r="AQ21" s="106">
        <v>0</v>
      </c>
      <c r="AR21" s="106">
        <v>0</v>
      </c>
      <c r="AS21" s="106">
        <v>11</v>
      </c>
      <c r="AT21" s="106">
        <v>0</v>
      </c>
      <c r="AU21" s="106">
        <v>0</v>
      </c>
      <c r="AV21" s="106">
        <v>10</v>
      </c>
      <c r="AW21" s="106">
        <v>0</v>
      </c>
      <c r="AX21" s="106">
        <v>1</v>
      </c>
      <c r="AY21" s="106">
        <v>11</v>
      </c>
      <c r="AZ21" s="106">
        <v>0</v>
      </c>
      <c r="BA21" s="106">
        <v>1</v>
      </c>
      <c r="BB21" s="106">
        <v>6</v>
      </c>
      <c r="BC21" s="106">
        <v>0</v>
      </c>
      <c r="BD21" s="106">
        <v>5</v>
      </c>
      <c r="BE21" s="106">
        <v>11</v>
      </c>
      <c r="BF21" s="106">
        <v>0</v>
      </c>
      <c r="BG21" s="106">
        <v>5</v>
      </c>
      <c r="BH21" s="106">
        <v>6</v>
      </c>
      <c r="BI21" s="106">
        <v>0</v>
      </c>
      <c r="BJ21" s="106">
        <v>5</v>
      </c>
      <c r="BK21" s="106">
        <v>11</v>
      </c>
      <c r="BL21" s="106">
        <v>0</v>
      </c>
      <c r="BM21" s="106">
        <v>5</v>
      </c>
      <c r="BN21" s="106">
        <v>8</v>
      </c>
      <c r="BO21" s="106">
        <v>0</v>
      </c>
      <c r="BP21" s="106">
        <v>3</v>
      </c>
      <c r="BQ21" s="106">
        <v>11</v>
      </c>
      <c r="BR21" s="106">
        <v>0</v>
      </c>
      <c r="BS21" s="106">
        <v>3</v>
      </c>
      <c r="BT21" s="106">
        <v>10</v>
      </c>
      <c r="BU21" s="106">
        <v>0</v>
      </c>
      <c r="BV21" s="106">
        <v>1</v>
      </c>
      <c r="BW21" s="106">
        <v>11</v>
      </c>
      <c r="BX21" s="106">
        <v>0</v>
      </c>
      <c r="BY21" s="106">
        <v>1</v>
      </c>
      <c r="BZ21" s="106">
        <v>3</v>
      </c>
      <c r="CA21" s="106">
        <v>0</v>
      </c>
      <c r="CB21" s="106">
        <v>8</v>
      </c>
      <c r="CC21" s="106">
        <v>11</v>
      </c>
      <c r="CD21" s="106">
        <v>0</v>
      </c>
      <c r="CE21" s="106">
        <v>8</v>
      </c>
      <c r="CF21" s="106">
        <v>9</v>
      </c>
      <c r="CG21" s="106">
        <v>1</v>
      </c>
      <c r="CH21" s="106">
        <v>1</v>
      </c>
      <c r="CI21" s="106">
        <v>11</v>
      </c>
      <c r="CJ21" s="106">
        <v>0</v>
      </c>
      <c r="CK21" s="106">
        <v>2</v>
      </c>
    </row>
    <row r="22" spans="1:89">
      <c r="A22" s="75"/>
      <c r="B22" s="75"/>
      <c r="C22" s="75"/>
      <c r="D22" s="106" t="s">
        <v>72</v>
      </c>
      <c r="E22" s="106" t="s">
        <v>1179</v>
      </c>
      <c r="F22" s="106"/>
      <c r="G22" s="106"/>
      <c r="H22" s="399"/>
      <c r="I22" s="106"/>
      <c r="J22" s="106"/>
      <c r="K22" s="106"/>
      <c r="L22" s="106"/>
      <c r="M22" s="106"/>
      <c r="N22" s="106"/>
      <c r="O22" s="106"/>
      <c r="P22" s="106"/>
      <c r="Q22" s="399"/>
      <c r="R22" s="399"/>
      <c r="S22" s="399"/>
      <c r="T22" s="399"/>
      <c r="U22" s="399"/>
      <c r="V22" s="399"/>
      <c r="W22" s="399"/>
      <c r="X22" s="399"/>
      <c r="Y22" s="106"/>
      <c r="Z22" s="106"/>
      <c r="AA22" s="106"/>
      <c r="AB22" s="106"/>
      <c r="AC22" s="106"/>
      <c r="AD22" s="106"/>
      <c r="AE22" s="106"/>
      <c r="AF22" s="106"/>
      <c r="AG22" s="106"/>
      <c r="AH22" s="106">
        <v>33</v>
      </c>
      <c r="AI22" s="106">
        <v>0</v>
      </c>
      <c r="AJ22" s="106">
        <v>33</v>
      </c>
      <c r="AK22" s="106">
        <v>0</v>
      </c>
      <c r="AL22" s="106">
        <v>0</v>
      </c>
      <c r="AM22" s="106">
        <v>0</v>
      </c>
      <c r="AN22" s="106">
        <v>0</v>
      </c>
      <c r="AO22" s="106">
        <v>0</v>
      </c>
      <c r="AP22" s="106">
        <v>33</v>
      </c>
      <c r="AQ22" s="106">
        <v>0</v>
      </c>
      <c r="AR22" s="106">
        <v>0</v>
      </c>
      <c r="AS22" s="106">
        <v>33</v>
      </c>
      <c r="AT22" s="106">
        <v>0</v>
      </c>
      <c r="AU22" s="106">
        <v>0</v>
      </c>
      <c r="AV22" s="106">
        <v>33</v>
      </c>
      <c r="AW22" s="106">
        <v>0</v>
      </c>
      <c r="AX22" s="106">
        <v>0</v>
      </c>
      <c r="AY22" s="106">
        <v>33</v>
      </c>
      <c r="AZ22" s="106">
        <v>0</v>
      </c>
      <c r="BA22" s="106">
        <v>0</v>
      </c>
      <c r="BB22" s="106">
        <v>32</v>
      </c>
      <c r="BC22" s="106">
        <v>0</v>
      </c>
      <c r="BD22" s="106">
        <v>1</v>
      </c>
      <c r="BE22" s="106">
        <v>33</v>
      </c>
      <c r="BF22" s="106">
        <v>0</v>
      </c>
      <c r="BG22" s="106">
        <v>1</v>
      </c>
      <c r="BH22" s="106">
        <v>28</v>
      </c>
      <c r="BI22" s="106">
        <v>0</v>
      </c>
      <c r="BJ22" s="106">
        <v>5</v>
      </c>
      <c r="BK22" s="106">
        <v>33</v>
      </c>
      <c r="BL22" s="106">
        <v>0</v>
      </c>
      <c r="BM22" s="106">
        <v>5</v>
      </c>
      <c r="BN22" s="106">
        <v>31</v>
      </c>
      <c r="BO22" s="106">
        <v>0</v>
      </c>
      <c r="BP22" s="106">
        <v>2</v>
      </c>
      <c r="BQ22" s="106">
        <v>33</v>
      </c>
      <c r="BR22" s="106">
        <v>0</v>
      </c>
      <c r="BS22" s="106">
        <v>2</v>
      </c>
      <c r="BT22" s="106">
        <v>32</v>
      </c>
      <c r="BU22" s="106">
        <v>0</v>
      </c>
      <c r="BV22" s="106">
        <v>1</v>
      </c>
      <c r="BW22" s="106">
        <v>33</v>
      </c>
      <c r="BX22" s="106">
        <v>0</v>
      </c>
      <c r="BY22" s="106">
        <v>1</v>
      </c>
      <c r="BZ22" s="106">
        <v>24</v>
      </c>
      <c r="CA22" s="106">
        <v>0</v>
      </c>
      <c r="CB22" s="106">
        <v>9</v>
      </c>
      <c r="CC22" s="106">
        <v>33</v>
      </c>
      <c r="CD22" s="106">
        <v>0</v>
      </c>
      <c r="CE22" s="106">
        <v>9</v>
      </c>
      <c r="CF22" s="106">
        <v>32</v>
      </c>
      <c r="CG22" s="106">
        <v>0</v>
      </c>
      <c r="CH22" s="106">
        <v>1</v>
      </c>
      <c r="CI22" s="106">
        <v>33</v>
      </c>
      <c r="CJ22" s="106">
        <v>0</v>
      </c>
      <c r="CK22" s="106">
        <v>1</v>
      </c>
    </row>
    <row r="23" spans="1:89">
      <c r="A23" s="75"/>
      <c r="B23" s="75"/>
      <c r="C23" s="75"/>
      <c r="D23" s="106" t="s">
        <v>55</v>
      </c>
      <c r="E23" s="106" t="s">
        <v>1180</v>
      </c>
      <c r="F23" s="106"/>
      <c r="G23" s="106"/>
      <c r="H23" s="399"/>
      <c r="I23" s="106"/>
      <c r="J23" s="106"/>
      <c r="K23" s="106"/>
      <c r="L23" s="106"/>
      <c r="M23" s="106"/>
      <c r="N23" s="106"/>
      <c r="O23" s="106"/>
      <c r="P23" s="106"/>
      <c r="Q23" s="399"/>
      <c r="R23" s="399"/>
      <c r="S23" s="399"/>
      <c r="T23" s="399"/>
      <c r="U23" s="399"/>
      <c r="V23" s="399"/>
      <c r="W23" s="399"/>
      <c r="X23" s="399"/>
      <c r="Y23" s="106"/>
      <c r="Z23" s="106"/>
      <c r="AA23" s="106"/>
      <c r="AB23" s="106"/>
      <c r="AC23" s="106"/>
      <c r="AD23" s="106"/>
      <c r="AE23" s="106"/>
      <c r="AF23" s="106"/>
      <c r="AG23" s="106"/>
      <c r="AH23" s="106">
        <v>19</v>
      </c>
      <c r="AI23" s="106">
        <v>0</v>
      </c>
      <c r="AJ23" s="106">
        <v>19</v>
      </c>
      <c r="AK23" s="106">
        <v>0</v>
      </c>
      <c r="AL23" s="106">
        <v>0</v>
      </c>
      <c r="AM23" s="106">
        <v>0</v>
      </c>
      <c r="AN23" s="106">
        <v>0</v>
      </c>
      <c r="AO23" s="106">
        <v>0</v>
      </c>
      <c r="AP23" s="106">
        <v>18</v>
      </c>
      <c r="AQ23" s="106">
        <v>0</v>
      </c>
      <c r="AR23" s="106">
        <v>1</v>
      </c>
      <c r="AS23" s="106">
        <v>19</v>
      </c>
      <c r="AT23" s="106">
        <v>0</v>
      </c>
      <c r="AU23" s="106">
        <v>1</v>
      </c>
      <c r="AV23" s="106">
        <v>19</v>
      </c>
      <c r="AW23" s="106">
        <v>0</v>
      </c>
      <c r="AX23" s="106">
        <v>0</v>
      </c>
      <c r="AY23" s="106">
        <v>19</v>
      </c>
      <c r="AZ23" s="106">
        <v>0</v>
      </c>
      <c r="BA23" s="106">
        <v>0</v>
      </c>
      <c r="BB23" s="106">
        <v>13</v>
      </c>
      <c r="BC23" s="106">
        <v>0</v>
      </c>
      <c r="BD23" s="106">
        <v>6</v>
      </c>
      <c r="BE23" s="106">
        <v>19</v>
      </c>
      <c r="BF23" s="106">
        <v>0</v>
      </c>
      <c r="BG23" s="106">
        <v>6</v>
      </c>
      <c r="BH23" s="106">
        <v>11</v>
      </c>
      <c r="BI23" s="106">
        <v>1</v>
      </c>
      <c r="BJ23" s="106">
        <v>7</v>
      </c>
      <c r="BK23" s="106">
        <v>19</v>
      </c>
      <c r="BL23" s="106">
        <v>0</v>
      </c>
      <c r="BM23" s="106">
        <v>8</v>
      </c>
      <c r="BN23" s="106">
        <v>19</v>
      </c>
      <c r="BO23" s="106">
        <v>0</v>
      </c>
      <c r="BP23" s="106">
        <v>0</v>
      </c>
      <c r="BQ23" s="106">
        <v>19</v>
      </c>
      <c r="BR23" s="106">
        <v>0</v>
      </c>
      <c r="BS23" s="106">
        <v>0</v>
      </c>
      <c r="BT23" s="106">
        <v>17</v>
      </c>
      <c r="BU23" s="106">
        <v>0</v>
      </c>
      <c r="BV23" s="106">
        <v>2</v>
      </c>
      <c r="BW23" s="106">
        <v>19</v>
      </c>
      <c r="BX23" s="106">
        <v>0</v>
      </c>
      <c r="BY23" s="106">
        <v>2</v>
      </c>
      <c r="BZ23" s="106">
        <v>12</v>
      </c>
      <c r="CA23" s="106">
        <v>0</v>
      </c>
      <c r="CB23" s="106">
        <v>7</v>
      </c>
      <c r="CC23" s="106">
        <v>19</v>
      </c>
      <c r="CD23" s="106">
        <v>0</v>
      </c>
      <c r="CE23" s="106">
        <v>7</v>
      </c>
      <c r="CF23" s="106">
        <v>18</v>
      </c>
      <c r="CG23" s="106">
        <v>0</v>
      </c>
      <c r="CH23" s="106">
        <v>1</v>
      </c>
      <c r="CI23" s="106">
        <v>19</v>
      </c>
      <c r="CJ23" s="106">
        <v>0</v>
      </c>
      <c r="CK23" s="106">
        <v>1</v>
      </c>
    </row>
    <row r="24" spans="1:89">
      <c r="A24" s="75"/>
      <c r="B24" s="75"/>
      <c r="C24" s="75"/>
      <c r="D24" s="106" t="s">
        <v>65</v>
      </c>
      <c r="E24" s="106" t="s">
        <v>1181</v>
      </c>
      <c r="F24" s="106"/>
      <c r="G24" s="106"/>
      <c r="H24" s="399"/>
      <c r="I24" s="106"/>
      <c r="J24" s="106"/>
      <c r="K24" s="106"/>
      <c r="L24" s="106"/>
      <c r="M24" s="106"/>
      <c r="N24" s="106"/>
      <c r="O24" s="106"/>
      <c r="P24" s="106"/>
      <c r="Q24" s="399"/>
      <c r="R24" s="399"/>
      <c r="S24" s="399"/>
      <c r="T24" s="399"/>
      <c r="U24" s="399"/>
      <c r="V24" s="399"/>
      <c r="W24" s="399"/>
      <c r="X24" s="399"/>
      <c r="Y24" s="106"/>
      <c r="Z24" s="106"/>
      <c r="AA24" s="106"/>
      <c r="AB24" s="106"/>
      <c r="AC24" s="106"/>
      <c r="AD24" s="106"/>
      <c r="AE24" s="106"/>
      <c r="AF24" s="106"/>
      <c r="AG24" s="106"/>
      <c r="AH24" s="106">
        <v>14</v>
      </c>
      <c r="AI24" s="106">
        <v>0</v>
      </c>
      <c r="AJ24" s="106">
        <v>14</v>
      </c>
      <c r="AK24" s="106">
        <v>0</v>
      </c>
      <c r="AL24" s="106">
        <v>0</v>
      </c>
      <c r="AM24" s="106">
        <v>0</v>
      </c>
      <c r="AN24" s="106">
        <v>0</v>
      </c>
      <c r="AO24" s="106">
        <v>0</v>
      </c>
      <c r="AP24" s="106">
        <v>14</v>
      </c>
      <c r="AQ24" s="106">
        <v>0</v>
      </c>
      <c r="AR24" s="106">
        <v>0</v>
      </c>
      <c r="AS24" s="106">
        <v>14</v>
      </c>
      <c r="AT24" s="106">
        <v>0</v>
      </c>
      <c r="AU24" s="106">
        <v>0</v>
      </c>
      <c r="AV24" s="106">
        <v>14</v>
      </c>
      <c r="AW24" s="106">
        <v>0</v>
      </c>
      <c r="AX24" s="106">
        <v>0</v>
      </c>
      <c r="AY24" s="106">
        <v>14</v>
      </c>
      <c r="AZ24" s="106">
        <v>0</v>
      </c>
      <c r="BA24" s="106">
        <v>0</v>
      </c>
      <c r="BB24" s="106">
        <v>6</v>
      </c>
      <c r="BC24" s="106">
        <v>0</v>
      </c>
      <c r="BD24" s="106">
        <v>8</v>
      </c>
      <c r="BE24" s="106">
        <v>14</v>
      </c>
      <c r="BF24" s="106">
        <v>0</v>
      </c>
      <c r="BG24" s="106">
        <v>8</v>
      </c>
      <c r="BH24" s="106">
        <v>10</v>
      </c>
      <c r="BI24" s="106">
        <v>0</v>
      </c>
      <c r="BJ24" s="106">
        <v>4</v>
      </c>
      <c r="BK24" s="106">
        <v>14</v>
      </c>
      <c r="BL24" s="106">
        <v>0</v>
      </c>
      <c r="BM24" s="106">
        <v>4</v>
      </c>
      <c r="BN24" s="106">
        <v>14</v>
      </c>
      <c r="BO24" s="106">
        <v>0</v>
      </c>
      <c r="BP24" s="106">
        <v>0</v>
      </c>
      <c r="BQ24" s="106">
        <v>14</v>
      </c>
      <c r="BR24" s="106">
        <v>0</v>
      </c>
      <c r="BS24" s="106">
        <v>0</v>
      </c>
      <c r="BT24" s="106">
        <v>14</v>
      </c>
      <c r="BU24" s="106">
        <v>0</v>
      </c>
      <c r="BV24" s="106">
        <v>0</v>
      </c>
      <c r="BW24" s="106">
        <v>14</v>
      </c>
      <c r="BX24" s="106">
        <v>0</v>
      </c>
      <c r="BY24" s="106">
        <v>0</v>
      </c>
      <c r="BZ24" s="106">
        <v>8</v>
      </c>
      <c r="CA24" s="106">
        <v>0</v>
      </c>
      <c r="CB24" s="106">
        <v>6</v>
      </c>
      <c r="CC24" s="106">
        <v>14</v>
      </c>
      <c r="CD24" s="106">
        <v>0</v>
      </c>
      <c r="CE24" s="106">
        <v>6</v>
      </c>
      <c r="CF24" s="106">
        <v>12</v>
      </c>
      <c r="CG24" s="106">
        <v>0</v>
      </c>
      <c r="CH24" s="106">
        <v>2</v>
      </c>
      <c r="CI24" s="106">
        <v>14</v>
      </c>
      <c r="CJ24" s="106">
        <v>0</v>
      </c>
      <c r="CK24" s="106">
        <v>2</v>
      </c>
    </row>
    <row r="25" spans="1:89">
      <c r="A25" s="75"/>
      <c r="B25" s="75"/>
      <c r="C25" s="75"/>
      <c r="D25" s="106" t="s">
        <v>42</v>
      </c>
      <c r="E25" s="106" t="s">
        <v>531</v>
      </c>
      <c r="F25" s="106"/>
      <c r="G25" s="106"/>
      <c r="H25" s="399"/>
      <c r="I25" s="106"/>
      <c r="J25" s="106"/>
      <c r="K25" s="106"/>
      <c r="L25" s="106"/>
      <c r="M25" s="106"/>
      <c r="N25" s="106"/>
      <c r="O25" s="106"/>
      <c r="P25" s="106"/>
      <c r="Q25" s="399"/>
      <c r="R25" s="399"/>
      <c r="S25" s="399"/>
      <c r="T25" s="399"/>
      <c r="U25" s="399"/>
      <c r="V25" s="399"/>
      <c r="W25" s="399"/>
      <c r="X25" s="399"/>
      <c r="Y25" s="106"/>
      <c r="Z25" s="106"/>
      <c r="AA25" s="106"/>
      <c r="AB25" s="106"/>
      <c r="AC25" s="106"/>
      <c r="AD25" s="106"/>
      <c r="AE25" s="106"/>
      <c r="AF25" s="106"/>
      <c r="AG25" s="106"/>
      <c r="AH25" s="106">
        <v>14</v>
      </c>
      <c r="AI25" s="106">
        <v>1</v>
      </c>
      <c r="AJ25" s="106">
        <v>15</v>
      </c>
      <c r="AK25" s="106">
        <v>1</v>
      </c>
      <c r="AL25" s="106">
        <v>0</v>
      </c>
      <c r="AM25" s="106">
        <v>1</v>
      </c>
      <c r="AN25" s="106">
        <v>0</v>
      </c>
      <c r="AO25" s="106">
        <v>0</v>
      </c>
      <c r="AP25" s="106">
        <v>15</v>
      </c>
      <c r="AQ25" s="106">
        <v>0</v>
      </c>
      <c r="AR25" s="106">
        <v>0</v>
      </c>
      <c r="AS25" s="106">
        <v>15</v>
      </c>
      <c r="AT25" s="106">
        <v>0</v>
      </c>
      <c r="AU25" s="106">
        <v>0</v>
      </c>
      <c r="AV25" s="106">
        <v>15</v>
      </c>
      <c r="AW25" s="106">
        <v>0</v>
      </c>
      <c r="AX25" s="106">
        <v>0</v>
      </c>
      <c r="AY25" s="106">
        <v>15</v>
      </c>
      <c r="AZ25" s="106">
        <v>0</v>
      </c>
      <c r="BA25" s="106">
        <v>0</v>
      </c>
      <c r="BB25" s="106">
        <v>11</v>
      </c>
      <c r="BC25" s="106">
        <v>0</v>
      </c>
      <c r="BD25" s="106">
        <v>4</v>
      </c>
      <c r="BE25" s="106">
        <v>15</v>
      </c>
      <c r="BF25" s="106">
        <v>0</v>
      </c>
      <c r="BG25" s="106">
        <v>4</v>
      </c>
      <c r="BH25" s="106">
        <v>11</v>
      </c>
      <c r="BI25" s="106">
        <v>0</v>
      </c>
      <c r="BJ25" s="106">
        <v>4</v>
      </c>
      <c r="BK25" s="106">
        <v>15</v>
      </c>
      <c r="BL25" s="106">
        <v>0</v>
      </c>
      <c r="BM25" s="106">
        <v>4</v>
      </c>
      <c r="BN25" s="106">
        <v>15</v>
      </c>
      <c r="BO25" s="106">
        <v>0</v>
      </c>
      <c r="BP25" s="106">
        <v>0</v>
      </c>
      <c r="BQ25" s="106">
        <v>15</v>
      </c>
      <c r="BR25" s="106">
        <v>0</v>
      </c>
      <c r="BS25" s="106">
        <v>0</v>
      </c>
      <c r="BT25" s="106">
        <v>14</v>
      </c>
      <c r="BU25" s="106">
        <v>0</v>
      </c>
      <c r="BV25" s="106">
        <v>1</v>
      </c>
      <c r="BW25" s="106">
        <v>15</v>
      </c>
      <c r="BX25" s="106">
        <v>0</v>
      </c>
      <c r="BY25" s="106">
        <v>1</v>
      </c>
      <c r="BZ25" s="106">
        <v>10</v>
      </c>
      <c r="CA25" s="106">
        <v>1</v>
      </c>
      <c r="CB25" s="106">
        <v>4</v>
      </c>
      <c r="CC25" s="106">
        <v>15</v>
      </c>
      <c r="CD25" s="106">
        <v>0</v>
      </c>
      <c r="CE25" s="106">
        <v>5</v>
      </c>
      <c r="CF25" s="106">
        <v>14</v>
      </c>
      <c r="CG25" s="106">
        <v>0</v>
      </c>
      <c r="CH25" s="106">
        <v>1</v>
      </c>
      <c r="CI25" s="106">
        <v>15</v>
      </c>
      <c r="CJ25" s="106">
        <v>0</v>
      </c>
      <c r="CK25" s="106">
        <v>1</v>
      </c>
    </row>
    <row r="26" spans="1:89">
      <c r="A26" s="75"/>
      <c r="B26" s="75"/>
      <c r="C26" s="75"/>
      <c r="D26" s="106" t="s">
        <v>68</v>
      </c>
      <c r="E26" s="106" t="s">
        <v>534</v>
      </c>
      <c r="F26" s="106"/>
      <c r="G26" s="106"/>
      <c r="H26" s="399"/>
      <c r="I26" s="106"/>
      <c r="J26" s="106"/>
      <c r="K26" s="106"/>
      <c r="L26" s="106"/>
      <c r="M26" s="106"/>
      <c r="N26" s="106"/>
      <c r="O26" s="106"/>
      <c r="P26" s="106"/>
      <c r="Q26" s="399"/>
      <c r="R26" s="399"/>
      <c r="S26" s="399"/>
      <c r="T26" s="399"/>
      <c r="U26" s="399"/>
      <c r="V26" s="399"/>
      <c r="W26" s="399"/>
      <c r="X26" s="399"/>
      <c r="Y26" s="106"/>
      <c r="Z26" s="106"/>
      <c r="AA26" s="106"/>
      <c r="AB26" s="106"/>
      <c r="AC26" s="106"/>
      <c r="AD26" s="106"/>
      <c r="AE26" s="106"/>
      <c r="AF26" s="106"/>
      <c r="AG26" s="106"/>
      <c r="AH26" s="106">
        <v>13</v>
      </c>
      <c r="AI26" s="106">
        <v>0</v>
      </c>
      <c r="AJ26" s="106">
        <v>13</v>
      </c>
      <c r="AK26" s="106">
        <v>0</v>
      </c>
      <c r="AL26" s="106">
        <v>0</v>
      </c>
      <c r="AM26" s="106">
        <v>0</v>
      </c>
      <c r="AN26" s="106">
        <v>0</v>
      </c>
      <c r="AO26" s="106">
        <v>0</v>
      </c>
      <c r="AP26" s="106">
        <v>13</v>
      </c>
      <c r="AQ26" s="106">
        <v>0</v>
      </c>
      <c r="AR26" s="106">
        <v>0</v>
      </c>
      <c r="AS26" s="106">
        <v>13</v>
      </c>
      <c r="AT26" s="106">
        <v>0</v>
      </c>
      <c r="AU26" s="106">
        <v>0</v>
      </c>
      <c r="AV26" s="106">
        <v>13</v>
      </c>
      <c r="AW26" s="106">
        <v>0</v>
      </c>
      <c r="AX26" s="106">
        <v>0</v>
      </c>
      <c r="AY26" s="106">
        <v>13</v>
      </c>
      <c r="AZ26" s="106">
        <v>0</v>
      </c>
      <c r="BA26" s="106">
        <v>0</v>
      </c>
      <c r="BB26" s="106">
        <v>12</v>
      </c>
      <c r="BC26" s="106">
        <v>0</v>
      </c>
      <c r="BD26" s="106">
        <v>1</v>
      </c>
      <c r="BE26" s="106">
        <v>13</v>
      </c>
      <c r="BF26" s="106">
        <v>0</v>
      </c>
      <c r="BG26" s="106">
        <v>1</v>
      </c>
      <c r="BH26" s="106">
        <v>10</v>
      </c>
      <c r="BI26" s="106">
        <v>0</v>
      </c>
      <c r="BJ26" s="106">
        <v>3</v>
      </c>
      <c r="BK26" s="106">
        <v>13</v>
      </c>
      <c r="BL26" s="106">
        <v>0</v>
      </c>
      <c r="BM26" s="106">
        <v>3</v>
      </c>
      <c r="BN26" s="106">
        <v>13</v>
      </c>
      <c r="BO26" s="106">
        <v>0</v>
      </c>
      <c r="BP26" s="106">
        <v>0</v>
      </c>
      <c r="BQ26" s="106">
        <v>13</v>
      </c>
      <c r="BR26" s="106">
        <v>0</v>
      </c>
      <c r="BS26" s="106">
        <v>0</v>
      </c>
      <c r="BT26" s="106">
        <v>12</v>
      </c>
      <c r="BU26" s="106">
        <v>0</v>
      </c>
      <c r="BV26" s="106">
        <v>1</v>
      </c>
      <c r="BW26" s="106">
        <v>13</v>
      </c>
      <c r="BX26" s="106">
        <v>0</v>
      </c>
      <c r="BY26" s="106">
        <v>1</v>
      </c>
      <c r="BZ26" s="106">
        <v>10</v>
      </c>
      <c r="CA26" s="106">
        <v>0</v>
      </c>
      <c r="CB26" s="106">
        <v>3</v>
      </c>
      <c r="CC26" s="106">
        <v>13</v>
      </c>
      <c r="CD26" s="106">
        <v>0</v>
      </c>
      <c r="CE26" s="106">
        <v>3</v>
      </c>
      <c r="CF26" s="106">
        <v>12</v>
      </c>
      <c r="CG26" s="106">
        <v>0</v>
      </c>
      <c r="CH26" s="106">
        <v>1</v>
      </c>
      <c r="CI26" s="106">
        <v>13</v>
      </c>
      <c r="CJ26" s="106">
        <v>0</v>
      </c>
      <c r="CK26" s="106">
        <v>1</v>
      </c>
    </row>
    <row r="27" spans="1:89">
      <c r="A27" s="75"/>
      <c r="B27" s="75"/>
      <c r="C27" s="75"/>
      <c r="D27" s="106" t="s">
        <v>115</v>
      </c>
      <c r="E27" s="106" t="s">
        <v>537</v>
      </c>
      <c r="F27" s="106"/>
      <c r="G27" s="106"/>
      <c r="H27" s="399"/>
      <c r="I27" s="106"/>
      <c r="J27" s="106"/>
      <c r="K27" s="106"/>
      <c r="L27" s="106"/>
      <c r="M27" s="106"/>
      <c r="N27" s="106"/>
      <c r="O27" s="106"/>
      <c r="P27" s="106"/>
      <c r="Q27" s="399"/>
      <c r="R27" s="399"/>
      <c r="S27" s="399"/>
      <c r="T27" s="399"/>
      <c r="U27" s="399"/>
      <c r="V27" s="399"/>
      <c r="W27" s="399"/>
      <c r="X27" s="399"/>
      <c r="Y27" s="106"/>
      <c r="Z27" s="106"/>
      <c r="AA27" s="106"/>
      <c r="AB27" s="106"/>
      <c r="AC27" s="106"/>
      <c r="AD27" s="106"/>
      <c r="AE27" s="106"/>
      <c r="AF27" s="106"/>
      <c r="AG27" s="106"/>
      <c r="AH27" s="106">
        <v>13</v>
      </c>
      <c r="AI27" s="106">
        <v>0</v>
      </c>
      <c r="AJ27" s="106">
        <v>13</v>
      </c>
      <c r="AK27" s="106">
        <v>0</v>
      </c>
      <c r="AL27" s="106">
        <v>0</v>
      </c>
      <c r="AM27" s="106">
        <v>0</v>
      </c>
      <c r="AN27" s="106">
        <v>0</v>
      </c>
      <c r="AO27" s="106">
        <v>0</v>
      </c>
      <c r="AP27" s="106">
        <v>13</v>
      </c>
      <c r="AQ27" s="106">
        <v>0</v>
      </c>
      <c r="AR27" s="106">
        <v>0</v>
      </c>
      <c r="AS27" s="106">
        <v>13</v>
      </c>
      <c r="AT27" s="106">
        <v>0</v>
      </c>
      <c r="AU27" s="106">
        <v>0</v>
      </c>
      <c r="AV27" s="106">
        <v>13</v>
      </c>
      <c r="AW27" s="106">
        <v>0</v>
      </c>
      <c r="AX27" s="106">
        <v>0</v>
      </c>
      <c r="AY27" s="106">
        <v>13</v>
      </c>
      <c r="AZ27" s="106">
        <v>0</v>
      </c>
      <c r="BA27" s="106">
        <v>0</v>
      </c>
      <c r="BB27" s="106">
        <v>10</v>
      </c>
      <c r="BC27" s="106">
        <v>0</v>
      </c>
      <c r="BD27" s="106">
        <v>3</v>
      </c>
      <c r="BE27" s="106">
        <v>13</v>
      </c>
      <c r="BF27" s="106">
        <v>0</v>
      </c>
      <c r="BG27" s="106">
        <v>3</v>
      </c>
      <c r="BH27" s="106">
        <v>8</v>
      </c>
      <c r="BI27" s="106">
        <v>0</v>
      </c>
      <c r="BJ27" s="106">
        <v>5</v>
      </c>
      <c r="BK27" s="106">
        <v>13</v>
      </c>
      <c r="BL27" s="106">
        <v>0</v>
      </c>
      <c r="BM27" s="106">
        <v>5</v>
      </c>
      <c r="BN27" s="106">
        <v>9</v>
      </c>
      <c r="BO27" s="106">
        <v>1</v>
      </c>
      <c r="BP27" s="106">
        <v>3</v>
      </c>
      <c r="BQ27" s="106">
        <v>13</v>
      </c>
      <c r="BR27" s="106">
        <v>0</v>
      </c>
      <c r="BS27" s="106">
        <v>4</v>
      </c>
      <c r="BT27" s="106">
        <v>11</v>
      </c>
      <c r="BU27" s="106">
        <v>0</v>
      </c>
      <c r="BV27" s="106">
        <v>2</v>
      </c>
      <c r="BW27" s="106">
        <v>13</v>
      </c>
      <c r="BX27" s="106">
        <v>0</v>
      </c>
      <c r="BY27" s="106">
        <v>2</v>
      </c>
      <c r="BZ27" s="106">
        <v>10</v>
      </c>
      <c r="CA27" s="106">
        <v>0</v>
      </c>
      <c r="CB27" s="106">
        <v>3</v>
      </c>
      <c r="CC27" s="106">
        <v>13</v>
      </c>
      <c r="CD27" s="106">
        <v>0</v>
      </c>
      <c r="CE27" s="106">
        <v>3</v>
      </c>
      <c r="CF27" s="106">
        <v>13</v>
      </c>
      <c r="CG27" s="106">
        <v>0</v>
      </c>
      <c r="CH27" s="106">
        <v>0</v>
      </c>
      <c r="CI27" s="106">
        <v>13</v>
      </c>
      <c r="CJ27" s="106">
        <v>0</v>
      </c>
      <c r="CK27" s="106">
        <v>0</v>
      </c>
    </row>
    <row r="28" spans="1:89">
      <c r="A28" s="75"/>
      <c r="B28" s="75"/>
      <c r="C28" s="75"/>
      <c r="D28" s="106" t="s">
        <v>59</v>
      </c>
      <c r="E28" s="106" t="s">
        <v>538</v>
      </c>
      <c r="F28" s="106"/>
      <c r="G28" s="106"/>
      <c r="H28" s="399"/>
      <c r="I28" s="106"/>
      <c r="J28" s="106"/>
      <c r="K28" s="106"/>
      <c r="L28" s="106"/>
      <c r="M28" s="106"/>
      <c r="N28" s="106"/>
      <c r="O28" s="106"/>
      <c r="P28" s="106"/>
      <c r="Q28" s="399"/>
      <c r="R28" s="399"/>
      <c r="S28" s="399"/>
      <c r="T28" s="399"/>
      <c r="U28" s="399"/>
      <c r="V28" s="399"/>
      <c r="W28" s="399"/>
      <c r="X28" s="399"/>
      <c r="Y28" s="106"/>
      <c r="Z28" s="106"/>
      <c r="AA28" s="106"/>
      <c r="AB28" s="106"/>
      <c r="AC28" s="106"/>
      <c r="AD28" s="106"/>
      <c r="AE28" s="106"/>
      <c r="AF28" s="106"/>
      <c r="AG28" s="106"/>
      <c r="AH28" s="106">
        <v>9</v>
      </c>
      <c r="AI28" s="106">
        <v>0</v>
      </c>
      <c r="AJ28" s="106">
        <v>9</v>
      </c>
      <c r="AK28" s="106">
        <v>0</v>
      </c>
      <c r="AL28" s="106">
        <v>0</v>
      </c>
      <c r="AM28" s="106">
        <v>0</v>
      </c>
      <c r="AN28" s="106">
        <v>0</v>
      </c>
      <c r="AO28" s="106">
        <v>0</v>
      </c>
      <c r="AP28" s="106">
        <v>8</v>
      </c>
      <c r="AQ28" s="106">
        <v>1</v>
      </c>
      <c r="AR28" s="106">
        <v>0</v>
      </c>
      <c r="AS28" s="106">
        <v>9</v>
      </c>
      <c r="AT28" s="106">
        <v>0</v>
      </c>
      <c r="AU28" s="106">
        <v>1</v>
      </c>
      <c r="AV28" s="106">
        <v>8</v>
      </c>
      <c r="AW28" s="106">
        <v>1</v>
      </c>
      <c r="AX28" s="106">
        <v>0</v>
      </c>
      <c r="AY28" s="106">
        <v>9</v>
      </c>
      <c r="AZ28" s="106">
        <v>0</v>
      </c>
      <c r="BA28" s="106">
        <v>1</v>
      </c>
      <c r="BB28" s="106">
        <v>4</v>
      </c>
      <c r="BC28" s="106">
        <v>0</v>
      </c>
      <c r="BD28" s="106">
        <v>5</v>
      </c>
      <c r="BE28" s="106">
        <v>9</v>
      </c>
      <c r="BF28" s="106">
        <v>0</v>
      </c>
      <c r="BG28" s="106">
        <v>5</v>
      </c>
      <c r="BH28" s="106">
        <v>4</v>
      </c>
      <c r="BI28" s="106">
        <v>0</v>
      </c>
      <c r="BJ28" s="106">
        <v>5</v>
      </c>
      <c r="BK28" s="106">
        <v>9</v>
      </c>
      <c r="BL28" s="106">
        <v>0</v>
      </c>
      <c r="BM28" s="106">
        <v>5</v>
      </c>
      <c r="BN28" s="106">
        <v>8</v>
      </c>
      <c r="BO28" s="106">
        <v>0</v>
      </c>
      <c r="BP28" s="106">
        <v>1</v>
      </c>
      <c r="BQ28" s="106">
        <v>9</v>
      </c>
      <c r="BR28" s="106">
        <v>0</v>
      </c>
      <c r="BS28" s="106">
        <v>1</v>
      </c>
      <c r="BT28" s="106">
        <v>7</v>
      </c>
      <c r="BU28" s="106">
        <v>0</v>
      </c>
      <c r="BV28" s="106">
        <v>2</v>
      </c>
      <c r="BW28" s="106">
        <v>9</v>
      </c>
      <c r="BX28" s="106">
        <v>0</v>
      </c>
      <c r="BY28" s="106">
        <v>2</v>
      </c>
      <c r="BZ28" s="106">
        <v>7</v>
      </c>
      <c r="CA28" s="106">
        <v>0</v>
      </c>
      <c r="CB28" s="106">
        <v>2</v>
      </c>
      <c r="CC28" s="106">
        <v>9</v>
      </c>
      <c r="CD28" s="106">
        <v>0</v>
      </c>
      <c r="CE28" s="106">
        <v>2</v>
      </c>
      <c r="CF28" s="106">
        <v>6</v>
      </c>
      <c r="CG28" s="106">
        <v>0</v>
      </c>
      <c r="CH28" s="106">
        <v>3</v>
      </c>
      <c r="CI28" s="106">
        <v>9</v>
      </c>
      <c r="CJ28" s="106">
        <v>0</v>
      </c>
      <c r="CK28" s="106">
        <v>3</v>
      </c>
    </row>
    <row r="29" spans="1:89">
      <c r="A29" s="75"/>
      <c r="B29" s="75"/>
      <c r="C29" s="75"/>
      <c r="D29" s="106" t="s">
        <v>104</v>
      </c>
      <c r="E29" s="106" t="s">
        <v>541</v>
      </c>
      <c r="F29" s="106"/>
      <c r="G29" s="106"/>
      <c r="H29" s="399"/>
      <c r="I29" s="106"/>
      <c r="J29" s="106"/>
      <c r="K29" s="106"/>
      <c r="L29" s="106"/>
      <c r="M29" s="106"/>
      <c r="N29" s="106"/>
      <c r="O29" s="106"/>
      <c r="P29" s="106"/>
      <c r="Q29" s="399"/>
      <c r="R29" s="399"/>
      <c r="S29" s="399"/>
      <c r="T29" s="399"/>
      <c r="U29" s="399"/>
      <c r="V29" s="399"/>
      <c r="W29" s="399"/>
      <c r="X29" s="399"/>
      <c r="Y29" s="106"/>
      <c r="Z29" s="106"/>
      <c r="AA29" s="106"/>
      <c r="AB29" s="106"/>
      <c r="AC29" s="106"/>
      <c r="AD29" s="106"/>
      <c r="AE29" s="106"/>
      <c r="AF29" s="106"/>
      <c r="AG29" s="106"/>
      <c r="AH29" s="106">
        <v>8</v>
      </c>
      <c r="AI29" s="106">
        <v>0</v>
      </c>
      <c r="AJ29" s="106">
        <v>8</v>
      </c>
      <c r="AK29" s="106">
        <v>0</v>
      </c>
      <c r="AL29" s="106">
        <v>0</v>
      </c>
      <c r="AM29" s="106">
        <v>0</v>
      </c>
      <c r="AN29" s="106">
        <v>0</v>
      </c>
      <c r="AO29" s="106">
        <v>0</v>
      </c>
      <c r="AP29" s="106">
        <v>8</v>
      </c>
      <c r="AQ29" s="106">
        <v>0</v>
      </c>
      <c r="AR29" s="106">
        <v>0</v>
      </c>
      <c r="AS29" s="106">
        <v>8</v>
      </c>
      <c r="AT29" s="106">
        <v>0</v>
      </c>
      <c r="AU29" s="106">
        <v>0</v>
      </c>
      <c r="AV29" s="106">
        <v>8</v>
      </c>
      <c r="AW29" s="106">
        <v>0</v>
      </c>
      <c r="AX29" s="106">
        <v>0</v>
      </c>
      <c r="AY29" s="106">
        <v>8</v>
      </c>
      <c r="AZ29" s="106">
        <v>0</v>
      </c>
      <c r="BA29" s="106">
        <v>0</v>
      </c>
      <c r="BB29" s="106">
        <v>7</v>
      </c>
      <c r="BC29" s="106">
        <v>0</v>
      </c>
      <c r="BD29" s="106">
        <v>1</v>
      </c>
      <c r="BE29" s="106">
        <v>8</v>
      </c>
      <c r="BF29" s="106">
        <v>0</v>
      </c>
      <c r="BG29" s="106">
        <v>1</v>
      </c>
      <c r="BH29" s="106">
        <v>7</v>
      </c>
      <c r="BI29" s="106">
        <v>0</v>
      </c>
      <c r="BJ29" s="106">
        <v>1</v>
      </c>
      <c r="BK29" s="106">
        <v>8</v>
      </c>
      <c r="BL29" s="106">
        <v>0</v>
      </c>
      <c r="BM29" s="106">
        <v>1</v>
      </c>
      <c r="BN29" s="106">
        <v>8</v>
      </c>
      <c r="BO29" s="106">
        <v>0</v>
      </c>
      <c r="BP29" s="106">
        <v>0</v>
      </c>
      <c r="BQ29" s="106">
        <v>8</v>
      </c>
      <c r="BR29" s="106">
        <v>0</v>
      </c>
      <c r="BS29" s="106">
        <v>0</v>
      </c>
      <c r="BT29" s="106">
        <v>7</v>
      </c>
      <c r="BU29" s="106">
        <v>0</v>
      </c>
      <c r="BV29" s="106">
        <v>1</v>
      </c>
      <c r="BW29" s="106">
        <v>8</v>
      </c>
      <c r="BX29" s="106">
        <v>0</v>
      </c>
      <c r="BY29" s="106">
        <v>1</v>
      </c>
      <c r="BZ29" s="106">
        <v>8</v>
      </c>
      <c r="CA29" s="106">
        <v>0</v>
      </c>
      <c r="CB29" s="106">
        <v>0</v>
      </c>
      <c r="CC29" s="106">
        <v>8</v>
      </c>
      <c r="CD29" s="106">
        <v>0</v>
      </c>
      <c r="CE29" s="106">
        <v>0</v>
      </c>
      <c r="CF29" s="106">
        <v>8</v>
      </c>
      <c r="CG29" s="106">
        <v>0</v>
      </c>
      <c r="CH29" s="106">
        <v>0</v>
      </c>
      <c r="CI29" s="106">
        <v>8</v>
      </c>
      <c r="CJ29" s="106">
        <v>0</v>
      </c>
      <c r="CK29" s="106">
        <v>0</v>
      </c>
    </row>
    <row r="30" spans="1:89">
      <c r="A30" s="75"/>
      <c r="B30" s="75"/>
      <c r="C30" s="75"/>
      <c r="D30" s="106" t="s">
        <v>47</v>
      </c>
      <c r="E30" s="106" t="s">
        <v>542</v>
      </c>
      <c r="F30" s="106"/>
      <c r="G30" s="106"/>
      <c r="H30" s="399"/>
      <c r="I30" s="106"/>
      <c r="J30" s="106"/>
      <c r="K30" s="106"/>
      <c r="L30" s="106"/>
      <c r="M30" s="106"/>
      <c r="N30" s="106"/>
      <c r="O30" s="106"/>
      <c r="P30" s="106"/>
      <c r="Q30" s="399"/>
      <c r="R30" s="399"/>
      <c r="S30" s="399"/>
      <c r="T30" s="399"/>
      <c r="U30" s="399"/>
      <c r="V30" s="399"/>
      <c r="W30" s="399"/>
      <c r="X30" s="399"/>
      <c r="Y30" s="106"/>
      <c r="Z30" s="106"/>
      <c r="AA30" s="106"/>
      <c r="AB30" s="106"/>
      <c r="AC30" s="106"/>
      <c r="AD30" s="106"/>
      <c r="AE30" s="106"/>
      <c r="AF30" s="106"/>
      <c r="AG30" s="106"/>
      <c r="AH30" s="106">
        <v>10</v>
      </c>
      <c r="AI30" s="106">
        <v>0</v>
      </c>
      <c r="AJ30" s="106">
        <v>10</v>
      </c>
      <c r="AK30" s="106">
        <v>0</v>
      </c>
      <c r="AL30" s="106">
        <v>0</v>
      </c>
      <c r="AM30" s="106">
        <v>0</v>
      </c>
      <c r="AN30" s="106">
        <v>0</v>
      </c>
      <c r="AO30" s="106">
        <v>0</v>
      </c>
      <c r="AP30" s="106">
        <v>10</v>
      </c>
      <c r="AQ30" s="106">
        <v>0</v>
      </c>
      <c r="AR30" s="106">
        <v>0</v>
      </c>
      <c r="AS30" s="106">
        <v>10</v>
      </c>
      <c r="AT30" s="106">
        <v>0</v>
      </c>
      <c r="AU30" s="106">
        <v>0</v>
      </c>
      <c r="AV30" s="106">
        <v>9</v>
      </c>
      <c r="AW30" s="106">
        <v>0</v>
      </c>
      <c r="AX30" s="106">
        <v>1</v>
      </c>
      <c r="AY30" s="106">
        <v>10</v>
      </c>
      <c r="AZ30" s="106">
        <v>0</v>
      </c>
      <c r="BA30" s="106">
        <v>1</v>
      </c>
      <c r="BB30" s="106">
        <v>4</v>
      </c>
      <c r="BC30" s="106">
        <v>0</v>
      </c>
      <c r="BD30" s="106">
        <v>6</v>
      </c>
      <c r="BE30" s="106">
        <v>10</v>
      </c>
      <c r="BF30" s="106">
        <v>0</v>
      </c>
      <c r="BG30" s="106">
        <v>6</v>
      </c>
      <c r="BH30" s="106">
        <v>6</v>
      </c>
      <c r="BI30" s="106">
        <v>1</v>
      </c>
      <c r="BJ30" s="106">
        <v>3</v>
      </c>
      <c r="BK30" s="106">
        <v>10</v>
      </c>
      <c r="BL30" s="106">
        <v>0</v>
      </c>
      <c r="BM30" s="106">
        <v>4</v>
      </c>
      <c r="BN30" s="106">
        <v>9</v>
      </c>
      <c r="BO30" s="106">
        <v>0</v>
      </c>
      <c r="BP30" s="106">
        <v>1</v>
      </c>
      <c r="BQ30" s="106">
        <v>10</v>
      </c>
      <c r="BR30" s="106">
        <v>0</v>
      </c>
      <c r="BS30" s="106">
        <v>1</v>
      </c>
      <c r="BT30" s="106">
        <v>8</v>
      </c>
      <c r="BU30" s="106">
        <v>0</v>
      </c>
      <c r="BV30" s="106">
        <v>2</v>
      </c>
      <c r="BW30" s="106">
        <v>10</v>
      </c>
      <c r="BX30" s="106">
        <v>0</v>
      </c>
      <c r="BY30" s="106">
        <v>2</v>
      </c>
      <c r="BZ30" s="106">
        <v>5</v>
      </c>
      <c r="CA30" s="106">
        <v>0</v>
      </c>
      <c r="CB30" s="106">
        <v>5</v>
      </c>
      <c r="CC30" s="106">
        <v>10</v>
      </c>
      <c r="CD30" s="106">
        <v>0</v>
      </c>
      <c r="CE30" s="106">
        <v>5</v>
      </c>
      <c r="CF30" s="106">
        <v>9</v>
      </c>
      <c r="CG30" s="106">
        <v>0</v>
      </c>
      <c r="CH30" s="106">
        <v>1</v>
      </c>
      <c r="CI30" s="106">
        <v>10</v>
      </c>
      <c r="CJ30" s="106">
        <v>0</v>
      </c>
      <c r="CK30" s="106">
        <v>1</v>
      </c>
    </row>
    <row r="31" spans="1:89">
      <c r="A31" s="75"/>
      <c r="B31" s="75"/>
      <c r="C31" s="75"/>
      <c r="D31" s="106" t="s">
        <v>158</v>
      </c>
      <c r="E31" s="106" t="s">
        <v>545</v>
      </c>
      <c r="F31" s="106"/>
      <c r="G31" s="106"/>
      <c r="H31" s="399"/>
      <c r="I31" s="106"/>
      <c r="J31" s="106"/>
      <c r="K31" s="106"/>
      <c r="L31" s="106"/>
      <c r="M31" s="106"/>
      <c r="N31" s="106"/>
      <c r="O31" s="106"/>
      <c r="P31" s="106"/>
      <c r="Q31" s="399"/>
      <c r="R31" s="399"/>
      <c r="S31" s="399"/>
      <c r="T31" s="399"/>
      <c r="U31" s="399"/>
      <c r="V31" s="399"/>
      <c r="W31" s="399"/>
      <c r="X31" s="399"/>
      <c r="Y31" s="106"/>
      <c r="Z31" s="106"/>
      <c r="AA31" s="106"/>
      <c r="AB31" s="106"/>
      <c r="AC31" s="106"/>
      <c r="AD31" s="106"/>
      <c r="AE31" s="106"/>
      <c r="AF31" s="106"/>
      <c r="AG31" s="106"/>
      <c r="AH31" s="106">
        <v>10</v>
      </c>
      <c r="AI31" s="106">
        <v>0</v>
      </c>
      <c r="AJ31" s="106">
        <v>10</v>
      </c>
      <c r="AK31" s="106">
        <v>0</v>
      </c>
      <c r="AL31" s="106">
        <v>0</v>
      </c>
      <c r="AM31" s="106">
        <v>0</v>
      </c>
      <c r="AN31" s="106">
        <v>0</v>
      </c>
      <c r="AO31" s="106">
        <v>0</v>
      </c>
      <c r="AP31" s="106">
        <v>9</v>
      </c>
      <c r="AQ31" s="106">
        <v>0</v>
      </c>
      <c r="AR31" s="106">
        <v>1</v>
      </c>
      <c r="AS31" s="106">
        <v>10</v>
      </c>
      <c r="AT31" s="106">
        <v>0</v>
      </c>
      <c r="AU31" s="106">
        <v>1</v>
      </c>
      <c r="AV31" s="106">
        <v>10</v>
      </c>
      <c r="AW31" s="106">
        <v>0</v>
      </c>
      <c r="AX31" s="106">
        <v>0</v>
      </c>
      <c r="AY31" s="106">
        <v>10</v>
      </c>
      <c r="AZ31" s="106">
        <v>0</v>
      </c>
      <c r="BA31" s="106">
        <v>0</v>
      </c>
      <c r="BB31" s="106">
        <v>7</v>
      </c>
      <c r="BC31" s="106">
        <v>0</v>
      </c>
      <c r="BD31" s="106">
        <v>3</v>
      </c>
      <c r="BE31" s="106">
        <v>10</v>
      </c>
      <c r="BF31" s="106">
        <v>0</v>
      </c>
      <c r="BG31" s="106">
        <v>3</v>
      </c>
      <c r="BH31" s="106">
        <v>7</v>
      </c>
      <c r="BI31" s="106">
        <v>0</v>
      </c>
      <c r="BJ31" s="106">
        <v>3</v>
      </c>
      <c r="BK31" s="106">
        <v>10</v>
      </c>
      <c r="BL31" s="106">
        <v>0</v>
      </c>
      <c r="BM31" s="106">
        <v>3</v>
      </c>
      <c r="BN31" s="106">
        <v>8</v>
      </c>
      <c r="BO31" s="106">
        <v>0</v>
      </c>
      <c r="BP31" s="106">
        <v>2</v>
      </c>
      <c r="BQ31" s="106">
        <v>10</v>
      </c>
      <c r="BR31" s="106">
        <v>0</v>
      </c>
      <c r="BS31" s="106">
        <v>2</v>
      </c>
      <c r="BT31" s="106">
        <v>8</v>
      </c>
      <c r="BU31" s="106">
        <v>0</v>
      </c>
      <c r="BV31" s="106">
        <v>2</v>
      </c>
      <c r="BW31" s="106">
        <v>10</v>
      </c>
      <c r="BX31" s="106">
        <v>0</v>
      </c>
      <c r="BY31" s="106">
        <v>2</v>
      </c>
      <c r="BZ31" s="106">
        <v>5</v>
      </c>
      <c r="CA31" s="106">
        <v>0</v>
      </c>
      <c r="CB31" s="106">
        <v>5</v>
      </c>
      <c r="CC31" s="106">
        <v>10</v>
      </c>
      <c r="CD31" s="106">
        <v>0</v>
      </c>
      <c r="CE31" s="106">
        <v>5</v>
      </c>
      <c r="CF31" s="106">
        <v>8</v>
      </c>
      <c r="CG31" s="106">
        <v>1</v>
      </c>
      <c r="CH31" s="106">
        <v>1</v>
      </c>
      <c r="CI31" s="106">
        <v>10</v>
      </c>
      <c r="CJ31" s="106">
        <v>0</v>
      </c>
      <c r="CK31" s="106">
        <v>2</v>
      </c>
    </row>
    <row r="32" spans="1:89">
      <c r="A32" s="75"/>
      <c r="B32" s="75"/>
      <c r="C32" s="75"/>
      <c r="D32" s="106" t="s">
        <v>100</v>
      </c>
      <c r="E32" s="106" t="s">
        <v>546</v>
      </c>
      <c r="F32" s="106"/>
      <c r="G32" s="106"/>
      <c r="H32" s="399"/>
      <c r="I32" s="106"/>
      <c r="J32" s="106"/>
      <c r="K32" s="106"/>
      <c r="L32" s="106"/>
      <c r="M32" s="106"/>
      <c r="N32" s="106"/>
      <c r="O32" s="106"/>
      <c r="P32" s="106"/>
      <c r="Q32" s="399"/>
      <c r="R32" s="399"/>
      <c r="S32" s="399"/>
      <c r="T32" s="399"/>
      <c r="U32" s="399"/>
      <c r="V32" s="399"/>
      <c r="W32" s="399"/>
      <c r="X32" s="399"/>
      <c r="Y32" s="106"/>
      <c r="Z32" s="106"/>
      <c r="AA32" s="106"/>
      <c r="AB32" s="106"/>
      <c r="AC32" s="106"/>
      <c r="AD32" s="106"/>
      <c r="AE32" s="106"/>
      <c r="AF32" s="106"/>
      <c r="AG32" s="106"/>
      <c r="AH32" s="106">
        <v>7</v>
      </c>
      <c r="AI32" s="106">
        <v>0</v>
      </c>
      <c r="AJ32" s="106">
        <v>7</v>
      </c>
      <c r="AK32" s="106">
        <v>0</v>
      </c>
      <c r="AL32" s="106">
        <v>0</v>
      </c>
      <c r="AM32" s="106">
        <v>0</v>
      </c>
      <c r="AN32" s="106">
        <v>0</v>
      </c>
      <c r="AO32" s="106">
        <v>0</v>
      </c>
      <c r="AP32" s="106">
        <v>7</v>
      </c>
      <c r="AQ32" s="106">
        <v>0</v>
      </c>
      <c r="AR32" s="106">
        <v>0</v>
      </c>
      <c r="AS32" s="106">
        <v>7</v>
      </c>
      <c r="AT32" s="106">
        <v>0</v>
      </c>
      <c r="AU32" s="106">
        <v>0</v>
      </c>
      <c r="AV32" s="106">
        <v>6</v>
      </c>
      <c r="AW32" s="106">
        <v>0</v>
      </c>
      <c r="AX32" s="106">
        <v>1</v>
      </c>
      <c r="AY32" s="106">
        <v>7</v>
      </c>
      <c r="AZ32" s="106">
        <v>0</v>
      </c>
      <c r="BA32" s="106">
        <v>1</v>
      </c>
      <c r="BB32" s="106">
        <v>2</v>
      </c>
      <c r="BC32" s="106">
        <v>0</v>
      </c>
      <c r="BD32" s="106">
        <v>5</v>
      </c>
      <c r="BE32" s="106">
        <v>7</v>
      </c>
      <c r="BF32" s="106">
        <v>0</v>
      </c>
      <c r="BG32" s="106">
        <v>5</v>
      </c>
      <c r="BH32" s="106">
        <v>3</v>
      </c>
      <c r="BI32" s="106">
        <v>0</v>
      </c>
      <c r="BJ32" s="106">
        <v>4</v>
      </c>
      <c r="BK32" s="106">
        <v>7</v>
      </c>
      <c r="BL32" s="106">
        <v>0</v>
      </c>
      <c r="BM32" s="106">
        <v>4</v>
      </c>
      <c r="BN32" s="106">
        <v>6</v>
      </c>
      <c r="BO32" s="106">
        <v>0</v>
      </c>
      <c r="BP32" s="106">
        <v>1</v>
      </c>
      <c r="BQ32" s="106">
        <v>7</v>
      </c>
      <c r="BR32" s="106">
        <v>0</v>
      </c>
      <c r="BS32" s="106">
        <v>1</v>
      </c>
      <c r="BT32" s="106">
        <v>6</v>
      </c>
      <c r="BU32" s="106">
        <v>0</v>
      </c>
      <c r="BV32" s="106">
        <v>1</v>
      </c>
      <c r="BW32" s="106">
        <v>7</v>
      </c>
      <c r="BX32" s="106">
        <v>0</v>
      </c>
      <c r="BY32" s="106">
        <v>1</v>
      </c>
      <c r="BZ32" s="106">
        <v>1</v>
      </c>
      <c r="CA32" s="106">
        <v>0</v>
      </c>
      <c r="CB32" s="106">
        <v>6</v>
      </c>
      <c r="CC32" s="106">
        <v>7</v>
      </c>
      <c r="CD32" s="106">
        <v>0</v>
      </c>
      <c r="CE32" s="106">
        <v>6</v>
      </c>
      <c r="CF32" s="106">
        <v>7</v>
      </c>
      <c r="CG32" s="106">
        <v>0</v>
      </c>
      <c r="CH32" s="106">
        <v>0</v>
      </c>
      <c r="CI32" s="106">
        <v>7</v>
      </c>
      <c r="CJ32" s="106">
        <v>0</v>
      </c>
      <c r="CK32" s="106">
        <v>0</v>
      </c>
    </row>
    <row r="33" spans="1:89">
      <c r="A33" s="75"/>
      <c r="B33" s="75"/>
      <c r="C33" s="75"/>
      <c r="D33" s="106" t="s">
        <v>97</v>
      </c>
      <c r="E33" s="106" t="s">
        <v>547</v>
      </c>
      <c r="F33" s="106"/>
      <c r="G33" s="106"/>
      <c r="H33" s="399"/>
      <c r="I33" s="106"/>
      <c r="J33" s="106"/>
      <c r="K33" s="106"/>
      <c r="L33" s="106"/>
      <c r="M33" s="106"/>
      <c r="N33" s="106"/>
      <c r="O33" s="106"/>
      <c r="P33" s="106"/>
      <c r="Q33" s="399"/>
      <c r="R33" s="399"/>
      <c r="S33" s="399"/>
      <c r="T33" s="399"/>
      <c r="U33" s="399"/>
      <c r="V33" s="399"/>
      <c r="W33" s="399"/>
      <c r="X33" s="399"/>
      <c r="Y33" s="106"/>
      <c r="Z33" s="106"/>
      <c r="AA33" s="106"/>
      <c r="AB33" s="106"/>
      <c r="AC33" s="106"/>
      <c r="AD33" s="106"/>
      <c r="AE33" s="106"/>
      <c r="AF33" s="106"/>
      <c r="AG33" s="106"/>
      <c r="AH33" s="106">
        <v>8</v>
      </c>
      <c r="AI33" s="106">
        <v>0</v>
      </c>
      <c r="AJ33" s="106">
        <v>8</v>
      </c>
      <c r="AK33" s="106">
        <v>0</v>
      </c>
      <c r="AL33" s="106">
        <v>0</v>
      </c>
      <c r="AM33" s="106">
        <v>0</v>
      </c>
      <c r="AN33" s="106">
        <v>0</v>
      </c>
      <c r="AO33" s="106">
        <v>0</v>
      </c>
      <c r="AP33" s="106">
        <v>8</v>
      </c>
      <c r="AQ33" s="106">
        <v>0</v>
      </c>
      <c r="AR33" s="106">
        <v>0</v>
      </c>
      <c r="AS33" s="106">
        <v>8</v>
      </c>
      <c r="AT33" s="106">
        <v>0</v>
      </c>
      <c r="AU33" s="106">
        <v>0</v>
      </c>
      <c r="AV33" s="106">
        <v>8</v>
      </c>
      <c r="AW33" s="106">
        <v>0</v>
      </c>
      <c r="AX33" s="106">
        <v>0</v>
      </c>
      <c r="AY33" s="106">
        <v>8</v>
      </c>
      <c r="AZ33" s="106">
        <v>0</v>
      </c>
      <c r="BA33" s="106">
        <v>0</v>
      </c>
      <c r="BB33" s="106">
        <v>3</v>
      </c>
      <c r="BC33" s="106">
        <v>0</v>
      </c>
      <c r="BD33" s="106">
        <v>5</v>
      </c>
      <c r="BE33" s="106">
        <v>8</v>
      </c>
      <c r="BF33" s="106">
        <v>0</v>
      </c>
      <c r="BG33" s="106">
        <v>5</v>
      </c>
      <c r="BH33" s="106">
        <v>7</v>
      </c>
      <c r="BI33" s="106">
        <v>0</v>
      </c>
      <c r="BJ33" s="106">
        <v>1</v>
      </c>
      <c r="BK33" s="106">
        <v>8</v>
      </c>
      <c r="BL33" s="106">
        <v>0</v>
      </c>
      <c r="BM33" s="106">
        <v>1</v>
      </c>
      <c r="BN33" s="106">
        <v>8</v>
      </c>
      <c r="BO33" s="106">
        <v>0</v>
      </c>
      <c r="BP33" s="106">
        <v>0</v>
      </c>
      <c r="BQ33" s="106">
        <v>8</v>
      </c>
      <c r="BR33" s="106">
        <v>0</v>
      </c>
      <c r="BS33" s="106">
        <v>0</v>
      </c>
      <c r="BT33" s="106">
        <v>8</v>
      </c>
      <c r="BU33" s="106">
        <v>0</v>
      </c>
      <c r="BV33" s="106">
        <v>0</v>
      </c>
      <c r="BW33" s="106">
        <v>8</v>
      </c>
      <c r="BX33" s="106">
        <v>0</v>
      </c>
      <c r="BY33" s="106">
        <v>0</v>
      </c>
      <c r="BZ33" s="106">
        <v>5</v>
      </c>
      <c r="CA33" s="106">
        <v>0</v>
      </c>
      <c r="CB33" s="106">
        <v>3</v>
      </c>
      <c r="CC33" s="106">
        <v>8</v>
      </c>
      <c r="CD33" s="106">
        <v>0</v>
      </c>
      <c r="CE33" s="106">
        <v>3</v>
      </c>
      <c r="CF33" s="106">
        <v>7</v>
      </c>
      <c r="CG33" s="106">
        <v>0</v>
      </c>
      <c r="CH33" s="106">
        <v>1</v>
      </c>
      <c r="CI33" s="106">
        <v>8</v>
      </c>
      <c r="CJ33" s="106">
        <v>0</v>
      </c>
      <c r="CK33" s="106">
        <v>1</v>
      </c>
    </row>
    <row r="34" spans="1:89">
      <c r="A34" s="75"/>
      <c r="B34" s="75"/>
      <c r="C34" s="75"/>
      <c r="D34" s="106" t="s">
        <v>76</v>
      </c>
      <c r="E34" s="106" t="s">
        <v>548</v>
      </c>
      <c r="F34" s="106"/>
      <c r="G34" s="106"/>
      <c r="H34" s="399"/>
      <c r="I34" s="106"/>
      <c r="J34" s="106"/>
      <c r="K34" s="106"/>
      <c r="L34" s="106"/>
      <c r="M34" s="106"/>
      <c r="N34" s="106"/>
      <c r="O34" s="106"/>
      <c r="P34" s="106"/>
      <c r="Q34" s="399"/>
      <c r="R34" s="399"/>
      <c r="S34" s="399"/>
      <c r="T34" s="399"/>
      <c r="U34" s="399"/>
      <c r="V34" s="399"/>
      <c r="W34" s="399"/>
      <c r="X34" s="399"/>
      <c r="Y34" s="106"/>
      <c r="Z34" s="106"/>
      <c r="AA34" s="106"/>
      <c r="AB34" s="106"/>
      <c r="AC34" s="106"/>
      <c r="AD34" s="106"/>
      <c r="AE34" s="106"/>
      <c r="AF34" s="106"/>
      <c r="AG34" s="106"/>
      <c r="AH34" s="106">
        <v>6</v>
      </c>
      <c r="AI34" s="106">
        <v>0</v>
      </c>
      <c r="AJ34" s="106">
        <v>6</v>
      </c>
      <c r="AK34" s="106">
        <v>0</v>
      </c>
      <c r="AL34" s="106">
        <v>0</v>
      </c>
      <c r="AM34" s="106">
        <v>0</v>
      </c>
      <c r="AN34" s="106">
        <v>0</v>
      </c>
      <c r="AO34" s="106">
        <v>0</v>
      </c>
      <c r="AP34" s="106">
        <v>6</v>
      </c>
      <c r="AQ34" s="106">
        <v>0</v>
      </c>
      <c r="AR34" s="106">
        <v>0</v>
      </c>
      <c r="AS34" s="106">
        <v>6</v>
      </c>
      <c r="AT34" s="106">
        <v>0</v>
      </c>
      <c r="AU34" s="106">
        <v>0</v>
      </c>
      <c r="AV34" s="106">
        <v>6</v>
      </c>
      <c r="AW34" s="106">
        <v>0</v>
      </c>
      <c r="AX34" s="106">
        <v>0</v>
      </c>
      <c r="AY34" s="106">
        <v>6</v>
      </c>
      <c r="AZ34" s="106">
        <v>0</v>
      </c>
      <c r="BA34" s="106">
        <v>0</v>
      </c>
      <c r="BB34" s="106">
        <v>3</v>
      </c>
      <c r="BC34" s="106">
        <v>0</v>
      </c>
      <c r="BD34" s="106">
        <v>3</v>
      </c>
      <c r="BE34" s="106">
        <v>6</v>
      </c>
      <c r="BF34" s="106">
        <v>0</v>
      </c>
      <c r="BG34" s="106">
        <v>3</v>
      </c>
      <c r="BH34" s="106">
        <v>3</v>
      </c>
      <c r="BI34" s="106">
        <v>0</v>
      </c>
      <c r="BJ34" s="106">
        <v>3</v>
      </c>
      <c r="BK34" s="106">
        <v>6</v>
      </c>
      <c r="BL34" s="106">
        <v>0</v>
      </c>
      <c r="BM34" s="106">
        <v>3</v>
      </c>
      <c r="BN34" s="106">
        <v>6</v>
      </c>
      <c r="BO34" s="106">
        <v>0</v>
      </c>
      <c r="BP34" s="106">
        <v>0</v>
      </c>
      <c r="BQ34" s="106">
        <v>6</v>
      </c>
      <c r="BR34" s="106">
        <v>0</v>
      </c>
      <c r="BS34" s="106">
        <v>0</v>
      </c>
      <c r="BT34" s="106">
        <v>6</v>
      </c>
      <c r="BU34" s="106">
        <v>0</v>
      </c>
      <c r="BV34" s="106">
        <v>0</v>
      </c>
      <c r="BW34" s="106">
        <v>6</v>
      </c>
      <c r="BX34" s="106">
        <v>0</v>
      </c>
      <c r="BY34" s="106">
        <v>0</v>
      </c>
      <c r="BZ34" s="106">
        <v>3</v>
      </c>
      <c r="CA34" s="106">
        <v>0</v>
      </c>
      <c r="CB34" s="106">
        <v>3</v>
      </c>
      <c r="CC34" s="106">
        <v>6</v>
      </c>
      <c r="CD34" s="106">
        <v>0</v>
      </c>
      <c r="CE34" s="106">
        <v>3</v>
      </c>
      <c r="CF34" s="106">
        <v>6</v>
      </c>
      <c r="CG34" s="106">
        <v>0</v>
      </c>
      <c r="CH34" s="106">
        <v>0</v>
      </c>
      <c r="CI34" s="106">
        <v>6</v>
      </c>
      <c r="CJ34" s="106">
        <v>0</v>
      </c>
      <c r="CK34" s="106">
        <v>0</v>
      </c>
    </row>
    <row r="35" spans="1:89">
      <c r="A35" s="75"/>
      <c r="B35" s="75"/>
      <c r="C35" s="75"/>
      <c r="D35" s="106" t="s">
        <v>54</v>
      </c>
      <c r="E35" s="106" t="s">
        <v>551</v>
      </c>
      <c r="F35" s="106"/>
      <c r="G35" s="106"/>
      <c r="H35" s="399"/>
      <c r="I35" s="106"/>
      <c r="J35" s="106"/>
      <c r="K35" s="106"/>
      <c r="L35" s="106"/>
      <c r="M35" s="106"/>
      <c r="N35" s="106"/>
      <c r="O35" s="106"/>
      <c r="P35" s="106"/>
      <c r="Q35" s="399"/>
      <c r="R35" s="399"/>
      <c r="S35" s="399"/>
      <c r="T35" s="399"/>
      <c r="U35" s="399"/>
      <c r="V35" s="399"/>
      <c r="W35" s="399"/>
      <c r="X35" s="399"/>
      <c r="Y35" s="106"/>
      <c r="Z35" s="106"/>
      <c r="AA35" s="106"/>
      <c r="AB35" s="106"/>
      <c r="AC35" s="106"/>
      <c r="AD35" s="106"/>
      <c r="AE35" s="106"/>
      <c r="AF35" s="106"/>
      <c r="AG35" s="106"/>
      <c r="AH35" s="106">
        <v>12</v>
      </c>
      <c r="AI35" s="106">
        <v>0</v>
      </c>
      <c r="AJ35" s="106">
        <v>12</v>
      </c>
      <c r="AK35" s="106">
        <v>0</v>
      </c>
      <c r="AL35" s="106">
        <v>0</v>
      </c>
      <c r="AM35" s="106">
        <v>0</v>
      </c>
      <c r="AN35" s="106">
        <v>0</v>
      </c>
      <c r="AO35" s="106">
        <v>0</v>
      </c>
      <c r="AP35" s="106">
        <v>12</v>
      </c>
      <c r="AQ35" s="106">
        <v>0</v>
      </c>
      <c r="AR35" s="106">
        <v>0</v>
      </c>
      <c r="AS35" s="106">
        <v>12</v>
      </c>
      <c r="AT35" s="106">
        <v>0</v>
      </c>
      <c r="AU35" s="106">
        <v>0</v>
      </c>
      <c r="AV35" s="106">
        <v>12</v>
      </c>
      <c r="AW35" s="106">
        <v>0</v>
      </c>
      <c r="AX35" s="106">
        <v>0</v>
      </c>
      <c r="AY35" s="106">
        <v>12</v>
      </c>
      <c r="AZ35" s="106">
        <v>0</v>
      </c>
      <c r="BA35" s="106">
        <v>0</v>
      </c>
      <c r="BB35" s="106">
        <v>10</v>
      </c>
      <c r="BC35" s="106">
        <v>0</v>
      </c>
      <c r="BD35" s="106">
        <v>2</v>
      </c>
      <c r="BE35" s="106">
        <v>12</v>
      </c>
      <c r="BF35" s="106">
        <v>0</v>
      </c>
      <c r="BG35" s="106">
        <v>2</v>
      </c>
      <c r="BH35" s="106">
        <v>8</v>
      </c>
      <c r="BI35" s="106">
        <v>0</v>
      </c>
      <c r="BJ35" s="106">
        <v>4</v>
      </c>
      <c r="BK35" s="106">
        <v>12</v>
      </c>
      <c r="BL35" s="106">
        <v>0</v>
      </c>
      <c r="BM35" s="106">
        <v>4</v>
      </c>
      <c r="BN35" s="106">
        <v>12</v>
      </c>
      <c r="BO35" s="106">
        <v>0</v>
      </c>
      <c r="BP35" s="106">
        <v>0</v>
      </c>
      <c r="BQ35" s="106">
        <v>12</v>
      </c>
      <c r="BR35" s="106">
        <v>0</v>
      </c>
      <c r="BS35" s="106">
        <v>0</v>
      </c>
      <c r="BT35" s="106">
        <v>11</v>
      </c>
      <c r="BU35" s="106">
        <v>0</v>
      </c>
      <c r="BV35" s="106">
        <v>1</v>
      </c>
      <c r="BW35" s="106">
        <v>12</v>
      </c>
      <c r="BX35" s="106">
        <v>0</v>
      </c>
      <c r="BY35" s="106">
        <v>1</v>
      </c>
      <c r="BZ35" s="106">
        <v>9</v>
      </c>
      <c r="CA35" s="106">
        <v>0</v>
      </c>
      <c r="CB35" s="106">
        <v>3</v>
      </c>
      <c r="CC35" s="106">
        <v>12</v>
      </c>
      <c r="CD35" s="106">
        <v>0</v>
      </c>
      <c r="CE35" s="106">
        <v>3</v>
      </c>
      <c r="CF35" s="106">
        <v>11</v>
      </c>
      <c r="CG35" s="106">
        <v>0</v>
      </c>
      <c r="CH35" s="106">
        <v>1</v>
      </c>
      <c r="CI35" s="106">
        <v>12</v>
      </c>
      <c r="CJ35" s="106">
        <v>0</v>
      </c>
      <c r="CK35" s="106">
        <v>1</v>
      </c>
    </row>
    <row r="36" spans="1:89">
      <c r="A36" s="75"/>
      <c r="B36" s="75"/>
      <c r="C36" s="75"/>
      <c r="D36" s="106" t="s">
        <v>135</v>
      </c>
      <c r="E36" s="106" t="s">
        <v>552</v>
      </c>
      <c r="F36" s="106"/>
      <c r="G36" s="106"/>
      <c r="H36" s="399"/>
      <c r="I36" s="106"/>
      <c r="J36" s="106"/>
      <c r="K36" s="106"/>
      <c r="L36" s="106"/>
      <c r="M36" s="106"/>
      <c r="N36" s="106"/>
      <c r="O36" s="106"/>
      <c r="P36" s="106"/>
      <c r="Q36" s="399"/>
      <c r="R36" s="399"/>
      <c r="S36" s="399"/>
      <c r="T36" s="399"/>
      <c r="U36" s="399"/>
      <c r="V36" s="399"/>
      <c r="W36" s="399"/>
      <c r="X36" s="399"/>
      <c r="Y36" s="106"/>
      <c r="Z36" s="106"/>
      <c r="AA36" s="106"/>
      <c r="AB36" s="106"/>
      <c r="AC36" s="106"/>
      <c r="AD36" s="106"/>
      <c r="AE36" s="106"/>
      <c r="AF36" s="106"/>
      <c r="AG36" s="106"/>
      <c r="AH36" s="106">
        <v>6</v>
      </c>
      <c r="AI36" s="106">
        <v>0</v>
      </c>
      <c r="AJ36" s="106">
        <v>6</v>
      </c>
      <c r="AK36" s="106">
        <v>0</v>
      </c>
      <c r="AL36" s="106">
        <v>0</v>
      </c>
      <c r="AM36" s="106">
        <v>0</v>
      </c>
      <c r="AN36" s="106">
        <v>0</v>
      </c>
      <c r="AO36" s="106">
        <v>0</v>
      </c>
      <c r="AP36" s="106">
        <v>6</v>
      </c>
      <c r="AQ36" s="106">
        <v>0</v>
      </c>
      <c r="AR36" s="106">
        <v>0</v>
      </c>
      <c r="AS36" s="106">
        <v>6</v>
      </c>
      <c r="AT36" s="106">
        <v>0</v>
      </c>
      <c r="AU36" s="106">
        <v>0</v>
      </c>
      <c r="AV36" s="106">
        <v>6</v>
      </c>
      <c r="AW36" s="106">
        <v>0</v>
      </c>
      <c r="AX36" s="106">
        <v>0</v>
      </c>
      <c r="AY36" s="106">
        <v>6</v>
      </c>
      <c r="AZ36" s="106">
        <v>0</v>
      </c>
      <c r="BA36" s="106">
        <v>0</v>
      </c>
      <c r="BB36" s="106">
        <v>2</v>
      </c>
      <c r="BC36" s="106">
        <v>0</v>
      </c>
      <c r="BD36" s="106">
        <v>4</v>
      </c>
      <c r="BE36" s="106">
        <v>6</v>
      </c>
      <c r="BF36" s="106">
        <v>0</v>
      </c>
      <c r="BG36" s="106">
        <v>4</v>
      </c>
      <c r="BH36" s="106">
        <v>3</v>
      </c>
      <c r="BI36" s="106">
        <v>1</v>
      </c>
      <c r="BJ36" s="106">
        <v>2</v>
      </c>
      <c r="BK36" s="106">
        <v>6</v>
      </c>
      <c r="BL36" s="106">
        <v>0</v>
      </c>
      <c r="BM36" s="106">
        <v>3</v>
      </c>
      <c r="BN36" s="106">
        <v>6</v>
      </c>
      <c r="BO36" s="106">
        <v>0</v>
      </c>
      <c r="BP36" s="106">
        <v>0</v>
      </c>
      <c r="BQ36" s="106">
        <v>6</v>
      </c>
      <c r="BR36" s="106">
        <v>0</v>
      </c>
      <c r="BS36" s="106">
        <v>0</v>
      </c>
      <c r="BT36" s="106">
        <v>6</v>
      </c>
      <c r="BU36" s="106">
        <v>0</v>
      </c>
      <c r="BV36" s="106">
        <v>0</v>
      </c>
      <c r="BW36" s="106">
        <v>6</v>
      </c>
      <c r="BX36" s="106">
        <v>0</v>
      </c>
      <c r="BY36" s="106">
        <v>0</v>
      </c>
      <c r="BZ36" s="106">
        <v>3</v>
      </c>
      <c r="CA36" s="106">
        <v>0</v>
      </c>
      <c r="CB36" s="106">
        <v>3</v>
      </c>
      <c r="CC36" s="106">
        <v>6</v>
      </c>
      <c r="CD36" s="106">
        <v>0</v>
      </c>
      <c r="CE36" s="106">
        <v>3</v>
      </c>
      <c r="CF36" s="106">
        <v>5</v>
      </c>
      <c r="CG36" s="106">
        <v>0</v>
      </c>
      <c r="CH36" s="106">
        <v>1</v>
      </c>
      <c r="CI36" s="106">
        <v>6</v>
      </c>
      <c r="CJ36" s="106">
        <v>0</v>
      </c>
      <c r="CK36" s="106">
        <v>1</v>
      </c>
    </row>
    <row r="37" spans="1:89">
      <c r="A37" s="75"/>
      <c r="B37" s="75"/>
      <c r="C37" s="75"/>
      <c r="D37" s="106" t="s">
        <v>71</v>
      </c>
      <c r="E37" s="106" t="s">
        <v>555</v>
      </c>
      <c r="F37" s="106"/>
      <c r="G37" s="106"/>
      <c r="H37" s="399"/>
      <c r="I37" s="106"/>
      <c r="J37" s="106"/>
      <c r="K37" s="106"/>
      <c r="L37" s="106"/>
      <c r="M37" s="106"/>
      <c r="N37" s="106"/>
      <c r="O37" s="106"/>
      <c r="P37" s="106"/>
      <c r="Q37" s="399"/>
      <c r="R37" s="399"/>
      <c r="S37" s="399"/>
      <c r="T37" s="399"/>
      <c r="U37" s="399"/>
      <c r="V37" s="399"/>
      <c r="W37" s="399"/>
      <c r="X37" s="399"/>
      <c r="Y37" s="106"/>
      <c r="Z37" s="106"/>
      <c r="AA37" s="106"/>
      <c r="AB37" s="106"/>
      <c r="AC37" s="106"/>
      <c r="AD37" s="106"/>
      <c r="AE37" s="106"/>
      <c r="AF37" s="106"/>
      <c r="AG37" s="106"/>
      <c r="AH37" s="106">
        <v>33</v>
      </c>
      <c r="AI37" s="106">
        <v>0</v>
      </c>
      <c r="AJ37" s="106">
        <v>33</v>
      </c>
      <c r="AK37" s="106">
        <v>0</v>
      </c>
      <c r="AL37" s="106">
        <v>0</v>
      </c>
      <c r="AM37" s="106">
        <v>0</v>
      </c>
      <c r="AN37" s="106">
        <v>0</v>
      </c>
      <c r="AO37" s="106">
        <v>0</v>
      </c>
      <c r="AP37" s="106">
        <v>33</v>
      </c>
      <c r="AQ37" s="106">
        <v>0</v>
      </c>
      <c r="AR37" s="106">
        <v>0</v>
      </c>
      <c r="AS37" s="106">
        <v>33</v>
      </c>
      <c r="AT37" s="106">
        <v>0</v>
      </c>
      <c r="AU37" s="106">
        <v>0</v>
      </c>
      <c r="AV37" s="106">
        <v>33</v>
      </c>
      <c r="AW37" s="106">
        <v>0</v>
      </c>
      <c r="AX37" s="106">
        <v>0</v>
      </c>
      <c r="AY37" s="106">
        <v>33</v>
      </c>
      <c r="AZ37" s="106">
        <v>0</v>
      </c>
      <c r="BA37" s="106">
        <v>0</v>
      </c>
      <c r="BB37" s="106">
        <v>32</v>
      </c>
      <c r="BC37" s="106">
        <v>0</v>
      </c>
      <c r="BD37" s="106">
        <v>1</v>
      </c>
      <c r="BE37" s="106">
        <v>33</v>
      </c>
      <c r="BF37" s="106">
        <v>0</v>
      </c>
      <c r="BG37" s="106">
        <v>1</v>
      </c>
      <c r="BH37" s="106">
        <v>28</v>
      </c>
      <c r="BI37" s="106">
        <v>0</v>
      </c>
      <c r="BJ37" s="106">
        <v>5</v>
      </c>
      <c r="BK37" s="106">
        <v>33</v>
      </c>
      <c r="BL37" s="106">
        <v>0</v>
      </c>
      <c r="BM37" s="106">
        <v>5</v>
      </c>
      <c r="BN37" s="106">
        <v>31</v>
      </c>
      <c r="BO37" s="106">
        <v>0</v>
      </c>
      <c r="BP37" s="106">
        <v>2</v>
      </c>
      <c r="BQ37" s="106">
        <v>33</v>
      </c>
      <c r="BR37" s="106">
        <v>0</v>
      </c>
      <c r="BS37" s="106">
        <v>2</v>
      </c>
      <c r="BT37" s="106">
        <v>32</v>
      </c>
      <c r="BU37" s="106">
        <v>0</v>
      </c>
      <c r="BV37" s="106">
        <v>1</v>
      </c>
      <c r="BW37" s="106">
        <v>33</v>
      </c>
      <c r="BX37" s="106">
        <v>0</v>
      </c>
      <c r="BY37" s="106">
        <v>1</v>
      </c>
      <c r="BZ37" s="106">
        <v>24</v>
      </c>
      <c r="CA37" s="106">
        <v>0</v>
      </c>
      <c r="CB37" s="106">
        <v>9</v>
      </c>
      <c r="CC37" s="106">
        <v>33</v>
      </c>
      <c r="CD37" s="106">
        <v>0</v>
      </c>
      <c r="CE37" s="106">
        <v>9</v>
      </c>
      <c r="CF37" s="106">
        <v>32</v>
      </c>
      <c r="CG37" s="106">
        <v>0</v>
      </c>
      <c r="CH37" s="106">
        <v>1</v>
      </c>
      <c r="CI37" s="106">
        <v>33</v>
      </c>
      <c r="CJ37" s="106">
        <v>0</v>
      </c>
      <c r="CK37" s="106">
        <v>1</v>
      </c>
    </row>
    <row r="38" spans="1:89">
      <c r="A38" t="s">
        <v>73</v>
      </c>
      <c r="B38" t="s">
        <v>72</v>
      </c>
      <c r="C38" t="s">
        <v>71</v>
      </c>
      <c r="D38" t="s">
        <v>365</v>
      </c>
      <c r="E38" s="106" t="s">
        <v>364</v>
      </c>
      <c r="F38" s="106" t="s">
        <v>1193</v>
      </c>
      <c r="G38" s="106" t="s">
        <v>1612</v>
      </c>
      <c r="H38" s="399" t="s">
        <v>1612</v>
      </c>
      <c r="I38" s="106" t="s">
        <v>1193</v>
      </c>
      <c r="J38" s="106" t="s">
        <v>1193</v>
      </c>
      <c r="K38" s="106" t="s">
        <v>1193</v>
      </c>
      <c r="L38" s="106" t="s">
        <v>1193</v>
      </c>
      <c r="M38" s="106" t="s">
        <v>1193</v>
      </c>
      <c r="N38" s="106" t="s">
        <v>1193</v>
      </c>
      <c r="O38" s="106" t="s">
        <v>1193</v>
      </c>
      <c r="P38" s="106" t="s">
        <v>1193</v>
      </c>
      <c r="Q38" s="399" t="s">
        <v>1612</v>
      </c>
      <c r="R38" s="399" t="s">
        <v>1612</v>
      </c>
      <c r="S38" s="399" t="s">
        <v>1612</v>
      </c>
      <c r="T38" s="399" t="s">
        <v>1612</v>
      </c>
      <c r="U38" s="399" t="s">
        <v>1612</v>
      </c>
      <c r="V38" s="399" t="s">
        <v>1612</v>
      </c>
      <c r="W38" s="399" t="s">
        <v>1612</v>
      </c>
      <c r="X38" s="399" t="s">
        <v>1612</v>
      </c>
      <c r="Y38" s="106" t="s">
        <v>1612</v>
      </c>
      <c r="Z38" s="106" t="s">
        <v>1612</v>
      </c>
      <c r="AA38" s="106" t="s">
        <v>1612</v>
      </c>
      <c r="AB38" s="106" t="s">
        <v>1612</v>
      </c>
      <c r="AC38" s="106" t="s">
        <v>1612</v>
      </c>
      <c r="AD38" s="106" t="s">
        <v>1612</v>
      </c>
      <c r="AE38" s="106" t="s">
        <v>1612</v>
      </c>
      <c r="AF38" s="106" t="s">
        <v>1612</v>
      </c>
      <c r="AG38" s="106"/>
      <c r="AH38" s="106">
        <v>1</v>
      </c>
      <c r="AI38" s="106">
        <v>0</v>
      </c>
      <c r="AJ38" s="106">
        <v>1</v>
      </c>
      <c r="AK38" s="106">
        <v>0</v>
      </c>
      <c r="AL38" s="106">
        <v>0</v>
      </c>
      <c r="AM38" s="106">
        <v>0</v>
      </c>
      <c r="AN38" s="106" t="s">
        <v>1612</v>
      </c>
      <c r="AO38" s="106">
        <v>0</v>
      </c>
      <c r="AP38" s="106">
        <v>1</v>
      </c>
      <c r="AQ38" s="106">
        <v>0</v>
      </c>
      <c r="AR38" s="106">
        <v>0</v>
      </c>
      <c r="AS38" s="106">
        <v>1</v>
      </c>
      <c r="AT38" s="106" t="s">
        <v>1612</v>
      </c>
      <c r="AU38" s="106">
        <v>0</v>
      </c>
      <c r="AV38" s="106">
        <v>1</v>
      </c>
      <c r="AW38" s="106">
        <v>0</v>
      </c>
      <c r="AX38" s="106">
        <v>0</v>
      </c>
      <c r="AY38" s="106">
        <v>1</v>
      </c>
      <c r="AZ38" s="106" t="s">
        <v>1612</v>
      </c>
      <c r="BA38" s="106">
        <v>0</v>
      </c>
      <c r="BB38" s="106">
        <v>1</v>
      </c>
      <c r="BC38" s="106">
        <v>0</v>
      </c>
      <c r="BD38" s="106">
        <v>0</v>
      </c>
      <c r="BE38" s="106">
        <v>1</v>
      </c>
      <c r="BF38" s="106" t="s">
        <v>1612</v>
      </c>
      <c r="BG38" s="106">
        <v>0</v>
      </c>
      <c r="BH38" s="106">
        <v>1</v>
      </c>
      <c r="BI38" s="106">
        <v>0</v>
      </c>
      <c r="BJ38" s="106">
        <v>0</v>
      </c>
      <c r="BK38" s="106">
        <v>1</v>
      </c>
      <c r="BL38" s="106" t="s">
        <v>1612</v>
      </c>
      <c r="BM38" s="106">
        <v>0</v>
      </c>
      <c r="BN38" s="106">
        <v>1</v>
      </c>
      <c r="BO38" s="106">
        <v>0</v>
      </c>
      <c r="BP38" s="106">
        <v>0</v>
      </c>
      <c r="BQ38" s="106">
        <v>1</v>
      </c>
      <c r="BR38" s="106" t="s">
        <v>1612</v>
      </c>
      <c r="BS38" s="106">
        <v>0</v>
      </c>
      <c r="BT38" s="106">
        <v>1</v>
      </c>
      <c r="BU38" s="106">
        <v>0</v>
      </c>
      <c r="BV38" s="106">
        <v>0</v>
      </c>
      <c r="BW38" s="106">
        <v>1</v>
      </c>
      <c r="BX38" s="106" t="s">
        <v>1612</v>
      </c>
      <c r="BY38" s="106">
        <v>0</v>
      </c>
      <c r="BZ38" s="106">
        <v>1</v>
      </c>
      <c r="CA38" s="106">
        <v>0</v>
      </c>
      <c r="CB38" s="106">
        <v>0</v>
      </c>
      <c r="CC38" s="106">
        <v>1</v>
      </c>
      <c r="CD38" s="106" t="s">
        <v>1612</v>
      </c>
      <c r="CE38" s="106">
        <v>0</v>
      </c>
      <c r="CF38" s="106">
        <v>1</v>
      </c>
      <c r="CG38" s="106">
        <v>0</v>
      </c>
      <c r="CH38" s="106">
        <v>0</v>
      </c>
      <c r="CI38" s="106">
        <v>1</v>
      </c>
      <c r="CJ38" s="106" t="s">
        <v>1612</v>
      </c>
      <c r="CK38" s="106">
        <v>0</v>
      </c>
    </row>
    <row r="39" spans="1:89">
      <c r="A39" t="s">
        <v>73</v>
      </c>
      <c r="B39" t="s">
        <v>72</v>
      </c>
      <c r="C39" t="s">
        <v>71</v>
      </c>
      <c r="D39" t="s">
        <v>363</v>
      </c>
      <c r="E39" s="106" t="s">
        <v>362</v>
      </c>
      <c r="F39" s="106" t="s">
        <v>1193</v>
      </c>
      <c r="G39" s="106" t="s">
        <v>1612</v>
      </c>
      <c r="H39" s="399" t="s">
        <v>1612</v>
      </c>
      <c r="I39" s="106" t="s">
        <v>1193</v>
      </c>
      <c r="J39" s="106" t="s">
        <v>1193</v>
      </c>
      <c r="K39" s="106" t="s">
        <v>1193</v>
      </c>
      <c r="L39" s="106" t="s">
        <v>1196</v>
      </c>
      <c r="M39" s="106" t="s">
        <v>1196</v>
      </c>
      <c r="N39" s="106" t="s">
        <v>1193</v>
      </c>
      <c r="O39" s="106" t="s">
        <v>1196</v>
      </c>
      <c r="P39" s="106" t="s">
        <v>1196</v>
      </c>
      <c r="Q39" s="399" t="s">
        <v>1612</v>
      </c>
      <c r="R39" s="399" t="s">
        <v>1612</v>
      </c>
      <c r="S39" s="399" t="s">
        <v>1612</v>
      </c>
      <c r="T39" s="399">
        <v>42612</v>
      </c>
      <c r="U39" s="399">
        <v>42734</v>
      </c>
      <c r="V39" s="399" t="s">
        <v>1612</v>
      </c>
      <c r="W39" s="399">
        <v>42734</v>
      </c>
      <c r="X39" s="399">
        <v>42734</v>
      </c>
      <c r="Y39" s="106" t="s">
        <v>1612</v>
      </c>
      <c r="Z39" s="106" t="s">
        <v>1612</v>
      </c>
      <c r="AA39" s="106" t="s">
        <v>1612</v>
      </c>
      <c r="AB39" s="106" t="s">
        <v>1633</v>
      </c>
      <c r="AC39" s="106" t="s">
        <v>1634</v>
      </c>
      <c r="AD39" s="106" t="s">
        <v>1612</v>
      </c>
      <c r="AE39" s="106" t="s">
        <v>1635</v>
      </c>
      <c r="AF39" s="106" t="s">
        <v>1636</v>
      </c>
      <c r="AG39" s="106"/>
      <c r="AH39" s="106">
        <v>1</v>
      </c>
      <c r="AI39" s="106">
        <v>0</v>
      </c>
      <c r="AJ39" s="106">
        <v>1</v>
      </c>
      <c r="AK39" s="106">
        <v>0</v>
      </c>
      <c r="AL39" s="106">
        <v>0</v>
      </c>
      <c r="AM39" s="106">
        <v>0</v>
      </c>
      <c r="AN39" s="106" t="s">
        <v>1612</v>
      </c>
      <c r="AO39" s="106">
        <v>0</v>
      </c>
      <c r="AP39" s="106">
        <v>1</v>
      </c>
      <c r="AQ39" s="106">
        <v>0</v>
      </c>
      <c r="AR39" s="106">
        <v>0</v>
      </c>
      <c r="AS39" s="106">
        <v>1</v>
      </c>
      <c r="AT39" s="106" t="s">
        <v>1612</v>
      </c>
      <c r="AU39" s="106">
        <v>0</v>
      </c>
      <c r="AV39" s="106">
        <v>1</v>
      </c>
      <c r="AW39" s="106">
        <v>0</v>
      </c>
      <c r="AX39" s="106">
        <v>0</v>
      </c>
      <c r="AY39" s="106">
        <v>1</v>
      </c>
      <c r="AZ39" s="106" t="s">
        <v>1612</v>
      </c>
      <c r="BA39" s="106">
        <v>0</v>
      </c>
      <c r="BB39" s="106">
        <v>1</v>
      </c>
      <c r="BC39" s="106">
        <v>0</v>
      </c>
      <c r="BD39" s="106">
        <v>0</v>
      </c>
      <c r="BE39" s="106">
        <v>1</v>
      </c>
      <c r="BF39" s="106" t="s">
        <v>1612</v>
      </c>
      <c r="BG39" s="106">
        <v>0</v>
      </c>
      <c r="BH39" s="106">
        <v>0</v>
      </c>
      <c r="BI39" s="106">
        <v>0</v>
      </c>
      <c r="BJ39" s="106">
        <v>1</v>
      </c>
      <c r="BK39" s="106">
        <v>1</v>
      </c>
      <c r="BL39" s="106">
        <v>42612</v>
      </c>
      <c r="BM39" s="106">
        <v>1</v>
      </c>
      <c r="BN39" s="106">
        <v>0</v>
      </c>
      <c r="BO39" s="106">
        <v>0</v>
      </c>
      <c r="BP39" s="106">
        <v>1</v>
      </c>
      <c r="BQ39" s="106">
        <v>1</v>
      </c>
      <c r="BR39" s="106">
        <v>42734</v>
      </c>
      <c r="BS39" s="106">
        <v>1</v>
      </c>
      <c r="BT39" s="106">
        <v>1</v>
      </c>
      <c r="BU39" s="106">
        <v>0</v>
      </c>
      <c r="BV39" s="106">
        <v>0</v>
      </c>
      <c r="BW39" s="106">
        <v>1</v>
      </c>
      <c r="BX39" s="106" t="s">
        <v>1612</v>
      </c>
      <c r="BY39" s="106">
        <v>0</v>
      </c>
      <c r="BZ39" s="106">
        <v>0</v>
      </c>
      <c r="CA39" s="106">
        <v>0</v>
      </c>
      <c r="CB39" s="106">
        <v>1</v>
      </c>
      <c r="CC39" s="106">
        <v>1</v>
      </c>
      <c r="CD39" s="106">
        <v>42734</v>
      </c>
      <c r="CE39" s="106">
        <v>1</v>
      </c>
      <c r="CF39" s="106">
        <v>0</v>
      </c>
      <c r="CG39" s="106">
        <v>0</v>
      </c>
      <c r="CH39" s="106">
        <v>1</v>
      </c>
      <c r="CI39" s="106">
        <v>1</v>
      </c>
      <c r="CJ39" s="106">
        <v>42734</v>
      </c>
      <c r="CK39" s="106">
        <v>1</v>
      </c>
    </row>
    <row r="40" spans="1:89">
      <c r="A40" t="s">
        <v>44</v>
      </c>
      <c r="B40" t="s">
        <v>43</v>
      </c>
      <c r="C40" t="s">
        <v>42</v>
      </c>
      <c r="D40" t="s">
        <v>361</v>
      </c>
      <c r="E40" s="106" t="s">
        <v>360</v>
      </c>
      <c r="F40" s="106" t="s">
        <v>1193</v>
      </c>
      <c r="G40" s="106" t="s">
        <v>1612</v>
      </c>
      <c r="H40" s="399" t="s">
        <v>1612</v>
      </c>
      <c r="I40" s="106" t="s">
        <v>1193</v>
      </c>
      <c r="J40" s="106" t="s">
        <v>1193</v>
      </c>
      <c r="K40" s="106" t="s">
        <v>1193</v>
      </c>
      <c r="L40" s="106" t="s">
        <v>1193</v>
      </c>
      <c r="M40" s="106" t="s">
        <v>1193</v>
      </c>
      <c r="N40" s="106" t="s">
        <v>1193</v>
      </c>
      <c r="O40" s="106" t="s">
        <v>1193</v>
      </c>
      <c r="P40" s="106" t="s">
        <v>1193</v>
      </c>
      <c r="Q40" s="399" t="s">
        <v>1612</v>
      </c>
      <c r="R40" s="399" t="s">
        <v>1612</v>
      </c>
      <c r="S40" s="399" t="s">
        <v>1612</v>
      </c>
      <c r="T40" s="399" t="s">
        <v>1612</v>
      </c>
      <c r="U40" s="399" t="s">
        <v>1612</v>
      </c>
      <c r="V40" s="399" t="s">
        <v>1612</v>
      </c>
      <c r="W40" s="399" t="s">
        <v>1612</v>
      </c>
      <c r="X40" s="399" t="s">
        <v>1612</v>
      </c>
      <c r="Y40" s="106" t="s">
        <v>1612</v>
      </c>
      <c r="Z40" s="106" t="s">
        <v>1612</v>
      </c>
      <c r="AA40" s="106" t="s">
        <v>1612</v>
      </c>
      <c r="AB40" s="106" t="s">
        <v>1612</v>
      </c>
      <c r="AC40" s="106" t="s">
        <v>1612</v>
      </c>
      <c r="AD40" s="106" t="s">
        <v>1612</v>
      </c>
      <c r="AE40" s="106" t="s">
        <v>1612</v>
      </c>
      <c r="AF40" s="106" t="s">
        <v>1612</v>
      </c>
      <c r="AG40" s="106"/>
      <c r="AH40" s="106">
        <v>1</v>
      </c>
      <c r="AI40" s="106">
        <v>0</v>
      </c>
      <c r="AJ40" s="106">
        <v>1</v>
      </c>
      <c r="AK40" s="106">
        <v>0</v>
      </c>
      <c r="AL40" s="106">
        <v>0</v>
      </c>
      <c r="AM40" s="106">
        <v>0</v>
      </c>
      <c r="AN40" s="106" t="s">
        <v>1612</v>
      </c>
      <c r="AO40" s="106">
        <v>0</v>
      </c>
      <c r="AP40" s="106">
        <v>1</v>
      </c>
      <c r="AQ40" s="106">
        <v>0</v>
      </c>
      <c r="AR40" s="106">
        <v>0</v>
      </c>
      <c r="AS40" s="106">
        <v>1</v>
      </c>
      <c r="AT40" s="106" t="s">
        <v>1612</v>
      </c>
      <c r="AU40" s="106">
        <v>0</v>
      </c>
      <c r="AV40" s="106">
        <v>1</v>
      </c>
      <c r="AW40" s="106">
        <v>0</v>
      </c>
      <c r="AX40" s="106">
        <v>0</v>
      </c>
      <c r="AY40" s="106">
        <v>1</v>
      </c>
      <c r="AZ40" s="106" t="s">
        <v>1612</v>
      </c>
      <c r="BA40" s="106">
        <v>0</v>
      </c>
      <c r="BB40" s="106">
        <v>1</v>
      </c>
      <c r="BC40" s="106">
        <v>0</v>
      </c>
      <c r="BD40" s="106">
        <v>0</v>
      </c>
      <c r="BE40" s="106">
        <v>1</v>
      </c>
      <c r="BF40" s="106" t="s">
        <v>1612</v>
      </c>
      <c r="BG40" s="106">
        <v>0</v>
      </c>
      <c r="BH40" s="106">
        <v>1</v>
      </c>
      <c r="BI40" s="106">
        <v>0</v>
      </c>
      <c r="BJ40" s="106">
        <v>0</v>
      </c>
      <c r="BK40" s="106">
        <v>1</v>
      </c>
      <c r="BL40" s="106" t="s">
        <v>1612</v>
      </c>
      <c r="BM40" s="106">
        <v>0</v>
      </c>
      <c r="BN40" s="106">
        <v>1</v>
      </c>
      <c r="BO40" s="106">
        <v>0</v>
      </c>
      <c r="BP40" s="106">
        <v>0</v>
      </c>
      <c r="BQ40" s="106">
        <v>1</v>
      </c>
      <c r="BR40" s="106" t="s">
        <v>1612</v>
      </c>
      <c r="BS40" s="106">
        <v>0</v>
      </c>
      <c r="BT40" s="106">
        <v>1</v>
      </c>
      <c r="BU40" s="106">
        <v>0</v>
      </c>
      <c r="BV40" s="106">
        <v>0</v>
      </c>
      <c r="BW40" s="106">
        <v>1</v>
      </c>
      <c r="BX40" s="106" t="s">
        <v>1612</v>
      </c>
      <c r="BY40" s="106">
        <v>0</v>
      </c>
      <c r="BZ40" s="106">
        <v>1</v>
      </c>
      <c r="CA40" s="106">
        <v>0</v>
      </c>
      <c r="CB40" s="106">
        <v>0</v>
      </c>
      <c r="CC40" s="106">
        <v>1</v>
      </c>
      <c r="CD40" s="106" t="s">
        <v>1612</v>
      </c>
      <c r="CE40" s="106">
        <v>0</v>
      </c>
      <c r="CF40" s="106">
        <v>1</v>
      </c>
      <c r="CG40" s="106">
        <v>0</v>
      </c>
      <c r="CH40" s="106">
        <v>0</v>
      </c>
      <c r="CI40" s="106">
        <v>1</v>
      </c>
      <c r="CJ40" s="106" t="s">
        <v>1612</v>
      </c>
      <c r="CK40" s="106">
        <v>0</v>
      </c>
    </row>
    <row r="41" spans="1:89">
      <c r="A41" t="s">
        <v>56</v>
      </c>
      <c r="B41" t="s">
        <v>65</v>
      </c>
      <c r="C41" t="s">
        <v>54</v>
      </c>
      <c r="D41" t="s">
        <v>359</v>
      </c>
      <c r="E41" s="106" t="s">
        <v>358</v>
      </c>
      <c r="F41" s="106" t="s">
        <v>1193</v>
      </c>
      <c r="G41" s="106" t="s">
        <v>1612</v>
      </c>
      <c r="H41" s="399" t="s">
        <v>1612</v>
      </c>
      <c r="I41" s="106" t="s">
        <v>1193</v>
      </c>
      <c r="J41" s="106" t="s">
        <v>1193</v>
      </c>
      <c r="K41" s="106" t="s">
        <v>1196</v>
      </c>
      <c r="L41" s="106" t="s">
        <v>1196</v>
      </c>
      <c r="M41" s="106" t="s">
        <v>1193</v>
      </c>
      <c r="N41" s="106" t="s">
        <v>1193</v>
      </c>
      <c r="O41" s="106" t="s">
        <v>1193</v>
      </c>
      <c r="P41" s="106" t="s">
        <v>1193</v>
      </c>
      <c r="Q41" s="399" t="s">
        <v>1612</v>
      </c>
      <c r="R41" s="399" t="s">
        <v>1612</v>
      </c>
      <c r="S41" s="399">
        <v>42644</v>
      </c>
      <c r="T41" s="399">
        <v>42632</v>
      </c>
      <c r="U41" s="399" t="s">
        <v>1612</v>
      </c>
      <c r="V41" s="399" t="s">
        <v>1612</v>
      </c>
      <c r="W41" s="399" t="s">
        <v>1612</v>
      </c>
      <c r="X41" s="399" t="s">
        <v>1612</v>
      </c>
      <c r="Y41" s="106" t="s">
        <v>1612</v>
      </c>
      <c r="Z41" s="106" t="s">
        <v>1612</v>
      </c>
      <c r="AA41" s="106" t="s">
        <v>1665</v>
      </c>
      <c r="AB41" s="106" t="s">
        <v>1666</v>
      </c>
      <c r="AC41" s="106" t="s">
        <v>1612</v>
      </c>
      <c r="AD41" s="106" t="s">
        <v>1612</v>
      </c>
      <c r="AE41" s="106" t="s">
        <v>1612</v>
      </c>
      <c r="AF41" s="106" t="s">
        <v>1612</v>
      </c>
      <c r="AG41" s="106"/>
      <c r="AH41" s="106">
        <v>1</v>
      </c>
      <c r="AI41" s="106">
        <v>0</v>
      </c>
      <c r="AJ41" s="106">
        <v>1</v>
      </c>
      <c r="AK41" s="106">
        <v>0</v>
      </c>
      <c r="AL41" s="106">
        <v>0</v>
      </c>
      <c r="AM41" s="106">
        <v>0</v>
      </c>
      <c r="AN41" s="106" t="s">
        <v>1612</v>
      </c>
      <c r="AO41" s="106">
        <v>0</v>
      </c>
      <c r="AP41" s="106">
        <v>1</v>
      </c>
      <c r="AQ41" s="106">
        <v>0</v>
      </c>
      <c r="AR41" s="106">
        <v>0</v>
      </c>
      <c r="AS41" s="106">
        <v>1</v>
      </c>
      <c r="AT41" s="106" t="s">
        <v>1612</v>
      </c>
      <c r="AU41" s="106">
        <v>0</v>
      </c>
      <c r="AV41" s="106">
        <v>1</v>
      </c>
      <c r="AW41" s="106">
        <v>0</v>
      </c>
      <c r="AX41" s="106">
        <v>0</v>
      </c>
      <c r="AY41" s="106">
        <v>1</v>
      </c>
      <c r="AZ41" s="106" t="s">
        <v>1612</v>
      </c>
      <c r="BA41" s="106">
        <v>0</v>
      </c>
      <c r="BB41" s="106">
        <v>0</v>
      </c>
      <c r="BC41" s="106">
        <v>0</v>
      </c>
      <c r="BD41" s="106">
        <v>1</v>
      </c>
      <c r="BE41" s="106">
        <v>1</v>
      </c>
      <c r="BF41" s="106">
        <v>42644</v>
      </c>
      <c r="BG41" s="106">
        <v>1</v>
      </c>
      <c r="BH41" s="106">
        <v>0</v>
      </c>
      <c r="BI41" s="106">
        <v>0</v>
      </c>
      <c r="BJ41" s="106">
        <v>1</v>
      </c>
      <c r="BK41" s="106">
        <v>1</v>
      </c>
      <c r="BL41" s="106">
        <v>42632</v>
      </c>
      <c r="BM41" s="106">
        <v>1</v>
      </c>
      <c r="BN41" s="106">
        <v>1</v>
      </c>
      <c r="BO41" s="106">
        <v>0</v>
      </c>
      <c r="BP41" s="106">
        <v>0</v>
      </c>
      <c r="BQ41" s="106">
        <v>1</v>
      </c>
      <c r="BR41" s="106" t="s">
        <v>1612</v>
      </c>
      <c r="BS41" s="106">
        <v>0</v>
      </c>
      <c r="BT41" s="106">
        <v>1</v>
      </c>
      <c r="BU41" s="106">
        <v>0</v>
      </c>
      <c r="BV41" s="106">
        <v>0</v>
      </c>
      <c r="BW41" s="106">
        <v>1</v>
      </c>
      <c r="BX41" s="106" t="s">
        <v>1612</v>
      </c>
      <c r="BY41" s="106">
        <v>0</v>
      </c>
      <c r="BZ41" s="106">
        <v>1</v>
      </c>
      <c r="CA41" s="106">
        <v>0</v>
      </c>
      <c r="CB41" s="106">
        <v>0</v>
      </c>
      <c r="CC41" s="106">
        <v>1</v>
      </c>
      <c r="CD41" s="106" t="s">
        <v>1612</v>
      </c>
      <c r="CE41" s="106">
        <v>0</v>
      </c>
      <c r="CF41" s="106">
        <v>1</v>
      </c>
      <c r="CG41" s="106">
        <v>0</v>
      </c>
      <c r="CH41" s="106">
        <v>0</v>
      </c>
      <c r="CI41" s="106">
        <v>1</v>
      </c>
      <c r="CJ41" s="106" t="s">
        <v>1612</v>
      </c>
      <c r="CK41" s="106">
        <v>0</v>
      </c>
    </row>
    <row r="42" spans="1:89">
      <c r="A42" t="s">
        <v>49</v>
      </c>
      <c r="B42" t="s">
        <v>101</v>
      </c>
      <c r="C42" t="s">
        <v>158</v>
      </c>
      <c r="D42" t="s">
        <v>357</v>
      </c>
      <c r="E42" s="106" t="s">
        <v>356</v>
      </c>
      <c r="F42" s="106" t="s">
        <v>1193</v>
      </c>
      <c r="G42" s="106" t="s">
        <v>1612</v>
      </c>
      <c r="H42" s="399" t="s">
        <v>1612</v>
      </c>
      <c r="I42" s="106" t="s">
        <v>1193</v>
      </c>
      <c r="J42" s="106" t="s">
        <v>1193</v>
      </c>
      <c r="K42" s="106" t="s">
        <v>1193</v>
      </c>
      <c r="L42" s="106" t="s">
        <v>1196</v>
      </c>
      <c r="M42" s="106" t="s">
        <v>1196</v>
      </c>
      <c r="N42" s="106" t="s">
        <v>1193</v>
      </c>
      <c r="O42" s="106" t="s">
        <v>1196</v>
      </c>
      <c r="P42" s="106" t="s">
        <v>1196</v>
      </c>
      <c r="Q42" s="399" t="s">
        <v>1612</v>
      </c>
      <c r="R42" s="399" t="s">
        <v>1612</v>
      </c>
      <c r="S42" s="399" t="s">
        <v>1612</v>
      </c>
      <c r="T42" s="399">
        <v>42551</v>
      </c>
      <c r="U42" s="399">
        <v>42551</v>
      </c>
      <c r="V42" s="399" t="s">
        <v>1612</v>
      </c>
      <c r="W42" s="399">
        <v>42674</v>
      </c>
      <c r="X42" s="399">
        <v>42551</v>
      </c>
      <c r="Y42" s="106" t="s">
        <v>1612</v>
      </c>
      <c r="Z42" s="106" t="s">
        <v>1612</v>
      </c>
      <c r="AA42" s="106" t="s">
        <v>1612</v>
      </c>
      <c r="AB42" s="106" t="s">
        <v>1681</v>
      </c>
      <c r="AC42" s="106" t="s">
        <v>1682</v>
      </c>
      <c r="AD42" s="106" t="s">
        <v>1612</v>
      </c>
      <c r="AE42" s="106" t="s">
        <v>1683</v>
      </c>
      <c r="AF42" s="106" t="s">
        <v>1684</v>
      </c>
      <c r="AG42" s="106"/>
      <c r="AH42" s="106">
        <v>1</v>
      </c>
      <c r="AI42" s="106">
        <v>0</v>
      </c>
      <c r="AJ42" s="106">
        <v>1</v>
      </c>
      <c r="AK42" s="106">
        <v>0</v>
      </c>
      <c r="AL42" s="106">
        <v>0</v>
      </c>
      <c r="AM42" s="106">
        <v>0</v>
      </c>
      <c r="AN42" s="106" t="s">
        <v>1612</v>
      </c>
      <c r="AO42" s="106">
        <v>0</v>
      </c>
      <c r="AP42" s="106">
        <v>1</v>
      </c>
      <c r="AQ42" s="106">
        <v>0</v>
      </c>
      <c r="AR42" s="106">
        <v>0</v>
      </c>
      <c r="AS42" s="106">
        <v>1</v>
      </c>
      <c r="AT42" s="106" t="s">
        <v>1612</v>
      </c>
      <c r="AU42" s="106">
        <v>0</v>
      </c>
      <c r="AV42" s="106">
        <v>1</v>
      </c>
      <c r="AW42" s="106">
        <v>0</v>
      </c>
      <c r="AX42" s="106">
        <v>0</v>
      </c>
      <c r="AY42" s="106">
        <v>1</v>
      </c>
      <c r="AZ42" s="106" t="s">
        <v>1612</v>
      </c>
      <c r="BA42" s="106">
        <v>0</v>
      </c>
      <c r="BB42" s="106">
        <v>1</v>
      </c>
      <c r="BC42" s="106">
        <v>0</v>
      </c>
      <c r="BD42" s="106">
        <v>0</v>
      </c>
      <c r="BE42" s="106">
        <v>1</v>
      </c>
      <c r="BF42" s="106" t="s">
        <v>1612</v>
      </c>
      <c r="BG42" s="106">
        <v>0</v>
      </c>
      <c r="BH42" s="106">
        <v>0</v>
      </c>
      <c r="BI42" s="106">
        <v>0</v>
      </c>
      <c r="BJ42" s="106">
        <v>1</v>
      </c>
      <c r="BK42" s="106">
        <v>1</v>
      </c>
      <c r="BL42" s="106">
        <v>42551</v>
      </c>
      <c r="BM42" s="106">
        <v>1</v>
      </c>
      <c r="BN42" s="106">
        <v>0</v>
      </c>
      <c r="BO42" s="106">
        <v>0</v>
      </c>
      <c r="BP42" s="106">
        <v>1</v>
      </c>
      <c r="BQ42" s="106">
        <v>1</v>
      </c>
      <c r="BR42" s="106">
        <v>42551</v>
      </c>
      <c r="BS42" s="106">
        <v>1</v>
      </c>
      <c r="BT42" s="106">
        <v>1</v>
      </c>
      <c r="BU42" s="106">
        <v>0</v>
      </c>
      <c r="BV42" s="106">
        <v>0</v>
      </c>
      <c r="BW42" s="106">
        <v>1</v>
      </c>
      <c r="BX42" s="106" t="s">
        <v>1612</v>
      </c>
      <c r="BY42" s="106">
        <v>0</v>
      </c>
      <c r="BZ42" s="106">
        <v>0</v>
      </c>
      <c r="CA42" s="106">
        <v>0</v>
      </c>
      <c r="CB42" s="106">
        <v>1</v>
      </c>
      <c r="CC42" s="106">
        <v>1</v>
      </c>
      <c r="CD42" s="106">
        <v>42674</v>
      </c>
      <c r="CE42" s="106">
        <v>1</v>
      </c>
      <c r="CF42" s="106">
        <v>0</v>
      </c>
      <c r="CG42" s="106">
        <v>0</v>
      </c>
      <c r="CH42" s="106">
        <v>1</v>
      </c>
      <c r="CI42" s="106">
        <v>1</v>
      </c>
      <c r="CJ42" s="106">
        <v>42551</v>
      </c>
      <c r="CK42" s="106">
        <v>1</v>
      </c>
    </row>
    <row r="43" spans="1:89">
      <c r="A43" t="s">
        <v>73</v>
      </c>
      <c r="B43" t="s">
        <v>72</v>
      </c>
      <c r="C43" t="s">
        <v>71</v>
      </c>
      <c r="D43" t="s">
        <v>355</v>
      </c>
      <c r="E43" s="106" t="s">
        <v>354</v>
      </c>
      <c r="F43" s="106" t="s">
        <v>1193</v>
      </c>
      <c r="G43" s="106" t="s">
        <v>1612</v>
      </c>
      <c r="H43" s="399" t="s">
        <v>1612</v>
      </c>
      <c r="I43" s="106" t="s">
        <v>1193</v>
      </c>
      <c r="J43" s="106" t="s">
        <v>1193</v>
      </c>
      <c r="K43" s="106" t="s">
        <v>1193</v>
      </c>
      <c r="L43" s="106" t="s">
        <v>1193</v>
      </c>
      <c r="M43" s="106" t="s">
        <v>1193</v>
      </c>
      <c r="N43" s="106" t="s">
        <v>1193</v>
      </c>
      <c r="O43" s="106" t="s">
        <v>1193</v>
      </c>
      <c r="P43" s="106" t="s">
        <v>1193</v>
      </c>
      <c r="Q43" s="399" t="s">
        <v>1612</v>
      </c>
      <c r="R43" s="399" t="s">
        <v>1612</v>
      </c>
      <c r="S43" s="399" t="s">
        <v>1612</v>
      </c>
      <c r="T43" s="399" t="s">
        <v>1612</v>
      </c>
      <c r="U43" s="399" t="s">
        <v>1612</v>
      </c>
      <c r="V43" s="399" t="s">
        <v>1612</v>
      </c>
      <c r="W43" s="399" t="s">
        <v>1612</v>
      </c>
      <c r="X43" s="399" t="s">
        <v>1612</v>
      </c>
      <c r="Y43" s="106" t="s">
        <v>1612</v>
      </c>
      <c r="Z43" s="106" t="s">
        <v>1612</v>
      </c>
      <c r="AA43" s="106" t="s">
        <v>1612</v>
      </c>
      <c r="AB43" s="106" t="s">
        <v>1612</v>
      </c>
      <c r="AC43" s="106" t="s">
        <v>1612</v>
      </c>
      <c r="AD43" s="106" t="s">
        <v>1612</v>
      </c>
      <c r="AE43" s="106" t="s">
        <v>1612</v>
      </c>
      <c r="AF43" s="106" t="s">
        <v>1612</v>
      </c>
      <c r="AG43" s="106"/>
      <c r="AH43" s="106">
        <v>1</v>
      </c>
      <c r="AI43" s="106">
        <v>0</v>
      </c>
      <c r="AJ43" s="106">
        <v>1</v>
      </c>
      <c r="AK43" s="106">
        <v>0</v>
      </c>
      <c r="AL43" s="106">
        <v>0</v>
      </c>
      <c r="AM43" s="106">
        <v>0</v>
      </c>
      <c r="AN43" s="106" t="s">
        <v>1612</v>
      </c>
      <c r="AO43" s="106">
        <v>0</v>
      </c>
      <c r="AP43" s="106">
        <v>1</v>
      </c>
      <c r="AQ43" s="106">
        <v>0</v>
      </c>
      <c r="AR43" s="106">
        <v>0</v>
      </c>
      <c r="AS43" s="106">
        <v>1</v>
      </c>
      <c r="AT43" s="106" t="s">
        <v>1612</v>
      </c>
      <c r="AU43" s="106">
        <v>0</v>
      </c>
      <c r="AV43" s="106">
        <v>1</v>
      </c>
      <c r="AW43" s="106">
        <v>0</v>
      </c>
      <c r="AX43" s="106">
        <v>0</v>
      </c>
      <c r="AY43" s="106">
        <v>1</v>
      </c>
      <c r="AZ43" s="106" t="s">
        <v>1612</v>
      </c>
      <c r="BA43" s="106">
        <v>0</v>
      </c>
      <c r="BB43" s="106">
        <v>1</v>
      </c>
      <c r="BC43" s="106">
        <v>0</v>
      </c>
      <c r="BD43" s="106">
        <v>0</v>
      </c>
      <c r="BE43" s="106">
        <v>1</v>
      </c>
      <c r="BF43" s="106" t="s">
        <v>1612</v>
      </c>
      <c r="BG43" s="106">
        <v>0</v>
      </c>
      <c r="BH43" s="106">
        <v>1</v>
      </c>
      <c r="BI43" s="106">
        <v>0</v>
      </c>
      <c r="BJ43" s="106">
        <v>0</v>
      </c>
      <c r="BK43" s="106">
        <v>1</v>
      </c>
      <c r="BL43" s="106" t="s">
        <v>1612</v>
      </c>
      <c r="BM43" s="106">
        <v>0</v>
      </c>
      <c r="BN43" s="106">
        <v>1</v>
      </c>
      <c r="BO43" s="106">
        <v>0</v>
      </c>
      <c r="BP43" s="106">
        <v>0</v>
      </c>
      <c r="BQ43" s="106">
        <v>1</v>
      </c>
      <c r="BR43" s="106" t="s">
        <v>1612</v>
      </c>
      <c r="BS43" s="106">
        <v>0</v>
      </c>
      <c r="BT43" s="106">
        <v>1</v>
      </c>
      <c r="BU43" s="106">
        <v>0</v>
      </c>
      <c r="BV43" s="106">
        <v>0</v>
      </c>
      <c r="BW43" s="106">
        <v>1</v>
      </c>
      <c r="BX43" s="106" t="s">
        <v>1612</v>
      </c>
      <c r="BY43" s="106">
        <v>0</v>
      </c>
      <c r="BZ43" s="106">
        <v>1</v>
      </c>
      <c r="CA43" s="106">
        <v>0</v>
      </c>
      <c r="CB43" s="106">
        <v>0</v>
      </c>
      <c r="CC43" s="106">
        <v>1</v>
      </c>
      <c r="CD43" s="106" t="s">
        <v>1612</v>
      </c>
      <c r="CE43" s="106">
        <v>0</v>
      </c>
      <c r="CF43" s="106">
        <v>1</v>
      </c>
      <c r="CG43" s="106">
        <v>0</v>
      </c>
      <c r="CH43" s="106">
        <v>0</v>
      </c>
      <c r="CI43" s="106">
        <v>1</v>
      </c>
      <c r="CJ43" s="106" t="s">
        <v>1612</v>
      </c>
      <c r="CK43" s="106">
        <v>0</v>
      </c>
    </row>
    <row r="44" spans="1:89">
      <c r="A44" t="s">
        <v>49</v>
      </c>
      <c r="B44" t="s">
        <v>48</v>
      </c>
      <c r="C44" t="s">
        <v>47</v>
      </c>
      <c r="D44" t="s">
        <v>353</v>
      </c>
      <c r="E44" s="106" t="s">
        <v>352</v>
      </c>
      <c r="F44" s="106" t="s">
        <v>1193</v>
      </c>
      <c r="G44" s="106" t="s">
        <v>1612</v>
      </c>
      <c r="H44" s="399" t="s">
        <v>1612</v>
      </c>
      <c r="I44" s="106" t="s">
        <v>1193</v>
      </c>
      <c r="J44" s="106" t="s">
        <v>1193</v>
      </c>
      <c r="K44" s="106" t="s">
        <v>1193</v>
      </c>
      <c r="L44" s="106" t="s">
        <v>1193</v>
      </c>
      <c r="M44" s="106" t="s">
        <v>1193</v>
      </c>
      <c r="N44" s="106" t="s">
        <v>1193</v>
      </c>
      <c r="O44" s="106" t="s">
        <v>1196</v>
      </c>
      <c r="P44" s="106" t="s">
        <v>1193</v>
      </c>
      <c r="Q44" s="399" t="s">
        <v>1612</v>
      </c>
      <c r="R44" s="399" t="s">
        <v>1612</v>
      </c>
      <c r="S44" s="399" t="s">
        <v>1612</v>
      </c>
      <c r="T44" s="399" t="s">
        <v>1612</v>
      </c>
      <c r="U44" s="399" t="s">
        <v>1612</v>
      </c>
      <c r="V44" s="399" t="s">
        <v>1612</v>
      </c>
      <c r="W44" s="399">
        <v>42521</v>
      </c>
      <c r="X44" s="399" t="s">
        <v>1612</v>
      </c>
      <c r="Y44" s="106" t="s">
        <v>1612</v>
      </c>
      <c r="Z44" s="106" t="s">
        <v>1612</v>
      </c>
      <c r="AA44" s="106" t="s">
        <v>1612</v>
      </c>
      <c r="AB44" s="106" t="s">
        <v>1612</v>
      </c>
      <c r="AC44" s="106" t="s">
        <v>1612</v>
      </c>
      <c r="AD44" s="106" t="s">
        <v>1612</v>
      </c>
      <c r="AE44" s="106" t="s">
        <v>1712</v>
      </c>
      <c r="AF44" s="106" t="s">
        <v>1612</v>
      </c>
      <c r="AG44" s="106"/>
      <c r="AH44" s="106">
        <v>1</v>
      </c>
      <c r="AI44" s="106">
        <v>0</v>
      </c>
      <c r="AJ44" s="106">
        <v>1</v>
      </c>
      <c r="AK44" s="106">
        <v>0</v>
      </c>
      <c r="AL44" s="106">
        <v>0</v>
      </c>
      <c r="AM44" s="106">
        <v>0</v>
      </c>
      <c r="AN44" s="106" t="s">
        <v>1612</v>
      </c>
      <c r="AO44" s="106">
        <v>0</v>
      </c>
      <c r="AP44" s="106">
        <v>1</v>
      </c>
      <c r="AQ44" s="106">
        <v>0</v>
      </c>
      <c r="AR44" s="106">
        <v>0</v>
      </c>
      <c r="AS44" s="106">
        <v>1</v>
      </c>
      <c r="AT44" s="106" t="s">
        <v>1612</v>
      </c>
      <c r="AU44" s="106">
        <v>0</v>
      </c>
      <c r="AV44" s="106">
        <v>1</v>
      </c>
      <c r="AW44" s="106">
        <v>0</v>
      </c>
      <c r="AX44" s="106">
        <v>0</v>
      </c>
      <c r="AY44" s="106">
        <v>1</v>
      </c>
      <c r="AZ44" s="106" t="s">
        <v>1612</v>
      </c>
      <c r="BA44" s="106">
        <v>0</v>
      </c>
      <c r="BB44" s="106">
        <v>1</v>
      </c>
      <c r="BC44" s="106">
        <v>0</v>
      </c>
      <c r="BD44" s="106">
        <v>0</v>
      </c>
      <c r="BE44" s="106">
        <v>1</v>
      </c>
      <c r="BF44" s="106" t="s">
        <v>1612</v>
      </c>
      <c r="BG44" s="106">
        <v>0</v>
      </c>
      <c r="BH44" s="106">
        <v>1</v>
      </c>
      <c r="BI44" s="106">
        <v>0</v>
      </c>
      <c r="BJ44" s="106">
        <v>0</v>
      </c>
      <c r="BK44" s="106">
        <v>1</v>
      </c>
      <c r="BL44" s="106" t="s">
        <v>1612</v>
      </c>
      <c r="BM44" s="106">
        <v>0</v>
      </c>
      <c r="BN44" s="106">
        <v>1</v>
      </c>
      <c r="BO44" s="106">
        <v>0</v>
      </c>
      <c r="BP44" s="106">
        <v>0</v>
      </c>
      <c r="BQ44" s="106">
        <v>1</v>
      </c>
      <c r="BR44" s="106" t="s">
        <v>1612</v>
      </c>
      <c r="BS44" s="106">
        <v>0</v>
      </c>
      <c r="BT44" s="106">
        <v>1</v>
      </c>
      <c r="BU44" s="106">
        <v>0</v>
      </c>
      <c r="BV44" s="106">
        <v>0</v>
      </c>
      <c r="BW44" s="106">
        <v>1</v>
      </c>
      <c r="BX44" s="106" t="s">
        <v>1612</v>
      </c>
      <c r="BY44" s="106">
        <v>0</v>
      </c>
      <c r="BZ44" s="106">
        <v>0</v>
      </c>
      <c r="CA44" s="106">
        <v>0</v>
      </c>
      <c r="CB44" s="106">
        <v>1</v>
      </c>
      <c r="CC44" s="106">
        <v>1</v>
      </c>
      <c r="CD44" s="106">
        <v>42521</v>
      </c>
      <c r="CE44" s="106">
        <v>1</v>
      </c>
      <c r="CF44" s="106">
        <v>1</v>
      </c>
      <c r="CG44" s="106">
        <v>0</v>
      </c>
      <c r="CH44" s="106">
        <v>0</v>
      </c>
      <c r="CI44" s="106">
        <v>1</v>
      </c>
      <c r="CJ44" s="106" t="s">
        <v>1612</v>
      </c>
      <c r="CK44" s="106">
        <v>0</v>
      </c>
    </row>
    <row r="45" spans="1:89">
      <c r="A45" t="s">
        <v>44</v>
      </c>
      <c r="B45" t="s">
        <v>60</v>
      </c>
      <c r="C45" t="s">
        <v>68</v>
      </c>
      <c r="D45" t="s">
        <v>351</v>
      </c>
      <c r="E45" s="106" t="s">
        <v>350</v>
      </c>
      <c r="F45" s="106" t="s">
        <v>1193</v>
      </c>
      <c r="G45" s="106" t="s">
        <v>1612</v>
      </c>
      <c r="H45" s="399" t="s">
        <v>1612</v>
      </c>
      <c r="I45" s="106" t="s">
        <v>1193</v>
      </c>
      <c r="J45" s="106" t="s">
        <v>1193</v>
      </c>
      <c r="K45" s="106" t="s">
        <v>1193</v>
      </c>
      <c r="L45" s="106" t="s">
        <v>1196</v>
      </c>
      <c r="M45" s="106" t="s">
        <v>1193</v>
      </c>
      <c r="N45" s="106" t="s">
        <v>1193</v>
      </c>
      <c r="O45" s="106" t="s">
        <v>1193</v>
      </c>
      <c r="P45" s="106" t="s">
        <v>1193</v>
      </c>
      <c r="Q45" s="399" t="s">
        <v>1612</v>
      </c>
      <c r="R45" s="399" t="s">
        <v>1612</v>
      </c>
      <c r="S45" s="399" t="s">
        <v>1612</v>
      </c>
      <c r="T45" s="399">
        <v>42551</v>
      </c>
      <c r="U45" s="399" t="s">
        <v>1612</v>
      </c>
      <c r="V45" s="399" t="s">
        <v>1612</v>
      </c>
      <c r="W45" s="399" t="s">
        <v>1612</v>
      </c>
      <c r="X45" s="399" t="s">
        <v>1612</v>
      </c>
      <c r="Y45" s="106" t="s">
        <v>1612</v>
      </c>
      <c r="Z45" s="106" t="s">
        <v>1612</v>
      </c>
      <c r="AA45" s="106" t="s">
        <v>1612</v>
      </c>
      <c r="AB45" s="106" t="s">
        <v>1724</v>
      </c>
      <c r="AC45" s="106" t="s">
        <v>1612</v>
      </c>
      <c r="AD45" s="106" t="s">
        <v>1612</v>
      </c>
      <c r="AE45" s="106" t="s">
        <v>1612</v>
      </c>
      <c r="AF45" s="106" t="s">
        <v>1612</v>
      </c>
      <c r="AG45" s="106"/>
      <c r="AH45" s="106">
        <v>1</v>
      </c>
      <c r="AI45" s="106">
        <v>0</v>
      </c>
      <c r="AJ45" s="106">
        <v>1</v>
      </c>
      <c r="AK45" s="106">
        <v>0</v>
      </c>
      <c r="AL45" s="106">
        <v>0</v>
      </c>
      <c r="AM45" s="106">
        <v>0</v>
      </c>
      <c r="AN45" s="106" t="s">
        <v>1612</v>
      </c>
      <c r="AO45" s="106">
        <v>0</v>
      </c>
      <c r="AP45" s="106">
        <v>1</v>
      </c>
      <c r="AQ45" s="106">
        <v>0</v>
      </c>
      <c r="AR45" s="106">
        <v>0</v>
      </c>
      <c r="AS45" s="106">
        <v>1</v>
      </c>
      <c r="AT45" s="106" t="s">
        <v>1612</v>
      </c>
      <c r="AU45" s="106">
        <v>0</v>
      </c>
      <c r="AV45" s="106">
        <v>1</v>
      </c>
      <c r="AW45" s="106">
        <v>0</v>
      </c>
      <c r="AX45" s="106">
        <v>0</v>
      </c>
      <c r="AY45" s="106">
        <v>1</v>
      </c>
      <c r="AZ45" s="106" t="s">
        <v>1612</v>
      </c>
      <c r="BA45" s="106">
        <v>0</v>
      </c>
      <c r="BB45" s="106">
        <v>1</v>
      </c>
      <c r="BC45" s="106">
        <v>0</v>
      </c>
      <c r="BD45" s="106">
        <v>0</v>
      </c>
      <c r="BE45" s="106">
        <v>1</v>
      </c>
      <c r="BF45" s="106" t="s">
        <v>1612</v>
      </c>
      <c r="BG45" s="106">
        <v>0</v>
      </c>
      <c r="BH45" s="106">
        <v>0</v>
      </c>
      <c r="BI45" s="106">
        <v>0</v>
      </c>
      <c r="BJ45" s="106">
        <v>1</v>
      </c>
      <c r="BK45" s="106">
        <v>1</v>
      </c>
      <c r="BL45" s="106">
        <v>42551</v>
      </c>
      <c r="BM45" s="106">
        <v>1</v>
      </c>
      <c r="BN45" s="106">
        <v>1</v>
      </c>
      <c r="BO45" s="106">
        <v>0</v>
      </c>
      <c r="BP45" s="106">
        <v>0</v>
      </c>
      <c r="BQ45" s="106">
        <v>1</v>
      </c>
      <c r="BR45" s="106" t="s">
        <v>1612</v>
      </c>
      <c r="BS45" s="106">
        <v>0</v>
      </c>
      <c r="BT45" s="106">
        <v>1</v>
      </c>
      <c r="BU45" s="106">
        <v>0</v>
      </c>
      <c r="BV45" s="106">
        <v>0</v>
      </c>
      <c r="BW45" s="106">
        <v>1</v>
      </c>
      <c r="BX45" s="106" t="s">
        <v>1612</v>
      </c>
      <c r="BY45" s="106">
        <v>0</v>
      </c>
      <c r="BZ45" s="106">
        <v>1</v>
      </c>
      <c r="CA45" s="106">
        <v>0</v>
      </c>
      <c r="CB45" s="106">
        <v>0</v>
      </c>
      <c r="CC45" s="106">
        <v>1</v>
      </c>
      <c r="CD45" s="106" t="s">
        <v>1612</v>
      </c>
      <c r="CE45" s="106">
        <v>0</v>
      </c>
      <c r="CF45" s="106">
        <v>1</v>
      </c>
      <c r="CG45" s="106">
        <v>0</v>
      </c>
      <c r="CH45" s="106">
        <v>0</v>
      </c>
      <c r="CI45" s="106">
        <v>1</v>
      </c>
      <c r="CJ45" s="106" t="s">
        <v>1612</v>
      </c>
      <c r="CK45" s="106">
        <v>0</v>
      </c>
    </row>
    <row r="46" spans="1:89">
      <c r="A46" t="s">
        <v>44</v>
      </c>
      <c r="B46" t="s">
        <v>60</v>
      </c>
      <c r="C46" t="s">
        <v>68</v>
      </c>
      <c r="D46" t="s">
        <v>349</v>
      </c>
      <c r="E46" s="106" t="s">
        <v>348</v>
      </c>
      <c r="F46" s="106" t="s">
        <v>1193</v>
      </c>
      <c r="G46" s="106" t="s">
        <v>1612</v>
      </c>
      <c r="H46" s="399" t="s">
        <v>1612</v>
      </c>
      <c r="I46" s="106" t="s">
        <v>1193</v>
      </c>
      <c r="J46" s="106" t="s">
        <v>1193</v>
      </c>
      <c r="K46" s="106" t="s">
        <v>1193</v>
      </c>
      <c r="L46" s="106" t="s">
        <v>1193</v>
      </c>
      <c r="M46" s="106" t="s">
        <v>1193</v>
      </c>
      <c r="N46" s="106" t="s">
        <v>1193</v>
      </c>
      <c r="O46" s="106" t="s">
        <v>1196</v>
      </c>
      <c r="P46" s="106" t="s">
        <v>1193</v>
      </c>
      <c r="Q46" s="399" t="s">
        <v>1612</v>
      </c>
      <c r="R46" s="399" t="s">
        <v>1612</v>
      </c>
      <c r="S46" s="399" t="s">
        <v>1612</v>
      </c>
      <c r="T46" s="399" t="s">
        <v>1612</v>
      </c>
      <c r="U46" s="399" t="s">
        <v>1612</v>
      </c>
      <c r="V46" s="399" t="s">
        <v>1612</v>
      </c>
      <c r="W46" s="399">
        <v>42825</v>
      </c>
      <c r="X46" s="399" t="s">
        <v>1612</v>
      </c>
      <c r="Y46" s="106" t="s">
        <v>1612</v>
      </c>
      <c r="Z46" s="106" t="s">
        <v>1612</v>
      </c>
      <c r="AA46" s="106" t="s">
        <v>1612</v>
      </c>
      <c r="AB46" s="106" t="s">
        <v>1612</v>
      </c>
      <c r="AC46" s="106" t="s">
        <v>1612</v>
      </c>
      <c r="AD46" s="106" t="s">
        <v>1612</v>
      </c>
      <c r="AE46" s="106" t="s">
        <v>1739</v>
      </c>
      <c r="AF46" s="106" t="s">
        <v>1612</v>
      </c>
      <c r="AG46" s="106"/>
      <c r="AH46" s="106">
        <v>1</v>
      </c>
      <c r="AI46" s="106">
        <v>0</v>
      </c>
      <c r="AJ46" s="106">
        <v>1</v>
      </c>
      <c r="AK46" s="106">
        <v>0</v>
      </c>
      <c r="AL46" s="106">
        <v>0</v>
      </c>
      <c r="AM46" s="106">
        <v>0</v>
      </c>
      <c r="AN46" s="106" t="s">
        <v>1612</v>
      </c>
      <c r="AO46" s="106">
        <v>0</v>
      </c>
      <c r="AP46" s="106">
        <v>1</v>
      </c>
      <c r="AQ46" s="106">
        <v>0</v>
      </c>
      <c r="AR46" s="106">
        <v>0</v>
      </c>
      <c r="AS46" s="106">
        <v>1</v>
      </c>
      <c r="AT46" s="106" t="s">
        <v>1612</v>
      </c>
      <c r="AU46" s="106">
        <v>0</v>
      </c>
      <c r="AV46" s="106">
        <v>1</v>
      </c>
      <c r="AW46" s="106">
        <v>0</v>
      </c>
      <c r="AX46" s="106">
        <v>0</v>
      </c>
      <c r="AY46" s="106">
        <v>1</v>
      </c>
      <c r="AZ46" s="106" t="s">
        <v>1612</v>
      </c>
      <c r="BA46" s="106">
        <v>0</v>
      </c>
      <c r="BB46" s="106">
        <v>1</v>
      </c>
      <c r="BC46" s="106">
        <v>0</v>
      </c>
      <c r="BD46" s="106">
        <v>0</v>
      </c>
      <c r="BE46" s="106">
        <v>1</v>
      </c>
      <c r="BF46" s="106" t="s">
        <v>1612</v>
      </c>
      <c r="BG46" s="106">
        <v>0</v>
      </c>
      <c r="BH46" s="106">
        <v>1</v>
      </c>
      <c r="BI46" s="106">
        <v>0</v>
      </c>
      <c r="BJ46" s="106">
        <v>0</v>
      </c>
      <c r="BK46" s="106">
        <v>1</v>
      </c>
      <c r="BL46" s="106" t="s">
        <v>1612</v>
      </c>
      <c r="BM46" s="106">
        <v>0</v>
      </c>
      <c r="BN46" s="106">
        <v>1</v>
      </c>
      <c r="BO46" s="106">
        <v>0</v>
      </c>
      <c r="BP46" s="106">
        <v>0</v>
      </c>
      <c r="BQ46" s="106">
        <v>1</v>
      </c>
      <c r="BR46" s="106" t="s">
        <v>1612</v>
      </c>
      <c r="BS46" s="106">
        <v>0</v>
      </c>
      <c r="BT46" s="106">
        <v>1</v>
      </c>
      <c r="BU46" s="106">
        <v>0</v>
      </c>
      <c r="BV46" s="106">
        <v>0</v>
      </c>
      <c r="BW46" s="106">
        <v>1</v>
      </c>
      <c r="BX46" s="106" t="s">
        <v>1612</v>
      </c>
      <c r="BY46" s="106">
        <v>0</v>
      </c>
      <c r="BZ46" s="106">
        <v>0</v>
      </c>
      <c r="CA46" s="106">
        <v>0</v>
      </c>
      <c r="CB46" s="106">
        <v>1</v>
      </c>
      <c r="CC46" s="106">
        <v>1</v>
      </c>
      <c r="CD46" s="106">
        <v>42825</v>
      </c>
      <c r="CE46" s="106">
        <v>1</v>
      </c>
      <c r="CF46" s="106">
        <v>1</v>
      </c>
      <c r="CG46" s="106">
        <v>0</v>
      </c>
      <c r="CH46" s="106">
        <v>0</v>
      </c>
      <c r="CI46" s="106">
        <v>1</v>
      </c>
      <c r="CJ46" s="106" t="s">
        <v>1612</v>
      </c>
      <c r="CK46" s="106">
        <v>0</v>
      </c>
    </row>
    <row r="47" spans="1:89">
      <c r="A47" t="s">
        <v>44</v>
      </c>
      <c r="B47" t="s">
        <v>60</v>
      </c>
      <c r="C47" t="s">
        <v>68</v>
      </c>
      <c r="D47" t="s">
        <v>347</v>
      </c>
      <c r="E47" s="106" t="s">
        <v>346</v>
      </c>
      <c r="F47" s="106" t="s">
        <v>1193</v>
      </c>
      <c r="G47" s="106" t="s">
        <v>1612</v>
      </c>
      <c r="H47" s="399" t="s">
        <v>1612</v>
      </c>
      <c r="I47" s="106" t="s">
        <v>1193</v>
      </c>
      <c r="J47" s="106" t="s">
        <v>1193</v>
      </c>
      <c r="K47" s="106" t="s">
        <v>1193</v>
      </c>
      <c r="L47" s="106" t="s">
        <v>1193</v>
      </c>
      <c r="M47" s="106" t="s">
        <v>1193</v>
      </c>
      <c r="N47" s="106" t="s">
        <v>1193</v>
      </c>
      <c r="O47" s="106" t="s">
        <v>1193</v>
      </c>
      <c r="P47" s="106" t="s">
        <v>1193</v>
      </c>
      <c r="Q47" s="399" t="s">
        <v>1612</v>
      </c>
      <c r="R47" s="399" t="s">
        <v>1612</v>
      </c>
      <c r="S47" s="399" t="s">
        <v>1612</v>
      </c>
      <c r="T47" s="399" t="s">
        <v>1612</v>
      </c>
      <c r="U47" s="399" t="s">
        <v>1612</v>
      </c>
      <c r="V47" s="399" t="s">
        <v>1612</v>
      </c>
      <c r="W47" s="399" t="s">
        <v>1612</v>
      </c>
      <c r="X47" s="399" t="s">
        <v>1612</v>
      </c>
      <c r="Y47" s="106" t="s">
        <v>1612</v>
      </c>
      <c r="Z47" s="106" t="s">
        <v>1612</v>
      </c>
      <c r="AA47" s="106" t="s">
        <v>1612</v>
      </c>
      <c r="AB47" s="106" t="s">
        <v>1612</v>
      </c>
      <c r="AC47" s="106" t="s">
        <v>1612</v>
      </c>
      <c r="AD47" s="106" t="s">
        <v>1612</v>
      </c>
      <c r="AE47" s="106" t="s">
        <v>1612</v>
      </c>
      <c r="AF47" s="106" t="s">
        <v>1612</v>
      </c>
      <c r="AG47" s="106"/>
      <c r="AH47" s="106">
        <v>1</v>
      </c>
      <c r="AI47" s="106">
        <v>0</v>
      </c>
      <c r="AJ47" s="106">
        <v>1</v>
      </c>
      <c r="AK47" s="106">
        <v>0</v>
      </c>
      <c r="AL47" s="106">
        <v>0</v>
      </c>
      <c r="AM47" s="106">
        <v>0</v>
      </c>
      <c r="AN47" s="106" t="s">
        <v>1612</v>
      </c>
      <c r="AO47" s="106">
        <v>0</v>
      </c>
      <c r="AP47" s="106">
        <v>1</v>
      </c>
      <c r="AQ47" s="106">
        <v>0</v>
      </c>
      <c r="AR47" s="106">
        <v>0</v>
      </c>
      <c r="AS47" s="106">
        <v>1</v>
      </c>
      <c r="AT47" s="106" t="s">
        <v>1612</v>
      </c>
      <c r="AU47" s="106">
        <v>0</v>
      </c>
      <c r="AV47" s="106">
        <v>1</v>
      </c>
      <c r="AW47" s="106">
        <v>0</v>
      </c>
      <c r="AX47" s="106">
        <v>0</v>
      </c>
      <c r="AY47" s="106">
        <v>1</v>
      </c>
      <c r="AZ47" s="106" t="s">
        <v>1612</v>
      </c>
      <c r="BA47" s="106">
        <v>0</v>
      </c>
      <c r="BB47" s="106">
        <v>1</v>
      </c>
      <c r="BC47" s="106">
        <v>0</v>
      </c>
      <c r="BD47" s="106">
        <v>0</v>
      </c>
      <c r="BE47" s="106">
        <v>1</v>
      </c>
      <c r="BF47" s="106" t="s">
        <v>1612</v>
      </c>
      <c r="BG47" s="106">
        <v>0</v>
      </c>
      <c r="BH47" s="106">
        <v>1</v>
      </c>
      <c r="BI47" s="106">
        <v>0</v>
      </c>
      <c r="BJ47" s="106">
        <v>0</v>
      </c>
      <c r="BK47" s="106">
        <v>1</v>
      </c>
      <c r="BL47" s="106" t="s">
        <v>1612</v>
      </c>
      <c r="BM47" s="106">
        <v>0</v>
      </c>
      <c r="BN47" s="106">
        <v>1</v>
      </c>
      <c r="BO47" s="106">
        <v>0</v>
      </c>
      <c r="BP47" s="106">
        <v>0</v>
      </c>
      <c r="BQ47" s="106">
        <v>1</v>
      </c>
      <c r="BR47" s="106" t="s">
        <v>1612</v>
      </c>
      <c r="BS47" s="106">
        <v>0</v>
      </c>
      <c r="BT47" s="106">
        <v>1</v>
      </c>
      <c r="BU47" s="106">
        <v>0</v>
      </c>
      <c r="BV47" s="106">
        <v>0</v>
      </c>
      <c r="BW47" s="106">
        <v>1</v>
      </c>
      <c r="BX47" s="106" t="s">
        <v>1612</v>
      </c>
      <c r="BY47" s="106">
        <v>0</v>
      </c>
      <c r="BZ47" s="106">
        <v>1</v>
      </c>
      <c r="CA47" s="106">
        <v>0</v>
      </c>
      <c r="CB47" s="106">
        <v>0</v>
      </c>
      <c r="CC47" s="106">
        <v>1</v>
      </c>
      <c r="CD47" s="106" t="s">
        <v>1612</v>
      </c>
      <c r="CE47" s="106">
        <v>0</v>
      </c>
      <c r="CF47" s="106">
        <v>1</v>
      </c>
      <c r="CG47" s="106">
        <v>0</v>
      </c>
      <c r="CH47" s="106">
        <v>0</v>
      </c>
      <c r="CI47" s="106">
        <v>1</v>
      </c>
      <c r="CJ47" s="106" t="s">
        <v>1612</v>
      </c>
      <c r="CK47" s="106">
        <v>0</v>
      </c>
    </row>
    <row r="48" spans="1:89">
      <c r="A48" t="s">
        <v>56</v>
      </c>
      <c r="B48" t="s">
        <v>65</v>
      </c>
      <c r="C48" t="s">
        <v>135</v>
      </c>
      <c r="D48" t="s">
        <v>345</v>
      </c>
      <c r="E48" s="106" t="s">
        <v>344</v>
      </c>
      <c r="F48" s="106" t="s">
        <v>1193</v>
      </c>
      <c r="G48" s="106" t="s">
        <v>1612</v>
      </c>
      <c r="H48" s="399" t="s">
        <v>1612</v>
      </c>
      <c r="I48" s="106" t="s">
        <v>1193</v>
      </c>
      <c r="J48" s="106" t="s">
        <v>1193</v>
      </c>
      <c r="K48" s="106" t="s">
        <v>1196</v>
      </c>
      <c r="L48" s="106" t="s">
        <v>1196</v>
      </c>
      <c r="M48" s="106" t="s">
        <v>1193</v>
      </c>
      <c r="N48" s="106" t="s">
        <v>1193</v>
      </c>
      <c r="O48" s="106" t="s">
        <v>1196</v>
      </c>
      <c r="P48" s="106" t="s">
        <v>1193</v>
      </c>
      <c r="Q48" s="399" t="s">
        <v>1612</v>
      </c>
      <c r="R48" s="399" t="s">
        <v>1612</v>
      </c>
      <c r="S48" s="399">
        <v>42644</v>
      </c>
      <c r="T48" s="399">
        <v>42491</v>
      </c>
      <c r="U48" s="399" t="s">
        <v>1612</v>
      </c>
      <c r="V48" s="399" t="s">
        <v>1612</v>
      </c>
      <c r="W48" s="399">
        <v>42461</v>
      </c>
      <c r="X48" s="399" t="s">
        <v>1612</v>
      </c>
      <c r="Y48" s="106" t="s">
        <v>1612</v>
      </c>
      <c r="Z48" s="106" t="s">
        <v>1612</v>
      </c>
      <c r="AA48" s="106" t="s">
        <v>1762</v>
      </c>
      <c r="AB48" s="106" t="s">
        <v>1763</v>
      </c>
      <c r="AC48" s="106" t="s">
        <v>1612</v>
      </c>
      <c r="AD48" s="106" t="s">
        <v>1612</v>
      </c>
      <c r="AE48" s="106" t="s">
        <v>1764</v>
      </c>
      <c r="AF48" s="106" t="s">
        <v>1612</v>
      </c>
      <c r="AG48" s="106"/>
      <c r="AH48" s="106">
        <v>1</v>
      </c>
      <c r="AI48" s="106">
        <v>0</v>
      </c>
      <c r="AJ48" s="106">
        <v>1</v>
      </c>
      <c r="AK48" s="106">
        <v>0</v>
      </c>
      <c r="AL48" s="106">
        <v>0</v>
      </c>
      <c r="AM48" s="106">
        <v>0</v>
      </c>
      <c r="AN48" s="106" t="s">
        <v>1612</v>
      </c>
      <c r="AO48" s="106">
        <v>0</v>
      </c>
      <c r="AP48" s="106">
        <v>1</v>
      </c>
      <c r="AQ48" s="106">
        <v>0</v>
      </c>
      <c r="AR48" s="106">
        <v>0</v>
      </c>
      <c r="AS48" s="106">
        <v>1</v>
      </c>
      <c r="AT48" s="106" t="s">
        <v>1612</v>
      </c>
      <c r="AU48" s="106">
        <v>0</v>
      </c>
      <c r="AV48" s="106">
        <v>1</v>
      </c>
      <c r="AW48" s="106">
        <v>0</v>
      </c>
      <c r="AX48" s="106">
        <v>0</v>
      </c>
      <c r="AY48" s="106">
        <v>1</v>
      </c>
      <c r="AZ48" s="106" t="s">
        <v>1612</v>
      </c>
      <c r="BA48" s="106">
        <v>0</v>
      </c>
      <c r="BB48" s="106">
        <v>0</v>
      </c>
      <c r="BC48" s="106">
        <v>0</v>
      </c>
      <c r="BD48" s="106">
        <v>1</v>
      </c>
      <c r="BE48" s="106">
        <v>1</v>
      </c>
      <c r="BF48" s="106">
        <v>42644</v>
      </c>
      <c r="BG48" s="106">
        <v>1</v>
      </c>
      <c r="BH48" s="106">
        <v>0</v>
      </c>
      <c r="BI48" s="106">
        <v>0</v>
      </c>
      <c r="BJ48" s="106">
        <v>1</v>
      </c>
      <c r="BK48" s="106">
        <v>1</v>
      </c>
      <c r="BL48" s="106">
        <v>42491</v>
      </c>
      <c r="BM48" s="106">
        <v>1</v>
      </c>
      <c r="BN48" s="106">
        <v>1</v>
      </c>
      <c r="BO48" s="106">
        <v>0</v>
      </c>
      <c r="BP48" s="106">
        <v>0</v>
      </c>
      <c r="BQ48" s="106">
        <v>1</v>
      </c>
      <c r="BR48" s="106" t="s">
        <v>1612</v>
      </c>
      <c r="BS48" s="106">
        <v>0</v>
      </c>
      <c r="BT48" s="106">
        <v>1</v>
      </c>
      <c r="BU48" s="106">
        <v>0</v>
      </c>
      <c r="BV48" s="106">
        <v>0</v>
      </c>
      <c r="BW48" s="106">
        <v>1</v>
      </c>
      <c r="BX48" s="106" t="s">
        <v>1612</v>
      </c>
      <c r="BY48" s="106">
        <v>0</v>
      </c>
      <c r="BZ48" s="106">
        <v>0</v>
      </c>
      <c r="CA48" s="106">
        <v>0</v>
      </c>
      <c r="CB48" s="106">
        <v>1</v>
      </c>
      <c r="CC48" s="106">
        <v>1</v>
      </c>
      <c r="CD48" s="106">
        <v>42461</v>
      </c>
      <c r="CE48" s="106">
        <v>1</v>
      </c>
      <c r="CF48" s="106">
        <v>1</v>
      </c>
      <c r="CG48" s="106">
        <v>0</v>
      </c>
      <c r="CH48" s="106">
        <v>0</v>
      </c>
      <c r="CI48" s="106">
        <v>1</v>
      </c>
      <c r="CJ48" s="106" t="s">
        <v>1612</v>
      </c>
      <c r="CK48" s="106">
        <v>0</v>
      </c>
    </row>
    <row r="49" spans="1:89">
      <c r="A49" t="s">
        <v>56</v>
      </c>
      <c r="B49" t="s">
        <v>55</v>
      </c>
      <c r="C49" t="s">
        <v>54</v>
      </c>
      <c r="D49" t="s">
        <v>343</v>
      </c>
      <c r="E49" s="106" t="s">
        <v>342</v>
      </c>
      <c r="F49" s="106" t="s">
        <v>1193</v>
      </c>
      <c r="G49" s="106" t="s">
        <v>1612</v>
      </c>
      <c r="H49" s="399" t="s">
        <v>1612</v>
      </c>
      <c r="I49" s="106" t="s">
        <v>1193</v>
      </c>
      <c r="J49" s="106" t="s">
        <v>1193</v>
      </c>
      <c r="K49" s="106" t="s">
        <v>1193</v>
      </c>
      <c r="L49" s="106" t="s">
        <v>1193</v>
      </c>
      <c r="M49" s="106" t="s">
        <v>1193</v>
      </c>
      <c r="N49" s="106" t="s">
        <v>1193</v>
      </c>
      <c r="O49" s="106" t="s">
        <v>1193</v>
      </c>
      <c r="P49" s="106" t="s">
        <v>1193</v>
      </c>
      <c r="Q49" s="399" t="s">
        <v>1612</v>
      </c>
      <c r="R49" s="399" t="s">
        <v>1612</v>
      </c>
      <c r="S49" s="399" t="s">
        <v>1612</v>
      </c>
      <c r="T49" s="399" t="s">
        <v>1612</v>
      </c>
      <c r="U49" s="399" t="s">
        <v>1612</v>
      </c>
      <c r="V49" s="399" t="s">
        <v>1612</v>
      </c>
      <c r="W49" s="399" t="s">
        <v>1612</v>
      </c>
      <c r="X49" s="399" t="s">
        <v>1612</v>
      </c>
      <c r="Y49" s="106" t="s">
        <v>1612</v>
      </c>
      <c r="Z49" s="106" t="s">
        <v>1612</v>
      </c>
      <c r="AA49" s="106" t="s">
        <v>1612</v>
      </c>
      <c r="AB49" s="106" t="s">
        <v>1612</v>
      </c>
      <c r="AC49" s="106" t="s">
        <v>1612</v>
      </c>
      <c r="AD49" s="106" t="s">
        <v>1612</v>
      </c>
      <c r="AE49" s="106" t="s">
        <v>1612</v>
      </c>
      <c r="AF49" s="106" t="s">
        <v>1612</v>
      </c>
      <c r="AG49" s="106"/>
      <c r="AH49" s="106">
        <v>1</v>
      </c>
      <c r="AI49" s="106">
        <v>0</v>
      </c>
      <c r="AJ49" s="106">
        <v>1</v>
      </c>
      <c r="AK49" s="106">
        <v>0</v>
      </c>
      <c r="AL49" s="106">
        <v>0</v>
      </c>
      <c r="AM49" s="106">
        <v>0</v>
      </c>
      <c r="AN49" s="106" t="s">
        <v>1612</v>
      </c>
      <c r="AO49" s="106">
        <v>0</v>
      </c>
      <c r="AP49" s="106">
        <v>1</v>
      </c>
      <c r="AQ49" s="106">
        <v>0</v>
      </c>
      <c r="AR49" s="106">
        <v>0</v>
      </c>
      <c r="AS49" s="106">
        <v>1</v>
      </c>
      <c r="AT49" s="106" t="s">
        <v>1612</v>
      </c>
      <c r="AU49" s="106">
        <v>0</v>
      </c>
      <c r="AV49" s="106">
        <v>1</v>
      </c>
      <c r="AW49" s="106">
        <v>0</v>
      </c>
      <c r="AX49" s="106">
        <v>0</v>
      </c>
      <c r="AY49" s="106">
        <v>1</v>
      </c>
      <c r="AZ49" s="106" t="s">
        <v>1612</v>
      </c>
      <c r="BA49" s="106">
        <v>0</v>
      </c>
      <c r="BB49" s="106">
        <v>1</v>
      </c>
      <c r="BC49" s="106">
        <v>0</v>
      </c>
      <c r="BD49" s="106">
        <v>0</v>
      </c>
      <c r="BE49" s="106">
        <v>1</v>
      </c>
      <c r="BF49" s="106" t="s">
        <v>1612</v>
      </c>
      <c r="BG49" s="106">
        <v>0</v>
      </c>
      <c r="BH49" s="106">
        <v>1</v>
      </c>
      <c r="BI49" s="106">
        <v>0</v>
      </c>
      <c r="BJ49" s="106">
        <v>0</v>
      </c>
      <c r="BK49" s="106">
        <v>1</v>
      </c>
      <c r="BL49" s="106" t="s">
        <v>1612</v>
      </c>
      <c r="BM49" s="106">
        <v>0</v>
      </c>
      <c r="BN49" s="106">
        <v>1</v>
      </c>
      <c r="BO49" s="106">
        <v>0</v>
      </c>
      <c r="BP49" s="106">
        <v>0</v>
      </c>
      <c r="BQ49" s="106">
        <v>1</v>
      </c>
      <c r="BR49" s="106" t="s">
        <v>1612</v>
      </c>
      <c r="BS49" s="106">
        <v>0</v>
      </c>
      <c r="BT49" s="106">
        <v>1</v>
      </c>
      <c r="BU49" s="106">
        <v>0</v>
      </c>
      <c r="BV49" s="106">
        <v>0</v>
      </c>
      <c r="BW49" s="106">
        <v>1</v>
      </c>
      <c r="BX49" s="106" t="s">
        <v>1612</v>
      </c>
      <c r="BY49" s="106">
        <v>0</v>
      </c>
      <c r="BZ49" s="106">
        <v>1</v>
      </c>
      <c r="CA49" s="106">
        <v>0</v>
      </c>
      <c r="CB49" s="106">
        <v>0</v>
      </c>
      <c r="CC49" s="106">
        <v>1</v>
      </c>
      <c r="CD49" s="106" t="s">
        <v>1612</v>
      </c>
      <c r="CE49" s="106">
        <v>0</v>
      </c>
      <c r="CF49" s="106">
        <v>1</v>
      </c>
      <c r="CG49" s="106">
        <v>0</v>
      </c>
      <c r="CH49" s="106">
        <v>0</v>
      </c>
      <c r="CI49" s="106">
        <v>1</v>
      </c>
      <c r="CJ49" s="106" t="s">
        <v>1612</v>
      </c>
      <c r="CK49" s="106">
        <v>0</v>
      </c>
    </row>
    <row r="50" spans="1:89">
      <c r="A50" t="s">
        <v>44</v>
      </c>
      <c r="B50" t="s">
        <v>43</v>
      </c>
      <c r="C50" t="s">
        <v>42</v>
      </c>
      <c r="D50" t="s">
        <v>341</v>
      </c>
      <c r="E50" s="106" t="s">
        <v>340</v>
      </c>
      <c r="F50" s="106" t="s">
        <v>1193</v>
      </c>
      <c r="G50" s="106" t="s">
        <v>1612</v>
      </c>
      <c r="H50" s="399" t="s">
        <v>1612</v>
      </c>
      <c r="I50" s="106" t="s">
        <v>1193</v>
      </c>
      <c r="J50" s="106" t="s">
        <v>1193</v>
      </c>
      <c r="K50" s="106" t="s">
        <v>1193</v>
      </c>
      <c r="L50" s="106" t="s">
        <v>1196</v>
      </c>
      <c r="M50" s="106" t="s">
        <v>1193</v>
      </c>
      <c r="N50" s="106" t="s">
        <v>1196</v>
      </c>
      <c r="O50" s="106" t="s">
        <v>1193</v>
      </c>
      <c r="P50" s="106" t="s">
        <v>1193</v>
      </c>
      <c r="Q50" s="399" t="s">
        <v>1612</v>
      </c>
      <c r="R50" s="399" t="s">
        <v>1612</v>
      </c>
      <c r="S50" s="399" t="s">
        <v>1612</v>
      </c>
      <c r="T50" s="399">
        <v>42555</v>
      </c>
      <c r="U50" s="399" t="s">
        <v>1612</v>
      </c>
      <c r="V50" s="399">
        <v>42551</v>
      </c>
      <c r="W50" s="399" t="s">
        <v>1612</v>
      </c>
      <c r="X50" s="399" t="s">
        <v>1612</v>
      </c>
      <c r="Y50" s="106" t="s">
        <v>1612</v>
      </c>
      <c r="Z50" s="106" t="s">
        <v>1612</v>
      </c>
      <c r="AA50" s="106" t="s">
        <v>1612</v>
      </c>
      <c r="AB50" s="106" t="s">
        <v>1788</v>
      </c>
      <c r="AC50" s="106" t="s">
        <v>1612</v>
      </c>
      <c r="AD50" s="106" t="s">
        <v>1789</v>
      </c>
      <c r="AE50" s="106" t="s">
        <v>1612</v>
      </c>
      <c r="AF50" s="106" t="s">
        <v>1612</v>
      </c>
      <c r="AG50" s="106"/>
      <c r="AH50" s="106">
        <v>1</v>
      </c>
      <c r="AI50" s="106">
        <v>0</v>
      </c>
      <c r="AJ50" s="106">
        <v>1</v>
      </c>
      <c r="AK50" s="106">
        <v>0</v>
      </c>
      <c r="AL50" s="106">
        <v>0</v>
      </c>
      <c r="AM50" s="106">
        <v>0</v>
      </c>
      <c r="AN50" s="106" t="s">
        <v>1612</v>
      </c>
      <c r="AO50" s="106">
        <v>0</v>
      </c>
      <c r="AP50" s="106">
        <v>1</v>
      </c>
      <c r="AQ50" s="106">
        <v>0</v>
      </c>
      <c r="AR50" s="106">
        <v>0</v>
      </c>
      <c r="AS50" s="106">
        <v>1</v>
      </c>
      <c r="AT50" s="106" t="s">
        <v>1612</v>
      </c>
      <c r="AU50" s="106">
        <v>0</v>
      </c>
      <c r="AV50" s="106">
        <v>1</v>
      </c>
      <c r="AW50" s="106">
        <v>0</v>
      </c>
      <c r="AX50" s="106">
        <v>0</v>
      </c>
      <c r="AY50" s="106">
        <v>1</v>
      </c>
      <c r="AZ50" s="106" t="s">
        <v>1612</v>
      </c>
      <c r="BA50" s="106">
        <v>0</v>
      </c>
      <c r="BB50" s="106">
        <v>1</v>
      </c>
      <c r="BC50" s="106">
        <v>0</v>
      </c>
      <c r="BD50" s="106">
        <v>0</v>
      </c>
      <c r="BE50" s="106">
        <v>1</v>
      </c>
      <c r="BF50" s="106" t="s">
        <v>1612</v>
      </c>
      <c r="BG50" s="106">
        <v>0</v>
      </c>
      <c r="BH50" s="106">
        <v>0</v>
      </c>
      <c r="BI50" s="106">
        <v>0</v>
      </c>
      <c r="BJ50" s="106">
        <v>1</v>
      </c>
      <c r="BK50" s="106">
        <v>1</v>
      </c>
      <c r="BL50" s="106">
        <v>42555</v>
      </c>
      <c r="BM50" s="106">
        <v>1</v>
      </c>
      <c r="BN50" s="106">
        <v>1</v>
      </c>
      <c r="BO50" s="106">
        <v>0</v>
      </c>
      <c r="BP50" s="106">
        <v>0</v>
      </c>
      <c r="BQ50" s="106">
        <v>1</v>
      </c>
      <c r="BR50" s="106" t="s">
        <v>1612</v>
      </c>
      <c r="BS50" s="106">
        <v>0</v>
      </c>
      <c r="BT50" s="106">
        <v>0</v>
      </c>
      <c r="BU50" s="106">
        <v>0</v>
      </c>
      <c r="BV50" s="106">
        <v>1</v>
      </c>
      <c r="BW50" s="106">
        <v>1</v>
      </c>
      <c r="BX50" s="106">
        <v>42551</v>
      </c>
      <c r="BY50" s="106">
        <v>1</v>
      </c>
      <c r="BZ50" s="106">
        <v>1</v>
      </c>
      <c r="CA50" s="106">
        <v>0</v>
      </c>
      <c r="CB50" s="106">
        <v>0</v>
      </c>
      <c r="CC50" s="106">
        <v>1</v>
      </c>
      <c r="CD50" s="106" t="s">
        <v>1612</v>
      </c>
      <c r="CE50" s="106">
        <v>0</v>
      </c>
      <c r="CF50" s="106">
        <v>1</v>
      </c>
      <c r="CG50" s="106">
        <v>0</v>
      </c>
      <c r="CH50" s="106">
        <v>0</v>
      </c>
      <c r="CI50" s="106">
        <v>1</v>
      </c>
      <c r="CJ50" s="106" t="s">
        <v>1612</v>
      </c>
      <c r="CK50" s="106">
        <v>0</v>
      </c>
    </row>
    <row r="51" spans="1:89">
      <c r="A51" t="s">
        <v>73</v>
      </c>
      <c r="B51" t="s">
        <v>72</v>
      </c>
      <c r="C51" t="s">
        <v>71</v>
      </c>
      <c r="D51" t="s">
        <v>339</v>
      </c>
      <c r="E51" s="106" t="s">
        <v>338</v>
      </c>
      <c r="F51" s="106" t="s">
        <v>1193</v>
      </c>
      <c r="G51" s="106" t="s">
        <v>1612</v>
      </c>
      <c r="H51" s="399" t="s">
        <v>1612</v>
      </c>
      <c r="I51" s="106" t="s">
        <v>1193</v>
      </c>
      <c r="J51" s="106" t="s">
        <v>1193</v>
      </c>
      <c r="K51" s="106" t="s">
        <v>1193</v>
      </c>
      <c r="L51" s="106" t="s">
        <v>1193</v>
      </c>
      <c r="M51" s="106" t="s">
        <v>1193</v>
      </c>
      <c r="N51" s="106" t="s">
        <v>1193</v>
      </c>
      <c r="O51" s="106" t="s">
        <v>1196</v>
      </c>
      <c r="P51" s="106" t="s">
        <v>1193</v>
      </c>
      <c r="Q51" s="399" t="s">
        <v>1612</v>
      </c>
      <c r="R51" s="399" t="s">
        <v>1612</v>
      </c>
      <c r="S51" s="399" t="s">
        <v>1612</v>
      </c>
      <c r="T51" s="399" t="s">
        <v>1612</v>
      </c>
      <c r="U51" s="399" t="s">
        <v>1612</v>
      </c>
      <c r="V51" s="399" t="s">
        <v>1612</v>
      </c>
      <c r="W51" s="399">
        <v>42461</v>
      </c>
      <c r="X51" s="399" t="s">
        <v>1612</v>
      </c>
      <c r="Y51" s="106" t="s">
        <v>1612</v>
      </c>
      <c r="Z51" s="106" t="s">
        <v>1612</v>
      </c>
      <c r="AA51" s="106" t="s">
        <v>1612</v>
      </c>
      <c r="AB51" s="106" t="s">
        <v>1612</v>
      </c>
      <c r="AC51" s="106" t="s">
        <v>1612</v>
      </c>
      <c r="AD51" s="106" t="s">
        <v>1612</v>
      </c>
      <c r="AE51" s="106" t="s">
        <v>1803</v>
      </c>
      <c r="AF51" s="106" t="s">
        <v>1612</v>
      </c>
      <c r="AG51" s="106"/>
      <c r="AH51" s="106">
        <v>1</v>
      </c>
      <c r="AI51" s="106">
        <v>0</v>
      </c>
      <c r="AJ51" s="106">
        <v>1</v>
      </c>
      <c r="AK51" s="106">
        <v>0</v>
      </c>
      <c r="AL51" s="106">
        <v>0</v>
      </c>
      <c r="AM51" s="106">
        <v>0</v>
      </c>
      <c r="AN51" s="106" t="s">
        <v>1612</v>
      </c>
      <c r="AO51" s="106">
        <v>0</v>
      </c>
      <c r="AP51" s="106">
        <v>1</v>
      </c>
      <c r="AQ51" s="106">
        <v>0</v>
      </c>
      <c r="AR51" s="106">
        <v>0</v>
      </c>
      <c r="AS51" s="106">
        <v>1</v>
      </c>
      <c r="AT51" s="106" t="s">
        <v>1612</v>
      </c>
      <c r="AU51" s="106">
        <v>0</v>
      </c>
      <c r="AV51" s="106">
        <v>1</v>
      </c>
      <c r="AW51" s="106">
        <v>0</v>
      </c>
      <c r="AX51" s="106">
        <v>0</v>
      </c>
      <c r="AY51" s="106">
        <v>1</v>
      </c>
      <c r="AZ51" s="106" t="s">
        <v>1612</v>
      </c>
      <c r="BA51" s="106">
        <v>0</v>
      </c>
      <c r="BB51" s="106">
        <v>1</v>
      </c>
      <c r="BC51" s="106">
        <v>0</v>
      </c>
      <c r="BD51" s="106">
        <v>0</v>
      </c>
      <c r="BE51" s="106">
        <v>1</v>
      </c>
      <c r="BF51" s="106" t="s">
        <v>1612</v>
      </c>
      <c r="BG51" s="106">
        <v>0</v>
      </c>
      <c r="BH51" s="106">
        <v>1</v>
      </c>
      <c r="BI51" s="106">
        <v>0</v>
      </c>
      <c r="BJ51" s="106">
        <v>0</v>
      </c>
      <c r="BK51" s="106">
        <v>1</v>
      </c>
      <c r="BL51" s="106" t="s">
        <v>1612</v>
      </c>
      <c r="BM51" s="106">
        <v>0</v>
      </c>
      <c r="BN51" s="106">
        <v>1</v>
      </c>
      <c r="BO51" s="106">
        <v>0</v>
      </c>
      <c r="BP51" s="106">
        <v>0</v>
      </c>
      <c r="BQ51" s="106">
        <v>1</v>
      </c>
      <c r="BR51" s="106" t="s">
        <v>1612</v>
      </c>
      <c r="BS51" s="106">
        <v>0</v>
      </c>
      <c r="BT51" s="106">
        <v>1</v>
      </c>
      <c r="BU51" s="106">
        <v>0</v>
      </c>
      <c r="BV51" s="106">
        <v>0</v>
      </c>
      <c r="BW51" s="106">
        <v>1</v>
      </c>
      <c r="BX51" s="106" t="s">
        <v>1612</v>
      </c>
      <c r="BY51" s="106">
        <v>0</v>
      </c>
      <c r="BZ51" s="106">
        <v>0</v>
      </c>
      <c r="CA51" s="106">
        <v>0</v>
      </c>
      <c r="CB51" s="106">
        <v>1</v>
      </c>
      <c r="CC51" s="106">
        <v>1</v>
      </c>
      <c r="CD51" s="106">
        <v>42461</v>
      </c>
      <c r="CE51" s="106">
        <v>1</v>
      </c>
      <c r="CF51" s="106">
        <v>1</v>
      </c>
      <c r="CG51" s="106">
        <v>0</v>
      </c>
      <c r="CH51" s="106">
        <v>0</v>
      </c>
      <c r="CI51" s="106">
        <v>1</v>
      </c>
      <c r="CJ51" s="106" t="s">
        <v>1612</v>
      </c>
      <c r="CK51" s="106">
        <v>0</v>
      </c>
    </row>
    <row r="52" spans="1:89">
      <c r="A52" t="s">
        <v>56</v>
      </c>
      <c r="B52" t="s">
        <v>55</v>
      </c>
      <c r="C52" t="s">
        <v>76</v>
      </c>
      <c r="D52" t="s">
        <v>337</v>
      </c>
      <c r="E52" s="106" t="s">
        <v>336</v>
      </c>
      <c r="F52" s="106" t="s">
        <v>1193</v>
      </c>
      <c r="G52" s="106" t="s">
        <v>1612</v>
      </c>
      <c r="H52" s="399" t="s">
        <v>1612</v>
      </c>
      <c r="I52" s="106" t="s">
        <v>1193</v>
      </c>
      <c r="J52" s="106" t="s">
        <v>1193</v>
      </c>
      <c r="K52" s="106" t="s">
        <v>1196</v>
      </c>
      <c r="L52" s="106" t="s">
        <v>1193</v>
      </c>
      <c r="M52" s="106" t="s">
        <v>1193</v>
      </c>
      <c r="N52" s="106" t="s">
        <v>1193</v>
      </c>
      <c r="O52" s="106" t="s">
        <v>1196</v>
      </c>
      <c r="P52" s="106" t="s">
        <v>1193</v>
      </c>
      <c r="Q52" s="399" t="s">
        <v>1612</v>
      </c>
      <c r="R52" s="399" t="s">
        <v>1612</v>
      </c>
      <c r="S52" s="399">
        <v>42461</v>
      </c>
      <c r="T52" s="399" t="s">
        <v>1612</v>
      </c>
      <c r="U52" s="399" t="s">
        <v>1612</v>
      </c>
      <c r="V52" s="399" t="s">
        <v>1612</v>
      </c>
      <c r="W52" s="399">
        <v>42491</v>
      </c>
      <c r="X52" s="399" t="s">
        <v>1612</v>
      </c>
      <c r="Y52" s="106" t="s">
        <v>1612</v>
      </c>
      <c r="Z52" s="106" t="s">
        <v>1612</v>
      </c>
      <c r="AA52" s="106" t="s">
        <v>1816</v>
      </c>
      <c r="AB52" s="106" t="s">
        <v>1612</v>
      </c>
      <c r="AC52" s="106" t="s">
        <v>1612</v>
      </c>
      <c r="AD52" s="106" t="s">
        <v>1612</v>
      </c>
      <c r="AE52" s="106" t="s">
        <v>1817</v>
      </c>
      <c r="AF52" s="106" t="s">
        <v>1612</v>
      </c>
      <c r="AG52" s="106"/>
      <c r="AH52" s="106">
        <v>1</v>
      </c>
      <c r="AI52" s="106">
        <v>0</v>
      </c>
      <c r="AJ52" s="106">
        <v>1</v>
      </c>
      <c r="AK52" s="106">
        <v>0</v>
      </c>
      <c r="AL52" s="106">
        <v>0</v>
      </c>
      <c r="AM52" s="106">
        <v>0</v>
      </c>
      <c r="AN52" s="106" t="s">
        <v>1612</v>
      </c>
      <c r="AO52" s="106">
        <v>0</v>
      </c>
      <c r="AP52" s="106">
        <v>1</v>
      </c>
      <c r="AQ52" s="106">
        <v>0</v>
      </c>
      <c r="AR52" s="106">
        <v>0</v>
      </c>
      <c r="AS52" s="106">
        <v>1</v>
      </c>
      <c r="AT52" s="106" t="s">
        <v>1612</v>
      </c>
      <c r="AU52" s="106">
        <v>0</v>
      </c>
      <c r="AV52" s="106">
        <v>1</v>
      </c>
      <c r="AW52" s="106">
        <v>0</v>
      </c>
      <c r="AX52" s="106">
        <v>0</v>
      </c>
      <c r="AY52" s="106">
        <v>1</v>
      </c>
      <c r="AZ52" s="106" t="s">
        <v>1612</v>
      </c>
      <c r="BA52" s="106">
        <v>0</v>
      </c>
      <c r="BB52" s="106">
        <v>0</v>
      </c>
      <c r="BC52" s="106">
        <v>0</v>
      </c>
      <c r="BD52" s="106">
        <v>1</v>
      </c>
      <c r="BE52" s="106">
        <v>1</v>
      </c>
      <c r="BF52" s="106">
        <v>42461</v>
      </c>
      <c r="BG52" s="106">
        <v>1</v>
      </c>
      <c r="BH52" s="106">
        <v>1</v>
      </c>
      <c r="BI52" s="106">
        <v>0</v>
      </c>
      <c r="BJ52" s="106">
        <v>0</v>
      </c>
      <c r="BK52" s="106">
        <v>1</v>
      </c>
      <c r="BL52" s="106" t="s">
        <v>1612</v>
      </c>
      <c r="BM52" s="106">
        <v>0</v>
      </c>
      <c r="BN52" s="106">
        <v>1</v>
      </c>
      <c r="BO52" s="106">
        <v>0</v>
      </c>
      <c r="BP52" s="106">
        <v>0</v>
      </c>
      <c r="BQ52" s="106">
        <v>1</v>
      </c>
      <c r="BR52" s="106" t="s">
        <v>1612</v>
      </c>
      <c r="BS52" s="106">
        <v>0</v>
      </c>
      <c r="BT52" s="106">
        <v>1</v>
      </c>
      <c r="BU52" s="106">
        <v>0</v>
      </c>
      <c r="BV52" s="106">
        <v>0</v>
      </c>
      <c r="BW52" s="106">
        <v>1</v>
      </c>
      <c r="BX52" s="106" t="s">
        <v>1612</v>
      </c>
      <c r="BY52" s="106">
        <v>0</v>
      </c>
      <c r="BZ52" s="106">
        <v>0</v>
      </c>
      <c r="CA52" s="106">
        <v>0</v>
      </c>
      <c r="CB52" s="106">
        <v>1</v>
      </c>
      <c r="CC52" s="106">
        <v>1</v>
      </c>
      <c r="CD52" s="106">
        <v>42491</v>
      </c>
      <c r="CE52" s="106">
        <v>1</v>
      </c>
      <c r="CF52" s="106">
        <v>1</v>
      </c>
      <c r="CG52" s="106">
        <v>0</v>
      </c>
      <c r="CH52" s="106">
        <v>0</v>
      </c>
      <c r="CI52" s="106">
        <v>1</v>
      </c>
      <c r="CJ52" s="106" t="s">
        <v>1612</v>
      </c>
      <c r="CK52" s="106">
        <v>0</v>
      </c>
    </row>
    <row r="53" spans="1:89">
      <c r="A53" t="s">
        <v>56</v>
      </c>
      <c r="B53" t="s">
        <v>65</v>
      </c>
      <c r="C53" t="s">
        <v>97</v>
      </c>
      <c r="D53" t="s">
        <v>335</v>
      </c>
      <c r="E53" s="106" t="s">
        <v>334</v>
      </c>
      <c r="F53" s="106" t="s">
        <v>1193</v>
      </c>
      <c r="G53" s="106" t="s">
        <v>1612</v>
      </c>
      <c r="H53" s="399" t="s">
        <v>1612</v>
      </c>
      <c r="I53" s="106" t="s">
        <v>1193</v>
      </c>
      <c r="J53" s="106" t="s">
        <v>1193</v>
      </c>
      <c r="K53" s="106" t="s">
        <v>1196</v>
      </c>
      <c r="L53" s="106" t="s">
        <v>1193</v>
      </c>
      <c r="M53" s="106" t="s">
        <v>1193</v>
      </c>
      <c r="N53" s="106" t="s">
        <v>1193</v>
      </c>
      <c r="O53" s="106" t="s">
        <v>1196</v>
      </c>
      <c r="P53" s="106" t="s">
        <v>1193</v>
      </c>
      <c r="Q53" s="399" t="s">
        <v>1612</v>
      </c>
      <c r="R53" s="399" t="s">
        <v>1612</v>
      </c>
      <c r="S53" s="399">
        <v>42705</v>
      </c>
      <c r="T53" s="399" t="s">
        <v>1612</v>
      </c>
      <c r="U53" s="399" t="s">
        <v>1612</v>
      </c>
      <c r="V53" s="399" t="s">
        <v>1612</v>
      </c>
      <c r="W53" s="399">
        <v>42705</v>
      </c>
      <c r="X53" s="399" t="s">
        <v>1612</v>
      </c>
      <c r="Y53" s="106" t="s">
        <v>1612</v>
      </c>
      <c r="Z53" s="106" t="s">
        <v>1612</v>
      </c>
      <c r="AA53" s="106" t="s">
        <v>1829</v>
      </c>
      <c r="AB53" s="106" t="s">
        <v>1612</v>
      </c>
      <c r="AC53" s="106" t="s">
        <v>1612</v>
      </c>
      <c r="AD53" s="106" t="s">
        <v>1612</v>
      </c>
      <c r="AE53" s="106" t="s">
        <v>1830</v>
      </c>
      <c r="AF53" s="106" t="s">
        <v>1612</v>
      </c>
      <c r="AG53" s="106"/>
      <c r="AH53" s="106">
        <v>1</v>
      </c>
      <c r="AI53" s="106">
        <v>0</v>
      </c>
      <c r="AJ53" s="106">
        <v>1</v>
      </c>
      <c r="AK53" s="106">
        <v>0</v>
      </c>
      <c r="AL53" s="106">
        <v>0</v>
      </c>
      <c r="AM53" s="106">
        <v>0</v>
      </c>
      <c r="AN53" s="106" t="s">
        <v>1612</v>
      </c>
      <c r="AO53" s="106">
        <v>0</v>
      </c>
      <c r="AP53" s="106">
        <v>1</v>
      </c>
      <c r="AQ53" s="106">
        <v>0</v>
      </c>
      <c r="AR53" s="106">
        <v>0</v>
      </c>
      <c r="AS53" s="106">
        <v>1</v>
      </c>
      <c r="AT53" s="106" t="s">
        <v>1612</v>
      </c>
      <c r="AU53" s="106">
        <v>0</v>
      </c>
      <c r="AV53" s="106">
        <v>1</v>
      </c>
      <c r="AW53" s="106">
        <v>0</v>
      </c>
      <c r="AX53" s="106">
        <v>0</v>
      </c>
      <c r="AY53" s="106">
        <v>1</v>
      </c>
      <c r="AZ53" s="106" t="s">
        <v>1612</v>
      </c>
      <c r="BA53" s="106">
        <v>0</v>
      </c>
      <c r="BB53" s="106">
        <v>0</v>
      </c>
      <c r="BC53" s="106">
        <v>0</v>
      </c>
      <c r="BD53" s="106">
        <v>1</v>
      </c>
      <c r="BE53" s="106">
        <v>1</v>
      </c>
      <c r="BF53" s="106">
        <v>42705</v>
      </c>
      <c r="BG53" s="106">
        <v>1</v>
      </c>
      <c r="BH53" s="106">
        <v>1</v>
      </c>
      <c r="BI53" s="106">
        <v>0</v>
      </c>
      <c r="BJ53" s="106">
        <v>0</v>
      </c>
      <c r="BK53" s="106">
        <v>1</v>
      </c>
      <c r="BL53" s="106" t="s">
        <v>1612</v>
      </c>
      <c r="BM53" s="106">
        <v>0</v>
      </c>
      <c r="BN53" s="106">
        <v>1</v>
      </c>
      <c r="BO53" s="106">
        <v>0</v>
      </c>
      <c r="BP53" s="106">
        <v>0</v>
      </c>
      <c r="BQ53" s="106">
        <v>1</v>
      </c>
      <c r="BR53" s="106" t="s">
        <v>1612</v>
      </c>
      <c r="BS53" s="106">
        <v>0</v>
      </c>
      <c r="BT53" s="106">
        <v>1</v>
      </c>
      <c r="BU53" s="106">
        <v>0</v>
      </c>
      <c r="BV53" s="106">
        <v>0</v>
      </c>
      <c r="BW53" s="106">
        <v>1</v>
      </c>
      <c r="BX53" s="106" t="s">
        <v>1612</v>
      </c>
      <c r="BY53" s="106">
        <v>0</v>
      </c>
      <c r="BZ53" s="106">
        <v>0</v>
      </c>
      <c r="CA53" s="106">
        <v>0</v>
      </c>
      <c r="CB53" s="106">
        <v>1</v>
      </c>
      <c r="CC53" s="106">
        <v>1</v>
      </c>
      <c r="CD53" s="106">
        <v>42705</v>
      </c>
      <c r="CE53" s="106">
        <v>1</v>
      </c>
      <c r="CF53" s="106">
        <v>1</v>
      </c>
      <c r="CG53" s="106">
        <v>0</v>
      </c>
      <c r="CH53" s="106">
        <v>0</v>
      </c>
      <c r="CI53" s="106">
        <v>1</v>
      </c>
      <c r="CJ53" s="106" t="s">
        <v>1612</v>
      </c>
      <c r="CK53" s="106">
        <v>0</v>
      </c>
    </row>
    <row r="54" spans="1:89">
      <c r="A54" t="s">
        <v>73</v>
      </c>
      <c r="B54" t="s">
        <v>72</v>
      </c>
      <c r="C54" t="s">
        <v>71</v>
      </c>
      <c r="D54" t="s">
        <v>333</v>
      </c>
      <c r="E54" s="106" t="s">
        <v>332</v>
      </c>
      <c r="F54" s="106" t="s">
        <v>1193</v>
      </c>
      <c r="G54" s="106" t="s">
        <v>1612</v>
      </c>
      <c r="H54" s="399" t="s">
        <v>1612</v>
      </c>
      <c r="I54" s="106" t="s">
        <v>1193</v>
      </c>
      <c r="J54" s="106" t="s">
        <v>1193</v>
      </c>
      <c r="K54" s="106" t="s">
        <v>1196</v>
      </c>
      <c r="L54" s="106" t="s">
        <v>1193</v>
      </c>
      <c r="M54" s="106" t="s">
        <v>1193</v>
      </c>
      <c r="N54" s="106" t="s">
        <v>1193</v>
      </c>
      <c r="O54" s="106" t="s">
        <v>1196</v>
      </c>
      <c r="P54" s="106" t="s">
        <v>1193</v>
      </c>
      <c r="Q54" s="399" t="s">
        <v>1612</v>
      </c>
      <c r="R54" s="399" t="s">
        <v>1612</v>
      </c>
      <c r="S54" s="399">
        <v>42460</v>
      </c>
      <c r="T54" s="399" t="s">
        <v>1612</v>
      </c>
      <c r="U54" s="399" t="s">
        <v>1612</v>
      </c>
      <c r="V54" s="399" t="s">
        <v>1612</v>
      </c>
      <c r="W54" s="399">
        <v>42825</v>
      </c>
      <c r="X54" s="399" t="s">
        <v>1612</v>
      </c>
      <c r="Y54" s="106" t="s">
        <v>1612</v>
      </c>
      <c r="Z54" s="106" t="s">
        <v>1612</v>
      </c>
      <c r="AA54" s="106" t="s">
        <v>1844</v>
      </c>
      <c r="AB54" s="106" t="s">
        <v>1612</v>
      </c>
      <c r="AC54" s="106" t="s">
        <v>1612</v>
      </c>
      <c r="AD54" s="106" t="s">
        <v>1612</v>
      </c>
      <c r="AE54" s="106" t="s">
        <v>1844</v>
      </c>
      <c r="AF54" s="106" t="s">
        <v>1612</v>
      </c>
      <c r="AG54" s="106"/>
      <c r="AH54" s="106">
        <v>1</v>
      </c>
      <c r="AI54" s="106">
        <v>0</v>
      </c>
      <c r="AJ54" s="106">
        <v>1</v>
      </c>
      <c r="AK54" s="106">
        <v>0</v>
      </c>
      <c r="AL54" s="106">
        <v>0</v>
      </c>
      <c r="AM54" s="106">
        <v>0</v>
      </c>
      <c r="AN54" s="106" t="s">
        <v>1612</v>
      </c>
      <c r="AO54" s="106">
        <v>0</v>
      </c>
      <c r="AP54" s="106">
        <v>1</v>
      </c>
      <c r="AQ54" s="106">
        <v>0</v>
      </c>
      <c r="AR54" s="106">
        <v>0</v>
      </c>
      <c r="AS54" s="106">
        <v>1</v>
      </c>
      <c r="AT54" s="106" t="s">
        <v>1612</v>
      </c>
      <c r="AU54" s="106">
        <v>0</v>
      </c>
      <c r="AV54" s="106">
        <v>1</v>
      </c>
      <c r="AW54" s="106">
        <v>0</v>
      </c>
      <c r="AX54" s="106">
        <v>0</v>
      </c>
      <c r="AY54" s="106">
        <v>1</v>
      </c>
      <c r="AZ54" s="106" t="s">
        <v>1612</v>
      </c>
      <c r="BA54" s="106">
        <v>0</v>
      </c>
      <c r="BB54" s="106">
        <v>0</v>
      </c>
      <c r="BC54" s="106">
        <v>0</v>
      </c>
      <c r="BD54" s="106">
        <v>1</v>
      </c>
      <c r="BE54" s="106">
        <v>1</v>
      </c>
      <c r="BF54" s="106">
        <v>42460</v>
      </c>
      <c r="BG54" s="106">
        <v>1</v>
      </c>
      <c r="BH54" s="106">
        <v>1</v>
      </c>
      <c r="BI54" s="106">
        <v>0</v>
      </c>
      <c r="BJ54" s="106">
        <v>0</v>
      </c>
      <c r="BK54" s="106">
        <v>1</v>
      </c>
      <c r="BL54" s="106" t="s">
        <v>1612</v>
      </c>
      <c r="BM54" s="106">
        <v>0</v>
      </c>
      <c r="BN54" s="106">
        <v>1</v>
      </c>
      <c r="BO54" s="106">
        <v>0</v>
      </c>
      <c r="BP54" s="106">
        <v>0</v>
      </c>
      <c r="BQ54" s="106">
        <v>1</v>
      </c>
      <c r="BR54" s="106" t="s">
        <v>1612</v>
      </c>
      <c r="BS54" s="106">
        <v>0</v>
      </c>
      <c r="BT54" s="106">
        <v>1</v>
      </c>
      <c r="BU54" s="106">
        <v>0</v>
      </c>
      <c r="BV54" s="106">
        <v>0</v>
      </c>
      <c r="BW54" s="106">
        <v>1</v>
      </c>
      <c r="BX54" s="106" t="s">
        <v>1612</v>
      </c>
      <c r="BY54" s="106">
        <v>0</v>
      </c>
      <c r="BZ54" s="106">
        <v>0</v>
      </c>
      <c r="CA54" s="106">
        <v>0</v>
      </c>
      <c r="CB54" s="106">
        <v>1</v>
      </c>
      <c r="CC54" s="106">
        <v>1</v>
      </c>
      <c r="CD54" s="106">
        <v>42825</v>
      </c>
      <c r="CE54" s="106">
        <v>1</v>
      </c>
      <c r="CF54" s="106">
        <v>1</v>
      </c>
      <c r="CG54" s="106">
        <v>0</v>
      </c>
      <c r="CH54" s="106">
        <v>0</v>
      </c>
      <c r="CI54" s="106">
        <v>1</v>
      </c>
      <c r="CJ54" s="106" t="s">
        <v>1612</v>
      </c>
      <c r="CK54" s="106">
        <v>0</v>
      </c>
    </row>
    <row r="55" spans="1:89">
      <c r="A55" t="s">
        <v>56</v>
      </c>
      <c r="B55" t="s">
        <v>55</v>
      </c>
      <c r="C55" t="s">
        <v>54</v>
      </c>
      <c r="D55" t="s">
        <v>331</v>
      </c>
      <c r="E55" s="106" t="s">
        <v>330</v>
      </c>
      <c r="F55" s="106" t="s">
        <v>1193</v>
      </c>
      <c r="G55" s="106" t="s">
        <v>1612</v>
      </c>
      <c r="H55" s="399" t="s">
        <v>1612</v>
      </c>
      <c r="I55" s="106" t="s">
        <v>1193</v>
      </c>
      <c r="J55" s="106" t="s">
        <v>1193</v>
      </c>
      <c r="K55" s="106" t="s">
        <v>1193</v>
      </c>
      <c r="L55" s="106" t="s">
        <v>1193</v>
      </c>
      <c r="M55" s="106" t="s">
        <v>1193</v>
      </c>
      <c r="N55" s="106" t="s">
        <v>1193</v>
      </c>
      <c r="O55" s="106" t="s">
        <v>1193</v>
      </c>
      <c r="P55" s="106" t="s">
        <v>1193</v>
      </c>
      <c r="Q55" s="399" t="s">
        <v>1612</v>
      </c>
      <c r="R55" s="399" t="s">
        <v>1612</v>
      </c>
      <c r="S55" s="399" t="s">
        <v>1612</v>
      </c>
      <c r="T55" s="399" t="s">
        <v>1612</v>
      </c>
      <c r="U55" s="399" t="s">
        <v>1612</v>
      </c>
      <c r="V55" s="399" t="s">
        <v>1612</v>
      </c>
      <c r="W55" s="399" t="s">
        <v>1612</v>
      </c>
      <c r="X55" s="399" t="s">
        <v>1612</v>
      </c>
      <c r="Y55" s="106" t="s">
        <v>1612</v>
      </c>
      <c r="Z55" s="106" t="s">
        <v>1612</v>
      </c>
      <c r="AA55" s="106" t="s">
        <v>1612</v>
      </c>
      <c r="AB55" s="106" t="s">
        <v>1612</v>
      </c>
      <c r="AC55" s="106" t="s">
        <v>1612</v>
      </c>
      <c r="AD55" s="106" t="s">
        <v>1612</v>
      </c>
      <c r="AE55" s="106" t="s">
        <v>1612</v>
      </c>
      <c r="AF55" s="106" t="s">
        <v>1612</v>
      </c>
      <c r="AG55" s="106"/>
      <c r="AH55" s="106">
        <v>1</v>
      </c>
      <c r="AI55" s="106">
        <v>0</v>
      </c>
      <c r="AJ55" s="106">
        <v>1</v>
      </c>
      <c r="AK55" s="106">
        <v>0</v>
      </c>
      <c r="AL55" s="106">
        <v>0</v>
      </c>
      <c r="AM55" s="106">
        <v>0</v>
      </c>
      <c r="AN55" s="106" t="s">
        <v>1612</v>
      </c>
      <c r="AO55" s="106">
        <v>0</v>
      </c>
      <c r="AP55" s="106">
        <v>1</v>
      </c>
      <c r="AQ55" s="106">
        <v>0</v>
      </c>
      <c r="AR55" s="106">
        <v>0</v>
      </c>
      <c r="AS55" s="106">
        <v>1</v>
      </c>
      <c r="AT55" s="106" t="s">
        <v>1612</v>
      </c>
      <c r="AU55" s="106">
        <v>0</v>
      </c>
      <c r="AV55" s="106">
        <v>1</v>
      </c>
      <c r="AW55" s="106">
        <v>0</v>
      </c>
      <c r="AX55" s="106">
        <v>0</v>
      </c>
      <c r="AY55" s="106">
        <v>1</v>
      </c>
      <c r="AZ55" s="106" t="s">
        <v>1612</v>
      </c>
      <c r="BA55" s="106">
        <v>0</v>
      </c>
      <c r="BB55" s="106">
        <v>1</v>
      </c>
      <c r="BC55" s="106">
        <v>0</v>
      </c>
      <c r="BD55" s="106">
        <v>0</v>
      </c>
      <c r="BE55" s="106">
        <v>1</v>
      </c>
      <c r="BF55" s="106" t="s">
        <v>1612</v>
      </c>
      <c r="BG55" s="106">
        <v>0</v>
      </c>
      <c r="BH55" s="106">
        <v>1</v>
      </c>
      <c r="BI55" s="106">
        <v>0</v>
      </c>
      <c r="BJ55" s="106">
        <v>0</v>
      </c>
      <c r="BK55" s="106">
        <v>1</v>
      </c>
      <c r="BL55" s="106" t="s">
        <v>1612</v>
      </c>
      <c r="BM55" s="106">
        <v>0</v>
      </c>
      <c r="BN55" s="106">
        <v>1</v>
      </c>
      <c r="BO55" s="106">
        <v>0</v>
      </c>
      <c r="BP55" s="106">
        <v>0</v>
      </c>
      <c r="BQ55" s="106">
        <v>1</v>
      </c>
      <c r="BR55" s="106" t="s">
        <v>1612</v>
      </c>
      <c r="BS55" s="106">
        <v>0</v>
      </c>
      <c r="BT55" s="106">
        <v>1</v>
      </c>
      <c r="BU55" s="106">
        <v>0</v>
      </c>
      <c r="BV55" s="106">
        <v>0</v>
      </c>
      <c r="BW55" s="106">
        <v>1</v>
      </c>
      <c r="BX55" s="106" t="s">
        <v>1612</v>
      </c>
      <c r="BY55" s="106">
        <v>0</v>
      </c>
      <c r="BZ55" s="106">
        <v>1</v>
      </c>
      <c r="CA55" s="106">
        <v>0</v>
      </c>
      <c r="CB55" s="106">
        <v>0</v>
      </c>
      <c r="CC55" s="106">
        <v>1</v>
      </c>
      <c r="CD55" s="106" t="s">
        <v>1612</v>
      </c>
      <c r="CE55" s="106">
        <v>0</v>
      </c>
      <c r="CF55" s="106">
        <v>1</v>
      </c>
      <c r="CG55" s="106">
        <v>0</v>
      </c>
      <c r="CH55" s="106">
        <v>0</v>
      </c>
      <c r="CI55" s="106">
        <v>1</v>
      </c>
      <c r="CJ55" s="106" t="s">
        <v>1612</v>
      </c>
      <c r="CK55" s="106">
        <v>0</v>
      </c>
    </row>
    <row r="56" spans="1:89">
      <c r="A56" t="s">
        <v>44</v>
      </c>
      <c r="B56" t="s">
        <v>60</v>
      </c>
      <c r="C56" t="s">
        <v>68</v>
      </c>
      <c r="D56" t="s">
        <v>329</v>
      </c>
      <c r="E56" s="106" t="s">
        <v>328</v>
      </c>
      <c r="F56" s="106" t="s">
        <v>1193</v>
      </c>
      <c r="G56" s="106" t="s">
        <v>1612</v>
      </c>
      <c r="H56" s="399" t="s">
        <v>1612</v>
      </c>
      <c r="I56" s="106" t="s">
        <v>1193</v>
      </c>
      <c r="J56" s="106" t="s">
        <v>1193</v>
      </c>
      <c r="K56" s="106" t="s">
        <v>1193</v>
      </c>
      <c r="L56" s="106" t="s">
        <v>1193</v>
      </c>
      <c r="M56" s="106" t="s">
        <v>1193</v>
      </c>
      <c r="N56" s="106" t="s">
        <v>1193</v>
      </c>
      <c r="O56" s="106" t="s">
        <v>1193</v>
      </c>
      <c r="P56" s="106" t="s">
        <v>1193</v>
      </c>
      <c r="Q56" s="399" t="s">
        <v>1612</v>
      </c>
      <c r="R56" s="399" t="s">
        <v>1612</v>
      </c>
      <c r="S56" s="399" t="s">
        <v>1612</v>
      </c>
      <c r="T56" s="399" t="s">
        <v>1612</v>
      </c>
      <c r="U56" s="399" t="s">
        <v>1612</v>
      </c>
      <c r="V56" s="399" t="s">
        <v>1612</v>
      </c>
      <c r="W56" s="399" t="s">
        <v>1612</v>
      </c>
      <c r="X56" s="399" t="s">
        <v>1612</v>
      </c>
      <c r="Y56" s="106" t="s">
        <v>1612</v>
      </c>
      <c r="Z56" s="106" t="s">
        <v>1612</v>
      </c>
      <c r="AA56" s="106" t="s">
        <v>1612</v>
      </c>
      <c r="AB56" s="106" t="s">
        <v>1612</v>
      </c>
      <c r="AC56" s="106" t="s">
        <v>1612</v>
      </c>
      <c r="AD56" s="106" t="s">
        <v>1612</v>
      </c>
      <c r="AE56" s="106" t="s">
        <v>1612</v>
      </c>
      <c r="AF56" s="106" t="s">
        <v>1612</v>
      </c>
      <c r="AG56" s="106"/>
      <c r="AH56" s="106">
        <v>1</v>
      </c>
      <c r="AI56" s="106">
        <v>0</v>
      </c>
      <c r="AJ56" s="106">
        <v>1</v>
      </c>
      <c r="AK56" s="106">
        <v>0</v>
      </c>
      <c r="AL56" s="106">
        <v>0</v>
      </c>
      <c r="AM56" s="106">
        <v>0</v>
      </c>
      <c r="AN56" s="106" t="s">
        <v>1612</v>
      </c>
      <c r="AO56" s="106">
        <v>0</v>
      </c>
      <c r="AP56" s="106">
        <v>1</v>
      </c>
      <c r="AQ56" s="106">
        <v>0</v>
      </c>
      <c r="AR56" s="106">
        <v>0</v>
      </c>
      <c r="AS56" s="106">
        <v>1</v>
      </c>
      <c r="AT56" s="106" t="s">
        <v>1612</v>
      </c>
      <c r="AU56" s="106">
        <v>0</v>
      </c>
      <c r="AV56" s="106">
        <v>1</v>
      </c>
      <c r="AW56" s="106">
        <v>0</v>
      </c>
      <c r="AX56" s="106">
        <v>0</v>
      </c>
      <c r="AY56" s="106">
        <v>1</v>
      </c>
      <c r="AZ56" s="106" t="s">
        <v>1612</v>
      </c>
      <c r="BA56" s="106">
        <v>0</v>
      </c>
      <c r="BB56" s="106">
        <v>1</v>
      </c>
      <c r="BC56" s="106">
        <v>0</v>
      </c>
      <c r="BD56" s="106">
        <v>0</v>
      </c>
      <c r="BE56" s="106">
        <v>1</v>
      </c>
      <c r="BF56" s="106" t="s">
        <v>1612</v>
      </c>
      <c r="BG56" s="106">
        <v>0</v>
      </c>
      <c r="BH56" s="106">
        <v>1</v>
      </c>
      <c r="BI56" s="106">
        <v>0</v>
      </c>
      <c r="BJ56" s="106">
        <v>0</v>
      </c>
      <c r="BK56" s="106">
        <v>1</v>
      </c>
      <c r="BL56" s="106" t="s">
        <v>1612</v>
      </c>
      <c r="BM56" s="106">
        <v>0</v>
      </c>
      <c r="BN56" s="106">
        <v>1</v>
      </c>
      <c r="BO56" s="106">
        <v>0</v>
      </c>
      <c r="BP56" s="106">
        <v>0</v>
      </c>
      <c r="BQ56" s="106">
        <v>1</v>
      </c>
      <c r="BR56" s="106" t="s">
        <v>1612</v>
      </c>
      <c r="BS56" s="106">
        <v>0</v>
      </c>
      <c r="BT56" s="106">
        <v>1</v>
      </c>
      <c r="BU56" s="106">
        <v>0</v>
      </c>
      <c r="BV56" s="106">
        <v>0</v>
      </c>
      <c r="BW56" s="106">
        <v>1</v>
      </c>
      <c r="BX56" s="106" t="s">
        <v>1612</v>
      </c>
      <c r="BY56" s="106">
        <v>0</v>
      </c>
      <c r="BZ56" s="106">
        <v>1</v>
      </c>
      <c r="CA56" s="106">
        <v>0</v>
      </c>
      <c r="CB56" s="106">
        <v>0</v>
      </c>
      <c r="CC56" s="106">
        <v>1</v>
      </c>
      <c r="CD56" s="106" t="s">
        <v>1612</v>
      </c>
      <c r="CE56" s="106">
        <v>0</v>
      </c>
      <c r="CF56" s="106">
        <v>1</v>
      </c>
      <c r="CG56" s="106">
        <v>0</v>
      </c>
      <c r="CH56" s="106">
        <v>0</v>
      </c>
      <c r="CI56" s="106">
        <v>1</v>
      </c>
      <c r="CJ56" s="106" t="s">
        <v>1612</v>
      </c>
      <c r="CK56" s="106">
        <v>0</v>
      </c>
    </row>
    <row r="57" spans="1:89">
      <c r="A57" t="s">
        <v>44</v>
      </c>
      <c r="B57" t="s">
        <v>43</v>
      </c>
      <c r="C57" t="s">
        <v>42</v>
      </c>
      <c r="D57" t="s">
        <v>327</v>
      </c>
      <c r="E57" s="106" t="s">
        <v>326</v>
      </c>
      <c r="F57" s="106" t="s">
        <v>1193</v>
      </c>
      <c r="G57" s="106" t="s">
        <v>1612</v>
      </c>
      <c r="H57" s="399" t="s">
        <v>1612</v>
      </c>
      <c r="I57" s="106" t="s">
        <v>1193</v>
      </c>
      <c r="J57" s="106" t="s">
        <v>1193</v>
      </c>
      <c r="K57" s="106" t="s">
        <v>1193</v>
      </c>
      <c r="L57" s="106" t="s">
        <v>1193</v>
      </c>
      <c r="M57" s="106" t="s">
        <v>1193</v>
      </c>
      <c r="N57" s="106" t="s">
        <v>1193</v>
      </c>
      <c r="O57" s="106" t="s">
        <v>1193</v>
      </c>
      <c r="P57" s="106" t="s">
        <v>1193</v>
      </c>
      <c r="Q57" s="399" t="s">
        <v>1612</v>
      </c>
      <c r="R57" s="399" t="s">
        <v>1612</v>
      </c>
      <c r="S57" s="399" t="s">
        <v>1612</v>
      </c>
      <c r="T57" s="399" t="s">
        <v>1612</v>
      </c>
      <c r="U57" s="399" t="s">
        <v>1612</v>
      </c>
      <c r="V57" s="399" t="s">
        <v>1612</v>
      </c>
      <c r="W57" s="399" t="s">
        <v>1612</v>
      </c>
      <c r="X57" s="399" t="s">
        <v>1612</v>
      </c>
      <c r="Y57" s="106" t="s">
        <v>1612</v>
      </c>
      <c r="Z57" s="106" t="s">
        <v>1612</v>
      </c>
      <c r="AA57" s="106" t="s">
        <v>1612</v>
      </c>
      <c r="AB57" s="106" t="s">
        <v>1612</v>
      </c>
      <c r="AC57" s="106" t="s">
        <v>1612</v>
      </c>
      <c r="AD57" s="106" t="s">
        <v>1612</v>
      </c>
      <c r="AE57" s="106" t="s">
        <v>1612</v>
      </c>
      <c r="AF57" s="106" t="s">
        <v>1612</v>
      </c>
      <c r="AG57" s="106"/>
      <c r="AH57" s="106">
        <v>1</v>
      </c>
      <c r="AI57" s="106">
        <v>0</v>
      </c>
      <c r="AJ57" s="106">
        <v>1</v>
      </c>
      <c r="AK57" s="106">
        <v>0</v>
      </c>
      <c r="AL57" s="106">
        <v>0</v>
      </c>
      <c r="AM57" s="106">
        <v>0</v>
      </c>
      <c r="AN57" s="106" t="s">
        <v>1612</v>
      </c>
      <c r="AO57" s="106">
        <v>0</v>
      </c>
      <c r="AP57" s="106">
        <v>1</v>
      </c>
      <c r="AQ57" s="106">
        <v>0</v>
      </c>
      <c r="AR57" s="106">
        <v>0</v>
      </c>
      <c r="AS57" s="106">
        <v>1</v>
      </c>
      <c r="AT57" s="106" t="s">
        <v>1612</v>
      </c>
      <c r="AU57" s="106">
        <v>0</v>
      </c>
      <c r="AV57" s="106">
        <v>1</v>
      </c>
      <c r="AW57" s="106">
        <v>0</v>
      </c>
      <c r="AX57" s="106">
        <v>0</v>
      </c>
      <c r="AY57" s="106">
        <v>1</v>
      </c>
      <c r="AZ57" s="106" t="s">
        <v>1612</v>
      </c>
      <c r="BA57" s="106">
        <v>0</v>
      </c>
      <c r="BB57" s="106">
        <v>1</v>
      </c>
      <c r="BC57" s="106">
        <v>0</v>
      </c>
      <c r="BD57" s="106">
        <v>0</v>
      </c>
      <c r="BE57" s="106">
        <v>1</v>
      </c>
      <c r="BF57" s="106" t="s">
        <v>1612</v>
      </c>
      <c r="BG57" s="106">
        <v>0</v>
      </c>
      <c r="BH57" s="106">
        <v>1</v>
      </c>
      <c r="BI57" s="106">
        <v>0</v>
      </c>
      <c r="BJ57" s="106">
        <v>0</v>
      </c>
      <c r="BK57" s="106">
        <v>1</v>
      </c>
      <c r="BL57" s="106" t="s">
        <v>1612</v>
      </c>
      <c r="BM57" s="106">
        <v>0</v>
      </c>
      <c r="BN57" s="106">
        <v>1</v>
      </c>
      <c r="BO57" s="106">
        <v>0</v>
      </c>
      <c r="BP57" s="106">
        <v>0</v>
      </c>
      <c r="BQ57" s="106">
        <v>1</v>
      </c>
      <c r="BR57" s="106" t="s">
        <v>1612</v>
      </c>
      <c r="BS57" s="106">
        <v>0</v>
      </c>
      <c r="BT57" s="106">
        <v>1</v>
      </c>
      <c r="BU57" s="106">
        <v>0</v>
      </c>
      <c r="BV57" s="106">
        <v>0</v>
      </c>
      <c r="BW57" s="106">
        <v>1</v>
      </c>
      <c r="BX57" s="106" t="s">
        <v>1612</v>
      </c>
      <c r="BY57" s="106">
        <v>0</v>
      </c>
      <c r="BZ57" s="106">
        <v>1</v>
      </c>
      <c r="CA57" s="106">
        <v>0</v>
      </c>
      <c r="CB57" s="106">
        <v>0</v>
      </c>
      <c r="CC57" s="106">
        <v>1</v>
      </c>
      <c r="CD57" s="106" t="s">
        <v>1612</v>
      </c>
      <c r="CE57" s="106">
        <v>0</v>
      </c>
      <c r="CF57" s="106">
        <v>1</v>
      </c>
      <c r="CG57" s="106">
        <v>0</v>
      </c>
      <c r="CH57" s="106">
        <v>0</v>
      </c>
      <c r="CI57" s="106">
        <v>1</v>
      </c>
      <c r="CJ57" s="106" t="s">
        <v>1612</v>
      </c>
      <c r="CK57" s="106">
        <v>0</v>
      </c>
    </row>
    <row r="58" spans="1:89">
      <c r="A58" t="s">
        <v>49</v>
      </c>
      <c r="B58" t="s">
        <v>101</v>
      </c>
      <c r="C58" t="s">
        <v>100</v>
      </c>
      <c r="D58" t="s">
        <v>325</v>
      </c>
      <c r="E58" s="106" t="s">
        <v>324</v>
      </c>
      <c r="F58" s="106" t="s">
        <v>1193</v>
      </c>
      <c r="G58" s="106" t="s">
        <v>1612</v>
      </c>
      <c r="H58" s="399" t="s">
        <v>1612</v>
      </c>
      <c r="I58" s="106" t="s">
        <v>1193</v>
      </c>
      <c r="J58" s="106" t="s">
        <v>1193</v>
      </c>
      <c r="K58" s="106" t="s">
        <v>1196</v>
      </c>
      <c r="L58" s="106" t="s">
        <v>1196</v>
      </c>
      <c r="M58" s="106" t="s">
        <v>1193</v>
      </c>
      <c r="N58" s="106" t="s">
        <v>1196</v>
      </c>
      <c r="O58" s="106" t="s">
        <v>1196</v>
      </c>
      <c r="P58" s="106" t="s">
        <v>1193</v>
      </c>
      <c r="Q58" s="399" t="s">
        <v>1612</v>
      </c>
      <c r="R58" s="399" t="s">
        <v>1612</v>
      </c>
      <c r="S58" s="399">
        <v>42460</v>
      </c>
      <c r="T58" s="399">
        <v>42674</v>
      </c>
      <c r="U58" s="399" t="s">
        <v>1612</v>
      </c>
      <c r="V58" s="399">
        <v>42460</v>
      </c>
      <c r="W58" s="399">
        <v>42460</v>
      </c>
      <c r="X58" s="399" t="s">
        <v>1612</v>
      </c>
      <c r="Y58" s="106" t="s">
        <v>1612</v>
      </c>
      <c r="Z58" s="106" t="s">
        <v>1612</v>
      </c>
      <c r="AA58" s="106" t="s">
        <v>1889</v>
      </c>
      <c r="AB58" s="106" t="s">
        <v>1890</v>
      </c>
      <c r="AC58" s="106" t="s">
        <v>1612</v>
      </c>
      <c r="AD58" s="106" t="s">
        <v>1891</v>
      </c>
      <c r="AE58" s="106" t="s">
        <v>1892</v>
      </c>
      <c r="AF58" s="106" t="s">
        <v>1612</v>
      </c>
      <c r="AG58" s="106"/>
      <c r="AH58" s="106">
        <v>1</v>
      </c>
      <c r="AI58" s="106">
        <v>0</v>
      </c>
      <c r="AJ58" s="106">
        <v>1</v>
      </c>
      <c r="AK58" s="106">
        <v>0</v>
      </c>
      <c r="AL58" s="106">
        <v>0</v>
      </c>
      <c r="AM58" s="106">
        <v>0</v>
      </c>
      <c r="AN58" s="106" t="s">
        <v>1612</v>
      </c>
      <c r="AO58" s="106">
        <v>0</v>
      </c>
      <c r="AP58" s="106">
        <v>1</v>
      </c>
      <c r="AQ58" s="106">
        <v>0</v>
      </c>
      <c r="AR58" s="106">
        <v>0</v>
      </c>
      <c r="AS58" s="106">
        <v>1</v>
      </c>
      <c r="AT58" s="106" t="s">
        <v>1612</v>
      </c>
      <c r="AU58" s="106">
        <v>0</v>
      </c>
      <c r="AV58" s="106">
        <v>1</v>
      </c>
      <c r="AW58" s="106">
        <v>0</v>
      </c>
      <c r="AX58" s="106">
        <v>0</v>
      </c>
      <c r="AY58" s="106">
        <v>1</v>
      </c>
      <c r="AZ58" s="106" t="s">
        <v>1612</v>
      </c>
      <c r="BA58" s="106">
        <v>0</v>
      </c>
      <c r="BB58" s="106">
        <v>0</v>
      </c>
      <c r="BC58" s="106">
        <v>0</v>
      </c>
      <c r="BD58" s="106">
        <v>1</v>
      </c>
      <c r="BE58" s="106">
        <v>1</v>
      </c>
      <c r="BF58" s="106">
        <v>42460</v>
      </c>
      <c r="BG58" s="106">
        <v>1</v>
      </c>
      <c r="BH58" s="106">
        <v>0</v>
      </c>
      <c r="BI58" s="106">
        <v>0</v>
      </c>
      <c r="BJ58" s="106">
        <v>1</v>
      </c>
      <c r="BK58" s="106">
        <v>1</v>
      </c>
      <c r="BL58" s="106">
        <v>42674</v>
      </c>
      <c r="BM58" s="106">
        <v>1</v>
      </c>
      <c r="BN58" s="106">
        <v>1</v>
      </c>
      <c r="BO58" s="106">
        <v>0</v>
      </c>
      <c r="BP58" s="106">
        <v>0</v>
      </c>
      <c r="BQ58" s="106">
        <v>1</v>
      </c>
      <c r="BR58" s="106" t="s">
        <v>1612</v>
      </c>
      <c r="BS58" s="106">
        <v>0</v>
      </c>
      <c r="BT58" s="106">
        <v>0</v>
      </c>
      <c r="BU58" s="106">
        <v>0</v>
      </c>
      <c r="BV58" s="106">
        <v>1</v>
      </c>
      <c r="BW58" s="106">
        <v>1</v>
      </c>
      <c r="BX58" s="106">
        <v>42460</v>
      </c>
      <c r="BY58" s="106">
        <v>1</v>
      </c>
      <c r="BZ58" s="106">
        <v>0</v>
      </c>
      <c r="CA58" s="106">
        <v>0</v>
      </c>
      <c r="CB58" s="106">
        <v>1</v>
      </c>
      <c r="CC58" s="106">
        <v>1</v>
      </c>
      <c r="CD58" s="106">
        <v>42460</v>
      </c>
      <c r="CE58" s="106">
        <v>1</v>
      </c>
      <c r="CF58" s="106">
        <v>1</v>
      </c>
      <c r="CG58" s="106">
        <v>0</v>
      </c>
      <c r="CH58" s="106">
        <v>0</v>
      </c>
      <c r="CI58" s="106">
        <v>1</v>
      </c>
      <c r="CJ58" s="106" t="s">
        <v>1612</v>
      </c>
      <c r="CK58" s="106">
        <v>0</v>
      </c>
    </row>
    <row r="59" spans="1:89">
      <c r="A59" t="s">
        <v>73</v>
      </c>
      <c r="B59" t="s">
        <v>72</v>
      </c>
      <c r="C59" t="s">
        <v>71</v>
      </c>
      <c r="D59" t="s">
        <v>323</v>
      </c>
      <c r="E59" s="106" t="s">
        <v>322</v>
      </c>
      <c r="F59" s="106" t="s">
        <v>1193</v>
      </c>
      <c r="G59" s="106" t="s">
        <v>1612</v>
      </c>
      <c r="H59" s="399" t="s">
        <v>1612</v>
      </c>
      <c r="I59" s="106" t="s">
        <v>1193</v>
      </c>
      <c r="J59" s="106" t="s">
        <v>1193</v>
      </c>
      <c r="K59" s="106" t="s">
        <v>1193</v>
      </c>
      <c r="L59" s="106" t="s">
        <v>1193</v>
      </c>
      <c r="M59" s="106" t="s">
        <v>1193</v>
      </c>
      <c r="N59" s="106" t="s">
        <v>1193</v>
      </c>
      <c r="O59" s="106" t="s">
        <v>1193</v>
      </c>
      <c r="P59" s="106" t="s">
        <v>1193</v>
      </c>
      <c r="Q59" s="399" t="s">
        <v>1612</v>
      </c>
      <c r="R59" s="399" t="s">
        <v>1612</v>
      </c>
      <c r="S59" s="399" t="s">
        <v>1612</v>
      </c>
      <c r="T59" s="399" t="s">
        <v>1612</v>
      </c>
      <c r="U59" s="399" t="s">
        <v>1612</v>
      </c>
      <c r="V59" s="399" t="s">
        <v>1612</v>
      </c>
      <c r="W59" s="399" t="s">
        <v>1612</v>
      </c>
      <c r="X59" s="399" t="s">
        <v>1612</v>
      </c>
      <c r="Y59" s="106" t="s">
        <v>1612</v>
      </c>
      <c r="Z59" s="106" t="s">
        <v>1612</v>
      </c>
      <c r="AA59" s="106" t="s">
        <v>1612</v>
      </c>
      <c r="AB59" s="106" t="s">
        <v>1612</v>
      </c>
      <c r="AC59" s="106" t="s">
        <v>1612</v>
      </c>
      <c r="AD59" s="106" t="s">
        <v>1612</v>
      </c>
      <c r="AE59" s="106" t="s">
        <v>1612</v>
      </c>
      <c r="AF59" s="106" t="s">
        <v>1612</v>
      </c>
      <c r="AG59" s="106"/>
      <c r="AH59" s="106">
        <v>1</v>
      </c>
      <c r="AI59" s="106">
        <v>0</v>
      </c>
      <c r="AJ59" s="106">
        <v>1</v>
      </c>
      <c r="AK59" s="106">
        <v>0</v>
      </c>
      <c r="AL59" s="106">
        <v>0</v>
      </c>
      <c r="AM59" s="106">
        <v>0</v>
      </c>
      <c r="AN59" s="106" t="s">
        <v>1612</v>
      </c>
      <c r="AO59" s="106">
        <v>0</v>
      </c>
      <c r="AP59" s="106">
        <v>1</v>
      </c>
      <c r="AQ59" s="106">
        <v>0</v>
      </c>
      <c r="AR59" s="106">
        <v>0</v>
      </c>
      <c r="AS59" s="106">
        <v>1</v>
      </c>
      <c r="AT59" s="106" t="s">
        <v>1612</v>
      </c>
      <c r="AU59" s="106">
        <v>0</v>
      </c>
      <c r="AV59" s="106">
        <v>1</v>
      </c>
      <c r="AW59" s="106">
        <v>0</v>
      </c>
      <c r="AX59" s="106">
        <v>0</v>
      </c>
      <c r="AY59" s="106">
        <v>1</v>
      </c>
      <c r="AZ59" s="106" t="s">
        <v>1612</v>
      </c>
      <c r="BA59" s="106">
        <v>0</v>
      </c>
      <c r="BB59" s="106">
        <v>1</v>
      </c>
      <c r="BC59" s="106">
        <v>0</v>
      </c>
      <c r="BD59" s="106">
        <v>0</v>
      </c>
      <c r="BE59" s="106">
        <v>1</v>
      </c>
      <c r="BF59" s="106" t="s">
        <v>1612</v>
      </c>
      <c r="BG59" s="106">
        <v>0</v>
      </c>
      <c r="BH59" s="106">
        <v>1</v>
      </c>
      <c r="BI59" s="106">
        <v>0</v>
      </c>
      <c r="BJ59" s="106">
        <v>0</v>
      </c>
      <c r="BK59" s="106">
        <v>1</v>
      </c>
      <c r="BL59" s="106" t="s">
        <v>1612</v>
      </c>
      <c r="BM59" s="106">
        <v>0</v>
      </c>
      <c r="BN59" s="106">
        <v>1</v>
      </c>
      <c r="BO59" s="106">
        <v>0</v>
      </c>
      <c r="BP59" s="106">
        <v>0</v>
      </c>
      <c r="BQ59" s="106">
        <v>1</v>
      </c>
      <c r="BR59" s="106" t="s">
        <v>1612</v>
      </c>
      <c r="BS59" s="106">
        <v>0</v>
      </c>
      <c r="BT59" s="106">
        <v>1</v>
      </c>
      <c r="BU59" s="106">
        <v>0</v>
      </c>
      <c r="BV59" s="106">
        <v>0</v>
      </c>
      <c r="BW59" s="106">
        <v>1</v>
      </c>
      <c r="BX59" s="106" t="s">
        <v>1612</v>
      </c>
      <c r="BY59" s="106">
        <v>0</v>
      </c>
      <c r="BZ59" s="106">
        <v>1</v>
      </c>
      <c r="CA59" s="106">
        <v>0</v>
      </c>
      <c r="CB59" s="106">
        <v>0</v>
      </c>
      <c r="CC59" s="106">
        <v>1</v>
      </c>
      <c r="CD59" s="106" t="s">
        <v>1612</v>
      </c>
      <c r="CE59" s="106">
        <v>0</v>
      </c>
      <c r="CF59" s="106">
        <v>1</v>
      </c>
      <c r="CG59" s="106">
        <v>0</v>
      </c>
      <c r="CH59" s="106">
        <v>0</v>
      </c>
      <c r="CI59" s="106">
        <v>1</v>
      </c>
      <c r="CJ59" s="106" t="s">
        <v>1612</v>
      </c>
      <c r="CK59" s="106">
        <v>0</v>
      </c>
    </row>
    <row r="60" spans="1:89">
      <c r="A60" t="s">
        <v>49</v>
      </c>
      <c r="B60" t="s">
        <v>101</v>
      </c>
      <c r="C60" t="s">
        <v>158</v>
      </c>
      <c r="D60" t="s">
        <v>321</v>
      </c>
      <c r="E60" s="106" t="s">
        <v>320</v>
      </c>
      <c r="F60" s="106" t="s">
        <v>1193</v>
      </c>
      <c r="G60" s="106" t="s">
        <v>1612</v>
      </c>
      <c r="H60" s="399" t="s">
        <v>1612</v>
      </c>
      <c r="I60" s="106" t="s">
        <v>1193</v>
      </c>
      <c r="J60" s="106" t="s">
        <v>1193</v>
      </c>
      <c r="K60" s="106" t="s">
        <v>1193</v>
      </c>
      <c r="L60" s="106" t="s">
        <v>1193</v>
      </c>
      <c r="M60" s="106" t="s">
        <v>1193</v>
      </c>
      <c r="N60" s="106" t="s">
        <v>1193</v>
      </c>
      <c r="O60" s="106" t="s">
        <v>1193</v>
      </c>
      <c r="P60" s="106" t="s">
        <v>1194</v>
      </c>
      <c r="Q60" s="399" t="s">
        <v>1612</v>
      </c>
      <c r="R60" s="399" t="s">
        <v>1612</v>
      </c>
      <c r="S60" s="399" t="s">
        <v>1612</v>
      </c>
      <c r="T60" s="399" t="s">
        <v>1612</v>
      </c>
      <c r="U60" s="399" t="s">
        <v>1612</v>
      </c>
      <c r="V60" s="399" t="s">
        <v>1612</v>
      </c>
      <c r="W60" s="399" t="s">
        <v>1612</v>
      </c>
      <c r="X60" s="399">
        <v>42490</v>
      </c>
      <c r="Y60" s="106" t="s">
        <v>1612</v>
      </c>
      <c r="Z60" s="106" t="s">
        <v>1612</v>
      </c>
      <c r="AA60" s="106" t="s">
        <v>1612</v>
      </c>
      <c r="AB60" s="106" t="s">
        <v>1612</v>
      </c>
      <c r="AC60" s="106" t="s">
        <v>1612</v>
      </c>
      <c r="AD60" s="106" t="s">
        <v>1612</v>
      </c>
      <c r="AE60" s="106" t="s">
        <v>1612</v>
      </c>
      <c r="AF60" s="106" t="s">
        <v>1918</v>
      </c>
      <c r="AG60" s="106"/>
      <c r="AH60" s="106">
        <v>1</v>
      </c>
      <c r="AI60" s="106">
        <v>0</v>
      </c>
      <c r="AJ60" s="106">
        <v>1</v>
      </c>
      <c r="AK60" s="106">
        <v>0</v>
      </c>
      <c r="AL60" s="106">
        <v>0</v>
      </c>
      <c r="AM60" s="106">
        <v>0</v>
      </c>
      <c r="AN60" s="106" t="s">
        <v>1612</v>
      </c>
      <c r="AO60" s="106">
        <v>0</v>
      </c>
      <c r="AP60" s="106">
        <v>1</v>
      </c>
      <c r="AQ60" s="106">
        <v>0</v>
      </c>
      <c r="AR60" s="106">
        <v>0</v>
      </c>
      <c r="AS60" s="106">
        <v>1</v>
      </c>
      <c r="AT60" s="106" t="s">
        <v>1612</v>
      </c>
      <c r="AU60" s="106">
        <v>0</v>
      </c>
      <c r="AV60" s="106">
        <v>1</v>
      </c>
      <c r="AW60" s="106">
        <v>0</v>
      </c>
      <c r="AX60" s="106">
        <v>0</v>
      </c>
      <c r="AY60" s="106">
        <v>1</v>
      </c>
      <c r="AZ60" s="106" t="s">
        <v>1612</v>
      </c>
      <c r="BA60" s="106">
        <v>0</v>
      </c>
      <c r="BB60" s="106">
        <v>1</v>
      </c>
      <c r="BC60" s="106">
        <v>0</v>
      </c>
      <c r="BD60" s="106">
        <v>0</v>
      </c>
      <c r="BE60" s="106">
        <v>1</v>
      </c>
      <c r="BF60" s="106" t="s">
        <v>1612</v>
      </c>
      <c r="BG60" s="106">
        <v>0</v>
      </c>
      <c r="BH60" s="106">
        <v>1</v>
      </c>
      <c r="BI60" s="106">
        <v>0</v>
      </c>
      <c r="BJ60" s="106">
        <v>0</v>
      </c>
      <c r="BK60" s="106">
        <v>1</v>
      </c>
      <c r="BL60" s="106" t="s">
        <v>1612</v>
      </c>
      <c r="BM60" s="106">
        <v>0</v>
      </c>
      <c r="BN60" s="106">
        <v>1</v>
      </c>
      <c r="BO60" s="106">
        <v>0</v>
      </c>
      <c r="BP60" s="106">
        <v>0</v>
      </c>
      <c r="BQ60" s="106">
        <v>1</v>
      </c>
      <c r="BR60" s="106" t="s">
        <v>1612</v>
      </c>
      <c r="BS60" s="106">
        <v>0</v>
      </c>
      <c r="BT60" s="106">
        <v>1</v>
      </c>
      <c r="BU60" s="106">
        <v>0</v>
      </c>
      <c r="BV60" s="106">
        <v>0</v>
      </c>
      <c r="BW60" s="106">
        <v>1</v>
      </c>
      <c r="BX60" s="106" t="s">
        <v>1612</v>
      </c>
      <c r="BY60" s="106">
        <v>0</v>
      </c>
      <c r="BZ60" s="106">
        <v>1</v>
      </c>
      <c r="CA60" s="106">
        <v>0</v>
      </c>
      <c r="CB60" s="106">
        <v>0</v>
      </c>
      <c r="CC60" s="106">
        <v>1</v>
      </c>
      <c r="CD60" s="106" t="s">
        <v>1612</v>
      </c>
      <c r="CE60" s="106">
        <v>0</v>
      </c>
      <c r="CF60" s="106">
        <v>0</v>
      </c>
      <c r="CG60" s="106">
        <v>1</v>
      </c>
      <c r="CH60" s="106">
        <v>0</v>
      </c>
      <c r="CI60" s="106">
        <v>1</v>
      </c>
      <c r="CJ60" s="106">
        <v>42490</v>
      </c>
      <c r="CK60" s="106">
        <v>1</v>
      </c>
    </row>
    <row r="61" spans="1:89">
      <c r="A61" t="s">
        <v>44</v>
      </c>
      <c r="B61" t="s">
        <v>60</v>
      </c>
      <c r="C61" t="s">
        <v>59</v>
      </c>
      <c r="D61" t="s">
        <v>319</v>
      </c>
      <c r="E61" s="106" t="s">
        <v>318</v>
      </c>
      <c r="F61" s="106" t="s">
        <v>1193</v>
      </c>
      <c r="G61" s="106" t="s">
        <v>1612</v>
      </c>
      <c r="H61" s="399" t="s">
        <v>1612</v>
      </c>
      <c r="I61" s="106" t="s">
        <v>1193</v>
      </c>
      <c r="J61" s="106" t="s">
        <v>1193</v>
      </c>
      <c r="K61" s="106" t="s">
        <v>1196</v>
      </c>
      <c r="L61" s="106" t="s">
        <v>1196</v>
      </c>
      <c r="M61" s="106" t="s">
        <v>1193</v>
      </c>
      <c r="N61" s="106" t="s">
        <v>1193</v>
      </c>
      <c r="O61" s="106" t="s">
        <v>1196</v>
      </c>
      <c r="P61" s="106" t="s">
        <v>1196</v>
      </c>
      <c r="Q61" s="399" t="s">
        <v>1612</v>
      </c>
      <c r="R61" s="399" t="s">
        <v>1612</v>
      </c>
      <c r="S61" s="399">
        <v>42551</v>
      </c>
      <c r="T61" s="399">
        <v>42551</v>
      </c>
      <c r="U61" s="399" t="s">
        <v>1612</v>
      </c>
      <c r="V61" s="399" t="s">
        <v>1612</v>
      </c>
      <c r="W61" s="399">
        <v>42551</v>
      </c>
      <c r="X61" s="399">
        <v>42551</v>
      </c>
      <c r="Y61" s="106" t="s">
        <v>1612</v>
      </c>
      <c r="Z61" s="106" t="s">
        <v>1612</v>
      </c>
      <c r="AA61" s="106" t="s">
        <v>1934</v>
      </c>
      <c r="AB61" s="106" t="s">
        <v>1935</v>
      </c>
      <c r="AC61" s="106" t="s">
        <v>1612</v>
      </c>
      <c r="AD61" s="106" t="s">
        <v>1612</v>
      </c>
      <c r="AE61" s="106" t="s">
        <v>1936</v>
      </c>
      <c r="AF61" s="106" t="s">
        <v>1937</v>
      </c>
      <c r="AG61" s="106"/>
      <c r="AH61" s="106">
        <v>1</v>
      </c>
      <c r="AI61" s="106">
        <v>0</v>
      </c>
      <c r="AJ61" s="106">
        <v>1</v>
      </c>
      <c r="AK61" s="106">
        <v>0</v>
      </c>
      <c r="AL61" s="106">
        <v>0</v>
      </c>
      <c r="AM61" s="106">
        <v>0</v>
      </c>
      <c r="AN61" s="106" t="s">
        <v>1612</v>
      </c>
      <c r="AO61" s="106">
        <v>0</v>
      </c>
      <c r="AP61" s="106">
        <v>1</v>
      </c>
      <c r="AQ61" s="106">
        <v>0</v>
      </c>
      <c r="AR61" s="106">
        <v>0</v>
      </c>
      <c r="AS61" s="106">
        <v>1</v>
      </c>
      <c r="AT61" s="106" t="s">
        <v>1612</v>
      </c>
      <c r="AU61" s="106">
        <v>0</v>
      </c>
      <c r="AV61" s="106">
        <v>1</v>
      </c>
      <c r="AW61" s="106">
        <v>0</v>
      </c>
      <c r="AX61" s="106">
        <v>0</v>
      </c>
      <c r="AY61" s="106">
        <v>1</v>
      </c>
      <c r="AZ61" s="106" t="s">
        <v>1612</v>
      </c>
      <c r="BA61" s="106">
        <v>0</v>
      </c>
      <c r="BB61" s="106">
        <v>0</v>
      </c>
      <c r="BC61" s="106">
        <v>0</v>
      </c>
      <c r="BD61" s="106">
        <v>1</v>
      </c>
      <c r="BE61" s="106">
        <v>1</v>
      </c>
      <c r="BF61" s="106">
        <v>42551</v>
      </c>
      <c r="BG61" s="106">
        <v>1</v>
      </c>
      <c r="BH61" s="106">
        <v>0</v>
      </c>
      <c r="BI61" s="106">
        <v>0</v>
      </c>
      <c r="BJ61" s="106">
        <v>1</v>
      </c>
      <c r="BK61" s="106">
        <v>1</v>
      </c>
      <c r="BL61" s="106">
        <v>42551</v>
      </c>
      <c r="BM61" s="106">
        <v>1</v>
      </c>
      <c r="BN61" s="106">
        <v>1</v>
      </c>
      <c r="BO61" s="106">
        <v>0</v>
      </c>
      <c r="BP61" s="106">
        <v>0</v>
      </c>
      <c r="BQ61" s="106">
        <v>1</v>
      </c>
      <c r="BR61" s="106" t="s">
        <v>1612</v>
      </c>
      <c r="BS61" s="106">
        <v>0</v>
      </c>
      <c r="BT61" s="106">
        <v>1</v>
      </c>
      <c r="BU61" s="106">
        <v>0</v>
      </c>
      <c r="BV61" s="106">
        <v>0</v>
      </c>
      <c r="BW61" s="106">
        <v>1</v>
      </c>
      <c r="BX61" s="106" t="s">
        <v>1612</v>
      </c>
      <c r="BY61" s="106">
        <v>0</v>
      </c>
      <c r="BZ61" s="106">
        <v>0</v>
      </c>
      <c r="CA61" s="106">
        <v>0</v>
      </c>
      <c r="CB61" s="106">
        <v>1</v>
      </c>
      <c r="CC61" s="106">
        <v>1</v>
      </c>
      <c r="CD61" s="106">
        <v>42551</v>
      </c>
      <c r="CE61" s="106">
        <v>1</v>
      </c>
      <c r="CF61" s="106">
        <v>0</v>
      </c>
      <c r="CG61" s="106">
        <v>0</v>
      </c>
      <c r="CH61" s="106">
        <v>1</v>
      </c>
      <c r="CI61" s="106">
        <v>1</v>
      </c>
      <c r="CJ61" s="106">
        <v>42551</v>
      </c>
      <c r="CK61" s="106">
        <v>1</v>
      </c>
    </row>
    <row r="62" spans="1:89">
      <c r="A62" t="s">
        <v>44</v>
      </c>
      <c r="B62" t="s">
        <v>60</v>
      </c>
      <c r="C62" t="s">
        <v>59</v>
      </c>
      <c r="D62" t="s">
        <v>317</v>
      </c>
      <c r="E62" s="106" t="s">
        <v>316</v>
      </c>
      <c r="F62" s="106" t="s">
        <v>1193</v>
      </c>
      <c r="G62" s="106" t="s">
        <v>1612</v>
      </c>
      <c r="H62" s="399" t="s">
        <v>1612</v>
      </c>
      <c r="I62" s="106" t="s">
        <v>1193</v>
      </c>
      <c r="J62" s="106" t="s">
        <v>1193</v>
      </c>
      <c r="K62" s="106" t="s">
        <v>1196</v>
      </c>
      <c r="L62" s="106" t="s">
        <v>1196</v>
      </c>
      <c r="M62" s="106" t="s">
        <v>1193</v>
      </c>
      <c r="N62" s="106" t="s">
        <v>1193</v>
      </c>
      <c r="O62" s="106" t="s">
        <v>1196</v>
      </c>
      <c r="P62" s="106" t="s">
        <v>1193</v>
      </c>
      <c r="Q62" s="399" t="s">
        <v>1612</v>
      </c>
      <c r="R62" s="399" t="s">
        <v>1612</v>
      </c>
      <c r="S62" s="399">
        <v>42461</v>
      </c>
      <c r="T62" s="399">
        <v>42461</v>
      </c>
      <c r="U62" s="399" t="s">
        <v>1612</v>
      </c>
      <c r="V62" s="399" t="s">
        <v>1612</v>
      </c>
      <c r="W62" s="399">
        <v>42461</v>
      </c>
      <c r="X62" s="399" t="s">
        <v>1612</v>
      </c>
      <c r="Y62" s="106" t="s">
        <v>1612</v>
      </c>
      <c r="Z62" s="106" t="s">
        <v>1612</v>
      </c>
      <c r="AA62" s="106" t="s">
        <v>1950</v>
      </c>
      <c r="AB62" s="106" t="s">
        <v>1951</v>
      </c>
      <c r="AC62" s="106" t="s">
        <v>1612</v>
      </c>
      <c r="AD62" s="106" t="s">
        <v>1612</v>
      </c>
      <c r="AE62" s="106" t="s">
        <v>1952</v>
      </c>
      <c r="AF62" s="106" t="s">
        <v>1612</v>
      </c>
      <c r="AG62" s="106"/>
      <c r="AH62" s="106">
        <v>1</v>
      </c>
      <c r="AI62" s="106">
        <v>0</v>
      </c>
      <c r="AJ62" s="106">
        <v>1</v>
      </c>
      <c r="AK62" s="106">
        <v>0</v>
      </c>
      <c r="AL62" s="106">
        <v>0</v>
      </c>
      <c r="AM62" s="106">
        <v>0</v>
      </c>
      <c r="AN62" s="106" t="s">
        <v>1612</v>
      </c>
      <c r="AO62" s="106">
        <v>0</v>
      </c>
      <c r="AP62" s="106">
        <v>1</v>
      </c>
      <c r="AQ62" s="106">
        <v>0</v>
      </c>
      <c r="AR62" s="106">
        <v>0</v>
      </c>
      <c r="AS62" s="106">
        <v>1</v>
      </c>
      <c r="AT62" s="106" t="s">
        <v>1612</v>
      </c>
      <c r="AU62" s="106">
        <v>0</v>
      </c>
      <c r="AV62" s="106">
        <v>1</v>
      </c>
      <c r="AW62" s="106">
        <v>0</v>
      </c>
      <c r="AX62" s="106">
        <v>0</v>
      </c>
      <c r="AY62" s="106">
        <v>1</v>
      </c>
      <c r="AZ62" s="106" t="s">
        <v>1612</v>
      </c>
      <c r="BA62" s="106">
        <v>0</v>
      </c>
      <c r="BB62" s="106">
        <v>0</v>
      </c>
      <c r="BC62" s="106">
        <v>0</v>
      </c>
      <c r="BD62" s="106">
        <v>1</v>
      </c>
      <c r="BE62" s="106">
        <v>1</v>
      </c>
      <c r="BF62" s="106">
        <v>42461</v>
      </c>
      <c r="BG62" s="106">
        <v>1</v>
      </c>
      <c r="BH62" s="106">
        <v>0</v>
      </c>
      <c r="BI62" s="106">
        <v>0</v>
      </c>
      <c r="BJ62" s="106">
        <v>1</v>
      </c>
      <c r="BK62" s="106">
        <v>1</v>
      </c>
      <c r="BL62" s="106">
        <v>42461</v>
      </c>
      <c r="BM62" s="106">
        <v>1</v>
      </c>
      <c r="BN62" s="106">
        <v>1</v>
      </c>
      <c r="BO62" s="106">
        <v>0</v>
      </c>
      <c r="BP62" s="106">
        <v>0</v>
      </c>
      <c r="BQ62" s="106">
        <v>1</v>
      </c>
      <c r="BR62" s="106" t="s">
        <v>1612</v>
      </c>
      <c r="BS62" s="106">
        <v>0</v>
      </c>
      <c r="BT62" s="106">
        <v>1</v>
      </c>
      <c r="BU62" s="106">
        <v>0</v>
      </c>
      <c r="BV62" s="106">
        <v>0</v>
      </c>
      <c r="BW62" s="106">
        <v>1</v>
      </c>
      <c r="BX62" s="106" t="s">
        <v>1612</v>
      </c>
      <c r="BY62" s="106">
        <v>0</v>
      </c>
      <c r="BZ62" s="106">
        <v>0</v>
      </c>
      <c r="CA62" s="106">
        <v>0</v>
      </c>
      <c r="CB62" s="106">
        <v>1</v>
      </c>
      <c r="CC62" s="106">
        <v>1</v>
      </c>
      <c r="CD62" s="106">
        <v>42461</v>
      </c>
      <c r="CE62" s="106">
        <v>1</v>
      </c>
      <c r="CF62" s="106">
        <v>1</v>
      </c>
      <c r="CG62" s="106">
        <v>0</v>
      </c>
      <c r="CH62" s="106">
        <v>0</v>
      </c>
      <c r="CI62" s="106">
        <v>1</v>
      </c>
      <c r="CJ62" s="106" t="s">
        <v>1612</v>
      </c>
      <c r="CK62" s="106">
        <v>0</v>
      </c>
    </row>
    <row r="63" spans="1:89">
      <c r="A63" t="s">
        <v>73</v>
      </c>
      <c r="B63" t="s">
        <v>72</v>
      </c>
      <c r="C63" t="s">
        <v>71</v>
      </c>
      <c r="D63" t="s">
        <v>315</v>
      </c>
      <c r="E63" s="106" t="s">
        <v>314</v>
      </c>
      <c r="F63" s="106" t="s">
        <v>1193</v>
      </c>
      <c r="G63" s="106" t="s">
        <v>1612</v>
      </c>
      <c r="H63" s="399" t="s">
        <v>1612</v>
      </c>
      <c r="I63" s="106" t="s">
        <v>1193</v>
      </c>
      <c r="J63" s="106" t="s">
        <v>1193</v>
      </c>
      <c r="K63" s="106" t="s">
        <v>1193</v>
      </c>
      <c r="L63" s="106" t="s">
        <v>1196</v>
      </c>
      <c r="M63" s="106" t="s">
        <v>1193</v>
      </c>
      <c r="N63" s="106" t="s">
        <v>1193</v>
      </c>
      <c r="O63" s="106" t="s">
        <v>1193</v>
      </c>
      <c r="P63" s="106" t="s">
        <v>1193</v>
      </c>
      <c r="Q63" s="399" t="s">
        <v>1612</v>
      </c>
      <c r="R63" s="399" t="s">
        <v>1612</v>
      </c>
      <c r="S63" s="399" t="s">
        <v>1612</v>
      </c>
      <c r="T63" s="399">
        <v>42461</v>
      </c>
      <c r="U63" s="399" t="s">
        <v>1612</v>
      </c>
      <c r="V63" s="399" t="s">
        <v>1612</v>
      </c>
      <c r="W63" s="399" t="s">
        <v>1612</v>
      </c>
      <c r="X63" s="399" t="s">
        <v>1612</v>
      </c>
      <c r="Y63" s="106" t="s">
        <v>1612</v>
      </c>
      <c r="Z63" s="106" t="s">
        <v>1612</v>
      </c>
      <c r="AA63" s="106" t="s">
        <v>1612</v>
      </c>
      <c r="AB63" s="106" t="s">
        <v>1964</v>
      </c>
      <c r="AC63" s="106" t="s">
        <v>1612</v>
      </c>
      <c r="AD63" s="106" t="s">
        <v>1612</v>
      </c>
      <c r="AE63" s="106" t="s">
        <v>1612</v>
      </c>
      <c r="AF63" s="106" t="s">
        <v>1612</v>
      </c>
      <c r="AG63" s="106"/>
      <c r="AH63" s="106">
        <v>1</v>
      </c>
      <c r="AI63" s="106">
        <v>0</v>
      </c>
      <c r="AJ63" s="106">
        <v>1</v>
      </c>
      <c r="AK63" s="106">
        <v>0</v>
      </c>
      <c r="AL63" s="106">
        <v>0</v>
      </c>
      <c r="AM63" s="106">
        <v>0</v>
      </c>
      <c r="AN63" s="106" t="s">
        <v>1612</v>
      </c>
      <c r="AO63" s="106">
        <v>0</v>
      </c>
      <c r="AP63" s="106">
        <v>1</v>
      </c>
      <c r="AQ63" s="106">
        <v>0</v>
      </c>
      <c r="AR63" s="106">
        <v>0</v>
      </c>
      <c r="AS63" s="106">
        <v>1</v>
      </c>
      <c r="AT63" s="106" t="s">
        <v>1612</v>
      </c>
      <c r="AU63" s="106">
        <v>0</v>
      </c>
      <c r="AV63" s="106">
        <v>1</v>
      </c>
      <c r="AW63" s="106">
        <v>0</v>
      </c>
      <c r="AX63" s="106">
        <v>0</v>
      </c>
      <c r="AY63" s="106">
        <v>1</v>
      </c>
      <c r="AZ63" s="106" t="s">
        <v>1612</v>
      </c>
      <c r="BA63" s="106">
        <v>0</v>
      </c>
      <c r="BB63" s="106">
        <v>1</v>
      </c>
      <c r="BC63" s="106">
        <v>0</v>
      </c>
      <c r="BD63" s="106">
        <v>0</v>
      </c>
      <c r="BE63" s="106">
        <v>1</v>
      </c>
      <c r="BF63" s="106" t="s">
        <v>1612</v>
      </c>
      <c r="BG63" s="106">
        <v>0</v>
      </c>
      <c r="BH63" s="106">
        <v>0</v>
      </c>
      <c r="BI63" s="106">
        <v>0</v>
      </c>
      <c r="BJ63" s="106">
        <v>1</v>
      </c>
      <c r="BK63" s="106">
        <v>1</v>
      </c>
      <c r="BL63" s="106">
        <v>42461</v>
      </c>
      <c r="BM63" s="106">
        <v>1</v>
      </c>
      <c r="BN63" s="106">
        <v>1</v>
      </c>
      <c r="BO63" s="106">
        <v>0</v>
      </c>
      <c r="BP63" s="106">
        <v>0</v>
      </c>
      <c r="BQ63" s="106">
        <v>1</v>
      </c>
      <c r="BR63" s="106" t="s">
        <v>1612</v>
      </c>
      <c r="BS63" s="106">
        <v>0</v>
      </c>
      <c r="BT63" s="106">
        <v>1</v>
      </c>
      <c r="BU63" s="106">
        <v>0</v>
      </c>
      <c r="BV63" s="106">
        <v>0</v>
      </c>
      <c r="BW63" s="106">
        <v>1</v>
      </c>
      <c r="BX63" s="106" t="s">
        <v>1612</v>
      </c>
      <c r="BY63" s="106">
        <v>0</v>
      </c>
      <c r="BZ63" s="106">
        <v>1</v>
      </c>
      <c r="CA63" s="106">
        <v>0</v>
      </c>
      <c r="CB63" s="106">
        <v>0</v>
      </c>
      <c r="CC63" s="106">
        <v>1</v>
      </c>
      <c r="CD63" s="106" t="s">
        <v>1612</v>
      </c>
      <c r="CE63" s="106">
        <v>0</v>
      </c>
      <c r="CF63" s="106">
        <v>1</v>
      </c>
      <c r="CG63" s="106">
        <v>0</v>
      </c>
      <c r="CH63" s="106">
        <v>0</v>
      </c>
      <c r="CI63" s="106">
        <v>1</v>
      </c>
      <c r="CJ63" s="106" t="s">
        <v>1612</v>
      </c>
      <c r="CK63" s="106">
        <v>0</v>
      </c>
    </row>
    <row r="64" spans="1:89">
      <c r="A64" t="s">
        <v>56</v>
      </c>
      <c r="B64" t="s">
        <v>65</v>
      </c>
      <c r="C64" t="s">
        <v>97</v>
      </c>
      <c r="D64" t="s">
        <v>313</v>
      </c>
      <c r="E64" s="106" t="s">
        <v>312</v>
      </c>
      <c r="F64" s="106" t="s">
        <v>1193</v>
      </c>
      <c r="G64" s="106" t="s">
        <v>1612</v>
      </c>
      <c r="H64" s="399" t="s">
        <v>1612</v>
      </c>
      <c r="I64" s="106" t="s">
        <v>1193</v>
      </c>
      <c r="J64" s="106" t="s">
        <v>1193</v>
      </c>
      <c r="K64" s="106" t="s">
        <v>1196</v>
      </c>
      <c r="L64" s="106" t="s">
        <v>1196</v>
      </c>
      <c r="M64" s="106" t="s">
        <v>1193</v>
      </c>
      <c r="N64" s="106" t="s">
        <v>1193</v>
      </c>
      <c r="O64" s="106" t="s">
        <v>1196</v>
      </c>
      <c r="P64" s="106" t="s">
        <v>1193</v>
      </c>
      <c r="Q64" s="399" t="s">
        <v>1612</v>
      </c>
      <c r="R64" s="399" t="s">
        <v>1612</v>
      </c>
      <c r="S64" s="399">
        <v>42825</v>
      </c>
      <c r="T64" s="399">
        <v>42461</v>
      </c>
      <c r="U64" s="399" t="s">
        <v>1612</v>
      </c>
      <c r="V64" s="399" t="s">
        <v>1612</v>
      </c>
      <c r="W64" s="399">
        <v>42825</v>
      </c>
      <c r="X64" s="399" t="s">
        <v>1612</v>
      </c>
      <c r="Y64" s="106" t="s">
        <v>1612</v>
      </c>
      <c r="Z64" s="106" t="s">
        <v>1612</v>
      </c>
      <c r="AA64" s="106" t="s">
        <v>1980</v>
      </c>
      <c r="AB64" s="106" t="s">
        <v>1981</v>
      </c>
      <c r="AC64" s="106" t="s">
        <v>1612</v>
      </c>
      <c r="AD64" s="106" t="s">
        <v>1612</v>
      </c>
      <c r="AE64" s="106" t="s">
        <v>1982</v>
      </c>
      <c r="AF64" s="106" t="s">
        <v>1612</v>
      </c>
      <c r="AG64" s="106"/>
      <c r="AH64" s="106">
        <v>1</v>
      </c>
      <c r="AI64" s="106">
        <v>0</v>
      </c>
      <c r="AJ64" s="106">
        <v>1</v>
      </c>
      <c r="AK64" s="106">
        <v>0</v>
      </c>
      <c r="AL64" s="106">
        <v>0</v>
      </c>
      <c r="AM64" s="106">
        <v>0</v>
      </c>
      <c r="AN64" s="106" t="s">
        <v>1612</v>
      </c>
      <c r="AO64" s="106">
        <v>0</v>
      </c>
      <c r="AP64" s="106">
        <v>1</v>
      </c>
      <c r="AQ64" s="106">
        <v>0</v>
      </c>
      <c r="AR64" s="106">
        <v>0</v>
      </c>
      <c r="AS64" s="106">
        <v>1</v>
      </c>
      <c r="AT64" s="106" t="s">
        <v>1612</v>
      </c>
      <c r="AU64" s="106">
        <v>0</v>
      </c>
      <c r="AV64" s="106">
        <v>1</v>
      </c>
      <c r="AW64" s="106">
        <v>0</v>
      </c>
      <c r="AX64" s="106">
        <v>0</v>
      </c>
      <c r="AY64" s="106">
        <v>1</v>
      </c>
      <c r="AZ64" s="106" t="s">
        <v>1612</v>
      </c>
      <c r="BA64" s="106">
        <v>0</v>
      </c>
      <c r="BB64" s="106">
        <v>0</v>
      </c>
      <c r="BC64" s="106">
        <v>0</v>
      </c>
      <c r="BD64" s="106">
        <v>1</v>
      </c>
      <c r="BE64" s="106">
        <v>1</v>
      </c>
      <c r="BF64" s="106">
        <v>42825</v>
      </c>
      <c r="BG64" s="106">
        <v>1</v>
      </c>
      <c r="BH64" s="106">
        <v>0</v>
      </c>
      <c r="BI64" s="106">
        <v>0</v>
      </c>
      <c r="BJ64" s="106">
        <v>1</v>
      </c>
      <c r="BK64" s="106">
        <v>1</v>
      </c>
      <c r="BL64" s="106">
        <v>42461</v>
      </c>
      <c r="BM64" s="106">
        <v>1</v>
      </c>
      <c r="BN64" s="106">
        <v>1</v>
      </c>
      <c r="BO64" s="106">
        <v>0</v>
      </c>
      <c r="BP64" s="106">
        <v>0</v>
      </c>
      <c r="BQ64" s="106">
        <v>1</v>
      </c>
      <c r="BR64" s="106" t="s">
        <v>1612</v>
      </c>
      <c r="BS64" s="106">
        <v>0</v>
      </c>
      <c r="BT64" s="106">
        <v>1</v>
      </c>
      <c r="BU64" s="106">
        <v>0</v>
      </c>
      <c r="BV64" s="106">
        <v>0</v>
      </c>
      <c r="BW64" s="106">
        <v>1</v>
      </c>
      <c r="BX64" s="106" t="s">
        <v>1612</v>
      </c>
      <c r="BY64" s="106">
        <v>0</v>
      </c>
      <c r="BZ64" s="106">
        <v>0</v>
      </c>
      <c r="CA64" s="106">
        <v>0</v>
      </c>
      <c r="CB64" s="106">
        <v>1</v>
      </c>
      <c r="CC64" s="106">
        <v>1</v>
      </c>
      <c r="CD64" s="106">
        <v>42825</v>
      </c>
      <c r="CE64" s="106">
        <v>1</v>
      </c>
      <c r="CF64" s="106">
        <v>1</v>
      </c>
      <c r="CG64" s="106">
        <v>0</v>
      </c>
      <c r="CH64" s="106">
        <v>0</v>
      </c>
      <c r="CI64" s="106">
        <v>1</v>
      </c>
      <c r="CJ64" s="106" t="s">
        <v>1612</v>
      </c>
      <c r="CK64" s="106">
        <v>0</v>
      </c>
    </row>
    <row r="65" spans="1:89">
      <c r="A65" t="s">
        <v>44</v>
      </c>
      <c r="B65" t="s">
        <v>116</v>
      </c>
      <c r="C65" t="s">
        <v>115</v>
      </c>
      <c r="D65" t="s">
        <v>311</v>
      </c>
      <c r="E65" s="106" t="s">
        <v>310</v>
      </c>
      <c r="F65" s="106" t="s">
        <v>1193</v>
      </c>
      <c r="G65" s="106" t="s">
        <v>1612</v>
      </c>
      <c r="H65" s="399" t="s">
        <v>1612</v>
      </c>
      <c r="I65" s="106" t="s">
        <v>1193</v>
      </c>
      <c r="J65" s="106" t="s">
        <v>1193</v>
      </c>
      <c r="K65" s="106" t="s">
        <v>1193</v>
      </c>
      <c r="L65" s="106" t="s">
        <v>1193</v>
      </c>
      <c r="M65" s="106" t="s">
        <v>1193</v>
      </c>
      <c r="N65" s="106" t="s">
        <v>1193</v>
      </c>
      <c r="O65" s="106" t="s">
        <v>1193</v>
      </c>
      <c r="P65" s="106" t="s">
        <v>1193</v>
      </c>
      <c r="Q65" s="399" t="s">
        <v>1612</v>
      </c>
      <c r="R65" s="399" t="s">
        <v>1612</v>
      </c>
      <c r="S65" s="399" t="s">
        <v>1612</v>
      </c>
      <c r="T65" s="399" t="s">
        <v>1612</v>
      </c>
      <c r="U65" s="399" t="s">
        <v>1612</v>
      </c>
      <c r="V65" s="399" t="s">
        <v>1612</v>
      </c>
      <c r="W65" s="399" t="s">
        <v>1612</v>
      </c>
      <c r="X65" s="399" t="s">
        <v>1612</v>
      </c>
      <c r="Y65" s="106" t="s">
        <v>1612</v>
      </c>
      <c r="Z65" s="106" t="s">
        <v>1612</v>
      </c>
      <c r="AA65" s="106" t="s">
        <v>1612</v>
      </c>
      <c r="AB65" s="106" t="s">
        <v>1612</v>
      </c>
      <c r="AC65" s="106" t="s">
        <v>1612</v>
      </c>
      <c r="AD65" s="106" t="s">
        <v>1612</v>
      </c>
      <c r="AE65" s="106" t="s">
        <v>1612</v>
      </c>
      <c r="AF65" s="106" t="s">
        <v>1612</v>
      </c>
      <c r="AG65" s="106"/>
      <c r="AH65" s="106">
        <v>1</v>
      </c>
      <c r="AI65" s="106">
        <v>0</v>
      </c>
      <c r="AJ65" s="106">
        <v>1</v>
      </c>
      <c r="AK65" s="106">
        <v>0</v>
      </c>
      <c r="AL65" s="106">
        <v>0</v>
      </c>
      <c r="AM65" s="106">
        <v>0</v>
      </c>
      <c r="AN65" s="106" t="s">
        <v>1612</v>
      </c>
      <c r="AO65" s="106">
        <v>0</v>
      </c>
      <c r="AP65" s="106">
        <v>1</v>
      </c>
      <c r="AQ65" s="106">
        <v>0</v>
      </c>
      <c r="AR65" s="106">
        <v>0</v>
      </c>
      <c r="AS65" s="106">
        <v>1</v>
      </c>
      <c r="AT65" s="106" t="s">
        <v>1612</v>
      </c>
      <c r="AU65" s="106">
        <v>0</v>
      </c>
      <c r="AV65" s="106">
        <v>1</v>
      </c>
      <c r="AW65" s="106">
        <v>0</v>
      </c>
      <c r="AX65" s="106">
        <v>0</v>
      </c>
      <c r="AY65" s="106">
        <v>1</v>
      </c>
      <c r="AZ65" s="106" t="s">
        <v>1612</v>
      </c>
      <c r="BA65" s="106">
        <v>0</v>
      </c>
      <c r="BB65" s="106">
        <v>1</v>
      </c>
      <c r="BC65" s="106">
        <v>0</v>
      </c>
      <c r="BD65" s="106">
        <v>0</v>
      </c>
      <c r="BE65" s="106">
        <v>1</v>
      </c>
      <c r="BF65" s="106" t="s">
        <v>1612</v>
      </c>
      <c r="BG65" s="106">
        <v>0</v>
      </c>
      <c r="BH65" s="106">
        <v>1</v>
      </c>
      <c r="BI65" s="106">
        <v>0</v>
      </c>
      <c r="BJ65" s="106">
        <v>0</v>
      </c>
      <c r="BK65" s="106">
        <v>1</v>
      </c>
      <c r="BL65" s="106" t="s">
        <v>1612</v>
      </c>
      <c r="BM65" s="106">
        <v>0</v>
      </c>
      <c r="BN65" s="106">
        <v>1</v>
      </c>
      <c r="BO65" s="106">
        <v>0</v>
      </c>
      <c r="BP65" s="106">
        <v>0</v>
      </c>
      <c r="BQ65" s="106">
        <v>1</v>
      </c>
      <c r="BR65" s="106" t="s">
        <v>1612</v>
      </c>
      <c r="BS65" s="106">
        <v>0</v>
      </c>
      <c r="BT65" s="106">
        <v>1</v>
      </c>
      <c r="BU65" s="106">
        <v>0</v>
      </c>
      <c r="BV65" s="106">
        <v>0</v>
      </c>
      <c r="BW65" s="106">
        <v>1</v>
      </c>
      <c r="BX65" s="106" t="s">
        <v>1612</v>
      </c>
      <c r="BY65" s="106">
        <v>0</v>
      </c>
      <c r="BZ65" s="106">
        <v>1</v>
      </c>
      <c r="CA65" s="106">
        <v>0</v>
      </c>
      <c r="CB65" s="106">
        <v>0</v>
      </c>
      <c r="CC65" s="106">
        <v>1</v>
      </c>
      <c r="CD65" s="106" t="s">
        <v>1612</v>
      </c>
      <c r="CE65" s="106">
        <v>0</v>
      </c>
      <c r="CF65" s="106">
        <v>1</v>
      </c>
      <c r="CG65" s="106">
        <v>0</v>
      </c>
      <c r="CH65" s="106">
        <v>0</v>
      </c>
      <c r="CI65" s="106">
        <v>1</v>
      </c>
      <c r="CJ65" s="106" t="s">
        <v>1612</v>
      </c>
      <c r="CK65" s="106">
        <v>0</v>
      </c>
    </row>
    <row r="66" spans="1:89">
      <c r="A66" t="s">
        <v>49</v>
      </c>
      <c r="B66" t="s">
        <v>48</v>
      </c>
      <c r="C66" t="s">
        <v>47</v>
      </c>
      <c r="D66" t="s">
        <v>309</v>
      </c>
      <c r="E66" s="106" t="s">
        <v>308</v>
      </c>
      <c r="F66" s="106" t="s">
        <v>1193</v>
      </c>
      <c r="G66" s="106" t="s">
        <v>1612</v>
      </c>
      <c r="H66" s="399" t="s">
        <v>1612</v>
      </c>
      <c r="I66" s="106" t="s">
        <v>1193</v>
      </c>
      <c r="J66" s="106" t="s">
        <v>1193</v>
      </c>
      <c r="K66" s="106" t="s">
        <v>1196</v>
      </c>
      <c r="L66" s="106" t="s">
        <v>1193</v>
      </c>
      <c r="M66" s="106" t="s">
        <v>1193</v>
      </c>
      <c r="N66" s="106" t="s">
        <v>1193</v>
      </c>
      <c r="O66" s="106" t="s">
        <v>1193</v>
      </c>
      <c r="P66" s="106" t="s">
        <v>1193</v>
      </c>
      <c r="Q66" s="399" t="s">
        <v>1612</v>
      </c>
      <c r="R66" s="399" t="s">
        <v>1612</v>
      </c>
      <c r="S66" s="399">
        <v>42461</v>
      </c>
      <c r="T66" s="399" t="s">
        <v>1612</v>
      </c>
      <c r="U66" s="399" t="s">
        <v>1612</v>
      </c>
      <c r="V66" s="399" t="s">
        <v>1612</v>
      </c>
      <c r="W66" s="399" t="s">
        <v>1612</v>
      </c>
      <c r="X66" s="399" t="s">
        <v>1612</v>
      </c>
      <c r="Y66" s="106" t="s">
        <v>1612</v>
      </c>
      <c r="Z66" s="106" t="s">
        <v>1612</v>
      </c>
      <c r="AA66" s="106" t="s">
        <v>2009</v>
      </c>
      <c r="AB66" s="106" t="s">
        <v>1612</v>
      </c>
      <c r="AC66" s="106" t="s">
        <v>1612</v>
      </c>
      <c r="AD66" s="106" t="s">
        <v>1612</v>
      </c>
      <c r="AE66" s="106" t="s">
        <v>1612</v>
      </c>
      <c r="AF66" s="106" t="s">
        <v>1612</v>
      </c>
      <c r="AG66" s="106"/>
      <c r="AH66" s="106">
        <v>1</v>
      </c>
      <c r="AI66" s="106">
        <v>0</v>
      </c>
      <c r="AJ66" s="106">
        <v>1</v>
      </c>
      <c r="AK66" s="106">
        <v>0</v>
      </c>
      <c r="AL66" s="106">
        <v>0</v>
      </c>
      <c r="AM66" s="106">
        <v>0</v>
      </c>
      <c r="AN66" s="106" t="s">
        <v>1612</v>
      </c>
      <c r="AO66" s="106">
        <v>0</v>
      </c>
      <c r="AP66" s="106">
        <v>1</v>
      </c>
      <c r="AQ66" s="106">
        <v>0</v>
      </c>
      <c r="AR66" s="106">
        <v>0</v>
      </c>
      <c r="AS66" s="106">
        <v>1</v>
      </c>
      <c r="AT66" s="106" t="s">
        <v>1612</v>
      </c>
      <c r="AU66" s="106">
        <v>0</v>
      </c>
      <c r="AV66" s="106">
        <v>1</v>
      </c>
      <c r="AW66" s="106">
        <v>0</v>
      </c>
      <c r="AX66" s="106">
        <v>0</v>
      </c>
      <c r="AY66" s="106">
        <v>1</v>
      </c>
      <c r="AZ66" s="106" t="s">
        <v>1612</v>
      </c>
      <c r="BA66" s="106">
        <v>0</v>
      </c>
      <c r="BB66" s="106">
        <v>0</v>
      </c>
      <c r="BC66" s="106">
        <v>0</v>
      </c>
      <c r="BD66" s="106">
        <v>1</v>
      </c>
      <c r="BE66" s="106">
        <v>1</v>
      </c>
      <c r="BF66" s="106">
        <v>42461</v>
      </c>
      <c r="BG66" s="106">
        <v>1</v>
      </c>
      <c r="BH66" s="106">
        <v>1</v>
      </c>
      <c r="BI66" s="106">
        <v>0</v>
      </c>
      <c r="BJ66" s="106">
        <v>0</v>
      </c>
      <c r="BK66" s="106">
        <v>1</v>
      </c>
      <c r="BL66" s="106" t="s">
        <v>1612</v>
      </c>
      <c r="BM66" s="106">
        <v>0</v>
      </c>
      <c r="BN66" s="106">
        <v>1</v>
      </c>
      <c r="BO66" s="106">
        <v>0</v>
      </c>
      <c r="BP66" s="106">
        <v>0</v>
      </c>
      <c r="BQ66" s="106">
        <v>1</v>
      </c>
      <c r="BR66" s="106" t="s">
        <v>1612</v>
      </c>
      <c r="BS66" s="106">
        <v>0</v>
      </c>
      <c r="BT66" s="106">
        <v>1</v>
      </c>
      <c r="BU66" s="106">
        <v>0</v>
      </c>
      <c r="BV66" s="106">
        <v>0</v>
      </c>
      <c r="BW66" s="106">
        <v>1</v>
      </c>
      <c r="BX66" s="106" t="s">
        <v>1612</v>
      </c>
      <c r="BY66" s="106">
        <v>0</v>
      </c>
      <c r="BZ66" s="106">
        <v>1</v>
      </c>
      <c r="CA66" s="106">
        <v>0</v>
      </c>
      <c r="CB66" s="106">
        <v>0</v>
      </c>
      <c r="CC66" s="106">
        <v>1</v>
      </c>
      <c r="CD66" s="106" t="s">
        <v>1612</v>
      </c>
      <c r="CE66" s="106">
        <v>0</v>
      </c>
      <c r="CF66" s="106">
        <v>1</v>
      </c>
      <c r="CG66" s="106">
        <v>0</v>
      </c>
      <c r="CH66" s="106">
        <v>0</v>
      </c>
      <c r="CI66" s="106">
        <v>1</v>
      </c>
      <c r="CJ66" s="106" t="s">
        <v>1612</v>
      </c>
      <c r="CK66" s="106">
        <v>0</v>
      </c>
    </row>
    <row r="67" spans="1:89">
      <c r="A67" t="s">
        <v>73</v>
      </c>
      <c r="B67" t="s">
        <v>72</v>
      </c>
      <c r="C67" t="s">
        <v>71</v>
      </c>
      <c r="D67" t="s">
        <v>307</v>
      </c>
      <c r="E67" s="106" t="s">
        <v>306</v>
      </c>
      <c r="F67" s="106" t="s">
        <v>1193</v>
      </c>
      <c r="G67" s="106" t="s">
        <v>1612</v>
      </c>
      <c r="H67" s="399" t="s">
        <v>1612</v>
      </c>
      <c r="I67" s="106" t="s">
        <v>1193</v>
      </c>
      <c r="J67" s="106" t="s">
        <v>1193</v>
      </c>
      <c r="K67" s="106" t="s">
        <v>1193</v>
      </c>
      <c r="L67" s="106" t="s">
        <v>1196</v>
      </c>
      <c r="M67" s="106" t="s">
        <v>1193</v>
      </c>
      <c r="N67" s="106" t="s">
        <v>1193</v>
      </c>
      <c r="O67" s="106" t="s">
        <v>1193</v>
      </c>
      <c r="P67" s="106" t="s">
        <v>1193</v>
      </c>
      <c r="Q67" s="399" t="s">
        <v>1612</v>
      </c>
      <c r="R67" s="399" t="s">
        <v>1612</v>
      </c>
      <c r="S67" s="399" t="s">
        <v>1612</v>
      </c>
      <c r="T67" s="399">
        <v>42460</v>
      </c>
      <c r="U67" s="399" t="s">
        <v>1612</v>
      </c>
      <c r="V67" s="399" t="s">
        <v>1612</v>
      </c>
      <c r="W67" s="399" t="s">
        <v>1612</v>
      </c>
      <c r="X67" s="399" t="s">
        <v>1612</v>
      </c>
      <c r="Y67" s="106" t="s">
        <v>1612</v>
      </c>
      <c r="Z67" s="106" t="s">
        <v>1612</v>
      </c>
      <c r="AA67" s="106" t="s">
        <v>1612</v>
      </c>
      <c r="AB67" s="106" t="s">
        <v>2022</v>
      </c>
      <c r="AC67" s="106" t="s">
        <v>1612</v>
      </c>
      <c r="AD67" s="106" t="s">
        <v>1612</v>
      </c>
      <c r="AE67" s="106" t="s">
        <v>1612</v>
      </c>
      <c r="AF67" s="106" t="s">
        <v>1612</v>
      </c>
      <c r="AG67" s="106"/>
      <c r="AH67" s="106">
        <v>1</v>
      </c>
      <c r="AI67" s="106">
        <v>0</v>
      </c>
      <c r="AJ67" s="106">
        <v>1</v>
      </c>
      <c r="AK67" s="106">
        <v>0</v>
      </c>
      <c r="AL67" s="106">
        <v>0</v>
      </c>
      <c r="AM67" s="106">
        <v>0</v>
      </c>
      <c r="AN67" s="106" t="s">
        <v>1612</v>
      </c>
      <c r="AO67" s="106">
        <v>0</v>
      </c>
      <c r="AP67" s="106">
        <v>1</v>
      </c>
      <c r="AQ67" s="106">
        <v>0</v>
      </c>
      <c r="AR67" s="106">
        <v>0</v>
      </c>
      <c r="AS67" s="106">
        <v>1</v>
      </c>
      <c r="AT67" s="106" t="s">
        <v>1612</v>
      </c>
      <c r="AU67" s="106">
        <v>0</v>
      </c>
      <c r="AV67" s="106">
        <v>1</v>
      </c>
      <c r="AW67" s="106">
        <v>0</v>
      </c>
      <c r="AX67" s="106">
        <v>0</v>
      </c>
      <c r="AY67" s="106">
        <v>1</v>
      </c>
      <c r="AZ67" s="106" t="s">
        <v>1612</v>
      </c>
      <c r="BA67" s="106">
        <v>0</v>
      </c>
      <c r="BB67" s="106">
        <v>1</v>
      </c>
      <c r="BC67" s="106">
        <v>0</v>
      </c>
      <c r="BD67" s="106">
        <v>0</v>
      </c>
      <c r="BE67" s="106">
        <v>1</v>
      </c>
      <c r="BF67" s="106" t="s">
        <v>1612</v>
      </c>
      <c r="BG67" s="106">
        <v>0</v>
      </c>
      <c r="BH67" s="106">
        <v>0</v>
      </c>
      <c r="BI67" s="106">
        <v>0</v>
      </c>
      <c r="BJ67" s="106">
        <v>1</v>
      </c>
      <c r="BK67" s="106">
        <v>1</v>
      </c>
      <c r="BL67" s="106">
        <v>42460</v>
      </c>
      <c r="BM67" s="106">
        <v>1</v>
      </c>
      <c r="BN67" s="106">
        <v>1</v>
      </c>
      <c r="BO67" s="106">
        <v>0</v>
      </c>
      <c r="BP67" s="106">
        <v>0</v>
      </c>
      <c r="BQ67" s="106">
        <v>1</v>
      </c>
      <c r="BR67" s="106" t="s">
        <v>1612</v>
      </c>
      <c r="BS67" s="106">
        <v>0</v>
      </c>
      <c r="BT67" s="106">
        <v>1</v>
      </c>
      <c r="BU67" s="106">
        <v>0</v>
      </c>
      <c r="BV67" s="106">
        <v>0</v>
      </c>
      <c r="BW67" s="106">
        <v>1</v>
      </c>
      <c r="BX67" s="106" t="s">
        <v>1612</v>
      </c>
      <c r="BY67" s="106">
        <v>0</v>
      </c>
      <c r="BZ67" s="106">
        <v>1</v>
      </c>
      <c r="CA67" s="106">
        <v>0</v>
      </c>
      <c r="CB67" s="106">
        <v>0</v>
      </c>
      <c r="CC67" s="106">
        <v>1</v>
      </c>
      <c r="CD67" s="106" t="s">
        <v>1612</v>
      </c>
      <c r="CE67" s="106">
        <v>0</v>
      </c>
      <c r="CF67" s="106">
        <v>1</v>
      </c>
      <c r="CG67" s="106">
        <v>0</v>
      </c>
      <c r="CH67" s="106">
        <v>0</v>
      </c>
      <c r="CI67" s="106">
        <v>1</v>
      </c>
      <c r="CJ67" s="106" t="s">
        <v>1612</v>
      </c>
      <c r="CK67" s="106">
        <v>0</v>
      </c>
    </row>
    <row r="68" spans="1:89">
      <c r="A68" t="s">
        <v>44</v>
      </c>
      <c r="B68" t="s">
        <v>60</v>
      </c>
      <c r="C68" t="s">
        <v>115</v>
      </c>
      <c r="D68" t="s">
        <v>305</v>
      </c>
      <c r="E68" s="106" t="s">
        <v>304</v>
      </c>
      <c r="F68" s="106" t="s">
        <v>1193</v>
      </c>
      <c r="G68" s="106" t="s">
        <v>1612</v>
      </c>
      <c r="H68" s="399" t="s">
        <v>1612</v>
      </c>
      <c r="I68" s="106" t="s">
        <v>1193</v>
      </c>
      <c r="J68" s="106" t="s">
        <v>1193</v>
      </c>
      <c r="K68" s="106" t="s">
        <v>1193</v>
      </c>
      <c r="L68" s="106" t="s">
        <v>1196</v>
      </c>
      <c r="M68" s="106" t="s">
        <v>1194</v>
      </c>
      <c r="N68" s="106" t="s">
        <v>1193</v>
      </c>
      <c r="O68" s="106" t="s">
        <v>1196</v>
      </c>
      <c r="P68" s="106" t="s">
        <v>1193</v>
      </c>
      <c r="Q68" s="399" t="s">
        <v>1612</v>
      </c>
      <c r="R68" s="399" t="s">
        <v>1612</v>
      </c>
      <c r="S68" s="399" t="s">
        <v>1612</v>
      </c>
      <c r="T68" s="399">
        <v>42460</v>
      </c>
      <c r="U68" s="399">
        <v>42460</v>
      </c>
      <c r="V68" s="399" t="s">
        <v>1612</v>
      </c>
      <c r="W68" s="399">
        <v>42460</v>
      </c>
      <c r="X68" s="399" t="s">
        <v>1612</v>
      </c>
      <c r="Y68" s="106" t="s">
        <v>1612</v>
      </c>
      <c r="Z68" s="106" t="s">
        <v>1612</v>
      </c>
      <c r="AA68" s="106" t="s">
        <v>1612</v>
      </c>
      <c r="AB68" s="106" t="s">
        <v>2034</v>
      </c>
      <c r="AC68" s="106" t="s">
        <v>2035</v>
      </c>
      <c r="AD68" s="106" t="s">
        <v>1612</v>
      </c>
      <c r="AE68" s="106" t="s">
        <v>2036</v>
      </c>
      <c r="AF68" s="106" t="s">
        <v>1612</v>
      </c>
      <c r="AG68" s="106"/>
      <c r="AH68" s="106">
        <v>1</v>
      </c>
      <c r="AI68" s="106">
        <v>0</v>
      </c>
      <c r="AJ68" s="106">
        <v>1</v>
      </c>
      <c r="AK68" s="106">
        <v>0</v>
      </c>
      <c r="AL68" s="106">
        <v>0</v>
      </c>
      <c r="AM68" s="106">
        <v>0</v>
      </c>
      <c r="AN68" s="106" t="s">
        <v>1612</v>
      </c>
      <c r="AO68" s="106">
        <v>0</v>
      </c>
      <c r="AP68" s="106">
        <v>1</v>
      </c>
      <c r="AQ68" s="106">
        <v>0</v>
      </c>
      <c r="AR68" s="106">
        <v>0</v>
      </c>
      <c r="AS68" s="106">
        <v>1</v>
      </c>
      <c r="AT68" s="106" t="s">
        <v>1612</v>
      </c>
      <c r="AU68" s="106">
        <v>0</v>
      </c>
      <c r="AV68" s="106">
        <v>1</v>
      </c>
      <c r="AW68" s="106">
        <v>0</v>
      </c>
      <c r="AX68" s="106">
        <v>0</v>
      </c>
      <c r="AY68" s="106">
        <v>1</v>
      </c>
      <c r="AZ68" s="106" t="s">
        <v>1612</v>
      </c>
      <c r="BA68" s="106">
        <v>0</v>
      </c>
      <c r="BB68" s="106">
        <v>1</v>
      </c>
      <c r="BC68" s="106">
        <v>0</v>
      </c>
      <c r="BD68" s="106">
        <v>0</v>
      </c>
      <c r="BE68" s="106">
        <v>1</v>
      </c>
      <c r="BF68" s="106" t="s">
        <v>1612</v>
      </c>
      <c r="BG68" s="106">
        <v>0</v>
      </c>
      <c r="BH68" s="106">
        <v>0</v>
      </c>
      <c r="BI68" s="106">
        <v>0</v>
      </c>
      <c r="BJ68" s="106">
        <v>1</v>
      </c>
      <c r="BK68" s="106">
        <v>1</v>
      </c>
      <c r="BL68" s="106">
        <v>42460</v>
      </c>
      <c r="BM68" s="106">
        <v>1</v>
      </c>
      <c r="BN68" s="106">
        <v>0</v>
      </c>
      <c r="BO68" s="106">
        <v>1</v>
      </c>
      <c r="BP68" s="106">
        <v>0</v>
      </c>
      <c r="BQ68" s="106">
        <v>1</v>
      </c>
      <c r="BR68" s="106">
        <v>42460</v>
      </c>
      <c r="BS68" s="106">
        <v>1</v>
      </c>
      <c r="BT68" s="106">
        <v>1</v>
      </c>
      <c r="BU68" s="106">
        <v>0</v>
      </c>
      <c r="BV68" s="106">
        <v>0</v>
      </c>
      <c r="BW68" s="106">
        <v>1</v>
      </c>
      <c r="BX68" s="106" t="s">
        <v>1612</v>
      </c>
      <c r="BY68" s="106">
        <v>0</v>
      </c>
      <c r="BZ68" s="106">
        <v>0</v>
      </c>
      <c r="CA68" s="106">
        <v>0</v>
      </c>
      <c r="CB68" s="106">
        <v>1</v>
      </c>
      <c r="CC68" s="106">
        <v>1</v>
      </c>
      <c r="CD68" s="106">
        <v>42460</v>
      </c>
      <c r="CE68" s="106">
        <v>1</v>
      </c>
      <c r="CF68" s="106">
        <v>1</v>
      </c>
      <c r="CG68" s="106">
        <v>0</v>
      </c>
      <c r="CH68" s="106">
        <v>0</v>
      </c>
      <c r="CI68" s="106">
        <v>1</v>
      </c>
      <c r="CJ68" s="106" t="s">
        <v>1612</v>
      </c>
      <c r="CK68" s="106">
        <v>0</v>
      </c>
    </row>
    <row r="69" spans="1:89">
      <c r="A69" t="s">
        <v>44</v>
      </c>
      <c r="B69" t="s">
        <v>116</v>
      </c>
      <c r="C69" t="s">
        <v>115</v>
      </c>
      <c r="D69" t="s">
        <v>303</v>
      </c>
      <c r="E69" s="106" t="s">
        <v>302</v>
      </c>
      <c r="F69" s="106" t="s">
        <v>1193</v>
      </c>
      <c r="G69" s="106" t="s">
        <v>1612</v>
      </c>
      <c r="H69" s="399" t="s">
        <v>1612</v>
      </c>
      <c r="I69" s="106" t="s">
        <v>1193</v>
      </c>
      <c r="J69" s="106" t="s">
        <v>1193</v>
      </c>
      <c r="K69" s="106" t="s">
        <v>1193</v>
      </c>
      <c r="L69" s="106" t="s">
        <v>1196</v>
      </c>
      <c r="M69" s="106" t="s">
        <v>1193</v>
      </c>
      <c r="N69" s="106" t="s">
        <v>1193</v>
      </c>
      <c r="O69" s="106" t="s">
        <v>1193</v>
      </c>
      <c r="P69" s="106" t="s">
        <v>1193</v>
      </c>
      <c r="Q69" s="399" t="s">
        <v>1612</v>
      </c>
      <c r="R69" s="399" t="s">
        <v>1612</v>
      </c>
      <c r="S69" s="399" t="s">
        <v>1612</v>
      </c>
      <c r="T69" s="399">
        <v>42461</v>
      </c>
      <c r="U69" s="399" t="s">
        <v>1612</v>
      </c>
      <c r="V69" s="399" t="s">
        <v>1612</v>
      </c>
      <c r="W69" s="399" t="s">
        <v>1612</v>
      </c>
      <c r="X69" s="399" t="s">
        <v>1612</v>
      </c>
      <c r="Y69" s="106" t="s">
        <v>1612</v>
      </c>
      <c r="Z69" s="106" t="s">
        <v>1612</v>
      </c>
      <c r="AA69" s="106" t="s">
        <v>1612</v>
      </c>
      <c r="AB69" s="106" t="s">
        <v>2048</v>
      </c>
      <c r="AC69" s="106" t="s">
        <v>1612</v>
      </c>
      <c r="AD69" s="106" t="s">
        <v>1612</v>
      </c>
      <c r="AE69" s="106" t="s">
        <v>1612</v>
      </c>
      <c r="AF69" s="106" t="s">
        <v>1612</v>
      </c>
      <c r="AG69" s="106"/>
      <c r="AH69" s="106">
        <v>1</v>
      </c>
      <c r="AI69" s="106">
        <v>0</v>
      </c>
      <c r="AJ69" s="106">
        <v>1</v>
      </c>
      <c r="AK69" s="106">
        <v>0</v>
      </c>
      <c r="AL69" s="106">
        <v>0</v>
      </c>
      <c r="AM69" s="106">
        <v>0</v>
      </c>
      <c r="AN69" s="106" t="s">
        <v>1612</v>
      </c>
      <c r="AO69" s="106">
        <v>0</v>
      </c>
      <c r="AP69" s="106">
        <v>1</v>
      </c>
      <c r="AQ69" s="106">
        <v>0</v>
      </c>
      <c r="AR69" s="106">
        <v>0</v>
      </c>
      <c r="AS69" s="106">
        <v>1</v>
      </c>
      <c r="AT69" s="106" t="s">
        <v>1612</v>
      </c>
      <c r="AU69" s="106">
        <v>0</v>
      </c>
      <c r="AV69" s="106">
        <v>1</v>
      </c>
      <c r="AW69" s="106">
        <v>0</v>
      </c>
      <c r="AX69" s="106">
        <v>0</v>
      </c>
      <c r="AY69" s="106">
        <v>1</v>
      </c>
      <c r="AZ69" s="106" t="s">
        <v>1612</v>
      </c>
      <c r="BA69" s="106">
        <v>0</v>
      </c>
      <c r="BB69" s="106">
        <v>1</v>
      </c>
      <c r="BC69" s="106">
        <v>0</v>
      </c>
      <c r="BD69" s="106">
        <v>0</v>
      </c>
      <c r="BE69" s="106">
        <v>1</v>
      </c>
      <c r="BF69" s="106" t="s">
        <v>1612</v>
      </c>
      <c r="BG69" s="106">
        <v>0</v>
      </c>
      <c r="BH69" s="106">
        <v>0</v>
      </c>
      <c r="BI69" s="106">
        <v>0</v>
      </c>
      <c r="BJ69" s="106">
        <v>1</v>
      </c>
      <c r="BK69" s="106">
        <v>1</v>
      </c>
      <c r="BL69" s="106">
        <v>42461</v>
      </c>
      <c r="BM69" s="106">
        <v>1</v>
      </c>
      <c r="BN69" s="106">
        <v>1</v>
      </c>
      <c r="BO69" s="106">
        <v>0</v>
      </c>
      <c r="BP69" s="106">
        <v>0</v>
      </c>
      <c r="BQ69" s="106">
        <v>1</v>
      </c>
      <c r="BR69" s="106" t="s">
        <v>1612</v>
      </c>
      <c r="BS69" s="106">
        <v>0</v>
      </c>
      <c r="BT69" s="106">
        <v>1</v>
      </c>
      <c r="BU69" s="106">
        <v>0</v>
      </c>
      <c r="BV69" s="106">
        <v>0</v>
      </c>
      <c r="BW69" s="106">
        <v>1</v>
      </c>
      <c r="BX69" s="106" t="s">
        <v>1612</v>
      </c>
      <c r="BY69" s="106">
        <v>0</v>
      </c>
      <c r="BZ69" s="106">
        <v>1</v>
      </c>
      <c r="CA69" s="106">
        <v>0</v>
      </c>
      <c r="CB69" s="106">
        <v>0</v>
      </c>
      <c r="CC69" s="106">
        <v>1</v>
      </c>
      <c r="CD69" s="106" t="s">
        <v>1612</v>
      </c>
      <c r="CE69" s="106">
        <v>0</v>
      </c>
      <c r="CF69" s="106">
        <v>1</v>
      </c>
      <c r="CG69" s="106">
        <v>0</v>
      </c>
      <c r="CH69" s="106">
        <v>0</v>
      </c>
      <c r="CI69" s="106">
        <v>1</v>
      </c>
      <c r="CJ69" s="106" t="s">
        <v>1612</v>
      </c>
      <c r="CK69" s="106">
        <v>0</v>
      </c>
    </row>
    <row r="70" spans="1:89">
      <c r="A70" t="s">
        <v>49</v>
      </c>
      <c r="B70" t="s">
        <v>159</v>
      </c>
      <c r="C70" t="s">
        <v>104</v>
      </c>
      <c r="D70" t="s">
        <v>301</v>
      </c>
      <c r="E70" s="106" t="s">
        <v>300</v>
      </c>
      <c r="F70" s="106" t="s">
        <v>1193</v>
      </c>
      <c r="G70" s="106" t="s">
        <v>1612</v>
      </c>
      <c r="H70" s="399" t="s">
        <v>1612</v>
      </c>
      <c r="I70" s="106" t="s">
        <v>1193</v>
      </c>
      <c r="J70" s="106" t="s">
        <v>1193</v>
      </c>
      <c r="K70" s="106" t="s">
        <v>1193</v>
      </c>
      <c r="L70" s="106" t="s">
        <v>1193</v>
      </c>
      <c r="M70" s="106" t="s">
        <v>1193</v>
      </c>
      <c r="N70" s="106" t="s">
        <v>1193</v>
      </c>
      <c r="O70" s="106" t="s">
        <v>1193</v>
      </c>
      <c r="P70" s="106" t="s">
        <v>1193</v>
      </c>
      <c r="Q70" s="399" t="s">
        <v>1612</v>
      </c>
      <c r="R70" s="399" t="s">
        <v>1612</v>
      </c>
      <c r="S70" s="399" t="s">
        <v>1612</v>
      </c>
      <c r="T70" s="399" t="s">
        <v>1612</v>
      </c>
      <c r="U70" s="399" t="s">
        <v>1612</v>
      </c>
      <c r="V70" s="399" t="s">
        <v>1612</v>
      </c>
      <c r="W70" s="399" t="s">
        <v>1612</v>
      </c>
      <c r="X70" s="399" t="s">
        <v>1612</v>
      </c>
      <c r="Y70" s="106" t="s">
        <v>1612</v>
      </c>
      <c r="Z70" s="106" t="s">
        <v>1612</v>
      </c>
      <c r="AA70" s="106" t="s">
        <v>1612</v>
      </c>
      <c r="AB70" s="106" t="s">
        <v>1612</v>
      </c>
      <c r="AC70" s="106" t="s">
        <v>1612</v>
      </c>
      <c r="AD70" s="106" t="s">
        <v>1612</v>
      </c>
      <c r="AE70" s="106" t="s">
        <v>1612</v>
      </c>
      <c r="AF70" s="106" t="s">
        <v>1612</v>
      </c>
      <c r="AG70" s="106"/>
      <c r="AH70" s="106">
        <v>1</v>
      </c>
      <c r="AI70" s="106">
        <v>0</v>
      </c>
      <c r="AJ70" s="106">
        <v>1</v>
      </c>
      <c r="AK70" s="106">
        <v>0</v>
      </c>
      <c r="AL70" s="106">
        <v>0</v>
      </c>
      <c r="AM70" s="106">
        <v>0</v>
      </c>
      <c r="AN70" s="106" t="s">
        <v>1612</v>
      </c>
      <c r="AO70" s="106">
        <v>0</v>
      </c>
      <c r="AP70" s="106">
        <v>1</v>
      </c>
      <c r="AQ70" s="106">
        <v>0</v>
      </c>
      <c r="AR70" s="106">
        <v>0</v>
      </c>
      <c r="AS70" s="106">
        <v>1</v>
      </c>
      <c r="AT70" s="106" t="s">
        <v>1612</v>
      </c>
      <c r="AU70" s="106">
        <v>0</v>
      </c>
      <c r="AV70" s="106">
        <v>1</v>
      </c>
      <c r="AW70" s="106">
        <v>0</v>
      </c>
      <c r="AX70" s="106">
        <v>0</v>
      </c>
      <c r="AY70" s="106">
        <v>1</v>
      </c>
      <c r="AZ70" s="106" t="s">
        <v>1612</v>
      </c>
      <c r="BA70" s="106">
        <v>0</v>
      </c>
      <c r="BB70" s="106">
        <v>1</v>
      </c>
      <c r="BC70" s="106">
        <v>0</v>
      </c>
      <c r="BD70" s="106">
        <v>0</v>
      </c>
      <c r="BE70" s="106">
        <v>1</v>
      </c>
      <c r="BF70" s="106" t="s">
        <v>1612</v>
      </c>
      <c r="BG70" s="106">
        <v>0</v>
      </c>
      <c r="BH70" s="106">
        <v>1</v>
      </c>
      <c r="BI70" s="106">
        <v>0</v>
      </c>
      <c r="BJ70" s="106">
        <v>0</v>
      </c>
      <c r="BK70" s="106">
        <v>1</v>
      </c>
      <c r="BL70" s="106" t="s">
        <v>1612</v>
      </c>
      <c r="BM70" s="106">
        <v>0</v>
      </c>
      <c r="BN70" s="106">
        <v>1</v>
      </c>
      <c r="BO70" s="106">
        <v>0</v>
      </c>
      <c r="BP70" s="106">
        <v>0</v>
      </c>
      <c r="BQ70" s="106">
        <v>1</v>
      </c>
      <c r="BR70" s="106" t="s">
        <v>1612</v>
      </c>
      <c r="BS70" s="106">
        <v>0</v>
      </c>
      <c r="BT70" s="106">
        <v>1</v>
      </c>
      <c r="BU70" s="106">
        <v>0</v>
      </c>
      <c r="BV70" s="106">
        <v>0</v>
      </c>
      <c r="BW70" s="106">
        <v>1</v>
      </c>
      <c r="BX70" s="106" t="s">
        <v>1612</v>
      </c>
      <c r="BY70" s="106">
        <v>0</v>
      </c>
      <c r="BZ70" s="106">
        <v>1</v>
      </c>
      <c r="CA70" s="106">
        <v>0</v>
      </c>
      <c r="CB70" s="106">
        <v>0</v>
      </c>
      <c r="CC70" s="106">
        <v>1</v>
      </c>
      <c r="CD70" s="106" t="s">
        <v>1612</v>
      </c>
      <c r="CE70" s="106">
        <v>0</v>
      </c>
      <c r="CF70" s="106">
        <v>1</v>
      </c>
      <c r="CG70" s="106">
        <v>0</v>
      </c>
      <c r="CH70" s="106">
        <v>0</v>
      </c>
      <c r="CI70" s="106">
        <v>1</v>
      </c>
      <c r="CJ70" s="106" t="s">
        <v>1612</v>
      </c>
      <c r="CK70" s="106">
        <v>0</v>
      </c>
    </row>
    <row r="71" spans="1:89">
      <c r="A71" t="s">
        <v>49</v>
      </c>
      <c r="B71" t="s">
        <v>159</v>
      </c>
      <c r="C71" t="s">
        <v>104</v>
      </c>
      <c r="D71" t="s">
        <v>299</v>
      </c>
      <c r="E71" s="106" t="s">
        <v>298</v>
      </c>
      <c r="F71" s="106" t="s">
        <v>1193</v>
      </c>
      <c r="G71" s="106" t="s">
        <v>1612</v>
      </c>
      <c r="H71" s="399" t="s">
        <v>1612</v>
      </c>
      <c r="I71" s="106" t="s">
        <v>1193</v>
      </c>
      <c r="J71" s="106" t="s">
        <v>1193</v>
      </c>
      <c r="K71" s="106" t="s">
        <v>1193</v>
      </c>
      <c r="L71" s="106" t="s">
        <v>1193</v>
      </c>
      <c r="M71" s="106" t="s">
        <v>1193</v>
      </c>
      <c r="N71" s="106" t="s">
        <v>1193</v>
      </c>
      <c r="O71" s="106" t="s">
        <v>1193</v>
      </c>
      <c r="P71" s="106" t="s">
        <v>1193</v>
      </c>
      <c r="Q71" s="399" t="s">
        <v>1612</v>
      </c>
      <c r="R71" s="399" t="s">
        <v>1612</v>
      </c>
      <c r="S71" s="399" t="s">
        <v>1612</v>
      </c>
      <c r="T71" s="399" t="s">
        <v>1612</v>
      </c>
      <c r="U71" s="399" t="s">
        <v>1612</v>
      </c>
      <c r="V71" s="399" t="s">
        <v>1612</v>
      </c>
      <c r="W71" s="399" t="s">
        <v>1612</v>
      </c>
      <c r="X71" s="399" t="s">
        <v>1612</v>
      </c>
      <c r="Y71" s="106" t="s">
        <v>1612</v>
      </c>
      <c r="Z71" s="106" t="s">
        <v>1612</v>
      </c>
      <c r="AA71" s="106" t="s">
        <v>1612</v>
      </c>
      <c r="AB71" s="106" t="s">
        <v>1612</v>
      </c>
      <c r="AC71" s="106" t="s">
        <v>1612</v>
      </c>
      <c r="AD71" s="106" t="s">
        <v>1612</v>
      </c>
      <c r="AE71" s="106" t="s">
        <v>1612</v>
      </c>
      <c r="AF71" s="106" t="s">
        <v>1612</v>
      </c>
      <c r="AG71" s="106"/>
      <c r="AH71" s="106">
        <v>1</v>
      </c>
      <c r="AI71" s="106">
        <v>0</v>
      </c>
      <c r="AJ71" s="106">
        <v>1</v>
      </c>
      <c r="AK71" s="106">
        <v>0</v>
      </c>
      <c r="AL71" s="106">
        <v>0</v>
      </c>
      <c r="AM71" s="106">
        <v>0</v>
      </c>
      <c r="AN71" s="106" t="s">
        <v>1612</v>
      </c>
      <c r="AO71" s="106">
        <v>0</v>
      </c>
      <c r="AP71" s="106">
        <v>1</v>
      </c>
      <c r="AQ71" s="106">
        <v>0</v>
      </c>
      <c r="AR71" s="106">
        <v>0</v>
      </c>
      <c r="AS71" s="106">
        <v>1</v>
      </c>
      <c r="AT71" s="106" t="s">
        <v>1612</v>
      </c>
      <c r="AU71" s="106">
        <v>0</v>
      </c>
      <c r="AV71" s="106">
        <v>1</v>
      </c>
      <c r="AW71" s="106">
        <v>0</v>
      </c>
      <c r="AX71" s="106">
        <v>0</v>
      </c>
      <c r="AY71" s="106">
        <v>1</v>
      </c>
      <c r="AZ71" s="106" t="s">
        <v>1612</v>
      </c>
      <c r="BA71" s="106">
        <v>0</v>
      </c>
      <c r="BB71" s="106">
        <v>1</v>
      </c>
      <c r="BC71" s="106">
        <v>0</v>
      </c>
      <c r="BD71" s="106">
        <v>0</v>
      </c>
      <c r="BE71" s="106">
        <v>1</v>
      </c>
      <c r="BF71" s="106" t="s">
        <v>1612</v>
      </c>
      <c r="BG71" s="106">
        <v>0</v>
      </c>
      <c r="BH71" s="106">
        <v>1</v>
      </c>
      <c r="BI71" s="106">
        <v>0</v>
      </c>
      <c r="BJ71" s="106">
        <v>0</v>
      </c>
      <c r="BK71" s="106">
        <v>1</v>
      </c>
      <c r="BL71" s="106" t="s">
        <v>1612</v>
      </c>
      <c r="BM71" s="106">
        <v>0</v>
      </c>
      <c r="BN71" s="106">
        <v>1</v>
      </c>
      <c r="BO71" s="106">
        <v>0</v>
      </c>
      <c r="BP71" s="106">
        <v>0</v>
      </c>
      <c r="BQ71" s="106">
        <v>1</v>
      </c>
      <c r="BR71" s="106" t="s">
        <v>1612</v>
      </c>
      <c r="BS71" s="106">
        <v>0</v>
      </c>
      <c r="BT71" s="106">
        <v>1</v>
      </c>
      <c r="BU71" s="106">
        <v>0</v>
      </c>
      <c r="BV71" s="106">
        <v>0</v>
      </c>
      <c r="BW71" s="106">
        <v>1</v>
      </c>
      <c r="BX71" s="106" t="s">
        <v>1612</v>
      </c>
      <c r="BY71" s="106">
        <v>0</v>
      </c>
      <c r="BZ71" s="106">
        <v>1</v>
      </c>
      <c r="CA71" s="106">
        <v>0</v>
      </c>
      <c r="CB71" s="106">
        <v>0</v>
      </c>
      <c r="CC71" s="106">
        <v>1</v>
      </c>
      <c r="CD71" s="106" t="s">
        <v>1612</v>
      </c>
      <c r="CE71" s="106">
        <v>0</v>
      </c>
      <c r="CF71" s="106">
        <v>1</v>
      </c>
      <c r="CG71" s="106">
        <v>0</v>
      </c>
      <c r="CH71" s="106">
        <v>0</v>
      </c>
      <c r="CI71" s="106">
        <v>1</v>
      </c>
      <c r="CJ71" s="106" t="s">
        <v>1612</v>
      </c>
      <c r="CK71" s="106">
        <v>0</v>
      </c>
    </row>
    <row r="72" spans="1:89">
      <c r="A72" t="s">
        <v>56</v>
      </c>
      <c r="B72" t="s">
        <v>65</v>
      </c>
      <c r="C72" t="s">
        <v>97</v>
      </c>
      <c r="D72" t="s">
        <v>297</v>
      </c>
      <c r="E72" s="106" t="s">
        <v>296</v>
      </c>
      <c r="F72" s="106" t="s">
        <v>1193</v>
      </c>
      <c r="G72" s="106" t="s">
        <v>1612</v>
      </c>
      <c r="H72" s="399" t="s">
        <v>1612</v>
      </c>
      <c r="I72" s="106" t="s">
        <v>1193</v>
      </c>
      <c r="J72" s="106" t="s">
        <v>1193</v>
      </c>
      <c r="K72" s="106" t="s">
        <v>1196</v>
      </c>
      <c r="L72" s="106" t="s">
        <v>1193</v>
      </c>
      <c r="M72" s="106" t="s">
        <v>1193</v>
      </c>
      <c r="N72" s="106" t="s">
        <v>1193</v>
      </c>
      <c r="O72" s="106" t="s">
        <v>1193</v>
      </c>
      <c r="P72" s="106" t="s">
        <v>1196</v>
      </c>
      <c r="Q72" s="399" t="s">
        <v>1612</v>
      </c>
      <c r="R72" s="399" t="s">
        <v>1612</v>
      </c>
      <c r="S72" s="399">
        <v>42460</v>
      </c>
      <c r="T72" s="399" t="s">
        <v>1612</v>
      </c>
      <c r="U72" s="399" t="s">
        <v>1612</v>
      </c>
      <c r="V72" s="399" t="s">
        <v>1612</v>
      </c>
      <c r="W72" s="399" t="s">
        <v>1612</v>
      </c>
      <c r="X72" s="399">
        <v>42460</v>
      </c>
      <c r="Y72" s="106" t="s">
        <v>1612</v>
      </c>
      <c r="Z72" s="106" t="s">
        <v>1612</v>
      </c>
      <c r="AA72" s="106" t="s">
        <v>2086</v>
      </c>
      <c r="AB72" s="106" t="s">
        <v>1612</v>
      </c>
      <c r="AC72" s="106" t="s">
        <v>1612</v>
      </c>
      <c r="AD72" s="106" t="s">
        <v>1612</v>
      </c>
      <c r="AE72" s="106" t="s">
        <v>1612</v>
      </c>
      <c r="AF72" s="106" t="s">
        <v>2087</v>
      </c>
      <c r="AG72" s="106"/>
      <c r="AH72" s="106">
        <v>1</v>
      </c>
      <c r="AI72" s="106">
        <v>0</v>
      </c>
      <c r="AJ72" s="106">
        <v>1</v>
      </c>
      <c r="AK72" s="106">
        <v>0</v>
      </c>
      <c r="AL72" s="106">
        <v>0</v>
      </c>
      <c r="AM72" s="106">
        <v>0</v>
      </c>
      <c r="AN72" s="106" t="s">
        <v>1612</v>
      </c>
      <c r="AO72" s="106">
        <v>0</v>
      </c>
      <c r="AP72" s="106">
        <v>1</v>
      </c>
      <c r="AQ72" s="106">
        <v>0</v>
      </c>
      <c r="AR72" s="106">
        <v>0</v>
      </c>
      <c r="AS72" s="106">
        <v>1</v>
      </c>
      <c r="AT72" s="106" t="s">
        <v>1612</v>
      </c>
      <c r="AU72" s="106">
        <v>0</v>
      </c>
      <c r="AV72" s="106">
        <v>1</v>
      </c>
      <c r="AW72" s="106">
        <v>0</v>
      </c>
      <c r="AX72" s="106">
        <v>0</v>
      </c>
      <c r="AY72" s="106">
        <v>1</v>
      </c>
      <c r="AZ72" s="106" t="s">
        <v>1612</v>
      </c>
      <c r="BA72" s="106">
        <v>0</v>
      </c>
      <c r="BB72" s="106">
        <v>0</v>
      </c>
      <c r="BC72" s="106">
        <v>0</v>
      </c>
      <c r="BD72" s="106">
        <v>1</v>
      </c>
      <c r="BE72" s="106">
        <v>1</v>
      </c>
      <c r="BF72" s="106">
        <v>42460</v>
      </c>
      <c r="BG72" s="106">
        <v>1</v>
      </c>
      <c r="BH72" s="106">
        <v>1</v>
      </c>
      <c r="BI72" s="106">
        <v>0</v>
      </c>
      <c r="BJ72" s="106">
        <v>0</v>
      </c>
      <c r="BK72" s="106">
        <v>1</v>
      </c>
      <c r="BL72" s="106" t="s">
        <v>1612</v>
      </c>
      <c r="BM72" s="106">
        <v>0</v>
      </c>
      <c r="BN72" s="106">
        <v>1</v>
      </c>
      <c r="BO72" s="106">
        <v>0</v>
      </c>
      <c r="BP72" s="106">
        <v>0</v>
      </c>
      <c r="BQ72" s="106">
        <v>1</v>
      </c>
      <c r="BR72" s="106" t="s">
        <v>1612</v>
      </c>
      <c r="BS72" s="106">
        <v>0</v>
      </c>
      <c r="BT72" s="106">
        <v>1</v>
      </c>
      <c r="BU72" s="106">
        <v>0</v>
      </c>
      <c r="BV72" s="106">
        <v>0</v>
      </c>
      <c r="BW72" s="106">
        <v>1</v>
      </c>
      <c r="BX72" s="106" t="s">
        <v>1612</v>
      </c>
      <c r="BY72" s="106">
        <v>0</v>
      </c>
      <c r="BZ72" s="106">
        <v>1</v>
      </c>
      <c r="CA72" s="106">
        <v>0</v>
      </c>
      <c r="CB72" s="106">
        <v>0</v>
      </c>
      <c r="CC72" s="106">
        <v>1</v>
      </c>
      <c r="CD72" s="106" t="s">
        <v>1612</v>
      </c>
      <c r="CE72" s="106">
        <v>0</v>
      </c>
      <c r="CF72" s="106">
        <v>0</v>
      </c>
      <c r="CG72" s="106">
        <v>0</v>
      </c>
      <c r="CH72" s="106">
        <v>1</v>
      </c>
      <c r="CI72" s="106">
        <v>1</v>
      </c>
      <c r="CJ72" s="106">
        <v>42460</v>
      </c>
      <c r="CK72" s="106">
        <v>1</v>
      </c>
    </row>
    <row r="73" spans="1:89">
      <c r="A73" t="s">
        <v>44</v>
      </c>
      <c r="B73" t="s">
        <v>43</v>
      </c>
      <c r="C73" t="s">
        <v>42</v>
      </c>
      <c r="D73" t="s">
        <v>295</v>
      </c>
      <c r="E73" s="106" t="s">
        <v>294</v>
      </c>
      <c r="F73" s="106" t="s">
        <v>1193</v>
      </c>
      <c r="G73" s="106" t="s">
        <v>1612</v>
      </c>
      <c r="H73" s="399" t="s">
        <v>1612</v>
      </c>
      <c r="I73" s="106" t="s">
        <v>1193</v>
      </c>
      <c r="J73" s="106" t="s">
        <v>1193</v>
      </c>
      <c r="K73" s="106" t="s">
        <v>1193</v>
      </c>
      <c r="L73" s="106" t="s">
        <v>1193</v>
      </c>
      <c r="M73" s="106" t="s">
        <v>1193</v>
      </c>
      <c r="N73" s="106" t="s">
        <v>1193</v>
      </c>
      <c r="O73" s="106" t="s">
        <v>1193</v>
      </c>
      <c r="P73" s="106" t="s">
        <v>1193</v>
      </c>
      <c r="Q73" s="399" t="s">
        <v>1612</v>
      </c>
      <c r="R73" s="399" t="s">
        <v>1612</v>
      </c>
      <c r="S73" s="399" t="s">
        <v>1612</v>
      </c>
      <c r="T73" s="399" t="s">
        <v>1612</v>
      </c>
      <c r="U73" s="399" t="s">
        <v>1612</v>
      </c>
      <c r="V73" s="399" t="s">
        <v>1612</v>
      </c>
      <c r="W73" s="399" t="s">
        <v>1612</v>
      </c>
      <c r="X73" s="399" t="s">
        <v>1612</v>
      </c>
      <c r="Y73" s="106" t="s">
        <v>1612</v>
      </c>
      <c r="Z73" s="106" t="s">
        <v>1612</v>
      </c>
      <c r="AA73" s="106" t="s">
        <v>1612</v>
      </c>
      <c r="AB73" s="106" t="s">
        <v>1612</v>
      </c>
      <c r="AC73" s="106" t="s">
        <v>1612</v>
      </c>
      <c r="AD73" s="106" t="s">
        <v>1612</v>
      </c>
      <c r="AE73" s="106" t="s">
        <v>1612</v>
      </c>
      <c r="AF73" s="106" t="s">
        <v>1612</v>
      </c>
      <c r="AG73" s="106"/>
      <c r="AH73" s="106">
        <v>1</v>
      </c>
      <c r="AI73" s="106">
        <v>0</v>
      </c>
      <c r="AJ73" s="106">
        <v>1</v>
      </c>
      <c r="AK73" s="106">
        <v>0</v>
      </c>
      <c r="AL73" s="106">
        <v>0</v>
      </c>
      <c r="AM73" s="106">
        <v>0</v>
      </c>
      <c r="AN73" s="106" t="s">
        <v>1612</v>
      </c>
      <c r="AO73" s="106">
        <v>0</v>
      </c>
      <c r="AP73" s="106">
        <v>1</v>
      </c>
      <c r="AQ73" s="106">
        <v>0</v>
      </c>
      <c r="AR73" s="106">
        <v>0</v>
      </c>
      <c r="AS73" s="106">
        <v>1</v>
      </c>
      <c r="AT73" s="106" t="s">
        <v>1612</v>
      </c>
      <c r="AU73" s="106">
        <v>0</v>
      </c>
      <c r="AV73" s="106">
        <v>1</v>
      </c>
      <c r="AW73" s="106">
        <v>0</v>
      </c>
      <c r="AX73" s="106">
        <v>0</v>
      </c>
      <c r="AY73" s="106">
        <v>1</v>
      </c>
      <c r="AZ73" s="106" t="s">
        <v>1612</v>
      </c>
      <c r="BA73" s="106">
        <v>0</v>
      </c>
      <c r="BB73" s="106">
        <v>1</v>
      </c>
      <c r="BC73" s="106">
        <v>0</v>
      </c>
      <c r="BD73" s="106">
        <v>0</v>
      </c>
      <c r="BE73" s="106">
        <v>1</v>
      </c>
      <c r="BF73" s="106" t="s">
        <v>1612</v>
      </c>
      <c r="BG73" s="106">
        <v>0</v>
      </c>
      <c r="BH73" s="106">
        <v>1</v>
      </c>
      <c r="BI73" s="106">
        <v>0</v>
      </c>
      <c r="BJ73" s="106">
        <v>0</v>
      </c>
      <c r="BK73" s="106">
        <v>1</v>
      </c>
      <c r="BL73" s="106" t="s">
        <v>1612</v>
      </c>
      <c r="BM73" s="106">
        <v>0</v>
      </c>
      <c r="BN73" s="106">
        <v>1</v>
      </c>
      <c r="BO73" s="106">
        <v>0</v>
      </c>
      <c r="BP73" s="106">
        <v>0</v>
      </c>
      <c r="BQ73" s="106">
        <v>1</v>
      </c>
      <c r="BR73" s="106" t="s">
        <v>1612</v>
      </c>
      <c r="BS73" s="106">
        <v>0</v>
      </c>
      <c r="BT73" s="106">
        <v>1</v>
      </c>
      <c r="BU73" s="106">
        <v>0</v>
      </c>
      <c r="BV73" s="106">
        <v>0</v>
      </c>
      <c r="BW73" s="106">
        <v>1</v>
      </c>
      <c r="BX73" s="106" t="s">
        <v>1612</v>
      </c>
      <c r="BY73" s="106">
        <v>0</v>
      </c>
      <c r="BZ73" s="106">
        <v>1</v>
      </c>
      <c r="CA73" s="106">
        <v>0</v>
      </c>
      <c r="CB73" s="106">
        <v>0</v>
      </c>
      <c r="CC73" s="106">
        <v>1</v>
      </c>
      <c r="CD73" s="106" t="s">
        <v>1612</v>
      </c>
      <c r="CE73" s="106">
        <v>0</v>
      </c>
      <c r="CF73" s="106">
        <v>1</v>
      </c>
      <c r="CG73" s="106">
        <v>0</v>
      </c>
      <c r="CH73" s="106">
        <v>0</v>
      </c>
      <c r="CI73" s="106">
        <v>1</v>
      </c>
      <c r="CJ73" s="106" t="s">
        <v>1612</v>
      </c>
      <c r="CK73" s="106">
        <v>0</v>
      </c>
    </row>
    <row r="74" spans="1:89">
      <c r="A74" t="s">
        <v>56</v>
      </c>
      <c r="B74" t="s">
        <v>65</v>
      </c>
      <c r="C74" t="s">
        <v>135</v>
      </c>
      <c r="D74" t="s">
        <v>293</v>
      </c>
      <c r="E74" s="106" t="s">
        <v>292</v>
      </c>
      <c r="F74" s="106" t="s">
        <v>1193</v>
      </c>
      <c r="G74" s="106" t="s">
        <v>1612</v>
      </c>
      <c r="H74" s="399" t="s">
        <v>1612</v>
      </c>
      <c r="I74" s="106" t="s">
        <v>1193</v>
      </c>
      <c r="J74" s="106" t="s">
        <v>1193</v>
      </c>
      <c r="K74" s="106" t="s">
        <v>1196</v>
      </c>
      <c r="L74" s="106" t="s">
        <v>1193</v>
      </c>
      <c r="M74" s="106" t="s">
        <v>1193</v>
      </c>
      <c r="N74" s="106" t="s">
        <v>1193</v>
      </c>
      <c r="O74" s="106" t="s">
        <v>1196</v>
      </c>
      <c r="P74" s="106" t="s">
        <v>1193</v>
      </c>
      <c r="Q74" s="399" t="s">
        <v>1612</v>
      </c>
      <c r="R74" s="399" t="s">
        <v>1612</v>
      </c>
      <c r="S74" s="399">
        <v>42644</v>
      </c>
      <c r="T74" s="399" t="s">
        <v>1612</v>
      </c>
      <c r="U74" s="399" t="s">
        <v>1612</v>
      </c>
      <c r="V74" s="399" t="s">
        <v>1612</v>
      </c>
      <c r="W74" s="399">
        <v>42461</v>
      </c>
      <c r="X74" s="399" t="s">
        <v>1612</v>
      </c>
      <c r="Y74" s="106" t="s">
        <v>1612</v>
      </c>
      <c r="Z74" s="106" t="s">
        <v>1612</v>
      </c>
      <c r="AA74" s="106" t="s">
        <v>2109</v>
      </c>
      <c r="AB74" s="106" t="s">
        <v>1612</v>
      </c>
      <c r="AC74" s="106" t="s">
        <v>1612</v>
      </c>
      <c r="AD74" s="106" t="s">
        <v>1612</v>
      </c>
      <c r="AE74" s="106" t="s">
        <v>1764</v>
      </c>
      <c r="AF74" s="106" t="s">
        <v>1612</v>
      </c>
      <c r="AG74" s="106"/>
      <c r="AH74" s="106">
        <v>1</v>
      </c>
      <c r="AI74" s="106">
        <v>0</v>
      </c>
      <c r="AJ74" s="106">
        <v>1</v>
      </c>
      <c r="AK74" s="106">
        <v>0</v>
      </c>
      <c r="AL74" s="106">
        <v>0</v>
      </c>
      <c r="AM74" s="106">
        <v>0</v>
      </c>
      <c r="AN74" s="106" t="s">
        <v>1612</v>
      </c>
      <c r="AO74" s="106">
        <v>0</v>
      </c>
      <c r="AP74" s="106">
        <v>1</v>
      </c>
      <c r="AQ74" s="106">
        <v>0</v>
      </c>
      <c r="AR74" s="106">
        <v>0</v>
      </c>
      <c r="AS74" s="106">
        <v>1</v>
      </c>
      <c r="AT74" s="106" t="s">
        <v>1612</v>
      </c>
      <c r="AU74" s="106">
        <v>0</v>
      </c>
      <c r="AV74" s="106">
        <v>1</v>
      </c>
      <c r="AW74" s="106">
        <v>0</v>
      </c>
      <c r="AX74" s="106">
        <v>0</v>
      </c>
      <c r="AY74" s="106">
        <v>1</v>
      </c>
      <c r="AZ74" s="106" t="s">
        <v>1612</v>
      </c>
      <c r="BA74" s="106">
        <v>0</v>
      </c>
      <c r="BB74" s="106">
        <v>0</v>
      </c>
      <c r="BC74" s="106">
        <v>0</v>
      </c>
      <c r="BD74" s="106">
        <v>1</v>
      </c>
      <c r="BE74" s="106">
        <v>1</v>
      </c>
      <c r="BF74" s="106">
        <v>42644</v>
      </c>
      <c r="BG74" s="106">
        <v>1</v>
      </c>
      <c r="BH74" s="106">
        <v>1</v>
      </c>
      <c r="BI74" s="106">
        <v>0</v>
      </c>
      <c r="BJ74" s="106">
        <v>0</v>
      </c>
      <c r="BK74" s="106">
        <v>1</v>
      </c>
      <c r="BL74" s="106" t="s">
        <v>1612</v>
      </c>
      <c r="BM74" s="106">
        <v>0</v>
      </c>
      <c r="BN74" s="106">
        <v>1</v>
      </c>
      <c r="BO74" s="106">
        <v>0</v>
      </c>
      <c r="BP74" s="106">
        <v>0</v>
      </c>
      <c r="BQ74" s="106">
        <v>1</v>
      </c>
      <c r="BR74" s="106" t="s">
        <v>1612</v>
      </c>
      <c r="BS74" s="106">
        <v>0</v>
      </c>
      <c r="BT74" s="106">
        <v>1</v>
      </c>
      <c r="BU74" s="106">
        <v>0</v>
      </c>
      <c r="BV74" s="106">
        <v>0</v>
      </c>
      <c r="BW74" s="106">
        <v>1</v>
      </c>
      <c r="BX74" s="106" t="s">
        <v>1612</v>
      </c>
      <c r="BY74" s="106">
        <v>0</v>
      </c>
      <c r="BZ74" s="106">
        <v>0</v>
      </c>
      <c r="CA74" s="106">
        <v>0</v>
      </c>
      <c r="CB74" s="106">
        <v>1</v>
      </c>
      <c r="CC74" s="106">
        <v>1</v>
      </c>
      <c r="CD74" s="106">
        <v>42461</v>
      </c>
      <c r="CE74" s="106">
        <v>1</v>
      </c>
      <c r="CF74" s="106">
        <v>1</v>
      </c>
      <c r="CG74" s="106">
        <v>0</v>
      </c>
      <c r="CH74" s="106">
        <v>0</v>
      </c>
      <c r="CI74" s="106">
        <v>1</v>
      </c>
      <c r="CJ74" s="106" t="s">
        <v>1612</v>
      </c>
      <c r="CK74" s="106">
        <v>0</v>
      </c>
    </row>
    <row r="75" spans="1:89">
      <c r="A75" t="s">
        <v>49</v>
      </c>
      <c r="B75" t="s">
        <v>48</v>
      </c>
      <c r="C75" t="s">
        <v>47</v>
      </c>
      <c r="D75" t="s">
        <v>291</v>
      </c>
      <c r="E75" s="106" t="s">
        <v>290</v>
      </c>
      <c r="F75" s="106" t="s">
        <v>1193</v>
      </c>
      <c r="G75" s="106" t="s">
        <v>1612</v>
      </c>
      <c r="H75" s="399" t="s">
        <v>1612</v>
      </c>
      <c r="I75" s="106" t="s">
        <v>1193</v>
      </c>
      <c r="J75" s="106" t="s">
        <v>1193</v>
      </c>
      <c r="K75" s="106" t="s">
        <v>1193</v>
      </c>
      <c r="L75" s="106" t="s">
        <v>1193</v>
      </c>
      <c r="M75" s="106" t="s">
        <v>1193</v>
      </c>
      <c r="N75" s="106" t="s">
        <v>1193</v>
      </c>
      <c r="O75" s="106" t="s">
        <v>1193</v>
      </c>
      <c r="P75" s="106" t="s">
        <v>1193</v>
      </c>
      <c r="Q75" s="399" t="s">
        <v>1612</v>
      </c>
      <c r="R75" s="399" t="s">
        <v>1612</v>
      </c>
      <c r="S75" s="399" t="s">
        <v>1612</v>
      </c>
      <c r="T75" s="399" t="s">
        <v>1612</v>
      </c>
      <c r="U75" s="399" t="s">
        <v>1612</v>
      </c>
      <c r="V75" s="399" t="s">
        <v>1612</v>
      </c>
      <c r="W75" s="399" t="s">
        <v>1612</v>
      </c>
      <c r="X75" s="399" t="s">
        <v>1612</v>
      </c>
      <c r="Y75" s="106" t="s">
        <v>1612</v>
      </c>
      <c r="Z75" s="106" t="s">
        <v>1612</v>
      </c>
      <c r="AA75" s="106" t="s">
        <v>1612</v>
      </c>
      <c r="AB75" s="106" t="s">
        <v>1612</v>
      </c>
      <c r="AC75" s="106" t="s">
        <v>1612</v>
      </c>
      <c r="AD75" s="106" t="s">
        <v>1612</v>
      </c>
      <c r="AE75" s="106" t="s">
        <v>1612</v>
      </c>
      <c r="AF75" s="106" t="s">
        <v>1612</v>
      </c>
      <c r="AG75" s="106"/>
      <c r="AH75" s="106">
        <v>1</v>
      </c>
      <c r="AI75" s="106">
        <v>0</v>
      </c>
      <c r="AJ75" s="106">
        <v>1</v>
      </c>
      <c r="AK75" s="106">
        <v>0</v>
      </c>
      <c r="AL75" s="106">
        <v>0</v>
      </c>
      <c r="AM75" s="106">
        <v>0</v>
      </c>
      <c r="AN75" s="106" t="s">
        <v>1612</v>
      </c>
      <c r="AO75" s="106">
        <v>0</v>
      </c>
      <c r="AP75" s="106">
        <v>1</v>
      </c>
      <c r="AQ75" s="106">
        <v>0</v>
      </c>
      <c r="AR75" s="106">
        <v>0</v>
      </c>
      <c r="AS75" s="106">
        <v>1</v>
      </c>
      <c r="AT75" s="106" t="s">
        <v>1612</v>
      </c>
      <c r="AU75" s="106">
        <v>0</v>
      </c>
      <c r="AV75" s="106">
        <v>1</v>
      </c>
      <c r="AW75" s="106">
        <v>0</v>
      </c>
      <c r="AX75" s="106">
        <v>0</v>
      </c>
      <c r="AY75" s="106">
        <v>1</v>
      </c>
      <c r="AZ75" s="106" t="s">
        <v>1612</v>
      </c>
      <c r="BA75" s="106">
        <v>0</v>
      </c>
      <c r="BB75" s="106">
        <v>1</v>
      </c>
      <c r="BC75" s="106">
        <v>0</v>
      </c>
      <c r="BD75" s="106">
        <v>0</v>
      </c>
      <c r="BE75" s="106">
        <v>1</v>
      </c>
      <c r="BF75" s="106" t="s">
        <v>1612</v>
      </c>
      <c r="BG75" s="106">
        <v>0</v>
      </c>
      <c r="BH75" s="106">
        <v>1</v>
      </c>
      <c r="BI75" s="106">
        <v>0</v>
      </c>
      <c r="BJ75" s="106">
        <v>0</v>
      </c>
      <c r="BK75" s="106">
        <v>1</v>
      </c>
      <c r="BL75" s="106" t="s">
        <v>1612</v>
      </c>
      <c r="BM75" s="106">
        <v>0</v>
      </c>
      <c r="BN75" s="106">
        <v>1</v>
      </c>
      <c r="BO75" s="106">
        <v>0</v>
      </c>
      <c r="BP75" s="106">
        <v>0</v>
      </c>
      <c r="BQ75" s="106">
        <v>1</v>
      </c>
      <c r="BR75" s="106" t="s">
        <v>1612</v>
      </c>
      <c r="BS75" s="106">
        <v>0</v>
      </c>
      <c r="BT75" s="106">
        <v>1</v>
      </c>
      <c r="BU75" s="106">
        <v>0</v>
      </c>
      <c r="BV75" s="106">
        <v>0</v>
      </c>
      <c r="BW75" s="106">
        <v>1</v>
      </c>
      <c r="BX75" s="106" t="s">
        <v>1612</v>
      </c>
      <c r="BY75" s="106">
        <v>0</v>
      </c>
      <c r="BZ75" s="106">
        <v>1</v>
      </c>
      <c r="CA75" s="106">
        <v>0</v>
      </c>
      <c r="CB75" s="106">
        <v>0</v>
      </c>
      <c r="CC75" s="106">
        <v>1</v>
      </c>
      <c r="CD75" s="106" t="s">
        <v>1612</v>
      </c>
      <c r="CE75" s="106">
        <v>0</v>
      </c>
      <c r="CF75" s="106">
        <v>1</v>
      </c>
      <c r="CG75" s="106">
        <v>0</v>
      </c>
      <c r="CH75" s="106">
        <v>0</v>
      </c>
      <c r="CI75" s="106">
        <v>1</v>
      </c>
      <c r="CJ75" s="106" t="s">
        <v>1612</v>
      </c>
      <c r="CK75" s="106">
        <v>0</v>
      </c>
    </row>
    <row r="76" spans="1:89">
      <c r="A76" t="s">
        <v>73</v>
      </c>
      <c r="B76" t="s">
        <v>72</v>
      </c>
      <c r="C76" t="s">
        <v>71</v>
      </c>
      <c r="D76" t="s">
        <v>289</v>
      </c>
      <c r="E76" s="106" t="s">
        <v>288</v>
      </c>
      <c r="F76" s="106" t="s">
        <v>1193</v>
      </c>
      <c r="G76" s="106" t="s">
        <v>1612</v>
      </c>
      <c r="H76" s="399" t="s">
        <v>1612</v>
      </c>
      <c r="I76" s="106" t="s">
        <v>1193</v>
      </c>
      <c r="J76" s="106" t="s">
        <v>1193</v>
      </c>
      <c r="K76" s="106" t="s">
        <v>1193</v>
      </c>
      <c r="L76" s="106" t="s">
        <v>1193</v>
      </c>
      <c r="M76" s="106" t="s">
        <v>1193</v>
      </c>
      <c r="N76" s="106" t="s">
        <v>1193</v>
      </c>
      <c r="O76" s="106" t="s">
        <v>1193</v>
      </c>
      <c r="P76" s="106" t="s">
        <v>1193</v>
      </c>
      <c r="Q76" s="399" t="s">
        <v>1612</v>
      </c>
      <c r="R76" s="399" t="s">
        <v>1612</v>
      </c>
      <c r="S76" s="399" t="s">
        <v>1612</v>
      </c>
      <c r="T76" s="399" t="s">
        <v>1612</v>
      </c>
      <c r="U76" s="399" t="s">
        <v>1612</v>
      </c>
      <c r="V76" s="399" t="s">
        <v>1612</v>
      </c>
      <c r="W76" s="399" t="s">
        <v>1612</v>
      </c>
      <c r="X76" s="399" t="s">
        <v>1612</v>
      </c>
      <c r="Y76" s="106" t="s">
        <v>1612</v>
      </c>
      <c r="Z76" s="106" t="s">
        <v>1612</v>
      </c>
      <c r="AA76" s="106" t="s">
        <v>1612</v>
      </c>
      <c r="AB76" s="106" t="s">
        <v>1612</v>
      </c>
      <c r="AC76" s="106" t="s">
        <v>1612</v>
      </c>
      <c r="AD76" s="106" t="s">
        <v>1612</v>
      </c>
      <c r="AE76" s="106" t="s">
        <v>1612</v>
      </c>
      <c r="AF76" s="106" t="s">
        <v>1612</v>
      </c>
      <c r="AG76" s="106"/>
      <c r="AH76" s="106">
        <v>1</v>
      </c>
      <c r="AI76" s="106">
        <v>0</v>
      </c>
      <c r="AJ76" s="106">
        <v>1</v>
      </c>
      <c r="AK76" s="106">
        <v>0</v>
      </c>
      <c r="AL76" s="106">
        <v>0</v>
      </c>
      <c r="AM76" s="106">
        <v>0</v>
      </c>
      <c r="AN76" s="106" t="s">
        <v>1612</v>
      </c>
      <c r="AO76" s="106">
        <v>0</v>
      </c>
      <c r="AP76" s="106">
        <v>1</v>
      </c>
      <c r="AQ76" s="106">
        <v>0</v>
      </c>
      <c r="AR76" s="106">
        <v>0</v>
      </c>
      <c r="AS76" s="106">
        <v>1</v>
      </c>
      <c r="AT76" s="106" t="s">
        <v>1612</v>
      </c>
      <c r="AU76" s="106">
        <v>0</v>
      </c>
      <c r="AV76" s="106">
        <v>1</v>
      </c>
      <c r="AW76" s="106">
        <v>0</v>
      </c>
      <c r="AX76" s="106">
        <v>0</v>
      </c>
      <c r="AY76" s="106">
        <v>1</v>
      </c>
      <c r="AZ76" s="106" t="s">
        <v>1612</v>
      </c>
      <c r="BA76" s="106">
        <v>0</v>
      </c>
      <c r="BB76" s="106">
        <v>1</v>
      </c>
      <c r="BC76" s="106">
        <v>0</v>
      </c>
      <c r="BD76" s="106">
        <v>0</v>
      </c>
      <c r="BE76" s="106">
        <v>1</v>
      </c>
      <c r="BF76" s="106" t="s">
        <v>1612</v>
      </c>
      <c r="BG76" s="106">
        <v>0</v>
      </c>
      <c r="BH76" s="106">
        <v>1</v>
      </c>
      <c r="BI76" s="106">
        <v>0</v>
      </c>
      <c r="BJ76" s="106">
        <v>0</v>
      </c>
      <c r="BK76" s="106">
        <v>1</v>
      </c>
      <c r="BL76" s="106" t="s">
        <v>1612</v>
      </c>
      <c r="BM76" s="106">
        <v>0</v>
      </c>
      <c r="BN76" s="106">
        <v>1</v>
      </c>
      <c r="BO76" s="106">
        <v>0</v>
      </c>
      <c r="BP76" s="106">
        <v>0</v>
      </c>
      <c r="BQ76" s="106">
        <v>1</v>
      </c>
      <c r="BR76" s="106" t="s">
        <v>1612</v>
      </c>
      <c r="BS76" s="106">
        <v>0</v>
      </c>
      <c r="BT76" s="106">
        <v>1</v>
      </c>
      <c r="BU76" s="106">
        <v>0</v>
      </c>
      <c r="BV76" s="106">
        <v>0</v>
      </c>
      <c r="BW76" s="106">
        <v>1</v>
      </c>
      <c r="BX76" s="106" t="s">
        <v>1612</v>
      </c>
      <c r="BY76" s="106">
        <v>0</v>
      </c>
      <c r="BZ76" s="106">
        <v>1</v>
      </c>
      <c r="CA76" s="106">
        <v>0</v>
      </c>
      <c r="CB76" s="106">
        <v>0</v>
      </c>
      <c r="CC76" s="106">
        <v>1</v>
      </c>
      <c r="CD76" s="106" t="s">
        <v>1612</v>
      </c>
      <c r="CE76" s="106">
        <v>0</v>
      </c>
      <c r="CF76" s="106">
        <v>1</v>
      </c>
      <c r="CG76" s="106">
        <v>0</v>
      </c>
      <c r="CH76" s="106">
        <v>0</v>
      </c>
      <c r="CI76" s="106">
        <v>1</v>
      </c>
      <c r="CJ76" s="106" t="s">
        <v>1612</v>
      </c>
      <c r="CK76" s="106">
        <v>0</v>
      </c>
    </row>
    <row r="77" spans="1:89">
      <c r="A77" t="s">
        <v>44</v>
      </c>
      <c r="B77" t="s">
        <v>43</v>
      </c>
      <c r="C77" t="s">
        <v>42</v>
      </c>
      <c r="D77" t="s">
        <v>287</v>
      </c>
      <c r="E77" s="106" t="s">
        <v>286</v>
      </c>
      <c r="F77" s="106" t="s">
        <v>1193</v>
      </c>
      <c r="G77" s="106" t="s">
        <v>1612</v>
      </c>
      <c r="H77" s="399" t="s">
        <v>1612</v>
      </c>
      <c r="I77" s="106" t="s">
        <v>1193</v>
      </c>
      <c r="J77" s="106" t="s">
        <v>1193</v>
      </c>
      <c r="K77" s="106" t="s">
        <v>1193</v>
      </c>
      <c r="L77" s="106" t="s">
        <v>1196</v>
      </c>
      <c r="M77" s="106" t="s">
        <v>1193</v>
      </c>
      <c r="N77" s="106" t="s">
        <v>1193</v>
      </c>
      <c r="O77" s="106" t="s">
        <v>1193</v>
      </c>
      <c r="P77" s="106" t="s">
        <v>1193</v>
      </c>
      <c r="Q77" s="399" t="s">
        <v>1612</v>
      </c>
      <c r="R77" s="399" t="s">
        <v>1612</v>
      </c>
      <c r="S77" s="399" t="s">
        <v>1612</v>
      </c>
      <c r="T77" s="399">
        <v>42460</v>
      </c>
      <c r="U77" s="399" t="s">
        <v>1612</v>
      </c>
      <c r="V77" s="399" t="s">
        <v>1612</v>
      </c>
      <c r="W77" s="399" t="s">
        <v>1612</v>
      </c>
      <c r="X77" s="399" t="s">
        <v>1612</v>
      </c>
      <c r="Y77" s="106" t="s">
        <v>1612</v>
      </c>
      <c r="Z77" s="106" t="s">
        <v>1612</v>
      </c>
      <c r="AA77" s="106" t="s">
        <v>1612</v>
      </c>
      <c r="AB77" s="106" t="s">
        <v>2143</v>
      </c>
      <c r="AC77" s="106" t="s">
        <v>1612</v>
      </c>
      <c r="AD77" s="106" t="s">
        <v>1612</v>
      </c>
      <c r="AE77" s="106" t="s">
        <v>1612</v>
      </c>
      <c r="AF77" s="106" t="s">
        <v>1612</v>
      </c>
      <c r="AG77" s="106"/>
      <c r="AH77" s="106">
        <v>1</v>
      </c>
      <c r="AI77" s="106">
        <v>0</v>
      </c>
      <c r="AJ77" s="106">
        <v>1</v>
      </c>
      <c r="AK77" s="106">
        <v>0</v>
      </c>
      <c r="AL77" s="106">
        <v>0</v>
      </c>
      <c r="AM77" s="106">
        <v>0</v>
      </c>
      <c r="AN77" s="106" t="s">
        <v>1612</v>
      </c>
      <c r="AO77" s="106">
        <v>0</v>
      </c>
      <c r="AP77" s="106">
        <v>1</v>
      </c>
      <c r="AQ77" s="106">
        <v>0</v>
      </c>
      <c r="AR77" s="106">
        <v>0</v>
      </c>
      <c r="AS77" s="106">
        <v>1</v>
      </c>
      <c r="AT77" s="106" t="s">
        <v>1612</v>
      </c>
      <c r="AU77" s="106">
        <v>0</v>
      </c>
      <c r="AV77" s="106">
        <v>1</v>
      </c>
      <c r="AW77" s="106">
        <v>0</v>
      </c>
      <c r="AX77" s="106">
        <v>0</v>
      </c>
      <c r="AY77" s="106">
        <v>1</v>
      </c>
      <c r="AZ77" s="106" t="s">
        <v>1612</v>
      </c>
      <c r="BA77" s="106">
        <v>0</v>
      </c>
      <c r="BB77" s="106">
        <v>1</v>
      </c>
      <c r="BC77" s="106">
        <v>0</v>
      </c>
      <c r="BD77" s="106">
        <v>0</v>
      </c>
      <c r="BE77" s="106">
        <v>1</v>
      </c>
      <c r="BF77" s="106" t="s">
        <v>1612</v>
      </c>
      <c r="BG77" s="106">
        <v>0</v>
      </c>
      <c r="BH77" s="106">
        <v>0</v>
      </c>
      <c r="BI77" s="106">
        <v>0</v>
      </c>
      <c r="BJ77" s="106">
        <v>1</v>
      </c>
      <c r="BK77" s="106">
        <v>1</v>
      </c>
      <c r="BL77" s="106">
        <v>42460</v>
      </c>
      <c r="BM77" s="106">
        <v>1</v>
      </c>
      <c r="BN77" s="106">
        <v>1</v>
      </c>
      <c r="BO77" s="106">
        <v>0</v>
      </c>
      <c r="BP77" s="106">
        <v>0</v>
      </c>
      <c r="BQ77" s="106">
        <v>1</v>
      </c>
      <c r="BR77" s="106" t="s">
        <v>1612</v>
      </c>
      <c r="BS77" s="106">
        <v>0</v>
      </c>
      <c r="BT77" s="106">
        <v>1</v>
      </c>
      <c r="BU77" s="106">
        <v>0</v>
      </c>
      <c r="BV77" s="106">
        <v>0</v>
      </c>
      <c r="BW77" s="106">
        <v>1</v>
      </c>
      <c r="BX77" s="106" t="s">
        <v>1612</v>
      </c>
      <c r="BY77" s="106">
        <v>0</v>
      </c>
      <c r="BZ77" s="106">
        <v>1</v>
      </c>
      <c r="CA77" s="106">
        <v>0</v>
      </c>
      <c r="CB77" s="106">
        <v>0</v>
      </c>
      <c r="CC77" s="106">
        <v>1</v>
      </c>
      <c r="CD77" s="106" t="s">
        <v>1612</v>
      </c>
      <c r="CE77" s="106">
        <v>0</v>
      </c>
      <c r="CF77" s="106">
        <v>1</v>
      </c>
      <c r="CG77" s="106">
        <v>0</v>
      </c>
      <c r="CH77" s="106">
        <v>0</v>
      </c>
      <c r="CI77" s="106">
        <v>1</v>
      </c>
      <c r="CJ77" s="106" t="s">
        <v>1612</v>
      </c>
      <c r="CK77" s="106">
        <v>0</v>
      </c>
    </row>
    <row r="78" spans="1:89">
      <c r="A78" t="s">
        <v>56</v>
      </c>
      <c r="B78" t="s">
        <v>55</v>
      </c>
      <c r="C78" t="s">
        <v>76</v>
      </c>
      <c r="D78" t="s">
        <v>285</v>
      </c>
      <c r="E78" s="106" t="s">
        <v>284</v>
      </c>
      <c r="F78" s="106" t="s">
        <v>1193</v>
      </c>
      <c r="G78" s="106" t="s">
        <v>1612</v>
      </c>
      <c r="H78" s="399" t="s">
        <v>1612</v>
      </c>
      <c r="I78" s="106" t="s">
        <v>1193</v>
      </c>
      <c r="J78" s="106" t="s">
        <v>1193</v>
      </c>
      <c r="K78" s="106" t="s">
        <v>1193</v>
      </c>
      <c r="L78" s="106" t="s">
        <v>1196</v>
      </c>
      <c r="M78" s="106" t="s">
        <v>1193</v>
      </c>
      <c r="N78" s="106" t="s">
        <v>1193</v>
      </c>
      <c r="O78" s="106" t="s">
        <v>1196</v>
      </c>
      <c r="P78" s="106" t="s">
        <v>1193</v>
      </c>
      <c r="Q78" s="399" t="s">
        <v>1612</v>
      </c>
      <c r="R78" s="399" t="s">
        <v>1612</v>
      </c>
      <c r="S78" s="399" t="s">
        <v>1612</v>
      </c>
      <c r="T78" s="399">
        <v>42461</v>
      </c>
      <c r="U78" s="399" t="s">
        <v>1612</v>
      </c>
      <c r="V78" s="399" t="s">
        <v>1612</v>
      </c>
      <c r="W78" s="399">
        <v>42461</v>
      </c>
      <c r="X78" s="399" t="s">
        <v>1612</v>
      </c>
      <c r="Y78" s="106" t="s">
        <v>1612</v>
      </c>
      <c r="Z78" s="106" t="s">
        <v>1612</v>
      </c>
      <c r="AA78" s="106" t="s">
        <v>1612</v>
      </c>
      <c r="AB78" s="106" t="s">
        <v>2154</v>
      </c>
      <c r="AC78" s="106" t="s">
        <v>1612</v>
      </c>
      <c r="AD78" s="106" t="s">
        <v>1612</v>
      </c>
      <c r="AE78" s="106" t="s">
        <v>2155</v>
      </c>
      <c r="AF78" s="106" t="s">
        <v>1612</v>
      </c>
      <c r="AG78" s="106"/>
      <c r="AH78" s="106">
        <v>1</v>
      </c>
      <c r="AI78" s="106">
        <v>0</v>
      </c>
      <c r="AJ78" s="106">
        <v>1</v>
      </c>
      <c r="AK78" s="106">
        <v>0</v>
      </c>
      <c r="AL78" s="106">
        <v>0</v>
      </c>
      <c r="AM78" s="106">
        <v>0</v>
      </c>
      <c r="AN78" s="106" t="s">
        <v>1612</v>
      </c>
      <c r="AO78" s="106">
        <v>0</v>
      </c>
      <c r="AP78" s="106">
        <v>1</v>
      </c>
      <c r="AQ78" s="106">
        <v>0</v>
      </c>
      <c r="AR78" s="106">
        <v>0</v>
      </c>
      <c r="AS78" s="106">
        <v>1</v>
      </c>
      <c r="AT78" s="106" t="s">
        <v>1612</v>
      </c>
      <c r="AU78" s="106">
        <v>0</v>
      </c>
      <c r="AV78" s="106">
        <v>1</v>
      </c>
      <c r="AW78" s="106">
        <v>0</v>
      </c>
      <c r="AX78" s="106">
        <v>0</v>
      </c>
      <c r="AY78" s="106">
        <v>1</v>
      </c>
      <c r="AZ78" s="106" t="s">
        <v>1612</v>
      </c>
      <c r="BA78" s="106">
        <v>0</v>
      </c>
      <c r="BB78" s="106">
        <v>1</v>
      </c>
      <c r="BC78" s="106">
        <v>0</v>
      </c>
      <c r="BD78" s="106">
        <v>0</v>
      </c>
      <c r="BE78" s="106">
        <v>1</v>
      </c>
      <c r="BF78" s="106" t="s">
        <v>1612</v>
      </c>
      <c r="BG78" s="106">
        <v>0</v>
      </c>
      <c r="BH78" s="106">
        <v>0</v>
      </c>
      <c r="BI78" s="106">
        <v>0</v>
      </c>
      <c r="BJ78" s="106">
        <v>1</v>
      </c>
      <c r="BK78" s="106">
        <v>1</v>
      </c>
      <c r="BL78" s="106">
        <v>42461</v>
      </c>
      <c r="BM78" s="106">
        <v>1</v>
      </c>
      <c r="BN78" s="106">
        <v>1</v>
      </c>
      <c r="BO78" s="106">
        <v>0</v>
      </c>
      <c r="BP78" s="106">
        <v>0</v>
      </c>
      <c r="BQ78" s="106">
        <v>1</v>
      </c>
      <c r="BR78" s="106" t="s">
        <v>1612</v>
      </c>
      <c r="BS78" s="106">
        <v>0</v>
      </c>
      <c r="BT78" s="106">
        <v>1</v>
      </c>
      <c r="BU78" s="106">
        <v>0</v>
      </c>
      <c r="BV78" s="106">
        <v>0</v>
      </c>
      <c r="BW78" s="106">
        <v>1</v>
      </c>
      <c r="BX78" s="106" t="s">
        <v>1612</v>
      </c>
      <c r="BY78" s="106">
        <v>0</v>
      </c>
      <c r="BZ78" s="106">
        <v>0</v>
      </c>
      <c r="CA78" s="106">
        <v>0</v>
      </c>
      <c r="CB78" s="106">
        <v>1</v>
      </c>
      <c r="CC78" s="106">
        <v>1</v>
      </c>
      <c r="CD78" s="106">
        <v>42461</v>
      </c>
      <c r="CE78" s="106">
        <v>1</v>
      </c>
      <c r="CF78" s="106">
        <v>1</v>
      </c>
      <c r="CG78" s="106">
        <v>0</v>
      </c>
      <c r="CH78" s="106">
        <v>0</v>
      </c>
      <c r="CI78" s="106">
        <v>1</v>
      </c>
      <c r="CJ78" s="106" t="s">
        <v>1612</v>
      </c>
      <c r="CK78" s="106">
        <v>0</v>
      </c>
    </row>
    <row r="79" spans="1:89">
      <c r="A79" t="s">
        <v>73</v>
      </c>
      <c r="B79" t="s">
        <v>72</v>
      </c>
      <c r="C79" t="s">
        <v>71</v>
      </c>
      <c r="D79" t="s">
        <v>283</v>
      </c>
      <c r="E79" s="106" t="s">
        <v>282</v>
      </c>
      <c r="F79" s="106" t="s">
        <v>1193</v>
      </c>
      <c r="G79" s="106" t="s">
        <v>1612</v>
      </c>
      <c r="H79" s="399" t="s">
        <v>1612</v>
      </c>
      <c r="I79" s="106" t="s">
        <v>1193</v>
      </c>
      <c r="J79" s="106" t="s">
        <v>1193</v>
      </c>
      <c r="K79" s="106" t="s">
        <v>1193</v>
      </c>
      <c r="L79" s="106" t="s">
        <v>1193</v>
      </c>
      <c r="M79" s="106" t="s">
        <v>1193</v>
      </c>
      <c r="N79" s="106" t="s">
        <v>1193</v>
      </c>
      <c r="O79" s="106" t="s">
        <v>1193</v>
      </c>
      <c r="P79" s="106" t="s">
        <v>1193</v>
      </c>
      <c r="Q79" s="399" t="s">
        <v>1612</v>
      </c>
      <c r="R79" s="399" t="s">
        <v>1612</v>
      </c>
      <c r="S79" s="399" t="s">
        <v>1612</v>
      </c>
      <c r="T79" s="399" t="s">
        <v>1612</v>
      </c>
      <c r="U79" s="399" t="s">
        <v>1612</v>
      </c>
      <c r="V79" s="399" t="s">
        <v>1612</v>
      </c>
      <c r="W79" s="399" t="s">
        <v>1612</v>
      </c>
      <c r="X79" s="399" t="s">
        <v>1612</v>
      </c>
      <c r="Y79" s="106" t="s">
        <v>1612</v>
      </c>
      <c r="Z79" s="106" t="s">
        <v>1612</v>
      </c>
      <c r="AA79" s="106" t="s">
        <v>1612</v>
      </c>
      <c r="AB79" s="106" t="s">
        <v>1612</v>
      </c>
      <c r="AC79" s="106" t="s">
        <v>1612</v>
      </c>
      <c r="AD79" s="106" t="s">
        <v>1612</v>
      </c>
      <c r="AE79" s="106" t="s">
        <v>1612</v>
      </c>
      <c r="AF79" s="106" t="s">
        <v>1612</v>
      </c>
      <c r="AG79" s="106"/>
      <c r="AH79" s="106">
        <v>1</v>
      </c>
      <c r="AI79" s="106">
        <v>0</v>
      </c>
      <c r="AJ79" s="106">
        <v>1</v>
      </c>
      <c r="AK79" s="106">
        <v>0</v>
      </c>
      <c r="AL79" s="106">
        <v>0</v>
      </c>
      <c r="AM79" s="106">
        <v>0</v>
      </c>
      <c r="AN79" s="106" t="s">
        <v>1612</v>
      </c>
      <c r="AO79" s="106">
        <v>0</v>
      </c>
      <c r="AP79" s="106">
        <v>1</v>
      </c>
      <c r="AQ79" s="106">
        <v>0</v>
      </c>
      <c r="AR79" s="106">
        <v>0</v>
      </c>
      <c r="AS79" s="106">
        <v>1</v>
      </c>
      <c r="AT79" s="106" t="s">
        <v>1612</v>
      </c>
      <c r="AU79" s="106">
        <v>0</v>
      </c>
      <c r="AV79" s="106">
        <v>1</v>
      </c>
      <c r="AW79" s="106">
        <v>0</v>
      </c>
      <c r="AX79" s="106">
        <v>0</v>
      </c>
      <c r="AY79" s="106">
        <v>1</v>
      </c>
      <c r="AZ79" s="106" t="s">
        <v>1612</v>
      </c>
      <c r="BA79" s="106">
        <v>0</v>
      </c>
      <c r="BB79" s="106">
        <v>1</v>
      </c>
      <c r="BC79" s="106">
        <v>0</v>
      </c>
      <c r="BD79" s="106">
        <v>0</v>
      </c>
      <c r="BE79" s="106">
        <v>1</v>
      </c>
      <c r="BF79" s="106" t="s">
        <v>1612</v>
      </c>
      <c r="BG79" s="106">
        <v>0</v>
      </c>
      <c r="BH79" s="106">
        <v>1</v>
      </c>
      <c r="BI79" s="106">
        <v>0</v>
      </c>
      <c r="BJ79" s="106">
        <v>0</v>
      </c>
      <c r="BK79" s="106">
        <v>1</v>
      </c>
      <c r="BL79" s="106" t="s">
        <v>1612</v>
      </c>
      <c r="BM79" s="106">
        <v>0</v>
      </c>
      <c r="BN79" s="106">
        <v>1</v>
      </c>
      <c r="BO79" s="106">
        <v>0</v>
      </c>
      <c r="BP79" s="106">
        <v>0</v>
      </c>
      <c r="BQ79" s="106">
        <v>1</v>
      </c>
      <c r="BR79" s="106" t="s">
        <v>1612</v>
      </c>
      <c r="BS79" s="106">
        <v>0</v>
      </c>
      <c r="BT79" s="106">
        <v>1</v>
      </c>
      <c r="BU79" s="106">
        <v>0</v>
      </c>
      <c r="BV79" s="106">
        <v>0</v>
      </c>
      <c r="BW79" s="106">
        <v>1</v>
      </c>
      <c r="BX79" s="106" t="s">
        <v>1612</v>
      </c>
      <c r="BY79" s="106">
        <v>0</v>
      </c>
      <c r="BZ79" s="106">
        <v>1</v>
      </c>
      <c r="CA79" s="106">
        <v>0</v>
      </c>
      <c r="CB79" s="106">
        <v>0</v>
      </c>
      <c r="CC79" s="106">
        <v>1</v>
      </c>
      <c r="CD79" s="106" t="s">
        <v>1612</v>
      </c>
      <c r="CE79" s="106">
        <v>0</v>
      </c>
      <c r="CF79" s="106">
        <v>1</v>
      </c>
      <c r="CG79" s="106">
        <v>0</v>
      </c>
      <c r="CH79" s="106">
        <v>0</v>
      </c>
      <c r="CI79" s="106">
        <v>1</v>
      </c>
      <c r="CJ79" s="106" t="s">
        <v>1612</v>
      </c>
      <c r="CK79" s="106">
        <v>0</v>
      </c>
    </row>
    <row r="80" spans="1:89">
      <c r="A80" t="s">
        <v>49</v>
      </c>
      <c r="B80" t="s">
        <v>101</v>
      </c>
      <c r="C80" t="s">
        <v>100</v>
      </c>
      <c r="D80" t="s">
        <v>281</v>
      </c>
      <c r="E80" s="106" t="s">
        <v>280</v>
      </c>
      <c r="F80" s="106" t="s">
        <v>1193</v>
      </c>
      <c r="G80" s="106" t="s">
        <v>1612</v>
      </c>
      <c r="H80" s="399" t="s">
        <v>1612</v>
      </c>
      <c r="I80" s="106" t="s">
        <v>1193</v>
      </c>
      <c r="J80" s="106" t="s">
        <v>1193</v>
      </c>
      <c r="K80" s="106" t="s">
        <v>1193</v>
      </c>
      <c r="L80" s="106" t="s">
        <v>1193</v>
      </c>
      <c r="M80" s="106" t="s">
        <v>1193</v>
      </c>
      <c r="N80" s="106" t="s">
        <v>1193</v>
      </c>
      <c r="O80" s="106" t="s">
        <v>1196</v>
      </c>
      <c r="P80" s="106" t="s">
        <v>1193</v>
      </c>
      <c r="Q80" s="399" t="s">
        <v>1612</v>
      </c>
      <c r="R80" s="399" t="s">
        <v>1612</v>
      </c>
      <c r="S80" s="399" t="s">
        <v>1612</v>
      </c>
      <c r="T80" s="399" t="s">
        <v>1612</v>
      </c>
      <c r="U80" s="399" t="s">
        <v>1612</v>
      </c>
      <c r="V80" s="399" t="s">
        <v>1612</v>
      </c>
      <c r="W80" s="399">
        <v>42643</v>
      </c>
      <c r="X80" s="399" t="s">
        <v>1612</v>
      </c>
      <c r="Y80" s="106" t="s">
        <v>1612</v>
      </c>
      <c r="Z80" s="106" t="s">
        <v>1612</v>
      </c>
      <c r="AA80" s="106" t="s">
        <v>1612</v>
      </c>
      <c r="AB80" s="106" t="s">
        <v>1612</v>
      </c>
      <c r="AC80" s="106" t="s">
        <v>1612</v>
      </c>
      <c r="AD80" s="106" t="s">
        <v>1612</v>
      </c>
      <c r="AE80" s="106" t="s">
        <v>2177</v>
      </c>
      <c r="AF80" s="106" t="s">
        <v>1612</v>
      </c>
      <c r="AG80" s="106"/>
      <c r="AH80" s="106">
        <v>1</v>
      </c>
      <c r="AI80" s="106">
        <v>0</v>
      </c>
      <c r="AJ80" s="106">
        <v>1</v>
      </c>
      <c r="AK80" s="106">
        <v>0</v>
      </c>
      <c r="AL80" s="106">
        <v>0</v>
      </c>
      <c r="AM80" s="106">
        <v>0</v>
      </c>
      <c r="AN80" s="106" t="s">
        <v>1612</v>
      </c>
      <c r="AO80" s="106">
        <v>0</v>
      </c>
      <c r="AP80" s="106">
        <v>1</v>
      </c>
      <c r="AQ80" s="106">
        <v>0</v>
      </c>
      <c r="AR80" s="106">
        <v>0</v>
      </c>
      <c r="AS80" s="106">
        <v>1</v>
      </c>
      <c r="AT80" s="106" t="s">
        <v>1612</v>
      </c>
      <c r="AU80" s="106">
        <v>0</v>
      </c>
      <c r="AV80" s="106">
        <v>1</v>
      </c>
      <c r="AW80" s="106">
        <v>0</v>
      </c>
      <c r="AX80" s="106">
        <v>0</v>
      </c>
      <c r="AY80" s="106">
        <v>1</v>
      </c>
      <c r="AZ80" s="106" t="s">
        <v>1612</v>
      </c>
      <c r="BA80" s="106">
        <v>0</v>
      </c>
      <c r="BB80" s="106">
        <v>1</v>
      </c>
      <c r="BC80" s="106">
        <v>0</v>
      </c>
      <c r="BD80" s="106">
        <v>0</v>
      </c>
      <c r="BE80" s="106">
        <v>1</v>
      </c>
      <c r="BF80" s="106" t="s">
        <v>1612</v>
      </c>
      <c r="BG80" s="106">
        <v>0</v>
      </c>
      <c r="BH80" s="106">
        <v>1</v>
      </c>
      <c r="BI80" s="106">
        <v>0</v>
      </c>
      <c r="BJ80" s="106">
        <v>0</v>
      </c>
      <c r="BK80" s="106">
        <v>1</v>
      </c>
      <c r="BL80" s="106" t="s">
        <v>1612</v>
      </c>
      <c r="BM80" s="106">
        <v>0</v>
      </c>
      <c r="BN80" s="106">
        <v>1</v>
      </c>
      <c r="BO80" s="106">
        <v>0</v>
      </c>
      <c r="BP80" s="106">
        <v>0</v>
      </c>
      <c r="BQ80" s="106">
        <v>1</v>
      </c>
      <c r="BR80" s="106" t="s">
        <v>1612</v>
      </c>
      <c r="BS80" s="106">
        <v>0</v>
      </c>
      <c r="BT80" s="106">
        <v>1</v>
      </c>
      <c r="BU80" s="106">
        <v>0</v>
      </c>
      <c r="BV80" s="106">
        <v>0</v>
      </c>
      <c r="BW80" s="106">
        <v>1</v>
      </c>
      <c r="BX80" s="106" t="s">
        <v>1612</v>
      </c>
      <c r="BY80" s="106">
        <v>0</v>
      </c>
      <c r="BZ80" s="106">
        <v>0</v>
      </c>
      <c r="CA80" s="106">
        <v>0</v>
      </c>
      <c r="CB80" s="106">
        <v>1</v>
      </c>
      <c r="CC80" s="106">
        <v>1</v>
      </c>
      <c r="CD80" s="106">
        <v>42643</v>
      </c>
      <c r="CE80" s="106">
        <v>1</v>
      </c>
      <c r="CF80" s="106">
        <v>1</v>
      </c>
      <c r="CG80" s="106">
        <v>0</v>
      </c>
      <c r="CH80" s="106">
        <v>0</v>
      </c>
      <c r="CI80" s="106">
        <v>1</v>
      </c>
      <c r="CJ80" s="106" t="s">
        <v>1612</v>
      </c>
      <c r="CK80" s="106">
        <v>0</v>
      </c>
    </row>
    <row r="81" spans="1:89">
      <c r="A81" t="s">
        <v>44</v>
      </c>
      <c r="B81" t="s">
        <v>116</v>
      </c>
      <c r="C81" t="s">
        <v>115</v>
      </c>
      <c r="D81" t="s">
        <v>279</v>
      </c>
      <c r="E81" s="106" t="s">
        <v>278</v>
      </c>
      <c r="F81" s="106" t="s">
        <v>1193</v>
      </c>
      <c r="G81" s="106" t="s">
        <v>1612</v>
      </c>
      <c r="H81" s="399" t="s">
        <v>1612</v>
      </c>
      <c r="I81" s="106" t="s">
        <v>1193</v>
      </c>
      <c r="J81" s="106" t="s">
        <v>1193</v>
      </c>
      <c r="K81" s="106" t="s">
        <v>1193</v>
      </c>
      <c r="L81" s="106" t="s">
        <v>1193</v>
      </c>
      <c r="M81" s="106" t="s">
        <v>1193</v>
      </c>
      <c r="N81" s="106" t="s">
        <v>1193</v>
      </c>
      <c r="O81" s="106" t="s">
        <v>1193</v>
      </c>
      <c r="P81" s="106" t="s">
        <v>1193</v>
      </c>
      <c r="Q81" s="399" t="s">
        <v>1612</v>
      </c>
      <c r="R81" s="399" t="s">
        <v>1612</v>
      </c>
      <c r="S81" s="399" t="s">
        <v>1612</v>
      </c>
      <c r="T81" s="399" t="s">
        <v>1612</v>
      </c>
      <c r="U81" s="399" t="s">
        <v>1612</v>
      </c>
      <c r="V81" s="399" t="s">
        <v>1612</v>
      </c>
      <c r="W81" s="399" t="s">
        <v>1612</v>
      </c>
      <c r="X81" s="399" t="s">
        <v>1612</v>
      </c>
      <c r="Y81" s="106" t="s">
        <v>1612</v>
      </c>
      <c r="Z81" s="106" t="s">
        <v>1612</v>
      </c>
      <c r="AA81" s="106" t="s">
        <v>1612</v>
      </c>
      <c r="AB81" s="106" t="s">
        <v>1612</v>
      </c>
      <c r="AC81" s="106" t="s">
        <v>1612</v>
      </c>
      <c r="AD81" s="106" t="s">
        <v>1612</v>
      </c>
      <c r="AE81" s="106" t="s">
        <v>1612</v>
      </c>
      <c r="AF81" s="106" t="s">
        <v>1612</v>
      </c>
      <c r="AG81" s="106"/>
      <c r="AH81" s="106">
        <v>1</v>
      </c>
      <c r="AI81" s="106">
        <v>0</v>
      </c>
      <c r="AJ81" s="106">
        <v>1</v>
      </c>
      <c r="AK81" s="106">
        <v>0</v>
      </c>
      <c r="AL81" s="106">
        <v>0</v>
      </c>
      <c r="AM81" s="106">
        <v>0</v>
      </c>
      <c r="AN81" s="106" t="s">
        <v>1612</v>
      </c>
      <c r="AO81" s="106">
        <v>0</v>
      </c>
      <c r="AP81" s="106">
        <v>1</v>
      </c>
      <c r="AQ81" s="106">
        <v>0</v>
      </c>
      <c r="AR81" s="106">
        <v>0</v>
      </c>
      <c r="AS81" s="106">
        <v>1</v>
      </c>
      <c r="AT81" s="106" t="s">
        <v>1612</v>
      </c>
      <c r="AU81" s="106">
        <v>0</v>
      </c>
      <c r="AV81" s="106">
        <v>1</v>
      </c>
      <c r="AW81" s="106">
        <v>0</v>
      </c>
      <c r="AX81" s="106">
        <v>0</v>
      </c>
      <c r="AY81" s="106">
        <v>1</v>
      </c>
      <c r="AZ81" s="106" t="s">
        <v>1612</v>
      </c>
      <c r="BA81" s="106">
        <v>0</v>
      </c>
      <c r="BB81" s="106">
        <v>1</v>
      </c>
      <c r="BC81" s="106">
        <v>0</v>
      </c>
      <c r="BD81" s="106">
        <v>0</v>
      </c>
      <c r="BE81" s="106">
        <v>1</v>
      </c>
      <c r="BF81" s="106" t="s">
        <v>1612</v>
      </c>
      <c r="BG81" s="106">
        <v>0</v>
      </c>
      <c r="BH81" s="106">
        <v>1</v>
      </c>
      <c r="BI81" s="106">
        <v>0</v>
      </c>
      <c r="BJ81" s="106">
        <v>0</v>
      </c>
      <c r="BK81" s="106">
        <v>1</v>
      </c>
      <c r="BL81" s="106" t="s">
        <v>1612</v>
      </c>
      <c r="BM81" s="106">
        <v>0</v>
      </c>
      <c r="BN81" s="106">
        <v>1</v>
      </c>
      <c r="BO81" s="106">
        <v>0</v>
      </c>
      <c r="BP81" s="106">
        <v>0</v>
      </c>
      <c r="BQ81" s="106">
        <v>1</v>
      </c>
      <c r="BR81" s="106" t="s">
        <v>1612</v>
      </c>
      <c r="BS81" s="106">
        <v>0</v>
      </c>
      <c r="BT81" s="106">
        <v>1</v>
      </c>
      <c r="BU81" s="106">
        <v>0</v>
      </c>
      <c r="BV81" s="106">
        <v>0</v>
      </c>
      <c r="BW81" s="106">
        <v>1</v>
      </c>
      <c r="BX81" s="106" t="s">
        <v>1612</v>
      </c>
      <c r="BY81" s="106">
        <v>0</v>
      </c>
      <c r="BZ81" s="106">
        <v>1</v>
      </c>
      <c r="CA81" s="106">
        <v>0</v>
      </c>
      <c r="CB81" s="106">
        <v>0</v>
      </c>
      <c r="CC81" s="106">
        <v>1</v>
      </c>
      <c r="CD81" s="106" t="s">
        <v>1612</v>
      </c>
      <c r="CE81" s="106">
        <v>0</v>
      </c>
      <c r="CF81" s="106">
        <v>1</v>
      </c>
      <c r="CG81" s="106">
        <v>0</v>
      </c>
      <c r="CH81" s="106">
        <v>0</v>
      </c>
      <c r="CI81" s="106">
        <v>1</v>
      </c>
      <c r="CJ81" s="106" t="s">
        <v>1612</v>
      </c>
      <c r="CK81" s="106">
        <v>0</v>
      </c>
    </row>
    <row r="82" spans="1:89">
      <c r="A82" t="s">
        <v>56</v>
      </c>
      <c r="B82" t="s">
        <v>65</v>
      </c>
      <c r="C82" t="s">
        <v>54</v>
      </c>
      <c r="D82" t="s">
        <v>277</v>
      </c>
      <c r="E82" s="106" t="s">
        <v>276</v>
      </c>
      <c r="F82" s="106" t="s">
        <v>1193</v>
      </c>
      <c r="G82" s="106" t="s">
        <v>1612</v>
      </c>
      <c r="H82" s="399" t="s">
        <v>1612</v>
      </c>
      <c r="I82" s="106" t="s">
        <v>1193</v>
      </c>
      <c r="J82" s="106" t="s">
        <v>1193</v>
      </c>
      <c r="K82" s="106" t="s">
        <v>1193</v>
      </c>
      <c r="L82" s="106" t="s">
        <v>1196</v>
      </c>
      <c r="M82" s="106" t="s">
        <v>1193</v>
      </c>
      <c r="N82" s="106" t="s">
        <v>1193</v>
      </c>
      <c r="O82" s="106" t="s">
        <v>1196</v>
      </c>
      <c r="P82" s="106" t="s">
        <v>1196</v>
      </c>
      <c r="Q82" s="399" t="s">
        <v>1612</v>
      </c>
      <c r="R82" s="399" t="s">
        <v>1612</v>
      </c>
      <c r="S82" s="399" t="s">
        <v>1612</v>
      </c>
      <c r="T82" s="399">
        <v>42674</v>
      </c>
      <c r="U82" s="399" t="s">
        <v>1612</v>
      </c>
      <c r="V82" s="399" t="s">
        <v>1612</v>
      </c>
      <c r="W82" s="399">
        <v>42551</v>
      </c>
      <c r="X82" s="399">
        <v>42460</v>
      </c>
      <c r="Y82" s="106" t="s">
        <v>1612</v>
      </c>
      <c r="Z82" s="106" t="s">
        <v>1612</v>
      </c>
      <c r="AA82" s="106" t="s">
        <v>1612</v>
      </c>
      <c r="AB82" s="106" t="s">
        <v>2208</v>
      </c>
      <c r="AC82" s="106" t="s">
        <v>1612</v>
      </c>
      <c r="AD82" s="106" t="s">
        <v>1612</v>
      </c>
      <c r="AE82" s="106" t="s">
        <v>2209</v>
      </c>
      <c r="AF82" s="106" t="s">
        <v>2210</v>
      </c>
      <c r="AG82" s="106"/>
      <c r="AH82" s="106">
        <v>1</v>
      </c>
      <c r="AI82" s="106">
        <v>0</v>
      </c>
      <c r="AJ82" s="106">
        <v>1</v>
      </c>
      <c r="AK82" s="106">
        <v>0</v>
      </c>
      <c r="AL82" s="106">
        <v>0</v>
      </c>
      <c r="AM82" s="106">
        <v>0</v>
      </c>
      <c r="AN82" s="106" t="s">
        <v>1612</v>
      </c>
      <c r="AO82" s="106">
        <v>0</v>
      </c>
      <c r="AP82" s="106">
        <v>1</v>
      </c>
      <c r="AQ82" s="106">
        <v>0</v>
      </c>
      <c r="AR82" s="106">
        <v>0</v>
      </c>
      <c r="AS82" s="106">
        <v>1</v>
      </c>
      <c r="AT82" s="106" t="s">
        <v>1612</v>
      </c>
      <c r="AU82" s="106">
        <v>0</v>
      </c>
      <c r="AV82" s="106">
        <v>1</v>
      </c>
      <c r="AW82" s="106">
        <v>0</v>
      </c>
      <c r="AX82" s="106">
        <v>0</v>
      </c>
      <c r="AY82" s="106">
        <v>1</v>
      </c>
      <c r="AZ82" s="106" t="s">
        <v>1612</v>
      </c>
      <c r="BA82" s="106">
        <v>0</v>
      </c>
      <c r="BB82" s="106">
        <v>1</v>
      </c>
      <c r="BC82" s="106">
        <v>0</v>
      </c>
      <c r="BD82" s="106">
        <v>0</v>
      </c>
      <c r="BE82" s="106">
        <v>1</v>
      </c>
      <c r="BF82" s="106" t="s">
        <v>1612</v>
      </c>
      <c r="BG82" s="106">
        <v>0</v>
      </c>
      <c r="BH82" s="106">
        <v>0</v>
      </c>
      <c r="BI82" s="106">
        <v>0</v>
      </c>
      <c r="BJ82" s="106">
        <v>1</v>
      </c>
      <c r="BK82" s="106">
        <v>1</v>
      </c>
      <c r="BL82" s="106">
        <v>42674</v>
      </c>
      <c r="BM82" s="106">
        <v>1</v>
      </c>
      <c r="BN82" s="106">
        <v>1</v>
      </c>
      <c r="BO82" s="106">
        <v>0</v>
      </c>
      <c r="BP82" s="106">
        <v>0</v>
      </c>
      <c r="BQ82" s="106">
        <v>1</v>
      </c>
      <c r="BR82" s="106" t="s">
        <v>1612</v>
      </c>
      <c r="BS82" s="106">
        <v>0</v>
      </c>
      <c r="BT82" s="106">
        <v>1</v>
      </c>
      <c r="BU82" s="106">
        <v>0</v>
      </c>
      <c r="BV82" s="106">
        <v>0</v>
      </c>
      <c r="BW82" s="106">
        <v>1</v>
      </c>
      <c r="BX82" s="106" t="s">
        <v>1612</v>
      </c>
      <c r="BY82" s="106">
        <v>0</v>
      </c>
      <c r="BZ82" s="106">
        <v>0</v>
      </c>
      <c r="CA82" s="106">
        <v>0</v>
      </c>
      <c r="CB82" s="106">
        <v>1</v>
      </c>
      <c r="CC82" s="106">
        <v>1</v>
      </c>
      <c r="CD82" s="106">
        <v>42551</v>
      </c>
      <c r="CE82" s="106">
        <v>1</v>
      </c>
      <c r="CF82" s="106">
        <v>0</v>
      </c>
      <c r="CG82" s="106">
        <v>0</v>
      </c>
      <c r="CH82" s="106">
        <v>1</v>
      </c>
      <c r="CI82" s="106">
        <v>1</v>
      </c>
      <c r="CJ82" s="106">
        <v>42460</v>
      </c>
      <c r="CK82" s="106">
        <v>1</v>
      </c>
    </row>
    <row r="83" spans="1:89">
      <c r="A83" t="s">
        <v>73</v>
      </c>
      <c r="B83" t="s">
        <v>72</v>
      </c>
      <c r="C83" t="s">
        <v>71</v>
      </c>
      <c r="D83" t="s">
        <v>275</v>
      </c>
      <c r="E83" s="106" t="s">
        <v>274</v>
      </c>
      <c r="F83" s="106" t="s">
        <v>1193</v>
      </c>
      <c r="G83" s="106" t="s">
        <v>1612</v>
      </c>
      <c r="H83" s="399" t="s">
        <v>1612</v>
      </c>
      <c r="I83" s="106" t="s">
        <v>1193</v>
      </c>
      <c r="J83" s="106" t="s">
        <v>1193</v>
      </c>
      <c r="K83" s="106" t="s">
        <v>1193</v>
      </c>
      <c r="L83" s="106" t="s">
        <v>1193</v>
      </c>
      <c r="M83" s="106" t="s">
        <v>1193</v>
      </c>
      <c r="N83" s="106" t="s">
        <v>1193</v>
      </c>
      <c r="O83" s="106" t="s">
        <v>1193</v>
      </c>
      <c r="P83" s="106" t="s">
        <v>1193</v>
      </c>
      <c r="Q83" s="399" t="s">
        <v>1612</v>
      </c>
      <c r="R83" s="399" t="s">
        <v>1612</v>
      </c>
      <c r="S83" s="399" t="s">
        <v>1612</v>
      </c>
      <c r="T83" s="399" t="s">
        <v>1612</v>
      </c>
      <c r="U83" s="399" t="s">
        <v>1612</v>
      </c>
      <c r="V83" s="399" t="s">
        <v>1612</v>
      </c>
      <c r="W83" s="399" t="s">
        <v>1612</v>
      </c>
      <c r="X83" s="399" t="s">
        <v>1612</v>
      </c>
      <c r="Y83" s="106" t="s">
        <v>1612</v>
      </c>
      <c r="Z83" s="106" t="s">
        <v>1612</v>
      </c>
      <c r="AA83" s="106" t="s">
        <v>1612</v>
      </c>
      <c r="AB83" s="106" t="s">
        <v>1612</v>
      </c>
      <c r="AC83" s="106" t="s">
        <v>1612</v>
      </c>
      <c r="AD83" s="106" t="s">
        <v>1612</v>
      </c>
      <c r="AE83" s="106" t="s">
        <v>1612</v>
      </c>
      <c r="AF83" s="106" t="s">
        <v>1612</v>
      </c>
      <c r="AG83" s="106"/>
      <c r="AH83" s="106">
        <v>1</v>
      </c>
      <c r="AI83" s="106">
        <v>0</v>
      </c>
      <c r="AJ83" s="106">
        <v>1</v>
      </c>
      <c r="AK83" s="106">
        <v>0</v>
      </c>
      <c r="AL83" s="106">
        <v>0</v>
      </c>
      <c r="AM83" s="106">
        <v>0</v>
      </c>
      <c r="AN83" s="106" t="s">
        <v>1612</v>
      </c>
      <c r="AO83" s="106">
        <v>0</v>
      </c>
      <c r="AP83" s="106">
        <v>1</v>
      </c>
      <c r="AQ83" s="106">
        <v>0</v>
      </c>
      <c r="AR83" s="106">
        <v>0</v>
      </c>
      <c r="AS83" s="106">
        <v>1</v>
      </c>
      <c r="AT83" s="106" t="s">
        <v>1612</v>
      </c>
      <c r="AU83" s="106">
        <v>0</v>
      </c>
      <c r="AV83" s="106">
        <v>1</v>
      </c>
      <c r="AW83" s="106">
        <v>0</v>
      </c>
      <c r="AX83" s="106">
        <v>0</v>
      </c>
      <c r="AY83" s="106">
        <v>1</v>
      </c>
      <c r="AZ83" s="106" t="s">
        <v>1612</v>
      </c>
      <c r="BA83" s="106">
        <v>0</v>
      </c>
      <c r="BB83" s="106">
        <v>1</v>
      </c>
      <c r="BC83" s="106">
        <v>0</v>
      </c>
      <c r="BD83" s="106">
        <v>0</v>
      </c>
      <c r="BE83" s="106">
        <v>1</v>
      </c>
      <c r="BF83" s="106" t="s">
        <v>1612</v>
      </c>
      <c r="BG83" s="106">
        <v>0</v>
      </c>
      <c r="BH83" s="106">
        <v>1</v>
      </c>
      <c r="BI83" s="106">
        <v>0</v>
      </c>
      <c r="BJ83" s="106">
        <v>0</v>
      </c>
      <c r="BK83" s="106">
        <v>1</v>
      </c>
      <c r="BL83" s="106" t="s">
        <v>1612</v>
      </c>
      <c r="BM83" s="106">
        <v>0</v>
      </c>
      <c r="BN83" s="106">
        <v>1</v>
      </c>
      <c r="BO83" s="106">
        <v>0</v>
      </c>
      <c r="BP83" s="106">
        <v>0</v>
      </c>
      <c r="BQ83" s="106">
        <v>1</v>
      </c>
      <c r="BR83" s="106" t="s">
        <v>1612</v>
      </c>
      <c r="BS83" s="106">
        <v>0</v>
      </c>
      <c r="BT83" s="106">
        <v>1</v>
      </c>
      <c r="BU83" s="106">
        <v>0</v>
      </c>
      <c r="BV83" s="106">
        <v>0</v>
      </c>
      <c r="BW83" s="106">
        <v>1</v>
      </c>
      <c r="BX83" s="106" t="s">
        <v>1612</v>
      </c>
      <c r="BY83" s="106">
        <v>0</v>
      </c>
      <c r="BZ83" s="106">
        <v>1</v>
      </c>
      <c r="CA83" s="106">
        <v>0</v>
      </c>
      <c r="CB83" s="106">
        <v>0</v>
      </c>
      <c r="CC83" s="106">
        <v>1</v>
      </c>
      <c r="CD83" s="106" t="s">
        <v>1612</v>
      </c>
      <c r="CE83" s="106">
        <v>0</v>
      </c>
      <c r="CF83" s="106">
        <v>1</v>
      </c>
      <c r="CG83" s="106">
        <v>0</v>
      </c>
      <c r="CH83" s="106">
        <v>0</v>
      </c>
      <c r="CI83" s="106">
        <v>1</v>
      </c>
      <c r="CJ83" s="106" t="s">
        <v>1612</v>
      </c>
      <c r="CK83" s="106">
        <v>0</v>
      </c>
    </row>
    <row r="84" spans="1:89">
      <c r="A84" t="s">
        <v>73</v>
      </c>
      <c r="B84" t="s">
        <v>72</v>
      </c>
      <c r="C84" t="s">
        <v>71</v>
      </c>
      <c r="D84" t="s">
        <v>273</v>
      </c>
      <c r="E84" s="106" t="s">
        <v>272</v>
      </c>
      <c r="F84" s="106" t="s">
        <v>1193</v>
      </c>
      <c r="G84" s="106" t="s">
        <v>1612</v>
      </c>
      <c r="H84" s="399" t="s">
        <v>1612</v>
      </c>
      <c r="I84" s="106" t="s">
        <v>1193</v>
      </c>
      <c r="J84" s="106" t="s">
        <v>1193</v>
      </c>
      <c r="K84" s="106" t="s">
        <v>1193</v>
      </c>
      <c r="L84" s="106" t="s">
        <v>1193</v>
      </c>
      <c r="M84" s="106" t="s">
        <v>1193</v>
      </c>
      <c r="N84" s="106" t="s">
        <v>1193</v>
      </c>
      <c r="O84" s="106" t="s">
        <v>1193</v>
      </c>
      <c r="P84" s="106" t="s">
        <v>1193</v>
      </c>
      <c r="Q84" s="399" t="s">
        <v>1612</v>
      </c>
      <c r="R84" s="399" t="s">
        <v>1612</v>
      </c>
      <c r="S84" s="399" t="s">
        <v>1612</v>
      </c>
      <c r="T84" s="399" t="s">
        <v>1612</v>
      </c>
      <c r="U84" s="399" t="s">
        <v>1612</v>
      </c>
      <c r="V84" s="399" t="s">
        <v>1612</v>
      </c>
      <c r="W84" s="399" t="s">
        <v>1612</v>
      </c>
      <c r="X84" s="399" t="s">
        <v>1612</v>
      </c>
      <c r="Y84" s="106" t="s">
        <v>1612</v>
      </c>
      <c r="Z84" s="106" t="s">
        <v>1612</v>
      </c>
      <c r="AA84" s="106" t="s">
        <v>1612</v>
      </c>
      <c r="AB84" s="106" t="s">
        <v>1612</v>
      </c>
      <c r="AC84" s="106" t="s">
        <v>1612</v>
      </c>
      <c r="AD84" s="106" t="s">
        <v>1612</v>
      </c>
      <c r="AE84" s="106" t="s">
        <v>1612</v>
      </c>
      <c r="AF84" s="106" t="s">
        <v>1612</v>
      </c>
      <c r="AG84" s="106"/>
      <c r="AH84" s="106">
        <v>1</v>
      </c>
      <c r="AI84" s="106">
        <v>0</v>
      </c>
      <c r="AJ84" s="106">
        <v>1</v>
      </c>
      <c r="AK84" s="106">
        <v>0</v>
      </c>
      <c r="AL84" s="106">
        <v>0</v>
      </c>
      <c r="AM84" s="106">
        <v>0</v>
      </c>
      <c r="AN84" s="106" t="s">
        <v>1612</v>
      </c>
      <c r="AO84" s="106">
        <v>0</v>
      </c>
      <c r="AP84" s="106">
        <v>1</v>
      </c>
      <c r="AQ84" s="106">
        <v>0</v>
      </c>
      <c r="AR84" s="106">
        <v>0</v>
      </c>
      <c r="AS84" s="106">
        <v>1</v>
      </c>
      <c r="AT84" s="106" t="s">
        <v>1612</v>
      </c>
      <c r="AU84" s="106">
        <v>0</v>
      </c>
      <c r="AV84" s="106">
        <v>1</v>
      </c>
      <c r="AW84" s="106">
        <v>0</v>
      </c>
      <c r="AX84" s="106">
        <v>0</v>
      </c>
      <c r="AY84" s="106">
        <v>1</v>
      </c>
      <c r="AZ84" s="106" t="s">
        <v>1612</v>
      </c>
      <c r="BA84" s="106">
        <v>0</v>
      </c>
      <c r="BB84" s="106">
        <v>1</v>
      </c>
      <c r="BC84" s="106">
        <v>0</v>
      </c>
      <c r="BD84" s="106">
        <v>0</v>
      </c>
      <c r="BE84" s="106">
        <v>1</v>
      </c>
      <c r="BF84" s="106" t="s">
        <v>1612</v>
      </c>
      <c r="BG84" s="106">
        <v>0</v>
      </c>
      <c r="BH84" s="106">
        <v>1</v>
      </c>
      <c r="BI84" s="106">
        <v>0</v>
      </c>
      <c r="BJ84" s="106">
        <v>0</v>
      </c>
      <c r="BK84" s="106">
        <v>1</v>
      </c>
      <c r="BL84" s="106" t="s">
        <v>1612</v>
      </c>
      <c r="BM84" s="106">
        <v>0</v>
      </c>
      <c r="BN84" s="106">
        <v>1</v>
      </c>
      <c r="BO84" s="106">
        <v>0</v>
      </c>
      <c r="BP84" s="106">
        <v>0</v>
      </c>
      <c r="BQ84" s="106">
        <v>1</v>
      </c>
      <c r="BR84" s="106" t="s">
        <v>1612</v>
      </c>
      <c r="BS84" s="106">
        <v>0</v>
      </c>
      <c r="BT84" s="106">
        <v>1</v>
      </c>
      <c r="BU84" s="106">
        <v>0</v>
      </c>
      <c r="BV84" s="106">
        <v>0</v>
      </c>
      <c r="BW84" s="106">
        <v>1</v>
      </c>
      <c r="BX84" s="106" t="s">
        <v>1612</v>
      </c>
      <c r="BY84" s="106">
        <v>0</v>
      </c>
      <c r="BZ84" s="106">
        <v>1</v>
      </c>
      <c r="CA84" s="106">
        <v>0</v>
      </c>
      <c r="CB84" s="106">
        <v>0</v>
      </c>
      <c r="CC84" s="106">
        <v>1</v>
      </c>
      <c r="CD84" s="106" t="s">
        <v>1612</v>
      </c>
      <c r="CE84" s="106">
        <v>0</v>
      </c>
      <c r="CF84" s="106">
        <v>1</v>
      </c>
      <c r="CG84" s="106">
        <v>0</v>
      </c>
      <c r="CH84" s="106">
        <v>0</v>
      </c>
      <c r="CI84" s="106">
        <v>1</v>
      </c>
      <c r="CJ84" s="106" t="s">
        <v>1612</v>
      </c>
      <c r="CK84" s="106">
        <v>0</v>
      </c>
    </row>
    <row r="85" spans="1:89">
      <c r="A85" t="s">
        <v>44</v>
      </c>
      <c r="B85" t="s">
        <v>60</v>
      </c>
      <c r="C85" t="s">
        <v>59</v>
      </c>
      <c r="D85" t="s">
        <v>271</v>
      </c>
      <c r="E85" s="106" t="s">
        <v>270</v>
      </c>
      <c r="F85" s="106" t="s">
        <v>1193</v>
      </c>
      <c r="G85" s="106" t="s">
        <v>1612</v>
      </c>
      <c r="H85" s="399" t="s">
        <v>1612</v>
      </c>
      <c r="I85" s="106" t="s">
        <v>1193</v>
      </c>
      <c r="J85" s="106" t="s">
        <v>1193</v>
      </c>
      <c r="K85" s="106" t="s">
        <v>1193</v>
      </c>
      <c r="L85" s="106" t="s">
        <v>1196</v>
      </c>
      <c r="M85" s="106" t="s">
        <v>1193</v>
      </c>
      <c r="N85" s="106" t="s">
        <v>1193</v>
      </c>
      <c r="O85" s="106" t="s">
        <v>1193</v>
      </c>
      <c r="P85" s="106" t="s">
        <v>1193</v>
      </c>
      <c r="Q85" s="399" t="s">
        <v>1612</v>
      </c>
      <c r="R85" s="399" t="s">
        <v>1612</v>
      </c>
      <c r="S85" s="399" t="s">
        <v>1612</v>
      </c>
      <c r="T85" s="399">
        <v>42461</v>
      </c>
      <c r="U85" s="399" t="s">
        <v>1612</v>
      </c>
      <c r="V85" s="399" t="s">
        <v>1612</v>
      </c>
      <c r="W85" s="399" t="s">
        <v>1612</v>
      </c>
      <c r="X85" s="399" t="s">
        <v>1612</v>
      </c>
      <c r="Y85" s="106" t="s">
        <v>1612</v>
      </c>
      <c r="Z85" s="106" t="s">
        <v>1612</v>
      </c>
      <c r="AA85" s="106" t="s">
        <v>1612</v>
      </c>
      <c r="AB85" s="106" t="s">
        <v>2247</v>
      </c>
      <c r="AC85" s="106" t="s">
        <v>1612</v>
      </c>
      <c r="AD85" s="106" t="s">
        <v>1612</v>
      </c>
      <c r="AE85" s="106" t="s">
        <v>1612</v>
      </c>
      <c r="AF85" s="106" t="s">
        <v>1612</v>
      </c>
      <c r="AG85" s="106"/>
      <c r="AH85" s="106">
        <v>1</v>
      </c>
      <c r="AI85" s="106">
        <v>0</v>
      </c>
      <c r="AJ85" s="106">
        <v>1</v>
      </c>
      <c r="AK85" s="106">
        <v>0</v>
      </c>
      <c r="AL85" s="106">
        <v>0</v>
      </c>
      <c r="AM85" s="106">
        <v>0</v>
      </c>
      <c r="AN85" s="106" t="s">
        <v>1612</v>
      </c>
      <c r="AO85" s="106">
        <v>0</v>
      </c>
      <c r="AP85" s="106">
        <v>1</v>
      </c>
      <c r="AQ85" s="106">
        <v>0</v>
      </c>
      <c r="AR85" s="106">
        <v>0</v>
      </c>
      <c r="AS85" s="106">
        <v>1</v>
      </c>
      <c r="AT85" s="106" t="s">
        <v>1612</v>
      </c>
      <c r="AU85" s="106">
        <v>0</v>
      </c>
      <c r="AV85" s="106">
        <v>1</v>
      </c>
      <c r="AW85" s="106">
        <v>0</v>
      </c>
      <c r="AX85" s="106">
        <v>0</v>
      </c>
      <c r="AY85" s="106">
        <v>1</v>
      </c>
      <c r="AZ85" s="106" t="s">
        <v>1612</v>
      </c>
      <c r="BA85" s="106">
        <v>0</v>
      </c>
      <c r="BB85" s="106">
        <v>1</v>
      </c>
      <c r="BC85" s="106">
        <v>0</v>
      </c>
      <c r="BD85" s="106">
        <v>0</v>
      </c>
      <c r="BE85" s="106">
        <v>1</v>
      </c>
      <c r="BF85" s="106" t="s">
        <v>1612</v>
      </c>
      <c r="BG85" s="106">
        <v>0</v>
      </c>
      <c r="BH85" s="106">
        <v>0</v>
      </c>
      <c r="BI85" s="106">
        <v>0</v>
      </c>
      <c r="BJ85" s="106">
        <v>1</v>
      </c>
      <c r="BK85" s="106">
        <v>1</v>
      </c>
      <c r="BL85" s="106">
        <v>42461</v>
      </c>
      <c r="BM85" s="106">
        <v>1</v>
      </c>
      <c r="BN85" s="106">
        <v>1</v>
      </c>
      <c r="BO85" s="106">
        <v>0</v>
      </c>
      <c r="BP85" s="106">
        <v>0</v>
      </c>
      <c r="BQ85" s="106">
        <v>1</v>
      </c>
      <c r="BR85" s="106" t="s">
        <v>1612</v>
      </c>
      <c r="BS85" s="106">
        <v>0</v>
      </c>
      <c r="BT85" s="106">
        <v>1</v>
      </c>
      <c r="BU85" s="106">
        <v>0</v>
      </c>
      <c r="BV85" s="106">
        <v>0</v>
      </c>
      <c r="BW85" s="106">
        <v>1</v>
      </c>
      <c r="BX85" s="106" t="s">
        <v>1612</v>
      </c>
      <c r="BY85" s="106">
        <v>0</v>
      </c>
      <c r="BZ85" s="106">
        <v>1</v>
      </c>
      <c r="CA85" s="106">
        <v>0</v>
      </c>
      <c r="CB85" s="106">
        <v>0</v>
      </c>
      <c r="CC85" s="106">
        <v>1</v>
      </c>
      <c r="CD85" s="106" t="s">
        <v>1612</v>
      </c>
      <c r="CE85" s="106">
        <v>0</v>
      </c>
      <c r="CF85" s="106">
        <v>1</v>
      </c>
      <c r="CG85" s="106">
        <v>0</v>
      </c>
      <c r="CH85" s="106">
        <v>0</v>
      </c>
      <c r="CI85" s="106">
        <v>1</v>
      </c>
      <c r="CJ85" s="106" t="s">
        <v>1612</v>
      </c>
      <c r="CK85" s="106">
        <v>0</v>
      </c>
    </row>
    <row r="86" spans="1:89">
      <c r="A86" t="s">
        <v>73</v>
      </c>
      <c r="B86" t="s">
        <v>72</v>
      </c>
      <c r="C86" t="s">
        <v>71</v>
      </c>
      <c r="D86" t="s">
        <v>269</v>
      </c>
      <c r="E86" s="106" t="s">
        <v>268</v>
      </c>
      <c r="F86" s="106" t="s">
        <v>1193</v>
      </c>
      <c r="G86" s="106" t="s">
        <v>1612</v>
      </c>
      <c r="H86" s="399" t="s">
        <v>1612</v>
      </c>
      <c r="I86" s="106" t="s">
        <v>1193</v>
      </c>
      <c r="J86" s="106" t="s">
        <v>1193</v>
      </c>
      <c r="K86" s="106" t="s">
        <v>1193</v>
      </c>
      <c r="L86" s="106" t="s">
        <v>1193</v>
      </c>
      <c r="M86" s="106" t="s">
        <v>1193</v>
      </c>
      <c r="N86" s="106" t="s">
        <v>1193</v>
      </c>
      <c r="O86" s="106" t="s">
        <v>1193</v>
      </c>
      <c r="P86" s="106" t="s">
        <v>1193</v>
      </c>
      <c r="Q86" s="399" t="s">
        <v>1612</v>
      </c>
      <c r="R86" s="399" t="s">
        <v>1612</v>
      </c>
      <c r="S86" s="399" t="s">
        <v>1612</v>
      </c>
      <c r="T86" s="399" t="s">
        <v>1612</v>
      </c>
      <c r="U86" s="399" t="s">
        <v>1612</v>
      </c>
      <c r="V86" s="399" t="s">
        <v>1612</v>
      </c>
      <c r="W86" s="399" t="s">
        <v>1612</v>
      </c>
      <c r="X86" s="399" t="s">
        <v>1612</v>
      </c>
      <c r="Y86" s="106" t="s">
        <v>1612</v>
      </c>
      <c r="Z86" s="106" t="s">
        <v>1612</v>
      </c>
      <c r="AA86" s="106" t="s">
        <v>1612</v>
      </c>
      <c r="AB86" s="106" t="s">
        <v>1612</v>
      </c>
      <c r="AC86" s="106" t="s">
        <v>1612</v>
      </c>
      <c r="AD86" s="106" t="s">
        <v>1612</v>
      </c>
      <c r="AE86" s="106" t="s">
        <v>1612</v>
      </c>
      <c r="AF86" s="106" t="s">
        <v>1612</v>
      </c>
      <c r="AG86" s="106"/>
      <c r="AH86" s="106">
        <v>1</v>
      </c>
      <c r="AI86" s="106">
        <v>0</v>
      </c>
      <c r="AJ86" s="106">
        <v>1</v>
      </c>
      <c r="AK86" s="106">
        <v>0</v>
      </c>
      <c r="AL86" s="106">
        <v>0</v>
      </c>
      <c r="AM86" s="106">
        <v>0</v>
      </c>
      <c r="AN86" s="106" t="s">
        <v>1612</v>
      </c>
      <c r="AO86" s="106">
        <v>0</v>
      </c>
      <c r="AP86" s="106">
        <v>1</v>
      </c>
      <c r="AQ86" s="106">
        <v>0</v>
      </c>
      <c r="AR86" s="106">
        <v>0</v>
      </c>
      <c r="AS86" s="106">
        <v>1</v>
      </c>
      <c r="AT86" s="106" t="s">
        <v>1612</v>
      </c>
      <c r="AU86" s="106">
        <v>0</v>
      </c>
      <c r="AV86" s="106">
        <v>1</v>
      </c>
      <c r="AW86" s="106">
        <v>0</v>
      </c>
      <c r="AX86" s="106">
        <v>0</v>
      </c>
      <c r="AY86" s="106">
        <v>1</v>
      </c>
      <c r="AZ86" s="106" t="s">
        <v>1612</v>
      </c>
      <c r="BA86" s="106">
        <v>0</v>
      </c>
      <c r="BB86" s="106">
        <v>1</v>
      </c>
      <c r="BC86" s="106">
        <v>0</v>
      </c>
      <c r="BD86" s="106">
        <v>0</v>
      </c>
      <c r="BE86" s="106">
        <v>1</v>
      </c>
      <c r="BF86" s="106" t="s">
        <v>1612</v>
      </c>
      <c r="BG86" s="106">
        <v>0</v>
      </c>
      <c r="BH86" s="106">
        <v>1</v>
      </c>
      <c r="BI86" s="106">
        <v>0</v>
      </c>
      <c r="BJ86" s="106">
        <v>0</v>
      </c>
      <c r="BK86" s="106">
        <v>1</v>
      </c>
      <c r="BL86" s="106" t="s">
        <v>1612</v>
      </c>
      <c r="BM86" s="106">
        <v>0</v>
      </c>
      <c r="BN86" s="106">
        <v>1</v>
      </c>
      <c r="BO86" s="106">
        <v>0</v>
      </c>
      <c r="BP86" s="106">
        <v>0</v>
      </c>
      <c r="BQ86" s="106">
        <v>1</v>
      </c>
      <c r="BR86" s="106" t="s">
        <v>1612</v>
      </c>
      <c r="BS86" s="106">
        <v>0</v>
      </c>
      <c r="BT86" s="106">
        <v>1</v>
      </c>
      <c r="BU86" s="106">
        <v>0</v>
      </c>
      <c r="BV86" s="106">
        <v>0</v>
      </c>
      <c r="BW86" s="106">
        <v>1</v>
      </c>
      <c r="BX86" s="106" t="s">
        <v>1612</v>
      </c>
      <c r="BY86" s="106">
        <v>0</v>
      </c>
      <c r="BZ86" s="106">
        <v>1</v>
      </c>
      <c r="CA86" s="106">
        <v>0</v>
      </c>
      <c r="CB86" s="106">
        <v>0</v>
      </c>
      <c r="CC86" s="106">
        <v>1</v>
      </c>
      <c r="CD86" s="106" t="s">
        <v>1612</v>
      </c>
      <c r="CE86" s="106">
        <v>0</v>
      </c>
      <c r="CF86" s="106">
        <v>1</v>
      </c>
      <c r="CG86" s="106">
        <v>0</v>
      </c>
      <c r="CH86" s="106">
        <v>0</v>
      </c>
      <c r="CI86" s="106">
        <v>1</v>
      </c>
      <c r="CJ86" s="106" t="s">
        <v>1612</v>
      </c>
      <c r="CK86" s="106">
        <v>0</v>
      </c>
    </row>
    <row r="87" spans="1:89">
      <c r="A87" t="s">
        <v>56</v>
      </c>
      <c r="B87" t="s">
        <v>55</v>
      </c>
      <c r="C87" t="s">
        <v>135</v>
      </c>
      <c r="D87" t="s">
        <v>267</v>
      </c>
      <c r="E87" s="106" t="s">
        <v>266</v>
      </c>
      <c r="F87" s="106" t="s">
        <v>1193</v>
      </c>
      <c r="G87" s="106" t="s">
        <v>1612</v>
      </c>
      <c r="H87" s="399" t="s">
        <v>1612</v>
      </c>
      <c r="I87" s="106" t="s">
        <v>1193</v>
      </c>
      <c r="J87" s="106" t="s">
        <v>1193</v>
      </c>
      <c r="K87" s="106" t="s">
        <v>1193</v>
      </c>
      <c r="L87" s="106" t="s">
        <v>1193</v>
      </c>
      <c r="M87" s="106" t="s">
        <v>1193</v>
      </c>
      <c r="N87" s="106" t="s">
        <v>1193</v>
      </c>
      <c r="O87" s="106" t="s">
        <v>1193</v>
      </c>
      <c r="P87" s="106" t="s">
        <v>1196</v>
      </c>
      <c r="Q87" s="399" t="s">
        <v>1612</v>
      </c>
      <c r="R87" s="399" t="s">
        <v>1612</v>
      </c>
      <c r="S87" s="399" t="s">
        <v>1612</v>
      </c>
      <c r="T87" s="399" t="s">
        <v>1612</v>
      </c>
      <c r="U87" s="399" t="s">
        <v>1612</v>
      </c>
      <c r="V87" s="399" t="s">
        <v>1612</v>
      </c>
      <c r="W87" s="399" t="s">
        <v>1612</v>
      </c>
      <c r="X87" s="399">
        <v>42460</v>
      </c>
      <c r="Y87" s="106" t="s">
        <v>1612</v>
      </c>
      <c r="Z87" s="106" t="s">
        <v>1612</v>
      </c>
      <c r="AA87" s="106" t="s">
        <v>1612</v>
      </c>
      <c r="AB87" s="106" t="s">
        <v>1612</v>
      </c>
      <c r="AC87" s="106" t="s">
        <v>1612</v>
      </c>
      <c r="AD87" s="106" t="s">
        <v>1612</v>
      </c>
      <c r="AE87" s="106" t="s">
        <v>1612</v>
      </c>
      <c r="AF87" s="106" t="s">
        <v>2266</v>
      </c>
      <c r="AG87" s="106"/>
      <c r="AH87" s="106">
        <v>1</v>
      </c>
      <c r="AI87" s="106">
        <v>0</v>
      </c>
      <c r="AJ87" s="106">
        <v>1</v>
      </c>
      <c r="AK87" s="106">
        <v>0</v>
      </c>
      <c r="AL87" s="106">
        <v>0</v>
      </c>
      <c r="AM87" s="106">
        <v>0</v>
      </c>
      <c r="AN87" s="106" t="s">
        <v>1612</v>
      </c>
      <c r="AO87" s="106">
        <v>0</v>
      </c>
      <c r="AP87" s="106">
        <v>1</v>
      </c>
      <c r="AQ87" s="106">
        <v>0</v>
      </c>
      <c r="AR87" s="106">
        <v>0</v>
      </c>
      <c r="AS87" s="106">
        <v>1</v>
      </c>
      <c r="AT87" s="106" t="s">
        <v>1612</v>
      </c>
      <c r="AU87" s="106">
        <v>0</v>
      </c>
      <c r="AV87" s="106">
        <v>1</v>
      </c>
      <c r="AW87" s="106">
        <v>0</v>
      </c>
      <c r="AX87" s="106">
        <v>0</v>
      </c>
      <c r="AY87" s="106">
        <v>1</v>
      </c>
      <c r="AZ87" s="106" t="s">
        <v>1612</v>
      </c>
      <c r="BA87" s="106">
        <v>0</v>
      </c>
      <c r="BB87" s="106">
        <v>1</v>
      </c>
      <c r="BC87" s="106">
        <v>0</v>
      </c>
      <c r="BD87" s="106">
        <v>0</v>
      </c>
      <c r="BE87" s="106">
        <v>1</v>
      </c>
      <c r="BF87" s="106" t="s">
        <v>1612</v>
      </c>
      <c r="BG87" s="106">
        <v>0</v>
      </c>
      <c r="BH87" s="106">
        <v>1</v>
      </c>
      <c r="BI87" s="106">
        <v>0</v>
      </c>
      <c r="BJ87" s="106">
        <v>0</v>
      </c>
      <c r="BK87" s="106">
        <v>1</v>
      </c>
      <c r="BL87" s="106" t="s">
        <v>1612</v>
      </c>
      <c r="BM87" s="106">
        <v>0</v>
      </c>
      <c r="BN87" s="106">
        <v>1</v>
      </c>
      <c r="BO87" s="106">
        <v>0</v>
      </c>
      <c r="BP87" s="106">
        <v>0</v>
      </c>
      <c r="BQ87" s="106">
        <v>1</v>
      </c>
      <c r="BR87" s="106" t="s">
        <v>1612</v>
      </c>
      <c r="BS87" s="106">
        <v>0</v>
      </c>
      <c r="BT87" s="106">
        <v>1</v>
      </c>
      <c r="BU87" s="106">
        <v>0</v>
      </c>
      <c r="BV87" s="106">
        <v>0</v>
      </c>
      <c r="BW87" s="106">
        <v>1</v>
      </c>
      <c r="BX87" s="106" t="s">
        <v>1612</v>
      </c>
      <c r="BY87" s="106">
        <v>0</v>
      </c>
      <c r="BZ87" s="106">
        <v>1</v>
      </c>
      <c r="CA87" s="106">
        <v>0</v>
      </c>
      <c r="CB87" s="106">
        <v>0</v>
      </c>
      <c r="CC87" s="106">
        <v>1</v>
      </c>
      <c r="CD87" s="106" t="s">
        <v>1612</v>
      </c>
      <c r="CE87" s="106">
        <v>0</v>
      </c>
      <c r="CF87" s="106">
        <v>0</v>
      </c>
      <c r="CG87" s="106">
        <v>0</v>
      </c>
      <c r="CH87" s="106">
        <v>1</v>
      </c>
      <c r="CI87" s="106">
        <v>1</v>
      </c>
      <c r="CJ87" s="106">
        <v>42460</v>
      </c>
      <c r="CK87" s="106">
        <v>1</v>
      </c>
    </row>
    <row r="88" spans="1:89">
      <c r="A88" t="s">
        <v>73</v>
      </c>
      <c r="B88" t="s">
        <v>72</v>
      </c>
      <c r="C88" t="s">
        <v>71</v>
      </c>
      <c r="D88" t="s">
        <v>265</v>
      </c>
      <c r="E88" s="106" t="s">
        <v>264</v>
      </c>
      <c r="F88" s="106" t="s">
        <v>1193</v>
      </c>
      <c r="G88" s="106" t="s">
        <v>1612</v>
      </c>
      <c r="H88" s="399" t="s">
        <v>1612</v>
      </c>
      <c r="I88" s="106" t="s">
        <v>1193</v>
      </c>
      <c r="J88" s="106" t="s">
        <v>1193</v>
      </c>
      <c r="K88" s="106" t="s">
        <v>1193</v>
      </c>
      <c r="L88" s="106" t="s">
        <v>1193</v>
      </c>
      <c r="M88" s="106" t="s">
        <v>1193</v>
      </c>
      <c r="N88" s="106" t="s">
        <v>1193</v>
      </c>
      <c r="O88" s="106" t="s">
        <v>1193</v>
      </c>
      <c r="P88" s="106" t="s">
        <v>1193</v>
      </c>
      <c r="Q88" s="399" t="s">
        <v>1612</v>
      </c>
      <c r="R88" s="399" t="s">
        <v>1612</v>
      </c>
      <c r="S88" s="399" t="s">
        <v>1612</v>
      </c>
      <c r="T88" s="399" t="s">
        <v>1612</v>
      </c>
      <c r="U88" s="399" t="s">
        <v>1612</v>
      </c>
      <c r="V88" s="399" t="s">
        <v>1612</v>
      </c>
      <c r="W88" s="399" t="s">
        <v>1612</v>
      </c>
      <c r="X88" s="399" t="s">
        <v>1612</v>
      </c>
      <c r="Y88" s="106" t="s">
        <v>1612</v>
      </c>
      <c r="Z88" s="106" t="s">
        <v>1612</v>
      </c>
      <c r="AA88" s="106" t="s">
        <v>1612</v>
      </c>
      <c r="AB88" s="106" t="s">
        <v>1612</v>
      </c>
      <c r="AC88" s="106" t="s">
        <v>1612</v>
      </c>
      <c r="AD88" s="106" t="s">
        <v>1612</v>
      </c>
      <c r="AE88" s="106" t="s">
        <v>1612</v>
      </c>
      <c r="AF88" s="106" t="s">
        <v>1612</v>
      </c>
      <c r="AG88" s="106"/>
      <c r="AH88" s="106">
        <v>1</v>
      </c>
      <c r="AI88" s="106">
        <v>0</v>
      </c>
      <c r="AJ88" s="106">
        <v>1</v>
      </c>
      <c r="AK88" s="106">
        <v>0</v>
      </c>
      <c r="AL88" s="106">
        <v>0</v>
      </c>
      <c r="AM88" s="106">
        <v>0</v>
      </c>
      <c r="AN88" s="106" t="s">
        <v>1612</v>
      </c>
      <c r="AO88" s="106">
        <v>0</v>
      </c>
      <c r="AP88" s="106">
        <v>1</v>
      </c>
      <c r="AQ88" s="106">
        <v>0</v>
      </c>
      <c r="AR88" s="106">
        <v>0</v>
      </c>
      <c r="AS88" s="106">
        <v>1</v>
      </c>
      <c r="AT88" s="106" t="s">
        <v>1612</v>
      </c>
      <c r="AU88" s="106">
        <v>0</v>
      </c>
      <c r="AV88" s="106">
        <v>1</v>
      </c>
      <c r="AW88" s="106">
        <v>0</v>
      </c>
      <c r="AX88" s="106">
        <v>0</v>
      </c>
      <c r="AY88" s="106">
        <v>1</v>
      </c>
      <c r="AZ88" s="106" t="s">
        <v>1612</v>
      </c>
      <c r="BA88" s="106">
        <v>0</v>
      </c>
      <c r="BB88" s="106">
        <v>1</v>
      </c>
      <c r="BC88" s="106">
        <v>0</v>
      </c>
      <c r="BD88" s="106">
        <v>0</v>
      </c>
      <c r="BE88" s="106">
        <v>1</v>
      </c>
      <c r="BF88" s="106" t="s">
        <v>1612</v>
      </c>
      <c r="BG88" s="106">
        <v>0</v>
      </c>
      <c r="BH88" s="106">
        <v>1</v>
      </c>
      <c r="BI88" s="106">
        <v>0</v>
      </c>
      <c r="BJ88" s="106">
        <v>0</v>
      </c>
      <c r="BK88" s="106">
        <v>1</v>
      </c>
      <c r="BL88" s="106" t="s">
        <v>1612</v>
      </c>
      <c r="BM88" s="106">
        <v>0</v>
      </c>
      <c r="BN88" s="106">
        <v>1</v>
      </c>
      <c r="BO88" s="106">
        <v>0</v>
      </c>
      <c r="BP88" s="106">
        <v>0</v>
      </c>
      <c r="BQ88" s="106">
        <v>1</v>
      </c>
      <c r="BR88" s="106" t="s">
        <v>1612</v>
      </c>
      <c r="BS88" s="106">
        <v>0</v>
      </c>
      <c r="BT88" s="106">
        <v>1</v>
      </c>
      <c r="BU88" s="106">
        <v>0</v>
      </c>
      <c r="BV88" s="106">
        <v>0</v>
      </c>
      <c r="BW88" s="106">
        <v>1</v>
      </c>
      <c r="BX88" s="106" t="s">
        <v>1612</v>
      </c>
      <c r="BY88" s="106">
        <v>0</v>
      </c>
      <c r="BZ88" s="106">
        <v>1</v>
      </c>
      <c r="CA88" s="106">
        <v>0</v>
      </c>
      <c r="CB88" s="106">
        <v>0</v>
      </c>
      <c r="CC88" s="106">
        <v>1</v>
      </c>
      <c r="CD88" s="106" t="s">
        <v>1612</v>
      </c>
      <c r="CE88" s="106">
        <v>0</v>
      </c>
      <c r="CF88" s="106">
        <v>1</v>
      </c>
      <c r="CG88" s="106">
        <v>0</v>
      </c>
      <c r="CH88" s="106">
        <v>0</v>
      </c>
      <c r="CI88" s="106">
        <v>1</v>
      </c>
      <c r="CJ88" s="106" t="s">
        <v>1612</v>
      </c>
      <c r="CK88" s="106">
        <v>0</v>
      </c>
    </row>
    <row r="89" spans="1:89">
      <c r="A89" t="s">
        <v>73</v>
      </c>
      <c r="B89" t="s">
        <v>72</v>
      </c>
      <c r="C89" t="s">
        <v>71</v>
      </c>
      <c r="D89" t="s">
        <v>263</v>
      </c>
      <c r="E89" s="106" t="s">
        <v>262</v>
      </c>
      <c r="F89" s="106" t="s">
        <v>1193</v>
      </c>
      <c r="G89" s="106" t="s">
        <v>1612</v>
      </c>
      <c r="H89" s="399" t="s">
        <v>1612</v>
      </c>
      <c r="I89" s="106" t="s">
        <v>1193</v>
      </c>
      <c r="J89" s="106" t="s">
        <v>1193</v>
      </c>
      <c r="K89" s="106" t="s">
        <v>1193</v>
      </c>
      <c r="L89" s="106" t="s">
        <v>1193</v>
      </c>
      <c r="M89" s="106" t="s">
        <v>1193</v>
      </c>
      <c r="N89" s="106" t="s">
        <v>1193</v>
      </c>
      <c r="O89" s="106" t="s">
        <v>1196</v>
      </c>
      <c r="P89" s="106" t="s">
        <v>1193</v>
      </c>
      <c r="Q89" s="399" t="s">
        <v>1612</v>
      </c>
      <c r="R89" s="399" t="s">
        <v>1612</v>
      </c>
      <c r="S89" s="399" t="s">
        <v>1612</v>
      </c>
      <c r="T89" s="399" t="s">
        <v>1612</v>
      </c>
      <c r="U89" s="399" t="s">
        <v>1612</v>
      </c>
      <c r="V89" s="399" t="s">
        <v>1612</v>
      </c>
      <c r="W89" s="399">
        <v>42459</v>
      </c>
      <c r="X89" s="399" t="s">
        <v>1612</v>
      </c>
      <c r="Y89" s="106" t="s">
        <v>1612</v>
      </c>
      <c r="Z89" s="106" t="s">
        <v>1612</v>
      </c>
      <c r="AA89" s="106" t="s">
        <v>1612</v>
      </c>
      <c r="AB89" s="106" t="s">
        <v>1612</v>
      </c>
      <c r="AC89" s="106" t="s">
        <v>1612</v>
      </c>
      <c r="AD89" s="106" t="s">
        <v>1612</v>
      </c>
      <c r="AE89" s="106" t="s">
        <v>2291</v>
      </c>
      <c r="AF89" s="106" t="s">
        <v>1612</v>
      </c>
      <c r="AG89" s="106"/>
      <c r="AH89" s="106">
        <v>1</v>
      </c>
      <c r="AI89" s="106">
        <v>0</v>
      </c>
      <c r="AJ89" s="106">
        <v>1</v>
      </c>
      <c r="AK89" s="106">
        <v>0</v>
      </c>
      <c r="AL89" s="106">
        <v>0</v>
      </c>
      <c r="AM89" s="106">
        <v>0</v>
      </c>
      <c r="AN89" s="106" t="s">
        <v>1612</v>
      </c>
      <c r="AO89" s="106">
        <v>0</v>
      </c>
      <c r="AP89" s="106">
        <v>1</v>
      </c>
      <c r="AQ89" s="106">
        <v>0</v>
      </c>
      <c r="AR89" s="106">
        <v>0</v>
      </c>
      <c r="AS89" s="106">
        <v>1</v>
      </c>
      <c r="AT89" s="106" t="s">
        <v>1612</v>
      </c>
      <c r="AU89" s="106">
        <v>0</v>
      </c>
      <c r="AV89" s="106">
        <v>1</v>
      </c>
      <c r="AW89" s="106">
        <v>0</v>
      </c>
      <c r="AX89" s="106">
        <v>0</v>
      </c>
      <c r="AY89" s="106">
        <v>1</v>
      </c>
      <c r="AZ89" s="106" t="s">
        <v>1612</v>
      </c>
      <c r="BA89" s="106">
        <v>0</v>
      </c>
      <c r="BB89" s="106">
        <v>1</v>
      </c>
      <c r="BC89" s="106">
        <v>0</v>
      </c>
      <c r="BD89" s="106">
        <v>0</v>
      </c>
      <c r="BE89" s="106">
        <v>1</v>
      </c>
      <c r="BF89" s="106" t="s">
        <v>1612</v>
      </c>
      <c r="BG89" s="106">
        <v>0</v>
      </c>
      <c r="BH89" s="106">
        <v>1</v>
      </c>
      <c r="BI89" s="106">
        <v>0</v>
      </c>
      <c r="BJ89" s="106">
        <v>0</v>
      </c>
      <c r="BK89" s="106">
        <v>1</v>
      </c>
      <c r="BL89" s="106" t="s">
        <v>1612</v>
      </c>
      <c r="BM89" s="106">
        <v>0</v>
      </c>
      <c r="BN89" s="106">
        <v>1</v>
      </c>
      <c r="BO89" s="106">
        <v>0</v>
      </c>
      <c r="BP89" s="106">
        <v>0</v>
      </c>
      <c r="BQ89" s="106">
        <v>1</v>
      </c>
      <c r="BR89" s="106" t="s">
        <v>1612</v>
      </c>
      <c r="BS89" s="106">
        <v>0</v>
      </c>
      <c r="BT89" s="106">
        <v>1</v>
      </c>
      <c r="BU89" s="106">
        <v>0</v>
      </c>
      <c r="BV89" s="106">
        <v>0</v>
      </c>
      <c r="BW89" s="106">
        <v>1</v>
      </c>
      <c r="BX89" s="106" t="s">
        <v>1612</v>
      </c>
      <c r="BY89" s="106">
        <v>0</v>
      </c>
      <c r="BZ89" s="106">
        <v>0</v>
      </c>
      <c r="CA89" s="106">
        <v>0</v>
      </c>
      <c r="CB89" s="106">
        <v>1</v>
      </c>
      <c r="CC89" s="106">
        <v>1</v>
      </c>
      <c r="CD89" s="106">
        <v>42459</v>
      </c>
      <c r="CE89" s="106">
        <v>1</v>
      </c>
      <c r="CF89" s="106">
        <v>1</v>
      </c>
      <c r="CG89" s="106">
        <v>0</v>
      </c>
      <c r="CH89" s="106">
        <v>0</v>
      </c>
      <c r="CI89" s="106">
        <v>1</v>
      </c>
      <c r="CJ89" s="106" t="s">
        <v>1612</v>
      </c>
      <c r="CK89" s="106">
        <v>0</v>
      </c>
    </row>
    <row r="90" spans="1:89">
      <c r="A90" t="s">
        <v>44</v>
      </c>
      <c r="B90" t="s">
        <v>116</v>
      </c>
      <c r="C90" t="s">
        <v>115</v>
      </c>
      <c r="D90" t="s">
        <v>261</v>
      </c>
      <c r="E90" s="106" t="s">
        <v>260</v>
      </c>
      <c r="F90" s="106" t="s">
        <v>1193</v>
      </c>
      <c r="G90" s="106" t="s">
        <v>1612</v>
      </c>
      <c r="H90" s="399" t="s">
        <v>1612</v>
      </c>
      <c r="I90" s="106" t="s">
        <v>1193</v>
      </c>
      <c r="J90" s="106" t="s">
        <v>1193</v>
      </c>
      <c r="K90" s="106" t="s">
        <v>1193</v>
      </c>
      <c r="L90" s="106" t="s">
        <v>1193</v>
      </c>
      <c r="M90" s="106" t="s">
        <v>1193</v>
      </c>
      <c r="N90" s="106" t="s">
        <v>1193</v>
      </c>
      <c r="O90" s="106" t="s">
        <v>1193</v>
      </c>
      <c r="P90" s="106" t="s">
        <v>1193</v>
      </c>
      <c r="Q90" s="399" t="s">
        <v>1612</v>
      </c>
      <c r="R90" s="399" t="s">
        <v>1612</v>
      </c>
      <c r="S90" s="399" t="s">
        <v>1612</v>
      </c>
      <c r="T90" s="399" t="s">
        <v>1612</v>
      </c>
      <c r="U90" s="399" t="s">
        <v>1612</v>
      </c>
      <c r="V90" s="399" t="s">
        <v>1612</v>
      </c>
      <c r="W90" s="399" t="s">
        <v>1612</v>
      </c>
      <c r="X90" s="399" t="s">
        <v>1612</v>
      </c>
      <c r="Y90" s="106" t="s">
        <v>1612</v>
      </c>
      <c r="Z90" s="106" t="s">
        <v>1612</v>
      </c>
      <c r="AA90" s="106" t="s">
        <v>1612</v>
      </c>
      <c r="AB90" s="106" t="s">
        <v>1612</v>
      </c>
      <c r="AC90" s="106" t="s">
        <v>1612</v>
      </c>
      <c r="AD90" s="106" t="s">
        <v>1612</v>
      </c>
      <c r="AE90" s="106" t="s">
        <v>1612</v>
      </c>
      <c r="AF90" s="106" t="s">
        <v>1612</v>
      </c>
      <c r="AG90" s="106"/>
      <c r="AH90" s="106">
        <v>1</v>
      </c>
      <c r="AI90" s="106">
        <v>0</v>
      </c>
      <c r="AJ90" s="106">
        <v>1</v>
      </c>
      <c r="AK90" s="106">
        <v>0</v>
      </c>
      <c r="AL90" s="106">
        <v>0</v>
      </c>
      <c r="AM90" s="106">
        <v>0</v>
      </c>
      <c r="AN90" s="106" t="s">
        <v>1612</v>
      </c>
      <c r="AO90" s="106">
        <v>0</v>
      </c>
      <c r="AP90" s="106">
        <v>1</v>
      </c>
      <c r="AQ90" s="106">
        <v>0</v>
      </c>
      <c r="AR90" s="106">
        <v>0</v>
      </c>
      <c r="AS90" s="106">
        <v>1</v>
      </c>
      <c r="AT90" s="106" t="s">
        <v>1612</v>
      </c>
      <c r="AU90" s="106">
        <v>0</v>
      </c>
      <c r="AV90" s="106">
        <v>1</v>
      </c>
      <c r="AW90" s="106">
        <v>0</v>
      </c>
      <c r="AX90" s="106">
        <v>0</v>
      </c>
      <c r="AY90" s="106">
        <v>1</v>
      </c>
      <c r="AZ90" s="106" t="s">
        <v>1612</v>
      </c>
      <c r="BA90" s="106">
        <v>0</v>
      </c>
      <c r="BB90" s="106">
        <v>1</v>
      </c>
      <c r="BC90" s="106">
        <v>0</v>
      </c>
      <c r="BD90" s="106">
        <v>0</v>
      </c>
      <c r="BE90" s="106">
        <v>1</v>
      </c>
      <c r="BF90" s="106" t="s">
        <v>1612</v>
      </c>
      <c r="BG90" s="106">
        <v>0</v>
      </c>
      <c r="BH90" s="106">
        <v>1</v>
      </c>
      <c r="BI90" s="106">
        <v>0</v>
      </c>
      <c r="BJ90" s="106">
        <v>0</v>
      </c>
      <c r="BK90" s="106">
        <v>1</v>
      </c>
      <c r="BL90" s="106" t="s">
        <v>1612</v>
      </c>
      <c r="BM90" s="106">
        <v>0</v>
      </c>
      <c r="BN90" s="106">
        <v>1</v>
      </c>
      <c r="BO90" s="106">
        <v>0</v>
      </c>
      <c r="BP90" s="106">
        <v>0</v>
      </c>
      <c r="BQ90" s="106">
        <v>1</v>
      </c>
      <c r="BR90" s="106" t="s">
        <v>1612</v>
      </c>
      <c r="BS90" s="106">
        <v>0</v>
      </c>
      <c r="BT90" s="106">
        <v>1</v>
      </c>
      <c r="BU90" s="106">
        <v>0</v>
      </c>
      <c r="BV90" s="106">
        <v>0</v>
      </c>
      <c r="BW90" s="106">
        <v>1</v>
      </c>
      <c r="BX90" s="106" t="s">
        <v>1612</v>
      </c>
      <c r="BY90" s="106">
        <v>0</v>
      </c>
      <c r="BZ90" s="106">
        <v>1</v>
      </c>
      <c r="CA90" s="106">
        <v>0</v>
      </c>
      <c r="CB90" s="106">
        <v>0</v>
      </c>
      <c r="CC90" s="106">
        <v>1</v>
      </c>
      <c r="CD90" s="106" t="s">
        <v>1612</v>
      </c>
      <c r="CE90" s="106">
        <v>0</v>
      </c>
      <c r="CF90" s="106">
        <v>1</v>
      </c>
      <c r="CG90" s="106">
        <v>0</v>
      </c>
      <c r="CH90" s="106">
        <v>0</v>
      </c>
      <c r="CI90" s="106">
        <v>1</v>
      </c>
      <c r="CJ90" s="106" t="s">
        <v>1612</v>
      </c>
      <c r="CK90" s="106">
        <v>0</v>
      </c>
    </row>
    <row r="91" spans="1:89">
      <c r="A91" t="s">
        <v>73</v>
      </c>
      <c r="B91" t="s">
        <v>72</v>
      </c>
      <c r="C91" t="s">
        <v>71</v>
      </c>
      <c r="D91" t="s">
        <v>259</v>
      </c>
      <c r="E91" s="106" t="s">
        <v>258</v>
      </c>
      <c r="F91" s="106" t="s">
        <v>1193</v>
      </c>
      <c r="G91" s="106" t="s">
        <v>1612</v>
      </c>
      <c r="H91" s="399" t="s">
        <v>1612</v>
      </c>
      <c r="I91" s="106" t="s">
        <v>1193</v>
      </c>
      <c r="J91" s="106" t="s">
        <v>1193</v>
      </c>
      <c r="K91" s="106" t="s">
        <v>1193</v>
      </c>
      <c r="L91" s="106" t="s">
        <v>1193</v>
      </c>
      <c r="M91" s="106" t="s">
        <v>1193</v>
      </c>
      <c r="N91" s="106" t="s">
        <v>1193</v>
      </c>
      <c r="O91" s="106" t="s">
        <v>1193</v>
      </c>
      <c r="P91" s="106" t="s">
        <v>1193</v>
      </c>
      <c r="Q91" s="399" t="s">
        <v>1612</v>
      </c>
      <c r="R91" s="399" t="s">
        <v>1612</v>
      </c>
      <c r="S91" s="399" t="s">
        <v>1612</v>
      </c>
      <c r="T91" s="399" t="s">
        <v>1612</v>
      </c>
      <c r="U91" s="399" t="s">
        <v>1612</v>
      </c>
      <c r="V91" s="399" t="s">
        <v>1612</v>
      </c>
      <c r="W91" s="399" t="s">
        <v>1612</v>
      </c>
      <c r="X91" s="399" t="s">
        <v>1612</v>
      </c>
      <c r="Y91" s="106" t="s">
        <v>1612</v>
      </c>
      <c r="Z91" s="106" t="s">
        <v>1612</v>
      </c>
      <c r="AA91" s="106" t="s">
        <v>1612</v>
      </c>
      <c r="AB91" s="106" t="s">
        <v>1612</v>
      </c>
      <c r="AC91" s="106" t="s">
        <v>1612</v>
      </c>
      <c r="AD91" s="106" t="s">
        <v>1612</v>
      </c>
      <c r="AE91" s="106" t="s">
        <v>1612</v>
      </c>
      <c r="AF91" s="106" t="s">
        <v>1612</v>
      </c>
      <c r="AG91" s="106"/>
      <c r="AH91" s="106">
        <v>1</v>
      </c>
      <c r="AI91" s="106">
        <v>0</v>
      </c>
      <c r="AJ91" s="106">
        <v>1</v>
      </c>
      <c r="AK91" s="106">
        <v>0</v>
      </c>
      <c r="AL91" s="106">
        <v>0</v>
      </c>
      <c r="AM91" s="106">
        <v>0</v>
      </c>
      <c r="AN91" s="106" t="s">
        <v>1612</v>
      </c>
      <c r="AO91" s="106">
        <v>0</v>
      </c>
      <c r="AP91" s="106">
        <v>1</v>
      </c>
      <c r="AQ91" s="106">
        <v>0</v>
      </c>
      <c r="AR91" s="106">
        <v>0</v>
      </c>
      <c r="AS91" s="106">
        <v>1</v>
      </c>
      <c r="AT91" s="106" t="s">
        <v>1612</v>
      </c>
      <c r="AU91" s="106">
        <v>0</v>
      </c>
      <c r="AV91" s="106">
        <v>1</v>
      </c>
      <c r="AW91" s="106">
        <v>0</v>
      </c>
      <c r="AX91" s="106">
        <v>0</v>
      </c>
      <c r="AY91" s="106">
        <v>1</v>
      </c>
      <c r="AZ91" s="106" t="s">
        <v>1612</v>
      </c>
      <c r="BA91" s="106">
        <v>0</v>
      </c>
      <c r="BB91" s="106">
        <v>1</v>
      </c>
      <c r="BC91" s="106">
        <v>0</v>
      </c>
      <c r="BD91" s="106">
        <v>0</v>
      </c>
      <c r="BE91" s="106">
        <v>1</v>
      </c>
      <c r="BF91" s="106" t="s">
        <v>1612</v>
      </c>
      <c r="BG91" s="106">
        <v>0</v>
      </c>
      <c r="BH91" s="106">
        <v>1</v>
      </c>
      <c r="BI91" s="106">
        <v>0</v>
      </c>
      <c r="BJ91" s="106">
        <v>0</v>
      </c>
      <c r="BK91" s="106">
        <v>1</v>
      </c>
      <c r="BL91" s="106" t="s">
        <v>1612</v>
      </c>
      <c r="BM91" s="106">
        <v>0</v>
      </c>
      <c r="BN91" s="106">
        <v>1</v>
      </c>
      <c r="BO91" s="106">
        <v>0</v>
      </c>
      <c r="BP91" s="106">
        <v>0</v>
      </c>
      <c r="BQ91" s="106">
        <v>1</v>
      </c>
      <c r="BR91" s="106" t="s">
        <v>1612</v>
      </c>
      <c r="BS91" s="106">
        <v>0</v>
      </c>
      <c r="BT91" s="106">
        <v>1</v>
      </c>
      <c r="BU91" s="106">
        <v>0</v>
      </c>
      <c r="BV91" s="106">
        <v>0</v>
      </c>
      <c r="BW91" s="106">
        <v>1</v>
      </c>
      <c r="BX91" s="106" t="s">
        <v>1612</v>
      </c>
      <c r="BY91" s="106">
        <v>0</v>
      </c>
      <c r="BZ91" s="106">
        <v>1</v>
      </c>
      <c r="CA91" s="106">
        <v>0</v>
      </c>
      <c r="CB91" s="106">
        <v>0</v>
      </c>
      <c r="CC91" s="106">
        <v>1</v>
      </c>
      <c r="CD91" s="106" t="s">
        <v>1612</v>
      </c>
      <c r="CE91" s="106">
        <v>0</v>
      </c>
      <c r="CF91" s="106">
        <v>1</v>
      </c>
      <c r="CG91" s="106">
        <v>0</v>
      </c>
      <c r="CH91" s="106">
        <v>0</v>
      </c>
      <c r="CI91" s="106">
        <v>1</v>
      </c>
      <c r="CJ91" s="106" t="s">
        <v>1612</v>
      </c>
      <c r="CK91" s="106">
        <v>0</v>
      </c>
    </row>
    <row r="92" spans="1:89">
      <c r="A92" t="s">
        <v>49</v>
      </c>
      <c r="B92" t="s">
        <v>48</v>
      </c>
      <c r="C92" t="s">
        <v>47</v>
      </c>
      <c r="D92" t="s">
        <v>257</v>
      </c>
      <c r="E92" s="106" t="s">
        <v>256</v>
      </c>
      <c r="F92" s="106" t="s">
        <v>1193</v>
      </c>
      <c r="G92" s="106" t="s">
        <v>1612</v>
      </c>
      <c r="H92" s="399" t="s">
        <v>1612</v>
      </c>
      <c r="I92" s="106" t="s">
        <v>1193</v>
      </c>
      <c r="J92" s="106" t="s">
        <v>1193</v>
      </c>
      <c r="K92" s="106" t="s">
        <v>1196</v>
      </c>
      <c r="L92" s="106" t="s">
        <v>1193</v>
      </c>
      <c r="M92" s="106" t="s">
        <v>1193</v>
      </c>
      <c r="N92" s="106" t="s">
        <v>1196</v>
      </c>
      <c r="O92" s="106" t="s">
        <v>1196</v>
      </c>
      <c r="P92" s="106" t="s">
        <v>1193</v>
      </c>
      <c r="Q92" s="399" t="s">
        <v>1612</v>
      </c>
      <c r="R92" s="399" t="s">
        <v>1612</v>
      </c>
      <c r="S92" s="399">
        <v>42430</v>
      </c>
      <c r="T92" s="399" t="s">
        <v>1612</v>
      </c>
      <c r="U92" s="399" t="s">
        <v>1612</v>
      </c>
      <c r="V92" s="399">
        <v>42430</v>
      </c>
      <c r="W92" s="399">
        <v>42430</v>
      </c>
      <c r="X92" s="399" t="s">
        <v>1612</v>
      </c>
      <c r="Y92" s="106" t="s">
        <v>1612</v>
      </c>
      <c r="Z92" s="106" t="s">
        <v>1612</v>
      </c>
      <c r="AA92" s="106" t="s">
        <v>2323</v>
      </c>
      <c r="AB92" s="106" t="s">
        <v>1612</v>
      </c>
      <c r="AC92" s="106" t="s">
        <v>1612</v>
      </c>
      <c r="AD92" s="106" t="s">
        <v>2324</v>
      </c>
      <c r="AE92" s="106" t="s">
        <v>2325</v>
      </c>
      <c r="AF92" s="106" t="s">
        <v>1612</v>
      </c>
      <c r="AG92" s="106"/>
      <c r="AH92" s="106">
        <v>1</v>
      </c>
      <c r="AI92" s="106">
        <v>0</v>
      </c>
      <c r="AJ92" s="106">
        <v>1</v>
      </c>
      <c r="AK92" s="106">
        <v>0</v>
      </c>
      <c r="AL92" s="106">
        <v>0</v>
      </c>
      <c r="AM92" s="106">
        <v>0</v>
      </c>
      <c r="AN92" s="106" t="s">
        <v>1612</v>
      </c>
      <c r="AO92" s="106">
        <v>0</v>
      </c>
      <c r="AP92" s="106">
        <v>1</v>
      </c>
      <c r="AQ92" s="106">
        <v>0</v>
      </c>
      <c r="AR92" s="106">
        <v>0</v>
      </c>
      <c r="AS92" s="106">
        <v>1</v>
      </c>
      <c r="AT92" s="106" t="s">
        <v>1612</v>
      </c>
      <c r="AU92" s="106">
        <v>0</v>
      </c>
      <c r="AV92" s="106">
        <v>1</v>
      </c>
      <c r="AW92" s="106">
        <v>0</v>
      </c>
      <c r="AX92" s="106">
        <v>0</v>
      </c>
      <c r="AY92" s="106">
        <v>1</v>
      </c>
      <c r="AZ92" s="106" t="s">
        <v>1612</v>
      </c>
      <c r="BA92" s="106">
        <v>0</v>
      </c>
      <c r="BB92" s="106">
        <v>0</v>
      </c>
      <c r="BC92" s="106">
        <v>0</v>
      </c>
      <c r="BD92" s="106">
        <v>1</v>
      </c>
      <c r="BE92" s="106">
        <v>1</v>
      </c>
      <c r="BF92" s="106">
        <v>42430</v>
      </c>
      <c r="BG92" s="106">
        <v>1</v>
      </c>
      <c r="BH92" s="106">
        <v>1</v>
      </c>
      <c r="BI92" s="106">
        <v>0</v>
      </c>
      <c r="BJ92" s="106">
        <v>0</v>
      </c>
      <c r="BK92" s="106">
        <v>1</v>
      </c>
      <c r="BL92" s="106" t="s">
        <v>1612</v>
      </c>
      <c r="BM92" s="106">
        <v>0</v>
      </c>
      <c r="BN92" s="106">
        <v>1</v>
      </c>
      <c r="BO92" s="106">
        <v>0</v>
      </c>
      <c r="BP92" s="106">
        <v>0</v>
      </c>
      <c r="BQ92" s="106">
        <v>1</v>
      </c>
      <c r="BR92" s="106" t="s">
        <v>1612</v>
      </c>
      <c r="BS92" s="106">
        <v>0</v>
      </c>
      <c r="BT92" s="106">
        <v>0</v>
      </c>
      <c r="BU92" s="106">
        <v>0</v>
      </c>
      <c r="BV92" s="106">
        <v>1</v>
      </c>
      <c r="BW92" s="106">
        <v>1</v>
      </c>
      <c r="BX92" s="106">
        <v>42430</v>
      </c>
      <c r="BY92" s="106">
        <v>1</v>
      </c>
      <c r="BZ92" s="106">
        <v>0</v>
      </c>
      <c r="CA92" s="106">
        <v>0</v>
      </c>
      <c r="CB92" s="106">
        <v>1</v>
      </c>
      <c r="CC92" s="106">
        <v>1</v>
      </c>
      <c r="CD92" s="106">
        <v>42430</v>
      </c>
      <c r="CE92" s="106">
        <v>1</v>
      </c>
      <c r="CF92" s="106">
        <v>1</v>
      </c>
      <c r="CG92" s="106">
        <v>0</v>
      </c>
      <c r="CH92" s="106">
        <v>0</v>
      </c>
      <c r="CI92" s="106">
        <v>1</v>
      </c>
      <c r="CJ92" s="106" t="s">
        <v>1612</v>
      </c>
      <c r="CK92" s="106">
        <v>0</v>
      </c>
    </row>
    <row r="93" spans="1:89">
      <c r="A93" t="s">
        <v>49</v>
      </c>
      <c r="B93" t="s">
        <v>101</v>
      </c>
      <c r="C93" t="s">
        <v>158</v>
      </c>
      <c r="D93" t="s">
        <v>255</v>
      </c>
      <c r="E93" s="106" t="s">
        <v>254</v>
      </c>
      <c r="F93" s="106" t="s">
        <v>1193</v>
      </c>
      <c r="G93" s="106" t="s">
        <v>1612</v>
      </c>
      <c r="H93" s="399" t="s">
        <v>1612</v>
      </c>
      <c r="I93" s="106" t="s">
        <v>1193</v>
      </c>
      <c r="J93" s="106" t="s">
        <v>1193</v>
      </c>
      <c r="K93" s="106" t="s">
        <v>1193</v>
      </c>
      <c r="L93" s="106" t="s">
        <v>1193</v>
      </c>
      <c r="M93" s="106" t="s">
        <v>1196</v>
      </c>
      <c r="N93" s="106" t="s">
        <v>1193</v>
      </c>
      <c r="O93" s="106" t="s">
        <v>1196</v>
      </c>
      <c r="P93" s="106" t="s">
        <v>1193</v>
      </c>
      <c r="Q93" s="399" t="s">
        <v>1612</v>
      </c>
      <c r="R93" s="399" t="s">
        <v>1612</v>
      </c>
      <c r="S93" s="399" t="s">
        <v>1612</v>
      </c>
      <c r="T93" s="399" t="s">
        <v>1612</v>
      </c>
      <c r="U93" s="399">
        <v>42461</v>
      </c>
      <c r="V93" s="399" t="s">
        <v>1612</v>
      </c>
      <c r="W93" s="399">
        <v>42461</v>
      </c>
      <c r="X93" s="399" t="s">
        <v>1612</v>
      </c>
      <c r="Y93" s="106" t="s">
        <v>1612</v>
      </c>
      <c r="Z93" s="106" t="s">
        <v>1612</v>
      </c>
      <c r="AA93" s="106" t="s">
        <v>1612</v>
      </c>
      <c r="AB93" s="106" t="s">
        <v>1612</v>
      </c>
      <c r="AC93" s="106" t="s">
        <v>2344</v>
      </c>
      <c r="AD93" s="106" t="s">
        <v>1612</v>
      </c>
      <c r="AE93" s="106" t="s">
        <v>2345</v>
      </c>
      <c r="AF93" s="106" t="s">
        <v>1612</v>
      </c>
      <c r="AG93" s="106"/>
      <c r="AH93" s="106">
        <v>1</v>
      </c>
      <c r="AI93" s="106">
        <v>0</v>
      </c>
      <c r="AJ93" s="106">
        <v>1</v>
      </c>
      <c r="AK93" s="106">
        <v>0</v>
      </c>
      <c r="AL93" s="106">
        <v>0</v>
      </c>
      <c r="AM93" s="106">
        <v>0</v>
      </c>
      <c r="AN93" s="106" t="s">
        <v>1612</v>
      </c>
      <c r="AO93" s="106">
        <v>0</v>
      </c>
      <c r="AP93" s="106">
        <v>1</v>
      </c>
      <c r="AQ93" s="106">
        <v>0</v>
      </c>
      <c r="AR93" s="106">
        <v>0</v>
      </c>
      <c r="AS93" s="106">
        <v>1</v>
      </c>
      <c r="AT93" s="106" t="s">
        <v>1612</v>
      </c>
      <c r="AU93" s="106">
        <v>0</v>
      </c>
      <c r="AV93" s="106">
        <v>1</v>
      </c>
      <c r="AW93" s="106">
        <v>0</v>
      </c>
      <c r="AX93" s="106">
        <v>0</v>
      </c>
      <c r="AY93" s="106">
        <v>1</v>
      </c>
      <c r="AZ93" s="106" t="s">
        <v>1612</v>
      </c>
      <c r="BA93" s="106">
        <v>0</v>
      </c>
      <c r="BB93" s="106">
        <v>1</v>
      </c>
      <c r="BC93" s="106">
        <v>0</v>
      </c>
      <c r="BD93" s="106">
        <v>0</v>
      </c>
      <c r="BE93" s="106">
        <v>1</v>
      </c>
      <c r="BF93" s="106" t="s">
        <v>1612</v>
      </c>
      <c r="BG93" s="106">
        <v>0</v>
      </c>
      <c r="BH93" s="106">
        <v>1</v>
      </c>
      <c r="BI93" s="106">
        <v>0</v>
      </c>
      <c r="BJ93" s="106">
        <v>0</v>
      </c>
      <c r="BK93" s="106">
        <v>1</v>
      </c>
      <c r="BL93" s="106" t="s">
        <v>1612</v>
      </c>
      <c r="BM93" s="106">
        <v>0</v>
      </c>
      <c r="BN93" s="106">
        <v>0</v>
      </c>
      <c r="BO93" s="106">
        <v>0</v>
      </c>
      <c r="BP93" s="106">
        <v>1</v>
      </c>
      <c r="BQ93" s="106">
        <v>1</v>
      </c>
      <c r="BR93" s="106">
        <v>42461</v>
      </c>
      <c r="BS93" s="106">
        <v>1</v>
      </c>
      <c r="BT93" s="106">
        <v>1</v>
      </c>
      <c r="BU93" s="106">
        <v>0</v>
      </c>
      <c r="BV93" s="106">
        <v>0</v>
      </c>
      <c r="BW93" s="106">
        <v>1</v>
      </c>
      <c r="BX93" s="106" t="s">
        <v>1612</v>
      </c>
      <c r="BY93" s="106">
        <v>0</v>
      </c>
      <c r="BZ93" s="106">
        <v>0</v>
      </c>
      <c r="CA93" s="106">
        <v>0</v>
      </c>
      <c r="CB93" s="106">
        <v>1</v>
      </c>
      <c r="CC93" s="106">
        <v>1</v>
      </c>
      <c r="CD93" s="106">
        <v>42461</v>
      </c>
      <c r="CE93" s="106">
        <v>1</v>
      </c>
      <c r="CF93" s="106">
        <v>1</v>
      </c>
      <c r="CG93" s="106">
        <v>0</v>
      </c>
      <c r="CH93" s="106">
        <v>0</v>
      </c>
      <c r="CI93" s="106">
        <v>1</v>
      </c>
      <c r="CJ93" s="106" t="s">
        <v>1612</v>
      </c>
      <c r="CK93" s="106">
        <v>0</v>
      </c>
    </row>
    <row r="94" spans="1:89">
      <c r="A94" t="s">
        <v>73</v>
      </c>
      <c r="B94" t="s">
        <v>72</v>
      </c>
      <c r="C94" t="s">
        <v>71</v>
      </c>
      <c r="D94" t="s">
        <v>253</v>
      </c>
      <c r="E94" s="106" t="s">
        <v>252</v>
      </c>
      <c r="F94" s="106" t="s">
        <v>1193</v>
      </c>
      <c r="G94" s="106" t="s">
        <v>1612</v>
      </c>
      <c r="H94" s="399" t="s">
        <v>1612</v>
      </c>
      <c r="I94" s="106" t="s">
        <v>1193</v>
      </c>
      <c r="J94" s="106" t="s">
        <v>1193</v>
      </c>
      <c r="K94" s="106" t="s">
        <v>1193</v>
      </c>
      <c r="L94" s="106" t="s">
        <v>1193</v>
      </c>
      <c r="M94" s="106" t="s">
        <v>1193</v>
      </c>
      <c r="N94" s="106" t="s">
        <v>1193</v>
      </c>
      <c r="O94" s="106" t="s">
        <v>1196</v>
      </c>
      <c r="P94" s="106" t="s">
        <v>1193</v>
      </c>
      <c r="Q94" s="399" t="s">
        <v>1612</v>
      </c>
      <c r="R94" s="399" t="s">
        <v>1612</v>
      </c>
      <c r="S94" s="399" t="s">
        <v>1612</v>
      </c>
      <c r="T94" s="399" t="s">
        <v>1612</v>
      </c>
      <c r="U94" s="399" t="s">
        <v>1612</v>
      </c>
      <c r="V94" s="399" t="s">
        <v>1612</v>
      </c>
      <c r="W94" s="399">
        <v>42613</v>
      </c>
      <c r="X94" s="399" t="s">
        <v>1612</v>
      </c>
      <c r="Y94" s="106" t="s">
        <v>1612</v>
      </c>
      <c r="Z94" s="106" t="s">
        <v>1612</v>
      </c>
      <c r="AA94" s="106" t="s">
        <v>1612</v>
      </c>
      <c r="AB94" s="106" t="s">
        <v>1612</v>
      </c>
      <c r="AC94" s="106" t="s">
        <v>1612</v>
      </c>
      <c r="AD94" s="106" t="s">
        <v>1612</v>
      </c>
      <c r="AE94" s="106" t="s">
        <v>2361</v>
      </c>
      <c r="AF94" s="106" t="s">
        <v>1612</v>
      </c>
      <c r="AG94" s="106"/>
      <c r="AH94" s="106">
        <v>1</v>
      </c>
      <c r="AI94" s="106">
        <v>0</v>
      </c>
      <c r="AJ94" s="106">
        <v>1</v>
      </c>
      <c r="AK94" s="106">
        <v>0</v>
      </c>
      <c r="AL94" s="106">
        <v>0</v>
      </c>
      <c r="AM94" s="106">
        <v>0</v>
      </c>
      <c r="AN94" s="106" t="s">
        <v>1612</v>
      </c>
      <c r="AO94" s="106">
        <v>0</v>
      </c>
      <c r="AP94" s="106">
        <v>1</v>
      </c>
      <c r="AQ94" s="106">
        <v>0</v>
      </c>
      <c r="AR94" s="106">
        <v>0</v>
      </c>
      <c r="AS94" s="106">
        <v>1</v>
      </c>
      <c r="AT94" s="106" t="s">
        <v>1612</v>
      </c>
      <c r="AU94" s="106">
        <v>0</v>
      </c>
      <c r="AV94" s="106">
        <v>1</v>
      </c>
      <c r="AW94" s="106">
        <v>0</v>
      </c>
      <c r="AX94" s="106">
        <v>0</v>
      </c>
      <c r="AY94" s="106">
        <v>1</v>
      </c>
      <c r="AZ94" s="106" t="s">
        <v>1612</v>
      </c>
      <c r="BA94" s="106">
        <v>0</v>
      </c>
      <c r="BB94" s="106">
        <v>1</v>
      </c>
      <c r="BC94" s="106">
        <v>0</v>
      </c>
      <c r="BD94" s="106">
        <v>0</v>
      </c>
      <c r="BE94" s="106">
        <v>1</v>
      </c>
      <c r="BF94" s="106" t="s">
        <v>1612</v>
      </c>
      <c r="BG94" s="106">
        <v>0</v>
      </c>
      <c r="BH94" s="106">
        <v>1</v>
      </c>
      <c r="BI94" s="106">
        <v>0</v>
      </c>
      <c r="BJ94" s="106">
        <v>0</v>
      </c>
      <c r="BK94" s="106">
        <v>1</v>
      </c>
      <c r="BL94" s="106" t="s">
        <v>1612</v>
      </c>
      <c r="BM94" s="106">
        <v>0</v>
      </c>
      <c r="BN94" s="106">
        <v>1</v>
      </c>
      <c r="BO94" s="106">
        <v>0</v>
      </c>
      <c r="BP94" s="106">
        <v>0</v>
      </c>
      <c r="BQ94" s="106">
        <v>1</v>
      </c>
      <c r="BR94" s="106" t="s">
        <v>1612</v>
      </c>
      <c r="BS94" s="106">
        <v>0</v>
      </c>
      <c r="BT94" s="106">
        <v>1</v>
      </c>
      <c r="BU94" s="106">
        <v>0</v>
      </c>
      <c r="BV94" s="106">
        <v>0</v>
      </c>
      <c r="BW94" s="106">
        <v>1</v>
      </c>
      <c r="BX94" s="106" t="s">
        <v>1612</v>
      </c>
      <c r="BY94" s="106">
        <v>0</v>
      </c>
      <c r="BZ94" s="106">
        <v>0</v>
      </c>
      <c r="CA94" s="106">
        <v>0</v>
      </c>
      <c r="CB94" s="106">
        <v>1</v>
      </c>
      <c r="CC94" s="106">
        <v>1</v>
      </c>
      <c r="CD94" s="106">
        <v>42613</v>
      </c>
      <c r="CE94" s="106">
        <v>1</v>
      </c>
      <c r="CF94" s="106">
        <v>1</v>
      </c>
      <c r="CG94" s="106">
        <v>0</v>
      </c>
      <c r="CH94" s="106">
        <v>0</v>
      </c>
      <c r="CI94" s="106">
        <v>1</v>
      </c>
      <c r="CJ94" s="106" t="s">
        <v>1612</v>
      </c>
      <c r="CK94" s="106">
        <v>0</v>
      </c>
    </row>
    <row r="95" spans="1:89">
      <c r="A95" t="s">
        <v>73</v>
      </c>
      <c r="B95" t="s">
        <v>72</v>
      </c>
      <c r="C95" t="s">
        <v>71</v>
      </c>
      <c r="D95" t="s">
        <v>251</v>
      </c>
      <c r="E95" s="106" t="s">
        <v>250</v>
      </c>
      <c r="F95" s="106" t="s">
        <v>1193</v>
      </c>
      <c r="G95" s="106" t="s">
        <v>1612</v>
      </c>
      <c r="H95" s="399" t="s">
        <v>1612</v>
      </c>
      <c r="I95" s="106" t="s">
        <v>1193</v>
      </c>
      <c r="J95" s="106" t="s">
        <v>1193</v>
      </c>
      <c r="K95" s="106" t="s">
        <v>1193</v>
      </c>
      <c r="L95" s="106" t="s">
        <v>1196</v>
      </c>
      <c r="M95" s="106" t="s">
        <v>1193</v>
      </c>
      <c r="N95" s="106" t="s">
        <v>1193</v>
      </c>
      <c r="O95" s="106" t="s">
        <v>1196</v>
      </c>
      <c r="P95" s="106" t="s">
        <v>1193</v>
      </c>
      <c r="Q95" s="399" t="s">
        <v>1612</v>
      </c>
      <c r="R95" s="399" t="s">
        <v>1612</v>
      </c>
      <c r="S95" s="399" t="s">
        <v>1612</v>
      </c>
      <c r="T95" s="399">
        <v>42460</v>
      </c>
      <c r="U95" s="399" t="s">
        <v>1612</v>
      </c>
      <c r="V95" s="399" t="s">
        <v>1612</v>
      </c>
      <c r="W95" s="399">
        <v>42460</v>
      </c>
      <c r="X95" s="399" t="s">
        <v>1612</v>
      </c>
      <c r="Y95" s="106" t="s">
        <v>1612</v>
      </c>
      <c r="Z95" s="106" t="s">
        <v>1612</v>
      </c>
      <c r="AA95" s="106" t="s">
        <v>1612</v>
      </c>
      <c r="AB95" s="106" t="s">
        <v>2372</v>
      </c>
      <c r="AC95" s="106" t="s">
        <v>1612</v>
      </c>
      <c r="AD95" s="106" t="s">
        <v>1612</v>
      </c>
      <c r="AE95" s="106" t="s">
        <v>2373</v>
      </c>
      <c r="AF95" s="106" t="s">
        <v>1612</v>
      </c>
      <c r="AG95" s="106"/>
      <c r="AH95" s="106">
        <v>1</v>
      </c>
      <c r="AI95" s="106">
        <v>0</v>
      </c>
      <c r="AJ95" s="106">
        <v>1</v>
      </c>
      <c r="AK95" s="106">
        <v>0</v>
      </c>
      <c r="AL95" s="106">
        <v>0</v>
      </c>
      <c r="AM95" s="106">
        <v>0</v>
      </c>
      <c r="AN95" s="106" t="s">
        <v>1612</v>
      </c>
      <c r="AO95" s="106">
        <v>0</v>
      </c>
      <c r="AP95" s="106">
        <v>1</v>
      </c>
      <c r="AQ95" s="106">
        <v>0</v>
      </c>
      <c r="AR95" s="106">
        <v>0</v>
      </c>
      <c r="AS95" s="106">
        <v>1</v>
      </c>
      <c r="AT95" s="106" t="s">
        <v>1612</v>
      </c>
      <c r="AU95" s="106">
        <v>0</v>
      </c>
      <c r="AV95" s="106">
        <v>1</v>
      </c>
      <c r="AW95" s="106">
        <v>0</v>
      </c>
      <c r="AX95" s="106">
        <v>0</v>
      </c>
      <c r="AY95" s="106">
        <v>1</v>
      </c>
      <c r="AZ95" s="106" t="s">
        <v>1612</v>
      </c>
      <c r="BA95" s="106">
        <v>0</v>
      </c>
      <c r="BB95" s="106">
        <v>1</v>
      </c>
      <c r="BC95" s="106">
        <v>0</v>
      </c>
      <c r="BD95" s="106">
        <v>0</v>
      </c>
      <c r="BE95" s="106">
        <v>1</v>
      </c>
      <c r="BF95" s="106" t="s">
        <v>1612</v>
      </c>
      <c r="BG95" s="106">
        <v>0</v>
      </c>
      <c r="BH95" s="106">
        <v>0</v>
      </c>
      <c r="BI95" s="106">
        <v>0</v>
      </c>
      <c r="BJ95" s="106">
        <v>1</v>
      </c>
      <c r="BK95" s="106">
        <v>1</v>
      </c>
      <c r="BL95" s="106">
        <v>42460</v>
      </c>
      <c r="BM95" s="106">
        <v>1</v>
      </c>
      <c r="BN95" s="106">
        <v>1</v>
      </c>
      <c r="BO95" s="106">
        <v>0</v>
      </c>
      <c r="BP95" s="106">
        <v>0</v>
      </c>
      <c r="BQ95" s="106">
        <v>1</v>
      </c>
      <c r="BR95" s="106" t="s">
        <v>1612</v>
      </c>
      <c r="BS95" s="106">
        <v>0</v>
      </c>
      <c r="BT95" s="106">
        <v>1</v>
      </c>
      <c r="BU95" s="106">
        <v>0</v>
      </c>
      <c r="BV95" s="106">
        <v>0</v>
      </c>
      <c r="BW95" s="106">
        <v>1</v>
      </c>
      <c r="BX95" s="106" t="s">
        <v>1612</v>
      </c>
      <c r="BY95" s="106">
        <v>0</v>
      </c>
      <c r="BZ95" s="106">
        <v>0</v>
      </c>
      <c r="CA95" s="106">
        <v>0</v>
      </c>
      <c r="CB95" s="106">
        <v>1</v>
      </c>
      <c r="CC95" s="106">
        <v>1</v>
      </c>
      <c r="CD95" s="106">
        <v>42460</v>
      </c>
      <c r="CE95" s="106">
        <v>1</v>
      </c>
      <c r="CF95" s="106">
        <v>1</v>
      </c>
      <c r="CG95" s="106">
        <v>0</v>
      </c>
      <c r="CH95" s="106">
        <v>0</v>
      </c>
      <c r="CI95" s="106">
        <v>1</v>
      </c>
      <c r="CJ95" s="106" t="s">
        <v>1612</v>
      </c>
      <c r="CK95" s="106">
        <v>0</v>
      </c>
    </row>
    <row r="96" spans="1:89">
      <c r="A96" t="s">
        <v>56</v>
      </c>
      <c r="B96" t="s">
        <v>55</v>
      </c>
      <c r="C96" t="s">
        <v>135</v>
      </c>
      <c r="D96" t="s">
        <v>249</v>
      </c>
      <c r="E96" s="106" t="s">
        <v>248</v>
      </c>
      <c r="F96" s="106" t="s">
        <v>1193</v>
      </c>
      <c r="G96" s="106" t="s">
        <v>1612</v>
      </c>
      <c r="H96" s="399" t="s">
        <v>1612</v>
      </c>
      <c r="I96" s="106" t="s">
        <v>1193</v>
      </c>
      <c r="J96" s="106" t="s">
        <v>1193</v>
      </c>
      <c r="K96" s="106" t="s">
        <v>1196</v>
      </c>
      <c r="L96" s="106" t="s">
        <v>1196</v>
      </c>
      <c r="M96" s="106" t="s">
        <v>1193</v>
      </c>
      <c r="N96" s="106" t="s">
        <v>1193</v>
      </c>
      <c r="O96" s="106" t="s">
        <v>1193</v>
      </c>
      <c r="P96" s="106" t="s">
        <v>1193</v>
      </c>
      <c r="Q96" s="399" t="s">
        <v>1612</v>
      </c>
      <c r="R96" s="399" t="s">
        <v>1612</v>
      </c>
      <c r="S96" s="399">
        <v>42614</v>
      </c>
      <c r="T96" s="399">
        <v>42430</v>
      </c>
      <c r="U96" s="399" t="s">
        <v>1612</v>
      </c>
      <c r="V96" s="399" t="s">
        <v>1612</v>
      </c>
      <c r="W96" s="399" t="s">
        <v>1612</v>
      </c>
      <c r="X96" s="399" t="s">
        <v>1612</v>
      </c>
      <c r="Y96" s="106" t="s">
        <v>1612</v>
      </c>
      <c r="Z96" s="106" t="s">
        <v>1612</v>
      </c>
      <c r="AA96" s="106" t="s">
        <v>2384</v>
      </c>
      <c r="AB96" s="106" t="s">
        <v>2385</v>
      </c>
      <c r="AC96" s="106" t="s">
        <v>1612</v>
      </c>
      <c r="AD96" s="106" t="s">
        <v>1612</v>
      </c>
      <c r="AE96" s="106" t="s">
        <v>1612</v>
      </c>
      <c r="AF96" s="106" t="s">
        <v>1612</v>
      </c>
      <c r="AG96" s="106"/>
      <c r="AH96" s="106">
        <v>1</v>
      </c>
      <c r="AI96" s="106">
        <v>0</v>
      </c>
      <c r="AJ96" s="106">
        <v>1</v>
      </c>
      <c r="AK96" s="106">
        <v>0</v>
      </c>
      <c r="AL96" s="106">
        <v>0</v>
      </c>
      <c r="AM96" s="106">
        <v>0</v>
      </c>
      <c r="AN96" s="106" t="s">
        <v>1612</v>
      </c>
      <c r="AO96" s="106">
        <v>0</v>
      </c>
      <c r="AP96" s="106">
        <v>1</v>
      </c>
      <c r="AQ96" s="106">
        <v>0</v>
      </c>
      <c r="AR96" s="106">
        <v>0</v>
      </c>
      <c r="AS96" s="106">
        <v>1</v>
      </c>
      <c r="AT96" s="106" t="s">
        <v>1612</v>
      </c>
      <c r="AU96" s="106">
        <v>0</v>
      </c>
      <c r="AV96" s="106">
        <v>1</v>
      </c>
      <c r="AW96" s="106">
        <v>0</v>
      </c>
      <c r="AX96" s="106">
        <v>0</v>
      </c>
      <c r="AY96" s="106">
        <v>1</v>
      </c>
      <c r="AZ96" s="106" t="s">
        <v>1612</v>
      </c>
      <c r="BA96" s="106">
        <v>0</v>
      </c>
      <c r="BB96" s="106">
        <v>0</v>
      </c>
      <c r="BC96" s="106">
        <v>0</v>
      </c>
      <c r="BD96" s="106">
        <v>1</v>
      </c>
      <c r="BE96" s="106">
        <v>1</v>
      </c>
      <c r="BF96" s="106">
        <v>42614</v>
      </c>
      <c r="BG96" s="106">
        <v>1</v>
      </c>
      <c r="BH96" s="106">
        <v>0</v>
      </c>
      <c r="BI96" s="106">
        <v>0</v>
      </c>
      <c r="BJ96" s="106">
        <v>1</v>
      </c>
      <c r="BK96" s="106">
        <v>1</v>
      </c>
      <c r="BL96" s="106">
        <v>42430</v>
      </c>
      <c r="BM96" s="106">
        <v>1</v>
      </c>
      <c r="BN96" s="106">
        <v>1</v>
      </c>
      <c r="BO96" s="106">
        <v>0</v>
      </c>
      <c r="BP96" s="106">
        <v>0</v>
      </c>
      <c r="BQ96" s="106">
        <v>1</v>
      </c>
      <c r="BR96" s="106" t="s">
        <v>1612</v>
      </c>
      <c r="BS96" s="106">
        <v>0</v>
      </c>
      <c r="BT96" s="106">
        <v>1</v>
      </c>
      <c r="BU96" s="106">
        <v>0</v>
      </c>
      <c r="BV96" s="106">
        <v>0</v>
      </c>
      <c r="BW96" s="106">
        <v>1</v>
      </c>
      <c r="BX96" s="106" t="s">
        <v>1612</v>
      </c>
      <c r="BY96" s="106">
        <v>0</v>
      </c>
      <c r="BZ96" s="106">
        <v>1</v>
      </c>
      <c r="CA96" s="106">
        <v>0</v>
      </c>
      <c r="CB96" s="106">
        <v>0</v>
      </c>
      <c r="CC96" s="106">
        <v>1</v>
      </c>
      <c r="CD96" s="106" t="s">
        <v>1612</v>
      </c>
      <c r="CE96" s="106">
        <v>0</v>
      </c>
      <c r="CF96" s="106">
        <v>1</v>
      </c>
      <c r="CG96" s="106">
        <v>0</v>
      </c>
      <c r="CH96" s="106">
        <v>0</v>
      </c>
      <c r="CI96" s="106">
        <v>1</v>
      </c>
      <c r="CJ96" s="106" t="s">
        <v>1612</v>
      </c>
      <c r="CK96" s="106">
        <v>0</v>
      </c>
    </row>
    <row r="97" spans="1:89">
      <c r="A97" t="s">
        <v>73</v>
      </c>
      <c r="B97" t="s">
        <v>72</v>
      </c>
      <c r="C97" t="s">
        <v>71</v>
      </c>
      <c r="D97" t="s">
        <v>247</v>
      </c>
      <c r="E97" s="106" t="s">
        <v>246</v>
      </c>
      <c r="F97" s="106" t="s">
        <v>1193</v>
      </c>
      <c r="G97" s="106" t="s">
        <v>1612</v>
      </c>
      <c r="H97" s="399" t="s">
        <v>1612</v>
      </c>
      <c r="I97" s="106" t="s">
        <v>1193</v>
      </c>
      <c r="J97" s="106" t="s">
        <v>1193</v>
      </c>
      <c r="K97" s="106" t="s">
        <v>1193</v>
      </c>
      <c r="L97" s="106" t="s">
        <v>1193</v>
      </c>
      <c r="M97" s="106" t="s">
        <v>1193</v>
      </c>
      <c r="N97" s="106" t="s">
        <v>1193</v>
      </c>
      <c r="O97" s="106" t="s">
        <v>1193</v>
      </c>
      <c r="P97" s="106" t="s">
        <v>1193</v>
      </c>
      <c r="Q97" s="399" t="s">
        <v>1612</v>
      </c>
      <c r="R97" s="399" t="s">
        <v>1612</v>
      </c>
      <c r="S97" s="399" t="s">
        <v>1612</v>
      </c>
      <c r="T97" s="399" t="s">
        <v>1612</v>
      </c>
      <c r="U97" s="399" t="s">
        <v>1612</v>
      </c>
      <c r="V97" s="399" t="s">
        <v>1612</v>
      </c>
      <c r="W97" s="399" t="s">
        <v>1612</v>
      </c>
      <c r="X97" s="399" t="s">
        <v>1612</v>
      </c>
      <c r="Y97" s="106" t="s">
        <v>1612</v>
      </c>
      <c r="Z97" s="106" t="s">
        <v>1612</v>
      </c>
      <c r="AA97" s="106" t="s">
        <v>1612</v>
      </c>
      <c r="AB97" s="106" t="s">
        <v>1612</v>
      </c>
      <c r="AC97" s="106" t="s">
        <v>1612</v>
      </c>
      <c r="AD97" s="106" t="s">
        <v>1612</v>
      </c>
      <c r="AE97" s="106" t="s">
        <v>1612</v>
      </c>
      <c r="AF97" s="106" t="s">
        <v>1612</v>
      </c>
      <c r="AG97" s="106"/>
      <c r="AH97" s="106">
        <v>1</v>
      </c>
      <c r="AI97" s="106">
        <v>0</v>
      </c>
      <c r="AJ97" s="106">
        <v>1</v>
      </c>
      <c r="AK97" s="106">
        <v>0</v>
      </c>
      <c r="AL97" s="106">
        <v>0</v>
      </c>
      <c r="AM97" s="106">
        <v>0</v>
      </c>
      <c r="AN97" s="106" t="s">
        <v>1612</v>
      </c>
      <c r="AO97" s="106">
        <v>0</v>
      </c>
      <c r="AP97" s="106">
        <v>1</v>
      </c>
      <c r="AQ97" s="106">
        <v>0</v>
      </c>
      <c r="AR97" s="106">
        <v>0</v>
      </c>
      <c r="AS97" s="106">
        <v>1</v>
      </c>
      <c r="AT97" s="106" t="s">
        <v>1612</v>
      </c>
      <c r="AU97" s="106">
        <v>0</v>
      </c>
      <c r="AV97" s="106">
        <v>1</v>
      </c>
      <c r="AW97" s="106">
        <v>0</v>
      </c>
      <c r="AX97" s="106">
        <v>0</v>
      </c>
      <c r="AY97" s="106">
        <v>1</v>
      </c>
      <c r="AZ97" s="106" t="s">
        <v>1612</v>
      </c>
      <c r="BA97" s="106">
        <v>0</v>
      </c>
      <c r="BB97" s="106">
        <v>1</v>
      </c>
      <c r="BC97" s="106">
        <v>0</v>
      </c>
      <c r="BD97" s="106">
        <v>0</v>
      </c>
      <c r="BE97" s="106">
        <v>1</v>
      </c>
      <c r="BF97" s="106" t="s">
        <v>1612</v>
      </c>
      <c r="BG97" s="106">
        <v>0</v>
      </c>
      <c r="BH97" s="106">
        <v>1</v>
      </c>
      <c r="BI97" s="106">
        <v>0</v>
      </c>
      <c r="BJ97" s="106">
        <v>0</v>
      </c>
      <c r="BK97" s="106">
        <v>1</v>
      </c>
      <c r="BL97" s="106" t="s">
        <v>1612</v>
      </c>
      <c r="BM97" s="106">
        <v>0</v>
      </c>
      <c r="BN97" s="106">
        <v>1</v>
      </c>
      <c r="BO97" s="106">
        <v>0</v>
      </c>
      <c r="BP97" s="106">
        <v>0</v>
      </c>
      <c r="BQ97" s="106">
        <v>1</v>
      </c>
      <c r="BR97" s="106" t="s">
        <v>1612</v>
      </c>
      <c r="BS97" s="106">
        <v>0</v>
      </c>
      <c r="BT97" s="106">
        <v>1</v>
      </c>
      <c r="BU97" s="106">
        <v>0</v>
      </c>
      <c r="BV97" s="106">
        <v>0</v>
      </c>
      <c r="BW97" s="106">
        <v>1</v>
      </c>
      <c r="BX97" s="106" t="s">
        <v>1612</v>
      </c>
      <c r="BY97" s="106">
        <v>0</v>
      </c>
      <c r="BZ97" s="106">
        <v>1</v>
      </c>
      <c r="CA97" s="106">
        <v>0</v>
      </c>
      <c r="CB97" s="106">
        <v>0</v>
      </c>
      <c r="CC97" s="106">
        <v>1</v>
      </c>
      <c r="CD97" s="106" t="s">
        <v>1612</v>
      </c>
      <c r="CE97" s="106">
        <v>0</v>
      </c>
      <c r="CF97" s="106">
        <v>1</v>
      </c>
      <c r="CG97" s="106">
        <v>0</v>
      </c>
      <c r="CH97" s="106">
        <v>0</v>
      </c>
      <c r="CI97" s="106">
        <v>1</v>
      </c>
      <c r="CJ97" s="106" t="s">
        <v>1612</v>
      </c>
      <c r="CK97" s="106">
        <v>0</v>
      </c>
    </row>
    <row r="98" spans="1:89">
      <c r="A98" t="s">
        <v>73</v>
      </c>
      <c r="B98" t="s">
        <v>72</v>
      </c>
      <c r="C98" t="s">
        <v>71</v>
      </c>
      <c r="D98" t="s">
        <v>245</v>
      </c>
      <c r="E98" s="106" t="s">
        <v>244</v>
      </c>
      <c r="F98" s="106" t="s">
        <v>1193</v>
      </c>
      <c r="G98" s="106" t="s">
        <v>1612</v>
      </c>
      <c r="H98" s="399" t="s">
        <v>1612</v>
      </c>
      <c r="I98" s="106" t="s">
        <v>1193</v>
      </c>
      <c r="J98" s="106" t="s">
        <v>1193</v>
      </c>
      <c r="K98" s="106" t="s">
        <v>1193</v>
      </c>
      <c r="L98" s="106" t="s">
        <v>1193</v>
      </c>
      <c r="M98" s="106" t="s">
        <v>1193</v>
      </c>
      <c r="N98" s="106" t="s">
        <v>1193</v>
      </c>
      <c r="O98" s="106" t="s">
        <v>1193</v>
      </c>
      <c r="P98" s="106" t="s">
        <v>1193</v>
      </c>
      <c r="Q98" s="399" t="s">
        <v>1612</v>
      </c>
      <c r="R98" s="399" t="s">
        <v>1612</v>
      </c>
      <c r="S98" s="399" t="s">
        <v>1612</v>
      </c>
      <c r="T98" s="399" t="s">
        <v>1612</v>
      </c>
      <c r="U98" s="399" t="s">
        <v>1612</v>
      </c>
      <c r="V98" s="399" t="s">
        <v>1612</v>
      </c>
      <c r="W98" s="399" t="s">
        <v>1612</v>
      </c>
      <c r="X98" s="399" t="s">
        <v>1612</v>
      </c>
      <c r="Y98" s="106" t="s">
        <v>1612</v>
      </c>
      <c r="Z98" s="106" t="s">
        <v>1612</v>
      </c>
      <c r="AA98" s="106" t="s">
        <v>1612</v>
      </c>
      <c r="AB98" s="106" t="s">
        <v>1612</v>
      </c>
      <c r="AC98" s="106" t="s">
        <v>1612</v>
      </c>
      <c r="AD98" s="106" t="s">
        <v>1612</v>
      </c>
      <c r="AE98" s="106" t="s">
        <v>1612</v>
      </c>
      <c r="AF98" s="106" t="s">
        <v>1612</v>
      </c>
      <c r="AG98" s="106"/>
      <c r="AH98" s="106">
        <v>1</v>
      </c>
      <c r="AI98" s="106">
        <v>0</v>
      </c>
      <c r="AJ98" s="106">
        <v>1</v>
      </c>
      <c r="AK98" s="106">
        <v>0</v>
      </c>
      <c r="AL98" s="106">
        <v>0</v>
      </c>
      <c r="AM98" s="106">
        <v>0</v>
      </c>
      <c r="AN98" s="106" t="s">
        <v>1612</v>
      </c>
      <c r="AO98" s="106">
        <v>0</v>
      </c>
      <c r="AP98" s="106">
        <v>1</v>
      </c>
      <c r="AQ98" s="106">
        <v>0</v>
      </c>
      <c r="AR98" s="106">
        <v>0</v>
      </c>
      <c r="AS98" s="106">
        <v>1</v>
      </c>
      <c r="AT98" s="106" t="s">
        <v>1612</v>
      </c>
      <c r="AU98" s="106">
        <v>0</v>
      </c>
      <c r="AV98" s="106">
        <v>1</v>
      </c>
      <c r="AW98" s="106">
        <v>0</v>
      </c>
      <c r="AX98" s="106">
        <v>0</v>
      </c>
      <c r="AY98" s="106">
        <v>1</v>
      </c>
      <c r="AZ98" s="106" t="s">
        <v>1612</v>
      </c>
      <c r="BA98" s="106">
        <v>0</v>
      </c>
      <c r="BB98" s="106">
        <v>1</v>
      </c>
      <c r="BC98" s="106">
        <v>0</v>
      </c>
      <c r="BD98" s="106">
        <v>0</v>
      </c>
      <c r="BE98" s="106">
        <v>1</v>
      </c>
      <c r="BF98" s="106" t="s">
        <v>1612</v>
      </c>
      <c r="BG98" s="106">
        <v>0</v>
      </c>
      <c r="BH98" s="106">
        <v>1</v>
      </c>
      <c r="BI98" s="106">
        <v>0</v>
      </c>
      <c r="BJ98" s="106">
        <v>0</v>
      </c>
      <c r="BK98" s="106">
        <v>1</v>
      </c>
      <c r="BL98" s="106" t="s">
        <v>1612</v>
      </c>
      <c r="BM98" s="106">
        <v>0</v>
      </c>
      <c r="BN98" s="106">
        <v>1</v>
      </c>
      <c r="BO98" s="106">
        <v>0</v>
      </c>
      <c r="BP98" s="106">
        <v>0</v>
      </c>
      <c r="BQ98" s="106">
        <v>1</v>
      </c>
      <c r="BR98" s="106" t="s">
        <v>1612</v>
      </c>
      <c r="BS98" s="106">
        <v>0</v>
      </c>
      <c r="BT98" s="106">
        <v>1</v>
      </c>
      <c r="BU98" s="106">
        <v>0</v>
      </c>
      <c r="BV98" s="106">
        <v>0</v>
      </c>
      <c r="BW98" s="106">
        <v>1</v>
      </c>
      <c r="BX98" s="106" t="s">
        <v>1612</v>
      </c>
      <c r="BY98" s="106">
        <v>0</v>
      </c>
      <c r="BZ98" s="106">
        <v>1</v>
      </c>
      <c r="CA98" s="106">
        <v>0</v>
      </c>
      <c r="CB98" s="106">
        <v>0</v>
      </c>
      <c r="CC98" s="106">
        <v>1</v>
      </c>
      <c r="CD98" s="106" t="s">
        <v>1612</v>
      </c>
      <c r="CE98" s="106">
        <v>0</v>
      </c>
      <c r="CF98" s="106">
        <v>1</v>
      </c>
      <c r="CG98" s="106">
        <v>0</v>
      </c>
      <c r="CH98" s="106">
        <v>0</v>
      </c>
      <c r="CI98" s="106">
        <v>1</v>
      </c>
      <c r="CJ98" s="106" t="s">
        <v>1612</v>
      </c>
      <c r="CK98" s="106">
        <v>0</v>
      </c>
    </row>
    <row r="99" spans="1:89">
      <c r="A99" t="s">
        <v>56</v>
      </c>
      <c r="B99" t="s">
        <v>55</v>
      </c>
      <c r="C99" t="s">
        <v>76</v>
      </c>
      <c r="D99" t="s">
        <v>243</v>
      </c>
      <c r="E99" s="106" t="s">
        <v>242</v>
      </c>
      <c r="F99" s="106" t="s">
        <v>1193</v>
      </c>
      <c r="G99" s="106" t="s">
        <v>1612</v>
      </c>
      <c r="H99" s="399" t="s">
        <v>1612</v>
      </c>
      <c r="I99" s="106" t="s">
        <v>1193</v>
      </c>
      <c r="J99" s="106" t="s">
        <v>1193</v>
      </c>
      <c r="K99" s="106" t="s">
        <v>1193</v>
      </c>
      <c r="L99" s="106" t="s">
        <v>1193</v>
      </c>
      <c r="M99" s="106" t="s">
        <v>1193</v>
      </c>
      <c r="N99" s="106" t="s">
        <v>1193</v>
      </c>
      <c r="O99" s="106" t="s">
        <v>1193</v>
      </c>
      <c r="P99" s="106" t="s">
        <v>1193</v>
      </c>
      <c r="Q99" s="399" t="s">
        <v>1612</v>
      </c>
      <c r="R99" s="399" t="s">
        <v>1612</v>
      </c>
      <c r="S99" s="399" t="s">
        <v>1612</v>
      </c>
      <c r="T99" s="399" t="s">
        <v>1612</v>
      </c>
      <c r="U99" s="399" t="s">
        <v>1612</v>
      </c>
      <c r="V99" s="399" t="s">
        <v>1612</v>
      </c>
      <c r="W99" s="399" t="s">
        <v>1612</v>
      </c>
      <c r="X99" s="399" t="s">
        <v>1612</v>
      </c>
      <c r="Y99" s="106" t="s">
        <v>1612</v>
      </c>
      <c r="Z99" s="106" t="s">
        <v>1612</v>
      </c>
      <c r="AA99" s="106" t="s">
        <v>1612</v>
      </c>
      <c r="AB99" s="106" t="s">
        <v>1612</v>
      </c>
      <c r="AC99" s="106" t="s">
        <v>1612</v>
      </c>
      <c r="AD99" s="106" t="s">
        <v>1612</v>
      </c>
      <c r="AE99" s="106" t="s">
        <v>1612</v>
      </c>
      <c r="AF99" s="106" t="s">
        <v>1612</v>
      </c>
      <c r="AG99" s="106"/>
      <c r="AH99" s="106">
        <v>1</v>
      </c>
      <c r="AI99" s="106">
        <v>0</v>
      </c>
      <c r="AJ99" s="106">
        <v>1</v>
      </c>
      <c r="AK99" s="106">
        <v>0</v>
      </c>
      <c r="AL99" s="106">
        <v>0</v>
      </c>
      <c r="AM99" s="106">
        <v>0</v>
      </c>
      <c r="AN99" s="106" t="s">
        <v>1612</v>
      </c>
      <c r="AO99" s="106">
        <v>0</v>
      </c>
      <c r="AP99" s="106">
        <v>1</v>
      </c>
      <c r="AQ99" s="106">
        <v>0</v>
      </c>
      <c r="AR99" s="106">
        <v>0</v>
      </c>
      <c r="AS99" s="106">
        <v>1</v>
      </c>
      <c r="AT99" s="106" t="s">
        <v>1612</v>
      </c>
      <c r="AU99" s="106">
        <v>0</v>
      </c>
      <c r="AV99" s="106">
        <v>1</v>
      </c>
      <c r="AW99" s="106">
        <v>0</v>
      </c>
      <c r="AX99" s="106">
        <v>0</v>
      </c>
      <c r="AY99" s="106">
        <v>1</v>
      </c>
      <c r="AZ99" s="106" t="s">
        <v>1612</v>
      </c>
      <c r="BA99" s="106">
        <v>0</v>
      </c>
      <c r="BB99" s="106">
        <v>1</v>
      </c>
      <c r="BC99" s="106">
        <v>0</v>
      </c>
      <c r="BD99" s="106">
        <v>0</v>
      </c>
      <c r="BE99" s="106">
        <v>1</v>
      </c>
      <c r="BF99" s="106" t="s">
        <v>1612</v>
      </c>
      <c r="BG99" s="106">
        <v>0</v>
      </c>
      <c r="BH99" s="106">
        <v>1</v>
      </c>
      <c r="BI99" s="106">
        <v>0</v>
      </c>
      <c r="BJ99" s="106">
        <v>0</v>
      </c>
      <c r="BK99" s="106">
        <v>1</v>
      </c>
      <c r="BL99" s="106" t="s">
        <v>1612</v>
      </c>
      <c r="BM99" s="106">
        <v>0</v>
      </c>
      <c r="BN99" s="106">
        <v>1</v>
      </c>
      <c r="BO99" s="106">
        <v>0</v>
      </c>
      <c r="BP99" s="106">
        <v>0</v>
      </c>
      <c r="BQ99" s="106">
        <v>1</v>
      </c>
      <c r="BR99" s="106" t="s">
        <v>1612</v>
      </c>
      <c r="BS99" s="106">
        <v>0</v>
      </c>
      <c r="BT99" s="106">
        <v>1</v>
      </c>
      <c r="BU99" s="106">
        <v>0</v>
      </c>
      <c r="BV99" s="106">
        <v>0</v>
      </c>
      <c r="BW99" s="106">
        <v>1</v>
      </c>
      <c r="BX99" s="106" t="s">
        <v>1612</v>
      </c>
      <c r="BY99" s="106">
        <v>0</v>
      </c>
      <c r="BZ99" s="106">
        <v>1</v>
      </c>
      <c r="CA99" s="106">
        <v>0</v>
      </c>
      <c r="CB99" s="106">
        <v>0</v>
      </c>
      <c r="CC99" s="106">
        <v>1</v>
      </c>
      <c r="CD99" s="106" t="s">
        <v>1612</v>
      </c>
      <c r="CE99" s="106">
        <v>0</v>
      </c>
      <c r="CF99" s="106">
        <v>1</v>
      </c>
      <c r="CG99" s="106">
        <v>0</v>
      </c>
      <c r="CH99" s="106">
        <v>0</v>
      </c>
      <c r="CI99" s="106">
        <v>1</v>
      </c>
      <c r="CJ99" s="106" t="s">
        <v>1612</v>
      </c>
      <c r="CK99" s="106">
        <v>0</v>
      </c>
    </row>
    <row r="100" spans="1:89">
      <c r="A100" t="s">
        <v>44</v>
      </c>
      <c r="B100" t="s">
        <v>43</v>
      </c>
      <c r="C100" t="s">
        <v>42</v>
      </c>
      <c r="D100" t="s">
        <v>241</v>
      </c>
      <c r="E100" s="106" t="s">
        <v>240</v>
      </c>
      <c r="F100" s="106" t="s">
        <v>1193</v>
      </c>
      <c r="G100" s="106" t="s">
        <v>1612</v>
      </c>
      <c r="H100" s="399" t="s">
        <v>1612</v>
      </c>
      <c r="I100" s="106" t="s">
        <v>1193</v>
      </c>
      <c r="J100" s="106" t="s">
        <v>1193</v>
      </c>
      <c r="K100" s="106" t="s">
        <v>1193</v>
      </c>
      <c r="L100" s="106" t="s">
        <v>1193</v>
      </c>
      <c r="M100" s="106" t="s">
        <v>1193</v>
      </c>
      <c r="N100" s="106" t="s">
        <v>1193</v>
      </c>
      <c r="O100" s="106" t="s">
        <v>1196</v>
      </c>
      <c r="P100" s="106" t="s">
        <v>1193</v>
      </c>
      <c r="Q100" s="399" t="s">
        <v>1612</v>
      </c>
      <c r="R100" s="399" t="s">
        <v>1612</v>
      </c>
      <c r="S100" s="399" t="s">
        <v>1612</v>
      </c>
      <c r="T100" s="399" t="s">
        <v>1612</v>
      </c>
      <c r="U100" s="399" t="s">
        <v>1612</v>
      </c>
      <c r="V100" s="399" t="s">
        <v>1612</v>
      </c>
      <c r="W100" s="399">
        <v>42461</v>
      </c>
      <c r="X100" s="399" t="s">
        <v>1612</v>
      </c>
      <c r="Y100" s="106" t="s">
        <v>1612</v>
      </c>
      <c r="Z100" s="106" t="s">
        <v>1612</v>
      </c>
      <c r="AA100" s="106" t="s">
        <v>1612</v>
      </c>
      <c r="AB100" s="106" t="s">
        <v>1612</v>
      </c>
      <c r="AC100" s="106" t="s">
        <v>1612</v>
      </c>
      <c r="AD100" s="106" t="s">
        <v>1612</v>
      </c>
      <c r="AE100" s="106" t="s">
        <v>2409</v>
      </c>
      <c r="AF100" s="106" t="s">
        <v>1612</v>
      </c>
      <c r="AG100" s="106"/>
      <c r="AH100" s="106">
        <v>1</v>
      </c>
      <c r="AI100" s="106">
        <v>0</v>
      </c>
      <c r="AJ100" s="106">
        <v>1</v>
      </c>
      <c r="AK100" s="106">
        <v>0</v>
      </c>
      <c r="AL100" s="106">
        <v>0</v>
      </c>
      <c r="AM100" s="106">
        <v>0</v>
      </c>
      <c r="AN100" s="106" t="s">
        <v>1612</v>
      </c>
      <c r="AO100" s="106">
        <v>0</v>
      </c>
      <c r="AP100" s="106">
        <v>1</v>
      </c>
      <c r="AQ100" s="106">
        <v>0</v>
      </c>
      <c r="AR100" s="106">
        <v>0</v>
      </c>
      <c r="AS100" s="106">
        <v>1</v>
      </c>
      <c r="AT100" s="106" t="s">
        <v>1612</v>
      </c>
      <c r="AU100" s="106">
        <v>0</v>
      </c>
      <c r="AV100" s="106">
        <v>1</v>
      </c>
      <c r="AW100" s="106">
        <v>0</v>
      </c>
      <c r="AX100" s="106">
        <v>0</v>
      </c>
      <c r="AY100" s="106">
        <v>1</v>
      </c>
      <c r="AZ100" s="106" t="s">
        <v>1612</v>
      </c>
      <c r="BA100" s="106">
        <v>0</v>
      </c>
      <c r="BB100" s="106">
        <v>1</v>
      </c>
      <c r="BC100" s="106">
        <v>0</v>
      </c>
      <c r="BD100" s="106">
        <v>0</v>
      </c>
      <c r="BE100" s="106">
        <v>1</v>
      </c>
      <c r="BF100" s="106" t="s">
        <v>1612</v>
      </c>
      <c r="BG100" s="106">
        <v>0</v>
      </c>
      <c r="BH100" s="106">
        <v>1</v>
      </c>
      <c r="BI100" s="106">
        <v>0</v>
      </c>
      <c r="BJ100" s="106">
        <v>0</v>
      </c>
      <c r="BK100" s="106">
        <v>1</v>
      </c>
      <c r="BL100" s="106" t="s">
        <v>1612</v>
      </c>
      <c r="BM100" s="106">
        <v>0</v>
      </c>
      <c r="BN100" s="106">
        <v>1</v>
      </c>
      <c r="BO100" s="106">
        <v>0</v>
      </c>
      <c r="BP100" s="106">
        <v>0</v>
      </c>
      <c r="BQ100" s="106">
        <v>1</v>
      </c>
      <c r="BR100" s="106" t="s">
        <v>1612</v>
      </c>
      <c r="BS100" s="106">
        <v>0</v>
      </c>
      <c r="BT100" s="106">
        <v>1</v>
      </c>
      <c r="BU100" s="106">
        <v>0</v>
      </c>
      <c r="BV100" s="106">
        <v>0</v>
      </c>
      <c r="BW100" s="106">
        <v>1</v>
      </c>
      <c r="BX100" s="106" t="s">
        <v>1612</v>
      </c>
      <c r="BY100" s="106">
        <v>0</v>
      </c>
      <c r="BZ100" s="106">
        <v>0</v>
      </c>
      <c r="CA100" s="106">
        <v>0</v>
      </c>
      <c r="CB100" s="106">
        <v>1</v>
      </c>
      <c r="CC100" s="106">
        <v>1</v>
      </c>
      <c r="CD100" s="106">
        <v>42461</v>
      </c>
      <c r="CE100" s="106">
        <v>1</v>
      </c>
      <c r="CF100" s="106">
        <v>1</v>
      </c>
      <c r="CG100" s="106">
        <v>0</v>
      </c>
      <c r="CH100" s="106">
        <v>0</v>
      </c>
      <c r="CI100" s="106">
        <v>1</v>
      </c>
      <c r="CJ100" s="106" t="s">
        <v>1612</v>
      </c>
      <c r="CK100" s="106">
        <v>0</v>
      </c>
    </row>
    <row r="101" spans="1:89">
      <c r="A101" t="s">
        <v>73</v>
      </c>
      <c r="B101" t="s">
        <v>72</v>
      </c>
      <c r="C101" t="s">
        <v>71</v>
      </c>
      <c r="D101" t="s">
        <v>239</v>
      </c>
      <c r="E101" s="106" t="s">
        <v>238</v>
      </c>
      <c r="F101" s="106" t="s">
        <v>1193</v>
      </c>
      <c r="G101" s="106" t="s">
        <v>1612</v>
      </c>
      <c r="H101" s="399" t="s">
        <v>1612</v>
      </c>
      <c r="I101" s="106" t="s">
        <v>1193</v>
      </c>
      <c r="J101" s="106" t="s">
        <v>1193</v>
      </c>
      <c r="K101" s="106" t="s">
        <v>1193</v>
      </c>
      <c r="L101" s="106" t="s">
        <v>1196</v>
      </c>
      <c r="M101" s="106" t="s">
        <v>1193</v>
      </c>
      <c r="N101" s="106" t="s">
        <v>1193</v>
      </c>
      <c r="O101" s="106" t="s">
        <v>1193</v>
      </c>
      <c r="P101" s="106" t="s">
        <v>1193</v>
      </c>
      <c r="Q101" s="399" t="s">
        <v>1612</v>
      </c>
      <c r="R101" s="399" t="s">
        <v>1612</v>
      </c>
      <c r="S101" s="399" t="s">
        <v>1612</v>
      </c>
      <c r="T101" s="399">
        <v>42460</v>
      </c>
      <c r="U101" s="399" t="s">
        <v>1612</v>
      </c>
      <c r="V101" s="399" t="s">
        <v>1612</v>
      </c>
      <c r="W101" s="399" t="s">
        <v>1612</v>
      </c>
      <c r="X101" s="399" t="s">
        <v>1612</v>
      </c>
      <c r="Y101" s="106" t="s">
        <v>1612</v>
      </c>
      <c r="Z101" s="106" t="s">
        <v>1612</v>
      </c>
      <c r="AA101" s="106" t="s">
        <v>1612</v>
      </c>
      <c r="AB101" s="106" t="s">
        <v>2422</v>
      </c>
      <c r="AC101" s="106" t="s">
        <v>1612</v>
      </c>
      <c r="AD101" s="106" t="s">
        <v>1612</v>
      </c>
      <c r="AE101" s="106" t="s">
        <v>1612</v>
      </c>
      <c r="AF101" s="106" t="s">
        <v>1612</v>
      </c>
      <c r="AG101" s="106"/>
      <c r="AH101" s="106">
        <v>1</v>
      </c>
      <c r="AI101" s="106">
        <v>0</v>
      </c>
      <c r="AJ101" s="106">
        <v>1</v>
      </c>
      <c r="AK101" s="106">
        <v>0</v>
      </c>
      <c r="AL101" s="106">
        <v>0</v>
      </c>
      <c r="AM101" s="106">
        <v>0</v>
      </c>
      <c r="AN101" s="106" t="s">
        <v>1612</v>
      </c>
      <c r="AO101" s="106">
        <v>0</v>
      </c>
      <c r="AP101" s="106">
        <v>1</v>
      </c>
      <c r="AQ101" s="106">
        <v>0</v>
      </c>
      <c r="AR101" s="106">
        <v>0</v>
      </c>
      <c r="AS101" s="106">
        <v>1</v>
      </c>
      <c r="AT101" s="106" t="s">
        <v>1612</v>
      </c>
      <c r="AU101" s="106">
        <v>0</v>
      </c>
      <c r="AV101" s="106">
        <v>1</v>
      </c>
      <c r="AW101" s="106">
        <v>0</v>
      </c>
      <c r="AX101" s="106">
        <v>0</v>
      </c>
      <c r="AY101" s="106">
        <v>1</v>
      </c>
      <c r="AZ101" s="106" t="s">
        <v>1612</v>
      </c>
      <c r="BA101" s="106">
        <v>0</v>
      </c>
      <c r="BB101" s="106">
        <v>1</v>
      </c>
      <c r="BC101" s="106">
        <v>0</v>
      </c>
      <c r="BD101" s="106">
        <v>0</v>
      </c>
      <c r="BE101" s="106">
        <v>1</v>
      </c>
      <c r="BF101" s="106" t="s">
        <v>1612</v>
      </c>
      <c r="BG101" s="106">
        <v>0</v>
      </c>
      <c r="BH101" s="106">
        <v>0</v>
      </c>
      <c r="BI101" s="106">
        <v>0</v>
      </c>
      <c r="BJ101" s="106">
        <v>1</v>
      </c>
      <c r="BK101" s="106">
        <v>1</v>
      </c>
      <c r="BL101" s="106">
        <v>42460</v>
      </c>
      <c r="BM101" s="106">
        <v>1</v>
      </c>
      <c r="BN101" s="106">
        <v>1</v>
      </c>
      <c r="BO101" s="106">
        <v>0</v>
      </c>
      <c r="BP101" s="106">
        <v>0</v>
      </c>
      <c r="BQ101" s="106">
        <v>1</v>
      </c>
      <c r="BR101" s="106" t="s">
        <v>1612</v>
      </c>
      <c r="BS101" s="106">
        <v>0</v>
      </c>
      <c r="BT101" s="106">
        <v>1</v>
      </c>
      <c r="BU101" s="106">
        <v>0</v>
      </c>
      <c r="BV101" s="106">
        <v>0</v>
      </c>
      <c r="BW101" s="106">
        <v>1</v>
      </c>
      <c r="BX101" s="106" t="s">
        <v>1612</v>
      </c>
      <c r="BY101" s="106">
        <v>0</v>
      </c>
      <c r="BZ101" s="106">
        <v>1</v>
      </c>
      <c r="CA101" s="106">
        <v>0</v>
      </c>
      <c r="CB101" s="106">
        <v>0</v>
      </c>
      <c r="CC101" s="106">
        <v>1</v>
      </c>
      <c r="CD101" s="106" t="s">
        <v>1612</v>
      </c>
      <c r="CE101" s="106">
        <v>0</v>
      </c>
      <c r="CF101" s="106">
        <v>1</v>
      </c>
      <c r="CG101" s="106">
        <v>0</v>
      </c>
      <c r="CH101" s="106">
        <v>0</v>
      </c>
      <c r="CI101" s="106">
        <v>1</v>
      </c>
      <c r="CJ101" s="106" t="s">
        <v>1612</v>
      </c>
      <c r="CK101" s="106">
        <v>0</v>
      </c>
    </row>
    <row r="102" spans="1:89">
      <c r="A102" t="s">
        <v>44</v>
      </c>
      <c r="B102" t="s">
        <v>43</v>
      </c>
      <c r="C102" t="s">
        <v>42</v>
      </c>
      <c r="D102" t="s">
        <v>237</v>
      </c>
      <c r="E102" s="106" t="s">
        <v>236</v>
      </c>
      <c r="F102" s="106" t="s">
        <v>1193</v>
      </c>
      <c r="G102" s="106" t="s">
        <v>1612</v>
      </c>
      <c r="H102" s="399" t="s">
        <v>1612</v>
      </c>
      <c r="I102" s="106" t="s">
        <v>1193</v>
      </c>
      <c r="J102" s="106" t="s">
        <v>1193</v>
      </c>
      <c r="K102" s="106" t="s">
        <v>1193</v>
      </c>
      <c r="L102" s="106" t="s">
        <v>1193</v>
      </c>
      <c r="M102" s="106" t="s">
        <v>1193</v>
      </c>
      <c r="N102" s="106" t="s">
        <v>1193</v>
      </c>
      <c r="O102" s="106" t="s">
        <v>1194</v>
      </c>
      <c r="P102" s="106" t="s">
        <v>1193</v>
      </c>
      <c r="Q102" s="399" t="s">
        <v>1612</v>
      </c>
      <c r="R102" s="399" t="s">
        <v>1612</v>
      </c>
      <c r="S102" s="399" t="s">
        <v>1612</v>
      </c>
      <c r="T102" s="399" t="s">
        <v>1612</v>
      </c>
      <c r="U102" s="399" t="s">
        <v>1612</v>
      </c>
      <c r="V102" s="399" t="s">
        <v>1612</v>
      </c>
      <c r="W102" s="399">
        <v>42551</v>
      </c>
      <c r="X102" s="399" t="s">
        <v>1612</v>
      </c>
      <c r="Y102" s="106" t="s">
        <v>1612</v>
      </c>
      <c r="Z102" s="106" t="s">
        <v>1612</v>
      </c>
      <c r="AA102" s="106" t="s">
        <v>1612</v>
      </c>
      <c r="AB102" s="106" t="s">
        <v>1612</v>
      </c>
      <c r="AC102" s="106" t="s">
        <v>1612</v>
      </c>
      <c r="AD102" s="106" t="s">
        <v>1612</v>
      </c>
      <c r="AE102" s="106" t="s">
        <v>2435</v>
      </c>
      <c r="AF102" s="106" t="s">
        <v>1612</v>
      </c>
      <c r="AG102" s="106"/>
      <c r="AH102" s="106">
        <v>1</v>
      </c>
      <c r="AI102" s="106">
        <v>0</v>
      </c>
      <c r="AJ102" s="106">
        <v>1</v>
      </c>
      <c r="AK102" s="106">
        <v>0</v>
      </c>
      <c r="AL102" s="106">
        <v>0</v>
      </c>
      <c r="AM102" s="106">
        <v>0</v>
      </c>
      <c r="AN102" s="106" t="s">
        <v>1612</v>
      </c>
      <c r="AO102" s="106">
        <v>0</v>
      </c>
      <c r="AP102" s="106">
        <v>1</v>
      </c>
      <c r="AQ102" s="106">
        <v>0</v>
      </c>
      <c r="AR102" s="106">
        <v>0</v>
      </c>
      <c r="AS102" s="106">
        <v>1</v>
      </c>
      <c r="AT102" s="106" t="s">
        <v>1612</v>
      </c>
      <c r="AU102" s="106">
        <v>0</v>
      </c>
      <c r="AV102" s="106">
        <v>1</v>
      </c>
      <c r="AW102" s="106">
        <v>0</v>
      </c>
      <c r="AX102" s="106">
        <v>0</v>
      </c>
      <c r="AY102" s="106">
        <v>1</v>
      </c>
      <c r="AZ102" s="106" t="s">
        <v>1612</v>
      </c>
      <c r="BA102" s="106">
        <v>0</v>
      </c>
      <c r="BB102" s="106">
        <v>1</v>
      </c>
      <c r="BC102" s="106">
        <v>0</v>
      </c>
      <c r="BD102" s="106">
        <v>0</v>
      </c>
      <c r="BE102" s="106">
        <v>1</v>
      </c>
      <c r="BF102" s="106" t="s">
        <v>1612</v>
      </c>
      <c r="BG102" s="106">
        <v>0</v>
      </c>
      <c r="BH102" s="106">
        <v>1</v>
      </c>
      <c r="BI102" s="106">
        <v>0</v>
      </c>
      <c r="BJ102" s="106">
        <v>0</v>
      </c>
      <c r="BK102" s="106">
        <v>1</v>
      </c>
      <c r="BL102" s="106" t="s">
        <v>1612</v>
      </c>
      <c r="BM102" s="106">
        <v>0</v>
      </c>
      <c r="BN102" s="106">
        <v>1</v>
      </c>
      <c r="BO102" s="106">
        <v>0</v>
      </c>
      <c r="BP102" s="106">
        <v>0</v>
      </c>
      <c r="BQ102" s="106">
        <v>1</v>
      </c>
      <c r="BR102" s="106" t="s">
        <v>1612</v>
      </c>
      <c r="BS102" s="106">
        <v>0</v>
      </c>
      <c r="BT102" s="106">
        <v>1</v>
      </c>
      <c r="BU102" s="106">
        <v>0</v>
      </c>
      <c r="BV102" s="106">
        <v>0</v>
      </c>
      <c r="BW102" s="106">
        <v>1</v>
      </c>
      <c r="BX102" s="106" t="s">
        <v>1612</v>
      </c>
      <c r="BY102" s="106">
        <v>0</v>
      </c>
      <c r="BZ102" s="106">
        <v>0</v>
      </c>
      <c r="CA102" s="106">
        <v>1</v>
      </c>
      <c r="CB102" s="106">
        <v>0</v>
      </c>
      <c r="CC102" s="106">
        <v>1</v>
      </c>
      <c r="CD102" s="106">
        <v>42551</v>
      </c>
      <c r="CE102" s="106">
        <v>1</v>
      </c>
      <c r="CF102" s="106">
        <v>1</v>
      </c>
      <c r="CG102" s="106">
        <v>0</v>
      </c>
      <c r="CH102" s="106">
        <v>0</v>
      </c>
      <c r="CI102" s="106">
        <v>1</v>
      </c>
      <c r="CJ102" s="106" t="s">
        <v>1612</v>
      </c>
      <c r="CK102" s="106">
        <v>0</v>
      </c>
    </row>
    <row r="103" spans="1:89">
      <c r="A103" t="s">
        <v>44</v>
      </c>
      <c r="B103" t="s">
        <v>60</v>
      </c>
      <c r="C103" t="s">
        <v>59</v>
      </c>
      <c r="D103" t="s">
        <v>235</v>
      </c>
      <c r="E103" s="106" t="s">
        <v>234</v>
      </c>
      <c r="F103" s="106" t="s">
        <v>1193</v>
      </c>
      <c r="G103" s="106" t="s">
        <v>1612</v>
      </c>
      <c r="H103" s="399" t="s">
        <v>1612</v>
      </c>
      <c r="I103" s="106" t="s">
        <v>1193</v>
      </c>
      <c r="J103" s="106" t="s">
        <v>1193</v>
      </c>
      <c r="K103" s="106" t="s">
        <v>1196</v>
      </c>
      <c r="L103" s="106" t="s">
        <v>1193</v>
      </c>
      <c r="M103" s="106" t="s">
        <v>1193</v>
      </c>
      <c r="N103" s="106" t="s">
        <v>1193</v>
      </c>
      <c r="O103" s="106" t="s">
        <v>1193</v>
      </c>
      <c r="P103" s="106" t="s">
        <v>1193</v>
      </c>
      <c r="Q103" s="399" t="s">
        <v>1612</v>
      </c>
      <c r="R103" s="399" t="s">
        <v>1612</v>
      </c>
      <c r="S103" s="399">
        <v>42643</v>
      </c>
      <c r="T103" s="399" t="s">
        <v>1612</v>
      </c>
      <c r="U103" s="399" t="s">
        <v>1612</v>
      </c>
      <c r="V103" s="399" t="s">
        <v>1612</v>
      </c>
      <c r="W103" s="399" t="s">
        <v>1612</v>
      </c>
      <c r="X103" s="399" t="s">
        <v>1612</v>
      </c>
      <c r="Y103" s="106" t="s">
        <v>1612</v>
      </c>
      <c r="Z103" s="106" t="s">
        <v>1612</v>
      </c>
      <c r="AA103" s="106" t="s">
        <v>2450</v>
      </c>
      <c r="AB103" s="106" t="s">
        <v>1612</v>
      </c>
      <c r="AC103" s="106" t="s">
        <v>1612</v>
      </c>
      <c r="AD103" s="106" t="s">
        <v>1612</v>
      </c>
      <c r="AE103" s="106" t="s">
        <v>1612</v>
      </c>
      <c r="AF103" s="106" t="s">
        <v>1612</v>
      </c>
      <c r="AG103" s="106"/>
      <c r="AH103" s="106">
        <v>1</v>
      </c>
      <c r="AI103" s="106">
        <v>0</v>
      </c>
      <c r="AJ103" s="106">
        <v>1</v>
      </c>
      <c r="AK103" s="106">
        <v>0</v>
      </c>
      <c r="AL103" s="106">
        <v>0</v>
      </c>
      <c r="AM103" s="106">
        <v>0</v>
      </c>
      <c r="AN103" s="106" t="s">
        <v>1612</v>
      </c>
      <c r="AO103" s="106">
        <v>0</v>
      </c>
      <c r="AP103" s="106">
        <v>1</v>
      </c>
      <c r="AQ103" s="106">
        <v>0</v>
      </c>
      <c r="AR103" s="106">
        <v>0</v>
      </c>
      <c r="AS103" s="106">
        <v>1</v>
      </c>
      <c r="AT103" s="106" t="s">
        <v>1612</v>
      </c>
      <c r="AU103" s="106">
        <v>0</v>
      </c>
      <c r="AV103" s="106">
        <v>1</v>
      </c>
      <c r="AW103" s="106">
        <v>0</v>
      </c>
      <c r="AX103" s="106">
        <v>0</v>
      </c>
      <c r="AY103" s="106">
        <v>1</v>
      </c>
      <c r="AZ103" s="106" t="s">
        <v>1612</v>
      </c>
      <c r="BA103" s="106">
        <v>0</v>
      </c>
      <c r="BB103" s="106">
        <v>0</v>
      </c>
      <c r="BC103" s="106">
        <v>0</v>
      </c>
      <c r="BD103" s="106">
        <v>1</v>
      </c>
      <c r="BE103" s="106">
        <v>1</v>
      </c>
      <c r="BF103" s="106">
        <v>42643</v>
      </c>
      <c r="BG103" s="106">
        <v>1</v>
      </c>
      <c r="BH103" s="106">
        <v>1</v>
      </c>
      <c r="BI103" s="106">
        <v>0</v>
      </c>
      <c r="BJ103" s="106">
        <v>0</v>
      </c>
      <c r="BK103" s="106">
        <v>1</v>
      </c>
      <c r="BL103" s="106" t="s">
        <v>1612</v>
      </c>
      <c r="BM103" s="106">
        <v>0</v>
      </c>
      <c r="BN103" s="106">
        <v>1</v>
      </c>
      <c r="BO103" s="106">
        <v>0</v>
      </c>
      <c r="BP103" s="106">
        <v>0</v>
      </c>
      <c r="BQ103" s="106">
        <v>1</v>
      </c>
      <c r="BR103" s="106" t="s">
        <v>1612</v>
      </c>
      <c r="BS103" s="106">
        <v>0</v>
      </c>
      <c r="BT103" s="106">
        <v>1</v>
      </c>
      <c r="BU103" s="106">
        <v>0</v>
      </c>
      <c r="BV103" s="106">
        <v>0</v>
      </c>
      <c r="BW103" s="106">
        <v>1</v>
      </c>
      <c r="BX103" s="106" t="s">
        <v>1612</v>
      </c>
      <c r="BY103" s="106">
        <v>0</v>
      </c>
      <c r="BZ103" s="106">
        <v>1</v>
      </c>
      <c r="CA103" s="106">
        <v>0</v>
      </c>
      <c r="CB103" s="106">
        <v>0</v>
      </c>
      <c r="CC103" s="106">
        <v>1</v>
      </c>
      <c r="CD103" s="106" t="s">
        <v>1612</v>
      </c>
      <c r="CE103" s="106">
        <v>0</v>
      </c>
      <c r="CF103" s="106">
        <v>1</v>
      </c>
      <c r="CG103" s="106">
        <v>0</v>
      </c>
      <c r="CH103" s="106">
        <v>0</v>
      </c>
      <c r="CI103" s="106">
        <v>1</v>
      </c>
      <c r="CJ103" s="106" t="s">
        <v>1612</v>
      </c>
      <c r="CK103" s="106">
        <v>0</v>
      </c>
    </row>
    <row r="104" spans="1:89">
      <c r="A104" t="s">
        <v>73</v>
      </c>
      <c r="B104" t="s">
        <v>72</v>
      </c>
      <c r="C104" t="s">
        <v>71</v>
      </c>
      <c r="D104" t="s">
        <v>233</v>
      </c>
      <c r="E104" s="106" t="s">
        <v>232</v>
      </c>
      <c r="F104" s="106" t="s">
        <v>1193</v>
      </c>
      <c r="G104" s="106" t="s">
        <v>1612</v>
      </c>
      <c r="H104" s="399" t="s">
        <v>1612</v>
      </c>
      <c r="I104" s="106" t="s">
        <v>1193</v>
      </c>
      <c r="J104" s="106" t="s">
        <v>1193</v>
      </c>
      <c r="K104" s="106" t="s">
        <v>1193</v>
      </c>
      <c r="L104" s="106" t="s">
        <v>1193</v>
      </c>
      <c r="M104" s="106" t="s">
        <v>1196</v>
      </c>
      <c r="N104" s="106" t="s">
        <v>1196</v>
      </c>
      <c r="O104" s="106" t="s">
        <v>1193</v>
      </c>
      <c r="P104" s="106" t="s">
        <v>1193</v>
      </c>
      <c r="Q104" s="399" t="s">
        <v>1612</v>
      </c>
      <c r="R104" s="399" t="s">
        <v>1612</v>
      </c>
      <c r="S104" s="399" t="s">
        <v>1612</v>
      </c>
      <c r="T104" s="399" t="s">
        <v>1612</v>
      </c>
      <c r="U104" s="399">
        <v>42825</v>
      </c>
      <c r="V104" s="399">
        <v>42825</v>
      </c>
      <c r="W104" s="399" t="s">
        <v>1612</v>
      </c>
      <c r="X104" s="399" t="s">
        <v>1612</v>
      </c>
      <c r="Y104" s="106" t="s">
        <v>1612</v>
      </c>
      <c r="Z104" s="106" t="s">
        <v>1612</v>
      </c>
      <c r="AA104" s="106" t="s">
        <v>1612</v>
      </c>
      <c r="AB104" s="106" t="s">
        <v>1612</v>
      </c>
      <c r="AC104" s="106" t="s">
        <v>2464</v>
      </c>
      <c r="AD104" s="106" t="s">
        <v>2465</v>
      </c>
      <c r="AE104" s="106" t="s">
        <v>1612</v>
      </c>
      <c r="AF104" s="106" t="s">
        <v>1612</v>
      </c>
      <c r="AG104" s="106"/>
      <c r="AH104" s="106">
        <v>1</v>
      </c>
      <c r="AI104" s="106">
        <v>0</v>
      </c>
      <c r="AJ104" s="106">
        <v>1</v>
      </c>
      <c r="AK104" s="106">
        <v>0</v>
      </c>
      <c r="AL104" s="106">
        <v>0</v>
      </c>
      <c r="AM104" s="106">
        <v>0</v>
      </c>
      <c r="AN104" s="106" t="s">
        <v>1612</v>
      </c>
      <c r="AO104" s="106">
        <v>0</v>
      </c>
      <c r="AP104" s="106">
        <v>1</v>
      </c>
      <c r="AQ104" s="106">
        <v>0</v>
      </c>
      <c r="AR104" s="106">
        <v>0</v>
      </c>
      <c r="AS104" s="106">
        <v>1</v>
      </c>
      <c r="AT104" s="106" t="s">
        <v>1612</v>
      </c>
      <c r="AU104" s="106">
        <v>0</v>
      </c>
      <c r="AV104" s="106">
        <v>1</v>
      </c>
      <c r="AW104" s="106">
        <v>0</v>
      </c>
      <c r="AX104" s="106">
        <v>0</v>
      </c>
      <c r="AY104" s="106">
        <v>1</v>
      </c>
      <c r="AZ104" s="106" t="s">
        <v>1612</v>
      </c>
      <c r="BA104" s="106">
        <v>0</v>
      </c>
      <c r="BB104" s="106">
        <v>1</v>
      </c>
      <c r="BC104" s="106">
        <v>0</v>
      </c>
      <c r="BD104" s="106">
        <v>0</v>
      </c>
      <c r="BE104" s="106">
        <v>1</v>
      </c>
      <c r="BF104" s="106" t="s">
        <v>1612</v>
      </c>
      <c r="BG104" s="106">
        <v>0</v>
      </c>
      <c r="BH104" s="106">
        <v>1</v>
      </c>
      <c r="BI104" s="106">
        <v>0</v>
      </c>
      <c r="BJ104" s="106">
        <v>0</v>
      </c>
      <c r="BK104" s="106">
        <v>1</v>
      </c>
      <c r="BL104" s="106" t="s">
        <v>1612</v>
      </c>
      <c r="BM104" s="106">
        <v>0</v>
      </c>
      <c r="BN104" s="106">
        <v>0</v>
      </c>
      <c r="BO104" s="106">
        <v>0</v>
      </c>
      <c r="BP104" s="106">
        <v>1</v>
      </c>
      <c r="BQ104" s="106">
        <v>1</v>
      </c>
      <c r="BR104" s="106">
        <v>42825</v>
      </c>
      <c r="BS104" s="106">
        <v>1</v>
      </c>
      <c r="BT104" s="106">
        <v>0</v>
      </c>
      <c r="BU104" s="106">
        <v>0</v>
      </c>
      <c r="BV104" s="106">
        <v>1</v>
      </c>
      <c r="BW104" s="106">
        <v>1</v>
      </c>
      <c r="BX104" s="106">
        <v>42825</v>
      </c>
      <c r="BY104" s="106">
        <v>1</v>
      </c>
      <c r="BZ104" s="106">
        <v>1</v>
      </c>
      <c r="CA104" s="106">
        <v>0</v>
      </c>
      <c r="CB104" s="106">
        <v>0</v>
      </c>
      <c r="CC104" s="106">
        <v>1</v>
      </c>
      <c r="CD104" s="106" t="s">
        <v>1612</v>
      </c>
      <c r="CE104" s="106">
        <v>0</v>
      </c>
      <c r="CF104" s="106">
        <v>1</v>
      </c>
      <c r="CG104" s="106">
        <v>0</v>
      </c>
      <c r="CH104" s="106">
        <v>0</v>
      </c>
      <c r="CI104" s="106">
        <v>1</v>
      </c>
      <c r="CJ104" s="106" t="s">
        <v>1612</v>
      </c>
      <c r="CK104" s="106">
        <v>0</v>
      </c>
    </row>
    <row r="105" spans="1:89">
      <c r="A105" t="s">
        <v>44</v>
      </c>
      <c r="B105" t="s">
        <v>60</v>
      </c>
      <c r="C105" t="s">
        <v>68</v>
      </c>
      <c r="D105" t="s">
        <v>231</v>
      </c>
      <c r="E105" s="106" t="s">
        <v>230</v>
      </c>
      <c r="F105" s="106" t="s">
        <v>1193</v>
      </c>
      <c r="G105" s="106" t="s">
        <v>1612</v>
      </c>
      <c r="H105" s="399" t="s">
        <v>1612</v>
      </c>
      <c r="I105" s="106" t="s">
        <v>1193</v>
      </c>
      <c r="J105" s="106" t="s">
        <v>1193</v>
      </c>
      <c r="K105" s="106" t="s">
        <v>1193</v>
      </c>
      <c r="L105" s="106" t="s">
        <v>1196</v>
      </c>
      <c r="M105" s="106" t="s">
        <v>1193</v>
      </c>
      <c r="N105" s="106" t="s">
        <v>1193</v>
      </c>
      <c r="O105" s="106" t="s">
        <v>1193</v>
      </c>
      <c r="P105" s="106" t="s">
        <v>1193</v>
      </c>
      <c r="Q105" s="399" t="s">
        <v>1612</v>
      </c>
      <c r="R105" s="399" t="s">
        <v>1612</v>
      </c>
      <c r="S105" s="399" t="s">
        <v>1612</v>
      </c>
      <c r="T105" s="399">
        <v>75331</v>
      </c>
      <c r="U105" s="399" t="s">
        <v>1612</v>
      </c>
      <c r="V105" s="399" t="s">
        <v>1612</v>
      </c>
      <c r="W105" s="399" t="s">
        <v>1612</v>
      </c>
      <c r="X105" s="399" t="s">
        <v>1612</v>
      </c>
      <c r="Y105" s="106" t="s">
        <v>1612</v>
      </c>
      <c r="Z105" s="106" t="s">
        <v>1612</v>
      </c>
      <c r="AA105" s="106" t="s">
        <v>1612</v>
      </c>
      <c r="AB105" s="106" t="s">
        <v>2477</v>
      </c>
      <c r="AC105" s="106" t="s">
        <v>1612</v>
      </c>
      <c r="AD105" s="106" t="s">
        <v>1612</v>
      </c>
      <c r="AE105" s="106" t="s">
        <v>1612</v>
      </c>
      <c r="AF105" s="106" t="s">
        <v>1612</v>
      </c>
      <c r="AG105" s="106"/>
      <c r="AH105" s="106">
        <v>1</v>
      </c>
      <c r="AI105" s="106">
        <v>0</v>
      </c>
      <c r="AJ105" s="106">
        <v>1</v>
      </c>
      <c r="AK105" s="106">
        <v>0</v>
      </c>
      <c r="AL105" s="106">
        <v>0</v>
      </c>
      <c r="AM105" s="106">
        <v>0</v>
      </c>
      <c r="AN105" s="106" t="s">
        <v>1612</v>
      </c>
      <c r="AO105" s="106">
        <v>0</v>
      </c>
      <c r="AP105" s="106">
        <v>1</v>
      </c>
      <c r="AQ105" s="106">
        <v>0</v>
      </c>
      <c r="AR105" s="106">
        <v>0</v>
      </c>
      <c r="AS105" s="106">
        <v>1</v>
      </c>
      <c r="AT105" s="106" t="s">
        <v>1612</v>
      </c>
      <c r="AU105" s="106">
        <v>0</v>
      </c>
      <c r="AV105" s="106">
        <v>1</v>
      </c>
      <c r="AW105" s="106">
        <v>0</v>
      </c>
      <c r="AX105" s="106">
        <v>0</v>
      </c>
      <c r="AY105" s="106">
        <v>1</v>
      </c>
      <c r="AZ105" s="106" t="s">
        <v>1612</v>
      </c>
      <c r="BA105" s="106">
        <v>0</v>
      </c>
      <c r="BB105" s="106">
        <v>1</v>
      </c>
      <c r="BC105" s="106">
        <v>0</v>
      </c>
      <c r="BD105" s="106">
        <v>0</v>
      </c>
      <c r="BE105" s="106">
        <v>1</v>
      </c>
      <c r="BF105" s="106" t="s">
        <v>1612</v>
      </c>
      <c r="BG105" s="106">
        <v>0</v>
      </c>
      <c r="BH105" s="106">
        <v>0</v>
      </c>
      <c r="BI105" s="106">
        <v>0</v>
      </c>
      <c r="BJ105" s="106">
        <v>1</v>
      </c>
      <c r="BK105" s="106">
        <v>1</v>
      </c>
      <c r="BL105" s="106">
        <v>75331</v>
      </c>
      <c r="BM105" s="106">
        <v>1</v>
      </c>
      <c r="BN105" s="106">
        <v>1</v>
      </c>
      <c r="BO105" s="106">
        <v>0</v>
      </c>
      <c r="BP105" s="106">
        <v>0</v>
      </c>
      <c r="BQ105" s="106">
        <v>1</v>
      </c>
      <c r="BR105" s="106" t="s">
        <v>1612</v>
      </c>
      <c r="BS105" s="106">
        <v>0</v>
      </c>
      <c r="BT105" s="106">
        <v>1</v>
      </c>
      <c r="BU105" s="106">
        <v>0</v>
      </c>
      <c r="BV105" s="106">
        <v>0</v>
      </c>
      <c r="BW105" s="106">
        <v>1</v>
      </c>
      <c r="BX105" s="106" t="s">
        <v>1612</v>
      </c>
      <c r="BY105" s="106">
        <v>0</v>
      </c>
      <c r="BZ105" s="106">
        <v>1</v>
      </c>
      <c r="CA105" s="106">
        <v>0</v>
      </c>
      <c r="CB105" s="106">
        <v>0</v>
      </c>
      <c r="CC105" s="106">
        <v>1</v>
      </c>
      <c r="CD105" s="106" t="s">
        <v>1612</v>
      </c>
      <c r="CE105" s="106">
        <v>0</v>
      </c>
      <c r="CF105" s="106">
        <v>1</v>
      </c>
      <c r="CG105" s="106">
        <v>0</v>
      </c>
      <c r="CH105" s="106">
        <v>0</v>
      </c>
      <c r="CI105" s="106">
        <v>1</v>
      </c>
      <c r="CJ105" s="106" t="s">
        <v>1612</v>
      </c>
      <c r="CK105" s="106">
        <v>0</v>
      </c>
    </row>
    <row r="106" spans="1:89">
      <c r="A106" t="s">
        <v>44</v>
      </c>
      <c r="B106" t="s">
        <v>43</v>
      </c>
      <c r="C106" t="s">
        <v>42</v>
      </c>
      <c r="D106" t="s">
        <v>229</v>
      </c>
      <c r="E106" s="106" t="s">
        <v>228</v>
      </c>
      <c r="F106" s="106" t="s">
        <v>1193</v>
      </c>
      <c r="G106" s="106" t="s">
        <v>1612</v>
      </c>
      <c r="H106" s="399" t="s">
        <v>1612</v>
      </c>
      <c r="I106" s="106" t="s">
        <v>1193</v>
      </c>
      <c r="J106" s="106" t="s">
        <v>1193</v>
      </c>
      <c r="K106" s="106" t="s">
        <v>1193</v>
      </c>
      <c r="L106" s="106" t="s">
        <v>1193</v>
      </c>
      <c r="M106" s="106" t="s">
        <v>1193</v>
      </c>
      <c r="N106" s="106" t="s">
        <v>1193</v>
      </c>
      <c r="O106" s="106" t="s">
        <v>1193</v>
      </c>
      <c r="P106" s="106" t="s">
        <v>1193</v>
      </c>
      <c r="Q106" s="399" t="s">
        <v>1612</v>
      </c>
      <c r="R106" s="399" t="s">
        <v>1612</v>
      </c>
      <c r="S106" s="399" t="s">
        <v>1612</v>
      </c>
      <c r="T106" s="399" t="s">
        <v>1612</v>
      </c>
      <c r="U106" s="399" t="s">
        <v>1612</v>
      </c>
      <c r="V106" s="399" t="s">
        <v>1612</v>
      </c>
      <c r="W106" s="399" t="s">
        <v>1612</v>
      </c>
      <c r="X106" s="399" t="s">
        <v>1612</v>
      </c>
      <c r="Y106" s="106" t="s">
        <v>1612</v>
      </c>
      <c r="Z106" s="106" t="s">
        <v>1612</v>
      </c>
      <c r="AA106" s="106" t="s">
        <v>1612</v>
      </c>
      <c r="AB106" s="106" t="s">
        <v>1612</v>
      </c>
      <c r="AC106" s="106" t="s">
        <v>1612</v>
      </c>
      <c r="AD106" s="106" t="s">
        <v>1612</v>
      </c>
      <c r="AE106" s="106" t="s">
        <v>1612</v>
      </c>
      <c r="AF106" s="106" t="s">
        <v>1612</v>
      </c>
      <c r="AG106" s="106"/>
      <c r="AH106" s="106">
        <v>1</v>
      </c>
      <c r="AI106" s="106">
        <v>0</v>
      </c>
      <c r="AJ106" s="106">
        <v>1</v>
      </c>
      <c r="AK106" s="106">
        <v>0</v>
      </c>
      <c r="AL106" s="106">
        <v>0</v>
      </c>
      <c r="AM106" s="106">
        <v>0</v>
      </c>
      <c r="AN106" s="106" t="s">
        <v>1612</v>
      </c>
      <c r="AO106" s="106">
        <v>0</v>
      </c>
      <c r="AP106" s="106">
        <v>1</v>
      </c>
      <c r="AQ106" s="106">
        <v>0</v>
      </c>
      <c r="AR106" s="106">
        <v>0</v>
      </c>
      <c r="AS106" s="106">
        <v>1</v>
      </c>
      <c r="AT106" s="106" t="s">
        <v>1612</v>
      </c>
      <c r="AU106" s="106">
        <v>0</v>
      </c>
      <c r="AV106" s="106">
        <v>1</v>
      </c>
      <c r="AW106" s="106">
        <v>0</v>
      </c>
      <c r="AX106" s="106">
        <v>0</v>
      </c>
      <c r="AY106" s="106">
        <v>1</v>
      </c>
      <c r="AZ106" s="106" t="s">
        <v>1612</v>
      </c>
      <c r="BA106" s="106">
        <v>0</v>
      </c>
      <c r="BB106" s="106">
        <v>1</v>
      </c>
      <c r="BC106" s="106">
        <v>0</v>
      </c>
      <c r="BD106" s="106">
        <v>0</v>
      </c>
      <c r="BE106" s="106">
        <v>1</v>
      </c>
      <c r="BF106" s="106" t="s">
        <v>1612</v>
      </c>
      <c r="BG106" s="106">
        <v>0</v>
      </c>
      <c r="BH106" s="106">
        <v>1</v>
      </c>
      <c r="BI106" s="106">
        <v>0</v>
      </c>
      <c r="BJ106" s="106">
        <v>0</v>
      </c>
      <c r="BK106" s="106">
        <v>1</v>
      </c>
      <c r="BL106" s="106" t="s">
        <v>1612</v>
      </c>
      <c r="BM106" s="106">
        <v>0</v>
      </c>
      <c r="BN106" s="106">
        <v>1</v>
      </c>
      <c r="BO106" s="106">
        <v>0</v>
      </c>
      <c r="BP106" s="106">
        <v>0</v>
      </c>
      <c r="BQ106" s="106">
        <v>1</v>
      </c>
      <c r="BR106" s="106" t="s">
        <v>1612</v>
      </c>
      <c r="BS106" s="106">
        <v>0</v>
      </c>
      <c r="BT106" s="106">
        <v>1</v>
      </c>
      <c r="BU106" s="106">
        <v>0</v>
      </c>
      <c r="BV106" s="106">
        <v>0</v>
      </c>
      <c r="BW106" s="106">
        <v>1</v>
      </c>
      <c r="BX106" s="106" t="s">
        <v>1612</v>
      </c>
      <c r="BY106" s="106">
        <v>0</v>
      </c>
      <c r="BZ106" s="106">
        <v>1</v>
      </c>
      <c r="CA106" s="106">
        <v>0</v>
      </c>
      <c r="CB106" s="106">
        <v>0</v>
      </c>
      <c r="CC106" s="106">
        <v>1</v>
      </c>
      <c r="CD106" s="106" t="s">
        <v>1612</v>
      </c>
      <c r="CE106" s="106">
        <v>0</v>
      </c>
      <c r="CF106" s="106">
        <v>1</v>
      </c>
      <c r="CG106" s="106">
        <v>0</v>
      </c>
      <c r="CH106" s="106">
        <v>0</v>
      </c>
      <c r="CI106" s="106">
        <v>1</v>
      </c>
      <c r="CJ106" s="106" t="s">
        <v>1612</v>
      </c>
      <c r="CK106" s="106">
        <v>0</v>
      </c>
    </row>
    <row r="107" spans="1:89">
      <c r="A107" t="s">
        <v>49</v>
      </c>
      <c r="B107" t="s">
        <v>159</v>
      </c>
      <c r="C107" t="s">
        <v>158</v>
      </c>
      <c r="D107" t="s">
        <v>227</v>
      </c>
      <c r="E107" s="106" t="s">
        <v>226</v>
      </c>
      <c r="F107" s="106" t="s">
        <v>1193</v>
      </c>
      <c r="G107" s="106" t="s">
        <v>1612</v>
      </c>
      <c r="H107" s="399" t="s">
        <v>1612</v>
      </c>
      <c r="I107" s="106" t="s">
        <v>1193</v>
      </c>
      <c r="J107" s="106" t="s">
        <v>1193</v>
      </c>
      <c r="K107" s="106" t="s">
        <v>1193</v>
      </c>
      <c r="L107" s="106" t="s">
        <v>1193</v>
      </c>
      <c r="M107" s="106" t="s">
        <v>1193</v>
      </c>
      <c r="N107" s="106" t="s">
        <v>1193</v>
      </c>
      <c r="O107" s="106" t="s">
        <v>1193</v>
      </c>
      <c r="P107" s="106" t="s">
        <v>1193</v>
      </c>
      <c r="Q107" s="399" t="s">
        <v>1612</v>
      </c>
      <c r="R107" s="399" t="s">
        <v>1612</v>
      </c>
      <c r="S107" s="399" t="s">
        <v>1612</v>
      </c>
      <c r="T107" s="399" t="s">
        <v>1612</v>
      </c>
      <c r="U107" s="399" t="s">
        <v>1612</v>
      </c>
      <c r="V107" s="399" t="s">
        <v>1612</v>
      </c>
      <c r="W107" s="399" t="s">
        <v>1612</v>
      </c>
      <c r="X107" s="399" t="s">
        <v>1612</v>
      </c>
      <c r="Y107" s="106" t="s">
        <v>1612</v>
      </c>
      <c r="Z107" s="106" t="s">
        <v>1612</v>
      </c>
      <c r="AA107" s="106" t="s">
        <v>1612</v>
      </c>
      <c r="AB107" s="106" t="s">
        <v>1612</v>
      </c>
      <c r="AC107" s="106" t="s">
        <v>1612</v>
      </c>
      <c r="AD107" s="106" t="s">
        <v>1612</v>
      </c>
      <c r="AE107" s="106" t="s">
        <v>1612</v>
      </c>
      <c r="AF107" s="106" t="s">
        <v>1612</v>
      </c>
      <c r="AG107" s="106"/>
      <c r="AH107" s="106">
        <v>1</v>
      </c>
      <c r="AI107" s="106">
        <v>0</v>
      </c>
      <c r="AJ107" s="106">
        <v>1</v>
      </c>
      <c r="AK107" s="106">
        <v>0</v>
      </c>
      <c r="AL107" s="106">
        <v>0</v>
      </c>
      <c r="AM107" s="106">
        <v>0</v>
      </c>
      <c r="AN107" s="106" t="s">
        <v>1612</v>
      </c>
      <c r="AO107" s="106">
        <v>0</v>
      </c>
      <c r="AP107" s="106">
        <v>1</v>
      </c>
      <c r="AQ107" s="106">
        <v>0</v>
      </c>
      <c r="AR107" s="106">
        <v>0</v>
      </c>
      <c r="AS107" s="106">
        <v>1</v>
      </c>
      <c r="AT107" s="106" t="s">
        <v>1612</v>
      </c>
      <c r="AU107" s="106">
        <v>0</v>
      </c>
      <c r="AV107" s="106">
        <v>1</v>
      </c>
      <c r="AW107" s="106">
        <v>0</v>
      </c>
      <c r="AX107" s="106">
        <v>0</v>
      </c>
      <c r="AY107" s="106">
        <v>1</v>
      </c>
      <c r="AZ107" s="106" t="s">
        <v>1612</v>
      </c>
      <c r="BA107" s="106">
        <v>0</v>
      </c>
      <c r="BB107" s="106">
        <v>1</v>
      </c>
      <c r="BC107" s="106">
        <v>0</v>
      </c>
      <c r="BD107" s="106">
        <v>0</v>
      </c>
      <c r="BE107" s="106">
        <v>1</v>
      </c>
      <c r="BF107" s="106" t="s">
        <v>1612</v>
      </c>
      <c r="BG107" s="106">
        <v>0</v>
      </c>
      <c r="BH107" s="106">
        <v>1</v>
      </c>
      <c r="BI107" s="106">
        <v>0</v>
      </c>
      <c r="BJ107" s="106">
        <v>0</v>
      </c>
      <c r="BK107" s="106">
        <v>1</v>
      </c>
      <c r="BL107" s="106" t="s">
        <v>1612</v>
      </c>
      <c r="BM107" s="106">
        <v>0</v>
      </c>
      <c r="BN107" s="106">
        <v>1</v>
      </c>
      <c r="BO107" s="106">
        <v>0</v>
      </c>
      <c r="BP107" s="106">
        <v>0</v>
      </c>
      <c r="BQ107" s="106">
        <v>1</v>
      </c>
      <c r="BR107" s="106" t="s">
        <v>1612</v>
      </c>
      <c r="BS107" s="106">
        <v>0</v>
      </c>
      <c r="BT107" s="106">
        <v>1</v>
      </c>
      <c r="BU107" s="106">
        <v>0</v>
      </c>
      <c r="BV107" s="106">
        <v>0</v>
      </c>
      <c r="BW107" s="106">
        <v>1</v>
      </c>
      <c r="BX107" s="106" t="s">
        <v>1612</v>
      </c>
      <c r="BY107" s="106">
        <v>0</v>
      </c>
      <c r="BZ107" s="106">
        <v>1</v>
      </c>
      <c r="CA107" s="106">
        <v>0</v>
      </c>
      <c r="CB107" s="106">
        <v>0</v>
      </c>
      <c r="CC107" s="106">
        <v>1</v>
      </c>
      <c r="CD107" s="106" t="s">
        <v>1612</v>
      </c>
      <c r="CE107" s="106">
        <v>0</v>
      </c>
      <c r="CF107" s="106">
        <v>1</v>
      </c>
      <c r="CG107" s="106">
        <v>0</v>
      </c>
      <c r="CH107" s="106">
        <v>0</v>
      </c>
      <c r="CI107" s="106">
        <v>1</v>
      </c>
      <c r="CJ107" s="106" t="s">
        <v>1612</v>
      </c>
      <c r="CK107" s="106">
        <v>0</v>
      </c>
    </row>
    <row r="108" spans="1:89">
      <c r="A108" t="s">
        <v>49</v>
      </c>
      <c r="B108" t="s">
        <v>159</v>
      </c>
      <c r="C108" t="s">
        <v>158</v>
      </c>
      <c r="D108" t="s">
        <v>225</v>
      </c>
      <c r="E108" s="106" t="s">
        <v>224</v>
      </c>
      <c r="F108" s="106" t="s">
        <v>1193</v>
      </c>
      <c r="G108" s="106" t="s">
        <v>1612</v>
      </c>
      <c r="H108" s="399" t="s">
        <v>1612</v>
      </c>
      <c r="I108" s="106" t="s">
        <v>1193</v>
      </c>
      <c r="J108" s="106" t="s">
        <v>1193</v>
      </c>
      <c r="K108" s="106" t="s">
        <v>1196</v>
      </c>
      <c r="L108" s="106" t="s">
        <v>1193</v>
      </c>
      <c r="M108" s="106" t="s">
        <v>1193</v>
      </c>
      <c r="N108" s="106" t="s">
        <v>1193</v>
      </c>
      <c r="O108" s="106" t="s">
        <v>1193</v>
      </c>
      <c r="P108" s="106" t="s">
        <v>1193</v>
      </c>
      <c r="Q108" s="399" t="s">
        <v>1612</v>
      </c>
      <c r="R108" s="399" t="s">
        <v>1612</v>
      </c>
      <c r="S108" s="399">
        <v>42522</v>
      </c>
      <c r="T108" s="399" t="s">
        <v>1612</v>
      </c>
      <c r="U108" s="399" t="s">
        <v>1612</v>
      </c>
      <c r="V108" s="399" t="s">
        <v>1612</v>
      </c>
      <c r="W108" s="399" t="s">
        <v>1612</v>
      </c>
      <c r="X108" s="399" t="s">
        <v>1612</v>
      </c>
      <c r="Y108" s="106" t="s">
        <v>1612</v>
      </c>
      <c r="Z108" s="106" t="s">
        <v>1612</v>
      </c>
      <c r="AA108" s="106" t="s">
        <v>2510</v>
      </c>
      <c r="AB108" s="106" t="s">
        <v>1612</v>
      </c>
      <c r="AC108" s="106" t="s">
        <v>1612</v>
      </c>
      <c r="AD108" s="106" t="s">
        <v>1612</v>
      </c>
      <c r="AE108" s="106" t="s">
        <v>1612</v>
      </c>
      <c r="AF108" s="106" t="s">
        <v>1612</v>
      </c>
      <c r="AG108" s="106"/>
      <c r="AH108" s="106">
        <v>1</v>
      </c>
      <c r="AI108" s="106">
        <v>0</v>
      </c>
      <c r="AJ108" s="106">
        <v>1</v>
      </c>
      <c r="AK108" s="106">
        <v>0</v>
      </c>
      <c r="AL108" s="106">
        <v>0</v>
      </c>
      <c r="AM108" s="106">
        <v>0</v>
      </c>
      <c r="AN108" s="106" t="s">
        <v>1612</v>
      </c>
      <c r="AO108" s="106">
        <v>0</v>
      </c>
      <c r="AP108" s="106">
        <v>1</v>
      </c>
      <c r="AQ108" s="106">
        <v>0</v>
      </c>
      <c r="AR108" s="106">
        <v>0</v>
      </c>
      <c r="AS108" s="106">
        <v>1</v>
      </c>
      <c r="AT108" s="106" t="s">
        <v>1612</v>
      </c>
      <c r="AU108" s="106">
        <v>0</v>
      </c>
      <c r="AV108" s="106">
        <v>1</v>
      </c>
      <c r="AW108" s="106">
        <v>0</v>
      </c>
      <c r="AX108" s="106">
        <v>0</v>
      </c>
      <c r="AY108" s="106">
        <v>1</v>
      </c>
      <c r="AZ108" s="106" t="s">
        <v>1612</v>
      </c>
      <c r="BA108" s="106">
        <v>0</v>
      </c>
      <c r="BB108" s="106">
        <v>0</v>
      </c>
      <c r="BC108" s="106">
        <v>0</v>
      </c>
      <c r="BD108" s="106">
        <v>1</v>
      </c>
      <c r="BE108" s="106">
        <v>1</v>
      </c>
      <c r="BF108" s="106">
        <v>42522</v>
      </c>
      <c r="BG108" s="106">
        <v>1</v>
      </c>
      <c r="BH108" s="106">
        <v>1</v>
      </c>
      <c r="BI108" s="106">
        <v>0</v>
      </c>
      <c r="BJ108" s="106">
        <v>0</v>
      </c>
      <c r="BK108" s="106">
        <v>1</v>
      </c>
      <c r="BL108" s="106" t="s">
        <v>1612</v>
      </c>
      <c r="BM108" s="106">
        <v>0</v>
      </c>
      <c r="BN108" s="106">
        <v>1</v>
      </c>
      <c r="BO108" s="106">
        <v>0</v>
      </c>
      <c r="BP108" s="106">
        <v>0</v>
      </c>
      <c r="BQ108" s="106">
        <v>1</v>
      </c>
      <c r="BR108" s="106" t="s">
        <v>1612</v>
      </c>
      <c r="BS108" s="106">
        <v>0</v>
      </c>
      <c r="BT108" s="106">
        <v>1</v>
      </c>
      <c r="BU108" s="106">
        <v>0</v>
      </c>
      <c r="BV108" s="106">
        <v>0</v>
      </c>
      <c r="BW108" s="106">
        <v>1</v>
      </c>
      <c r="BX108" s="106" t="s">
        <v>1612</v>
      </c>
      <c r="BY108" s="106">
        <v>0</v>
      </c>
      <c r="BZ108" s="106">
        <v>1</v>
      </c>
      <c r="CA108" s="106">
        <v>0</v>
      </c>
      <c r="CB108" s="106">
        <v>0</v>
      </c>
      <c r="CC108" s="106">
        <v>1</v>
      </c>
      <c r="CD108" s="106" t="s">
        <v>1612</v>
      </c>
      <c r="CE108" s="106">
        <v>0</v>
      </c>
      <c r="CF108" s="106">
        <v>1</v>
      </c>
      <c r="CG108" s="106">
        <v>0</v>
      </c>
      <c r="CH108" s="106">
        <v>0</v>
      </c>
      <c r="CI108" s="106">
        <v>1</v>
      </c>
      <c r="CJ108" s="106" t="s">
        <v>1612</v>
      </c>
      <c r="CK108" s="106">
        <v>0</v>
      </c>
    </row>
    <row r="109" spans="1:89">
      <c r="A109" t="s">
        <v>73</v>
      </c>
      <c r="B109" t="s">
        <v>72</v>
      </c>
      <c r="C109" t="s">
        <v>71</v>
      </c>
      <c r="D109" t="s">
        <v>223</v>
      </c>
      <c r="E109" s="106" t="s">
        <v>222</v>
      </c>
      <c r="F109" s="106" t="s">
        <v>1193</v>
      </c>
      <c r="G109" s="106" t="s">
        <v>1612</v>
      </c>
      <c r="H109" s="399" t="s">
        <v>1612</v>
      </c>
      <c r="I109" s="106" t="s">
        <v>1193</v>
      </c>
      <c r="J109" s="106" t="s">
        <v>1193</v>
      </c>
      <c r="K109" s="106" t="s">
        <v>1193</v>
      </c>
      <c r="L109" s="106" t="s">
        <v>1193</v>
      </c>
      <c r="M109" s="106" t="s">
        <v>1193</v>
      </c>
      <c r="N109" s="106" t="s">
        <v>1193</v>
      </c>
      <c r="O109" s="106" t="s">
        <v>1196</v>
      </c>
      <c r="P109" s="106" t="s">
        <v>1193</v>
      </c>
      <c r="Q109" s="399" t="s">
        <v>1612</v>
      </c>
      <c r="R109" s="399" t="s">
        <v>1612</v>
      </c>
      <c r="S109" s="399" t="s">
        <v>1612</v>
      </c>
      <c r="T109" s="399" t="s">
        <v>1612</v>
      </c>
      <c r="U109" s="399" t="s">
        <v>1612</v>
      </c>
      <c r="V109" s="399" t="s">
        <v>1612</v>
      </c>
      <c r="W109" s="399">
        <v>42643</v>
      </c>
      <c r="X109" s="399" t="s">
        <v>1612</v>
      </c>
      <c r="Y109" s="106" t="s">
        <v>1612</v>
      </c>
      <c r="Z109" s="106" t="s">
        <v>1612</v>
      </c>
      <c r="AA109" s="106" t="s">
        <v>1612</v>
      </c>
      <c r="AB109" s="106" t="s">
        <v>1612</v>
      </c>
      <c r="AC109" s="106" t="s">
        <v>1612</v>
      </c>
      <c r="AD109" s="106" t="s">
        <v>1612</v>
      </c>
      <c r="AE109" s="106" t="s">
        <v>2526</v>
      </c>
      <c r="AF109" s="106" t="s">
        <v>1612</v>
      </c>
      <c r="AG109" s="106"/>
      <c r="AH109" s="106">
        <v>1</v>
      </c>
      <c r="AI109" s="106">
        <v>0</v>
      </c>
      <c r="AJ109" s="106">
        <v>1</v>
      </c>
      <c r="AK109" s="106">
        <v>0</v>
      </c>
      <c r="AL109" s="106">
        <v>0</v>
      </c>
      <c r="AM109" s="106">
        <v>0</v>
      </c>
      <c r="AN109" s="106" t="s">
        <v>1612</v>
      </c>
      <c r="AO109" s="106">
        <v>0</v>
      </c>
      <c r="AP109" s="106">
        <v>1</v>
      </c>
      <c r="AQ109" s="106">
        <v>0</v>
      </c>
      <c r="AR109" s="106">
        <v>0</v>
      </c>
      <c r="AS109" s="106">
        <v>1</v>
      </c>
      <c r="AT109" s="106" t="s">
        <v>1612</v>
      </c>
      <c r="AU109" s="106">
        <v>0</v>
      </c>
      <c r="AV109" s="106">
        <v>1</v>
      </c>
      <c r="AW109" s="106">
        <v>0</v>
      </c>
      <c r="AX109" s="106">
        <v>0</v>
      </c>
      <c r="AY109" s="106">
        <v>1</v>
      </c>
      <c r="AZ109" s="106" t="s">
        <v>1612</v>
      </c>
      <c r="BA109" s="106">
        <v>0</v>
      </c>
      <c r="BB109" s="106">
        <v>1</v>
      </c>
      <c r="BC109" s="106">
        <v>0</v>
      </c>
      <c r="BD109" s="106">
        <v>0</v>
      </c>
      <c r="BE109" s="106">
        <v>1</v>
      </c>
      <c r="BF109" s="106" t="s">
        <v>1612</v>
      </c>
      <c r="BG109" s="106">
        <v>0</v>
      </c>
      <c r="BH109" s="106">
        <v>1</v>
      </c>
      <c r="BI109" s="106">
        <v>0</v>
      </c>
      <c r="BJ109" s="106">
        <v>0</v>
      </c>
      <c r="BK109" s="106">
        <v>1</v>
      </c>
      <c r="BL109" s="106" t="s">
        <v>1612</v>
      </c>
      <c r="BM109" s="106">
        <v>0</v>
      </c>
      <c r="BN109" s="106">
        <v>1</v>
      </c>
      <c r="BO109" s="106">
        <v>0</v>
      </c>
      <c r="BP109" s="106">
        <v>0</v>
      </c>
      <c r="BQ109" s="106">
        <v>1</v>
      </c>
      <c r="BR109" s="106" t="s">
        <v>1612</v>
      </c>
      <c r="BS109" s="106">
        <v>0</v>
      </c>
      <c r="BT109" s="106">
        <v>1</v>
      </c>
      <c r="BU109" s="106">
        <v>0</v>
      </c>
      <c r="BV109" s="106">
        <v>0</v>
      </c>
      <c r="BW109" s="106">
        <v>1</v>
      </c>
      <c r="BX109" s="106" t="s">
        <v>1612</v>
      </c>
      <c r="BY109" s="106">
        <v>0</v>
      </c>
      <c r="BZ109" s="106">
        <v>0</v>
      </c>
      <c r="CA109" s="106">
        <v>0</v>
      </c>
      <c r="CB109" s="106">
        <v>1</v>
      </c>
      <c r="CC109" s="106">
        <v>1</v>
      </c>
      <c r="CD109" s="106">
        <v>42643</v>
      </c>
      <c r="CE109" s="106">
        <v>1</v>
      </c>
      <c r="CF109" s="106">
        <v>1</v>
      </c>
      <c r="CG109" s="106">
        <v>0</v>
      </c>
      <c r="CH109" s="106">
        <v>0</v>
      </c>
      <c r="CI109" s="106">
        <v>1</v>
      </c>
      <c r="CJ109" s="106" t="s">
        <v>1612</v>
      </c>
      <c r="CK109" s="106">
        <v>0</v>
      </c>
    </row>
    <row r="110" spans="1:89">
      <c r="A110" t="s">
        <v>49</v>
      </c>
      <c r="B110" t="s">
        <v>159</v>
      </c>
      <c r="C110" t="s">
        <v>158</v>
      </c>
      <c r="D110" t="s">
        <v>221</v>
      </c>
      <c r="E110" s="106" t="s">
        <v>220</v>
      </c>
      <c r="F110" s="106" t="s">
        <v>1193</v>
      </c>
      <c r="G110" s="106" t="s">
        <v>1612</v>
      </c>
      <c r="H110" s="399" t="s">
        <v>1612</v>
      </c>
      <c r="I110" s="106" t="s">
        <v>1193</v>
      </c>
      <c r="J110" s="106" t="s">
        <v>1193</v>
      </c>
      <c r="K110" s="106" t="s">
        <v>1196</v>
      </c>
      <c r="L110" s="106" t="s">
        <v>1193</v>
      </c>
      <c r="M110" s="106" t="s">
        <v>1193</v>
      </c>
      <c r="N110" s="106" t="s">
        <v>1193</v>
      </c>
      <c r="O110" s="106" t="s">
        <v>1193</v>
      </c>
      <c r="P110" s="106" t="s">
        <v>1193</v>
      </c>
      <c r="Q110" s="399" t="s">
        <v>1612</v>
      </c>
      <c r="R110" s="399" t="s">
        <v>1612</v>
      </c>
      <c r="S110" s="399">
        <v>42643</v>
      </c>
      <c r="T110" s="399" t="s">
        <v>1612</v>
      </c>
      <c r="U110" s="399" t="s">
        <v>1612</v>
      </c>
      <c r="V110" s="399" t="s">
        <v>1612</v>
      </c>
      <c r="W110" s="399" t="s">
        <v>1612</v>
      </c>
      <c r="X110" s="399" t="s">
        <v>1612</v>
      </c>
      <c r="Y110" s="106" t="s">
        <v>1612</v>
      </c>
      <c r="Z110" s="106" t="s">
        <v>1612</v>
      </c>
      <c r="AA110" s="106" t="s">
        <v>2538</v>
      </c>
      <c r="AB110" s="106" t="s">
        <v>1612</v>
      </c>
      <c r="AC110" s="106" t="s">
        <v>1612</v>
      </c>
      <c r="AD110" s="106" t="s">
        <v>1612</v>
      </c>
      <c r="AE110" s="106" t="s">
        <v>1612</v>
      </c>
      <c r="AF110" s="106" t="s">
        <v>1612</v>
      </c>
      <c r="AG110" s="106"/>
      <c r="AH110" s="106">
        <v>1</v>
      </c>
      <c r="AI110" s="106">
        <v>0</v>
      </c>
      <c r="AJ110" s="106">
        <v>1</v>
      </c>
      <c r="AK110" s="106">
        <v>0</v>
      </c>
      <c r="AL110" s="106">
        <v>0</v>
      </c>
      <c r="AM110" s="106">
        <v>0</v>
      </c>
      <c r="AN110" s="106" t="s">
        <v>1612</v>
      </c>
      <c r="AO110" s="106">
        <v>0</v>
      </c>
      <c r="AP110" s="106">
        <v>1</v>
      </c>
      <c r="AQ110" s="106">
        <v>0</v>
      </c>
      <c r="AR110" s="106">
        <v>0</v>
      </c>
      <c r="AS110" s="106">
        <v>1</v>
      </c>
      <c r="AT110" s="106" t="s">
        <v>1612</v>
      </c>
      <c r="AU110" s="106">
        <v>0</v>
      </c>
      <c r="AV110" s="106">
        <v>1</v>
      </c>
      <c r="AW110" s="106">
        <v>0</v>
      </c>
      <c r="AX110" s="106">
        <v>0</v>
      </c>
      <c r="AY110" s="106">
        <v>1</v>
      </c>
      <c r="AZ110" s="106" t="s">
        <v>1612</v>
      </c>
      <c r="BA110" s="106">
        <v>0</v>
      </c>
      <c r="BB110" s="106">
        <v>0</v>
      </c>
      <c r="BC110" s="106">
        <v>0</v>
      </c>
      <c r="BD110" s="106">
        <v>1</v>
      </c>
      <c r="BE110" s="106">
        <v>1</v>
      </c>
      <c r="BF110" s="106">
        <v>42643</v>
      </c>
      <c r="BG110" s="106">
        <v>1</v>
      </c>
      <c r="BH110" s="106">
        <v>1</v>
      </c>
      <c r="BI110" s="106">
        <v>0</v>
      </c>
      <c r="BJ110" s="106">
        <v>0</v>
      </c>
      <c r="BK110" s="106">
        <v>1</v>
      </c>
      <c r="BL110" s="106" t="s">
        <v>1612</v>
      </c>
      <c r="BM110" s="106">
        <v>0</v>
      </c>
      <c r="BN110" s="106">
        <v>1</v>
      </c>
      <c r="BO110" s="106">
        <v>0</v>
      </c>
      <c r="BP110" s="106">
        <v>0</v>
      </c>
      <c r="BQ110" s="106">
        <v>1</v>
      </c>
      <c r="BR110" s="106" t="s">
        <v>1612</v>
      </c>
      <c r="BS110" s="106">
        <v>0</v>
      </c>
      <c r="BT110" s="106">
        <v>1</v>
      </c>
      <c r="BU110" s="106">
        <v>0</v>
      </c>
      <c r="BV110" s="106">
        <v>0</v>
      </c>
      <c r="BW110" s="106">
        <v>1</v>
      </c>
      <c r="BX110" s="106" t="s">
        <v>1612</v>
      </c>
      <c r="BY110" s="106">
        <v>0</v>
      </c>
      <c r="BZ110" s="106">
        <v>1</v>
      </c>
      <c r="CA110" s="106">
        <v>0</v>
      </c>
      <c r="CB110" s="106">
        <v>0</v>
      </c>
      <c r="CC110" s="106">
        <v>1</v>
      </c>
      <c r="CD110" s="106" t="s">
        <v>1612</v>
      </c>
      <c r="CE110" s="106">
        <v>0</v>
      </c>
      <c r="CF110" s="106">
        <v>1</v>
      </c>
      <c r="CG110" s="106">
        <v>0</v>
      </c>
      <c r="CH110" s="106">
        <v>0</v>
      </c>
      <c r="CI110" s="106">
        <v>1</v>
      </c>
      <c r="CJ110" s="106" t="s">
        <v>1612</v>
      </c>
      <c r="CK110" s="106">
        <v>0</v>
      </c>
    </row>
    <row r="111" spans="1:89">
      <c r="A111" t="s">
        <v>44</v>
      </c>
      <c r="B111" t="s">
        <v>60</v>
      </c>
      <c r="C111" t="s">
        <v>59</v>
      </c>
      <c r="D111" t="s">
        <v>219</v>
      </c>
      <c r="E111" s="106" t="s">
        <v>218</v>
      </c>
      <c r="F111" s="106" t="s">
        <v>1193</v>
      </c>
      <c r="G111" s="106" t="s">
        <v>1612</v>
      </c>
      <c r="H111" s="399" t="s">
        <v>1612</v>
      </c>
      <c r="I111" s="106" t="s">
        <v>1193</v>
      </c>
      <c r="J111" s="106" t="s">
        <v>1193</v>
      </c>
      <c r="K111" s="106" t="s">
        <v>1193</v>
      </c>
      <c r="L111" s="106" t="s">
        <v>1193</v>
      </c>
      <c r="M111" s="106" t="s">
        <v>1193</v>
      </c>
      <c r="N111" s="106" t="s">
        <v>1193</v>
      </c>
      <c r="O111" s="106" t="s">
        <v>1193</v>
      </c>
      <c r="P111" s="106" t="s">
        <v>1193</v>
      </c>
      <c r="Q111" s="399" t="s">
        <v>1612</v>
      </c>
      <c r="R111" s="399" t="s">
        <v>1612</v>
      </c>
      <c r="S111" s="399" t="s">
        <v>1612</v>
      </c>
      <c r="T111" s="399" t="s">
        <v>1612</v>
      </c>
      <c r="U111" s="399" t="s">
        <v>1612</v>
      </c>
      <c r="V111" s="399" t="s">
        <v>1612</v>
      </c>
      <c r="W111" s="399" t="s">
        <v>1612</v>
      </c>
      <c r="X111" s="399" t="s">
        <v>1612</v>
      </c>
      <c r="Y111" s="106" t="s">
        <v>1612</v>
      </c>
      <c r="Z111" s="106" t="s">
        <v>1612</v>
      </c>
      <c r="AA111" s="106" t="s">
        <v>1612</v>
      </c>
      <c r="AB111" s="106" t="s">
        <v>1612</v>
      </c>
      <c r="AC111" s="106" t="s">
        <v>1612</v>
      </c>
      <c r="AD111" s="106" t="s">
        <v>1612</v>
      </c>
      <c r="AE111" s="106" t="s">
        <v>1612</v>
      </c>
      <c r="AF111" s="106" t="s">
        <v>1612</v>
      </c>
      <c r="AG111" s="106"/>
      <c r="AH111" s="106">
        <v>1</v>
      </c>
      <c r="AI111" s="106">
        <v>0</v>
      </c>
      <c r="AJ111" s="106">
        <v>1</v>
      </c>
      <c r="AK111" s="106">
        <v>0</v>
      </c>
      <c r="AL111" s="106">
        <v>0</v>
      </c>
      <c r="AM111" s="106">
        <v>0</v>
      </c>
      <c r="AN111" s="106" t="s">
        <v>1612</v>
      </c>
      <c r="AO111" s="106">
        <v>0</v>
      </c>
      <c r="AP111" s="106">
        <v>1</v>
      </c>
      <c r="AQ111" s="106">
        <v>0</v>
      </c>
      <c r="AR111" s="106">
        <v>0</v>
      </c>
      <c r="AS111" s="106">
        <v>1</v>
      </c>
      <c r="AT111" s="106" t="s">
        <v>1612</v>
      </c>
      <c r="AU111" s="106">
        <v>0</v>
      </c>
      <c r="AV111" s="106">
        <v>1</v>
      </c>
      <c r="AW111" s="106">
        <v>0</v>
      </c>
      <c r="AX111" s="106">
        <v>0</v>
      </c>
      <c r="AY111" s="106">
        <v>1</v>
      </c>
      <c r="AZ111" s="106" t="s">
        <v>1612</v>
      </c>
      <c r="BA111" s="106">
        <v>0</v>
      </c>
      <c r="BB111" s="106">
        <v>1</v>
      </c>
      <c r="BC111" s="106">
        <v>0</v>
      </c>
      <c r="BD111" s="106">
        <v>0</v>
      </c>
      <c r="BE111" s="106">
        <v>1</v>
      </c>
      <c r="BF111" s="106" t="s">
        <v>1612</v>
      </c>
      <c r="BG111" s="106">
        <v>0</v>
      </c>
      <c r="BH111" s="106">
        <v>1</v>
      </c>
      <c r="BI111" s="106">
        <v>0</v>
      </c>
      <c r="BJ111" s="106">
        <v>0</v>
      </c>
      <c r="BK111" s="106">
        <v>1</v>
      </c>
      <c r="BL111" s="106" t="s">
        <v>1612</v>
      </c>
      <c r="BM111" s="106">
        <v>0</v>
      </c>
      <c r="BN111" s="106">
        <v>1</v>
      </c>
      <c r="BO111" s="106">
        <v>0</v>
      </c>
      <c r="BP111" s="106">
        <v>0</v>
      </c>
      <c r="BQ111" s="106">
        <v>1</v>
      </c>
      <c r="BR111" s="106" t="s">
        <v>1612</v>
      </c>
      <c r="BS111" s="106">
        <v>0</v>
      </c>
      <c r="BT111" s="106">
        <v>1</v>
      </c>
      <c r="BU111" s="106">
        <v>0</v>
      </c>
      <c r="BV111" s="106">
        <v>0</v>
      </c>
      <c r="BW111" s="106">
        <v>1</v>
      </c>
      <c r="BX111" s="106" t="s">
        <v>1612</v>
      </c>
      <c r="BY111" s="106">
        <v>0</v>
      </c>
      <c r="BZ111" s="106">
        <v>1</v>
      </c>
      <c r="CA111" s="106">
        <v>0</v>
      </c>
      <c r="CB111" s="106">
        <v>0</v>
      </c>
      <c r="CC111" s="106">
        <v>1</v>
      </c>
      <c r="CD111" s="106" t="s">
        <v>1612</v>
      </c>
      <c r="CE111" s="106">
        <v>0</v>
      </c>
      <c r="CF111" s="106">
        <v>1</v>
      </c>
      <c r="CG111" s="106">
        <v>0</v>
      </c>
      <c r="CH111" s="106">
        <v>0</v>
      </c>
      <c r="CI111" s="106">
        <v>1</v>
      </c>
      <c r="CJ111" s="106" t="s">
        <v>1612</v>
      </c>
      <c r="CK111" s="106">
        <v>0</v>
      </c>
    </row>
    <row r="112" spans="1:89">
      <c r="A112" t="s">
        <v>49</v>
      </c>
      <c r="B112" t="s">
        <v>101</v>
      </c>
      <c r="C112" t="s">
        <v>158</v>
      </c>
      <c r="D112" t="s">
        <v>217</v>
      </c>
      <c r="E112" s="106" t="s">
        <v>216</v>
      </c>
      <c r="F112" s="106" t="s">
        <v>1193</v>
      </c>
      <c r="G112" s="106" t="s">
        <v>1612</v>
      </c>
      <c r="H112" s="399" t="s">
        <v>1612</v>
      </c>
      <c r="I112" s="106" t="s">
        <v>1193</v>
      </c>
      <c r="J112" s="106" t="s">
        <v>1193</v>
      </c>
      <c r="K112" s="106" t="s">
        <v>1193</v>
      </c>
      <c r="L112" s="106" t="s">
        <v>1193</v>
      </c>
      <c r="M112" s="106" t="s">
        <v>1193</v>
      </c>
      <c r="N112" s="106" t="s">
        <v>1193</v>
      </c>
      <c r="O112" s="106" t="s">
        <v>1193</v>
      </c>
      <c r="P112" s="106" t="s">
        <v>1193</v>
      </c>
      <c r="Q112" s="399" t="s">
        <v>1612</v>
      </c>
      <c r="R112" s="399" t="s">
        <v>1612</v>
      </c>
      <c r="S112" s="399" t="s">
        <v>1612</v>
      </c>
      <c r="T112" s="399" t="s">
        <v>1612</v>
      </c>
      <c r="U112" s="399" t="s">
        <v>1612</v>
      </c>
      <c r="V112" s="399" t="s">
        <v>1612</v>
      </c>
      <c r="W112" s="399" t="s">
        <v>1612</v>
      </c>
      <c r="X112" s="399" t="s">
        <v>1612</v>
      </c>
      <c r="Y112" s="106" t="s">
        <v>1612</v>
      </c>
      <c r="Z112" s="106" t="s">
        <v>1612</v>
      </c>
      <c r="AA112" s="106" t="s">
        <v>1612</v>
      </c>
      <c r="AB112" s="106" t="s">
        <v>1612</v>
      </c>
      <c r="AC112" s="106" t="s">
        <v>1612</v>
      </c>
      <c r="AD112" s="106" t="s">
        <v>1612</v>
      </c>
      <c r="AE112" s="106" t="s">
        <v>1612</v>
      </c>
      <c r="AF112" s="106" t="s">
        <v>1612</v>
      </c>
      <c r="AG112" s="106"/>
      <c r="AH112" s="106">
        <v>1</v>
      </c>
      <c r="AI112" s="106">
        <v>0</v>
      </c>
      <c r="AJ112" s="106">
        <v>1</v>
      </c>
      <c r="AK112" s="106">
        <v>0</v>
      </c>
      <c r="AL112" s="106">
        <v>0</v>
      </c>
      <c r="AM112" s="106">
        <v>0</v>
      </c>
      <c r="AN112" s="106" t="s">
        <v>1612</v>
      </c>
      <c r="AO112" s="106">
        <v>0</v>
      </c>
      <c r="AP112" s="106">
        <v>1</v>
      </c>
      <c r="AQ112" s="106">
        <v>0</v>
      </c>
      <c r="AR112" s="106">
        <v>0</v>
      </c>
      <c r="AS112" s="106">
        <v>1</v>
      </c>
      <c r="AT112" s="106" t="s">
        <v>1612</v>
      </c>
      <c r="AU112" s="106">
        <v>0</v>
      </c>
      <c r="AV112" s="106">
        <v>1</v>
      </c>
      <c r="AW112" s="106">
        <v>0</v>
      </c>
      <c r="AX112" s="106">
        <v>0</v>
      </c>
      <c r="AY112" s="106">
        <v>1</v>
      </c>
      <c r="AZ112" s="106" t="s">
        <v>1612</v>
      </c>
      <c r="BA112" s="106">
        <v>0</v>
      </c>
      <c r="BB112" s="106">
        <v>1</v>
      </c>
      <c r="BC112" s="106">
        <v>0</v>
      </c>
      <c r="BD112" s="106">
        <v>0</v>
      </c>
      <c r="BE112" s="106">
        <v>1</v>
      </c>
      <c r="BF112" s="106" t="s">
        <v>1612</v>
      </c>
      <c r="BG112" s="106">
        <v>0</v>
      </c>
      <c r="BH112" s="106">
        <v>1</v>
      </c>
      <c r="BI112" s="106">
        <v>0</v>
      </c>
      <c r="BJ112" s="106">
        <v>0</v>
      </c>
      <c r="BK112" s="106">
        <v>1</v>
      </c>
      <c r="BL112" s="106" t="s">
        <v>1612</v>
      </c>
      <c r="BM112" s="106">
        <v>0</v>
      </c>
      <c r="BN112" s="106">
        <v>1</v>
      </c>
      <c r="BO112" s="106">
        <v>0</v>
      </c>
      <c r="BP112" s="106">
        <v>0</v>
      </c>
      <c r="BQ112" s="106">
        <v>1</v>
      </c>
      <c r="BR112" s="106" t="s">
        <v>1612</v>
      </c>
      <c r="BS112" s="106">
        <v>0</v>
      </c>
      <c r="BT112" s="106">
        <v>1</v>
      </c>
      <c r="BU112" s="106">
        <v>0</v>
      </c>
      <c r="BV112" s="106">
        <v>0</v>
      </c>
      <c r="BW112" s="106">
        <v>1</v>
      </c>
      <c r="BX112" s="106" t="s">
        <v>1612</v>
      </c>
      <c r="BY112" s="106">
        <v>0</v>
      </c>
      <c r="BZ112" s="106">
        <v>1</v>
      </c>
      <c r="CA112" s="106">
        <v>0</v>
      </c>
      <c r="CB112" s="106">
        <v>0</v>
      </c>
      <c r="CC112" s="106">
        <v>1</v>
      </c>
      <c r="CD112" s="106" t="s">
        <v>1612</v>
      </c>
      <c r="CE112" s="106">
        <v>0</v>
      </c>
      <c r="CF112" s="106">
        <v>1</v>
      </c>
      <c r="CG112" s="106">
        <v>0</v>
      </c>
      <c r="CH112" s="106">
        <v>0</v>
      </c>
      <c r="CI112" s="106">
        <v>1</v>
      </c>
      <c r="CJ112" s="106" t="s">
        <v>1612</v>
      </c>
      <c r="CK112" s="106">
        <v>0</v>
      </c>
    </row>
    <row r="113" spans="1:89">
      <c r="A113" t="s">
        <v>44</v>
      </c>
      <c r="B113" t="s">
        <v>60</v>
      </c>
      <c r="C113" t="s">
        <v>68</v>
      </c>
      <c r="D113" t="s">
        <v>215</v>
      </c>
      <c r="E113" s="106" t="s">
        <v>214</v>
      </c>
      <c r="F113" s="106" t="s">
        <v>1193</v>
      </c>
      <c r="G113" s="106" t="s">
        <v>1612</v>
      </c>
      <c r="H113" s="399" t="s">
        <v>1612</v>
      </c>
      <c r="I113" s="106" t="s">
        <v>1193</v>
      </c>
      <c r="J113" s="106" t="s">
        <v>1193</v>
      </c>
      <c r="K113" s="106" t="s">
        <v>1193</v>
      </c>
      <c r="L113" s="106" t="s">
        <v>1193</v>
      </c>
      <c r="M113" s="106" t="s">
        <v>1193</v>
      </c>
      <c r="N113" s="106" t="s">
        <v>1193</v>
      </c>
      <c r="O113" s="106" t="s">
        <v>1196</v>
      </c>
      <c r="P113" s="106" t="s">
        <v>1196</v>
      </c>
      <c r="Q113" s="399" t="s">
        <v>1612</v>
      </c>
      <c r="R113" s="399" t="s">
        <v>1612</v>
      </c>
      <c r="S113" s="399" t="s">
        <v>1612</v>
      </c>
      <c r="T113" s="399" t="s">
        <v>1612</v>
      </c>
      <c r="U113" s="399" t="s">
        <v>1612</v>
      </c>
      <c r="V113" s="399" t="s">
        <v>1612</v>
      </c>
      <c r="W113" s="399">
        <v>42460</v>
      </c>
      <c r="X113" s="399">
        <v>42460</v>
      </c>
      <c r="Y113" s="106" t="s">
        <v>1612</v>
      </c>
      <c r="Z113" s="106" t="s">
        <v>1612</v>
      </c>
      <c r="AA113" s="106" t="s">
        <v>1612</v>
      </c>
      <c r="AB113" s="106" t="s">
        <v>1612</v>
      </c>
      <c r="AC113" s="106" t="s">
        <v>1612</v>
      </c>
      <c r="AD113" s="106" t="s">
        <v>1612</v>
      </c>
      <c r="AE113" s="106" t="s">
        <v>2570</v>
      </c>
      <c r="AF113" s="106" t="s">
        <v>2571</v>
      </c>
      <c r="AG113" s="106"/>
      <c r="AH113" s="106">
        <v>1</v>
      </c>
      <c r="AI113" s="106">
        <v>0</v>
      </c>
      <c r="AJ113" s="106">
        <v>1</v>
      </c>
      <c r="AK113" s="106">
        <v>0</v>
      </c>
      <c r="AL113" s="106">
        <v>0</v>
      </c>
      <c r="AM113" s="106">
        <v>0</v>
      </c>
      <c r="AN113" s="106" t="s">
        <v>1612</v>
      </c>
      <c r="AO113" s="106">
        <v>0</v>
      </c>
      <c r="AP113" s="106">
        <v>1</v>
      </c>
      <c r="AQ113" s="106">
        <v>0</v>
      </c>
      <c r="AR113" s="106">
        <v>0</v>
      </c>
      <c r="AS113" s="106">
        <v>1</v>
      </c>
      <c r="AT113" s="106" t="s">
        <v>1612</v>
      </c>
      <c r="AU113" s="106">
        <v>0</v>
      </c>
      <c r="AV113" s="106">
        <v>1</v>
      </c>
      <c r="AW113" s="106">
        <v>0</v>
      </c>
      <c r="AX113" s="106">
        <v>0</v>
      </c>
      <c r="AY113" s="106">
        <v>1</v>
      </c>
      <c r="AZ113" s="106" t="s">
        <v>1612</v>
      </c>
      <c r="BA113" s="106">
        <v>0</v>
      </c>
      <c r="BB113" s="106">
        <v>1</v>
      </c>
      <c r="BC113" s="106">
        <v>0</v>
      </c>
      <c r="BD113" s="106">
        <v>0</v>
      </c>
      <c r="BE113" s="106">
        <v>1</v>
      </c>
      <c r="BF113" s="106" t="s">
        <v>1612</v>
      </c>
      <c r="BG113" s="106">
        <v>0</v>
      </c>
      <c r="BH113" s="106">
        <v>1</v>
      </c>
      <c r="BI113" s="106">
        <v>0</v>
      </c>
      <c r="BJ113" s="106">
        <v>0</v>
      </c>
      <c r="BK113" s="106">
        <v>1</v>
      </c>
      <c r="BL113" s="106" t="s">
        <v>1612</v>
      </c>
      <c r="BM113" s="106">
        <v>0</v>
      </c>
      <c r="BN113" s="106">
        <v>1</v>
      </c>
      <c r="BO113" s="106">
        <v>0</v>
      </c>
      <c r="BP113" s="106">
        <v>0</v>
      </c>
      <c r="BQ113" s="106">
        <v>1</v>
      </c>
      <c r="BR113" s="106" t="s">
        <v>1612</v>
      </c>
      <c r="BS113" s="106">
        <v>0</v>
      </c>
      <c r="BT113" s="106">
        <v>1</v>
      </c>
      <c r="BU113" s="106">
        <v>0</v>
      </c>
      <c r="BV113" s="106">
        <v>0</v>
      </c>
      <c r="BW113" s="106">
        <v>1</v>
      </c>
      <c r="BX113" s="106" t="s">
        <v>1612</v>
      </c>
      <c r="BY113" s="106">
        <v>0</v>
      </c>
      <c r="BZ113" s="106">
        <v>0</v>
      </c>
      <c r="CA113" s="106">
        <v>0</v>
      </c>
      <c r="CB113" s="106">
        <v>1</v>
      </c>
      <c r="CC113" s="106">
        <v>1</v>
      </c>
      <c r="CD113" s="106">
        <v>42460</v>
      </c>
      <c r="CE113" s="106">
        <v>1</v>
      </c>
      <c r="CF113" s="106">
        <v>0</v>
      </c>
      <c r="CG113" s="106">
        <v>0</v>
      </c>
      <c r="CH113" s="106">
        <v>1</v>
      </c>
      <c r="CI113" s="106">
        <v>1</v>
      </c>
      <c r="CJ113" s="106">
        <v>42460</v>
      </c>
      <c r="CK113" s="106">
        <v>1</v>
      </c>
    </row>
    <row r="114" spans="1:89">
      <c r="A114" t="s">
        <v>56</v>
      </c>
      <c r="B114" t="s">
        <v>55</v>
      </c>
      <c r="C114" t="s">
        <v>76</v>
      </c>
      <c r="D114" t="s">
        <v>213</v>
      </c>
      <c r="E114" s="106" t="s">
        <v>212</v>
      </c>
      <c r="F114" s="106" t="s">
        <v>1193</v>
      </c>
      <c r="G114" s="106" t="s">
        <v>1612</v>
      </c>
      <c r="H114" s="399" t="s">
        <v>1612</v>
      </c>
      <c r="I114" s="106" t="s">
        <v>1193</v>
      </c>
      <c r="J114" s="106" t="s">
        <v>1193</v>
      </c>
      <c r="K114" s="106" t="s">
        <v>1193</v>
      </c>
      <c r="L114" s="106" t="s">
        <v>1196</v>
      </c>
      <c r="M114" s="106" t="s">
        <v>1193</v>
      </c>
      <c r="N114" s="106" t="s">
        <v>1193</v>
      </c>
      <c r="O114" s="106" t="s">
        <v>1193</v>
      </c>
      <c r="P114" s="106" t="s">
        <v>1193</v>
      </c>
      <c r="Q114" s="399" t="s">
        <v>1612</v>
      </c>
      <c r="R114" s="399" t="s">
        <v>1612</v>
      </c>
      <c r="S114" s="399" t="s">
        <v>1612</v>
      </c>
      <c r="T114" s="399">
        <v>42460</v>
      </c>
      <c r="U114" s="399" t="s">
        <v>1612</v>
      </c>
      <c r="V114" s="399" t="s">
        <v>1612</v>
      </c>
      <c r="W114" s="399" t="s">
        <v>1612</v>
      </c>
      <c r="X114" s="399" t="s">
        <v>1612</v>
      </c>
      <c r="Y114" s="106" t="s">
        <v>1612</v>
      </c>
      <c r="Z114" s="106" t="s">
        <v>1612</v>
      </c>
      <c r="AA114" s="106" t="s">
        <v>1612</v>
      </c>
      <c r="AB114" s="106" t="s">
        <v>2584</v>
      </c>
      <c r="AC114" s="106" t="s">
        <v>1612</v>
      </c>
      <c r="AD114" s="106" t="s">
        <v>1612</v>
      </c>
      <c r="AE114" s="106" t="s">
        <v>1612</v>
      </c>
      <c r="AF114" s="106" t="s">
        <v>1612</v>
      </c>
      <c r="AG114" s="106"/>
      <c r="AH114" s="106">
        <v>1</v>
      </c>
      <c r="AI114" s="106">
        <v>0</v>
      </c>
      <c r="AJ114" s="106">
        <v>1</v>
      </c>
      <c r="AK114" s="106">
        <v>0</v>
      </c>
      <c r="AL114" s="106">
        <v>0</v>
      </c>
      <c r="AM114" s="106">
        <v>0</v>
      </c>
      <c r="AN114" s="106" t="s">
        <v>1612</v>
      </c>
      <c r="AO114" s="106">
        <v>0</v>
      </c>
      <c r="AP114" s="106">
        <v>1</v>
      </c>
      <c r="AQ114" s="106">
        <v>0</v>
      </c>
      <c r="AR114" s="106">
        <v>0</v>
      </c>
      <c r="AS114" s="106">
        <v>1</v>
      </c>
      <c r="AT114" s="106" t="s">
        <v>1612</v>
      </c>
      <c r="AU114" s="106">
        <v>0</v>
      </c>
      <c r="AV114" s="106">
        <v>1</v>
      </c>
      <c r="AW114" s="106">
        <v>0</v>
      </c>
      <c r="AX114" s="106">
        <v>0</v>
      </c>
      <c r="AY114" s="106">
        <v>1</v>
      </c>
      <c r="AZ114" s="106" t="s">
        <v>1612</v>
      </c>
      <c r="BA114" s="106">
        <v>0</v>
      </c>
      <c r="BB114" s="106">
        <v>1</v>
      </c>
      <c r="BC114" s="106">
        <v>0</v>
      </c>
      <c r="BD114" s="106">
        <v>0</v>
      </c>
      <c r="BE114" s="106">
        <v>1</v>
      </c>
      <c r="BF114" s="106" t="s">
        <v>1612</v>
      </c>
      <c r="BG114" s="106">
        <v>0</v>
      </c>
      <c r="BH114" s="106">
        <v>0</v>
      </c>
      <c r="BI114" s="106">
        <v>0</v>
      </c>
      <c r="BJ114" s="106">
        <v>1</v>
      </c>
      <c r="BK114" s="106">
        <v>1</v>
      </c>
      <c r="BL114" s="106">
        <v>42460</v>
      </c>
      <c r="BM114" s="106">
        <v>1</v>
      </c>
      <c r="BN114" s="106">
        <v>1</v>
      </c>
      <c r="BO114" s="106">
        <v>0</v>
      </c>
      <c r="BP114" s="106">
        <v>0</v>
      </c>
      <c r="BQ114" s="106">
        <v>1</v>
      </c>
      <c r="BR114" s="106" t="s">
        <v>1612</v>
      </c>
      <c r="BS114" s="106">
        <v>0</v>
      </c>
      <c r="BT114" s="106">
        <v>1</v>
      </c>
      <c r="BU114" s="106">
        <v>0</v>
      </c>
      <c r="BV114" s="106">
        <v>0</v>
      </c>
      <c r="BW114" s="106">
        <v>1</v>
      </c>
      <c r="BX114" s="106" t="s">
        <v>1612</v>
      </c>
      <c r="BY114" s="106">
        <v>0</v>
      </c>
      <c r="BZ114" s="106">
        <v>1</v>
      </c>
      <c r="CA114" s="106">
        <v>0</v>
      </c>
      <c r="CB114" s="106">
        <v>0</v>
      </c>
      <c r="CC114" s="106">
        <v>1</v>
      </c>
      <c r="CD114" s="106" t="s">
        <v>1612</v>
      </c>
      <c r="CE114" s="106">
        <v>0</v>
      </c>
      <c r="CF114" s="106">
        <v>1</v>
      </c>
      <c r="CG114" s="106">
        <v>0</v>
      </c>
      <c r="CH114" s="106">
        <v>0</v>
      </c>
      <c r="CI114" s="106">
        <v>1</v>
      </c>
      <c r="CJ114" s="106" t="s">
        <v>1612</v>
      </c>
      <c r="CK114" s="106">
        <v>0</v>
      </c>
    </row>
    <row r="115" spans="1:89">
      <c r="A115" t="s">
        <v>73</v>
      </c>
      <c r="B115" t="s">
        <v>72</v>
      </c>
      <c r="C115" t="s">
        <v>71</v>
      </c>
      <c r="D115" t="s">
        <v>211</v>
      </c>
      <c r="E115" s="106" t="s">
        <v>210</v>
      </c>
      <c r="F115" s="106" t="s">
        <v>1193</v>
      </c>
      <c r="G115" s="106" t="s">
        <v>1612</v>
      </c>
      <c r="H115" s="399" t="s">
        <v>1612</v>
      </c>
      <c r="I115" s="106" t="s">
        <v>1193</v>
      </c>
      <c r="J115" s="106" t="s">
        <v>1193</v>
      </c>
      <c r="K115" s="106" t="s">
        <v>1193</v>
      </c>
      <c r="L115" s="106" t="s">
        <v>1193</v>
      </c>
      <c r="M115" s="106" t="s">
        <v>1193</v>
      </c>
      <c r="N115" s="106" t="s">
        <v>1193</v>
      </c>
      <c r="O115" s="106" t="s">
        <v>1196</v>
      </c>
      <c r="P115" s="106" t="s">
        <v>1193</v>
      </c>
      <c r="Q115" s="399" t="s">
        <v>1612</v>
      </c>
      <c r="R115" s="399" t="s">
        <v>1612</v>
      </c>
      <c r="S115" s="399" t="s">
        <v>1612</v>
      </c>
      <c r="T115" s="399" t="s">
        <v>1612</v>
      </c>
      <c r="U115" s="399" t="s">
        <v>1612</v>
      </c>
      <c r="V115" s="399" t="s">
        <v>1612</v>
      </c>
      <c r="W115" s="399">
        <v>42522</v>
      </c>
      <c r="X115" s="399" t="s">
        <v>1612</v>
      </c>
      <c r="Y115" s="106" t="s">
        <v>1612</v>
      </c>
      <c r="Z115" s="106" t="s">
        <v>1612</v>
      </c>
      <c r="AA115" s="106" t="s">
        <v>1612</v>
      </c>
      <c r="AB115" s="106" t="s">
        <v>1612</v>
      </c>
      <c r="AC115" s="106" t="s">
        <v>1612</v>
      </c>
      <c r="AD115" s="106" t="s">
        <v>1612</v>
      </c>
      <c r="AE115" s="106" t="s">
        <v>2596</v>
      </c>
      <c r="AF115" s="106" t="s">
        <v>1612</v>
      </c>
      <c r="AG115" s="106"/>
      <c r="AH115" s="106">
        <v>1</v>
      </c>
      <c r="AI115" s="106">
        <v>0</v>
      </c>
      <c r="AJ115" s="106">
        <v>1</v>
      </c>
      <c r="AK115" s="106">
        <v>0</v>
      </c>
      <c r="AL115" s="106">
        <v>0</v>
      </c>
      <c r="AM115" s="106">
        <v>0</v>
      </c>
      <c r="AN115" s="106" t="s">
        <v>1612</v>
      </c>
      <c r="AO115" s="106">
        <v>0</v>
      </c>
      <c r="AP115" s="106">
        <v>1</v>
      </c>
      <c r="AQ115" s="106">
        <v>0</v>
      </c>
      <c r="AR115" s="106">
        <v>0</v>
      </c>
      <c r="AS115" s="106">
        <v>1</v>
      </c>
      <c r="AT115" s="106" t="s">
        <v>1612</v>
      </c>
      <c r="AU115" s="106">
        <v>0</v>
      </c>
      <c r="AV115" s="106">
        <v>1</v>
      </c>
      <c r="AW115" s="106">
        <v>0</v>
      </c>
      <c r="AX115" s="106">
        <v>0</v>
      </c>
      <c r="AY115" s="106">
        <v>1</v>
      </c>
      <c r="AZ115" s="106" t="s">
        <v>1612</v>
      </c>
      <c r="BA115" s="106">
        <v>0</v>
      </c>
      <c r="BB115" s="106">
        <v>1</v>
      </c>
      <c r="BC115" s="106">
        <v>0</v>
      </c>
      <c r="BD115" s="106">
        <v>0</v>
      </c>
      <c r="BE115" s="106">
        <v>1</v>
      </c>
      <c r="BF115" s="106" t="s">
        <v>1612</v>
      </c>
      <c r="BG115" s="106">
        <v>0</v>
      </c>
      <c r="BH115" s="106">
        <v>1</v>
      </c>
      <c r="BI115" s="106">
        <v>0</v>
      </c>
      <c r="BJ115" s="106">
        <v>0</v>
      </c>
      <c r="BK115" s="106">
        <v>1</v>
      </c>
      <c r="BL115" s="106" t="s">
        <v>1612</v>
      </c>
      <c r="BM115" s="106">
        <v>0</v>
      </c>
      <c r="BN115" s="106">
        <v>1</v>
      </c>
      <c r="BO115" s="106">
        <v>0</v>
      </c>
      <c r="BP115" s="106">
        <v>0</v>
      </c>
      <c r="BQ115" s="106">
        <v>1</v>
      </c>
      <c r="BR115" s="106" t="s">
        <v>1612</v>
      </c>
      <c r="BS115" s="106">
        <v>0</v>
      </c>
      <c r="BT115" s="106">
        <v>1</v>
      </c>
      <c r="BU115" s="106">
        <v>0</v>
      </c>
      <c r="BV115" s="106">
        <v>0</v>
      </c>
      <c r="BW115" s="106">
        <v>1</v>
      </c>
      <c r="BX115" s="106" t="s">
        <v>1612</v>
      </c>
      <c r="BY115" s="106">
        <v>0</v>
      </c>
      <c r="BZ115" s="106">
        <v>0</v>
      </c>
      <c r="CA115" s="106">
        <v>0</v>
      </c>
      <c r="CB115" s="106">
        <v>1</v>
      </c>
      <c r="CC115" s="106">
        <v>1</v>
      </c>
      <c r="CD115" s="106">
        <v>42522</v>
      </c>
      <c r="CE115" s="106">
        <v>1</v>
      </c>
      <c r="CF115" s="106">
        <v>1</v>
      </c>
      <c r="CG115" s="106">
        <v>0</v>
      </c>
      <c r="CH115" s="106">
        <v>0</v>
      </c>
      <c r="CI115" s="106">
        <v>1</v>
      </c>
      <c r="CJ115" s="106" t="s">
        <v>1612</v>
      </c>
      <c r="CK115" s="106">
        <v>0</v>
      </c>
    </row>
    <row r="116" spans="1:89">
      <c r="A116" t="s">
        <v>44</v>
      </c>
      <c r="B116" t="s">
        <v>116</v>
      </c>
      <c r="C116" t="s">
        <v>115</v>
      </c>
      <c r="D116" t="s">
        <v>209</v>
      </c>
      <c r="E116" s="106" t="s">
        <v>208</v>
      </c>
      <c r="F116" s="106" t="s">
        <v>1193</v>
      </c>
      <c r="G116" s="106" t="s">
        <v>1612</v>
      </c>
      <c r="H116" s="399" t="s">
        <v>1612</v>
      </c>
      <c r="I116" s="106" t="s">
        <v>1193</v>
      </c>
      <c r="J116" s="106" t="s">
        <v>1193</v>
      </c>
      <c r="K116" s="106" t="s">
        <v>1196</v>
      </c>
      <c r="L116" s="106" t="s">
        <v>1196</v>
      </c>
      <c r="M116" s="106" t="s">
        <v>1196</v>
      </c>
      <c r="N116" s="106" t="s">
        <v>1193</v>
      </c>
      <c r="O116" s="106" t="s">
        <v>1193</v>
      </c>
      <c r="P116" s="106" t="s">
        <v>1193</v>
      </c>
      <c r="Q116" s="399" t="s">
        <v>1612</v>
      </c>
      <c r="R116" s="399" t="s">
        <v>1612</v>
      </c>
      <c r="S116" s="399">
        <v>42460</v>
      </c>
      <c r="T116" s="399">
        <v>42614</v>
      </c>
      <c r="U116" s="399">
        <v>42614</v>
      </c>
      <c r="V116" s="399" t="s">
        <v>1612</v>
      </c>
      <c r="W116" s="399" t="s">
        <v>1612</v>
      </c>
      <c r="X116" s="399" t="s">
        <v>1612</v>
      </c>
      <c r="Y116" s="106" t="s">
        <v>1612</v>
      </c>
      <c r="Z116" s="106" t="s">
        <v>1612</v>
      </c>
      <c r="AA116" s="106" t="s">
        <v>2606</v>
      </c>
      <c r="AB116" s="106" t="s">
        <v>2607</v>
      </c>
      <c r="AC116" s="106" t="s">
        <v>2608</v>
      </c>
      <c r="AD116" s="106" t="s">
        <v>1612</v>
      </c>
      <c r="AE116" s="106" t="s">
        <v>1612</v>
      </c>
      <c r="AF116" s="106" t="s">
        <v>1612</v>
      </c>
      <c r="AG116" s="106"/>
      <c r="AH116" s="106">
        <v>1</v>
      </c>
      <c r="AI116" s="106">
        <v>0</v>
      </c>
      <c r="AJ116" s="106">
        <v>1</v>
      </c>
      <c r="AK116" s="106">
        <v>0</v>
      </c>
      <c r="AL116" s="106">
        <v>0</v>
      </c>
      <c r="AM116" s="106">
        <v>0</v>
      </c>
      <c r="AN116" s="106" t="s">
        <v>1612</v>
      </c>
      <c r="AO116" s="106">
        <v>0</v>
      </c>
      <c r="AP116" s="106">
        <v>1</v>
      </c>
      <c r="AQ116" s="106">
        <v>0</v>
      </c>
      <c r="AR116" s="106">
        <v>0</v>
      </c>
      <c r="AS116" s="106">
        <v>1</v>
      </c>
      <c r="AT116" s="106" t="s">
        <v>1612</v>
      </c>
      <c r="AU116" s="106">
        <v>0</v>
      </c>
      <c r="AV116" s="106">
        <v>1</v>
      </c>
      <c r="AW116" s="106">
        <v>0</v>
      </c>
      <c r="AX116" s="106">
        <v>0</v>
      </c>
      <c r="AY116" s="106">
        <v>1</v>
      </c>
      <c r="AZ116" s="106" t="s">
        <v>1612</v>
      </c>
      <c r="BA116" s="106">
        <v>0</v>
      </c>
      <c r="BB116" s="106">
        <v>0</v>
      </c>
      <c r="BC116" s="106">
        <v>0</v>
      </c>
      <c r="BD116" s="106">
        <v>1</v>
      </c>
      <c r="BE116" s="106">
        <v>1</v>
      </c>
      <c r="BF116" s="106">
        <v>42460</v>
      </c>
      <c r="BG116" s="106">
        <v>1</v>
      </c>
      <c r="BH116" s="106">
        <v>0</v>
      </c>
      <c r="BI116" s="106">
        <v>0</v>
      </c>
      <c r="BJ116" s="106">
        <v>1</v>
      </c>
      <c r="BK116" s="106">
        <v>1</v>
      </c>
      <c r="BL116" s="106">
        <v>42614</v>
      </c>
      <c r="BM116" s="106">
        <v>1</v>
      </c>
      <c r="BN116" s="106">
        <v>0</v>
      </c>
      <c r="BO116" s="106">
        <v>0</v>
      </c>
      <c r="BP116" s="106">
        <v>1</v>
      </c>
      <c r="BQ116" s="106">
        <v>1</v>
      </c>
      <c r="BR116" s="106">
        <v>42614</v>
      </c>
      <c r="BS116" s="106">
        <v>1</v>
      </c>
      <c r="BT116" s="106">
        <v>1</v>
      </c>
      <c r="BU116" s="106">
        <v>0</v>
      </c>
      <c r="BV116" s="106">
        <v>0</v>
      </c>
      <c r="BW116" s="106">
        <v>1</v>
      </c>
      <c r="BX116" s="106" t="s">
        <v>1612</v>
      </c>
      <c r="BY116" s="106">
        <v>0</v>
      </c>
      <c r="BZ116" s="106">
        <v>1</v>
      </c>
      <c r="CA116" s="106">
        <v>0</v>
      </c>
      <c r="CB116" s="106">
        <v>0</v>
      </c>
      <c r="CC116" s="106">
        <v>1</v>
      </c>
      <c r="CD116" s="106" t="s">
        <v>1612</v>
      </c>
      <c r="CE116" s="106">
        <v>0</v>
      </c>
      <c r="CF116" s="106">
        <v>1</v>
      </c>
      <c r="CG116" s="106">
        <v>0</v>
      </c>
      <c r="CH116" s="106">
        <v>0</v>
      </c>
      <c r="CI116" s="106">
        <v>1</v>
      </c>
      <c r="CJ116" s="106" t="s">
        <v>1612</v>
      </c>
      <c r="CK116" s="106">
        <v>0</v>
      </c>
    </row>
    <row r="117" spans="1:89">
      <c r="A117" t="s">
        <v>49</v>
      </c>
      <c r="B117" t="s">
        <v>55</v>
      </c>
      <c r="C117" t="s">
        <v>158</v>
      </c>
      <c r="D117" t="s">
        <v>207</v>
      </c>
      <c r="E117" s="106" t="s">
        <v>206</v>
      </c>
      <c r="F117" s="106" t="s">
        <v>1193</v>
      </c>
      <c r="G117" s="106" t="s">
        <v>1612</v>
      </c>
      <c r="H117" s="399" t="s">
        <v>1612</v>
      </c>
      <c r="I117" s="106" t="s">
        <v>1196</v>
      </c>
      <c r="J117" s="106" t="s">
        <v>1193</v>
      </c>
      <c r="K117" s="106" t="s">
        <v>1193</v>
      </c>
      <c r="L117" s="106" t="s">
        <v>1196</v>
      </c>
      <c r="M117" s="106" t="s">
        <v>1193</v>
      </c>
      <c r="N117" s="106" t="s">
        <v>1196</v>
      </c>
      <c r="O117" s="106" t="s">
        <v>1196</v>
      </c>
      <c r="P117" s="106" t="s">
        <v>1193</v>
      </c>
      <c r="Q117" s="399">
        <v>42439</v>
      </c>
      <c r="R117" s="399" t="s">
        <v>1612</v>
      </c>
      <c r="S117" s="399" t="s">
        <v>1612</v>
      </c>
      <c r="T117" s="399">
        <v>42460</v>
      </c>
      <c r="U117" s="399" t="s">
        <v>1612</v>
      </c>
      <c r="V117" s="399">
        <v>42460</v>
      </c>
      <c r="W117" s="399">
        <v>42460</v>
      </c>
      <c r="X117" s="399" t="s">
        <v>1612</v>
      </c>
      <c r="Y117" s="106" t="s">
        <v>2618</v>
      </c>
      <c r="Z117" s="106" t="s">
        <v>1612</v>
      </c>
      <c r="AA117" s="106" t="s">
        <v>1612</v>
      </c>
      <c r="AB117" s="106" t="s">
        <v>2619</v>
      </c>
      <c r="AC117" s="106" t="s">
        <v>1612</v>
      </c>
      <c r="AD117" s="106" t="s">
        <v>2620</v>
      </c>
      <c r="AE117" s="106" t="s">
        <v>2621</v>
      </c>
      <c r="AF117" s="106" t="s">
        <v>1612</v>
      </c>
      <c r="AG117" s="106"/>
      <c r="AH117" s="106">
        <v>1</v>
      </c>
      <c r="AI117" s="106">
        <v>0</v>
      </c>
      <c r="AJ117" s="106">
        <v>1</v>
      </c>
      <c r="AK117" s="106">
        <v>0</v>
      </c>
      <c r="AL117" s="106">
        <v>0</v>
      </c>
      <c r="AM117" s="106">
        <v>0</v>
      </c>
      <c r="AN117" s="106" t="s">
        <v>1612</v>
      </c>
      <c r="AO117" s="106">
        <v>0</v>
      </c>
      <c r="AP117" s="106">
        <v>0</v>
      </c>
      <c r="AQ117" s="106">
        <v>0</v>
      </c>
      <c r="AR117" s="106">
        <v>1</v>
      </c>
      <c r="AS117" s="106">
        <v>1</v>
      </c>
      <c r="AT117" s="106">
        <v>42439</v>
      </c>
      <c r="AU117" s="106">
        <v>1</v>
      </c>
      <c r="AV117" s="106">
        <v>1</v>
      </c>
      <c r="AW117" s="106">
        <v>0</v>
      </c>
      <c r="AX117" s="106">
        <v>0</v>
      </c>
      <c r="AY117" s="106">
        <v>1</v>
      </c>
      <c r="AZ117" s="106" t="s">
        <v>1612</v>
      </c>
      <c r="BA117" s="106">
        <v>0</v>
      </c>
      <c r="BB117" s="106">
        <v>1</v>
      </c>
      <c r="BC117" s="106">
        <v>0</v>
      </c>
      <c r="BD117" s="106">
        <v>0</v>
      </c>
      <c r="BE117" s="106">
        <v>1</v>
      </c>
      <c r="BF117" s="106" t="s">
        <v>1612</v>
      </c>
      <c r="BG117" s="106">
        <v>0</v>
      </c>
      <c r="BH117" s="106">
        <v>0</v>
      </c>
      <c r="BI117" s="106">
        <v>0</v>
      </c>
      <c r="BJ117" s="106">
        <v>1</v>
      </c>
      <c r="BK117" s="106">
        <v>1</v>
      </c>
      <c r="BL117" s="106">
        <v>42460</v>
      </c>
      <c r="BM117" s="106">
        <v>1</v>
      </c>
      <c r="BN117" s="106">
        <v>1</v>
      </c>
      <c r="BO117" s="106">
        <v>0</v>
      </c>
      <c r="BP117" s="106">
        <v>0</v>
      </c>
      <c r="BQ117" s="106">
        <v>1</v>
      </c>
      <c r="BR117" s="106" t="s">
        <v>1612</v>
      </c>
      <c r="BS117" s="106">
        <v>0</v>
      </c>
      <c r="BT117" s="106">
        <v>0</v>
      </c>
      <c r="BU117" s="106">
        <v>0</v>
      </c>
      <c r="BV117" s="106">
        <v>1</v>
      </c>
      <c r="BW117" s="106">
        <v>1</v>
      </c>
      <c r="BX117" s="106">
        <v>42460</v>
      </c>
      <c r="BY117" s="106">
        <v>1</v>
      </c>
      <c r="BZ117" s="106">
        <v>0</v>
      </c>
      <c r="CA117" s="106">
        <v>0</v>
      </c>
      <c r="CB117" s="106">
        <v>1</v>
      </c>
      <c r="CC117" s="106">
        <v>1</v>
      </c>
      <c r="CD117" s="106">
        <v>42460</v>
      </c>
      <c r="CE117" s="106">
        <v>1</v>
      </c>
      <c r="CF117" s="106">
        <v>1</v>
      </c>
      <c r="CG117" s="106">
        <v>0</v>
      </c>
      <c r="CH117" s="106">
        <v>0</v>
      </c>
      <c r="CI117" s="106">
        <v>1</v>
      </c>
      <c r="CJ117" s="106" t="s">
        <v>1612</v>
      </c>
      <c r="CK117" s="106">
        <v>0</v>
      </c>
    </row>
    <row r="118" spans="1:89">
      <c r="A118" t="s">
        <v>44</v>
      </c>
      <c r="B118" t="s">
        <v>116</v>
      </c>
      <c r="C118" t="s">
        <v>115</v>
      </c>
      <c r="D118" t="s">
        <v>205</v>
      </c>
      <c r="E118" s="106" t="s">
        <v>204</v>
      </c>
      <c r="F118" s="106" t="s">
        <v>1193</v>
      </c>
      <c r="G118" s="106" t="s">
        <v>1612</v>
      </c>
      <c r="H118" s="399" t="s">
        <v>1612</v>
      </c>
      <c r="I118" s="106" t="s">
        <v>1193</v>
      </c>
      <c r="J118" s="106" t="s">
        <v>1193</v>
      </c>
      <c r="K118" s="106" t="s">
        <v>1193</v>
      </c>
      <c r="L118" s="106" t="s">
        <v>1193</v>
      </c>
      <c r="M118" s="106" t="s">
        <v>1193</v>
      </c>
      <c r="N118" s="106" t="s">
        <v>1193</v>
      </c>
      <c r="O118" s="106" t="s">
        <v>1196</v>
      </c>
      <c r="P118" s="106" t="s">
        <v>1193</v>
      </c>
      <c r="Q118" s="399" t="s">
        <v>1612</v>
      </c>
      <c r="R118" s="399" t="s">
        <v>1612</v>
      </c>
      <c r="S118" s="399" t="s">
        <v>1612</v>
      </c>
      <c r="T118" s="399" t="s">
        <v>1612</v>
      </c>
      <c r="U118" s="399" t="s">
        <v>1612</v>
      </c>
      <c r="V118" s="399" t="s">
        <v>1612</v>
      </c>
      <c r="W118" s="399">
        <v>42460</v>
      </c>
      <c r="X118" s="399" t="s">
        <v>1612</v>
      </c>
      <c r="Y118" s="106" t="s">
        <v>1612</v>
      </c>
      <c r="Z118" s="106" t="s">
        <v>1612</v>
      </c>
      <c r="AA118" s="106" t="s">
        <v>1612</v>
      </c>
      <c r="AB118" s="106" t="s">
        <v>1612</v>
      </c>
      <c r="AC118" s="106" t="s">
        <v>1612</v>
      </c>
      <c r="AD118" s="106" t="s">
        <v>1612</v>
      </c>
      <c r="AE118" s="106" t="s">
        <v>2633</v>
      </c>
      <c r="AF118" s="106" t="s">
        <v>1612</v>
      </c>
      <c r="AG118" s="106"/>
      <c r="AH118" s="106">
        <v>1</v>
      </c>
      <c r="AI118" s="106">
        <v>0</v>
      </c>
      <c r="AJ118" s="106">
        <v>1</v>
      </c>
      <c r="AK118" s="106">
        <v>0</v>
      </c>
      <c r="AL118" s="106">
        <v>0</v>
      </c>
      <c r="AM118" s="106">
        <v>0</v>
      </c>
      <c r="AN118" s="106" t="s">
        <v>1612</v>
      </c>
      <c r="AO118" s="106">
        <v>0</v>
      </c>
      <c r="AP118" s="106">
        <v>1</v>
      </c>
      <c r="AQ118" s="106">
        <v>0</v>
      </c>
      <c r="AR118" s="106">
        <v>0</v>
      </c>
      <c r="AS118" s="106">
        <v>1</v>
      </c>
      <c r="AT118" s="106" t="s">
        <v>1612</v>
      </c>
      <c r="AU118" s="106">
        <v>0</v>
      </c>
      <c r="AV118" s="106">
        <v>1</v>
      </c>
      <c r="AW118" s="106">
        <v>0</v>
      </c>
      <c r="AX118" s="106">
        <v>0</v>
      </c>
      <c r="AY118" s="106">
        <v>1</v>
      </c>
      <c r="AZ118" s="106" t="s">
        <v>1612</v>
      </c>
      <c r="BA118" s="106">
        <v>0</v>
      </c>
      <c r="BB118" s="106">
        <v>1</v>
      </c>
      <c r="BC118" s="106">
        <v>0</v>
      </c>
      <c r="BD118" s="106">
        <v>0</v>
      </c>
      <c r="BE118" s="106">
        <v>1</v>
      </c>
      <c r="BF118" s="106" t="s">
        <v>1612</v>
      </c>
      <c r="BG118" s="106">
        <v>0</v>
      </c>
      <c r="BH118" s="106">
        <v>1</v>
      </c>
      <c r="BI118" s="106">
        <v>0</v>
      </c>
      <c r="BJ118" s="106">
        <v>0</v>
      </c>
      <c r="BK118" s="106">
        <v>1</v>
      </c>
      <c r="BL118" s="106" t="s">
        <v>1612</v>
      </c>
      <c r="BM118" s="106">
        <v>0</v>
      </c>
      <c r="BN118" s="106">
        <v>1</v>
      </c>
      <c r="BO118" s="106">
        <v>0</v>
      </c>
      <c r="BP118" s="106">
        <v>0</v>
      </c>
      <c r="BQ118" s="106">
        <v>1</v>
      </c>
      <c r="BR118" s="106" t="s">
        <v>1612</v>
      </c>
      <c r="BS118" s="106">
        <v>0</v>
      </c>
      <c r="BT118" s="106">
        <v>1</v>
      </c>
      <c r="BU118" s="106">
        <v>0</v>
      </c>
      <c r="BV118" s="106">
        <v>0</v>
      </c>
      <c r="BW118" s="106">
        <v>1</v>
      </c>
      <c r="BX118" s="106" t="s">
        <v>1612</v>
      </c>
      <c r="BY118" s="106">
        <v>0</v>
      </c>
      <c r="BZ118" s="106">
        <v>0</v>
      </c>
      <c r="CA118" s="106">
        <v>0</v>
      </c>
      <c r="CB118" s="106">
        <v>1</v>
      </c>
      <c r="CC118" s="106">
        <v>1</v>
      </c>
      <c r="CD118" s="106">
        <v>42460</v>
      </c>
      <c r="CE118" s="106">
        <v>1</v>
      </c>
      <c r="CF118" s="106">
        <v>1</v>
      </c>
      <c r="CG118" s="106">
        <v>0</v>
      </c>
      <c r="CH118" s="106">
        <v>0</v>
      </c>
      <c r="CI118" s="106">
        <v>1</v>
      </c>
      <c r="CJ118" s="106" t="s">
        <v>1612</v>
      </c>
      <c r="CK118" s="106">
        <v>0</v>
      </c>
    </row>
    <row r="119" spans="1:89">
      <c r="A119" t="s">
        <v>73</v>
      </c>
      <c r="B119" t="s">
        <v>72</v>
      </c>
      <c r="C119" t="s">
        <v>71</v>
      </c>
      <c r="D119" t="s">
        <v>203</v>
      </c>
      <c r="E119" s="106" t="s">
        <v>202</v>
      </c>
      <c r="F119" s="106" t="s">
        <v>1193</v>
      </c>
      <c r="G119" s="106" t="s">
        <v>1612</v>
      </c>
      <c r="H119" s="399" t="s">
        <v>1612</v>
      </c>
      <c r="I119" s="106" t="s">
        <v>1193</v>
      </c>
      <c r="J119" s="106" t="s">
        <v>1193</v>
      </c>
      <c r="K119" s="106" t="s">
        <v>1193</v>
      </c>
      <c r="L119" s="106" t="s">
        <v>1193</v>
      </c>
      <c r="M119" s="106" t="s">
        <v>1193</v>
      </c>
      <c r="N119" s="106" t="s">
        <v>1193</v>
      </c>
      <c r="O119" s="106" t="s">
        <v>1193</v>
      </c>
      <c r="P119" s="106" t="s">
        <v>1193</v>
      </c>
      <c r="Q119" s="399" t="s">
        <v>1612</v>
      </c>
      <c r="R119" s="399" t="s">
        <v>1612</v>
      </c>
      <c r="S119" s="399" t="s">
        <v>1612</v>
      </c>
      <c r="T119" s="399" t="s">
        <v>1612</v>
      </c>
      <c r="U119" s="399" t="s">
        <v>1612</v>
      </c>
      <c r="V119" s="399" t="s">
        <v>1612</v>
      </c>
      <c r="W119" s="399" t="s">
        <v>1612</v>
      </c>
      <c r="X119" s="399" t="s">
        <v>1612</v>
      </c>
      <c r="Y119" s="106" t="s">
        <v>1612</v>
      </c>
      <c r="Z119" s="106" t="s">
        <v>1612</v>
      </c>
      <c r="AA119" s="106" t="s">
        <v>1612</v>
      </c>
      <c r="AB119" s="106" t="s">
        <v>1612</v>
      </c>
      <c r="AC119" s="106" t="s">
        <v>1612</v>
      </c>
      <c r="AD119" s="106" t="s">
        <v>1612</v>
      </c>
      <c r="AE119" s="106" t="s">
        <v>1612</v>
      </c>
      <c r="AF119" s="106" t="s">
        <v>1612</v>
      </c>
      <c r="AG119" s="106"/>
      <c r="AH119" s="106">
        <v>1</v>
      </c>
      <c r="AI119" s="106">
        <v>0</v>
      </c>
      <c r="AJ119" s="106">
        <v>1</v>
      </c>
      <c r="AK119" s="106">
        <v>0</v>
      </c>
      <c r="AL119" s="106">
        <v>0</v>
      </c>
      <c r="AM119" s="106">
        <v>0</v>
      </c>
      <c r="AN119" s="106" t="s">
        <v>1612</v>
      </c>
      <c r="AO119" s="106">
        <v>0</v>
      </c>
      <c r="AP119" s="106">
        <v>1</v>
      </c>
      <c r="AQ119" s="106">
        <v>0</v>
      </c>
      <c r="AR119" s="106">
        <v>0</v>
      </c>
      <c r="AS119" s="106">
        <v>1</v>
      </c>
      <c r="AT119" s="106" t="s">
        <v>1612</v>
      </c>
      <c r="AU119" s="106">
        <v>0</v>
      </c>
      <c r="AV119" s="106">
        <v>1</v>
      </c>
      <c r="AW119" s="106">
        <v>0</v>
      </c>
      <c r="AX119" s="106">
        <v>0</v>
      </c>
      <c r="AY119" s="106">
        <v>1</v>
      </c>
      <c r="AZ119" s="106" t="s">
        <v>1612</v>
      </c>
      <c r="BA119" s="106">
        <v>0</v>
      </c>
      <c r="BB119" s="106">
        <v>1</v>
      </c>
      <c r="BC119" s="106">
        <v>0</v>
      </c>
      <c r="BD119" s="106">
        <v>0</v>
      </c>
      <c r="BE119" s="106">
        <v>1</v>
      </c>
      <c r="BF119" s="106" t="s">
        <v>1612</v>
      </c>
      <c r="BG119" s="106">
        <v>0</v>
      </c>
      <c r="BH119" s="106">
        <v>1</v>
      </c>
      <c r="BI119" s="106">
        <v>0</v>
      </c>
      <c r="BJ119" s="106">
        <v>0</v>
      </c>
      <c r="BK119" s="106">
        <v>1</v>
      </c>
      <c r="BL119" s="106" t="s">
        <v>1612</v>
      </c>
      <c r="BM119" s="106">
        <v>0</v>
      </c>
      <c r="BN119" s="106">
        <v>1</v>
      </c>
      <c r="BO119" s="106">
        <v>0</v>
      </c>
      <c r="BP119" s="106">
        <v>0</v>
      </c>
      <c r="BQ119" s="106">
        <v>1</v>
      </c>
      <c r="BR119" s="106" t="s">
        <v>1612</v>
      </c>
      <c r="BS119" s="106">
        <v>0</v>
      </c>
      <c r="BT119" s="106">
        <v>1</v>
      </c>
      <c r="BU119" s="106">
        <v>0</v>
      </c>
      <c r="BV119" s="106">
        <v>0</v>
      </c>
      <c r="BW119" s="106">
        <v>1</v>
      </c>
      <c r="BX119" s="106" t="s">
        <v>1612</v>
      </c>
      <c r="BY119" s="106">
        <v>0</v>
      </c>
      <c r="BZ119" s="106">
        <v>1</v>
      </c>
      <c r="CA119" s="106">
        <v>0</v>
      </c>
      <c r="CB119" s="106">
        <v>0</v>
      </c>
      <c r="CC119" s="106">
        <v>1</v>
      </c>
      <c r="CD119" s="106" t="s">
        <v>1612</v>
      </c>
      <c r="CE119" s="106">
        <v>0</v>
      </c>
      <c r="CF119" s="106">
        <v>1</v>
      </c>
      <c r="CG119" s="106">
        <v>0</v>
      </c>
      <c r="CH119" s="106">
        <v>0</v>
      </c>
      <c r="CI119" s="106">
        <v>1</v>
      </c>
      <c r="CJ119" s="106" t="s">
        <v>1612</v>
      </c>
      <c r="CK119" s="106">
        <v>0</v>
      </c>
    </row>
    <row r="120" spans="1:89">
      <c r="A120" t="s">
        <v>49</v>
      </c>
      <c r="B120" t="s">
        <v>101</v>
      </c>
      <c r="C120" t="s">
        <v>100</v>
      </c>
      <c r="D120" t="s">
        <v>201</v>
      </c>
      <c r="E120" s="106" t="s">
        <v>200</v>
      </c>
      <c r="F120" s="106" t="s">
        <v>1193</v>
      </c>
      <c r="G120" s="106" t="s">
        <v>1612</v>
      </c>
      <c r="H120" s="399" t="s">
        <v>1612</v>
      </c>
      <c r="I120" s="106" t="s">
        <v>1193</v>
      </c>
      <c r="J120" s="106" t="s">
        <v>1193</v>
      </c>
      <c r="K120" s="106" t="s">
        <v>1196</v>
      </c>
      <c r="L120" s="106" t="s">
        <v>1193</v>
      </c>
      <c r="M120" s="106" t="s">
        <v>1193</v>
      </c>
      <c r="N120" s="106" t="s">
        <v>1193</v>
      </c>
      <c r="O120" s="106" t="s">
        <v>1196</v>
      </c>
      <c r="P120" s="106" t="s">
        <v>1193</v>
      </c>
      <c r="Q120" s="399" t="s">
        <v>1612</v>
      </c>
      <c r="R120" s="399" t="s">
        <v>1612</v>
      </c>
      <c r="S120" s="399">
        <v>42855</v>
      </c>
      <c r="T120" s="399" t="s">
        <v>1612</v>
      </c>
      <c r="U120" s="399" t="s">
        <v>1612</v>
      </c>
      <c r="V120" s="399" t="s">
        <v>1612</v>
      </c>
      <c r="W120" s="399">
        <v>42460</v>
      </c>
      <c r="X120" s="399" t="s">
        <v>1612</v>
      </c>
      <c r="Y120" s="106" t="s">
        <v>1612</v>
      </c>
      <c r="Z120" s="106" t="s">
        <v>1612</v>
      </c>
      <c r="AA120" s="106" t="s">
        <v>2653</v>
      </c>
      <c r="AB120" s="106" t="s">
        <v>1612</v>
      </c>
      <c r="AC120" s="106" t="s">
        <v>1612</v>
      </c>
      <c r="AD120" s="106" t="s">
        <v>1612</v>
      </c>
      <c r="AE120" s="106" t="s">
        <v>2654</v>
      </c>
      <c r="AF120" s="106" t="s">
        <v>1612</v>
      </c>
      <c r="AG120" s="106"/>
      <c r="AH120" s="106">
        <v>1</v>
      </c>
      <c r="AI120" s="106">
        <v>0</v>
      </c>
      <c r="AJ120" s="106">
        <v>1</v>
      </c>
      <c r="AK120" s="106">
        <v>0</v>
      </c>
      <c r="AL120" s="106">
        <v>0</v>
      </c>
      <c r="AM120" s="106">
        <v>0</v>
      </c>
      <c r="AN120" s="106" t="s">
        <v>1612</v>
      </c>
      <c r="AO120" s="106">
        <v>0</v>
      </c>
      <c r="AP120" s="106">
        <v>1</v>
      </c>
      <c r="AQ120" s="106">
        <v>0</v>
      </c>
      <c r="AR120" s="106">
        <v>0</v>
      </c>
      <c r="AS120" s="106">
        <v>1</v>
      </c>
      <c r="AT120" s="106" t="s">
        <v>1612</v>
      </c>
      <c r="AU120" s="106">
        <v>0</v>
      </c>
      <c r="AV120" s="106">
        <v>1</v>
      </c>
      <c r="AW120" s="106">
        <v>0</v>
      </c>
      <c r="AX120" s="106">
        <v>0</v>
      </c>
      <c r="AY120" s="106">
        <v>1</v>
      </c>
      <c r="AZ120" s="106" t="s">
        <v>1612</v>
      </c>
      <c r="BA120" s="106">
        <v>0</v>
      </c>
      <c r="BB120" s="106">
        <v>0</v>
      </c>
      <c r="BC120" s="106">
        <v>0</v>
      </c>
      <c r="BD120" s="106">
        <v>1</v>
      </c>
      <c r="BE120" s="106">
        <v>1</v>
      </c>
      <c r="BF120" s="106">
        <v>42855</v>
      </c>
      <c r="BG120" s="106">
        <v>1</v>
      </c>
      <c r="BH120" s="106">
        <v>1</v>
      </c>
      <c r="BI120" s="106">
        <v>0</v>
      </c>
      <c r="BJ120" s="106">
        <v>0</v>
      </c>
      <c r="BK120" s="106">
        <v>1</v>
      </c>
      <c r="BL120" s="106" t="s">
        <v>1612</v>
      </c>
      <c r="BM120" s="106">
        <v>0</v>
      </c>
      <c r="BN120" s="106">
        <v>1</v>
      </c>
      <c r="BO120" s="106">
        <v>0</v>
      </c>
      <c r="BP120" s="106">
        <v>0</v>
      </c>
      <c r="BQ120" s="106">
        <v>1</v>
      </c>
      <c r="BR120" s="106" t="s">
        <v>1612</v>
      </c>
      <c r="BS120" s="106">
        <v>0</v>
      </c>
      <c r="BT120" s="106">
        <v>1</v>
      </c>
      <c r="BU120" s="106">
        <v>0</v>
      </c>
      <c r="BV120" s="106">
        <v>0</v>
      </c>
      <c r="BW120" s="106">
        <v>1</v>
      </c>
      <c r="BX120" s="106" t="s">
        <v>1612</v>
      </c>
      <c r="BY120" s="106">
        <v>0</v>
      </c>
      <c r="BZ120" s="106">
        <v>0</v>
      </c>
      <c r="CA120" s="106">
        <v>0</v>
      </c>
      <c r="CB120" s="106">
        <v>1</v>
      </c>
      <c r="CC120" s="106">
        <v>1</v>
      </c>
      <c r="CD120" s="106">
        <v>42460</v>
      </c>
      <c r="CE120" s="106">
        <v>1</v>
      </c>
      <c r="CF120" s="106">
        <v>1</v>
      </c>
      <c r="CG120" s="106">
        <v>0</v>
      </c>
      <c r="CH120" s="106">
        <v>0</v>
      </c>
      <c r="CI120" s="106">
        <v>1</v>
      </c>
      <c r="CJ120" s="106" t="s">
        <v>1612</v>
      </c>
      <c r="CK120" s="106">
        <v>0</v>
      </c>
    </row>
    <row r="121" spans="1:89">
      <c r="A121" t="s">
        <v>44</v>
      </c>
      <c r="B121" t="s">
        <v>43</v>
      </c>
      <c r="C121" t="s">
        <v>42</v>
      </c>
      <c r="D121" t="s">
        <v>199</v>
      </c>
      <c r="E121" s="106" t="s">
        <v>198</v>
      </c>
      <c r="F121" s="106" t="s">
        <v>1193</v>
      </c>
      <c r="G121" s="106" t="s">
        <v>1612</v>
      </c>
      <c r="H121" s="399" t="s">
        <v>1612</v>
      </c>
      <c r="I121" s="106" t="s">
        <v>1193</v>
      </c>
      <c r="J121" s="106" t="s">
        <v>1193</v>
      </c>
      <c r="K121" s="106" t="s">
        <v>1196</v>
      </c>
      <c r="L121" s="106" t="s">
        <v>1193</v>
      </c>
      <c r="M121" s="106" t="s">
        <v>1193</v>
      </c>
      <c r="N121" s="106" t="s">
        <v>1193</v>
      </c>
      <c r="O121" s="106" t="s">
        <v>1193</v>
      </c>
      <c r="P121" s="106" t="s">
        <v>1193</v>
      </c>
      <c r="Q121" s="399" t="s">
        <v>1612</v>
      </c>
      <c r="R121" s="399" t="s">
        <v>1612</v>
      </c>
      <c r="S121" s="399">
        <v>42460</v>
      </c>
      <c r="T121" s="399" t="s">
        <v>1612</v>
      </c>
      <c r="U121" s="399" t="s">
        <v>1612</v>
      </c>
      <c r="V121" s="399" t="s">
        <v>1612</v>
      </c>
      <c r="W121" s="399" t="s">
        <v>1612</v>
      </c>
      <c r="X121" s="399" t="s">
        <v>1612</v>
      </c>
      <c r="Y121" s="106" t="s">
        <v>1612</v>
      </c>
      <c r="Z121" s="106" t="s">
        <v>1612</v>
      </c>
      <c r="AA121" s="106" t="s">
        <v>2662</v>
      </c>
      <c r="AB121" s="106" t="s">
        <v>1612</v>
      </c>
      <c r="AC121" s="106" t="s">
        <v>1612</v>
      </c>
      <c r="AD121" s="106" t="s">
        <v>1612</v>
      </c>
      <c r="AE121" s="106" t="s">
        <v>1612</v>
      </c>
      <c r="AF121" s="106" t="s">
        <v>1612</v>
      </c>
      <c r="AG121" s="106"/>
      <c r="AH121" s="106">
        <v>1</v>
      </c>
      <c r="AI121" s="106">
        <v>0</v>
      </c>
      <c r="AJ121" s="106">
        <v>1</v>
      </c>
      <c r="AK121" s="106">
        <v>0</v>
      </c>
      <c r="AL121" s="106">
        <v>0</v>
      </c>
      <c r="AM121" s="106">
        <v>0</v>
      </c>
      <c r="AN121" s="106" t="s">
        <v>1612</v>
      </c>
      <c r="AO121" s="106">
        <v>0</v>
      </c>
      <c r="AP121" s="106">
        <v>1</v>
      </c>
      <c r="AQ121" s="106">
        <v>0</v>
      </c>
      <c r="AR121" s="106">
        <v>0</v>
      </c>
      <c r="AS121" s="106">
        <v>1</v>
      </c>
      <c r="AT121" s="106" t="s">
        <v>1612</v>
      </c>
      <c r="AU121" s="106">
        <v>0</v>
      </c>
      <c r="AV121" s="106">
        <v>1</v>
      </c>
      <c r="AW121" s="106">
        <v>0</v>
      </c>
      <c r="AX121" s="106">
        <v>0</v>
      </c>
      <c r="AY121" s="106">
        <v>1</v>
      </c>
      <c r="AZ121" s="106" t="s">
        <v>1612</v>
      </c>
      <c r="BA121" s="106">
        <v>0</v>
      </c>
      <c r="BB121" s="106">
        <v>0</v>
      </c>
      <c r="BC121" s="106">
        <v>0</v>
      </c>
      <c r="BD121" s="106">
        <v>1</v>
      </c>
      <c r="BE121" s="106">
        <v>1</v>
      </c>
      <c r="BF121" s="106">
        <v>42460</v>
      </c>
      <c r="BG121" s="106">
        <v>1</v>
      </c>
      <c r="BH121" s="106">
        <v>1</v>
      </c>
      <c r="BI121" s="106">
        <v>0</v>
      </c>
      <c r="BJ121" s="106">
        <v>0</v>
      </c>
      <c r="BK121" s="106">
        <v>1</v>
      </c>
      <c r="BL121" s="106" t="s">
        <v>1612</v>
      </c>
      <c r="BM121" s="106">
        <v>0</v>
      </c>
      <c r="BN121" s="106">
        <v>1</v>
      </c>
      <c r="BO121" s="106">
        <v>0</v>
      </c>
      <c r="BP121" s="106">
        <v>0</v>
      </c>
      <c r="BQ121" s="106">
        <v>1</v>
      </c>
      <c r="BR121" s="106" t="s">
        <v>1612</v>
      </c>
      <c r="BS121" s="106">
        <v>0</v>
      </c>
      <c r="BT121" s="106">
        <v>1</v>
      </c>
      <c r="BU121" s="106">
        <v>0</v>
      </c>
      <c r="BV121" s="106">
        <v>0</v>
      </c>
      <c r="BW121" s="106">
        <v>1</v>
      </c>
      <c r="BX121" s="106" t="s">
        <v>1612</v>
      </c>
      <c r="BY121" s="106">
        <v>0</v>
      </c>
      <c r="BZ121" s="106">
        <v>1</v>
      </c>
      <c r="CA121" s="106">
        <v>0</v>
      </c>
      <c r="CB121" s="106">
        <v>0</v>
      </c>
      <c r="CC121" s="106">
        <v>1</v>
      </c>
      <c r="CD121" s="106" t="s">
        <v>1612</v>
      </c>
      <c r="CE121" s="106">
        <v>0</v>
      </c>
      <c r="CF121" s="106">
        <v>1</v>
      </c>
      <c r="CG121" s="106">
        <v>0</v>
      </c>
      <c r="CH121" s="106">
        <v>0</v>
      </c>
      <c r="CI121" s="106">
        <v>1</v>
      </c>
      <c r="CJ121" s="106" t="s">
        <v>1612</v>
      </c>
      <c r="CK121" s="106">
        <v>0</v>
      </c>
    </row>
    <row r="122" spans="1:89">
      <c r="A122" t="s">
        <v>44</v>
      </c>
      <c r="B122" t="s">
        <v>43</v>
      </c>
      <c r="C122" t="s">
        <v>42</v>
      </c>
      <c r="D122" t="s">
        <v>197</v>
      </c>
      <c r="E122" s="106" t="s">
        <v>196</v>
      </c>
      <c r="F122" s="106" t="s">
        <v>1193</v>
      </c>
      <c r="G122" s="106" t="s">
        <v>1612</v>
      </c>
      <c r="H122" s="399" t="s">
        <v>1612</v>
      </c>
      <c r="I122" s="106" t="s">
        <v>1193</v>
      </c>
      <c r="J122" s="106" t="s">
        <v>1193</v>
      </c>
      <c r="K122" s="106" t="s">
        <v>1193</v>
      </c>
      <c r="L122" s="106" t="s">
        <v>1193</v>
      </c>
      <c r="M122" s="106" t="s">
        <v>1193</v>
      </c>
      <c r="N122" s="106" t="s">
        <v>1193</v>
      </c>
      <c r="O122" s="106" t="s">
        <v>1196</v>
      </c>
      <c r="P122" s="106" t="s">
        <v>1193</v>
      </c>
      <c r="Q122" s="399" t="s">
        <v>1612</v>
      </c>
      <c r="R122" s="399" t="s">
        <v>1612</v>
      </c>
      <c r="S122" s="399" t="s">
        <v>1612</v>
      </c>
      <c r="T122" s="399" t="s">
        <v>1612</v>
      </c>
      <c r="U122" s="399" t="s">
        <v>1612</v>
      </c>
      <c r="V122" s="399" t="s">
        <v>1612</v>
      </c>
      <c r="W122" s="399">
        <v>42460</v>
      </c>
      <c r="X122" s="399" t="s">
        <v>1612</v>
      </c>
      <c r="Y122" s="106" t="s">
        <v>1612</v>
      </c>
      <c r="Z122" s="106" t="s">
        <v>1612</v>
      </c>
      <c r="AA122" s="106" t="s">
        <v>1612</v>
      </c>
      <c r="AB122" s="106" t="s">
        <v>1612</v>
      </c>
      <c r="AC122" s="106" t="s">
        <v>1612</v>
      </c>
      <c r="AD122" s="106" t="s">
        <v>1612</v>
      </c>
      <c r="AE122" s="106" t="s">
        <v>2673</v>
      </c>
      <c r="AF122" s="106" t="s">
        <v>1612</v>
      </c>
      <c r="AG122" s="106"/>
      <c r="AH122" s="106">
        <v>1</v>
      </c>
      <c r="AI122" s="106">
        <v>0</v>
      </c>
      <c r="AJ122" s="106">
        <v>1</v>
      </c>
      <c r="AK122" s="106">
        <v>0</v>
      </c>
      <c r="AL122" s="106">
        <v>0</v>
      </c>
      <c r="AM122" s="106">
        <v>0</v>
      </c>
      <c r="AN122" s="106" t="s">
        <v>1612</v>
      </c>
      <c r="AO122" s="106">
        <v>0</v>
      </c>
      <c r="AP122" s="106">
        <v>1</v>
      </c>
      <c r="AQ122" s="106">
        <v>0</v>
      </c>
      <c r="AR122" s="106">
        <v>0</v>
      </c>
      <c r="AS122" s="106">
        <v>1</v>
      </c>
      <c r="AT122" s="106" t="s">
        <v>1612</v>
      </c>
      <c r="AU122" s="106">
        <v>0</v>
      </c>
      <c r="AV122" s="106">
        <v>1</v>
      </c>
      <c r="AW122" s="106">
        <v>0</v>
      </c>
      <c r="AX122" s="106">
        <v>0</v>
      </c>
      <c r="AY122" s="106">
        <v>1</v>
      </c>
      <c r="AZ122" s="106" t="s">
        <v>1612</v>
      </c>
      <c r="BA122" s="106">
        <v>0</v>
      </c>
      <c r="BB122" s="106">
        <v>1</v>
      </c>
      <c r="BC122" s="106">
        <v>0</v>
      </c>
      <c r="BD122" s="106">
        <v>0</v>
      </c>
      <c r="BE122" s="106">
        <v>1</v>
      </c>
      <c r="BF122" s="106" t="s">
        <v>1612</v>
      </c>
      <c r="BG122" s="106">
        <v>0</v>
      </c>
      <c r="BH122" s="106">
        <v>1</v>
      </c>
      <c r="BI122" s="106">
        <v>0</v>
      </c>
      <c r="BJ122" s="106">
        <v>0</v>
      </c>
      <c r="BK122" s="106">
        <v>1</v>
      </c>
      <c r="BL122" s="106" t="s">
        <v>1612</v>
      </c>
      <c r="BM122" s="106">
        <v>0</v>
      </c>
      <c r="BN122" s="106">
        <v>1</v>
      </c>
      <c r="BO122" s="106">
        <v>0</v>
      </c>
      <c r="BP122" s="106">
        <v>0</v>
      </c>
      <c r="BQ122" s="106">
        <v>1</v>
      </c>
      <c r="BR122" s="106" t="s">
        <v>1612</v>
      </c>
      <c r="BS122" s="106">
        <v>0</v>
      </c>
      <c r="BT122" s="106">
        <v>1</v>
      </c>
      <c r="BU122" s="106">
        <v>0</v>
      </c>
      <c r="BV122" s="106">
        <v>0</v>
      </c>
      <c r="BW122" s="106">
        <v>1</v>
      </c>
      <c r="BX122" s="106" t="s">
        <v>1612</v>
      </c>
      <c r="BY122" s="106">
        <v>0</v>
      </c>
      <c r="BZ122" s="106">
        <v>0</v>
      </c>
      <c r="CA122" s="106">
        <v>0</v>
      </c>
      <c r="CB122" s="106">
        <v>1</v>
      </c>
      <c r="CC122" s="106">
        <v>1</v>
      </c>
      <c r="CD122" s="106">
        <v>42460</v>
      </c>
      <c r="CE122" s="106">
        <v>1</v>
      </c>
      <c r="CF122" s="106">
        <v>1</v>
      </c>
      <c r="CG122" s="106">
        <v>0</v>
      </c>
      <c r="CH122" s="106">
        <v>0</v>
      </c>
      <c r="CI122" s="106">
        <v>1</v>
      </c>
      <c r="CJ122" s="106" t="s">
        <v>1612</v>
      </c>
      <c r="CK122" s="106">
        <v>0</v>
      </c>
    </row>
    <row r="123" spans="1:89">
      <c r="A123" t="s">
        <v>56</v>
      </c>
      <c r="B123" t="s">
        <v>65</v>
      </c>
      <c r="C123" t="s">
        <v>97</v>
      </c>
      <c r="D123" t="s">
        <v>195</v>
      </c>
      <c r="E123" s="106" t="s">
        <v>194</v>
      </c>
      <c r="F123" s="106" t="s">
        <v>1193</v>
      </c>
      <c r="G123" s="106" t="s">
        <v>1612</v>
      </c>
      <c r="H123" s="399" t="s">
        <v>1612</v>
      </c>
      <c r="I123" s="106" t="s">
        <v>1193</v>
      </c>
      <c r="J123" s="106" t="s">
        <v>1193</v>
      </c>
      <c r="K123" s="106" t="s">
        <v>1193</v>
      </c>
      <c r="L123" s="106" t="s">
        <v>1193</v>
      </c>
      <c r="M123" s="106" t="s">
        <v>1193</v>
      </c>
      <c r="N123" s="106" t="s">
        <v>1193</v>
      </c>
      <c r="O123" s="106" t="s">
        <v>1196</v>
      </c>
      <c r="P123" s="106" t="s">
        <v>1193</v>
      </c>
      <c r="Q123" s="399" t="s">
        <v>1612</v>
      </c>
      <c r="R123" s="399" t="s">
        <v>1612</v>
      </c>
      <c r="S123" s="399" t="s">
        <v>1612</v>
      </c>
      <c r="T123" s="399" t="s">
        <v>1612</v>
      </c>
      <c r="U123" s="399" t="s">
        <v>1612</v>
      </c>
      <c r="V123" s="399" t="s">
        <v>1612</v>
      </c>
      <c r="W123" s="399">
        <v>42522</v>
      </c>
      <c r="X123" s="399" t="s">
        <v>1612</v>
      </c>
      <c r="Y123" s="106" t="s">
        <v>1612</v>
      </c>
      <c r="Z123" s="106" t="s">
        <v>1612</v>
      </c>
      <c r="AA123" s="106" t="s">
        <v>1612</v>
      </c>
      <c r="AB123" s="106" t="s">
        <v>1612</v>
      </c>
      <c r="AC123" s="106" t="s">
        <v>1612</v>
      </c>
      <c r="AD123" s="106" t="s">
        <v>1612</v>
      </c>
      <c r="AE123" s="106" t="s">
        <v>2688</v>
      </c>
      <c r="AF123" s="106" t="s">
        <v>1612</v>
      </c>
      <c r="AG123" s="106"/>
      <c r="AH123" s="106">
        <v>1</v>
      </c>
      <c r="AI123" s="106">
        <v>0</v>
      </c>
      <c r="AJ123" s="106">
        <v>1</v>
      </c>
      <c r="AK123" s="106">
        <v>0</v>
      </c>
      <c r="AL123" s="106">
        <v>0</v>
      </c>
      <c r="AM123" s="106">
        <v>0</v>
      </c>
      <c r="AN123" s="106" t="s">
        <v>1612</v>
      </c>
      <c r="AO123" s="106">
        <v>0</v>
      </c>
      <c r="AP123" s="106">
        <v>1</v>
      </c>
      <c r="AQ123" s="106">
        <v>0</v>
      </c>
      <c r="AR123" s="106">
        <v>0</v>
      </c>
      <c r="AS123" s="106">
        <v>1</v>
      </c>
      <c r="AT123" s="106" t="s">
        <v>1612</v>
      </c>
      <c r="AU123" s="106">
        <v>0</v>
      </c>
      <c r="AV123" s="106">
        <v>1</v>
      </c>
      <c r="AW123" s="106">
        <v>0</v>
      </c>
      <c r="AX123" s="106">
        <v>0</v>
      </c>
      <c r="AY123" s="106">
        <v>1</v>
      </c>
      <c r="AZ123" s="106" t="s">
        <v>1612</v>
      </c>
      <c r="BA123" s="106">
        <v>0</v>
      </c>
      <c r="BB123" s="106">
        <v>1</v>
      </c>
      <c r="BC123" s="106">
        <v>0</v>
      </c>
      <c r="BD123" s="106">
        <v>0</v>
      </c>
      <c r="BE123" s="106">
        <v>1</v>
      </c>
      <c r="BF123" s="106" t="s">
        <v>1612</v>
      </c>
      <c r="BG123" s="106">
        <v>0</v>
      </c>
      <c r="BH123" s="106">
        <v>1</v>
      </c>
      <c r="BI123" s="106">
        <v>0</v>
      </c>
      <c r="BJ123" s="106">
        <v>0</v>
      </c>
      <c r="BK123" s="106">
        <v>1</v>
      </c>
      <c r="BL123" s="106" t="s">
        <v>1612</v>
      </c>
      <c r="BM123" s="106">
        <v>0</v>
      </c>
      <c r="BN123" s="106">
        <v>1</v>
      </c>
      <c r="BO123" s="106">
        <v>0</v>
      </c>
      <c r="BP123" s="106">
        <v>0</v>
      </c>
      <c r="BQ123" s="106">
        <v>1</v>
      </c>
      <c r="BR123" s="106" t="s">
        <v>1612</v>
      </c>
      <c r="BS123" s="106">
        <v>0</v>
      </c>
      <c r="BT123" s="106">
        <v>1</v>
      </c>
      <c r="BU123" s="106">
        <v>0</v>
      </c>
      <c r="BV123" s="106">
        <v>0</v>
      </c>
      <c r="BW123" s="106">
        <v>1</v>
      </c>
      <c r="BX123" s="106" t="s">
        <v>1612</v>
      </c>
      <c r="BY123" s="106">
        <v>0</v>
      </c>
      <c r="BZ123" s="106">
        <v>0</v>
      </c>
      <c r="CA123" s="106">
        <v>0</v>
      </c>
      <c r="CB123" s="106">
        <v>1</v>
      </c>
      <c r="CC123" s="106">
        <v>1</v>
      </c>
      <c r="CD123" s="106">
        <v>42522</v>
      </c>
      <c r="CE123" s="106">
        <v>1</v>
      </c>
      <c r="CF123" s="106">
        <v>1</v>
      </c>
      <c r="CG123" s="106">
        <v>0</v>
      </c>
      <c r="CH123" s="106">
        <v>0</v>
      </c>
      <c r="CI123" s="106">
        <v>1</v>
      </c>
      <c r="CJ123" s="106" t="s">
        <v>1612</v>
      </c>
      <c r="CK123" s="106">
        <v>0</v>
      </c>
    </row>
    <row r="124" spans="1:89">
      <c r="A124" t="s">
        <v>44</v>
      </c>
      <c r="B124" t="s">
        <v>116</v>
      </c>
      <c r="C124" t="s">
        <v>115</v>
      </c>
      <c r="D124" t="s">
        <v>193</v>
      </c>
      <c r="E124" s="106" t="s">
        <v>192</v>
      </c>
      <c r="F124" s="106" t="s">
        <v>1193</v>
      </c>
      <c r="G124" s="106" t="s">
        <v>1612</v>
      </c>
      <c r="H124" s="399" t="s">
        <v>1612</v>
      </c>
      <c r="I124" s="106" t="s">
        <v>1193</v>
      </c>
      <c r="J124" s="106" t="s">
        <v>1193</v>
      </c>
      <c r="K124" s="106" t="s">
        <v>1193</v>
      </c>
      <c r="L124" s="106" t="s">
        <v>1193</v>
      </c>
      <c r="M124" s="106" t="s">
        <v>1193</v>
      </c>
      <c r="N124" s="106" t="s">
        <v>1193</v>
      </c>
      <c r="O124" s="106" t="s">
        <v>1193</v>
      </c>
      <c r="P124" s="106" t="s">
        <v>1193</v>
      </c>
      <c r="Q124" s="399" t="s">
        <v>1612</v>
      </c>
      <c r="R124" s="399" t="s">
        <v>1612</v>
      </c>
      <c r="S124" s="399" t="s">
        <v>1612</v>
      </c>
      <c r="T124" s="399" t="s">
        <v>1612</v>
      </c>
      <c r="U124" s="399" t="s">
        <v>1612</v>
      </c>
      <c r="V124" s="399" t="s">
        <v>1612</v>
      </c>
      <c r="W124" s="399" t="s">
        <v>1612</v>
      </c>
      <c r="X124" s="399" t="s">
        <v>1612</v>
      </c>
      <c r="Y124" s="106" t="s">
        <v>1612</v>
      </c>
      <c r="Z124" s="106" t="s">
        <v>1612</v>
      </c>
      <c r="AA124" s="106" t="s">
        <v>1612</v>
      </c>
      <c r="AB124" s="106" t="s">
        <v>1612</v>
      </c>
      <c r="AC124" s="106" t="s">
        <v>1612</v>
      </c>
      <c r="AD124" s="106" t="s">
        <v>1612</v>
      </c>
      <c r="AE124" s="106" t="s">
        <v>1612</v>
      </c>
      <c r="AF124" s="106" t="s">
        <v>1612</v>
      </c>
      <c r="AG124" s="106"/>
      <c r="AH124" s="106">
        <v>1</v>
      </c>
      <c r="AI124" s="106">
        <v>0</v>
      </c>
      <c r="AJ124" s="106">
        <v>1</v>
      </c>
      <c r="AK124" s="106">
        <v>0</v>
      </c>
      <c r="AL124" s="106">
        <v>0</v>
      </c>
      <c r="AM124" s="106">
        <v>0</v>
      </c>
      <c r="AN124" s="106" t="s">
        <v>1612</v>
      </c>
      <c r="AO124" s="106">
        <v>0</v>
      </c>
      <c r="AP124" s="106">
        <v>1</v>
      </c>
      <c r="AQ124" s="106">
        <v>0</v>
      </c>
      <c r="AR124" s="106">
        <v>0</v>
      </c>
      <c r="AS124" s="106">
        <v>1</v>
      </c>
      <c r="AT124" s="106" t="s">
        <v>1612</v>
      </c>
      <c r="AU124" s="106">
        <v>0</v>
      </c>
      <c r="AV124" s="106">
        <v>1</v>
      </c>
      <c r="AW124" s="106">
        <v>0</v>
      </c>
      <c r="AX124" s="106">
        <v>0</v>
      </c>
      <c r="AY124" s="106">
        <v>1</v>
      </c>
      <c r="AZ124" s="106" t="s">
        <v>1612</v>
      </c>
      <c r="BA124" s="106">
        <v>0</v>
      </c>
      <c r="BB124" s="106">
        <v>1</v>
      </c>
      <c r="BC124" s="106">
        <v>0</v>
      </c>
      <c r="BD124" s="106">
        <v>0</v>
      </c>
      <c r="BE124" s="106">
        <v>1</v>
      </c>
      <c r="BF124" s="106" t="s">
        <v>1612</v>
      </c>
      <c r="BG124" s="106">
        <v>0</v>
      </c>
      <c r="BH124" s="106">
        <v>1</v>
      </c>
      <c r="BI124" s="106">
        <v>0</v>
      </c>
      <c r="BJ124" s="106">
        <v>0</v>
      </c>
      <c r="BK124" s="106">
        <v>1</v>
      </c>
      <c r="BL124" s="106" t="s">
        <v>1612</v>
      </c>
      <c r="BM124" s="106">
        <v>0</v>
      </c>
      <c r="BN124" s="106">
        <v>1</v>
      </c>
      <c r="BO124" s="106">
        <v>0</v>
      </c>
      <c r="BP124" s="106">
        <v>0</v>
      </c>
      <c r="BQ124" s="106">
        <v>1</v>
      </c>
      <c r="BR124" s="106" t="s">
        <v>1612</v>
      </c>
      <c r="BS124" s="106">
        <v>0</v>
      </c>
      <c r="BT124" s="106">
        <v>1</v>
      </c>
      <c r="BU124" s="106">
        <v>0</v>
      </c>
      <c r="BV124" s="106">
        <v>0</v>
      </c>
      <c r="BW124" s="106">
        <v>1</v>
      </c>
      <c r="BX124" s="106" t="s">
        <v>1612</v>
      </c>
      <c r="BY124" s="106">
        <v>0</v>
      </c>
      <c r="BZ124" s="106">
        <v>1</v>
      </c>
      <c r="CA124" s="106">
        <v>0</v>
      </c>
      <c r="CB124" s="106">
        <v>0</v>
      </c>
      <c r="CC124" s="106">
        <v>1</v>
      </c>
      <c r="CD124" s="106" t="s">
        <v>1612</v>
      </c>
      <c r="CE124" s="106">
        <v>0</v>
      </c>
      <c r="CF124" s="106">
        <v>1</v>
      </c>
      <c r="CG124" s="106">
        <v>0</v>
      </c>
      <c r="CH124" s="106">
        <v>0</v>
      </c>
      <c r="CI124" s="106">
        <v>1</v>
      </c>
      <c r="CJ124" s="106" t="s">
        <v>1612</v>
      </c>
      <c r="CK124" s="106">
        <v>0</v>
      </c>
    </row>
    <row r="125" spans="1:89">
      <c r="A125" t="s">
        <v>44</v>
      </c>
      <c r="B125" t="s">
        <v>43</v>
      </c>
      <c r="C125" t="s">
        <v>42</v>
      </c>
      <c r="D125" t="s">
        <v>191</v>
      </c>
      <c r="E125" s="106" t="s">
        <v>190</v>
      </c>
      <c r="F125" s="106" t="s">
        <v>1193</v>
      </c>
      <c r="G125" s="106" t="s">
        <v>1612</v>
      </c>
      <c r="H125" s="399" t="s">
        <v>1612</v>
      </c>
      <c r="I125" s="106" t="s">
        <v>1193</v>
      </c>
      <c r="J125" s="106" t="s">
        <v>1193</v>
      </c>
      <c r="K125" s="106" t="s">
        <v>1196</v>
      </c>
      <c r="L125" s="106" t="s">
        <v>1196</v>
      </c>
      <c r="M125" s="106" t="s">
        <v>1193</v>
      </c>
      <c r="N125" s="106" t="s">
        <v>1193</v>
      </c>
      <c r="O125" s="106" t="s">
        <v>1196</v>
      </c>
      <c r="P125" s="106" t="s">
        <v>1193</v>
      </c>
      <c r="Q125" s="399" t="s">
        <v>1612</v>
      </c>
      <c r="R125" s="399" t="s">
        <v>1612</v>
      </c>
      <c r="S125" s="399">
        <v>42735</v>
      </c>
      <c r="T125" s="399">
        <v>42460</v>
      </c>
      <c r="U125" s="399" t="s">
        <v>1612</v>
      </c>
      <c r="V125" s="399" t="s">
        <v>1612</v>
      </c>
      <c r="W125" s="399">
        <v>42735</v>
      </c>
      <c r="X125" s="399" t="s">
        <v>1612</v>
      </c>
      <c r="Y125" s="106" t="s">
        <v>1612</v>
      </c>
      <c r="Z125" s="106" t="s">
        <v>1612</v>
      </c>
      <c r="AA125" s="106" t="s">
        <v>2714</v>
      </c>
      <c r="AB125" s="106" t="s">
        <v>2715</v>
      </c>
      <c r="AC125" s="106" t="s">
        <v>1612</v>
      </c>
      <c r="AD125" s="106" t="s">
        <v>1612</v>
      </c>
      <c r="AE125" s="106" t="s">
        <v>2716</v>
      </c>
      <c r="AF125" s="106" t="s">
        <v>1612</v>
      </c>
      <c r="AG125" s="106"/>
      <c r="AH125" s="106">
        <v>1</v>
      </c>
      <c r="AI125" s="106">
        <v>0</v>
      </c>
      <c r="AJ125" s="106">
        <v>1</v>
      </c>
      <c r="AK125" s="106">
        <v>0</v>
      </c>
      <c r="AL125" s="106">
        <v>0</v>
      </c>
      <c r="AM125" s="106">
        <v>0</v>
      </c>
      <c r="AN125" s="106" t="s">
        <v>1612</v>
      </c>
      <c r="AO125" s="106">
        <v>0</v>
      </c>
      <c r="AP125" s="106">
        <v>1</v>
      </c>
      <c r="AQ125" s="106">
        <v>0</v>
      </c>
      <c r="AR125" s="106">
        <v>0</v>
      </c>
      <c r="AS125" s="106">
        <v>1</v>
      </c>
      <c r="AT125" s="106" t="s">
        <v>1612</v>
      </c>
      <c r="AU125" s="106">
        <v>0</v>
      </c>
      <c r="AV125" s="106">
        <v>1</v>
      </c>
      <c r="AW125" s="106">
        <v>0</v>
      </c>
      <c r="AX125" s="106">
        <v>0</v>
      </c>
      <c r="AY125" s="106">
        <v>1</v>
      </c>
      <c r="AZ125" s="106" t="s">
        <v>1612</v>
      </c>
      <c r="BA125" s="106">
        <v>0</v>
      </c>
      <c r="BB125" s="106">
        <v>0</v>
      </c>
      <c r="BC125" s="106">
        <v>0</v>
      </c>
      <c r="BD125" s="106">
        <v>1</v>
      </c>
      <c r="BE125" s="106">
        <v>1</v>
      </c>
      <c r="BF125" s="106">
        <v>42735</v>
      </c>
      <c r="BG125" s="106">
        <v>1</v>
      </c>
      <c r="BH125" s="106">
        <v>0</v>
      </c>
      <c r="BI125" s="106">
        <v>0</v>
      </c>
      <c r="BJ125" s="106">
        <v>1</v>
      </c>
      <c r="BK125" s="106">
        <v>1</v>
      </c>
      <c r="BL125" s="106">
        <v>42460</v>
      </c>
      <c r="BM125" s="106">
        <v>1</v>
      </c>
      <c r="BN125" s="106">
        <v>1</v>
      </c>
      <c r="BO125" s="106">
        <v>0</v>
      </c>
      <c r="BP125" s="106">
        <v>0</v>
      </c>
      <c r="BQ125" s="106">
        <v>1</v>
      </c>
      <c r="BR125" s="106" t="s">
        <v>1612</v>
      </c>
      <c r="BS125" s="106">
        <v>0</v>
      </c>
      <c r="BT125" s="106">
        <v>1</v>
      </c>
      <c r="BU125" s="106">
        <v>0</v>
      </c>
      <c r="BV125" s="106">
        <v>0</v>
      </c>
      <c r="BW125" s="106">
        <v>1</v>
      </c>
      <c r="BX125" s="106" t="s">
        <v>1612</v>
      </c>
      <c r="BY125" s="106">
        <v>0</v>
      </c>
      <c r="BZ125" s="106">
        <v>0</v>
      </c>
      <c r="CA125" s="106">
        <v>0</v>
      </c>
      <c r="CB125" s="106">
        <v>1</v>
      </c>
      <c r="CC125" s="106">
        <v>1</v>
      </c>
      <c r="CD125" s="106">
        <v>42735</v>
      </c>
      <c r="CE125" s="106">
        <v>1</v>
      </c>
      <c r="CF125" s="106">
        <v>1</v>
      </c>
      <c r="CG125" s="106">
        <v>0</v>
      </c>
      <c r="CH125" s="106">
        <v>0</v>
      </c>
      <c r="CI125" s="106">
        <v>1</v>
      </c>
      <c r="CJ125" s="106" t="s">
        <v>1612</v>
      </c>
      <c r="CK125" s="106">
        <v>0</v>
      </c>
    </row>
    <row r="126" spans="1:89">
      <c r="A126" t="s">
        <v>49</v>
      </c>
      <c r="B126" t="s">
        <v>159</v>
      </c>
      <c r="C126" t="s">
        <v>158</v>
      </c>
      <c r="D126" t="s">
        <v>189</v>
      </c>
      <c r="E126" s="106" t="s">
        <v>188</v>
      </c>
      <c r="F126" s="106" t="s">
        <v>1193</v>
      </c>
      <c r="G126" s="106" t="s">
        <v>1612</v>
      </c>
      <c r="H126" s="399" t="s">
        <v>1612</v>
      </c>
      <c r="I126" s="106" t="s">
        <v>1193</v>
      </c>
      <c r="J126" s="106" t="s">
        <v>1193</v>
      </c>
      <c r="K126" s="106" t="s">
        <v>1193</v>
      </c>
      <c r="L126" s="106" t="s">
        <v>1193</v>
      </c>
      <c r="M126" s="106" t="s">
        <v>1193</v>
      </c>
      <c r="N126" s="106" t="s">
        <v>1193</v>
      </c>
      <c r="O126" s="106" t="s">
        <v>1196</v>
      </c>
      <c r="P126" s="106" t="s">
        <v>1193</v>
      </c>
      <c r="Q126" s="399" t="s">
        <v>1612</v>
      </c>
      <c r="R126" s="399" t="s">
        <v>1612</v>
      </c>
      <c r="S126" s="399" t="s">
        <v>1612</v>
      </c>
      <c r="T126" s="399" t="s">
        <v>1612</v>
      </c>
      <c r="U126" s="399" t="s">
        <v>1612</v>
      </c>
      <c r="V126" s="399" t="s">
        <v>1612</v>
      </c>
      <c r="W126" s="399">
        <v>42460</v>
      </c>
      <c r="X126" s="399" t="s">
        <v>1612</v>
      </c>
      <c r="Y126" s="106" t="s">
        <v>1612</v>
      </c>
      <c r="Z126" s="106" t="s">
        <v>1612</v>
      </c>
      <c r="AA126" s="106" t="s">
        <v>1612</v>
      </c>
      <c r="AB126" s="106" t="s">
        <v>1612</v>
      </c>
      <c r="AC126" s="106" t="s">
        <v>1612</v>
      </c>
      <c r="AD126" s="106" t="s">
        <v>1612</v>
      </c>
      <c r="AE126" s="106" t="s">
        <v>2729</v>
      </c>
      <c r="AF126" s="106" t="s">
        <v>1612</v>
      </c>
      <c r="AG126" s="106"/>
      <c r="AH126" s="106">
        <v>1</v>
      </c>
      <c r="AI126" s="106">
        <v>0</v>
      </c>
      <c r="AJ126" s="106">
        <v>1</v>
      </c>
      <c r="AK126" s="106">
        <v>0</v>
      </c>
      <c r="AL126" s="106">
        <v>0</v>
      </c>
      <c r="AM126" s="106">
        <v>0</v>
      </c>
      <c r="AN126" s="106" t="s">
        <v>1612</v>
      </c>
      <c r="AO126" s="106">
        <v>0</v>
      </c>
      <c r="AP126" s="106">
        <v>1</v>
      </c>
      <c r="AQ126" s="106">
        <v>0</v>
      </c>
      <c r="AR126" s="106">
        <v>0</v>
      </c>
      <c r="AS126" s="106">
        <v>1</v>
      </c>
      <c r="AT126" s="106" t="s">
        <v>1612</v>
      </c>
      <c r="AU126" s="106">
        <v>0</v>
      </c>
      <c r="AV126" s="106">
        <v>1</v>
      </c>
      <c r="AW126" s="106">
        <v>0</v>
      </c>
      <c r="AX126" s="106">
        <v>0</v>
      </c>
      <c r="AY126" s="106">
        <v>1</v>
      </c>
      <c r="AZ126" s="106" t="s">
        <v>1612</v>
      </c>
      <c r="BA126" s="106">
        <v>0</v>
      </c>
      <c r="BB126" s="106">
        <v>1</v>
      </c>
      <c r="BC126" s="106">
        <v>0</v>
      </c>
      <c r="BD126" s="106">
        <v>0</v>
      </c>
      <c r="BE126" s="106">
        <v>1</v>
      </c>
      <c r="BF126" s="106" t="s">
        <v>1612</v>
      </c>
      <c r="BG126" s="106">
        <v>0</v>
      </c>
      <c r="BH126" s="106">
        <v>1</v>
      </c>
      <c r="BI126" s="106">
        <v>0</v>
      </c>
      <c r="BJ126" s="106">
        <v>0</v>
      </c>
      <c r="BK126" s="106">
        <v>1</v>
      </c>
      <c r="BL126" s="106" t="s">
        <v>1612</v>
      </c>
      <c r="BM126" s="106">
        <v>0</v>
      </c>
      <c r="BN126" s="106">
        <v>1</v>
      </c>
      <c r="BO126" s="106">
        <v>0</v>
      </c>
      <c r="BP126" s="106">
        <v>0</v>
      </c>
      <c r="BQ126" s="106">
        <v>1</v>
      </c>
      <c r="BR126" s="106" t="s">
        <v>1612</v>
      </c>
      <c r="BS126" s="106">
        <v>0</v>
      </c>
      <c r="BT126" s="106">
        <v>1</v>
      </c>
      <c r="BU126" s="106">
        <v>0</v>
      </c>
      <c r="BV126" s="106">
        <v>0</v>
      </c>
      <c r="BW126" s="106">
        <v>1</v>
      </c>
      <c r="BX126" s="106" t="s">
        <v>1612</v>
      </c>
      <c r="BY126" s="106">
        <v>0</v>
      </c>
      <c r="BZ126" s="106">
        <v>0</v>
      </c>
      <c r="CA126" s="106">
        <v>0</v>
      </c>
      <c r="CB126" s="106">
        <v>1</v>
      </c>
      <c r="CC126" s="106">
        <v>1</v>
      </c>
      <c r="CD126" s="106">
        <v>42460</v>
      </c>
      <c r="CE126" s="106">
        <v>1</v>
      </c>
      <c r="CF126" s="106">
        <v>1</v>
      </c>
      <c r="CG126" s="106">
        <v>0</v>
      </c>
      <c r="CH126" s="106">
        <v>0</v>
      </c>
      <c r="CI126" s="106">
        <v>1</v>
      </c>
      <c r="CJ126" s="106" t="s">
        <v>1612</v>
      </c>
      <c r="CK126" s="106">
        <v>0</v>
      </c>
    </row>
    <row r="127" spans="1:89">
      <c r="A127" t="s">
        <v>44</v>
      </c>
      <c r="B127" t="s">
        <v>116</v>
      </c>
      <c r="C127" t="s">
        <v>115</v>
      </c>
      <c r="D127" t="s">
        <v>187</v>
      </c>
      <c r="E127" s="106" t="s">
        <v>186</v>
      </c>
      <c r="F127" s="106" t="s">
        <v>1193</v>
      </c>
      <c r="G127" s="106" t="s">
        <v>1612</v>
      </c>
      <c r="H127" s="399" t="s">
        <v>1612</v>
      </c>
      <c r="I127" s="106" t="s">
        <v>1193</v>
      </c>
      <c r="J127" s="106" t="s">
        <v>1193</v>
      </c>
      <c r="K127" s="106" t="s">
        <v>1193</v>
      </c>
      <c r="L127" s="106" t="s">
        <v>1193</v>
      </c>
      <c r="M127" s="106" t="s">
        <v>1193</v>
      </c>
      <c r="N127" s="106" t="s">
        <v>1193</v>
      </c>
      <c r="O127" s="106" t="s">
        <v>1193</v>
      </c>
      <c r="P127" s="106" t="s">
        <v>1193</v>
      </c>
      <c r="Q127" s="399" t="s">
        <v>1612</v>
      </c>
      <c r="R127" s="399" t="s">
        <v>1612</v>
      </c>
      <c r="S127" s="399" t="s">
        <v>1612</v>
      </c>
      <c r="T127" s="399" t="s">
        <v>1612</v>
      </c>
      <c r="U127" s="399" t="s">
        <v>1612</v>
      </c>
      <c r="V127" s="399" t="s">
        <v>1612</v>
      </c>
      <c r="W127" s="399" t="s">
        <v>1612</v>
      </c>
      <c r="X127" s="399" t="s">
        <v>1612</v>
      </c>
      <c r="Y127" s="106" t="s">
        <v>1612</v>
      </c>
      <c r="Z127" s="106" t="s">
        <v>1612</v>
      </c>
      <c r="AA127" s="106" t="s">
        <v>1612</v>
      </c>
      <c r="AB127" s="106" t="s">
        <v>1612</v>
      </c>
      <c r="AC127" s="106" t="s">
        <v>1612</v>
      </c>
      <c r="AD127" s="106" t="s">
        <v>1612</v>
      </c>
      <c r="AE127" s="106" t="s">
        <v>1612</v>
      </c>
      <c r="AF127" s="106" t="s">
        <v>1612</v>
      </c>
      <c r="AG127" s="106"/>
      <c r="AH127" s="106">
        <v>1</v>
      </c>
      <c r="AI127" s="106">
        <v>0</v>
      </c>
      <c r="AJ127" s="106">
        <v>1</v>
      </c>
      <c r="AK127" s="106">
        <v>0</v>
      </c>
      <c r="AL127" s="106">
        <v>0</v>
      </c>
      <c r="AM127" s="106">
        <v>0</v>
      </c>
      <c r="AN127" s="106" t="s">
        <v>1612</v>
      </c>
      <c r="AO127" s="106">
        <v>0</v>
      </c>
      <c r="AP127" s="106">
        <v>1</v>
      </c>
      <c r="AQ127" s="106">
        <v>0</v>
      </c>
      <c r="AR127" s="106">
        <v>0</v>
      </c>
      <c r="AS127" s="106">
        <v>1</v>
      </c>
      <c r="AT127" s="106" t="s">
        <v>1612</v>
      </c>
      <c r="AU127" s="106">
        <v>0</v>
      </c>
      <c r="AV127" s="106">
        <v>1</v>
      </c>
      <c r="AW127" s="106">
        <v>0</v>
      </c>
      <c r="AX127" s="106">
        <v>0</v>
      </c>
      <c r="AY127" s="106">
        <v>1</v>
      </c>
      <c r="AZ127" s="106" t="s">
        <v>1612</v>
      </c>
      <c r="BA127" s="106">
        <v>0</v>
      </c>
      <c r="BB127" s="106">
        <v>1</v>
      </c>
      <c r="BC127" s="106">
        <v>0</v>
      </c>
      <c r="BD127" s="106">
        <v>0</v>
      </c>
      <c r="BE127" s="106">
        <v>1</v>
      </c>
      <c r="BF127" s="106" t="s">
        <v>1612</v>
      </c>
      <c r="BG127" s="106">
        <v>0</v>
      </c>
      <c r="BH127" s="106">
        <v>1</v>
      </c>
      <c r="BI127" s="106">
        <v>0</v>
      </c>
      <c r="BJ127" s="106">
        <v>0</v>
      </c>
      <c r="BK127" s="106">
        <v>1</v>
      </c>
      <c r="BL127" s="106" t="s">
        <v>1612</v>
      </c>
      <c r="BM127" s="106">
        <v>0</v>
      </c>
      <c r="BN127" s="106">
        <v>1</v>
      </c>
      <c r="BO127" s="106">
        <v>0</v>
      </c>
      <c r="BP127" s="106">
        <v>0</v>
      </c>
      <c r="BQ127" s="106">
        <v>1</v>
      </c>
      <c r="BR127" s="106" t="s">
        <v>1612</v>
      </c>
      <c r="BS127" s="106">
        <v>0</v>
      </c>
      <c r="BT127" s="106">
        <v>1</v>
      </c>
      <c r="BU127" s="106">
        <v>0</v>
      </c>
      <c r="BV127" s="106">
        <v>0</v>
      </c>
      <c r="BW127" s="106">
        <v>1</v>
      </c>
      <c r="BX127" s="106" t="s">
        <v>1612</v>
      </c>
      <c r="BY127" s="106">
        <v>0</v>
      </c>
      <c r="BZ127" s="106">
        <v>1</v>
      </c>
      <c r="CA127" s="106">
        <v>0</v>
      </c>
      <c r="CB127" s="106">
        <v>0</v>
      </c>
      <c r="CC127" s="106">
        <v>1</v>
      </c>
      <c r="CD127" s="106" t="s">
        <v>1612</v>
      </c>
      <c r="CE127" s="106">
        <v>0</v>
      </c>
      <c r="CF127" s="106">
        <v>1</v>
      </c>
      <c r="CG127" s="106">
        <v>0</v>
      </c>
      <c r="CH127" s="106">
        <v>0</v>
      </c>
      <c r="CI127" s="106">
        <v>1</v>
      </c>
      <c r="CJ127" s="106" t="s">
        <v>1612</v>
      </c>
      <c r="CK127" s="106">
        <v>0</v>
      </c>
    </row>
    <row r="128" spans="1:89">
      <c r="A128" t="s">
        <v>49</v>
      </c>
      <c r="B128" t="s">
        <v>159</v>
      </c>
      <c r="C128" t="s">
        <v>104</v>
      </c>
      <c r="D128" t="s">
        <v>185</v>
      </c>
      <c r="E128" s="106" t="s">
        <v>184</v>
      </c>
      <c r="F128" s="106" t="s">
        <v>1193</v>
      </c>
      <c r="G128" s="106" t="s">
        <v>1612</v>
      </c>
      <c r="H128" s="399" t="s">
        <v>1612</v>
      </c>
      <c r="I128" s="106" t="s">
        <v>1193</v>
      </c>
      <c r="J128" s="106" t="s">
        <v>1193</v>
      </c>
      <c r="K128" s="106" t="s">
        <v>1193</v>
      </c>
      <c r="L128" s="106" t="s">
        <v>1193</v>
      </c>
      <c r="M128" s="106" t="s">
        <v>1193</v>
      </c>
      <c r="N128" s="106" t="s">
        <v>1193</v>
      </c>
      <c r="O128" s="106" t="s">
        <v>1193</v>
      </c>
      <c r="P128" s="106" t="s">
        <v>1193</v>
      </c>
      <c r="Q128" s="399" t="s">
        <v>1612</v>
      </c>
      <c r="R128" s="399" t="s">
        <v>1612</v>
      </c>
      <c r="S128" s="399" t="s">
        <v>1612</v>
      </c>
      <c r="T128" s="399" t="s">
        <v>1612</v>
      </c>
      <c r="U128" s="399" t="s">
        <v>1612</v>
      </c>
      <c r="V128" s="399" t="s">
        <v>1612</v>
      </c>
      <c r="W128" s="399" t="s">
        <v>1612</v>
      </c>
      <c r="X128" s="399" t="s">
        <v>1612</v>
      </c>
      <c r="Y128" s="106" t="s">
        <v>1612</v>
      </c>
      <c r="Z128" s="106" t="s">
        <v>1612</v>
      </c>
      <c r="AA128" s="106" t="s">
        <v>1612</v>
      </c>
      <c r="AB128" s="106" t="s">
        <v>1612</v>
      </c>
      <c r="AC128" s="106" t="s">
        <v>1612</v>
      </c>
      <c r="AD128" s="106" t="s">
        <v>1612</v>
      </c>
      <c r="AE128" s="106" t="s">
        <v>1612</v>
      </c>
      <c r="AF128" s="106" t="s">
        <v>1612</v>
      </c>
      <c r="AG128" s="106"/>
      <c r="AH128" s="106">
        <v>1</v>
      </c>
      <c r="AI128" s="106">
        <v>0</v>
      </c>
      <c r="AJ128" s="106">
        <v>1</v>
      </c>
      <c r="AK128" s="106">
        <v>0</v>
      </c>
      <c r="AL128" s="106">
        <v>0</v>
      </c>
      <c r="AM128" s="106">
        <v>0</v>
      </c>
      <c r="AN128" s="106" t="s">
        <v>1612</v>
      </c>
      <c r="AO128" s="106">
        <v>0</v>
      </c>
      <c r="AP128" s="106">
        <v>1</v>
      </c>
      <c r="AQ128" s="106">
        <v>0</v>
      </c>
      <c r="AR128" s="106">
        <v>0</v>
      </c>
      <c r="AS128" s="106">
        <v>1</v>
      </c>
      <c r="AT128" s="106" t="s">
        <v>1612</v>
      </c>
      <c r="AU128" s="106">
        <v>0</v>
      </c>
      <c r="AV128" s="106">
        <v>1</v>
      </c>
      <c r="AW128" s="106">
        <v>0</v>
      </c>
      <c r="AX128" s="106">
        <v>0</v>
      </c>
      <c r="AY128" s="106">
        <v>1</v>
      </c>
      <c r="AZ128" s="106" t="s">
        <v>1612</v>
      </c>
      <c r="BA128" s="106">
        <v>0</v>
      </c>
      <c r="BB128" s="106">
        <v>1</v>
      </c>
      <c r="BC128" s="106">
        <v>0</v>
      </c>
      <c r="BD128" s="106">
        <v>0</v>
      </c>
      <c r="BE128" s="106">
        <v>1</v>
      </c>
      <c r="BF128" s="106" t="s">
        <v>1612</v>
      </c>
      <c r="BG128" s="106">
        <v>0</v>
      </c>
      <c r="BH128" s="106">
        <v>1</v>
      </c>
      <c r="BI128" s="106">
        <v>0</v>
      </c>
      <c r="BJ128" s="106">
        <v>0</v>
      </c>
      <c r="BK128" s="106">
        <v>1</v>
      </c>
      <c r="BL128" s="106" t="s">
        <v>1612</v>
      </c>
      <c r="BM128" s="106">
        <v>0</v>
      </c>
      <c r="BN128" s="106">
        <v>1</v>
      </c>
      <c r="BO128" s="106">
        <v>0</v>
      </c>
      <c r="BP128" s="106">
        <v>0</v>
      </c>
      <c r="BQ128" s="106">
        <v>1</v>
      </c>
      <c r="BR128" s="106" t="s">
        <v>1612</v>
      </c>
      <c r="BS128" s="106">
        <v>0</v>
      </c>
      <c r="BT128" s="106">
        <v>1</v>
      </c>
      <c r="BU128" s="106">
        <v>0</v>
      </c>
      <c r="BV128" s="106">
        <v>0</v>
      </c>
      <c r="BW128" s="106">
        <v>1</v>
      </c>
      <c r="BX128" s="106" t="s">
        <v>1612</v>
      </c>
      <c r="BY128" s="106">
        <v>0</v>
      </c>
      <c r="BZ128" s="106">
        <v>1</v>
      </c>
      <c r="CA128" s="106">
        <v>0</v>
      </c>
      <c r="CB128" s="106">
        <v>0</v>
      </c>
      <c r="CC128" s="106">
        <v>1</v>
      </c>
      <c r="CD128" s="106" t="s">
        <v>1612</v>
      </c>
      <c r="CE128" s="106">
        <v>0</v>
      </c>
      <c r="CF128" s="106">
        <v>1</v>
      </c>
      <c r="CG128" s="106">
        <v>0</v>
      </c>
      <c r="CH128" s="106">
        <v>0</v>
      </c>
      <c r="CI128" s="106">
        <v>1</v>
      </c>
      <c r="CJ128" s="106" t="s">
        <v>1612</v>
      </c>
      <c r="CK128" s="106">
        <v>0</v>
      </c>
    </row>
    <row r="129" spans="1:89">
      <c r="A129" t="s">
        <v>49</v>
      </c>
      <c r="B129" t="s">
        <v>159</v>
      </c>
      <c r="C129" t="s">
        <v>104</v>
      </c>
      <c r="D129" t="s">
        <v>183</v>
      </c>
      <c r="E129" s="106" t="s">
        <v>182</v>
      </c>
      <c r="F129" s="106" t="s">
        <v>1193</v>
      </c>
      <c r="G129" s="106" t="s">
        <v>1612</v>
      </c>
      <c r="H129" s="399" t="s">
        <v>1612</v>
      </c>
      <c r="I129" s="106" t="s">
        <v>1193</v>
      </c>
      <c r="J129" s="106" t="s">
        <v>1193</v>
      </c>
      <c r="K129" s="106" t="s">
        <v>1193</v>
      </c>
      <c r="L129" s="106" t="s">
        <v>1193</v>
      </c>
      <c r="M129" s="106" t="s">
        <v>1193</v>
      </c>
      <c r="N129" s="106" t="s">
        <v>1193</v>
      </c>
      <c r="O129" s="106" t="s">
        <v>1193</v>
      </c>
      <c r="P129" s="106" t="s">
        <v>1193</v>
      </c>
      <c r="Q129" s="399" t="s">
        <v>1612</v>
      </c>
      <c r="R129" s="399" t="s">
        <v>1612</v>
      </c>
      <c r="S129" s="399" t="s">
        <v>1612</v>
      </c>
      <c r="T129" s="399" t="s">
        <v>1612</v>
      </c>
      <c r="U129" s="399" t="s">
        <v>1612</v>
      </c>
      <c r="V129" s="399" t="s">
        <v>1612</v>
      </c>
      <c r="W129" s="399" t="s">
        <v>1612</v>
      </c>
      <c r="X129" s="399" t="s">
        <v>1612</v>
      </c>
      <c r="Y129" s="106" t="s">
        <v>1612</v>
      </c>
      <c r="Z129" s="106" t="s">
        <v>1612</v>
      </c>
      <c r="AA129" s="106" t="s">
        <v>1612</v>
      </c>
      <c r="AB129" s="106" t="s">
        <v>1612</v>
      </c>
      <c r="AC129" s="106" t="s">
        <v>1612</v>
      </c>
      <c r="AD129" s="106" t="s">
        <v>1612</v>
      </c>
      <c r="AE129" s="106" t="s">
        <v>1612</v>
      </c>
      <c r="AF129" s="106" t="s">
        <v>1612</v>
      </c>
      <c r="AG129" s="106"/>
      <c r="AH129" s="106">
        <v>1</v>
      </c>
      <c r="AI129" s="106">
        <v>0</v>
      </c>
      <c r="AJ129" s="106">
        <v>1</v>
      </c>
      <c r="AK129" s="106">
        <v>0</v>
      </c>
      <c r="AL129" s="106">
        <v>0</v>
      </c>
      <c r="AM129" s="106">
        <v>0</v>
      </c>
      <c r="AN129" s="106" t="s">
        <v>1612</v>
      </c>
      <c r="AO129" s="106">
        <v>0</v>
      </c>
      <c r="AP129" s="106">
        <v>1</v>
      </c>
      <c r="AQ129" s="106">
        <v>0</v>
      </c>
      <c r="AR129" s="106">
        <v>0</v>
      </c>
      <c r="AS129" s="106">
        <v>1</v>
      </c>
      <c r="AT129" s="106" t="s">
        <v>1612</v>
      </c>
      <c r="AU129" s="106">
        <v>0</v>
      </c>
      <c r="AV129" s="106">
        <v>1</v>
      </c>
      <c r="AW129" s="106">
        <v>0</v>
      </c>
      <c r="AX129" s="106">
        <v>0</v>
      </c>
      <c r="AY129" s="106">
        <v>1</v>
      </c>
      <c r="AZ129" s="106" t="s">
        <v>1612</v>
      </c>
      <c r="BA129" s="106">
        <v>0</v>
      </c>
      <c r="BB129" s="106">
        <v>1</v>
      </c>
      <c r="BC129" s="106">
        <v>0</v>
      </c>
      <c r="BD129" s="106">
        <v>0</v>
      </c>
      <c r="BE129" s="106">
        <v>1</v>
      </c>
      <c r="BF129" s="106" t="s">
        <v>1612</v>
      </c>
      <c r="BG129" s="106">
        <v>0</v>
      </c>
      <c r="BH129" s="106">
        <v>1</v>
      </c>
      <c r="BI129" s="106">
        <v>0</v>
      </c>
      <c r="BJ129" s="106">
        <v>0</v>
      </c>
      <c r="BK129" s="106">
        <v>1</v>
      </c>
      <c r="BL129" s="106" t="s">
        <v>1612</v>
      </c>
      <c r="BM129" s="106">
        <v>0</v>
      </c>
      <c r="BN129" s="106">
        <v>1</v>
      </c>
      <c r="BO129" s="106">
        <v>0</v>
      </c>
      <c r="BP129" s="106">
        <v>0</v>
      </c>
      <c r="BQ129" s="106">
        <v>1</v>
      </c>
      <c r="BR129" s="106" t="s">
        <v>1612</v>
      </c>
      <c r="BS129" s="106">
        <v>0</v>
      </c>
      <c r="BT129" s="106">
        <v>1</v>
      </c>
      <c r="BU129" s="106">
        <v>0</v>
      </c>
      <c r="BV129" s="106">
        <v>0</v>
      </c>
      <c r="BW129" s="106">
        <v>1</v>
      </c>
      <c r="BX129" s="106" t="s">
        <v>1612</v>
      </c>
      <c r="BY129" s="106">
        <v>0</v>
      </c>
      <c r="BZ129" s="106">
        <v>1</v>
      </c>
      <c r="CA129" s="106">
        <v>0</v>
      </c>
      <c r="CB129" s="106">
        <v>0</v>
      </c>
      <c r="CC129" s="106">
        <v>1</v>
      </c>
      <c r="CD129" s="106" t="s">
        <v>1612</v>
      </c>
      <c r="CE129" s="106">
        <v>0</v>
      </c>
      <c r="CF129" s="106">
        <v>1</v>
      </c>
      <c r="CG129" s="106">
        <v>0</v>
      </c>
      <c r="CH129" s="106">
        <v>0</v>
      </c>
      <c r="CI129" s="106">
        <v>1</v>
      </c>
      <c r="CJ129" s="106" t="s">
        <v>1612</v>
      </c>
      <c r="CK129" s="106">
        <v>0</v>
      </c>
    </row>
    <row r="130" spans="1:89">
      <c r="A130" t="s">
        <v>44</v>
      </c>
      <c r="B130" t="s">
        <v>60</v>
      </c>
      <c r="C130" t="s">
        <v>68</v>
      </c>
      <c r="D130" t="s">
        <v>181</v>
      </c>
      <c r="E130" s="106" t="s">
        <v>180</v>
      </c>
      <c r="F130" s="106" t="s">
        <v>1193</v>
      </c>
      <c r="G130" s="106" t="s">
        <v>1612</v>
      </c>
      <c r="H130" s="399" t="s">
        <v>1612</v>
      </c>
      <c r="I130" s="106" t="s">
        <v>1193</v>
      </c>
      <c r="J130" s="106" t="s">
        <v>1193</v>
      </c>
      <c r="K130" s="106" t="s">
        <v>1193</v>
      </c>
      <c r="L130" s="106" t="s">
        <v>1193</v>
      </c>
      <c r="M130" s="106" t="s">
        <v>1193</v>
      </c>
      <c r="N130" s="106" t="s">
        <v>1196</v>
      </c>
      <c r="O130" s="106" t="s">
        <v>1193</v>
      </c>
      <c r="P130" s="106" t="s">
        <v>1193</v>
      </c>
      <c r="Q130" s="399" t="s">
        <v>1612</v>
      </c>
      <c r="R130" s="399" t="s">
        <v>1612</v>
      </c>
      <c r="S130" s="399" t="s">
        <v>1612</v>
      </c>
      <c r="T130" s="399" t="s">
        <v>1612</v>
      </c>
      <c r="U130" s="399" t="s">
        <v>1612</v>
      </c>
      <c r="V130" s="399">
        <v>42460</v>
      </c>
      <c r="W130" s="399" t="s">
        <v>1612</v>
      </c>
      <c r="X130" s="399" t="s">
        <v>1612</v>
      </c>
      <c r="Y130" s="106" t="s">
        <v>1612</v>
      </c>
      <c r="Z130" s="106" t="s">
        <v>1612</v>
      </c>
      <c r="AA130" s="106" t="s">
        <v>1612</v>
      </c>
      <c r="AB130" s="106" t="s">
        <v>1612</v>
      </c>
      <c r="AC130" s="106" t="s">
        <v>1612</v>
      </c>
      <c r="AD130" s="106" t="s">
        <v>2779</v>
      </c>
      <c r="AE130" s="106" t="s">
        <v>1612</v>
      </c>
      <c r="AF130" s="106" t="s">
        <v>1612</v>
      </c>
      <c r="AG130" s="106"/>
      <c r="AH130" s="106">
        <v>1</v>
      </c>
      <c r="AI130" s="106">
        <v>0</v>
      </c>
      <c r="AJ130" s="106">
        <v>1</v>
      </c>
      <c r="AK130" s="106">
        <v>0</v>
      </c>
      <c r="AL130" s="106">
        <v>0</v>
      </c>
      <c r="AM130" s="106">
        <v>0</v>
      </c>
      <c r="AN130" s="106" t="s">
        <v>1612</v>
      </c>
      <c r="AO130" s="106">
        <v>0</v>
      </c>
      <c r="AP130" s="106">
        <v>1</v>
      </c>
      <c r="AQ130" s="106">
        <v>0</v>
      </c>
      <c r="AR130" s="106">
        <v>0</v>
      </c>
      <c r="AS130" s="106">
        <v>1</v>
      </c>
      <c r="AT130" s="106" t="s">
        <v>1612</v>
      </c>
      <c r="AU130" s="106">
        <v>0</v>
      </c>
      <c r="AV130" s="106">
        <v>1</v>
      </c>
      <c r="AW130" s="106">
        <v>0</v>
      </c>
      <c r="AX130" s="106">
        <v>0</v>
      </c>
      <c r="AY130" s="106">
        <v>1</v>
      </c>
      <c r="AZ130" s="106" t="s">
        <v>1612</v>
      </c>
      <c r="BA130" s="106">
        <v>0</v>
      </c>
      <c r="BB130" s="106">
        <v>1</v>
      </c>
      <c r="BC130" s="106">
        <v>0</v>
      </c>
      <c r="BD130" s="106">
        <v>0</v>
      </c>
      <c r="BE130" s="106">
        <v>1</v>
      </c>
      <c r="BF130" s="106" t="s">
        <v>1612</v>
      </c>
      <c r="BG130" s="106">
        <v>0</v>
      </c>
      <c r="BH130" s="106">
        <v>1</v>
      </c>
      <c r="BI130" s="106">
        <v>0</v>
      </c>
      <c r="BJ130" s="106">
        <v>0</v>
      </c>
      <c r="BK130" s="106">
        <v>1</v>
      </c>
      <c r="BL130" s="106" t="s">
        <v>1612</v>
      </c>
      <c r="BM130" s="106">
        <v>0</v>
      </c>
      <c r="BN130" s="106">
        <v>1</v>
      </c>
      <c r="BO130" s="106">
        <v>0</v>
      </c>
      <c r="BP130" s="106">
        <v>0</v>
      </c>
      <c r="BQ130" s="106">
        <v>1</v>
      </c>
      <c r="BR130" s="106" t="s">
        <v>1612</v>
      </c>
      <c r="BS130" s="106">
        <v>0</v>
      </c>
      <c r="BT130" s="106">
        <v>0</v>
      </c>
      <c r="BU130" s="106">
        <v>0</v>
      </c>
      <c r="BV130" s="106">
        <v>1</v>
      </c>
      <c r="BW130" s="106">
        <v>1</v>
      </c>
      <c r="BX130" s="106">
        <v>42460</v>
      </c>
      <c r="BY130" s="106">
        <v>1</v>
      </c>
      <c r="BZ130" s="106">
        <v>1</v>
      </c>
      <c r="CA130" s="106">
        <v>0</v>
      </c>
      <c r="CB130" s="106">
        <v>0</v>
      </c>
      <c r="CC130" s="106">
        <v>1</v>
      </c>
      <c r="CD130" s="106" t="s">
        <v>1612</v>
      </c>
      <c r="CE130" s="106">
        <v>0</v>
      </c>
      <c r="CF130" s="106">
        <v>1</v>
      </c>
      <c r="CG130" s="106">
        <v>0</v>
      </c>
      <c r="CH130" s="106">
        <v>0</v>
      </c>
      <c r="CI130" s="106">
        <v>1</v>
      </c>
      <c r="CJ130" s="106" t="s">
        <v>1612</v>
      </c>
      <c r="CK130" s="106">
        <v>0</v>
      </c>
    </row>
    <row r="131" spans="1:89">
      <c r="A131" t="s">
        <v>56</v>
      </c>
      <c r="B131" t="s">
        <v>55</v>
      </c>
      <c r="C131" t="s">
        <v>54</v>
      </c>
      <c r="D131" t="s">
        <v>179</v>
      </c>
      <c r="E131" s="106" t="s">
        <v>178</v>
      </c>
      <c r="F131" s="106" t="s">
        <v>1193</v>
      </c>
      <c r="G131" s="106" t="s">
        <v>1612</v>
      </c>
      <c r="H131" s="399" t="s">
        <v>1612</v>
      </c>
      <c r="I131" s="106" t="s">
        <v>1193</v>
      </c>
      <c r="J131" s="106" t="s">
        <v>1193</v>
      </c>
      <c r="K131" s="106" t="s">
        <v>1193</v>
      </c>
      <c r="L131" s="106" t="s">
        <v>1193</v>
      </c>
      <c r="M131" s="106" t="s">
        <v>1193</v>
      </c>
      <c r="N131" s="106" t="s">
        <v>1193</v>
      </c>
      <c r="O131" s="106" t="s">
        <v>1193</v>
      </c>
      <c r="P131" s="106" t="s">
        <v>1193</v>
      </c>
      <c r="Q131" s="399" t="s">
        <v>1612</v>
      </c>
      <c r="R131" s="399" t="s">
        <v>1612</v>
      </c>
      <c r="S131" s="399" t="s">
        <v>1612</v>
      </c>
      <c r="T131" s="399" t="s">
        <v>1612</v>
      </c>
      <c r="U131" s="399" t="s">
        <v>1612</v>
      </c>
      <c r="V131" s="399" t="s">
        <v>1612</v>
      </c>
      <c r="W131" s="399" t="s">
        <v>1612</v>
      </c>
      <c r="X131" s="399" t="s">
        <v>1612</v>
      </c>
      <c r="Y131" s="106" t="s">
        <v>1612</v>
      </c>
      <c r="Z131" s="106" t="s">
        <v>1612</v>
      </c>
      <c r="AA131" s="106" t="s">
        <v>1612</v>
      </c>
      <c r="AB131" s="106" t="s">
        <v>1612</v>
      </c>
      <c r="AC131" s="106" t="s">
        <v>1612</v>
      </c>
      <c r="AD131" s="106" t="s">
        <v>1612</v>
      </c>
      <c r="AE131" s="106" t="s">
        <v>1612</v>
      </c>
      <c r="AF131" s="106" t="s">
        <v>1612</v>
      </c>
      <c r="AG131" s="106"/>
      <c r="AH131" s="106">
        <v>1</v>
      </c>
      <c r="AI131" s="106">
        <v>0</v>
      </c>
      <c r="AJ131" s="106">
        <v>1</v>
      </c>
      <c r="AK131" s="106">
        <v>0</v>
      </c>
      <c r="AL131" s="106">
        <v>0</v>
      </c>
      <c r="AM131" s="106">
        <v>0</v>
      </c>
      <c r="AN131" s="106" t="s">
        <v>1612</v>
      </c>
      <c r="AO131" s="106">
        <v>0</v>
      </c>
      <c r="AP131" s="106">
        <v>1</v>
      </c>
      <c r="AQ131" s="106">
        <v>0</v>
      </c>
      <c r="AR131" s="106">
        <v>0</v>
      </c>
      <c r="AS131" s="106">
        <v>1</v>
      </c>
      <c r="AT131" s="106" t="s">
        <v>1612</v>
      </c>
      <c r="AU131" s="106">
        <v>0</v>
      </c>
      <c r="AV131" s="106">
        <v>1</v>
      </c>
      <c r="AW131" s="106">
        <v>0</v>
      </c>
      <c r="AX131" s="106">
        <v>0</v>
      </c>
      <c r="AY131" s="106">
        <v>1</v>
      </c>
      <c r="AZ131" s="106" t="s">
        <v>1612</v>
      </c>
      <c r="BA131" s="106">
        <v>0</v>
      </c>
      <c r="BB131" s="106">
        <v>1</v>
      </c>
      <c r="BC131" s="106">
        <v>0</v>
      </c>
      <c r="BD131" s="106">
        <v>0</v>
      </c>
      <c r="BE131" s="106">
        <v>1</v>
      </c>
      <c r="BF131" s="106" t="s">
        <v>1612</v>
      </c>
      <c r="BG131" s="106">
        <v>0</v>
      </c>
      <c r="BH131" s="106">
        <v>1</v>
      </c>
      <c r="BI131" s="106">
        <v>0</v>
      </c>
      <c r="BJ131" s="106">
        <v>0</v>
      </c>
      <c r="BK131" s="106">
        <v>1</v>
      </c>
      <c r="BL131" s="106" t="s">
        <v>1612</v>
      </c>
      <c r="BM131" s="106">
        <v>0</v>
      </c>
      <c r="BN131" s="106">
        <v>1</v>
      </c>
      <c r="BO131" s="106">
        <v>0</v>
      </c>
      <c r="BP131" s="106">
        <v>0</v>
      </c>
      <c r="BQ131" s="106">
        <v>1</v>
      </c>
      <c r="BR131" s="106" t="s">
        <v>1612</v>
      </c>
      <c r="BS131" s="106">
        <v>0</v>
      </c>
      <c r="BT131" s="106">
        <v>1</v>
      </c>
      <c r="BU131" s="106">
        <v>0</v>
      </c>
      <c r="BV131" s="106">
        <v>0</v>
      </c>
      <c r="BW131" s="106">
        <v>1</v>
      </c>
      <c r="BX131" s="106" t="s">
        <v>1612</v>
      </c>
      <c r="BY131" s="106">
        <v>0</v>
      </c>
      <c r="BZ131" s="106">
        <v>1</v>
      </c>
      <c r="CA131" s="106">
        <v>0</v>
      </c>
      <c r="CB131" s="106">
        <v>0</v>
      </c>
      <c r="CC131" s="106">
        <v>1</v>
      </c>
      <c r="CD131" s="106" t="s">
        <v>1612</v>
      </c>
      <c r="CE131" s="106">
        <v>0</v>
      </c>
      <c r="CF131" s="106">
        <v>1</v>
      </c>
      <c r="CG131" s="106">
        <v>0</v>
      </c>
      <c r="CH131" s="106">
        <v>0</v>
      </c>
      <c r="CI131" s="106">
        <v>1</v>
      </c>
      <c r="CJ131" s="106" t="s">
        <v>1612</v>
      </c>
      <c r="CK131" s="106">
        <v>0</v>
      </c>
    </row>
    <row r="132" spans="1:89">
      <c r="A132" t="s">
        <v>49</v>
      </c>
      <c r="B132" t="s">
        <v>101</v>
      </c>
      <c r="C132" t="s">
        <v>100</v>
      </c>
      <c r="D132" t="s">
        <v>177</v>
      </c>
      <c r="E132" s="106" t="s">
        <v>176</v>
      </c>
      <c r="F132" s="106" t="s">
        <v>1193</v>
      </c>
      <c r="G132" s="106" t="s">
        <v>1612</v>
      </c>
      <c r="H132" s="399" t="s">
        <v>1612</v>
      </c>
      <c r="I132" s="106" t="s">
        <v>1193</v>
      </c>
      <c r="J132" s="106" t="s">
        <v>1193</v>
      </c>
      <c r="K132" s="106" t="s">
        <v>1196</v>
      </c>
      <c r="L132" s="106" t="s">
        <v>1196</v>
      </c>
      <c r="M132" s="106" t="s">
        <v>1196</v>
      </c>
      <c r="N132" s="106" t="s">
        <v>1193</v>
      </c>
      <c r="O132" s="106" t="s">
        <v>1196</v>
      </c>
      <c r="P132" s="106" t="s">
        <v>1193</v>
      </c>
      <c r="Q132" s="399" t="s">
        <v>1612</v>
      </c>
      <c r="R132" s="399" t="s">
        <v>1612</v>
      </c>
      <c r="S132" s="399">
        <v>42825</v>
      </c>
      <c r="T132" s="399">
        <v>42825</v>
      </c>
      <c r="U132" s="399">
        <v>42825</v>
      </c>
      <c r="V132" s="399" t="s">
        <v>1612</v>
      </c>
      <c r="W132" s="399">
        <v>42825</v>
      </c>
      <c r="X132" s="399" t="s">
        <v>1612</v>
      </c>
      <c r="Y132" s="106" t="s">
        <v>1612</v>
      </c>
      <c r="Z132" s="106" t="s">
        <v>1612</v>
      </c>
      <c r="AA132" s="106" t="s">
        <v>2802</v>
      </c>
      <c r="AB132" s="106" t="s">
        <v>2803</v>
      </c>
      <c r="AC132" s="106" t="s">
        <v>2804</v>
      </c>
      <c r="AD132" s="106" t="s">
        <v>1612</v>
      </c>
      <c r="AE132" s="106" t="s">
        <v>2805</v>
      </c>
      <c r="AF132" s="106" t="s">
        <v>1612</v>
      </c>
      <c r="AG132" s="106"/>
      <c r="AH132" s="106">
        <v>1</v>
      </c>
      <c r="AI132" s="106">
        <v>0</v>
      </c>
      <c r="AJ132" s="106">
        <v>1</v>
      </c>
      <c r="AK132" s="106">
        <v>0</v>
      </c>
      <c r="AL132" s="106">
        <v>0</v>
      </c>
      <c r="AM132" s="106">
        <v>0</v>
      </c>
      <c r="AN132" s="106" t="s">
        <v>1612</v>
      </c>
      <c r="AO132" s="106">
        <v>0</v>
      </c>
      <c r="AP132" s="106">
        <v>1</v>
      </c>
      <c r="AQ132" s="106">
        <v>0</v>
      </c>
      <c r="AR132" s="106">
        <v>0</v>
      </c>
      <c r="AS132" s="106">
        <v>1</v>
      </c>
      <c r="AT132" s="106" t="s">
        <v>1612</v>
      </c>
      <c r="AU132" s="106">
        <v>0</v>
      </c>
      <c r="AV132" s="106">
        <v>1</v>
      </c>
      <c r="AW132" s="106">
        <v>0</v>
      </c>
      <c r="AX132" s="106">
        <v>0</v>
      </c>
      <c r="AY132" s="106">
        <v>1</v>
      </c>
      <c r="AZ132" s="106" t="s">
        <v>1612</v>
      </c>
      <c r="BA132" s="106">
        <v>0</v>
      </c>
      <c r="BB132" s="106">
        <v>0</v>
      </c>
      <c r="BC132" s="106">
        <v>0</v>
      </c>
      <c r="BD132" s="106">
        <v>1</v>
      </c>
      <c r="BE132" s="106">
        <v>1</v>
      </c>
      <c r="BF132" s="106">
        <v>42825</v>
      </c>
      <c r="BG132" s="106">
        <v>1</v>
      </c>
      <c r="BH132" s="106">
        <v>0</v>
      </c>
      <c r="BI132" s="106">
        <v>0</v>
      </c>
      <c r="BJ132" s="106">
        <v>1</v>
      </c>
      <c r="BK132" s="106">
        <v>1</v>
      </c>
      <c r="BL132" s="106">
        <v>42825</v>
      </c>
      <c r="BM132" s="106">
        <v>1</v>
      </c>
      <c r="BN132" s="106">
        <v>0</v>
      </c>
      <c r="BO132" s="106">
        <v>0</v>
      </c>
      <c r="BP132" s="106">
        <v>1</v>
      </c>
      <c r="BQ132" s="106">
        <v>1</v>
      </c>
      <c r="BR132" s="106">
        <v>42825</v>
      </c>
      <c r="BS132" s="106">
        <v>1</v>
      </c>
      <c r="BT132" s="106">
        <v>1</v>
      </c>
      <c r="BU132" s="106">
        <v>0</v>
      </c>
      <c r="BV132" s="106">
        <v>0</v>
      </c>
      <c r="BW132" s="106">
        <v>1</v>
      </c>
      <c r="BX132" s="106" t="s">
        <v>1612</v>
      </c>
      <c r="BY132" s="106">
        <v>0</v>
      </c>
      <c r="BZ132" s="106">
        <v>0</v>
      </c>
      <c r="CA132" s="106">
        <v>0</v>
      </c>
      <c r="CB132" s="106">
        <v>1</v>
      </c>
      <c r="CC132" s="106">
        <v>1</v>
      </c>
      <c r="CD132" s="106">
        <v>42825</v>
      </c>
      <c r="CE132" s="106">
        <v>1</v>
      </c>
      <c r="CF132" s="106">
        <v>1</v>
      </c>
      <c r="CG132" s="106">
        <v>0</v>
      </c>
      <c r="CH132" s="106">
        <v>0</v>
      </c>
      <c r="CI132" s="106">
        <v>1</v>
      </c>
      <c r="CJ132" s="106" t="s">
        <v>1612</v>
      </c>
      <c r="CK132" s="106">
        <v>0</v>
      </c>
    </row>
    <row r="133" spans="1:89">
      <c r="A133" t="s">
        <v>56</v>
      </c>
      <c r="B133" t="s">
        <v>65</v>
      </c>
      <c r="C133" t="s">
        <v>97</v>
      </c>
      <c r="D133" t="s">
        <v>175</v>
      </c>
      <c r="E133" s="106" t="s">
        <v>174</v>
      </c>
      <c r="F133" s="106" t="s">
        <v>1193</v>
      </c>
      <c r="G133" s="106" t="s">
        <v>1612</v>
      </c>
      <c r="H133" s="399" t="s">
        <v>1612</v>
      </c>
      <c r="I133" s="106" t="s">
        <v>1193</v>
      </c>
      <c r="J133" s="106" t="s">
        <v>1193</v>
      </c>
      <c r="K133" s="106" t="s">
        <v>1193</v>
      </c>
      <c r="L133" s="106" t="s">
        <v>1193</v>
      </c>
      <c r="M133" s="106" t="s">
        <v>1193</v>
      </c>
      <c r="N133" s="106" t="s">
        <v>1193</v>
      </c>
      <c r="O133" s="106" t="s">
        <v>1193</v>
      </c>
      <c r="P133" s="106" t="s">
        <v>1193</v>
      </c>
      <c r="Q133" s="399" t="s">
        <v>1612</v>
      </c>
      <c r="R133" s="399" t="s">
        <v>1612</v>
      </c>
      <c r="S133" s="399" t="s">
        <v>1612</v>
      </c>
      <c r="T133" s="399" t="s">
        <v>1612</v>
      </c>
      <c r="U133" s="399" t="s">
        <v>1612</v>
      </c>
      <c r="V133" s="399" t="s">
        <v>1612</v>
      </c>
      <c r="W133" s="399" t="s">
        <v>1612</v>
      </c>
      <c r="X133" s="399" t="s">
        <v>1612</v>
      </c>
      <c r="Y133" s="106" t="s">
        <v>1612</v>
      </c>
      <c r="Z133" s="106" t="s">
        <v>1612</v>
      </c>
      <c r="AA133" s="106" t="s">
        <v>1612</v>
      </c>
      <c r="AB133" s="106" t="s">
        <v>1612</v>
      </c>
      <c r="AC133" s="106" t="s">
        <v>1612</v>
      </c>
      <c r="AD133" s="106" t="s">
        <v>1612</v>
      </c>
      <c r="AE133" s="106" t="s">
        <v>1612</v>
      </c>
      <c r="AF133" s="106" t="s">
        <v>1612</v>
      </c>
      <c r="AG133" s="106"/>
      <c r="AH133" s="106">
        <v>1</v>
      </c>
      <c r="AI133" s="106">
        <v>0</v>
      </c>
      <c r="AJ133" s="106">
        <v>1</v>
      </c>
      <c r="AK133" s="106">
        <v>0</v>
      </c>
      <c r="AL133" s="106">
        <v>0</v>
      </c>
      <c r="AM133" s="106">
        <v>0</v>
      </c>
      <c r="AN133" s="106" t="s">
        <v>1612</v>
      </c>
      <c r="AO133" s="106">
        <v>0</v>
      </c>
      <c r="AP133" s="106">
        <v>1</v>
      </c>
      <c r="AQ133" s="106">
        <v>0</v>
      </c>
      <c r="AR133" s="106">
        <v>0</v>
      </c>
      <c r="AS133" s="106">
        <v>1</v>
      </c>
      <c r="AT133" s="106" t="s">
        <v>1612</v>
      </c>
      <c r="AU133" s="106">
        <v>0</v>
      </c>
      <c r="AV133" s="106">
        <v>1</v>
      </c>
      <c r="AW133" s="106">
        <v>0</v>
      </c>
      <c r="AX133" s="106">
        <v>0</v>
      </c>
      <c r="AY133" s="106">
        <v>1</v>
      </c>
      <c r="AZ133" s="106" t="s">
        <v>1612</v>
      </c>
      <c r="BA133" s="106">
        <v>0</v>
      </c>
      <c r="BB133" s="106">
        <v>1</v>
      </c>
      <c r="BC133" s="106">
        <v>0</v>
      </c>
      <c r="BD133" s="106">
        <v>0</v>
      </c>
      <c r="BE133" s="106">
        <v>1</v>
      </c>
      <c r="BF133" s="106" t="s">
        <v>1612</v>
      </c>
      <c r="BG133" s="106">
        <v>0</v>
      </c>
      <c r="BH133" s="106">
        <v>1</v>
      </c>
      <c r="BI133" s="106">
        <v>0</v>
      </c>
      <c r="BJ133" s="106">
        <v>0</v>
      </c>
      <c r="BK133" s="106">
        <v>1</v>
      </c>
      <c r="BL133" s="106" t="s">
        <v>1612</v>
      </c>
      <c r="BM133" s="106">
        <v>0</v>
      </c>
      <c r="BN133" s="106">
        <v>1</v>
      </c>
      <c r="BO133" s="106">
        <v>0</v>
      </c>
      <c r="BP133" s="106">
        <v>0</v>
      </c>
      <c r="BQ133" s="106">
        <v>1</v>
      </c>
      <c r="BR133" s="106" t="s">
        <v>1612</v>
      </c>
      <c r="BS133" s="106">
        <v>0</v>
      </c>
      <c r="BT133" s="106">
        <v>1</v>
      </c>
      <c r="BU133" s="106">
        <v>0</v>
      </c>
      <c r="BV133" s="106">
        <v>0</v>
      </c>
      <c r="BW133" s="106">
        <v>1</v>
      </c>
      <c r="BX133" s="106" t="s">
        <v>1612</v>
      </c>
      <c r="BY133" s="106">
        <v>0</v>
      </c>
      <c r="BZ133" s="106">
        <v>1</v>
      </c>
      <c r="CA133" s="106">
        <v>0</v>
      </c>
      <c r="CB133" s="106">
        <v>0</v>
      </c>
      <c r="CC133" s="106">
        <v>1</v>
      </c>
      <c r="CD133" s="106" t="s">
        <v>1612</v>
      </c>
      <c r="CE133" s="106">
        <v>0</v>
      </c>
      <c r="CF133" s="106">
        <v>1</v>
      </c>
      <c r="CG133" s="106">
        <v>0</v>
      </c>
      <c r="CH133" s="106">
        <v>0</v>
      </c>
      <c r="CI133" s="106">
        <v>1</v>
      </c>
      <c r="CJ133" s="106" t="s">
        <v>1612</v>
      </c>
      <c r="CK133" s="106">
        <v>0</v>
      </c>
    </row>
    <row r="134" spans="1:89">
      <c r="A134" t="s">
        <v>56</v>
      </c>
      <c r="B134" t="s">
        <v>55</v>
      </c>
      <c r="C134" t="s">
        <v>135</v>
      </c>
      <c r="D134" t="s">
        <v>173</v>
      </c>
      <c r="E134" s="106" t="s">
        <v>172</v>
      </c>
      <c r="F134" s="106" t="s">
        <v>1193</v>
      </c>
      <c r="G134" s="106" t="s">
        <v>1612</v>
      </c>
      <c r="H134" s="399" t="s">
        <v>1612</v>
      </c>
      <c r="I134" s="106" t="s">
        <v>1193</v>
      </c>
      <c r="J134" s="106" t="s">
        <v>1193</v>
      </c>
      <c r="K134" s="106" t="s">
        <v>1193</v>
      </c>
      <c r="L134" s="106" t="s">
        <v>1194</v>
      </c>
      <c r="M134" s="106" t="s">
        <v>1193</v>
      </c>
      <c r="N134" s="106" t="s">
        <v>1193</v>
      </c>
      <c r="O134" s="106" t="s">
        <v>1196</v>
      </c>
      <c r="P134" s="106" t="s">
        <v>1193</v>
      </c>
      <c r="Q134" s="399" t="s">
        <v>1612</v>
      </c>
      <c r="R134" s="399" t="s">
        <v>1612</v>
      </c>
      <c r="S134" s="399" t="s">
        <v>1612</v>
      </c>
      <c r="T134" s="399">
        <v>43100</v>
      </c>
      <c r="U134" s="399" t="s">
        <v>1612</v>
      </c>
      <c r="V134" s="399" t="s">
        <v>1612</v>
      </c>
      <c r="W134" s="399">
        <v>42522</v>
      </c>
      <c r="X134" s="399" t="s">
        <v>1612</v>
      </c>
      <c r="Y134" s="106" t="s">
        <v>1612</v>
      </c>
      <c r="Z134" s="106" t="s">
        <v>1612</v>
      </c>
      <c r="AA134" s="106" t="s">
        <v>1612</v>
      </c>
      <c r="AB134" s="106" t="s">
        <v>2826</v>
      </c>
      <c r="AC134" s="106" t="s">
        <v>1612</v>
      </c>
      <c r="AD134" s="106" t="s">
        <v>1612</v>
      </c>
      <c r="AE134" s="106" t="s">
        <v>2827</v>
      </c>
      <c r="AF134" s="106" t="s">
        <v>1612</v>
      </c>
      <c r="AG134" s="106"/>
      <c r="AH134" s="106">
        <v>1</v>
      </c>
      <c r="AI134" s="106">
        <v>0</v>
      </c>
      <c r="AJ134" s="106">
        <v>1</v>
      </c>
      <c r="AK134" s="106">
        <v>0</v>
      </c>
      <c r="AL134" s="106">
        <v>0</v>
      </c>
      <c r="AM134" s="106">
        <v>0</v>
      </c>
      <c r="AN134" s="106" t="s">
        <v>1612</v>
      </c>
      <c r="AO134" s="106">
        <v>0</v>
      </c>
      <c r="AP134" s="106">
        <v>1</v>
      </c>
      <c r="AQ134" s="106">
        <v>0</v>
      </c>
      <c r="AR134" s="106">
        <v>0</v>
      </c>
      <c r="AS134" s="106">
        <v>1</v>
      </c>
      <c r="AT134" s="106" t="s">
        <v>1612</v>
      </c>
      <c r="AU134" s="106">
        <v>0</v>
      </c>
      <c r="AV134" s="106">
        <v>1</v>
      </c>
      <c r="AW134" s="106">
        <v>0</v>
      </c>
      <c r="AX134" s="106">
        <v>0</v>
      </c>
      <c r="AY134" s="106">
        <v>1</v>
      </c>
      <c r="AZ134" s="106" t="s">
        <v>1612</v>
      </c>
      <c r="BA134" s="106">
        <v>0</v>
      </c>
      <c r="BB134" s="106">
        <v>1</v>
      </c>
      <c r="BC134" s="106">
        <v>0</v>
      </c>
      <c r="BD134" s="106">
        <v>0</v>
      </c>
      <c r="BE134" s="106">
        <v>1</v>
      </c>
      <c r="BF134" s="106" t="s">
        <v>1612</v>
      </c>
      <c r="BG134" s="106">
        <v>0</v>
      </c>
      <c r="BH134" s="106">
        <v>0</v>
      </c>
      <c r="BI134" s="106">
        <v>1</v>
      </c>
      <c r="BJ134" s="106">
        <v>0</v>
      </c>
      <c r="BK134" s="106">
        <v>1</v>
      </c>
      <c r="BL134" s="106">
        <v>43100</v>
      </c>
      <c r="BM134" s="106">
        <v>1</v>
      </c>
      <c r="BN134" s="106">
        <v>1</v>
      </c>
      <c r="BO134" s="106">
        <v>0</v>
      </c>
      <c r="BP134" s="106">
        <v>0</v>
      </c>
      <c r="BQ134" s="106">
        <v>1</v>
      </c>
      <c r="BR134" s="106" t="s">
        <v>1612</v>
      </c>
      <c r="BS134" s="106">
        <v>0</v>
      </c>
      <c r="BT134" s="106">
        <v>1</v>
      </c>
      <c r="BU134" s="106">
        <v>0</v>
      </c>
      <c r="BV134" s="106">
        <v>0</v>
      </c>
      <c r="BW134" s="106">
        <v>1</v>
      </c>
      <c r="BX134" s="106" t="s">
        <v>1612</v>
      </c>
      <c r="BY134" s="106">
        <v>0</v>
      </c>
      <c r="BZ134" s="106">
        <v>0</v>
      </c>
      <c r="CA134" s="106">
        <v>0</v>
      </c>
      <c r="CB134" s="106">
        <v>1</v>
      </c>
      <c r="CC134" s="106">
        <v>1</v>
      </c>
      <c r="CD134" s="106">
        <v>42522</v>
      </c>
      <c r="CE134" s="106">
        <v>1</v>
      </c>
      <c r="CF134" s="106">
        <v>1</v>
      </c>
      <c r="CG134" s="106">
        <v>0</v>
      </c>
      <c r="CH134" s="106">
        <v>0</v>
      </c>
      <c r="CI134" s="106">
        <v>1</v>
      </c>
      <c r="CJ134" s="106" t="s">
        <v>1612</v>
      </c>
      <c r="CK134" s="106">
        <v>0</v>
      </c>
    </row>
    <row r="135" spans="1:89">
      <c r="A135" t="s">
        <v>56</v>
      </c>
      <c r="B135" t="s">
        <v>55</v>
      </c>
      <c r="C135" t="s">
        <v>54</v>
      </c>
      <c r="D135" t="s">
        <v>171</v>
      </c>
      <c r="E135" s="106" t="s">
        <v>170</v>
      </c>
      <c r="F135" s="106" t="s">
        <v>1193</v>
      </c>
      <c r="G135" s="106" t="s">
        <v>1612</v>
      </c>
      <c r="H135" s="399" t="s">
        <v>1612</v>
      </c>
      <c r="I135" s="106" t="s">
        <v>1193</v>
      </c>
      <c r="J135" s="106" t="s">
        <v>1193</v>
      </c>
      <c r="K135" s="106" t="s">
        <v>1193</v>
      </c>
      <c r="L135" s="106" t="s">
        <v>1193</v>
      </c>
      <c r="M135" s="106" t="s">
        <v>1193</v>
      </c>
      <c r="N135" s="106" t="s">
        <v>1193</v>
      </c>
      <c r="O135" s="106" t="s">
        <v>1193</v>
      </c>
      <c r="P135" s="106" t="s">
        <v>1193</v>
      </c>
      <c r="Q135" s="399" t="s">
        <v>1612</v>
      </c>
      <c r="R135" s="399" t="s">
        <v>1612</v>
      </c>
      <c r="S135" s="399" t="s">
        <v>1612</v>
      </c>
      <c r="T135" s="399" t="s">
        <v>1612</v>
      </c>
      <c r="U135" s="399" t="s">
        <v>1612</v>
      </c>
      <c r="V135" s="399" t="s">
        <v>1612</v>
      </c>
      <c r="W135" s="399" t="s">
        <v>1612</v>
      </c>
      <c r="X135" s="399" t="s">
        <v>1612</v>
      </c>
      <c r="Y135" s="106" t="s">
        <v>1612</v>
      </c>
      <c r="Z135" s="106" t="s">
        <v>1612</v>
      </c>
      <c r="AA135" s="106" t="s">
        <v>1612</v>
      </c>
      <c r="AB135" s="106" t="s">
        <v>1612</v>
      </c>
      <c r="AC135" s="106" t="s">
        <v>1612</v>
      </c>
      <c r="AD135" s="106" t="s">
        <v>1612</v>
      </c>
      <c r="AE135" s="106" t="s">
        <v>1612</v>
      </c>
      <c r="AF135" s="106" t="s">
        <v>1612</v>
      </c>
      <c r="AG135" s="106"/>
      <c r="AH135" s="106">
        <v>1</v>
      </c>
      <c r="AI135" s="106">
        <v>0</v>
      </c>
      <c r="AJ135" s="106">
        <v>1</v>
      </c>
      <c r="AK135" s="106">
        <v>0</v>
      </c>
      <c r="AL135" s="106">
        <v>0</v>
      </c>
      <c r="AM135" s="106">
        <v>0</v>
      </c>
      <c r="AN135" s="106" t="s">
        <v>1612</v>
      </c>
      <c r="AO135" s="106">
        <v>0</v>
      </c>
      <c r="AP135" s="106">
        <v>1</v>
      </c>
      <c r="AQ135" s="106">
        <v>0</v>
      </c>
      <c r="AR135" s="106">
        <v>0</v>
      </c>
      <c r="AS135" s="106">
        <v>1</v>
      </c>
      <c r="AT135" s="106" t="s">
        <v>1612</v>
      </c>
      <c r="AU135" s="106">
        <v>0</v>
      </c>
      <c r="AV135" s="106">
        <v>1</v>
      </c>
      <c r="AW135" s="106">
        <v>0</v>
      </c>
      <c r="AX135" s="106">
        <v>0</v>
      </c>
      <c r="AY135" s="106">
        <v>1</v>
      </c>
      <c r="AZ135" s="106" t="s">
        <v>1612</v>
      </c>
      <c r="BA135" s="106">
        <v>0</v>
      </c>
      <c r="BB135" s="106">
        <v>1</v>
      </c>
      <c r="BC135" s="106">
        <v>0</v>
      </c>
      <c r="BD135" s="106">
        <v>0</v>
      </c>
      <c r="BE135" s="106">
        <v>1</v>
      </c>
      <c r="BF135" s="106" t="s">
        <v>1612</v>
      </c>
      <c r="BG135" s="106">
        <v>0</v>
      </c>
      <c r="BH135" s="106">
        <v>1</v>
      </c>
      <c r="BI135" s="106">
        <v>0</v>
      </c>
      <c r="BJ135" s="106">
        <v>0</v>
      </c>
      <c r="BK135" s="106">
        <v>1</v>
      </c>
      <c r="BL135" s="106" t="s">
        <v>1612</v>
      </c>
      <c r="BM135" s="106">
        <v>0</v>
      </c>
      <c r="BN135" s="106">
        <v>1</v>
      </c>
      <c r="BO135" s="106">
        <v>0</v>
      </c>
      <c r="BP135" s="106">
        <v>0</v>
      </c>
      <c r="BQ135" s="106">
        <v>1</v>
      </c>
      <c r="BR135" s="106" t="s">
        <v>1612</v>
      </c>
      <c r="BS135" s="106">
        <v>0</v>
      </c>
      <c r="BT135" s="106">
        <v>1</v>
      </c>
      <c r="BU135" s="106">
        <v>0</v>
      </c>
      <c r="BV135" s="106">
        <v>0</v>
      </c>
      <c r="BW135" s="106">
        <v>1</v>
      </c>
      <c r="BX135" s="106" t="s">
        <v>1612</v>
      </c>
      <c r="BY135" s="106">
        <v>0</v>
      </c>
      <c r="BZ135" s="106">
        <v>1</v>
      </c>
      <c r="CA135" s="106">
        <v>0</v>
      </c>
      <c r="CB135" s="106">
        <v>0</v>
      </c>
      <c r="CC135" s="106">
        <v>1</v>
      </c>
      <c r="CD135" s="106" t="s">
        <v>1612</v>
      </c>
      <c r="CE135" s="106">
        <v>0</v>
      </c>
      <c r="CF135" s="106">
        <v>1</v>
      </c>
      <c r="CG135" s="106">
        <v>0</v>
      </c>
      <c r="CH135" s="106">
        <v>0</v>
      </c>
      <c r="CI135" s="106">
        <v>1</v>
      </c>
      <c r="CJ135" s="106" t="s">
        <v>1612</v>
      </c>
      <c r="CK135" s="106">
        <v>0</v>
      </c>
    </row>
    <row r="136" spans="1:89">
      <c r="A136" t="s">
        <v>73</v>
      </c>
      <c r="B136" t="s">
        <v>72</v>
      </c>
      <c r="C136" t="s">
        <v>71</v>
      </c>
      <c r="D136" t="s">
        <v>169</v>
      </c>
      <c r="E136" s="106" t="s">
        <v>168</v>
      </c>
      <c r="F136" s="106" t="s">
        <v>1193</v>
      </c>
      <c r="G136" s="106" t="s">
        <v>1612</v>
      </c>
      <c r="H136" s="399" t="s">
        <v>1612</v>
      </c>
      <c r="I136" s="106" t="s">
        <v>1193</v>
      </c>
      <c r="J136" s="106" t="s">
        <v>1193</v>
      </c>
      <c r="K136" s="106" t="s">
        <v>1193</v>
      </c>
      <c r="L136" s="106" t="s">
        <v>1193</v>
      </c>
      <c r="M136" s="106" t="s">
        <v>1193</v>
      </c>
      <c r="N136" s="106" t="s">
        <v>1193</v>
      </c>
      <c r="O136" s="106" t="s">
        <v>1193</v>
      </c>
      <c r="P136" s="106" t="s">
        <v>1193</v>
      </c>
      <c r="Q136" s="399" t="s">
        <v>1612</v>
      </c>
      <c r="R136" s="399" t="s">
        <v>1612</v>
      </c>
      <c r="S136" s="399" t="s">
        <v>1612</v>
      </c>
      <c r="T136" s="399" t="s">
        <v>1612</v>
      </c>
      <c r="U136" s="399" t="s">
        <v>1612</v>
      </c>
      <c r="V136" s="399" t="s">
        <v>1612</v>
      </c>
      <c r="W136" s="399" t="s">
        <v>1612</v>
      </c>
      <c r="X136" s="399" t="s">
        <v>1612</v>
      </c>
      <c r="Y136" s="106" t="s">
        <v>1612</v>
      </c>
      <c r="Z136" s="106" t="s">
        <v>1612</v>
      </c>
      <c r="AA136" s="106" t="s">
        <v>1612</v>
      </c>
      <c r="AB136" s="106" t="s">
        <v>1612</v>
      </c>
      <c r="AC136" s="106" t="s">
        <v>1612</v>
      </c>
      <c r="AD136" s="106" t="s">
        <v>1612</v>
      </c>
      <c r="AE136" s="106" t="s">
        <v>1612</v>
      </c>
      <c r="AF136" s="106" t="s">
        <v>1612</v>
      </c>
      <c r="AG136" s="106"/>
      <c r="AH136" s="106">
        <v>1</v>
      </c>
      <c r="AI136" s="106">
        <v>0</v>
      </c>
      <c r="AJ136" s="106">
        <v>1</v>
      </c>
      <c r="AK136" s="106">
        <v>0</v>
      </c>
      <c r="AL136" s="106">
        <v>0</v>
      </c>
      <c r="AM136" s="106">
        <v>0</v>
      </c>
      <c r="AN136" s="106" t="s">
        <v>1612</v>
      </c>
      <c r="AO136" s="106">
        <v>0</v>
      </c>
      <c r="AP136" s="106">
        <v>1</v>
      </c>
      <c r="AQ136" s="106">
        <v>0</v>
      </c>
      <c r="AR136" s="106">
        <v>0</v>
      </c>
      <c r="AS136" s="106">
        <v>1</v>
      </c>
      <c r="AT136" s="106" t="s">
        <v>1612</v>
      </c>
      <c r="AU136" s="106">
        <v>0</v>
      </c>
      <c r="AV136" s="106">
        <v>1</v>
      </c>
      <c r="AW136" s="106">
        <v>0</v>
      </c>
      <c r="AX136" s="106">
        <v>0</v>
      </c>
      <c r="AY136" s="106">
        <v>1</v>
      </c>
      <c r="AZ136" s="106" t="s">
        <v>1612</v>
      </c>
      <c r="BA136" s="106">
        <v>0</v>
      </c>
      <c r="BB136" s="106">
        <v>1</v>
      </c>
      <c r="BC136" s="106">
        <v>0</v>
      </c>
      <c r="BD136" s="106">
        <v>0</v>
      </c>
      <c r="BE136" s="106">
        <v>1</v>
      </c>
      <c r="BF136" s="106" t="s">
        <v>1612</v>
      </c>
      <c r="BG136" s="106">
        <v>0</v>
      </c>
      <c r="BH136" s="106">
        <v>1</v>
      </c>
      <c r="BI136" s="106">
        <v>0</v>
      </c>
      <c r="BJ136" s="106">
        <v>0</v>
      </c>
      <c r="BK136" s="106">
        <v>1</v>
      </c>
      <c r="BL136" s="106" t="s">
        <v>1612</v>
      </c>
      <c r="BM136" s="106">
        <v>0</v>
      </c>
      <c r="BN136" s="106">
        <v>1</v>
      </c>
      <c r="BO136" s="106">
        <v>0</v>
      </c>
      <c r="BP136" s="106">
        <v>0</v>
      </c>
      <c r="BQ136" s="106">
        <v>1</v>
      </c>
      <c r="BR136" s="106" t="s">
        <v>1612</v>
      </c>
      <c r="BS136" s="106">
        <v>0</v>
      </c>
      <c r="BT136" s="106">
        <v>1</v>
      </c>
      <c r="BU136" s="106">
        <v>0</v>
      </c>
      <c r="BV136" s="106">
        <v>0</v>
      </c>
      <c r="BW136" s="106">
        <v>1</v>
      </c>
      <c r="BX136" s="106" t="s">
        <v>1612</v>
      </c>
      <c r="BY136" s="106">
        <v>0</v>
      </c>
      <c r="BZ136" s="106">
        <v>1</v>
      </c>
      <c r="CA136" s="106">
        <v>0</v>
      </c>
      <c r="CB136" s="106">
        <v>0</v>
      </c>
      <c r="CC136" s="106">
        <v>1</v>
      </c>
      <c r="CD136" s="106" t="s">
        <v>1612</v>
      </c>
      <c r="CE136" s="106">
        <v>0</v>
      </c>
      <c r="CF136" s="106">
        <v>1</v>
      </c>
      <c r="CG136" s="106">
        <v>0</v>
      </c>
      <c r="CH136" s="106">
        <v>0</v>
      </c>
      <c r="CI136" s="106">
        <v>1</v>
      </c>
      <c r="CJ136" s="106" t="s">
        <v>1612</v>
      </c>
      <c r="CK136" s="106">
        <v>0</v>
      </c>
    </row>
    <row r="137" spans="1:89">
      <c r="A137" t="s">
        <v>44</v>
      </c>
      <c r="B137" t="s">
        <v>116</v>
      </c>
      <c r="C137" t="s">
        <v>115</v>
      </c>
      <c r="D137" t="s">
        <v>167</v>
      </c>
      <c r="E137" s="106" t="s">
        <v>166</v>
      </c>
      <c r="F137" s="106" t="s">
        <v>1193</v>
      </c>
      <c r="G137" s="106" t="s">
        <v>1612</v>
      </c>
      <c r="H137" s="399" t="s">
        <v>1612</v>
      </c>
      <c r="I137" s="106" t="s">
        <v>1193</v>
      </c>
      <c r="J137" s="106" t="s">
        <v>1193</v>
      </c>
      <c r="K137" s="106" t="s">
        <v>1196</v>
      </c>
      <c r="L137" s="106" t="s">
        <v>1196</v>
      </c>
      <c r="M137" s="106" t="s">
        <v>1196</v>
      </c>
      <c r="N137" s="106" t="s">
        <v>1193</v>
      </c>
      <c r="O137" s="106" t="s">
        <v>1193</v>
      </c>
      <c r="P137" s="106" t="s">
        <v>1193</v>
      </c>
      <c r="Q137" s="399" t="s">
        <v>1612</v>
      </c>
      <c r="R137" s="399" t="s">
        <v>1612</v>
      </c>
      <c r="S137" s="399">
        <v>42460</v>
      </c>
      <c r="T137" s="399">
        <v>42614</v>
      </c>
      <c r="U137" s="399">
        <v>42614</v>
      </c>
      <c r="V137" s="399" t="s">
        <v>1612</v>
      </c>
      <c r="W137" s="399" t="s">
        <v>1612</v>
      </c>
      <c r="X137" s="399" t="s">
        <v>1612</v>
      </c>
      <c r="Y137" s="106" t="s">
        <v>1612</v>
      </c>
      <c r="Z137" s="106" t="s">
        <v>1612</v>
      </c>
      <c r="AA137" s="106" t="s">
        <v>2606</v>
      </c>
      <c r="AB137" s="106" t="s">
        <v>2607</v>
      </c>
      <c r="AC137" s="106" t="s">
        <v>2608</v>
      </c>
      <c r="AD137" s="106" t="s">
        <v>1612</v>
      </c>
      <c r="AE137" s="106" t="s">
        <v>1612</v>
      </c>
      <c r="AF137" s="106" t="s">
        <v>1612</v>
      </c>
      <c r="AG137" s="106"/>
      <c r="AH137" s="106">
        <v>1</v>
      </c>
      <c r="AI137" s="106">
        <v>0</v>
      </c>
      <c r="AJ137" s="106">
        <v>1</v>
      </c>
      <c r="AK137" s="106">
        <v>0</v>
      </c>
      <c r="AL137" s="106">
        <v>0</v>
      </c>
      <c r="AM137" s="106">
        <v>0</v>
      </c>
      <c r="AN137" s="106" t="s">
        <v>1612</v>
      </c>
      <c r="AO137" s="106">
        <v>0</v>
      </c>
      <c r="AP137" s="106">
        <v>1</v>
      </c>
      <c r="AQ137" s="106">
        <v>0</v>
      </c>
      <c r="AR137" s="106">
        <v>0</v>
      </c>
      <c r="AS137" s="106">
        <v>1</v>
      </c>
      <c r="AT137" s="106" t="s">
        <v>1612</v>
      </c>
      <c r="AU137" s="106">
        <v>0</v>
      </c>
      <c r="AV137" s="106">
        <v>1</v>
      </c>
      <c r="AW137" s="106">
        <v>0</v>
      </c>
      <c r="AX137" s="106">
        <v>0</v>
      </c>
      <c r="AY137" s="106">
        <v>1</v>
      </c>
      <c r="AZ137" s="106" t="s">
        <v>1612</v>
      </c>
      <c r="BA137" s="106">
        <v>0</v>
      </c>
      <c r="BB137" s="106">
        <v>0</v>
      </c>
      <c r="BC137" s="106">
        <v>0</v>
      </c>
      <c r="BD137" s="106">
        <v>1</v>
      </c>
      <c r="BE137" s="106">
        <v>1</v>
      </c>
      <c r="BF137" s="106">
        <v>42460</v>
      </c>
      <c r="BG137" s="106">
        <v>1</v>
      </c>
      <c r="BH137" s="106">
        <v>0</v>
      </c>
      <c r="BI137" s="106">
        <v>0</v>
      </c>
      <c r="BJ137" s="106">
        <v>1</v>
      </c>
      <c r="BK137" s="106">
        <v>1</v>
      </c>
      <c r="BL137" s="106">
        <v>42614</v>
      </c>
      <c r="BM137" s="106">
        <v>1</v>
      </c>
      <c r="BN137" s="106">
        <v>0</v>
      </c>
      <c r="BO137" s="106">
        <v>0</v>
      </c>
      <c r="BP137" s="106">
        <v>1</v>
      </c>
      <c r="BQ137" s="106">
        <v>1</v>
      </c>
      <c r="BR137" s="106">
        <v>42614</v>
      </c>
      <c r="BS137" s="106">
        <v>1</v>
      </c>
      <c r="BT137" s="106">
        <v>1</v>
      </c>
      <c r="BU137" s="106">
        <v>0</v>
      </c>
      <c r="BV137" s="106">
        <v>0</v>
      </c>
      <c r="BW137" s="106">
        <v>1</v>
      </c>
      <c r="BX137" s="106" t="s">
        <v>1612</v>
      </c>
      <c r="BY137" s="106">
        <v>0</v>
      </c>
      <c r="BZ137" s="106">
        <v>1</v>
      </c>
      <c r="CA137" s="106">
        <v>0</v>
      </c>
      <c r="CB137" s="106">
        <v>0</v>
      </c>
      <c r="CC137" s="106">
        <v>1</v>
      </c>
      <c r="CD137" s="106" t="s">
        <v>1612</v>
      </c>
      <c r="CE137" s="106">
        <v>0</v>
      </c>
      <c r="CF137" s="106">
        <v>1</v>
      </c>
      <c r="CG137" s="106">
        <v>0</v>
      </c>
      <c r="CH137" s="106">
        <v>0</v>
      </c>
      <c r="CI137" s="106">
        <v>1</v>
      </c>
      <c r="CJ137" s="106" t="s">
        <v>1612</v>
      </c>
      <c r="CK137" s="106">
        <v>0</v>
      </c>
    </row>
    <row r="138" spans="1:89">
      <c r="A138" t="s">
        <v>73</v>
      </c>
      <c r="B138" t="s">
        <v>72</v>
      </c>
      <c r="C138" t="s">
        <v>71</v>
      </c>
      <c r="D138" t="s">
        <v>165</v>
      </c>
      <c r="E138" s="106" t="s">
        <v>164</v>
      </c>
      <c r="F138" s="106" t="s">
        <v>1193</v>
      </c>
      <c r="G138" s="106" t="s">
        <v>1612</v>
      </c>
      <c r="H138" s="399" t="s">
        <v>1612</v>
      </c>
      <c r="I138" s="106" t="s">
        <v>1193</v>
      </c>
      <c r="J138" s="106" t="s">
        <v>1193</v>
      </c>
      <c r="K138" s="106" t="s">
        <v>1193</v>
      </c>
      <c r="L138" s="106" t="s">
        <v>1193</v>
      </c>
      <c r="M138" s="106" t="s">
        <v>1193</v>
      </c>
      <c r="N138" s="106" t="s">
        <v>1193</v>
      </c>
      <c r="O138" s="106" t="s">
        <v>1196</v>
      </c>
      <c r="P138" s="106" t="s">
        <v>1193</v>
      </c>
      <c r="Q138" s="399" t="s">
        <v>1612</v>
      </c>
      <c r="R138" s="399" t="s">
        <v>1612</v>
      </c>
      <c r="S138" s="399" t="s">
        <v>1612</v>
      </c>
      <c r="T138" s="399" t="s">
        <v>1612</v>
      </c>
      <c r="U138" s="399" t="s">
        <v>1612</v>
      </c>
      <c r="V138" s="399" t="s">
        <v>1612</v>
      </c>
      <c r="W138" s="399">
        <v>42674</v>
      </c>
      <c r="X138" s="399" t="s">
        <v>1612</v>
      </c>
      <c r="Y138" s="106" t="s">
        <v>1612</v>
      </c>
      <c r="Z138" s="106" t="s">
        <v>1612</v>
      </c>
      <c r="AA138" s="106" t="s">
        <v>1612</v>
      </c>
      <c r="AB138" s="106" t="s">
        <v>1612</v>
      </c>
      <c r="AC138" s="106" t="s">
        <v>1612</v>
      </c>
      <c r="AD138" s="106" t="s">
        <v>1612</v>
      </c>
      <c r="AE138" s="106" t="s">
        <v>2866</v>
      </c>
      <c r="AF138" s="106" t="s">
        <v>1612</v>
      </c>
      <c r="AG138" s="106"/>
      <c r="AH138" s="106">
        <v>1</v>
      </c>
      <c r="AI138" s="106">
        <v>0</v>
      </c>
      <c r="AJ138" s="106">
        <v>1</v>
      </c>
      <c r="AK138" s="106">
        <v>0</v>
      </c>
      <c r="AL138" s="106">
        <v>0</v>
      </c>
      <c r="AM138" s="106">
        <v>0</v>
      </c>
      <c r="AN138" s="106" t="s">
        <v>1612</v>
      </c>
      <c r="AO138" s="106">
        <v>0</v>
      </c>
      <c r="AP138" s="106">
        <v>1</v>
      </c>
      <c r="AQ138" s="106">
        <v>0</v>
      </c>
      <c r="AR138" s="106">
        <v>0</v>
      </c>
      <c r="AS138" s="106">
        <v>1</v>
      </c>
      <c r="AT138" s="106" t="s">
        <v>1612</v>
      </c>
      <c r="AU138" s="106">
        <v>0</v>
      </c>
      <c r="AV138" s="106">
        <v>1</v>
      </c>
      <c r="AW138" s="106">
        <v>0</v>
      </c>
      <c r="AX138" s="106">
        <v>0</v>
      </c>
      <c r="AY138" s="106">
        <v>1</v>
      </c>
      <c r="AZ138" s="106" t="s">
        <v>1612</v>
      </c>
      <c r="BA138" s="106">
        <v>0</v>
      </c>
      <c r="BB138" s="106">
        <v>1</v>
      </c>
      <c r="BC138" s="106">
        <v>0</v>
      </c>
      <c r="BD138" s="106">
        <v>0</v>
      </c>
      <c r="BE138" s="106">
        <v>1</v>
      </c>
      <c r="BF138" s="106" t="s">
        <v>1612</v>
      </c>
      <c r="BG138" s="106">
        <v>0</v>
      </c>
      <c r="BH138" s="106">
        <v>1</v>
      </c>
      <c r="BI138" s="106">
        <v>0</v>
      </c>
      <c r="BJ138" s="106">
        <v>0</v>
      </c>
      <c r="BK138" s="106">
        <v>1</v>
      </c>
      <c r="BL138" s="106" t="s">
        <v>1612</v>
      </c>
      <c r="BM138" s="106">
        <v>0</v>
      </c>
      <c r="BN138" s="106">
        <v>1</v>
      </c>
      <c r="BO138" s="106">
        <v>0</v>
      </c>
      <c r="BP138" s="106">
        <v>0</v>
      </c>
      <c r="BQ138" s="106">
        <v>1</v>
      </c>
      <c r="BR138" s="106" t="s">
        <v>1612</v>
      </c>
      <c r="BS138" s="106">
        <v>0</v>
      </c>
      <c r="BT138" s="106">
        <v>1</v>
      </c>
      <c r="BU138" s="106">
        <v>0</v>
      </c>
      <c r="BV138" s="106">
        <v>0</v>
      </c>
      <c r="BW138" s="106">
        <v>1</v>
      </c>
      <c r="BX138" s="106" t="s">
        <v>1612</v>
      </c>
      <c r="BY138" s="106">
        <v>0</v>
      </c>
      <c r="BZ138" s="106">
        <v>0</v>
      </c>
      <c r="CA138" s="106">
        <v>0</v>
      </c>
      <c r="CB138" s="106">
        <v>1</v>
      </c>
      <c r="CC138" s="106">
        <v>1</v>
      </c>
      <c r="CD138" s="106">
        <v>42674</v>
      </c>
      <c r="CE138" s="106">
        <v>1</v>
      </c>
      <c r="CF138" s="106">
        <v>1</v>
      </c>
      <c r="CG138" s="106">
        <v>0</v>
      </c>
      <c r="CH138" s="106">
        <v>0</v>
      </c>
      <c r="CI138" s="106">
        <v>1</v>
      </c>
      <c r="CJ138" s="106" t="s">
        <v>1612</v>
      </c>
      <c r="CK138" s="106">
        <v>0</v>
      </c>
    </row>
    <row r="139" spans="1:89">
      <c r="A139" t="s">
        <v>44</v>
      </c>
      <c r="B139" t="s">
        <v>60</v>
      </c>
      <c r="C139" t="s">
        <v>68</v>
      </c>
      <c r="D139" t="s">
        <v>163</v>
      </c>
      <c r="E139" s="106" t="s">
        <v>162</v>
      </c>
      <c r="F139" s="106" t="s">
        <v>1193</v>
      </c>
      <c r="G139" s="106" t="s">
        <v>1612</v>
      </c>
      <c r="H139" s="399" t="s">
        <v>1612</v>
      </c>
      <c r="I139" s="106" t="s">
        <v>1193</v>
      </c>
      <c r="J139" s="106" t="s">
        <v>1193</v>
      </c>
      <c r="K139" s="106" t="s">
        <v>1193</v>
      </c>
      <c r="L139" s="106" t="s">
        <v>1193</v>
      </c>
      <c r="M139" s="106" t="s">
        <v>1193</v>
      </c>
      <c r="N139" s="106" t="s">
        <v>1193</v>
      </c>
      <c r="O139" s="106" t="s">
        <v>1193</v>
      </c>
      <c r="P139" s="106" t="s">
        <v>1193</v>
      </c>
      <c r="Q139" s="399" t="s">
        <v>1612</v>
      </c>
      <c r="R139" s="399" t="s">
        <v>1612</v>
      </c>
      <c r="S139" s="399" t="s">
        <v>1612</v>
      </c>
      <c r="T139" s="399" t="s">
        <v>1612</v>
      </c>
      <c r="U139" s="399" t="s">
        <v>1612</v>
      </c>
      <c r="V139" s="399" t="s">
        <v>1612</v>
      </c>
      <c r="W139" s="399" t="s">
        <v>1612</v>
      </c>
      <c r="X139" s="399" t="s">
        <v>1612</v>
      </c>
      <c r="Y139" s="106" t="s">
        <v>1612</v>
      </c>
      <c r="Z139" s="106" t="s">
        <v>1612</v>
      </c>
      <c r="AA139" s="106" t="s">
        <v>1612</v>
      </c>
      <c r="AB139" s="106" t="s">
        <v>1612</v>
      </c>
      <c r="AC139" s="106" t="s">
        <v>1612</v>
      </c>
      <c r="AD139" s="106" t="s">
        <v>1612</v>
      </c>
      <c r="AE139" s="106" t="s">
        <v>1612</v>
      </c>
      <c r="AF139" s="106" t="s">
        <v>1612</v>
      </c>
      <c r="AG139" s="106"/>
      <c r="AH139" s="106">
        <v>1</v>
      </c>
      <c r="AI139" s="106">
        <v>0</v>
      </c>
      <c r="AJ139" s="106">
        <v>1</v>
      </c>
      <c r="AK139" s="106">
        <v>0</v>
      </c>
      <c r="AL139" s="106">
        <v>0</v>
      </c>
      <c r="AM139" s="106">
        <v>0</v>
      </c>
      <c r="AN139" s="106" t="s">
        <v>1612</v>
      </c>
      <c r="AO139" s="106">
        <v>0</v>
      </c>
      <c r="AP139" s="106">
        <v>1</v>
      </c>
      <c r="AQ139" s="106">
        <v>0</v>
      </c>
      <c r="AR139" s="106">
        <v>0</v>
      </c>
      <c r="AS139" s="106">
        <v>1</v>
      </c>
      <c r="AT139" s="106" t="s">
        <v>1612</v>
      </c>
      <c r="AU139" s="106">
        <v>0</v>
      </c>
      <c r="AV139" s="106">
        <v>1</v>
      </c>
      <c r="AW139" s="106">
        <v>0</v>
      </c>
      <c r="AX139" s="106">
        <v>0</v>
      </c>
      <c r="AY139" s="106">
        <v>1</v>
      </c>
      <c r="AZ139" s="106" t="s">
        <v>1612</v>
      </c>
      <c r="BA139" s="106">
        <v>0</v>
      </c>
      <c r="BB139" s="106">
        <v>1</v>
      </c>
      <c r="BC139" s="106">
        <v>0</v>
      </c>
      <c r="BD139" s="106">
        <v>0</v>
      </c>
      <c r="BE139" s="106">
        <v>1</v>
      </c>
      <c r="BF139" s="106" t="s">
        <v>1612</v>
      </c>
      <c r="BG139" s="106">
        <v>0</v>
      </c>
      <c r="BH139" s="106">
        <v>1</v>
      </c>
      <c r="BI139" s="106">
        <v>0</v>
      </c>
      <c r="BJ139" s="106">
        <v>0</v>
      </c>
      <c r="BK139" s="106">
        <v>1</v>
      </c>
      <c r="BL139" s="106" t="s">
        <v>1612</v>
      </c>
      <c r="BM139" s="106">
        <v>0</v>
      </c>
      <c r="BN139" s="106">
        <v>1</v>
      </c>
      <c r="BO139" s="106">
        <v>0</v>
      </c>
      <c r="BP139" s="106">
        <v>0</v>
      </c>
      <c r="BQ139" s="106">
        <v>1</v>
      </c>
      <c r="BR139" s="106" t="s">
        <v>1612</v>
      </c>
      <c r="BS139" s="106">
        <v>0</v>
      </c>
      <c r="BT139" s="106">
        <v>1</v>
      </c>
      <c r="BU139" s="106">
        <v>0</v>
      </c>
      <c r="BV139" s="106">
        <v>0</v>
      </c>
      <c r="BW139" s="106">
        <v>1</v>
      </c>
      <c r="BX139" s="106" t="s">
        <v>1612</v>
      </c>
      <c r="BY139" s="106">
        <v>0</v>
      </c>
      <c r="BZ139" s="106">
        <v>1</v>
      </c>
      <c r="CA139" s="106">
        <v>0</v>
      </c>
      <c r="CB139" s="106">
        <v>0</v>
      </c>
      <c r="CC139" s="106">
        <v>1</v>
      </c>
      <c r="CD139" s="106" t="s">
        <v>1612</v>
      </c>
      <c r="CE139" s="106">
        <v>0</v>
      </c>
      <c r="CF139" s="106">
        <v>1</v>
      </c>
      <c r="CG139" s="106">
        <v>0</v>
      </c>
      <c r="CH139" s="106">
        <v>0</v>
      </c>
      <c r="CI139" s="106">
        <v>1</v>
      </c>
      <c r="CJ139" s="106" t="s">
        <v>1612</v>
      </c>
      <c r="CK139" s="106">
        <v>0</v>
      </c>
    </row>
    <row r="140" spans="1:89">
      <c r="A140" t="s">
        <v>44</v>
      </c>
      <c r="B140" t="s">
        <v>43</v>
      </c>
      <c r="C140" t="s">
        <v>42</v>
      </c>
      <c r="D140" t="s">
        <v>161</v>
      </c>
      <c r="E140" s="106" t="s">
        <v>160</v>
      </c>
      <c r="F140" s="106" t="s">
        <v>1193</v>
      </c>
      <c r="G140" s="106" t="s">
        <v>1612</v>
      </c>
      <c r="H140" s="399" t="s">
        <v>1612</v>
      </c>
      <c r="I140" s="106" t="s">
        <v>1193</v>
      </c>
      <c r="J140" s="106" t="s">
        <v>1193</v>
      </c>
      <c r="K140" s="106" t="s">
        <v>1193</v>
      </c>
      <c r="L140" s="106" t="s">
        <v>1193</v>
      </c>
      <c r="M140" s="106" t="s">
        <v>1193</v>
      </c>
      <c r="N140" s="106" t="s">
        <v>1193</v>
      </c>
      <c r="O140" s="106" t="s">
        <v>1193</v>
      </c>
      <c r="P140" s="106" t="s">
        <v>1193</v>
      </c>
      <c r="Q140" s="399" t="s">
        <v>1612</v>
      </c>
      <c r="R140" s="399" t="s">
        <v>1612</v>
      </c>
      <c r="S140" s="399" t="s">
        <v>1612</v>
      </c>
      <c r="T140" s="399" t="s">
        <v>1612</v>
      </c>
      <c r="U140" s="399" t="s">
        <v>1612</v>
      </c>
      <c r="V140" s="399" t="s">
        <v>1612</v>
      </c>
      <c r="W140" s="399" t="s">
        <v>1612</v>
      </c>
      <c r="X140" s="399" t="s">
        <v>1612</v>
      </c>
      <c r="Y140" s="106" t="s">
        <v>1612</v>
      </c>
      <c r="Z140" s="106" t="s">
        <v>1612</v>
      </c>
      <c r="AA140" s="106" t="s">
        <v>1612</v>
      </c>
      <c r="AB140" s="106" t="s">
        <v>1612</v>
      </c>
      <c r="AC140" s="106" t="s">
        <v>1612</v>
      </c>
      <c r="AD140" s="106" t="s">
        <v>1612</v>
      </c>
      <c r="AE140" s="106" t="s">
        <v>1612</v>
      </c>
      <c r="AF140" s="106" t="s">
        <v>1612</v>
      </c>
      <c r="AG140" s="106"/>
      <c r="AH140" s="106">
        <v>1</v>
      </c>
      <c r="AI140" s="106">
        <v>0</v>
      </c>
      <c r="AJ140" s="106">
        <v>1</v>
      </c>
      <c r="AK140" s="106">
        <v>0</v>
      </c>
      <c r="AL140" s="106">
        <v>0</v>
      </c>
      <c r="AM140" s="106">
        <v>0</v>
      </c>
      <c r="AN140" s="106" t="s">
        <v>1612</v>
      </c>
      <c r="AO140" s="106">
        <v>0</v>
      </c>
      <c r="AP140" s="106">
        <v>1</v>
      </c>
      <c r="AQ140" s="106">
        <v>0</v>
      </c>
      <c r="AR140" s="106">
        <v>0</v>
      </c>
      <c r="AS140" s="106">
        <v>1</v>
      </c>
      <c r="AT140" s="106" t="s">
        <v>1612</v>
      </c>
      <c r="AU140" s="106">
        <v>0</v>
      </c>
      <c r="AV140" s="106">
        <v>1</v>
      </c>
      <c r="AW140" s="106">
        <v>0</v>
      </c>
      <c r="AX140" s="106">
        <v>0</v>
      </c>
      <c r="AY140" s="106">
        <v>1</v>
      </c>
      <c r="AZ140" s="106" t="s">
        <v>1612</v>
      </c>
      <c r="BA140" s="106">
        <v>0</v>
      </c>
      <c r="BB140" s="106">
        <v>1</v>
      </c>
      <c r="BC140" s="106">
        <v>0</v>
      </c>
      <c r="BD140" s="106">
        <v>0</v>
      </c>
      <c r="BE140" s="106">
        <v>1</v>
      </c>
      <c r="BF140" s="106" t="s">
        <v>1612</v>
      </c>
      <c r="BG140" s="106">
        <v>0</v>
      </c>
      <c r="BH140" s="106">
        <v>1</v>
      </c>
      <c r="BI140" s="106">
        <v>0</v>
      </c>
      <c r="BJ140" s="106">
        <v>0</v>
      </c>
      <c r="BK140" s="106">
        <v>1</v>
      </c>
      <c r="BL140" s="106" t="s">
        <v>1612</v>
      </c>
      <c r="BM140" s="106">
        <v>0</v>
      </c>
      <c r="BN140" s="106">
        <v>1</v>
      </c>
      <c r="BO140" s="106">
        <v>0</v>
      </c>
      <c r="BP140" s="106">
        <v>0</v>
      </c>
      <c r="BQ140" s="106">
        <v>1</v>
      </c>
      <c r="BR140" s="106" t="s">
        <v>1612</v>
      </c>
      <c r="BS140" s="106">
        <v>0</v>
      </c>
      <c r="BT140" s="106">
        <v>1</v>
      </c>
      <c r="BU140" s="106">
        <v>0</v>
      </c>
      <c r="BV140" s="106">
        <v>0</v>
      </c>
      <c r="BW140" s="106">
        <v>1</v>
      </c>
      <c r="BX140" s="106" t="s">
        <v>1612</v>
      </c>
      <c r="BY140" s="106">
        <v>0</v>
      </c>
      <c r="BZ140" s="106">
        <v>1</v>
      </c>
      <c r="CA140" s="106">
        <v>0</v>
      </c>
      <c r="CB140" s="106">
        <v>0</v>
      </c>
      <c r="CC140" s="106">
        <v>1</v>
      </c>
      <c r="CD140" s="106" t="s">
        <v>1612</v>
      </c>
      <c r="CE140" s="106">
        <v>0</v>
      </c>
      <c r="CF140" s="106">
        <v>1</v>
      </c>
      <c r="CG140" s="106">
        <v>0</v>
      </c>
      <c r="CH140" s="106">
        <v>0</v>
      </c>
      <c r="CI140" s="106">
        <v>1</v>
      </c>
      <c r="CJ140" s="106" t="s">
        <v>1612</v>
      </c>
      <c r="CK140" s="106">
        <v>0</v>
      </c>
    </row>
    <row r="141" spans="1:89">
      <c r="A141" t="s">
        <v>49</v>
      </c>
      <c r="B141" t="s">
        <v>159</v>
      </c>
      <c r="C141" t="s">
        <v>158</v>
      </c>
      <c r="D141" t="s">
        <v>157</v>
      </c>
      <c r="E141" s="106" t="s">
        <v>156</v>
      </c>
      <c r="F141" s="106" t="s">
        <v>1193</v>
      </c>
      <c r="G141" s="106" t="s">
        <v>1612</v>
      </c>
      <c r="H141" s="399" t="s">
        <v>1612</v>
      </c>
      <c r="I141" s="106" t="s">
        <v>1193</v>
      </c>
      <c r="J141" s="106" t="s">
        <v>1193</v>
      </c>
      <c r="K141" s="106" t="s">
        <v>1196</v>
      </c>
      <c r="L141" s="106" t="s">
        <v>1196</v>
      </c>
      <c r="M141" s="106" t="s">
        <v>1193</v>
      </c>
      <c r="N141" s="106" t="s">
        <v>1196</v>
      </c>
      <c r="O141" s="106" t="s">
        <v>1196</v>
      </c>
      <c r="P141" s="106" t="s">
        <v>1193</v>
      </c>
      <c r="Q141" s="399" t="s">
        <v>1612</v>
      </c>
      <c r="R141" s="399" t="s">
        <v>1612</v>
      </c>
      <c r="S141" s="399">
        <v>42460</v>
      </c>
      <c r="T141" s="399">
        <v>42490</v>
      </c>
      <c r="U141" s="399" t="s">
        <v>1612</v>
      </c>
      <c r="V141" s="399">
        <v>42460</v>
      </c>
      <c r="W141" s="399">
        <v>42551</v>
      </c>
      <c r="X141" s="399" t="s">
        <v>1612</v>
      </c>
      <c r="Y141" s="106" t="s">
        <v>1612</v>
      </c>
      <c r="Z141" s="106" t="s">
        <v>1612</v>
      </c>
      <c r="AA141" s="106" t="s">
        <v>2899</v>
      </c>
      <c r="AB141" s="106" t="s">
        <v>2900</v>
      </c>
      <c r="AC141" s="106" t="s">
        <v>1612</v>
      </c>
      <c r="AD141" s="106" t="s">
        <v>2901</v>
      </c>
      <c r="AE141" s="106" t="s">
        <v>2902</v>
      </c>
      <c r="AF141" s="106" t="s">
        <v>1612</v>
      </c>
      <c r="AG141" s="106"/>
      <c r="AH141" s="106">
        <v>1</v>
      </c>
      <c r="AI141" s="106">
        <v>0</v>
      </c>
      <c r="AJ141" s="106">
        <v>1</v>
      </c>
      <c r="AK141" s="106">
        <v>0</v>
      </c>
      <c r="AL141" s="106">
        <v>0</v>
      </c>
      <c r="AM141" s="106">
        <v>0</v>
      </c>
      <c r="AN141" s="106" t="s">
        <v>1612</v>
      </c>
      <c r="AO141" s="106">
        <v>0</v>
      </c>
      <c r="AP141" s="106">
        <v>1</v>
      </c>
      <c r="AQ141" s="106">
        <v>0</v>
      </c>
      <c r="AR141" s="106">
        <v>0</v>
      </c>
      <c r="AS141" s="106">
        <v>1</v>
      </c>
      <c r="AT141" s="106" t="s">
        <v>1612</v>
      </c>
      <c r="AU141" s="106">
        <v>0</v>
      </c>
      <c r="AV141" s="106">
        <v>1</v>
      </c>
      <c r="AW141" s="106">
        <v>0</v>
      </c>
      <c r="AX141" s="106">
        <v>0</v>
      </c>
      <c r="AY141" s="106">
        <v>1</v>
      </c>
      <c r="AZ141" s="106" t="s">
        <v>1612</v>
      </c>
      <c r="BA141" s="106">
        <v>0</v>
      </c>
      <c r="BB141" s="106">
        <v>0</v>
      </c>
      <c r="BC141" s="106">
        <v>0</v>
      </c>
      <c r="BD141" s="106">
        <v>1</v>
      </c>
      <c r="BE141" s="106">
        <v>1</v>
      </c>
      <c r="BF141" s="106">
        <v>42460</v>
      </c>
      <c r="BG141" s="106">
        <v>1</v>
      </c>
      <c r="BH141" s="106">
        <v>0</v>
      </c>
      <c r="BI141" s="106">
        <v>0</v>
      </c>
      <c r="BJ141" s="106">
        <v>1</v>
      </c>
      <c r="BK141" s="106">
        <v>1</v>
      </c>
      <c r="BL141" s="106">
        <v>42490</v>
      </c>
      <c r="BM141" s="106">
        <v>1</v>
      </c>
      <c r="BN141" s="106">
        <v>1</v>
      </c>
      <c r="BO141" s="106">
        <v>0</v>
      </c>
      <c r="BP141" s="106">
        <v>0</v>
      </c>
      <c r="BQ141" s="106">
        <v>1</v>
      </c>
      <c r="BR141" s="106" t="s">
        <v>1612</v>
      </c>
      <c r="BS141" s="106">
        <v>0</v>
      </c>
      <c r="BT141" s="106">
        <v>0</v>
      </c>
      <c r="BU141" s="106">
        <v>0</v>
      </c>
      <c r="BV141" s="106">
        <v>1</v>
      </c>
      <c r="BW141" s="106">
        <v>1</v>
      </c>
      <c r="BX141" s="106">
        <v>42460</v>
      </c>
      <c r="BY141" s="106">
        <v>1</v>
      </c>
      <c r="BZ141" s="106">
        <v>0</v>
      </c>
      <c r="CA141" s="106">
        <v>0</v>
      </c>
      <c r="CB141" s="106">
        <v>1</v>
      </c>
      <c r="CC141" s="106">
        <v>1</v>
      </c>
      <c r="CD141" s="106">
        <v>42551</v>
      </c>
      <c r="CE141" s="106">
        <v>1</v>
      </c>
      <c r="CF141" s="106">
        <v>1</v>
      </c>
      <c r="CG141" s="106">
        <v>0</v>
      </c>
      <c r="CH141" s="106">
        <v>0</v>
      </c>
      <c r="CI141" s="106">
        <v>1</v>
      </c>
      <c r="CJ141" s="106" t="s">
        <v>1612</v>
      </c>
      <c r="CK141" s="106">
        <v>0</v>
      </c>
    </row>
    <row r="142" spans="1:89">
      <c r="A142" t="s">
        <v>44</v>
      </c>
      <c r="B142" t="s">
        <v>60</v>
      </c>
      <c r="C142" t="s">
        <v>68</v>
      </c>
      <c r="D142" t="s">
        <v>155</v>
      </c>
      <c r="E142" s="106" t="s">
        <v>154</v>
      </c>
      <c r="F142" s="106" t="s">
        <v>1193</v>
      </c>
      <c r="G142" s="106" t="s">
        <v>1612</v>
      </c>
      <c r="H142" s="399" t="s">
        <v>1612</v>
      </c>
      <c r="I142" s="106" t="s">
        <v>1193</v>
      </c>
      <c r="J142" s="106" t="s">
        <v>1193</v>
      </c>
      <c r="K142" s="106" t="s">
        <v>1193</v>
      </c>
      <c r="L142" s="106" t="s">
        <v>1193</v>
      </c>
      <c r="M142" s="106" t="s">
        <v>1193</v>
      </c>
      <c r="N142" s="106" t="s">
        <v>1193</v>
      </c>
      <c r="O142" s="106" t="s">
        <v>1193</v>
      </c>
      <c r="P142" s="106" t="s">
        <v>1193</v>
      </c>
      <c r="Q142" s="399" t="s">
        <v>1612</v>
      </c>
      <c r="R142" s="399" t="s">
        <v>1612</v>
      </c>
      <c r="S142" s="399" t="s">
        <v>1612</v>
      </c>
      <c r="T142" s="399" t="s">
        <v>1612</v>
      </c>
      <c r="U142" s="399" t="s">
        <v>1612</v>
      </c>
      <c r="V142" s="399" t="s">
        <v>1612</v>
      </c>
      <c r="W142" s="399" t="s">
        <v>1612</v>
      </c>
      <c r="X142" s="399" t="s">
        <v>1612</v>
      </c>
      <c r="Y142" s="106" t="s">
        <v>1612</v>
      </c>
      <c r="Z142" s="106" t="s">
        <v>1612</v>
      </c>
      <c r="AA142" s="106" t="s">
        <v>1612</v>
      </c>
      <c r="AB142" s="106" t="s">
        <v>1612</v>
      </c>
      <c r="AC142" s="106" t="s">
        <v>1612</v>
      </c>
      <c r="AD142" s="106" t="s">
        <v>1612</v>
      </c>
      <c r="AE142" s="106" t="s">
        <v>1612</v>
      </c>
      <c r="AF142" s="106" t="s">
        <v>1612</v>
      </c>
      <c r="AG142" s="106"/>
      <c r="AH142" s="106">
        <v>1</v>
      </c>
      <c r="AI142" s="106">
        <v>0</v>
      </c>
      <c r="AJ142" s="106">
        <v>1</v>
      </c>
      <c r="AK142" s="106">
        <v>0</v>
      </c>
      <c r="AL142" s="106">
        <v>0</v>
      </c>
      <c r="AM142" s="106">
        <v>0</v>
      </c>
      <c r="AN142" s="106" t="s">
        <v>1612</v>
      </c>
      <c r="AO142" s="106">
        <v>0</v>
      </c>
      <c r="AP142" s="106">
        <v>1</v>
      </c>
      <c r="AQ142" s="106">
        <v>0</v>
      </c>
      <c r="AR142" s="106">
        <v>0</v>
      </c>
      <c r="AS142" s="106">
        <v>1</v>
      </c>
      <c r="AT142" s="106" t="s">
        <v>1612</v>
      </c>
      <c r="AU142" s="106">
        <v>0</v>
      </c>
      <c r="AV142" s="106">
        <v>1</v>
      </c>
      <c r="AW142" s="106">
        <v>0</v>
      </c>
      <c r="AX142" s="106">
        <v>0</v>
      </c>
      <c r="AY142" s="106">
        <v>1</v>
      </c>
      <c r="AZ142" s="106" t="s">
        <v>1612</v>
      </c>
      <c r="BA142" s="106">
        <v>0</v>
      </c>
      <c r="BB142" s="106">
        <v>1</v>
      </c>
      <c r="BC142" s="106">
        <v>0</v>
      </c>
      <c r="BD142" s="106">
        <v>0</v>
      </c>
      <c r="BE142" s="106">
        <v>1</v>
      </c>
      <c r="BF142" s="106" t="s">
        <v>1612</v>
      </c>
      <c r="BG142" s="106">
        <v>0</v>
      </c>
      <c r="BH142" s="106">
        <v>1</v>
      </c>
      <c r="BI142" s="106">
        <v>0</v>
      </c>
      <c r="BJ142" s="106">
        <v>0</v>
      </c>
      <c r="BK142" s="106">
        <v>1</v>
      </c>
      <c r="BL142" s="106" t="s">
        <v>1612</v>
      </c>
      <c r="BM142" s="106">
        <v>0</v>
      </c>
      <c r="BN142" s="106">
        <v>1</v>
      </c>
      <c r="BO142" s="106">
        <v>0</v>
      </c>
      <c r="BP142" s="106">
        <v>0</v>
      </c>
      <c r="BQ142" s="106">
        <v>1</v>
      </c>
      <c r="BR142" s="106" t="s">
        <v>1612</v>
      </c>
      <c r="BS142" s="106">
        <v>0</v>
      </c>
      <c r="BT142" s="106">
        <v>1</v>
      </c>
      <c r="BU142" s="106">
        <v>0</v>
      </c>
      <c r="BV142" s="106">
        <v>0</v>
      </c>
      <c r="BW142" s="106">
        <v>1</v>
      </c>
      <c r="BX142" s="106" t="s">
        <v>1612</v>
      </c>
      <c r="BY142" s="106">
        <v>0</v>
      </c>
      <c r="BZ142" s="106">
        <v>1</v>
      </c>
      <c r="CA142" s="106">
        <v>0</v>
      </c>
      <c r="CB142" s="106">
        <v>0</v>
      </c>
      <c r="CC142" s="106">
        <v>1</v>
      </c>
      <c r="CD142" s="106" t="s">
        <v>1612</v>
      </c>
      <c r="CE142" s="106">
        <v>0</v>
      </c>
      <c r="CF142" s="106">
        <v>1</v>
      </c>
      <c r="CG142" s="106">
        <v>0</v>
      </c>
      <c r="CH142" s="106">
        <v>0</v>
      </c>
      <c r="CI142" s="106">
        <v>1</v>
      </c>
      <c r="CJ142" s="106" t="s">
        <v>1612</v>
      </c>
      <c r="CK142" s="106">
        <v>0</v>
      </c>
    </row>
    <row r="143" spans="1:89">
      <c r="A143" t="s">
        <v>49</v>
      </c>
      <c r="B143" t="s">
        <v>48</v>
      </c>
      <c r="C143" t="s">
        <v>47</v>
      </c>
      <c r="D143" t="s">
        <v>153</v>
      </c>
      <c r="E143" s="106" t="s">
        <v>152</v>
      </c>
      <c r="F143" s="106" t="s">
        <v>1193</v>
      </c>
      <c r="G143" s="106" t="s">
        <v>1612</v>
      </c>
      <c r="H143" s="399" t="s">
        <v>1612</v>
      </c>
      <c r="I143" s="106" t="s">
        <v>1193</v>
      </c>
      <c r="J143" s="106" t="s">
        <v>1193</v>
      </c>
      <c r="K143" s="106" t="s">
        <v>1196</v>
      </c>
      <c r="L143" s="106" t="s">
        <v>1194</v>
      </c>
      <c r="M143" s="106" t="s">
        <v>1193</v>
      </c>
      <c r="N143" s="106" t="s">
        <v>1193</v>
      </c>
      <c r="O143" s="106" t="s">
        <v>1193</v>
      </c>
      <c r="P143" s="106" t="s">
        <v>1193</v>
      </c>
      <c r="Q143" s="399" t="s">
        <v>1612</v>
      </c>
      <c r="R143" s="399" t="s">
        <v>1612</v>
      </c>
      <c r="S143" s="399">
        <v>42825</v>
      </c>
      <c r="T143" s="399">
        <v>43190</v>
      </c>
      <c r="U143" s="399" t="s">
        <v>1612</v>
      </c>
      <c r="V143" s="399" t="s">
        <v>1612</v>
      </c>
      <c r="W143" s="399" t="s">
        <v>1612</v>
      </c>
      <c r="X143" s="399" t="s">
        <v>1612</v>
      </c>
      <c r="Y143" s="106" t="s">
        <v>1612</v>
      </c>
      <c r="Z143" s="106" t="s">
        <v>1612</v>
      </c>
      <c r="AA143" s="106" t="s">
        <v>2931</v>
      </c>
      <c r="AB143" s="106" t="s">
        <v>2932</v>
      </c>
      <c r="AC143" s="106" t="s">
        <v>1612</v>
      </c>
      <c r="AD143" s="106" t="s">
        <v>1612</v>
      </c>
      <c r="AE143" s="106" t="s">
        <v>1612</v>
      </c>
      <c r="AF143" s="106" t="s">
        <v>1612</v>
      </c>
      <c r="AG143" s="106"/>
      <c r="AH143" s="106">
        <v>1</v>
      </c>
      <c r="AI143" s="106">
        <v>0</v>
      </c>
      <c r="AJ143" s="106">
        <v>1</v>
      </c>
      <c r="AK143" s="106">
        <v>0</v>
      </c>
      <c r="AL143" s="106">
        <v>0</v>
      </c>
      <c r="AM143" s="106">
        <v>0</v>
      </c>
      <c r="AN143" s="106" t="s">
        <v>1612</v>
      </c>
      <c r="AO143" s="106">
        <v>0</v>
      </c>
      <c r="AP143" s="106">
        <v>1</v>
      </c>
      <c r="AQ143" s="106">
        <v>0</v>
      </c>
      <c r="AR143" s="106">
        <v>0</v>
      </c>
      <c r="AS143" s="106">
        <v>1</v>
      </c>
      <c r="AT143" s="106" t="s">
        <v>1612</v>
      </c>
      <c r="AU143" s="106">
        <v>0</v>
      </c>
      <c r="AV143" s="106">
        <v>1</v>
      </c>
      <c r="AW143" s="106">
        <v>0</v>
      </c>
      <c r="AX143" s="106">
        <v>0</v>
      </c>
      <c r="AY143" s="106">
        <v>1</v>
      </c>
      <c r="AZ143" s="106" t="s">
        <v>1612</v>
      </c>
      <c r="BA143" s="106">
        <v>0</v>
      </c>
      <c r="BB143" s="106">
        <v>0</v>
      </c>
      <c r="BC143" s="106">
        <v>0</v>
      </c>
      <c r="BD143" s="106">
        <v>1</v>
      </c>
      <c r="BE143" s="106">
        <v>1</v>
      </c>
      <c r="BF143" s="106">
        <v>42825</v>
      </c>
      <c r="BG143" s="106">
        <v>1</v>
      </c>
      <c r="BH143" s="106">
        <v>0</v>
      </c>
      <c r="BI143" s="106">
        <v>1</v>
      </c>
      <c r="BJ143" s="106">
        <v>0</v>
      </c>
      <c r="BK143" s="106">
        <v>1</v>
      </c>
      <c r="BL143" s="106">
        <v>43190</v>
      </c>
      <c r="BM143" s="106">
        <v>1</v>
      </c>
      <c r="BN143" s="106">
        <v>1</v>
      </c>
      <c r="BO143" s="106">
        <v>0</v>
      </c>
      <c r="BP143" s="106">
        <v>0</v>
      </c>
      <c r="BQ143" s="106">
        <v>1</v>
      </c>
      <c r="BR143" s="106" t="s">
        <v>1612</v>
      </c>
      <c r="BS143" s="106">
        <v>0</v>
      </c>
      <c r="BT143" s="106">
        <v>1</v>
      </c>
      <c r="BU143" s="106">
        <v>0</v>
      </c>
      <c r="BV143" s="106">
        <v>0</v>
      </c>
      <c r="BW143" s="106">
        <v>1</v>
      </c>
      <c r="BX143" s="106" t="s">
        <v>1612</v>
      </c>
      <c r="BY143" s="106">
        <v>0</v>
      </c>
      <c r="BZ143" s="106">
        <v>1</v>
      </c>
      <c r="CA143" s="106">
        <v>0</v>
      </c>
      <c r="CB143" s="106">
        <v>0</v>
      </c>
      <c r="CC143" s="106">
        <v>1</v>
      </c>
      <c r="CD143" s="106" t="s">
        <v>1612</v>
      </c>
      <c r="CE143" s="106">
        <v>0</v>
      </c>
      <c r="CF143" s="106">
        <v>1</v>
      </c>
      <c r="CG143" s="106">
        <v>0</v>
      </c>
      <c r="CH143" s="106">
        <v>0</v>
      </c>
      <c r="CI143" s="106">
        <v>1</v>
      </c>
      <c r="CJ143" s="106" t="s">
        <v>1612</v>
      </c>
      <c r="CK143" s="106">
        <v>0</v>
      </c>
    </row>
    <row r="144" spans="1:89">
      <c r="A144" t="s">
        <v>44</v>
      </c>
      <c r="B144" t="s">
        <v>60</v>
      </c>
      <c r="C144" t="s">
        <v>59</v>
      </c>
      <c r="D144" t="s">
        <v>151</v>
      </c>
      <c r="E144" s="106" t="s">
        <v>150</v>
      </c>
      <c r="F144" s="106" t="s">
        <v>1193</v>
      </c>
      <c r="G144" s="106" t="s">
        <v>1612</v>
      </c>
      <c r="H144" s="399" t="s">
        <v>1612</v>
      </c>
      <c r="I144" s="106" t="s">
        <v>1194</v>
      </c>
      <c r="J144" s="106" t="s">
        <v>1194</v>
      </c>
      <c r="K144" s="106" t="s">
        <v>1193</v>
      </c>
      <c r="L144" s="106" t="s">
        <v>1193</v>
      </c>
      <c r="M144" s="106" t="s">
        <v>1193</v>
      </c>
      <c r="N144" s="106" t="s">
        <v>1193</v>
      </c>
      <c r="O144" s="106" t="s">
        <v>1193</v>
      </c>
      <c r="P144" s="106" t="s">
        <v>1193</v>
      </c>
      <c r="Q144" s="399">
        <v>42460</v>
      </c>
      <c r="R144" s="399">
        <v>42460</v>
      </c>
      <c r="S144" s="399" t="s">
        <v>1612</v>
      </c>
      <c r="T144" s="399" t="s">
        <v>1612</v>
      </c>
      <c r="U144" s="399" t="s">
        <v>1612</v>
      </c>
      <c r="V144" s="399" t="s">
        <v>1612</v>
      </c>
      <c r="W144" s="399" t="s">
        <v>1612</v>
      </c>
      <c r="X144" s="399" t="s">
        <v>1612</v>
      </c>
      <c r="Y144" s="106" t="s">
        <v>2944</v>
      </c>
      <c r="Z144" s="106" t="s">
        <v>2945</v>
      </c>
      <c r="AA144" s="106" t="s">
        <v>1612</v>
      </c>
      <c r="AB144" s="106" t="s">
        <v>1612</v>
      </c>
      <c r="AC144" s="106" t="s">
        <v>1612</v>
      </c>
      <c r="AD144" s="106" t="s">
        <v>1612</v>
      </c>
      <c r="AE144" s="106" t="s">
        <v>1612</v>
      </c>
      <c r="AF144" s="106" t="s">
        <v>1612</v>
      </c>
      <c r="AG144" s="106"/>
      <c r="AH144" s="106">
        <v>1</v>
      </c>
      <c r="AI144" s="106">
        <v>0</v>
      </c>
      <c r="AJ144" s="106">
        <v>1</v>
      </c>
      <c r="AK144" s="106">
        <v>0</v>
      </c>
      <c r="AL144" s="106">
        <v>0</v>
      </c>
      <c r="AM144" s="106">
        <v>0</v>
      </c>
      <c r="AN144" s="106" t="s">
        <v>1612</v>
      </c>
      <c r="AO144" s="106">
        <v>0</v>
      </c>
      <c r="AP144" s="106">
        <v>0</v>
      </c>
      <c r="AQ144" s="106">
        <v>1</v>
      </c>
      <c r="AR144" s="106">
        <v>0</v>
      </c>
      <c r="AS144" s="106">
        <v>1</v>
      </c>
      <c r="AT144" s="106">
        <v>42460</v>
      </c>
      <c r="AU144" s="106">
        <v>1</v>
      </c>
      <c r="AV144" s="106">
        <v>0</v>
      </c>
      <c r="AW144" s="106">
        <v>1</v>
      </c>
      <c r="AX144" s="106">
        <v>0</v>
      </c>
      <c r="AY144" s="106">
        <v>1</v>
      </c>
      <c r="AZ144" s="106">
        <v>42460</v>
      </c>
      <c r="BA144" s="106">
        <v>1</v>
      </c>
      <c r="BB144" s="106">
        <v>1</v>
      </c>
      <c r="BC144" s="106">
        <v>0</v>
      </c>
      <c r="BD144" s="106">
        <v>0</v>
      </c>
      <c r="BE144" s="106">
        <v>1</v>
      </c>
      <c r="BF144" s="106" t="s">
        <v>1612</v>
      </c>
      <c r="BG144" s="106">
        <v>0</v>
      </c>
      <c r="BH144" s="106">
        <v>1</v>
      </c>
      <c r="BI144" s="106">
        <v>0</v>
      </c>
      <c r="BJ144" s="106">
        <v>0</v>
      </c>
      <c r="BK144" s="106">
        <v>1</v>
      </c>
      <c r="BL144" s="106" t="s">
        <v>1612</v>
      </c>
      <c r="BM144" s="106">
        <v>0</v>
      </c>
      <c r="BN144" s="106">
        <v>1</v>
      </c>
      <c r="BO144" s="106">
        <v>0</v>
      </c>
      <c r="BP144" s="106">
        <v>0</v>
      </c>
      <c r="BQ144" s="106">
        <v>1</v>
      </c>
      <c r="BR144" s="106" t="s">
        <v>1612</v>
      </c>
      <c r="BS144" s="106">
        <v>0</v>
      </c>
      <c r="BT144" s="106">
        <v>1</v>
      </c>
      <c r="BU144" s="106">
        <v>0</v>
      </c>
      <c r="BV144" s="106">
        <v>0</v>
      </c>
      <c r="BW144" s="106">
        <v>1</v>
      </c>
      <c r="BX144" s="106" t="s">
        <v>1612</v>
      </c>
      <c r="BY144" s="106">
        <v>0</v>
      </c>
      <c r="BZ144" s="106">
        <v>1</v>
      </c>
      <c r="CA144" s="106">
        <v>0</v>
      </c>
      <c r="CB144" s="106">
        <v>0</v>
      </c>
      <c r="CC144" s="106">
        <v>1</v>
      </c>
      <c r="CD144" s="106" t="s">
        <v>1612</v>
      </c>
      <c r="CE144" s="106">
        <v>0</v>
      </c>
      <c r="CF144" s="106">
        <v>1</v>
      </c>
      <c r="CG144" s="106">
        <v>0</v>
      </c>
      <c r="CH144" s="106">
        <v>0</v>
      </c>
      <c r="CI144" s="106">
        <v>1</v>
      </c>
      <c r="CJ144" s="106" t="s">
        <v>1612</v>
      </c>
      <c r="CK144" s="106">
        <v>0</v>
      </c>
    </row>
    <row r="145" spans="1:89">
      <c r="A145" t="s">
        <v>44</v>
      </c>
      <c r="B145" t="s">
        <v>43</v>
      </c>
      <c r="C145" t="s">
        <v>42</v>
      </c>
      <c r="D145" t="s">
        <v>149</v>
      </c>
      <c r="E145" s="106" t="s">
        <v>148</v>
      </c>
      <c r="F145" s="106" t="s">
        <v>1193</v>
      </c>
      <c r="G145" s="106" t="s">
        <v>1612</v>
      </c>
      <c r="H145" s="399" t="s">
        <v>1612</v>
      </c>
      <c r="I145" s="106" t="s">
        <v>1193</v>
      </c>
      <c r="J145" s="106" t="s">
        <v>1193</v>
      </c>
      <c r="K145" s="106" t="s">
        <v>1196</v>
      </c>
      <c r="L145" s="106" t="s">
        <v>1196</v>
      </c>
      <c r="M145" s="106" t="s">
        <v>1193</v>
      </c>
      <c r="N145" s="106" t="s">
        <v>1193</v>
      </c>
      <c r="O145" s="106" t="s">
        <v>1196</v>
      </c>
      <c r="P145" s="106" t="s">
        <v>1196</v>
      </c>
      <c r="Q145" s="399" t="s">
        <v>1612</v>
      </c>
      <c r="R145" s="399" t="s">
        <v>1612</v>
      </c>
      <c r="S145" s="399">
        <v>42552</v>
      </c>
      <c r="T145" s="399">
        <v>42461</v>
      </c>
      <c r="U145" s="399" t="s">
        <v>1612</v>
      </c>
      <c r="V145" s="399" t="s">
        <v>1612</v>
      </c>
      <c r="W145" s="399">
        <v>42643</v>
      </c>
      <c r="X145" s="399">
        <v>42461</v>
      </c>
      <c r="Y145" s="106" t="s">
        <v>1612</v>
      </c>
      <c r="Z145" s="106" t="s">
        <v>1612</v>
      </c>
      <c r="AA145" s="106" t="s">
        <v>2958</v>
      </c>
      <c r="AB145" s="106" t="s">
        <v>2959</v>
      </c>
      <c r="AC145" s="106" t="s">
        <v>1612</v>
      </c>
      <c r="AD145" s="106" t="s">
        <v>1612</v>
      </c>
      <c r="AE145" s="106" t="s">
        <v>2960</v>
      </c>
      <c r="AF145" s="106" t="s">
        <v>2961</v>
      </c>
      <c r="AG145" s="106"/>
      <c r="AH145" s="106">
        <v>1</v>
      </c>
      <c r="AI145" s="106">
        <v>0</v>
      </c>
      <c r="AJ145" s="106">
        <v>1</v>
      </c>
      <c r="AK145" s="106">
        <v>0</v>
      </c>
      <c r="AL145" s="106">
        <v>0</v>
      </c>
      <c r="AM145" s="106">
        <v>0</v>
      </c>
      <c r="AN145" s="106" t="s">
        <v>1612</v>
      </c>
      <c r="AO145" s="106">
        <v>0</v>
      </c>
      <c r="AP145" s="106">
        <v>1</v>
      </c>
      <c r="AQ145" s="106">
        <v>0</v>
      </c>
      <c r="AR145" s="106">
        <v>0</v>
      </c>
      <c r="AS145" s="106">
        <v>1</v>
      </c>
      <c r="AT145" s="106" t="s">
        <v>1612</v>
      </c>
      <c r="AU145" s="106">
        <v>0</v>
      </c>
      <c r="AV145" s="106">
        <v>1</v>
      </c>
      <c r="AW145" s="106">
        <v>0</v>
      </c>
      <c r="AX145" s="106">
        <v>0</v>
      </c>
      <c r="AY145" s="106">
        <v>1</v>
      </c>
      <c r="AZ145" s="106" t="s">
        <v>1612</v>
      </c>
      <c r="BA145" s="106">
        <v>0</v>
      </c>
      <c r="BB145" s="106">
        <v>0</v>
      </c>
      <c r="BC145" s="106">
        <v>0</v>
      </c>
      <c r="BD145" s="106">
        <v>1</v>
      </c>
      <c r="BE145" s="106">
        <v>1</v>
      </c>
      <c r="BF145" s="106">
        <v>42552</v>
      </c>
      <c r="BG145" s="106">
        <v>1</v>
      </c>
      <c r="BH145" s="106">
        <v>0</v>
      </c>
      <c r="BI145" s="106">
        <v>0</v>
      </c>
      <c r="BJ145" s="106">
        <v>1</v>
      </c>
      <c r="BK145" s="106">
        <v>1</v>
      </c>
      <c r="BL145" s="106">
        <v>42461</v>
      </c>
      <c r="BM145" s="106">
        <v>1</v>
      </c>
      <c r="BN145" s="106">
        <v>1</v>
      </c>
      <c r="BO145" s="106">
        <v>0</v>
      </c>
      <c r="BP145" s="106">
        <v>0</v>
      </c>
      <c r="BQ145" s="106">
        <v>1</v>
      </c>
      <c r="BR145" s="106" t="s">
        <v>1612</v>
      </c>
      <c r="BS145" s="106">
        <v>0</v>
      </c>
      <c r="BT145" s="106">
        <v>1</v>
      </c>
      <c r="BU145" s="106">
        <v>0</v>
      </c>
      <c r="BV145" s="106">
        <v>0</v>
      </c>
      <c r="BW145" s="106">
        <v>1</v>
      </c>
      <c r="BX145" s="106" t="s">
        <v>1612</v>
      </c>
      <c r="BY145" s="106">
        <v>0</v>
      </c>
      <c r="BZ145" s="106">
        <v>0</v>
      </c>
      <c r="CA145" s="106">
        <v>0</v>
      </c>
      <c r="CB145" s="106">
        <v>1</v>
      </c>
      <c r="CC145" s="106">
        <v>1</v>
      </c>
      <c r="CD145" s="106">
        <v>42643</v>
      </c>
      <c r="CE145" s="106">
        <v>1</v>
      </c>
      <c r="CF145" s="106">
        <v>0</v>
      </c>
      <c r="CG145" s="106">
        <v>0</v>
      </c>
      <c r="CH145" s="106">
        <v>1</v>
      </c>
      <c r="CI145" s="106">
        <v>1</v>
      </c>
      <c r="CJ145" s="106">
        <v>42461</v>
      </c>
      <c r="CK145" s="106">
        <v>1</v>
      </c>
    </row>
    <row r="146" spans="1:89">
      <c r="A146" t="s">
        <v>49</v>
      </c>
      <c r="B146" t="s">
        <v>48</v>
      </c>
      <c r="C146" t="s">
        <v>104</v>
      </c>
      <c r="D146" t="s">
        <v>147</v>
      </c>
      <c r="E146" s="106" t="s">
        <v>146</v>
      </c>
      <c r="F146" s="106" t="s">
        <v>1193</v>
      </c>
      <c r="G146" s="106" t="s">
        <v>1612</v>
      </c>
      <c r="H146" s="399" t="s">
        <v>1612</v>
      </c>
      <c r="I146" s="106" t="s">
        <v>1193</v>
      </c>
      <c r="J146" s="106" t="s">
        <v>1193</v>
      </c>
      <c r="K146" s="106" t="s">
        <v>1193</v>
      </c>
      <c r="L146" s="106" t="s">
        <v>1193</v>
      </c>
      <c r="M146" s="106" t="s">
        <v>1193</v>
      </c>
      <c r="N146" s="106" t="s">
        <v>1193</v>
      </c>
      <c r="O146" s="106" t="s">
        <v>1193</v>
      </c>
      <c r="P146" s="106" t="s">
        <v>1193</v>
      </c>
      <c r="Q146" s="399" t="s">
        <v>1612</v>
      </c>
      <c r="R146" s="399" t="s">
        <v>1612</v>
      </c>
      <c r="S146" s="399" t="s">
        <v>1612</v>
      </c>
      <c r="T146" s="399" t="s">
        <v>1612</v>
      </c>
      <c r="U146" s="399" t="s">
        <v>1612</v>
      </c>
      <c r="V146" s="399" t="s">
        <v>1612</v>
      </c>
      <c r="W146" s="399" t="s">
        <v>1612</v>
      </c>
      <c r="X146" s="399" t="s">
        <v>1612</v>
      </c>
      <c r="Y146" s="106" t="s">
        <v>1612</v>
      </c>
      <c r="Z146" s="106" t="s">
        <v>1612</v>
      </c>
      <c r="AA146" s="106" t="s">
        <v>1612</v>
      </c>
      <c r="AB146" s="106" t="s">
        <v>1612</v>
      </c>
      <c r="AC146" s="106" t="s">
        <v>1612</v>
      </c>
      <c r="AD146" s="106" t="s">
        <v>1612</v>
      </c>
      <c r="AE146" s="106" t="s">
        <v>1612</v>
      </c>
      <c r="AF146" s="106" t="s">
        <v>1612</v>
      </c>
      <c r="AG146" s="106"/>
      <c r="AH146" s="106">
        <v>1</v>
      </c>
      <c r="AI146" s="106">
        <v>0</v>
      </c>
      <c r="AJ146" s="106">
        <v>1</v>
      </c>
      <c r="AK146" s="106">
        <v>0</v>
      </c>
      <c r="AL146" s="106">
        <v>0</v>
      </c>
      <c r="AM146" s="106">
        <v>0</v>
      </c>
      <c r="AN146" s="106" t="s">
        <v>1612</v>
      </c>
      <c r="AO146" s="106">
        <v>0</v>
      </c>
      <c r="AP146" s="106">
        <v>1</v>
      </c>
      <c r="AQ146" s="106">
        <v>0</v>
      </c>
      <c r="AR146" s="106">
        <v>0</v>
      </c>
      <c r="AS146" s="106">
        <v>1</v>
      </c>
      <c r="AT146" s="106" t="s">
        <v>1612</v>
      </c>
      <c r="AU146" s="106">
        <v>0</v>
      </c>
      <c r="AV146" s="106">
        <v>1</v>
      </c>
      <c r="AW146" s="106">
        <v>0</v>
      </c>
      <c r="AX146" s="106">
        <v>0</v>
      </c>
      <c r="AY146" s="106">
        <v>1</v>
      </c>
      <c r="AZ146" s="106" t="s">
        <v>1612</v>
      </c>
      <c r="BA146" s="106">
        <v>0</v>
      </c>
      <c r="BB146" s="106">
        <v>1</v>
      </c>
      <c r="BC146" s="106">
        <v>0</v>
      </c>
      <c r="BD146" s="106">
        <v>0</v>
      </c>
      <c r="BE146" s="106">
        <v>1</v>
      </c>
      <c r="BF146" s="106" t="s">
        <v>1612</v>
      </c>
      <c r="BG146" s="106">
        <v>0</v>
      </c>
      <c r="BH146" s="106">
        <v>1</v>
      </c>
      <c r="BI146" s="106">
        <v>0</v>
      </c>
      <c r="BJ146" s="106">
        <v>0</v>
      </c>
      <c r="BK146" s="106">
        <v>1</v>
      </c>
      <c r="BL146" s="106" t="s">
        <v>1612</v>
      </c>
      <c r="BM146" s="106">
        <v>0</v>
      </c>
      <c r="BN146" s="106">
        <v>1</v>
      </c>
      <c r="BO146" s="106">
        <v>0</v>
      </c>
      <c r="BP146" s="106">
        <v>0</v>
      </c>
      <c r="BQ146" s="106">
        <v>1</v>
      </c>
      <c r="BR146" s="106" t="s">
        <v>1612</v>
      </c>
      <c r="BS146" s="106">
        <v>0</v>
      </c>
      <c r="BT146" s="106">
        <v>1</v>
      </c>
      <c r="BU146" s="106">
        <v>0</v>
      </c>
      <c r="BV146" s="106">
        <v>0</v>
      </c>
      <c r="BW146" s="106">
        <v>1</v>
      </c>
      <c r="BX146" s="106" t="s">
        <v>1612</v>
      </c>
      <c r="BY146" s="106">
        <v>0</v>
      </c>
      <c r="BZ146" s="106">
        <v>1</v>
      </c>
      <c r="CA146" s="106">
        <v>0</v>
      </c>
      <c r="CB146" s="106">
        <v>0</v>
      </c>
      <c r="CC146" s="106">
        <v>1</v>
      </c>
      <c r="CD146" s="106" t="s">
        <v>1612</v>
      </c>
      <c r="CE146" s="106">
        <v>0</v>
      </c>
      <c r="CF146" s="106">
        <v>1</v>
      </c>
      <c r="CG146" s="106">
        <v>0</v>
      </c>
      <c r="CH146" s="106">
        <v>0</v>
      </c>
      <c r="CI146" s="106">
        <v>1</v>
      </c>
      <c r="CJ146" s="106" t="s">
        <v>1612</v>
      </c>
      <c r="CK146" s="106">
        <v>0</v>
      </c>
    </row>
    <row r="147" spans="1:89">
      <c r="A147" t="s">
        <v>56</v>
      </c>
      <c r="B147" t="s">
        <v>55</v>
      </c>
      <c r="C147" t="s">
        <v>54</v>
      </c>
      <c r="D147" t="s">
        <v>145</v>
      </c>
      <c r="E147" s="106" t="s">
        <v>144</v>
      </c>
      <c r="F147" s="106" t="s">
        <v>1193</v>
      </c>
      <c r="G147" s="106" t="s">
        <v>1612</v>
      </c>
      <c r="H147" s="399" t="s">
        <v>1612</v>
      </c>
      <c r="I147" s="106" t="s">
        <v>1193</v>
      </c>
      <c r="J147" s="106" t="s">
        <v>1193</v>
      </c>
      <c r="K147" s="106" t="s">
        <v>1193</v>
      </c>
      <c r="L147" s="106" t="s">
        <v>1196</v>
      </c>
      <c r="M147" s="106" t="s">
        <v>1193</v>
      </c>
      <c r="N147" s="106" t="s">
        <v>1193</v>
      </c>
      <c r="O147" s="106" t="s">
        <v>1196</v>
      </c>
      <c r="P147" s="106" t="s">
        <v>1193</v>
      </c>
      <c r="Q147" s="399" t="s">
        <v>1612</v>
      </c>
      <c r="R147" s="399" t="s">
        <v>1612</v>
      </c>
      <c r="S147" s="399" t="s">
        <v>1612</v>
      </c>
      <c r="T147" s="399">
        <v>42461</v>
      </c>
      <c r="U147" s="399" t="s">
        <v>1612</v>
      </c>
      <c r="V147" s="399" t="s">
        <v>1612</v>
      </c>
      <c r="W147" s="399">
        <v>42461</v>
      </c>
      <c r="X147" s="399" t="s">
        <v>1612</v>
      </c>
      <c r="Y147" s="106" t="s">
        <v>1612</v>
      </c>
      <c r="Z147" s="106" t="s">
        <v>1612</v>
      </c>
      <c r="AA147" s="106" t="s">
        <v>1612</v>
      </c>
      <c r="AB147" s="106" t="s">
        <v>2985</v>
      </c>
      <c r="AC147" s="106" t="s">
        <v>1612</v>
      </c>
      <c r="AD147" s="106" t="s">
        <v>1612</v>
      </c>
      <c r="AE147" s="106" t="s">
        <v>2986</v>
      </c>
      <c r="AF147" s="106" t="s">
        <v>1612</v>
      </c>
      <c r="AG147" s="106"/>
      <c r="AH147" s="106">
        <v>1</v>
      </c>
      <c r="AI147" s="106">
        <v>0</v>
      </c>
      <c r="AJ147" s="106">
        <v>1</v>
      </c>
      <c r="AK147" s="106">
        <v>0</v>
      </c>
      <c r="AL147" s="106">
        <v>0</v>
      </c>
      <c r="AM147" s="106">
        <v>0</v>
      </c>
      <c r="AN147" s="106" t="s">
        <v>1612</v>
      </c>
      <c r="AO147" s="106">
        <v>0</v>
      </c>
      <c r="AP147" s="106">
        <v>1</v>
      </c>
      <c r="AQ147" s="106">
        <v>0</v>
      </c>
      <c r="AR147" s="106">
        <v>0</v>
      </c>
      <c r="AS147" s="106">
        <v>1</v>
      </c>
      <c r="AT147" s="106" t="s">
        <v>1612</v>
      </c>
      <c r="AU147" s="106">
        <v>0</v>
      </c>
      <c r="AV147" s="106">
        <v>1</v>
      </c>
      <c r="AW147" s="106">
        <v>0</v>
      </c>
      <c r="AX147" s="106">
        <v>0</v>
      </c>
      <c r="AY147" s="106">
        <v>1</v>
      </c>
      <c r="AZ147" s="106" t="s">
        <v>1612</v>
      </c>
      <c r="BA147" s="106">
        <v>0</v>
      </c>
      <c r="BB147" s="106">
        <v>1</v>
      </c>
      <c r="BC147" s="106">
        <v>0</v>
      </c>
      <c r="BD147" s="106">
        <v>0</v>
      </c>
      <c r="BE147" s="106">
        <v>1</v>
      </c>
      <c r="BF147" s="106" t="s">
        <v>1612</v>
      </c>
      <c r="BG147" s="106">
        <v>0</v>
      </c>
      <c r="BH147" s="106">
        <v>0</v>
      </c>
      <c r="BI147" s="106">
        <v>0</v>
      </c>
      <c r="BJ147" s="106">
        <v>1</v>
      </c>
      <c r="BK147" s="106">
        <v>1</v>
      </c>
      <c r="BL147" s="106">
        <v>42461</v>
      </c>
      <c r="BM147" s="106">
        <v>1</v>
      </c>
      <c r="BN147" s="106">
        <v>1</v>
      </c>
      <c r="BO147" s="106">
        <v>0</v>
      </c>
      <c r="BP147" s="106">
        <v>0</v>
      </c>
      <c r="BQ147" s="106">
        <v>1</v>
      </c>
      <c r="BR147" s="106" t="s">
        <v>1612</v>
      </c>
      <c r="BS147" s="106">
        <v>0</v>
      </c>
      <c r="BT147" s="106">
        <v>1</v>
      </c>
      <c r="BU147" s="106">
        <v>0</v>
      </c>
      <c r="BV147" s="106">
        <v>0</v>
      </c>
      <c r="BW147" s="106">
        <v>1</v>
      </c>
      <c r="BX147" s="106" t="s">
        <v>1612</v>
      </c>
      <c r="BY147" s="106">
        <v>0</v>
      </c>
      <c r="BZ147" s="106">
        <v>0</v>
      </c>
      <c r="CA147" s="106">
        <v>0</v>
      </c>
      <c r="CB147" s="106">
        <v>1</v>
      </c>
      <c r="CC147" s="106">
        <v>1</v>
      </c>
      <c r="CD147" s="106">
        <v>42461</v>
      </c>
      <c r="CE147" s="106">
        <v>1</v>
      </c>
      <c r="CF147" s="106">
        <v>1</v>
      </c>
      <c r="CG147" s="106">
        <v>0</v>
      </c>
      <c r="CH147" s="106">
        <v>0</v>
      </c>
      <c r="CI147" s="106">
        <v>1</v>
      </c>
      <c r="CJ147" s="106" t="s">
        <v>1612</v>
      </c>
      <c r="CK147" s="106">
        <v>0</v>
      </c>
    </row>
    <row r="148" spans="1:89">
      <c r="A148" t="s">
        <v>49</v>
      </c>
      <c r="B148" t="s">
        <v>48</v>
      </c>
      <c r="C148" t="s">
        <v>47</v>
      </c>
      <c r="D148" t="s">
        <v>143</v>
      </c>
      <c r="E148" s="106" t="s">
        <v>142</v>
      </c>
      <c r="F148" s="106" t="s">
        <v>1193</v>
      </c>
      <c r="G148" s="106" t="s">
        <v>1612</v>
      </c>
      <c r="H148" s="399" t="s">
        <v>1612</v>
      </c>
      <c r="I148" s="106" t="s">
        <v>1193</v>
      </c>
      <c r="J148" s="106" t="s">
        <v>1193</v>
      </c>
      <c r="K148" s="106" t="s">
        <v>1193</v>
      </c>
      <c r="L148" s="106" t="s">
        <v>1196</v>
      </c>
      <c r="M148" s="106" t="s">
        <v>1193</v>
      </c>
      <c r="N148" s="106" t="s">
        <v>1193</v>
      </c>
      <c r="O148" s="106" t="s">
        <v>1196</v>
      </c>
      <c r="P148" s="106" t="s">
        <v>1193</v>
      </c>
      <c r="Q148" s="399" t="s">
        <v>1612</v>
      </c>
      <c r="R148" s="399" t="s">
        <v>1612</v>
      </c>
      <c r="S148" s="399" t="s">
        <v>1612</v>
      </c>
      <c r="T148" s="399">
        <v>42400</v>
      </c>
      <c r="U148" s="399" t="s">
        <v>1612</v>
      </c>
      <c r="V148" s="399" t="s">
        <v>1612</v>
      </c>
      <c r="W148" s="399">
        <v>42643</v>
      </c>
      <c r="X148" s="399" t="s">
        <v>1612</v>
      </c>
      <c r="Y148" s="106" t="s">
        <v>1612</v>
      </c>
      <c r="Z148" s="106" t="s">
        <v>1612</v>
      </c>
      <c r="AA148" s="106" t="s">
        <v>1612</v>
      </c>
      <c r="AB148" s="106" t="s">
        <v>2998</v>
      </c>
      <c r="AC148" s="106" t="s">
        <v>1612</v>
      </c>
      <c r="AD148" s="106" t="s">
        <v>1612</v>
      </c>
      <c r="AE148" s="106" t="s">
        <v>2999</v>
      </c>
      <c r="AF148" s="106" t="s">
        <v>1612</v>
      </c>
      <c r="AG148" s="106"/>
      <c r="AH148" s="106">
        <v>1</v>
      </c>
      <c r="AI148" s="106">
        <v>0</v>
      </c>
      <c r="AJ148" s="106">
        <v>1</v>
      </c>
      <c r="AK148" s="106">
        <v>0</v>
      </c>
      <c r="AL148" s="106">
        <v>0</v>
      </c>
      <c r="AM148" s="106">
        <v>0</v>
      </c>
      <c r="AN148" s="106" t="s">
        <v>1612</v>
      </c>
      <c r="AO148" s="106">
        <v>0</v>
      </c>
      <c r="AP148" s="106">
        <v>1</v>
      </c>
      <c r="AQ148" s="106">
        <v>0</v>
      </c>
      <c r="AR148" s="106">
        <v>0</v>
      </c>
      <c r="AS148" s="106">
        <v>1</v>
      </c>
      <c r="AT148" s="106" t="s">
        <v>1612</v>
      </c>
      <c r="AU148" s="106">
        <v>0</v>
      </c>
      <c r="AV148" s="106">
        <v>1</v>
      </c>
      <c r="AW148" s="106">
        <v>0</v>
      </c>
      <c r="AX148" s="106">
        <v>0</v>
      </c>
      <c r="AY148" s="106">
        <v>1</v>
      </c>
      <c r="AZ148" s="106" t="s">
        <v>1612</v>
      </c>
      <c r="BA148" s="106">
        <v>0</v>
      </c>
      <c r="BB148" s="106">
        <v>1</v>
      </c>
      <c r="BC148" s="106">
        <v>0</v>
      </c>
      <c r="BD148" s="106">
        <v>0</v>
      </c>
      <c r="BE148" s="106">
        <v>1</v>
      </c>
      <c r="BF148" s="106" t="s">
        <v>1612</v>
      </c>
      <c r="BG148" s="106">
        <v>0</v>
      </c>
      <c r="BH148" s="106">
        <v>0</v>
      </c>
      <c r="BI148" s="106">
        <v>0</v>
      </c>
      <c r="BJ148" s="106">
        <v>1</v>
      </c>
      <c r="BK148" s="106">
        <v>1</v>
      </c>
      <c r="BL148" s="106">
        <v>42400</v>
      </c>
      <c r="BM148" s="106">
        <v>1</v>
      </c>
      <c r="BN148" s="106">
        <v>1</v>
      </c>
      <c r="BO148" s="106">
        <v>0</v>
      </c>
      <c r="BP148" s="106">
        <v>0</v>
      </c>
      <c r="BQ148" s="106">
        <v>1</v>
      </c>
      <c r="BR148" s="106" t="s">
        <v>1612</v>
      </c>
      <c r="BS148" s="106">
        <v>0</v>
      </c>
      <c r="BT148" s="106">
        <v>1</v>
      </c>
      <c r="BU148" s="106">
        <v>0</v>
      </c>
      <c r="BV148" s="106">
        <v>0</v>
      </c>
      <c r="BW148" s="106">
        <v>1</v>
      </c>
      <c r="BX148" s="106" t="s">
        <v>1612</v>
      </c>
      <c r="BY148" s="106">
        <v>0</v>
      </c>
      <c r="BZ148" s="106">
        <v>0</v>
      </c>
      <c r="CA148" s="106">
        <v>0</v>
      </c>
      <c r="CB148" s="106">
        <v>1</v>
      </c>
      <c r="CC148" s="106">
        <v>1</v>
      </c>
      <c r="CD148" s="106">
        <v>42643</v>
      </c>
      <c r="CE148" s="106">
        <v>1</v>
      </c>
      <c r="CF148" s="106">
        <v>1</v>
      </c>
      <c r="CG148" s="106">
        <v>0</v>
      </c>
      <c r="CH148" s="106">
        <v>0</v>
      </c>
      <c r="CI148" s="106">
        <v>1</v>
      </c>
      <c r="CJ148" s="106" t="s">
        <v>1612</v>
      </c>
      <c r="CK148" s="106">
        <v>0</v>
      </c>
    </row>
    <row r="149" spans="1:89">
      <c r="A149" t="s">
        <v>56</v>
      </c>
      <c r="B149" t="s">
        <v>65</v>
      </c>
      <c r="C149" t="s">
        <v>97</v>
      </c>
      <c r="D149" t="s">
        <v>141</v>
      </c>
      <c r="E149" s="106" t="s">
        <v>140</v>
      </c>
      <c r="F149" s="106" t="s">
        <v>1193</v>
      </c>
      <c r="G149" s="106" t="s">
        <v>1612</v>
      </c>
      <c r="H149" s="399" t="s">
        <v>1612</v>
      </c>
      <c r="I149" s="106" t="s">
        <v>1193</v>
      </c>
      <c r="J149" s="106" t="s">
        <v>1193</v>
      </c>
      <c r="K149" s="106" t="s">
        <v>1193</v>
      </c>
      <c r="L149" s="106" t="s">
        <v>1193</v>
      </c>
      <c r="M149" s="106" t="s">
        <v>1193</v>
      </c>
      <c r="N149" s="106" t="s">
        <v>1193</v>
      </c>
      <c r="O149" s="106" t="s">
        <v>1193</v>
      </c>
      <c r="P149" s="106" t="s">
        <v>1193</v>
      </c>
      <c r="Q149" s="399" t="s">
        <v>1612</v>
      </c>
      <c r="R149" s="399" t="s">
        <v>1612</v>
      </c>
      <c r="S149" s="399" t="s">
        <v>1612</v>
      </c>
      <c r="T149" s="399" t="s">
        <v>1612</v>
      </c>
      <c r="U149" s="399" t="s">
        <v>1612</v>
      </c>
      <c r="V149" s="399" t="s">
        <v>1612</v>
      </c>
      <c r="W149" s="399" t="s">
        <v>1612</v>
      </c>
      <c r="X149" s="399" t="s">
        <v>1612</v>
      </c>
      <c r="Y149" s="106" t="s">
        <v>1612</v>
      </c>
      <c r="Z149" s="106" t="s">
        <v>1612</v>
      </c>
      <c r="AA149" s="106" t="s">
        <v>1612</v>
      </c>
      <c r="AB149" s="106" t="s">
        <v>1612</v>
      </c>
      <c r="AC149" s="106" t="s">
        <v>1612</v>
      </c>
      <c r="AD149" s="106" t="s">
        <v>1612</v>
      </c>
      <c r="AE149" s="106" t="s">
        <v>1612</v>
      </c>
      <c r="AF149" s="106" t="s">
        <v>1612</v>
      </c>
      <c r="AG149" s="106"/>
      <c r="AH149" s="106">
        <v>1</v>
      </c>
      <c r="AI149" s="106">
        <v>0</v>
      </c>
      <c r="AJ149" s="106">
        <v>1</v>
      </c>
      <c r="AK149" s="106">
        <v>0</v>
      </c>
      <c r="AL149" s="106">
        <v>0</v>
      </c>
      <c r="AM149" s="106">
        <v>0</v>
      </c>
      <c r="AN149" s="106" t="s">
        <v>1612</v>
      </c>
      <c r="AO149" s="106">
        <v>0</v>
      </c>
      <c r="AP149" s="106">
        <v>1</v>
      </c>
      <c r="AQ149" s="106">
        <v>0</v>
      </c>
      <c r="AR149" s="106">
        <v>0</v>
      </c>
      <c r="AS149" s="106">
        <v>1</v>
      </c>
      <c r="AT149" s="106" t="s">
        <v>1612</v>
      </c>
      <c r="AU149" s="106">
        <v>0</v>
      </c>
      <c r="AV149" s="106">
        <v>1</v>
      </c>
      <c r="AW149" s="106">
        <v>0</v>
      </c>
      <c r="AX149" s="106">
        <v>0</v>
      </c>
      <c r="AY149" s="106">
        <v>1</v>
      </c>
      <c r="AZ149" s="106" t="s">
        <v>1612</v>
      </c>
      <c r="BA149" s="106">
        <v>0</v>
      </c>
      <c r="BB149" s="106">
        <v>1</v>
      </c>
      <c r="BC149" s="106">
        <v>0</v>
      </c>
      <c r="BD149" s="106">
        <v>0</v>
      </c>
      <c r="BE149" s="106">
        <v>1</v>
      </c>
      <c r="BF149" s="106" t="s">
        <v>1612</v>
      </c>
      <c r="BG149" s="106">
        <v>0</v>
      </c>
      <c r="BH149" s="106">
        <v>1</v>
      </c>
      <c r="BI149" s="106">
        <v>0</v>
      </c>
      <c r="BJ149" s="106">
        <v>0</v>
      </c>
      <c r="BK149" s="106">
        <v>1</v>
      </c>
      <c r="BL149" s="106" t="s">
        <v>1612</v>
      </c>
      <c r="BM149" s="106">
        <v>0</v>
      </c>
      <c r="BN149" s="106">
        <v>1</v>
      </c>
      <c r="BO149" s="106">
        <v>0</v>
      </c>
      <c r="BP149" s="106">
        <v>0</v>
      </c>
      <c r="BQ149" s="106">
        <v>1</v>
      </c>
      <c r="BR149" s="106" t="s">
        <v>1612</v>
      </c>
      <c r="BS149" s="106">
        <v>0</v>
      </c>
      <c r="BT149" s="106">
        <v>1</v>
      </c>
      <c r="BU149" s="106">
        <v>0</v>
      </c>
      <c r="BV149" s="106">
        <v>0</v>
      </c>
      <c r="BW149" s="106">
        <v>1</v>
      </c>
      <c r="BX149" s="106" t="s">
        <v>1612</v>
      </c>
      <c r="BY149" s="106">
        <v>0</v>
      </c>
      <c r="BZ149" s="106">
        <v>1</v>
      </c>
      <c r="CA149" s="106">
        <v>0</v>
      </c>
      <c r="CB149" s="106">
        <v>0</v>
      </c>
      <c r="CC149" s="106">
        <v>1</v>
      </c>
      <c r="CD149" s="106" t="s">
        <v>1612</v>
      </c>
      <c r="CE149" s="106">
        <v>0</v>
      </c>
      <c r="CF149" s="106">
        <v>1</v>
      </c>
      <c r="CG149" s="106">
        <v>0</v>
      </c>
      <c r="CH149" s="106">
        <v>0</v>
      </c>
      <c r="CI149" s="106">
        <v>1</v>
      </c>
      <c r="CJ149" s="106" t="s">
        <v>1612</v>
      </c>
      <c r="CK149" s="106">
        <v>0</v>
      </c>
    </row>
    <row r="150" spans="1:89">
      <c r="A150" t="s">
        <v>56</v>
      </c>
      <c r="B150" t="s">
        <v>65</v>
      </c>
      <c r="C150" t="s">
        <v>97</v>
      </c>
      <c r="D150" t="s">
        <v>139</v>
      </c>
      <c r="E150" s="106" t="s">
        <v>138</v>
      </c>
      <c r="F150" s="106" t="s">
        <v>1193</v>
      </c>
      <c r="G150" s="106" t="s">
        <v>1612</v>
      </c>
      <c r="H150" s="399" t="s">
        <v>1612</v>
      </c>
      <c r="I150" s="106" t="s">
        <v>1193</v>
      </c>
      <c r="J150" s="106" t="s">
        <v>1193</v>
      </c>
      <c r="K150" s="106" t="s">
        <v>1196</v>
      </c>
      <c r="L150" s="106" t="s">
        <v>1193</v>
      </c>
      <c r="M150" s="106" t="s">
        <v>1193</v>
      </c>
      <c r="N150" s="106" t="s">
        <v>1193</v>
      </c>
      <c r="O150" s="106" t="s">
        <v>1193</v>
      </c>
      <c r="P150" s="106" t="s">
        <v>1193</v>
      </c>
      <c r="Q150" s="399" t="s">
        <v>1612</v>
      </c>
      <c r="R150" s="399" t="s">
        <v>1612</v>
      </c>
      <c r="S150" s="399">
        <v>42460</v>
      </c>
      <c r="T150" s="399" t="s">
        <v>1612</v>
      </c>
      <c r="U150" s="399" t="s">
        <v>1612</v>
      </c>
      <c r="V150" s="399" t="s">
        <v>1612</v>
      </c>
      <c r="W150" s="399" t="s">
        <v>1612</v>
      </c>
      <c r="X150" s="399" t="s">
        <v>1612</v>
      </c>
      <c r="Y150" s="106" t="s">
        <v>1612</v>
      </c>
      <c r="Z150" s="106" t="s">
        <v>1612</v>
      </c>
      <c r="AA150" s="106" t="s">
        <v>3021</v>
      </c>
      <c r="AB150" s="106" t="s">
        <v>1612</v>
      </c>
      <c r="AC150" s="106" t="s">
        <v>1612</v>
      </c>
      <c r="AD150" s="106" t="s">
        <v>1612</v>
      </c>
      <c r="AE150" s="106" t="s">
        <v>1612</v>
      </c>
      <c r="AF150" s="106" t="s">
        <v>1612</v>
      </c>
      <c r="AG150" s="106"/>
      <c r="AH150" s="106">
        <v>1</v>
      </c>
      <c r="AI150" s="106">
        <v>0</v>
      </c>
      <c r="AJ150" s="106">
        <v>1</v>
      </c>
      <c r="AK150" s="106">
        <v>0</v>
      </c>
      <c r="AL150" s="106">
        <v>0</v>
      </c>
      <c r="AM150" s="106">
        <v>0</v>
      </c>
      <c r="AN150" s="106" t="s">
        <v>1612</v>
      </c>
      <c r="AO150" s="106">
        <v>0</v>
      </c>
      <c r="AP150" s="106">
        <v>1</v>
      </c>
      <c r="AQ150" s="106">
        <v>0</v>
      </c>
      <c r="AR150" s="106">
        <v>0</v>
      </c>
      <c r="AS150" s="106">
        <v>1</v>
      </c>
      <c r="AT150" s="106" t="s">
        <v>1612</v>
      </c>
      <c r="AU150" s="106">
        <v>0</v>
      </c>
      <c r="AV150" s="106">
        <v>1</v>
      </c>
      <c r="AW150" s="106">
        <v>0</v>
      </c>
      <c r="AX150" s="106">
        <v>0</v>
      </c>
      <c r="AY150" s="106">
        <v>1</v>
      </c>
      <c r="AZ150" s="106" t="s">
        <v>1612</v>
      </c>
      <c r="BA150" s="106">
        <v>0</v>
      </c>
      <c r="BB150" s="106">
        <v>0</v>
      </c>
      <c r="BC150" s="106">
        <v>0</v>
      </c>
      <c r="BD150" s="106">
        <v>1</v>
      </c>
      <c r="BE150" s="106">
        <v>1</v>
      </c>
      <c r="BF150" s="106">
        <v>42460</v>
      </c>
      <c r="BG150" s="106">
        <v>1</v>
      </c>
      <c r="BH150" s="106">
        <v>1</v>
      </c>
      <c r="BI150" s="106">
        <v>0</v>
      </c>
      <c r="BJ150" s="106">
        <v>0</v>
      </c>
      <c r="BK150" s="106">
        <v>1</v>
      </c>
      <c r="BL150" s="106" t="s">
        <v>1612</v>
      </c>
      <c r="BM150" s="106">
        <v>0</v>
      </c>
      <c r="BN150" s="106">
        <v>1</v>
      </c>
      <c r="BO150" s="106">
        <v>0</v>
      </c>
      <c r="BP150" s="106">
        <v>0</v>
      </c>
      <c r="BQ150" s="106">
        <v>1</v>
      </c>
      <c r="BR150" s="106" t="s">
        <v>1612</v>
      </c>
      <c r="BS150" s="106">
        <v>0</v>
      </c>
      <c r="BT150" s="106">
        <v>1</v>
      </c>
      <c r="BU150" s="106">
        <v>0</v>
      </c>
      <c r="BV150" s="106">
        <v>0</v>
      </c>
      <c r="BW150" s="106">
        <v>1</v>
      </c>
      <c r="BX150" s="106" t="s">
        <v>1612</v>
      </c>
      <c r="BY150" s="106">
        <v>0</v>
      </c>
      <c r="BZ150" s="106">
        <v>1</v>
      </c>
      <c r="CA150" s="106">
        <v>0</v>
      </c>
      <c r="CB150" s="106">
        <v>0</v>
      </c>
      <c r="CC150" s="106">
        <v>1</v>
      </c>
      <c r="CD150" s="106" t="s">
        <v>1612</v>
      </c>
      <c r="CE150" s="106">
        <v>0</v>
      </c>
      <c r="CF150" s="106">
        <v>1</v>
      </c>
      <c r="CG150" s="106">
        <v>0</v>
      </c>
      <c r="CH150" s="106">
        <v>0</v>
      </c>
      <c r="CI150" s="106">
        <v>1</v>
      </c>
      <c r="CJ150" s="106" t="s">
        <v>1612</v>
      </c>
      <c r="CK150" s="106">
        <v>0</v>
      </c>
    </row>
    <row r="151" spans="1:89">
      <c r="A151" t="s">
        <v>44</v>
      </c>
      <c r="B151" t="s">
        <v>116</v>
      </c>
      <c r="C151" t="s">
        <v>115</v>
      </c>
      <c r="D151" t="s">
        <v>137</v>
      </c>
      <c r="E151" s="106" t="s">
        <v>136</v>
      </c>
      <c r="F151" s="106" t="s">
        <v>1193</v>
      </c>
      <c r="G151" s="106" t="s">
        <v>1612</v>
      </c>
      <c r="H151" s="399" t="s">
        <v>1612</v>
      </c>
      <c r="I151" s="106" t="s">
        <v>1193</v>
      </c>
      <c r="J151" s="106" t="s">
        <v>1193</v>
      </c>
      <c r="K151" s="106" t="s">
        <v>1196</v>
      </c>
      <c r="L151" s="106" t="s">
        <v>1196</v>
      </c>
      <c r="M151" s="106" t="s">
        <v>1196</v>
      </c>
      <c r="N151" s="106" t="s">
        <v>1196</v>
      </c>
      <c r="O151" s="106" t="s">
        <v>1196</v>
      </c>
      <c r="P151" s="106" t="s">
        <v>1193</v>
      </c>
      <c r="Q151" s="399" t="s">
        <v>1612</v>
      </c>
      <c r="R151" s="399" t="s">
        <v>1612</v>
      </c>
      <c r="S151" s="399">
        <v>42491</v>
      </c>
      <c r="T151" s="399">
        <v>42491</v>
      </c>
      <c r="U151" s="399">
        <v>42491</v>
      </c>
      <c r="V151" s="399">
        <v>42491</v>
      </c>
      <c r="W151" s="399">
        <v>42491</v>
      </c>
      <c r="X151" s="399" t="s">
        <v>1612</v>
      </c>
      <c r="Y151" s="106" t="s">
        <v>1612</v>
      </c>
      <c r="Z151" s="106" t="s">
        <v>1612</v>
      </c>
      <c r="AA151" s="106" t="s">
        <v>3037</v>
      </c>
      <c r="AB151" s="106" t="s">
        <v>3038</v>
      </c>
      <c r="AC151" s="106" t="s">
        <v>3039</v>
      </c>
      <c r="AD151" s="106" t="s">
        <v>3040</v>
      </c>
      <c r="AE151" s="106" t="s">
        <v>3041</v>
      </c>
      <c r="AF151" s="106" t="s">
        <v>1612</v>
      </c>
      <c r="AG151" s="106"/>
      <c r="AH151" s="106">
        <v>1</v>
      </c>
      <c r="AI151" s="106">
        <v>0</v>
      </c>
      <c r="AJ151" s="106">
        <v>1</v>
      </c>
      <c r="AK151" s="106">
        <v>0</v>
      </c>
      <c r="AL151" s="106">
        <v>0</v>
      </c>
      <c r="AM151" s="106">
        <v>0</v>
      </c>
      <c r="AN151" s="106" t="s">
        <v>1612</v>
      </c>
      <c r="AO151" s="106">
        <v>0</v>
      </c>
      <c r="AP151" s="106">
        <v>1</v>
      </c>
      <c r="AQ151" s="106">
        <v>0</v>
      </c>
      <c r="AR151" s="106">
        <v>0</v>
      </c>
      <c r="AS151" s="106">
        <v>1</v>
      </c>
      <c r="AT151" s="106" t="s">
        <v>1612</v>
      </c>
      <c r="AU151" s="106">
        <v>0</v>
      </c>
      <c r="AV151" s="106">
        <v>1</v>
      </c>
      <c r="AW151" s="106">
        <v>0</v>
      </c>
      <c r="AX151" s="106">
        <v>0</v>
      </c>
      <c r="AY151" s="106">
        <v>1</v>
      </c>
      <c r="AZ151" s="106" t="s">
        <v>1612</v>
      </c>
      <c r="BA151" s="106">
        <v>0</v>
      </c>
      <c r="BB151" s="106">
        <v>0</v>
      </c>
      <c r="BC151" s="106">
        <v>0</v>
      </c>
      <c r="BD151" s="106">
        <v>1</v>
      </c>
      <c r="BE151" s="106">
        <v>1</v>
      </c>
      <c r="BF151" s="106">
        <v>42491</v>
      </c>
      <c r="BG151" s="106">
        <v>1</v>
      </c>
      <c r="BH151" s="106">
        <v>0</v>
      </c>
      <c r="BI151" s="106">
        <v>0</v>
      </c>
      <c r="BJ151" s="106">
        <v>1</v>
      </c>
      <c r="BK151" s="106">
        <v>1</v>
      </c>
      <c r="BL151" s="106">
        <v>42491</v>
      </c>
      <c r="BM151" s="106">
        <v>1</v>
      </c>
      <c r="BN151" s="106">
        <v>0</v>
      </c>
      <c r="BO151" s="106">
        <v>0</v>
      </c>
      <c r="BP151" s="106">
        <v>1</v>
      </c>
      <c r="BQ151" s="106">
        <v>1</v>
      </c>
      <c r="BR151" s="106">
        <v>42491</v>
      </c>
      <c r="BS151" s="106">
        <v>1</v>
      </c>
      <c r="BT151" s="106">
        <v>0</v>
      </c>
      <c r="BU151" s="106">
        <v>0</v>
      </c>
      <c r="BV151" s="106">
        <v>1</v>
      </c>
      <c r="BW151" s="106">
        <v>1</v>
      </c>
      <c r="BX151" s="106">
        <v>42491</v>
      </c>
      <c r="BY151" s="106">
        <v>1</v>
      </c>
      <c r="BZ151" s="106">
        <v>0</v>
      </c>
      <c r="CA151" s="106">
        <v>0</v>
      </c>
      <c r="CB151" s="106">
        <v>1</v>
      </c>
      <c r="CC151" s="106">
        <v>1</v>
      </c>
      <c r="CD151" s="106">
        <v>42491</v>
      </c>
      <c r="CE151" s="106">
        <v>1</v>
      </c>
      <c r="CF151" s="106">
        <v>1</v>
      </c>
      <c r="CG151" s="106">
        <v>0</v>
      </c>
      <c r="CH151" s="106">
        <v>0</v>
      </c>
      <c r="CI151" s="106">
        <v>1</v>
      </c>
      <c r="CJ151" s="106" t="s">
        <v>1612</v>
      </c>
      <c r="CK151" s="106">
        <v>0</v>
      </c>
    </row>
    <row r="152" spans="1:89">
      <c r="A152" t="s">
        <v>56</v>
      </c>
      <c r="B152" t="s">
        <v>55</v>
      </c>
      <c r="C152" t="s">
        <v>135</v>
      </c>
      <c r="D152" t="s">
        <v>134</v>
      </c>
      <c r="E152" s="106" t="s">
        <v>133</v>
      </c>
      <c r="F152" s="106" t="s">
        <v>1193</v>
      </c>
      <c r="G152" s="106" t="s">
        <v>1612</v>
      </c>
      <c r="H152" s="399" t="s">
        <v>1612</v>
      </c>
      <c r="I152" s="106" t="s">
        <v>1193</v>
      </c>
      <c r="J152" s="106" t="s">
        <v>1193</v>
      </c>
      <c r="K152" s="106" t="s">
        <v>1196</v>
      </c>
      <c r="L152" s="106" t="s">
        <v>1193</v>
      </c>
      <c r="M152" s="106" t="s">
        <v>1193</v>
      </c>
      <c r="N152" s="106" t="s">
        <v>1193</v>
      </c>
      <c r="O152" s="106" t="s">
        <v>1193</v>
      </c>
      <c r="P152" s="106" t="s">
        <v>1193</v>
      </c>
      <c r="Q152" s="399" t="s">
        <v>1612</v>
      </c>
      <c r="R152" s="399" t="s">
        <v>1612</v>
      </c>
      <c r="S152" s="399">
        <v>42460</v>
      </c>
      <c r="T152" s="399" t="s">
        <v>1612</v>
      </c>
      <c r="U152" s="399" t="s">
        <v>1612</v>
      </c>
      <c r="V152" s="399" t="s">
        <v>1612</v>
      </c>
      <c r="W152" s="399" t="s">
        <v>1612</v>
      </c>
      <c r="X152" s="399" t="s">
        <v>1612</v>
      </c>
      <c r="Y152" s="106" t="s">
        <v>1612</v>
      </c>
      <c r="Z152" s="106" t="s">
        <v>1612</v>
      </c>
      <c r="AA152" s="106" t="s">
        <v>3054</v>
      </c>
      <c r="AB152" s="106" t="s">
        <v>1612</v>
      </c>
      <c r="AC152" s="106" t="s">
        <v>1612</v>
      </c>
      <c r="AD152" s="106" t="s">
        <v>1612</v>
      </c>
      <c r="AE152" s="106" t="s">
        <v>1612</v>
      </c>
      <c r="AF152" s="106" t="s">
        <v>1612</v>
      </c>
      <c r="AG152" s="106"/>
      <c r="AH152" s="106">
        <v>1</v>
      </c>
      <c r="AI152" s="106">
        <v>0</v>
      </c>
      <c r="AJ152" s="106">
        <v>1</v>
      </c>
      <c r="AK152" s="106">
        <v>0</v>
      </c>
      <c r="AL152" s="106">
        <v>0</v>
      </c>
      <c r="AM152" s="106">
        <v>0</v>
      </c>
      <c r="AN152" s="106" t="s">
        <v>1612</v>
      </c>
      <c r="AO152" s="106">
        <v>0</v>
      </c>
      <c r="AP152" s="106">
        <v>1</v>
      </c>
      <c r="AQ152" s="106">
        <v>0</v>
      </c>
      <c r="AR152" s="106">
        <v>0</v>
      </c>
      <c r="AS152" s="106">
        <v>1</v>
      </c>
      <c r="AT152" s="106" t="s">
        <v>1612</v>
      </c>
      <c r="AU152" s="106">
        <v>0</v>
      </c>
      <c r="AV152" s="106">
        <v>1</v>
      </c>
      <c r="AW152" s="106">
        <v>0</v>
      </c>
      <c r="AX152" s="106">
        <v>0</v>
      </c>
      <c r="AY152" s="106">
        <v>1</v>
      </c>
      <c r="AZ152" s="106" t="s">
        <v>1612</v>
      </c>
      <c r="BA152" s="106">
        <v>0</v>
      </c>
      <c r="BB152" s="106">
        <v>0</v>
      </c>
      <c r="BC152" s="106">
        <v>0</v>
      </c>
      <c r="BD152" s="106">
        <v>1</v>
      </c>
      <c r="BE152" s="106">
        <v>1</v>
      </c>
      <c r="BF152" s="106">
        <v>42460</v>
      </c>
      <c r="BG152" s="106">
        <v>1</v>
      </c>
      <c r="BH152" s="106">
        <v>1</v>
      </c>
      <c r="BI152" s="106">
        <v>0</v>
      </c>
      <c r="BJ152" s="106">
        <v>0</v>
      </c>
      <c r="BK152" s="106">
        <v>1</v>
      </c>
      <c r="BL152" s="106" t="s">
        <v>1612</v>
      </c>
      <c r="BM152" s="106">
        <v>0</v>
      </c>
      <c r="BN152" s="106">
        <v>1</v>
      </c>
      <c r="BO152" s="106">
        <v>0</v>
      </c>
      <c r="BP152" s="106">
        <v>0</v>
      </c>
      <c r="BQ152" s="106">
        <v>1</v>
      </c>
      <c r="BR152" s="106" t="s">
        <v>1612</v>
      </c>
      <c r="BS152" s="106">
        <v>0</v>
      </c>
      <c r="BT152" s="106">
        <v>1</v>
      </c>
      <c r="BU152" s="106">
        <v>0</v>
      </c>
      <c r="BV152" s="106">
        <v>0</v>
      </c>
      <c r="BW152" s="106">
        <v>1</v>
      </c>
      <c r="BX152" s="106" t="s">
        <v>1612</v>
      </c>
      <c r="BY152" s="106">
        <v>0</v>
      </c>
      <c r="BZ152" s="106">
        <v>1</v>
      </c>
      <c r="CA152" s="106">
        <v>0</v>
      </c>
      <c r="CB152" s="106">
        <v>0</v>
      </c>
      <c r="CC152" s="106">
        <v>1</v>
      </c>
      <c r="CD152" s="106" t="s">
        <v>1612</v>
      </c>
      <c r="CE152" s="106">
        <v>0</v>
      </c>
      <c r="CF152" s="106">
        <v>1</v>
      </c>
      <c r="CG152" s="106">
        <v>0</v>
      </c>
      <c r="CH152" s="106">
        <v>0</v>
      </c>
      <c r="CI152" s="106">
        <v>1</v>
      </c>
      <c r="CJ152" s="106" t="s">
        <v>1612</v>
      </c>
      <c r="CK152" s="106">
        <v>0</v>
      </c>
    </row>
    <row r="153" spans="1:89">
      <c r="A153" t="s">
        <v>49</v>
      </c>
      <c r="B153" t="s">
        <v>101</v>
      </c>
      <c r="C153" t="s">
        <v>100</v>
      </c>
      <c r="D153" t="s">
        <v>132</v>
      </c>
      <c r="E153" s="106" t="s">
        <v>131</v>
      </c>
      <c r="F153" s="106" t="s">
        <v>1193</v>
      </c>
      <c r="G153" s="106" t="s">
        <v>1612</v>
      </c>
      <c r="H153" s="399" t="s">
        <v>1612</v>
      </c>
      <c r="I153" s="106" t="s">
        <v>1193</v>
      </c>
      <c r="J153" s="106" t="s">
        <v>1193</v>
      </c>
      <c r="K153" s="106" t="s">
        <v>1196</v>
      </c>
      <c r="L153" s="106" t="s">
        <v>1193</v>
      </c>
      <c r="M153" s="106" t="s">
        <v>1193</v>
      </c>
      <c r="N153" s="106" t="s">
        <v>1193</v>
      </c>
      <c r="O153" s="106" t="s">
        <v>1193</v>
      </c>
      <c r="P153" s="106" t="s">
        <v>1193</v>
      </c>
      <c r="Q153" s="399" t="s">
        <v>1612</v>
      </c>
      <c r="R153" s="399" t="s">
        <v>1612</v>
      </c>
      <c r="S153" s="399">
        <v>42460</v>
      </c>
      <c r="T153" s="399" t="s">
        <v>1612</v>
      </c>
      <c r="U153" s="399" t="s">
        <v>1612</v>
      </c>
      <c r="V153" s="399" t="s">
        <v>1612</v>
      </c>
      <c r="W153" s="399" t="s">
        <v>1612</v>
      </c>
      <c r="X153" s="399" t="s">
        <v>1612</v>
      </c>
      <c r="Y153" s="106" t="s">
        <v>1612</v>
      </c>
      <c r="Z153" s="106" t="s">
        <v>1612</v>
      </c>
      <c r="AA153" s="106" t="s">
        <v>3066</v>
      </c>
      <c r="AB153" s="106" t="s">
        <v>1612</v>
      </c>
      <c r="AC153" s="106" t="s">
        <v>1612</v>
      </c>
      <c r="AD153" s="106" t="s">
        <v>1612</v>
      </c>
      <c r="AE153" s="106" t="s">
        <v>1612</v>
      </c>
      <c r="AF153" s="106" t="s">
        <v>1612</v>
      </c>
      <c r="AG153" s="106"/>
      <c r="AH153" s="106">
        <v>1</v>
      </c>
      <c r="AI153" s="106">
        <v>0</v>
      </c>
      <c r="AJ153" s="106">
        <v>1</v>
      </c>
      <c r="AK153" s="106">
        <v>0</v>
      </c>
      <c r="AL153" s="106">
        <v>0</v>
      </c>
      <c r="AM153" s="106">
        <v>0</v>
      </c>
      <c r="AN153" s="106" t="s">
        <v>1612</v>
      </c>
      <c r="AO153" s="106">
        <v>0</v>
      </c>
      <c r="AP153" s="106">
        <v>1</v>
      </c>
      <c r="AQ153" s="106">
        <v>0</v>
      </c>
      <c r="AR153" s="106">
        <v>0</v>
      </c>
      <c r="AS153" s="106">
        <v>1</v>
      </c>
      <c r="AT153" s="106" t="s">
        <v>1612</v>
      </c>
      <c r="AU153" s="106">
        <v>0</v>
      </c>
      <c r="AV153" s="106">
        <v>1</v>
      </c>
      <c r="AW153" s="106">
        <v>0</v>
      </c>
      <c r="AX153" s="106">
        <v>0</v>
      </c>
      <c r="AY153" s="106">
        <v>1</v>
      </c>
      <c r="AZ153" s="106" t="s">
        <v>1612</v>
      </c>
      <c r="BA153" s="106">
        <v>0</v>
      </c>
      <c r="BB153" s="106">
        <v>0</v>
      </c>
      <c r="BC153" s="106">
        <v>0</v>
      </c>
      <c r="BD153" s="106">
        <v>1</v>
      </c>
      <c r="BE153" s="106">
        <v>1</v>
      </c>
      <c r="BF153" s="106">
        <v>42460</v>
      </c>
      <c r="BG153" s="106">
        <v>1</v>
      </c>
      <c r="BH153" s="106">
        <v>1</v>
      </c>
      <c r="BI153" s="106">
        <v>0</v>
      </c>
      <c r="BJ153" s="106">
        <v>0</v>
      </c>
      <c r="BK153" s="106">
        <v>1</v>
      </c>
      <c r="BL153" s="106" t="s">
        <v>1612</v>
      </c>
      <c r="BM153" s="106">
        <v>0</v>
      </c>
      <c r="BN153" s="106">
        <v>1</v>
      </c>
      <c r="BO153" s="106">
        <v>0</v>
      </c>
      <c r="BP153" s="106">
        <v>0</v>
      </c>
      <c r="BQ153" s="106">
        <v>1</v>
      </c>
      <c r="BR153" s="106" t="s">
        <v>1612</v>
      </c>
      <c r="BS153" s="106">
        <v>0</v>
      </c>
      <c r="BT153" s="106">
        <v>1</v>
      </c>
      <c r="BU153" s="106">
        <v>0</v>
      </c>
      <c r="BV153" s="106">
        <v>0</v>
      </c>
      <c r="BW153" s="106">
        <v>1</v>
      </c>
      <c r="BX153" s="106" t="s">
        <v>1612</v>
      </c>
      <c r="BY153" s="106">
        <v>0</v>
      </c>
      <c r="BZ153" s="106">
        <v>1</v>
      </c>
      <c r="CA153" s="106">
        <v>0</v>
      </c>
      <c r="CB153" s="106">
        <v>0</v>
      </c>
      <c r="CC153" s="106">
        <v>1</v>
      </c>
      <c r="CD153" s="106" t="s">
        <v>1612</v>
      </c>
      <c r="CE153" s="106">
        <v>0</v>
      </c>
      <c r="CF153" s="106">
        <v>1</v>
      </c>
      <c r="CG153" s="106">
        <v>0</v>
      </c>
      <c r="CH153" s="106">
        <v>0</v>
      </c>
      <c r="CI153" s="106">
        <v>1</v>
      </c>
      <c r="CJ153" s="106" t="s">
        <v>1612</v>
      </c>
      <c r="CK153" s="106">
        <v>0</v>
      </c>
    </row>
    <row r="154" spans="1:89">
      <c r="A154" t="s">
        <v>73</v>
      </c>
      <c r="B154" t="s">
        <v>72</v>
      </c>
      <c r="C154" t="s">
        <v>71</v>
      </c>
      <c r="D154" t="s">
        <v>130</v>
      </c>
      <c r="E154" s="106" t="s">
        <v>129</v>
      </c>
      <c r="F154" s="106" t="s">
        <v>1193</v>
      </c>
      <c r="G154" s="106" t="s">
        <v>1612</v>
      </c>
      <c r="H154" s="399" t="s">
        <v>1612</v>
      </c>
      <c r="I154" s="106" t="s">
        <v>1193</v>
      </c>
      <c r="J154" s="106" t="s">
        <v>1193</v>
      </c>
      <c r="K154" s="106" t="s">
        <v>1193</v>
      </c>
      <c r="L154" s="106" t="s">
        <v>1193</v>
      </c>
      <c r="M154" s="106" t="s">
        <v>1193</v>
      </c>
      <c r="N154" s="106" t="s">
        <v>1193</v>
      </c>
      <c r="O154" s="106" t="s">
        <v>1193</v>
      </c>
      <c r="P154" s="106" t="s">
        <v>1193</v>
      </c>
      <c r="Q154" s="399" t="s">
        <v>1612</v>
      </c>
      <c r="R154" s="399" t="s">
        <v>1612</v>
      </c>
      <c r="S154" s="399" t="s">
        <v>1612</v>
      </c>
      <c r="T154" s="399" t="s">
        <v>1612</v>
      </c>
      <c r="U154" s="399" t="s">
        <v>1612</v>
      </c>
      <c r="V154" s="399" t="s">
        <v>1612</v>
      </c>
      <c r="W154" s="399" t="s">
        <v>1612</v>
      </c>
      <c r="X154" s="399" t="s">
        <v>1612</v>
      </c>
      <c r="Y154" s="106" t="s">
        <v>1612</v>
      </c>
      <c r="Z154" s="106" t="s">
        <v>1612</v>
      </c>
      <c r="AA154" s="106" t="s">
        <v>1612</v>
      </c>
      <c r="AB154" s="106" t="s">
        <v>1612</v>
      </c>
      <c r="AC154" s="106" t="s">
        <v>1612</v>
      </c>
      <c r="AD154" s="106" t="s">
        <v>1612</v>
      </c>
      <c r="AE154" s="106" t="s">
        <v>1612</v>
      </c>
      <c r="AF154" s="106" t="s">
        <v>1612</v>
      </c>
      <c r="AG154" s="106"/>
      <c r="AH154" s="106">
        <v>1</v>
      </c>
      <c r="AI154" s="106">
        <v>0</v>
      </c>
      <c r="AJ154" s="106">
        <v>1</v>
      </c>
      <c r="AK154" s="106">
        <v>0</v>
      </c>
      <c r="AL154" s="106">
        <v>0</v>
      </c>
      <c r="AM154" s="106">
        <v>0</v>
      </c>
      <c r="AN154" s="106" t="s">
        <v>1612</v>
      </c>
      <c r="AO154" s="106">
        <v>0</v>
      </c>
      <c r="AP154" s="106">
        <v>1</v>
      </c>
      <c r="AQ154" s="106">
        <v>0</v>
      </c>
      <c r="AR154" s="106">
        <v>0</v>
      </c>
      <c r="AS154" s="106">
        <v>1</v>
      </c>
      <c r="AT154" s="106" t="s">
        <v>1612</v>
      </c>
      <c r="AU154" s="106">
        <v>0</v>
      </c>
      <c r="AV154" s="106">
        <v>1</v>
      </c>
      <c r="AW154" s="106">
        <v>0</v>
      </c>
      <c r="AX154" s="106">
        <v>0</v>
      </c>
      <c r="AY154" s="106">
        <v>1</v>
      </c>
      <c r="AZ154" s="106" t="s">
        <v>1612</v>
      </c>
      <c r="BA154" s="106">
        <v>0</v>
      </c>
      <c r="BB154" s="106">
        <v>1</v>
      </c>
      <c r="BC154" s="106">
        <v>0</v>
      </c>
      <c r="BD154" s="106">
        <v>0</v>
      </c>
      <c r="BE154" s="106">
        <v>1</v>
      </c>
      <c r="BF154" s="106" t="s">
        <v>1612</v>
      </c>
      <c r="BG154" s="106">
        <v>0</v>
      </c>
      <c r="BH154" s="106">
        <v>1</v>
      </c>
      <c r="BI154" s="106">
        <v>0</v>
      </c>
      <c r="BJ154" s="106">
        <v>0</v>
      </c>
      <c r="BK154" s="106">
        <v>1</v>
      </c>
      <c r="BL154" s="106" t="s">
        <v>1612</v>
      </c>
      <c r="BM154" s="106">
        <v>0</v>
      </c>
      <c r="BN154" s="106">
        <v>1</v>
      </c>
      <c r="BO154" s="106">
        <v>0</v>
      </c>
      <c r="BP154" s="106">
        <v>0</v>
      </c>
      <c r="BQ154" s="106">
        <v>1</v>
      </c>
      <c r="BR154" s="106" t="s">
        <v>1612</v>
      </c>
      <c r="BS154" s="106">
        <v>0</v>
      </c>
      <c r="BT154" s="106">
        <v>1</v>
      </c>
      <c r="BU154" s="106">
        <v>0</v>
      </c>
      <c r="BV154" s="106">
        <v>0</v>
      </c>
      <c r="BW154" s="106">
        <v>1</v>
      </c>
      <c r="BX154" s="106" t="s">
        <v>1612</v>
      </c>
      <c r="BY154" s="106">
        <v>0</v>
      </c>
      <c r="BZ154" s="106">
        <v>1</v>
      </c>
      <c r="CA154" s="106">
        <v>0</v>
      </c>
      <c r="CB154" s="106">
        <v>0</v>
      </c>
      <c r="CC154" s="106">
        <v>1</v>
      </c>
      <c r="CD154" s="106" t="s">
        <v>1612</v>
      </c>
      <c r="CE154" s="106">
        <v>0</v>
      </c>
      <c r="CF154" s="106">
        <v>1</v>
      </c>
      <c r="CG154" s="106">
        <v>0</v>
      </c>
      <c r="CH154" s="106">
        <v>0</v>
      </c>
      <c r="CI154" s="106">
        <v>1</v>
      </c>
      <c r="CJ154" s="106" t="s">
        <v>1612</v>
      </c>
      <c r="CK154" s="106">
        <v>0</v>
      </c>
    </row>
    <row r="155" spans="1:89">
      <c r="A155" t="s">
        <v>44</v>
      </c>
      <c r="B155" t="s">
        <v>60</v>
      </c>
      <c r="C155" t="s">
        <v>59</v>
      </c>
      <c r="D155" t="s">
        <v>128</v>
      </c>
      <c r="E155" s="106" t="s">
        <v>127</v>
      </c>
      <c r="F155" s="106" t="s">
        <v>1193</v>
      </c>
      <c r="G155" s="106" t="s">
        <v>1612</v>
      </c>
      <c r="H155" s="399" t="s">
        <v>1612</v>
      </c>
      <c r="I155" s="106" t="s">
        <v>1193</v>
      </c>
      <c r="J155" s="106" t="s">
        <v>1193</v>
      </c>
      <c r="K155" s="106" t="s">
        <v>1196</v>
      </c>
      <c r="L155" s="106" t="s">
        <v>1193</v>
      </c>
      <c r="M155" s="106" t="s">
        <v>1196</v>
      </c>
      <c r="N155" s="106" t="s">
        <v>1193</v>
      </c>
      <c r="O155" s="106" t="s">
        <v>1193</v>
      </c>
      <c r="P155" s="106" t="s">
        <v>1193</v>
      </c>
      <c r="Q155" s="399" t="s">
        <v>1612</v>
      </c>
      <c r="R155" s="399" t="s">
        <v>1612</v>
      </c>
      <c r="S155" s="399">
        <v>42460</v>
      </c>
      <c r="T155" s="399" t="s">
        <v>1612</v>
      </c>
      <c r="U155" s="399">
        <v>42460</v>
      </c>
      <c r="V155" s="399" t="s">
        <v>1612</v>
      </c>
      <c r="W155" s="399" t="s">
        <v>1612</v>
      </c>
      <c r="X155" s="399" t="s">
        <v>1612</v>
      </c>
      <c r="Y155" s="106" t="s">
        <v>1612</v>
      </c>
      <c r="Z155" s="106" t="s">
        <v>1612</v>
      </c>
      <c r="AA155" s="106" t="s">
        <v>3089</v>
      </c>
      <c r="AB155" s="106" t="s">
        <v>1612</v>
      </c>
      <c r="AC155" s="106" t="s">
        <v>3090</v>
      </c>
      <c r="AD155" s="106" t="s">
        <v>1612</v>
      </c>
      <c r="AE155" s="106" t="s">
        <v>1612</v>
      </c>
      <c r="AF155" s="106" t="s">
        <v>1612</v>
      </c>
      <c r="AG155" s="106"/>
      <c r="AH155" s="106">
        <v>1</v>
      </c>
      <c r="AI155" s="106">
        <v>0</v>
      </c>
      <c r="AJ155" s="106">
        <v>1</v>
      </c>
      <c r="AK155" s="106">
        <v>0</v>
      </c>
      <c r="AL155" s="106">
        <v>0</v>
      </c>
      <c r="AM155" s="106">
        <v>0</v>
      </c>
      <c r="AN155" s="106" t="s">
        <v>1612</v>
      </c>
      <c r="AO155" s="106">
        <v>0</v>
      </c>
      <c r="AP155" s="106">
        <v>1</v>
      </c>
      <c r="AQ155" s="106">
        <v>0</v>
      </c>
      <c r="AR155" s="106">
        <v>0</v>
      </c>
      <c r="AS155" s="106">
        <v>1</v>
      </c>
      <c r="AT155" s="106" t="s">
        <v>1612</v>
      </c>
      <c r="AU155" s="106">
        <v>0</v>
      </c>
      <c r="AV155" s="106">
        <v>1</v>
      </c>
      <c r="AW155" s="106">
        <v>0</v>
      </c>
      <c r="AX155" s="106">
        <v>0</v>
      </c>
      <c r="AY155" s="106">
        <v>1</v>
      </c>
      <c r="AZ155" s="106" t="s">
        <v>1612</v>
      </c>
      <c r="BA155" s="106">
        <v>0</v>
      </c>
      <c r="BB155" s="106">
        <v>0</v>
      </c>
      <c r="BC155" s="106">
        <v>0</v>
      </c>
      <c r="BD155" s="106">
        <v>1</v>
      </c>
      <c r="BE155" s="106">
        <v>1</v>
      </c>
      <c r="BF155" s="106">
        <v>42460</v>
      </c>
      <c r="BG155" s="106">
        <v>1</v>
      </c>
      <c r="BH155" s="106">
        <v>1</v>
      </c>
      <c r="BI155" s="106">
        <v>0</v>
      </c>
      <c r="BJ155" s="106">
        <v>0</v>
      </c>
      <c r="BK155" s="106">
        <v>1</v>
      </c>
      <c r="BL155" s="106" t="s">
        <v>1612</v>
      </c>
      <c r="BM155" s="106">
        <v>0</v>
      </c>
      <c r="BN155" s="106">
        <v>0</v>
      </c>
      <c r="BO155" s="106">
        <v>0</v>
      </c>
      <c r="BP155" s="106">
        <v>1</v>
      </c>
      <c r="BQ155" s="106">
        <v>1</v>
      </c>
      <c r="BR155" s="106">
        <v>42460</v>
      </c>
      <c r="BS155" s="106">
        <v>1</v>
      </c>
      <c r="BT155" s="106">
        <v>1</v>
      </c>
      <c r="BU155" s="106">
        <v>0</v>
      </c>
      <c r="BV155" s="106">
        <v>0</v>
      </c>
      <c r="BW155" s="106">
        <v>1</v>
      </c>
      <c r="BX155" s="106" t="s">
        <v>1612</v>
      </c>
      <c r="BY155" s="106">
        <v>0</v>
      </c>
      <c r="BZ155" s="106">
        <v>1</v>
      </c>
      <c r="CA155" s="106">
        <v>0</v>
      </c>
      <c r="CB155" s="106">
        <v>0</v>
      </c>
      <c r="CC155" s="106">
        <v>1</v>
      </c>
      <c r="CD155" s="106" t="s">
        <v>1612</v>
      </c>
      <c r="CE155" s="106">
        <v>0</v>
      </c>
      <c r="CF155" s="106">
        <v>1</v>
      </c>
      <c r="CG155" s="106">
        <v>0</v>
      </c>
      <c r="CH155" s="106">
        <v>0</v>
      </c>
      <c r="CI155" s="106">
        <v>1</v>
      </c>
      <c r="CJ155" s="106" t="s">
        <v>1612</v>
      </c>
      <c r="CK155" s="106">
        <v>0</v>
      </c>
    </row>
    <row r="156" spans="1:89">
      <c r="A156" t="s">
        <v>49</v>
      </c>
      <c r="B156" t="s">
        <v>48</v>
      </c>
      <c r="C156" t="s">
        <v>104</v>
      </c>
      <c r="D156" t="s">
        <v>126</v>
      </c>
      <c r="E156" s="106" t="s">
        <v>125</v>
      </c>
      <c r="F156" s="106" t="s">
        <v>1193</v>
      </c>
      <c r="G156" s="106" t="s">
        <v>1612</v>
      </c>
      <c r="H156" s="399" t="s">
        <v>1612</v>
      </c>
      <c r="I156" s="106" t="s">
        <v>1193</v>
      </c>
      <c r="J156" s="106" t="s">
        <v>1193</v>
      </c>
      <c r="K156" s="106" t="s">
        <v>1193</v>
      </c>
      <c r="L156" s="106" t="s">
        <v>1193</v>
      </c>
      <c r="M156" s="106" t="s">
        <v>1193</v>
      </c>
      <c r="N156" s="106" t="s">
        <v>1193</v>
      </c>
      <c r="O156" s="106" t="s">
        <v>1193</v>
      </c>
      <c r="P156" s="106" t="s">
        <v>1193</v>
      </c>
      <c r="Q156" s="399" t="s">
        <v>1612</v>
      </c>
      <c r="R156" s="399" t="s">
        <v>1612</v>
      </c>
      <c r="S156" s="399" t="s">
        <v>1612</v>
      </c>
      <c r="T156" s="399" t="s">
        <v>1612</v>
      </c>
      <c r="U156" s="399" t="s">
        <v>1612</v>
      </c>
      <c r="V156" s="399" t="s">
        <v>1612</v>
      </c>
      <c r="W156" s="399" t="s">
        <v>1612</v>
      </c>
      <c r="X156" s="399" t="s">
        <v>1612</v>
      </c>
      <c r="Y156" s="106" t="s">
        <v>1612</v>
      </c>
      <c r="Z156" s="106" t="s">
        <v>1612</v>
      </c>
      <c r="AA156" s="106" t="s">
        <v>1612</v>
      </c>
      <c r="AB156" s="106" t="s">
        <v>1612</v>
      </c>
      <c r="AC156" s="106" t="s">
        <v>1612</v>
      </c>
      <c r="AD156" s="106" t="s">
        <v>1612</v>
      </c>
      <c r="AE156" s="106" t="s">
        <v>1612</v>
      </c>
      <c r="AF156" s="106" t="s">
        <v>1612</v>
      </c>
      <c r="AG156" s="106"/>
      <c r="AH156" s="106">
        <v>1</v>
      </c>
      <c r="AI156" s="106">
        <v>0</v>
      </c>
      <c r="AJ156" s="106">
        <v>1</v>
      </c>
      <c r="AK156" s="106">
        <v>0</v>
      </c>
      <c r="AL156" s="106">
        <v>0</v>
      </c>
      <c r="AM156" s="106">
        <v>0</v>
      </c>
      <c r="AN156" s="106" t="s">
        <v>1612</v>
      </c>
      <c r="AO156" s="106">
        <v>0</v>
      </c>
      <c r="AP156" s="106">
        <v>1</v>
      </c>
      <c r="AQ156" s="106">
        <v>0</v>
      </c>
      <c r="AR156" s="106">
        <v>0</v>
      </c>
      <c r="AS156" s="106">
        <v>1</v>
      </c>
      <c r="AT156" s="106" t="s">
        <v>1612</v>
      </c>
      <c r="AU156" s="106">
        <v>0</v>
      </c>
      <c r="AV156" s="106">
        <v>1</v>
      </c>
      <c r="AW156" s="106">
        <v>0</v>
      </c>
      <c r="AX156" s="106">
        <v>0</v>
      </c>
      <c r="AY156" s="106">
        <v>1</v>
      </c>
      <c r="AZ156" s="106" t="s">
        <v>1612</v>
      </c>
      <c r="BA156" s="106">
        <v>0</v>
      </c>
      <c r="BB156" s="106">
        <v>1</v>
      </c>
      <c r="BC156" s="106">
        <v>0</v>
      </c>
      <c r="BD156" s="106">
        <v>0</v>
      </c>
      <c r="BE156" s="106">
        <v>1</v>
      </c>
      <c r="BF156" s="106" t="s">
        <v>1612</v>
      </c>
      <c r="BG156" s="106">
        <v>0</v>
      </c>
      <c r="BH156" s="106">
        <v>1</v>
      </c>
      <c r="BI156" s="106">
        <v>0</v>
      </c>
      <c r="BJ156" s="106">
        <v>0</v>
      </c>
      <c r="BK156" s="106">
        <v>1</v>
      </c>
      <c r="BL156" s="106" t="s">
        <v>1612</v>
      </c>
      <c r="BM156" s="106">
        <v>0</v>
      </c>
      <c r="BN156" s="106">
        <v>1</v>
      </c>
      <c r="BO156" s="106">
        <v>0</v>
      </c>
      <c r="BP156" s="106">
        <v>0</v>
      </c>
      <c r="BQ156" s="106">
        <v>1</v>
      </c>
      <c r="BR156" s="106" t="s">
        <v>1612</v>
      </c>
      <c r="BS156" s="106">
        <v>0</v>
      </c>
      <c r="BT156" s="106">
        <v>1</v>
      </c>
      <c r="BU156" s="106">
        <v>0</v>
      </c>
      <c r="BV156" s="106">
        <v>0</v>
      </c>
      <c r="BW156" s="106">
        <v>1</v>
      </c>
      <c r="BX156" s="106" t="s">
        <v>1612</v>
      </c>
      <c r="BY156" s="106">
        <v>0</v>
      </c>
      <c r="BZ156" s="106">
        <v>1</v>
      </c>
      <c r="CA156" s="106">
        <v>0</v>
      </c>
      <c r="CB156" s="106">
        <v>0</v>
      </c>
      <c r="CC156" s="106">
        <v>1</v>
      </c>
      <c r="CD156" s="106" t="s">
        <v>1612</v>
      </c>
      <c r="CE156" s="106">
        <v>0</v>
      </c>
      <c r="CF156" s="106">
        <v>1</v>
      </c>
      <c r="CG156" s="106">
        <v>0</v>
      </c>
      <c r="CH156" s="106">
        <v>0</v>
      </c>
      <c r="CI156" s="106">
        <v>1</v>
      </c>
      <c r="CJ156" s="106" t="s">
        <v>1612</v>
      </c>
      <c r="CK156" s="106">
        <v>0</v>
      </c>
    </row>
    <row r="157" spans="1:89">
      <c r="A157" t="s">
        <v>44</v>
      </c>
      <c r="B157" t="s">
        <v>60</v>
      </c>
      <c r="C157" t="s">
        <v>68</v>
      </c>
      <c r="D157" t="s">
        <v>124</v>
      </c>
      <c r="E157" s="106" t="s">
        <v>123</v>
      </c>
      <c r="F157" s="106" t="s">
        <v>1193</v>
      </c>
      <c r="G157" s="106" t="s">
        <v>1612</v>
      </c>
      <c r="H157" s="399" t="s">
        <v>1612</v>
      </c>
      <c r="I157" s="106" t="s">
        <v>1193</v>
      </c>
      <c r="J157" s="106" t="s">
        <v>1193</v>
      </c>
      <c r="K157" s="106" t="s">
        <v>1193</v>
      </c>
      <c r="L157" s="106" t="s">
        <v>1193</v>
      </c>
      <c r="M157" s="106" t="s">
        <v>1193</v>
      </c>
      <c r="N157" s="106" t="s">
        <v>1193</v>
      </c>
      <c r="O157" s="106" t="s">
        <v>1193</v>
      </c>
      <c r="P157" s="106" t="s">
        <v>1193</v>
      </c>
      <c r="Q157" s="399" t="s">
        <v>1612</v>
      </c>
      <c r="R157" s="399" t="s">
        <v>1612</v>
      </c>
      <c r="S157" s="399" t="s">
        <v>1612</v>
      </c>
      <c r="T157" s="399" t="s">
        <v>1612</v>
      </c>
      <c r="U157" s="399" t="s">
        <v>1612</v>
      </c>
      <c r="V157" s="399" t="s">
        <v>1612</v>
      </c>
      <c r="W157" s="399" t="s">
        <v>1612</v>
      </c>
      <c r="X157" s="399" t="s">
        <v>1612</v>
      </c>
      <c r="Y157" s="106" t="s">
        <v>1612</v>
      </c>
      <c r="Z157" s="106" t="s">
        <v>1612</v>
      </c>
      <c r="AA157" s="106" t="s">
        <v>1612</v>
      </c>
      <c r="AB157" s="106" t="s">
        <v>1612</v>
      </c>
      <c r="AC157" s="106" t="s">
        <v>1612</v>
      </c>
      <c r="AD157" s="106" t="s">
        <v>1612</v>
      </c>
      <c r="AE157" s="106" t="s">
        <v>1612</v>
      </c>
      <c r="AF157" s="106" t="s">
        <v>1612</v>
      </c>
      <c r="AG157" s="106"/>
      <c r="AH157" s="106">
        <v>1</v>
      </c>
      <c r="AI157" s="106">
        <v>0</v>
      </c>
      <c r="AJ157" s="106">
        <v>1</v>
      </c>
      <c r="AK157" s="106">
        <v>0</v>
      </c>
      <c r="AL157" s="106">
        <v>0</v>
      </c>
      <c r="AM157" s="106">
        <v>0</v>
      </c>
      <c r="AN157" s="106" t="s">
        <v>1612</v>
      </c>
      <c r="AO157" s="106">
        <v>0</v>
      </c>
      <c r="AP157" s="106">
        <v>1</v>
      </c>
      <c r="AQ157" s="106">
        <v>0</v>
      </c>
      <c r="AR157" s="106">
        <v>0</v>
      </c>
      <c r="AS157" s="106">
        <v>1</v>
      </c>
      <c r="AT157" s="106" t="s">
        <v>1612</v>
      </c>
      <c r="AU157" s="106">
        <v>0</v>
      </c>
      <c r="AV157" s="106">
        <v>1</v>
      </c>
      <c r="AW157" s="106">
        <v>0</v>
      </c>
      <c r="AX157" s="106">
        <v>0</v>
      </c>
      <c r="AY157" s="106">
        <v>1</v>
      </c>
      <c r="AZ157" s="106" t="s">
        <v>1612</v>
      </c>
      <c r="BA157" s="106">
        <v>0</v>
      </c>
      <c r="BB157" s="106">
        <v>1</v>
      </c>
      <c r="BC157" s="106">
        <v>0</v>
      </c>
      <c r="BD157" s="106">
        <v>0</v>
      </c>
      <c r="BE157" s="106">
        <v>1</v>
      </c>
      <c r="BF157" s="106" t="s">
        <v>1612</v>
      </c>
      <c r="BG157" s="106">
        <v>0</v>
      </c>
      <c r="BH157" s="106">
        <v>1</v>
      </c>
      <c r="BI157" s="106">
        <v>0</v>
      </c>
      <c r="BJ157" s="106">
        <v>0</v>
      </c>
      <c r="BK157" s="106">
        <v>1</v>
      </c>
      <c r="BL157" s="106" t="s">
        <v>1612</v>
      </c>
      <c r="BM157" s="106">
        <v>0</v>
      </c>
      <c r="BN157" s="106">
        <v>1</v>
      </c>
      <c r="BO157" s="106">
        <v>0</v>
      </c>
      <c r="BP157" s="106">
        <v>0</v>
      </c>
      <c r="BQ157" s="106">
        <v>1</v>
      </c>
      <c r="BR157" s="106" t="s">
        <v>1612</v>
      </c>
      <c r="BS157" s="106">
        <v>0</v>
      </c>
      <c r="BT157" s="106">
        <v>1</v>
      </c>
      <c r="BU157" s="106">
        <v>0</v>
      </c>
      <c r="BV157" s="106">
        <v>0</v>
      </c>
      <c r="BW157" s="106">
        <v>1</v>
      </c>
      <c r="BX157" s="106" t="s">
        <v>1612</v>
      </c>
      <c r="BY157" s="106">
        <v>0</v>
      </c>
      <c r="BZ157" s="106">
        <v>1</v>
      </c>
      <c r="CA157" s="106">
        <v>0</v>
      </c>
      <c r="CB157" s="106">
        <v>0</v>
      </c>
      <c r="CC157" s="106">
        <v>1</v>
      </c>
      <c r="CD157" s="106" t="s">
        <v>1612</v>
      </c>
      <c r="CE157" s="106">
        <v>0</v>
      </c>
      <c r="CF157" s="106">
        <v>1</v>
      </c>
      <c r="CG157" s="106">
        <v>0</v>
      </c>
      <c r="CH157" s="106">
        <v>0</v>
      </c>
      <c r="CI157" s="106">
        <v>1</v>
      </c>
      <c r="CJ157" s="106" t="s">
        <v>1612</v>
      </c>
      <c r="CK157" s="106">
        <v>0</v>
      </c>
    </row>
    <row r="158" spans="1:89">
      <c r="A158" t="s">
        <v>44</v>
      </c>
      <c r="B158" t="s">
        <v>116</v>
      </c>
      <c r="C158" t="s">
        <v>115</v>
      </c>
      <c r="D158" t="s">
        <v>122</v>
      </c>
      <c r="E158" s="106" t="s">
        <v>121</v>
      </c>
      <c r="F158" s="106" t="s">
        <v>1193</v>
      </c>
      <c r="G158" s="106" t="s">
        <v>1612</v>
      </c>
      <c r="H158" s="399" t="s">
        <v>1612</v>
      </c>
      <c r="I158" s="106" t="s">
        <v>1193</v>
      </c>
      <c r="J158" s="106" t="s">
        <v>1193</v>
      </c>
      <c r="K158" s="106" t="s">
        <v>1193</v>
      </c>
      <c r="L158" s="106" t="s">
        <v>1193</v>
      </c>
      <c r="M158" s="106" t="s">
        <v>1193</v>
      </c>
      <c r="N158" s="106" t="s">
        <v>1193</v>
      </c>
      <c r="O158" s="106" t="s">
        <v>1193</v>
      </c>
      <c r="P158" s="106" t="s">
        <v>1193</v>
      </c>
      <c r="Q158" s="399" t="s">
        <v>1612</v>
      </c>
      <c r="R158" s="399" t="s">
        <v>1612</v>
      </c>
      <c r="S158" s="399" t="s">
        <v>1612</v>
      </c>
      <c r="T158" s="399" t="s">
        <v>1612</v>
      </c>
      <c r="U158" s="399" t="s">
        <v>1612</v>
      </c>
      <c r="V158" s="399" t="s">
        <v>1612</v>
      </c>
      <c r="W158" s="399" t="s">
        <v>1612</v>
      </c>
      <c r="X158" s="399" t="s">
        <v>1612</v>
      </c>
      <c r="Y158" s="106" t="s">
        <v>1612</v>
      </c>
      <c r="Z158" s="106" t="s">
        <v>1612</v>
      </c>
      <c r="AA158" s="106" t="s">
        <v>1612</v>
      </c>
      <c r="AB158" s="106" t="s">
        <v>1612</v>
      </c>
      <c r="AC158" s="106" t="s">
        <v>1612</v>
      </c>
      <c r="AD158" s="106" t="s">
        <v>1612</v>
      </c>
      <c r="AE158" s="106" t="s">
        <v>1612</v>
      </c>
      <c r="AF158" s="106" t="s">
        <v>1612</v>
      </c>
      <c r="AG158" s="106"/>
      <c r="AH158" s="106">
        <v>1</v>
      </c>
      <c r="AI158" s="106">
        <v>0</v>
      </c>
      <c r="AJ158" s="106">
        <v>1</v>
      </c>
      <c r="AK158" s="106">
        <v>0</v>
      </c>
      <c r="AL158" s="106">
        <v>0</v>
      </c>
      <c r="AM158" s="106">
        <v>0</v>
      </c>
      <c r="AN158" s="106" t="s">
        <v>1612</v>
      </c>
      <c r="AO158" s="106">
        <v>0</v>
      </c>
      <c r="AP158" s="106">
        <v>1</v>
      </c>
      <c r="AQ158" s="106">
        <v>0</v>
      </c>
      <c r="AR158" s="106">
        <v>0</v>
      </c>
      <c r="AS158" s="106">
        <v>1</v>
      </c>
      <c r="AT158" s="106" t="s">
        <v>1612</v>
      </c>
      <c r="AU158" s="106">
        <v>0</v>
      </c>
      <c r="AV158" s="106">
        <v>1</v>
      </c>
      <c r="AW158" s="106">
        <v>0</v>
      </c>
      <c r="AX158" s="106">
        <v>0</v>
      </c>
      <c r="AY158" s="106">
        <v>1</v>
      </c>
      <c r="AZ158" s="106" t="s">
        <v>1612</v>
      </c>
      <c r="BA158" s="106">
        <v>0</v>
      </c>
      <c r="BB158" s="106">
        <v>1</v>
      </c>
      <c r="BC158" s="106">
        <v>0</v>
      </c>
      <c r="BD158" s="106">
        <v>0</v>
      </c>
      <c r="BE158" s="106">
        <v>1</v>
      </c>
      <c r="BF158" s="106" t="s">
        <v>1612</v>
      </c>
      <c r="BG158" s="106">
        <v>0</v>
      </c>
      <c r="BH158" s="106">
        <v>1</v>
      </c>
      <c r="BI158" s="106">
        <v>0</v>
      </c>
      <c r="BJ158" s="106">
        <v>0</v>
      </c>
      <c r="BK158" s="106">
        <v>1</v>
      </c>
      <c r="BL158" s="106" t="s">
        <v>1612</v>
      </c>
      <c r="BM158" s="106">
        <v>0</v>
      </c>
      <c r="BN158" s="106">
        <v>1</v>
      </c>
      <c r="BO158" s="106">
        <v>0</v>
      </c>
      <c r="BP158" s="106">
        <v>0</v>
      </c>
      <c r="BQ158" s="106">
        <v>1</v>
      </c>
      <c r="BR158" s="106" t="s">
        <v>1612</v>
      </c>
      <c r="BS158" s="106">
        <v>0</v>
      </c>
      <c r="BT158" s="106">
        <v>1</v>
      </c>
      <c r="BU158" s="106">
        <v>0</v>
      </c>
      <c r="BV158" s="106">
        <v>0</v>
      </c>
      <c r="BW158" s="106">
        <v>1</v>
      </c>
      <c r="BX158" s="106" t="s">
        <v>1612</v>
      </c>
      <c r="BY158" s="106">
        <v>0</v>
      </c>
      <c r="BZ158" s="106">
        <v>1</v>
      </c>
      <c r="CA158" s="106">
        <v>0</v>
      </c>
      <c r="CB158" s="106">
        <v>0</v>
      </c>
      <c r="CC158" s="106">
        <v>1</v>
      </c>
      <c r="CD158" s="106" t="s">
        <v>1612</v>
      </c>
      <c r="CE158" s="106">
        <v>0</v>
      </c>
      <c r="CF158" s="106">
        <v>1</v>
      </c>
      <c r="CG158" s="106">
        <v>0</v>
      </c>
      <c r="CH158" s="106">
        <v>0</v>
      </c>
      <c r="CI158" s="106">
        <v>1</v>
      </c>
      <c r="CJ158" s="106" t="s">
        <v>1612</v>
      </c>
      <c r="CK158" s="106">
        <v>0</v>
      </c>
    </row>
    <row r="159" spans="1:89">
      <c r="A159" t="s">
        <v>49</v>
      </c>
      <c r="B159" t="s">
        <v>48</v>
      </c>
      <c r="C159" t="s">
        <v>104</v>
      </c>
      <c r="D159" t="s">
        <v>120</v>
      </c>
      <c r="E159" s="106" t="s">
        <v>119</v>
      </c>
      <c r="F159" s="106" t="s">
        <v>1193</v>
      </c>
      <c r="G159" s="106" t="s">
        <v>1612</v>
      </c>
      <c r="H159" s="399" t="s">
        <v>1612</v>
      </c>
      <c r="I159" s="106" t="s">
        <v>1193</v>
      </c>
      <c r="J159" s="106" t="s">
        <v>1193</v>
      </c>
      <c r="K159" s="106" t="s">
        <v>1193</v>
      </c>
      <c r="L159" s="106" t="s">
        <v>1196</v>
      </c>
      <c r="M159" s="106" t="s">
        <v>1193</v>
      </c>
      <c r="N159" s="106" t="s">
        <v>1196</v>
      </c>
      <c r="O159" s="106" t="s">
        <v>1193</v>
      </c>
      <c r="P159" s="106" t="s">
        <v>1193</v>
      </c>
      <c r="Q159" s="399" t="s">
        <v>1612</v>
      </c>
      <c r="R159" s="399" t="s">
        <v>1612</v>
      </c>
      <c r="S159" s="399" t="s">
        <v>1612</v>
      </c>
      <c r="T159" s="399">
        <v>42520</v>
      </c>
      <c r="U159" s="399" t="s">
        <v>1612</v>
      </c>
      <c r="V159" s="399">
        <v>42520</v>
      </c>
      <c r="W159" s="399" t="s">
        <v>1612</v>
      </c>
      <c r="X159" s="399" t="s">
        <v>1612</v>
      </c>
      <c r="Y159" s="106" t="s">
        <v>1612</v>
      </c>
      <c r="Z159" s="106" t="s">
        <v>1612</v>
      </c>
      <c r="AA159" s="106" t="s">
        <v>1612</v>
      </c>
      <c r="AB159" s="106" t="s">
        <v>3132</v>
      </c>
      <c r="AC159" s="106" t="s">
        <v>1612</v>
      </c>
      <c r="AD159" s="106" t="s">
        <v>3133</v>
      </c>
      <c r="AE159" s="106" t="s">
        <v>1612</v>
      </c>
      <c r="AF159" s="106" t="s">
        <v>1612</v>
      </c>
      <c r="AG159" s="106"/>
      <c r="AH159" s="106">
        <v>1</v>
      </c>
      <c r="AI159" s="106">
        <v>0</v>
      </c>
      <c r="AJ159" s="106">
        <v>1</v>
      </c>
      <c r="AK159" s="106">
        <v>0</v>
      </c>
      <c r="AL159" s="106">
        <v>0</v>
      </c>
      <c r="AM159" s="106">
        <v>0</v>
      </c>
      <c r="AN159" s="106" t="s">
        <v>1612</v>
      </c>
      <c r="AO159" s="106">
        <v>0</v>
      </c>
      <c r="AP159" s="106">
        <v>1</v>
      </c>
      <c r="AQ159" s="106">
        <v>0</v>
      </c>
      <c r="AR159" s="106">
        <v>0</v>
      </c>
      <c r="AS159" s="106">
        <v>1</v>
      </c>
      <c r="AT159" s="106" t="s">
        <v>1612</v>
      </c>
      <c r="AU159" s="106">
        <v>0</v>
      </c>
      <c r="AV159" s="106">
        <v>1</v>
      </c>
      <c r="AW159" s="106">
        <v>0</v>
      </c>
      <c r="AX159" s="106">
        <v>0</v>
      </c>
      <c r="AY159" s="106">
        <v>1</v>
      </c>
      <c r="AZ159" s="106" t="s">
        <v>1612</v>
      </c>
      <c r="BA159" s="106">
        <v>0</v>
      </c>
      <c r="BB159" s="106">
        <v>1</v>
      </c>
      <c r="BC159" s="106">
        <v>0</v>
      </c>
      <c r="BD159" s="106">
        <v>0</v>
      </c>
      <c r="BE159" s="106">
        <v>1</v>
      </c>
      <c r="BF159" s="106" t="s">
        <v>1612</v>
      </c>
      <c r="BG159" s="106">
        <v>0</v>
      </c>
      <c r="BH159" s="106">
        <v>0</v>
      </c>
      <c r="BI159" s="106">
        <v>0</v>
      </c>
      <c r="BJ159" s="106">
        <v>1</v>
      </c>
      <c r="BK159" s="106">
        <v>1</v>
      </c>
      <c r="BL159" s="106">
        <v>42520</v>
      </c>
      <c r="BM159" s="106">
        <v>1</v>
      </c>
      <c r="BN159" s="106">
        <v>1</v>
      </c>
      <c r="BO159" s="106">
        <v>0</v>
      </c>
      <c r="BP159" s="106">
        <v>0</v>
      </c>
      <c r="BQ159" s="106">
        <v>1</v>
      </c>
      <c r="BR159" s="106" t="s">
        <v>1612</v>
      </c>
      <c r="BS159" s="106">
        <v>0</v>
      </c>
      <c r="BT159" s="106">
        <v>0</v>
      </c>
      <c r="BU159" s="106">
        <v>0</v>
      </c>
      <c r="BV159" s="106">
        <v>1</v>
      </c>
      <c r="BW159" s="106">
        <v>1</v>
      </c>
      <c r="BX159" s="106">
        <v>42520</v>
      </c>
      <c r="BY159" s="106">
        <v>1</v>
      </c>
      <c r="BZ159" s="106">
        <v>1</v>
      </c>
      <c r="CA159" s="106">
        <v>0</v>
      </c>
      <c r="CB159" s="106">
        <v>0</v>
      </c>
      <c r="CC159" s="106">
        <v>1</v>
      </c>
      <c r="CD159" s="106" t="s">
        <v>1612</v>
      </c>
      <c r="CE159" s="106">
        <v>0</v>
      </c>
      <c r="CF159" s="106">
        <v>1</v>
      </c>
      <c r="CG159" s="106">
        <v>0</v>
      </c>
      <c r="CH159" s="106">
        <v>0</v>
      </c>
      <c r="CI159" s="106">
        <v>1</v>
      </c>
      <c r="CJ159" s="106" t="s">
        <v>1612</v>
      </c>
      <c r="CK159" s="106">
        <v>0</v>
      </c>
    </row>
    <row r="160" spans="1:89">
      <c r="A160" t="s">
        <v>49</v>
      </c>
      <c r="B160" t="s">
        <v>101</v>
      </c>
      <c r="C160" t="s">
        <v>100</v>
      </c>
      <c r="D160" t="s">
        <v>118</v>
      </c>
      <c r="E160" s="106" t="s">
        <v>117</v>
      </c>
      <c r="F160" s="106" t="s">
        <v>1193</v>
      </c>
      <c r="G160" s="106" t="s">
        <v>1612</v>
      </c>
      <c r="H160" s="399" t="s">
        <v>1612</v>
      </c>
      <c r="I160" s="106" t="s">
        <v>1193</v>
      </c>
      <c r="J160" s="106" t="s">
        <v>1196</v>
      </c>
      <c r="K160" s="106" t="s">
        <v>1196</v>
      </c>
      <c r="L160" s="106" t="s">
        <v>1196</v>
      </c>
      <c r="M160" s="106" t="s">
        <v>1193</v>
      </c>
      <c r="N160" s="106" t="s">
        <v>1193</v>
      </c>
      <c r="O160" s="106" t="s">
        <v>1196</v>
      </c>
      <c r="P160" s="106" t="s">
        <v>1193</v>
      </c>
      <c r="Q160" s="399" t="s">
        <v>1612</v>
      </c>
      <c r="R160" s="399">
        <v>42825</v>
      </c>
      <c r="S160" s="399">
        <v>42825</v>
      </c>
      <c r="T160" s="399">
        <v>43190</v>
      </c>
      <c r="U160" s="399" t="s">
        <v>1612</v>
      </c>
      <c r="V160" s="399" t="s">
        <v>1612</v>
      </c>
      <c r="W160" s="399">
        <v>42825</v>
      </c>
      <c r="X160" s="399" t="s">
        <v>1612</v>
      </c>
      <c r="Y160" s="106" t="s">
        <v>1612</v>
      </c>
      <c r="Z160" s="106" t="s">
        <v>3151</v>
      </c>
      <c r="AA160" s="106" t="s">
        <v>3152</v>
      </c>
      <c r="AB160" s="106" t="s">
        <v>3153</v>
      </c>
      <c r="AC160" s="106" t="s">
        <v>1612</v>
      </c>
      <c r="AD160" s="106" t="s">
        <v>1612</v>
      </c>
      <c r="AE160" s="106" t="s">
        <v>3154</v>
      </c>
      <c r="AF160" s="106" t="s">
        <v>1612</v>
      </c>
      <c r="AG160" s="106"/>
      <c r="AH160" s="106">
        <v>1</v>
      </c>
      <c r="AI160" s="106">
        <v>0</v>
      </c>
      <c r="AJ160" s="106">
        <v>1</v>
      </c>
      <c r="AK160" s="106">
        <v>0</v>
      </c>
      <c r="AL160" s="106">
        <v>0</v>
      </c>
      <c r="AM160" s="106">
        <v>0</v>
      </c>
      <c r="AN160" s="106" t="s">
        <v>1612</v>
      </c>
      <c r="AO160" s="106">
        <v>0</v>
      </c>
      <c r="AP160" s="106">
        <v>1</v>
      </c>
      <c r="AQ160" s="106">
        <v>0</v>
      </c>
      <c r="AR160" s="106">
        <v>0</v>
      </c>
      <c r="AS160" s="106">
        <v>1</v>
      </c>
      <c r="AT160" s="106" t="s">
        <v>1612</v>
      </c>
      <c r="AU160" s="106">
        <v>0</v>
      </c>
      <c r="AV160" s="106">
        <v>0</v>
      </c>
      <c r="AW160" s="106">
        <v>0</v>
      </c>
      <c r="AX160" s="106">
        <v>1</v>
      </c>
      <c r="AY160" s="106">
        <v>1</v>
      </c>
      <c r="AZ160" s="106">
        <v>42825</v>
      </c>
      <c r="BA160" s="106">
        <v>1</v>
      </c>
      <c r="BB160" s="106">
        <v>0</v>
      </c>
      <c r="BC160" s="106">
        <v>0</v>
      </c>
      <c r="BD160" s="106">
        <v>1</v>
      </c>
      <c r="BE160" s="106">
        <v>1</v>
      </c>
      <c r="BF160" s="106">
        <v>42825</v>
      </c>
      <c r="BG160" s="106">
        <v>1</v>
      </c>
      <c r="BH160" s="106">
        <v>0</v>
      </c>
      <c r="BI160" s="106">
        <v>0</v>
      </c>
      <c r="BJ160" s="106">
        <v>1</v>
      </c>
      <c r="BK160" s="106">
        <v>1</v>
      </c>
      <c r="BL160" s="106">
        <v>43190</v>
      </c>
      <c r="BM160" s="106">
        <v>1</v>
      </c>
      <c r="BN160" s="106">
        <v>1</v>
      </c>
      <c r="BO160" s="106">
        <v>0</v>
      </c>
      <c r="BP160" s="106">
        <v>0</v>
      </c>
      <c r="BQ160" s="106">
        <v>1</v>
      </c>
      <c r="BR160" s="106" t="s">
        <v>1612</v>
      </c>
      <c r="BS160" s="106">
        <v>0</v>
      </c>
      <c r="BT160" s="106">
        <v>1</v>
      </c>
      <c r="BU160" s="106">
        <v>0</v>
      </c>
      <c r="BV160" s="106">
        <v>0</v>
      </c>
      <c r="BW160" s="106">
        <v>1</v>
      </c>
      <c r="BX160" s="106" t="s">
        <v>1612</v>
      </c>
      <c r="BY160" s="106">
        <v>0</v>
      </c>
      <c r="BZ160" s="106">
        <v>0</v>
      </c>
      <c r="CA160" s="106">
        <v>0</v>
      </c>
      <c r="CB160" s="106">
        <v>1</v>
      </c>
      <c r="CC160" s="106">
        <v>1</v>
      </c>
      <c r="CD160" s="106">
        <v>42825</v>
      </c>
      <c r="CE160" s="106">
        <v>1</v>
      </c>
      <c r="CF160" s="106">
        <v>1</v>
      </c>
      <c r="CG160" s="106">
        <v>0</v>
      </c>
      <c r="CH160" s="106">
        <v>0</v>
      </c>
      <c r="CI160" s="106">
        <v>1</v>
      </c>
      <c r="CJ160" s="106" t="s">
        <v>1612</v>
      </c>
      <c r="CK160" s="106">
        <v>0</v>
      </c>
    </row>
    <row r="161" spans="1:89">
      <c r="A161" t="s">
        <v>44</v>
      </c>
      <c r="B161" t="s">
        <v>116</v>
      </c>
      <c r="C161" t="s">
        <v>115</v>
      </c>
      <c r="D161" t="s">
        <v>114</v>
      </c>
      <c r="E161" s="106" t="s">
        <v>113</v>
      </c>
      <c r="F161" s="106" t="s">
        <v>1193</v>
      </c>
      <c r="G161" s="106" t="s">
        <v>1612</v>
      </c>
      <c r="H161" s="399" t="s">
        <v>1612</v>
      </c>
      <c r="I161" s="106" t="s">
        <v>1193</v>
      </c>
      <c r="J161" s="106" t="s">
        <v>1193</v>
      </c>
      <c r="K161" s="106" t="s">
        <v>1193</v>
      </c>
      <c r="L161" s="106" t="s">
        <v>1193</v>
      </c>
      <c r="M161" s="106" t="s">
        <v>1193</v>
      </c>
      <c r="N161" s="106" t="s">
        <v>1196</v>
      </c>
      <c r="O161" s="106" t="s">
        <v>1193</v>
      </c>
      <c r="P161" s="106" t="s">
        <v>1193</v>
      </c>
      <c r="Q161" s="399" t="s">
        <v>1612</v>
      </c>
      <c r="R161" s="399" t="s">
        <v>1612</v>
      </c>
      <c r="S161" s="399" t="s">
        <v>1612</v>
      </c>
      <c r="T161" s="399" t="s">
        <v>1612</v>
      </c>
      <c r="U161" s="399" t="s">
        <v>1612</v>
      </c>
      <c r="V161" s="399">
        <v>42521</v>
      </c>
      <c r="W161" s="399" t="s">
        <v>1612</v>
      </c>
      <c r="X161" s="399" t="s">
        <v>1612</v>
      </c>
      <c r="Y161" s="106" t="s">
        <v>1612</v>
      </c>
      <c r="Z161" s="106" t="s">
        <v>1612</v>
      </c>
      <c r="AA161" s="106" t="s">
        <v>1612</v>
      </c>
      <c r="AB161" s="106" t="s">
        <v>1612</v>
      </c>
      <c r="AC161" s="106" t="s">
        <v>1612</v>
      </c>
      <c r="AD161" s="106" t="s">
        <v>3169</v>
      </c>
      <c r="AE161" s="106" t="s">
        <v>1612</v>
      </c>
      <c r="AF161" s="106" t="s">
        <v>1612</v>
      </c>
      <c r="AG161" s="106"/>
      <c r="AH161" s="106">
        <v>1</v>
      </c>
      <c r="AI161" s="106">
        <v>0</v>
      </c>
      <c r="AJ161" s="106">
        <v>1</v>
      </c>
      <c r="AK161" s="106">
        <v>0</v>
      </c>
      <c r="AL161" s="106">
        <v>0</v>
      </c>
      <c r="AM161" s="106">
        <v>0</v>
      </c>
      <c r="AN161" s="106" t="s">
        <v>1612</v>
      </c>
      <c r="AO161" s="106">
        <v>0</v>
      </c>
      <c r="AP161" s="106">
        <v>1</v>
      </c>
      <c r="AQ161" s="106">
        <v>0</v>
      </c>
      <c r="AR161" s="106">
        <v>0</v>
      </c>
      <c r="AS161" s="106">
        <v>1</v>
      </c>
      <c r="AT161" s="106" t="s">
        <v>1612</v>
      </c>
      <c r="AU161" s="106">
        <v>0</v>
      </c>
      <c r="AV161" s="106">
        <v>1</v>
      </c>
      <c r="AW161" s="106">
        <v>0</v>
      </c>
      <c r="AX161" s="106">
        <v>0</v>
      </c>
      <c r="AY161" s="106">
        <v>1</v>
      </c>
      <c r="AZ161" s="106" t="s">
        <v>1612</v>
      </c>
      <c r="BA161" s="106">
        <v>0</v>
      </c>
      <c r="BB161" s="106">
        <v>1</v>
      </c>
      <c r="BC161" s="106">
        <v>0</v>
      </c>
      <c r="BD161" s="106">
        <v>0</v>
      </c>
      <c r="BE161" s="106">
        <v>1</v>
      </c>
      <c r="BF161" s="106" t="s">
        <v>1612</v>
      </c>
      <c r="BG161" s="106">
        <v>0</v>
      </c>
      <c r="BH161" s="106">
        <v>1</v>
      </c>
      <c r="BI161" s="106">
        <v>0</v>
      </c>
      <c r="BJ161" s="106">
        <v>0</v>
      </c>
      <c r="BK161" s="106">
        <v>1</v>
      </c>
      <c r="BL161" s="106" t="s">
        <v>1612</v>
      </c>
      <c r="BM161" s="106">
        <v>0</v>
      </c>
      <c r="BN161" s="106">
        <v>1</v>
      </c>
      <c r="BO161" s="106">
        <v>0</v>
      </c>
      <c r="BP161" s="106">
        <v>0</v>
      </c>
      <c r="BQ161" s="106">
        <v>1</v>
      </c>
      <c r="BR161" s="106" t="s">
        <v>1612</v>
      </c>
      <c r="BS161" s="106">
        <v>0</v>
      </c>
      <c r="BT161" s="106">
        <v>0</v>
      </c>
      <c r="BU161" s="106">
        <v>0</v>
      </c>
      <c r="BV161" s="106">
        <v>1</v>
      </c>
      <c r="BW161" s="106">
        <v>1</v>
      </c>
      <c r="BX161" s="106">
        <v>42521</v>
      </c>
      <c r="BY161" s="106">
        <v>1</v>
      </c>
      <c r="BZ161" s="106">
        <v>1</v>
      </c>
      <c r="CA161" s="106">
        <v>0</v>
      </c>
      <c r="CB161" s="106">
        <v>0</v>
      </c>
      <c r="CC161" s="106">
        <v>1</v>
      </c>
      <c r="CD161" s="106" t="s">
        <v>1612</v>
      </c>
      <c r="CE161" s="106">
        <v>0</v>
      </c>
      <c r="CF161" s="106">
        <v>1</v>
      </c>
      <c r="CG161" s="106">
        <v>0</v>
      </c>
      <c r="CH161" s="106">
        <v>0</v>
      </c>
      <c r="CI161" s="106">
        <v>1</v>
      </c>
      <c r="CJ161" s="106" t="s">
        <v>1612</v>
      </c>
      <c r="CK161" s="106">
        <v>0</v>
      </c>
    </row>
    <row r="162" spans="1:89">
      <c r="A162" t="s">
        <v>56</v>
      </c>
      <c r="B162" t="s">
        <v>55</v>
      </c>
      <c r="C162" t="s">
        <v>76</v>
      </c>
      <c r="D162" t="s">
        <v>112</v>
      </c>
      <c r="E162" s="106" t="s">
        <v>111</v>
      </c>
      <c r="F162" s="106" t="s">
        <v>1193</v>
      </c>
      <c r="G162" s="106" t="s">
        <v>1612</v>
      </c>
      <c r="H162" s="399" t="s">
        <v>1612</v>
      </c>
      <c r="I162" s="106" t="s">
        <v>1193</v>
      </c>
      <c r="J162" s="106" t="s">
        <v>1193</v>
      </c>
      <c r="K162" s="106" t="s">
        <v>1196</v>
      </c>
      <c r="L162" s="106" t="s">
        <v>1193</v>
      </c>
      <c r="M162" s="106" t="s">
        <v>1193</v>
      </c>
      <c r="N162" s="106" t="s">
        <v>1193</v>
      </c>
      <c r="O162" s="106" t="s">
        <v>1196</v>
      </c>
      <c r="P162" s="106" t="s">
        <v>1193</v>
      </c>
      <c r="Q162" s="399" t="s">
        <v>1612</v>
      </c>
      <c r="R162" s="399" t="s">
        <v>1612</v>
      </c>
      <c r="S162" s="399">
        <v>42461</v>
      </c>
      <c r="T162" s="399" t="s">
        <v>1612</v>
      </c>
      <c r="U162" s="399" t="s">
        <v>1612</v>
      </c>
      <c r="V162" s="399" t="s">
        <v>1612</v>
      </c>
      <c r="W162" s="399">
        <v>42461</v>
      </c>
      <c r="X162" s="399" t="s">
        <v>1612</v>
      </c>
      <c r="Y162" s="106" t="s">
        <v>1612</v>
      </c>
      <c r="Z162" s="106" t="s">
        <v>1612</v>
      </c>
      <c r="AA162" s="106" t="s">
        <v>3183</v>
      </c>
      <c r="AB162" s="106" t="s">
        <v>1612</v>
      </c>
      <c r="AC162" s="106" t="s">
        <v>1612</v>
      </c>
      <c r="AD162" s="106" t="s">
        <v>1612</v>
      </c>
      <c r="AE162" s="106" t="s">
        <v>3184</v>
      </c>
      <c r="AF162" s="106" t="s">
        <v>1612</v>
      </c>
      <c r="AG162" s="106"/>
      <c r="AH162" s="106">
        <v>1</v>
      </c>
      <c r="AI162" s="106">
        <v>0</v>
      </c>
      <c r="AJ162" s="106">
        <v>1</v>
      </c>
      <c r="AK162" s="106">
        <v>0</v>
      </c>
      <c r="AL162" s="106">
        <v>0</v>
      </c>
      <c r="AM162" s="106">
        <v>0</v>
      </c>
      <c r="AN162" s="106" t="s">
        <v>1612</v>
      </c>
      <c r="AO162" s="106">
        <v>0</v>
      </c>
      <c r="AP162" s="106">
        <v>1</v>
      </c>
      <c r="AQ162" s="106">
        <v>0</v>
      </c>
      <c r="AR162" s="106">
        <v>0</v>
      </c>
      <c r="AS162" s="106">
        <v>1</v>
      </c>
      <c r="AT162" s="106" t="s">
        <v>1612</v>
      </c>
      <c r="AU162" s="106">
        <v>0</v>
      </c>
      <c r="AV162" s="106">
        <v>1</v>
      </c>
      <c r="AW162" s="106">
        <v>0</v>
      </c>
      <c r="AX162" s="106">
        <v>0</v>
      </c>
      <c r="AY162" s="106">
        <v>1</v>
      </c>
      <c r="AZ162" s="106" t="s">
        <v>1612</v>
      </c>
      <c r="BA162" s="106">
        <v>0</v>
      </c>
      <c r="BB162" s="106">
        <v>0</v>
      </c>
      <c r="BC162" s="106">
        <v>0</v>
      </c>
      <c r="BD162" s="106">
        <v>1</v>
      </c>
      <c r="BE162" s="106">
        <v>1</v>
      </c>
      <c r="BF162" s="106">
        <v>42461</v>
      </c>
      <c r="BG162" s="106">
        <v>1</v>
      </c>
      <c r="BH162" s="106">
        <v>1</v>
      </c>
      <c r="BI162" s="106">
        <v>0</v>
      </c>
      <c r="BJ162" s="106">
        <v>0</v>
      </c>
      <c r="BK162" s="106">
        <v>1</v>
      </c>
      <c r="BL162" s="106" t="s">
        <v>1612</v>
      </c>
      <c r="BM162" s="106">
        <v>0</v>
      </c>
      <c r="BN162" s="106">
        <v>1</v>
      </c>
      <c r="BO162" s="106">
        <v>0</v>
      </c>
      <c r="BP162" s="106">
        <v>0</v>
      </c>
      <c r="BQ162" s="106">
        <v>1</v>
      </c>
      <c r="BR162" s="106" t="s">
        <v>1612</v>
      </c>
      <c r="BS162" s="106">
        <v>0</v>
      </c>
      <c r="BT162" s="106">
        <v>1</v>
      </c>
      <c r="BU162" s="106">
        <v>0</v>
      </c>
      <c r="BV162" s="106">
        <v>0</v>
      </c>
      <c r="BW162" s="106">
        <v>1</v>
      </c>
      <c r="BX162" s="106" t="s">
        <v>1612</v>
      </c>
      <c r="BY162" s="106">
        <v>0</v>
      </c>
      <c r="BZ162" s="106">
        <v>0</v>
      </c>
      <c r="CA162" s="106">
        <v>0</v>
      </c>
      <c r="CB162" s="106">
        <v>1</v>
      </c>
      <c r="CC162" s="106">
        <v>1</v>
      </c>
      <c r="CD162" s="106">
        <v>42461</v>
      </c>
      <c r="CE162" s="106">
        <v>1</v>
      </c>
      <c r="CF162" s="106">
        <v>1</v>
      </c>
      <c r="CG162" s="106">
        <v>0</v>
      </c>
      <c r="CH162" s="106">
        <v>0</v>
      </c>
      <c r="CI162" s="106">
        <v>1</v>
      </c>
      <c r="CJ162" s="106" t="s">
        <v>1612</v>
      </c>
      <c r="CK162" s="106">
        <v>0</v>
      </c>
    </row>
    <row r="163" spans="1:89">
      <c r="A163" t="s">
        <v>73</v>
      </c>
      <c r="B163" t="s">
        <v>72</v>
      </c>
      <c r="C163" t="s">
        <v>71</v>
      </c>
      <c r="D163" t="s">
        <v>110</v>
      </c>
      <c r="E163" s="106" t="s">
        <v>109</v>
      </c>
      <c r="F163" s="106" t="s">
        <v>1193</v>
      </c>
      <c r="G163" s="106" t="s">
        <v>1612</v>
      </c>
      <c r="H163" s="399" t="s">
        <v>1612</v>
      </c>
      <c r="I163" s="106" t="s">
        <v>1193</v>
      </c>
      <c r="J163" s="106" t="s">
        <v>1193</v>
      </c>
      <c r="K163" s="106" t="s">
        <v>1193</v>
      </c>
      <c r="L163" s="106" t="s">
        <v>1193</v>
      </c>
      <c r="M163" s="106" t="s">
        <v>1193</v>
      </c>
      <c r="N163" s="106" t="s">
        <v>1193</v>
      </c>
      <c r="O163" s="106" t="s">
        <v>1193</v>
      </c>
      <c r="P163" s="106" t="s">
        <v>1193</v>
      </c>
      <c r="Q163" s="399" t="s">
        <v>1612</v>
      </c>
      <c r="R163" s="399" t="s">
        <v>1612</v>
      </c>
      <c r="S163" s="399" t="s">
        <v>1612</v>
      </c>
      <c r="T163" s="399" t="s">
        <v>1612</v>
      </c>
      <c r="U163" s="399" t="s">
        <v>1612</v>
      </c>
      <c r="V163" s="399" t="s">
        <v>1612</v>
      </c>
      <c r="W163" s="399" t="s">
        <v>1612</v>
      </c>
      <c r="X163" s="399" t="s">
        <v>1612</v>
      </c>
      <c r="Y163" s="106" t="s">
        <v>1612</v>
      </c>
      <c r="Z163" s="106" t="s">
        <v>1612</v>
      </c>
      <c r="AA163" s="106" t="s">
        <v>1612</v>
      </c>
      <c r="AB163" s="106" t="s">
        <v>1612</v>
      </c>
      <c r="AC163" s="106" t="s">
        <v>1612</v>
      </c>
      <c r="AD163" s="106" t="s">
        <v>1612</v>
      </c>
      <c r="AE163" s="106" t="s">
        <v>1612</v>
      </c>
      <c r="AF163" s="106" t="s">
        <v>1612</v>
      </c>
      <c r="AG163" s="106"/>
      <c r="AH163" s="106">
        <v>1</v>
      </c>
      <c r="AI163" s="106">
        <v>0</v>
      </c>
      <c r="AJ163" s="106">
        <v>1</v>
      </c>
      <c r="AK163" s="106">
        <v>0</v>
      </c>
      <c r="AL163" s="106">
        <v>0</v>
      </c>
      <c r="AM163" s="106">
        <v>0</v>
      </c>
      <c r="AN163" s="106" t="s">
        <v>1612</v>
      </c>
      <c r="AO163" s="106">
        <v>0</v>
      </c>
      <c r="AP163" s="106">
        <v>1</v>
      </c>
      <c r="AQ163" s="106">
        <v>0</v>
      </c>
      <c r="AR163" s="106">
        <v>0</v>
      </c>
      <c r="AS163" s="106">
        <v>1</v>
      </c>
      <c r="AT163" s="106" t="s">
        <v>1612</v>
      </c>
      <c r="AU163" s="106">
        <v>0</v>
      </c>
      <c r="AV163" s="106">
        <v>1</v>
      </c>
      <c r="AW163" s="106">
        <v>0</v>
      </c>
      <c r="AX163" s="106">
        <v>0</v>
      </c>
      <c r="AY163" s="106">
        <v>1</v>
      </c>
      <c r="AZ163" s="106" t="s">
        <v>1612</v>
      </c>
      <c r="BA163" s="106">
        <v>0</v>
      </c>
      <c r="BB163" s="106">
        <v>1</v>
      </c>
      <c r="BC163" s="106">
        <v>0</v>
      </c>
      <c r="BD163" s="106">
        <v>0</v>
      </c>
      <c r="BE163" s="106">
        <v>1</v>
      </c>
      <c r="BF163" s="106" t="s">
        <v>1612</v>
      </c>
      <c r="BG163" s="106">
        <v>0</v>
      </c>
      <c r="BH163" s="106">
        <v>1</v>
      </c>
      <c r="BI163" s="106">
        <v>0</v>
      </c>
      <c r="BJ163" s="106">
        <v>0</v>
      </c>
      <c r="BK163" s="106">
        <v>1</v>
      </c>
      <c r="BL163" s="106" t="s">
        <v>1612</v>
      </c>
      <c r="BM163" s="106">
        <v>0</v>
      </c>
      <c r="BN163" s="106">
        <v>1</v>
      </c>
      <c r="BO163" s="106">
        <v>0</v>
      </c>
      <c r="BP163" s="106">
        <v>0</v>
      </c>
      <c r="BQ163" s="106">
        <v>1</v>
      </c>
      <c r="BR163" s="106" t="s">
        <v>1612</v>
      </c>
      <c r="BS163" s="106">
        <v>0</v>
      </c>
      <c r="BT163" s="106">
        <v>1</v>
      </c>
      <c r="BU163" s="106">
        <v>0</v>
      </c>
      <c r="BV163" s="106">
        <v>0</v>
      </c>
      <c r="BW163" s="106">
        <v>1</v>
      </c>
      <c r="BX163" s="106" t="s">
        <v>1612</v>
      </c>
      <c r="BY163" s="106">
        <v>0</v>
      </c>
      <c r="BZ163" s="106">
        <v>1</v>
      </c>
      <c r="CA163" s="106">
        <v>0</v>
      </c>
      <c r="CB163" s="106">
        <v>0</v>
      </c>
      <c r="CC163" s="106">
        <v>1</v>
      </c>
      <c r="CD163" s="106" t="s">
        <v>1612</v>
      </c>
      <c r="CE163" s="106">
        <v>0</v>
      </c>
      <c r="CF163" s="106">
        <v>1</v>
      </c>
      <c r="CG163" s="106">
        <v>0</v>
      </c>
      <c r="CH163" s="106">
        <v>0</v>
      </c>
      <c r="CI163" s="106">
        <v>1</v>
      </c>
      <c r="CJ163" s="106" t="s">
        <v>1612</v>
      </c>
      <c r="CK163" s="106">
        <v>0</v>
      </c>
    </row>
    <row r="164" spans="1:89">
      <c r="A164" t="s">
        <v>56</v>
      </c>
      <c r="B164" t="s">
        <v>65</v>
      </c>
      <c r="C164" t="s">
        <v>54</v>
      </c>
      <c r="D164" t="s">
        <v>108</v>
      </c>
      <c r="E164" s="106" t="s">
        <v>107</v>
      </c>
      <c r="F164" s="106" t="s">
        <v>1193</v>
      </c>
      <c r="G164" s="106" t="s">
        <v>1612</v>
      </c>
      <c r="H164" s="399" t="s">
        <v>1612</v>
      </c>
      <c r="I164" s="106" t="s">
        <v>1193</v>
      </c>
      <c r="J164" s="106" t="s">
        <v>1193</v>
      </c>
      <c r="K164" s="106" t="s">
        <v>1193</v>
      </c>
      <c r="L164" s="106" t="s">
        <v>1193</v>
      </c>
      <c r="M164" s="106" t="s">
        <v>1193</v>
      </c>
      <c r="N164" s="106" t="s">
        <v>1193</v>
      </c>
      <c r="O164" s="106" t="s">
        <v>1193</v>
      </c>
      <c r="P164" s="106" t="s">
        <v>1193</v>
      </c>
      <c r="Q164" s="399" t="s">
        <v>1612</v>
      </c>
      <c r="R164" s="399" t="s">
        <v>1612</v>
      </c>
      <c r="S164" s="399" t="s">
        <v>1612</v>
      </c>
      <c r="T164" s="399" t="s">
        <v>1612</v>
      </c>
      <c r="U164" s="399" t="s">
        <v>1612</v>
      </c>
      <c r="V164" s="399" t="s">
        <v>1612</v>
      </c>
      <c r="W164" s="399" t="s">
        <v>1612</v>
      </c>
      <c r="X164" s="399" t="s">
        <v>1612</v>
      </c>
      <c r="Y164" s="106" t="s">
        <v>1612</v>
      </c>
      <c r="Z164" s="106" t="s">
        <v>1612</v>
      </c>
      <c r="AA164" s="106" t="s">
        <v>1612</v>
      </c>
      <c r="AB164" s="106" t="s">
        <v>1612</v>
      </c>
      <c r="AC164" s="106" t="s">
        <v>1612</v>
      </c>
      <c r="AD164" s="106" t="s">
        <v>1612</v>
      </c>
      <c r="AE164" s="106" t="s">
        <v>1612</v>
      </c>
      <c r="AF164" s="106" t="s">
        <v>1612</v>
      </c>
      <c r="AG164" s="106"/>
      <c r="AH164" s="106">
        <v>1</v>
      </c>
      <c r="AI164" s="106">
        <v>0</v>
      </c>
      <c r="AJ164" s="106">
        <v>1</v>
      </c>
      <c r="AK164" s="106">
        <v>0</v>
      </c>
      <c r="AL164" s="106">
        <v>0</v>
      </c>
      <c r="AM164" s="106">
        <v>0</v>
      </c>
      <c r="AN164" s="106" t="s">
        <v>1612</v>
      </c>
      <c r="AO164" s="106">
        <v>0</v>
      </c>
      <c r="AP164" s="106">
        <v>1</v>
      </c>
      <c r="AQ164" s="106">
        <v>0</v>
      </c>
      <c r="AR164" s="106">
        <v>0</v>
      </c>
      <c r="AS164" s="106">
        <v>1</v>
      </c>
      <c r="AT164" s="106" t="s">
        <v>1612</v>
      </c>
      <c r="AU164" s="106">
        <v>0</v>
      </c>
      <c r="AV164" s="106">
        <v>1</v>
      </c>
      <c r="AW164" s="106">
        <v>0</v>
      </c>
      <c r="AX164" s="106">
        <v>0</v>
      </c>
      <c r="AY164" s="106">
        <v>1</v>
      </c>
      <c r="AZ164" s="106" t="s">
        <v>1612</v>
      </c>
      <c r="BA164" s="106">
        <v>0</v>
      </c>
      <c r="BB164" s="106">
        <v>1</v>
      </c>
      <c r="BC164" s="106">
        <v>0</v>
      </c>
      <c r="BD164" s="106">
        <v>0</v>
      </c>
      <c r="BE164" s="106">
        <v>1</v>
      </c>
      <c r="BF164" s="106" t="s">
        <v>1612</v>
      </c>
      <c r="BG164" s="106">
        <v>0</v>
      </c>
      <c r="BH164" s="106">
        <v>1</v>
      </c>
      <c r="BI164" s="106">
        <v>0</v>
      </c>
      <c r="BJ164" s="106">
        <v>0</v>
      </c>
      <c r="BK164" s="106">
        <v>1</v>
      </c>
      <c r="BL164" s="106" t="s">
        <v>1612</v>
      </c>
      <c r="BM164" s="106">
        <v>0</v>
      </c>
      <c r="BN164" s="106">
        <v>1</v>
      </c>
      <c r="BO164" s="106">
        <v>0</v>
      </c>
      <c r="BP164" s="106">
        <v>0</v>
      </c>
      <c r="BQ164" s="106">
        <v>1</v>
      </c>
      <c r="BR164" s="106" t="s">
        <v>1612</v>
      </c>
      <c r="BS164" s="106">
        <v>0</v>
      </c>
      <c r="BT164" s="106">
        <v>1</v>
      </c>
      <c r="BU164" s="106">
        <v>0</v>
      </c>
      <c r="BV164" s="106">
        <v>0</v>
      </c>
      <c r="BW164" s="106">
        <v>1</v>
      </c>
      <c r="BX164" s="106" t="s">
        <v>1612</v>
      </c>
      <c r="BY164" s="106">
        <v>0</v>
      </c>
      <c r="BZ164" s="106">
        <v>1</v>
      </c>
      <c r="CA164" s="106">
        <v>0</v>
      </c>
      <c r="CB164" s="106">
        <v>0</v>
      </c>
      <c r="CC164" s="106">
        <v>1</v>
      </c>
      <c r="CD164" s="106" t="s">
        <v>1612</v>
      </c>
      <c r="CE164" s="106">
        <v>0</v>
      </c>
      <c r="CF164" s="106">
        <v>1</v>
      </c>
      <c r="CG164" s="106">
        <v>0</v>
      </c>
      <c r="CH164" s="106">
        <v>0</v>
      </c>
      <c r="CI164" s="106">
        <v>1</v>
      </c>
      <c r="CJ164" s="106" t="s">
        <v>1612</v>
      </c>
      <c r="CK164" s="106">
        <v>0</v>
      </c>
    </row>
    <row r="165" spans="1:89">
      <c r="A165" t="s">
        <v>44</v>
      </c>
      <c r="B165" t="s">
        <v>60</v>
      </c>
      <c r="C165" t="s">
        <v>68</v>
      </c>
      <c r="D165" t="s">
        <v>106</v>
      </c>
      <c r="E165" s="106" t="s">
        <v>105</v>
      </c>
      <c r="F165" s="106" t="s">
        <v>1193</v>
      </c>
      <c r="G165" s="106" t="s">
        <v>1612</v>
      </c>
      <c r="H165" s="399" t="s">
        <v>1612</v>
      </c>
      <c r="I165" s="106" t="s">
        <v>1193</v>
      </c>
      <c r="J165" s="106" t="s">
        <v>1193</v>
      </c>
      <c r="K165" s="106" t="s">
        <v>1193</v>
      </c>
      <c r="L165" s="106" t="s">
        <v>1196</v>
      </c>
      <c r="M165" s="106" t="s">
        <v>1193</v>
      </c>
      <c r="N165" s="106" t="s">
        <v>1193</v>
      </c>
      <c r="O165" s="106" t="s">
        <v>1196</v>
      </c>
      <c r="P165" s="106" t="s">
        <v>1193</v>
      </c>
      <c r="Q165" s="399" t="s">
        <v>1612</v>
      </c>
      <c r="R165" s="399" t="s">
        <v>1612</v>
      </c>
      <c r="S165" s="399" t="s">
        <v>1612</v>
      </c>
      <c r="T165" s="399">
        <v>42475</v>
      </c>
      <c r="U165" s="399" t="s">
        <v>1612</v>
      </c>
      <c r="V165" s="399" t="s">
        <v>1612</v>
      </c>
      <c r="W165" s="399">
        <v>42461</v>
      </c>
      <c r="X165" s="399" t="s">
        <v>1612</v>
      </c>
      <c r="Y165" s="106" t="s">
        <v>1612</v>
      </c>
      <c r="Z165" s="106" t="s">
        <v>1612</v>
      </c>
      <c r="AA165" s="106" t="s">
        <v>1612</v>
      </c>
      <c r="AB165" s="106" t="s">
        <v>3222</v>
      </c>
      <c r="AC165" s="106" t="s">
        <v>1612</v>
      </c>
      <c r="AD165" s="106" t="s">
        <v>1612</v>
      </c>
      <c r="AE165" s="106" t="s">
        <v>3223</v>
      </c>
      <c r="AF165" s="106" t="s">
        <v>1612</v>
      </c>
      <c r="AG165" s="106"/>
      <c r="AH165" s="106">
        <v>1</v>
      </c>
      <c r="AI165" s="106">
        <v>0</v>
      </c>
      <c r="AJ165" s="106">
        <v>1</v>
      </c>
      <c r="AK165" s="106">
        <v>0</v>
      </c>
      <c r="AL165" s="106">
        <v>0</v>
      </c>
      <c r="AM165" s="106">
        <v>0</v>
      </c>
      <c r="AN165" s="106" t="s">
        <v>1612</v>
      </c>
      <c r="AO165" s="106">
        <v>0</v>
      </c>
      <c r="AP165" s="106">
        <v>1</v>
      </c>
      <c r="AQ165" s="106">
        <v>0</v>
      </c>
      <c r="AR165" s="106">
        <v>0</v>
      </c>
      <c r="AS165" s="106">
        <v>1</v>
      </c>
      <c r="AT165" s="106" t="s">
        <v>1612</v>
      </c>
      <c r="AU165" s="106">
        <v>0</v>
      </c>
      <c r="AV165" s="106">
        <v>1</v>
      </c>
      <c r="AW165" s="106">
        <v>0</v>
      </c>
      <c r="AX165" s="106">
        <v>0</v>
      </c>
      <c r="AY165" s="106">
        <v>1</v>
      </c>
      <c r="AZ165" s="106" t="s">
        <v>1612</v>
      </c>
      <c r="BA165" s="106">
        <v>0</v>
      </c>
      <c r="BB165" s="106">
        <v>1</v>
      </c>
      <c r="BC165" s="106">
        <v>0</v>
      </c>
      <c r="BD165" s="106">
        <v>0</v>
      </c>
      <c r="BE165" s="106">
        <v>1</v>
      </c>
      <c r="BF165" s="106" t="s">
        <v>1612</v>
      </c>
      <c r="BG165" s="106">
        <v>0</v>
      </c>
      <c r="BH165" s="106">
        <v>0</v>
      </c>
      <c r="BI165" s="106">
        <v>0</v>
      </c>
      <c r="BJ165" s="106">
        <v>1</v>
      </c>
      <c r="BK165" s="106">
        <v>1</v>
      </c>
      <c r="BL165" s="106">
        <v>42475</v>
      </c>
      <c r="BM165" s="106">
        <v>1</v>
      </c>
      <c r="BN165" s="106">
        <v>1</v>
      </c>
      <c r="BO165" s="106">
        <v>0</v>
      </c>
      <c r="BP165" s="106">
        <v>0</v>
      </c>
      <c r="BQ165" s="106">
        <v>1</v>
      </c>
      <c r="BR165" s="106" t="s">
        <v>1612</v>
      </c>
      <c r="BS165" s="106">
        <v>0</v>
      </c>
      <c r="BT165" s="106">
        <v>1</v>
      </c>
      <c r="BU165" s="106">
        <v>0</v>
      </c>
      <c r="BV165" s="106">
        <v>0</v>
      </c>
      <c r="BW165" s="106">
        <v>1</v>
      </c>
      <c r="BX165" s="106" t="s">
        <v>1612</v>
      </c>
      <c r="BY165" s="106">
        <v>0</v>
      </c>
      <c r="BZ165" s="106">
        <v>0</v>
      </c>
      <c r="CA165" s="106">
        <v>0</v>
      </c>
      <c r="CB165" s="106">
        <v>1</v>
      </c>
      <c r="CC165" s="106">
        <v>1</v>
      </c>
      <c r="CD165" s="106">
        <v>42461</v>
      </c>
      <c r="CE165" s="106">
        <v>1</v>
      </c>
      <c r="CF165" s="106">
        <v>1</v>
      </c>
      <c r="CG165" s="106">
        <v>0</v>
      </c>
      <c r="CH165" s="106">
        <v>0</v>
      </c>
      <c r="CI165" s="106">
        <v>1</v>
      </c>
      <c r="CJ165" s="106" t="s">
        <v>1612</v>
      </c>
      <c r="CK165" s="106">
        <v>0</v>
      </c>
    </row>
    <row r="166" spans="1:89">
      <c r="A166" t="s">
        <v>49</v>
      </c>
      <c r="B166" t="s">
        <v>48</v>
      </c>
      <c r="C166" t="s">
        <v>104</v>
      </c>
      <c r="D166" t="s">
        <v>103</v>
      </c>
      <c r="E166" s="106" t="s">
        <v>102</v>
      </c>
      <c r="F166" s="106" t="s">
        <v>1193</v>
      </c>
      <c r="G166" s="106" t="s">
        <v>1612</v>
      </c>
      <c r="H166" s="399" t="s">
        <v>1612</v>
      </c>
      <c r="I166" s="106" t="s">
        <v>1193</v>
      </c>
      <c r="J166" s="106" t="s">
        <v>1193</v>
      </c>
      <c r="K166" s="106" t="s">
        <v>1196</v>
      </c>
      <c r="L166" s="106" t="s">
        <v>1193</v>
      </c>
      <c r="M166" s="106" t="s">
        <v>1193</v>
      </c>
      <c r="N166" s="106" t="s">
        <v>1193</v>
      </c>
      <c r="O166" s="106" t="s">
        <v>1193</v>
      </c>
      <c r="P166" s="106" t="s">
        <v>1193</v>
      </c>
      <c r="Q166" s="399" t="s">
        <v>1612</v>
      </c>
      <c r="R166" s="399" t="s">
        <v>1612</v>
      </c>
      <c r="S166" s="399">
        <v>42551</v>
      </c>
      <c r="T166" s="399" t="s">
        <v>1612</v>
      </c>
      <c r="U166" s="399" t="s">
        <v>1612</v>
      </c>
      <c r="V166" s="399" t="s">
        <v>1612</v>
      </c>
      <c r="W166" s="399" t="s">
        <v>1612</v>
      </c>
      <c r="X166" s="399" t="s">
        <v>1612</v>
      </c>
      <c r="Y166" s="106" t="s">
        <v>1612</v>
      </c>
      <c r="Z166" s="106" t="s">
        <v>1612</v>
      </c>
      <c r="AA166" s="106" t="s">
        <v>3239</v>
      </c>
      <c r="AB166" s="106" t="s">
        <v>1612</v>
      </c>
      <c r="AC166" s="106" t="s">
        <v>1612</v>
      </c>
      <c r="AD166" s="106" t="s">
        <v>1612</v>
      </c>
      <c r="AE166" s="106" t="s">
        <v>1612</v>
      </c>
      <c r="AF166" s="106" t="s">
        <v>1612</v>
      </c>
      <c r="AG166" s="106"/>
      <c r="AH166" s="106">
        <v>1</v>
      </c>
      <c r="AI166" s="106">
        <v>0</v>
      </c>
      <c r="AJ166" s="106">
        <v>1</v>
      </c>
      <c r="AK166" s="106">
        <v>0</v>
      </c>
      <c r="AL166" s="106">
        <v>0</v>
      </c>
      <c r="AM166" s="106">
        <v>0</v>
      </c>
      <c r="AN166" s="106" t="s">
        <v>1612</v>
      </c>
      <c r="AO166" s="106">
        <v>0</v>
      </c>
      <c r="AP166" s="106">
        <v>1</v>
      </c>
      <c r="AQ166" s="106">
        <v>0</v>
      </c>
      <c r="AR166" s="106">
        <v>0</v>
      </c>
      <c r="AS166" s="106">
        <v>1</v>
      </c>
      <c r="AT166" s="106" t="s">
        <v>1612</v>
      </c>
      <c r="AU166" s="106">
        <v>0</v>
      </c>
      <c r="AV166" s="106">
        <v>1</v>
      </c>
      <c r="AW166" s="106">
        <v>0</v>
      </c>
      <c r="AX166" s="106">
        <v>0</v>
      </c>
      <c r="AY166" s="106">
        <v>1</v>
      </c>
      <c r="AZ166" s="106" t="s">
        <v>1612</v>
      </c>
      <c r="BA166" s="106">
        <v>0</v>
      </c>
      <c r="BB166" s="106">
        <v>0</v>
      </c>
      <c r="BC166" s="106">
        <v>0</v>
      </c>
      <c r="BD166" s="106">
        <v>1</v>
      </c>
      <c r="BE166" s="106">
        <v>1</v>
      </c>
      <c r="BF166" s="106">
        <v>42551</v>
      </c>
      <c r="BG166" s="106">
        <v>1</v>
      </c>
      <c r="BH166" s="106">
        <v>1</v>
      </c>
      <c r="BI166" s="106">
        <v>0</v>
      </c>
      <c r="BJ166" s="106">
        <v>0</v>
      </c>
      <c r="BK166" s="106">
        <v>1</v>
      </c>
      <c r="BL166" s="106" t="s">
        <v>1612</v>
      </c>
      <c r="BM166" s="106">
        <v>0</v>
      </c>
      <c r="BN166" s="106">
        <v>1</v>
      </c>
      <c r="BO166" s="106">
        <v>0</v>
      </c>
      <c r="BP166" s="106">
        <v>0</v>
      </c>
      <c r="BQ166" s="106">
        <v>1</v>
      </c>
      <c r="BR166" s="106" t="s">
        <v>1612</v>
      </c>
      <c r="BS166" s="106">
        <v>0</v>
      </c>
      <c r="BT166" s="106">
        <v>1</v>
      </c>
      <c r="BU166" s="106">
        <v>0</v>
      </c>
      <c r="BV166" s="106">
        <v>0</v>
      </c>
      <c r="BW166" s="106">
        <v>1</v>
      </c>
      <c r="BX166" s="106" t="s">
        <v>1612</v>
      </c>
      <c r="BY166" s="106">
        <v>0</v>
      </c>
      <c r="BZ166" s="106">
        <v>1</v>
      </c>
      <c r="CA166" s="106">
        <v>0</v>
      </c>
      <c r="CB166" s="106">
        <v>0</v>
      </c>
      <c r="CC166" s="106">
        <v>1</v>
      </c>
      <c r="CD166" s="106" t="s">
        <v>1612</v>
      </c>
      <c r="CE166" s="106">
        <v>0</v>
      </c>
      <c r="CF166" s="106">
        <v>1</v>
      </c>
      <c r="CG166" s="106">
        <v>0</v>
      </c>
      <c r="CH166" s="106">
        <v>0</v>
      </c>
      <c r="CI166" s="106">
        <v>1</v>
      </c>
      <c r="CJ166" s="106" t="s">
        <v>1612</v>
      </c>
      <c r="CK166" s="106">
        <v>0</v>
      </c>
    </row>
    <row r="167" spans="1:89">
      <c r="A167" t="s">
        <v>49</v>
      </c>
      <c r="B167" t="s">
        <v>101</v>
      </c>
      <c r="C167" t="s">
        <v>100</v>
      </c>
      <c r="D167" t="s">
        <v>99</v>
      </c>
      <c r="E167" s="106" t="s">
        <v>98</v>
      </c>
      <c r="F167" s="106" t="s">
        <v>1193</v>
      </c>
      <c r="G167" s="106" t="s">
        <v>1612</v>
      </c>
      <c r="H167" s="399" t="s">
        <v>1612</v>
      </c>
      <c r="I167" s="106" t="s">
        <v>1193</v>
      </c>
      <c r="J167" s="106" t="s">
        <v>1193</v>
      </c>
      <c r="K167" s="106" t="s">
        <v>1193</v>
      </c>
      <c r="L167" s="106" t="s">
        <v>1196</v>
      </c>
      <c r="M167" s="106" t="s">
        <v>1193</v>
      </c>
      <c r="N167" s="106" t="s">
        <v>1193</v>
      </c>
      <c r="O167" s="106" t="s">
        <v>1196</v>
      </c>
      <c r="P167" s="106" t="s">
        <v>1193</v>
      </c>
      <c r="Q167" s="399" t="s">
        <v>1612</v>
      </c>
      <c r="R167" s="399" t="s">
        <v>1612</v>
      </c>
      <c r="S167" s="399" t="s">
        <v>1612</v>
      </c>
      <c r="T167" s="399">
        <v>42461</v>
      </c>
      <c r="U167" s="399" t="s">
        <v>1612</v>
      </c>
      <c r="V167" s="399" t="s">
        <v>1612</v>
      </c>
      <c r="W167" s="399">
        <v>42826</v>
      </c>
      <c r="X167" s="399" t="s">
        <v>1612</v>
      </c>
      <c r="Y167" s="106" t="s">
        <v>1612</v>
      </c>
      <c r="Z167" s="106" t="s">
        <v>1612</v>
      </c>
      <c r="AA167" s="106" t="s">
        <v>1612</v>
      </c>
      <c r="AB167" s="106" t="s">
        <v>3252</v>
      </c>
      <c r="AC167" s="106" t="s">
        <v>1612</v>
      </c>
      <c r="AD167" s="106" t="s">
        <v>1612</v>
      </c>
      <c r="AE167" s="106" t="s">
        <v>3252</v>
      </c>
      <c r="AF167" s="106" t="s">
        <v>1612</v>
      </c>
      <c r="AG167" s="106"/>
      <c r="AH167" s="106">
        <v>1</v>
      </c>
      <c r="AI167" s="106">
        <v>0</v>
      </c>
      <c r="AJ167" s="106">
        <v>1</v>
      </c>
      <c r="AK167" s="106">
        <v>0</v>
      </c>
      <c r="AL167" s="106">
        <v>0</v>
      </c>
      <c r="AM167" s="106">
        <v>0</v>
      </c>
      <c r="AN167" s="106" t="s">
        <v>1612</v>
      </c>
      <c r="AO167" s="106">
        <v>0</v>
      </c>
      <c r="AP167" s="106">
        <v>1</v>
      </c>
      <c r="AQ167" s="106">
        <v>0</v>
      </c>
      <c r="AR167" s="106">
        <v>0</v>
      </c>
      <c r="AS167" s="106">
        <v>1</v>
      </c>
      <c r="AT167" s="106" t="s">
        <v>1612</v>
      </c>
      <c r="AU167" s="106">
        <v>0</v>
      </c>
      <c r="AV167" s="106">
        <v>1</v>
      </c>
      <c r="AW167" s="106">
        <v>0</v>
      </c>
      <c r="AX167" s="106">
        <v>0</v>
      </c>
      <c r="AY167" s="106">
        <v>1</v>
      </c>
      <c r="AZ167" s="106" t="s">
        <v>1612</v>
      </c>
      <c r="BA167" s="106">
        <v>0</v>
      </c>
      <c r="BB167" s="106">
        <v>1</v>
      </c>
      <c r="BC167" s="106">
        <v>0</v>
      </c>
      <c r="BD167" s="106">
        <v>0</v>
      </c>
      <c r="BE167" s="106">
        <v>1</v>
      </c>
      <c r="BF167" s="106" t="s">
        <v>1612</v>
      </c>
      <c r="BG167" s="106">
        <v>0</v>
      </c>
      <c r="BH167" s="106">
        <v>0</v>
      </c>
      <c r="BI167" s="106">
        <v>0</v>
      </c>
      <c r="BJ167" s="106">
        <v>1</v>
      </c>
      <c r="BK167" s="106">
        <v>1</v>
      </c>
      <c r="BL167" s="106">
        <v>42461</v>
      </c>
      <c r="BM167" s="106">
        <v>1</v>
      </c>
      <c r="BN167" s="106">
        <v>1</v>
      </c>
      <c r="BO167" s="106">
        <v>0</v>
      </c>
      <c r="BP167" s="106">
        <v>0</v>
      </c>
      <c r="BQ167" s="106">
        <v>1</v>
      </c>
      <c r="BR167" s="106" t="s">
        <v>1612</v>
      </c>
      <c r="BS167" s="106">
        <v>0</v>
      </c>
      <c r="BT167" s="106">
        <v>1</v>
      </c>
      <c r="BU167" s="106">
        <v>0</v>
      </c>
      <c r="BV167" s="106">
        <v>0</v>
      </c>
      <c r="BW167" s="106">
        <v>1</v>
      </c>
      <c r="BX167" s="106" t="s">
        <v>1612</v>
      </c>
      <c r="BY167" s="106">
        <v>0</v>
      </c>
      <c r="BZ167" s="106">
        <v>0</v>
      </c>
      <c r="CA167" s="106">
        <v>0</v>
      </c>
      <c r="CB167" s="106">
        <v>1</v>
      </c>
      <c r="CC167" s="106">
        <v>1</v>
      </c>
      <c r="CD167" s="106">
        <v>42826</v>
      </c>
      <c r="CE167" s="106">
        <v>1</v>
      </c>
      <c r="CF167" s="106">
        <v>1</v>
      </c>
      <c r="CG167" s="106">
        <v>0</v>
      </c>
      <c r="CH167" s="106">
        <v>0</v>
      </c>
      <c r="CI167" s="106">
        <v>1</v>
      </c>
      <c r="CJ167" s="106" t="s">
        <v>1612</v>
      </c>
      <c r="CK167" s="106">
        <v>0</v>
      </c>
    </row>
    <row r="168" spans="1:89">
      <c r="A168" t="s">
        <v>56</v>
      </c>
      <c r="B168" t="s">
        <v>65</v>
      </c>
      <c r="C168" t="s">
        <v>97</v>
      </c>
      <c r="D168" t="s">
        <v>96</v>
      </c>
      <c r="E168" s="106" t="s">
        <v>95</v>
      </c>
      <c r="F168" s="106" t="s">
        <v>1193</v>
      </c>
      <c r="G168" s="106" t="s">
        <v>1612</v>
      </c>
      <c r="H168" s="399" t="s">
        <v>1612</v>
      </c>
      <c r="I168" s="106" t="s">
        <v>1193</v>
      </c>
      <c r="J168" s="106" t="s">
        <v>1193</v>
      </c>
      <c r="K168" s="106" t="s">
        <v>1196</v>
      </c>
      <c r="L168" s="106" t="s">
        <v>1193</v>
      </c>
      <c r="M168" s="106" t="s">
        <v>1193</v>
      </c>
      <c r="N168" s="106" t="s">
        <v>1193</v>
      </c>
      <c r="O168" s="106" t="s">
        <v>1193</v>
      </c>
      <c r="P168" s="106" t="s">
        <v>1193</v>
      </c>
      <c r="Q168" s="399" t="s">
        <v>1612</v>
      </c>
      <c r="R168" s="399" t="s">
        <v>1612</v>
      </c>
      <c r="S168" s="399">
        <v>42674</v>
      </c>
      <c r="T168" s="399" t="s">
        <v>1612</v>
      </c>
      <c r="U168" s="399" t="s">
        <v>1612</v>
      </c>
      <c r="V168" s="399" t="s">
        <v>1612</v>
      </c>
      <c r="W168" s="399" t="s">
        <v>1612</v>
      </c>
      <c r="X168" s="399" t="s">
        <v>1612</v>
      </c>
      <c r="Y168" s="106" t="s">
        <v>1612</v>
      </c>
      <c r="Z168" s="106" t="s">
        <v>1612</v>
      </c>
      <c r="AA168" s="106" t="s">
        <v>3264</v>
      </c>
      <c r="AB168" s="106" t="s">
        <v>1612</v>
      </c>
      <c r="AC168" s="106" t="s">
        <v>1612</v>
      </c>
      <c r="AD168" s="106" t="s">
        <v>1612</v>
      </c>
      <c r="AE168" s="106" t="s">
        <v>1612</v>
      </c>
      <c r="AF168" s="106" t="s">
        <v>1612</v>
      </c>
      <c r="AG168" s="106"/>
      <c r="AH168" s="106">
        <v>1</v>
      </c>
      <c r="AI168" s="106">
        <v>0</v>
      </c>
      <c r="AJ168" s="106">
        <v>1</v>
      </c>
      <c r="AK168" s="106">
        <v>0</v>
      </c>
      <c r="AL168" s="106">
        <v>0</v>
      </c>
      <c r="AM168" s="106">
        <v>0</v>
      </c>
      <c r="AN168" s="106" t="s">
        <v>1612</v>
      </c>
      <c r="AO168" s="106">
        <v>0</v>
      </c>
      <c r="AP168" s="106">
        <v>1</v>
      </c>
      <c r="AQ168" s="106">
        <v>0</v>
      </c>
      <c r="AR168" s="106">
        <v>0</v>
      </c>
      <c r="AS168" s="106">
        <v>1</v>
      </c>
      <c r="AT168" s="106" t="s">
        <v>1612</v>
      </c>
      <c r="AU168" s="106">
        <v>0</v>
      </c>
      <c r="AV168" s="106">
        <v>1</v>
      </c>
      <c r="AW168" s="106">
        <v>0</v>
      </c>
      <c r="AX168" s="106">
        <v>0</v>
      </c>
      <c r="AY168" s="106">
        <v>1</v>
      </c>
      <c r="AZ168" s="106" t="s">
        <v>1612</v>
      </c>
      <c r="BA168" s="106">
        <v>0</v>
      </c>
      <c r="BB168" s="106">
        <v>0</v>
      </c>
      <c r="BC168" s="106">
        <v>0</v>
      </c>
      <c r="BD168" s="106">
        <v>1</v>
      </c>
      <c r="BE168" s="106">
        <v>1</v>
      </c>
      <c r="BF168" s="106">
        <v>42674</v>
      </c>
      <c r="BG168" s="106">
        <v>1</v>
      </c>
      <c r="BH168" s="106">
        <v>1</v>
      </c>
      <c r="BI168" s="106">
        <v>0</v>
      </c>
      <c r="BJ168" s="106">
        <v>0</v>
      </c>
      <c r="BK168" s="106">
        <v>1</v>
      </c>
      <c r="BL168" s="106" t="s">
        <v>1612</v>
      </c>
      <c r="BM168" s="106">
        <v>0</v>
      </c>
      <c r="BN168" s="106">
        <v>1</v>
      </c>
      <c r="BO168" s="106">
        <v>0</v>
      </c>
      <c r="BP168" s="106">
        <v>0</v>
      </c>
      <c r="BQ168" s="106">
        <v>1</v>
      </c>
      <c r="BR168" s="106" t="s">
        <v>1612</v>
      </c>
      <c r="BS168" s="106">
        <v>0</v>
      </c>
      <c r="BT168" s="106">
        <v>1</v>
      </c>
      <c r="BU168" s="106">
        <v>0</v>
      </c>
      <c r="BV168" s="106">
        <v>0</v>
      </c>
      <c r="BW168" s="106">
        <v>1</v>
      </c>
      <c r="BX168" s="106" t="s">
        <v>1612</v>
      </c>
      <c r="BY168" s="106">
        <v>0</v>
      </c>
      <c r="BZ168" s="106">
        <v>1</v>
      </c>
      <c r="CA168" s="106">
        <v>0</v>
      </c>
      <c r="CB168" s="106">
        <v>0</v>
      </c>
      <c r="CC168" s="106">
        <v>1</v>
      </c>
      <c r="CD168" s="106" t="s">
        <v>1612</v>
      </c>
      <c r="CE168" s="106">
        <v>0</v>
      </c>
      <c r="CF168" s="106">
        <v>1</v>
      </c>
      <c r="CG168" s="106">
        <v>0</v>
      </c>
      <c r="CH168" s="106">
        <v>0</v>
      </c>
      <c r="CI168" s="106">
        <v>1</v>
      </c>
      <c r="CJ168" s="106" t="s">
        <v>1612</v>
      </c>
      <c r="CK168" s="106">
        <v>0</v>
      </c>
    </row>
    <row r="169" spans="1:89">
      <c r="A169" t="s">
        <v>73</v>
      </c>
      <c r="B169" t="s">
        <v>72</v>
      </c>
      <c r="C169" t="s">
        <v>71</v>
      </c>
      <c r="D169" t="s">
        <v>94</v>
      </c>
      <c r="E169" s="106" t="s">
        <v>93</v>
      </c>
      <c r="F169" s="106" t="s">
        <v>1193</v>
      </c>
      <c r="G169" s="106" t="s">
        <v>1612</v>
      </c>
      <c r="H169" s="399" t="s">
        <v>1612</v>
      </c>
      <c r="I169" s="106" t="s">
        <v>1193</v>
      </c>
      <c r="J169" s="106" t="s">
        <v>1193</v>
      </c>
      <c r="K169" s="106" t="s">
        <v>1193</v>
      </c>
      <c r="L169" s="106" t="s">
        <v>1193</v>
      </c>
      <c r="M169" s="106" t="s">
        <v>1193</v>
      </c>
      <c r="N169" s="106" t="s">
        <v>1193</v>
      </c>
      <c r="O169" s="106" t="s">
        <v>1193</v>
      </c>
      <c r="P169" s="106" t="s">
        <v>1193</v>
      </c>
      <c r="Q169" s="399" t="s">
        <v>1612</v>
      </c>
      <c r="R169" s="399" t="s">
        <v>1612</v>
      </c>
      <c r="S169" s="399" t="s">
        <v>1612</v>
      </c>
      <c r="T169" s="399" t="s">
        <v>1612</v>
      </c>
      <c r="U169" s="399" t="s">
        <v>1612</v>
      </c>
      <c r="V169" s="399" t="s">
        <v>1612</v>
      </c>
      <c r="W169" s="399" t="s">
        <v>1612</v>
      </c>
      <c r="X169" s="399" t="s">
        <v>1612</v>
      </c>
      <c r="Y169" s="106" t="s">
        <v>1612</v>
      </c>
      <c r="Z169" s="106" t="s">
        <v>1612</v>
      </c>
      <c r="AA169" s="106" t="s">
        <v>1612</v>
      </c>
      <c r="AB169" s="106" t="s">
        <v>1612</v>
      </c>
      <c r="AC169" s="106" t="s">
        <v>1612</v>
      </c>
      <c r="AD169" s="106" t="s">
        <v>1612</v>
      </c>
      <c r="AE169" s="106" t="s">
        <v>1612</v>
      </c>
      <c r="AF169" s="106" t="s">
        <v>1612</v>
      </c>
      <c r="AG169" s="106"/>
      <c r="AH169" s="106">
        <v>1</v>
      </c>
      <c r="AI169" s="106">
        <v>0</v>
      </c>
      <c r="AJ169" s="106">
        <v>1</v>
      </c>
      <c r="AK169" s="106">
        <v>0</v>
      </c>
      <c r="AL169" s="106">
        <v>0</v>
      </c>
      <c r="AM169" s="106">
        <v>0</v>
      </c>
      <c r="AN169" s="106" t="s">
        <v>1612</v>
      </c>
      <c r="AO169" s="106">
        <v>0</v>
      </c>
      <c r="AP169" s="106">
        <v>1</v>
      </c>
      <c r="AQ169" s="106">
        <v>0</v>
      </c>
      <c r="AR169" s="106">
        <v>0</v>
      </c>
      <c r="AS169" s="106">
        <v>1</v>
      </c>
      <c r="AT169" s="106" t="s">
        <v>1612</v>
      </c>
      <c r="AU169" s="106">
        <v>0</v>
      </c>
      <c r="AV169" s="106">
        <v>1</v>
      </c>
      <c r="AW169" s="106">
        <v>0</v>
      </c>
      <c r="AX169" s="106">
        <v>0</v>
      </c>
      <c r="AY169" s="106">
        <v>1</v>
      </c>
      <c r="AZ169" s="106" t="s">
        <v>1612</v>
      </c>
      <c r="BA169" s="106">
        <v>0</v>
      </c>
      <c r="BB169" s="106">
        <v>1</v>
      </c>
      <c r="BC169" s="106">
        <v>0</v>
      </c>
      <c r="BD169" s="106">
        <v>0</v>
      </c>
      <c r="BE169" s="106">
        <v>1</v>
      </c>
      <c r="BF169" s="106" t="s">
        <v>1612</v>
      </c>
      <c r="BG169" s="106">
        <v>0</v>
      </c>
      <c r="BH169" s="106">
        <v>1</v>
      </c>
      <c r="BI169" s="106">
        <v>0</v>
      </c>
      <c r="BJ169" s="106">
        <v>0</v>
      </c>
      <c r="BK169" s="106">
        <v>1</v>
      </c>
      <c r="BL169" s="106" t="s">
        <v>1612</v>
      </c>
      <c r="BM169" s="106">
        <v>0</v>
      </c>
      <c r="BN169" s="106">
        <v>1</v>
      </c>
      <c r="BO169" s="106">
        <v>0</v>
      </c>
      <c r="BP169" s="106">
        <v>0</v>
      </c>
      <c r="BQ169" s="106">
        <v>1</v>
      </c>
      <c r="BR169" s="106" t="s">
        <v>1612</v>
      </c>
      <c r="BS169" s="106">
        <v>0</v>
      </c>
      <c r="BT169" s="106">
        <v>1</v>
      </c>
      <c r="BU169" s="106">
        <v>0</v>
      </c>
      <c r="BV169" s="106">
        <v>0</v>
      </c>
      <c r="BW169" s="106">
        <v>1</v>
      </c>
      <c r="BX169" s="106" t="s">
        <v>1612</v>
      </c>
      <c r="BY169" s="106">
        <v>0</v>
      </c>
      <c r="BZ169" s="106">
        <v>1</v>
      </c>
      <c r="CA169" s="106">
        <v>0</v>
      </c>
      <c r="CB169" s="106">
        <v>0</v>
      </c>
      <c r="CC169" s="106">
        <v>1</v>
      </c>
      <c r="CD169" s="106" t="s">
        <v>1612</v>
      </c>
      <c r="CE169" s="106">
        <v>0</v>
      </c>
      <c r="CF169" s="106">
        <v>1</v>
      </c>
      <c r="CG169" s="106">
        <v>0</v>
      </c>
      <c r="CH169" s="106">
        <v>0</v>
      </c>
      <c r="CI169" s="106">
        <v>1</v>
      </c>
      <c r="CJ169" s="106" t="s">
        <v>1612</v>
      </c>
      <c r="CK169" s="106">
        <v>0</v>
      </c>
    </row>
    <row r="170" spans="1:89">
      <c r="A170" t="s">
        <v>44</v>
      </c>
      <c r="B170" t="s">
        <v>60</v>
      </c>
      <c r="C170" t="s">
        <v>68</v>
      </c>
      <c r="D170" t="s">
        <v>92</v>
      </c>
      <c r="E170" s="106" t="s">
        <v>91</v>
      </c>
      <c r="F170" s="106" t="s">
        <v>1193</v>
      </c>
      <c r="G170" s="106" t="s">
        <v>1612</v>
      </c>
      <c r="H170" s="399" t="s">
        <v>1612</v>
      </c>
      <c r="I170" s="106" t="s">
        <v>1193</v>
      </c>
      <c r="J170" s="106" t="s">
        <v>1193</v>
      </c>
      <c r="K170" s="106" t="s">
        <v>1196</v>
      </c>
      <c r="L170" s="106" t="s">
        <v>1193</v>
      </c>
      <c r="M170" s="106" t="s">
        <v>1193</v>
      </c>
      <c r="N170" s="106" t="s">
        <v>1193</v>
      </c>
      <c r="O170" s="106" t="s">
        <v>1193</v>
      </c>
      <c r="P170" s="106" t="s">
        <v>1193</v>
      </c>
      <c r="Q170" s="399" t="s">
        <v>1612</v>
      </c>
      <c r="R170" s="399" t="s">
        <v>1612</v>
      </c>
      <c r="S170" s="399">
        <v>42460</v>
      </c>
      <c r="T170" s="399" t="s">
        <v>1612</v>
      </c>
      <c r="U170" s="399" t="s">
        <v>1612</v>
      </c>
      <c r="V170" s="399" t="s">
        <v>1612</v>
      </c>
      <c r="W170" s="399" t="s">
        <v>1612</v>
      </c>
      <c r="X170" s="399" t="s">
        <v>1612</v>
      </c>
      <c r="Y170" s="106" t="s">
        <v>1612</v>
      </c>
      <c r="Z170" s="106" t="s">
        <v>1612</v>
      </c>
      <c r="AA170" s="106" t="s">
        <v>3282</v>
      </c>
      <c r="AB170" s="106" t="s">
        <v>1612</v>
      </c>
      <c r="AC170" s="106" t="s">
        <v>1612</v>
      </c>
      <c r="AD170" s="106" t="s">
        <v>1612</v>
      </c>
      <c r="AE170" s="106" t="s">
        <v>1612</v>
      </c>
      <c r="AF170" s="106" t="s">
        <v>1612</v>
      </c>
      <c r="AG170" s="106"/>
      <c r="AH170" s="106">
        <v>1</v>
      </c>
      <c r="AI170" s="106">
        <v>0</v>
      </c>
      <c r="AJ170" s="106">
        <v>1</v>
      </c>
      <c r="AK170" s="106">
        <v>0</v>
      </c>
      <c r="AL170" s="106">
        <v>0</v>
      </c>
      <c r="AM170" s="106">
        <v>0</v>
      </c>
      <c r="AN170" s="106" t="s">
        <v>1612</v>
      </c>
      <c r="AO170" s="106">
        <v>0</v>
      </c>
      <c r="AP170" s="106">
        <v>1</v>
      </c>
      <c r="AQ170" s="106">
        <v>0</v>
      </c>
      <c r="AR170" s="106">
        <v>0</v>
      </c>
      <c r="AS170" s="106">
        <v>1</v>
      </c>
      <c r="AT170" s="106" t="s">
        <v>1612</v>
      </c>
      <c r="AU170" s="106">
        <v>0</v>
      </c>
      <c r="AV170" s="106">
        <v>1</v>
      </c>
      <c r="AW170" s="106">
        <v>0</v>
      </c>
      <c r="AX170" s="106">
        <v>0</v>
      </c>
      <c r="AY170" s="106">
        <v>1</v>
      </c>
      <c r="AZ170" s="106" t="s">
        <v>1612</v>
      </c>
      <c r="BA170" s="106">
        <v>0</v>
      </c>
      <c r="BB170" s="106">
        <v>0</v>
      </c>
      <c r="BC170" s="106">
        <v>0</v>
      </c>
      <c r="BD170" s="106">
        <v>1</v>
      </c>
      <c r="BE170" s="106">
        <v>1</v>
      </c>
      <c r="BF170" s="106">
        <v>42460</v>
      </c>
      <c r="BG170" s="106">
        <v>1</v>
      </c>
      <c r="BH170" s="106">
        <v>1</v>
      </c>
      <c r="BI170" s="106">
        <v>0</v>
      </c>
      <c r="BJ170" s="106">
        <v>0</v>
      </c>
      <c r="BK170" s="106">
        <v>1</v>
      </c>
      <c r="BL170" s="106" t="s">
        <v>1612</v>
      </c>
      <c r="BM170" s="106">
        <v>0</v>
      </c>
      <c r="BN170" s="106">
        <v>1</v>
      </c>
      <c r="BO170" s="106">
        <v>0</v>
      </c>
      <c r="BP170" s="106">
        <v>0</v>
      </c>
      <c r="BQ170" s="106">
        <v>1</v>
      </c>
      <c r="BR170" s="106" t="s">
        <v>1612</v>
      </c>
      <c r="BS170" s="106">
        <v>0</v>
      </c>
      <c r="BT170" s="106">
        <v>1</v>
      </c>
      <c r="BU170" s="106">
        <v>0</v>
      </c>
      <c r="BV170" s="106">
        <v>0</v>
      </c>
      <c r="BW170" s="106">
        <v>1</v>
      </c>
      <c r="BX170" s="106" t="s">
        <v>1612</v>
      </c>
      <c r="BY170" s="106">
        <v>0</v>
      </c>
      <c r="BZ170" s="106">
        <v>1</v>
      </c>
      <c r="CA170" s="106">
        <v>0</v>
      </c>
      <c r="CB170" s="106">
        <v>0</v>
      </c>
      <c r="CC170" s="106">
        <v>1</v>
      </c>
      <c r="CD170" s="106" t="s">
        <v>1612</v>
      </c>
      <c r="CE170" s="106">
        <v>0</v>
      </c>
      <c r="CF170" s="106">
        <v>1</v>
      </c>
      <c r="CG170" s="106">
        <v>0</v>
      </c>
      <c r="CH170" s="106">
        <v>0</v>
      </c>
      <c r="CI170" s="106">
        <v>1</v>
      </c>
      <c r="CJ170" s="106" t="s">
        <v>1612</v>
      </c>
      <c r="CK170" s="106">
        <v>0</v>
      </c>
    </row>
    <row r="171" spans="1:89">
      <c r="A171" t="s">
        <v>44</v>
      </c>
      <c r="B171" t="s">
        <v>43</v>
      </c>
      <c r="C171" t="s">
        <v>42</v>
      </c>
      <c r="D171" t="s">
        <v>90</v>
      </c>
      <c r="E171" s="106" t="s">
        <v>89</v>
      </c>
      <c r="F171" s="106" t="s">
        <v>1193</v>
      </c>
      <c r="G171" s="106" t="s">
        <v>1612</v>
      </c>
      <c r="H171" s="399" t="s">
        <v>1612</v>
      </c>
      <c r="I171" s="106" t="s">
        <v>1193</v>
      </c>
      <c r="J171" s="106" t="s">
        <v>1193</v>
      </c>
      <c r="K171" s="106" t="s">
        <v>1193</v>
      </c>
      <c r="L171" s="106" t="s">
        <v>1193</v>
      </c>
      <c r="M171" s="106" t="s">
        <v>1193</v>
      </c>
      <c r="N171" s="106" t="s">
        <v>1193</v>
      </c>
      <c r="O171" s="106" t="s">
        <v>1193</v>
      </c>
      <c r="P171" s="106" t="s">
        <v>1193</v>
      </c>
      <c r="Q171" s="399" t="s">
        <v>1612</v>
      </c>
      <c r="R171" s="399" t="s">
        <v>1612</v>
      </c>
      <c r="S171" s="399" t="s">
        <v>1612</v>
      </c>
      <c r="T171" s="399" t="s">
        <v>1612</v>
      </c>
      <c r="U171" s="399" t="s">
        <v>1612</v>
      </c>
      <c r="V171" s="399" t="s">
        <v>1612</v>
      </c>
      <c r="W171" s="399" t="s">
        <v>1612</v>
      </c>
      <c r="X171" s="399" t="s">
        <v>1612</v>
      </c>
      <c r="Y171" s="106" t="s">
        <v>1612</v>
      </c>
      <c r="Z171" s="106" t="s">
        <v>1612</v>
      </c>
      <c r="AA171" s="106" t="s">
        <v>1612</v>
      </c>
      <c r="AB171" s="106" t="s">
        <v>1612</v>
      </c>
      <c r="AC171" s="106" t="s">
        <v>1612</v>
      </c>
      <c r="AD171" s="106" t="s">
        <v>1612</v>
      </c>
      <c r="AE171" s="106" t="s">
        <v>1612</v>
      </c>
      <c r="AF171" s="106" t="s">
        <v>1612</v>
      </c>
      <c r="AG171" s="106"/>
      <c r="AH171" s="106">
        <v>1</v>
      </c>
      <c r="AI171" s="106">
        <v>0</v>
      </c>
      <c r="AJ171" s="106">
        <v>1</v>
      </c>
      <c r="AK171" s="106">
        <v>0</v>
      </c>
      <c r="AL171" s="106">
        <v>0</v>
      </c>
      <c r="AM171" s="106">
        <v>0</v>
      </c>
      <c r="AN171" s="106" t="s">
        <v>1612</v>
      </c>
      <c r="AO171" s="106">
        <v>0</v>
      </c>
      <c r="AP171" s="106">
        <v>1</v>
      </c>
      <c r="AQ171" s="106">
        <v>0</v>
      </c>
      <c r="AR171" s="106">
        <v>0</v>
      </c>
      <c r="AS171" s="106">
        <v>1</v>
      </c>
      <c r="AT171" s="106" t="s">
        <v>1612</v>
      </c>
      <c r="AU171" s="106">
        <v>0</v>
      </c>
      <c r="AV171" s="106">
        <v>1</v>
      </c>
      <c r="AW171" s="106">
        <v>0</v>
      </c>
      <c r="AX171" s="106">
        <v>0</v>
      </c>
      <c r="AY171" s="106">
        <v>1</v>
      </c>
      <c r="AZ171" s="106" t="s">
        <v>1612</v>
      </c>
      <c r="BA171" s="106">
        <v>0</v>
      </c>
      <c r="BB171" s="106">
        <v>1</v>
      </c>
      <c r="BC171" s="106">
        <v>0</v>
      </c>
      <c r="BD171" s="106">
        <v>0</v>
      </c>
      <c r="BE171" s="106">
        <v>1</v>
      </c>
      <c r="BF171" s="106" t="s">
        <v>1612</v>
      </c>
      <c r="BG171" s="106">
        <v>0</v>
      </c>
      <c r="BH171" s="106">
        <v>1</v>
      </c>
      <c r="BI171" s="106">
        <v>0</v>
      </c>
      <c r="BJ171" s="106">
        <v>0</v>
      </c>
      <c r="BK171" s="106">
        <v>1</v>
      </c>
      <c r="BL171" s="106" t="s">
        <v>1612</v>
      </c>
      <c r="BM171" s="106">
        <v>0</v>
      </c>
      <c r="BN171" s="106">
        <v>1</v>
      </c>
      <c r="BO171" s="106">
        <v>0</v>
      </c>
      <c r="BP171" s="106">
        <v>0</v>
      </c>
      <c r="BQ171" s="106">
        <v>1</v>
      </c>
      <c r="BR171" s="106" t="s">
        <v>1612</v>
      </c>
      <c r="BS171" s="106">
        <v>0</v>
      </c>
      <c r="BT171" s="106">
        <v>1</v>
      </c>
      <c r="BU171" s="106">
        <v>0</v>
      </c>
      <c r="BV171" s="106">
        <v>0</v>
      </c>
      <c r="BW171" s="106">
        <v>1</v>
      </c>
      <c r="BX171" s="106" t="s">
        <v>1612</v>
      </c>
      <c r="BY171" s="106">
        <v>0</v>
      </c>
      <c r="BZ171" s="106">
        <v>1</v>
      </c>
      <c r="CA171" s="106">
        <v>0</v>
      </c>
      <c r="CB171" s="106">
        <v>0</v>
      </c>
      <c r="CC171" s="106">
        <v>1</v>
      </c>
      <c r="CD171" s="106" t="s">
        <v>1612</v>
      </c>
      <c r="CE171" s="106">
        <v>0</v>
      </c>
      <c r="CF171" s="106">
        <v>1</v>
      </c>
      <c r="CG171" s="106">
        <v>0</v>
      </c>
      <c r="CH171" s="106">
        <v>0</v>
      </c>
      <c r="CI171" s="106">
        <v>1</v>
      </c>
      <c r="CJ171" s="106" t="s">
        <v>1612</v>
      </c>
      <c r="CK171" s="106">
        <v>0</v>
      </c>
    </row>
    <row r="172" spans="1:89">
      <c r="A172" t="s">
        <v>49</v>
      </c>
      <c r="B172" t="s">
        <v>48</v>
      </c>
      <c r="C172" t="s">
        <v>47</v>
      </c>
      <c r="D172" t="s">
        <v>88</v>
      </c>
      <c r="E172" s="106" t="s">
        <v>87</v>
      </c>
      <c r="F172" s="106" t="s">
        <v>1193</v>
      </c>
      <c r="G172" s="106" t="s">
        <v>1612</v>
      </c>
      <c r="H172" s="399" t="s">
        <v>1612</v>
      </c>
      <c r="I172" s="106" t="s">
        <v>1193</v>
      </c>
      <c r="J172" s="106" t="s">
        <v>1193</v>
      </c>
      <c r="K172" s="106" t="s">
        <v>1196</v>
      </c>
      <c r="L172" s="106" t="s">
        <v>1193</v>
      </c>
      <c r="M172" s="106" t="s">
        <v>1196</v>
      </c>
      <c r="N172" s="106" t="s">
        <v>1196</v>
      </c>
      <c r="O172" s="106" t="s">
        <v>1193</v>
      </c>
      <c r="P172" s="106" t="s">
        <v>1193</v>
      </c>
      <c r="Q172" s="399" t="s">
        <v>1612</v>
      </c>
      <c r="R172" s="399" t="s">
        <v>1612</v>
      </c>
      <c r="S172" s="399">
        <v>42825</v>
      </c>
      <c r="T172" s="399" t="s">
        <v>1612</v>
      </c>
      <c r="U172" s="399">
        <v>43921</v>
      </c>
      <c r="V172" s="399">
        <v>42825</v>
      </c>
      <c r="W172" s="399" t="s">
        <v>1612</v>
      </c>
      <c r="X172" s="399" t="s">
        <v>1612</v>
      </c>
      <c r="Y172" s="106" t="s">
        <v>1612</v>
      </c>
      <c r="Z172" s="106" t="s">
        <v>1612</v>
      </c>
      <c r="AA172" s="106" t="s">
        <v>3309</v>
      </c>
      <c r="AB172" s="106" t="s">
        <v>1612</v>
      </c>
      <c r="AC172" s="106" t="s">
        <v>3310</v>
      </c>
      <c r="AD172" s="106" t="s">
        <v>3311</v>
      </c>
      <c r="AE172" s="106" t="s">
        <v>1612</v>
      </c>
      <c r="AF172" s="106" t="s">
        <v>1612</v>
      </c>
      <c r="AG172" s="106"/>
      <c r="AH172" s="106">
        <v>1</v>
      </c>
      <c r="AI172" s="106">
        <v>0</v>
      </c>
      <c r="AJ172" s="106">
        <v>1</v>
      </c>
      <c r="AK172" s="106">
        <v>0</v>
      </c>
      <c r="AL172" s="106">
        <v>0</v>
      </c>
      <c r="AM172" s="106">
        <v>0</v>
      </c>
      <c r="AN172" s="106" t="s">
        <v>1612</v>
      </c>
      <c r="AO172" s="106">
        <v>0</v>
      </c>
      <c r="AP172" s="106">
        <v>1</v>
      </c>
      <c r="AQ172" s="106">
        <v>0</v>
      </c>
      <c r="AR172" s="106">
        <v>0</v>
      </c>
      <c r="AS172" s="106">
        <v>1</v>
      </c>
      <c r="AT172" s="106" t="s">
        <v>1612</v>
      </c>
      <c r="AU172" s="106">
        <v>0</v>
      </c>
      <c r="AV172" s="106">
        <v>1</v>
      </c>
      <c r="AW172" s="106">
        <v>0</v>
      </c>
      <c r="AX172" s="106">
        <v>0</v>
      </c>
      <c r="AY172" s="106">
        <v>1</v>
      </c>
      <c r="AZ172" s="106" t="s">
        <v>1612</v>
      </c>
      <c r="BA172" s="106">
        <v>0</v>
      </c>
      <c r="BB172" s="106">
        <v>0</v>
      </c>
      <c r="BC172" s="106">
        <v>0</v>
      </c>
      <c r="BD172" s="106">
        <v>1</v>
      </c>
      <c r="BE172" s="106">
        <v>1</v>
      </c>
      <c r="BF172" s="106">
        <v>42825</v>
      </c>
      <c r="BG172" s="106">
        <v>1</v>
      </c>
      <c r="BH172" s="106">
        <v>1</v>
      </c>
      <c r="BI172" s="106">
        <v>0</v>
      </c>
      <c r="BJ172" s="106">
        <v>0</v>
      </c>
      <c r="BK172" s="106">
        <v>1</v>
      </c>
      <c r="BL172" s="106" t="s">
        <v>1612</v>
      </c>
      <c r="BM172" s="106">
        <v>0</v>
      </c>
      <c r="BN172" s="106">
        <v>0</v>
      </c>
      <c r="BO172" s="106">
        <v>0</v>
      </c>
      <c r="BP172" s="106">
        <v>1</v>
      </c>
      <c r="BQ172" s="106">
        <v>1</v>
      </c>
      <c r="BR172" s="106">
        <v>43921</v>
      </c>
      <c r="BS172" s="106">
        <v>1</v>
      </c>
      <c r="BT172" s="106">
        <v>0</v>
      </c>
      <c r="BU172" s="106">
        <v>0</v>
      </c>
      <c r="BV172" s="106">
        <v>1</v>
      </c>
      <c r="BW172" s="106">
        <v>1</v>
      </c>
      <c r="BX172" s="106">
        <v>42825</v>
      </c>
      <c r="BY172" s="106">
        <v>1</v>
      </c>
      <c r="BZ172" s="106">
        <v>1</v>
      </c>
      <c r="CA172" s="106">
        <v>0</v>
      </c>
      <c r="CB172" s="106">
        <v>0</v>
      </c>
      <c r="CC172" s="106">
        <v>1</v>
      </c>
      <c r="CD172" s="106" t="s">
        <v>1612</v>
      </c>
      <c r="CE172" s="106">
        <v>0</v>
      </c>
      <c r="CF172" s="106">
        <v>1</v>
      </c>
      <c r="CG172" s="106">
        <v>0</v>
      </c>
      <c r="CH172" s="106">
        <v>0</v>
      </c>
      <c r="CI172" s="106">
        <v>1</v>
      </c>
      <c r="CJ172" s="106" t="s">
        <v>1612</v>
      </c>
      <c r="CK172" s="106">
        <v>0</v>
      </c>
    </row>
    <row r="173" spans="1:89">
      <c r="A173" t="s">
        <v>73</v>
      </c>
      <c r="B173" t="s">
        <v>72</v>
      </c>
      <c r="C173" t="s">
        <v>71</v>
      </c>
      <c r="D173" t="s">
        <v>86</v>
      </c>
      <c r="E173" s="106" t="s">
        <v>85</v>
      </c>
      <c r="F173" s="106" t="s">
        <v>1193</v>
      </c>
      <c r="G173" s="106" t="s">
        <v>1612</v>
      </c>
      <c r="H173" s="399" t="s">
        <v>1612</v>
      </c>
      <c r="I173" s="106" t="s">
        <v>1193</v>
      </c>
      <c r="J173" s="106" t="s">
        <v>1193</v>
      </c>
      <c r="K173" s="106" t="s">
        <v>1193</v>
      </c>
      <c r="L173" s="106" t="s">
        <v>1193</v>
      </c>
      <c r="M173" s="106" t="s">
        <v>1193</v>
      </c>
      <c r="N173" s="106" t="s">
        <v>1193</v>
      </c>
      <c r="O173" s="106" t="s">
        <v>1193</v>
      </c>
      <c r="P173" s="106" t="s">
        <v>1193</v>
      </c>
      <c r="Q173" s="399" t="s">
        <v>1612</v>
      </c>
      <c r="R173" s="399" t="s">
        <v>1612</v>
      </c>
      <c r="S173" s="399" t="s">
        <v>1612</v>
      </c>
      <c r="T173" s="399" t="s">
        <v>1612</v>
      </c>
      <c r="U173" s="399" t="s">
        <v>1612</v>
      </c>
      <c r="V173" s="399" t="s">
        <v>1612</v>
      </c>
      <c r="W173" s="399" t="s">
        <v>1612</v>
      </c>
      <c r="X173" s="399" t="s">
        <v>1612</v>
      </c>
      <c r="Y173" s="106" t="s">
        <v>1612</v>
      </c>
      <c r="Z173" s="106" t="s">
        <v>1612</v>
      </c>
      <c r="AA173" s="106" t="s">
        <v>1612</v>
      </c>
      <c r="AB173" s="106" t="s">
        <v>1612</v>
      </c>
      <c r="AC173" s="106" t="s">
        <v>1612</v>
      </c>
      <c r="AD173" s="106" t="s">
        <v>1612</v>
      </c>
      <c r="AE173" s="106" t="s">
        <v>1612</v>
      </c>
      <c r="AF173" s="106" t="s">
        <v>1612</v>
      </c>
      <c r="AG173" s="106"/>
      <c r="AH173" s="106">
        <v>1</v>
      </c>
      <c r="AI173" s="106">
        <v>0</v>
      </c>
      <c r="AJ173" s="106">
        <v>1</v>
      </c>
      <c r="AK173" s="106">
        <v>0</v>
      </c>
      <c r="AL173" s="106">
        <v>0</v>
      </c>
      <c r="AM173" s="106">
        <v>0</v>
      </c>
      <c r="AN173" s="106" t="s">
        <v>1612</v>
      </c>
      <c r="AO173" s="106">
        <v>0</v>
      </c>
      <c r="AP173" s="106">
        <v>1</v>
      </c>
      <c r="AQ173" s="106">
        <v>0</v>
      </c>
      <c r="AR173" s="106">
        <v>0</v>
      </c>
      <c r="AS173" s="106">
        <v>1</v>
      </c>
      <c r="AT173" s="106" t="s">
        <v>1612</v>
      </c>
      <c r="AU173" s="106">
        <v>0</v>
      </c>
      <c r="AV173" s="106">
        <v>1</v>
      </c>
      <c r="AW173" s="106">
        <v>0</v>
      </c>
      <c r="AX173" s="106">
        <v>0</v>
      </c>
      <c r="AY173" s="106">
        <v>1</v>
      </c>
      <c r="AZ173" s="106" t="s">
        <v>1612</v>
      </c>
      <c r="BA173" s="106">
        <v>0</v>
      </c>
      <c r="BB173" s="106">
        <v>1</v>
      </c>
      <c r="BC173" s="106">
        <v>0</v>
      </c>
      <c r="BD173" s="106">
        <v>0</v>
      </c>
      <c r="BE173" s="106">
        <v>1</v>
      </c>
      <c r="BF173" s="106" t="s">
        <v>1612</v>
      </c>
      <c r="BG173" s="106">
        <v>0</v>
      </c>
      <c r="BH173" s="106">
        <v>1</v>
      </c>
      <c r="BI173" s="106">
        <v>0</v>
      </c>
      <c r="BJ173" s="106">
        <v>0</v>
      </c>
      <c r="BK173" s="106">
        <v>1</v>
      </c>
      <c r="BL173" s="106" t="s">
        <v>1612</v>
      </c>
      <c r="BM173" s="106">
        <v>0</v>
      </c>
      <c r="BN173" s="106">
        <v>1</v>
      </c>
      <c r="BO173" s="106">
        <v>0</v>
      </c>
      <c r="BP173" s="106">
        <v>0</v>
      </c>
      <c r="BQ173" s="106">
        <v>1</v>
      </c>
      <c r="BR173" s="106" t="s">
        <v>1612</v>
      </c>
      <c r="BS173" s="106">
        <v>0</v>
      </c>
      <c r="BT173" s="106">
        <v>1</v>
      </c>
      <c r="BU173" s="106">
        <v>0</v>
      </c>
      <c r="BV173" s="106">
        <v>0</v>
      </c>
      <c r="BW173" s="106">
        <v>1</v>
      </c>
      <c r="BX173" s="106" t="s">
        <v>1612</v>
      </c>
      <c r="BY173" s="106">
        <v>0</v>
      </c>
      <c r="BZ173" s="106">
        <v>1</v>
      </c>
      <c r="CA173" s="106">
        <v>0</v>
      </c>
      <c r="CB173" s="106">
        <v>0</v>
      </c>
      <c r="CC173" s="106">
        <v>1</v>
      </c>
      <c r="CD173" s="106" t="s">
        <v>1612</v>
      </c>
      <c r="CE173" s="106">
        <v>0</v>
      </c>
      <c r="CF173" s="106">
        <v>1</v>
      </c>
      <c r="CG173" s="106">
        <v>0</v>
      </c>
      <c r="CH173" s="106">
        <v>0</v>
      </c>
      <c r="CI173" s="106">
        <v>1</v>
      </c>
      <c r="CJ173" s="106" t="s">
        <v>1612</v>
      </c>
      <c r="CK173" s="106">
        <v>0</v>
      </c>
    </row>
    <row r="174" spans="1:89">
      <c r="A174" t="s">
        <v>73</v>
      </c>
      <c r="B174" t="s">
        <v>72</v>
      </c>
      <c r="C174" t="s">
        <v>71</v>
      </c>
      <c r="D174" t="s">
        <v>84</v>
      </c>
      <c r="E174" s="106" t="s">
        <v>83</v>
      </c>
      <c r="F174" s="106" t="s">
        <v>1193</v>
      </c>
      <c r="G174" s="106" t="s">
        <v>1612</v>
      </c>
      <c r="H174" s="399" t="s">
        <v>1612</v>
      </c>
      <c r="I174" s="106" t="s">
        <v>1193</v>
      </c>
      <c r="J174" s="106" t="s">
        <v>1193</v>
      </c>
      <c r="K174" s="106" t="s">
        <v>1193</v>
      </c>
      <c r="L174" s="106" t="s">
        <v>1193</v>
      </c>
      <c r="M174" s="106" t="s">
        <v>1193</v>
      </c>
      <c r="N174" s="106" t="s">
        <v>1193</v>
      </c>
      <c r="O174" s="106" t="s">
        <v>1193</v>
      </c>
      <c r="P174" s="106" t="s">
        <v>1193</v>
      </c>
      <c r="Q174" s="399" t="s">
        <v>1612</v>
      </c>
      <c r="R174" s="399" t="s">
        <v>1612</v>
      </c>
      <c r="S174" s="399" t="s">
        <v>1612</v>
      </c>
      <c r="T174" s="399" t="s">
        <v>1612</v>
      </c>
      <c r="U174" s="399" t="s">
        <v>1612</v>
      </c>
      <c r="V174" s="399" t="s">
        <v>1612</v>
      </c>
      <c r="W174" s="399" t="s">
        <v>1612</v>
      </c>
      <c r="X174" s="399" t="s">
        <v>1612</v>
      </c>
      <c r="Y174" s="106" t="s">
        <v>1612</v>
      </c>
      <c r="Z174" s="106" t="s">
        <v>1612</v>
      </c>
      <c r="AA174" s="106" t="s">
        <v>1612</v>
      </c>
      <c r="AB174" s="106" t="s">
        <v>1612</v>
      </c>
      <c r="AC174" s="106" t="s">
        <v>1612</v>
      </c>
      <c r="AD174" s="106" t="s">
        <v>1612</v>
      </c>
      <c r="AE174" s="106" t="s">
        <v>1612</v>
      </c>
      <c r="AF174" s="106" t="s">
        <v>1612</v>
      </c>
      <c r="AG174" s="106"/>
      <c r="AH174" s="106">
        <v>1</v>
      </c>
      <c r="AI174" s="106">
        <v>0</v>
      </c>
      <c r="AJ174" s="106">
        <v>1</v>
      </c>
      <c r="AK174" s="106">
        <v>0</v>
      </c>
      <c r="AL174" s="106">
        <v>0</v>
      </c>
      <c r="AM174" s="106">
        <v>0</v>
      </c>
      <c r="AN174" s="106" t="s">
        <v>1612</v>
      </c>
      <c r="AO174" s="106">
        <v>0</v>
      </c>
      <c r="AP174" s="106">
        <v>1</v>
      </c>
      <c r="AQ174" s="106">
        <v>0</v>
      </c>
      <c r="AR174" s="106">
        <v>0</v>
      </c>
      <c r="AS174" s="106">
        <v>1</v>
      </c>
      <c r="AT174" s="106" t="s">
        <v>1612</v>
      </c>
      <c r="AU174" s="106">
        <v>0</v>
      </c>
      <c r="AV174" s="106">
        <v>1</v>
      </c>
      <c r="AW174" s="106">
        <v>0</v>
      </c>
      <c r="AX174" s="106">
        <v>0</v>
      </c>
      <c r="AY174" s="106">
        <v>1</v>
      </c>
      <c r="AZ174" s="106" t="s">
        <v>1612</v>
      </c>
      <c r="BA174" s="106">
        <v>0</v>
      </c>
      <c r="BB174" s="106">
        <v>1</v>
      </c>
      <c r="BC174" s="106">
        <v>0</v>
      </c>
      <c r="BD174" s="106">
        <v>0</v>
      </c>
      <c r="BE174" s="106">
        <v>1</v>
      </c>
      <c r="BF174" s="106" t="s">
        <v>1612</v>
      </c>
      <c r="BG174" s="106">
        <v>0</v>
      </c>
      <c r="BH174" s="106">
        <v>1</v>
      </c>
      <c r="BI174" s="106">
        <v>0</v>
      </c>
      <c r="BJ174" s="106">
        <v>0</v>
      </c>
      <c r="BK174" s="106">
        <v>1</v>
      </c>
      <c r="BL174" s="106" t="s">
        <v>1612</v>
      </c>
      <c r="BM174" s="106">
        <v>0</v>
      </c>
      <c r="BN174" s="106">
        <v>1</v>
      </c>
      <c r="BO174" s="106">
        <v>0</v>
      </c>
      <c r="BP174" s="106">
        <v>0</v>
      </c>
      <c r="BQ174" s="106">
        <v>1</v>
      </c>
      <c r="BR174" s="106" t="s">
        <v>1612</v>
      </c>
      <c r="BS174" s="106">
        <v>0</v>
      </c>
      <c r="BT174" s="106">
        <v>1</v>
      </c>
      <c r="BU174" s="106">
        <v>0</v>
      </c>
      <c r="BV174" s="106">
        <v>0</v>
      </c>
      <c r="BW174" s="106">
        <v>1</v>
      </c>
      <c r="BX174" s="106" t="s">
        <v>1612</v>
      </c>
      <c r="BY174" s="106">
        <v>0</v>
      </c>
      <c r="BZ174" s="106">
        <v>1</v>
      </c>
      <c r="CA174" s="106">
        <v>0</v>
      </c>
      <c r="CB174" s="106">
        <v>0</v>
      </c>
      <c r="CC174" s="106">
        <v>1</v>
      </c>
      <c r="CD174" s="106" t="s">
        <v>1612</v>
      </c>
      <c r="CE174" s="106">
        <v>0</v>
      </c>
      <c r="CF174" s="106">
        <v>1</v>
      </c>
      <c r="CG174" s="106">
        <v>0</v>
      </c>
      <c r="CH174" s="106">
        <v>0</v>
      </c>
      <c r="CI174" s="106">
        <v>1</v>
      </c>
      <c r="CJ174" s="106" t="s">
        <v>1612</v>
      </c>
      <c r="CK174" s="106">
        <v>0</v>
      </c>
    </row>
    <row r="175" spans="1:89">
      <c r="A175" t="s">
        <v>44</v>
      </c>
      <c r="B175" t="s">
        <v>60</v>
      </c>
      <c r="C175" t="s">
        <v>59</v>
      </c>
      <c r="D175" t="s">
        <v>82</v>
      </c>
      <c r="E175" s="106" t="s">
        <v>81</v>
      </c>
      <c r="F175" s="106" t="s">
        <v>1193</v>
      </c>
      <c r="G175" s="106" t="s">
        <v>1612</v>
      </c>
      <c r="H175" s="399" t="s">
        <v>1612</v>
      </c>
      <c r="I175" s="106" t="s">
        <v>1193</v>
      </c>
      <c r="J175" s="106" t="s">
        <v>1193</v>
      </c>
      <c r="K175" s="106" t="s">
        <v>1196</v>
      </c>
      <c r="L175" s="106" t="s">
        <v>1196</v>
      </c>
      <c r="M175" s="106" t="s">
        <v>1193</v>
      </c>
      <c r="N175" s="106" t="s">
        <v>1196</v>
      </c>
      <c r="O175" s="106" t="s">
        <v>1193</v>
      </c>
      <c r="P175" s="106" t="s">
        <v>1196</v>
      </c>
      <c r="Q175" s="399" t="s">
        <v>1612</v>
      </c>
      <c r="R175" s="399" t="s">
        <v>1612</v>
      </c>
      <c r="S175" s="399">
        <v>42551</v>
      </c>
      <c r="T175" s="399">
        <v>42551</v>
      </c>
      <c r="U175" s="399" t="s">
        <v>1612</v>
      </c>
      <c r="V175" s="399">
        <v>42551</v>
      </c>
      <c r="W175" s="399" t="s">
        <v>1612</v>
      </c>
      <c r="X175" s="399">
        <v>42551</v>
      </c>
      <c r="Y175" s="106" t="s">
        <v>1612</v>
      </c>
      <c r="Z175" s="106" t="s">
        <v>1612</v>
      </c>
      <c r="AA175" s="106" t="s">
        <v>3345</v>
      </c>
      <c r="AB175" s="106" t="s">
        <v>3346</v>
      </c>
      <c r="AC175" s="106" t="s">
        <v>1612</v>
      </c>
      <c r="AD175" s="106" t="s">
        <v>3347</v>
      </c>
      <c r="AE175" s="106" t="s">
        <v>1612</v>
      </c>
      <c r="AF175" s="106" t="s">
        <v>3348</v>
      </c>
      <c r="AG175" s="106"/>
      <c r="AH175" s="106">
        <v>1</v>
      </c>
      <c r="AI175" s="106">
        <v>0</v>
      </c>
      <c r="AJ175" s="106">
        <v>1</v>
      </c>
      <c r="AK175" s="106">
        <v>0</v>
      </c>
      <c r="AL175" s="106">
        <v>0</v>
      </c>
      <c r="AM175" s="106">
        <v>0</v>
      </c>
      <c r="AN175" s="106" t="s">
        <v>1612</v>
      </c>
      <c r="AO175" s="106">
        <v>0</v>
      </c>
      <c r="AP175" s="106">
        <v>1</v>
      </c>
      <c r="AQ175" s="106">
        <v>0</v>
      </c>
      <c r="AR175" s="106">
        <v>0</v>
      </c>
      <c r="AS175" s="106">
        <v>1</v>
      </c>
      <c r="AT175" s="106" t="s">
        <v>1612</v>
      </c>
      <c r="AU175" s="106">
        <v>0</v>
      </c>
      <c r="AV175" s="106">
        <v>1</v>
      </c>
      <c r="AW175" s="106">
        <v>0</v>
      </c>
      <c r="AX175" s="106">
        <v>0</v>
      </c>
      <c r="AY175" s="106">
        <v>1</v>
      </c>
      <c r="AZ175" s="106" t="s">
        <v>1612</v>
      </c>
      <c r="BA175" s="106">
        <v>0</v>
      </c>
      <c r="BB175" s="106">
        <v>0</v>
      </c>
      <c r="BC175" s="106">
        <v>0</v>
      </c>
      <c r="BD175" s="106">
        <v>1</v>
      </c>
      <c r="BE175" s="106">
        <v>1</v>
      </c>
      <c r="BF175" s="106">
        <v>42551</v>
      </c>
      <c r="BG175" s="106">
        <v>1</v>
      </c>
      <c r="BH175" s="106">
        <v>0</v>
      </c>
      <c r="BI175" s="106">
        <v>0</v>
      </c>
      <c r="BJ175" s="106">
        <v>1</v>
      </c>
      <c r="BK175" s="106">
        <v>1</v>
      </c>
      <c r="BL175" s="106">
        <v>42551</v>
      </c>
      <c r="BM175" s="106">
        <v>1</v>
      </c>
      <c r="BN175" s="106">
        <v>1</v>
      </c>
      <c r="BO175" s="106">
        <v>0</v>
      </c>
      <c r="BP175" s="106">
        <v>0</v>
      </c>
      <c r="BQ175" s="106">
        <v>1</v>
      </c>
      <c r="BR175" s="106" t="s">
        <v>1612</v>
      </c>
      <c r="BS175" s="106">
        <v>0</v>
      </c>
      <c r="BT175" s="106">
        <v>0</v>
      </c>
      <c r="BU175" s="106">
        <v>0</v>
      </c>
      <c r="BV175" s="106">
        <v>1</v>
      </c>
      <c r="BW175" s="106">
        <v>1</v>
      </c>
      <c r="BX175" s="106">
        <v>42551</v>
      </c>
      <c r="BY175" s="106">
        <v>1</v>
      </c>
      <c r="BZ175" s="106">
        <v>1</v>
      </c>
      <c r="CA175" s="106">
        <v>0</v>
      </c>
      <c r="CB175" s="106">
        <v>0</v>
      </c>
      <c r="CC175" s="106">
        <v>1</v>
      </c>
      <c r="CD175" s="106" t="s">
        <v>1612</v>
      </c>
      <c r="CE175" s="106">
        <v>0</v>
      </c>
      <c r="CF175" s="106">
        <v>0</v>
      </c>
      <c r="CG175" s="106">
        <v>0</v>
      </c>
      <c r="CH175" s="106">
        <v>1</v>
      </c>
      <c r="CI175" s="106">
        <v>1</v>
      </c>
      <c r="CJ175" s="106">
        <v>42551</v>
      </c>
      <c r="CK175" s="106">
        <v>1</v>
      </c>
    </row>
    <row r="176" spans="1:89">
      <c r="A176" t="s">
        <v>49</v>
      </c>
      <c r="B176" t="s">
        <v>48</v>
      </c>
      <c r="C176" t="s">
        <v>47</v>
      </c>
      <c r="D176" t="s">
        <v>80</v>
      </c>
      <c r="E176" s="106" t="s">
        <v>79</v>
      </c>
      <c r="F176" s="106" t="s">
        <v>1193</v>
      </c>
      <c r="G176" s="106" t="s">
        <v>1612</v>
      </c>
      <c r="H176" s="399" t="s">
        <v>1612</v>
      </c>
      <c r="I176" s="106" t="s">
        <v>1193</v>
      </c>
      <c r="J176" s="106" t="s">
        <v>1196</v>
      </c>
      <c r="K176" s="106" t="s">
        <v>1196</v>
      </c>
      <c r="L176" s="106" t="s">
        <v>1196</v>
      </c>
      <c r="M176" s="106" t="s">
        <v>1193</v>
      </c>
      <c r="N176" s="106" t="s">
        <v>1193</v>
      </c>
      <c r="O176" s="106" t="s">
        <v>1196</v>
      </c>
      <c r="P176" s="106" t="s">
        <v>1196</v>
      </c>
      <c r="Q176" s="399" t="s">
        <v>1612</v>
      </c>
      <c r="R176" s="399">
        <v>42614</v>
      </c>
      <c r="S176" s="399">
        <v>42614</v>
      </c>
      <c r="T176" s="399">
        <v>42614</v>
      </c>
      <c r="U176" s="399" t="s">
        <v>1612</v>
      </c>
      <c r="V176" s="399" t="s">
        <v>1612</v>
      </c>
      <c r="W176" s="399">
        <v>42614</v>
      </c>
      <c r="X176" s="399">
        <v>42522</v>
      </c>
      <c r="Y176" s="106" t="s">
        <v>1612</v>
      </c>
      <c r="Z176" s="106" t="s">
        <v>3362</v>
      </c>
      <c r="AA176" s="106" t="s">
        <v>3363</v>
      </c>
      <c r="AB176" s="106" t="s">
        <v>3364</v>
      </c>
      <c r="AC176" s="106" t="s">
        <v>1612</v>
      </c>
      <c r="AD176" s="106" t="s">
        <v>1612</v>
      </c>
      <c r="AE176" s="106" t="s">
        <v>3365</v>
      </c>
      <c r="AF176" s="106" t="s">
        <v>3366</v>
      </c>
      <c r="AG176" s="106"/>
      <c r="AH176" s="106">
        <v>1</v>
      </c>
      <c r="AI176" s="106">
        <v>0</v>
      </c>
      <c r="AJ176" s="106">
        <v>1</v>
      </c>
      <c r="AK176" s="106">
        <v>0</v>
      </c>
      <c r="AL176" s="106">
        <v>0</v>
      </c>
      <c r="AM176" s="106">
        <v>0</v>
      </c>
      <c r="AN176" s="106" t="s">
        <v>1612</v>
      </c>
      <c r="AO176" s="106">
        <v>0</v>
      </c>
      <c r="AP176" s="106">
        <v>1</v>
      </c>
      <c r="AQ176" s="106">
        <v>0</v>
      </c>
      <c r="AR176" s="106">
        <v>0</v>
      </c>
      <c r="AS176" s="106">
        <v>1</v>
      </c>
      <c r="AT176" s="106" t="s">
        <v>1612</v>
      </c>
      <c r="AU176" s="106">
        <v>0</v>
      </c>
      <c r="AV176" s="106">
        <v>0</v>
      </c>
      <c r="AW176" s="106">
        <v>0</v>
      </c>
      <c r="AX176" s="106">
        <v>1</v>
      </c>
      <c r="AY176" s="106">
        <v>1</v>
      </c>
      <c r="AZ176" s="106">
        <v>42614</v>
      </c>
      <c r="BA176" s="106">
        <v>1</v>
      </c>
      <c r="BB176" s="106">
        <v>0</v>
      </c>
      <c r="BC176" s="106">
        <v>0</v>
      </c>
      <c r="BD176" s="106">
        <v>1</v>
      </c>
      <c r="BE176" s="106">
        <v>1</v>
      </c>
      <c r="BF176" s="106">
        <v>42614</v>
      </c>
      <c r="BG176" s="106">
        <v>1</v>
      </c>
      <c r="BH176" s="106">
        <v>0</v>
      </c>
      <c r="BI176" s="106">
        <v>0</v>
      </c>
      <c r="BJ176" s="106">
        <v>1</v>
      </c>
      <c r="BK176" s="106">
        <v>1</v>
      </c>
      <c r="BL176" s="106">
        <v>42614</v>
      </c>
      <c r="BM176" s="106">
        <v>1</v>
      </c>
      <c r="BN176" s="106">
        <v>1</v>
      </c>
      <c r="BO176" s="106">
        <v>0</v>
      </c>
      <c r="BP176" s="106">
        <v>0</v>
      </c>
      <c r="BQ176" s="106">
        <v>1</v>
      </c>
      <c r="BR176" s="106" t="s">
        <v>1612</v>
      </c>
      <c r="BS176" s="106">
        <v>0</v>
      </c>
      <c r="BT176" s="106">
        <v>1</v>
      </c>
      <c r="BU176" s="106">
        <v>0</v>
      </c>
      <c r="BV176" s="106">
        <v>0</v>
      </c>
      <c r="BW176" s="106">
        <v>1</v>
      </c>
      <c r="BX176" s="106" t="s">
        <v>1612</v>
      </c>
      <c r="BY176" s="106">
        <v>0</v>
      </c>
      <c r="BZ176" s="106">
        <v>0</v>
      </c>
      <c r="CA176" s="106">
        <v>0</v>
      </c>
      <c r="CB176" s="106">
        <v>1</v>
      </c>
      <c r="CC176" s="106">
        <v>1</v>
      </c>
      <c r="CD176" s="106">
        <v>42614</v>
      </c>
      <c r="CE176" s="106">
        <v>1</v>
      </c>
      <c r="CF176" s="106">
        <v>0</v>
      </c>
      <c r="CG176" s="106">
        <v>0</v>
      </c>
      <c r="CH176" s="106">
        <v>1</v>
      </c>
      <c r="CI176" s="106">
        <v>1</v>
      </c>
      <c r="CJ176" s="106">
        <v>42522</v>
      </c>
      <c r="CK176" s="106">
        <v>1</v>
      </c>
    </row>
    <row r="177" spans="1:89">
      <c r="A177" t="s">
        <v>56</v>
      </c>
      <c r="B177" t="s">
        <v>55</v>
      </c>
      <c r="C177" t="s">
        <v>54</v>
      </c>
      <c r="D177" t="s">
        <v>78</v>
      </c>
      <c r="E177" s="106" t="s">
        <v>77</v>
      </c>
      <c r="F177" s="106" t="s">
        <v>1193</v>
      </c>
      <c r="G177" s="106" t="s">
        <v>1612</v>
      </c>
      <c r="H177" s="399" t="s">
        <v>1612</v>
      </c>
      <c r="I177" s="106" t="s">
        <v>1193</v>
      </c>
      <c r="J177" s="106" t="s">
        <v>1193</v>
      </c>
      <c r="K177" s="106" t="s">
        <v>1196</v>
      </c>
      <c r="L177" s="106" t="s">
        <v>1193</v>
      </c>
      <c r="M177" s="106" t="s">
        <v>1193</v>
      </c>
      <c r="N177" s="106" t="s">
        <v>1196</v>
      </c>
      <c r="O177" s="106" t="s">
        <v>1193</v>
      </c>
      <c r="P177" s="106" t="s">
        <v>1193</v>
      </c>
      <c r="Q177" s="399" t="s">
        <v>1612</v>
      </c>
      <c r="R177" s="399" t="s">
        <v>1612</v>
      </c>
      <c r="S177" s="399">
        <v>42460</v>
      </c>
      <c r="T177" s="399" t="s">
        <v>1612</v>
      </c>
      <c r="U177" s="399" t="s">
        <v>1612</v>
      </c>
      <c r="V177" s="399">
        <v>42643</v>
      </c>
      <c r="W177" s="399" t="s">
        <v>1612</v>
      </c>
      <c r="X177" s="399" t="s">
        <v>1612</v>
      </c>
      <c r="Y177" s="106" t="s">
        <v>1612</v>
      </c>
      <c r="Z177" s="106" t="s">
        <v>1612</v>
      </c>
      <c r="AA177" s="106" t="s">
        <v>3381</v>
      </c>
      <c r="AB177" s="106" t="s">
        <v>1612</v>
      </c>
      <c r="AC177" s="106" t="s">
        <v>1612</v>
      </c>
      <c r="AD177" s="106" t="s">
        <v>3382</v>
      </c>
      <c r="AE177" s="106" t="s">
        <v>1612</v>
      </c>
      <c r="AF177" s="106" t="s">
        <v>1612</v>
      </c>
      <c r="AG177" s="106"/>
      <c r="AH177" s="106">
        <v>1</v>
      </c>
      <c r="AI177" s="106">
        <v>0</v>
      </c>
      <c r="AJ177" s="106">
        <v>1</v>
      </c>
      <c r="AK177" s="106">
        <v>0</v>
      </c>
      <c r="AL177" s="106">
        <v>0</v>
      </c>
      <c r="AM177" s="106">
        <v>0</v>
      </c>
      <c r="AN177" s="106" t="s">
        <v>1612</v>
      </c>
      <c r="AO177" s="106">
        <v>0</v>
      </c>
      <c r="AP177" s="106">
        <v>1</v>
      </c>
      <c r="AQ177" s="106">
        <v>0</v>
      </c>
      <c r="AR177" s="106">
        <v>0</v>
      </c>
      <c r="AS177" s="106">
        <v>1</v>
      </c>
      <c r="AT177" s="106" t="s">
        <v>1612</v>
      </c>
      <c r="AU177" s="106">
        <v>0</v>
      </c>
      <c r="AV177" s="106">
        <v>1</v>
      </c>
      <c r="AW177" s="106">
        <v>0</v>
      </c>
      <c r="AX177" s="106">
        <v>0</v>
      </c>
      <c r="AY177" s="106">
        <v>1</v>
      </c>
      <c r="AZ177" s="106" t="s">
        <v>1612</v>
      </c>
      <c r="BA177" s="106">
        <v>0</v>
      </c>
      <c r="BB177" s="106">
        <v>0</v>
      </c>
      <c r="BC177" s="106">
        <v>0</v>
      </c>
      <c r="BD177" s="106">
        <v>1</v>
      </c>
      <c r="BE177" s="106">
        <v>1</v>
      </c>
      <c r="BF177" s="106">
        <v>42460</v>
      </c>
      <c r="BG177" s="106">
        <v>1</v>
      </c>
      <c r="BH177" s="106">
        <v>1</v>
      </c>
      <c r="BI177" s="106">
        <v>0</v>
      </c>
      <c r="BJ177" s="106">
        <v>0</v>
      </c>
      <c r="BK177" s="106">
        <v>1</v>
      </c>
      <c r="BL177" s="106" t="s">
        <v>1612</v>
      </c>
      <c r="BM177" s="106">
        <v>0</v>
      </c>
      <c r="BN177" s="106">
        <v>1</v>
      </c>
      <c r="BO177" s="106">
        <v>0</v>
      </c>
      <c r="BP177" s="106">
        <v>0</v>
      </c>
      <c r="BQ177" s="106">
        <v>1</v>
      </c>
      <c r="BR177" s="106" t="s">
        <v>1612</v>
      </c>
      <c r="BS177" s="106">
        <v>0</v>
      </c>
      <c r="BT177" s="106">
        <v>0</v>
      </c>
      <c r="BU177" s="106">
        <v>0</v>
      </c>
      <c r="BV177" s="106">
        <v>1</v>
      </c>
      <c r="BW177" s="106">
        <v>1</v>
      </c>
      <c r="BX177" s="106">
        <v>42643</v>
      </c>
      <c r="BY177" s="106">
        <v>1</v>
      </c>
      <c r="BZ177" s="106">
        <v>1</v>
      </c>
      <c r="CA177" s="106">
        <v>0</v>
      </c>
      <c r="CB177" s="106">
        <v>0</v>
      </c>
      <c r="CC177" s="106">
        <v>1</v>
      </c>
      <c r="CD177" s="106" t="s">
        <v>1612</v>
      </c>
      <c r="CE177" s="106">
        <v>0</v>
      </c>
      <c r="CF177" s="106">
        <v>1</v>
      </c>
      <c r="CG177" s="106">
        <v>0</v>
      </c>
      <c r="CH177" s="106">
        <v>0</v>
      </c>
      <c r="CI177" s="106">
        <v>1</v>
      </c>
      <c r="CJ177" s="106" t="s">
        <v>1612</v>
      </c>
      <c r="CK177" s="106">
        <v>0</v>
      </c>
    </row>
    <row r="178" spans="1:89">
      <c r="A178" t="s">
        <v>56</v>
      </c>
      <c r="B178" t="s">
        <v>55</v>
      </c>
      <c r="C178" t="s">
        <v>76</v>
      </c>
      <c r="D178" t="s">
        <v>75</v>
      </c>
      <c r="E178" s="106" t="s">
        <v>74</v>
      </c>
      <c r="F178" s="106" t="s">
        <v>1193</v>
      </c>
      <c r="G178" s="106" t="s">
        <v>1612</v>
      </c>
      <c r="H178" s="399" t="s">
        <v>1612</v>
      </c>
      <c r="I178" s="106" t="s">
        <v>1193</v>
      </c>
      <c r="J178" s="106" t="s">
        <v>1193</v>
      </c>
      <c r="K178" s="106" t="s">
        <v>1196</v>
      </c>
      <c r="L178" s="106" t="s">
        <v>1196</v>
      </c>
      <c r="M178" s="106" t="s">
        <v>1193</v>
      </c>
      <c r="N178" s="106" t="s">
        <v>1193</v>
      </c>
      <c r="O178" s="106" t="s">
        <v>1193</v>
      </c>
      <c r="P178" s="106" t="s">
        <v>1193</v>
      </c>
      <c r="Q178" s="399" t="s">
        <v>1612</v>
      </c>
      <c r="R178" s="399" t="s">
        <v>1612</v>
      </c>
      <c r="S178" s="399">
        <v>42460</v>
      </c>
      <c r="T178" s="399">
        <v>42460</v>
      </c>
      <c r="U178" s="399" t="s">
        <v>1612</v>
      </c>
      <c r="V178" s="399" t="s">
        <v>1612</v>
      </c>
      <c r="W178" s="399" t="s">
        <v>1612</v>
      </c>
      <c r="X178" s="399" t="s">
        <v>1612</v>
      </c>
      <c r="Y178" s="106" t="s">
        <v>1612</v>
      </c>
      <c r="Z178" s="106" t="s">
        <v>1612</v>
      </c>
      <c r="AA178" s="106" t="s">
        <v>3393</v>
      </c>
      <c r="AB178" s="106" t="s">
        <v>3394</v>
      </c>
      <c r="AC178" s="106" t="s">
        <v>1612</v>
      </c>
      <c r="AD178" s="106" t="s">
        <v>1612</v>
      </c>
      <c r="AE178" s="106" t="s">
        <v>1612</v>
      </c>
      <c r="AF178" s="106" t="s">
        <v>1612</v>
      </c>
      <c r="AG178" s="106"/>
      <c r="AH178" s="106">
        <v>1</v>
      </c>
      <c r="AI178" s="106">
        <v>0</v>
      </c>
      <c r="AJ178" s="106">
        <v>1</v>
      </c>
      <c r="AK178" s="106">
        <v>0</v>
      </c>
      <c r="AL178" s="106">
        <v>0</v>
      </c>
      <c r="AM178" s="106">
        <v>0</v>
      </c>
      <c r="AN178" s="106" t="s">
        <v>1612</v>
      </c>
      <c r="AO178" s="106">
        <v>0</v>
      </c>
      <c r="AP178" s="106">
        <v>1</v>
      </c>
      <c r="AQ178" s="106">
        <v>0</v>
      </c>
      <c r="AR178" s="106">
        <v>0</v>
      </c>
      <c r="AS178" s="106">
        <v>1</v>
      </c>
      <c r="AT178" s="106" t="s">
        <v>1612</v>
      </c>
      <c r="AU178" s="106">
        <v>0</v>
      </c>
      <c r="AV178" s="106">
        <v>1</v>
      </c>
      <c r="AW178" s="106">
        <v>0</v>
      </c>
      <c r="AX178" s="106">
        <v>0</v>
      </c>
      <c r="AY178" s="106">
        <v>1</v>
      </c>
      <c r="AZ178" s="106" t="s">
        <v>1612</v>
      </c>
      <c r="BA178" s="106">
        <v>0</v>
      </c>
      <c r="BB178" s="106">
        <v>0</v>
      </c>
      <c r="BC178" s="106">
        <v>0</v>
      </c>
      <c r="BD178" s="106">
        <v>1</v>
      </c>
      <c r="BE178" s="106">
        <v>1</v>
      </c>
      <c r="BF178" s="106">
        <v>42460</v>
      </c>
      <c r="BG178" s="106">
        <v>1</v>
      </c>
      <c r="BH178" s="106">
        <v>0</v>
      </c>
      <c r="BI178" s="106">
        <v>0</v>
      </c>
      <c r="BJ178" s="106">
        <v>1</v>
      </c>
      <c r="BK178" s="106">
        <v>1</v>
      </c>
      <c r="BL178" s="106">
        <v>42460</v>
      </c>
      <c r="BM178" s="106">
        <v>1</v>
      </c>
      <c r="BN178" s="106">
        <v>1</v>
      </c>
      <c r="BO178" s="106">
        <v>0</v>
      </c>
      <c r="BP178" s="106">
        <v>0</v>
      </c>
      <c r="BQ178" s="106">
        <v>1</v>
      </c>
      <c r="BR178" s="106" t="s">
        <v>1612</v>
      </c>
      <c r="BS178" s="106">
        <v>0</v>
      </c>
      <c r="BT178" s="106">
        <v>1</v>
      </c>
      <c r="BU178" s="106">
        <v>0</v>
      </c>
      <c r="BV178" s="106">
        <v>0</v>
      </c>
      <c r="BW178" s="106">
        <v>1</v>
      </c>
      <c r="BX178" s="106" t="s">
        <v>1612</v>
      </c>
      <c r="BY178" s="106">
        <v>0</v>
      </c>
      <c r="BZ178" s="106">
        <v>1</v>
      </c>
      <c r="CA178" s="106">
        <v>0</v>
      </c>
      <c r="CB178" s="106">
        <v>0</v>
      </c>
      <c r="CC178" s="106">
        <v>1</v>
      </c>
      <c r="CD178" s="106" t="s">
        <v>1612</v>
      </c>
      <c r="CE178" s="106">
        <v>0</v>
      </c>
      <c r="CF178" s="106">
        <v>1</v>
      </c>
      <c r="CG178" s="106">
        <v>0</v>
      </c>
      <c r="CH178" s="106">
        <v>0</v>
      </c>
      <c r="CI178" s="106">
        <v>1</v>
      </c>
      <c r="CJ178" s="106" t="s">
        <v>1612</v>
      </c>
      <c r="CK178" s="106">
        <v>0</v>
      </c>
    </row>
    <row r="179" spans="1:89">
      <c r="A179" t="s">
        <v>73</v>
      </c>
      <c r="B179" t="s">
        <v>72</v>
      </c>
      <c r="C179" t="s">
        <v>71</v>
      </c>
      <c r="D179" t="s">
        <v>70</v>
      </c>
      <c r="E179" s="106" t="s">
        <v>69</v>
      </c>
      <c r="F179" s="106" t="s">
        <v>1193</v>
      </c>
      <c r="G179" s="106" t="s">
        <v>1612</v>
      </c>
      <c r="H179" s="399" t="s">
        <v>1612</v>
      </c>
      <c r="I179" s="106" t="s">
        <v>1193</v>
      </c>
      <c r="J179" s="106" t="s">
        <v>1193</v>
      </c>
      <c r="K179" s="106" t="s">
        <v>1193</v>
      </c>
      <c r="L179" s="106" t="s">
        <v>1193</v>
      </c>
      <c r="M179" s="106" t="s">
        <v>1193</v>
      </c>
      <c r="N179" s="106" t="s">
        <v>1193</v>
      </c>
      <c r="O179" s="106" t="s">
        <v>1193</v>
      </c>
      <c r="P179" s="106" t="s">
        <v>1193</v>
      </c>
      <c r="Q179" s="399" t="s">
        <v>1612</v>
      </c>
      <c r="R179" s="399" t="s">
        <v>1612</v>
      </c>
      <c r="S179" s="399" t="s">
        <v>1612</v>
      </c>
      <c r="T179" s="399" t="s">
        <v>1612</v>
      </c>
      <c r="U179" s="399" t="s">
        <v>1612</v>
      </c>
      <c r="V179" s="399" t="s">
        <v>1612</v>
      </c>
      <c r="W179" s="399" t="s">
        <v>1612</v>
      </c>
      <c r="X179" s="399" t="s">
        <v>1612</v>
      </c>
      <c r="Y179" s="106" t="s">
        <v>1612</v>
      </c>
      <c r="Z179" s="106" t="s">
        <v>1612</v>
      </c>
      <c r="AA179" s="106" t="s">
        <v>1612</v>
      </c>
      <c r="AB179" s="106" t="s">
        <v>1612</v>
      </c>
      <c r="AC179" s="106" t="s">
        <v>1612</v>
      </c>
      <c r="AD179" s="106" t="s">
        <v>1612</v>
      </c>
      <c r="AE179" s="106" t="s">
        <v>1612</v>
      </c>
      <c r="AF179" s="106" t="s">
        <v>1612</v>
      </c>
      <c r="AG179" s="106"/>
      <c r="AH179" s="106">
        <v>1</v>
      </c>
      <c r="AI179" s="106">
        <v>0</v>
      </c>
      <c r="AJ179" s="106">
        <v>1</v>
      </c>
      <c r="AK179" s="106">
        <v>0</v>
      </c>
      <c r="AL179" s="106">
        <v>0</v>
      </c>
      <c r="AM179" s="106">
        <v>0</v>
      </c>
      <c r="AN179" s="106" t="s">
        <v>1612</v>
      </c>
      <c r="AO179" s="106">
        <v>0</v>
      </c>
      <c r="AP179" s="106">
        <v>1</v>
      </c>
      <c r="AQ179" s="106">
        <v>0</v>
      </c>
      <c r="AR179" s="106">
        <v>0</v>
      </c>
      <c r="AS179" s="106">
        <v>1</v>
      </c>
      <c r="AT179" s="106" t="s">
        <v>1612</v>
      </c>
      <c r="AU179" s="106">
        <v>0</v>
      </c>
      <c r="AV179" s="106">
        <v>1</v>
      </c>
      <c r="AW179" s="106">
        <v>0</v>
      </c>
      <c r="AX179" s="106">
        <v>0</v>
      </c>
      <c r="AY179" s="106">
        <v>1</v>
      </c>
      <c r="AZ179" s="106" t="s">
        <v>1612</v>
      </c>
      <c r="BA179" s="106">
        <v>0</v>
      </c>
      <c r="BB179" s="106">
        <v>1</v>
      </c>
      <c r="BC179" s="106">
        <v>0</v>
      </c>
      <c r="BD179" s="106">
        <v>0</v>
      </c>
      <c r="BE179" s="106">
        <v>1</v>
      </c>
      <c r="BF179" s="106" t="s">
        <v>1612</v>
      </c>
      <c r="BG179" s="106">
        <v>0</v>
      </c>
      <c r="BH179" s="106">
        <v>1</v>
      </c>
      <c r="BI179" s="106">
        <v>0</v>
      </c>
      <c r="BJ179" s="106">
        <v>0</v>
      </c>
      <c r="BK179" s="106">
        <v>1</v>
      </c>
      <c r="BL179" s="106" t="s">
        <v>1612</v>
      </c>
      <c r="BM179" s="106">
        <v>0</v>
      </c>
      <c r="BN179" s="106">
        <v>1</v>
      </c>
      <c r="BO179" s="106">
        <v>0</v>
      </c>
      <c r="BP179" s="106">
        <v>0</v>
      </c>
      <c r="BQ179" s="106">
        <v>1</v>
      </c>
      <c r="BR179" s="106" t="s">
        <v>1612</v>
      </c>
      <c r="BS179" s="106">
        <v>0</v>
      </c>
      <c r="BT179" s="106">
        <v>1</v>
      </c>
      <c r="BU179" s="106">
        <v>0</v>
      </c>
      <c r="BV179" s="106">
        <v>0</v>
      </c>
      <c r="BW179" s="106">
        <v>1</v>
      </c>
      <c r="BX179" s="106" t="s">
        <v>1612</v>
      </c>
      <c r="BY179" s="106">
        <v>0</v>
      </c>
      <c r="BZ179" s="106">
        <v>1</v>
      </c>
      <c r="CA179" s="106">
        <v>0</v>
      </c>
      <c r="CB179" s="106">
        <v>0</v>
      </c>
      <c r="CC179" s="106">
        <v>1</v>
      </c>
      <c r="CD179" s="106" t="s">
        <v>1612</v>
      </c>
      <c r="CE179" s="106">
        <v>0</v>
      </c>
      <c r="CF179" s="106">
        <v>1</v>
      </c>
      <c r="CG179" s="106">
        <v>0</v>
      </c>
      <c r="CH179" s="106">
        <v>0</v>
      </c>
      <c r="CI179" s="106">
        <v>1</v>
      </c>
      <c r="CJ179" s="106" t="s">
        <v>1612</v>
      </c>
      <c r="CK179" s="106">
        <v>0</v>
      </c>
    </row>
    <row r="180" spans="1:89">
      <c r="A180" t="s">
        <v>44</v>
      </c>
      <c r="B180" t="s">
        <v>60</v>
      </c>
      <c r="C180" t="s">
        <v>68</v>
      </c>
      <c r="D180" t="s">
        <v>67</v>
      </c>
      <c r="E180" s="106" t="s">
        <v>66</v>
      </c>
      <c r="F180" s="106" t="s">
        <v>1193</v>
      </c>
      <c r="G180" s="106" t="s">
        <v>1612</v>
      </c>
      <c r="H180" s="399" t="s">
        <v>1612</v>
      </c>
      <c r="I180" s="106" t="s">
        <v>1193</v>
      </c>
      <c r="J180" s="106" t="s">
        <v>1193</v>
      </c>
      <c r="K180" s="106" t="s">
        <v>1193</v>
      </c>
      <c r="L180" s="106" t="s">
        <v>1193</v>
      </c>
      <c r="M180" s="106" t="s">
        <v>1193</v>
      </c>
      <c r="N180" s="106" t="s">
        <v>1193</v>
      </c>
      <c r="O180" s="106" t="s">
        <v>1193</v>
      </c>
      <c r="P180" s="106" t="s">
        <v>1193</v>
      </c>
      <c r="Q180" s="399" t="s">
        <v>1612</v>
      </c>
      <c r="R180" s="399" t="s">
        <v>1612</v>
      </c>
      <c r="S180" s="399" t="s">
        <v>1612</v>
      </c>
      <c r="T180" s="399" t="s">
        <v>1612</v>
      </c>
      <c r="U180" s="399" t="s">
        <v>1612</v>
      </c>
      <c r="V180" s="399" t="s">
        <v>1612</v>
      </c>
      <c r="W180" s="399" t="s">
        <v>1612</v>
      </c>
      <c r="X180" s="399" t="s">
        <v>1612</v>
      </c>
      <c r="Y180" s="106" t="s">
        <v>1612</v>
      </c>
      <c r="Z180" s="106" t="s">
        <v>1612</v>
      </c>
      <c r="AA180" s="106" t="s">
        <v>1612</v>
      </c>
      <c r="AB180" s="106" t="s">
        <v>1612</v>
      </c>
      <c r="AC180" s="106" t="s">
        <v>1612</v>
      </c>
      <c r="AD180" s="106" t="s">
        <v>1612</v>
      </c>
      <c r="AE180" s="106" t="s">
        <v>1612</v>
      </c>
      <c r="AF180" s="106" t="s">
        <v>1612</v>
      </c>
      <c r="AG180" s="106"/>
      <c r="AH180" s="106">
        <v>1</v>
      </c>
      <c r="AI180" s="106">
        <v>0</v>
      </c>
      <c r="AJ180" s="106">
        <v>1</v>
      </c>
      <c r="AK180" s="106">
        <v>0</v>
      </c>
      <c r="AL180" s="106">
        <v>0</v>
      </c>
      <c r="AM180" s="106">
        <v>0</v>
      </c>
      <c r="AN180" s="106" t="s">
        <v>1612</v>
      </c>
      <c r="AO180" s="106">
        <v>0</v>
      </c>
      <c r="AP180" s="106">
        <v>1</v>
      </c>
      <c r="AQ180" s="106">
        <v>0</v>
      </c>
      <c r="AR180" s="106">
        <v>0</v>
      </c>
      <c r="AS180" s="106">
        <v>1</v>
      </c>
      <c r="AT180" s="106" t="s">
        <v>1612</v>
      </c>
      <c r="AU180" s="106">
        <v>0</v>
      </c>
      <c r="AV180" s="106">
        <v>1</v>
      </c>
      <c r="AW180" s="106">
        <v>0</v>
      </c>
      <c r="AX180" s="106">
        <v>0</v>
      </c>
      <c r="AY180" s="106">
        <v>1</v>
      </c>
      <c r="AZ180" s="106" t="s">
        <v>1612</v>
      </c>
      <c r="BA180" s="106">
        <v>0</v>
      </c>
      <c r="BB180" s="106">
        <v>1</v>
      </c>
      <c r="BC180" s="106">
        <v>0</v>
      </c>
      <c r="BD180" s="106">
        <v>0</v>
      </c>
      <c r="BE180" s="106">
        <v>1</v>
      </c>
      <c r="BF180" s="106" t="s">
        <v>1612</v>
      </c>
      <c r="BG180" s="106">
        <v>0</v>
      </c>
      <c r="BH180" s="106">
        <v>1</v>
      </c>
      <c r="BI180" s="106">
        <v>0</v>
      </c>
      <c r="BJ180" s="106">
        <v>0</v>
      </c>
      <c r="BK180" s="106">
        <v>1</v>
      </c>
      <c r="BL180" s="106" t="s">
        <v>1612</v>
      </c>
      <c r="BM180" s="106">
        <v>0</v>
      </c>
      <c r="BN180" s="106">
        <v>1</v>
      </c>
      <c r="BO180" s="106">
        <v>0</v>
      </c>
      <c r="BP180" s="106">
        <v>0</v>
      </c>
      <c r="BQ180" s="106">
        <v>1</v>
      </c>
      <c r="BR180" s="106" t="s">
        <v>1612</v>
      </c>
      <c r="BS180" s="106">
        <v>0</v>
      </c>
      <c r="BT180" s="106">
        <v>1</v>
      </c>
      <c r="BU180" s="106">
        <v>0</v>
      </c>
      <c r="BV180" s="106">
        <v>0</v>
      </c>
      <c r="BW180" s="106">
        <v>1</v>
      </c>
      <c r="BX180" s="106" t="s">
        <v>1612</v>
      </c>
      <c r="BY180" s="106">
        <v>0</v>
      </c>
      <c r="BZ180" s="106">
        <v>1</v>
      </c>
      <c r="CA180" s="106">
        <v>0</v>
      </c>
      <c r="CB180" s="106">
        <v>0</v>
      </c>
      <c r="CC180" s="106">
        <v>1</v>
      </c>
      <c r="CD180" s="106" t="s">
        <v>1612</v>
      </c>
      <c r="CE180" s="106">
        <v>0</v>
      </c>
      <c r="CF180" s="106">
        <v>1</v>
      </c>
      <c r="CG180" s="106">
        <v>0</v>
      </c>
      <c r="CH180" s="106">
        <v>0</v>
      </c>
      <c r="CI180" s="106">
        <v>1</v>
      </c>
      <c r="CJ180" s="106" t="s">
        <v>1612</v>
      </c>
      <c r="CK180" s="106">
        <v>0</v>
      </c>
    </row>
    <row r="181" spans="1:89">
      <c r="A181" t="s">
        <v>56</v>
      </c>
      <c r="B181" t="s">
        <v>65</v>
      </c>
      <c r="C181" t="s">
        <v>54</v>
      </c>
      <c r="D181" t="s">
        <v>64</v>
      </c>
      <c r="E181" s="106" t="s">
        <v>63</v>
      </c>
      <c r="F181" s="106" t="s">
        <v>1193</v>
      </c>
      <c r="G181" s="106" t="s">
        <v>1612</v>
      </c>
      <c r="H181" s="399" t="s">
        <v>1612</v>
      </c>
      <c r="I181" s="106" t="s">
        <v>1193</v>
      </c>
      <c r="J181" s="106" t="s">
        <v>1193</v>
      </c>
      <c r="K181" s="106" t="s">
        <v>1193</v>
      </c>
      <c r="L181" s="106" t="s">
        <v>1193</v>
      </c>
      <c r="M181" s="106" t="s">
        <v>1193</v>
      </c>
      <c r="N181" s="106" t="s">
        <v>1193</v>
      </c>
      <c r="O181" s="106" t="s">
        <v>1193</v>
      </c>
      <c r="P181" s="106" t="s">
        <v>1193</v>
      </c>
      <c r="Q181" s="399" t="s">
        <v>1612</v>
      </c>
      <c r="R181" s="399" t="s">
        <v>1612</v>
      </c>
      <c r="S181" s="399" t="s">
        <v>1612</v>
      </c>
      <c r="T181" s="399" t="s">
        <v>1612</v>
      </c>
      <c r="U181" s="399" t="s">
        <v>1612</v>
      </c>
      <c r="V181" s="399" t="s">
        <v>1612</v>
      </c>
      <c r="W181" s="399" t="s">
        <v>1612</v>
      </c>
      <c r="X181" s="399" t="s">
        <v>1612</v>
      </c>
      <c r="Y181" s="106" t="s">
        <v>1612</v>
      </c>
      <c r="Z181" s="106" t="s">
        <v>1612</v>
      </c>
      <c r="AA181" s="106" t="s">
        <v>1612</v>
      </c>
      <c r="AB181" s="106" t="s">
        <v>1612</v>
      </c>
      <c r="AC181" s="106" t="s">
        <v>1612</v>
      </c>
      <c r="AD181" s="106" t="s">
        <v>1612</v>
      </c>
      <c r="AE181" s="106" t="s">
        <v>1612</v>
      </c>
      <c r="AF181" s="106" t="s">
        <v>1612</v>
      </c>
      <c r="AG181" s="106"/>
      <c r="AH181" s="106">
        <v>1</v>
      </c>
      <c r="AI181" s="106">
        <v>0</v>
      </c>
      <c r="AJ181" s="106">
        <v>1</v>
      </c>
      <c r="AK181" s="106">
        <v>0</v>
      </c>
      <c r="AL181" s="106">
        <v>0</v>
      </c>
      <c r="AM181" s="106">
        <v>0</v>
      </c>
      <c r="AN181" s="106" t="s">
        <v>1612</v>
      </c>
      <c r="AO181" s="106">
        <v>0</v>
      </c>
      <c r="AP181" s="106">
        <v>1</v>
      </c>
      <c r="AQ181" s="106">
        <v>0</v>
      </c>
      <c r="AR181" s="106">
        <v>0</v>
      </c>
      <c r="AS181" s="106">
        <v>1</v>
      </c>
      <c r="AT181" s="106" t="s">
        <v>1612</v>
      </c>
      <c r="AU181" s="106">
        <v>0</v>
      </c>
      <c r="AV181" s="106">
        <v>1</v>
      </c>
      <c r="AW181" s="106">
        <v>0</v>
      </c>
      <c r="AX181" s="106">
        <v>0</v>
      </c>
      <c r="AY181" s="106">
        <v>1</v>
      </c>
      <c r="AZ181" s="106" t="s">
        <v>1612</v>
      </c>
      <c r="BA181" s="106">
        <v>0</v>
      </c>
      <c r="BB181" s="106">
        <v>1</v>
      </c>
      <c r="BC181" s="106">
        <v>0</v>
      </c>
      <c r="BD181" s="106">
        <v>0</v>
      </c>
      <c r="BE181" s="106">
        <v>1</v>
      </c>
      <c r="BF181" s="106" t="s">
        <v>1612</v>
      </c>
      <c r="BG181" s="106">
        <v>0</v>
      </c>
      <c r="BH181" s="106">
        <v>1</v>
      </c>
      <c r="BI181" s="106">
        <v>0</v>
      </c>
      <c r="BJ181" s="106">
        <v>0</v>
      </c>
      <c r="BK181" s="106">
        <v>1</v>
      </c>
      <c r="BL181" s="106" t="s">
        <v>1612</v>
      </c>
      <c r="BM181" s="106">
        <v>0</v>
      </c>
      <c r="BN181" s="106">
        <v>1</v>
      </c>
      <c r="BO181" s="106">
        <v>0</v>
      </c>
      <c r="BP181" s="106">
        <v>0</v>
      </c>
      <c r="BQ181" s="106">
        <v>1</v>
      </c>
      <c r="BR181" s="106" t="s">
        <v>1612</v>
      </c>
      <c r="BS181" s="106">
        <v>0</v>
      </c>
      <c r="BT181" s="106">
        <v>1</v>
      </c>
      <c r="BU181" s="106">
        <v>0</v>
      </c>
      <c r="BV181" s="106">
        <v>0</v>
      </c>
      <c r="BW181" s="106">
        <v>1</v>
      </c>
      <c r="BX181" s="106" t="s">
        <v>1612</v>
      </c>
      <c r="BY181" s="106">
        <v>0</v>
      </c>
      <c r="BZ181" s="106">
        <v>1</v>
      </c>
      <c r="CA181" s="106">
        <v>0</v>
      </c>
      <c r="CB181" s="106">
        <v>0</v>
      </c>
      <c r="CC181" s="106">
        <v>1</v>
      </c>
      <c r="CD181" s="106" t="s">
        <v>1612</v>
      </c>
      <c r="CE181" s="106">
        <v>0</v>
      </c>
      <c r="CF181" s="106">
        <v>1</v>
      </c>
      <c r="CG181" s="106">
        <v>0</v>
      </c>
      <c r="CH181" s="106">
        <v>0</v>
      </c>
      <c r="CI181" s="106">
        <v>1</v>
      </c>
      <c r="CJ181" s="106" t="s">
        <v>1612</v>
      </c>
      <c r="CK181" s="106">
        <v>0</v>
      </c>
    </row>
    <row r="182" spans="1:89">
      <c r="A182" t="s">
        <v>56</v>
      </c>
      <c r="B182" t="s">
        <v>55</v>
      </c>
      <c r="C182" t="s">
        <v>54</v>
      </c>
      <c r="D182" t="s">
        <v>62</v>
      </c>
      <c r="E182" s="106" t="s">
        <v>61</v>
      </c>
      <c r="F182" s="106" t="s">
        <v>1193</v>
      </c>
      <c r="G182" s="106" t="s">
        <v>1612</v>
      </c>
      <c r="H182" s="399" t="s">
        <v>1612</v>
      </c>
      <c r="I182" s="106" t="s">
        <v>1193</v>
      </c>
      <c r="J182" s="106" t="s">
        <v>1193</v>
      </c>
      <c r="K182" s="106" t="s">
        <v>1193</v>
      </c>
      <c r="L182" s="106" t="s">
        <v>1196</v>
      </c>
      <c r="M182" s="106" t="s">
        <v>1193</v>
      </c>
      <c r="N182" s="106" t="s">
        <v>1193</v>
      </c>
      <c r="O182" s="106" t="s">
        <v>1196</v>
      </c>
      <c r="P182" s="106" t="s">
        <v>1193</v>
      </c>
      <c r="Q182" s="399" t="s">
        <v>1612</v>
      </c>
      <c r="R182" s="399" t="s">
        <v>1612</v>
      </c>
      <c r="S182" s="399" t="s">
        <v>1612</v>
      </c>
      <c r="T182" s="399">
        <v>42460</v>
      </c>
      <c r="U182" s="399" t="s">
        <v>1612</v>
      </c>
      <c r="V182" s="399" t="s">
        <v>1612</v>
      </c>
      <c r="W182" s="399">
        <v>42551</v>
      </c>
      <c r="X182" s="399" t="s">
        <v>1612</v>
      </c>
      <c r="Y182" s="106" t="s">
        <v>1612</v>
      </c>
      <c r="Z182" s="106" t="s">
        <v>1612</v>
      </c>
      <c r="AA182" s="106" t="s">
        <v>1612</v>
      </c>
      <c r="AB182" s="106" t="s">
        <v>3427</v>
      </c>
      <c r="AC182" s="106" t="s">
        <v>1612</v>
      </c>
      <c r="AD182" s="106" t="s">
        <v>1612</v>
      </c>
      <c r="AE182" s="106" t="s">
        <v>3428</v>
      </c>
      <c r="AF182" s="106" t="s">
        <v>1612</v>
      </c>
      <c r="AG182" s="106"/>
      <c r="AH182" s="106">
        <v>1</v>
      </c>
      <c r="AI182" s="106">
        <v>0</v>
      </c>
      <c r="AJ182" s="106">
        <v>1</v>
      </c>
      <c r="AK182" s="106">
        <v>0</v>
      </c>
      <c r="AL182" s="106">
        <v>0</v>
      </c>
      <c r="AM182" s="106">
        <v>0</v>
      </c>
      <c r="AN182" s="106" t="s">
        <v>1612</v>
      </c>
      <c r="AO182" s="106">
        <v>0</v>
      </c>
      <c r="AP182" s="106">
        <v>1</v>
      </c>
      <c r="AQ182" s="106">
        <v>0</v>
      </c>
      <c r="AR182" s="106">
        <v>0</v>
      </c>
      <c r="AS182" s="106">
        <v>1</v>
      </c>
      <c r="AT182" s="106" t="s">
        <v>1612</v>
      </c>
      <c r="AU182" s="106">
        <v>0</v>
      </c>
      <c r="AV182" s="106">
        <v>1</v>
      </c>
      <c r="AW182" s="106">
        <v>0</v>
      </c>
      <c r="AX182" s="106">
        <v>0</v>
      </c>
      <c r="AY182" s="106">
        <v>1</v>
      </c>
      <c r="AZ182" s="106" t="s">
        <v>1612</v>
      </c>
      <c r="BA182" s="106">
        <v>0</v>
      </c>
      <c r="BB182" s="106">
        <v>1</v>
      </c>
      <c r="BC182" s="106">
        <v>0</v>
      </c>
      <c r="BD182" s="106">
        <v>0</v>
      </c>
      <c r="BE182" s="106">
        <v>1</v>
      </c>
      <c r="BF182" s="106" t="s">
        <v>1612</v>
      </c>
      <c r="BG182" s="106">
        <v>0</v>
      </c>
      <c r="BH182" s="106">
        <v>0</v>
      </c>
      <c r="BI182" s="106">
        <v>0</v>
      </c>
      <c r="BJ182" s="106">
        <v>1</v>
      </c>
      <c r="BK182" s="106">
        <v>1</v>
      </c>
      <c r="BL182" s="106">
        <v>42460</v>
      </c>
      <c r="BM182" s="106">
        <v>1</v>
      </c>
      <c r="BN182" s="106">
        <v>1</v>
      </c>
      <c r="BO182" s="106">
        <v>0</v>
      </c>
      <c r="BP182" s="106">
        <v>0</v>
      </c>
      <c r="BQ182" s="106">
        <v>1</v>
      </c>
      <c r="BR182" s="106" t="s">
        <v>1612</v>
      </c>
      <c r="BS182" s="106">
        <v>0</v>
      </c>
      <c r="BT182" s="106">
        <v>1</v>
      </c>
      <c r="BU182" s="106">
        <v>0</v>
      </c>
      <c r="BV182" s="106">
        <v>0</v>
      </c>
      <c r="BW182" s="106">
        <v>1</v>
      </c>
      <c r="BX182" s="106" t="s">
        <v>1612</v>
      </c>
      <c r="BY182" s="106">
        <v>0</v>
      </c>
      <c r="BZ182" s="106">
        <v>0</v>
      </c>
      <c r="CA182" s="106">
        <v>0</v>
      </c>
      <c r="CB182" s="106">
        <v>1</v>
      </c>
      <c r="CC182" s="106">
        <v>1</v>
      </c>
      <c r="CD182" s="106">
        <v>42551</v>
      </c>
      <c r="CE182" s="106">
        <v>1</v>
      </c>
      <c r="CF182" s="106">
        <v>1</v>
      </c>
      <c r="CG182" s="106">
        <v>0</v>
      </c>
      <c r="CH182" s="106">
        <v>0</v>
      </c>
      <c r="CI182" s="106">
        <v>1</v>
      </c>
      <c r="CJ182" s="106" t="s">
        <v>1612</v>
      </c>
      <c r="CK182" s="106">
        <v>0</v>
      </c>
    </row>
    <row r="183" spans="1:89">
      <c r="A183" t="s">
        <v>44</v>
      </c>
      <c r="B183" t="s">
        <v>60</v>
      </c>
      <c r="C183" t="s">
        <v>59</v>
      </c>
      <c r="D183" t="s">
        <v>58</v>
      </c>
      <c r="E183" s="106" t="s">
        <v>57</v>
      </c>
      <c r="F183" s="106" t="s">
        <v>1193</v>
      </c>
      <c r="G183" s="106" t="s">
        <v>1612</v>
      </c>
      <c r="H183" s="399" t="s">
        <v>1612</v>
      </c>
      <c r="I183" s="106" t="s">
        <v>1193</v>
      </c>
      <c r="J183" s="106" t="s">
        <v>1193</v>
      </c>
      <c r="K183" s="106" t="s">
        <v>1193</v>
      </c>
      <c r="L183" s="106" t="s">
        <v>1196</v>
      </c>
      <c r="M183" s="106" t="s">
        <v>1193</v>
      </c>
      <c r="N183" s="106" t="s">
        <v>1196</v>
      </c>
      <c r="O183" s="106" t="s">
        <v>1193</v>
      </c>
      <c r="P183" s="106" t="s">
        <v>1196</v>
      </c>
      <c r="Q183" s="399" t="s">
        <v>1612</v>
      </c>
      <c r="R183" s="399" t="s">
        <v>1612</v>
      </c>
      <c r="S183" s="399" t="s">
        <v>1612</v>
      </c>
      <c r="T183" s="399">
        <v>42521</v>
      </c>
      <c r="U183" s="399" t="s">
        <v>1612</v>
      </c>
      <c r="V183" s="399">
        <v>42521</v>
      </c>
      <c r="W183" s="399" t="s">
        <v>1612</v>
      </c>
      <c r="X183" s="399">
        <v>42485</v>
      </c>
      <c r="Y183" s="106" t="s">
        <v>1612</v>
      </c>
      <c r="Z183" s="106" t="s">
        <v>1612</v>
      </c>
      <c r="AA183" s="106" t="s">
        <v>1612</v>
      </c>
      <c r="AB183" s="106" t="s">
        <v>3443</v>
      </c>
      <c r="AC183" s="106" t="s">
        <v>1612</v>
      </c>
      <c r="AD183" s="106" t="s">
        <v>3443</v>
      </c>
      <c r="AE183" s="106" t="s">
        <v>1612</v>
      </c>
      <c r="AF183" s="106" t="s">
        <v>3443</v>
      </c>
      <c r="AG183" s="106"/>
      <c r="AH183" s="106">
        <v>1</v>
      </c>
      <c r="AI183" s="106">
        <v>0</v>
      </c>
      <c r="AJ183" s="106">
        <v>1</v>
      </c>
      <c r="AK183" s="106">
        <v>0</v>
      </c>
      <c r="AL183" s="106">
        <v>0</v>
      </c>
      <c r="AM183" s="106">
        <v>0</v>
      </c>
      <c r="AN183" s="106" t="s">
        <v>1612</v>
      </c>
      <c r="AO183" s="106">
        <v>0</v>
      </c>
      <c r="AP183" s="106">
        <v>1</v>
      </c>
      <c r="AQ183" s="106">
        <v>0</v>
      </c>
      <c r="AR183" s="106">
        <v>0</v>
      </c>
      <c r="AS183" s="106">
        <v>1</v>
      </c>
      <c r="AT183" s="106" t="s">
        <v>1612</v>
      </c>
      <c r="AU183" s="106">
        <v>0</v>
      </c>
      <c r="AV183" s="106">
        <v>1</v>
      </c>
      <c r="AW183" s="106">
        <v>0</v>
      </c>
      <c r="AX183" s="106">
        <v>0</v>
      </c>
      <c r="AY183" s="106">
        <v>1</v>
      </c>
      <c r="AZ183" s="106" t="s">
        <v>1612</v>
      </c>
      <c r="BA183" s="106">
        <v>0</v>
      </c>
      <c r="BB183" s="106">
        <v>1</v>
      </c>
      <c r="BC183" s="106">
        <v>0</v>
      </c>
      <c r="BD183" s="106">
        <v>0</v>
      </c>
      <c r="BE183" s="106">
        <v>1</v>
      </c>
      <c r="BF183" s="106" t="s">
        <v>1612</v>
      </c>
      <c r="BG183" s="106">
        <v>0</v>
      </c>
      <c r="BH183" s="106">
        <v>0</v>
      </c>
      <c r="BI183" s="106">
        <v>0</v>
      </c>
      <c r="BJ183" s="106">
        <v>1</v>
      </c>
      <c r="BK183" s="106">
        <v>1</v>
      </c>
      <c r="BL183" s="106">
        <v>42521</v>
      </c>
      <c r="BM183" s="106">
        <v>1</v>
      </c>
      <c r="BN183" s="106">
        <v>1</v>
      </c>
      <c r="BO183" s="106">
        <v>0</v>
      </c>
      <c r="BP183" s="106">
        <v>0</v>
      </c>
      <c r="BQ183" s="106">
        <v>1</v>
      </c>
      <c r="BR183" s="106" t="s">
        <v>1612</v>
      </c>
      <c r="BS183" s="106">
        <v>0</v>
      </c>
      <c r="BT183" s="106">
        <v>0</v>
      </c>
      <c r="BU183" s="106">
        <v>0</v>
      </c>
      <c r="BV183" s="106">
        <v>1</v>
      </c>
      <c r="BW183" s="106">
        <v>1</v>
      </c>
      <c r="BX183" s="106">
        <v>42521</v>
      </c>
      <c r="BY183" s="106">
        <v>1</v>
      </c>
      <c r="BZ183" s="106">
        <v>1</v>
      </c>
      <c r="CA183" s="106">
        <v>0</v>
      </c>
      <c r="CB183" s="106">
        <v>0</v>
      </c>
      <c r="CC183" s="106">
        <v>1</v>
      </c>
      <c r="CD183" s="106" t="s">
        <v>1612</v>
      </c>
      <c r="CE183" s="106">
        <v>0</v>
      </c>
      <c r="CF183" s="106">
        <v>0</v>
      </c>
      <c r="CG183" s="106">
        <v>0</v>
      </c>
      <c r="CH183" s="106">
        <v>1</v>
      </c>
      <c r="CI183" s="106">
        <v>1</v>
      </c>
      <c r="CJ183" s="106">
        <v>42485</v>
      </c>
      <c r="CK183" s="106">
        <v>1</v>
      </c>
    </row>
    <row r="184" spans="1:89">
      <c r="A184" t="s">
        <v>56</v>
      </c>
      <c r="B184" t="s">
        <v>55</v>
      </c>
      <c r="C184" t="s">
        <v>54</v>
      </c>
      <c r="D184" t="s">
        <v>53</v>
      </c>
      <c r="E184" s="106" t="s">
        <v>52</v>
      </c>
      <c r="F184" s="106" t="s">
        <v>1193</v>
      </c>
      <c r="G184" s="106" t="s">
        <v>1612</v>
      </c>
      <c r="H184" s="399" t="s">
        <v>1612</v>
      </c>
      <c r="I184" s="106" t="s">
        <v>1193</v>
      </c>
      <c r="J184" s="106" t="s">
        <v>1193</v>
      </c>
      <c r="K184" s="106" t="s">
        <v>1193</v>
      </c>
      <c r="L184" s="106" t="s">
        <v>1193</v>
      </c>
      <c r="M184" s="106" t="s">
        <v>1193</v>
      </c>
      <c r="N184" s="106" t="s">
        <v>1193</v>
      </c>
      <c r="O184" s="106" t="s">
        <v>1193</v>
      </c>
      <c r="P184" s="106" t="s">
        <v>1193</v>
      </c>
      <c r="Q184" s="399" t="s">
        <v>1612</v>
      </c>
      <c r="R184" s="399" t="s">
        <v>1612</v>
      </c>
      <c r="S184" s="399" t="s">
        <v>1612</v>
      </c>
      <c r="T184" s="399" t="s">
        <v>1612</v>
      </c>
      <c r="U184" s="399" t="s">
        <v>1612</v>
      </c>
      <c r="V184" s="399" t="s">
        <v>1612</v>
      </c>
      <c r="W184" s="399" t="s">
        <v>1612</v>
      </c>
      <c r="X184" s="399" t="s">
        <v>1612</v>
      </c>
      <c r="Y184" s="106" t="s">
        <v>1612</v>
      </c>
      <c r="Z184" s="106" t="s">
        <v>1612</v>
      </c>
      <c r="AA184" s="106" t="s">
        <v>1612</v>
      </c>
      <c r="AB184" s="106" t="s">
        <v>1612</v>
      </c>
      <c r="AC184" s="106" t="s">
        <v>1612</v>
      </c>
      <c r="AD184" s="106" t="s">
        <v>1612</v>
      </c>
      <c r="AE184" s="106" t="s">
        <v>1612</v>
      </c>
      <c r="AF184" s="106" t="s">
        <v>1612</v>
      </c>
      <c r="AG184" s="106"/>
      <c r="AH184" s="106">
        <v>1</v>
      </c>
      <c r="AI184" s="106">
        <v>0</v>
      </c>
      <c r="AJ184" s="106">
        <v>1</v>
      </c>
      <c r="AK184" s="106">
        <v>0</v>
      </c>
      <c r="AL184" s="106">
        <v>0</v>
      </c>
      <c r="AM184" s="106">
        <v>0</v>
      </c>
      <c r="AN184" s="106" t="s">
        <v>1612</v>
      </c>
      <c r="AO184" s="106">
        <v>0</v>
      </c>
      <c r="AP184" s="106">
        <v>1</v>
      </c>
      <c r="AQ184" s="106">
        <v>0</v>
      </c>
      <c r="AR184" s="106">
        <v>0</v>
      </c>
      <c r="AS184" s="106">
        <v>1</v>
      </c>
      <c r="AT184" s="106" t="s">
        <v>1612</v>
      </c>
      <c r="AU184" s="106">
        <v>0</v>
      </c>
      <c r="AV184" s="106">
        <v>1</v>
      </c>
      <c r="AW184" s="106">
        <v>0</v>
      </c>
      <c r="AX184" s="106">
        <v>0</v>
      </c>
      <c r="AY184" s="106">
        <v>1</v>
      </c>
      <c r="AZ184" s="106" t="s">
        <v>1612</v>
      </c>
      <c r="BA184" s="106">
        <v>0</v>
      </c>
      <c r="BB184" s="106">
        <v>1</v>
      </c>
      <c r="BC184" s="106">
        <v>0</v>
      </c>
      <c r="BD184" s="106">
        <v>0</v>
      </c>
      <c r="BE184" s="106">
        <v>1</v>
      </c>
      <c r="BF184" s="106" t="s">
        <v>1612</v>
      </c>
      <c r="BG184" s="106">
        <v>0</v>
      </c>
      <c r="BH184" s="106">
        <v>1</v>
      </c>
      <c r="BI184" s="106">
        <v>0</v>
      </c>
      <c r="BJ184" s="106">
        <v>0</v>
      </c>
      <c r="BK184" s="106">
        <v>1</v>
      </c>
      <c r="BL184" s="106" t="s">
        <v>1612</v>
      </c>
      <c r="BM184" s="106">
        <v>0</v>
      </c>
      <c r="BN184" s="106">
        <v>1</v>
      </c>
      <c r="BO184" s="106">
        <v>0</v>
      </c>
      <c r="BP184" s="106">
        <v>0</v>
      </c>
      <c r="BQ184" s="106">
        <v>1</v>
      </c>
      <c r="BR184" s="106" t="s">
        <v>1612</v>
      </c>
      <c r="BS184" s="106">
        <v>0</v>
      </c>
      <c r="BT184" s="106">
        <v>1</v>
      </c>
      <c r="BU184" s="106">
        <v>0</v>
      </c>
      <c r="BV184" s="106">
        <v>0</v>
      </c>
      <c r="BW184" s="106">
        <v>1</v>
      </c>
      <c r="BX184" s="106" t="s">
        <v>1612</v>
      </c>
      <c r="BY184" s="106">
        <v>0</v>
      </c>
      <c r="BZ184" s="106">
        <v>1</v>
      </c>
      <c r="CA184" s="106">
        <v>0</v>
      </c>
      <c r="CB184" s="106">
        <v>0</v>
      </c>
      <c r="CC184" s="106">
        <v>1</v>
      </c>
      <c r="CD184" s="106" t="s">
        <v>1612</v>
      </c>
      <c r="CE184" s="106">
        <v>0</v>
      </c>
      <c r="CF184" s="106">
        <v>1</v>
      </c>
      <c r="CG184" s="106">
        <v>0</v>
      </c>
      <c r="CH184" s="106">
        <v>0</v>
      </c>
      <c r="CI184" s="106">
        <v>1</v>
      </c>
      <c r="CJ184" s="106" t="s">
        <v>1612</v>
      </c>
      <c r="CK184" s="106">
        <v>0</v>
      </c>
    </row>
    <row r="185" spans="1:89">
      <c r="A185" t="s">
        <v>49</v>
      </c>
      <c r="B185" t="s">
        <v>48</v>
      </c>
      <c r="C185" t="s">
        <v>47</v>
      </c>
      <c r="D185" t="s">
        <v>51</v>
      </c>
      <c r="E185" s="106" t="s">
        <v>50</v>
      </c>
      <c r="F185" s="106" t="s">
        <v>1193</v>
      </c>
      <c r="G185" s="106" t="s">
        <v>1612</v>
      </c>
      <c r="H185" s="399" t="s">
        <v>1612</v>
      </c>
      <c r="I185" s="106" t="s">
        <v>1193</v>
      </c>
      <c r="J185" s="106" t="s">
        <v>1193</v>
      </c>
      <c r="K185" s="106" t="s">
        <v>1196</v>
      </c>
      <c r="L185" s="106" t="s">
        <v>1196</v>
      </c>
      <c r="M185" s="106" t="s">
        <v>1193</v>
      </c>
      <c r="N185" s="106" t="s">
        <v>1193</v>
      </c>
      <c r="O185" s="106" t="s">
        <v>1196</v>
      </c>
      <c r="P185" s="106" t="s">
        <v>1193</v>
      </c>
      <c r="Q185" s="399" t="s">
        <v>1612</v>
      </c>
      <c r="R185" s="399" t="s">
        <v>1612</v>
      </c>
      <c r="S185" s="399">
        <v>42825</v>
      </c>
      <c r="T185" s="399">
        <v>42552</v>
      </c>
      <c r="U185" s="399" t="s">
        <v>1612</v>
      </c>
      <c r="V185" s="399" t="s">
        <v>1612</v>
      </c>
      <c r="W185" s="399">
        <v>42644</v>
      </c>
      <c r="X185" s="399" t="s">
        <v>1612</v>
      </c>
      <c r="Y185" s="106" t="s">
        <v>1612</v>
      </c>
      <c r="Z185" s="106" t="s">
        <v>1612</v>
      </c>
      <c r="AA185" s="106" t="s">
        <v>3466</v>
      </c>
      <c r="AB185" s="106" t="s">
        <v>3467</v>
      </c>
      <c r="AC185" s="106" t="s">
        <v>1612</v>
      </c>
      <c r="AD185" s="106" t="s">
        <v>1612</v>
      </c>
      <c r="AE185" s="106" t="s">
        <v>3468</v>
      </c>
      <c r="AF185" s="106" t="s">
        <v>1612</v>
      </c>
      <c r="AG185" s="106"/>
      <c r="AH185" s="106">
        <v>1</v>
      </c>
      <c r="AI185" s="106">
        <v>0</v>
      </c>
      <c r="AJ185" s="106">
        <v>1</v>
      </c>
      <c r="AK185" s="106">
        <v>0</v>
      </c>
      <c r="AL185" s="106">
        <v>0</v>
      </c>
      <c r="AM185" s="106">
        <v>0</v>
      </c>
      <c r="AN185" s="106" t="s">
        <v>1612</v>
      </c>
      <c r="AO185" s="106">
        <v>0</v>
      </c>
      <c r="AP185" s="106">
        <v>1</v>
      </c>
      <c r="AQ185" s="106">
        <v>0</v>
      </c>
      <c r="AR185" s="106">
        <v>0</v>
      </c>
      <c r="AS185" s="106">
        <v>1</v>
      </c>
      <c r="AT185" s="106" t="s">
        <v>1612</v>
      </c>
      <c r="AU185" s="106">
        <v>0</v>
      </c>
      <c r="AV185" s="106">
        <v>1</v>
      </c>
      <c r="AW185" s="106">
        <v>0</v>
      </c>
      <c r="AX185" s="106">
        <v>0</v>
      </c>
      <c r="AY185" s="106">
        <v>1</v>
      </c>
      <c r="AZ185" s="106" t="s">
        <v>1612</v>
      </c>
      <c r="BA185" s="106">
        <v>0</v>
      </c>
      <c r="BB185" s="106">
        <v>0</v>
      </c>
      <c r="BC185" s="106">
        <v>0</v>
      </c>
      <c r="BD185" s="106">
        <v>1</v>
      </c>
      <c r="BE185" s="106">
        <v>1</v>
      </c>
      <c r="BF185" s="106">
        <v>42825</v>
      </c>
      <c r="BG185" s="106">
        <v>1</v>
      </c>
      <c r="BH185" s="106">
        <v>0</v>
      </c>
      <c r="BI185" s="106">
        <v>0</v>
      </c>
      <c r="BJ185" s="106">
        <v>1</v>
      </c>
      <c r="BK185" s="106">
        <v>1</v>
      </c>
      <c r="BL185" s="106">
        <v>42552</v>
      </c>
      <c r="BM185" s="106">
        <v>1</v>
      </c>
      <c r="BN185" s="106">
        <v>1</v>
      </c>
      <c r="BO185" s="106">
        <v>0</v>
      </c>
      <c r="BP185" s="106">
        <v>0</v>
      </c>
      <c r="BQ185" s="106">
        <v>1</v>
      </c>
      <c r="BR185" s="106" t="s">
        <v>1612</v>
      </c>
      <c r="BS185" s="106">
        <v>0</v>
      </c>
      <c r="BT185" s="106">
        <v>1</v>
      </c>
      <c r="BU185" s="106">
        <v>0</v>
      </c>
      <c r="BV185" s="106">
        <v>0</v>
      </c>
      <c r="BW185" s="106">
        <v>1</v>
      </c>
      <c r="BX185" s="106" t="s">
        <v>1612</v>
      </c>
      <c r="BY185" s="106">
        <v>0</v>
      </c>
      <c r="BZ185" s="106">
        <v>0</v>
      </c>
      <c r="CA185" s="106">
        <v>0</v>
      </c>
      <c r="CB185" s="106">
        <v>1</v>
      </c>
      <c r="CC185" s="106">
        <v>1</v>
      </c>
      <c r="CD185" s="106">
        <v>42644</v>
      </c>
      <c r="CE185" s="106">
        <v>1</v>
      </c>
      <c r="CF185" s="106">
        <v>1</v>
      </c>
      <c r="CG185" s="106">
        <v>0</v>
      </c>
      <c r="CH185" s="106">
        <v>0</v>
      </c>
      <c r="CI185" s="106">
        <v>1</v>
      </c>
      <c r="CJ185" s="106" t="s">
        <v>1612</v>
      </c>
      <c r="CK185" s="106">
        <v>0</v>
      </c>
    </row>
    <row r="186" spans="1:89">
      <c r="A186" t="s">
        <v>49</v>
      </c>
      <c r="B186" t="s">
        <v>48</v>
      </c>
      <c r="C186" t="s">
        <v>47</v>
      </c>
      <c r="D186" t="s">
        <v>46</v>
      </c>
      <c r="E186" s="106" t="s">
        <v>45</v>
      </c>
      <c r="F186" s="106" t="s">
        <v>1193</v>
      </c>
      <c r="G186" s="106" t="s">
        <v>1612</v>
      </c>
      <c r="H186" s="399" t="s">
        <v>1612</v>
      </c>
      <c r="I186" s="106" t="s">
        <v>1193</v>
      </c>
      <c r="J186" s="106" t="s">
        <v>1193</v>
      </c>
      <c r="K186" s="106" t="s">
        <v>1193</v>
      </c>
      <c r="L186" s="106" t="s">
        <v>1193</v>
      </c>
      <c r="M186" s="106" t="s">
        <v>1193</v>
      </c>
      <c r="N186" s="106" t="s">
        <v>1193</v>
      </c>
      <c r="O186" s="106" t="s">
        <v>1193</v>
      </c>
      <c r="P186" s="106" t="s">
        <v>1193</v>
      </c>
      <c r="Q186" s="399" t="s">
        <v>1612</v>
      </c>
      <c r="R186" s="399" t="s">
        <v>1612</v>
      </c>
      <c r="S186" s="399" t="s">
        <v>1612</v>
      </c>
      <c r="T186" s="399" t="s">
        <v>1612</v>
      </c>
      <c r="U186" s="399" t="s">
        <v>1612</v>
      </c>
      <c r="V186" s="399" t="s">
        <v>1612</v>
      </c>
      <c r="W186" s="399" t="s">
        <v>1612</v>
      </c>
      <c r="X186" s="399" t="s">
        <v>1612</v>
      </c>
      <c r="Y186" s="106" t="s">
        <v>1612</v>
      </c>
      <c r="Z186" s="106" t="s">
        <v>1612</v>
      </c>
      <c r="AA186" s="106" t="s">
        <v>1612</v>
      </c>
      <c r="AB186" s="106" t="s">
        <v>1612</v>
      </c>
      <c r="AC186" s="106" t="s">
        <v>1612</v>
      </c>
      <c r="AD186" s="106" t="s">
        <v>1612</v>
      </c>
      <c r="AE186" s="106" t="s">
        <v>1612</v>
      </c>
      <c r="AF186" s="106" t="s">
        <v>1612</v>
      </c>
      <c r="AG186" s="106"/>
      <c r="AH186" s="106">
        <v>1</v>
      </c>
      <c r="AI186" s="106">
        <v>0</v>
      </c>
      <c r="AJ186" s="106">
        <v>1</v>
      </c>
      <c r="AK186" s="106">
        <v>0</v>
      </c>
      <c r="AL186" s="106">
        <v>0</v>
      </c>
      <c r="AM186" s="106">
        <v>0</v>
      </c>
      <c r="AN186" s="106" t="s">
        <v>1612</v>
      </c>
      <c r="AO186" s="106">
        <v>0</v>
      </c>
      <c r="AP186" s="106">
        <v>1</v>
      </c>
      <c r="AQ186" s="106">
        <v>0</v>
      </c>
      <c r="AR186" s="106">
        <v>0</v>
      </c>
      <c r="AS186" s="106">
        <v>1</v>
      </c>
      <c r="AT186" s="106" t="s">
        <v>1612</v>
      </c>
      <c r="AU186" s="106">
        <v>0</v>
      </c>
      <c r="AV186" s="106">
        <v>1</v>
      </c>
      <c r="AW186" s="106">
        <v>0</v>
      </c>
      <c r="AX186" s="106">
        <v>0</v>
      </c>
      <c r="AY186" s="106">
        <v>1</v>
      </c>
      <c r="AZ186" s="106" t="s">
        <v>1612</v>
      </c>
      <c r="BA186" s="106">
        <v>0</v>
      </c>
      <c r="BB186" s="106">
        <v>1</v>
      </c>
      <c r="BC186" s="106">
        <v>0</v>
      </c>
      <c r="BD186" s="106">
        <v>0</v>
      </c>
      <c r="BE186" s="106">
        <v>1</v>
      </c>
      <c r="BF186" s="106" t="s">
        <v>1612</v>
      </c>
      <c r="BG186" s="106">
        <v>0</v>
      </c>
      <c r="BH186" s="106">
        <v>1</v>
      </c>
      <c r="BI186" s="106">
        <v>0</v>
      </c>
      <c r="BJ186" s="106">
        <v>0</v>
      </c>
      <c r="BK186" s="106">
        <v>1</v>
      </c>
      <c r="BL186" s="106" t="s">
        <v>1612</v>
      </c>
      <c r="BM186" s="106">
        <v>0</v>
      </c>
      <c r="BN186" s="106">
        <v>1</v>
      </c>
      <c r="BO186" s="106">
        <v>0</v>
      </c>
      <c r="BP186" s="106">
        <v>0</v>
      </c>
      <c r="BQ186" s="106">
        <v>1</v>
      </c>
      <c r="BR186" s="106" t="s">
        <v>1612</v>
      </c>
      <c r="BS186" s="106">
        <v>0</v>
      </c>
      <c r="BT186" s="106">
        <v>1</v>
      </c>
      <c r="BU186" s="106">
        <v>0</v>
      </c>
      <c r="BV186" s="106">
        <v>0</v>
      </c>
      <c r="BW186" s="106">
        <v>1</v>
      </c>
      <c r="BX186" s="106" t="s">
        <v>1612</v>
      </c>
      <c r="BY186" s="106">
        <v>0</v>
      </c>
      <c r="BZ186" s="106">
        <v>1</v>
      </c>
      <c r="CA186" s="106">
        <v>0</v>
      </c>
      <c r="CB186" s="106">
        <v>0</v>
      </c>
      <c r="CC186" s="106">
        <v>1</v>
      </c>
      <c r="CD186" s="106" t="s">
        <v>1612</v>
      </c>
      <c r="CE186" s="106">
        <v>0</v>
      </c>
      <c r="CF186" s="106">
        <v>1</v>
      </c>
      <c r="CG186" s="106">
        <v>0</v>
      </c>
      <c r="CH186" s="106">
        <v>0</v>
      </c>
      <c r="CI186" s="106">
        <v>1</v>
      </c>
      <c r="CJ186" s="106" t="s">
        <v>1612</v>
      </c>
      <c r="CK186" s="106">
        <v>0</v>
      </c>
    </row>
    <row r="187" spans="1:89">
      <c r="A187" t="s">
        <v>44</v>
      </c>
      <c r="B187" t="s">
        <v>43</v>
      </c>
      <c r="C187" t="s">
        <v>42</v>
      </c>
      <c r="D187" t="s">
        <v>41</v>
      </c>
      <c r="E187" s="106" t="s">
        <v>40</v>
      </c>
      <c r="F187" s="106" t="s">
        <v>1194</v>
      </c>
      <c r="G187" s="106" t="s">
        <v>1193</v>
      </c>
      <c r="H187" s="399">
        <v>42429</v>
      </c>
      <c r="I187" s="106" t="s">
        <v>1193</v>
      </c>
      <c r="J187" s="106" t="s">
        <v>1193</v>
      </c>
      <c r="K187" s="106" t="s">
        <v>1196</v>
      </c>
      <c r="L187" s="106" t="s">
        <v>1193</v>
      </c>
      <c r="M187" s="106" t="s">
        <v>1193</v>
      </c>
      <c r="N187" s="106" t="s">
        <v>1193</v>
      </c>
      <c r="O187" s="106" t="s">
        <v>1193</v>
      </c>
      <c r="P187" s="106" t="s">
        <v>1193</v>
      </c>
      <c r="Q187" s="399" t="s">
        <v>1612</v>
      </c>
      <c r="R187" s="399" t="s">
        <v>1612</v>
      </c>
      <c r="S187" s="399">
        <v>42551</v>
      </c>
      <c r="T187" s="399" t="s">
        <v>1612</v>
      </c>
      <c r="U187" s="399" t="s">
        <v>1612</v>
      </c>
      <c r="V187" s="399" t="s">
        <v>1612</v>
      </c>
      <c r="W187" s="399" t="s">
        <v>1612</v>
      </c>
      <c r="X187" s="399" t="s">
        <v>1612</v>
      </c>
      <c r="Y187" s="106" t="s">
        <v>1612</v>
      </c>
      <c r="Z187" s="106" t="s">
        <v>1612</v>
      </c>
      <c r="AA187" s="106" t="s">
        <v>3493</v>
      </c>
      <c r="AB187" s="106" t="s">
        <v>1612</v>
      </c>
      <c r="AC187" s="106" t="s">
        <v>1612</v>
      </c>
      <c r="AD187" s="106" t="s">
        <v>1612</v>
      </c>
      <c r="AE187" s="106" t="s">
        <v>1612</v>
      </c>
      <c r="AF187" s="106" t="s">
        <v>1612</v>
      </c>
      <c r="AG187" s="106"/>
      <c r="AH187" s="106">
        <v>0</v>
      </c>
      <c r="AI187" s="106">
        <v>1</v>
      </c>
      <c r="AJ187" s="106">
        <v>1</v>
      </c>
      <c r="AK187" s="106">
        <v>1</v>
      </c>
      <c r="AL187" s="106">
        <v>0</v>
      </c>
      <c r="AM187" s="106">
        <v>1</v>
      </c>
      <c r="AN187" s="106" t="s">
        <v>1612</v>
      </c>
      <c r="AO187" s="106">
        <v>0</v>
      </c>
      <c r="AP187" s="106">
        <v>1</v>
      </c>
      <c r="AQ187" s="106">
        <v>0</v>
      </c>
      <c r="AR187" s="106">
        <v>0</v>
      </c>
      <c r="AS187" s="106">
        <v>1</v>
      </c>
      <c r="AT187" s="106" t="s">
        <v>1612</v>
      </c>
      <c r="AU187" s="106">
        <v>0</v>
      </c>
      <c r="AV187" s="106">
        <v>1</v>
      </c>
      <c r="AW187" s="106">
        <v>0</v>
      </c>
      <c r="AX187" s="106">
        <v>0</v>
      </c>
      <c r="AY187" s="106">
        <v>1</v>
      </c>
      <c r="AZ187" s="106" t="s">
        <v>1612</v>
      </c>
      <c r="BA187" s="106">
        <v>0</v>
      </c>
      <c r="BB187" s="106">
        <v>0</v>
      </c>
      <c r="BC187" s="106">
        <v>0</v>
      </c>
      <c r="BD187" s="106">
        <v>1</v>
      </c>
      <c r="BE187" s="106">
        <v>1</v>
      </c>
      <c r="BF187" s="106">
        <v>42551</v>
      </c>
      <c r="BG187" s="106">
        <v>1</v>
      </c>
      <c r="BH187" s="106">
        <v>1</v>
      </c>
      <c r="BI187" s="106">
        <v>0</v>
      </c>
      <c r="BJ187" s="106">
        <v>0</v>
      </c>
      <c r="BK187" s="106">
        <v>1</v>
      </c>
      <c r="BL187" s="106" t="s">
        <v>1612</v>
      </c>
      <c r="BM187" s="106">
        <v>0</v>
      </c>
      <c r="BN187" s="106">
        <v>1</v>
      </c>
      <c r="BO187" s="106">
        <v>0</v>
      </c>
      <c r="BP187" s="106">
        <v>0</v>
      </c>
      <c r="BQ187" s="106">
        <v>1</v>
      </c>
      <c r="BR187" s="106" t="s">
        <v>1612</v>
      </c>
      <c r="BS187" s="106">
        <v>0</v>
      </c>
      <c r="BT187" s="106">
        <v>1</v>
      </c>
      <c r="BU187" s="106">
        <v>0</v>
      </c>
      <c r="BV187" s="106">
        <v>0</v>
      </c>
      <c r="BW187" s="106">
        <v>1</v>
      </c>
      <c r="BX187" s="106" t="s">
        <v>1612</v>
      </c>
      <c r="BY187" s="106">
        <v>0</v>
      </c>
      <c r="BZ187" s="106">
        <v>1</v>
      </c>
      <c r="CA187" s="106">
        <v>0</v>
      </c>
      <c r="CB187" s="106">
        <v>0</v>
      </c>
      <c r="CC187" s="106">
        <v>1</v>
      </c>
      <c r="CD187" s="106" t="s">
        <v>1612</v>
      </c>
      <c r="CE187" s="106">
        <v>0</v>
      </c>
      <c r="CF187" s="106">
        <v>1</v>
      </c>
      <c r="CG187" s="106">
        <v>0</v>
      </c>
      <c r="CH187" s="106">
        <v>0</v>
      </c>
      <c r="CI187" s="106">
        <v>1</v>
      </c>
      <c r="CJ187" s="106" t="s">
        <v>1612</v>
      </c>
      <c r="CK187" s="106">
        <v>0</v>
      </c>
    </row>
    <row r="188" spans="1:89">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row>
  </sheetData>
  <conditionalFormatting sqref="AH8:CK10">
    <cfRule type="expression" dxfId="118" priority="1">
      <formula>AH$8="Total"</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X185"/>
  <sheetViews>
    <sheetView showGridLines="0" topLeftCell="A11" zoomScale="70" zoomScaleNormal="70" zoomScaleSheetLayoutView="40" zoomScalePageLayoutView="40" workbookViewId="0">
      <selection activeCell="B67" sqref="B67"/>
    </sheetView>
  </sheetViews>
  <sheetFormatPr defaultColWidth="0" defaultRowHeight="15" customHeight="1" zeroHeight="1"/>
  <cols>
    <col min="1" max="1" width="5.7109375" customWidth="1"/>
    <col min="2" max="2" width="138" customWidth="1"/>
    <col min="3" max="3" width="16.7109375" style="1" customWidth="1"/>
    <col min="4" max="11" width="16.7109375" customWidth="1"/>
    <col min="12" max="12" width="134.7109375" customWidth="1"/>
    <col min="13" max="20" width="16.7109375" customWidth="1"/>
    <col min="21" max="21" width="4.140625" customWidth="1"/>
  </cols>
  <sheetData>
    <row r="1" spans="1:24" ht="9.9499999999999993" customHeight="1">
      <c r="A1" s="224"/>
      <c r="B1" s="672" t="s">
        <v>1439</v>
      </c>
      <c r="C1" s="672"/>
      <c r="D1" s="672"/>
      <c r="E1" s="672"/>
      <c r="F1" s="672"/>
      <c r="G1" s="672"/>
      <c r="H1" s="672"/>
      <c r="I1" s="672"/>
      <c r="J1" s="672"/>
      <c r="K1" s="458"/>
      <c r="L1" s="672" t="s">
        <v>1439</v>
      </c>
      <c r="M1" s="672"/>
      <c r="N1" s="672"/>
      <c r="O1" s="672"/>
      <c r="P1" s="672"/>
      <c r="Q1" s="672"/>
      <c r="R1" s="672"/>
      <c r="S1" s="672"/>
      <c r="T1" s="672"/>
      <c r="U1" s="294"/>
    </row>
    <row r="2" spans="1:24" ht="9.9499999999999993" customHeight="1">
      <c r="A2" s="224"/>
      <c r="B2" s="672"/>
      <c r="C2" s="672"/>
      <c r="D2" s="672"/>
      <c r="E2" s="672"/>
      <c r="F2" s="672"/>
      <c r="G2" s="672"/>
      <c r="H2" s="672"/>
      <c r="I2" s="672"/>
      <c r="J2" s="672"/>
      <c r="K2" s="458"/>
      <c r="L2" s="672"/>
      <c r="M2" s="672"/>
      <c r="N2" s="672"/>
      <c r="O2" s="672"/>
      <c r="P2" s="672"/>
      <c r="Q2" s="672"/>
      <c r="R2" s="672"/>
      <c r="S2" s="672"/>
      <c r="T2" s="672"/>
      <c r="U2" s="294"/>
    </row>
    <row r="3" spans="1:24" ht="9.9499999999999993" customHeight="1">
      <c r="A3" s="224"/>
      <c r="B3" s="672"/>
      <c r="C3" s="672"/>
      <c r="D3" s="672"/>
      <c r="E3" s="672"/>
      <c r="F3" s="672"/>
      <c r="G3" s="672"/>
      <c r="H3" s="672"/>
      <c r="I3" s="672"/>
      <c r="J3" s="672"/>
      <c r="K3" s="458"/>
      <c r="L3" s="672"/>
      <c r="M3" s="672"/>
      <c r="N3" s="672"/>
      <c r="O3" s="672"/>
      <c r="P3" s="672"/>
      <c r="Q3" s="672"/>
      <c r="R3" s="672"/>
      <c r="S3" s="672"/>
      <c r="T3" s="672"/>
      <c r="U3" s="294"/>
    </row>
    <row r="4" spans="1:24" ht="15.75">
      <c r="A4" s="294"/>
      <c r="B4" s="678"/>
      <c r="C4" s="678"/>
      <c r="D4" s="678"/>
      <c r="E4" s="678"/>
      <c r="F4" s="678"/>
      <c r="G4" s="678"/>
      <c r="H4" s="678"/>
      <c r="I4" s="678"/>
      <c r="J4" s="678"/>
      <c r="K4" s="295"/>
      <c r="L4" s="678"/>
      <c r="M4" s="678"/>
      <c r="N4" s="678"/>
      <c r="O4" s="678"/>
      <c r="P4" s="678"/>
      <c r="Q4" s="678"/>
      <c r="R4" s="678"/>
      <c r="S4" s="678"/>
      <c r="T4" s="678"/>
      <c r="U4" s="294"/>
    </row>
    <row r="5" spans="1:24" ht="9.9499999999999993" customHeight="1">
      <c r="A5" s="458"/>
      <c r="B5" s="458"/>
      <c r="C5" s="52"/>
      <c r="D5" s="458"/>
      <c r="E5" s="458"/>
      <c r="F5" s="458"/>
      <c r="G5" s="458"/>
      <c r="H5" s="458"/>
      <c r="I5" s="458"/>
      <c r="J5" s="458"/>
      <c r="K5" s="458"/>
      <c r="L5" s="458"/>
      <c r="M5" s="458"/>
      <c r="N5" s="458"/>
      <c r="O5" s="458"/>
      <c r="P5" s="458"/>
      <c r="Q5" s="458"/>
      <c r="R5" s="458"/>
      <c r="S5" s="458"/>
      <c r="T5" s="458"/>
      <c r="U5" s="294"/>
    </row>
    <row r="6" spans="1:24" ht="15" customHeight="1">
      <c r="A6" s="458"/>
      <c r="B6" s="5" t="s">
        <v>1146</v>
      </c>
      <c r="C6" s="55" t="str">
        <f ca="1">'Org list'!D6</f>
        <v>Barking and Dagenham</v>
      </c>
      <c r="D6" s="53" t="str">
        <f ca="1">'Org list'!D7</f>
        <v>E09000002</v>
      </c>
      <c r="E6" s="54"/>
      <c r="F6" s="458"/>
      <c r="G6" s="458"/>
      <c r="H6" s="458"/>
      <c r="I6" s="97" t="s">
        <v>22</v>
      </c>
      <c r="J6" s="8" t="str">
        <f>Cover!B12</f>
        <v>Q3 2015/16</v>
      </c>
      <c r="K6" s="5"/>
      <c r="L6" s="5" t="s">
        <v>1440</v>
      </c>
      <c r="M6" s="6" t="str">
        <f ca="1">'Org list'!AG7</f>
        <v>E09000002</v>
      </c>
      <c r="N6" s="6"/>
      <c r="O6" s="6"/>
      <c r="P6" s="6"/>
      <c r="Q6" s="458"/>
      <c r="R6" s="458"/>
      <c r="S6" s="97" t="s">
        <v>22</v>
      </c>
      <c r="T6" s="8" t="str">
        <f>Cover!B12</f>
        <v>Q3 2015/16</v>
      </c>
      <c r="U6" s="294"/>
    </row>
    <row r="7" spans="1:24" ht="9.9499999999999993" customHeight="1">
      <c r="A7" s="458"/>
      <c r="B7" s="458"/>
      <c r="C7" s="52"/>
      <c r="D7" s="458"/>
      <c r="E7" s="458"/>
      <c r="F7" s="458"/>
      <c r="G7" s="458"/>
      <c r="H7" s="458"/>
      <c r="I7" s="458"/>
      <c r="J7" s="458"/>
      <c r="K7" s="458"/>
      <c r="L7" s="458"/>
      <c r="M7" s="458"/>
      <c r="N7" s="458"/>
      <c r="O7" s="458"/>
      <c r="P7" s="458"/>
      <c r="Q7" s="458"/>
      <c r="R7" s="458"/>
      <c r="S7" s="458"/>
      <c r="T7" s="458"/>
      <c r="U7" s="294"/>
    </row>
    <row r="8" spans="1:24" ht="9.9499999999999993" customHeight="1">
      <c r="A8" s="458"/>
      <c r="B8" s="458"/>
      <c r="C8" s="52"/>
      <c r="D8" s="458"/>
      <c r="E8" s="458"/>
      <c r="F8" s="458"/>
      <c r="G8" s="458"/>
      <c r="H8" s="458"/>
      <c r="I8" s="458"/>
      <c r="J8" s="458"/>
      <c r="K8" s="458"/>
      <c r="L8" s="458"/>
      <c r="M8" s="458"/>
      <c r="N8" s="458"/>
      <c r="O8" s="458"/>
      <c r="P8" s="458"/>
      <c r="Q8" s="458"/>
      <c r="R8" s="458"/>
      <c r="S8" s="458"/>
      <c r="T8" s="458"/>
      <c r="U8" s="294"/>
    </row>
    <row r="9" spans="1:24" s="9" customFormat="1" ht="9.9499999999999993" customHeight="1">
      <c r="A9" s="269"/>
      <c r="B9" s="269"/>
      <c r="C9" s="465"/>
      <c r="D9" s="269"/>
      <c r="E9" s="269"/>
      <c r="F9" s="269"/>
      <c r="G9" s="269"/>
      <c r="H9" s="269"/>
      <c r="I9" s="269"/>
      <c r="J9" s="269"/>
      <c r="K9" s="269"/>
      <c r="L9" s="269"/>
      <c r="M9" s="269"/>
      <c r="N9" s="269"/>
      <c r="O9" s="269"/>
      <c r="P9" s="269"/>
      <c r="Q9" s="269"/>
      <c r="R9" s="269"/>
      <c r="S9" s="269"/>
      <c r="T9" s="269"/>
    </row>
    <row r="10" spans="1:24" s="376" customFormat="1" ht="15" customHeight="1">
      <c r="A10" s="5"/>
      <c r="B10" s="68" t="s">
        <v>1441</v>
      </c>
      <c r="C10" s="5" t="str">
        <f ca="1">'Org list'!D6</f>
        <v>Barking and Dagenham</v>
      </c>
      <c r="D10" s="6"/>
      <c r="E10" s="6"/>
      <c r="F10" s="6"/>
      <c r="G10" s="6"/>
      <c r="H10" s="6"/>
      <c r="I10" s="6"/>
      <c r="J10" s="6"/>
      <c r="L10" s="5" t="str">
        <f>B10</f>
        <v>Non-Elective Rate Summary</v>
      </c>
      <c r="M10" s="5"/>
      <c r="N10" s="6"/>
      <c r="O10" s="97" t="str">
        <f ca="1">'Org list'!AG6&amp; " (Peer HWB)"</f>
        <v>Barking and Dagenham (Peer HWB)</v>
      </c>
      <c r="P10" s="6"/>
      <c r="Q10" s="6"/>
      <c r="R10" s="6"/>
      <c r="S10" s="6"/>
      <c r="T10" s="6"/>
      <c r="U10" s="640"/>
    </row>
    <row r="11" spans="1:24" ht="23.25">
      <c r="X11" s="466"/>
    </row>
    <row r="12" spans="1:24"/>
    <row r="13" spans="1:24"/>
    <row r="14" spans="1:24"/>
    <row r="15" spans="1:24"/>
    <row r="16" spans="1:24"/>
    <row r="17"/>
    <row r="18"/>
    <row r="19"/>
    <row r="20"/>
    <row r="21"/>
    <row r="22"/>
    <row r="23"/>
    <row r="24"/>
    <row r="25"/>
    <row r="26"/>
    <row r="27"/>
    <row r="28"/>
    <row r="29"/>
    <row r="30"/>
    <row r="31"/>
    <row r="32"/>
    <row r="33" spans="2:20"/>
    <row r="34" spans="2:20"/>
    <row r="35" spans="2:20"/>
    <row r="36" spans="2:20"/>
    <row r="37" spans="2:20"/>
    <row r="38" spans="2:20"/>
    <row r="39" spans="2:20"/>
    <row r="40" spans="2:20" ht="15.75" thickBot="1"/>
    <row r="41" spans="2:20" hidden="1">
      <c r="B41" t="str">
        <f ca="1">D6</f>
        <v>E09000002</v>
      </c>
      <c r="C41" s="1" t="s">
        <v>432</v>
      </c>
      <c r="D41" t="str">
        <f ca="1">VLOOKUP($B$41,'Org list'!$J$487:$L$637,3,0)</f>
        <v>Q71</v>
      </c>
      <c r="E41" t="str">
        <f ca="1">VLOOKUP($B$41,'Org list'!$J$187:$L$336,3,0)</f>
        <v>Y56</v>
      </c>
      <c r="L41" t="str">
        <f ca="1">M6</f>
        <v>E09000002</v>
      </c>
    </row>
    <row r="42" spans="2:20" hidden="1">
      <c r="G42">
        <v>63</v>
      </c>
      <c r="H42">
        <v>64</v>
      </c>
      <c r="I42">
        <v>65</v>
      </c>
      <c r="J42">
        <v>66</v>
      </c>
      <c r="M42" s="1"/>
      <c r="Q42">
        <v>63</v>
      </c>
      <c r="R42">
        <v>64</v>
      </c>
      <c r="S42">
        <v>65</v>
      </c>
      <c r="T42">
        <v>66</v>
      </c>
    </row>
    <row r="43" spans="2:20" ht="15.75" hidden="1" thickBot="1">
      <c r="C43" s="1">
        <v>71</v>
      </c>
      <c r="D43">
        <v>72</v>
      </c>
      <c r="E43">
        <v>73</v>
      </c>
      <c r="F43">
        <v>74</v>
      </c>
      <c r="G43">
        <v>67</v>
      </c>
      <c r="H43">
        <v>68</v>
      </c>
      <c r="I43">
        <v>69</v>
      </c>
      <c r="J43">
        <v>70</v>
      </c>
      <c r="M43" s="1">
        <v>71</v>
      </c>
      <c r="N43">
        <v>72</v>
      </c>
      <c r="O43">
        <v>73</v>
      </c>
      <c r="P43">
        <v>74</v>
      </c>
      <c r="Q43">
        <v>67</v>
      </c>
      <c r="R43">
        <v>68</v>
      </c>
      <c r="S43">
        <v>69</v>
      </c>
      <c r="T43">
        <v>70</v>
      </c>
    </row>
    <row r="44" spans="2:20" ht="15.75" thickBot="1">
      <c r="B44" s="90" t="s">
        <v>831</v>
      </c>
      <c r="C44" s="281" t="s">
        <v>26</v>
      </c>
      <c r="D44" s="70" t="s">
        <v>27</v>
      </c>
      <c r="E44" s="70" t="s">
        <v>28</v>
      </c>
      <c r="F44" s="70" t="s">
        <v>29</v>
      </c>
      <c r="G44" s="70" t="s">
        <v>1</v>
      </c>
      <c r="H44" s="70" t="s">
        <v>30</v>
      </c>
      <c r="I44" s="70" t="s">
        <v>31</v>
      </c>
      <c r="J44" s="71" t="s">
        <v>32</v>
      </c>
      <c r="L44" s="90" t="s">
        <v>831</v>
      </c>
      <c r="M44" s="281" t="s">
        <v>26</v>
      </c>
      <c r="N44" s="70" t="s">
        <v>27</v>
      </c>
      <c r="O44" s="70" t="s">
        <v>28</v>
      </c>
      <c r="P44" s="70" t="s">
        <v>29</v>
      </c>
      <c r="Q44" s="70" t="s">
        <v>1</v>
      </c>
      <c r="R44" s="70" t="s">
        <v>30</v>
      </c>
      <c r="S44" s="70" t="s">
        <v>31</v>
      </c>
      <c r="T44" s="71" t="s">
        <v>32</v>
      </c>
    </row>
    <row r="45" spans="2:20" ht="15.75" customHeight="1">
      <c r="B45" s="467" t="str">
        <f ca="1">$C$10&amp;" "&amp;"- Non-Elective Baseline (Q4 13/14 - Q3 14/15) and Plan (Q4 14/15 - Q3 15/16) Rates (per 100K population)"</f>
        <v>Barking and Dagenham - Non-Elective Baseline (Q4 13/14 - Q3 14/15) and Plan (Q4 14/15 - Q3 15/16) Rates (per 100K population)</v>
      </c>
      <c r="C45" s="468">
        <f ca="1">VLOOKUP($B41,'NEL &amp; P4P Backsheet'!$D$38:$BY$187,'Summary - National Metric &amp; P4P'!C$43,0)</f>
        <v>2352.583786619829</v>
      </c>
      <c r="D45" s="469">
        <f ca="1">VLOOKUP($B41,'NEL &amp; P4P Backsheet'!$D$38:$BY$187,'Summary - National Metric &amp; P4P'!D$43,0)</f>
        <v>2405.2178088431924</v>
      </c>
      <c r="E45" s="469">
        <f ca="1">VLOOKUP($B41,'NEL &amp; P4P Backsheet'!$D$38:$BY$187,'Summary - National Metric &amp; P4P'!E$43,0)</f>
        <v>2452.7147882077234</v>
      </c>
      <c r="F45" s="469">
        <f ca="1">VLOOKUP($B41,'NEL &amp; P4P Backsheet'!$D$38:$BY$187,'Summary - National Metric &amp; P4P'!F$43,0)</f>
        <v>2352.008946738054</v>
      </c>
      <c r="G45" s="469">
        <f ca="1">VLOOKUP($B41,'NEL &amp; P4P Backsheet'!$D$38:$BY$187,'Summary - National Metric &amp; P4P'!G$43,0)</f>
        <v>2249.0042499689275</v>
      </c>
      <c r="H45" s="469">
        <f ca="1">VLOOKUP($B41,'NEL &amp; P4P Backsheet'!$D$38:$BY$187,'Summary - National Metric &amp; P4P'!H$43,0)</f>
        <v>2299.320901960898</v>
      </c>
      <c r="I45" s="470">
        <f ca="1">VLOOKUP($B41,'NEL &amp; P4P Backsheet'!$D$38:$BY$187,'Summary - National Metric &amp; P4P'!I$43,0)</f>
        <v>2344.7266847683177</v>
      </c>
      <c r="J45" s="471">
        <f ca="1">VLOOKUP($B41,'NEL &amp; P4P Backsheet'!$D$38:$BY$187,'Summary - National Metric &amp; P4P'!J$43,0)</f>
        <v>2248.3518049391178</v>
      </c>
      <c r="L45" s="282" t="str">
        <f ca="1">$O$10&amp;" - Non-Elective Baseline (Q4 13/14 - Q3 14/15) and Plan (Q4 14/15 - Q3 15/16) Rates (per 100K population)"</f>
        <v>Barking and Dagenham (Peer HWB) - Non-Elective Baseline (Q4 13/14 - Q3 14/15) and Plan (Q4 14/15 - Q3 15/16) Rates (per 100K population)</v>
      </c>
      <c r="M45" s="472">
        <f ca="1">VLOOKUP($L41,'NEL &amp; P4P Backsheet'!$D$38:$BY$187,'Summary - National Metric &amp; P4P'!M$43,0)</f>
        <v>2352.583786619829</v>
      </c>
      <c r="N45" s="473">
        <f ca="1">VLOOKUP($L41,'NEL &amp; P4P Backsheet'!$D$38:$BY$187,'Summary - National Metric &amp; P4P'!N$43,0)</f>
        <v>2405.2178088431924</v>
      </c>
      <c r="O45" s="473">
        <f ca="1">VLOOKUP($L41,'NEL &amp; P4P Backsheet'!$D$38:$BY$187,'Summary - National Metric &amp; P4P'!O$43,0)</f>
        <v>2452.7147882077234</v>
      </c>
      <c r="P45" s="473">
        <f ca="1">VLOOKUP($L41,'NEL &amp; P4P Backsheet'!$D$38:$BY$187,'Summary - National Metric &amp; P4P'!P$43,0)</f>
        <v>2352.008946738054</v>
      </c>
      <c r="Q45" s="473">
        <f ca="1">VLOOKUP($L41,'NEL &amp; P4P Backsheet'!$D$38:$BY$187,'Summary - National Metric &amp; P4P'!Q$43,0)</f>
        <v>2249.0042499689275</v>
      </c>
      <c r="R45" s="473">
        <f ca="1">VLOOKUP($L41,'NEL &amp; P4P Backsheet'!$D$38:$BY$187,'Summary - National Metric &amp; P4P'!R$43,0)</f>
        <v>2299.320901960898</v>
      </c>
      <c r="S45" s="473">
        <f ca="1">VLOOKUP($L41,'NEL &amp; P4P Backsheet'!$D$38:$BY$187,'Summary - National Metric &amp; P4P'!S$43,0)</f>
        <v>2344.7266847683177</v>
      </c>
      <c r="T45" s="474">
        <f ca="1">VLOOKUP($L41,'NEL &amp; P4P Backsheet'!$D$38:$BY$187,'Summary - National Metric &amp; P4P'!T$43,0)</f>
        <v>2248.3518049391178</v>
      </c>
    </row>
    <row r="46" spans="2:20">
      <c r="B46" s="475" t="s">
        <v>1442</v>
      </c>
      <c r="C46" s="476"/>
      <c r="D46" s="477" t="str">
        <f t="shared" ref="D46:G46" ca="1" si="0">IFERROR(IF(C45="","",IF(D45="","",IF(D45=C45,"n",IF(D45&gt;C45,"h","i")))),"")</f>
        <v>h</v>
      </c>
      <c r="E46" s="477" t="str">
        <f t="shared" ca="1" si="0"/>
        <v>h</v>
      </c>
      <c r="F46" s="477" t="str">
        <f t="shared" ca="1" si="0"/>
        <v>i</v>
      </c>
      <c r="G46" s="477" t="str">
        <f t="shared" ca="1" si="0"/>
        <v>i</v>
      </c>
      <c r="H46" s="477" t="str">
        <f ca="1">IFERROR(IF(G45="","",IF(H45="","",IF(H45=G45,"n",IF(H45&gt;G45,"h","i")))),"")</f>
        <v>h</v>
      </c>
      <c r="I46" s="478" t="str">
        <f ca="1">IFERROR(IF(H45="","",IF(I45="","",IF(I45=H45,"n",IF(I45&gt;H45,"h","i")))),"")</f>
        <v>h</v>
      </c>
      <c r="J46" s="479" t="str">
        <f ca="1">IFERROR(IF(I45="","",IF(J45="","",IF(J45=I45,"n",IF(J45&gt;I45,"h","i")))),"")</f>
        <v>i</v>
      </c>
      <c r="L46" s="475" t="s">
        <v>1442</v>
      </c>
      <c r="M46" s="480"/>
      <c r="N46" s="477" t="str">
        <f t="shared" ref="N46:Q46" ca="1" si="1">IFERROR(IF(M45="","",IF(N45="","",IF(N45=M45,"n",IF(N45&gt;M45,"h","i")))),"")</f>
        <v>h</v>
      </c>
      <c r="O46" s="477" t="str">
        <f t="shared" ca="1" si="1"/>
        <v>h</v>
      </c>
      <c r="P46" s="477" t="str">
        <f t="shared" ca="1" si="1"/>
        <v>i</v>
      </c>
      <c r="Q46" s="477" t="str">
        <f t="shared" ca="1" si="1"/>
        <v>i</v>
      </c>
      <c r="R46" s="477" t="str">
        <f ca="1">IFERROR(IF(Q45="","",IF(R45="","",IF(R45=Q45,"n",IF(R45&gt;Q45,"h","i")))),"")</f>
        <v>h</v>
      </c>
      <c r="S46" s="477" t="str">
        <f ca="1">IFERROR(IF(R45="","",IF(S45="","",IF(S45=R45,"n",IF(S45&gt;R45,"h","i")))),"")</f>
        <v>h</v>
      </c>
      <c r="T46" s="479" t="str">
        <f ca="1">IFERROR(IF(S45="","",IF(T45="","",IF(T45=S45,"n",IF(T45&gt;S45,"h","i")))),"")</f>
        <v>i</v>
      </c>
    </row>
    <row r="47" spans="2:20">
      <c r="B47" s="457" t="str">
        <f ca="1">$C$10&amp;" "&amp;"- Actual Non-Elective Activity Rate (per 100K population)"</f>
        <v>Barking and Dagenham - Actual Non-Elective Activity Rate (per 100K population)</v>
      </c>
      <c r="C47" s="481"/>
      <c r="D47" s="482"/>
      <c r="E47" s="482"/>
      <c r="F47" s="482"/>
      <c r="G47" s="473">
        <f ca="1">VLOOKUP($B41,'NEL &amp; P4P Backsheet'!$D$38:$BY$187,'Summary - National Metric &amp; P4P'!G$42,0)</f>
        <v>2321.5109207042706</v>
      </c>
      <c r="H47" s="473">
        <f ca="1">VLOOKUP($B41,'NEL &amp; P4P Backsheet'!$D$38:$BY$187,'Summary - National Metric &amp; P4P'!H$42,0)</f>
        <v>2461.4810339501246</v>
      </c>
      <c r="I47" s="483">
        <f ca="1">VLOOKUP($B41,'NEL &amp; P4P Backsheet'!$D$38:$BY$187,'Summary - National Metric &amp; P4P'!I$42,0)</f>
        <v>2485.6955632943432</v>
      </c>
      <c r="J47" s="557">
        <f ca="1">VLOOKUP($B41,'NEL &amp; P4P Backsheet'!$D$38:$BY$187,'Summary - National Metric &amp; P4P'!J$42,0)</f>
        <v>2529.614415443561</v>
      </c>
      <c r="L47" s="415" t="str">
        <f ca="1">$O$10&amp;" - Actual Non-Elective Activity Rate (per 100K population)"</f>
        <v>Barking and Dagenham (Peer HWB) - Actual Non-Elective Activity Rate (per 100K population)</v>
      </c>
      <c r="M47" s="480"/>
      <c r="N47" s="482"/>
      <c r="O47" s="482"/>
      <c r="P47" s="482"/>
      <c r="Q47" s="473">
        <f ca="1">VLOOKUP($L41,'NEL &amp; P4P Backsheet'!$D$38:$BY$187,'Summary - National Metric &amp; P4P'!Q$42,0)</f>
        <v>2321.5109207042706</v>
      </c>
      <c r="R47" s="473">
        <f ca="1">VLOOKUP($L41,'NEL &amp; P4P Backsheet'!$D$38:$BY$187,'Summary - National Metric &amp; P4P'!R$42,0)</f>
        <v>2461.4810339501246</v>
      </c>
      <c r="S47" s="473">
        <f ca="1">VLOOKUP($L41,'NEL &amp; P4P Backsheet'!$D$38:$BY$187,'Summary - National Metric &amp; P4P'!S$42,0)</f>
        <v>2485.6955632943432</v>
      </c>
      <c r="T47" s="557">
        <f ca="1">VLOOKUP($L41,'NEL &amp; P4P Backsheet'!$D$38:$BY$187,'Summary - National Metric &amp; P4P'!T$42,0)</f>
        <v>2529.614415443561</v>
      </c>
    </row>
    <row r="48" spans="2:20" ht="15.75" thickBot="1">
      <c r="B48" s="484" t="s">
        <v>1442</v>
      </c>
      <c r="C48" s="485"/>
      <c r="D48" s="486" t="str">
        <f>IFERROR(IF(C47="","",IF(D47="","",IF(D47=C47,"n",IF(D47&gt;C47,"h","i")))),"")</f>
        <v/>
      </c>
      <c r="E48" s="486" t="str">
        <f t="shared" ref="E48:J48" si="2">IFERROR(IF(D47="","",IF(E47="","",IF(E47=D47,"n",IF(E47&gt;D47,"h","i")))),"")</f>
        <v/>
      </c>
      <c r="F48" s="486" t="str">
        <f t="shared" si="2"/>
        <v/>
      </c>
      <c r="G48" s="486" t="str">
        <f t="shared" si="2"/>
        <v/>
      </c>
      <c r="H48" s="487" t="str">
        <f t="shared" ca="1" si="2"/>
        <v>h</v>
      </c>
      <c r="I48" s="488" t="str">
        <f t="shared" ca="1" si="2"/>
        <v>h</v>
      </c>
      <c r="J48" s="556" t="str">
        <f t="shared" ca="1" si="2"/>
        <v>h</v>
      </c>
      <c r="L48" s="489" t="s">
        <v>1442</v>
      </c>
      <c r="M48" s="490"/>
      <c r="N48" s="486" t="str">
        <f>IFERROR(IF(M47="","",IF(N47="","",IF(N47=M47,"n",IF(N47&gt;M47,"h","i")))),"")</f>
        <v/>
      </c>
      <c r="O48" s="486" t="str">
        <f t="shared" ref="O48:T48" si="3">IFERROR(IF(N47="","",IF(O47="","",IF(O47=N47,"n",IF(O47&gt;N47,"h","i")))),"")</f>
        <v/>
      </c>
      <c r="P48" s="486" t="str">
        <f t="shared" si="3"/>
        <v/>
      </c>
      <c r="Q48" s="486" t="str">
        <f t="shared" si="3"/>
        <v/>
      </c>
      <c r="R48" s="487" t="str">
        <f t="shared" ca="1" si="3"/>
        <v>h</v>
      </c>
      <c r="S48" s="487" t="str">
        <f t="shared" ca="1" si="3"/>
        <v>h</v>
      </c>
      <c r="T48" s="556" t="str">
        <f t="shared" ca="1" si="3"/>
        <v>h</v>
      </c>
    </row>
    <row r="49" spans="1:21">
      <c r="B49" s="467" t="str">
        <f ca="1">VLOOKUP($D$41,'Org list'!$I$24:$K$36,3,0)&amp;" - "&amp;"Non-Elective Baseline (Q4 13/14 - Q3 14/15) and Plan (Q4 14/15 - Q3 15/16) Rates (per 100K population)"</f>
        <v>NHS England London - Non-Elective Baseline (Q4 13/14 - Q3 14/15) and Plan (Q4 14/15 - Q3 15/16) Rates (per 100K population)</v>
      </c>
      <c r="C49" s="491">
        <f ca="1">VLOOKUP($D41,'NEL &amp; P4P Backsheet'!$D$11:$BY$187,'Summary - National Metric &amp; P4P'!C$43,0)</f>
        <v>2135.1107908477006</v>
      </c>
      <c r="D49" s="473">
        <f ca="1">VLOOKUP($D41,'NEL &amp; P4P Backsheet'!$D$11:$BY$187,'Summary - National Metric &amp; P4P'!D$43,0)</f>
        <v>2155.5383899874732</v>
      </c>
      <c r="E49" s="472">
        <f ca="1">VLOOKUP($D41,'NEL &amp; P4P Backsheet'!$D$11:$BY$187,'Summary - National Metric &amp; P4P'!E$43,0)</f>
        <v>2142.2710733139993</v>
      </c>
      <c r="F49" s="472">
        <f ca="1">VLOOKUP($D41,'NEL &amp; P4P Backsheet'!$D$11:$BY$187,'Summary - National Metric &amp; P4P'!F$43,0)</f>
        <v>2196.2328891433276</v>
      </c>
      <c r="G49" s="472">
        <f ca="1">VLOOKUP($D41,'NEL &amp; P4P Backsheet'!$D$11:$BY$187,'Summary - National Metric &amp; P4P'!G$43,0)</f>
        <v>2067.3592075106035</v>
      </c>
      <c r="H49" s="472">
        <f ca="1">VLOOKUP($D41,'NEL &amp; P4P Backsheet'!$D$11:$BY$187,'Summary - National Metric &amp; P4P'!H$43,0)</f>
        <v>2108.876461113317</v>
      </c>
      <c r="I49" s="491">
        <f ca="1">VLOOKUP($D41,'NEL &amp; P4P Backsheet'!$D$11:$BY$187,'Summary - National Metric &amp; P4P'!I$43,0)</f>
        <v>2097.701805904509</v>
      </c>
      <c r="J49" s="474">
        <f ca="1">VLOOKUP($D41,'NEL &amp; P4P Backsheet'!$D$11:$BY$187,'Summary - National Metric &amp; P4P'!J$43,0)</f>
        <v>2133.9786012504892</v>
      </c>
      <c r="L49" s="282" t="str">
        <f ca="1">$C$10&amp;" (Selected HWB) "&amp;"- Non-Elective Baseline (Q4 13/14 - Q3 14/15) and Plan (Q4 14/15 - Q3 15/16) Rates (per 100K population)"</f>
        <v>Barking and Dagenham (Selected HWB) - Non-Elective Baseline (Q4 13/14 - Q3 14/15) and Plan (Q4 14/15 - Q3 15/16) Rates (per 100K population)</v>
      </c>
      <c r="M49" s="472">
        <f ca="1">VLOOKUP($B41,'NEL &amp; P4P Backsheet'!$D$38:$BY$187,'Summary - National Metric &amp; P4P'!M$43,0)</f>
        <v>2352.583786619829</v>
      </c>
      <c r="N49" s="473">
        <f ca="1">VLOOKUP($B41,'NEL &amp; P4P Backsheet'!$D$38:$BY$187,'Summary - National Metric &amp; P4P'!N$43,0)</f>
        <v>2405.2178088431924</v>
      </c>
      <c r="O49" s="473">
        <f ca="1">VLOOKUP($B41,'NEL &amp; P4P Backsheet'!$D$38:$BY$187,'Summary - National Metric &amp; P4P'!O$43,0)</f>
        <v>2452.7147882077234</v>
      </c>
      <c r="P49" s="473">
        <f ca="1">VLOOKUP($B41,'NEL &amp; P4P Backsheet'!$D$38:$BY$187,'Summary - National Metric &amp; P4P'!P$43,0)</f>
        <v>2352.008946738054</v>
      </c>
      <c r="Q49" s="473">
        <f ca="1">VLOOKUP($B41,'NEL &amp; P4P Backsheet'!$D$38:$BY$187,'Summary - National Metric &amp; P4P'!Q$43,0)</f>
        <v>2249.0042499689275</v>
      </c>
      <c r="R49" s="473">
        <f ca="1">VLOOKUP($B41,'NEL &amp; P4P Backsheet'!$D$38:$BY$187,'Summary - National Metric &amp; P4P'!R$43,0)</f>
        <v>2299.320901960898</v>
      </c>
      <c r="S49" s="473">
        <f ca="1">VLOOKUP($B41,'NEL &amp; P4P Backsheet'!$D$38:$BY$187,'Summary - National Metric &amp; P4P'!S$43,0)</f>
        <v>2344.7266847683177</v>
      </c>
      <c r="T49" s="474">
        <f ca="1">VLOOKUP($B41,'NEL &amp; P4P Backsheet'!$D$38:$BY$187,'Summary - National Metric &amp; P4P'!T$43,0)</f>
        <v>2248.3518049391178</v>
      </c>
    </row>
    <row r="50" spans="1:21">
      <c r="B50" s="475" t="s">
        <v>1442</v>
      </c>
      <c r="C50" s="481"/>
      <c r="D50" s="479" t="str">
        <f t="shared" ref="D50:G50" ca="1" si="4">IFERROR(IF(C49="","",IF(D49="","",IF(D49=C49,"n",IF(D49&gt;C49,"h","i")))),"")</f>
        <v>h</v>
      </c>
      <c r="E50" s="477" t="str">
        <f t="shared" ca="1" si="4"/>
        <v>i</v>
      </c>
      <c r="F50" s="477" t="str">
        <f t="shared" ca="1" si="4"/>
        <v>h</v>
      </c>
      <c r="G50" s="479" t="str">
        <f t="shared" ca="1" si="4"/>
        <v>i</v>
      </c>
      <c r="H50" s="477" t="str">
        <f ca="1">IFERROR(IF(G49="","",IF(H49="","",IF(H49=G49,"n",IF(H49&gt;G49,"h","i")))),"")</f>
        <v>h</v>
      </c>
      <c r="I50" s="478" t="str">
        <f ca="1">IFERROR(IF(H49="","",IF(I49="","",IF(I49=H49,"n",IF(I49&gt;H49,"h","i")))),"")</f>
        <v>i</v>
      </c>
      <c r="J50" s="479" t="str">
        <f ca="1">IFERROR(IF(I49="","",IF(J49="","",IF(J49=I49,"n",IF(J49&gt;I49,"h","i")))),"")</f>
        <v>h</v>
      </c>
      <c r="L50" s="475" t="s">
        <v>1442</v>
      </c>
      <c r="M50" s="480"/>
      <c r="N50" s="477" t="str">
        <f t="shared" ref="N50:Q50" ca="1" si="5">IFERROR(IF(M49="","",IF(N49="","",IF(N49=M49,"n",IF(N49&gt;M49,"h","i")))),"")</f>
        <v>h</v>
      </c>
      <c r="O50" s="477" t="str">
        <f t="shared" ca="1" si="5"/>
        <v>h</v>
      </c>
      <c r="P50" s="477" t="str">
        <f t="shared" ca="1" si="5"/>
        <v>i</v>
      </c>
      <c r="Q50" s="477" t="str">
        <f t="shared" ca="1" si="5"/>
        <v>i</v>
      </c>
      <c r="R50" s="477" t="str">
        <f ca="1">IFERROR(IF(Q49="","",IF(R49="","",IF(R49=Q49,"n",IF(R49&gt;Q49,"h","i")))),"")</f>
        <v>h</v>
      </c>
      <c r="S50" s="477" t="str">
        <f ca="1">IFERROR(IF(R49="","",IF(S49="","",IF(S49=R49,"n",IF(S49&gt;R49,"h","i")))),"")</f>
        <v>h</v>
      </c>
      <c r="T50" s="479" t="str">
        <f ca="1">IFERROR(IF(S49="","",IF(T49="","",IF(T49=S49,"n",IF(T49&gt;S49,"h","i")))),"")</f>
        <v>i</v>
      </c>
    </row>
    <row r="51" spans="1:21">
      <c r="B51" s="457" t="str">
        <f ca="1">VLOOKUP($D$41,'Org list'!$I$24:$K$36,3,0)&amp;" - "&amp;"Actual Non-Elective Activity Rate (per 100K population)"</f>
        <v>NHS England London - Actual Non-Elective Activity Rate (per 100K population)</v>
      </c>
      <c r="C51" s="481"/>
      <c r="D51" s="482"/>
      <c r="E51" s="482"/>
      <c r="F51" s="482"/>
      <c r="G51" s="473">
        <f ca="1">VLOOKUP($D41,'NEL &amp; P4P Backsheet'!$D$11:$BY$187,'Summary - National Metric &amp; P4P'!G$42,0)</f>
        <v>2101.69493584576</v>
      </c>
      <c r="H51" s="473">
        <f ca="1">VLOOKUP($D41,'NEL &amp; P4P Backsheet'!$D$11:$BY$187,'Summary - National Metric &amp; P4P'!H$42,0)</f>
        <v>2135.4025731934403</v>
      </c>
      <c r="I51" s="483">
        <f ca="1">VLOOKUP($D41,'NEL &amp; P4P Backsheet'!$D$11:$BY$187,'Summary - National Metric &amp; P4P'!I$42,0)</f>
        <v>2113.623732779467</v>
      </c>
      <c r="J51" s="474">
        <f ca="1">VLOOKUP($D41,'NEL &amp; P4P Backsheet'!$D$11:$BY$187,'Summary - National Metric &amp; P4P'!J$42,0)</f>
        <v>2136.9520738105939</v>
      </c>
      <c r="L51" s="415" t="str">
        <f ca="1">$C$10&amp;" (Selected HWB) "&amp;"- Actual Non-Elective Activity Rate (per 100K population)"</f>
        <v>Barking and Dagenham (Selected HWB) - Actual Non-Elective Activity Rate (per 100K population)</v>
      </c>
      <c r="M51" s="480"/>
      <c r="N51" s="482"/>
      <c r="O51" s="482"/>
      <c r="P51" s="482"/>
      <c r="Q51" s="473">
        <f ca="1">VLOOKUP($B41,'NEL &amp; P4P Backsheet'!$D$38:$BY$187,'Summary - National Metric &amp; P4P'!Q$42,0)</f>
        <v>2321.5109207042706</v>
      </c>
      <c r="R51" s="473">
        <f ca="1">VLOOKUP($B41,'NEL &amp; P4P Backsheet'!$D$38:$BY$187,'Summary - National Metric &amp; P4P'!R$42,0)</f>
        <v>2461.4810339501246</v>
      </c>
      <c r="S51" s="473">
        <f ca="1">VLOOKUP($B41,'NEL &amp; P4P Backsheet'!$D$38:$BY$187,'Summary - National Metric &amp; P4P'!S$42,0)</f>
        <v>2485.6955632943432</v>
      </c>
      <c r="T51" s="557">
        <f ca="1">VLOOKUP($B41,'NEL &amp; P4P Backsheet'!$D$38:$BY$187,'Summary - National Metric &amp; P4P'!T$42,0)</f>
        <v>2529.614415443561</v>
      </c>
    </row>
    <row r="52" spans="1:21" ht="15.75" thickBot="1">
      <c r="B52" s="484" t="s">
        <v>1442</v>
      </c>
      <c r="C52" s="485"/>
      <c r="D52" s="486" t="str">
        <f t="shared" ref="D52:J52" si="6">IFERROR(IF(C51="","",IF(D51="","",IF(D51=C51,"n",IF(D51&gt;C51,"h","i")))),"")</f>
        <v/>
      </c>
      <c r="E52" s="486" t="str">
        <f t="shared" si="6"/>
        <v/>
      </c>
      <c r="F52" s="486" t="str">
        <f t="shared" si="6"/>
        <v/>
      </c>
      <c r="G52" s="486" t="str">
        <f t="shared" si="6"/>
        <v/>
      </c>
      <c r="H52" s="487" t="str">
        <f t="shared" ca="1" si="6"/>
        <v>h</v>
      </c>
      <c r="I52" s="488" t="str">
        <f t="shared" ca="1" si="6"/>
        <v>i</v>
      </c>
      <c r="J52" s="556" t="str">
        <f t="shared" ca="1" si="6"/>
        <v>h</v>
      </c>
      <c r="L52" s="489" t="s">
        <v>1442</v>
      </c>
      <c r="M52" s="490"/>
      <c r="N52" s="486" t="str">
        <f>IFERROR(IF(M51="","",IF(N51="","",IF(N51=M51,"n",IF(N51&gt;M51,"h","i")))),"")</f>
        <v/>
      </c>
      <c r="O52" s="486" t="str">
        <f t="shared" ref="O52:T52" si="7">IFERROR(IF(N51="","",IF(O51="","",IF(O51=N51,"n",IF(O51&gt;N51,"h","i")))),"")</f>
        <v/>
      </c>
      <c r="P52" s="486" t="str">
        <f t="shared" si="7"/>
        <v/>
      </c>
      <c r="Q52" s="486" t="str">
        <f t="shared" si="7"/>
        <v/>
      </c>
      <c r="R52" s="487" t="str">
        <f t="shared" ca="1" si="7"/>
        <v>h</v>
      </c>
      <c r="S52" s="487" t="str">
        <f t="shared" ca="1" si="7"/>
        <v>h</v>
      </c>
      <c r="T52" s="556" t="str">
        <f t="shared" ca="1" si="7"/>
        <v>h</v>
      </c>
    </row>
    <row r="53" spans="1:21">
      <c r="B53" s="467" t="str">
        <f ca="1">VLOOKUP($E$41,'Org list'!$I$11:$K$14,3,0)&amp;" - "&amp;" Non-Elective Baseline (Q4 13/14 - Q3 14/15) and Plan (Q4 14/15 - Q3 15/16) Rates (per 100K population)"</f>
        <v>London Commissioning Region -  Non-Elective Baseline (Q4 13/14 - Q3 14/15) and Plan (Q4 14/15 - Q3 15/16) Rates (per 100K population)</v>
      </c>
      <c r="C53" s="491">
        <f ca="1">VLOOKUP($E41,'NEL &amp; P4P Backsheet'!$D$11:$BY$187,'Summary - National Metric &amp; P4P'!C$43,0)</f>
        <v>2135.1107908477006</v>
      </c>
      <c r="D53" s="473">
        <f ca="1">VLOOKUP($E41,'NEL &amp; P4P Backsheet'!$D$11:$BY$187,'Summary - National Metric &amp; P4P'!D$43,0)</f>
        <v>2155.5383899874732</v>
      </c>
      <c r="E53" s="472">
        <f ca="1">VLOOKUP($E41,'NEL &amp; P4P Backsheet'!$D$11:$BY$187,'Summary - National Metric &amp; P4P'!E$43,0)</f>
        <v>2142.2710733139993</v>
      </c>
      <c r="F53" s="472">
        <f ca="1">VLOOKUP($E41,'NEL &amp; P4P Backsheet'!$D$11:$BY$187,'Summary - National Metric &amp; P4P'!F$43,0)</f>
        <v>2196.2328891433276</v>
      </c>
      <c r="G53" s="472">
        <f ca="1">VLOOKUP($E41,'NEL &amp; P4P Backsheet'!$D$11:$BY$187,'Summary - National Metric &amp; P4P'!G$43,0)</f>
        <v>2067.3592075106035</v>
      </c>
      <c r="H53" s="472">
        <f ca="1">VLOOKUP($E41,'NEL &amp; P4P Backsheet'!$D$11:$BY$187,'Summary - National Metric &amp; P4P'!H$43,0)</f>
        <v>2108.876461113317</v>
      </c>
      <c r="I53" s="491">
        <f ca="1">VLOOKUP($E41,'NEL &amp; P4P Backsheet'!$D$11:$BY$187,'Summary - National Metric &amp; P4P'!I$43,0)</f>
        <v>2097.701805904509</v>
      </c>
      <c r="J53" s="474">
        <f ca="1">VLOOKUP($E41,'NEL &amp; P4P Backsheet'!$D$11:$BY$187,'Summary - National Metric &amp; P4P'!J$43,0)</f>
        <v>2133.9786012504892</v>
      </c>
    </row>
    <row r="54" spans="1:21">
      <c r="B54" s="475" t="s">
        <v>1442</v>
      </c>
      <c r="C54" s="476"/>
      <c r="D54" s="477" t="str">
        <f t="shared" ref="D54:G54" ca="1" si="8">IFERROR(IF(C53="","",IF(D53="","",IF(D53=C53,"n",IF(D53&gt;C53,"h","i")))),"")</f>
        <v>h</v>
      </c>
      <c r="E54" s="477" t="str">
        <f t="shared" ca="1" si="8"/>
        <v>i</v>
      </c>
      <c r="F54" s="477" t="str">
        <f t="shared" ca="1" si="8"/>
        <v>h</v>
      </c>
      <c r="G54" s="477" t="str">
        <f t="shared" ca="1" si="8"/>
        <v>i</v>
      </c>
      <c r="H54" s="477" t="str">
        <f ca="1">IFERROR(IF(G53="","",IF(H53="","",IF(H53=G53,"n",IF(H53&gt;G53,"h","i")))),"")</f>
        <v>h</v>
      </c>
      <c r="I54" s="478" t="str">
        <f ca="1">IFERROR(IF(H53="","",IF(I53="","",IF(I53=H53,"n",IF(I53&gt;H53,"h","i")))),"")</f>
        <v>i</v>
      </c>
      <c r="J54" s="479" t="str">
        <f ca="1">IFERROR(IF(I53="","",IF(J53="","",IF(J53=I53,"n",IF(J53&gt;I53,"h","i")))),"")</f>
        <v>h</v>
      </c>
    </row>
    <row r="55" spans="1:21">
      <c r="B55" s="457" t="str">
        <f ca="1">VLOOKUP($E$41,'Org list'!$I$11:$K$14,3,0)&amp;" - "&amp;"Actual Non-Elective Activity Rate (per 100K population)"</f>
        <v>London Commissioning Region - Actual Non-Elective Activity Rate (per 100K population)</v>
      </c>
      <c r="C55" s="481"/>
      <c r="D55" s="482"/>
      <c r="E55" s="482"/>
      <c r="F55" s="482"/>
      <c r="G55" s="473">
        <f ca="1">VLOOKUP($E41,'NEL &amp; P4P Backsheet'!$D$11:$BY$187,'Summary - National Metric &amp; P4P'!G$42,0)</f>
        <v>2101.69493584576</v>
      </c>
      <c r="H55" s="473">
        <f ca="1">VLOOKUP($E41,'NEL &amp; P4P Backsheet'!$D$11:$BY$187,'Summary - National Metric &amp; P4P'!H$42,0)</f>
        <v>2135.4025731934403</v>
      </c>
      <c r="I55" s="483">
        <f ca="1">VLOOKUP($E41,'NEL &amp; P4P Backsheet'!$D$11:$BY$187,'Summary - National Metric &amp; P4P'!I$42,0)</f>
        <v>2113.623732779467</v>
      </c>
      <c r="J55" s="474">
        <f ca="1">VLOOKUP($E41,'NEL &amp; P4P Backsheet'!$D$11:$BY$187,'Summary - National Metric &amp; P4P'!J$42,0)</f>
        <v>2136.9520738105939</v>
      </c>
    </row>
    <row r="56" spans="1:21" ht="15.75" thickBot="1">
      <c r="B56" s="484" t="s">
        <v>1442</v>
      </c>
      <c r="C56" s="485"/>
      <c r="D56" s="486" t="str">
        <f>IFERROR(IF(C55="","",IF(D55="","",IF(D55=C55,"n",IF(D55&gt;C55,"h","i")))),"")</f>
        <v/>
      </c>
      <c r="E56" s="486" t="str">
        <f t="shared" ref="E56:J56" si="9">IFERROR(IF(D55="","",IF(E55="","",IF(E55=D55,"n",IF(E55&gt;D55,"h","i")))),"")</f>
        <v/>
      </c>
      <c r="F56" s="486" t="str">
        <f t="shared" si="9"/>
        <v/>
      </c>
      <c r="G56" s="486" t="str">
        <f t="shared" si="9"/>
        <v/>
      </c>
      <c r="H56" s="487" t="str">
        <f t="shared" ca="1" si="9"/>
        <v>h</v>
      </c>
      <c r="I56" s="488" t="str">
        <f t="shared" ca="1" si="9"/>
        <v>i</v>
      </c>
      <c r="J56" s="556" t="str">
        <f t="shared" ca="1" si="9"/>
        <v>h</v>
      </c>
    </row>
    <row r="57" spans="1:21">
      <c r="B57" s="467" t="s">
        <v>1443</v>
      </c>
      <c r="C57" s="491">
        <f>VLOOKUP($C41,'NEL &amp; P4P Backsheet'!$D$11:$BY$187,'Summary - National Metric &amp; P4P'!C$43,0)</f>
        <v>2496.9449377581236</v>
      </c>
      <c r="D57" s="473">
        <f>VLOOKUP($C41,'NEL &amp; P4P Backsheet'!$D$11:$BY$187,'Summary - National Metric &amp; P4P'!D$43,0)</f>
        <v>2519.1875497685783</v>
      </c>
      <c r="E57" s="472">
        <f>VLOOKUP($C41,'NEL &amp; P4P Backsheet'!$D$11:$BY$187,'Summary - National Metric &amp; P4P'!E$43,0)</f>
        <v>2499.6504898852736</v>
      </c>
      <c r="F57" s="472">
        <f>VLOOKUP($C41,'NEL &amp; P4P Backsheet'!$D$11:$BY$187,'Summary - National Metric &amp; P4P'!F$43,0)</f>
        <v>2578.948145325337</v>
      </c>
      <c r="G57" s="472">
        <f>VLOOKUP($C41,'NEL &amp; P4P Backsheet'!$D$11:$BY$187,'Summary - National Metric &amp; P4P'!G$43,0)</f>
        <v>2449.1323821941537</v>
      </c>
      <c r="H57" s="472">
        <f>VLOOKUP($C41,'NEL &amp; P4P Backsheet'!$D$11:$BY$187,'Summary - National Metric &amp; P4P'!H$43,0)</f>
        <v>2461.3863788205531</v>
      </c>
      <c r="I57" s="491">
        <f>VLOOKUP($C41,'NEL &amp; P4P Backsheet'!$D$11:$BY$187,'Summary - National Metric &amp; P4P'!I$43,0)</f>
        <v>2433.385693294334</v>
      </c>
      <c r="J57" s="474">
        <f>VLOOKUP($C41,'NEL &amp; P4P Backsheet'!$D$11:$BY$187,'Summary - National Metric &amp; P4P'!J$43,0)</f>
        <v>2492.0501926231027</v>
      </c>
    </row>
    <row r="58" spans="1:21">
      <c r="B58" s="475" t="s">
        <v>1442</v>
      </c>
      <c r="C58" s="481"/>
      <c r="D58" s="477" t="str">
        <f t="shared" ref="D58:G58" si="10">IFERROR(IF(C57="","",IF(D57="","",IF(D57=C57,"n",IF(D57&gt;C57,"h","i")))),"")</f>
        <v>h</v>
      </c>
      <c r="E58" s="477" t="str">
        <f t="shared" si="10"/>
        <v>i</v>
      </c>
      <c r="F58" s="477" t="str">
        <f t="shared" si="10"/>
        <v>h</v>
      </c>
      <c r="G58" s="477" t="str">
        <f t="shared" si="10"/>
        <v>i</v>
      </c>
      <c r="H58" s="477" t="str">
        <f>IFERROR(IF(G57="","",IF(H57="","",IF(H57=G57,"n",IF(H57&gt;G57,"h","i")))),"")</f>
        <v>h</v>
      </c>
      <c r="I58" s="478" t="str">
        <f>IFERROR(IF(H57="","",IF(I57="","",IF(I57=H57,"n",IF(I57&gt;H57,"h","i")))),"")</f>
        <v>i</v>
      </c>
      <c r="J58" s="479" t="str">
        <f>IFERROR(IF(I57="","",IF(J57="","",IF(J57=I57,"n",IF(J57&gt;I57,"h","i")))),"")</f>
        <v>h</v>
      </c>
    </row>
    <row r="59" spans="1:21">
      <c r="B59" s="457" t="s">
        <v>1444</v>
      </c>
      <c r="C59" s="481"/>
      <c r="D59" s="482"/>
      <c r="E59" s="482"/>
      <c r="F59" s="482"/>
      <c r="G59" s="473">
        <f>VLOOKUP($C41,'NEL &amp; P4P Backsheet'!$D$11:$BY$187,'Summary - National Metric &amp; P4P'!G$42,0)</f>
        <v>2479.9306228286459</v>
      </c>
      <c r="H59" s="473">
        <f>VLOOKUP($C41,'NEL &amp; P4P Backsheet'!$D$11:$BY$187,'Summary - National Metric &amp; P4P'!H$42,0)</f>
        <v>2499.4499140796656</v>
      </c>
      <c r="I59" s="483">
        <f>VLOOKUP($C41,'NEL &amp; P4P Backsheet'!$D$11:$BY$187,'Summary - National Metric &amp; P4P'!I$42,0)</f>
        <v>2502.3351373936089</v>
      </c>
      <c r="J59" s="474">
        <f>VLOOKUP($C41,'NEL &amp; P4P Backsheet'!$D$11:$BY$187,'Summary - National Metric &amp; P4P'!J$42,0)</f>
        <v>2569.6636814679464</v>
      </c>
    </row>
    <row r="60" spans="1:21" ht="15.75" thickBot="1">
      <c r="B60" s="484" t="s">
        <v>1442</v>
      </c>
      <c r="C60" s="485"/>
      <c r="D60" s="486" t="str">
        <f>IFERROR(IF(C59="","",IF(D59="","",IF(D59=C59,"n",IF(D59&gt;C59,"h","i")))),"")</f>
        <v/>
      </c>
      <c r="E60" s="486" t="str">
        <f t="shared" ref="E60:J60" si="11">IFERROR(IF(D59="","",IF(E59="","",IF(E59=D59,"n",IF(E59&gt;D59,"h","i")))),"")</f>
        <v/>
      </c>
      <c r="F60" s="486" t="str">
        <f t="shared" si="11"/>
        <v/>
      </c>
      <c r="G60" s="486" t="str">
        <f t="shared" si="11"/>
        <v/>
      </c>
      <c r="H60" s="487" t="str">
        <f t="shared" si="11"/>
        <v>h</v>
      </c>
      <c r="I60" s="488" t="str">
        <f t="shared" si="11"/>
        <v>h</v>
      </c>
      <c r="J60" s="556" t="str">
        <f t="shared" si="11"/>
        <v>h</v>
      </c>
    </row>
    <row r="61" spans="1:21">
      <c r="B61" s="492"/>
      <c r="C61"/>
      <c r="D61" s="493"/>
      <c r="E61" s="493"/>
      <c r="F61" s="493"/>
      <c r="G61" s="493"/>
      <c r="H61" s="493"/>
      <c r="I61" s="493"/>
      <c r="J61" s="493"/>
    </row>
    <row r="62" spans="1:21" s="74" customFormat="1" ht="15" customHeight="1">
      <c r="A62" s="72"/>
      <c r="B62" s="69" t="s">
        <v>33</v>
      </c>
      <c r="C62" s="73"/>
      <c r="D62" s="72" t="str">
        <f ca="1">C10</f>
        <v>Barking and Dagenham</v>
      </c>
      <c r="E62" s="72"/>
      <c r="F62" s="72"/>
      <c r="G62" s="72"/>
      <c r="H62" s="72"/>
      <c r="I62" s="72"/>
      <c r="J62" s="72"/>
      <c r="K62"/>
      <c r="L62" s="5" t="str">
        <f>B62</f>
        <v xml:space="preserve">Payment for Performance Summary </v>
      </c>
      <c r="M62" s="69"/>
      <c r="N62" s="69"/>
      <c r="O62" s="72" t="str">
        <f ca="1">O10</f>
        <v>Barking and Dagenham (Peer HWB)</v>
      </c>
      <c r="P62" s="69"/>
      <c r="Q62" s="69"/>
      <c r="R62" s="69"/>
      <c r="S62" s="69"/>
      <c r="T62" s="69"/>
      <c r="U62" s="641"/>
    </row>
    <row r="63" spans="1:21" ht="15.75" thickBot="1"/>
    <row r="64" spans="1:21" ht="15.75" customHeight="1" thickBot="1">
      <c r="M64" s="682" t="str">
        <f ca="1">$O$10</f>
        <v>Barking and Dagenham (Peer HWB)</v>
      </c>
      <c r="N64" s="682"/>
      <c r="O64" s="682"/>
      <c r="P64" s="682"/>
      <c r="Q64" s="682" t="str">
        <f ca="1">$C$10&amp;" (Selected HWB)"</f>
        <v>Barking and Dagenham (Selected HWB)</v>
      </c>
      <c r="R64" s="682"/>
      <c r="S64" s="682"/>
      <c r="T64" s="682"/>
    </row>
    <row r="65" spans="1:21" ht="15.75" thickBot="1">
      <c r="B65" s="289" t="s">
        <v>1144</v>
      </c>
      <c r="C65" s="283" t="s">
        <v>39</v>
      </c>
      <c r="D65" s="321" t="s">
        <v>36</v>
      </c>
      <c r="E65" s="558" t="s">
        <v>37</v>
      </c>
      <c r="F65" s="327" t="s">
        <v>38</v>
      </c>
      <c r="L65" s="289" t="s">
        <v>1144</v>
      </c>
      <c r="M65" s="283" t="s">
        <v>39</v>
      </c>
      <c r="N65" s="321" t="s">
        <v>36</v>
      </c>
      <c r="O65" s="327" t="s">
        <v>37</v>
      </c>
      <c r="P65" s="327" t="s">
        <v>38</v>
      </c>
      <c r="Q65" s="283" t="s">
        <v>39</v>
      </c>
      <c r="R65" s="321" t="s">
        <v>36</v>
      </c>
      <c r="S65" s="558" t="s">
        <v>37</v>
      </c>
      <c r="T65" s="327" t="s">
        <v>38</v>
      </c>
    </row>
    <row r="66" spans="1:21">
      <c r="B66" s="290" t="s">
        <v>1143</v>
      </c>
      <c r="C66" s="322">
        <f ca="1">VLOOKUP($B$41,'NEL &amp; P4P Backsheet'!$D$38:$BM$187,2,0)</f>
        <v>4667.7298017287967</v>
      </c>
      <c r="D66" s="494">
        <f ca="1">VLOOKUP($B$41,'NEL &amp; P4P Backsheet'!$D$38:$BM$187,3,0)</f>
        <v>4772.1602562418921</v>
      </c>
      <c r="E66" s="559">
        <f ca="1">VLOOKUP($B$41,'NEL &amp; P4P Backsheet'!$D$38:$BM$187,4,0)</f>
        <v>4866.3983732147462</v>
      </c>
      <c r="F66" s="370">
        <f ca="1">VLOOKUP($B$41,'NEL &amp; P4P Backsheet'!$D$38:$BM$187,5,0)</f>
        <v>4759.474642346413</v>
      </c>
      <c r="L66" s="290" t="s">
        <v>1143</v>
      </c>
      <c r="M66" s="284">
        <f ca="1">VLOOKUP($L$41,'NEL &amp; P4P Backsheet'!$D$38:$BM$187,2,0)</f>
        <v>4667.7298017287967</v>
      </c>
      <c r="N66" s="322">
        <f ca="1">VLOOKUP($L$41,'NEL &amp; P4P Backsheet'!$D$38:$BM$187,3,0)</f>
        <v>4772.1602562418921</v>
      </c>
      <c r="O66" s="370">
        <f ca="1">VLOOKUP($L$41,'NEL &amp; P4P Backsheet'!$D$38:$BM$187,4,0)</f>
        <v>4866.3983732147462</v>
      </c>
      <c r="P66" s="370">
        <f ca="1">VLOOKUP($L$41,'NEL &amp; P4P Backsheet'!$D$38:$BM$187,5,0)</f>
        <v>4759.474642346413</v>
      </c>
      <c r="Q66" s="322">
        <f ca="1">VLOOKUP($B$41,'NEL &amp; P4P Backsheet'!$D$38:$BM$187,2,0)</f>
        <v>4667.7298017287967</v>
      </c>
      <c r="R66" s="494">
        <f ca="1">VLOOKUP($B$41,'NEL &amp; P4P Backsheet'!$D$38:$BM$187,3,0)</f>
        <v>4772.1602562418921</v>
      </c>
      <c r="S66" s="559">
        <f ca="1">VLOOKUP($B$41,'NEL &amp; P4P Backsheet'!$D$38:$BM$187,4,0)</f>
        <v>4866.3983732147462</v>
      </c>
      <c r="T66" s="370">
        <f ca="1">VLOOKUP($B$41,'NEL &amp; P4P Backsheet'!$D$38:$BM$187,5,0)</f>
        <v>4759.474642346413</v>
      </c>
    </row>
    <row r="67" spans="1:21">
      <c r="B67" s="495" t="s">
        <v>1442</v>
      </c>
      <c r="C67" s="496"/>
      <c r="D67" s="409" t="str">
        <f ca="1">IFERROR(IF(C66="","",IF(D66="","",IF(D66=C66,"n",IF(D66&gt;C66,"h","i")))),"")</f>
        <v>h</v>
      </c>
      <c r="E67" s="409" t="str">
        <f ca="1">IFERROR(IF(D66="","",IF(E66="","",IF(E66=D66,"n",IF(E66&gt;D66,"h","i")))),"")</f>
        <v>h</v>
      </c>
      <c r="F67" s="408" t="str">
        <f ca="1">IFERROR(IF(E66="","",IF(F66="","",IF(F66=E66,"n",IF(F66&gt;E66,"h","i")))),"")</f>
        <v>i</v>
      </c>
      <c r="L67" s="495" t="s">
        <v>1442</v>
      </c>
      <c r="M67" s="497"/>
      <c r="N67" s="409" t="str">
        <f ca="1">IFERROR(IF(M66="","",IF(N66="","",IF(N66=M66,"n",IF(N66&gt;M66,"h","i")))),"")</f>
        <v>h</v>
      </c>
      <c r="O67" s="408" t="str">
        <f ca="1">IFERROR(IF(N66="","",IF(O66="","",IF(O66=N66,"n",IF(O66&gt;N66,"h","i")))),"")</f>
        <v>h</v>
      </c>
      <c r="P67" s="408" t="str">
        <f ca="1">IFERROR(IF(O66="","",IF(P66="","",IF(P66=O66,"n",IF(P66&gt;O66,"h","i")))),"")</f>
        <v>i</v>
      </c>
      <c r="Q67" s="496"/>
      <c r="R67" s="409" t="str">
        <f ca="1">IFERROR(IF(Q66="","",IF(R66="","",IF(R66=Q66,"n",IF(R66&gt;Q66,"h","i")))),"")</f>
        <v>h</v>
      </c>
      <c r="S67" s="409" t="str">
        <f ca="1">IFERROR(IF(R66="","",IF(S66="","",IF(S66=R66,"n",IF(S66&gt;R66,"h","i")))),"")</f>
        <v>h</v>
      </c>
      <c r="T67" s="408" t="str">
        <f ca="1">IFERROR(IF(S66="","",IF(T66="","",IF(T66=S66,"n",IF(T66&gt;S66,"h","i")))),"")</f>
        <v>i</v>
      </c>
    </row>
    <row r="68" spans="1:21">
      <c r="B68" s="291" t="s">
        <v>1141</v>
      </c>
      <c r="C68" s="323">
        <f ca="1">VLOOKUP($B$41,'NEL &amp; P4P Backsheet'!$D$38:$BM$187,6,0)</f>
        <v>4551.0365566855771</v>
      </c>
      <c r="D68" s="498">
        <f ca="1">VLOOKUP($B$41,'NEL &amp; P4P Backsheet'!$D$38:$BM$187,7,0)</f>
        <v>4652.8562498358451</v>
      </c>
      <c r="E68" s="560">
        <f ca="1">VLOOKUP($B$41,'NEL &amp; P4P Backsheet'!$D$38:$BM$187,8,0)</f>
        <v>4744.7384138843772</v>
      </c>
      <c r="F68" s="328">
        <f ca="1">VLOOKUP($B$41,'NEL &amp; P4P Backsheet'!$D$38:$BM$187,9,0)</f>
        <v>4640.4877762877531</v>
      </c>
      <c r="L68" s="291" t="s">
        <v>1141</v>
      </c>
      <c r="M68" s="285">
        <f ca="1">VLOOKUP($L$41,'NEL &amp; P4P Backsheet'!$D$38:$BM$187,6,0)</f>
        <v>4551.0365566855771</v>
      </c>
      <c r="N68" s="323">
        <f ca="1">VLOOKUP($L$41,'NEL &amp; P4P Backsheet'!$D$38:$BM$187,7,0)</f>
        <v>4652.8562498358451</v>
      </c>
      <c r="O68" s="328">
        <f ca="1">VLOOKUP($L$41,'NEL &amp; P4P Backsheet'!$D$38:$BM$187,8,0)</f>
        <v>4744.7384138843772</v>
      </c>
      <c r="P68" s="328">
        <f ca="1">VLOOKUP($L$41,'NEL &amp; P4P Backsheet'!$D$38:$BM$187,9,0)</f>
        <v>4640.4877762877531</v>
      </c>
      <c r="Q68" s="323">
        <f ca="1">VLOOKUP($B$41,'NEL &amp; P4P Backsheet'!$D$38:$BM$187,6,0)</f>
        <v>4551.0365566855771</v>
      </c>
      <c r="R68" s="498">
        <f ca="1">VLOOKUP($B$41,'NEL &amp; P4P Backsheet'!$D$38:$BM$187,7,0)</f>
        <v>4652.8562498358451</v>
      </c>
      <c r="S68" s="560">
        <f ca="1">VLOOKUP($B$41,'NEL &amp; P4P Backsheet'!$D$38:$BM$187,8,0)</f>
        <v>4744.7384138843772</v>
      </c>
      <c r="T68" s="328">
        <f ca="1">VLOOKUP($B$41,'NEL &amp; P4P Backsheet'!$D$38:$BM$187,9,0)</f>
        <v>4640.4877762877531</v>
      </c>
    </row>
    <row r="69" spans="1:21">
      <c r="B69" s="495" t="s">
        <v>1442</v>
      </c>
      <c r="C69" s="496"/>
      <c r="D69" s="409" t="str">
        <f ca="1">IFERROR(IF(C68="","",IF(D68="","",IF(D68=C68,"n",IF(D68&gt;C68,"h","i")))),"")</f>
        <v>h</v>
      </c>
      <c r="E69" s="409" t="str">
        <f ca="1">IFERROR(IF(D68="","",IF(E68="","",IF(E68=D68,"n",IF(E68&gt;D68,"h","i")))),"")</f>
        <v>h</v>
      </c>
      <c r="F69" s="408" t="str">
        <f ca="1">IFERROR(IF(E68="","",IF(F68="","",IF(F68=E68,"n",IF(F68&gt;E68,"h","i")))),"")</f>
        <v>i</v>
      </c>
      <c r="G69" s="499"/>
      <c r="L69" s="495" t="s">
        <v>1442</v>
      </c>
      <c r="M69" s="497"/>
      <c r="N69" s="409" t="str">
        <f ca="1">IFERROR(IF(M68="","",IF(N68="","",IF(N68=M68,"n",IF(N68&gt;M68,"h","i")))),"")</f>
        <v>h</v>
      </c>
      <c r="O69" s="408" t="str">
        <f ca="1">IFERROR(IF(N68="","",IF(O68="","",IF(O68=N68,"n",IF(O68&gt;N68,"h","i")))),"")</f>
        <v>h</v>
      </c>
      <c r="P69" s="408" t="str">
        <f ca="1">IFERROR(IF(O68="","",IF(P68="","",IF(P68=O68,"n",IF(P68&gt;O68,"h","i")))),"")</f>
        <v>i</v>
      </c>
      <c r="Q69" s="496"/>
      <c r="R69" s="409" t="str">
        <f ca="1">IFERROR(IF(Q68="","",IF(R68="","",IF(R68=Q68,"n",IF(R68&gt;Q68,"h","i")))),"")</f>
        <v>h</v>
      </c>
      <c r="S69" s="409" t="str">
        <f ca="1">IFERROR(IF(R68="","",IF(S68="","",IF(S68=R68,"n",IF(S68&gt;R68,"h","i")))),"")</f>
        <v>h</v>
      </c>
      <c r="T69" s="408" t="str">
        <f ca="1">IFERROR(IF(S68="","",IF(T68="","",IF(T68=S68,"n",IF(T68&gt;S68,"h","i")))),"")</f>
        <v>i</v>
      </c>
    </row>
    <row r="70" spans="1:21">
      <c r="B70" s="291" t="s">
        <v>1140</v>
      </c>
      <c r="C70" s="323">
        <f ca="1">VLOOKUP($B$41,'NEL &amp; P4P Backsheet'!$D$38:$BM$187,10,0)</f>
        <v>4697.7594937919303</v>
      </c>
      <c r="D70" s="498">
        <f ca="1">VLOOKUP($B$41,'NEL &amp; P4P Backsheet'!$D$38:$BM$187,11,0)</f>
        <v>4981</v>
      </c>
      <c r="E70" s="560">
        <f ca="1">VLOOKUP($B$41,'NEL &amp; P4P Backsheet'!$D$38:$BM$187,12,0)</f>
        <v>5030</v>
      </c>
      <c r="F70" s="328">
        <f ca="1">VLOOKUP($B$41,'NEL &amp; P4P Backsheet'!$D$38:$BM$187,13,0)</f>
        <v>5221</v>
      </c>
      <c r="L70" s="291" t="s">
        <v>1140</v>
      </c>
      <c r="M70" s="285">
        <f ca="1">VLOOKUP($L$41,'NEL &amp; P4P Backsheet'!$D$38:$BM$187,10,0)</f>
        <v>4697.7594937919303</v>
      </c>
      <c r="N70" s="323">
        <f ca="1">VLOOKUP($L$41,'NEL &amp; P4P Backsheet'!$D$38:$BM$187,11,0)</f>
        <v>4981</v>
      </c>
      <c r="O70" s="328">
        <f ca="1">VLOOKUP($L$41,'NEL &amp; P4P Backsheet'!$D$38:$BM$187,12,0)</f>
        <v>5030</v>
      </c>
      <c r="P70" s="328">
        <f ca="1">VLOOKUP($L$41,'NEL &amp; P4P Backsheet'!$D$38:$BM$187,13,0)</f>
        <v>5221</v>
      </c>
      <c r="Q70" s="323">
        <f ca="1">VLOOKUP($B$41,'NEL &amp; P4P Backsheet'!$D$38:$BM$187,10,0)</f>
        <v>4697.7594937919303</v>
      </c>
      <c r="R70" s="498">
        <f ca="1">VLOOKUP($B$41,'NEL &amp; P4P Backsheet'!$D$38:$BM$187,11,0)</f>
        <v>4981</v>
      </c>
      <c r="S70" s="560">
        <f ca="1">VLOOKUP($B$41,'NEL &amp; P4P Backsheet'!$D$38:$BM$187,12,0)</f>
        <v>5030</v>
      </c>
      <c r="T70" s="328">
        <f ca="1">VLOOKUP($B$41,'NEL &amp; P4P Backsheet'!$D$38:$BM$187,13,0)</f>
        <v>5221</v>
      </c>
    </row>
    <row r="71" spans="1:21">
      <c r="B71" s="495" t="s">
        <v>1442</v>
      </c>
      <c r="C71" s="500"/>
      <c r="D71" s="409" t="str">
        <f ca="1">IFERROR(IF(C70="","",IF(D70="","",IF(D70=C70,"n",IF(D70&gt;C70,"h","i")))),"")</f>
        <v>h</v>
      </c>
      <c r="E71" s="409" t="str">
        <f ca="1">IFERROR(IF(D70="","",IF(E70="","",IF(E70=D70,"n",IF(E70&gt;D70,"h","i")))),"")</f>
        <v>h</v>
      </c>
      <c r="F71" s="408" t="str">
        <f ca="1">IFERROR(IF(E70="","",IF(F70="","",IF(F70=E70,"n",IF(F70&gt;E70,"h","i")))),"")</f>
        <v>h</v>
      </c>
      <c r="L71" s="495" t="s">
        <v>1442</v>
      </c>
      <c r="M71" s="411"/>
      <c r="N71" s="409" t="str">
        <f ca="1">IFERROR(IF(M70="","",IF(N70="","",IF(N70=M70,"n",IF(N70&gt;M70,"h","i")))),"")</f>
        <v>h</v>
      </c>
      <c r="O71" s="408" t="str">
        <f ca="1">IFERROR(IF(N70="","",IF(O70="","",IF(O70=N70,"n",IF(O70&gt;N70,"h","i")))),"")</f>
        <v>h</v>
      </c>
      <c r="P71" s="408" t="str">
        <f ca="1">IFERROR(IF(O70="","",IF(P70="","",IF(P70=O70,"n",IF(P70&gt;O70,"h","i")))),"")</f>
        <v>h</v>
      </c>
      <c r="Q71" s="500"/>
      <c r="R71" s="409" t="str">
        <f ca="1">IFERROR(IF(Q70="","",IF(R70="","",IF(R70=Q70,"n",IF(R70&gt;Q70,"h","i")))),"")</f>
        <v>h</v>
      </c>
      <c r="S71" s="409" t="str">
        <f ca="1">IFERROR(IF(R70="","",IF(S70="","",IF(S70=R70,"n",IF(S70&gt;R70,"h","i")))),"")</f>
        <v>h</v>
      </c>
      <c r="T71" s="408" t="str">
        <f ca="1">IFERROR(IF(S70="","",IF(T70="","",IF(T70=S70,"n",IF(T70&gt;S70,"h","i")))),"")</f>
        <v>h</v>
      </c>
    </row>
    <row r="72" spans="1:21">
      <c r="B72" s="291" t="s">
        <v>1445</v>
      </c>
      <c r="C72" s="323">
        <f ca="1">VLOOKUP($B$41,'NEL &amp; P4P Backsheet'!$D$38:$BM$187,25,0)</f>
        <v>-30.029692063133552</v>
      </c>
      <c r="D72" s="498">
        <f ca="1">VLOOKUP($B$41,'NEL &amp; P4P Backsheet'!$D$38:$BM$187,26,0)</f>
        <v>-208.83974375810794</v>
      </c>
      <c r="E72" s="560">
        <f ca="1">VLOOKUP($B$41,'NEL &amp; P4P Backsheet'!$D$38:$BM$187,27,0)</f>
        <v>-163.60162678525376</v>
      </c>
      <c r="F72" s="328">
        <f ca="1">VLOOKUP($B$41,'NEL &amp; P4P Backsheet'!$D$38:$BM$187,28,0)</f>
        <v>-461.52535765358698</v>
      </c>
      <c r="L72" s="291" t="s">
        <v>1445</v>
      </c>
      <c r="M72" s="501">
        <f ca="1">VLOOKUP($L$41,'NEL &amp; P4P Backsheet'!$D$38:$BM$187,25,0)</f>
        <v>-30.029692063133552</v>
      </c>
      <c r="N72" s="498">
        <f ca="1">VLOOKUP($L$41,'NEL &amp; P4P Backsheet'!$D$38:$BM$187,26,0)</f>
        <v>-208.83974375810794</v>
      </c>
      <c r="O72" s="502">
        <f ca="1">VLOOKUP($L$41,'NEL &amp; P4P Backsheet'!$D$38:$BM$187,27,0)</f>
        <v>-163.60162678525376</v>
      </c>
      <c r="P72" s="502">
        <f ca="1">VLOOKUP($L$41,'NEL &amp; P4P Backsheet'!$D$38:$BM$187,28,0)</f>
        <v>-461.52535765358698</v>
      </c>
      <c r="Q72" s="323">
        <f ca="1">VLOOKUP($B$41,'NEL &amp; P4P Backsheet'!$D$38:$BM$187,25,0)</f>
        <v>-30.029692063133552</v>
      </c>
      <c r="R72" s="498">
        <f ca="1">VLOOKUP($B$41,'NEL &amp; P4P Backsheet'!$D$38:$BM$187,26,0)</f>
        <v>-208.83974375810794</v>
      </c>
      <c r="S72" s="560">
        <f ca="1">VLOOKUP($B$41,'NEL &amp; P4P Backsheet'!$D$38:$BM$187,27,0)</f>
        <v>-163.60162678525376</v>
      </c>
      <c r="T72" s="328">
        <f ca="1">VLOOKUP($B$41,'NEL &amp; P4P Backsheet'!$D$38:$BM$187,28,0)</f>
        <v>-461.52535765358698</v>
      </c>
    </row>
    <row r="73" spans="1:21">
      <c r="B73" s="291" t="s">
        <v>1136</v>
      </c>
      <c r="C73" s="324">
        <f ca="1">VLOOKUP($B$41,'NEL &amp; P4P Backsheet'!$D$38:$BM$187,62,0)</f>
        <v>1490</v>
      </c>
      <c r="D73" s="503">
        <f ca="1">VLOOKUP($B$41,'NEL &amp; P4P Backsheet'!$D$38:$BM$187,62,0)</f>
        <v>1490</v>
      </c>
      <c r="E73" s="561">
        <f ca="1">VLOOKUP($B$41,'NEL &amp; P4P Backsheet'!$D$38:$BM$187,62,0)</f>
        <v>1490</v>
      </c>
      <c r="F73" s="430">
        <f ca="1">VLOOKUP($B$41,'NEL &amp; P4P Backsheet'!$D$38:$BM$187,62,0)</f>
        <v>1490</v>
      </c>
      <c r="L73" s="291" t="s">
        <v>1136</v>
      </c>
      <c r="M73" s="286">
        <f ca="1">VLOOKUP($L$41,'NEL &amp; P4P Backsheet'!$D$38:$BM$187,62,0)</f>
        <v>1490</v>
      </c>
      <c r="N73" s="324">
        <f ca="1">VLOOKUP($L$41,'NEL &amp; P4P Backsheet'!$D$38:$BM$187,62,0)</f>
        <v>1490</v>
      </c>
      <c r="O73" s="430">
        <f ca="1">VLOOKUP($L$41,'NEL &amp; P4P Backsheet'!$D$38:$BM$187,62,0)</f>
        <v>1490</v>
      </c>
      <c r="P73" s="430">
        <f ca="1">VLOOKUP($L$41,'NEL &amp; P4P Backsheet'!$D$38:$BM$187,62,0)</f>
        <v>1490</v>
      </c>
      <c r="Q73" s="324">
        <f ca="1">VLOOKUP($B$41,'NEL &amp; P4P Backsheet'!$D$38:$BM$187,62,0)</f>
        <v>1490</v>
      </c>
      <c r="R73" s="503">
        <f ca="1">VLOOKUP($B$41,'NEL &amp; P4P Backsheet'!$D$38:$BM$187,62,0)</f>
        <v>1490</v>
      </c>
      <c r="S73" s="561">
        <f ca="1">VLOOKUP($B$41,'NEL &amp; P4P Backsheet'!$D$38:$BM$187,62,0)</f>
        <v>1490</v>
      </c>
      <c r="T73" s="430">
        <f ca="1">VLOOKUP($B$41,'NEL &amp; P4P Backsheet'!$D$38:$BM$187,62,0)</f>
        <v>1490</v>
      </c>
    </row>
    <row r="74" spans="1:21">
      <c r="B74" s="291" t="s">
        <v>1142</v>
      </c>
      <c r="C74" s="324">
        <f ca="1">VLOOKUP($B$41,'NEL &amp; P4P Backsheet'!$D$38:$BM$187,21,0)</f>
        <v>173872.93511439714</v>
      </c>
      <c r="D74" s="503">
        <f ca="1">VLOOKUP($B$41,'NEL &amp; P4P Backsheet'!$D$38:$BM$187,22,0)</f>
        <v>177762.96954501129</v>
      </c>
      <c r="E74" s="561">
        <f ca="1">VLOOKUP($B$41,'NEL &amp; P4P Backsheet'!$D$38:$BM$187,23,0)</f>
        <v>181273.33940224984</v>
      </c>
      <c r="F74" s="430">
        <f ca="1">VLOOKUP($B$41,'NEL &amp; P4P Backsheet'!$D$38:$BM$187,24,0)</f>
        <v>177290.43042740319</v>
      </c>
      <c r="L74" s="291" t="s">
        <v>1142</v>
      </c>
      <c r="M74" s="286">
        <f ca="1">VLOOKUP($L$41,'NEL &amp; P4P Backsheet'!$D$38:$BM$187,21,0)</f>
        <v>173872.93511439714</v>
      </c>
      <c r="N74" s="324">
        <f ca="1">VLOOKUP($L$41,'NEL &amp; P4P Backsheet'!$D$38:$BM$187,22,0)</f>
        <v>177762.96954501129</v>
      </c>
      <c r="O74" s="430">
        <f ca="1">VLOOKUP($L$41,'NEL &amp; P4P Backsheet'!$D$38:$BM$187,23,0)</f>
        <v>181273.33940224984</v>
      </c>
      <c r="P74" s="430">
        <f ca="1">VLOOKUP($L$41,'NEL &amp; P4P Backsheet'!$D$38:$BM$187,24,0)</f>
        <v>177290.43042740319</v>
      </c>
      <c r="Q74" s="324">
        <f ca="1">VLOOKUP($B$41,'NEL &amp; P4P Backsheet'!$D$38:$BM$187,21,0)</f>
        <v>173872.93511439714</v>
      </c>
      <c r="R74" s="503">
        <f ca="1">VLOOKUP($B$41,'NEL &amp; P4P Backsheet'!$D$38:$BM$187,22,0)</f>
        <v>177762.96954501129</v>
      </c>
      <c r="S74" s="561">
        <f ca="1">VLOOKUP($B$41,'NEL &amp; P4P Backsheet'!$D$38:$BM$187,23,0)</f>
        <v>181273.33940224984</v>
      </c>
      <c r="T74" s="430">
        <f ca="1">VLOOKUP($B$41,'NEL &amp; P4P Backsheet'!$D$38:$BM$187,24,0)</f>
        <v>177290.43042740319</v>
      </c>
    </row>
    <row r="75" spans="1:21">
      <c r="B75" s="292" t="s">
        <v>399</v>
      </c>
      <c r="C75" s="325">
        <f ca="1">VLOOKUP($B$41,'NEL &amp; P4P Backsheet'!$D$38:$BM$187,29,0)</f>
        <v>0</v>
      </c>
      <c r="D75" s="504">
        <f ca="1">VLOOKUP($B$41,'NEL &amp; P4P Backsheet'!$D$38:$BM$187,30,0)</f>
        <v>0</v>
      </c>
      <c r="E75" s="561">
        <f ca="1">VLOOKUP($B$41,'NEL &amp; P4P Backsheet'!$D$38:$BM$187,31,0)</f>
        <v>0</v>
      </c>
      <c r="F75" s="430">
        <f ca="1">VLOOKUP($B$41,'NEL &amp; P4P Backsheet'!$D$38:$BM$187,32,0)</f>
        <v>0</v>
      </c>
      <c r="L75" s="292" t="s">
        <v>399</v>
      </c>
      <c r="M75" s="287">
        <f ca="1">VLOOKUP($L$41,'NEL &amp; P4P Backsheet'!$D$38:$BM$187,29,0)</f>
        <v>0</v>
      </c>
      <c r="N75" s="325">
        <f ca="1">VLOOKUP($L$41,'NEL &amp; P4P Backsheet'!$D$38:$BM$187,30,0)</f>
        <v>0</v>
      </c>
      <c r="O75" s="430">
        <f ca="1">VLOOKUP($L$41,'NEL &amp; P4P Backsheet'!$D$38:$BM$187,31,0)</f>
        <v>0</v>
      </c>
      <c r="P75" s="430">
        <f ca="1">VLOOKUP($L$41,'NEL &amp; P4P Backsheet'!$D$38:$BM$187,32,0)</f>
        <v>0</v>
      </c>
      <c r="Q75" s="325">
        <f ca="1">VLOOKUP($B$41,'NEL &amp; P4P Backsheet'!$D$38:$BM$187,29,0)</f>
        <v>0</v>
      </c>
      <c r="R75" s="504">
        <f ca="1">VLOOKUP($B$41,'NEL &amp; P4P Backsheet'!$D$38:$BM$187,30,0)</f>
        <v>0</v>
      </c>
      <c r="S75" s="561">
        <f ca="1">VLOOKUP($B$41,'NEL &amp; P4P Backsheet'!$D$38:$BM$187,31,0)</f>
        <v>0</v>
      </c>
      <c r="T75" s="430">
        <f ca="1">VLOOKUP($B$41,'NEL &amp; P4P Backsheet'!$D$38:$BM$187,32,0)</f>
        <v>0</v>
      </c>
    </row>
    <row r="76" spans="1:21" ht="15.75" thickBot="1">
      <c r="B76" s="80" t="s">
        <v>1137</v>
      </c>
      <c r="C76" s="326">
        <f ca="1">VLOOKUP($B$41,'NEL &amp; P4P Backsheet'!$D$38:$BM$187,44,0)</f>
        <v>0</v>
      </c>
      <c r="D76" s="505">
        <f ca="1">VLOOKUP($B$41,'NEL &amp; P4P Backsheet'!$D$38:$BM$187,45,0)</f>
        <v>0</v>
      </c>
      <c r="E76" s="505">
        <f ca="1">VLOOKUP($B$41,'NEL &amp; P4P Backsheet'!$D$38:$BM$187,46,0)</f>
        <v>0</v>
      </c>
      <c r="F76" s="431">
        <f ca="1">VLOOKUP($B$41,'NEL &amp; P4P Backsheet'!$D$38:$BM$187,47,0)</f>
        <v>0</v>
      </c>
      <c r="L76" s="80" t="s">
        <v>1137</v>
      </c>
      <c r="M76" s="288">
        <f ca="1">VLOOKUP($L$41,'NEL &amp; P4P Backsheet'!$D$38:$BM$187,44,0)</f>
        <v>0</v>
      </c>
      <c r="N76" s="326">
        <f ca="1">VLOOKUP($L$41,'NEL &amp; P4P Backsheet'!$D$38:$BM$187,45,0)</f>
        <v>0</v>
      </c>
      <c r="O76" s="431">
        <f ca="1">VLOOKUP($L$41,'NEL &amp; P4P Backsheet'!$D$38:$BM$187,46,0)</f>
        <v>0</v>
      </c>
      <c r="P76" s="431">
        <f ca="1">VLOOKUP($L$41,'NEL &amp; P4P Backsheet'!$D$38:$BM$187,47,0)</f>
        <v>0</v>
      </c>
      <c r="Q76" s="326">
        <f ca="1">VLOOKUP($B$41,'NEL &amp; P4P Backsheet'!$D$38:$BM$187,44,0)</f>
        <v>0</v>
      </c>
      <c r="R76" s="505">
        <f ca="1">VLOOKUP($B$41,'NEL &amp; P4P Backsheet'!$D$38:$BM$187,45,0)</f>
        <v>0</v>
      </c>
      <c r="S76" s="505">
        <f ca="1">VLOOKUP($B$41,'NEL &amp; P4P Backsheet'!$D$38:$BM$187,46,0)</f>
        <v>0</v>
      </c>
      <c r="T76" s="431">
        <f ca="1">VLOOKUP($B$41,'NEL &amp; P4P Backsheet'!$D$38:$BM$187,47,0)</f>
        <v>0</v>
      </c>
    </row>
    <row r="77" spans="1:21"/>
    <row r="78" spans="1:21" s="376" customFormat="1" ht="15" customHeight="1">
      <c r="A78" s="6"/>
      <c r="B78" s="5" t="s">
        <v>34</v>
      </c>
      <c r="C78" s="51"/>
      <c r="D78" s="6" t="str">
        <f ca="1">C10</f>
        <v>Barking and Dagenham</v>
      </c>
      <c r="E78" s="6"/>
      <c r="F78" s="6"/>
      <c r="G78" s="6"/>
      <c r="H78" s="6"/>
      <c r="I78" s="6"/>
      <c r="J78" s="6"/>
      <c r="L78" s="5" t="str">
        <f>B78</f>
        <v>Delayed Transfer of Care Summary</v>
      </c>
      <c r="M78" s="51"/>
      <c r="N78" s="51"/>
      <c r="O78" s="6" t="str">
        <f ca="1">O10</f>
        <v>Barking and Dagenham (Peer HWB)</v>
      </c>
      <c r="P78" s="6"/>
      <c r="Q78" s="6"/>
      <c r="R78" s="6"/>
      <c r="S78" s="6"/>
      <c r="T78" s="6"/>
      <c r="U78" s="640"/>
    </row>
    <row r="79" spans="1:21" s="74" customFormat="1" ht="15" customHeight="1">
      <c r="A79"/>
      <c r="B79"/>
      <c r="C79"/>
      <c r="D79"/>
      <c r="E79"/>
      <c r="F79"/>
      <c r="G79"/>
      <c r="H79"/>
      <c r="I79"/>
      <c r="J79"/>
      <c r="K79"/>
      <c r="L79"/>
      <c r="M79"/>
      <c r="N79"/>
      <c r="O79"/>
    </row>
    <row r="80" spans="1:21" s="74" customFormat="1" ht="15" customHeight="1">
      <c r="A80"/>
      <c r="B80"/>
      <c r="C80"/>
      <c r="D80"/>
      <c r="E80"/>
      <c r="F80"/>
      <c r="G80"/>
      <c r="H80"/>
      <c r="I80"/>
      <c r="J80"/>
      <c r="K80"/>
      <c r="L80"/>
      <c r="M80"/>
      <c r="N80"/>
      <c r="O80"/>
    </row>
    <row r="81" spans="1:15" s="74" customFormat="1" ht="15" customHeight="1">
      <c r="A81"/>
      <c r="B81"/>
      <c r="C81"/>
      <c r="D81"/>
      <c r="E81"/>
      <c r="F81"/>
      <c r="G81"/>
      <c r="H81"/>
      <c r="I81"/>
      <c r="J81"/>
      <c r="K81"/>
      <c r="L81"/>
      <c r="M81"/>
      <c r="N81"/>
      <c r="O81"/>
    </row>
    <row r="82" spans="1:15" s="74" customFormat="1" ht="15" customHeight="1">
      <c r="A82"/>
      <c r="B82"/>
      <c r="C82"/>
      <c r="D82"/>
      <c r="E82"/>
      <c r="F82"/>
      <c r="G82"/>
      <c r="H82"/>
      <c r="I82"/>
      <c r="J82"/>
      <c r="K82"/>
      <c r="L82"/>
      <c r="M82"/>
      <c r="N82"/>
      <c r="O82"/>
    </row>
    <row r="83" spans="1:15" s="74" customFormat="1" ht="15" customHeight="1">
      <c r="A83"/>
      <c r="B83"/>
      <c r="C83"/>
      <c r="D83"/>
      <c r="E83"/>
      <c r="F83"/>
      <c r="G83"/>
      <c r="H83"/>
      <c r="I83"/>
      <c r="J83"/>
      <c r="K83"/>
      <c r="L83"/>
      <c r="M83"/>
      <c r="N83"/>
      <c r="O83"/>
    </row>
    <row r="84" spans="1:15" s="74" customFormat="1" ht="15" customHeight="1">
      <c r="A84"/>
      <c r="B84"/>
      <c r="C84"/>
      <c r="D84"/>
      <c r="E84"/>
      <c r="F84"/>
      <c r="G84"/>
      <c r="H84"/>
      <c r="I84"/>
      <c r="J84"/>
      <c r="K84"/>
      <c r="L84"/>
      <c r="M84"/>
      <c r="N84"/>
      <c r="O84"/>
    </row>
    <row r="85" spans="1:15" s="74" customFormat="1" ht="15" customHeight="1">
      <c r="A85"/>
      <c r="B85"/>
      <c r="C85"/>
      <c r="D85"/>
      <c r="E85"/>
      <c r="F85"/>
      <c r="G85"/>
      <c r="H85"/>
      <c r="I85"/>
      <c r="J85"/>
      <c r="K85"/>
      <c r="L85"/>
      <c r="M85"/>
      <c r="N85"/>
      <c r="O85"/>
    </row>
    <row r="86" spans="1:15" s="74" customFormat="1" ht="15" customHeight="1">
      <c r="A86"/>
      <c r="B86"/>
      <c r="C86"/>
      <c r="D86"/>
      <c r="E86"/>
      <c r="F86"/>
      <c r="G86"/>
      <c r="H86"/>
      <c r="I86"/>
      <c r="J86"/>
      <c r="K86"/>
      <c r="L86"/>
      <c r="M86"/>
      <c r="N86"/>
      <c r="O86"/>
    </row>
    <row r="87" spans="1:15" s="74" customFormat="1" ht="15" customHeight="1">
      <c r="A87"/>
      <c r="B87"/>
      <c r="C87"/>
      <c r="D87"/>
      <c r="E87"/>
      <c r="F87"/>
      <c r="G87"/>
      <c r="H87"/>
      <c r="I87"/>
      <c r="J87"/>
      <c r="K87"/>
      <c r="L87"/>
      <c r="M87"/>
      <c r="N87"/>
      <c r="O87"/>
    </row>
    <row r="88" spans="1:15" s="74" customFormat="1" ht="15" customHeight="1">
      <c r="A88"/>
      <c r="B88"/>
      <c r="C88"/>
      <c r="D88"/>
      <c r="E88"/>
      <c r="F88"/>
      <c r="G88"/>
      <c r="H88"/>
      <c r="I88"/>
      <c r="J88"/>
      <c r="K88"/>
      <c r="L88"/>
      <c r="M88"/>
      <c r="N88"/>
      <c r="O88"/>
    </row>
    <row r="89" spans="1:15" s="74" customFormat="1" ht="15" customHeight="1">
      <c r="A89"/>
      <c r="B89"/>
      <c r="C89"/>
      <c r="D89"/>
      <c r="E89"/>
      <c r="F89"/>
      <c r="G89"/>
      <c r="H89"/>
      <c r="I89"/>
      <c r="J89"/>
      <c r="K89"/>
      <c r="L89"/>
      <c r="M89"/>
      <c r="N89"/>
      <c r="O89"/>
    </row>
    <row r="90" spans="1:15" s="74" customFormat="1" ht="15" customHeight="1">
      <c r="A90"/>
      <c r="B90"/>
      <c r="C90"/>
      <c r="D90"/>
      <c r="E90"/>
      <c r="F90"/>
      <c r="G90"/>
      <c r="H90"/>
      <c r="I90"/>
      <c r="J90"/>
      <c r="K90"/>
      <c r="L90"/>
      <c r="M90"/>
      <c r="N90"/>
      <c r="O90"/>
    </row>
    <row r="91" spans="1:15" s="74" customFormat="1" ht="15" customHeight="1">
      <c r="A91"/>
      <c r="B91"/>
      <c r="C91"/>
      <c r="D91"/>
      <c r="E91"/>
      <c r="F91"/>
      <c r="G91"/>
      <c r="H91"/>
      <c r="I91"/>
      <c r="J91"/>
      <c r="K91"/>
      <c r="L91"/>
      <c r="M91"/>
      <c r="N91"/>
      <c r="O91"/>
    </row>
    <row r="92" spans="1:15" s="74" customFormat="1" ht="15" customHeight="1">
      <c r="A92"/>
      <c r="B92"/>
      <c r="C92"/>
      <c r="D92"/>
      <c r="E92"/>
      <c r="F92"/>
      <c r="G92"/>
      <c r="H92"/>
      <c r="I92"/>
      <c r="J92"/>
      <c r="K92"/>
      <c r="L92"/>
      <c r="M92"/>
      <c r="N92"/>
      <c r="O92"/>
    </row>
    <row r="93" spans="1:15" s="74" customFormat="1" ht="15" customHeight="1">
      <c r="A93"/>
      <c r="B93"/>
      <c r="C93"/>
      <c r="D93"/>
      <c r="E93"/>
      <c r="F93"/>
      <c r="G93"/>
      <c r="H93"/>
      <c r="I93"/>
      <c r="J93"/>
      <c r="K93"/>
      <c r="L93"/>
      <c r="M93"/>
      <c r="N93"/>
      <c r="O93"/>
    </row>
    <row r="94" spans="1:15" s="74" customFormat="1" ht="15" customHeight="1">
      <c r="A94"/>
      <c r="B94"/>
      <c r="C94"/>
      <c r="D94"/>
      <c r="E94"/>
      <c r="F94"/>
      <c r="G94"/>
      <c r="H94"/>
      <c r="I94"/>
      <c r="J94"/>
      <c r="K94"/>
      <c r="L94"/>
      <c r="M94"/>
      <c r="N94"/>
      <c r="O94"/>
    </row>
    <row r="95" spans="1:15" s="74" customFormat="1" ht="15" customHeight="1">
      <c r="A95"/>
      <c r="B95"/>
      <c r="C95"/>
      <c r="D95"/>
      <c r="E95"/>
      <c r="F95"/>
      <c r="G95"/>
      <c r="H95"/>
      <c r="I95"/>
      <c r="J95"/>
      <c r="K95"/>
      <c r="L95"/>
      <c r="M95"/>
      <c r="N95"/>
      <c r="O95"/>
    </row>
    <row r="96" spans="1:15" s="74" customFormat="1" ht="15" customHeight="1">
      <c r="A96"/>
      <c r="B96"/>
      <c r="C96"/>
      <c r="D96"/>
      <c r="E96"/>
      <c r="F96"/>
      <c r="G96"/>
      <c r="H96"/>
      <c r="I96"/>
      <c r="J96"/>
      <c r="K96"/>
      <c r="L96"/>
      <c r="M96"/>
      <c r="N96"/>
      <c r="O96"/>
    </row>
    <row r="97" spans="1:20" s="74" customFormat="1" ht="15" customHeight="1">
      <c r="A97"/>
      <c r="B97"/>
      <c r="C97"/>
      <c r="D97"/>
      <c r="E97"/>
      <c r="F97"/>
      <c r="G97"/>
      <c r="H97"/>
      <c r="I97"/>
      <c r="J97"/>
      <c r="K97"/>
      <c r="L97"/>
      <c r="M97"/>
      <c r="N97"/>
      <c r="O97"/>
    </row>
    <row r="98" spans="1:20" s="74" customFormat="1" ht="15" customHeight="1">
      <c r="A98"/>
      <c r="B98"/>
      <c r="C98"/>
      <c r="D98"/>
      <c r="E98"/>
      <c r="F98"/>
      <c r="G98"/>
      <c r="H98"/>
      <c r="I98"/>
      <c r="J98"/>
      <c r="K98"/>
      <c r="L98"/>
      <c r="M98"/>
      <c r="N98"/>
      <c r="O98"/>
    </row>
    <row r="99" spans="1:20" s="74" customFormat="1" ht="15" customHeight="1">
      <c r="A99"/>
      <c r="B99"/>
      <c r="C99"/>
      <c r="D99"/>
      <c r="E99"/>
      <c r="F99"/>
      <c r="G99"/>
      <c r="H99"/>
      <c r="I99"/>
      <c r="J99"/>
      <c r="K99"/>
      <c r="L99"/>
      <c r="M99"/>
      <c r="N99"/>
      <c r="O99"/>
    </row>
    <row r="100" spans="1:20" s="74" customFormat="1" ht="15" customHeight="1">
      <c r="A100"/>
      <c r="B100"/>
      <c r="C100"/>
      <c r="D100"/>
      <c r="E100"/>
      <c r="F100"/>
      <c r="G100"/>
      <c r="H100"/>
      <c r="I100"/>
      <c r="J100"/>
      <c r="K100"/>
      <c r="L100"/>
      <c r="M100"/>
      <c r="N100"/>
      <c r="O100"/>
    </row>
    <row r="101" spans="1:20" s="74" customFormat="1" ht="15" customHeight="1">
      <c r="A101"/>
      <c r="B101"/>
      <c r="C101"/>
      <c r="D101"/>
      <c r="E101"/>
      <c r="F101"/>
      <c r="G101"/>
      <c r="H101"/>
      <c r="I101"/>
      <c r="J101"/>
      <c r="K101"/>
      <c r="L101"/>
      <c r="M101"/>
      <c r="N101"/>
      <c r="O101"/>
    </row>
    <row r="102" spans="1:20" s="74" customFormat="1" ht="15" customHeight="1">
      <c r="A102"/>
      <c r="B102"/>
      <c r="C102"/>
      <c r="D102"/>
      <c r="E102"/>
      <c r="F102"/>
      <c r="G102"/>
      <c r="H102"/>
      <c r="I102"/>
      <c r="J102"/>
      <c r="K102"/>
      <c r="M102"/>
      <c r="N102"/>
      <c r="O102"/>
    </row>
    <row r="103" spans="1:20" s="74" customFormat="1" ht="15" customHeight="1">
      <c r="A103"/>
      <c r="B103"/>
      <c r="C103"/>
      <c r="D103"/>
      <c r="E103"/>
      <c r="F103"/>
      <c r="G103"/>
      <c r="H103"/>
      <c r="I103"/>
      <c r="J103"/>
      <c r="K103"/>
      <c r="L103"/>
      <c r="M103"/>
      <c r="N103"/>
      <c r="O103"/>
    </row>
    <row r="104" spans="1:20" s="74" customFormat="1" ht="15" customHeight="1" thickBot="1">
      <c r="A104"/>
      <c r="B104"/>
      <c r="C104"/>
      <c r="D104"/>
      <c r="E104"/>
      <c r="F104"/>
      <c r="G104"/>
      <c r="H104"/>
      <c r="I104"/>
      <c r="J104"/>
      <c r="K104"/>
      <c r="M104"/>
      <c r="N104"/>
      <c r="O104"/>
    </row>
    <row r="105" spans="1:20" s="74" customFormat="1" ht="15" hidden="1" customHeight="1">
      <c r="A105"/>
      <c r="B105" t="str">
        <f ca="1">D6</f>
        <v>E09000002</v>
      </c>
      <c r="C105" s="1" t="s">
        <v>432</v>
      </c>
      <c r="D105" t="str">
        <f ca="1">VLOOKUP($B$105,'Org list'!$J$487:$L$637,3,0)</f>
        <v>Q71</v>
      </c>
      <c r="E105" t="str">
        <f ca="1">VLOOKUP($B$105,'Org list'!$J$187:$L$336,3,0)</f>
        <v>Y56</v>
      </c>
      <c r="F105"/>
      <c r="G105"/>
      <c r="H105"/>
      <c r="I105"/>
      <c r="J105"/>
      <c r="K105"/>
      <c r="L105" t="str">
        <f ca="1">M6</f>
        <v>E09000002</v>
      </c>
      <c r="M105"/>
      <c r="N105"/>
      <c r="O105"/>
    </row>
    <row r="106" spans="1:20" ht="15.75" hidden="1" thickBot="1">
      <c r="C106">
        <v>6</v>
      </c>
      <c r="D106">
        <v>7</v>
      </c>
      <c r="E106">
        <v>8</v>
      </c>
      <c r="F106">
        <v>9</v>
      </c>
      <c r="G106">
        <v>10</v>
      </c>
      <c r="H106">
        <v>11</v>
      </c>
      <c r="I106">
        <v>12</v>
      </c>
      <c r="J106">
        <v>13</v>
      </c>
      <c r="M106">
        <v>6</v>
      </c>
      <c r="N106">
        <v>7</v>
      </c>
      <c r="O106">
        <v>8</v>
      </c>
      <c r="P106">
        <v>9</v>
      </c>
      <c r="Q106">
        <v>10</v>
      </c>
      <c r="R106">
        <v>11</v>
      </c>
      <c r="S106">
        <v>12</v>
      </c>
      <c r="T106">
        <v>13</v>
      </c>
    </row>
    <row r="107" spans="1:20" ht="15.75" thickBot="1">
      <c r="B107" s="506" t="s">
        <v>35</v>
      </c>
      <c r="C107" s="507" t="s">
        <v>26</v>
      </c>
      <c r="D107" s="70" t="s">
        <v>27</v>
      </c>
      <c r="E107" s="70" t="s">
        <v>28</v>
      </c>
      <c r="F107" s="70" t="s">
        <v>29</v>
      </c>
      <c r="G107" s="70" t="s">
        <v>1</v>
      </c>
      <c r="H107" s="70" t="s">
        <v>30</v>
      </c>
      <c r="I107" s="70" t="s">
        <v>31</v>
      </c>
      <c r="J107" s="71" t="s">
        <v>32</v>
      </c>
      <c r="L107" s="506" t="s">
        <v>35</v>
      </c>
      <c r="M107" s="507" t="s">
        <v>26</v>
      </c>
      <c r="N107" s="70" t="s">
        <v>27</v>
      </c>
      <c r="O107" s="70" t="s">
        <v>28</v>
      </c>
      <c r="P107" s="70" t="s">
        <v>29</v>
      </c>
      <c r="Q107" s="70" t="s">
        <v>1</v>
      </c>
      <c r="R107" s="70" t="s">
        <v>30</v>
      </c>
      <c r="S107" s="70" t="s">
        <v>31</v>
      </c>
      <c r="T107" s="71" t="s">
        <v>32</v>
      </c>
    </row>
    <row r="108" spans="1:20">
      <c r="B108" s="508" t="str">
        <f ca="1">$D$78&amp;" "&amp;"- DTOC Plan (Q1 14/15 - Q3 15/16) Rates (per 100K population)"</f>
        <v>Barking and Dagenham - DTOC Plan (Q1 14/15 - Q3 15/16) Rates (per 100K population)</v>
      </c>
      <c r="C108" s="509"/>
      <c r="D108" s="416">
        <f ca="1">VLOOKUP($B105,'DTOC backsheet'!$D$215:$Q$364,'Summary - National Metric &amp; P4P'!D$106,0)</f>
        <v>357.29064020787513</v>
      </c>
      <c r="E108" s="416">
        <f ca="1">VLOOKUP($B105,'DTOC backsheet'!$D$215:$Q$364,'Summary - National Metric &amp; P4P'!E$106,0)</f>
        <v>360.14896532953821</v>
      </c>
      <c r="F108" s="416">
        <f ca="1">VLOOKUP($B105,'DTOC backsheet'!$D$215:$Q$364,'Summary - National Metric &amp; P4P'!F$106,0)</f>
        <v>433.75083721236041</v>
      </c>
      <c r="G108" s="416">
        <f ca="1">VLOOKUP($B105,'DTOC backsheet'!$D$215:$Q$364,'Summary - National Metric &amp; P4P'!G$106,0)</f>
        <v>338.02479251957595</v>
      </c>
      <c r="H108" s="416">
        <f ca="1">VLOOKUP($B105,'DTOC backsheet'!$D$215:$Q$364,'Summary - National Metric &amp; P4P'!H$106,0)</f>
        <v>356.95979127067255</v>
      </c>
      <c r="I108" s="416">
        <f ca="1">VLOOKUP($B105,'DTOC backsheet'!$D$215:$Q$364,'Summary - National Metric &amp; P4P'!I$106,0)</f>
        <v>359.76497627083501</v>
      </c>
      <c r="J108" s="417">
        <f ca="1">VLOOKUP($B105,'DTOC backsheet'!$D$215:$Q$364,'Summary - National Metric &amp; P4P'!J$106,0)</f>
        <v>433.40108252509941</v>
      </c>
      <c r="L108" s="508" t="str">
        <f ca="1">$O$78&amp;" - DTOC Plan (Q1 14/15 - Q3 15/16) Rates (per 100K population)"</f>
        <v>Barking and Dagenham (Peer HWB) - DTOC Plan (Q1 14/15 - Q3 15/16) Rates (per 100K population)</v>
      </c>
      <c r="M108" s="509"/>
      <c r="N108" s="416">
        <f ca="1">VLOOKUP($L105,'DTOC backsheet'!$D$215:$Q$364,'Summary - National Metric &amp; P4P'!N$106,0)</f>
        <v>357.29064020787513</v>
      </c>
      <c r="O108" s="416">
        <f ca="1">VLOOKUP($L105,'DTOC backsheet'!$D$215:$Q$364,'Summary - National Metric &amp; P4P'!O$106,0)</f>
        <v>360.14896532953821</v>
      </c>
      <c r="P108" s="416">
        <f ca="1">VLOOKUP($L105,'DTOC backsheet'!$D$215:$Q$364,'Summary - National Metric &amp; P4P'!P$106,0)</f>
        <v>433.75083721236041</v>
      </c>
      <c r="Q108" s="416">
        <f ca="1">VLOOKUP($L105,'DTOC backsheet'!$D$215:$Q$364,'Summary - National Metric &amp; P4P'!Q$106,0)</f>
        <v>338.02479251957595</v>
      </c>
      <c r="R108" s="416">
        <f ca="1">VLOOKUP($L105,'DTOC backsheet'!$D$215:$Q$364,'Summary - National Metric &amp; P4P'!R$106,0)</f>
        <v>356.95979127067255</v>
      </c>
      <c r="S108" s="416">
        <f ca="1">VLOOKUP($L105,'DTOC backsheet'!$D$215:$Q$364,'Summary - National Metric &amp; P4P'!S$106,0)</f>
        <v>359.76497627083501</v>
      </c>
      <c r="T108" s="417">
        <f ca="1">VLOOKUP($L105,'DTOC backsheet'!$D$215:$Q$364,'Summary - National Metric &amp; P4P'!T$106,0)</f>
        <v>433.40108252509941</v>
      </c>
    </row>
    <row r="109" spans="1:20">
      <c r="B109" s="475" t="s">
        <v>1442</v>
      </c>
      <c r="C109" s="510" t="str">
        <f>IFERROR(IF(#REF!="","",IF(C108="","",IF(C108=#REF!,"n",IF(C108&gt;#REF!,"h","i")))),"")</f>
        <v/>
      </c>
      <c r="D109" s="511" t="str">
        <f>IFERROR(IF(C108="","",IF(D108="","",IF(D108=C108,"n",IF(D108&gt;C108,"h","i")))),"")</f>
        <v/>
      </c>
      <c r="E109" s="512" t="str">
        <f ca="1">IFERROR(IF(D108="","",IF(E108="","",IF(E108=D108,"n",IF(E108&gt;D108,"h","i")))),"")</f>
        <v>h</v>
      </c>
      <c r="F109" s="512" t="str">
        <f ca="1">IFERROR(IF(E108="","",IF(F108="","",IF(F108=E108,"n",IF(F108&gt;E108,"h","i")))),"")</f>
        <v>h</v>
      </c>
      <c r="G109" s="409" t="str">
        <f ca="1">IFERROR(IF(F108="","",IF(G108="","",IF(G108=F108,"n",IF(G108&gt;F108,"h","i")))),"")</f>
        <v>i</v>
      </c>
      <c r="H109" s="409" t="str">
        <f t="shared" ref="H109:J109" ca="1" si="12">IFERROR(IF(G108="","",IF(H108="","",IF(H108=G108,"n",IF(H108&gt;G108,"h","i")))),"")</f>
        <v>h</v>
      </c>
      <c r="I109" s="409" t="str">
        <f t="shared" ca="1" si="12"/>
        <v>h</v>
      </c>
      <c r="J109" s="408" t="str">
        <f t="shared" ca="1" si="12"/>
        <v>h</v>
      </c>
      <c r="L109" s="475" t="s">
        <v>1442</v>
      </c>
      <c r="M109" s="510" t="str">
        <f>IFERROR(IF(#REF!="","",IF(M108="","",IF(M108=#REF!,"n",IF(M108&gt;#REF!,"h","i")))),"")</f>
        <v/>
      </c>
      <c r="N109" s="511" t="str">
        <f>IFERROR(IF(M108="","",IF(N108="","",IF(N108=M108,"n",IF(N108&gt;M108,"h","i")))),"")</f>
        <v/>
      </c>
      <c r="O109" s="512" t="str">
        <f ca="1">IFERROR(IF(N108="","",IF(O108="","",IF(O108=N108,"n",IF(O108&gt;N108,"h","i")))),"")</f>
        <v>h</v>
      </c>
      <c r="P109" s="512" t="str">
        <f ca="1">IFERROR(IF(O108="","",IF(P108="","",IF(P108=O108,"n",IF(P108&gt;O108,"h","i")))),"")</f>
        <v>h</v>
      </c>
      <c r="Q109" s="409" t="str">
        <f ca="1">IFERROR(IF(P108="","",IF(Q108="","",IF(Q108=P108,"n",IF(Q108&gt;P108,"h","i")))),"")</f>
        <v>i</v>
      </c>
      <c r="R109" s="409" t="str">
        <f t="shared" ref="R109:T109" ca="1" si="13">IFERROR(IF(Q108="","",IF(R108="","",IF(R108=Q108,"n",IF(R108&gt;Q108,"h","i")))),"")</f>
        <v>h</v>
      </c>
      <c r="S109" s="409" t="str">
        <f t="shared" ca="1" si="13"/>
        <v>h</v>
      </c>
      <c r="T109" s="408" t="str">
        <f t="shared" ca="1" si="13"/>
        <v>h</v>
      </c>
    </row>
    <row r="110" spans="1:20">
      <c r="B110" s="513" t="str">
        <f ca="1">$D$78&amp;" "&amp;"- Actual DTOC (Q4 13/14 - Q3 15/16) Rate (per 100K population)"</f>
        <v>Barking and Dagenham - Actual DTOC (Q4 13/14 - Q3 15/16) Rate (per 100K population)</v>
      </c>
      <c r="C110" s="514">
        <f ca="1">VLOOKUP($B105,'DTOC backsheet'!$D$32:$Q$181,'Summary - National Metric &amp; P4P'!C$106,0)</f>
        <v>340.54170558229754</v>
      </c>
      <c r="D110" s="418">
        <f ca="1">VLOOKUP($B105,'DTOC backsheet'!$D$32:$Q$181,'Summary - National Metric &amp; P4P'!D$106,0)</f>
        <v>359.22120842014516</v>
      </c>
      <c r="E110" s="418">
        <f ca="1">VLOOKUP($B105,'DTOC backsheet'!$D$32:$Q$181,'Summary - National Metric &amp; P4P'!E$106,0)</f>
        <v>480.63797686615419</v>
      </c>
      <c r="F110" s="418">
        <f ca="1">VLOOKUP($B105,'DTOC backsheet'!$D$32:$Q$181,'Summary - National Metric &amp; P4P'!F$106,0)</f>
        <v>362.09497808750632</v>
      </c>
      <c r="G110" s="418">
        <f ca="1">VLOOKUP($B105,'DTOC backsheet'!$D$32:$Q$181,'Summary - National Metric &amp; P4P'!G$106,0)</f>
        <v>314.8820162682357</v>
      </c>
      <c r="H110" s="418">
        <f ca="1">VLOOKUP($B105,'DTOC backsheet'!$D$32:$Q$181,'Summary - National Metric &amp; P4P'!H$106,0)</f>
        <v>474.07626502745512</v>
      </c>
      <c r="I110" s="418">
        <f ca="1">VLOOKUP($B105,'DTOC backsheet'!$D$32:$Q$181,'Summary - National Metric &amp; P4P'!I$106,0)</f>
        <v>592.59533128431883</v>
      </c>
      <c r="J110" s="586">
        <f ca="1">VLOOKUP($B105,'DTOC backsheet'!$D$32:$Q$181,'Summary - National Metric &amp; P4P'!J$106,0)</f>
        <v>640.98477253712122</v>
      </c>
      <c r="L110" s="513" t="str">
        <f ca="1">$O$78&amp;" - Actual DTOC (Q4 13/14 - Q3 15/16) Rate (per 100K population)"</f>
        <v>Barking and Dagenham (Peer HWB) - Actual DTOC (Q4 13/14 - Q3 15/16) Rate (per 100K population)</v>
      </c>
      <c r="M110" s="514">
        <f ca="1">VLOOKUP($L105,'DTOC backsheet'!$D$32:$Q$181,'Summary - National Metric &amp; P4P'!M$106,0)</f>
        <v>340.54170558229754</v>
      </c>
      <c r="N110" s="418">
        <f ca="1">VLOOKUP($L105,'DTOC backsheet'!$D$32:$Q$181,'Summary - National Metric &amp; P4P'!N$106,0)</f>
        <v>359.22120842014516</v>
      </c>
      <c r="O110" s="418">
        <f ca="1">VLOOKUP($L105,'DTOC backsheet'!$D$32:$Q$181,'Summary - National Metric &amp; P4P'!O$106,0)</f>
        <v>480.63797686615419</v>
      </c>
      <c r="P110" s="418">
        <f ca="1">VLOOKUP($L105,'DTOC backsheet'!$D$32:$Q$181,'Summary - National Metric &amp; P4P'!P$106,0)</f>
        <v>362.09497808750632</v>
      </c>
      <c r="Q110" s="418">
        <f ca="1">VLOOKUP($L105,'DTOC backsheet'!$D$32:$Q$181,'Summary - National Metric &amp; P4P'!Q$106,0)</f>
        <v>314.8820162682357</v>
      </c>
      <c r="R110" s="418">
        <f ca="1">VLOOKUP($L105,'DTOC backsheet'!$D$32:$Q$181,'Summary - National Metric &amp; P4P'!R$106,0)</f>
        <v>474.07626502745512</v>
      </c>
      <c r="S110" s="418">
        <f ca="1">VLOOKUP($L105,'DTOC backsheet'!$D$32:$Q$181,'Summary - National Metric &amp; P4P'!S$106,0)</f>
        <v>592.59533128431883</v>
      </c>
      <c r="T110" s="586">
        <f ca="1">VLOOKUP($L105,'DTOC backsheet'!$D$32:$Q$181,'Summary - National Metric &amp; P4P'!T$106,0)</f>
        <v>640.98477253712122</v>
      </c>
    </row>
    <row r="111" spans="1:20" ht="15.75" thickBot="1">
      <c r="B111" s="475" t="s">
        <v>1442</v>
      </c>
      <c r="C111" s="515" t="str">
        <f>IFERROR(IF(#REF!="","",IF(C110="","",IF(C110=#REF!,"n",IF(C110&gt;#REF!,"h","i")))),"")</f>
        <v/>
      </c>
      <c r="D111" s="410" t="str">
        <f ca="1">IFERROR(IF(C110="","",IF(D110="","",IF(D110=C110,"n",IF(D110&gt;C110,"h","i")))),"")</f>
        <v>h</v>
      </c>
      <c r="E111" s="410" t="str">
        <f ca="1">IFERROR(IF(D110="","",IF(E110="","",IF(E110=D110,"n",IF(E110&gt;D110,"h","i")))),"")</f>
        <v>h</v>
      </c>
      <c r="F111" s="410" t="str">
        <f ca="1">IFERROR(IF(E110="","",IF(F110="","",IF(F110=E110,"n",IF(F110&gt;E110,"h","i")))),"")</f>
        <v>i</v>
      </c>
      <c r="G111" s="410" t="str">
        <f ca="1">IFERROR(IF(F110="","",IF(G110="","",IF(G110=F110,"n",IF(G110&gt;F110,"h","i")))),"")</f>
        <v>i</v>
      </c>
      <c r="H111" s="410" t="str">
        <f t="shared" ref="H111:J111" ca="1" si="14">IFERROR(IF(G110="","",IF(H110="","",IF(H110=G110,"n",IF(H110&gt;G110,"h","i")))),"")</f>
        <v>h</v>
      </c>
      <c r="I111" s="410" t="str">
        <f t="shared" ca="1" si="14"/>
        <v>h</v>
      </c>
      <c r="J111" s="587" t="str">
        <f t="shared" ca="1" si="14"/>
        <v>h</v>
      </c>
      <c r="L111" s="475" t="s">
        <v>1442</v>
      </c>
      <c r="M111" s="515" t="str">
        <f>IFERROR(IF(#REF!="","",IF(M110="","",IF(M110=#REF!,"n",IF(M110&gt;#REF!,"h","i")))),"")</f>
        <v/>
      </c>
      <c r="N111" s="410" t="str">
        <f ca="1">IFERROR(IF(M110="","",IF(N110="","",IF(N110=M110,"n",IF(N110&gt;M110,"h","i")))),"")</f>
        <v>h</v>
      </c>
      <c r="O111" s="410" t="str">
        <f ca="1">IFERROR(IF(N110="","",IF(O110="","",IF(O110=N110,"n",IF(O110&gt;N110,"h","i")))),"")</f>
        <v>h</v>
      </c>
      <c r="P111" s="410" t="str">
        <f ca="1">IFERROR(IF(O110="","",IF(P110="","",IF(P110=O110,"n",IF(P110&gt;O110,"h","i")))),"")</f>
        <v>i</v>
      </c>
      <c r="Q111" s="410" t="str">
        <f ca="1">IFERROR(IF(P110="","",IF(Q110="","",IF(Q110=P110,"n",IF(Q110&gt;P110,"h","i")))),"")</f>
        <v>i</v>
      </c>
      <c r="R111" s="410" t="str">
        <f t="shared" ref="R111:T111" ca="1" si="15">IFERROR(IF(Q110="","",IF(R110="","",IF(R110=Q110,"n",IF(R110&gt;Q110,"h","i")))),"")</f>
        <v>h</v>
      </c>
      <c r="S111" s="410" t="str">
        <f t="shared" ca="1" si="15"/>
        <v>h</v>
      </c>
      <c r="T111" s="587" t="str">
        <f t="shared" ca="1" si="15"/>
        <v>h</v>
      </c>
    </row>
    <row r="112" spans="1:20">
      <c r="B112" s="508" t="str">
        <f ca="1">VLOOKUP($D$105,'Org list'!$I$24:$K$36,3,0)&amp;" - "&amp;" DTOC Plan (Q1 14/15 - Q3 15/16) Rates (per 100K population)"</f>
        <v>NHS England London -  DTOC Plan (Q1 14/15 - Q3 15/16) Rates (per 100K population)</v>
      </c>
      <c r="C112" s="509"/>
      <c r="D112" s="416">
        <f ca="1">VLOOKUP($D105,'DTOC backsheet'!$D$188:$Q$364,'Summary - National Metric &amp; P4P'!D$106,0)</f>
        <v>528.61363669269474</v>
      </c>
      <c r="E112" s="416">
        <f ca="1">VLOOKUP($D105,'DTOC backsheet'!$D$188:$Q$364,'Summary - National Metric &amp; P4P'!E$106,0)</f>
        <v>530.20815286176241</v>
      </c>
      <c r="F112" s="416">
        <f ca="1">VLOOKUP($D105,'DTOC backsheet'!$D$188:$Q$364,'Summary - National Metric &amp; P4P'!F$106,0)</f>
        <v>563.31717202824007</v>
      </c>
      <c r="G112" s="416">
        <f ca="1">VLOOKUP($D105,'DTOC backsheet'!$D$188:$Q$364,'Summary - National Metric &amp; P4P'!G$106,0)</f>
        <v>560.00656721240625</v>
      </c>
      <c r="H112" s="416">
        <f ca="1">VLOOKUP($D105,'DTOC backsheet'!$D$188:$Q$364,'Summary - National Metric &amp; P4P'!H$106,0)</f>
        <v>506.82896020594353</v>
      </c>
      <c r="I112" s="416">
        <f ca="1">VLOOKUP($D105,'DTOC backsheet'!$D$188:$Q$364,'Summary - National Metric &amp; P4P'!I$106,0)</f>
        <v>498.36139588377137</v>
      </c>
      <c r="J112" s="417">
        <f ca="1">VLOOKUP($D105,'DTOC backsheet'!$D$188:$Q$364,'Summary - National Metric &amp; P4P'!J$106,0)</f>
        <v>532.5304678329768</v>
      </c>
      <c r="L112" s="508" t="str">
        <f ca="1">$D$78&amp;" (Selected HWB) "&amp;"- DTOC Plan (Q1 14/15 - Q3 15/16) Rates (per 100K population)"</f>
        <v>Barking and Dagenham (Selected HWB) - DTOC Plan (Q1 14/15 - Q3 15/16) Rates (per 100K population)</v>
      </c>
      <c r="M112" s="509"/>
      <c r="N112" s="416">
        <f ca="1">VLOOKUP($B105,'DTOC backsheet'!$D$215:$Q$364,'Summary - National Metric &amp; P4P'!N$106,0)</f>
        <v>357.29064020787513</v>
      </c>
      <c r="O112" s="416">
        <f ca="1">VLOOKUP($B105,'DTOC backsheet'!$D$215:$Q$364,'Summary - National Metric &amp; P4P'!O$106,0)</f>
        <v>360.14896532953821</v>
      </c>
      <c r="P112" s="416">
        <f ca="1">VLOOKUP($B105,'DTOC backsheet'!$D$215:$Q$364,'Summary - National Metric &amp; P4P'!P$106,0)</f>
        <v>433.75083721236041</v>
      </c>
      <c r="Q112" s="416">
        <f ca="1">VLOOKUP($B105,'DTOC backsheet'!$D$215:$Q$364,'Summary - National Metric &amp; P4P'!Q$106,0)</f>
        <v>338.02479251957595</v>
      </c>
      <c r="R112" s="416">
        <f ca="1">VLOOKUP($B105,'DTOC backsheet'!$D$215:$Q$364,'Summary - National Metric &amp; P4P'!R$106,0)</f>
        <v>356.95979127067255</v>
      </c>
      <c r="S112" s="416">
        <f ca="1">VLOOKUP($B105,'DTOC backsheet'!$D$215:$Q$364,'Summary - National Metric &amp; P4P'!S$106,0)</f>
        <v>359.76497627083501</v>
      </c>
      <c r="T112" s="417">
        <f ca="1">VLOOKUP($B105,'DTOC backsheet'!$D$215:$Q$364,'Summary - National Metric &amp; P4P'!T$106,0)</f>
        <v>433.40108252509941</v>
      </c>
    </row>
    <row r="113" spans="1:21">
      <c r="B113" s="475" t="s">
        <v>1442</v>
      </c>
      <c r="C113" s="516" t="str">
        <f>IFERROR(IF(#REF!="","",IF(C112="","",IF(C112=#REF!,"n",IF(C112&gt;#REF!,"h","i")))),"")</f>
        <v/>
      </c>
      <c r="D113" s="517" t="str">
        <f t="shared" ref="D113:F113" si="16">IFERROR(IF(C112="","",IF(D112="","",IF(D112=C112,"n",IF(D112&gt;C112,"h","i")))),"")</f>
        <v/>
      </c>
      <c r="E113" s="409" t="str">
        <f t="shared" ca="1" si="16"/>
        <v>h</v>
      </c>
      <c r="F113" s="409" t="str">
        <f t="shared" ca="1" si="16"/>
        <v>h</v>
      </c>
      <c r="G113" s="409" t="str">
        <f>IFERROR(IF(#REF!="","",IF(G112="","",IF(G112=#REF!,"n",IF(G112&gt;#REF!,"h","i")))),"")</f>
        <v/>
      </c>
      <c r="H113" s="409" t="str">
        <f t="shared" ref="H113:J113" ca="1" si="17">IFERROR(IF(G112="","",IF(H112="","",IF(H112=G112,"n",IF(H112&gt;G112,"h","i")))),"")</f>
        <v>i</v>
      </c>
      <c r="I113" s="409" t="str">
        <f t="shared" ca="1" si="17"/>
        <v>i</v>
      </c>
      <c r="J113" s="408" t="str">
        <f t="shared" ca="1" si="17"/>
        <v>h</v>
      </c>
      <c r="L113" s="475" t="s">
        <v>1442</v>
      </c>
      <c r="M113" s="510" t="str">
        <f>IFERROR(IF(#REF!="","",IF(M112="","",IF(M112=#REF!,"n",IF(M112&gt;#REF!,"h","i")))),"")</f>
        <v/>
      </c>
      <c r="N113" s="511" t="str">
        <f>IFERROR(IF(M112="","",IF(N112="","",IF(N112=M112,"n",IF(N112&gt;M112,"h","i")))),"")</f>
        <v/>
      </c>
      <c r="O113" s="512" t="str">
        <f ca="1">IFERROR(IF(N112="","",IF(O112="","",IF(O112=N112,"n",IF(O112&gt;N112,"h","i")))),"")</f>
        <v>h</v>
      </c>
      <c r="P113" s="512" t="str">
        <f ca="1">IFERROR(IF(O112="","",IF(P112="","",IF(P112=O112,"n",IF(P112&gt;O112,"h","i")))),"")</f>
        <v>h</v>
      </c>
      <c r="Q113" s="409" t="str">
        <f ca="1">IFERROR(IF(P112="","",IF(Q112="","",IF(Q112=P112,"n",IF(Q112&gt;P112,"h","i")))),"")</f>
        <v>i</v>
      </c>
      <c r="R113" s="409" t="str">
        <f t="shared" ref="R113:T113" ca="1" si="18">IFERROR(IF(Q112="","",IF(R112="","",IF(R112=Q112,"n",IF(R112&gt;Q112,"h","i")))),"")</f>
        <v>h</v>
      </c>
      <c r="S113" s="409" t="str">
        <f t="shared" ca="1" si="18"/>
        <v>h</v>
      </c>
      <c r="T113" s="408" t="str">
        <f t="shared" ca="1" si="18"/>
        <v>h</v>
      </c>
    </row>
    <row r="114" spans="1:21">
      <c r="B114" s="513" t="str">
        <f ca="1">VLOOKUP($D$105,'Org list'!$I$24:$K$36,3,0)&amp;" - "&amp;" Actual DTOC (Q4 13/14 - Q3 15/16) Rate (per 100K population)"</f>
        <v>NHS England London -  Actual DTOC (Q4 13/14 - Q3 15/16) Rate (per 100K population)</v>
      </c>
      <c r="C114" s="518">
        <f ca="1">VLOOKUP($D105,'DTOC backsheet'!$D$5:$Q$181,'Summary - National Metric &amp; P4P'!C$106,0)</f>
        <v>529.63492886075983</v>
      </c>
      <c r="D114" s="519">
        <f ca="1">VLOOKUP($D105,'DTOC backsheet'!$D$5:$Q$181,'Summary - National Metric &amp; P4P'!D$106,0)</f>
        <v>540.09013841065712</v>
      </c>
      <c r="E114" s="519">
        <f ca="1">VLOOKUP($D105,'DTOC backsheet'!$D$5:$Q$181,'Summary - National Metric &amp; P4P'!E$106,0)</f>
        <v>578.64750079698308</v>
      </c>
      <c r="F114" s="519">
        <f ca="1">VLOOKUP($D105,'DTOC backsheet'!$D$5:$Q$181,'Summary - National Metric &amp; P4P'!F$106,0)</f>
        <v>612.79312736167628</v>
      </c>
      <c r="G114" s="418">
        <f ca="1">VLOOKUP($D105,'DTOC backsheet'!$D$5:$Q$181,'Summary - National Metric &amp; P4P'!G$106,0)</f>
        <v>544.76586464452657</v>
      </c>
      <c r="H114" s="418">
        <f ca="1">VLOOKUP($D105,'DTOC backsheet'!$D$5:$Q$181,'Summary - National Metric &amp; P4P'!H$106,0)</f>
        <v>625.36654531803447</v>
      </c>
      <c r="I114" s="418">
        <f ca="1">VLOOKUP($D105,'DTOC backsheet'!$D$5:$Q$181,'Summary - National Metric &amp; P4P'!I$106,0)</f>
        <v>653.22152089731014</v>
      </c>
      <c r="J114" s="586">
        <f ca="1">VLOOKUP($D105,'DTOC backsheet'!$D$5:$Q$181,'Summary - National Metric &amp; P4P'!J$106,0)</f>
        <v>675.02883867702099</v>
      </c>
      <c r="L114" s="513" t="str">
        <f ca="1">$D$78&amp;" (Selected HWB) "&amp;"- Actual DTOC (Q4 13/14 - Q3 15/16) Rate (per 100K population)"</f>
        <v>Barking and Dagenham (Selected HWB) - Actual DTOC (Q4 13/14 - Q3 15/16) Rate (per 100K population)</v>
      </c>
      <c r="M114" s="514">
        <f ca="1">VLOOKUP($B105,'DTOC backsheet'!$D$32:$Q$181,'Summary - National Metric &amp; P4P'!M$106,0)</f>
        <v>340.54170558229754</v>
      </c>
      <c r="N114" s="418">
        <f ca="1">VLOOKUP($B105,'DTOC backsheet'!$D$32:$Q$181,'Summary - National Metric &amp; P4P'!N$106,0)</f>
        <v>359.22120842014516</v>
      </c>
      <c r="O114" s="418">
        <f ca="1">VLOOKUP($B105,'DTOC backsheet'!$D$32:$Q$181,'Summary - National Metric &amp; P4P'!O$106,0)</f>
        <v>480.63797686615419</v>
      </c>
      <c r="P114" s="418">
        <f ca="1">VLOOKUP($B105,'DTOC backsheet'!$D$32:$Q$181,'Summary - National Metric &amp; P4P'!P$106,0)</f>
        <v>362.09497808750632</v>
      </c>
      <c r="Q114" s="418">
        <f ca="1">VLOOKUP($B105,'DTOC backsheet'!$D$32:$Q$181,'Summary - National Metric &amp; P4P'!Q$106,0)</f>
        <v>314.8820162682357</v>
      </c>
      <c r="R114" s="418">
        <f ca="1">VLOOKUP($B105,'DTOC backsheet'!$D$32:$Q$181,'Summary - National Metric &amp; P4P'!R$106,0)</f>
        <v>474.07626502745512</v>
      </c>
      <c r="S114" s="418">
        <f ca="1">VLOOKUP($B105,'DTOC backsheet'!$D$32:$Q$181,'Summary - National Metric &amp; P4P'!S$106,0)</f>
        <v>592.59533128431883</v>
      </c>
      <c r="T114" s="586">
        <f ca="1">VLOOKUP($B105,'DTOC backsheet'!$D$32:$Q$181,'Summary - National Metric &amp; P4P'!T$106,0)</f>
        <v>640.98477253712122</v>
      </c>
    </row>
    <row r="115" spans="1:21" ht="15.75" thickBot="1">
      <c r="B115" s="475" t="s">
        <v>1442</v>
      </c>
      <c r="C115" s="515" t="str">
        <f>IFERROR(IF(#REF!="","",IF(C114="","",IF(C114=#REF!,"n",IF(C114&gt;#REF!,"h","i")))),"")</f>
        <v/>
      </c>
      <c r="D115" s="410" t="str">
        <f t="shared" ref="D115:J115" ca="1" si="19">IFERROR(IF(C114="","",IF(D114="","",IF(D114=C114,"n",IF(D114&gt;C114,"h","i")))),"")</f>
        <v>h</v>
      </c>
      <c r="E115" s="410" t="str">
        <f t="shared" ca="1" si="19"/>
        <v>h</v>
      </c>
      <c r="F115" s="410" t="str">
        <f t="shared" ca="1" si="19"/>
        <v>h</v>
      </c>
      <c r="G115" s="410" t="str">
        <f t="shared" ca="1" si="19"/>
        <v>i</v>
      </c>
      <c r="H115" s="410" t="str">
        <f t="shared" ca="1" si="19"/>
        <v>h</v>
      </c>
      <c r="I115" s="410" t="str">
        <f t="shared" ca="1" si="19"/>
        <v>h</v>
      </c>
      <c r="J115" s="587" t="str">
        <f t="shared" ca="1" si="19"/>
        <v>h</v>
      </c>
      <c r="L115" s="484" t="s">
        <v>1442</v>
      </c>
      <c r="M115" s="515" t="str">
        <f>IFERROR(IF(#REF!="","",IF(M114="","",IF(M114=#REF!,"n",IF(M114&gt;#REF!,"h","i")))),"")</f>
        <v/>
      </c>
      <c r="N115" s="410" t="str">
        <f ca="1">IFERROR(IF(M114="","",IF(N114="","",IF(N114=M114,"n",IF(N114&gt;M114,"h","i")))),"")</f>
        <v>h</v>
      </c>
      <c r="O115" s="410" t="str">
        <f ca="1">IFERROR(IF(N114="","",IF(O114="","",IF(O114=N114,"n",IF(O114&gt;N114,"h","i")))),"")</f>
        <v>h</v>
      </c>
      <c r="P115" s="410" t="str">
        <f ca="1">IFERROR(IF(O114="","",IF(P114="","",IF(P114=O114,"n",IF(P114&gt;O114,"h","i")))),"")</f>
        <v>i</v>
      </c>
      <c r="Q115" s="410" t="str">
        <f ca="1">IFERROR(IF(P114="","",IF(Q114="","",IF(Q114=P114,"n",IF(Q114&gt;P114,"h","i")))),"")</f>
        <v>i</v>
      </c>
      <c r="R115" s="410" t="str">
        <f t="shared" ref="R115:T115" ca="1" si="20">IFERROR(IF(Q114="","",IF(R114="","",IF(R114=Q114,"n",IF(R114&gt;Q114,"h","i")))),"")</f>
        <v>h</v>
      </c>
      <c r="S115" s="410" t="str">
        <f t="shared" ca="1" si="20"/>
        <v>h</v>
      </c>
      <c r="T115" s="587" t="str">
        <f t="shared" ca="1" si="20"/>
        <v>h</v>
      </c>
    </row>
    <row r="116" spans="1:21">
      <c r="B116" s="508" t="str">
        <f ca="1">VLOOKUP($E$105,'Org list'!$I$11:$K$14,3,0)&amp;" - "&amp;" DTOC Plan (Q1 14/15 - Q3 15/16) Rates (per 100K population)"</f>
        <v>London Commissioning Region -  DTOC Plan (Q1 14/15 - Q3 15/16) Rates (per 100K population)</v>
      </c>
      <c r="C116" s="509"/>
      <c r="D116" s="416">
        <f ca="1">VLOOKUP($E105,'DTOC backsheet'!$D$188:$Q$364,'Summary - National Metric &amp; P4P'!D$106,0)</f>
        <v>528.61363669269474</v>
      </c>
      <c r="E116" s="416">
        <f ca="1">VLOOKUP($E105,'DTOC backsheet'!$D$188:$Q$364,'Summary - National Metric &amp; P4P'!E$106,0)</f>
        <v>530.20815286176241</v>
      </c>
      <c r="F116" s="416">
        <f ca="1">VLOOKUP($E105,'DTOC backsheet'!$D$188:$Q$364,'Summary - National Metric &amp; P4P'!F$106,0)</f>
        <v>563.31717202824007</v>
      </c>
      <c r="G116" s="416">
        <f ca="1">VLOOKUP($E105,'DTOC backsheet'!$D$188:$Q$364,'Summary - National Metric &amp; P4P'!G$106,0)</f>
        <v>560.00656721240625</v>
      </c>
      <c r="H116" s="416">
        <f ca="1">VLOOKUP($E105,'DTOC backsheet'!$D$188:$Q$364,'Summary - National Metric &amp; P4P'!H$106,0)</f>
        <v>506.82896020594353</v>
      </c>
      <c r="I116" s="416">
        <f ca="1">VLOOKUP($E105,'DTOC backsheet'!$D$188:$Q$364,'Summary - National Metric &amp; P4P'!I$106,0)</f>
        <v>498.36139588377137</v>
      </c>
      <c r="J116" s="417">
        <f ca="1">VLOOKUP($E105,'DTOC backsheet'!$D$188:$Q$364,'Summary - National Metric &amp; P4P'!J$106,0)</f>
        <v>532.5304678329768</v>
      </c>
    </row>
    <row r="117" spans="1:21">
      <c r="B117" s="475" t="s">
        <v>1442</v>
      </c>
      <c r="C117" s="516" t="str">
        <f>IFERROR(IF(#REF!="","",IF(C116="","",IF(C116=#REF!,"n",IF(C116&gt;#REF!,"h","i")))),"")</f>
        <v/>
      </c>
      <c r="D117" s="517" t="str">
        <f t="shared" ref="D117:F117" si="21">IFERROR(IF(C116="","",IF(D116="","",IF(D116=C116,"n",IF(D116&gt;C116,"h","i")))),"")</f>
        <v/>
      </c>
      <c r="E117" s="409" t="str">
        <f t="shared" ca="1" si="21"/>
        <v>h</v>
      </c>
      <c r="F117" s="409" t="str">
        <f t="shared" ca="1" si="21"/>
        <v>h</v>
      </c>
      <c r="G117" s="409" t="str">
        <f>IFERROR(IF(#REF!="","",IF(G116="","",IF(G116=#REF!,"n",IF(G116&gt;#REF!,"h","i")))),"")</f>
        <v/>
      </c>
      <c r="H117" s="409" t="str">
        <f t="shared" ref="H117:J117" ca="1" si="22">IFERROR(IF(G116="","",IF(H116="","",IF(H116=G116,"n",IF(H116&gt;G116,"h","i")))),"")</f>
        <v>i</v>
      </c>
      <c r="I117" s="409" t="str">
        <f t="shared" ca="1" si="22"/>
        <v>i</v>
      </c>
      <c r="J117" s="408" t="str">
        <f t="shared" ca="1" si="22"/>
        <v>h</v>
      </c>
    </row>
    <row r="118" spans="1:21">
      <c r="B118" s="513" t="str">
        <f ca="1">VLOOKUP($E$105,'Org list'!$I$11:$K$14,3,0)&amp;" - "&amp;" Actual DTOC (Q4 13/14 - Q3 15/16) Rate (per 100K population)"</f>
        <v>London Commissioning Region -  Actual DTOC (Q4 13/14 - Q3 15/16) Rate (per 100K population)</v>
      </c>
      <c r="C118" s="518">
        <f ca="1">VLOOKUP($E105,'DTOC backsheet'!$D$5:$Q$181,'Summary - National Metric &amp; P4P'!C$106,0)</f>
        <v>529.63492886075983</v>
      </c>
      <c r="D118" s="519">
        <f ca="1">VLOOKUP($E105,'DTOC backsheet'!$D$5:$Q$181,'Summary - National Metric &amp; P4P'!D$106,0)</f>
        <v>540.09013841065712</v>
      </c>
      <c r="E118" s="519">
        <f ca="1">VLOOKUP($E105,'DTOC backsheet'!$D$5:$Q$181,'Summary - National Metric &amp; P4P'!E$106,0)</f>
        <v>578.64750079698308</v>
      </c>
      <c r="F118" s="519">
        <f ca="1">VLOOKUP($E105,'DTOC backsheet'!$D$5:$Q$181,'Summary - National Metric &amp; P4P'!F$106,0)</f>
        <v>612.79312736167628</v>
      </c>
      <c r="G118" s="519">
        <f ca="1">VLOOKUP($E105,'DTOC backsheet'!$D$5:$Q$181,'Summary - National Metric &amp; P4P'!G$106,0)</f>
        <v>544.76586464452657</v>
      </c>
      <c r="H118" s="519">
        <f ca="1">VLOOKUP($E105,'DTOC backsheet'!$D$5:$Q$181,'Summary - National Metric &amp; P4P'!H$106,0)</f>
        <v>625.36654531803447</v>
      </c>
      <c r="I118" s="519">
        <f ca="1">VLOOKUP($E105,'DTOC backsheet'!$D$5:$Q$181,'Summary - National Metric &amp; P4P'!I$106,0)</f>
        <v>653.22152089731014</v>
      </c>
      <c r="J118" s="588">
        <f ca="1">VLOOKUP($E105,'DTOC backsheet'!$D$5:$Q$181,'Summary - National Metric &amp; P4P'!J$106,0)</f>
        <v>675.02883867702099</v>
      </c>
    </row>
    <row r="119" spans="1:21" ht="15.75" thickBot="1">
      <c r="B119" s="475" t="s">
        <v>1442</v>
      </c>
      <c r="C119" s="515" t="str">
        <f>IFERROR(IF(#REF!="","",IF(C118="","",IF(C118=#REF!,"n",IF(C118&gt;#REF!,"h","i")))),"")</f>
        <v/>
      </c>
      <c r="D119" s="410" t="str">
        <f t="shared" ref="D119:J119" ca="1" si="23">IFERROR(IF(C118="","",IF(D118="","",IF(D118=C118,"n",IF(D118&gt;C118,"h","i")))),"")</f>
        <v>h</v>
      </c>
      <c r="E119" s="410" t="str">
        <f t="shared" ca="1" si="23"/>
        <v>h</v>
      </c>
      <c r="F119" s="410" t="str">
        <f t="shared" ca="1" si="23"/>
        <v>h</v>
      </c>
      <c r="G119" s="410" t="str">
        <f t="shared" ca="1" si="23"/>
        <v>i</v>
      </c>
      <c r="H119" s="410" t="str">
        <f t="shared" ca="1" si="23"/>
        <v>h</v>
      </c>
      <c r="I119" s="410" t="str">
        <f t="shared" ca="1" si="23"/>
        <v>h</v>
      </c>
      <c r="J119" s="587" t="str">
        <f t="shared" ca="1" si="23"/>
        <v>h</v>
      </c>
    </row>
    <row r="120" spans="1:21">
      <c r="B120" s="508" t="s">
        <v>1446</v>
      </c>
      <c r="C120" s="509"/>
      <c r="D120" s="416">
        <f>VLOOKUP($C105,'DTOC backsheet'!$D$188:$Q$364,'Summary - National Metric &amp; P4P'!D$106,0)</f>
        <v>848.79824492472369</v>
      </c>
      <c r="E120" s="416">
        <f>VLOOKUP($C105,'DTOC backsheet'!$D$188:$Q$364,'Summary - National Metric &amp; P4P'!E$106,0)</f>
        <v>853.73720722663052</v>
      </c>
      <c r="F120" s="416">
        <f>VLOOKUP($C105,'DTOC backsheet'!$D$188:$Q$364,'Summary - National Metric &amp; P4P'!F$106,0)</f>
        <v>833.30913950482238</v>
      </c>
      <c r="G120" s="416">
        <f>VLOOKUP($C105,'DTOC backsheet'!$D$188:$Q$364,'Summary - National Metric &amp; P4P'!G$106,0)</f>
        <v>810.21378738325029</v>
      </c>
      <c r="H120" s="416">
        <f>VLOOKUP($C105,'DTOC backsheet'!$D$188:$Q$364,'Summary - National Metric &amp; P4P'!H$106,0)</f>
        <v>785.63978816243809</v>
      </c>
      <c r="I120" s="416">
        <f>VLOOKUP($C105,'DTOC backsheet'!$D$188:$Q$364,'Summary - National Metric &amp; P4P'!I$106,0)</f>
        <v>774.66901469431696</v>
      </c>
      <c r="J120" s="417">
        <f>VLOOKUP($C105,'DTOC backsheet'!$D$188:$Q$364,'Summary - National Metric &amp; P4P'!J$106,0)</f>
        <v>761.40129390981781</v>
      </c>
    </row>
    <row r="121" spans="1:21">
      <c r="B121" s="475" t="s">
        <v>1442</v>
      </c>
      <c r="C121" s="516" t="str">
        <f>IFERROR(IF(#REF!="","",IF(C120="","",IF(C120=#REF!,"n",IF(C120&gt;#REF!,"h","i")))),"")</f>
        <v/>
      </c>
      <c r="D121" s="517" t="str">
        <f t="shared" ref="D121:F121" si="24">IFERROR(IF(C120="","",IF(D120="","",IF(D120=C120,"n",IF(D120&gt;C120,"h","i")))),"")</f>
        <v/>
      </c>
      <c r="E121" s="409" t="str">
        <f t="shared" si="24"/>
        <v>h</v>
      </c>
      <c r="F121" s="409" t="str">
        <f t="shared" si="24"/>
        <v>i</v>
      </c>
      <c r="G121" s="409" t="str">
        <f>IFERROR(IF(#REF!="","",IF(G120="","",IF(G120=#REF!,"n",IF(G120&gt;#REF!,"h","i")))),"")</f>
        <v/>
      </c>
      <c r="H121" s="409" t="str">
        <f t="shared" ref="H121:J121" si="25">IFERROR(IF(G120="","",IF(H120="","",IF(H120=G120,"n",IF(H120&gt;G120,"h","i")))),"")</f>
        <v>i</v>
      </c>
      <c r="I121" s="409" t="str">
        <f t="shared" si="25"/>
        <v>i</v>
      </c>
      <c r="J121" s="408" t="str">
        <f t="shared" si="25"/>
        <v>i</v>
      </c>
    </row>
    <row r="122" spans="1:21">
      <c r="B122" s="513" t="s">
        <v>1447</v>
      </c>
      <c r="C122" s="518">
        <f>VLOOKUP($C105,'DTOC backsheet'!$D$5:$Q$181,'Summary - National Metric &amp; P4P'!C$106,0)</f>
        <v>840.1795533121599</v>
      </c>
      <c r="D122" s="519">
        <f>VLOOKUP($C105,'DTOC backsheet'!$D$5:$Q$181,'Summary - National Metric &amp; P4P'!D$106,0)</f>
        <v>855.77935029244657</v>
      </c>
      <c r="E122" s="519">
        <f>VLOOKUP($C105,'DTOC backsheet'!$D$5:$Q$181,'Summary - National Metric &amp; P4P'!E$106,0)</f>
        <v>954.82928403719472</v>
      </c>
      <c r="F122" s="519">
        <f>VLOOKUP($C105,'DTOC backsheet'!$D$5:$Q$181,'Summary - National Metric &amp; P4P'!F$106,0)</f>
        <v>986.87147768462489</v>
      </c>
      <c r="G122" s="418">
        <f>VLOOKUP($C105,'DTOC backsheet'!$D$5:$Q$181,'Summary - National Metric &amp; P4P'!G$106,0)</f>
        <v>984.05580267099958</v>
      </c>
      <c r="H122" s="418">
        <f>VLOOKUP($C105,'DTOC backsheet'!$D$5:$Q$181,'Summary - National Metric &amp; P4P'!H$106,0)</f>
        <v>960.33840490859188</v>
      </c>
      <c r="I122" s="418">
        <f>VLOOKUP($C105,'DTOC backsheet'!$D$5:$Q$181,'Summary - National Metric &amp; P4P'!I$106,0)</f>
        <v>1019.2343620653098</v>
      </c>
      <c r="J122" s="586">
        <f>VLOOKUP($C105,'DTOC backsheet'!$D$5:$Q$181,'Summary - National Metric &amp; P4P'!J$106,0)</f>
        <v>1082.1266147281617</v>
      </c>
    </row>
    <row r="123" spans="1:21" ht="15.75" thickBot="1">
      <c r="B123" s="489" t="s">
        <v>1442</v>
      </c>
      <c r="C123" s="515" t="str">
        <f>IFERROR(IF(#REF!="","",IF(C122="","",IF(C122=#REF!,"n",IF(C122&gt;#REF!,"h","i")))),"")</f>
        <v/>
      </c>
      <c r="D123" s="410" t="str">
        <f t="shared" ref="D123:J123" si="26">IFERROR(IF(C122="","",IF(D122="","",IF(D122=C122,"n",IF(D122&gt;C122,"h","i")))),"")</f>
        <v>h</v>
      </c>
      <c r="E123" s="410" t="str">
        <f t="shared" si="26"/>
        <v>h</v>
      </c>
      <c r="F123" s="410" t="str">
        <f t="shared" si="26"/>
        <v>h</v>
      </c>
      <c r="G123" s="410" t="str">
        <f t="shared" si="26"/>
        <v>i</v>
      </c>
      <c r="H123" s="410" t="str">
        <f t="shared" si="26"/>
        <v>i</v>
      </c>
      <c r="I123" s="410" t="str">
        <f t="shared" si="26"/>
        <v>h</v>
      </c>
      <c r="J123" s="587" t="str">
        <f t="shared" si="26"/>
        <v>h</v>
      </c>
    </row>
    <row r="124" spans="1:21">
      <c r="C124" s="520"/>
      <c r="D124" s="520"/>
      <c r="E124" s="493"/>
      <c r="F124" s="493"/>
      <c r="G124" s="493"/>
      <c r="H124" s="493"/>
    </row>
    <row r="125" spans="1:21" s="376" customFormat="1" ht="15" customHeight="1">
      <c r="A125" s="6"/>
      <c r="B125" s="5" t="s">
        <v>1236</v>
      </c>
      <c r="C125" s="51"/>
      <c r="D125" s="6" t="str">
        <f ca="1">C10</f>
        <v>Barking and Dagenham</v>
      </c>
      <c r="E125" s="6"/>
      <c r="F125" s="6"/>
      <c r="G125" s="6"/>
      <c r="H125" s="6"/>
      <c r="I125" s="6"/>
      <c r="J125" s="6"/>
      <c r="L125" s="5" t="str">
        <f>B125</f>
        <v>Reablement Summary</v>
      </c>
      <c r="M125" s="5"/>
      <c r="N125" s="51"/>
      <c r="O125" s="6" t="str">
        <f ca="1">O10</f>
        <v>Barking and Dagenham (Peer HWB)</v>
      </c>
      <c r="P125" s="6"/>
      <c r="Q125" s="6"/>
      <c r="R125" s="6"/>
      <c r="S125" s="6"/>
      <c r="T125" s="6"/>
      <c r="U125" s="640"/>
    </row>
    <row r="126" spans="1:21" s="74" customFormat="1" ht="15" customHeight="1">
      <c r="A126"/>
      <c r="B126"/>
      <c r="C126"/>
      <c r="D126"/>
      <c r="E126"/>
      <c r="F126"/>
      <c r="G126"/>
      <c r="H126"/>
      <c r="I126"/>
      <c r="J126"/>
      <c r="K126"/>
      <c r="L126"/>
      <c r="M126"/>
      <c r="N126"/>
      <c r="O126"/>
    </row>
    <row r="127" spans="1:21" s="74" customFormat="1" ht="15" customHeight="1">
      <c r="A127"/>
      <c r="B127"/>
      <c r="C127"/>
      <c r="D127"/>
      <c r="E127"/>
      <c r="F127"/>
      <c r="G127"/>
      <c r="H127"/>
      <c r="I127"/>
      <c r="J127"/>
      <c r="K127"/>
      <c r="L127"/>
      <c r="M127"/>
      <c r="N127"/>
      <c r="O127"/>
    </row>
    <row r="128" spans="1:21" s="74" customFormat="1" ht="15" customHeight="1">
      <c r="A128"/>
      <c r="B128"/>
      <c r="C128"/>
      <c r="D128"/>
      <c r="E128"/>
      <c r="F128"/>
      <c r="G128"/>
      <c r="H128"/>
      <c r="I128"/>
      <c r="J128"/>
      <c r="K128"/>
      <c r="L128"/>
      <c r="M128"/>
      <c r="N128"/>
      <c r="O128"/>
    </row>
    <row r="129" spans="1:15" s="74" customFormat="1" ht="15" customHeight="1">
      <c r="A129"/>
      <c r="B129"/>
      <c r="C129"/>
      <c r="D129"/>
      <c r="E129"/>
      <c r="F129"/>
      <c r="G129"/>
      <c r="H129"/>
      <c r="I129"/>
      <c r="J129"/>
      <c r="K129"/>
      <c r="L129"/>
      <c r="M129"/>
      <c r="N129"/>
      <c r="O129"/>
    </row>
    <row r="130" spans="1:15" s="74" customFormat="1" ht="15" customHeight="1">
      <c r="A130"/>
      <c r="B130"/>
      <c r="C130"/>
      <c r="D130"/>
      <c r="E130"/>
      <c r="F130"/>
      <c r="G130"/>
      <c r="H130"/>
      <c r="I130"/>
      <c r="J130"/>
      <c r="K130"/>
      <c r="L130"/>
      <c r="M130"/>
      <c r="N130"/>
      <c r="O130"/>
    </row>
    <row r="131" spans="1:15" s="74" customFormat="1" ht="15" customHeight="1">
      <c r="A131"/>
      <c r="B131"/>
      <c r="C131"/>
      <c r="D131"/>
      <c r="E131"/>
      <c r="F131"/>
      <c r="G131"/>
      <c r="H131"/>
      <c r="I131"/>
      <c r="J131"/>
      <c r="K131"/>
      <c r="L131"/>
      <c r="M131"/>
      <c r="N131"/>
      <c r="O131"/>
    </row>
    <row r="132" spans="1:15" s="74" customFormat="1" ht="15" customHeight="1">
      <c r="A132"/>
      <c r="B132"/>
      <c r="C132"/>
      <c r="D132"/>
      <c r="E132"/>
      <c r="F132"/>
      <c r="G132"/>
      <c r="H132"/>
      <c r="I132"/>
      <c r="J132"/>
      <c r="K132"/>
      <c r="L132"/>
      <c r="M132"/>
      <c r="N132"/>
      <c r="O132"/>
    </row>
    <row r="133" spans="1:15" s="74" customFormat="1" ht="15" customHeight="1">
      <c r="A133"/>
      <c r="B133"/>
      <c r="C133"/>
      <c r="D133"/>
      <c r="E133"/>
      <c r="F133"/>
      <c r="G133"/>
      <c r="H133"/>
      <c r="I133"/>
      <c r="J133"/>
      <c r="K133"/>
      <c r="L133"/>
      <c r="M133"/>
      <c r="N133"/>
      <c r="O133"/>
    </row>
    <row r="134" spans="1:15" s="74" customFormat="1" ht="15" customHeight="1">
      <c r="A134"/>
      <c r="B134"/>
      <c r="C134"/>
      <c r="D134"/>
      <c r="E134"/>
      <c r="F134"/>
      <c r="G134"/>
      <c r="H134"/>
      <c r="I134"/>
      <c r="J134"/>
      <c r="K134"/>
      <c r="L134"/>
      <c r="M134"/>
      <c r="N134"/>
      <c r="O134"/>
    </row>
    <row r="135" spans="1:15" s="74" customFormat="1" ht="15" customHeight="1">
      <c r="A135"/>
      <c r="B135"/>
      <c r="C135"/>
      <c r="D135"/>
      <c r="E135"/>
      <c r="F135"/>
      <c r="G135"/>
      <c r="H135"/>
      <c r="I135"/>
      <c r="J135"/>
      <c r="K135"/>
      <c r="L135"/>
      <c r="M135"/>
      <c r="N135"/>
      <c r="O135"/>
    </row>
    <row r="136" spans="1:15" s="74" customFormat="1" ht="15" customHeight="1">
      <c r="A136"/>
      <c r="B136"/>
      <c r="C136"/>
      <c r="D136"/>
      <c r="E136"/>
      <c r="F136"/>
      <c r="G136"/>
      <c r="H136"/>
      <c r="I136"/>
      <c r="J136"/>
      <c r="K136"/>
      <c r="L136"/>
      <c r="M136"/>
      <c r="N136"/>
      <c r="O136"/>
    </row>
    <row r="137" spans="1:15" s="74" customFormat="1" ht="15" customHeight="1">
      <c r="A137"/>
      <c r="B137"/>
      <c r="C137"/>
      <c r="D137"/>
      <c r="E137"/>
      <c r="F137"/>
      <c r="G137"/>
      <c r="H137"/>
      <c r="I137"/>
      <c r="J137"/>
      <c r="K137"/>
      <c r="L137"/>
      <c r="M137"/>
      <c r="N137"/>
      <c r="O137"/>
    </row>
    <row r="138" spans="1:15" s="74" customFormat="1" ht="15" customHeight="1">
      <c r="A138"/>
      <c r="B138"/>
      <c r="C138"/>
      <c r="D138"/>
      <c r="E138"/>
      <c r="F138"/>
      <c r="G138"/>
      <c r="H138"/>
      <c r="I138"/>
      <c r="J138"/>
      <c r="K138"/>
      <c r="L138"/>
      <c r="M138"/>
      <c r="N138"/>
      <c r="O138"/>
    </row>
    <row r="139" spans="1:15" s="74" customFormat="1" ht="15" customHeight="1">
      <c r="A139"/>
      <c r="B139"/>
      <c r="C139"/>
      <c r="D139"/>
      <c r="E139"/>
      <c r="F139"/>
      <c r="G139"/>
      <c r="H139"/>
      <c r="I139"/>
      <c r="J139"/>
      <c r="K139"/>
      <c r="L139"/>
      <c r="M139"/>
      <c r="N139"/>
      <c r="O139"/>
    </row>
    <row r="140" spans="1:15" s="74" customFormat="1" ht="15" customHeight="1">
      <c r="A140"/>
      <c r="B140"/>
      <c r="C140"/>
      <c r="D140"/>
      <c r="E140"/>
      <c r="F140"/>
      <c r="G140"/>
      <c r="H140"/>
      <c r="I140"/>
      <c r="J140"/>
      <c r="K140"/>
      <c r="L140"/>
      <c r="M140"/>
      <c r="N140"/>
      <c r="O140"/>
    </row>
    <row r="141" spans="1:15" s="74" customFormat="1" ht="15" customHeight="1">
      <c r="A141"/>
      <c r="B141"/>
      <c r="C141"/>
      <c r="D141"/>
      <c r="E141"/>
      <c r="F141"/>
      <c r="G141"/>
      <c r="H141"/>
      <c r="I141"/>
      <c r="J141"/>
      <c r="K141"/>
      <c r="L141"/>
      <c r="M141"/>
      <c r="N141"/>
      <c r="O141"/>
    </row>
    <row r="142" spans="1:15" s="74" customFormat="1" ht="15" customHeight="1">
      <c r="A142"/>
      <c r="B142"/>
      <c r="C142"/>
      <c r="D142"/>
      <c r="E142"/>
      <c r="F142"/>
      <c r="G142"/>
      <c r="H142"/>
      <c r="I142"/>
      <c r="J142"/>
      <c r="K142"/>
      <c r="L142"/>
      <c r="M142"/>
      <c r="N142"/>
      <c r="O142"/>
    </row>
    <row r="143" spans="1:15" s="74" customFormat="1" ht="15" customHeight="1">
      <c r="A143"/>
      <c r="B143"/>
      <c r="C143"/>
      <c r="D143"/>
      <c r="E143"/>
      <c r="F143"/>
      <c r="G143"/>
      <c r="H143"/>
      <c r="I143"/>
      <c r="J143"/>
      <c r="K143"/>
      <c r="L143"/>
      <c r="M143"/>
      <c r="N143"/>
      <c r="O143"/>
    </row>
    <row r="144" spans="1:15" s="74" customFormat="1" ht="15" customHeight="1">
      <c r="A144"/>
      <c r="B144"/>
      <c r="C144"/>
      <c r="D144"/>
      <c r="E144"/>
      <c r="F144"/>
      <c r="G144"/>
      <c r="H144"/>
      <c r="I144"/>
      <c r="J144"/>
      <c r="K144"/>
      <c r="L144"/>
      <c r="M144"/>
      <c r="N144"/>
      <c r="O144"/>
    </row>
    <row r="145" spans="1:15" s="74" customFormat="1" ht="15.75" customHeight="1">
      <c r="A145"/>
      <c r="B145"/>
      <c r="C145"/>
      <c r="D145"/>
      <c r="E145"/>
      <c r="F145"/>
      <c r="G145"/>
      <c r="H145"/>
      <c r="I145"/>
      <c r="J145"/>
      <c r="K145"/>
      <c r="L145"/>
      <c r="M145"/>
      <c r="N145"/>
      <c r="O145"/>
    </row>
    <row r="146" spans="1:15" s="74" customFormat="1" ht="15.75" customHeight="1">
      <c r="A146"/>
      <c r="B146"/>
      <c r="C146"/>
      <c r="D146"/>
      <c r="E146"/>
      <c r="F146"/>
      <c r="G146"/>
      <c r="H146"/>
      <c r="I146"/>
      <c r="J146"/>
      <c r="K146"/>
      <c r="L146"/>
      <c r="M146"/>
      <c r="N146"/>
      <c r="O146"/>
    </row>
    <row r="147" spans="1:15" s="74" customFormat="1" ht="15.75" customHeight="1">
      <c r="A147"/>
      <c r="B147"/>
      <c r="C147"/>
      <c r="D147"/>
      <c r="E147"/>
      <c r="F147"/>
      <c r="G147"/>
      <c r="H147"/>
      <c r="I147"/>
      <c r="J147"/>
      <c r="K147"/>
      <c r="L147"/>
      <c r="M147"/>
      <c r="N147"/>
      <c r="O147"/>
    </row>
    <row r="148" spans="1:15" s="74" customFormat="1" ht="15.75" customHeight="1">
      <c r="A148"/>
      <c r="B148"/>
      <c r="C148"/>
      <c r="D148"/>
      <c r="E148"/>
      <c r="F148"/>
      <c r="G148"/>
      <c r="H148"/>
      <c r="I148"/>
      <c r="J148"/>
      <c r="K148"/>
      <c r="L148"/>
      <c r="M148"/>
      <c r="N148"/>
      <c r="O148"/>
    </row>
    <row r="149" spans="1:15" s="74" customFormat="1" ht="15.75" customHeight="1">
      <c r="A149"/>
      <c r="B149"/>
      <c r="C149"/>
      <c r="D149"/>
      <c r="E149"/>
      <c r="F149"/>
      <c r="G149"/>
      <c r="H149"/>
      <c r="I149"/>
      <c r="J149"/>
      <c r="K149"/>
      <c r="L149"/>
      <c r="M149"/>
      <c r="N149"/>
      <c r="O149"/>
    </row>
    <row r="150" spans="1:15" s="74" customFormat="1" ht="15.75" customHeight="1" thickBot="1">
      <c r="A150"/>
      <c r="B150"/>
      <c r="C150"/>
      <c r="D150"/>
      <c r="E150"/>
      <c r="F150"/>
      <c r="G150"/>
      <c r="H150"/>
      <c r="I150"/>
      <c r="J150"/>
      <c r="K150"/>
      <c r="L150"/>
      <c r="M150"/>
      <c r="N150"/>
      <c r="O150"/>
    </row>
    <row r="151" spans="1:15" s="357" customFormat="1" ht="15" hidden="1" customHeight="1">
      <c r="A151" s="362"/>
      <c r="B151" t="str">
        <f ca="1">D6</f>
        <v>E09000002</v>
      </c>
      <c r="C151" s="1" t="s">
        <v>432</v>
      </c>
      <c r="D151" t="str">
        <f ca="1">VLOOKUP($B$151,'Org list'!$J$487:$L$637,3,0)</f>
        <v>Q71</v>
      </c>
      <c r="E151" s="365" t="str">
        <f ca="1">VLOOKUP($B$151,'Org list'!$J$187:$L$336,3,0)</f>
        <v>Y56</v>
      </c>
      <c r="F151" s="362"/>
      <c r="G151" s="362"/>
      <c r="H151" s="362"/>
      <c r="I151" s="362"/>
      <c r="J151" s="362"/>
      <c r="K151" s="362"/>
      <c r="L151" s="9" t="str">
        <f ca="1">M6</f>
        <v>E09000002</v>
      </c>
      <c r="M151" s="9"/>
      <c r="N151" s="9"/>
      <c r="O151" s="9"/>
    </row>
    <row r="152" spans="1:15" s="357" customFormat="1" ht="15" hidden="1" customHeight="1">
      <c r="A152" s="362"/>
      <c r="B152" s="363"/>
      <c r="C152" s="364"/>
      <c r="D152" s="365">
        <v>4</v>
      </c>
      <c r="F152" s="362"/>
      <c r="G152" s="362"/>
      <c r="H152" s="362"/>
      <c r="I152" s="362"/>
      <c r="J152" s="362"/>
      <c r="K152" s="362"/>
      <c r="L152" s="363"/>
      <c r="M152" s="364"/>
      <c r="N152" s="365">
        <v>4</v>
      </c>
      <c r="O152" s="9"/>
    </row>
    <row r="153" spans="1:15" ht="15.75" hidden="1" thickBot="1">
      <c r="B153" s="343"/>
      <c r="C153" s="365">
        <v>3</v>
      </c>
      <c r="D153" s="366">
        <v>4</v>
      </c>
      <c r="F153" s="344"/>
      <c r="G153" s="344"/>
      <c r="H153" s="344"/>
      <c r="L153" s="343"/>
      <c r="M153" s="365">
        <v>3</v>
      </c>
      <c r="N153" s="366">
        <v>4</v>
      </c>
    </row>
    <row r="154" spans="1:15" ht="15.75" thickBot="1">
      <c r="B154" s="459" t="s">
        <v>1237</v>
      </c>
      <c r="C154" s="521" t="s">
        <v>1448</v>
      </c>
      <c r="D154" s="460" t="s">
        <v>1238</v>
      </c>
      <c r="G154" s="344"/>
      <c r="H154" s="344"/>
      <c r="L154" s="459" t="s">
        <v>1237</v>
      </c>
      <c r="M154" s="521" t="s">
        <v>1448</v>
      </c>
      <c r="N154" s="460" t="s">
        <v>1238</v>
      </c>
    </row>
    <row r="155" spans="1:15" ht="15" customHeight="1">
      <c r="B155" s="461" t="str">
        <f ca="1">$D$125&amp;" "&amp;"- Reablement Baseline (13/14) and Plan (14/15) %"</f>
        <v>Barking and Dagenham - Reablement Baseline (13/14) and Plan (14/15) %</v>
      </c>
      <c r="C155" s="522">
        <f ca="1">VLOOKUP($B$151,'Reablement backsheet'!$D$9:$I$185,$C153,0)</f>
        <v>0.88300000000000001</v>
      </c>
      <c r="D155" s="523">
        <f ca="1">VLOOKUP($B$151,'Reablement backsheet'!$D$193:$I$369,$D152,0)</f>
        <v>0.8928571428571429</v>
      </c>
      <c r="G155" s="344"/>
      <c r="H155" s="344"/>
      <c r="L155" s="461" t="str">
        <f ca="1">$O$125&amp;" - Reablement Baseline (13/14) and Plan (14/15) %"</f>
        <v>Barking and Dagenham (Peer HWB) - Reablement Baseline (13/14) and Plan (14/15) %</v>
      </c>
      <c r="M155" s="522">
        <f ca="1">VLOOKUP($L$151,'Reablement backsheet'!$D$9:$I$185,$M153,0)</f>
        <v>0.88300000000000001</v>
      </c>
      <c r="N155" s="523">
        <f ca="1">VLOOKUP($L$151,'Reablement backsheet'!$D$193:$I$369,$N152,0)</f>
        <v>0.8928571428571429</v>
      </c>
    </row>
    <row r="156" spans="1:15" ht="15.75" thickBot="1">
      <c r="B156" s="462" t="str">
        <f ca="1">$D$125&amp;" "&amp;"- Actual Reablement (14/15) %"</f>
        <v>Barking and Dagenham - Actual Reablement (14/15) %</v>
      </c>
      <c r="C156" s="524">
        <f ca="1">VLOOKUP($B$151,'Reablement backsheet'!$D$9:$I$185,$C153,0)</f>
        <v>0.88300000000000001</v>
      </c>
      <c r="D156" s="525">
        <f ca="1">VLOOKUP($B$151,'Reablement backsheet'!$D$9:$I$185,$D153,0)</f>
        <v>0.67200000000000004</v>
      </c>
      <c r="G156" s="344"/>
      <c r="H156" s="344"/>
      <c r="L156" s="463" t="str">
        <f ca="1">$O$125&amp;" - Actual Reablement (14/15) %"</f>
        <v>Barking and Dagenham (Peer HWB) - Actual Reablement (14/15) %</v>
      </c>
      <c r="M156" s="524">
        <f ca="1">VLOOKUP($L$151,'Reablement backsheet'!$D$9:$I$185,$M153,0)</f>
        <v>0.88300000000000001</v>
      </c>
      <c r="N156" s="525">
        <f ca="1">VLOOKUP($L$151,'Reablement backsheet'!$D$9:$I$185,$N153,0)</f>
        <v>0.67200000000000004</v>
      </c>
    </row>
    <row r="157" spans="1:15">
      <c r="B157" s="461" t="str">
        <f ca="1">VLOOKUP($D$105,'Org list'!$I$24:$K$36,3,0)&amp;" - "&amp;" Reablement Baseline (13/14) and Plan (14/15) %"</f>
        <v>NHS England London -  Reablement Baseline (13/14) and Plan (14/15) %</v>
      </c>
      <c r="C157" s="526">
        <f ca="1">VLOOKUP($D$151,'Reablement backsheet'!$D$9:$I$185,$C153,0)</f>
        <v>0.87963610916724988</v>
      </c>
      <c r="D157" s="523">
        <f ca="1">VLOOKUP($D$151,'Reablement backsheet'!$D$193:$I$369,$D152,0)</f>
        <v>0.87988854651218151</v>
      </c>
      <c r="G157" s="344"/>
      <c r="H157" s="344"/>
      <c r="L157" s="461" t="str">
        <f ca="1">$D$125&amp;" (Selected HWB) "&amp;"- Reablement Baseline (13/14) and Plan (14/15) %"</f>
        <v>Barking and Dagenham (Selected HWB) - Reablement Baseline (13/14) and Plan (14/15) %</v>
      </c>
      <c r="M157" s="526">
        <f ca="1">VLOOKUP($B$151,'Reablement backsheet'!$D$9:$I$185,$M153,0)</f>
        <v>0.88300000000000001</v>
      </c>
      <c r="N157" s="527">
        <f ca="1">VLOOKUP($B$151,'Reablement backsheet'!$D$193:$I$369,$N152,0)</f>
        <v>0.8928571428571429</v>
      </c>
    </row>
    <row r="158" spans="1:15" ht="15.75" thickBot="1">
      <c r="B158" s="462" t="str">
        <f ca="1">VLOOKUP($D$105,'Org list'!$I$24:$K$36,3,0)&amp;" - "&amp;" Actual Reablement (14/15) %"</f>
        <v>NHS England London -  Actual Reablement (14/15) %</v>
      </c>
      <c r="C158" s="524">
        <f ca="1">VLOOKUP($D$151,'Reablement backsheet'!$D$9:$I$185,$C153,0)</f>
        <v>0.87963610916724988</v>
      </c>
      <c r="D158" s="525">
        <f ca="1">VLOOKUP($D$151,'Reablement backsheet'!$D$9:$I$185,$D153,0)</f>
        <v>0.85325638911788948</v>
      </c>
      <c r="F158" s="528"/>
      <c r="G158" s="344"/>
      <c r="H158" s="344"/>
      <c r="L158" s="463" t="str">
        <f ca="1">$D$125&amp;" (Selected HWB) "&amp;"- Actual Reablement (14/15) %"</f>
        <v>Barking and Dagenham (Selected HWB) - Actual Reablement (14/15) %</v>
      </c>
      <c r="M158" s="524">
        <f ca="1">VLOOKUP($B$151,'Reablement backsheet'!$D$9:$I$185,$M153,0)</f>
        <v>0.88300000000000001</v>
      </c>
      <c r="N158" s="525">
        <f ca="1">VLOOKUP($B$151,'Reablement backsheet'!$D$9:$I$185,$N153,0)</f>
        <v>0.67200000000000004</v>
      </c>
    </row>
    <row r="159" spans="1:15">
      <c r="B159" s="461" t="str">
        <f ca="1">VLOOKUP($E$151,'Org list'!$I$11:$K$14,3,0)&amp;" - "&amp;" Reablement Baseline (13/14) and Plan (14/15) %"</f>
        <v>London Commissioning Region -  Reablement Baseline (13/14) and Plan (14/15) %</v>
      </c>
      <c r="C159" s="526">
        <f ca="1">VLOOKUP($E$151,'Reablement backsheet'!$D$9:$I$185,$C153,0)</f>
        <v>0.87963610916724988</v>
      </c>
      <c r="D159" s="523">
        <f ca="1">VLOOKUP($E$151,'Reablement backsheet'!$D$193:$I$369,$D152,0)</f>
        <v>0.87988854651218151</v>
      </c>
      <c r="F159" s="528"/>
      <c r="G159" s="344"/>
      <c r="H159" s="344"/>
    </row>
    <row r="160" spans="1:15" ht="15.75" thickBot="1">
      <c r="B160" s="463" t="str">
        <f ca="1">VLOOKUP($E$151,'Org list'!$I$11:$K$14,3,0)&amp;" - "&amp;" Actual Reablement (14/15) %"</f>
        <v>London Commissioning Region -  Actual Reablement (14/15) %</v>
      </c>
      <c r="C160" s="524">
        <f ca="1">VLOOKUP($E$151,'Reablement backsheet'!$D$9:$I$185,$C153,0)</f>
        <v>0.87963610916724988</v>
      </c>
      <c r="D160" s="525">
        <f ca="1">VLOOKUP($E$151,'Reablement backsheet'!$D$9:$I$185,$D153,0)</f>
        <v>0.85325638911788948</v>
      </c>
      <c r="F160" s="528"/>
      <c r="G160" s="344"/>
      <c r="H160" s="344"/>
    </row>
    <row r="161" spans="1:21">
      <c r="B161" s="461" t="s">
        <v>1449</v>
      </c>
      <c r="C161" s="526">
        <f>VLOOKUP($C$151,'Reablement backsheet'!$D$9:$I$185,$C153,0)</f>
        <v>0.82499999999999996</v>
      </c>
      <c r="D161" s="523">
        <f>VLOOKUP($C$151,'Reablement backsheet'!$D$193:$I$369,$D152,0)</f>
        <v>0.84602222770479862</v>
      </c>
      <c r="F161" s="528"/>
      <c r="G161" s="344"/>
      <c r="H161" s="344"/>
    </row>
    <row r="162" spans="1:21" ht="15.75" thickBot="1">
      <c r="B162" s="463" t="s">
        <v>1450</v>
      </c>
      <c r="C162" s="524">
        <f>VLOOKUP($C$151,'Reablement backsheet'!$D$9:$I$185,$C153,0)</f>
        <v>0.82499999999999996</v>
      </c>
      <c r="D162" s="525">
        <f>VLOOKUP($C$151,'Reablement backsheet'!$D$9:$I$185,$D153,0)</f>
        <v>0.82099999999999995</v>
      </c>
      <c r="F162" s="528"/>
      <c r="G162" s="344"/>
      <c r="H162" s="344"/>
    </row>
    <row r="163" spans="1:21">
      <c r="C163"/>
      <c r="F163" s="344"/>
      <c r="G163" s="344"/>
      <c r="H163" s="344"/>
    </row>
    <row r="164" spans="1:21" ht="15" customHeight="1">
      <c r="A164" s="458"/>
      <c r="B164" s="5" t="s">
        <v>20</v>
      </c>
      <c r="C164" s="458"/>
      <c r="D164" s="458"/>
      <c r="E164" s="458"/>
      <c r="F164" s="458"/>
      <c r="G164" s="458"/>
      <c r="H164" s="458"/>
      <c r="I164" s="458"/>
      <c r="J164" s="458"/>
      <c r="K164" s="458"/>
      <c r="L164" s="458"/>
      <c r="M164" s="458"/>
      <c r="N164" s="458"/>
      <c r="O164" s="458"/>
      <c r="P164" s="458"/>
      <c r="Q164" s="458"/>
      <c r="R164" s="458"/>
      <c r="S164" s="458"/>
      <c r="T164" s="458"/>
      <c r="U164" s="294"/>
    </row>
    <row r="165" spans="1:21"/>
    <row r="166" spans="1:21">
      <c r="B166" s="268" t="s">
        <v>3532</v>
      </c>
    </row>
    <row r="167" spans="1:21">
      <c r="B167" t="s">
        <v>1451</v>
      </c>
    </row>
    <row r="168" spans="1:21"/>
    <row r="169" spans="1:21">
      <c r="B169" s="268" t="s">
        <v>3532</v>
      </c>
      <c r="D169" s="1"/>
      <c r="E169" s="1"/>
      <c r="F169" s="1"/>
      <c r="G169" s="1"/>
      <c r="H169" s="1"/>
      <c r="I169" s="1"/>
      <c r="J169" s="1"/>
      <c r="K169" s="1"/>
      <c r="L169" s="1"/>
      <c r="M169" s="1"/>
      <c r="N169" s="1"/>
      <c r="O169" s="1"/>
    </row>
    <row r="170" spans="1:21">
      <c r="B170" s="268" t="s">
        <v>1203</v>
      </c>
      <c r="D170" s="1"/>
      <c r="E170" s="1"/>
      <c r="F170" s="1"/>
      <c r="G170" s="1"/>
      <c r="H170" s="1"/>
      <c r="I170" s="1"/>
      <c r="J170" s="1"/>
      <c r="K170" s="1"/>
      <c r="L170" s="1"/>
      <c r="M170" s="1"/>
      <c r="N170" s="1"/>
      <c r="O170" s="1"/>
    </row>
    <row r="171" spans="1:21">
      <c r="B171" s="268" t="s">
        <v>1131</v>
      </c>
      <c r="C171" s="247"/>
      <c r="D171" s="247"/>
      <c r="E171" s="247"/>
      <c r="F171" s="247"/>
      <c r="G171" s="247"/>
      <c r="H171" s="247"/>
      <c r="I171" s="247"/>
      <c r="J171" s="247"/>
      <c r="K171" s="247"/>
      <c r="L171" s="247"/>
      <c r="M171" s="247"/>
      <c r="N171" s="247"/>
      <c r="O171" s="247"/>
      <c r="P171" s="81"/>
    </row>
    <row r="172" spans="1:21"/>
    <row r="173" spans="1:21" ht="15" customHeight="1">
      <c r="B173" s="680" t="s">
        <v>1452</v>
      </c>
      <c r="C173" s="680"/>
      <c r="D173" s="680"/>
      <c r="E173" s="680"/>
      <c r="F173" s="680"/>
      <c r="G173" s="680"/>
      <c r="H173" s="680"/>
      <c r="I173" s="680"/>
      <c r="J173" s="680"/>
      <c r="K173" s="680"/>
      <c r="L173" s="680"/>
      <c r="M173" s="680"/>
      <c r="N173" s="680"/>
      <c r="O173" s="680"/>
      <c r="P173" s="680"/>
    </row>
    <row r="174" spans="1:21">
      <c r="B174" s="268" t="s">
        <v>1434</v>
      </c>
      <c r="D174" s="1"/>
      <c r="E174" s="1"/>
      <c r="F174" s="1"/>
      <c r="G174" s="1"/>
      <c r="H174" s="1"/>
      <c r="I174" s="1"/>
    </row>
    <row r="175" spans="1:21"/>
    <row r="176" spans="1:21">
      <c r="B176" s="681" t="s">
        <v>1453</v>
      </c>
      <c r="C176" s="681"/>
      <c r="D176" s="681"/>
      <c r="E176" s="681"/>
      <c r="F176" s="681"/>
      <c r="G176" s="681"/>
      <c r="H176" s="681"/>
      <c r="I176" s="681"/>
      <c r="J176" s="681"/>
      <c r="K176" s="681"/>
      <c r="L176" s="681"/>
      <c r="M176" s="681"/>
      <c r="N176" s="681"/>
      <c r="O176" s="681"/>
      <c r="P176" s="681"/>
    </row>
    <row r="177" spans="2:2"/>
    <row r="178" spans="2:2">
      <c r="B178" t="s">
        <v>3539</v>
      </c>
    </row>
    <row r="179" spans="2:2"/>
    <row r="180" spans="2:2"/>
    <row r="181" spans="2:2"/>
    <row r="182" spans="2:2"/>
    <row r="183" spans="2:2"/>
    <row r="184" spans="2:2"/>
    <row r="185" spans="2:2"/>
  </sheetData>
  <mergeCells count="8">
    <mergeCell ref="B173:P173"/>
    <mergeCell ref="B176:P176"/>
    <mergeCell ref="Q64:T64"/>
    <mergeCell ref="M64:P64"/>
    <mergeCell ref="B1:J3"/>
    <mergeCell ref="L1:T3"/>
    <mergeCell ref="B4:J4"/>
    <mergeCell ref="L4:T4"/>
  </mergeCells>
  <conditionalFormatting sqref="C48:J48 D61:J61 C46:J46">
    <cfRule type="cellIs" dxfId="117" priority="121" operator="equal">
      <formula>"n"</formula>
    </cfRule>
    <cfRule type="cellIs" dxfId="116" priority="122" operator="equal">
      <formula>"i"</formula>
    </cfRule>
    <cfRule type="cellIs" dxfId="115" priority="123" operator="equal">
      <formula>"h"</formula>
    </cfRule>
  </conditionalFormatting>
  <conditionalFormatting sqref="C67">
    <cfRule type="cellIs" dxfId="114" priority="118" operator="equal">
      <formula>"n"</formula>
    </cfRule>
    <cfRule type="cellIs" dxfId="113" priority="119" operator="equal">
      <formula>"i"</formula>
    </cfRule>
    <cfRule type="cellIs" dxfId="112" priority="120" operator="equal">
      <formula>"h"</formula>
    </cfRule>
  </conditionalFormatting>
  <conditionalFormatting sqref="C69">
    <cfRule type="cellIs" dxfId="111" priority="115" operator="equal">
      <formula>"n"</formula>
    </cfRule>
    <cfRule type="cellIs" dxfId="110" priority="116" operator="equal">
      <formula>"i"</formula>
    </cfRule>
    <cfRule type="cellIs" dxfId="109" priority="117" operator="equal">
      <formula>"h"</formula>
    </cfRule>
  </conditionalFormatting>
  <conditionalFormatting sqref="D67:F67">
    <cfRule type="cellIs" dxfId="108" priority="112" operator="equal">
      <formula>"n"</formula>
    </cfRule>
    <cfRule type="cellIs" dxfId="107" priority="113" operator="equal">
      <formula>"i"</formula>
    </cfRule>
    <cfRule type="cellIs" dxfId="106" priority="114" operator="equal">
      <formula>"h"</formula>
    </cfRule>
  </conditionalFormatting>
  <conditionalFormatting sqref="D69:F69">
    <cfRule type="cellIs" dxfId="105" priority="109" operator="equal">
      <formula>"n"</formula>
    </cfRule>
    <cfRule type="cellIs" dxfId="104" priority="110" operator="equal">
      <formula>"i"</formula>
    </cfRule>
    <cfRule type="cellIs" dxfId="103" priority="111" operator="equal">
      <formula>"h"</formula>
    </cfRule>
  </conditionalFormatting>
  <conditionalFormatting sqref="D71:F71">
    <cfRule type="cellIs" dxfId="102" priority="106" operator="equal">
      <formula>"n"</formula>
    </cfRule>
    <cfRule type="cellIs" dxfId="101" priority="107" operator="equal">
      <formula>"i"</formula>
    </cfRule>
    <cfRule type="cellIs" dxfId="100" priority="108" operator="equal">
      <formula>"h"</formula>
    </cfRule>
  </conditionalFormatting>
  <conditionalFormatting sqref="C109:J109">
    <cfRule type="cellIs" dxfId="99" priority="103" operator="equal">
      <formula>"n"</formula>
    </cfRule>
    <cfRule type="cellIs" dxfId="98" priority="104" operator="equal">
      <formula>"i"</formula>
    </cfRule>
    <cfRule type="cellIs" dxfId="97" priority="105" operator="equal">
      <formula>"h"</formula>
    </cfRule>
  </conditionalFormatting>
  <conditionalFormatting sqref="E124:H124 C111:J111">
    <cfRule type="cellIs" dxfId="96" priority="100" operator="equal">
      <formula>"n"</formula>
    </cfRule>
    <cfRule type="cellIs" dxfId="95" priority="101" operator="equal">
      <formula>"i"</formula>
    </cfRule>
    <cfRule type="cellIs" dxfId="94" priority="102" operator="equal">
      <formula>"h"</formula>
    </cfRule>
  </conditionalFormatting>
  <conditionalFormatting sqref="C52:J52 D50:J50">
    <cfRule type="cellIs" dxfId="93" priority="97" operator="equal">
      <formula>"n"</formula>
    </cfRule>
    <cfRule type="cellIs" dxfId="92" priority="98" operator="equal">
      <formula>"i"</formula>
    </cfRule>
    <cfRule type="cellIs" dxfId="91" priority="99" operator="equal">
      <formula>"h"</formula>
    </cfRule>
  </conditionalFormatting>
  <conditionalFormatting sqref="C60:J60 D58:J58">
    <cfRule type="cellIs" dxfId="90" priority="94" operator="equal">
      <formula>"n"</formula>
    </cfRule>
    <cfRule type="cellIs" dxfId="89" priority="95" operator="equal">
      <formula>"i"</formula>
    </cfRule>
    <cfRule type="cellIs" dxfId="88" priority="96" operator="equal">
      <formula>"h"</formula>
    </cfRule>
  </conditionalFormatting>
  <conditionalFormatting sqref="C113:F113">
    <cfRule type="cellIs" dxfId="87" priority="91" operator="equal">
      <formula>"n"</formula>
    </cfRule>
    <cfRule type="cellIs" dxfId="86" priority="92" operator="equal">
      <formula>"i"</formula>
    </cfRule>
    <cfRule type="cellIs" dxfId="85" priority="93" operator="equal">
      <formula>"h"</formula>
    </cfRule>
  </conditionalFormatting>
  <conditionalFormatting sqref="G113:J113">
    <cfRule type="cellIs" dxfId="84" priority="88" operator="equal">
      <formula>"n"</formula>
    </cfRule>
    <cfRule type="cellIs" dxfId="83" priority="89" operator="equal">
      <formula>"i"</formula>
    </cfRule>
    <cfRule type="cellIs" dxfId="82" priority="90" operator="equal">
      <formula>"h"</formula>
    </cfRule>
  </conditionalFormatting>
  <conditionalFormatting sqref="C115:J115">
    <cfRule type="cellIs" dxfId="81" priority="85" operator="equal">
      <formula>"n"</formula>
    </cfRule>
    <cfRule type="cellIs" dxfId="80" priority="86" operator="equal">
      <formula>"i"</formula>
    </cfRule>
    <cfRule type="cellIs" dxfId="79" priority="87" operator="equal">
      <formula>"h"</formula>
    </cfRule>
  </conditionalFormatting>
  <conditionalFormatting sqref="C121:F121">
    <cfRule type="cellIs" dxfId="78" priority="82" operator="equal">
      <formula>"n"</formula>
    </cfRule>
    <cfRule type="cellIs" dxfId="77" priority="83" operator="equal">
      <formula>"i"</formula>
    </cfRule>
    <cfRule type="cellIs" dxfId="76" priority="84" operator="equal">
      <formula>"h"</formula>
    </cfRule>
  </conditionalFormatting>
  <conditionalFormatting sqref="G121:J121">
    <cfRule type="cellIs" dxfId="75" priority="79" operator="equal">
      <formula>"n"</formula>
    </cfRule>
    <cfRule type="cellIs" dxfId="74" priority="80" operator="equal">
      <formula>"i"</formula>
    </cfRule>
    <cfRule type="cellIs" dxfId="73" priority="81" operator="equal">
      <formula>"h"</formula>
    </cfRule>
  </conditionalFormatting>
  <conditionalFormatting sqref="C123:J123">
    <cfRule type="cellIs" dxfId="72" priority="76" operator="equal">
      <formula>"n"</formula>
    </cfRule>
    <cfRule type="cellIs" dxfId="71" priority="77" operator="equal">
      <formula>"i"</formula>
    </cfRule>
    <cfRule type="cellIs" dxfId="70" priority="78" operator="equal">
      <formula>"h"</formula>
    </cfRule>
  </conditionalFormatting>
  <conditionalFormatting sqref="C56:J56 C54:J54">
    <cfRule type="cellIs" dxfId="69" priority="73" operator="equal">
      <formula>"n"</formula>
    </cfRule>
    <cfRule type="cellIs" dxfId="68" priority="74" operator="equal">
      <formula>"i"</formula>
    </cfRule>
    <cfRule type="cellIs" dxfId="67" priority="75" operator="equal">
      <formula>"h"</formula>
    </cfRule>
  </conditionalFormatting>
  <conditionalFormatting sqref="C117:F117">
    <cfRule type="cellIs" dxfId="66" priority="70" operator="equal">
      <formula>"n"</formula>
    </cfRule>
    <cfRule type="cellIs" dxfId="65" priority="71" operator="equal">
      <formula>"i"</formula>
    </cfRule>
    <cfRule type="cellIs" dxfId="64" priority="72" operator="equal">
      <formula>"h"</formula>
    </cfRule>
  </conditionalFormatting>
  <conditionalFormatting sqref="G117:J117">
    <cfRule type="cellIs" dxfId="63" priority="67" operator="equal">
      <formula>"n"</formula>
    </cfRule>
    <cfRule type="cellIs" dxfId="62" priority="68" operator="equal">
      <formula>"i"</formula>
    </cfRule>
    <cfRule type="cellIs" dxfId="61" priority="69" operator="equal">
      <formula>"h"</formula>
    </cfRule>
  </conditionalFormatting>
  <conditionalFormatting sqref="C119:J119">
    <cfRule type="cellIs" dxfId="60" priority="64" operator="equal">
      <formula>"n"</formula>
    </cfRule>
    <cfRule type="cellIs" dxfId="59" priority="65" operator="equal">
      <formula>"i"</formula>
    </cfRule>
    <cfRule type="cellIs" dxfId="58" priority="66" operator="equal">
      <formula>"h"</formula>
    </cfRule>
  </conditionalFormatting>
  <conditionalFormatting sqref="M48:T48 N46:T46">
    <cfRule type="cellIs" dxfId="57" priority="61" operator="equal">
      <formula>"n"</formula>
    </cfRule>
    <cfRule type="cellIs" dxfId="56" priority="62" operator="equal">
      <formula>"i"</formula>
    </cfRule>
    <cfRule type="cellIs" dxfId="55" priority="63" operator="equal">
      <formula>"h"</formula>
    </cfRule>
  </conditionalFormatting>
  <conditionalFormatting sqref="M109:T109">
    <cfRule type="cellIs" dxfId="54" priority="58" operator="equal">
      <formula>"n"</formula>
    </cfRule>
    <cfRule type="cellIs" dxfId="53" priority="59" operator="equal">
      <formula>"i"</formula>
    </cfRule>
    <cfRule type="cellIs" dxfId="52" priority="60" operator="equal">
      <formula>"h"</formula>
    </cfRule>
  </conditionalFormatting>
  <conditionalFormatting sqref="M111:T111">
    <cfRule type="cellIs" dxfId="51" priority="55" operator="equal">
      <formula>"n"</formula>
    </cfRule>
    <cfRule type="cellIs" dxfId="50" priority="56" operator="equal">
      <formula>"i"</formula>
    </cfRule>
    <cfRule type="cellIs" dxfId="49" priority="57" operator="equal">
      <formula>"h"</formula>
    </cfRule>
  </conditionalFormatting>
  <conditionalFormatting sqref="M67">
    <cfRule type="cellIs" dxfId="48" priority="52" operator="equal">
      <formula>"n"</formula>
    </cfRule>
    <cfRule type="cellIs" dxfId="47" priority="53" operator="equal">
      <formula>"i"</formula>
    </cfRule>
    <cfRule type="cellIs" dxfId="46" priority="54" operator="equal">
      <formula>"h"</formula>
    </cfRule>
  </conditionalFormatting>
  <conditionalFormatting sqref="M69">
    <cfRule type="cellIs" dxfId="45" priority="49" operator="equal">
      <formula>"n"</formula>
    </cfRule>
    <cfRule type="cellIs" dxfId="44" priority="50" operator="equal">
      <formula>"i"</formula>
    </cfRule>
    <cfRule type="cellIs" dxfId="43" priority="51" operator="equal">
      <formula>"h"</formula>
    </cfRule>
  </conditionalFormatting>
  <conditionalFormatting sqref="N67:P67">
    <cfRule type="cellIs" dxfId="42" priority="46" operator="equal">
      <formula>"n"</formula>
    </cfRule>
    <cfRule type="cellIs" dxfId="41" priority="47" operator="equal">
      <formula>"i"</formula>
    </cfRule>
    <cfRule type="cellIs" dxfId="40" priority="48" operator="equal">
      <formula>"h"</formula>
    </cfRule>
  </conditionalFormatting>
  <conditionalFormatting sqref="N69:P69">
    <cfRule type="cellIs" dxfId="39" priority="43" operator="equal">
      <formula>"n"</formula>
    </cfRule>
    <cfRule type="cellIs" dxfId="38" priority="44" operator="equal">
      <formula>"i"</formula>
    </cfRule>
    <cfRule type="cellIs" dxfId="37" priority="45" operator="equal">
      <formula>"h"</formula>
    </cfRule>
  </conditionalFormatting>
  <conditionalFormatting sqref="N71:P71">
    <cfRule type="cellIs" dxfId="36" priority="40" operator="equal">
      <formula>"n"</formula>
    </cfRule>
    <cfRule type="cellIs" dxfId="35" priority="41" operator="equal">
      <formula>"i"</formula>
    </cfRule>
    <cfRule type="cellIs" dxfId="34" priority="42" operator="equal">
      <formula>"h"</formula>
    </cfRule>
  </conditionalFormatting>
  <conditionalFormatting sqref="M52:T52 N50:T50">
    <cfRule type="cellIs" dxfId="33" priority="37" operator="equal">
      <formula>"n"</formula>
    </cfRule>
    <cfRule type="cellIs" dxfId="32" priority="38" operator="equal">
      <formula>"i"</formula>
    </cfRule>
    <cfRule type="cellIs" dxfId="31" priority="39" operator="equal">
      <formula>"h"</formula>
    </cfRule>
  </conditionalFormatting>
  <conditionalFormatting sqref="M113:T113">
    <cfRule type="cellIs" dxfId="30" priority="34" operator="equal">
      <formula>"n"</formula>
    </cfRule>
    <cfRule type="cellIs" dxfId="29" priority="35" operator="equal">
      <formula>"i"</formula>
    </cfRule>
    <cfRule type="cellIs" dxfId="28" priority="36" operator="equal">
      <formula>"h"</formula>
    </cfRule>
  </conditionalFormatting>
  <conditionalFormatting sqref="M115:T115">
    <cfRule type="cellIs" dxfId="27" priority="31" operator="equal">
      <formula>"n"</formula>
    </cfRule>
    <cfRule type="cellIs" dxfId="26" priority="32" operator="equal">
      <formula>"i"</formula>
    </cfRule>
    <cfRule type="cellIs" dxfId="25" priority="33" operator="equal">
      <formula>"h"</formula>
    </cfRule>
  </conditionalFormatting>
  <conditionalFormatting sqref="Q67">
    <cfRule type="cellIs" dxfId="24" priority="13" operator="equal">
      <formula>"n"</formula>
    </cfRule>
    <cfRule type="cellIs" dxfId="23" priority="14" operator="equal">
      <formula>"i"</formula>
    </cfRule>
    <cfRule type="cellIs" dxfId="22" priority="15" operator="equal">
      <formula>"h"</formula>
    </cfRule>
  </conditionalFormatting>
  <conditionalFormatting sqref="Q69">
    <cfRule type="cellIs" dxfId="21" priority="10" operator="equal">
      <formula>"n"</formula>
    </cfRule>
    <cfRule type="cellIs" dxfId="20" priority="11" operator="equal">
      <formula>"i"</formula>
    </cfRule>
    <cfRule type="cellIs" dxfId="19" priority="12" operator="equal">
      <formula>"h"</formula>
    </cfRule>
  </conditionalFormatting>
  <conditionalFormatting sqref="R67:T67">
    <cfRule type="cellIs" dxfId="18" priority="7" operator="equal">
      <formula>"n"</formula>
    </cfRule>
    <cfRule type="cellIs" dxfId="17" priority="8" operator="equal">
      <formula>"i"</formula>
    </cfRule>
    <cfRule type="cellIs" dxfId="16" priority="9" operator="equal">
      <formula>"h"</formula>
    </cfRule>
  </conditionalFormatting>
  <conditionalFormatting sqref="R69:T69">
    <cfRule type="cellIs" dxfId="15" priority="4" operator="equal">
      <formula>"n"</formula>
    </cfRule>
    <cfRule type="cellIs" dxfId="14" priority="5" operator="equal">
      <formula>"i"</formula>
    </cfRule>
    <cfRule type="cellIs" dxfId="13" priority="6" operator="equal">
      <formula>"h"</formula>
    </cfRule>
  </conditionalFormatting>
  <conditionalFormatting sqref="R71:T71">
    <cfRule type="cellIs" dxfId="12" priority="1" operator="equal">
      <formula>"n"</formula>
    </cfRule>
    <cfRule type="cellIs" dxfId="11" priority="2" operator="equal">
      <formula>"i"</formula>
    </cfRule>
    <cfRule type="cellIs" dxfId="10" priority="3" operator="equal">
      <formula>"h"</formula>
    </cfRule>
  </conditionalFormatting>
  <pageMargins left="0.23622047244094491" right="0.23622047244094491" top="0.35433070866141736" bottom="0.35433070866141736" header="0.31496062992125984" footer="0.31496062992125984"/>
  <pageSetup paperSize="9" scale="49" fitToWidth="2" fitToHeight="4" orientation="landscape" r:id="rId1"/>
  <rowBreaks count="2" manualBreakCount="2">
    <brk id="76" max="27" man="1"/>
    <brk id="123" max="27" man="1"/>
  </rowBreaks>
  <colBreaks count="1" manualBreakCount="1">
    <brk id="10" max="177"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6017" r:id="rId5" name="Drop Down 1">
              <controlPr defaultSize="0" autoLine="0" autoPict="0" altText="Drop down list to select Health and Wellbeing Board">
                <anchor moveWithCells="1" sizeWithCells="1">
                  <from>
                    <xdr:col>1</xdr:col>
                    <xdr:colOff>3962400</xdr:colOff>
                    <xdr:row>4</xdr:row>
                    <xdr:rowOff>9525</xdr:rowOff>
                  </from>
                  <to>
                    <xdr:col>4</xdr:col>
                    <xdr:colOff>95250</xdr:colOff>
                    <xdr:row>6</xdr:row>
                    <xdr:rowOff>57150</xdr:rowOff>
                  </to>
                </anchor>
              </controlPr>
            </control>
          </mc:Choice>
        </mc:AlternateContent>
        <mc:AlternateContent xmlns:mc="http://schemas.openxmlformats.org/markup-compatibility/2006">
          <mc:Choice Requires="x14">
            <control shapeId="86018" r:id="rId6" name="Drop Down 2">
              <controlPr defaultSize="0" autoLine="0" autoPict="0" altText="Dropdown list of Peer Health and Wellbeing Boards">
                <anchor moveWithCells="1">
                  <from>
                    <xdr:col>11</xdr:col>
                    <xdr:colOff>4076700</xdr:colOff>
                    <xdr:row>3</xdr:row>
                    <xdr:rowOff>190500</xdr:rowOff>
                  </from>
                  <to>
                    <xdr:col>14</xdr:col>
                    <xdr:colOff>428625</xdr:colOff>
                    <xdr:row>6</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6"/>
    <pageSetUpPr fitToPage="1"/>
  </sheetPr>
  <dimension ref="A1:AA200"/>
  <sheetViews>
    <sheetView showGridLines="0" zoomScale="70" zoomScaleNormal="70" zoomScaleSheetLayoutView="40" zoomScalePageLayoutView="30" workbookViewId="0">
      <selection activeCell="M16" sqref="A16:XFD16"/>
    </sheetView>
  </sheetViews>
  <sheetFormatPr defaultRowHeight="15"/>
  <cols>
    <col min="1" max="1" width="5.7109375" style="3" customWidth="1"/>
    <col min="2" max="2" width="25.7109375" customWidth="1"/>
    <col min="3" max="3" width="56.7109375" bestFit="1" customWidth="1"/>
    <col min="4" max="4" width="18.7109375" bestFit="1" customWidth="1"/>
    <col min="5" max="11" width="18.7109375" customWidth="1"/>
    <col min="12" max="12" width="18.85546875" customWidth="1"/>
    <col min="13" max="18" width="18.7109375" customWidth="1"/>
    <col min="19" max="20" width="19.140625" customWidth="1"/>
    <col min="21" max="24" width="18.7109375" style="4" customWidth="1"/>
    <col min="25" max="25" width="19.140625" style="16" customWidth="1"/>
    <col min="27" max="27" width="0" hidden="1" customWidth="1"/>
  </cols>
  <sheetData>
    <row r="1" spans="1:27" ht="9.9499999999999993" customHeight="1">
      <c r="A1" s="672" t="s">
        <v>385</v>
      </c>
      <c r="B1" s="672"/>
      <c r="C1" s="672"/>
      <c r="D1" s="672"/>
      <c r="E1" s="672"/>
      <c r="F1" s="672"/>
      <c r="G1" s="672"/>
      <c r="H1" s="672"/>
      <c r="I1" s="672"/>
      <c r="J1" s="672"/>
      <c r="K1" s="672"/>
      <c r="L1" s="672"/>
      <c r="M1" s="672"/>
      <c r="N1" s="672"/>
      <c r="O1" s="672"/>
      <c r="P1" s="672"/>
      <c r="Q1" s="672"/>
      <c r="R1" s="672"/>
      <c r="S1" s="672"/>
      <c r="T1" s="672"/>
      <c r="U1" s="672"/>
      <c r="V1" s="672"/>
      <c r="W1" s="672"/>
      <c r="X1" s="309"/>
      <c r="Y1" s="442"/>
      <c r="Z1" s="442"/>
    </row>
    <row r="2" spans="1:27" ht="9.9499999999999993" customHeight="1">
      <c r="A2" s="672"/>
      <c r="B2" s="672"/>
      <c r="C2" s="672"/>
      <c r="D2" s="672"/>
      <c r="E2" s="672"/>
      <c r="F2" s="672"/>
      <c r="G2" s="672"/>
      <c r="H2" s="672"/>
      <c r="I2" s="672"/>
      <c r="J2" s="672"/>
      <c r="K2" s="672"/>
      <c r="L2" s="672"/>
      <c r="M2" s="672"/>
      <c r="N2" s="672"/>
      <c r="O2" s="672"/>
      <c r="P2" s="672"/>
      <c r="Q2" s="672"/>
      <c r="R2" s="672"/>
      <c r="S2" s="672"/>
      <c r="T2" s="672"/>
      <c r="U2" s="672"/>
      <c r="V2" s="672"/>
      <c r="W2" s="672"/>
      <c r="X2" s="309"/>
      <c r="Y2" s="442"/>
      <c r="Z2" s="442"/>
    </row>
    <row r="3" spans="1:27" ht="9.9499999999999993" customHeight="1">
      <c r="A3" s="672"/>
      <c r="B3" s="672"/>
      <c r="C3" s="672"/>
      <c r="D3" s="672"/>
      <c r="E3" s="672"/>
      <c r="F3" s="672"/>
      <c r="G3" s="672"/>
      <c r="H3" s="672"/>
      <c r="I3" s="672"/>
      <c r="J3" s="672"/>
      <c r="K3" s="672"/>
      <c r="L3" s="672"/>
      <c r="M3" s="672"/>
      <c r="N3" s="672"/>
      <c r="O3" s="672"/>
      <c r="P3" s="672"/>
      <c r="Q3" s="672"/>
      <c r="R3" s="672"/>
      <c r="S3" s="672"/>
      <c r="T3" s="672"/>
      <c r="U3" s="672"/>
      <c r="V3" s="672"/>
      <c r="W3" s="672"/>
      <c r="X3" s="309"/>
      <c r="Y3" s="442"/>
      <c r="Z3" s="442"/>
    </row>
    <row r="4" spans="1:27" ht="15.75">
      <c r="A4" s="293"/>
      <c r="B4" s="678"/>
      <c r="C4" s="678"/>
      <c r="D4" s="678"/>
      <c r="E4" s="678"/>
      <c r="F4" s="678"/>
      <c r="G4" s="678"/>
      <c r="H4" s="678"/>
      <c r="I4" s="678"/>
      <c r="J4" s="678"/>
      <c r="K4" s="678"/>
      <c r="L4" s="678"/>
      <c r="M4" s="678"/>
      <c r="N4" s="678"/>
      <c r="O4" s="678"/>
      <c r="P4" s="678"/>
      <c r="Q4" s="678"/>
      <c r="R4" s="678"/>
      <c r="S4" s="678"/>
      <c r="T4" s="678"/>
      <c r="U4" s="678"/>
      <c r="V4" s="678"/>
      <c r="W4" s="678"/>
      <c r="X4" s="310"/>
      <c r="Y4" s="443"/>
      <c r="Z4" s="443"/>
    </row>
    <row r="5" spans="1:27" ht="9.9499999999999993" customHeight="1">
      <c r="A5" s="2"/>
      <c r="B5" s="2"/>
      <c r="C5" s="2"/>
      <c r="D5" s="257"/>
      <c r="E5" s="2"/>
      <c r="F5" s="2"/>
      <c r="G5" s="2"/>
      <c r="H5" s="2"/>
      <c r="I5" s="2"/>
      <c r="J5" s="2"/>
      <c r="K5" s="2"/>
      <c r="L5" s="2"/>
      <c r="M5" s="309"/>
      <c r="N5" s="2"/>
      <c r="O5" s="2"/>
      <c r="P5" s="309"/>
      <c r="Q5" s="458"/>
      <c r="R5" s="76"/>
      <c r="S5" s="76"/>
      <c r="T5" s="88"/>
      <c r="U5" s="88"/>
      <c r="V5" s="2"/>
      <c r="W5" s="2"/>
      <c r="X5" s="309"/>
      <c r="Y5" s="442"/>
      <c r="Z5" s="442"/>
    </row>
    <row r="6" spans="1:27" ht="15" customHeight="1">
      <c r="A6" s="2"/>
      <c r="B6" s="5" t="s">
        <v>1133</v>
      </c>
      <c r="C6" s="6"/>
      <c r="D6" s="6"/>
      <c r="E6" s="6"/>
      <c r="F6" s="6"/>
      <c r="G6" s="6"/>
      <c r="H6" s="2"/>
      <c r="I6" s="2"/>
      <c r="J6" s="2"/>
      <c r="K6" s="66" t="str">
        <f ca="1">'Org list'!J7</f>
        <v>Y57</v>
      </c>
      <c r="L6" s="2"/>
      <c r="M6" s="309"/>
      <c r="N6" s="2"/>
      <c r="O6" s="2"/>
      <c r="P6" s="309"/>
      <c r="Q6" s="458"/>
      <c r="R6" s="76"/>
      <c r="S6" s="76"/>
      <c r="T6" s="2"/>
      <c r="U6" s="442"/>
      <c r="V6" s="442"/>
      <c r="W6" s="597"/>
      <c r="X6" s="65" t="s">
        <v>0</v>
      </c>
      <c r="Y6" s="8" t="str">
        <f>Cover!B12</f>
        <v>Q3 2015/16</v>
      </c>
      <c r="Z6" s="442"/>
    </row>
    <row r="7" spans="1:27" ht="9.9499999999999993" customHeight="1">
      <c r="A7" s="2"/>
      <c r="B7" s="2"/>
      <c r="C7" s="2"/>
      <c r="D7" s="257"/>
      <c r="E7" s="2"/>
      <c r="F7" s="2"/>
      <c r="G7" s="2"/>
      <c r="H7" s="2"/>
      <c r="I7" s="2"/>
      <c r="J7" s="2"/>
      <c r="K7" s="2"/>
      <c r="L7" s="2"/>
      <c r="M7" s="309"/>
      <c r="N7" s="2"/>
      <c r="O7" s="2"/>
      <c r="P7" s="309"/>
      <c r="Q7" s="458"/>
      <c r="R7" s="76"/>
      <c r="S7" s="76"/>
      <c r="T7" s="2"/>
      <c r="U7" s="2"/>
      <c r="V7" s="2"/>
      <c r="W7" s="2"/>
      <c r="X7" s="309"/>
      <c r="Y7" s="442"/>
      <c r="Z7" s="442"/>
    </row>
    <row r="8" spans="1:27" ht="15" customHeight="1">
      <c r="Y8" s="4"/>
      <c r="Z8" s="4"/>
    </row>
    <row r="9" spans="1:27" ht="15" customHeight="1">
      <c r="A9" s="2"/>
      <c r="B9" s="5" t="s">
        <v>25</v>
      </c>
      <c r="C9" s="5" t="str">
        <f ca="1">'Org list'!J6</f>
        <v>South of England Commissioning Region</v>
      </c>
      <c r="D9" s="5"/>
      <c r="E9" s="2"/>
      <c r="F9" s="2"/>
      <c r="G9" s="2"/>
      <c r="H9" s="2"/>
      <c r="I9" s="2"/>
      <c r="J9" s="2"/>
      <c r="K9" s="2"/>
      <c r="L9" s="2"/>
      <c r="M9" s="309"/>
      <c r="N9" s="2"/>
      <c r="O9" s="2"/>
      <c r="P9" s="309"/>
      <c r="Q9" s="458"/>
      <c r="R9" s="76"/>
      <c r="S9" s="76"/>
      <c r="T9" s="2"/>
      <c r="U9" s="2"/>
      <c r="V9" s="2"/>
      <c r="W9" s="2"/>
      <c r="X9" s="309"/>
      <c r="Y9" s="442"/>
      <c r="Z9" s="442"/>
    </row>
    <row r="10" spans="1:27" s="13" customFormat="1" ht="16.5" customHeight="1">
      <c r="A10" s="10"/>
      <c r="B10" s="11"/>
      <c r="C10" s="11"/>
      <c r="D10" s="11"/>
      <c r="E10" s="10"/>
      <c r="F10" s="10"/>
      <c r="G10" s="10"/>
      <c r="H10" s="10"/>
      <c r="I10" s="10"/>
      <c r="J10" s="10"/>
      <c r="K10" s="10"/>
      <c r="L10" s="10"/>
      <c r="M10" s="10"/>
      <c r="N10" s="10"/>
      <c r="O10" s="10"/>
      <c r="P10" s="398"/>
      <c r="Q10" s="398"/>
      <c r="R10" s="10"/>
      <c r="S10" s="10"/>
      <c r="T10" s="10"/>
      <c r="U10" s="12"/>
      <c r="V10" s="12"/>
      <c r="W10" s="12"/>
      <c r="X10" s="12"/>
      <c r="Y10" s="131"/>
      <c r="AA10"/>
    </row>
    <row r="11" spans="1:27" hidden="1">
      <c r="D11">
        <v>61</v>
      </c>
      <c r="E11">
        <v>2</v>
      </c>
      <c r="F11">
        <v>3</v>
      </c>
      <c r="G11">
        <v>4</v>
      </c>
      <c r="H11">
        <v>5</v>
      </c>
      <c r="I11">
        <v>6</v>
      </c>
      <c r="J11">
        <v>7</v>
      </c>
      <c r="K11">
        <v>8</v>
      </c>
      <c r="L11">
        <v>9</v>
      </c>
      <c r="M11">
        <v>60</v>
      </c>
      <c r="N11">
        <v>10</v>
      </c>
      <c r="O11">
        <v>11</v>
      </c>
      <c r="P11">
        <v>12</v>
      </c>
      <c r="Q11">
        <v>13</v>
      </c>
      <c r="R11">
        <v>25</v>
      </c>
      <c r="S11">
        <v>26</v>
      </c>
      <c r="T11">
        <v>27</v>
      </c>
      <c r="U11" s="87">
        <v>28</v>
      </c>
      <c r="V11" s="87">
        <v>40</v>
      </c>
      <c r="W11" s="87">
        <v>41</v>
      </c>
      <c r="X11" s="87">
        <v>42</v>
      </c>
      <c r="Y11" s="87">
        <v>43</v>
      </c>
    </row>
    <row r="12" spans="1:27" ht="15.75" thickBot="1">
      <c r="B12" s="17"/>
      <c r="C12" s="1"/>
      <c r="D12" s="1"/>
      <c r="E12" s="34"/>
      <c r="F12" s="1"/>
      <c r="G12" s="1"/>
      <c r="H12" s="1"/>
      <c r="I12" s="1"/>
      <c r="J12" s="1"/>
      <c r="K12" s="1"/>
      <c r="L12" s="1"/>
      <c r="M12" s="1"/>
      <c r="N12" s="1"/>
      <c r="Q12" s="351"/>
      <c r="R12" s="351"/>
      <c r="S12" s="351"/>
      <c r="T12" s="351"/>
      <c r="U12" s="351"/>
      <c r="V12" s="607"/>
      <c r="W12" s="607"/>
      <c r="X12" s="607"/>
      <c r="Y12" s="607"/>
    </row>
    <row r="13" spans="1:27" ht="30" customHeight="1" thickBot="1">
      <c r="B13" s="1"/>
      <c r="C13" s="1"/>
      <c r="D13" s="687" t="s">
        <v>834</v>
      </c>
      <c r="E13" s="684" t="s">
        <v>830</v>
      </c>
      <c r="F13" s="685"/>
      <c r="G13" s="685"/>
      <c r="H13" s="686"/>
      <c r="I13" s="684" t="s">
        <v>829</v>
      </c>
      <c r="J13" s="685"/>
      <c r="K13" s="685"/>
      <c r="L13" s="685"/>
      <c r="M13" s="89" t="s">
        <v>387</v>
      </c>
      <c r="N13" s="684" t="s">
        <v>828</v>
      </c>
      <c r="O13" s="685"/>
      <c r="P13" s="685"/>
      <c r="Q13" s="686"/>
      <c r="R13" s="684" t="s">
        <v>1138</v>
      </c>
      <c r="S13" s="685"/>
      <c r="T13" s="685"/>
      <c r="U13" s="685"/>
      <c r="V13" s="684" t="s">
        <v>1139</v>
      </c>
      <c r="W13" s="685"/>
      <c r="X13" s="685"/>
      <c r="Y13" s="686"/>
    </row>
    <row r="14" spans="1:27" ht="30" customHeight="1" thickBot="1">
      <c r="B14" s="96" t="s">
        <v>18</v>
      </c>
      <c r="C14" s="133" t="s">
        <v>19</v>
      </c>
      <c r="D14" s="688"/>
      <c r="E14" s="35" t="s">
        <v>394</v>
      </c>
      <c r="F14" s="63" t="s">
        <v>395</v>
      </c>
      <c r="G14" s="63" t="s">
        <v>396</v>
      </c>
      <c r="H14" s="36" t="s">
        <v>397</v>
      </c>
      <c r="I14" s="35" t="s">
        <v>389</v>
      </c>
      <c r="J14" s="63" t="s">
        <v>390</v>
      </c>
      <c r="K14" s="63" t="s">
        <v>391</v>
      </c>
      <c r="L14" s="312" t="s">
        <v>392</v>
      </c>
      <c r="M14" s="89" t="s">
        <v>820</v>
      </c>
      <c r="N14" s="35" t="s">
        <v>389</v>
      </c>
      <c r="O14" s="312" t="s">
        <v>390</v>
      </c>
      <c r="P14" s="312" t="s">
        <v>391</v>
      </c>
      <c r="Q14" s="36" t="s">
        <v>392</v>
      </c>
      <c r="R14" s="35" t="s">
        <v>389</v>
      </c>
      <c r="S14" s="312" t="s">
        <v>390</v>
      </c>
      <c r="T14" s="312" t="s">
        <v>391</v>
      </c>
      <c r="U14" s="36" t="s">
        <v>392</v>
      </c>
      <c r="V14" s="35" t="s">
        <v>389</v>
      </c>
      <c r="W14" s="312" t="s">
        <v>390</v>
      </c>
      <c r="X14" s="312" t="s">
        <v>391</v>
      </c>
      <c r="Y14" s="36" t="s">
        <v>392</v>
      </c>
    </row>
    <row r="15" spans="1:27" ht="15" customHeight="1">
      <c r="A15" s="3">
        <v>0</v>
      </c>
      <c r="B15" s="37" t="str">
        <f t="shared" ref="B15:B46" ca="1" si="0">IF($A15&gt;$AA$16-1,"",INDIRECT("'Comms by AT'!D"&amp;$A15+$AA$15))</f>
        <v>Y57</v>
      </c>
      <c r="C15" s="38" t="str">
        <f ca="1">IF(B15="","",VLOOKUP(B15,'Org list'!$J$9:$K$637,2,0))</f>
        <v>South of England Commissioning Region</v>
      </c>
      <c r="D15" s="79" t="str">
        <f ca="1">IF(ISERROR(VLOOKUP($B15,'NEL &amp; P4P Backsheet'!$D$38:$BL$187,'Non-Elective Performance'!$D$11,0)),"",VLOOKUP($B15,'NEL &amp; P4P Backsheet'!$D$38:$BL$187,'Non-Elective Performance'!$D$11,0))</f>
        <v/>
      </c>
      <c r="E15" s="305">
        <f ca="1">IF(ISERROR(VLOOKUP($B15,'NEL &amp; P4P Backsheet'!$D$11:$BM$187,E$11,0)),"",VLOOKUP($B15,'NEL &amp; P4P Backsheet'!$D$11:$BM$187, E$11,0))</f>
        <v>321167.40955856716</v>
      </c>
      <c r="F15" s="432">
        <f ca="1">IF(ISERROR(VLOOKUP($B15,'NEL &amp; P4P Backsheet'!$D$11:$BM$187,F$11,0)),"",VLOOKUP($B15,'NEL &amp; P4P Backsheet'!$D$11:$BM$187, F$11,0))</f>
        <v>323125.23377331346</v>
      </c>
      <c r="G15" s="432">
        <f ca="1">IF(ISERROR(VLOOKUP($B15,'NEL &amp; P4P Backsheet'!$D$11:$BM$187,G$11,0)),"",VLOOKUP($B15,'NEL &amp; P4P Backsheet'!$D$11:$BM$187, G$11,0))</f>
        <v>321482.59317453927</v>
      </c>
      <c r="H15" s="61">
        <f ca="1">IF(ISERROR(VLOOKUP($B15,'NEL &amp; P4P Backsheet'!$D$11:$BM$187,H$11,0)),"",VLOOKUP($B15,'NEL &amp; P4P Backsheet'!$D$11:$BM$187, H$11,0))</f>
        <v>334116.76667268405</v>
      </c>
      <c r="I15" s="305">
        <f ca="1">IF(ISERROR(VLOOKUP($B15,'NEL &amp; P4P Backsheet'!$D$11:$BM$187,I$11,0)),"",VLOOKUP($B15,'NEL &amp; P4P Backsheet'!$D$11:$BM$187, I$11,0))</f>
        <v>320377.44960662135</v>
      </c>
      <c r="J15" s="432">
        <f ca="1">IF(ISERROR(VLOOKUP($B15,'NEL &amp; P4P Backsheet'!$D$11:$BM$187,J$11,0)),"",VLOOKUP($B15,'NEL &amp; P4P Backsheet'!$D$11:$BM$187, J$11,0))</f>
        <v>320138.90212232375</v>
      </c>
      <c r="K15" s="432">
        <f ca="1">IF(ISERROR(VLOOKUP($B15,'NEL &amp; P4P Backsheet'!$D$11:$BM$187,K$11,0)),"",VLOOKUP($B15,'NEL &amp; P4P Backsheet'!$D$11:$BM$187, K$11,0))</f>
        <v>316077.61924318259</v>
      </c>
      <c r="L15" s="61">
        <f ca="1">IF(ISERROR(VLOOKUP($B15,'NEL &amp; P4P Backsheet'!$D$11:$BM$187,L$11,0)),"",VLOOKUP($B15,'NEL &amp; P4P Backsheet'!$D$11:$BM$187, L$11,0))</f>
        <v>325421.32009331509</v>
      </c>
      <c r="M15" s="315">
        <f ca="1">IF(ISERROR(VLOOKUP($B15,'NEL &amp; P4P Backsheet'!$D$11:$BM$187,M$11,0)),"",VLOOKUP($B15,'NEL &amp; P4P Backsheet'!$D$11:$BM$187, M$11,0))</f>
        <v>318852</v>
      </c>
      <c r="N15" s="305">
        <f ca="1">IF(ISERROR(VLOOKUP($B15,'NEL &amp; P4P Backsheet'!$D$11:$BM$187,N$11,0)),"",VLOOKUP($B15,'NEL &amp; P4P Backsheet'!$D$11:$BM$187, N$11,0))</f>
        <v>322748.66926291544</v>
      </c>
      <c r="O15" s="432">
        <f ca="1">IF(ISERROR(VLOOKUP($B15,'NEL &amp; P4P Backsheet'!$D$11:$BM$187,O$11,0)),"",VLOOKUP($B15,'NEL &amp; P4P Backsheet'!$D$11:$BM$187, O$11,0))</f>
        <v>324497</v>
      </c>
      <c r="P15" s="453">
        <f ca="1">IF(ISERROR(VLOOKUP($B15,'NEL &amp; P4P Backsheet'!$D$11:$BM$187,P$11,0)),"",VLOOKUP($B15,'NEL &amp; P4P Backsheet'!$D$11:$BM$187, P$11,0))</f>
        <v>327762</v>
      </c>
      <c r="Q15" s="562">
        <f ca="1">IF(ISERROR(VLOOKUP($B15,'NEL &amp; P4P Backsheet'!$D$11:$BM$187,Q$11,0)),"",VLOOKUP($B15,'NEL &amp; P4P Backsheet'!$D$11:$BM$187, Q$11,0))</f>
        <v>341066</v>
      </c>
      <c r="R15" s="305">
        <f ca="1">IF(ISERROR(VLOOKUP($B15,'NEL &amp; P4P Backsheet'!$D$11:$BM$187,R$11,0)),"",VLOOKUP($B15,'NEL &amp; P4P Backsheet'!$D$11:$BM$187, R$11,0))</f>
        <v>-1581.2597043482888</v>
      </c>
      <c r="S15" s="432">
        <f ca="1">IF(ISERROR(VLOOKUP($B15,'NEL &amp; P4P Backsheet'!$D$11:$BM$187,S$11,0)),"",VLOOKUP($B15,'NEL &amp; P4P Backsheet'!$D$11:$BM$187, S$11,0))</f>
        <v>-1371.7662266865668</v>
      </c>
      <c r="T15" s="453">
        <f ca="1">IF(ISERROR(VLOOKUP($B15,'NEL &amp; P4P Backsheet'!$D$11:$BM$187,T$11,0)),"",VLOOKUP($B15,'NEL &amp; P4P Backsheet'!$D$11:$BM$187, T$11,0))</f>
        <v>-6279.4068254607537</v>
      </c>
      <c r="U15" s="562">
        <f ca="1">IF(ISERROR(VLOOKUP($B15,'NEL &amp; P4P Backsheet'!$D$11:$BM$187,U$11,0)),"",VLOOKUP($B15,'NEL &amp; P4P Backsheet'!$D$11:$BM$187, U$11,0))</f>
        <v>-6949.2333273159111</v>
      </c>
      <c r="V15" s="305">
        <f ca="1">IF(ISERROR(VLOOKUP($B15,'NEL &amp; P4P Backsheet'!$D$11:$BM$187,V$11,0)),"",VLOOKUP($B15,'NEL &amp; P4P Backsheet'!$D$11:$BM$187, V$11,0))</f>
        <v>-2371.2196562941263</v>
      </c>
      <c r="W15" s="432">
        <f ca="1">IF(ISERROR(VLOOKUP($B15,'NEL &amp; P4P Backsheet'!$D$11:$BM$187,W$11,0)),"",VLOOKUP($B15,'NEL &amp; P4P Backsheet'!$D$11:$BM$187, W$11,0))</f>
        <v>-4358.097877676284</v>
      </c>
      <c r="X15" s="453">
        <f ca="1">IF(ISERROR(VLOOKUP($B15,'NEL &amp; P4P Backsheet'!$D$11:$BM$187,X$11,0)),"",VLOOKUP($B15,'NEL &amp; P4P Backsheet'!$D$11:$BM$187, X$11,0))</f>
        <v>-11684.380756817402</v>
      </c>
      <c r="Y15" s="61">
        <f ca="1">IF(ISERROR(VLOOKUP($B15,'NEL &amp; P4P Backsheet'!$D$11:$BM$187,Y$11,0)),"",VLOOKUP($B15,'NEL &amp; P4P Backsheet'!$D$11:$BM$187, Y$11,0))</f>
        <v>-15644.679906684927</v>
      </c>
      <c r="AA15" s="16">
        <f ca="1">MATCH(K6, 'Comms by AT'!$B:$B, 0)</f>
        <v>470</v>
      </c>
    </row>
    <row r="16" spans="1:27" ht="15" customHeight="1">
      <c r="A16" s="3">
        <v>1</v>
      </c>
      <c r="B16" s="41" t="str">
        <f t="shared" ca="1" si="0"/>
        <v>Q80</v>
      </c>
      <c r="C16" s="42" t="str">
        <f ca="1">IF(B16="","",VLOOKUP(B16,'Org list'!$J$9:$K$637,2,0))</f>
        <v>NHS England South (South West)</v>
      </c>
      <c r="D16" s="24" t="str">
        <f ca="1">IF(ISERROR(VLOOKUP($B16,'NEL &amp; P4P Backsheet'!$D$38:$BL$187,'Non-Elective Performance'!$D$11,0)),"",VLOOKUP($B16,'NEL &amp; P4P Backsheet'!$D$38:$BL$187,'Non-Elective Performance'!$D$11,0))</f>
        <v/>
      </c>
      <c r="E16" s="306">
        <f ca="1">IF(ISERROR(VLOOKUP($B16,'NEL &amp; P4P Backsheet'!$D$11:$BM$187,E$11,0)),"",VLOOKUP($B16,'NEL &amp; P4P Backsheet'!$D$11:$BM$187, E$11,0))</f>
        <v>72416</v>
      </c>
      <c r="F16" s="433">
        <f ca="1">IF(ISERROR(VLOOKUP($B16,'NEL &amp; P4P Backsheet'!$D$11:$BM$187,F$11,0)),"",VLOOKUP($B16,'NEL &amp; P4P Backsheet'!$D$11:$BM$187, F$11,0))</f>
        <v>71946</v>
      </c>
      <c r="G16" s="433">
        <f ca="1">IF(ISERROR(VLOOKUP($B16,'NEL &amp; P4P Backsheet'!$D$11:$BM$187,G$11,0)),"",VLOOKUP($B16,'NEL &amp; P4P Backsheet'!$D$11:$BM$187, G$11,0))</f>
        <v>71966</v>
      </c>
      <c r="H16" s="58">
        <f ca="1">IF(ISERROR(VLOOKUP($B16,'NEL &amp; P4P Backsheet'!$D$11:$BM$187,H$11,0)),"",VLOOKUP($B16,'NEL &amp; P4P Backsheet'!$D$11:$BM$187, H$11,0))</f>
        <v>74453</v>
      </c>
      <c r="I16" s="306">
        <f ca="1">IF(ISERROR(VLOOKUP($B16,'NEL &amp; P4P Backsheet'!$D$11:$BM$187,I$11,0)),"",VLOOKUP($B16,'NEL &amp; P4P Backsheet'!$D$11:$BM$187, I$11,0))</f>
        <v>71360.885000000009</v>
      </c>
      <c r="J16" s="433">
        <f ca="1">IF(ISERROR(VLOOKUP($B16,'NEL &amp; P4P Backsheet'!$D$11:$BM$187,J$11,0)),"",VLOOKUP($B16,'NEL &amp; P4P Backsheet'!$D$11:$BM$187, J$11,0))</f>
        <v>69865</v>
      </c>
      <c r="K16" s="433">
        <f ca="1">IF(ISERROR(VLOOKUP($B16,'NEL &amp; P4P Backsheet'!$D$11:$BM$187,K$11,0)),"",VLOOKUP($B16,'NEL &amp; P4P Backsheet'!$D$11:$BM$187, K$11,0))</f>
        <v>69182</v>
      </c>
      <c r="L16" s="58">
        <f ca="1">IF(ISERROR(VLOOKUP($B16,'NEL &amp; P4P Backsheet'!$D$11:$BM$187,L$11,0)),"",VLOOKUP($B16,'NEL &amp; P4P Backsheet'!$D$11:$BM$187, L$11,0))</f>
        <v>70974</v>
      </c>
      <c r="M16" s="316">
        <f ca="1">IF(ISERROR(VLOOKUP($B16,'NEL &amp; P4P Backsheet'!$D$11:$BM$187,M$11,0)),"",VLOOKUP($B16,'NEL &amp; P4P Backsheet'!$D$11:$BM$187, M$11,0))</f>
        <v>76135</v>
      </c>
      <c r="N16" s="306">
        <f ca="1">IF(ISERROR(VLOOKUP($B16,'NEL &amp; P4P Backsheet'!$D$11:$BM$187,N$11,0)),"",VLOOKUP($B16,'NEL &amp; P4P Backsheet'!$D$11:$BM$187, N$11,0))</f>
        <v>73916</v>
      </c>
      <c r="O16" s="433">
        <f ca="1">IF(ISERROR(VLOOKUP($B16,'NEL &amp; P4P Backsheet'!$D$11:$BM$187,O$11,0)),"",VLOOKUP($B16,'NEL &amp; P4P Backsheet'!$D$11:$BM$187, O$11,0))</f>
        <v>72215</v>
      </c>
      <c r="P16" s="454">
        <f ca="1">IF(ISERROR(VLOOKUP($B16,'NEL &amp; P4P Backsheet'!$D$11:$BM$187,P$11,0)),"",VLOOKUP($B16,'NEL &amp; P4P Backsheet'!$D$11:$BM$187, P$11,0))</f>
        <v>73210</v>
      </c>
      <c r="Q16" s="58">
        <f ca="1">IF(ISERROR(VLOOKUP($B16,'NEL &amp; P4P Backsheet'!$D$11:$BM$187,Q$11,0)),"",VLOOKUP($B16,'NEL &amp; P4P Backsheet'!$D$11:$BM$187, Q$11,0))</f>
        <v>76418</v>
      </c>
      <c r="R16" s="306">
        <f ca="1">IF(ISERROR(VLOOKUP($B16,'NEL &amp; P4P Backsheet'!$D$11:$BM$187,R$11,0)),"",VLOOKUP($B16,'NEL &amp; P4P Backsheet'!$D$11:$BM$187, R$11,0))</f>
        <v>-1500</v>
      </c>
      <c r="S16" s="433">
        <f ca="1">IF(ISERROR(VLOOKUP($B16,'NEL &amp; P4P Backsheet'!$D$11:$BM$187,S$11,0)),"",VLOOKUP($B16,'NEL &amp; P4P Backsheet'!$D$11:$BM$187, S$11,0))</f>
        <v>-269</v>
      </c>
      <c r="T16" s="454">
        <f ca="1">IF(ISERROR(VLOOKUP($B16,'NEL &amp; P4P Backsheet'!$D$11:$BM$187,T$11,0)),"",VLOOKUP($B16,'NEL &amp; P4P Backsheet'!$D$11:$BM$187, T$11,0))</f>
        <v>-1244</v>
      </c>
      <c r="U16" s="58">
        <f ca="1">IF(ISERROR(VLOOKUP($B16,'NEL &amp; P4P Backsheet'!$D$11:$BM$187,U$11,0)),"",VLOOKUP($B16,'NEL &amp; P4P Backsheet'!$D$11:$BM$187, U$11,0))</f>
        <v>-1965</v>
      </c>
      <c r="V16" s="306">
        <f ca="1">IF(ISERROR(VLOOKUP($B16,'NEL &amp; P4P Backsheet'!$D$11:$BM$187,V$11,0)),"",VLOOKUP($B16,'NEL &amp; P4P Backsheet'!$D$11:$BM$187, V$11,0))</f>
        <v>-2555.1149999999998</v>
      </c>
      <c r="W16" s="433">
        <f ca="1">IF(ISERROR(VLOOKUP($B16,'NEL &amp; P4P Backsheet'!$D$11:$BM$187,W$11,0)),"",VLOOKUP($B16,'NEL &amp; P4P Backsheet'!$D$11:$BM$187, W$11,0))</f>
        <v>-2350</v>
      </c>
      <c r="X16" s="454">
        <f ca="1">IF(ISERROR(VLOOKUP($B16,'NEL &amp; P4P Backsheet'!$D$11:$BM$187,X$11,0)),"",VLOOKUP($B16,'NEL &amp; P4P Backsheet'!$D$11:$BM$187, X$11,0))</f>
        <v>-4028</v>
      </c>
      <c r="Y16" s="58">
        <f ca="1">IF(ISERROR(VLOOKUP($B16,'NEL &amp; P4P Backsheet'!$D$11:$BM$187,Y$11,0)),"",VLOOKUP($B16,'NEL &amp; P4P Backsheet'!$D$11:$BM$187, Y$11,0))</f>
        <v>-5444</v>
      </c>
      <c r="AA16" s="16">
        <f ca="1">COUNTIF('Comms by AT'!$C:$C, $K$6)</f>
        <v>37</v>
      </c>
    </row>
    <row r="17" spans="1:26" ht="15" customHeight="1">
      <c r="A17" s="3">
        <v>2</v>
      </c>
      <c r="B17" s="41" t="str">
        <f t="shared" ca="1" si="0"/>
        <v>Q81</v>
      </c>
      <c r="C17" s="42" t="str">
        <f ca="1">IF(B17="","",VLOOKUP(B17,'Org list'!$J$9:$K$637,2,0))</f>
        <v>NHS England South (South East)</v>
      </c>
      <c r="D17" s="24" t="str">
        <f ca="1">IF(ISERROR(VLOOKUP($B17,'NEL &amp; P4P Backsheet'!$D$38:$BL$187,'Non-Elective Performance'!$D$11,0)),"",VLOOKUP($B17,'NEL &amp; P4P Backsheet'!$D$38:$BL$187,'Non-Elective Performance'!$D$11,0))</f>
        <v/>
      </c>
      <c r="E17" s="306">
        <f ca="1">IF(ISERROR(VLOOKUP($B17,'NEL &amp; P4P Backsheet'!$D$11:$BM$187,E$11,0)),"",VLOOKUP($B17,'NEL &amp; P4P Backsheet'!$D$11:$BM$187, E$11,0))</f>
        <v>105936.90937980033</v>
      </c>
      <c r="F17" s="433">
        <f ca="1">IF(ISERROR(VLOOKUP($B17,'NEL &amp; P4P Backsheet'!$D$11:$BM$187,F$11,0)),"",VLOOKUP($B17,'NEL &amp; P4P Backsheet'!$D$11:$BM$187, F$11,0))</f>
        <v>108221</v>
      </c>
      <c r="G17" s="433">
        <f ca="1">IF(ISERROR(VLOOKUP($B17,'NEL &amp; P4P Backsheet'!$D$11:$BM$187,G$11,0)),"",VLOOKUP($B17,'NEL &amp; P4P Backsheet'!$D$11:$BM$187, G$11,0))</f>
        <v>106989</v>
      </c>
      <c r="H17" s="58">
        <f ca="1">IF(ISERROR(VLOOKUP($B17,'NEL &amp; P4P Backsheet'!$D$11:$BM$187,H$11,0)),"",VLOOKUP($B17,'NEL &amp; P4P Backsheet'!$D$11:$BM$187, H$11,0))</f>
        <v>111354.29941488797</v>
      </c>
      <c r="I17" s="306">
        <f ca="1">IF(ISERROR(VLOOKUP($B17,'NEL &amp; P4P Backsheet'!$D$11:$BM$187,I$11,0)),"",VLOOKUP($B17,'NEL &amp; P4P Backsheet'!$D$11:$BM$187, I$11,0))</f>
        <v>104448.83528600233</v>
      </c>
      <c r="J17" s="433">
        <f ca="1">IF(ISERROR(VLOOKUP($B17,'NEL &amp; P4P Backsheet'!$D$11:$BM$187,J$11,0)),"",VLOOKUP($B17,'NEL &amp; P4P Backsheet'!$D$11:$BM$187, J$11,0))</f>
        <v>106110.63922300164</v>
      </c>
      <c r="K17" s="433">
        <f ca="1">IF(ISERROR(VLOOKUP($B17,'NEL &amp; P4P Backsheet'!$D$11:$BM$187,K$11,0)),"",VLOOKUP($B17,'NEL &amp; P4P Backsheet'!$D$11:$BM$187, K$11,0))</f>
        <v>104897.37536581731</v>
      </c>
      <c r="L17" s="58">
        <f ca="1">IF(ISERROR(VLOOKUP($B17,'NEL &amp; P4P Backsheet'!$D$11:$BM$187,L$11,0)),"",VLOOKUP($B17,'NEL &amp; P4P Backsheet'!$D$11:$BM$187, L$11,0))</f>
        <v>109217.9264207391</v>
      </c>
      <c r="M17" s="316">
        <f ca="1">IF(ISERROR(VLOOKUP($B17,'NEL &amp; P4P Backsheet'!$D$11:$BM$187,M$11,0)),"",VLOOKUP($B17,'NEL &amp; P4P Backsheet'!$D$11:$BM$187, M$11,0))</f>
        <v>104011</v>
      </c>
      <c r="N17" s="306">
        <f ca="1">IF(ISERROR(VLOOKUP($B17,'NEL &amp; P4P Backsheet'!$D$11:$BM$187,N$11,0)),"",VLOOKUP($B17,'NEL &amp; P4P Backsheet'!$D$11:$BM$187, N$11,0))</f>
        <v>105907.48834427254</v>
      </c>
      <c r="O17" s="433">
        <f ca="1">IF(ISERROR(VLOOKUP($B17,'NEL &amp; P4P Backsheet'!$D$11:$BM$187,O$11,0)),"",VLOOKUP($B17,'NEL &amp; P4P Backsheet'!$D$11:$BM$187, O$11,0))</f>
        <v>107220</v>
      </c>
      <c r="P17" s="454">
        <f ca="1">IF(ISERROR(VLOOKUP($B17,'NEL &amp; P4P Backsheet'!$D$11:$BM$187,P$11,0)),"",VLOOKUP($B17,'NEL &amp; P4P Backsheet'!$D$11:$BM$187, P$11,0))</f>
        <v>108381</v>
      </c>
      <c r="Q17" s="58">
        <f ca="1">IF(ISERROR(VLOOKUP($B17,'NEL &amp; P4P Backsheet'!$D$11:$BM$187,Q$11,0)),"",VLOOKUP($B17,'NEL &amp; P4P Backsheet'!$D$11:$BM$187, Q$11,0))</f>
        <v>110991</v>
      </c>
      <c r="R17" s="306">
        <f ca="1">IF(ISERROR(VLOOKUP($B17,'NEL &amp; P4P Backsheet'!$D$11:$BM$187,R$11,0)),"",VLOOKUP($B17,'NEL &amp; P4P Backsheet'!$D$11:$BM$187, R$11,0))</f>
        <v>29.421035527800996</v>
      </c>
      <c r="S17" s="433">
        <f ca="1">IF(ISERROR(VLOOKUP($B17,'NEL &amp; P4P Backsheet'!$D$11:$BM$187,S$11,0)),"",VLOOKUP($B17,'NEL &amp; P4P Backsheet'!$D$11:$BM$187, S$11,0))</f>
        <v>1001</v>
      </c>
      <c r="T17" s="454">
        <f ca="1">IF(ISERROR(VLOOKUP($B17,'NEL &amp; P4P Backsheet'!$D$11:$BM$187,T$11,0)),"",VLOOKUP($B17,'NEL &amp; P4P Backsheet'!$D$11:$BM$187, T$11,0))</f>
        <v>-1392</v>
      </c>
      <c r="U17" s="58">
        <f ca="1">IF(ISERROR(VLOOKUP($B17,'NEL &amp; P4P Backsheet'!$D$11:$BM$187,U$11,0)),"",VLOOKUP($B17,'NEL &amp; P4P Backsheet'!$D$11:$BM$187, U$11,0))</f>
        <v>363.29941488796248</v>
      </c>
      <c r="V17" s="306">
        <f ca="1">IF(ISERROR(VLOOKUP($B17,'NEL &amp; P4P Backsheet'!$D$11:$BM$187,V$11,0)),"",VLOOKUP($B17,'NEL &amp; P4P Backsheet'!$D$11:$BM$187, V$11,0))</f>
        <v>-1458.6530582702035</v>
      </c>
      <c r="W17" s="433">
        <f ca="1">IF(ISERROR(VLOOKUP($B17,'NEL &amp; P4P Backsheet'!$D$11:$BM$187,W$11,0)),"",VLOOKUP($B17,'NEL &amp; P4P Backsheet'!$D$11:$BM$187, W$11,0))</f>
        <v>-1109.3607769983728</v>
      </c>
      <c r="X17" s="454">
        <f ca="1">IF(ISERROR(VLOOKUP($B17,'NEL &amp; P4P Backsheet'!$D$11:$BM$187,X$11,0)),"",VLOOKUP($B17,'NEL &amp; P4P Backsheet'!$D$11:$BM$187, X$11,0))</f>
        <v>-3483.6246341826918</v>
      </c>
      <c r="Y17" s="58">
        <f ca="1">IF(ISERROR(VLOOKUP($B17,'NEL &amp; P4P Backsheet'!$D$11:$BM$187,Y$11,0)),"",VLOOKUP($B17,'NEL &amp; P4P Backsheet'!$D$11:$BM$187, Y$11,0))</f>
        <v>-1773.0735792609121</v>
      </c>
      <c r="Z17" s="16"/>
    </row>
    <row r="18" spans="1:26" ht="15" customHeight="1">
      <c r="A18" s="3">
        <v>3</v>
      </c>
      <c r="B18" s="41" t="str">
        <f t="shared" ca="1" si="0"/>
        <v>Q82</v>
      </c>
      <c r="C18" s="42" t="str">
        <f ca="1">IF(B18="","",VLOOKUP(B18,'Org list'!$J$9:$K$637,2,0))</f>
        <v>NHS England South (South Central)</v>
      </c>
      <c r="D18" s="24" t="str">
        <f ca="1">IF(ISERROR(VLOOKUP($B18,'NEL &amp; P4P Backsheet'!$D$38:$BL$187,'Non-Elective Performance'!$D$11,0)),"",VLOOKUP($B18,'NEL &amp; P4P Backsheet'!$D$38:$BL$187,'Non-Elective Performance'!$D$11,0))</f>
        <v/>
      </c>
      <c r="E18" s="306">
        <f ca="1">IF(ISERROR(VLOOKUP($B18,'NEL &amp; P4P Backsheet'!$D$11:$BM$187,E$11,0)),"",VLOOKUP($B18,'NEL &amp; P4P Backsheet'!$D$11:$BM$187, E$11,0))</f>
        <v>76446.50017876683</v>
      </c>
      <c r="F18" s="433">
        <f ca="1">IF(ISERROR(VLOOKUP($B18,'NEL &amp; P4P Backsheet'!$D$11:$BM$187,F$11,0)),"",VLOOKUP($B18,'NEL &amp; P4P Backsheet'!$D$11:$BM$187, F$11,0))</f>
        <v>78407.233773313434</v>
      </c>
      <c r="G18" s="433">
        <f ca="1">IF(ISERROR(VLOOKUP($B18,'NEL &amp; P4P Backsheet'!$D$11:$BM$187,G$11,0)),"",VLOOKUP($B18,'NEL &amp; P4P Backsheet'!$D$11:$BM$187, G$11,0))</f>
        <v>77765.593174539245</v>
      </c>
      <c r="H18" s="58">
        <f ca="1">IF(ISERROR(VLOOKUP($B18,'NEL &amp; P4P Backsheet'!$D$11:$BM$187,H$11,0)),"",VLOOKUP($B18,'NEL &amp; P4P Backsheet'!$D$11:$BM$187, H$11,0))</f>
        <v>81361.467257796132</v>
      </c>
      <c r="I18" s="306">
        <f ca="1">IF(ISERROR(VLOOKUP($B18,'NEL &amp; P4P Backsheet'!$D$11:$BM$187,I$11,0)),"",VLOOKUP($B18,'NEL &amp; P4P Backsheet'!$D$11:$BM$187, I$11,0))</f>
        <v>77001.729320618993</v>
      </c>
      <c r="J18" s="433">
        <f ca="1">IF(ISERROR(VLOOKUP($B18,'NEL &amp; P4P Backsheet'!$D$11:$BM$187,J$11,0)),"",VLOOKUP($B18,'NEL &amp; P4P Backsheet'!$D$11:$BM$187, J$11,0))</f>
        <v>78101.262899322086</v>
      </c>
      <c r="K18" s="433">
        <f ca="1">IF(ISERROR(VLOOKUP($B18,'NEL &amp; P4P Backsheet'!$D$11:$BM$187,K$11,0)),"",VLOOKUP($B18,'NEL &amp; P4P Backsheet'!$D$11:$BM$187, K$11,0))</f>
        <v>77022.243877365283</v>
      </c>
      <c r="L18" s="58">
        <f ca="1">IF(ISERROR(VLOOKUP($B18,'NEL &amp; P4P Backsheet'!$D$11:$BM$187,L$11,0)),"",VLOOKUP($B18,'NEL &amp; P4P Backsheet'!$D$11:$BM$187, L$11,0))</f>
        <v>79842.393672575985</v>
      </c>
      <c r="M18" s="316">
        <f ca="1">IF(ISERROR(VLOOKUP($B18,'NEL &amp; P4P Backsheet'!$D$11:$BM$187,M$11,0)),"",VLOOKUP($B18,'NEL &amp; P4P Backsheet'!$D$11:$BM$187, M$11,0))</f>
        <v>76388</v>
      </c>
      <c r="N18" s="306">
        <f ca="1">IF(ISERROR(VLOOKUP($B18,'NEL &amp; P4P Backsheet'!$D$11:$BM$187,N$11,0)),"",VLOOKUP($B18,'NEL &amp; P4P Backsheet'!$D$11:$BM$187, N$11,0))</f>
        <v>77672.180918642916</v>
      </c>
      <c r="O18" s="433">
        <f ca="1">IF(ISERROR(VLOOKUP($B18,'NEL &amp; P4P Backsheet'!$D$11:$BM$187,O$11,0)),"",VLOOKUP($B18,'NEL &amp; P4P Backsheet'!$D$11:$BM$187, O$11,0))</f>
        <v>80229</v>
      </c>
      <c r="P18" s="454">
        <f ca="1">IF(ISERROR(VLOOKUP($B18,'NEL &amp; P4P Backsheet'!$D$11:$BM$187,P$11,0)),"",VLOOKUP($B18,'NEL &amp; P4P Backsheet'!$D$11:$BM$187, P$11,0))</f>
        <v>80502</v>
      </c>
      <c r="Q18" s="58">
        <f ca="1">IF(ISERROR(VLOOKUP($B18,'NEL &amp; P4P Backsheet'!$D$11:$BM$187,Q$11,0)),"",VLOOKUP($B18,'NEL &amp; P4P Backsheet'!$D$11:$BM$187, Q$11,0))</f>
        <v>84252</v>
      </c>
      <c r="R18" s="306">
        <f ca="1">IF(ISERROR(VLOOKUP($B18,'NEL &amp; P4P Backsheet'!$D$11:$BM$187,R$11,0)),"",VLOOKUP($B18,'NEL &amp; P4P Backsheet'!$D$11:$BM$187, R$11,0))</f>
        <v>-1225.6807398760898</v>
      </c>
      <c r="S18" s="433">
        <f ca="1">IF(ISERROR(VLOOKUP($B18,'NEL &amp; P4P Backsheet'!$D$11:$BM$187,S$11,0)),"",VLOOKUP($B18,'NEL &amp; P4P Backsheet'!$D$11:$BM$187, S$11,0))</f>
        <v>-1821.7662266865668</v>
      </c>
      <c r="T18" s="454">
        <f ca="1">IF(ISERROR(VLOOKUP($B18,'NEL &amp; P4P Backsheet'!$D$11:$BM$187,T$11,0)),"",VLOOKUP($B18,'NEL &amp; P4P Backsheet'!$D$11:$BM$187, T$11,0))</f>
        <v>-2736.4068254607532</v>
      </c>
      <c r="U18" s="58">
        <f ca="1">IF(ISERROR(VLOOKUP($B18,'NEL &amp; P4P Backsheet'!$D$11:$BM$187,U$11,0)),"",VLOOKUP($B18,'NEL &amp; P4P Backsheet'!$D$11:$BM$187, U$11,0))</f>
        <v>-2890.5327422038731</v>
      </c>
      <c r="V18" s="306">
        <f ca="1">IF(ISERROR(VLOOKUP($B18,'NEL &amp; P4P Backsheet'!$D$11:$BM$187,V$11,0)),"",VLOOKUP($B18,'NEL &amp; P4P Backsheet'!$D$11:$BM$187, V$11,0))</f>
        <v>-670.451598023923</v>
      </c>
      <c r="W18" s="433">
        <f ca="1">IF(ISERROR(VLOOKUP($B18,'NEL &amp; P4P Backsheet'!$D$11:$BM$187,W$11,0)),"",VLOOKUP($B18,'NEL &amp; P4P Backsheet'!$D$11:$BM$187, W$11,0))</f>
        <v>-2127.7371006779113</v>
      </c>
      <c r="X18" s="454">
        <f ca="1">IF(ISERROR(VLOOKUP($B18,'NEL &amp; P4P Backsheet'!$D$11:$BM$187,X$11,0)),"",VLOOKUP($B18,'NEL &amp; P4P Backsheet'!$D$11:$BM$187, X$11,0))</f>
        <v>-3479.7561226347088</v>
      </c>
      <c r="Y18" s="58">
        <f ca="1">IF(ISERROR(VLOOKUP($B18,'NEL &amp; P4P Backsheet'!$D$11:$BM$187,Y$11,0)),"",VLOOKUP($B18,'NEL &amp; P4P Backsheet'!$D$11:$BM$187, Y$11,0))</f>
        <v>-4409.606327424015</v>
      </c>
    </row>
    <row r="19" spans="1:26" ht="15" customHeight="1">
      <c r="A19" s="3">
        <v>4</v>
      </c>
      <c r="B19" s="41" t="str">
        <f t="shared" ca="1" si="0"/>
        <v>Q70</v>
      </c>
      <c r="C19" s="42" t="str">
        <f ca="1">IF(B19="","",VLOOKUP(B19,'Org list'!$J$9:$K$637,2,0))</f>
        <v>NHS England South (Wessex)</v>
      </c>
      <c r="D19" s="24" t="str">
        <f ca="1">IF(ISERROR(VLOOKUP($B19,'NEL &amp; P4P Backsheet'!$D$38:$BL$187,'Non-Elective Performance'!$D$11,0)),"",VLOOKUP($B19,'NEL &amp; P4P Backsheet'!$D$38:$BL$187,'Non-Elective Performance'!$D$11,0))</f>
        <v/>
      </c>
      <c r="E19" s="306">
        <f ca="1">IF(ISERROR(VLOOKUP($B19,'NEL &amp; P4P Backsheet'!$D$11:$BM$187,E$11,0)),"",VLOOKUP($B19,'NEL &amp; P4P Backsheet'!$D$11:$BM$187, E$11,0))</f>
        <v>66368</v>
      </c>
      <c r="F19" s="433">
        <f ca="1">IF(ISERROR(VLOOKUP($B19,'NEL &amp; P4P Backsheet'!$D$11:$BM$187,F$11,0)),"",VLOOKUP($B19,'NEL &amp; P4P Backsheet'!$D$11:$BM$187, F$11,0))</f>
        <v>64551</v>
      </c>
      <c r="G19" s="433">
        <f ca="1">IF(ISERROR(VLOOKUP($B19,'NEL &amp; P4P Backsheet'!$D$11:$BM$187,G$11,0)),"",VLOOKUP($B19,'NEL &amp; P4P Backsheet'!$D$11:$BM$187, G$11,0))</f>
        <v>64762</v>
      </c>
      <c r="H19" s="58">
        <f ca="1">IF(ISERROR(VLOOKUP($B19,'NEL &amp; P4P Backsheet'!$D$11:$BM$187,H$11,0)),"",VLOOKUP($B19,'NEL &amp; P4P Backsheet'!$D$11:$BM$187, H$11,0))</f>
        <v>66948</v>
      </c>
      <c r="I19" s="306">
        <f ca="1">IF(ISERROR(VLOOKUP($B19,'NEL &amp; P4P Backsheet'!$D$11:$BM$187,I$11,0)),"",VLOOKUP($B19,'NEL &amp; P4P Backsheet'!$D$11:$BM$187, I$11,0))</f>
        <v>67566</v>
      </c>
      <c r="J19" s="433">
        <f ca="1">IF(ISERROR(VLOOKUP($B19,'NEL &amp; P4P Backsheet'!$D$11:$BM$187,J$11,0)),"",VLOOKUP($B19,'NEL &amp; P4P Backsheet'!$D$11:$BM$187, J$11,0))</f>
        <v>66062</v>
      </c>
      <c r="K19" s="433">
        <f ca="1">IF(ISERROR(VLOOKUP($B19,'NEL &amp; P4P Backsheet'!$D$11:$BM$187,K$11,0)),"",VLOOKUP($B19,'NEL &amp; P4P Backsheet'!$D$11:$BM$187, K$11,0))</f>
        <v>64976</v>
      </c>
      <c r="L19" s="58">
        <f ca="1">IF(ISERROR(VLOOKUP($B19,'NEL &amp; P4P Backsheet'!$D$11:$BM$187,L$11,0)),"",VLOOKUP($B19,'NEL &amp; P4P Backsheet'!$D$11:$BM$187, L$11,0))</f>
        <v>65387</v>
      </c>
      <c r="M19" s="316">
        <f ca="1">IF(ISERROR(VLOOKUP($B19,'NEL &amp; P4P Backsheet'!$D$11:$BM$187,M$11,0)),"",VLOOKUP($B19,'NEL &amp; P4P Backsheet'!$D$11:$BM$187, M$11,0))</f>
        <v>62318</v>
      </c>
      <c r="N19" s="306">
        <f ca="1">IF(ISERROR(VLOOKUP($B19,'NEL &amp; P4P Backsheet'!$D$11:$BM$187,N$11,0)),"",VLOOKUP($B19,'NEL &amp; P4P Backsheet'!$D$11:$BM$187, N$11,0))</f>
        <v>65253</v>
      </c>
      <c r="O19" s="433">
        <f ca="1">IF(ISERROR(VLOOKUP($B19,'NEL &amp; P4P Backsheet'!$D$11:$BM$187,O$11,0)),"",VLOOKUP($B19,'NEL &amp; P4P Backsheet'!$D$11:$BM$187, O$11,0))</f>
        <v>64833</v>
      </c>
      <c r="P19" s="454">
        <f ca="1">IF(ISERROR(VLOOKUP($B19,'NEL &amp; P4P Backsheet'!$D$11:$BM$187,P$11,0)),"",VLOOKUP($B19,'NEL &amp; P4P Backsheet'!$D$11:$BM$187, P$11,0))</f>
        <v>65669</v>
      </c>
      <c r="Q19" s="58">
        <f ca="1">IF(ISERROR(VLOOKUP($B19,'NEL &amp; P4P Backsheet'!$D$11:$BM$187,Q$11,0)),"",VLOOKUP($B19,'NEL &amp; P4P Backsheet'!$D$11:$BM$187, Q$11,0))</f>
        <v>69405</v>
      </c>
      <c r="R19" s="306">
        <f ca="1">IF(ISERROR(VLOOKUP($B19,'NEL &amp; P4P Backsheet'!$D$11:$BM$187,R$11,0)),"",VLOOKUP($B19,'NEL &amp; P4P Backsheet'!$D$11:$BM$187, R$11,0))</f>
        <v>1115</v>
      </c>
      <c r="S19" s="433">
        <f ca="1">IF(ISERROR(VLOOKUP($B19,'NEL &amp; P4P Backsheet'!$D$11:$BM$187,S$11,0)),"",VLOOKUP($B19,'NEL &amp; P4P Backsheet'!$D$11:$BM$187, S$11,0))</f>
        <v>-282</v>
      </c>
      <c r="T19" s="454">
        <f ca="1">IF(ISERROR(VLOOKUP($B19,'NEL &amp; P4P Backsheet'!$D$11:$BM$187,T$11,0)),"",VLOOKUP($B19,'NEL &amp; P4P Backsheet'!$D$11:$BM$187, T$11,0))</f>
        <v>-907</v>
      </c>
      <c r="U19" s="58">
        <f ca="1">IF(ISERROR(VLOOKUP($B19,'NEL &amp; P4P Backsheet'!$D$11:$BM$187,U$11,0)),"",VLOOKUP($B19,'NEL &amp; P4P Backsheet'!$D$11:$BM$187, U$11,0))</f>
        <v>-2457</v>
      </c>
      <c r="V19" s="306">
        <f ca="1">IF(ISERROR(VLOOKUP($B19,'NEL &amp; P4P Backsheet'!$D$11:$BM$187,V$11,0)),"",VLOOKUP($B19,'NEL &amp; P4P Backsheet'!$D$11:$BM$187, V$11,0))</f>
        <v>2313</v>
      </c>
      <c r="W19" s="433">
        <f ca="1">IF(ISERROR(VLOOKUP($B19,'NEL &amp; P4P Backsheet'!$D$11:$BM$187,W$11,0)),"",VLOOKUP($B19,'NEL &amp; P4P Backsheet'!$D$11:$BM$187, W$11,0))</f>
        <v>1229</v>
      </c>
      <c r="X19" s="454">
        <f ca="1">IF(ISERROR(VLOOKUP($B19,'NEL &amp; P4P Backsheet'!$D$11:$BM$187,X$11,0)),"",VLOOKUP($B19,'NEL &amp; P4P Backsheet'!$D$11:$BM$187, X$11,0))</f>
        <v>-693</v>
      </c>
      <c r="Y19" s="58">
        <f ca="1">IF(ISERROR(VLOOKUP($B19,'NEL &amp; P4P Backsheet'!$D$11:$BM$187,Y$11,0)),"",VLOOKUP($B19,'NEL &amp; P4P Backsheet'!$D$11:$BM$187, Y$11,0))</f>
        <v>-4018</v>
      </c>
    </row>
    <row r="20" spans="1:26" ht="15" customHeight="1">
      <c r="A20" s="3">
        <v>5</v>
      </c>
      <c r="B20" s="41" t="str">
        <f t="shared" ca="1" si="0"/>
        <v>E06000022</v>
      </c>
      <c r="C20" s="42" t="str">
        <f ca="1">IF(B20="","",VLOOKUP(B20,'Org list'!$J$9:$K$637,2,0))</f>
        <v>Bath and North East Somerset</v>
      </c>
      <c r="D20" s="24" t="str">
        <f ca="1">IF(ISERROR(VLOOKUP($B20,'NEL &amp; P4P Backsheet'!$D$38:$BL$187,'Non-Elective Performance'!$D$11,0)),"",VLOOKUP($B20,'NEL &amp; P4P Backsheet'!$D$38:$BL$187,'Non-Elective Performance'!$D$11,0))</f>
        <v>SUS</v>
      </c>
      <c r="E20" s="306">
        <f ca="1">IF(ISERROR(VLOOKUP($B20,'NEL &amp; P4P Backsheet'!$D$11:$BM$187,E$11,0)),"",VLOOKUP($B20,'NEL &amp; P4P Backsheet'!$D$11:$BM$187, E$11,0))</f>
        <v>3549.9864846031746</v>
      </c>
      <c r="F20" s="433">
        <f ca="1">IF(ISERROR(VLOOKUP($B20,'NEL &amp; P4P Backsheet'!$D$11:$BM$187,F$11,0)),"",VLOOKUP($B20,'NEL &amp; P4P Backsheet'!$D$11:$BM$187, F$11,0))</f>
        <v>3525.860809665593</v>
      </c>
      <c r="G20" s="433">
        <f ca="1">IF(ISERROR(VLOOKUP($B20,'NEL &amp; P4P Backsheet'!$D$11:$BM$187,G$11,0)),"",VLOOKUP($B20,'NEL &amp; P4P Backsheet'!$D$11:$BM$187, G$11,0))</f>
        <v>3480.2940167053407</v>
      </c>
      <c r="H20" s="58">
        <f ca="1">IF(ISERROR(VLOOKUP($B20,'NEL &amp; P4P Backsheet'!$D$11:$BM$187,H$11,0)),"",VLOOKUP($B20,'NEL &amp; P4P Backsheet'!$D$11:$BM$187, H$11,0))</f>
        <v>3932.1450465547955</v>
      </c>
      <c r="I20" s="306">
        <f ca="1">IF(ISERROR(VLOOKUP($B20,'NEL &amp; P4P Backsheet'!$D$11:$BM$187,I$11,0)),"",VLOOKUP($B20,'NEL &amp; P4P Backsheet'!$D$11:$BM$187, I$11,0))</f>
        <v>3714.548401976077</v>
      </c>
      <c r="J20" s="433">
        <f ca="1">IF(ISERROR(VLOOKUP($B20,'NEL &amp; P4P Backsheet'!$D$11:$BM$187,J$11,0)),"",VLOOKUP($B20,'NEL &amp; P4P Backsheet'!$D$11:$BM$187, J$11,0))</f>
        <v>3548.5088866768901</v>
      </c>
      <c r="K20" s="433">
        <f ca="1">IF(ISERROR(VLOOKUP($B20,'NEL &amp; P4P Backsheet'!$D$11:$BM$187,K$11,0)),"",VLOOKUP($B20,'NEL &amp; P4P Backsheet'!$D$11:$BM$187, K$11,0))</f>
        <v>3500.4898647200926</v>
      </c>
      <c r="L20" s="58">
        <f ca="1">IF(ISERROR(VLOOKUP($B20,'NEL &amp; P4P Backsheet'!$D$11:$BM$187,L$11,0)),"",VLOOKUP($B20,'NEL &amp; P4P Backsheet'!$D$11:$BM$187, L$11,0))</f>
        <v>3965.3936725759845</v>
      </c>
      <c r="M20" s="316">
        <f ca="1">IF(ISERROR(VLOOKUP($B20,'NEL &amp; P4P Backsheet'!$D$11:$BM$187,M$11,0)),"",VLOOKUP($B20,'NEL &amp; P4P Backsheet'!$D$11:$BM$187, M$11,0))</f>
        <v>3740</v>
      </c>
      <c r="N20" s="306">
        <f ca="1">IF(ISERROR(VLOOKUP($B20,'NEL &amp; P4P Backsheet'!$D$11:$BM$187,N$11,0)),"",VLOOKUP($B20,'NEL &amp; P4P Backsheet'!$D$11:$BM$187, N$11,0))</f>
        <v>3631</v>
      </c>
      <c r="O20" s="433">
        <f ca="1">IF(ISERROR(VLOOKUP($B20,'NEL &amp; P4P Backsheet'!$D$11:$BM$187,O$11,0)),"",VLOOKUP($B20,'NEL &amp; P4P Backsheet'!$D$11:$BM$187, O$11,0))</f>
        <v>3792</v>
      </c>
      <c r="P20" s="454">
        <f ca="1">IF(ISERROR(VLOOKUP($B20,'NEL &amp; P4P Backsheet'!$D$11:$BM$187,P$11,0)),"",VLOOKUP($B20,'NEL &amp; P4P Backsheet'!$D$11:$BM$187, P$11,0))</f>
        <v>3792</v>
      </c>
      <c r="Q20" s="58">
        <f ca="1">IF(ISERROR(VLOOKUP($B20,'NEL &amp; P4P Backsheet'!$D$11:$BM$187,Q$11,0)),"",VLOOKUP($B20,'NEL &amp; P4P Backsheet'!$D$11:$BM$187, Q$11,0))</f>
        <v>3989</v>
      </c>
      <c r="R20" s="306">
        <f ca="1">IF(ISERROR(VLOOKUP($B20,'NEL &amp; P4P Backsheet'!$D$11:$BM$187,R$11,0)),"",VLOOKUP($B20,'NEL &amp; P4P Backsheet'!$D$11:$BM$187, R$11,0))</f>
        <v>-81.013515396825369</v>
      </c>
      <c r="S20" s="433">
        <f ca="1">IF(ISERROR(VLOOKUP($B20,'NEL &amp; P4P Backsheet'!$D$11:$BM$187,S$11,0)),"",VLOOKUP($B20,'NEL &amp; P4P Backsheet'!$D$11:$BM$187, S$11,0))</f>
        <v>-266.13919033440698</v>
      </c>
      <c r="T20" s="454">
        <f ca="1">IF(ISERROR(VLOOKUP($B20,'NEL &amp; P4P Backsheet'!$D$11:$BM$187,T$11,0)),"",VLOOKUP($B20,'NEL &amp; P4P Backsheet'!$D$11:$BM$187, T$11,0))</f>
        <v>-311.70598329465929</v>
      </c>
      <c r="U20" s="58">
        <f ca="1">IF(ISERROR(VLOOKUP($B20,'NEL &amp; P4P Backsheet'!$D$11:$BM$187,U$11,0)),"",VLOOKUP($B20,'NEL &amp; P4P Backsheet'!$D$11:$BM$187, U$11,0))</f>
        <v>-56.854953445204501</v>
      </c>
      <c r="V20" s="306">
        <f ca="1">IF(ISERROR(VLOOKUP($B20,'NEL &amp; P4P Backsheet'!$D$11:$BM$187,V$11,0)),"",VLOOKUP($B20,'NEL &amp; P4P Backsheet'!$D$11:$BM$187, V$11,0))</f>
        <v>83.548401976077002</v>
      </c>
      <c r="W20" s="433">
        <f ca="1">IF(ISERROR(VLOOKUP($B20,'NEL &amp; P4P Backsheet'!$D$11:$BM$187,W$11,0)),"",VLOOKUP($B20,'NEL &amp; P4P Backsheet'!$D$11:$BM$187, W$11,0))</f>
        <v>-243.49111332310986</v>
      </c>
      <c r="X20" s="454">
        <f ca="1">IF(ISERROR(VLOOKUP($B20,'NEL &amp; P4P Backsheet'!$D$11:$BM$187,X$11,0)),"",VLOOKUP($B20,'NEL &amp; P4P Backsheet'!$D$11:$BM$187, X$11,0))</f>
        <v>-291.51013527990744</v>
      </c>
      <c r="Y20" s="58">
        <f ca="1">IF(ISERROR(VLOOKUP($B20,'NEL &amp; P4P Backsheet'!$D$11:$BM$187,Y$11,0)),"",VLOOKUP($B20,'NEL &amp; P4P Backsheet'!$D$11:$BM$187, Y$11,0))</f>
        <v>-23.60632742401549</v>
      </c>
    </row>
    <row r="21" spans="1:26" ht="15" customHeight="1">
      <c r="A21" s="3">
        <v>6</v>
      </c>
      <c r="B21" s="41" t="str">
        <f t="shared" ca="1" si="0"/>
        <v>E06000028 &amp; E06000029</v>
      </c>
      <c r="C21" s="42" t="str">
        <f ca="1">IF(B21="","",VLOOKUP(B21,'Org list'!$J$9:$K$637,2,0))</f>
        <v>Bournemouth &amp; Poole</v>
      </c>
      <c r="D21" s="24" t="str">
        <f ca="1">IF(ISERROR(VLOOKUP($B21,'NEL &amp; P4P Backsheet'!$D$38:$BL$187,'Non-Elective Performance'!$D$11,0)),"",VLOOKUP($B21,'NEL &amp; P4P Backsheet'!$D$38:$BL$187,'Non-Elective Performance'!$D$11,0))</f>
        <v>MAR</v>
      </c>
      <c r="E21" s="306">
        <f ca="1">IF(ISERROR(VLOOKUP($B21,'NEL &amp; P4P Backsheet'!$D$11:$BM$187,E$11,0)),"",VLOOKUP($B21,'NEL &amp; P4P Backsheet'!$D$11:$BM$187, E$11,0))</f>
        <v>9627</v>
      </c>
      <c r="F21" s="433">
        <f ca="1">IF(ISERROR(VLOOKUP($B21,'NEL &amp; P4P Backsheet'!$D$11:$BM$187,F$11,0)),"",VLOOKUP($B21,'NEL &amp; P4P Backsheet'!$D$11:$BM$187, F$11,0))</f>
        <v>8765</v>
      </c>
      <c r="G21" s="433">
        <f ca="1">IF(ISERROR(VLOOKUP($B21,'NEL &amp; P4P Backsheet'!$D$11:$BM$187,G$11,0)),"",VLOOKUP($B21,'NEL &amp; P4P Backsheet'!$D$11:$BM$187, G$11,0))</f>
        <v>8908</v>
      </c>
      <c r="H21" s="58">
        <f ca="1">IF(ISERROR(VLOOKUP($B21,'NEL &amp; P4P Backsheet'!$D$11:$BM$187,H$11,0)),"",VLOOKUP($B21,'NEL &amp; P4P Backsheet'!$D$11:$BM$187, H$11,0))</f>
        <v>9228</v>
      </c>
      <c r="I21" s="306">
        <f ca="1">IF(ISERROR(VLOOKUP($B21,'NEL &amp; P4P Backsheet'!$D$11:$BM$187,I$11,0)),"",VLOOKUP($B21,'NEL &amp; P4P Backsheet'!$D$11:$BM$187, I$11,0))</f>
        <v>9844</v>
      </c>
      <c r="J21" s="433">
        <f ca="1">IF(ISERROR(VLOOKUP($B21,'NEL &amp; P4P Backsheet'!$D$11:$BM$187,J$11,0)),"",VLOOKUP($B21,'NEL &amp; P4P Backsheet'!$D$11:$BM$187, J$11,0))</f>
        <v>9196</v>
      </c>
      <c r="K21" s="433">
        <f ca="1">IF(ISERROR(VLOOKUP($B21,'NEL &amp; P4P Backsheet'!$D$11:$BM$187,K$11,0)),"",VLOOKUP($B21,'NEL &amp; P4P Backsheet'!$D$11:$BM$187, K$11,0))</f>
        <v>8737</v>
      </c>
      <c r="L21" s="58">
        <f ca="1">IF(ISERROR(VLOOKUP($B21,'NEL &amp; P4P Backsheet'!$D$11:$BM$187,L$11,0)),"",VLOOKUP($B21,'NEL &amp; P4P Backsheet'!$D$11:$BM$187, L$11,0))</f>
        <v>8167</v>
      </c>
      <c r="M21" s="316">
        <f ca="1">IF(ISERROR(VLOOKUP($B21,'NEL &amp; P4P Backsheet'!$D$11:$BM$187,M$11,0)),"",VLOOKUP($B21,'NEL &amp; P4P Backsheet'!$D$11:$BM$187, M$11,0))</f>
        <v>7723</v>
      </c>
      <c r="N21" s="306">
        <f ca="1">IF(ISERROR(VLOOKUP($B21,'NEL &amp; P4P Backsheet'!$D$11:$BM$187,N$11,0)),"",VLOOKUP($B21,'NEL &amp; P4P Backsheet'!$D$11:$BM$187, N$11,0))</f>
        <v>9845</v>
      </c>
      <c r="O21" s="433">
        <f ca="1">IF(ISERROR(VLOOKUP($B21,'NEL &amp; P4P Backsheet'!$D$11:$BM$187,O$11,0)),"",VLOOKUP($B21,'NEL &amp; P4P Backsheet'!$D$11:$BM$187, O$11,0))</f>
        <v>9781</v>
      </c>
      <c r="P21" s="454">
        <f ca="1">IF(ISERROR(VLOOKUP($B21,'NEL &amp; P4P Backsheet'!$D$11:$BM$187,P$11,0)),"",VLOOKUP($B21,'NEL &amp; P4P Backsheet'!$D$11:$BM$187, P$11,0))</f>
        <v>9966</v>
      </c>
      <c r="Q21" s="58">
        <f ca="1">IF(ISERROR(VLOOKUP($B21,'NEL &amp; P4P Backsheet'!$D$11:$BM$187,Q$11,0)),"",VLOOKUP($B21,'NEL &amp; P4P Backsheet'!$D$11:$BM$187, Q$11,0))</f>
        <v>10939</v>
      </c>
      <c r="R21" s="306">
        <f ca="1">IF(ISERROR(VLOOKUP($B21,'NEL &amp; P4P Backsheet'!$D$11:$BM$187,R$11,0)),"",VLOOKUP($B21,'NEL &amp; P4P Backsheet'!$D$11:$BM$187, R$11,0))</f>
        <v>-218</v>
      </c>
      <c r="S21" s="433">
        <f ca="1">IF(ISERROR(VLOOKUP($B21,'NEL &amp; P4P Backsheet'!$D$11:$BM$187,S$11,0)),"",VLOOKUP($B21,'NEL &amp; P4P Backsheet'!$D$11:$BM$187, S$11,0))</f>
        <v>-1016</v>
      </c>
      <c r="T21" s="454">
        <f ca="1">IF(ISERROR(VLOOKUP($B21,'NEL &amp; P4P Backsheet'!$D$11:$BM$187,T$11,0)),"",VLOOKUP($B21,'NEL &amp; P4P Backsheet'!$D$11:$BM$187, T$11,0))</f>
        <v>-1058</v>
      </c>
      <c r="U21" s="58">
        <f ca="1">IF(ISERROR(VLOOKUP($B21,'NEL &amp; P4P Backsheet'!$D$11:$BM$187,U$11,0)),"",VLOOKUP($B21,'NEL &amp; P4P Backsheet'!$D$11:$BM$187, U$11,0))</f>
        <v>-1711</v>
      </c>
      <c r="V21" s="306">
        <f ca="1">IF(ISERROR(VLOOKUP($B21,'NEL &amp; P4P Backsheet'!$D$11:$BM$187,V$11,0)),"",VLOOKUP($B21,'NEL &amp; P4P Backsheet'!$D$11:$BM$187, V$11,0))</f>
        <v>-1</v>
      </c>
      <c r="W21" s="433">
        <f ca="1">IF(ISERROR(VLOOKUP($B21,'NEL &amp; P4P Backsheet'!$D$11:$BM$187,W$11,0)),"",VLOOKUP($B21,'NEL &amp; P4P Backsheet'!$D$11:$BM$187, W$11,0))</f>
        <v>-585</v>
      </c>
      <c r="X21" s="454">
        <f ca="1">IF(ISERROR(VLOOKUP($B21,'NEL &amp; P4P Backsheet'!$D$11:$BM$187,X$11,0)),"",VLOOKUP($B21,'NEL &amp; P4P Backsheet'!$D$11:$BM$187, X$11,0))</f>
        <v>-1229</v>
      </c>
      <c r="Y21" s="58">
        <f ca="1">IF(ISERROR(VLOOKUP($B21,'NEL &amp; P4P Backsheet'!$D$11:$BM$187,Y$11,0)),"",VLOOKUP($B21,'NEL &amp; P4P Backsheet'!$D$11:$BM$187, Y$11,0))</f>
        <v>-2772</v>
      </c>
    </row>
    <row r="22" spans="1:26" ht="15" customHeight="1">
      <c r="A22" s="3">
        <v>7</v>
      </c>
      <c r="B22" s="41" t="str">
        <f t="shared" ca="1" si="0"/>
        <v>E06000036</v>
      </c>
      <c r="C22" s="42" t="str">
        <f ca="1">IF(B22="","",VLOOKUP(B22,'Org list'!$J$9:$K$637,2,0))</f>
        <v>Bracknell Forest</v>
      </c>
      <c r="D22" s="24" t="str">
        <f ca="1">IF(ISERROR(VLOOKUP($B22,'NEL &amp; P4P Backsheet'!$D$38:$BL$187,'Non-Elective Performance'!$D$11,0)),"",VLOOKUP($B22,'NEL &amp; P4P Backsheet'!$D$38:$BL$187,'Non-Elective Performance'!$D$11,0))</f>
        <v>MAR</v>
      </c>
      <c r="E22" s="306">
        <f ca="1">IF(ISERROR(VLOOKUP($B22,'NEL &amp; P4P Backsheet'!$D$11:$BM$187,E$11,0)),"",VLOOKUP($B22,'NEL &amp; P4P Backsheet'!$D$11:$BM$187, E$11,0))</f>
        <v>2147</v>
      </c>
      <c r="F22" s="433">
        <f ca="1">IF(ISERROR(VLOOKUP($B22,'NEL &amp; P4P Backsheet'!$D$11:$BM$187,F$11,0)),"",VLOOKUP($B22,'NEL &amp; P4P Backsheet'!$D$11:$BM$187, F$11,0))</f>
        <v>2158</v>
      </c>
      <c r="G22" s="433">
        <f ca="1">IF(ISERROR(VLOOKUP($B22,'NEL &amp; P4P Backsheet'!$D$11:$BM$187,G$11,0)),"",VLOOKUP($B22,'NEL &amp; P4P Backsheet'!$D$11:$BM$187, G$11,0))</f>
        <v>2222</v>
      </c>
      <c r="H22" s="58">
        <f ca="1">IF(ISERROR(VLOOKUP($B22,'NEL &amp; P4P Backsheet'!$D$11:$BM$187,H$11,0)),"",VLOOKUP($B22,'NEL &amp; P4P Backsheet'!$D$11:$BM$187, H$11,0))</f>
        <v>2298</v>
      </c>
      <c r="I22" s="306">
        <f ca="1">IF(ISERROR(VLOOKUP($B22,'NEL &amp; P4P Backsheet'!$D$11:$BM$187,I$11,0)),"",VLOOKUP($B22,'NEL &amp; P4P Backsheet'!$D$11:$BM$187, I$11,0))</f>
        <v>2068</v>
      </c>
      <c r="J22" s="433">
        <f ca="1">IF(ISERROR(VLOOKUP($B22,'NEL &amp; P4P Backsheet'!$D$11:$BM$187,J$11,0)),"",VLOOKUP($B22,'NEL &amp; P4P Backsheet'!$D$11:$BM$187, J$11,0))</f>
        <v>2097</v>
      </c>
      <c r="K22" s="433">
        <f ca="1">IF(ISERROR(VLOOKUP($B22,'NEL &amp; P4P Backsheet'!$D$11:$BM$187,K$11,0)),"",VLOOKUP($B22,'NEL &amp; P4P Backsheet'!$D$11:$BM$187, K$11,0))</f>
        <v>2149</v>
      </c>
      <c r="L22" s="58">
        <f ca="1">IF(ISERROR(VLOOKUP($B22,'NEL &amp; P4P Backsheet'!$D$11:$BM$187,L$11,0)),"",VLOOKUP($B22,'NEL &amp; P4P Backsheet'!$D$11:$BM$187, L$11,0))</f>
        <v>2221</v>
      </c>
      <c r="M22" s="316">
        <f ca="1">IF(ISERROR(VLOOKUP($B22,'NEL &amp; P4P Backsheet'!$D$11:$BM$187,M$11,0)),"",VLOOKUP($B22,'NEL &amp; P4P Backsheet'!$D$11:$BM$187, M$11,0))</f>
        <v>1996</v>
      </c>
      <c r="N22" s="306">
        <f ca="1">IF(ISERROR(VLOOKUP($B22,'NEL &amp; P4P Backsheet'!$D$11:$BM$187,N$11,0)),"",VLOOKUP($B22,'NEL &amp; P4P Backsheet'!$D$11:$BM$187, N$11,0))</f>
        <v>2199</v>
      </c>
      <c r="O22" s="433">
        <f ca="1">IF(ISERROR(VLOOKUP($B22,'NEL &amp; P4P Backsheet'!$D$11:$BM$187,O$11,0)),"",VLOOKUP($B22,'NEL &amp; P4P Backsheet'!$D$11:$BM$187, O$11,0))</f>
        <v>2345</v>
      </c>
      <c r="P22" s="454">
        <f ca="1">IF(ISERROR(VLOOKUP($B22,'NEL &amp; P4P Backsheet'!$D$11:$BM$187,P$11,0)),"",VLOOKUP($B22,'NEL &amp; P4P Backsheet'!$D$11:$BM$187, P$11,0))</f>
        <v>2332</v>
      </c>
      <c r="Q22" s="58">
        <f ca="1">IF(ISERROR(VLOOKUP($B22,'NEL &amp; P4P Backsheet'!$D$11:$BM$187,Q$11,0)),"",VLOOKUP($B22,'NEL &amp; P4P Backsheet'!$D$11:$BM$187, Q$11,0))</f>
        <v>2347</v>
      </c>
      <c r="R22" s="306">
        <f ca="1">IF(ISERROR(VLOOKUP($B22,'NEL &amp; P4P Backsheet'!$D$11:$BM$187,R$11,0)),"",VLOOKUP($B22,'NEL &amp; P4P Backsheet'!$D$11:$BM$187, R$11,0))</f>
        <v>-52</v>
      </c>
      <c r="S22" s="433">
        <f ca="1">IF(ISERROR(VLOOKUP($B22,'NEL &amp; P4P Backsheet'!$D$11:$BM$187,S$11,0)),"",VLOOKUP($B22,'NEL &amp; P4P Backsheet'!$D$11:$BM$187, S$11,0))</f>
        <v>-187</v>
      </c>
      <c r="T22" s="454">
        <f ca="1">IF(ISERROR(VLOOKUP($B22,'NEL &amp; P4P Backsheet'!$D$11:$BM$187,T$11,0)),"",VLOOKUP($B22,'NEL &amp; P4P Backsheet'!$D$11:$BM$187, T$11,0))</f>
        <v>-110</v>
      </c>
      <c r="U22" s="58">
        <f ca="1">IF(ISERROR(VLOOKUP($B22,'NEL &amp; P4P Backsheet'!$D$11:$BM$187,U$11,0)),"",VLOOKUP($B22,'NEL &amp; P4P Backsheet'!$D$11:$BM$187, U$11,0))</f>
        <v>-49</v>
      </c>
      <c r="V22" s="306">
        <f ca="1">IF(ISERROR(VLOOKUP($B22,'NEL &amp; P4P Backsheet'!$D$11:$BM$187,V$11,0)),"",VLOOKUP($B22,'NEL &amp; P4P Backsheet'!$D$11:$BM$187, V$11,0))</f>
        <v>-131</v>
      </c>
      <c r="W22" s="433">
        <f ca="1">IF(ISERROR(VLOOKUP($B22,'NEL &amp; P4P Backsheet'!$D$11:$BM$187,W$11,0)),"",VLOOKUP($B22,'NEL &amp; P4P Backsheet'!$D$11:$BM$187, W$11,0))</f>
        <v>-248</v>
      </c>
      <c r="X22" s="454">
        <f ca="1">IF(ISERROR(VLOOKUP($B22,'NEL &amp; P4P Backsheet'!$D$11:$BM$187,X$11,0)),"",VLOOKUP($B22,'NEL &amp; P4P Backsheet'!$D$11:$BM$187, X$11,0))</f>
        <v>-183</v>
      </c>
      <c r="Y22" s="58">
        <f ca="1">IF(ISERROR(VLOOKUP($B22,'NEL &amp; P4P Backsheet'!$D$11:$BM$187,Y$11,0)),"",VLOOKUP($B22,'NEL &amp; P4P Backsheet'!$D$11:$BM$187, Y$11,0))</f>
        <v>-126</v>
      </c>
    </row>
    <row r="23" spans="1:26" ht="15" customHeight="1">
      <c r="A23" s="3">
        <v>8</v>
      </c>
      <c r="B23" s="41" t="str">
        <f t="shared" ca="1" si="0"/>
        <v>E06000043</v>
      </c>
      <c r="C23" s="42" t="str">
        <f ca="1">IF(B23="","",VLOOKUP(B23,'Org list'!$J$9:$K$637,2,0))</f>
        <v>Brighton and Hove</v>
      </c>
      <c r="D23" s="24" t="str">
        <f ca="1">IF(ISERROR(VLOOKUP($B23,'NEL &amp; P4P Backsheet'!$D$38:$BL$187,'Non-Elective Performance'!$D$11,0)),"",VLOOKUP($B23,'NEL &amp; P4P Backsheet'!$D$38:$BL$187,'Non-Elective Performance'!$D$11,0))</f>
        <v>MAR</v>
      </c>
      <c r="E23" s="306">
        <f ca="1">IF(ISERROR(VLOOKUP($B23,'NEL &amp; P4P Backsheet'!$D$11:$BM$187,E$11,0)),"",VLOOKUP($B23,'NEL &amp; P4P Backsheet'!$D$11:$BM$187, E$11,0))</f>
        <v>6091</v>
      </c>
      <c r="F23" s="433">
        <f ca="1">IF(ISERROR(VLOOKUP($B23,'NEL &amp; P4P Backsheet'!$D$11:$BM$187,F$11,0)),"",VLOOKUP($B23,'NEL &amp; P4P Backsheet'!$D$11:$BM$187, F$11,0))</f>
        <v>6652</v>
      </c>
      <c r="G23" s="433">
        <f ca="1">IF(ISERROR(VLOOKUP($B23,'NEL &amp; P4P Backsheet'!$D$11:$BM$187,G$11,0)),"",VLOOKUP($B23,'NEL &amp; P4P Backsheet'!$D$11:$BM$187, G$11,0))</f>
        <v>6399</v>
      </c>
      <c r="H23" s="58">
        <f ca="1">IF(ISERROR(VLOOKUP($B23,'NEL &amp; P4P Backsheet'!$D$11:$BM$187,H$11,0)),"",VLOOKUP($B23,'NEL &amp; P4P Backsheet'!$D$11:$BM$187, H$11,0))</f>
        <v>6468</v>
      </c>
      <c r="I23" s="306">
        <f ca="1">IF(ISERROR(VLOOKUP($B23,'NEL &amp; P4P Backsheet'!$D$11:$BM$187,I$11,0)),"",VLOOKUP($B23,'NEL &amp; P4P Backsheet'!$D$11:$BM$187, I$11,0))</f>
        <v>5978.5</v>
      </c>
      <c r="J23" s="433">
        <f ca="1">IF(ISERROR(VLOOKUP($B23,'NEL &amp; P4P Backsheet'!$D$11:$BM$187,J$11,0)),"",VLOOKUP($B23,'NEL &amp; P4P Backsheet'!$D$11:$BM$187, J$11,0))</f>
        <v>6526.4999999999991</v>
      </c>
      <c r="K23" s="433">
        <f ca="1">IF(ISERROR(VLOOKUP($B23,'NEL &amp; P4P Backsheet'!$D$11:$BM$187,K$11,0)),"",VLOOKUP($B23,'NEL &amp; P4P Backsheet'!$D$11:$BM$187, K$11,0))</f>
        <v>6267</v>
      </c>
      <c r="L23" s="58">
        <f ca="1">IF(ISERROR(VLOOKUP($B23,'NEL &amp; P4P Backsheet'!$D$11:$BM$187,L$11,0)),"",VLOOKUP($B23,'NEL &amp; P4P Backsheet'!$D$11:$BM$187, L$11,0))</f>
        <v>6369.5</v>
      </c>
      <c r="M23" s="316">
        <f ca="1">IF(ISERROR(VLOOKUP($B23,'NEL &amp; P4P Backsheet'!$D$11:$BM$187,M$11,0)),"",VLOOKUP($B23,'NEL &amp; P4P Backsheet'!$D$11:$BM$187, M$11,0))</f>
        <v>5879</v>
      </c>
      <c r="N23" s="306">
        <f ca="1">IF(ISERROR(VLOOKUP($B23,'NEL &amp; P4P Backsheet'!$D$11:$BM$187,N$11,0)),"",VLOOKUP($B23,'NEL &amp; P4P Backsheet'!$D$11:$BM$187, N$11,0))</f>
        <v>5987</v>
      </c>
      <c r="O23" s="433">
        <f ca="1">IF(ISERROR(VLOOKUP($B23,'NEL &amp; P4P Backsheet'!$D$11:$BM$187,O$11,0)),"",VLOOKUP($B23,'NEL &amp; P4P Backsheet'!$D$11:$BM$187, O$11,0))</f>
        <v>5894</v>
      </c>
      <c r="P23" s="454">
        <f ca="1">IF(ISERROR(VLOOKUP($B23,'NEL &amp; P4P Backsheet'!$D$11:$BM$187,P$11,0)),"",VLOOKUP($B23,'NEL &amp; P4P Backsheet'!$D$11:$BM$187, P$11,0))</f>
        <v>6379</v>
      </c>
      <c r="Q23" s="58">
        <f ca="1">IF(ISERROR(VLOOKUP($B23,'NEL &amp; P4P Backsheet'!$D$11:$BM$187,Q$11,0)),"",VLOOKUP($B23,'NEL &amp; P4P Backsheet'!$D$11:$BM$187, Q$11,0))</f>
        <v>6439</v>
      </c>
      <c r="R23" s="306">
        <f ca="1">IF(ISERROR(VLOOKUP($B23,'NEL &amp; P4P Backsheet'!$D$11:$BM$187,R$11,0)),"",VLOOKUP($B23,'NEL &amp; P4P Backsheet'!$D$11:$BM$187, R$11,0))</f>
        <v>104</v>
      </c>
      <c r="S23" s="433">
        <f ca="1">IF(ISERROR(VLOOKUP($B23,'NEL &amp; P4P Backsheet'!$D$11:$BM$187,S$11,0)),"",VLOOKUP($B23,'NEL &amp; P4P Backsheet'!$D$11:$BM$187, S$11,0))</f>
        <v>758</v>
      </c>
      <c r="T23" s="454">
        <f ca="1">IF(ISERROR(VLOOKUP($B23,'NEL &amp; P4P Backsheet'!$D$11:$BM$187,T$11,0)),"",VLOOKUP($B23,'NEL &amp; P4P Backsheet'!$D$11:$BM$187, T$11,0))</f>
        <v>20</v>
      </c>
      <c r="U23" s="58">
        <f ca="1">IF(ISERROR(VLOOKUP($B23,'NEL &amp; P4P Backsheet'!$D$11:$BM$187,U$11,0)),"",VLOOKUP($B23,'NEL &amp; P4P Backsheet'!$D$11:$BM$187, U$11,0))</f>
        <v>29</v>
      </c>
      <c r="V23" s="306">
        <f ca="1">IF(ISERROR(VLOOKUP($B23,'NEL &amp; P4P Backsheet'!$D$11:$BM$187,V$11,0)),"",VLOOKUP($B23,'NEL &amp; P4P Backsheet'!$D$11:$BM$187, V$11,0))</f>
        <v>-8.5</v>
      </c>
      <c r="W23" s="433">
        <f ca="1">IF(ISERROR(VLOOKUP($B23,'NEL &amp; P4P Backsheet'!$D$11:$BM$187,W$11,0)),"",VLOOKUP($B23,'NEL &amp; P4P Backsheet'!$D$11:$BM$187, W$11,0))</f>
        <v>632.49999999999909</v>
      </c>
      <c r="X23" s="454">
        <f ca="1">IF(ISERROR(VLOOKUP($B23,'NEL &amp; P4P Backsheet'!$D$11:$BM$187,X$11,0)),"",VLOOKUP($B23,'NEL &amp; P4P Backsheet'!$D$11:$BM$187, X$11,0))</f>
        <v>-112</v>
      </c>
      <c r="Y23" s="58">
        <f ca="1">IF(ISERROR(VLOOKUP($B23,'NEL &amp; P4P Backsheet'!$D$11:$BM$187,Y$11,0)),"",VLOOKUP($B23,'NEL &amp; P4P Backsheet'!$D$11:$BM$187, Y$11,0))</f>
        <v>-69.5</v>
      </c>
    </row>
    <row r="24" spans="1:26" ht="15" customHeight="1">
      <c r="A24" s="3">
        <v>9</v>
      </c>
      <c r="B24" s="41" t="str">
        <f t="shared" ca="1" si="0"/>
        <v>E06000023</v>
      </c>
      <c r="C24" s="42" t="str">
        <f ca="1">IF(B24="","",VLOOKUP(B24,'Org list'!$J$9:$K$637,2,0))</f>
        <v>Bristol, City of</v>
      </c>
      <c r="D24" s="24" t="str">
        <f ca="1">IF(ISERROR(VLOOKUP($B24,'NEL &amp; P4P Backsheet'!$D$38:$BL$187,'Non-Elective Performance'!$D$11,0)),"",VLOOKUP($B24,'NEL &amp; P4P Backsheet'!$D$38:$BL$187,'Non-Elective Performance'!$D$11,0))</f>
        <v>SUS</v>
      </c>
      <c r="E24" s="306">
        <f ca="1">IF(ISERROR(VLOOKUP($B24,'NEL &amp; P4P Backsheet'!$D$11:$BM$187,E$11,0)),"",VLOOKUP($B24,'NEL &amp; P4P Backsheet'!$D$11:$BM$187, E$11,0))</f>
        <v>3703</v>
      </c>
      <c r="F24" s="433">
        <f ca="1">IF(ISERROR(VLOOKUP($B24,'NEL &amp; P4P Backsheet'!$D$11:$BM$187,F$11,0)),"",VLOOKUP($B24,'NEL &amp; P4P Backsheet'!$D$11:$BM$187, F$11,0))</f>
        <v>3608</v>
      </c>
      <c r="G24" s="433">
        <f ca="1">IF(ISERROR(VLOOKUP($B24,'NEL &amp; P4P Backsheet'!$D$11:$BM$187,G$11,0)),"",VLOOKUP($B24,'NEL &amp; P4P Backsheet'!$D$11:$BM$187, G$11,0))</f>
        <v>3598</v>
      </c>
      <c r="H24" s="58">
        <f ca="1">IF(ISERROR(VLOOKUP($B24,'NEL &amp; P4P Backsheet'!$D$11:$BM$187,H$11,0)),"",VLOOKUP($B24,'NEL &amp; P4P Backsheet'!$D$11:$BM$187, H$11,0))</f>
        <v>3763</v>
      </c>
      <c r="I24" s="306">
        <f ca="1">IF(ISERROR(VLOOKUP($B24,'NEL &amp; P4P Backsheet'!$D$11:$BM$187,I$11,0)),"",VLOOKUP($B24,'NEL &amp; P4P Backsheet'!$D$11:$BM$187, I$11,0))</f>
        <v>3976</v>
      </c>
      <c r="J24" s="433">
        <f ca="1">IF(ISERROR(VLOOKUP($B24,'NEL &amp; P4P Backsheet'!$D$11:$BM$187,J$11,0)),"",VLOOKUP($B24,'NEL &amp; P4P Backsheet'!$D$11:$BM$187, J$11,0))</f>
        <v>3301</v>
      </c>
      <c r="K24" s="433">
        <f ca="1">IF(ISERROR(VLOOKUP($B24,'NEL &amp; P4P Backsheet'!$D$11:$BM$187,K$11,0)),"",VLOOKUP($B24,'NEL &amp; P4P Backsheet'!$D$11:$BM$187, K$11,0))</f>
        <v>3292</v>
      </c>
      <c r="L24" s="58">
        <f ca="1">IF(ISERROR(VLOOKUP($B24,'NEL &amp; P4P Backsheet'!$D$11:$BM$187,L$11,0)),"",VLOOKUP($B24,'NEL &amp; P4P Backsheet'!$D$11:$BM$187, L$11,0))</f>
        <v>3443</v>
      </c>
      <c r="M24" s="316">
        <f ca="1">IF(ISERROR(VLOOKUP($B24,'NEL &amp; P4P Backsheet'!$D$11:$BM$187,M$11,0)),"",VLOOKUP($B24,'NEL &amp; P4P Backsheet'!$D$11:$BM$187, M$11,0))</f>
        <v>9661</v>
      </c>
      <c r="N24" s="306">
        <f ca="1">IF(ISERROR(VLOOKUP($B24,'NEL &amp; P4P Backsheet'!$D$11:$BM$187,N$11,0)),"",VLOOKUP($B24,'NEL &amp; P4P Backsheet'!$D$11:$BM$187, N$11,0))</f>
        <v>3763</v>
      </c>
      <c r="O24" s="433">
        <f ca="1">IF(ISERROR(VLOOKUP($B24,'NEL &amp; P4P Backsheet'!$D$11:$BM$187,O$11,0)),"",VLOOKUP($B24,'NEL &amp; P4P Backsheet'!$D$11:$BM$187, O$11,0))</f>
        <v>4004</v>
      </c>
      <c r="P24" s="454">
        <f ca="1">IF(ISERROR(VLOOKUP($B24,'NEL &amp; P4P Backsheet'!$D$11:$BM$187,P$11,0)),"",VLOOKUP($B24,'NEL &amp; P4P Backsheet'!$D$11:$BM$187, P$11,0))</f>
        <v>3728</v>
      </c>
      <c r="Q24" s="58">
        <f ca="1">IF(ISERROR(VLOOKUP($B24,'NEL &amp; P4P Backsheet'!$D$11:$BM$187,Q$11,0)),"",VLOOKUP($B24,'NEL &amp; P4P Backsheet'!$D$11:$BM$187, Q$11,0))</f>
        <v>3791</v>
      </c>
      <c r="R24" s="306">
        <f ca="1">IF(ISERROR(VLOOKUP($B24,'NEL &amp; P4P Backsheet'!$D$11:$BM$187,R$11,0)),"",VLOOKUP($B24,'NEL &amp; P4P Backsheet'!$D$11:$BM$187, R$11,0))</f>
        <v>-60</v>
      </c>
      <c r="S24" s="433">
        <f ca="1">IF(ISERROR(VLOOKUP($B24,'NEL &amp; P4P Backsheet'!$D$11:$BM$187,S$11,0)),"",VLOOKUP($B24,'NEL &amp; P4P Backsheet'!$D$11:$BM$187, S$11,0))</f>
        <v>-396</v>
      </c>
      <c r="T24" s="454">
        <f ca="1">IF(ISERROR(VLOOKUP($B24,'NEL &amp; P4P Backsheet'!$D$11:$BM$187,T$11,0)),"",VLOOKUP($B24,'NEL &amp; P4P Backsheet'!$D$11:$BM$187, T$11,0))</f>
        <v>-130</v>
      </c>
      <c r="U24" s="58">
        <f ca="1">IF(ISERROR(VLOOKUP($B24,'NEL &amp; P4P Backsheet'!$D$11:$BM$187,U$11,0)),"",VLOOKUP($B24,'NEL &amp; P4P Backsheet'!$D$11:$BM$187, U$11,0))</f>
        <v>-28</v>
      </c>
      <c r="V24" s="306">
        <f ca="1">IF(ISERROR(VLOOKUP($B24,'NEL &amp; P4P Backsheet'!$D$11:$BM$187,V$11,0)),"",VLOOKUP($B24,'NEL &amp; P4P Backsheet'!$D$11:$BM$187, V$11,0))</f>
        <v>213</v>
      </c>
      <c r="W24" s="433">
        <f ca="1">IF(ISERROR(VLOOKUP($B24,'NEL &amp; P4P Backsheet'!$D$11:$BM$187,W$11,0)),"",VLOOKUP($B24,'NEL &amp; P4P Backsheet'!$D$11:$BM$187, W$11,0))</f>
        <v>-703</v>
      </c>
      <c r="X24" s="454">
        <f ca="1">IF(ISERROR(VLOOKUP($B24,'NEL &amp; P4P Backsheet'!$D$11:$BM$187,X$11,0)),"",VLOOKUP($B24,'NEL &amp; P4P Backsheet'!$D$11:$BM$187, X$11,0))</f>
        <v>-436</v>
      </c>
      <c r="Y24" s="58">
        <f ca="1">IF(ISERROR(VLOOKUP($B24,'NEL &amp; P4P Backsheet'!$D$11:$BM$187,Y$11,0)),"",VLOOKUP($B24,'NEL &amp; P4P Backsheet'!$D$11:$BM$187, Y$11,0))</f>
        <v>-348</v>
      </c>
    </row>
    <row r="25" spans="1:26" ht="15" customHeight="1">
      <c r="A25" s="3">
        <v>10</v>
      </c>
      <c r="B25" s="41" t="str">
        <f t="shared" ca="1" si="0"/>
        <v>E10000002</v>
      </c>
      <c r="C25" s="42" t="str">
        <f ca="1">IF(B25="","",VLOOKUP(B25,'Org list'!$J$9:$K$637,2,0))</f>
        <v>Buckinghamshire</v>
      </c>
      <c r="D25" s="24" t="str">
        <f ca="1">IF(ISERROR(VLOOKUP($B25,'NEL &amp; P4P Backsheet'!$D$38:$BL$187,'Non-Elective Performance'!$D$11,0)),"",VLOOKUP($B25,'NEL &amp; P4P Backsheet'!$D$38:$BL$187,'Non-Elective Performance'!$D$11,0))</f>
        <v>SUS</v>
      </c>
      <c r="E25" s="306">
        <f ca="1">IF(ISERROR(VLOOKUP($B25,'NEL &amp; P4P Backsheet'!$D$11:$BM$187,E$11,0)),"",VLOOKUP($B25,'NEL &amp; P4P Backsheet'!$D$11:$BM$187, E$11,0))</f>
        <v>12417</v>
      </c>
      <c r="F25" s="433">
        <f ca="1">IF(ISERROR(VLOOKUP($B25,'NEL &amp; P4P Backsheet'!$D$11:$BM$187,F$11,0)),"",VLOOKUP($B25,'NEL &amp; P4P Backsheet'!$D$11:$BM$187, F$11,0))</f>
        <v>12417</v>
      </c>
      <c r="G25" s="433">
        <f ca="1">IF(ISERROR(VLOOKUP($B25,'NEL &amp; P4P Backsheet'!$D$11:$BM$187,G$11,0)),"",VLOOKUP($B25,'NEL &amp; P4P Backsheet'!$D$11:$BM$187, G$11,0))</f>
        <v>12511</v>
      </c>
      <c r="H25" s="58">
        <f ca="1">IF(ISERROR(VLOOKUP($B25,'NEL &amp; P4P Backsheet'!$D$11:$BM$187,H$11,0)),"",VLOOKUP($B25,'NEL &amp; P4P Backsheet'!$D$11:$BM$187, H$11,0))</f>
        <v>13658</v>
      </c>
      <c r="I25" s="306">
        <f ca="1">IF(ISERROR(VLOOKUP($B25,'NEL &amp; P4P Backsheet'!$D$11:$BM$187,I$11,0)),"",VLOOKUP($B25,'NEL &amp; P4P Backsheet'!$D$11:$BM$187, I$11,0))</f>
        <v>12675</v>
      </c>
      <c r="J25" s="433">
        <f ca="1">IF(ISERROR(VLOOKUP($B25,'NEL &amp; P4P Backsheet'!$D$11:$BM$187,J$11,0)),"",VLOOKUP($B25,'NEL &amp; P4P Backsheet'!$D$11:$BM$187, J$11,0))</f>
        <v>12984</v>
      </c>
      <c r="K25" s="433">
        <f ca="1">IF(ISERROR(VLOOKUP($B25,'NEL &amp; P4P Backsheet'!$D$11:$BM$187,K$11,0)),"",VLOOKUP($B25,'NEL &amp; P4P Backsheet'!$D$11:$BM$187, K$11,0))</f>
        <v>13082</v>
      </c>
      <c r="L25" s="58">
        <f ca="1">IF(ISERROR(VLOOKUP($B25,'NEL &amp; P4P Backsheet'!$D$11:$BM$187,L$11,0)),"",VLOOKUP($B25,'NEL &amp; P4P Backsheet'!$D$11:$BM$187, L$11,0))</f>
        <v>14295</v>
      </c>
      <c r="M25" s="316">
        <f ca="1">IF(ISERROR(VLOOKUP($B25,'NEL &amp; P4P Backsheet'!$D$11:$BM$187,M$11,0)),"",VLOOKUP($B25,'NEL &amp; P4P Backsheet'!$D$11:$BM$187, M$11,0))</f>
        <v>12545</v>
      </c>
      <c r="N25" s="306">
        <f ca="1">IF(ISERROR(VLOOKUP($B25,'NEL &amp; P4P Backsheet'!$D$11:$BM$187,N$11,0)),"",VLOOKUP($B25,'NEL &amp; P4P Backsheet'!$D$11:$BM$187, N$11,0))</f>
        <v>12545</v>
      </c>
      <c r="O25" s="433">
        <f ca="1">IF(ISERROR(VLOOKUP($B25,'NEL &amp; P4P Backsheet'!$D$11:$BM$187,O$11,0)),"",VLOOKUP($B25,'NEL &amp; P4P Backsheet'!$D$11:$BM$187, O$11,0))</f>
        <v>13477</v>
      </c>
      <c r="P25" s="454">
        <f ca="1">IF(ISERROR(VLOOKUP($B25,'NEL &amp; P4P Backsheet'!$D$11:$BM$187,P$11,0)),"",VLOOKUP($B25,'NEL &amp; P4P Backsheet'!$D$11:$BM$187, P$11,0))</f>
        <v>13173</v>
      </c>
      <c r="Q25" s="58">
        <f ca="1">IF(ISERROR(VLOOKUP($B25,'NEL &amp; P4P Backsheet'!$D$11:$BM$187,Q$11,0)),"",VLOOKUP($B25,'NEL &amp; P4P Backsheet'!$D$11:$BM$187, Q$11,0))</f>
        <v>14551</v>
      </c>
      <c r="R25" s="306">
        <f ca="1">IF(ISERROR(VLOOKUP($B25,'NEL &amp; P4P Backsheet'!$D$11:$BM$187,R$11,0)),"",VLOOKUP($B25,'NEL &amp; P4P Backsheet'!$D$11:$BM$187, R$11,0))</f>
        <v>-128</v>
      </c>
      <c r="S25" s="433">
        <f ca="1">IF(ISERROR(VLOOKUP($B25,'NEL &amp; P4P Backsheet'!$D$11:$BM$187,S$11,0)),"",VLOOKUP($B25,'NEL &amp; P4P Backsheet'!$D$11:$BM$187, S$11,0))</f>
        <v>-1060</v>
      </c>
      <c r="T25" s="454">
        <f ca="1">IF(ISERROR(VLOOKUP($B25,'NEL &amp; P4P Backsheet'!$D$11:$BM$187,T$11,0)),"",VLOOKUP($B25,'NEL &amp; P4P Backsheet'!$D$11:$BM$187, T$11,0))</f>
        <v>-662</v>
      </c>
      <c r="U25" s="58">
        <f ca="1">IF(ISERROR(VLOOKUP($B25,'NEL &amp; P4P Backsheet'!$D$11:$BM$187,U$11,0)),"",VLOOKUP($B25,'NEL &amp; P4P Backsheet'!$D$11:$BM$187, U$11,0))</f>
        <v>-893</v>
      </c>
      <c r="V25" s="306">
        <f ca="1">IF(ISERROR(VLOOKUP($B25,'NEL &amp; P4P Backsheet'!$D$11:$BM$187,V$11,0)),"",VLOOKUP($B25,'NEL &amp; P4P Backsheet'!$D$11:$BM$187, V$11,0))</f>
        <v>130</v>
      </c>
      <c r="W25" s="433">
        <f ca="1">IF(ISERROR(VLOOKUP($B25,'NEL &amp; P4P Backsheet'!$D$11:$BM$187,W$11,0)),"",VLOOKUP($B25,'NEL &amp; P4P Backsheet'!$D$11:$BM$187, W$11,0))</f>
        <v>-493</v>
      </c>
      <c r="X25" s="454">
        <f ca="1">IF(ISERROR(VLOOKUP($B25,'NEL &amp; P4P Backsheet'!$D$11:$BM$187,X$11,0)),"",VLOOKUP($B25,'NEL &amp; P4P Backsheet'!$D$11:$BM$187, X$11,0))</f>
        <v>-91</v>
      </c>
      <c r="Y25" s="58">
        <f ca="1">IF(ISERROR(VLOOKUP($B25,'NEL &amp; P4P Backsheet'!$D$11:$BM$187,Y$11,0)),"",VLOOKUP($B25,'NEL &amp; P4P Backsheet'!$D$11:$BM$187, Y$11,0))</f>
        <v>-256</v>
      </c>
    </row>
    <row r="26" spans="1:26" ht="15" customHeight="1">
      <c r="A26" s="3">
        <v>11</v>
      </c>
      <c r="B26" s="41" t="str">
        <f t="shared" ca="1" si="0"/>
        <v>E06000052</v>
      </c>
      <c r="C26" s="42" t="str">
        <f ca="1">IF(B26="","",VLOOKUP(B26,'Org list'!$J$9:$K$637,2,0))</f>
        <v>Cornwall &amp; Scilly</v>
      </c>
      <c r="D26" s="24" t="str">
        <f ca="1">IF(ISERROR(VLOOKUP($B26,'NEL &amp; P4P Backsheet'!$D$38:$BL$187,'Non-Elective Performance'!$D$11,0)),"",VLOOKUP($B26,'NEL &amp; P4P Backsheet'!$D$38:$BL$187,'Non-Elective Performance'!$D$11,0))</f>
        <v>MAR</v>
      </c>
      <c r="E26" s="306">
        <f ca="1">IF(ISERROR(VLOOKUP($B26,'NEL &amp; P4P Backsheet'!$D$11:$BM$187,E$11,0)),"",VLOOKUP($B26,'NEL &amp; P4P Backsheet'!$D$11:$BM$187, E$11,0))</f>
        <v>13289</v>
      </c>
      <c r="F26" s="433">
        <f ca="1">IF(ISERROR(VLOOKUP($B26,'NEL &amp; P4P Backsheet'!$D$11:$BM$187,F$11,0)),"",VLOOKUP($B26,'NEL &amp; P4P Backsheet'!$D$11:$BM$187, F$11,0))</f>
        <v>13107</v>
      </c>
      <c r="G26" s="433">
        <f ca="1">IF(ISERROR(VLOOKUP($B26,'NEL &amp; P4P Backsheet'!$D$11:$BM$187,G$11,0)),"",VLOOKUP($B26,'NEL &amp; P4P Backsheet'!$D$11:$BM$187, G$11,0))</f>
        <v>12506</v>
      </c>
      <c r="H26" s="58">
        <f ca="1">IF(ISERROR(VLOOKUP($B26,'NEL &amp; P4P Backsheet'!$D$11:$BM$187,H$11,0)),"",VLOOKUP($B26,'NEL &amp; P4P Backsheet'!$D$11:$BM$187, H$11,0))</f>
        <v>13779</v>
      </c>
      <c r="I26" s="306">
        <f ca="1">IF(ISERROR(VLOOKUP($B26,'NEL &amp; P4P Backsheet'!$D$11:$BM$187,I$11,0)),"",VLOOKUP($B26,'NEL &amp; P4P Backsheet'!$D$11:$BM$187, I$11,0))</f>
        <v>12823.885</v>
      </c>
      <c r="J26" s="433">
        <f ca="1">IF(ISERROR(VLOOKUP($B26,'NEL &amp; P4P Backsheet'!$D$11:$BM$187,J$11,0)),"",VLOOKUP($B26,'NEL &amp; P4P Backsheet'!$D$11:$BM$187, J$11,0))</f>
        <v>12648</v>
      </c>
      <c r="K26" s="433">
        <f ca="1">IF(ISERROR(VLOOKUP($B26,'NEL &amp; P4P Backsheet'!$D$11:$BM$187,K$11,0)),"",VLOOKUP($B26,'NEL &amp; P4P Backsheet'!$D$11:$BM$187, K$11,0))</f>
        <v>12068</v>
      </c>
      <c r="L26" s="58">
        <f ca="1">IF(ISERROR(VLOOKUP($B26,'NEL &amp; P4P Backsheet'!$D$11:$BM$187,L$11,0)),"",VLOOKUP($B26,'NEL &amp; P4P Backsheet'!$D$11:$BM$187, L$11,0))</f>
        <v>13299</v>
      </c>
      <c r="M26" s="316">
        <f ca="1">IF(ISERROR(VLOOKUP($B26,'NEL &amp; P4P Backsheet'!$D$11:$BM$187,M$11,0)),"",VLOOKUP($B26,'NEL &amp; P4P Backsheet'!$D$11:$BM$187, M$11,0))</f>
        <v>13482</v>
      </c>
      <c r="N26" s="306">
        <f ca="1">IF(ISERROR(VLOOKUP($B26,'NEL &amp; P4P Backsheet'!$D$11:$BM$187,N$11,0)),"",VLOOKUP($B26,'NEL &amp; P4P Backsheet'!$D$11:$BM$187, N$11,0))</f>
        <v>13482</v>
      </c>
      <c r="O26" s="433">
        <f ca="1">IF(ISERROR(VLOOKUP($B26,'NEL &amp; P4P Backsheet'!$D$11:$BM$187,O$11,0)),"",VLOOKUP($B26,'NEL &amp; P4P Backsheet'!$D$11:$BM$187, O$11,0))</f>
        <v>13028</v>
      </c>
      <c r="P26" s="454">
        <f ca="1">IF(ISERROR(VLOOKUP($B26,'NEL &amp; P4P Backsheet'!$D$11:$BM$187,P$11,0)),"",VLOOKUP($B26,'NEL &amp; P4P Backsheet'!$D$11:$BM$187, P$11,0))</f>
        <v>13154</v>
      </c>
      <c r="Q26" s="58">
        <f ca="1">IF(ISERROR(VLOOKUP($B26,'NEL &amp; P4P Backsheet'!$D$11:$BM$187,Q$11,0)),"",VLOOKUP($B26,'NEL &amp; P4P Backsheet'!$D$11:$BM$187, Q$11,0))</f>
        <v>13782</v>
      </c>
      <c r="R26" s="306">
        <f ca="1">IF(ISERROR(VLOOKUP($B26,'NEL &amp; P4P Backsheet'!$D$11:$BM$187,R$11,0)),"",VLOOKUP($B26,'NEL &amp; P4P Backsheet'!$D$11:$BM$187, R$11,0))</f>
        <v>-193</v>
      </c>
      <c r="S26" s="433">
        <f ca="1">IF(ISERROR(VLOOKUP($B26,'NEL &amp; P4P Backsheet'!$D$11:$BM$187,S$11,0)),"",VLOOKUP($B26,'NEL &amp; P4P Backsheet'!$D$11:$BM$187, S$11,0))</f>
        <v>79</v>
      </c>
      <c r="T26" s="454">
        <f ca="1">IF(ISERROR(VLOOKUP($B26,'NEL &amp; P4P Backsheet'!$D$11:$BM$187,T$11,0)),"",VLOOKUP($B26,'NEL &amp; P4P Backsheet'!$D$11:$BM$187, T$11,0))</f>
        <v>-648</v>
      </c>
      <c r="U26" s="58">
        <f ca="1">IF(ISERROR(VLOOKUP($B26,'NEL &amp; P4P Backsheet'!$D$11:$BM$187,U$11,0)),"",VLOOKUP($B26,'NEL &amp; P4P Backsheet'!$D$11:$BM$187, U$11,0))</f>
        <v>-3</v>
      </c>
      <c r="V26" s="306">
        <f ca="1">IF(ISERROR(VLOOKUP($B26,'NEL &amp; P4P Backsheet'!$D$11:$BM$187,V$11,0)),"",VLOOKUP($B26,'NEL &amp; P4P Backsheet'!$D$11:$BM$187, V$11,0))</f>
        <v>-658.11499999999978</v>
      </c>
      <c r="W26" s="433">
        <f ca="1">IF(ISERROR(VLOOKUP($B26,'NEL &amp; P4P Backsheet'!$D$11:$BM$187,W$11,0)),"",VLOOKUP($B26,'NEL &amp; P4P Backsheet'!$D$11:$BM$187, W$11,0))</f>
        <v>-380</v>
      </c>
      <c r="X26" s="454">
        <f ca="1">IF(ISERROR(VLOOKUP($B26,'NEL &amp; P4P Backsheet'!$D$11:$BM$187,X$11,0)),"",VLOOKUP($B26,'NEL &amp; P4P Backsheet'!$D$11:$BM$187, X$11,0))</f>
        <v>-1086</v>
      </c>
      <c r="Y26" s="58">
        <f ca="1">IF(ISERROR(VLOOKUP($B26,'NEL &amp; P4P Backsheet'!$D$11:$BM$187,Y$11,0)),"",VLOOKUP($B26,'NEL &amp; P4P Backsheet'!$D$11:$BM$187, Y$11,0))</f>
        <v>-483</v>
      </c>
    </row>
    <row r="27" spans="1:26" ht="15" customHeight="1">
      <c r="A27" s="3">
        <v>12</v>
      </c>
      <c r="B27" s="41" t="str">
        <f t="shared" ca="1" si="0"/>
        <v>E10000008</v>
      </c>
      <c r="C27" s="42" t="str">
        <f ca="1">IF(B27="","",VLOOKUP(B27,'Org list'!$J$9:$K$637,2,0))</f>
        <v>Devon</v>
      </c>
      <c r="D27" s="24" t="str">
        <f ca="1">IF(ISERROR(VLOOKUP($B27,'NEL &amp; P4P Backsheet'!$D$38:$BL$187,'Non-Elective Performance'!$D$11,0)),"",VLOOKUP($B27,'NEL &amp; P4P Backsheet'!$D$38:$BL$187,'Non-Elective Performance'!$D$11,0))</f>
        <v>MAR</v>
      </c>
      <c r="E27" s="306">
        <f ca="1">IF(ISERROR(VLOOKUP($B27,'NEL &amp; P4P Backsheet'!$D$11:$BM$187,E$11,0)),"",VLOOKUP($B27,'NEL &amp; P4P Backsheet'!$D$11:$BM$187, E$11,0))</f>
        <v>19971</v>
      </c>
      <c r="F27" s="433">
        <f ca="1">IF(ISERROR(VLOOKUP($B27,'NEL &amp; P4P Backsheet'!$D$11:$BM$187,F$11,0)),"",VLOOKUP($B27,'NEL &amp; P4P Backsheet'!$D$11:$BM$187, F$11,0))</f>
        <v>19764</v>
      </c>
      <c r="G27" s="433">
        <f ca="1">IF(ISERROR(VLOOKUP($B27,'NEL &amp; P4P Backsheet'!$D$11:$BM$187,G$11,0)),"",VLOOKUP($B27,'NEL &amp; P4P Backsheet'!$D$11:$BM$187, G$11,0))</f>
        <v>20240</v>
      </c>
      <c r="H27" s="58">
        <f ca="1">IF(ISERROR(VLOOKUP($B27,'NEL &amp; P4P Backsheet'!$D$11:$BM$187,H$11,0)),"",VLOOKUP($B27,'NEL &amp; P4P Backsheet'!$D$11:$BM$187, H$11,0))</f>
        <v>20913</v>
      </c>
      <c r="I27" s="306">
        <f ca="1">IF(ISERROR(VLOOKUP($B27,'NEL &amp; P4P Backsheet'!$D$11:$BM$187,I$11,0)),"",VLOOKUP($B27,'NEL &amp; P4P Backsheet'!$D$11:$BM$187, I$11,0))</f>
        <v>18925</v>
      </c>
      <c r="J27" s="433">
        <f ca="1">IF(ISERROR(VLOOKUP($B27,'NEL &amp; P4P Backsheet'!$D$11:$BM$187,J$11,0)),"",VLOOKUP($B27,'NEL &amp; P4P Backsheet'!$D$11:$BM$187, J$11,0))</f>
        <v>18666</v>
      </c>
      <c r="K27" s="433">
        <f ca="1">IF(ISERROR(VLOOKUP($B27,'NEL &amp; P4P Backsheet'!$D$11:$BM$187,K$11,0)),"",VLOOKUP($B27,'NEL &amp; P4P Backsheet'!$D$11:$BM$187, K$11,0))</f>
        <v>19128</v>
      </c>
      <c r="L27" s="58">
        <f ca="1">IF(ISERROR(VLOOKUP($B27,'NEL &amp; P4P Backsheet'!$D$11:$BM$187,L$11,0)),"",VLOOKUP($B27,'NEL &amp; P4P Backsheet'!$D$11:$BM$187, L$11,0))</f>
        <v>19377</v>
      </c>
      <c r="M27" s="316">
        <f ca="1">IF(ISERROR(VLOOKUP($B27,'NEL &amp; P4P Backsheet'!$D$11:$BM$187,M$11,0)),"",VLOOKUP($B27,'NEL &amp; P4P Backsheet'!$D$11:$BM$187, M$11,0))</f>
        <v>19266</v>
      </c>
      <c r="N27" s="306">
        <f ca="1">IF(ISERROR(VLOOKUP($B27,'NEL &amp; P4P Backsheet'!$D$11:$BM$187,N$11,0)),"",VLOOKUP($B27,'NEL &amp; P4P Backsheet'!$D$11:$BM$187, N$11,0))</f>
        <v>20812</v>
      </c>
      <c r="O27" s="433">
        <f ca="1">IF(ISERROR(VLOOKUP($B27,'NEL &amp; P4P Backsheet'!$D$11:$BM$187,O$11,0)),"",VLOOKUP($B27,'NEL &amp; P4P Backsheet'!$D$11:$BM$187, O$11,0))</f>
        <v>19987</v>
      </c>
      <c r="P27" s="454">
        <f ca="1">IF(ISERROR(VLOOKUP($B27,'NEL &amp; P4P Backsheet'!$D$11:$BM$187,P$11,0)),"",VLOOKUP($B27,'NEL &amp; P4P Backsheet'!$D$11:$BM$187, P$11,0))</f>
        <v>20268</v>
      </c>
      <c r="Q27" s="58">
        <f ca="1">IF(ISERROR(VLOOKUP($B27,'NEL &amp; P4P Backsheet'!$D$11:$BM$187,Q$11,0)),"",VLOOKUP($B27,'NEL &amp; P4P Backsheet'!$D$11:$BM$187, Q$11,0))</f>
        <v>20527</v>
      </c>
      <c r="R27" s="306">
        <f ca="1">IF(ISERROR(VLOOKUP($B27,'NEL &amp; P4P Backsheet'!$D$11:$BM$187,R$11,0)),"",VLOOKUP($B27,'NEL &amp; P4P Backsheet'!$D$11:$BM$187, R$11,0))</f>
        <v>-841</v>
      </c>
      <c r="S27" s="433">
        <f ca="1">IF(ISERROR(VLOOKUP($B27,'NEL &amp; P4P Backsheet'!$D$11:$BM$187,S$11,0)),"",VLOOKUP($B27,'NEL &amp; P4P Backsheet'!$D$11:$BM$187, S$11,0))</f>
        <v>-223</v>
      </c>
      <c r="T27" s="454">
        <f ca="1">IF(ISERROR(VLOOKUP($B27,'NEL &amp; P4P Backsheet'!$D$11:$BM$187,T$11,0)),"",VLOOKUP($B27,'NEL &amp; P4P Backsheet'!$D$11:$BM$187, T$11,0))</f>
        <v>-28</v>
      </c>
      <c r="U27" s="58">
        <f ca="1">IF(ISERROR(VLOOKUP($B27,'NEL &amp; P4P Backsheet'!$D$11:$BM$187,U$11,0)),"",VLOOKUP($B27,'NEL &amp; P4P Backsheet'!$D$11:$BM$187, U$11,0))</f>
        <v>386</v>
      </c>
      <c r="V27" s="306">
        <f ca="1">IF(ISERROR(VLOOKUP($B27,'NEL &amp; P4P Backsheet'!$D$11:$BM$187,V$11,0)),"",VLOOKUP($B27,'NEL &amp; P4P Backsheet'!$D$11:$BM$187, V$11,0))</f>
        <v>-1887</v>
      </c>
      <c r="W27" s="433">
        <f ca="1">IF(ISERROR(VLOOKUP($B27,'NEL &amp; P4P Backsheet'!$D$11:$BM$187,W$11,0)),"",VLOOKUP($B27,'NEL &amp; P4P Backsheet'!$D$11:$BM$187, W$11,0))</f>
        <v>-1321</v>
      </c>
      <c r="X27" s="454">
        <f ca="1">IF(ISERROR(VLOOKUP($B27,'NEL &amp; P4P Backsheet'!$D$11:$BM$187,X$11,0)),"",VLOOKUP($B27,'NEL &amp; P4P Backsheet'!$D$11:$BM$187, X$11,0))</f>
        <v>-1140</v>
      </c>
      <c r="Y27" s="58">
        <f ca="1">IF(ISERROR(VLOOKUP($B27,'NEL &amp; P4P Backsheet'!$D$11:$BM$187,Y$11,0)),"",VLOOKUP($B27,'NEL &amp; P4P Backsheet'!$D$11:$BM$187, Y$11,0))</f>
        <v>-1150</v>
      </c>
    </row>
    <row r="28" spans="1:26" ht="15" customHeight="1">
      <c r="A28" s="3">
        <v>13</v>
      </c>
      <c r="B28" s="41" t="str">
        <f t="shared" ca="1" si="0"/>
        <v>E10000009</v>
      </c>
      <c r="C28" s="42" t="str">
        <f ca="1">IF(B28="","",VLOOKUP(B28,'Org list'!$J$9:$K$637,2,0))</f>
        <v>Dorset</v>
      </c>
      <c r="D28" s="24" t="str">
        <f ca="1">IF(ISERROR(VLOOKUP($B28,'NEL &amp; P4P Backsheet'!$D$38:$BL$187,'Non-Elective Performance'!$D$11,0)),"",VLOOKUP($B28,'NEL &amp; P4P Backsheet'!$D$38:$BL$187,'Non-Elective Performance'!$D$11,0))</f>
        <v>MAR</v>
      </c>
      <c r="E28" s="306">
        <f ca="1">IF(ISERROR(VLOOKUP($B28,'NEL &amp; P4P Backsheet'!$D$11:$BM$187,E$11,0)),"",VLOOKUP($B28,'NEL &amp; P4P Backsheet'!$D$11:$BM$187, E$11,0))</f>
        <v>11594</v>
      </c>
      <c r="F28" s="433">
        <f ca="1">IF(ISERROR(VLOOKUP($B28,'NEL &amp; P4P Backsheet'!$D$11:$BM$187,F$11,0)),"",VLOOKUP($B28,'NEL &amp; P4P Backsheet'!$D$11:$BM$187, F$11,0))</f>
        <v>10595</v>
      </c>
      <c r="G28" s="433">
        <f ca="1">IF(ISERROR(VLOOKUP($B28,'NEL &amp; P4P Backsheet'!$D$11:$BM$187,G$11,0)),"",VLOOKUP($B28,'NEL &amp; P4P Backsheet'!$D$11:$BM$187, G$11,0))</f>
        <v>10763</v>
      </c>
      <c r="H28" s="58">
        <f ca="1">IF(ISERROR(VLOOKUP($B28,'NEL &amp; P4P Backsheet'!$D$11:$BM$187,H$11,0)),"",VLOOKUP($B28,'NEL &amp; P4P Backsheet'!$D$11:$BM$187, H$11,0))</f>
        <v>11152</v>
      </c>
      <c r="I28" s="306">
        <f ca="1">IF(ISERROR(VLOOKUP($B28,'NEL &amp; P4P Backsheet'!$D$11:$BM$187,I$11,0)),"",VLOOKUP($B28,'NEL &amp; P4P Backsheet'!$D$11:$BM$187, I$11,0))</f>
        <v>11833</v>
      </c>
      <c r="J28" s="433">
        <f ca="1">IF(ISERROR(VLOOKUP($B28,'NEL &amp; P4P Backsheet'!$D$11:$BM$187,J$11,0)),"",VLOOKUP($B28,'NEL &amp; P4P Backsheet'!$D$11:$BM$187, J$11,0))</f>
        <v>11044</v>
      </c>
      <c r="K28" s="433">
        <f ca="1">IF(ISERROR(VLOOKUP($B28,'NEL &amp; P4P Backsheet'!$D$11:$BM$187,K$11,0)),"",VLOOKUP($B28,'NEL &amp; P4P Backsheet'!$D$11:$BM$187, K$11,0))</f>
        <v>10602</v>
      </c>
      <c r="L28" s="58">
        <f ca="1">IF(ISERROR(VLOOKUP($B28,'NEL &amp; P4P Backsheet'!$D$11:$BM$187,L$11,0)),"",VLOOKUP($B28,'NEL &amp; P4P Backsheet'!$D$11:$BM$187, L$11,0))</f>
        <v>9911</v>
      </c>
      <c r="M28" s="316">
        <f ca="1">IF(ISERROR(VLOOKUP($B28,'NEL &amp; P4P Backsheet'!$D$11:$BM$187,M$11,0)),"",VLOOKUP($B28,'NEL &amp; P4P Backsheet'!$D$11:$BM$187, M$11,0))</f>
        <v>9370</v>
      </c>
      <c r="N28" s="306">
        <f ca="1">IF(ISERROR(VLOOKUP($B28,'NEL &amp; P4P Backsheet'!$D$11:$BM$187,N$11,0)),"",VLOOKUP($B28,'NEL &amp; P4P Backsheet'!$D$11:$BM$187, N$11,0))</f>
        <v>11827</v>
      </c>
      <c r="O28" s="433">
        <f ca="1">IF(ISERROR(VLOOKUP($B28,'NEL &amp; P4P Backsheet'!$D$11:$BM$187,O$11,0)),"",VLOOKUP($B28,'NEL &amp; P4P Backsheet'!$D$11:$BM$187, O$11,0))</f>
        <v>11771</v>
      </c>
      <c r="P28" s="454">
        <f ca="1">IF(ISERROR(VLOOKUP($B28,'NEL &amp; P4P Backsheet'!$D$11:$BM$187,P$11,0)),"",VLOOKUP($B28,'NEL &amp; P4P Backsheet'!$D$11:$BM$187, P$11,0))</f>
        <v>11981</v>
      </c>
      <c r="Q28" s="58">
        <f ca="1">IF(ISERROR(VLOOKUP($B28,'NEL &amp; P4P Backsheet'!$D$11:$BM$187,Q$11,0)),"",VLOOKUP($B28,'NEL &amp; P4P Backsheet'!$D$11:$BM$187, Q$11,0))</f>
        <v>13123</v>
      </c>
      <c r="R28" s="306">
        <f ca="1">IF(ISERROR(VLOOKUP($B28,'NEL &amp; P4P Backsheet'!$D$11:$BM$187,R$11,0)),"",VLOOKUP($B28,'NEL &amp; P4P Backsheet'!$D$11:$BM$187, R$11,0))</f>
        <v>-233</v>
      </c>
      <c r="S28" s="433">
        <f ca="1">IF(ISERROR(VLOOKUP($B28,'NEL &amp; P4P Backsheet'!$D$11:$BM$187,S$11,0)),"",VLOOKUP($B28,'NEL &amp; P4P Backsheet'!$D$11:$BM$187, S$11,0))</f>
        <v>-1176</v>
      </c>
      <c r="T28" s="454">
        <f ca="1">IF(ISERROR(VLOOKUP($B28,'NEL &amp; P4P Backsheet'!$D$11:$BM$187,T$11,0)),"",VLOOKUP($B28,'NEL &amp; P4P Backsheet'!$D$11:$BM$187, T$11,0))</f>
        <v>-1218</v>
      </c>
      <c r="U28" s="58">
        <f ca="1">IF(ISERROR(VLOOKUP($B28,'NEL &amp; P4P Backsheet'!$D$11:$BM$187,U$11,0)),"",VLOOKUP($B28,'NEL &amp; P4P Backsheet'!$D$11:$BM$187, U$11,0))</f>
        <v>-1971</v>
      </c>
      <c r="V28" s="306">
        <f ca="1">IF(ISERROR(VLOOKUP($B28,'NEL &amp; P4P Backsheet'!$D$11:$BM$187,V$11,0)),"",VLOOKUP($B28,'NEL &amp; P4P Backsheet'!$D$11:$BM$187, V$11,0))</f>
        <v>6</v>
      </c>
      <c r="W28" s="433">
        <f ca="1">IF(ISERROR(VLOOKUP($B28,'NEL &amp; P4P Backsheet'!$D$11:$BM$187,W$11,0)),"",VLOOKUP($B28,'NEL &amp; P4P Backsheet'!$D$11:$BM$187, W$11,0))</f>
        <v>-727</v>
      </c>
      <c r="X28" s="454">
        <f ca="1">IF(ISERROR(VLOOKUP($B28,'NEL &amp; P4P Backsheet'!$D$11:$BM$187,X$11,0)),"",VLOOKUP($B28,'NEL &amp; P4P Backsheet'!$D$11:$BM$187, X$11,0))</f>
        <v>-1379</v>
      </c>
      <c r="Y28" s="58">
        <f ca="1">IF(ISERROR(VLOOKUP($B28,'NEL &amp; P4P Backsheet'!$D$11:$BM$187,Y$11,0)),"",VLOOKUP($B28,'NEL &amp; P4P Backsheet'!$D$11:$BM$187, Y$11,0))</f>
        <v>-3212</v>
      </c>
    </row>
    <row r="29" spans="1:26" ht="15" customHeight="1">
      <c r="A29" s="3">
        <v>14</v>
      </c>
      <c r="B29" s="41" t="str">
        <f t="shared" ca="1" si="0"/>
        <v>E10000011</v>
      </c>
      <c r="C29" s="42" t="str">
        <f ca="1">IF(B29="","",VLOOKUP(B29,'Org list'!$J$9:$K$637,2,0))</f>
        <v>East Sussex</v>
      </c>
      <c r="D29" s="24" t="str">
        <f ca="1">IF(ISERROR(VLOOKUP($B29,'NEL &amp; P4P Backsheet'!$D$38:$BL$187,'Non-Elective Performance'!$D$11,0)),"",VLOOKUP($B29,'NEL &amp; P4P Backsheet'!$D$38:$BL$187,'Non-Elective Performance'!$D$11,0))</f>
        <v>SUS</v>
      </c>
      <c r="E29" s="306">
        <f ca="1">IF(ISERROR(VLOOKUP($B29,'NEL &amp; P4P Backsheet'!$D$11:$BM$187,E$11,0)),"",VLOOKUP($B29,'NEL &amp; P4P Backsheet'!$D$11:$BM$187, E$11,0))</f>
        <v>12357</v>
      </c>
      <c r="F29" s="433">
        <f ca="1">IF(ISERROR(VLOOKUP($B29,'NEL &amp; P4P Backsheet'!$D$11:$BM$187,F$11,0)),"",VLOOKUP($B29,'NEL &amp; P4P Backsheet'!$D$11:$BM$187, F$11,0))</f>
        <v>12950</v>
      </c>
      <c r="G29" s="433">
        <f ca="1">IF(ISERROR(VLOOKUP($B29,'NEL &amp; P4P Backsheet'!$D$11:$BM$187,G$11,0)),"",VLOOKUP($B29,'NEL &amp; P4P Backsheet'!$D$11:$BM$187, G$11,0))</f>
        <v>12922</v>
      </c>
      <c r="H29" s="58">
        <f ca="1">IF(ISERROR(VLOOKUP($B29,'NEL &amp; P4P Backsheet'!$D$11:$BM$187,H$11,0)),"",VLOOKUP($B29,'NEL &amp; P4P Backsheet'!$D$11:$BM$187, H$11,0))</f>
        <v>13325</v>
      </c>
      <c r="I29" s="306">
        <f ca="1">IF(ISERROR(VLOOKUP($B29,'NEL &amp; P4P Backsheet'!$D$11:$BM$187,I$11,0)),"",VLOOKUP($B29,'NEL &amp; P4P Backsheet'!$D$11:$BM$187, I$11,0))</f>
        <v>12357</v>
      </c>
      <c r="J29" s="433">
        <f ca="1">IF(ISERROR(VLOOKUP($B29,'NEL &amp; P4P Backsheet'!$D$11:$BM$187,J$11,0)),"",VLOOKUP($B29,'NEL &amp; P4P Backsheet'!$D$11:$BM$187, J$11,0))</f>
        <v>12354</v>
      </c>
      <c r="K29" s="433">
        <f ca="1">IF(ISERROR(VLOOKUP($B29,'NEL &amp; P4P Backsheet'!$D$11:$BM$187,K$11,0)),"",VLOOKUP($B29,'NEL &amp; P4P Backsheet'!$D$11:$BM$187, K$11,0))</f>
        <v>12327</v>
      </c>
      <c r="L29" s="58">
        <f ca="1">IF(ISERROR(VLOOKUP($B29,'NEL &amp; P4P Backsheet'!$D$11:$BM$187,L$11,0)),"",VLOOKUP($B29,'NEL &amp; P4P Backsheet'!$D$11:$BM$187, L$11,0))</f>
        <v>12711</v>
      </c>
      <c r="M29" s="316">
        <f ca="1">IF(ISERROR(VLOOKUP($B29,'NEL &amp; P4P Backsheet'!$D$11:$BM$187,M$11,0)),"",VLOOKUP($B29,'NEL &amp; P4P Backsheet'!$D$11:$BM$187, M$11,0))</f>
        <v>12602</v>
      </c>
      <c r="N29" s="306">
        <f ca="1">IF(ISERROR(VLOOKUP($B29,'NEL &amp; P4P Backsheet'!$D$11:$BM$187,N$11,0)),"",VLOOKUP($B29,'NEL &amp; P4P Backsheet'!$D$11:$BM$187, N$11,0))</f>
        <v>12464</v>
      </c>
      <c r="O29" s="433">
        <f ca="1">IF(ISERROR(VLOOKUP($B29,'NEL &amp; P4P Backsheet'!$D$11:$BM$187,O$11,0)),"",VLOOKUP($B29,'NEL &amp; P4P Backsheet'!$D$11:$BM$187, O$11,0))</f>
        <v>12242</v>
      </c>
      <c r="P29" s="454">
        <f ca="1">IF(ISERROR(VLOOKUP($B29,'NEL &amp; P4P Backsheet'!$D$11:$BM$187,P$11,0)),"",VLOOKUP($B29,'NEL &amp; P4P Backsheet'!$D$11:$BM$187, P$11,0))</f>
        <v>12669</v>
      </c>
      <c r="Q29" s="58">
        <f ca="1">IF(ISERROR(VLOOKUP($B29,'NEL &amp; P4P Backsheet'!$D$11:$BM$187,Q$11,0)),"",VLOOKUP($B29,'NEL &amp; P4P Backsheet'!$D$11:$BM$187, Q$11,0))</f>
        <v>11822</v>
      </c>
      <c r="R29" s="306">
        <f ca="1">IF(ISERROR(VLOOKUP($B29,'NEL &amp; P4P Backsheet'!$D$11:$BM$187,R$11,0)),"",VLOOKUP($B29,'NEL &amp; P4P Backsheet'!$D$11:$BM$187, R$11,0))</f>
        <v>-107</v>
      </c>
      <c r="S29" s="433">
        <f ca="1">IF(ISERROR(VLOOKUP($B29,'NEL &amp; P4P Backsheet'!$D$11:$BM$187,S$11,0)),"",VLOOKUP($B29,'NEL &amp; P4P Backsheet'!$D$11:$BM$187, S$11,0))</f>
        <v>708</v>
      </c>
      <c r="T29" s="454">
        <f ca="1">IF(ISERROR(VLOOKUP($B29,'NEL &amp; P4P Backsheet'!$D$11:$BM$187,T$11,0)),"",VLOOKUP($B29,'NEL &amp; P4P Backsheet'!$D$11:$BM$187, T$11,0))</f>
        <v>253</v>
      </c>
      <c r="U29" s="58">
        <f ca="1">IF(ISERROR(VLOOKUP($B29,'NEL &amp; P4P Backsheet'!$D$11:$BM$187,U$11,0)),"",VLOOKUP($B29,'NEL &amp; P4P Backsheet'!$D$11:$BM$187, U$11,0))</f>
        <v>1503</v>
      </c>
      <c r="V29" s="306">
        <f ca="1">IF(ISERROR(VLOOKUP($B29,'NEL &amp; P4P Backsheet'!$D$11:$BM$187,V$11,0)),"",VLOOKUP($B29,'NEL &amp; P4P Backsheet'!$D$11:$BM$187, V$11,0))</f>
        <v>-107</v>
      </c>
      <c r="W29" s="433">
        <f ca="1">IF(ISERROR(VLOOKUP($B29,'NEL &amp; P4P Backsheet'!$D$11:$BM$187,W$11,0)),"",VLOOKUP($B29,'NEL &amp; P4P Backsheet'!$D$11:$BM$187, W$11,0))</f>
        <v>112</v>
      </c>
      <c r="X29" s="454">
        <f ca="1">IF(ISERROR(VLOOKUP($B29,'NEL &amp; P4P Backsheet'!$D$11:$BM$187,X$11,0)),"",VLOOKUP($B29,'NEL &amp; P4P Backsheet'!$D$11:$BM$187, X$11,0))</f>
        <v>-342</v>
      </c>
      <c r="Y29" s="58">
        <f ca="1">IF(ISERROR(VLOOKUP($B29,'NEL &amp; P4P Backsheet'!$D$11:$BM$187,Y$11,0)),"",VLOOKUP($B29,'NEL &amp; P4P Backsheet'!$D$11:$BM$187, Y$11,0))</f>
        <v>889</v>
      </c>
    </row>
    <row r="30" spans="1:26" ht="15" customHeight="1">
      <c r="A30" s="3">
        <v>15</v>
      </c>
      <c r="B30" s="41" t="str">
        <f t="shared" ca="1" si="0"/>
        <v>E10000013</v>
      </c>
      <c r="C30" s="42" t="str">
        <f ca="1">IF(B30="","",VLOOKUP(B30,'Org list'!$J$9:$K$637,2,0))</f>
        <v>Gloucestershire</v>
      </c>
      <c r="D30" s="24" t="str">
        <f ca="1">IF(ISERROR(VLOOKUP($B30,'NEL &amp; P4P Backsheet'!$D$38:$BL$187,'Non-Elective Performance'!$D$11,0)),"",VLOOKUP($B30,'NEL &amp; P4P Backsheet'!$D$38:$BL$187,'Non-Elective Performance'!$D$11,0))</f>
        <v>Other</v>
      </c>
      <c r="E30" s="306">
        <f ca="1">IF(ISERROR(VLOOKUP($B30,'NEL &amp; P4P Backsheet'!$D$11:$BM$187,E$11,0)),"",VLOOKUP($B30,'NEL &amp; P4P Backsheet'!$D$11:$BM$187, E$11,0))</f>
        <v>14527</v>
      </c>
      <c r="F30" s="433">
        <f ca="1">IF(ISERROR(VLOOKUP($B30,'NEL &amp; P4P Backsheet'!$D$11:$BM$187,F$11,0)),"",VLOOKUP($B30,'NEL &amp; P4P Backsheet'!$D$11:$BM$187, F$11,0))</f>
        <v>14530</v>
      </c>
      <c r="G30" s="433">
        <f ca="1">IF(ISERROR(VLOOKUP($B30,'NEL &amp; P4P Backsheet'!$D$11:$BM$187,G$11,0)),"",VLOOKUP($B30,'NEL &amp; P4P Backsheet'!$D$11:$BM$187, G$11,0))</f>
        <v>13980</v>
      </c>
      <c r="H30" s="58">
        <f ca="1">IF(ISERROR(VLOOKUP($B30,'NEL &amp; P4P Backsheet'!$D$11:$BM$187,H$11,0)),"",VLOOKUP($B30,'NEL &amp; P4P Backsheet'!$D$11:$BM$187, H$11,0))</f>
        <v>14617</v>
      </c>
      <c r="I30" s="306">
        <f ca="1">IF(ISERROR(VLOOKUP($B30,'NEL &amp; P4P Backsheet'!$D$11:$BM$187,I$11,0)),"",VLOOKUP($B30,'NEL &amp; P4P Backsheet'!$D$11:$BM$187, I$11,0))</f>
        <v>14612</v>
      </c>
      <c r="J30" s="433">
        <f ca="1">IF(ISERROR(VLOOKUP($B30,'NEL &amp; P4P Backsheet'!$D$11:$BM$187,J$11,0)),"",VLOOKUP($B30,'NEL &amp; P4P Backsheet'!$D$11:$BM$187, J$11,0))</f>
        <v>14165</v>
      </c>
      <c r="K30" s="433">
        <f ca="1">IF(ISERROR(VLOOKUP($B30,'NEL &amp; P4P Backsheet'!$D$11:$BM$187,K$11,0)),"",VLOOKUP($B30,'NEL &amp; P4P Backsheet'!$D$11:$BM$187, K$11,0))</f>
        <v>13609</v>
      </c>
      <c r="L30" s="58">
        <f ca="1">IF(ISERROR(VLOOKUP($B30,'NEL &amp; P4P Backsheet'!$D$11:$BM$187,L$11,0)),"",VLOOKUP($B30,'NEL &amp; P4P Backsheet'!$D$11:$BM$187, L$11,0))</f>
        <v>14228</v>
      </c>
      <c r="M30" s="316">
        <f ca="1">IF(ISERROR(VLOOKUP($B30,'NEL &amp; P4P Backsheet'!$D$11:$BM$187,M$11,0)),"",VLOOKUP($B30,'NEL &amp; P4P Backsheet'!$D$11:$BM$187, M$11,0))</f>
        <v>14461</v>
      </c>
      <c r="N30" s="306">
        <f ca="1">IF(ISERROR(VLOOKUP($B30,'NEL &amp; P4P Backsheet'!$D$11:$BM$187,N$11,0)),"",VLOOKUP($B30,'NEL &amp; P4P Backsheet'!$D$11:$BM$187, N$11,0))</f>
        <v>14461</v>
      </c>
      <c r="O30" s="433">
        <f ca="1">IF(ISERROR(VLOOKUP($B30,'NEL &amp; P4P Backsheet'!$D$11:$BM$187,O$11,0)),"",VLOOKUP($B30,'NEL &amp; P4P Backsheet'!$D$11:$BM$187, O$11,0))</f>
        <v>14273</v>
      </c>
      <c r="P30" s="454">
        <f ca="1">IF(ISERROR(VLOOKUP($B30,'NEL &amp; P4P Backsheet'!$D$11:$BM$187,P$11,0)),"",VLOOKUP($B30,'NEL &amp; P4P Backsheet'!$D$11:$BM$187, P$11,0))</f>
        <v>14777</v>
      </c>
      <c r="Q30" s="58">
        <f ca="1">IF(ISERROR(VLOOKUP($B30,'NEL &amp; P4P Backsheet'!$D$11:$BM$187,Q$11,0)),"",VLOOKUP($B30,'NEL &amp; P4P Backsheet'!$D$11:$BM$187, Q$11,0))</f>
        <v>15589</v>
      </c>
      <c r="R30" s="306">
        <f ca="1">IF(ISERROR(VLOOKUP($B30,'NEL &amp; P4P Backsheet'!$D$11:$BM$187,R$11,0)),"",VLOOKUP($B30,'NEL &amp; P4P Backsheet'!$D$11:$BM$187, R$11,0))</f>
        <v>66</v>
      </c>
      <c r="S30" s="433">
        <f ca="1">IF(ISERROR(VLOOKUP($B30,'NEL &amp; P4P Backsheet'!$D$11:$BM$187,S$11,0)),"",VLOOKUP($B30,'NEL &amp; P4P Backsheet'!$D$11:$BM$187, S$11,0))</f>
        <v>257</v>
      </c>
      <c r="T30" s="454">
        <f ca="1">IF(ISERROR(VLOOKUP($B30,'NEL &amp; P4P Backsheet'!$D$11:$BM$187,T$11,0)),"",VLOOKUP($B30,'NEL &amp; P4P Backsheet'!$D$11:$BM$187, T$11,0))</f>
        <v>-797</v>
      </c>
      <c r="U30" s="58">
        <f ca="1">IF(ISERROR(VLOOKUP($B30,'NEL &amp; P4P Backsheet'!$D$11:$BM$187,U$11,0)),"",VLOOKUP($B30,'NEL &amp; P4P Backsheet'!$D$11:$BM$187, U$11,0))</f>
        <v>-972</v>
      </c>
      <c r="V30" s="306">
        <f ca="1">IF(ISERROR(VLOOKUP($B30,'NEL &amp; P4P Backsheet'!$D$11:$BM$187,V$11,0)),"",VLOOKUP($B30,'NEL &amp; P4P Backsheet'!$D$11:$BM$187, V$11,0))</f>
        <v>151</v>
      </c>
      <c r="W30" s="433">
        <f ca="1">IF(ISERROR(VLOOKUP($B30,'NEL &amp; P4P Backsheet'!$D$11:$BM$187,W$11,0)),"",VLOOKUP($B30,'NEL &amp; P4P Backsheet'!$D$11:$BM$187, W$11,0))</f>
        <v>-108</v>
      </c>
      <c r="X30" s="454">
        <f ca="1">IF(ISERROR(VLOOKUP($B30,'NEL &amp; P4P Backsheet'!$D$11:$BM$187,X$11,0)),"",VLOOKUP($B30,'NEL &amp; P4P Backsheet'!$D$11:$BM$187, X$11,0))</f>
        <v>-1168</v>
      </c>
      <c r="Y30" s="58">
        <f ca="1">IF(ISERROR(VLOOKUP($B30,'NEL &amp; P4P Backsheet'!$D$11:$BM$187,Y$11,0)),"",VLOOKUP($B30,'NEL &amp; P4P Backsheet'!$D$11:$BM$187, Y$11,0))</f>
        <v>-1361</v>
      </c>
    </row>
    <row r="31" spans="1:26" ht="15" customHeight="1">
      <c r="A31" s="3">
        <v>16</v>
      </c>
      <c r="B31" s="41" t="str">
        <f t="shared" ca="1" si="0"/>
        <v>E10000014</v>
      </c>
      <c r="C31" s="42" t="str">
        <f ca="1">IF(B31="","",VLOOKUP(B31,'Org list'!$J$9:$K$637,2,0))</f>
        <v>Hampshire</v>
      </c>
      <c r="D31" s="24" t="str">
        <f ca="1">IF(ISERROR(VLOOKUP($B31,'NEL &amp; P4P Backsheet'!$D$38:$BL$187,'Non-Elective Performance'!$D$11,0)),"",VLOOKUP($B31,'NEL &amp; P4P Backsheet'!$D$38:$BL$187,'Non-Elective Performance'!$D$11,0))</f>
        <v>SUS</v>
      </c>
      <c r="E31" s="306">
        <f ca="1">IF(ISERROR(VLOOKUP($B31,'NEL &amp; P4P Backsheet'!$D$11:$BM$187,E$11,0)),"",VLOOKUP($B31,'NEL &amp; P4P Backsheet'!$D$11:$BM$187, E$11,0))</f>
        <v>30669</v>
      </c>
      <c r="F31" s="433">
        <f ca="1">IF(ISERROR(VLOOKUP($B31,'NEL &amp; P4P Backsheet'!$D$11:$BM$187,F$11,0)),"",VLOOKUP($B31,'NEL &amp; P4P Backsheet'!$D$11:$BM$187, F$11,0))</f>
        <v>30414</v>
      </c>
      <c r="G31" s="433">
        <f ca="1">IF(ISERROR(VLOOKUP($B31,'NEL &amp; P4P Backsheet'!$D$11:$BM$187,G$11,0)),"",VLOOKUP($B31,'NEL &amp; P4P Backsheet'!$D$11:$BM$187, G$11,0))</f>
        <v>30274</v>
      </c>
      <c r="H31" s="58">
        <f ca="1">IF(ISERROR(VLOOKUP($B31,'NEL &amp; P4P Backsheet'!$D$11:$BM$187,H$11,0)),"",VLOOKUP($B31,'NEL &amp; P4P Backsheet'!$D$11:$BM$187, H$11,0))</f>
        <v>31316</v>
      </c>
      <c r="I31" s="306">
        <f ca="1">IF(ISERROR(VLOOKUP($B31,'NEL &amp; P4P Backsheet'!$D$11:$BM$187,I$11,0)),"",VLOOKUP($B31,'NEL &amp; P4P Backsheet'!$D$11:$BM$187, I$11,0))</f>
        <v>31128</v>
      </c>
      <c r="J31" s="433">
        <f ca="1">IF(ISERROR(VLOOKUP($B31,'NEL &amp; P4P Backsheet'!$D$11:$BM$187,J$11,0)),"",VLOOKUP($B31,'NEL &amp; P4P Backsheet'!$D$11:$BM$187, J$11,0))</f>
        <v>31107</v>
      </c>
      <c r="K31" s="433">
        <f ca="1">IF(ISERROR(VLOOKUP($B31,'NEL &amp; P4P Backsheet'!$D$11:$BM$187,K$11,0)),"",VLOOKUP($B31,'NEL &amp; P4P Backsheet'!$D$11:$BM$187, K$11,0))</f>
        <v>30990</v>
      </c>
      <c r="L31" s="58">
        <f ca="1">IF(ISERROR(VLOOKUP($B31,'NEL &amp; P4P Backsheet'!$D$11:$BM$187,L$11,0)),"",VLOOKUP($B31,'NEL &amp; P4P Backsheet'!$D$11:$BM$187, L$11,0))</f>
        <v>31914</v>
      </c>
      <c r="M31" s="316">
        <f ca="1">IF(ISERROR(VLOOKUP($B31,'NEL &amp; P4P Backsheet'!$D$11:$BM$187,M$11,0)),"",VLOOKUP($B31,'NEL &amp; P4P Backsheet'!$D$11:$BM$187, M$11,0))</f>
        <v>30314</v>
      </c>
      <c r="N31" s="306">
        <f ca="1">IF(ISERROR(VLOOKUP($B31,'NEL &amp; P4P Backsheet'!$D$11:$BM$187,N$11,0)),"",VLOOKUP($B31,'NEL &amp; P4P Backsheet'!$D$11:$BM$187, N$11,0))</f>
        <v>29171</v>
      </c>
      <c r="O31" s="433">
        <f ca="1">IF(ISERROR(VLOOKUP($B31,'NEL &amp; P4P Backsheet'!$D$11:$BM$187,O$11,0)),"",VLOOKUP($B31,'NEL &amp; P4P Backsheet'!$D$11:$BM$187, O$11,0))</f>
        <v>28760</v>
      </c>
      <c r="P31" s="454">
        <f ca="1">IF(ISERROR(VLOOKUP($B31,'NEL &amp; P4P Backsheet'!$D$11:$BM$187,P$11,0)),"",VLOOKUP($B31,'NEL &amp; P4P Backsheet'!$D$11:$BM$187, P$11,0))</f>
        <v>29253</v>
      </c>
      <c r="Q31" s="58">
        <f ca="1">IF(ISERROR(VLOOKUP($B31,'NEL &amp; P4P Backsheet'!$D$11:$BM$187,Q$11,0)),"",VLOOKUP($B31,'NEL &amp; P4P Backsheet'!$D$11:$BM$187, Q$11,0))</f>
        <v>29804</v>
      </c>
      <c r="R31" s="306">
        <f ca="1">IF(ISERROR(VLOOKUP($B31,'NEL &amp; P4P Backsheet'!$D$11:$BM$187,R$11,0)),"",VLOOKUP($B31,'NEL &amp; P4P Backsheet'!$D$11:$BM$187, R$11,0))</f>
        <v>1498</v>
      </c>
      <c r="S31" s="433">
        <f ca="1">IF(ISERROR(VLOOKUP($B31,'NEL &amp; P4P Backsheet'!$D$11:$BM$187,S$11,0)),"",VLOOKUP($B31,'NEL &amp; P4P Backsheet'!$D$11:$BM$187, S$11,0))</f>
        <v>1654</v>
      </c>
      <c r="T31" s="454">
        <f ca="1">IF(ISERROR(VLOOKUP($B31,'NEL &amp; P4P Backsheet'!$D$11:$BM$187,T$11,0)),"",VLOOKUP($B31,'NEL &amp; P4P Backsheet'!$D$11:$BM$187, T$11,0))</f>
        <v>1021</v>
      </c>
      <c r="U31" s="58">
        <f ca="1">IF(ISERROR(VLOOKUP($B31,'NEL &amp; P4P Backsheet'!$D$11:$BM$187,U$11,0)),"",VLOOKUP($B31,'NEL &amp; P4P Backsheet'!$D$11:$BM$187, U$11,0))</f>
        <v>1512</v>
      </c>
      <c r="V31" s="306">
        <f ca="1">IF(ISERROR(VLOOKUP($B31,'NEL &amp; P4P Backsheet'!$D$11:$BM$187,V$11,0)),"",VLOOKUP($B31,'NEL &amp; P4P Backsheet'!$D$11:$BM$187, V$11,0))</f>
        <v>1957</v>
      </c>
      <c r="W31" s="433">
        <f ca="1">IF(ISERROR(VLOOKUP($B31,'NEL &amp; P4P Backsheet'!$D$11:$BM$187,W$11,0)),"",VLOOKUP($B31,'NEL &amp; P4P Backsheet'!$D$11:$BM$187, W$11,0))</f>
        <v>2347</v>
      </c>
      <c r="X31" s="454">
        <f ca="1">IF(ISERROR(VLOOKUP($B31,'NEL &amp; P4P Backsheet'!$D$11:$BM$187,X$11,0)),"",VLOOKUP($B31,'NEL &amp; P4P Backsheet'!$D$11:$BM$187, X$11,0))</f>
        <v>1737</v>
      </c>
      <c r="Y31" s="58">
        <f ca="1">IF(ISERROR(VLOOKUP($B31,'NEL &amp; P4P Backsheet'!$D$11:$BM$187,Y$11,0)),"",VLOOKUP($B31,'NEL &amp; P4P Backsheet'!$D$11:$BM$187, Y$11,0))</f>
        <v>2110</v>
      </c>
    </row>
    <row r="32" spans="1:26" ht="15" customHeight="1">
      <c r="A32" s="3">
        <v>17</v>
      </c>
      <c r="B32" s="41" t="str">
        <f t="shared" ca="1" si="0"/>
        <v>E06000046</v>
      </c>
      <c r="C32" s="42" t="str">
        <f ca="1">IF(B32="","",VLOOKUP(B32,'Org list'!$J$9:$K$637,2,0))</f>
        <v>Isle of Wight</v>
      </c>
      <c r="D32" s="24" t="str">
        <f ca="1">IF(ISERROR(VLOOKUP($B32,'NEL &amp; P4P Backsheet'!$D$38:$BL$187,'Non-Elective Performance'!$D$11,0)),"",VLOOKUP($B32,'NEL &amp; P4P Backsheet'!$D$38:$BL$187,'Non-Elective Performance'!$D$11,0))</f>
        <v>MAR</v>
      </c>
      <c r="E32" s="306">
        <f ca="1">IF(ISERROR(VLOOKUP($B32,'NEL &amp; P4P Backsheet'!$D$11:$BM$187,E$11,0)),"",VLOOKUP($B32,'NEL &amp; P4P Backsheet'!$D$11:$BM$187, E$11,0))</f>
        <v>2819</v>
      </c>
      <c r="F32" s="433">
        <f ca="1">IF(ISERROR(VLOOKUP($B32,'NEL &amp; P4P Backsheet'!$D$11:$BM$187,F$11,0)),"",VLOOKUP($B32,'NEL &amp; P4P Backsheet'!$D$11:$BM$187, F$11,0))</f>
        <v>2875</v>
      </c>
      <c r="G32" s="433">
        <f ca="1">IF(ISERROR(VLOOKUP($B32,'NEL &amp; P4P Backsheet'!$D$11:$BM$187,G$11,0)),"",VLOOKUP($B32,'NEL &amp; P4P Backsheet'!$D$11:$BM$187, G$11,0))</f>
        <v>2977</v>
      </c>
      <c r="H32" s="58">
        <f ca="1">IF(ISERROR(VLOOKUP($B32,'NEL &amp; P4P Backsheet'!$D$11:$BM$187,H$11,0)),"",VLOOKUP($B32,'NEL &amp; P4P Backsheet'!$D$11:$BM$187, H$11,0))</f>
        <v>3123</v>
      </c>
      <c r="I32" s="306">
        <f ca="1">IF(ISERROR(VLOOKUP($B32,'NEL &amp; P4P Backsheet'!$D$11:$BM$187,I$11,0)),"",VLOOKUP($B32,'NEL &amp; P4P Backsheet'!$D$11:$BM$187, I$11,0))</f>
        <v>3032</v>
      </c>
      <c r="J32" s="433">
        <f ca="1">IF(ISERROR(VLOOKUP($B32,'NEL &amp; P4P Backsheet'!$D$11:$BM$187,J$11,0)),"",VLOOKUP($B32,'NEL &amp; P4P Backsheet'!$D$11:$BM$187, J$11,0))</f>
        <v>2844</v>
      </c>
      <c r="K32" s="433">
        <f ca="1">IF(ISERROR(VLOOKUP($B32,'NEL &amp; P4P Backsheet'!$D$11:$BM$187,K$11,0)),"",VLOOKUP($B32,'NEL &amp; P4P Backsheet'!$D$11:$BM$187, K$11,0))</f>
        <v>2887</v>
      </c>
      <c r="L32" s="58">
        <f ca="1">IF(ISERROR(VLOOKUP($B32,'NEL &amp; P4P Backsheet'!$D$11:$BM$187,L$11,0)),"",VLOOKUP($B32,'NEL &amp; P4P Backsheet'!$D$11:$BM$187, L$11,0))</f>
        <v>3062</v>
      </c>
      <c r="M32" s="316">
        <f ca="1">IF(ISERROR(VLOOKUP($B32,'NEL &amp; P4P Backsheet'!$D$11:$BM$187,M$11,0)),"",VLOOKUP($B32,'NEL &amp; P4P Backsheet'!$D$11:$BM$187, M$11,0))</f>
        <v>3026</v>
      </c>
      <c r="N32" s="306">
        <f ca="1">IF(ISERROR(VLOOKUP($B32,'NEL &amp; P4P Backsheet'!$D$11:$BM$187,N$11,0)),"",VLOOKUP($B32,'NEL &amp; P4P Backsheet'!$D$11:$BM$187, N$11,0))</f>
        <v>3131</v>
      </c>
      <c r="O32" s="433">
        <f ca="1">IF(ISERROR(VLOOKUP($B32,'NEL &amp; P4P Backsheet'!$D$11:$BM$187,O$11,0)),"",VLOOKUP($B32,'NEL &amp; P4P Backsheet'!$D$11:$BM$187, O$11,0))</f>
        <v>2842</v>
      </c>
      <c r="P32" s="454">
        <f ca="1">IF(ISERROR(VLOOKUP($B32,'NEL &amp; P4P Backsheet'!$D$11:$BM$187,P$11,0)),"",VLOOKUP($B32,'NEL &amp; P4P Backsheet'!$D$11:$BM$187, P$11,0))</f>
        <v>2824</v>
      </c>
      <c r="Q32" s="58">
        <f ca="1">IF(ISERROR(VLOOKUP($B32,'NEL &amp; P4P Backsheet'!$D$11:$BM$187,Q$11,0)),"",VLOOKUP($B32,'NEL &amp; P4P Backsheet'!$D$11:$BM$187, Q$11,0))</f>
        <v>3158</v>
      </c>
      <c r="R32" s="306">
        <f ca="1">IF(ISERROR(VLOOKUP($B32,'NEL &amp; P4P Backsheet'!$D$11:$BM$187,R$11,0)),"",VLOOKUP($B32,'NEL &amp; P4P Backsheet'!$D$11:$BM$187, R$11,0))</f>
        <v>-312</v>
      </c>
      <c r="S32" s="433">
        <f ca="1">IF(ISERROR(VLOOKUP($B32,'NEL &amp; P4P Backsheet'!$D$11:$BM$187,S$11,0)),"",VLOOKUP($B32,'NEL &amp; P4P Backsheet'!$D$11:$BM$187, S$11,0))</f>
        <v>33</v>
      </c>
      <c r="T32" s="454">
        <f ca="1">IF(ISERROR(VLOOKUP($B32,'NEL &amp; P4P Backsheet'!$D$11:$BM$187,T$11,0)),"",VLOOKUP($B32,'NEL &amp; P4P Backsheet'!$D$11:$BM$187, T$11,0))</f>
        <v>153</v>
      </c>
      <c r="U32" s="58">
        <f ca="1">IF(ISERROR(VLOOKUP($B32,'NEL &amp; P4P Backsheet'!$D$11:$BM$187,U$11,0)),"",VLOOKUP($B32,'NEL &amp; P4P Backsheet'!$D$11:$BM$187, U$11,0))</f>
        <v>-35</v>
      </c>
      <c r="V32" s="306">
        <f ca="1">IF(ISERROR(VLOOKUP($B32,'NEL &amp; P4P Backsheet'!$D$11:$BM$187,V$11,0)),"",VLOOKUP($B32,'NEL &amp; P4P Backsheet'!$D$11:$BM$187, V$11,0))</f>
        <v>-99</v>
      </c>
      <c r="W32" s="433">
        <f ca="1">IF(ISERROR(VLOOKUP($B32,'NEL &amp; P4P Backsheet'!$D$11:$BM$187,W$11,0)),"",VLOOKUP($B32,'NEL &amp; P4P Backsheet'!$D$11:$BM$187, W$11,0))</f>
        <v>2</v>
      </c>
      <c r="X32" s="454">
        <f ca="1">IF(ISERROR(VLOOKUP($B32,'NEL &amp; P4P Backsheet'!$D$11:$BM$187,X$11,0)),"",VLOOKUP($B32,'NEL &amp; P4P Backsheet'!$D$11:$BM$187, X$11,0))</f>
        <v>63</v>
      </c>
      <c r="Y32" s="58">
        <f ca="1">IF(ISERROR(VLOOKUP($B32,'NEL &amp; P4P Backsheet'!$D$11:$BM$187,Y$11,0)),"",VLOOKUP($B32,'NEL &amp; P4P Backsheet'!$D$11:$BM$187, Y$11,0))</f>
        <v>-96</v>
      </c>
    </row>
    <row r="33" spans="1:25" ht="15" customHeight="1">
      <c r="A33" s="3">
        <v>18</v>
      </c>
      <c r="B33" s="41" t="str">
        <f t="shared" ca="1" si="0"/>
        <v>E10000016</v>
      </c>
      <c r="C33" s="42" t="str">
        <f ca="1">IF(B33="","",VLOOKUP(B33,'Org list'!$J$9:$K$637,2,0))</f>
        <v>Kent</v>
      </c>
      <c r="D33" s="24" t="str">
        <f ca="1">IF(ISERROR(VLOOKUP($B33,'NEL &amp; P4P Backsheet'!$D$38:$BL$187,'Non-Elective Performance'!$D$11,0)),"",VLOOKUP($B33,'NEL &amp; P4P Backsheet'!$D$38:$BL$187,'Non-Elective Performance'!$D$11,0))</f>
        <v>SUS</v>
      </c>
      <c r="E33" s="306">
        <f ca="1">IF(ISERROR(VLOOKUP($B33,'NEL &amp; P4P Backsheet'!$D$11:$BM$187,E$11,0)),"",VLOOKUP($B33,'NEL &amp; P4P Backsheet'!$D$11:$BM$187, E$11,0))</f>
        <v>35927</v>
      </c>
      <c r="F33" s="433">
        <f ca="1">IF(ISERROR(VLOOKUP($B33,'NEL &amp; P4P Backsheet'!$D$11:$BM$187,F$11,0)),"",VLOOKUP($B33,'NEL &amp; P4P Backsheet'!$D$11:$BM$187, F$11,0))</f>
        <v>37059</v>
      </c>
      <c r="G33" s="433">
        <f ca="1">IF(ISERROR(VLOOKUP($B33,'NEL &amp; P4P Backsheet'!$D$11:$BM$187,G$11,0)),"",VLOOKUP($B33,'NEL &amp; P4P Backsheet'!$D$11:$BM$187, G$11,0))</f>
        <v>36500</v>
      </c>
      <c r="H33" s="58">
        <f ca="1">IF(ISERROR(VLOOKUP($B33,'NEL &amp; P4P Backsheet'!$D$11:$BM$187,H$11,0)),"",VLOOKUP($B33,'NEL &amp; P4P Backsheet'!$D$11:$BM$187, H$11,0))</f>
        <v>37962</v>
      </c>
      <c r="I33" s="306">
        <f ca="1">IF(ISERROR(VLOOKUP($B33,'NEL &amp; P4P Backsheet'!$D$11:$BM$187,I$11,0)),"",VLOOKUP($B33,'NEL &amp; P4P Backsheet'!$D$11:$BM$187, I$11,0))</f>
        <v>35568</v>
      </c>
      <c r="J33" s="433">
        <f ca="1">IF(ISERROR(VLOOKUP($B33,'NEL &amp; P4P Backsheet'!$D$11:$BM$187,J$11,0)),"",VLOOKUP($B33,'NEL &amp; P4P Backsheet'!$D$11:$BM$187, J$11,0))</f>
        <v>36688</v>
      </c>
      <c r="K33" s="433">
        <f ca="1">IF(ISERROR(VLOOKUP($B33,'NEL &amp; P4P Backsheet'!$D$11:$BM$187,K$11,0)),"",VLOOKUP($B33,'NEL &amp; P4P Backsheet'!$D$11:$BM$187, K$11,0))</f>
        <v>36135</v>
      </c>
      <c r="L33" s="58">
        <f ca="1">IF(ISERROR(VLOOKUP($B33,'NEL &amp; P4P Backsheet'!$D$11:$BM$187,L$11,0)),"",VLOOKUP($B33,'NEL &amp; P4P Backsheet'!$D$11:$BM$187, L$11,0))</f>
        <v>37582</v>
      </c>
      <c r="M33" s="316">
        <f ca="1">IF(ISERROR(VLOOKUP($B33,'NEL &amp; P4P Backsheet'!$D$11:$BM$187,M$11,0)),"",VLOOKUP($B33,'NEL &amp; P4P Backsheet'!$D$11:$BM$187, M$11,0))</f>
        <v>35695</v>
      </c>
      <c r="N33" s="306">
        <f ca="1">IF(ISERROR(VLOOKUP($B33,'NEL &amp; P4P Backsheet'!$D$11:$BM$187,N$11,0)),"",VLOOKUP($B33,'NEL &amp; P4P Backsheet'!$D$11:$BM$187, N$11,0))</f>
        <v>36056</v>
      </c>
      <c r="O33" s="433">
        <f ca="1">IF(ISERROR(VLOOKUP($B33,'NEL &amp; P4P Backsheet'!$D$11:$BM$187,O$11,0)),"",VLOOKUP($B33,'NEL &amp; P4P Backsheet'!$D$11:$BM$187, O$11,0))</f>
        <v>35467</v>
      </c>
      <c r="P33" s="454">
        <f ca="1">IF(ISERROR(VLOOKUP($B33,'NEL &amp; P4P Backsheet'!$D$11:$BM$187,P$11,0)),"",VLOOKUP($B33,'NEL &amp; P4P Backsheet'!$D$11:$BM$187, P$11,0))</f>
        <v>36398</v>
      </c>
      <c r="Q33" s="58">
        <f ca="1">IF(ISERROR(VLOOKUP($B33,'NEL &amp; P4P Backsheet'!$D$11:$BM$187,Q$11,0)),"",VLOOKUP($B33,'NEL &amp; P4P Backsheet'!$D$11:$BM$187, Q$11,0))</f>
        <v>37321</v>
      </c>
      <c r="R33" s="306">
        <f ca="1">IF(ISERROR(VLOOKUP($B33,'NEL &amp; P4P Backsheet'!$D$11:$BM$187,R$11,0)),"",VLOOKUP($B33,'NEL &amp; P4P Backsheet'!$D$11:$BM$187, R$11,0))</f>
        <v>-129</v>
      </c>
      <c r="S33" s="433">
        <f ca="1">IF(ISERROR(VLOOKUP($B33,'NEL &amp; P4P Backsheet'!$D$11:$BM$187,S$11,0)),"",VLOOKUP($B33,'NEL &amp; P4P Backsheet'!$D$11:$BM$187, S$11,0))</f>
        <v>1592</v>
      </c>
      <c r="T33" s="454">
        <f ca="1">IF(ISERROR(VLOOKUP($B33,'NEL &amp; P4P Backsheet'!$D$11:$BM$187,T$11,0)),"",VLOOKUP($B33,'NEL &amp; P4P Backsheet'!$D$11:$BM$187, T$11,0))</f>
        <v>102</v>
      </c>
      <c r="U33" s="58">
        <f ca="1">IF(ISERROR(VLOOKUP($B33,'NEL &amp; P4P Backsheet'!$D$11:$BM$187,U$11,0)),"",VLOOKUP($B33,'NEL &amp; P4P Backsheet'!$D$11:$BM$187, U$11,0))</f>
        <v>641</v>
      </c>
      <c r="V33" s="306">
        <f ca="1">IF(ISERROR(VLOOKUP($B33,'NEL &amp; P4P Backsheet'!$D$11:$BM$187,V$11,0)),"",VLOOKUP($B33,'NEL &amp; P4P Backsheet'!$D$11:$BM$187, V$11,0))</f>
        <v>-488</v>
      </c>
      <c r="W33" s="433">
        <f ca="1">IF(ISERROR(VLOOKUP($B33,'NEL &amp; P4P Backsheet'!$D$11:$BM$187,W$11,0)),"",VLOOKUP($B33,'NEL &amp; P4P Backsheet'!$D$11:$BM$187, W$11,0))</f>
        <v>1221</v>
      </c>
      <c r="X33" s="454">
        <f ca="1">IF(ISERROR(VLOOKUP($B33,'NEL &amp; P4P Backsheet'!$D$11:$BM$187,X$11,0)),"",VLOOKUP($B33,'NEL &amp; P4P Backsheet'!$D$11:$BM$187, X$11,0))</f>
        <v>-263</v>
      </c>
      <c r="Y33" s="58">
        <f ca="1">IF(ISERROR(VLOOKUP($B33,'NEL &amp; P4P Backsheet'!$D$11:$BM$187,Y$11,0)),"",VLOOKUP($B33,'NEL &amp; P4P Backsheet'!$D$11:$BM$187, Y$11,0))</f>
        <v>261</v>
      </c>
    </row>
    <row r="34" spans="1:25" ht="15" customHeight="1">
      <c r="A34" s="3">
        <v>19</v>
      </c>
      <c r="B34" s="41" t="str">
        <f t="shared" ca="1" si="0"/>
        <v>E06000035</v>
      </c>
      <c r="C34" s="42" t="str">
        <f ca="1">IF(B34="","",VLOOKUP(B34,'Org list'!$J$9:$K$637,2,0))</f>
        <v>Medway</v>
      </c>
      <c r="D34" s="24" t="str">
        <f ca="1">IF(ISERROR(VLOOKUP($B34,'NEL &amp; P4P Backsheet'!$D$38:$BL$187,'Non-Elective Performance'!$D$11,0)),"",VLOOKUP($B34,'NEL &amp; P4P Backsheet'!$D$38:$BL$187,'Non-Elective Performance'!$D$11,0))</f>
        <v>SUS</v>
      </c>
      <c r="E34" s="306">
        <f ca="1">IF(ISERROR(VLOOKUP($B34,'NEL &amp; P4P Backsheet'!$D$11:$BM$187,E$11,0)),"",VLOOKUP($B34,'NEL &amp; P4P Backsheet'!$D$11:$BM$187, E$11,0))</f>
        <v>6207</v>
      </c>
      <c r="F34" s="433">
        <f ca="1">IF(ISERROR(VLOOKUP($B34,'NEL &amp; P4P Backsheet'!$D$11:$BM$187,F$11,0)),"",VLOOKUP($B34,'NEL &amp; P4P Backsheet'!$D$11:$BM$187, F$11,0))</f>
        <v>5889</v>
      </c>
      <c r="G34" s="433">
        <f ca="1">IF(ISERROR(VLOOKUP($B34,'NEL &amp; P4P Backsheet'!$D$11:$BM$187,G$11,0)),"",VLOOKUP($B34,'NEL &amp; P4P Backsheet'!$D$11:$BM$187, G$11,0))</f>
        <v>5807</v>
      </c>
      <c r="H34" s="58">
        <f ca="1">IF(ISERROR(VLOOKUP($B34,'NEL &amp; P4P Backsheet'!$D$11:$BM$187,H$11,0)),"",VLOOKUP($B34,'NEL &amp; P4P Backsheet'!$D$11:$BM$187, H$11,0))</f>
        <v>6282</v>
      </c>
      <c r="I34" s="306">
        <f ca="1">IF(ISERROR(VLOOKUP($B34,'NEL &amp; P4P Backsheet'!$D$11:$BM$187,I$11,0)),"",VLOOKUP($B34,'NEL &amp; P4P Backsheet'!$D$11:$BM$187, I$11,0))</f>
        <v>6157</v>
      </c>
      <c r="J34" s="433">
        <f ca="1">IF(ISERROR(VLOOKUP($B34,'NEL &amp; P4P Backsheet'!$D$11:$BM$187,J$11,0)),"",VLOOKUP($B34,'NEL &amp; P4P Backsheet'!$D$11:$BM$187, J$11,0))</f>
        <v>5842</v>
      </c>
      <c r="K34" s="433">
        <f ca="1">IF(ISERROR(VLOOKUP($B34,'NEL &amp; P4P Backsheet'!$D$11:$BM$187,K$11,0)),"",VLOOKUP($B34,'NEL &amp; P4P Backsheet'!$D$11:$BM$187, K$11,0))</f>
        <v>5761</v>
      </c>
      <c r="L34" s="58">
        <f ca="1">IF(ISERROR(VLOOKUP($B34,'NEL &amp; P4P Backsheet'!$D$11:$BM$187,L$11,0)),"",VLOOKUP($B34,'NEL &amp; P4P Backsheet'!$D$11:$BM$187, L$11,0))</f>
        <v>6232</v>
      </c>
      <c r="M34" s="316">
        <f ca="1">IF(ISERROR(VLOOKUP($B34,'NEL &amp; P4P Backsheet'!$D$11:$BM$187,M$11,0)),"",VLOOKUP($B34,'NEL &amp; P4P Backsheet'!$D$11:$BM$187, M$11,0))</f>
        <v>6212</v>
      </c>
      <c r="N34" s="306">
        <f ca="1">IF(ISERROR(VLOOKUP($B34,'NEL &amp; P4P Backsheet'!$D$11:$BM$187,N$11,0)),"",VLOOKUP($B34,'NEL &amp; P4P Backsheet'!$D$11:$BM$187, N$11,0))</f>
        <v>6212</v>
      </c>
      <c r="O34" s="433">
        <f ca="1">IF(ISERROR(VLOOKUP($B34,'NEL &amp; P4P Backsheet'!$D$11:$BM$187,O$11,0)),"",VLOOKUP($B34,'NEL &amp; P4P Backsheet'!$D$11:$BM$187, O$11,0))</f>
        <v>6609</v>
      </c>
      <c r="P34" s="454">
        <f ca="1">IF(ISERROR(VLOOKUP($B34,'NEL &amp; P4P Backsheet'!$D$11:$BM$187,P$11,0)),"",VLOOKUP($B34,'NEL &amp; P4P Backsheet'!$D$11:$BM$187, P$11,0))</f>
        <v>6976</v>
      </c>
      <c r="Q34" s="58">
        <f ca="1">IF(ISERROR(VLOOKUP($B34,'NEL &amp; P4P Backsheet'!$D$11:$BM$187,Q$11,0)),"",VLOOKUP($B34,'NEL &amp; P4P Backsheet'!$D$11:$BM$187, Q$11,0))</f>
        <v>7469</v>
      </c>
      <c r="R34" s="306">
        <f ca="1">IF(ISERROR(VLOOKUP($B34,'NEL &amp; P4P Backsheet'!$D$11:$BM$187,R$11,0)),"",VLOOKUP($B34,'NEL &amp; P4P Backsheet'!$D$11:$BM$187, R$11,0))</f>
        <v>-5</v>
      </c>
      <c r="S34" s="433">
        <f ca="1">IF(ISERROR(VLOOKUP($B34,'NEL &amp; P4P Backsheet'!$D$11:$BM$187,S$11,0)),"",VLOOKUP($B34,'NEL &amp; P4P Backsheet'!$D$11:$BM$187, S$11,0))</f>
        <v>-720</v>
      </c>
      <c r="T34" s="454">
        <f ca="1">IF(ISERROR(VLOOKUP($B34,'NEL &amp; P4P Backsheet'!$D$11:$BM$187,T$11,0)),"",VLOOKUP($B34,'NEL &amp; P4P Backsheet'!$D$11:$BM$187, T$11,0))</f>
        <v>-1169</v>
      </c>
      <c r="U34" s="58">
        <f ca="1">IF(ISERROR(VLOOKUP($B34,'NEL &amp; P4P Backsheet'!$D$11:$BM$187,U$11,0)),"",VLOOKUP($B34,'NEL &amp; P4P Backsheet'!$D$11:$BM$187, U$11,0))</f>
        <v>-1187</v>
      </c>
      <c r="V34" s="306">
        <f ca="1">IF(ISERROR(VLOOKUP($B34,'NEL &amp; P4P Backsheet'!$D$11:$BM$187,V$11,0)),"",VLOOKUP($B34,'NEL &amp; P4P Backsheet'!$D$11:$BM$187, V$11,0))</f>
        <v>-55</v>
      </c>
      <c r="W34" s="433">
        <f ca="1">IF(ISERROR(VLOOKUP($B34,'NEL &amp; P4P Backsheet'!$D$11:$BM$187,W$11,0)),"",VLOOKUP($B34,'NEL &amp; P4P Backsheet'!$D$11:$BM$187, W$11,0))</f>
        <v>-767</v>
      </c>
      <c r="X34" s="454">
        <f ca="1">IF(ISERROR(VLOOKUP($B34,'NEL &amp; P4P Backsheet'!$D$11:$BM$187,X$11,0)),"",VLOOKUP($B34,'NEL &amp; P4P Backsheet'!$D$11:$BM$187, X$11,0))</f>
        <v>-1215</v>
      </c>
      <c r="Y34" s="58">
        <f ca="1">IF(ISERROR(VLOOKUP($B34,'NEL &amp; P4P Backsheet'!$D$11:$BM$187,Y$11,0)),"",VLOOKUP($B34,'NEL &amp; P4P Backsheet'!$D$11:$BM$187, Y$11,0))</f>
        <v>-1237</v>
      </c>
    </row>
    <row r="35" spans="1:25" ht="15" customHeight="1">
      <c r="A35" s="3">
        <v>20</v>
      </c>
      <c r="B35" s="41" t="str">
        <f t="shared" ca="1" si="0"/>
        <v>E06000024</v>
      </c>
      <c r="C35" s="42" t="str">
        <f ca="1">IF(B35="","",VLOOKUP(B35,'Org list'!$J$9:$K$637,2,0))</f>
        <v>North Somerset</v>
      </c>
      <c r="D35" s="24" t="str">
        <f ca="1">IF(ISERROR(VLOOKUP($B35,'NEL &amp; P4P Backsheet'!$D$38:$BL$187,'Non-Elective Performance'!$D$11,0)),"",VLOOKUP($B35,'NEL &amp; P4P Backsheet'!$D$38:$BL$187,'Non-Elective Performance'!$D$11,0))</f>
        <v>SUS</v>
      </c>
      <c r="E35" s="306">
        <f ca="1">IF(ISERROR(VLOOKUP($B35,'NEL &amp; P4P Backsheet'!$D$11:$BM$187,E$11,0)),"",VLOOKUP($B35,'NEL &amp; P4P Backsheet'!$D$11:$BM$187, E$11,0))</f>
        <v>4765</v>
      </c>
      <c r="F35" s="433">
        <f ca="1">IF(ISERROR(VLOOKUP($B35,'NEL &amp; P4P Backsheet'!$D$11:$BM$187,F$11,0)),"",VLOOKUP($B35,'NEL &amp; P4P Backsheet'!$D$11:$BM$187, F$11,0))</f>
        <v>4974</v>
      </c>
      <c r="G35" s="433">
        <f ca="1">IF(ISERROR(VLOOKUP($B35,'NEL &amp; P4P Backsheet'!$D$11:$BM$187,G$11,0)),"",VLOOKUP($B35,'NEL &amp; P4P Backsheet'!$D$11:$BM$187, G$11,0))</f>
        <v>4832</v>
      </c>
      <c r="H35" s="58">
        <f ca="1">IF(ISERROR(VLOOKUP($B35,'NEL &amp; P4P Backsheet'!$D$11:$BM$187,H$11,0)),"",VLOOKUP($B35,'NEL &amp; P4P Backsheet'!$D$11:$BM$187, H$11,0))</f>
        <v>4850</v>
      </c>
      <c r="I35" s="306">
        <f ca="1">IF(ISERROR(VLOOKUP($B35,'NEL &amp; P4P Backsheet'!$D$11:$BM$187,I$11,0)),"",VLOOKUP($B35,'NEL &amp; P4P Backsheet'!$D$11:$BM$187, I$11,0))</f>
        <v>4603</v>
      </c>
      <c r="J35" s="433">
        <f ca="1">IF(ISERROR(VLOOKUP($B35,'NEL &amp; P4P Backsheet'!$D$11:$BM$187,J$11,0)),"",VLOOKUP($B35,'NEL &amp; P4P Backsheet'!$D$11:$BM$187, J$11,0))</f>
        <v>4931</v>
      </c>
      <c r="K35" s="433">
        <f ca="1">IF(ISERROR(VLOOKUP($B35,'NEL &amp; P4P Backsheet'!$D$11:$BM$187,K$11,0)),"",VLOOKUP($B35,'NEL &amp; P4P Backsheet'!$D$11:$BM$187, K$11,0))</f>
        <v>4655</v>
      </c>
      <c r="L35" s="58">
        <f ca="1">IF(ISERROR(VLOOKUP($B35,'NEL &amp; P4P Backsheet'!$D$11:$BM$187,L$11,0)),"",VLOOKUP($B35,'NEL &amp; P4P Backsheet'!$D$11:$BM$187, L$11,0))</f>
        <v>4673</v>
      </c>
      <c r="M35" s="316">
        <f ca="1">IF(ISERROR(VLOOKUP($B35,'NEL &amp; P4P Backsheet'!$D$11:$BM$187,M$11,0)),"",VLOOKUP($B35,'NEL &amp; P4P Backsheet'!$D$11:$BM$187, M$11,0))</f>
        <v>4486</v>
      </c>
      <c r="N35" s="306">
        <f ca="1">IF(ISERROR(VLOOKUP($B35,'NEL &amp; P4P Backsheet'!$D$11:$BM$187,N$11,0)),"",VLOOKUP($B35,'NEL &amp; P4P Backsheet'!$D$11:$BM$187, N$11,0))</f>
        <v>4179</v>
      </c>
      <c r="O35" s="433">
        <f ca="1">IF(ISERROR(VLOOKUP($B35,'NEL &amp; P4P Backsheet'!$D$11:$BM$187,O$11,0)),"",VLOOKUP($B35,'NEL &amp; P4P Backsheet'!$D$11:$BM$187, O$11,0))</f>
        <v>4594</v>
      </c>
      <c r="P35" s="454">
        <f ca="1">IF(ISERROR(VLOOKUP($B35,'NEL &amp; P4P Backsheet'!$D$11:$BM$187,P$11,0)),"",VLOOKUP($B35,'NEL &amp; P4P Backsheet'!$D$11:$BM$187, P$11,0))</f>
        <v>4734</v>
      </c>
      <c r="Q35" s="58">
        <f ca="1">IF(ISERROR(VLOOKUP($B35,'NEL &amp; P4P Backsheet'!$D$11:$BM$187,Q$11,0)),"",VLOOKUP($B35,'NEL &amp; P4P Backsheet'!$D$11:$BM$187, Q$11,0))</f>
        <v>4757</v>
      </c>
      <c r="R35" s="306">
        <f ca="1">IF(ISERROR(VLOOKUP($B35,'NEL &amp; P4P Backsheet'!$D$11:$BM$187,R$11,0)),"",VLOOKUP($B35,'NEL &amp; P4P Backsheet'!$D$11:$BM$187, R$11,0))</f>
        <v>586</v>
      </c>
      <c r="S35" s="433">
        <f ca="1">IF(ISERROR(VLOOKUP($B35,'NEL &amp; P4P Backsheet'!$D$11:$BM$187,S$11,0)),"",VLOOKUP($B35,'NEL &amp; P4P Backsheet'!$D$11:$BM$187, S$11,0))</f>
        <v>380</v>
      </c>
      <c r="T35" s="454">
        <f ca="1">IF(ISERROR(VLOOKUP($B35,'NEL &amp; P4P Backsheet'!$D$11:$BM$187,T$11,0)),"",VLOOKUP($B35,'NEL &amp; P4P Backsheet'!$D$11:$BM$187, T$11,0))</f>
        <v>98</v>
      </c>
      <c r="U35" s="58">
        <f ca="1">IF(ISERROR(VLOOKUP($B35,'NEL &amp; P4P Backsheet'!$D$11:$BM$187,U$11,0)),"",VLOOKUP($B35,'NEL &amp; P4P Backsheet'!$D$11:$BM$187, U$11,0))</f>
        <v>93</v>
      </c>
      <c r="V35" s="306">
        <f ca="1">IF(ISERROR(VLOOKUP($B35,'NEL &amp; P4P Backsheet'!$D$11:$BM$187,V$11,0)),"",VLOOKUP($B35,'NEL &amp; P4P Backsheet'!$D$11:$BM$187, V$11,0))</f>
        <v>424</v>
      </c>
      <c r="W35" s="433">
        <f ca="1">IF(ISERROR(VLOOKUP($B35,'NEL &amp; P4P Backsheet'!$D$11:$BM$187,W$11,0)),"",VLOOKUP($B35,'NEL &amp; P4P Backsheet'!$D$11:$BM$187, W$11,0))</f>
        <v>337</v>
      </c>
      <c r="X35" s="454">
        <f ca="1">IF(ISERROR(VLOOKUP($B35,'NEL &amp; P4P Backsheet'!$D$11:$BM$187,X$11,0)),"",VLOOKUP($B35,'NEL &amp; P4P Backsheet'!$D$11:$BM$187, X$11,0))</f>
        <v>-79</v>
      </c>
      <c r="Y35" s="58">
        <f ca="1">IF(ISERROR(VLOOKUP($B35,'NEL &amp; P4P Backsheet'!$D$11:$BM$187,Y$11,0)),"",VLOOKUP($B35,'NEL &amp; P4P Backsheet'!$D$11:$BM$187, Y$11,0))</f>
        <v>-84</v>
      </c>
    </row>
    <row r="36" spans="1:25" ht="15" customHeight="1">
      <c r="A36" s="3">
        <v>21</v>
      </c>
      <c r="B36" s="41" t="str">
        <f t="shared" ca="1" si="0"/>
        <v>E10000025</v>
      </c>
      <c r="C36" s="42" t="str">
        <f ca="1">IF(B36="","",VLOOKUP(B36,'Org list'!$J$9:$K$637,2,0))</f>
        <v>Oxfordshire</v>
      </c>
      <c r="D36" s="24" t="str">
        <f ca="1">IF(ISERROR(VLOOKUP($B36,'NEL &amp; P4P Backsheet'!$D$38:$BL$187,'Non-Elective Performance'!$D$11,0)),"",VLOOKUP($B36,'NEL &amp; P4P Backsheet'!$D$38:$BL$187,'Non-Elective Performance'!$D$11,0))</f>
        <v>SUS</v>
      </c>
      <c r="E36" s="306">
        <f ca="1">IF(ISERROR(VLOOKUP($B36,'NEL &amp; P4P Backsheet'!$D$11:$BM$187,E$11,0)),"",VLOOKUP($B36,'NEL &amp; P4P Backsheet'!$D$11:$BM$187, E$11,0))</f>
        <v>12787.513694163656</v>
      </c>
      <c r="F36" s="433">
        <f ca="1">IF(ISERROR(VLOOKUP($B36,'NEL &amp; P4P Backsheet'!$D$11:$BM$187,F$11,0)),"",VLOOKUP($B36,'NEL &amp; P4P Backsheet'!$D$11:$BM$187, F$11,0))</f>
        <v>13626.37296364784</v>
      </c>
      <c r="G36" s="433">
        <f ca="1">IF(ISERROR(VLOOKUP($B36,'NEL &amp; P4P Backsheet'!$D$11:$BM$187,G$11,0)),"",VLOOKUP($B36,'NEL &amp; P4P Backsheet'!$D$11:$BM$187, G$11,0))</f>
        <v>13509.299157833906</v>
      </c>
      <c r="H36" s="58">
        <f ca="1">IF(ISERROR(VLOOKUP($B36,'NEL &amp; P4P Backsheet'!$D$11:$BM$187,H$11,0)),"",VLOOKUP($B36,'NEL &amp; P4P Backsheet'!$D$11:$BM$187, H$11,0))</f>
        <v>13849.322211241331</v>
      </c>
      <c r="I36" s="306">
        <f ca="1">IF(ISERROR(VLOOKUP($B36,'NEL &amp; P4P Backsheet'!$D$11:$BM$187,I$11,0)),"",VLOOKUP($B36,'NEL &amp; P4P Backsheet'!$D$11:$BM$187, I$11,0))</f>
        <v>12825.18091864292</v>
      </c>
      <c r="J36" s="433">
        <f ca="1">IF(ISERROR(VLOOKUP($B36,'NEL &amp; P4P Backsheet'!$D$11:$BM$187,J$11,0)),"",VLOOKUP($B36,'NEL &amp; P4P Backsheet'!$D$11:$BM$187, J$11,0))</f>
        <v>13299.754012645199</v>
      </c>
      <c r="K36" s="433">
        <f ca="1">IF(ISERROR(VLOOKUP($B36,'NEL &amp; P4P Backsheet'!$D$11:$BM$187,K$11,0)),"",VLOOKUP($B36,'NEL &amp; P4P Backsheet'!$D$11:$BM$187, K$11,0))</f>
        <v>13299.754012645199</v>
      </c>
      <c r="L36" s="58">
        <f ca="1">IF(ISERROR(VLOOKUP($B36,'NEL &amp; P4P Backsheet'!$D$11:$BM$187,L$11,0)),"",VLOOKUP($B36,'NEL &amp; P4P Backsheet'!$D$11:$BM$187, L$11,0))</f>
        <v>13299</v>
      </c>
      <c r="M36" s="316">
        <f ca="1">IF(ISERROR(VLOOKUP($B36,'NEL &amp; P4P Backsheet'!$D$11:$BM$187,M$11,0)),"",VLOOKUP($B36,'NEL &amp; P4P Backsheet'!$D$11:$BM$187, M$11,0))</f>
        <v>12825</v>
      </c>
      <c r="N36" s="306">
        <f ca="1">IF(ISERROR(VLOOKUP($B36,'NEL &amp; P4P Backsheet'!$D$11:$BM$187,N$11,0)),"",VLOOKUP($B36,'NEL &amp; P4P Backsheet'!$D$11:$BM$187, N$11,0))</f>
        <v>12825.18091864292</v>
      </c>
      <c r="O36" s="433">
        <f ca="1">IF(ISERROR(VLOOKUP($B36,'NEL &amp; P4P Backsheet'!$D$11:$BM$187,O$11,0)),"",VLOOKUP($B36,'NEL &amp; P4P Backsheet'!$D$11:$BM$187, O$11,0))</f>
        <v>13951</v>
      </c>
      <c r="P36" s="454">
        <f ca="1">IF(ISERROR(VLOOKUP($B36,'NEL &amp; P4P Backsheet'!$D$11:$BM$187,P$11,0)),"",VLOOKUP($B36,'NEL &amp; P4P Backsheet'!$D$11:$BM$187, P$11,0))</f>
        <v>13614</v>
      </c>
      <c r="Q36" s="58">
        <f ca="1">IF(ISERROR(VLOOKUP($B36,'NEL &amp; P4P Backsheet'!$D$11:$BM$187,Q$11,0)),"",VLOOKUP($B36,'NEL &amp; P4P Backsheet'!$D$11:$BM$187, Q$11,0))</f>
        <v>14022</v>
      </c>
      <c r="R36" s="306">
        <f ca="1">IF(ISERROR(VLOOKUP($B36,'NEL &amp; P4P Backsheet'!$D$11:$BM$187,R$11,0)),"",VLOOKUP($B36,'NEL &amp; P4P Backsheet'!$D$11:$BM$187, R$11,0))</f>
        <v>-37.667224479264405</v>
      </c>
      <c r="S36" s="433">
        <f ca="1">IF(ISERROR(VLOOKUP($B36,'NEL &amp; P4P Backsheet'!$D$11:$BM$187,S$11,0)),"",VLOOKUP($B36,'NEL &amp; P4P Backsheet'!$D$11:$BM$187, S$11,0))</f>
        <v>-324.62703635215985</v>
      </c>
      <c r="T36" s="454">
        <f ca="1">IF(ISERROR(VLOOKUP($B36,'NEL &amp; P4P Backsheet'!$D$11:$BM$187,T$11,0)),"",VLOOKUP($B36,'NEL &amp; P4P Backsheet'!$D$11:$BM$187, T$11,0))</f>
        <v>-104.70084216609393</v>
      </c>
      <c r="U36" s="58">
        <f ca="1">IF(ISERROR(VLOOKUP($B36,'NEL &amp; P4P Backsheet'!$D$11:$BM$187,U$11,0)),"",VLOOKUP($B36,'NEL &amp; P4P Backsheet'!$D$11:$BM$187, U$11,0))</f>
        <v>-172.67778875866861</v>
      </c>
      <c r="V36" s="306">
        <f ca="1">IF(ISERROR(VLOOKUP($B36,'NEL &amp; P4P Backsheet'!$D$11:$BM$187,V$11,0)),"",VLOOKUP($B36,'NEL &amp; P4P Backsheet'!$D$11:$BM$187, V$11,0))</f>
        <v>0</v>
      </c>
      <c r="W36" s="433">
        <f ca="1">IF(ISERROR(VLOOKUP($B36,'NEL &amp; P4P Backsheet'!$D$11:$BM$187,W$11,0)),"",VLOOKUP($B36,'NEL &amp; P4P Backsheet'!$D$11:$BM$187, W$11,0))</f>
        <v>-651.2459873548014</v>
      </c>
      <c r="X36" s="454">
        <f ca="1">IF(ISERROR(VLOOKUP($B36,'NEL &amp; P4P Backsheet'!$D$11:$BM$187,X$11,0)),"",VLOOKUP($B36,'NEL &amp; P4P Backsheet'!$D$11:$BM$187, X$11,0))</f>
        <v>-314.2459873548014</v>
      </c>
      <c r="Y36" s="58">
        <f ca="1">IF(ISERROR(VLOOKUP($B36,'NEL &amp; P4P Backsheet'!$D$11:$BM$187,Y$11,0)),"",VLOOKUP($B36,'NEL &amp; P4P Backsheet'!$D$11:$BM$187, Y$11,0))</f>
        <v>-723</v>
      </c>
    </row>
    <row r="37" spans="1:25" ht="15" customHeight="1">
      <c r="A37" s="3">
        <v>22</v>
      </c>
      <c r="B37" s="41" t="str">
        <f t="shared" ca="1" si="0"/>
        <v>E06000026</v>
      </c>
      <c r="C37" s="42" t="str">
        <f ca="1">IF(B37="","",VLOOKUP(B37,'Org list'!$J$9:$K$637,2,0))</f>
        <v>Plymouth</v>
      </c>
      <c r="D37" s="24" t="str">
        <f ca="1">IF(ISERROR(VLOOKUP($B37,'NEL &amp; P4P Backsheet'!$D$38:$BL$187,'Non-Elective Performance'!$D$11,0)),"",VLOOKUP($B37,'NEL &amp; P4P Backsheet'!$D$38:$BL$187,'Non-Elective Performance'!$D$11,0))</f>
        <v>MAR</v>
      </c>
      <c r="E37" s="306">
        <f ca="1">IF(ISERROR(VLOOKUP($B37,'NEL &amp; P4P Backsheet'!$D$11:$BM$187,E$11,0)),"",VLOOKUP($B37,'NEL &amp; P4P Backsheet'!$D$11:$BM$187, E$11,0))</f>
        <v>6797</v>
      </c>
      <c r="F37" s="433">
        <f ca="1">IF(ISERROR(VLOOKUP($B37,'NEL &amp; P4P Backsheet'!$D$11:$BM$187,F$11,0)),"",VLOOKUP($B37,'NEL &amp; P4P Backsheet'!$D$11:$BM$187, F$11,0))</f>
        <v>6739</v>
      </c>
      <c r="G37" s="433">
        <f ca="1">IF(ISERROR(VLOOKUP($B37,'NEL &amp; P4P Backsheet'!$D$11:$BM$187,G$11,0)),"",VLOOKUP($B37,'NEL &amp; P4P Backsheet'!$D$11:$BM$187, G$11,0))</f>
        <v>6843</v>
      </c>
      <c r="H37" s="58">
        <f ca="1">IF(ISERROR(VLOOKUP($B37,'NEL &amp; P4P Backsheet'!$D$11:$BM$187,H$11,0)),"",VLOOKUP($B37,'NEL &amp; P4P Backsheet'!$D$11:$BM$187, H$11,0))</f>
        <v>7025</v>
      </c>
      <c r="I37" s="306">
        <f ca="1">IF(ISERROR(VLOOKUP($B37,'NEL &amp; P4P Backsheet'!$D$11:$BM$187,I$11,0)),"",VLOOKUP($B37,'NEL &amp; P4P Backsheet'!$D$11:$BM$187, I$11,0))</f>
        <v>6706</v>
      </c>
      <c r="J37" s="433">
        <f ca="1">IF(ISERROR(VLOOKUP($B37,'NEL &amp; P4P Backsheet'!$D$11:$BM$187,J$11,0)),"",VLOOKUP($B37,'NEL &amp; P4P Backsheet'!$D$11:$BM$187, J$11,0))</f>
        <v>6444</v>
      </c>
      <c r="K37" s="433">
        <f ca="1">IF(ISERROR(VLOOKUP($B37,'NEL &amp; P4P Backsheet'!$D$11:$BM$187,K$11,0)),"",VLOOKUP($B37,'NEL &amp; P4P Backsheet'!$D$11:$BM$187, K$11,0))</f>
        <v>6510</v>
      </c>
      <c r="L37" s="58">
        <f ca="1">IF(ISERROR(VLOOKUP($B37,'NEL &amp; P4P Backsheet'!$D$11:$BM$187,L$11,0)),"",VLOOKUP($B37,'NEL &amp; P4P Backsheet'!$D$11:$BM$187, L$11,0))</f>
        <v>6785</v>
      </c>
      <c r="M37" s="316">
        <f ca="1">IF(ISERROR(VLOOKUP($B37,'NEL &amp; P4P Backsheet'!$D$11:$BM$187,M$11,0)),"",VLOOKUP($B37,'NEL &amp; P4P Backsheet'!$D$11:$BM$187, M$11,0))</f>
        <v>5639</v>
      </c>
      <c r="N37" s="306">
        <f ca="1">IF(ISERROR(VLOOKUP($B37,'NEL &amp; P4P Backsheet'!$D$11:$BM$187,N$11,0)),"",VLOOKUP($B37,'NEL &amp; P4P Backsheet'!$D$11:$BM$187, N$11,0))</f>
        <v>6990</v>
      </c>
      <c r="O37" s="433">
        <f ca="1">IF(ISERROR(VLOOKUP($B37,'NEL &amp; P4P Backsheet'!$D$11:$BM$187,O$11,0)),"",VLOOKUP($B37,'NEL &amp; P4P Backsheet'!$D$11:$BM$187, O$11,0))</f>
        <v>6754</v>
      </c>
      <c r="P37" s="454">
        <f ca="1">IF(ISERROR(VLOOKUP($B37,'NEL &amp; P4P Backsheet'!$D$11:$BM$187,P$11,0)),"",VLOOKUP($B37,'NEL &amp; P4P Backsheet'!$D$11:$BM$187, P$11,0))</f>
        <v>6687</v>
      </c>
      <c r="Q37" s="58">
        <f ca="1">IF(ISERROR(VLOOKUP($B37,'NEL &amp; P4P Backsheet'!$D$11:$BM$187,Q$11,0)),"",VLOOKUP($B37,'NEL &amp; P4P Backsheet'!$D$11:$BM$187, Q$11,0))</f>
        <v>7022</v>
      </c>
      <c r="R37" s="306">
        <f ca="1">IF(ISERROR(VLOOKUP($B37,'NEL &amp; P4P Backsheet'!$D$11:$BM$187,R$11,0)),"",VLOOKUP($B37,'NEL &amp; P4P Backsheet'!$D$11:$BM$187, R$11,0))</f>
        <v>-193</v>
      </c>
      <c r="S37" s="433">
        <f ca="1">IF(ISERROR(VLOOKUP($B37,'NEL &amp; P4P Backsheet'!$D$11:$BM$187,S$11,0)),"",VLOOKUP($B37,'NEL &amp; P4P Backsheet'!$D$11:$BM$187, S$11,0))</f>
        <v>-15</v>
      </c>
      <c r="T37" s="454">
        <f ca="1">IF(ISERROR(VLOOKUP($B37,'NEL &amp; P4P Backsheet'!$D$11:$BM$187,T$11,0)),"",VLOOKUP($B37,'NEL &amp; P4P Backsheet'!$D$11:$BM$187, T$11,0))</f>
        <v>156</v>
      </c>
      <c r="U37" s="58">
        <f ca="1">IF(ISERROR(VLOOKUP($B37,'NEL &amp; P4P Backsheet'!$D$11:$BM$187,U$11,0)),"",VLOOKUP($B37,'NEL &amp; P4P Backsheet'!$D$11:$BM$187, U$11,0))</f>
        <v>3</v>
      </c>
      <c r="V37" s="306">
        <f ca="1">IF(ISERROR(VLOOKUP($B37,'NEL &amp; P4P Backsheet'!$D$11:$BM$187,V$11,0)),"",VLOOKUP($B37,'NEL &amp; P4P Backsheet'!$D$11:$BM$187, V$11,0))</f>
        <v>-284</v>
      </c>
      <c r="W37" s="433">
        <f ca="1">IF(ISERROR(VLOOKUP($B37,'NEL &amp; P4P Backsheet'!$D$11:$BM$187,W$11,0)),"",VLOOKUP($B37,'NEL &amp; P4P Backsheet'!$D$11:$BM$187, W$11,0))</f>
        <v>-310</v>
      </c>
      <c r="X37" s="454">
        <f ca="1">IF(ISERROR(VLOOKUP($B37,'NEL &amp; P4P Backsheet'!$D$11:$BM$187,X$11,0)),"",VLOOKUP($B37,'NEL &amp; P4P Backsheet'!$D$11:$BM$187, X$11,0))</f>
        <v>-177</v>
      </c>
      <c r="Y37" s="58">
        <f ca="1">IF(ISERROR(VLOOKUP($B37,'NEL &amp; P4P Backsheet'!$D$11:$BM$187,Y$11,0)),"",VLOOKUP($B37,'NEL &amp; P4P Backsheet'!$D$11:$BM$187, Y$11,0))</f>
        <v>-237</v>
      </c>
    </row>
    <row r="38" spans="1:25" ht="15" customHeight="1">
      <c r="A38" s="3">
        <v>23</v>
      </c>
      <c r="B38" s="41" t="str">
        <f t="shared" ca="1" si="0"/>
        <v>E06000044</v>
      </c>
      <c r="C38" s="42" t="str">
        <f ca="1">IF(B38="","",VLOOKUP(B38,'Org list'!$J$9:$K$637,2,0))</f>
        <v>Portsmouth</v>
      </c>
      <c r="D38" s="24" t="str">
        <f ca="1">IF(ISERROR(VLOOKUP($B38,'NEL &amp; P4P Backsheet'!$D$38:$BL$187,'Non-Elective Performance'!$D$11,0)),"",VLOOKUP($B38,'NEL &amp; P4P Backsheet'!$D$38:$BL$187,'Non-Elective Performance'!$D$11,0))</f>
        <v>SUS</v>
      </c>
      <c r="E38" s="306">
        <f ca="1">IF(ISERROR(VLOOKUP($B38,'NEL &amp; P4P Backsheet'!$D$11:$BM$187,E$11,0)),"",VLOOKUP($B38,'NEL &amp; P4P Backsheet'!$D$11:$BM$187, E$11,0))</f>
        <v>4716</v>
      </c>
      <c r="F38" s="433">
        <f ca="1">IF(ISERROR(VLOOKUP($B38,'NEL &amp; P4P Backsheet'!$D$11:$BM$187,F$11,0)),"",VLOOKUP($B38,'NEL &amp; P4P Backsheet'!$D$11:$BM$187, F$11,0))</f>
        <v>4712</v>
      </c>
      <c r="G38" s="433">
        <f ca="1">IF(ISERROR(VLOOKUP($B38,'NEL &amp; P4P Backsheet'!$D$11:$BM$187,G$11,0)),"",VLOOKUP($B38,'NEL &amp; P4P Backsheet'!$D$11:$BM$187, G$11,0))</f>
        <v>4846</v>
      </c>
      <c r="H38" s="58">
        <f ca="1">IF(ISERROR(VLOOKUP($B38,'NEL &amp; P4P Backsheet'!$D$11:$BM$187,H$11,0)),"",VLOOKUP($B38,'NEL &amp; P4P Backsheet'!$D$11:$BM$187, H$11,0))</f>
        <v>4876</v>
      </c>
      <c r="I38" s="306">
        <f ca="1">IF(ISERROR(VLOOKUP($B38,'NEL &amp; P4P Backsheet'!$D$11:$BM$187,I$11,0)),"",VLOOKUP($B38,'NEL &amp; P4P Backsheet'!$D$11:$BM$187, I$11,0))</f>
        <v>4928</v>
      </c>
      <c r="J38" s="433">
        <f ca="1">IF(ISERROR(VLOOKUP($B38,'NEL &amp; P4P Backsheet'!$D$11:$BM$187,J$11,0)),"",VLOOKUP($B38,'NEL &amp; P4P Backsheet'!$D$11:$BM$187, J$11,0))</f>
        <v>4918</v>
      </c>
      <c r="K38" s="433">
        <f ca="1">IF(ISERROR(VLOOKUP($B38,'NEL &amp; P4P Backsheet'!$D$11:$BM$187,K$11,0)),"",VLOOKUP($B38,'NEL &amp; P4P Backsheet'!$D$11:$BM$187, K$11,0))</f>
        <v>4823</v>
      </c>
      <c r="L38" s="58">
        <f ca="1">IF(ISERROR(VLOOKUP($B38,'NEL &amp; P4P Backsheet'!$D$11:$BM$187,L$11,0)),"",VLOOKUP($B38,'NEL &amp; P4P Backsheet'!$D$11:$BM$187, L$11,0))</f>
        <v>5120</v>
      </c>
      <c r="M38" s="316">
        <f ca="1">IF(ISERROR(VLOOKUP($B38,'NEL &amp; P4P Backsheet'!$D$11:$BM$187,M$11,0)),"",VLOOKUP($B38,'NEL &amp; P4P Backsheet'!$D$11:$BM$187, M$11,0))</f>
        <v>5085</v>
      </c>
      <c r="N38" s="306">
        <f ca="1">IF(ISERROR(VLOOKUP($B38,'NEL &amp; P4P Backsheet'!$D$11:$BM$187,N$11,0)),"",VLOOKUP($B38,'NEL &amp; P4P Backsheet'!$D$11:$BM$187, N$11,0))</f>
        <v>4415</v>
      </c>
      <c r="O38" s="433">
        <f ca="1">IF(ISERROR(VLOOKUP($B38,'NEL &amp; P4P Backsheet'!$D$11:$BM$187,O$11,0)),"",VLOOKUP($B38,'NEL &amp; P4P Backsheet'!$D$11:$BM$187, O$11,0))</f>
        <v>4735</v>
      </c>
      <c r="P38" s="454">
        <f ca="1">IF(ISERROR(VLOOKUP($B38,'NEL &amp; P4P Backsheet'!$D$11:$BM$187,P$11,0)),"",VLOOKUP($B38,'NEL &amp; P4P Backsheet'!$D$11:$BM$187, P$11,0))</f>
        <v>4783</v>
      </c>
      <c r="Q38" s="58">
        <f ca="1">IF(ISERROR(VLOOKUP($B38,'NEL &amp; P4P Backsheet'!$D$11:$BM$187,Q$11,0)),"",VLOOKUP($B38,'NEL &amp; P4P Backsheet'!$D$11:$BM$187, Q$11,0))</f>
        <v>4808</v>
      </c>
      <c r="R38" s="306">
        <f ca="1">IF(ISERROR(VLOOKUP($B38,'NEL &amp; P4P Backsheet'!$D$11:$BM$187,R$11,0)),"",VLOOKUP($B38,'NEL &amp; P4P Backsheet'!$D$11:$BM$187, R$11,0))</f>
        <v>301</v>
      </c>
      <c r="S38" s="433">
        <f ca="1">IF(ISERROR(VLOOKUP($B38,'NEL &amp; P4P Backsheet'!$D$11:$BM$187,S$11,0)),"",VLOOKUP($B38,'NEL &amp; P4P Backsheet'!$D$11:$BM$187, S$11,0))</f>
        <v>-23</v>
      </c>
      <c r="T38" s="454">
        <f ca="1">IF(ISERROR(VLOOKUP($B38,'NEL &amp; P4P Backsheet'!$D$11:$BM$187,T$11,0)),"",VLOOKUP($B38,'NEL &amp; P4P Backsheet'!$D$11:$BM$187, T$11,0))</f>
        <v>63</v>
      </c>
      <c r="U38" s="58">
        <f ca="1">IF(ISERROR(VLOOKUP($B38,'NEL &amp; P4P Backsheet'!$D$11:$BM$187,U$11,0)),"",VLOOKUP($B38,'NEL &amp; P4P Backsheet'!$D$11:$BM$187, U$11,0))</f>
        <v>68</v>
      </c>
      <c r="V38" s="306">
        <f ca="1">IF(ISERROR(VLOOKUP($B38,'NEL &amp; P4P Backsheet'!$D$11:$BM$187,V$11,0)),"",VLOOKUP($B38,'NEL &amp; P4P Backsheet'!$D$11:$BM$187, V$11,0))</f>
        <v>513</v>
      </c>
      <c r="W38" s="433">
        <f ca="1">IF(ISERROR(VLOOKUP($B38,'NEL &amp; P4P Backsheet'!$D$11:$BM$187,W$11,0)),"",VLOOKUP($B38,'NEL &amp; P4P Backsheet'!$D$11:$BM$187, W$11,0))</f>
        <v>183</v>
      </c>
      <c r="X38" s="454">
        <f ca="1">IF(ISERROR(VLOOKUP($B38,'NEL &amp; P4P Backsheet'!$D$11:$BM$187,X$11,0)),"",VLOOKUP($B38,'NEL &amp; P4P Backsheet'!$D$11:$BM$187, X$11,0))</f>
        <v>40</v>
      </c>
      <c r="Y38" s="58">
        <f ca="1">IF(ISERROR(VLOOKUP($B38,'NEL &amp; P4P Backsheet'!$D$11:$BM$187,Y$11,0)),"",VLOOKUP($B38,'NEL &amp; P4P Backsheet'!$D$11:$BM$187, Y$11,0))</f>
        <v>312</v>
      </c>
    </row>
    <row r="39" spans="1:25" ht="15" customHeight="1">
      <c r="A39" s="3">
        <v>24</v>
      </c>
      <c r="B39" s="41" t="str">
        <f t="shared" ca="1" si="0"/>
        <v>E06000038</v>
      </c>
      <c r="C39" s="42" t="str">
        <f ca="1">IF(B39="","",VLOOKUP(B39,'Org list'!$J$9:$K$637,2,0))</f>
        <v>Reading</v>
      </c>
      <c r="D39" s="24" t="str">
        <f ca="1">IF(ISERROR(VLOOKUP($B39,'NEL &amp; P4P Backsheet'!$D$38:$BL$187,'Non-Elective Performance'!$D$11,0)),"",VLOOKUP($B39,'NEL &amp; P4P Backsheet'!$D$38:$BL$187,'Non-Elective Performance'!$D$11,0))</f>
        <v>SUS</v>
      </c>
      <c r="E39" s="306">
        <f ca="1">IF(ISERROR(VLOOKUP($B39,'NEL &amp; P4P Backsheet'!$D$11:$BM$187,E$11,0)),"",VLOOKUP($B39,'NEL &amp; P4P Backsheet'!$D$11:$BM$187, E$11,0))</f>
        <v>2942</v>
      </c>
      <c r="F39" s="433">
        <f ca="1">IF(ISERROR(VLOOKUP($B39,'NEL &amp; P4P Backsheet'!$D$11:$BM$187,F$11,0)),"",VLOOKUP($B39,'NEL &amp; P4P Backsheet'!$D$11:$BM$187, F$11,0))</f>
        <v>2916</v>
      </c>
      <c r="G39" s="433">
        <f ca="1">IF(ISERROR(VLOOKUP($B39,'NEL &amp; P4P Backsheet'!$D$11:$BM$187,G$11,0)),"",VLOOKUP($B39,'NEL &amp; P4P Backsheet'!$D$11:$BM$187, G$11,0))</f>
        <v>2940</v>
      </c>
      <c r="H39" s="58">
        <f ca="1">IF(ISERROR(VLOOKUP($B39,'NEL &amp; P4P Backsheet'!$D$11:$BM$187,H$11,0)),"",VLOOKUP($B39,'NEL &amp; P4P Backsheet'!$D$11:$BM$187, H$11,0))</f>
        <v>3168</v>
      </c>
      <c r="I39" s="306">
        <f ca="1">IF(ISERROR(VLOOKUP($B39,'NEL &amp; P4P Backsheet'!$D$11:$BM$187,I$11,0)),"",VLOOKUP($B39,'NEL &amp; P4P Backsheet'!$D$11:$BM$187, I$11,0))</f>
        <v>3148</v>
      </c>
      <c r="J39" s="433">
        <f ca="1">IF(ISERROR(VLOOKUP($B39,'NEL &amp; P4P Backsheet'!$D$11:$BM$187,J$11,0)),"",VLOOKUP($B39,'NEL &amp; P4P Backsheet'!$D$11:$BM$187, J$11,0))</f>
        <v>2993</v>
      </c>
      <c r="K39" s="433">
        <f ca="1">IF(ISERROR(VLOOKUP($B39,'NEL &amp; P4P Backsheet'!$D$11:$BM$187,K$11,0)),"",VLOOKUP($B39,'NEL &amp; P4P Backsheet'!$D$11:$BM$187, K$11,0))</f>
        <v>2967</v>
      </c>
      <c r="L39" s="58">
        <f ca="1">IF(ISERROR(VLOOKUP($B39,'NEL &amp; P4P Backsheet'!$D$11:$BM$187,L$11,0)),"",VLOOKUP($B39,'NEL &amp; P4P Backsheet'!$D$11:$BM$187, L$11,0))</f>
        <v>3247</v>
      </c>
      <c r="M39" s="316">
        <f ca="1">IF(ISERROR(VLOOKUP($B39,'NEL &amp; P4P Backsheet'!$D$11:$BM$187,M$11,0)),"",VLOOKUP($B39,'NEL &amp; P4P Backsheet'!$D$11:$BM$187, M$11,0))</f>
        <v>3211</v>
      </c>
      <c r="N39" s="306">
        <f ca="1">IF(ISERROR(VLOOKUP($B39,'NEL &amp; P4P Backsheet'!$D$11:$BM$187,N$11,0)),"",VLOOKUP($B39,'NEL &amp; P4P Backsheet'!$D$11:$BM$187, N$11,0))</f>
        <v>3206</v>
      </c>
      <c r="O39" s="433">
        <f ca="1">IF(ISERROR(VLOOKUP($B39,'NEL &amp; P4P Backsheet'!$D$11:$BM$187,O$11,0)),"",VLOOKUP($B39,'NEL &amp; P4P Backsheet'!$D$11:$BM$187, O$11,0))</f>
        <v>3147</v>
      </c>
      <c r="P39" s="454">
        <f ca="1">IF(ISERROR(VLOOKUP($B39,'NEL &amp; P4P Backsheet'!$D$11:$BM$187,P$11,0)),"",VLOOKUP($B39,'NEL &amp; P4P Backsheet'!$D$11:$BM$187, P$11,0))</f>
        <v>3296</v>
      </c>
      <c r="Q39" s="58">
        <f ca="1">IF(ISERROR(VLOOKUP($B39,'NEL &amp; P4P Backsheet'!$D$11:$BM$187,Q$11,0)),"",VLOOKUP($B39,'NEL &amp; P4P Backsheet'!$D$11:$BM$187, Q$11,0))</f>
        <v>3148</v>
      </c>
      <c r="R39" s="306">
        <f ca="1">IF(ISERROR(VLOOKUP($B39,'NEL &amp; P4P Backsheet'!$D$11:$BM$187,R$11,0)),"",VLOOKUP($B39,'NEL &amp; P4P Backsheet'!$D$11:$BM$187, R$11,0))</f>
        <v>-264</v>
      </c>
      <c r="S39" s="433">
        <f ca="1">IF(ISERROR(VLOOKUP($B39,'NEL &amp; P4P Backsheet'!$D$11:$BM$187,S$11,0)),"",VLOOKUP($B39,'NEL &amp; P4P Backsheet'!$D$11:$BM$187, S$11,0))</f>
        <v>-231</v>
      </c>
      <c r="T39" s="454">
        <f ca="1">IF(ISERROR(VLOOKUP($B39,'NEL &amp; P4P Backsheet'!$D$11:$BM$187,T$11,0)),"",VLOOKUP($B39,'NEL &amp; P4P Backsheet'!$D$11:$BM$187, T$11,0))</f>
        <v>-356</v>
      </c>
      <c r="U39" s="58">
        <f ca="1">IF(ISERROR(VLOOKUP($B39,'NEL &amp; P4P Backsheet'!$D$11:$BM$187,U$11,0)),"",VLOOKUP($B39,'NEL &amp; P4P Backsheet'!$D$11:$BM$187, U$11,0))</f>
        <v>20</v>
      </c>
      <c r="V39" s="306">
        <f ca="1">IF(ISERROR(VLOOKUP($B39,'NEL &amp; P4P Backsheet'!$D$11:$BM$187,V$11,0)),"",VLOOKUP($B39,'NEL &amp; P4P Backsheet'!$D$11:$BM$187, V$11,0))</f>
        <v>-58</v>
      </c>
      <c r="W39" s="433">
        <f ca="1">IF(ISERROR(VLOOKUP($B39,'NEL &amp; P4P Backsheet'!$D$11:$BM$187,W$11,0)),"",VLOOKUP($B39,'NEL &amp; P4P Backsheet'!$D$11:$BM$187, W$11,0))</f>
        <v>-154</v>
      </c>
      <c r="X39" s="454">
        <f ca="1">IF(ISERROR(VLOOKUP($B39,'NEL &amp; P4P Backsheet'!$D$11:$BM$187,X$11,0)),"",VLOOKUP($B39,'NEL &amp; P4P Backsheet'!$D$11:$BM$187, X$11,0))</f>
        <v>-329</v>
      </c>
      <c r="Y39" s="58">
        <f ca="1">IF(ISERROR(VLOOKUP($B39,'NEL &amp; P4P Backsheet'!$D$11:$BM$187,Y$11,0)),"",VLOOKUP($B39,'NEL &amp; P4P Backsheet'!$D$11:$BM$187, Y$11,0))</f>
        <v>99</v>
      </c>
    </row>
    <row r="40" spans="1:25" ht="15" customHeight="1">
      <c r="A40" s="3">
        <v>25</v>
      </c>
      <c r="B40" s="41" t="str">
        <f t="shared" ca="1" si="0"/>
        <v>E06000039</v>
      </c>
      <c r="C40" s="42" t="str">
        <f ca="1">IF(B40="","",VLOOKUP(B40,'Org list'!$J$9:$K$637,2,0))</f>
        <v>Slough</v>
      </c>
      <c r="D40" s="24" t="str">
        <f ca="1">IF(ISERROR(VLOOKUP($B40,'NEL &amp; P4P Backsheet'!$D$38:$BL$187,'Non-Elective Performance'!$D$11,0)),"",VLOOKUP($B40,'NEL &amp; P4P Backsheet'!$D$38:$BL$187,'Non-Elective Performance'!$D$11,0))</f>
        <v>MAR</v>
      </c>
      <c r="E40" s="306">
        <f ca="1">IF(ISERROR(VLOOKUP($B40,'NEL &amp; P4P Backsheet'!$D$11:$BM$187,E$11,0)),"",VLOOKUP($B40,'NEL &amp; P4P Backsheet'!$D$11:$BM$187, E$11,0))</f>
        <v>3941</v>
      </c>
      <c r="F40" s="433">
        <f ca="1">IF(ISERROR(VLOOKUP($B40,'NEL &amp; P4P Backsheet'!$D$11:$BM$187,F$11,0)),"",VLOOKUP($B40,'NEL &amp; P4P Backsheet'!$D$11:$BM$187, F$11,0))</f>
        <v>4147</v>
      </c>
      <c r="G40" s="433">
        <f ca="1">IF(ISERROR(VLOOKUP($B40,'NEL &amp; P4P Backsheet'!$D$11:$BM$187,G$11,0)),"",VLOOKUP($B40,'NEL &amp; P4P Backsheet'!$D$11:$BM$187, G$11,0))</f>
        <v>4297</v>
      </c>
      <c r="H40" s="58">
        <f ca="1">IF(ISERROR(VLOOKUP($B40,'NEL &amp; P4P Backsheet'!$D$11:$BM$187,H$11,0)),"",VLOOKUP($B40,'NEL &amp; P4P Backsheet'!$D$11:$BM$187, H$11,0))</f>
        <v>4441</v>
      </c>
      <c r="I40" s="306">
        <f ca="1">IF(ISERROR(VLOOKUP($B40,'NEL &amp; P4P Backsheet'!$D$11:$BM$187,I$11,0)),"",VLOOKUP($B40,'NEL &amp; P4P Backsheet'!$D$11:$BM$187, I$11,0))</f>
        <v>3798</v>
      </c>
      <c r="J40" s="433">
        <f ca="1">IF(ISERROR(VLOOKUP($B40,'NEL &amp; P4P Backsheet'!$D$11:$BM$187,J$11,0)),"",VLOOKUP($B40,'NEL &amp; P4P Backsheet'!$D$11:$BM$187, J$11,0))</f>
        <v>3991</v>
      </c>
      <c r="K40" s="433">
        <f ca="1">IF(ISERROR(VLOOKUP($B40,'NEL &amp; P4P Backsheet'!$D$11:$BM$187,K$11,0)),"",VLOOKUP($B40,'NEL &amp; P4P Backsheet'!$D$11:$BM$187, K$11,0))</f>
        <v>4161</v>
      </c>
      <c r="L40" s="58">
        <f ca="1">IF(ISERROR(VLOOKUP($B40,'NEL &amp; P4P Backsheet'!$D$11:$BM$187,L$11,0)),"",VLOOKUP($B40,'NEL &amp; P4P Backsheet'!$D$11:$BM$187, L$11,0))</f>
        <v>4294</v>
      </c>
      <c r="M40" s="316">
        <f ca="1">IF(ISERROR(VLOOKUP($B40,'NEL &amp; P4P Backsheet'!$D$11:$BM$187,M$11,0)),"",VLOOKUP($B40,'NEL &amp; P4P Backsheet'!$D$11:$BM$187, M$11,0))</f>
        <v>3665</v>
      </c>
      <c r="N40" s="306">
        <f ca="1">IF(ISERROR(VLOOKUP($B40,'NEL &amp; P4P Backsheet'!$D$11:$BM$187,N$11,0)),"",VLOOKUP($B40,'NEL &amp; P4P Backsheet'!$D$11:$BM$187, N$11,0))</f>
        <v>3969</v>
      </c>
      <c r="O40" s="433">
        <f ca="1">IF(ISERROR(VLOOKUP($B40,'NEL &amp; P4P Backsheet'!$D$11:$BM$187,O$11,0)),"",VLOOKUP($B40,'NEL &amp; P4P Backsheet'!$D$11:$BM$187, O$11,0))</f>
        <v>3974</v>
      </c>
      <c r="P40" s="454">
        <f ca="1">IF(ISERROR(VLOOKUP($B40,'NEL &amp; P4P Backsheet'!$D$11:$BM$187,P$11,0)),"",VLOOKUP($B40,'NEL &amp; P4P Backsheet'!$D$11:$BM$187, P$11,0))</f>
        <v>4080</v>
      </c>
      <c r="Q40" s="58">
        <f ca="1">IF(ISERROR(VLOOKUP($B40,'NEL &amp; P4P Backsheet'!$D$11:$BM$187,Q$11,0)),"",VLOOKUP($B40,'NEL &amp; P4P Backsheet'!$D$11:$BM$187, Q$11,0))</f>
        <v>4572</v>
      </c>
      <c r="R40" s="306">
        <f ca="1">IF(ISERROR(VLOOKUP($B40,'NEL &amp; P4P Backsheet'!$D$11:$BM$187,R$11,0)),"",VLOOKUP($B40,'NEL &amp; P4P Backsheet'!$D$11:$BM$187, R$11,0))</f>
        <v>-28</v>
      </c>
      <c r="S40" s="433">
        <f ca="1">IF(ISERROR(VLOOKUP($B40,'NEL &amp; P4P Backsheet'!$D$11:$BM$187,S$11,0)),"",VLOOKUP($B40,'NEL &amp; P4P Backsheet'!$D$11:$BM$187, S$11,0))</f>
        <v>173</v>
      </c>
      <c r="T40" s="454">
        <f ca="1">IF(ISERROR(VLOOKUP($B40,'NEL &amp; P4P Backsheet'!$D$11:$BM$187,T$11,0)),"",VLOOKUP($B40,'NEL &amp; P4P Backsheet'!$D$11:$BM$187, T$11,0))</f>
        <v>217</v>
      </c>
      <c r="U40" s="58">
        <f ca="1">IF(ISERROR(VLOOKUP($B40,'NEL &amp; P4P Backsheet'!$D$11:$BM$187,U$11,0)),"",VLOOKUP($B40,'NEL &amp; P4P Backsheet'!$D$11:$BM$187, U$11,0))</f>
        <v>-131</v>
      </c>
      <c r="V40" s="306">
        <f ca="1">IF(ISERROR(VLOOKUP($B40,'NEL &amp; P4P Backsheet'!$D$11:$BM$187,V$11,0)),"",VLOOKUP($B40,'NEL &amp; P4P Backsheet'!$D$11:$BM$187, V$11,0))</f>
        <v>-171</v>
      </c>
      <c r="W40" s="433">
        <f ca="1">IF(ISERROR(VLOOKUP($B40,'NEL &amp; P4P Backsheet'!$D$11:$BM$187,W$11,0)),"",VLOOKUP($B40,'NEL &amp; P4P Backsheet'!$D$11:$BM$187, W$11,0))</f>
        <v>17</v>
      </c>
      <c r="X40" s="454">
        <f ca="1">IF(ISERROR(VLOOKUP($B40,'NEL &amp; P4P Backsheet'!$D$11:$BM$187,X$11,0)),"",VLOOKUP($B40,'NEL &amp; P4P Backsheet'!$D$11:$BM$187, X$11,0))</f>
        <v>81</v>
      </c>
      <c r="Y40" s="58">
        <f ca="1">IF(ISERROR(VLOOKUP($B40,'NEL &amp; P4P Backsheet'!$D$11:$BM$187,Y$11,0)),"",VLOOKUP($B40,'NEL &amp; P4P Backsheet'!$D$11:$BM$187, Y$11,0))</f>
        <v>-278</v>
      </c>
    </row>
    <row r="41" spans="1:25" ht="15" customHeight="1">
      <c r="A41" s="3">
        <v>26</v>
      </c>
      <c r="B41" s="41" t="str">
        <f t="shared" ca="1" si="0"/>
        <v>E10000027</v>
      </c>
      <c r="C41" s="42" t="str">
        <f ca="1">IF(B41="","",VLOOKUP(B41,'Org list'!$J$9:$K$637,2,0))</f>
        <v>Somerset</v>
      </c>
      <c r="D41" s="24" t="str">
        <f ca="1">IF(ISERROR(VLOOKUP($B41,'NEL &amp; P4P Backsheet'!$D$38:$BL$187,'Non-Elective Performance'!$D$11,0)),"",VLOOKUP($B41,'NEL &amp; P4P Backsheet'!$D$38:$BL$187,'Non-Elective Performance'!$D$11,0))</f>
        <v>MAR</v>
      </c>
      <c r="E41" s="306">
        <f ca="1">IF(ISERROR(VLOOKUP($B41,'NEL &amp; P4P Backsheet'!$D$11:$BM$187,E$11,0)),"",VLOOKUP($B41,'NEL &amp; P4P Backsheet'!$D$11:$BM$187, E$11,0))</f>
        <v>14780</v>
      </c>
      <c r="F41" s="433">
        <f ca="1">IF(ISERROR(VLOOKUP($B41,'NEL &amp; P4P Backsheet'!$D$11:$BM$187,F$11,0)),"",VLOOKUP($B41,'NEL &amp; P4P Backsheet'!$D$11:$BM$187, F$11,0))</f>
        <v>14746</v>
      </c>
      <c r="G41" s="433">
        <f ca="1">IF(ISERROR(VLOOKUP($B41,'NEL &amp; P4P Backsheet'!$D$11:$BM$187,G$11,0)),"",VLOOKUP($B41,'NEL &amp; P4P Backsheet'!$D$11:$BM$187, G$11,0))</f>
        <v>14745</v>
      </c>
      <c r="H41" s="58">
        <f ca="1">IF(ISERROR(VLOOKUP($B41,'NEL &amp; P4P Backsheet'!$D$11:$BM$187,H$11,0)),"",VLOOKUP($B41,'NEL &amp; P4P Backsheet'!$D$11:$BM$187, H$11,0))</f>
        <v>14745</v>
      </c>
      <c r="I41" s="306">
        <f ca="1">IF(ISERROR(VLOOKUP($B41,'NEL &amp; P4P Backsheet'!$D$11:$BM$187,I$11,0)),"",VLOOKUP($B41,'NEL &amp; P4P Backsheet'!$D$11:$BM$187, I$11,0))</f>
        <v>15289</v>
      </c>
      <c r="J41" s="433">
        <f ca="1">IF(ISERROR(VLOOKUP($B41,'NEL &amp; P4P Backsheet'!$D$11:$BM$187,J$11,0)),"",VLOOKUP($B41,'NEL &amp; P4P Backsheet'!$D$11:$BM$187, J$11,0))</f>
        <v>15000</v>
      </c>
      <c r="K41" s="433">
        <f ca="1">IF(ISERROR(VLOOKUP($B41,'NEL &amp; P4P Backsheet'!$D$11:$BM$187,K$11,0)),"",VLOOKUP($B41,'NEL &amp; P4P Backsheet'!$D$11:$BM$187, K$11,0))</f>
        <v>14500</v>
      </c>
      <c r="L41" s="58">
        <f ca="1">IF(ISERROR(VLOOKUP($B41,'NEL &amp; P4P Backsheet'!$D$11:$BM$187,L$11,0)),"",VLOOKUP($B41,'NEL &amp; P4P Backsheet'!$D$11:$BM$187, L$11,0))</f>
        <v>14200</v>
      </c>
      <c r="M41" s="316">
        <f ca="1">IF(ISERROR(VLOOKUP($B41,'NEL &amp; P4P Backsheet'!$D$11:$BM$187,M$11,0)),"",VLOOKUP($B41,'NEL &amp; P4P Backsheet'!$D$11:$BM$187, M$11,0))</f>
        <v>14200</v>
      </c>
      <c r="N41" s="306">
        <f ca="1">IF(ISERROR(VLOOKUP($B41,'NEL &amp; P4P Backsheet'!$D$11:$BM$187,N$11,0)),"",VLOOKUP($B41,'NEL &amp; P4P Backsheet'!$D$11:$BM$187, N$11,0))</f>
        <v>15289</v>
      </c>
      <c r="O41" s="433">
        <f ca="1">IF(ISERROR(VLOOKUP($B41,'NEL &amp; P4P Backsheet'!$D$11:$BM$187,O$11,0)),"",VLOOKUP($B41,'NEL &amp; P4P Backsheet'!$D$11:$BM$187, O$11,0))</f>
        <v>15070</v>
      </c>
      <c r="P41" s="454">
        <f ca="1">IF(ISERROR(VLOOKUP($B41,'NEL &amp; P4P Backsheet'!$D$11:$BM$187,P$11,0)),"",VLOOKUP($B41,'NEL &amp; P4P Backsheet'!$D$11:$BM$187, P$11,0))</f>
        <v>15285</v>
      </c>
      <c r="Q41" s="58">
        <f ca="1">IF(ISERROR(VLOOKUP($B41,'NEL &amp; P4P Backsheet'!$D$11:$BM$187,Q$11,0)),"",VLOOKUP($B41,'NEL &amp; P4P Backsheet'!$D$11:$BM$187, Q$11,0))</f>
        <v>16321</v>
      </c>
      <c r="R41" s="306">
        <f ca="1">IF(ISERROR(VLOOKUP($B41,'NEL &amp; P4P Backsheet'!$D$11:$BM$187,R$11,0)),"",VLOOKUP($B41,'NEL &amp; P4P Backsheet'!$D$11:$BM$187, R$11,0))</f>
        <v>-509</v>
      </c>
      <c r="S41" s="433">
        <f ca="1">IF(ISERROR(VLOOKUP($B41,'NEL &amp; P4P Backsheet'!$D$11:$BM$187,S$11,0)),"",VLOOKUP($B41,'NEL &amp; P4P Backsheet'!$D$11:$BM$187, S$11,0))</f>
        <v>-324</v>
      </c>
      <c r="T41" s="454">
        <f ca="1">IF(ISERROR(VLOOKUP($B41,'NEL &amp; P4P Backsheet'!$D$11:$BM$187,T$11,0)),"",VLOOKUP($B41,'NEL &amp; P4P Backsheet'!$D$11:$BM$187, T$11,0))</f>
        <v>-540</v>
      </c>
      <c r="U41" s="58">
        <f ca="1">IF(ISERROR(VLOOKUP($B41,'NEL &amp; P4P Backsheet'!$D$11:$BM$187,U$11,0)),"",VLOOKUP($B41,'NEL &amp; P4P Backsheet'!$D$11:$BM$187, U$11,0))</f>
        <v>-1576</v>
      </c>
      <c r="V41" s="306">
        <f ca="1">IF(ISERROR(VLOOKUP($B41,'NEL &amp; P4P Backsheet'!$D$11:$BM$187,V$11,0)),"",VLOOKUP($B41,'NEL &amp; P4P Backsheet'!$D$11:$BM$187, V$11,0))</f>
        <v>0</v>
      </c>
      <c r="W41" s="433">
        <f ca="1">IF(ISERROR(VLOOKUP($B41,'NEL &amp; P4P Backsheet'!$D$11:$BM$187,W$11,0)),"",VLOOKUP($B41,'NEL &amp; P4P Backsheet'!$D$11:$BM$187, W$11,0))</f>
        <v>-70</v>
      </c>
      <c r="X41" s="454">
        <f ca="1">IF(ISERROR(VLOOKUP($B41,'NEL &amp; P4P Backsheet'!$D$11:$BM$187,X$11,0)),"",VLOOKUP($B41,'NEL &amp; P4P Backsheet'!$D$11:$BM$187, X$11,0))</f>
        <v>-785</v>
      </c>
      <c r="Y41" s="58">
        <f ca="1">IF(ISERROR(VLOOKUP($B41,'NEL &amp; P4P Backsheet'!$D$11:$BM$187,Y$11,0)),"",VLOOKUP($B41,'NEL &amp; P4P Backsheet'!$D$11:$BM$187, Y$11,0))</f>
        <v>-2121</v>
      </c>
    </row>
    <row r="42" spans="1:25" ht="15" customHeight="1">
      <c r="A42" s="3">
        <v>27</v>
      </c>
      <c r="B42" s="144" t="str">
        <f t="shared" ca="1" si="0"/>
        <v>E06000025</v>
      </c>
      <c r="C42" s="150" t="str">
        <f ca="1">IF(B42="","",VLOOKUP(B42,'Org list'!$J$9:$K$637,2,0))</f>
        <v>South Gloucestershire</v>
      </c>
      <c r="D42" s="23" t="str">
        <f ca="1">IF(ISERROR(VLOOKUP($B42,'NEL &amp; P4P Backsheet'!$D$38:$BL$187,'Non-Elective Performance'!$D$11,0)),"",VLOOKUP($B42,'NEL &amp; P4P Backsheet'!$D$38:$BL$187,'Non-Elective Performance'!$D$11,0))</f>
        <v>MAR</v>
      </c>
      <c r="E42" s="306">
        <f ca="1">IF(ISERROR(VLOOKUP($B42,'NEL &amp; P4P Backsheet'!$D$11:$BM$187,E$11,0)),"",VLOOKUP($B42,'NEL &amp; P4P Backsheet'!$D$11:$BM$187, E$11,0))</f>
        <v>5534</v>
      </c>
      <c r="F42" s="433">
        <f ca="1">IF(ISERROR(VLOOKUP($B42,'NEL &amp; P4P Backsheet'!$D$11:$BM$187,F$11,0)),"",VLOOKUP($B42,'NEL &amp; P4P Backsheet'!$D$11:$BM$187, F$11,0))</f>
        <v>5518</v>
      </c>
      <c r="G42" s="433">
        <f ca="1">IF(ISERROR(VLOOKUP($B42,'NEL &amp; P4P Backsheet'!$D$11:$BM$187,G$11,0)),"",VLOOKUP($B42,'NEL &amp; P4P Backsheet'!$D$11:$BM$187, G$11,0))</f>
        <v>5702</v>
      </c>
      <c r="H42" s="58">
        <f ca="1">IF(ISERROR(VLOOKUP($B42,'NEL &amp; P4P Backsheet'!$D$11:$BM$187,H$11,0)),"",VLOOKUP($B42,'NEL &amp; P4P Backsheet'!$D$11:$BM$187, H$11,0))</f>
        <v>5762</v>
      </c>
      <c r="I42" s="306">
        <f ca="1">IF(ISERROR(VLOOKUP($B42,'NEL &amp; P4P Backsheet'!$D$11:$BM$187,I$11,0)),"",VLOOKUP($B42,'NEL &amp; P4P Backsheet'!$D$11:$BM$187, I$11,0))</f>
        <v>5461</v>
      </c>
      <c r="J42" s="433">
        <f ca="1">IF(ISERROR(VLOOKUP($B42,'NEL &amp; P4P Backsheet'!$D$11:$BM$187,J$11,0)),"",VLOOKUP($B42,'NEL &amp; P4P Backsheet'!$D$11:$BM$187, J$11,0))</f>
        <v>5385</v>
      </c>
      <c r="K42" s="433">
        <f ca="1">IF(ISERROR(VLOOKUP($B42,'NEL &amp; P4P Backsheet'!$D$11:$BM$187,K$11,0)),"",VLOOKUP($B42,'NEL &amp; P4P Backsheet'!$D$11:$BM$187, K$11,0))</f>
        <v>5529</v>
      </c>
      <c r="L42" s="58">
        <f ca="1">IF(ISERROR(VLOOKUP($B42,'NEL &amp; P4P Backsheet'!$D$11:$BM$187,L$11,0)),"",VLOOKUP($B42,'NEL &amp; P4P Backsheet'!$D$11:$BM$187, L$11,0))</f>
        <v>5581</v>
      </c>
      <c r="M42" s="316">
        <f ca="1">IF(ISERROR(VLOOKUP($B42,'NEL &amp; P4P Backsheet'!$D$11:$BM$187,M$11,0)),"",VLOOKUP($B42,'NEL &amp; P4P Backsheet'!$D$11:$BM$187, M$11,0))</f>
        <v>5888</v>
      </c>
      <c r="N42" s="306">
        <f ca="1">IF(ISERROR(VLOOKUP($B42,'NEL &amp; P4P Backsheet'!$D$11:$BM$187,N$11,0)),"",VLOOKUP($B42,'NEL &amp; P4P Backsheet'!$D$11:$BM$187, N$11,0))</f>
        <v>5888</v>
      </c>
      <c r="O42" s="433">
        <f ca="1">IF(ISERROR(VLOOKUP($B42,'NEL &amp; P4P Backsheet'!$D$11:$BM$187,O$11,0)),"",VLOOKUP($B42,'NEL &amp; P4P Backsheet'!$D$11:$BM$187, O$11,0))</f>
        <v>5890</v>
      </c>
      <c r="P42" s="454">
        <f ca="1">IF(ISERROR(VLOOKUP($B42,'NEL &amp; P4P Backsheet'!$D$11:$BM$187,P$11,0)),"",VLOOKUP($B42,'NEL &amp; P4P Backsheet'!$D$11:$BM$187, P$11,0))</f>
        <v>5925</v>
      </c>
      <c r="Q42" s="58">
        <f ca="1">IF(ISERROR(VLOOKUP($B42,'NEL &amp; P4P Backsheet'!$D$11:$BM$187,Q$11,0)),"",VLOOKUP($B42,'NEL &amp; P4P Backsheet'!$D$11:$BM$187, Q$11,0))</f>
        <v>6553</v>
      </c>
      <c r="R42" s="306">
        <f ca="1">IF(ISERROR(VLOOKUP($B42,'NEL &amp; P4P Backsheet'!$D$11:$BM$187,R$11,0)),"",VLOOKUP($B42,'NEL &amp; P4P Backsheet'!$D$11:$BM$187, R$11,0))</f>
        <v>-354</v>
      </c>
      <c r="S42" s="433">
        <f ca="1">IF(ISERROR(VLOOKUP($B42,'NEL &amp; P4P Backsheet'!$D$11:$BM$187,S$11,0)),"",VLOOKUP($B42,'NEL &amp; P4P Backsheet'!$D$11:$BM$187, S$11,0))</f>
        <v>-372</v>
      </c>
      <c r="T42" s="454">
        <f ca="1">IF(ISERROR(VLOOKUP($B42,'NEL &amp; P4P Backsheet'!$D$11:$BM$187,T$11,0)),"",VLOOKUP($B42,'NEL &amp; P4P Backsheet'!$D$11:$BM$187, T$11,0))</f>
        <v>-223</v>
      </c>
      <c r="U42" s="58">
        <f ca="1">IF(ISERROR(VLOOKUP($B42,'NEL &amp; P4P Backsheet'!$D$11:$BM$187,U$11,0)),"",VLOOKUP($B42,'NEL &amp; P4P Backsheet'!$D$11:$BM$187, U$11,0))</f>
        <v>-791</v>
      </c>
      <c r="V42" s="306">
        <f ca="1">IF(ISERROR(VLOOKUP($B42,'NEL &amp; P4P Backsheet'!$D$11:$BM$187,V$11,0)),"",VLOOKUP($B42,'NEL &amp; P4P Backsheet'!$D$11:$BM$187, V$11,0))</f>
        <v>-427</v>
      </c>
      <c r="W42" s="433">
        <f ca="1">IF(ISERROR(VLOOKUP($B42,'NEL &amp; P4P Backsheet'!$D$11:$BM$187,W$11,0)),"",VLOOKUP($B42,'NEL &amp; P4P Backsheet'!$D$11:$BM$187, W$11,0))</f>
        <v>-505</v>
      </c>
      <c r="X42" s="454">
        <f ca="1">IF(ISERROR(VLOOKUP($B42,'NEL &amp; P4P Backsheet'!$D$11:$BM$187,X$11,0)),"",VLOOKUP($B42,'NEL &amp; P4P Backsheet'!$D$11:$BM$187, X$11,0))</f>
        <v>-396</v>
      </c>
      <c r="Y42" s="58">
        <f ca="1">IF(ISERROR(VLOOKUP($B42,'NEL &amp; P4P Backsheet'!$D$11:$BM$187,Y$11,0)),"",VLOOKUP($B42,'NEL &amp; P4P Backsheet'!$D$11:$BM$187, Y$11,0))</f>
        <v>-972</v>
      </c>
    </row>
    <row r="43" spans="1:25" ht="15" customHeight="1">
      <c r="A43" s="3">
        <v>28</v>
      </c>
      <c r="B43" s="41" t="str">
        <f t="shared" ca="1" si="0"/>
        <v>E06000045</v>
      </c>
      <c r="C43" s="42" t="str">
        <f ca="1">IF(B43="","",VLOOKUP(B43,'Org list'!$J$9:$K$637,2,0))</f>
        <v>Southampton</v>
      </c>
      <c r="D43" s="24" t="str">
        <f ca="1">IF(ISERROR(VLOOKUP($B43,'NEL &amp; P4P Backsheet'!$D$38:$BL$187,'Non-Elective Performance'!$D$11,0)),"",VLOOKUP($B43,'NEL &amp; P4P Backsheet'!$D$38:$BL$187,'Non-Elective Performance'!$D$11,0))</f>
        <v>MAR</v>
      </c>
      <c r="E43" s="306">
        <f ca="1">IF(ISERROR(VLOOKUP($B43,'NEL &amp; P4P Backsheet'!$D$11:$BM$187,E$11,0)),"",VLOOKUP($B43,'NEL &amp; P4P Backsheet'!$D$11:$BM$187, E$11,0))</f>
        <v>6943</v>
      </c>
      <c r="F43" s="433">
        <f ca="1">IF(ISERROR(VLOOKUP($B43,'NEL &amp; P4P Backsheet'!$D$11:$BM$187,F$11,0)),"",VLOOKUP($B43,'NEL &amp; P4P Backsheet'!$D$11:$BM$187, F$11,0))</f>
        <v>7190</v>
      </c>
      <c r="G43" s="433">
        <f ca="1">IF(ISERROR(VLOOKUP($B43,'NEL &amp; P4P Backsheet'!$D$11:$BM$187,G$11,0)),"",VLOOKUP($B43,'NEL &amp; P4P Backsheet'!$D$11:$BM$187, G$11,0))</f>
        <v>6994</v>
      </c>
      <c r="H43" s="58">
        <f ca="1">IF(ISERROR(VLOOKUP($B43,'NEL &amp; P4P Backsheet'!$D$11:$BM$187,H$11,0)),"",VLOOKUP($B43,'NEL &amp; P4P Backsheet'!$D$11:$BM$187, H$11,0))</f>
        <v>7253</v>
      </c>
      <c r="I43" s="306">
        <f ca="1">IF(ISERROR(VLOOKUP($B43,'NEL &amp; P4P Backsheet'!$D$11:$BM$187,I$11,0)),"",VLOOKUP($B43,'NEL &amp; P4P Backsheet'!$D$11:$BM$187, I$11,0))</f>
        <v>6801</v>
      </c>
      <c r="J43" s="433">
        <f ca="1">IF(ISERROR(VLOOKUP($B43,'NEL &amp; P4P Backsheet'!$D$11:$BM$187,J$11,0)),"",VLOOKUP($B43,'NEL &amp; P4P Backsheet'!$D$11:$BM$187, J$11,0))</f>
        <v>6953</v>
      </c>
      <c r="K43" s="433">
        <f ca="1">IF(ISERROR(VLOOKUP($B43,'NEL &amp; P4P Backsheet'!$D$11:$BM$187,K$11,0)),"",VLOOKUP($B43,'NEL &amp; P4P Backsheet'!$D$11:$BM$187, K$11,0))</f>
        <v>6937</v>
      </c>
      <c r="L43" s="58">
        <f ca="1">IF(ISERROR(VLOOKUP($B43,'NEL &amp; P4P Backsheet'!$D$11:$BM$187,L$11,0)),"",VLOOKUP($B43,'NEL &amp; P4P Backsheet'!$D$11:$BM$187, L$11,0))</f>
        <v>7213</v>
      </c>
      <c r="M43" s="316">
        <f ca="1">IF(ISERROR(VLOOKUP($B43,'NEL &amp; P4P Backsheet'!$D$11:$BM$187,M$11,0)),"",VLOOKUP($B43,'NEL &amp; P4P Backsheet'!$D$11:$BM$187, M$11,0))</f>
        <v>6800</v>
      </c>
      <c r="N43" s="306">
        <f ca="1">IF(ISERROR(VLOOKUP($B43,'NEL &amp; P4P Backsheet'!$D$11:$BM$187,N$11,0)),"",VLOOKUP($B43,'NEL &amp; P4P Backsheet'!$D$11:$BM$187, N$11,0))</f>
        <v>6864</v>
      </c>
      <c r="O43" s="433">
        <f ca="1">IF(ISERROR(VLOOKUP($B43,'NEL &amp; P4P Backsheet'!$D$11:$BM$187,O$11,0)),"",VLOOKUP($B43,'NEL &amp; P4P Backsheet'!$D$11:$BM$187, O$11,0))</f>
        <v>6944</v>
      </c>
      <c r="P43" s="454">
        <f ca="1">IF(ISERROR(VLOOKUP($B43,'NEL &amp; P4P Backsheet'!$D$11:$BM$187,P$11,0)),"",VLOOKUP($B43,'NEL &amp; P4P Backsheet'!$D$11:$BM$187, P$11,0))</f>
        <v>6862</v>
      </c>
      <c r="Q43" s="58">
        <f ca="1">IF(ISERROR(VLOOKUP($B43,'NEL &amp; P4P Backsheet'!$D$11:$BM$187,Q$11,0)),"",VLOOKUP($B43,'NEL &amp; P4P Backsheet'!$D$11:$BM$187, Q$11,0))</f>
        <v>7573</v>
      </c>
      <c r="R43" s="306">
        <f ca="1">IF(ISERROR(VLOOKUP($B43,'NEL &amp; P4P Backsheet'!$D$11:$BM$187,R$11,0)),"",VLOOKUP($B43,'NEL &amp; P4P Backsheet'!$D$11:$BM$187, R$11,0))</f>
        <v>79</v>
      </c>
      <c r="S43" s="433">
        <f ca="1">IF(ISERROR(VLOOKUP($B43,'NEL &amp; P4P Backsheet'!$D$11:$BM$187,S$11,0)),"",VLOOKUP($B43,'NEL &amp; P4P Backsheet'!$D$11:$BM$187, S$11,0))</f>
        <v>246</v>
      </c>
      <c r="T43" s="454">
        <f ca="1">IF(ISERROR(VLOOKUP($B43,'NEL &amp; P4P Backsheet'!$D$11:$BM$187,T$11,0)),"",VLOOKUP($B43,'NEL &amp; P4P Backsheet'!$D$11:$BM$187, T$11,0))</f>
        <v>132</v>
      </c>
      <c r="U43" s="58">
        <f ca="1">IF(ISERROR(VLOOKUP($B43,'NEL &amp; P4P Backsheet'!$D$11:$BM$187,U$11,0)),"",VLOOKUP($B43,'NEL &amp; P4P Backsheet'!$D$11:$BM$187, U$11,0))</f>
        <v>-320</v>
      </c>
      <c r="V43" s="306">
        <f ca="1">IF(ISERROR(VLOOKUP($B43,'NEL &amp; P4P Backsheet'!$D$11:$BM$187,V$11,0)),"",VLOOKUP($B43,'NEL &amp; P4P Backsheet'!$D$11:$BM$187, V$11,0))</f>
        <v>-63</v>
      </c>
      <c r="W43" s="433">
        <f ca="1">IF(ISERROR(VLOOKUP($B43,'NEL &amp; P4P Backsheet'!$D$11:$BM$187,W$11,0)),"",VLOOKUP($B43,'NEL &amp; P4P Backsheet'!$D$11:$BM$187, W$11,0))</f>
        <v>9</v>
      </c>
      <c r="X43" s="454">
        <f ca="1">IF(ISERROR(VLOOKUP($B43,'NEL &amp; P4P Backsheet'!$D$11:$BM$187,X$11,0)),"",VLOOKUP($B43,'NEL &amp; P4P Backsheet'!$D$11:$BM$187, X$11,0))</f>
        <v>75</v>
      </c>
      <c r="Y43" s="58">
        <f ca="1">IF(ISERROR(VLOOKUP($B43,'NEL &amp; P4P Backsheet'!$D$11:$BM$187,Y$11,0)),"",VLOOKUP($B43,'NEL &amp; P4P Backsheet'!$D$11:$BM$187, Y$11,0))</f>
        <v>-360</v>
      </c>
    </row>
    <row r="44" spans="1:25">
      <c r="A44" s="3">
        <v>29</v>
      </c>
      <c r="B44" s="41" t="str">
        <f t="shared" ca="1" si="0"/>
        <v>E10000030</v>
      </c>
      <c r="C44" s="42" t="str">
        <f ca="1">IF(B44="","",VLOOKUP(B44,'Org list'!$J$9:$K$637,2,0))</f>
        <v>Surrey</v>
      </c>
      <c r="D44" s="24" t="str">
        <f ca="1">IF(ISERROR(VLOOKUP($B44,'NEL &amp; P4P Backsheet'!$D$38:$BL$187,'Non-Elective Performance'!$D$11,0)),"",VLOOKUP($B44,'NEL &amp; P4P Backsheet'!$D$38:$BL$187,'Non-Elective Performance'!$D$11,0))</f>
        <v>MAR</v>
      </c>
      <c r="E44" s="306">
        <f ca="1">IF(ISERROR(VLOOKUP($B44,'NEL &amp; P4P Backsheet'!$D$11:$BM$187,E$11,0)),"",VLOOKUP($B44,'NEL &amp; P4P Backsheet'!$D$11:$BM$187, E$11,0))</f>
        <v>24833.909379800334</v>
      </c>
      <c r="F44" s="433">
        <f ca="1">IF(ISERROR(VLOOKUP($B44,'NEL &amp; P4P Backsheet'!$D$11:$BM$187,F$11,0)),"",VLOOKUP($B44,'NEL &amp; P4P Backsheet'!$D$11:$BM$187, F$11,0))</f>
        <v>25113</v>
      </c>
      <c r="G44" s="433">
        <f ca="1">IF(ISERROR(VLOOKUP($B44,'NEL &amp; P4P Backsheet'!$D$11:$BM$187,G$11,0)),"",VLOOKUP($B44,'NEL &amp; P4P Backsheet'!$D$11:$BM$187, G$11,0))</f>
        <v>25369</v>
      </c>
      <c r="H44" s="58">
        <f ca="1">IF(ISERROR(VLOOKUP($B44,'NEL &amp; P4P Backsheet'!$D$11:$BM$187,H$11,0)),"",VLOOKUP($B44,'NEL &amp; P4P Backsheet'!$D$11:$BM$187, H$11,0))</f>
        <v>26489.299414887962</v>
      </c>
      <c r="I44" s="306">
        <f ca="1">IF(ISERROR(VLOOKUP($B44,'NEL &amp; P4P Backsheet'!$D$11:$BM$187,I$11,0)),"",VLOOKUP($B44,'NEL &amp; P4P Backsheet'!$D$11:$BM$187, I$11,0))</f>
        <v>24585.57028600233</v>
      </c>
      <c r="J44" s="433">
        <f ca="1">IF(ISERROR(VLOOKUP($B44,'NEL &amp; P4P Backsheet'!$D$11:$BM$187,J$11,0)),"",VLOOKUP($B44,'NEL &amp; P4P Backsheet'!$D$11:$BM$187, J$11,0))</f>
        <v>24861.669223001627</v>
      </c>
      <c r="K44" s="433">
        <f ca="1">IF(ISERROR(VLOOKUP($B44,'NEL &amp; P4P Backsheet'!$D$11:$BM$187,K$11,0)),"",VLOOKUP($B44,'NEL &amp; P4P Backsheet'!$D$11:$BM$187, K$11,0))</f>
        <v>25115.095365817309</v>
      </c>
      <c r="L44" s="58">
        <f ca="1">IF(ISERROR(VLOOKUP($B44,'NEL &amp; P4P Backsheet'!$D$11:$BM$187,L$11,0)),"",VLOOKUP($B44,'NEL &amp; P4P Backsheet'!$D$11:$BM$187, L$11,0))</f>
        <v>26224.406420739087</v>
      </c>
      <c r="M44" s="316">
        <f ca="1">IF(ISERROR(VLOOKUP($B44,'NEL &amp; P4P Backsheet'!$D$11:$BM$187,M$11,0)),"",VLOOKUP($B44,'NEL &amp; P4P Backsheet'!$D$11:$BM$187, M$11,0))</f>
        <v>24676</v>
      </c>
      <c r="N44" s="306">
        <f ca="1">IF(ISERROR(VLOOKUP($B44,'NEL &amp; P4P Backsheet'!$D$11:$BM$187,N$11,0)),"",VLOOKUP($B44,'NEL &amp; P4P Backsheet'!$D$11:$BM$187, N$11,0))</f>
        <v>24925.488344272533</v>
      </c>
      <c r="O44" s="433">
        <f ca="1">IF(ISERROR(VLOOKUP($B44,'NEL &amp; P4P Backsheet'!$D$11:$BM$187,O$11,0)),"",VLOOKUP($B44,'NEL &amp; P4P Backsheet'!$D$11:$BM$187, O$11,0))</f>
        <v>26153</v>
      </c>
      <c r="P44" s="454">
        <f ca="1">IF(ISERROR(VLOOKUP($B44,'NEL &amp; P4P Backsheet'!$D$11:$BM$187,P$11,0)),"",VLOOKUP($B44,'NEL &amp; P4P Backsheet'!$D$11:$BM$187, P$11,0))</f>
        <v>25236</v>
      </c>
      <c r="Q44" s="58">
        <f ca="1">IF(ISERROR(VLOOKUP($B44,'NEL &amp; P4P Backsheet'!$D$11:$BM$187,Q$11,0)),"",VLOOKUP($B44,'NEL &amp; P4P Backsheet'!$D$11:$BM$187, Q$11,0))</f>
        <v>25821</v>
      </c>
      <c r="R44" s="306">
        <f ca="1">IF(ISERROR(VLOOKUP($B44,'NEL &amp; P4P Backsheet'!$D$11:$BM$187,R$11,0)),"",VLOOKUP($B44,'NEL &amp; P4P Backsheet'!$D$11:$BM$187, R$11,0))</f>
        <v>-91.578964472199004</v>
      </c>
      <c r="S44" s="433">
        <f ca="1">IF(ISERROR(VLOOKUP($B44,'NEL &amp; P4P Backsheet'!$D$11:$BM$187,S$11,0)),"",VLOOKUP($B44,'NEL &amp; P4P Backsheet'!$D$11:$BM$187, S$11,0))</f>
        <v>-1040</v>
      </c>
      <c r="T44" s="454">
        <f ca="1">IF(ISERROR(VLOOKUP($B44,'NEL &amp; P4P Backsheet'!$D$11:$BM$187,T$11,0)),"",VLOOKUP($B44,'NEL &amp; P4P Backsheet'!$D$11:$BM$187, T$11,0))</f>
        <v>133</v>
      </c>
      <c r="U44" s="58">
        <f ca="1">IF(ISERROR(VLOOKUP($B44,'NEL &amp; P4P Backsheet'!$D$11:$BM$187,U$11,0)),"",VLOOKUP($B44,'NEL &amp; P4P Backsheet'!$D$11:$BM$187, U$11,0))</f>
        <v>668.29941488796248</v>
      </c>
      <c r="V44" s="306">
        <f ca="1">IF(ISERROR(VLOOKUP($B44,'NEL &amp; P4P Backsheet'!$D$11:$BM$187,V$11,0)),"",VLOOKUP($B44,'NEL &amp; P4P Backsheet'!$D$11:$BM$187, V$11,0))</f>
        <v>-339.91805827020289</v>
      </c>
      <c r="W44" s="433">
        <f ca="1">IF(ISERROR(VLOOKUP($B44,'NEL &amp; P4P Backsheet'!$D$11:$BM$187,W$11,0)),"",VLOOKUP($B44,'NEL &amp; P4P Backsheet'!$D$11:$BM$187, W$11,0))</f>
        <v>-1291.330776998373</v>
      </c>
      <c r="X44" s="454">
        <f ca="1">IF(ISERROR(VLOOKUP($B44,'NEL &amp; P4P Backsheet'!$D$11:$BM$187,X$11,0)),"",VLOOKUP($B44,'NEL &amp; P4P Backsheet'!$D$11:$BM$187, X$11,0))</f>
        <v>-120.90463418269064</v>
      </c>
      <c r="Y44" s="58">
        <f ca="1">IF(ISERROR(VLOOKUP($B44,'NEL &amp; P4P Backsheet'!$D$11:$BM$187,Y$11,0)),"",VLOOKUP($B44,'NEL &amp; P4P Backsheet'!$D$11:$BM$187, Y$11,0))</f>
        <v>403.40642073908748</v>
      </c>
    </row>
    <row r="45" spans="1:25">
      <c r="A45" s="3">
        <v>30</v>
      </c>
      <c r="B45" s="41" t="str">
        <f t="shared" ca="1" si="0"/>
        <v>E06000030</v>
      </c>
      <c r="C45" s="42" t="str">
        <f ca="1">IF(B45="","",VLOOKUP(B45,'Org list'!$J$9:$K$637,2,0))</f>
        <v>Swindon</v>
      </c>
      <c r="D45" s="24" t="str">
        <f ca="1">IF(ISERROR(VLOOKUP($B45,'NEL &amp; P4P Backsheet'!$D$38:$BL$187,'Non-Elective Performance'!$D$11,0)),"",VLOOKUP($B45,'NEL &amp; P4P Backsheet'!$D$38:$BL$187,'Non-Elective Performance'!$D$11,0))</f>
        <v>SUS</v>
      </c>
      <c r="E45" s="306">
        <f ca="1">IF(ISERROR(VLOOKUP($B45,'NEL &amp; P4P Backsheet'!$D$11:$BM$187,E$11,0)),"",VLOOKUP($B45,'NEL &amp; P4P Backsheet'!$D$11:$BM$187, E$11,0))</f>
        <v>5625</v>
      </c>
      <c r="F45" s="433">
        <f ca="1">IF(ISERROR(VLOOKUP($B45,'NEL &amp; P4P Backsheet'!$D$11:$BM$187,F$11,0)),"",VLOOKUP($B45,'NEL &amp; P4P Backsheet'!$D$11:$BM$187, F$11,0))</f>
        <v>6022</v>
      </c>
      <c r="G45" s="433">
        <f ca="1">IF(ISERROR(VLOOKUP($B45,'NEL &amp; P4P Backsheet'!$D$11:$BM$187,G$11,0)),"",VLOOKUP($B45,'NEL &amp; P4P Backsheet'!$D$11:$BM$187, G$11,0))</f>
        <v>6386</v>
      </c>
      <c r="H45" s="58">
        <f ca="1">IF(ISERROR(VLOOKUP($B45,'NEL &amp; P4P Backsheet'!$D$11:$BM$187,H$11,0)),"",VLOOKUP($B45,'NEL &amp; P4P Backsheet'!$D$11:$BM$187, H$11,0))</f>
        <v>6250</v>
      </c>
      <c r="I45" s="306">
        <f ca="1">IF(ISERROR(VLOOKUP($B45,'NEL &amp; P4P Backsheet'!$D$11:$BM$187,I$11,0)),"",VLOOKUP($B45,'NEL &amp; P4P Backsheet'!$D$11:$BM$187, I$11,0))</f>
        <v>5967</v>
      </c>
      <c r="J45" s="433">
        <f ca="1">IF(ISERROR(VLOOKUP($B45,'NEL &amp; P4P Backsheet'!$D$11:$BM$187,J$11,0)),"",VLOOKUP($B45,'NEL &amp; P4P Backsheet'!$D$11:$BM$187, J$11,0))</f>
        <v>5826</v>
      </c>
      <c r="K45" s="433">
        <f ca="1">IF(ISERROR(VLOOKUP($B45,'NEL &amp; P4P Backsheet'!$D$11:$BM$187,K$11,0)),"",VLOOKUP($B45,'NEL &amp; P4P Backsheet'!$D$11:$BM$187, K$11,0))</f>
        <v>6169</v>
      </c>
      <c r="L45" s="58">
        <f ca="1">IF(ISERROR(VLOOKUP($B45,'NEL &amp; P4P Backsheet'!$D$11:$BM$187,L$11,0)),"",VLOOKUP($B45,'NEL &amp; P4P Backsheet'!$D$11:$BM$187, L$11,0))</f>
        <v>5955</v>
      </c>
      <c r="M45" s="316">
        <f ca="1">IF(ISERROR(VLOOKUP($B45,'NEL &amp; P4P Backsheet'!$D$11:$BM$187,M$11,0)),"",VLOOKUP($B45,'NEL &amp; P4P Backsheet'!$D$11:$BM$187, M$11,0))</f>
        <v>6007</v>
      </c>
      <c r="N45" s="306">
        <f ca="1">IF(ISERROR(VLOOKUP($B45,'NEL &amp; P4P Backsheet'!$D$11:$BM$187,N$11,0)),"",VLOOKUP($B45,'NEL &amp; P4P Backsheet'!$D$11:$BM$187, N$11,0))</f>
        <v>5854</v>
      </c>
      <c r="O45" s="433">
        <f ca="1">IF(ISERROR(VLOOKUP($B45,'NEL &amp; P4P Backsheet'!$D$11:$BM$187,O$11,0)),"",VLOOKUP($B45,'NEL &amp; P4P Backsheet'!$D$11:$BM$187, O$11,0))</f>
        <v>6077</v>
      </c>
      <c r="P45" s="454">
        <f ca="1">IF(ISERROR(VLOOKUP($B45,'NEL &amp; P4P Backsheet'!$D$11:$BM$187,P$11,0)),"",VLOOKUP($B45,'NEL &amp; P4P Backsheet'!$D$11:$BM$187, P$11,0))</f>
        <v>6187</v>
      </c>
      <c r="Q45" s="58">
        <f ca="1">IF(ISERROR(VLOOKUP($B45,'NEL &amp; P4P Backsheet'!$D$11:$BM$187,Q$11,0)),"",VLOOKUP($B45,'NEL &amp; P4P Backsheet'!$D$11:$BM$187, Q$11,0))</f>
        <v>6178</v>
      </c>
      <c r="R45" s="306">
        <f ca="1">IF(ISERROR(VLOOKUP($B45,'NEL &amp; P4P Backsheet'!$D$11:$BM$187,R$11,0)),"",VLOOKUP($B45,'NEL &amp; P4P Backsheet'!$D$11:$BM$187, R$11,0))</f>
        <v>-229</v>
      </c>
      <c r="S45" s="433">
        <f ca="1">IF(ISERROR(VLOOKUP($B45,'NEL &amp; P4P Backsheet'!$D$11:$BM$187,S$11,0)),"",VLOOKUP($B45,'NEL &amp; P4P Backsheet'!$D$11:$BM$187, S$11,0))</f>
        <v>-55</v>
      </c>
      <c r="T45" s="454">
        <f ca="1">IF(ISERROR(VLOOKUP($B45,'NEL &amp; P4P Backsheet'!$D$11:$BM$187,T$11,0)),"",VLOOKUP($B45,'NEL &amp; P4P Backsheet'!$D$11:$BM$187, T$11,0))</f>
        <v>199</v>
      </c>
      <c r="U45" s="58">
        <f ca="1">IF(ISERROR(VLOOKUP($B45,'NEL &amp; P4P Backsheet'!$D$11:$BM$187,U$11,0)),"",VLOOKUP($B45,'NEL &amp; P4P Backsheet'!$D$11:$BM$187, U$11,0))</f>
        <v>72</v>
      </c>
      <c r="V45" s="306">
        <f ca="1">IF(ISERROR(VLOOKUP($B45,'NEL &amp; P4P Backsheet'!$D$11:$BM$187,V$11,0)),"",VLOOKUP($B45,'NEL &amp; P4P Backsheet'!$D$11:$BM$187, V$11,0))</f>
        <v>113</v>
      </c>
      <c r="W45" s="433">
        <f ca="1">IF(ISERROR(VLOOKUP($B45,'NEL &amp; P4P Backsheet'!$D$11:$BM$187,W$11,0)),"",VLOOKUP($B45,'NEL &amp; P4P Backsheet'!$D$11:$BM$187, W$11,0))</f>
        <v>-251</v>
      </c>
      <c r="X45" s="454">
        <f ca="1">IF(ISERROR(VLOOKUP($B45,'NEL &amp; P4P Backsheet'!$D$11:$BM$187,X$11,0)),"",VLOOKUP($B45,'NEL &amp; P4P Backsheet'!$D$11:$BM$187, X$11,0))</f>
        <v>-18</v>
      </c>
      <c r="Y45" s="58">
        <f ca="1">IF(ISERROR(VLOOKUP($B45,'NEL &amp; P4P Backsheet'!$D$11:$BM$187,Y$11,0)),"",VLOOKUP($B45,'NEL &amp; P4P Backsheet'!$D$11:$BM$187, Y$11,0))</f>
        <v>-223</v>
      </c>
    </row>
    <row r="46" spans="1:25">
      <c r="A46" s="3">
        <v>31</v>
      </c>
      <c r="B46" s="41" t="str">
        <f t="shared" ca="1" si="0"/>
        <v>E06000027</v>
      </c>
      <c r="C46" s="42" t="str">
        <f ca="1">IF(B46="","",VLOOKUP(B46,'Org list'!$J$9:$K$637,2,0))</f>
        <v>Torbay</v>
      </c>
      <c r="D46" s="24" t="str">
        <f ca="1">IF(ISERROR(VLOOKUP($B46,'NEL &amp; P4P Backsheet'!$D$38:$BL$187,'Non-Elective Performance'!$D$11,0)),"",VLOOKUP($B46,'NEL &amp; P4P Backsheet'!$D$38:$BL$187,'Non-Elective Performance'!$D$11,0))</f>
        <v>SUS</v>
      </c>
      <c r="E46" s="306">
        <f ca="1">IF(ISERROR(VLOOKUP($B46,'NEL &amp; P4P Backsheet'!$D$11:$BM$187,E$11,0)),"",VLOOKUP($B46,'NEL &amp; P4P Backsheet'!$D$11:$BM$187, E$11,0))</f>
        <v>3577</v>
      </c>
      <c r="F46" s="433">
        <f ca="1">IF(ISERROR(VLOOKUP($B46,'NEL &amp; P4P Backsheet'!$D$11:$BM$187,F$11,0)),"",VLOOKUP($B46,'NEL &amp; P4P Backsheet'!$D$11:$BM$187, F$11,0))</f>
        <v>3490</v>
      </c>
      <c r="G46" s="433">
        <f ca="1">IF(ISERROR(VLOOKUP($B46,'NEL &amp; P4P Backsheet'!$D$11:$BM$187,G$11,0)),"",VLOOKUP($B46,'NEL &amp; P4P Backsheet'!$D$11:$BM$187, G$11,0))</f>
        <v>3500</v>
      </c>
      <c r="H46" s="58">
        <f ca="1">IF(ISERROR(VLOOKUP($B46,'NEL &amp; P4P Backsheet'!$D$11:$BM$187,H$11,0)),"",VLOOKUP($B46,'NEL &amp; P4P Backsheet'!$D$11:$BM$187, H$11,0))</f>
        <v>3616</v>
      </c>
      <c r="I46" s="306">
        <f ca="1">IF(ISERROR(VLOOKUP($B46,'NEL &amp; P4P Backsheet'!$D$11:$BM$187,I$11,0)),"",VLOOKUP($B46,'NEL &amp; P4P Backsheet'!$D$11:$BM$187, I$11,0))</f>
        <v>3577</v>
      </c>
      <c r="J46" s="433">
        <f ca="1">IF(ISERROR(VLOOKUP($B46,'NEL &amp; P4P Backsheet'!$D$11:$BM$187,J$11,0)),"",VLOOKUP($B46,'NEL &amp; P4P Backsheet'!$D$11:$BM$187, J$11,0))</f>
        <v>3490</v>
      </c>
      <c r="K46" s="433">
        <f ca="1">IF(ISERROR(VLOOKUP($B46,'NEL &amp; P4P Backsheet'!$D$11:$BM$187,K$11,0)),"",VLOOKUP($B46,'NEL &amp; P4P Backsheet'!$D$11:$BM$187, K$11,0))</f>
        <v>3500</v>
      </c>
      <c r="L46" s="58">
        <f ca="1">IF(ISERROR(VLOOKUP($B46,'NEL &amp; P4P Backsheet'!$D$11:$BM$187,L$11,0)),"",VLOOKUP($B46,'NEL &amp; P4P Backsheet'!$D$11:$BM$187, L$11,0))</f>
        <v>3616</v>
      </c>
      <c r="M46" s="316">
        <f ca="1">IF(ISERROR(VLOOKUP($B46,'NEL &amp; P4P Backsheet'!$D$11:$BM$187,M$11,0)),"",VLOOKUP($B46,'NEL &amp; P4P Backsheet'!$D$11:$BM$187, M$11,0))</f>
        <v>3513</v>
      </c>
      <c r="N46" s="306">
        <f ca="1">IF(ISERROR(VLOOKUP($B46,'NEL &amp; P4P Backsheet'!$D$11:$BM$187,N$11,0)),"",VLOOKUP($B46,'NEL &amp; P4P Backsheet'!$D$11:$BM$187, N$11,0))</f>
        <v>3513</v>
      </c>
      <c r="O46" s="433">
        <f ca="1">IF(ISERROR(VLOOKUP($B46,'NEL &amp; P4P Backsheet'!$D$11:$BM$187,O$11,0)),"",VLOOKUP($B46,'NEL &amp; P4P Backsheet'!$D$11:$BM$187, O$11,0))</f>
        <v>2888</v>
      </c>
      <c r="P46" s="454">
        <f ca="1">IF(ISERROR(VLOOKUP($B46,'NEL &amp; P4P Backsheet'!$D$11:$BM$187,P$11,0)),"",VLOOKUP($B46,'NEL &amp; P4P Backsheet'!$D$11:$BM$187, P$11,0))</f>
        <v>3429</v>
      </c>
      <c r="Q46" s="58">
        <f ca="1">IF(ISERROR(VLOOKUP($B46,'NEL &amp; P4P Backsheet'!$D$11:$BM$187,Q$11,0)),"",VLOOKUP($B46,'NEL &amp; P4P Backsheet'!$D$11:$BM$187, Q$11,0))</f>
        <v>3665</v>
      </c>
      <c r="R46" s="306">
        <f ca="1">IF(ISERROR(VLOOKUP($B46,'NEL &amp; P4P Backsheet'!$D$11:$BM$187,R$11,0)),"",VLOOKUP($B46,'NEL &amp; P4P Backsheet'!$D$11:$BM$187, R$11,0))</f>
        <v>64</v>
      </c>
      <c r="S46" s="433">
        <f ca="1">IF(ISERROR(VLOOKUP($B46,'NEL &amp; P4P Backsheet'!$D$11:$BM$187,S$11,0)),"",VLOOKUP($B46,'NEL &amp; P4P Backsheet'!$D$11:$BM$187, S$11,0))</f>
        <v>602</v>
      </c>
      <c r="T46" s="454">
        <f ca="1">IF(ISERROR(VLOOKUP($B46,'NEL &amp; P4P Backsheet'!$D$11:$BM$187,T$11,0)),"",VLOOKUP($B46,'NEL &amp; P4P Backsheet'!$D$11:$BM$187, T$11,0))</f>
        <v>71</v>
      </c>
      <c r="U46" s="58">
        <f ca="1">IF(ISERROR(VLOOKUP($B46,'NEL &amp; P4P Backsheet'!$D$11:$BM$187,U$11,0)),"",VLOOKUP($B46,'NEL &amp; P4P Backsheet'!$D$11:$BM$187, U$11,0))</f>
        <v>-49</v>
      </c>
      <c r="V46" s="306">
        <f ca="1">IF(ISERROR(VLOOKUP($B46,'NEL &amp; P4P Backsheet'!$D$11:$BM$187,V$11,0)),"",VLOOKUP($B46,'NEL &amp; P4P Backsheet'!$D$11:$BM$187, V$11,0))</f>
        <v>64</v>
      </c>
      <c r="W46" s="433">
        <f ca="1">IF(ISERROR(VLOOKUP($B46,'NEL &amp; P4P Backsheet'!$D$11:$BM$187,W$11,0)),"",VLOOKUP($B46,'NEL &amp; P4P Backsheet'!$D$11:$BM$187, W$11,0))</f>
        <v>602</v>
      </c>
      <c r="X46" s="454">
        <f ca="1">IF(ISERROR(VLOOKUP($B46,'NEL &amp; P4P Backsheet'!$D$11:$BM$187,X$11,0)),"",VLOOKUP($B46,'NEL &amp; P4P Backsheet'!$D$11:$BM$187, X$11,0))</f>
        <v>71</v>
      </c>
      <c r="Y46" s="58">
        <f ca="1">IF(ISERROR(VLOOKUP($B46,'NEL &amp; P4P Backsheet'!$D$11:$BM$187,Y$11,0)),"",VLOOKUP($B46,'NEL &amp; P4P Backsheet'!$D$11:$BM$187, Y$11,0))</f>
        <v>-49</v>
      </c>
    </row>
    <row r="47" spans="1:25">
      <c r="A47" s="3">
        <v>32</v>
      </c>
      <c r="B47" s="41" t="str">
        <f t="shared" ref="B47:B78" ca="1" si="1">IF($A47&gt;$AA$16-1,"",INDIRECT("'Comms by AT'!D"&amp;$A47+$AA$15))</f>
        <v>E06000037</v>
      </c>
      <c r="C47" s="42" t="str">
        <f ca="1">IF(B47="","",VLOOKUP(B47,'Org list'!$J$9:$K$637,2,0))</f>
        <v>West Berkshire</v>
      </c>
      <c r="D47" s="24" t="str">
        <f ca="1">IF(ISERROR(VLOOKUP($B47,'NEL &amp; P4P Backsheet'!$D$38:$BL$187,'Non-Elective Performance'!$D$11,0)),"",VLOOKUP($B47,'NEL &amp; P4P Backsheet'!$D$38:$BL$187,'Non-Elective Performance'!$D$11,0))</f>
        <v>SUS</v>
      </c>
      <c r="E47" s="306">
        <f ca="1">IF(ISERROR(VLOOKUP($B47,'NEL &amp; P4P Backsheet'!$D$11:$BM$187,E$11,0)),"",VLOOKUP($B47,'NEL &amp; P4P Backsheet'!$D$11:$BM$187, E$11,0))</f>
        <v>2615</v>
      </c>
      <c r="F47" s="433">
        <f ca="1">IF(ISERROR(VLOOKUP($B47,'NEL &amp; P4P Backsheet'!$D$11:$BM$187,F$11,0)),"",VLOOKUP($B47,'NEL &amp; P4P Backsheet'!$D$11:$BM$187, F$11,0))</f>
        <v>2626</v>
      </c>
      <c r="G47" s="433">
        <f ca="1">IF(ISERROR(VLOOKUP($B47,'NEL &amp; P4P Backsheet'!$D$11:$BM$187,G$11,0)),"",VLOOKUP($B47,'NEL &amp; P4P Backsheet'!$D$11:$BM$187, G$11,0))</f>
        <v>2633</v>
      </c>
      <c r="H47" s="58">
        <f ca="1">IF(ISERROR(VLOOKUP($B47,'NEL &amp; P4P Backsheet'!$D$11:$BM$187,H$11,0)),"",VLOOKUP($B47,'NEL &amp; P4P Backsheet'!$D$11:$BM$187, H$11,0))</f>
        <v>2914</v>
      </c>
      <c r="I47" s="306">
        <f ca="1">IF(ISERROR(VLOOKUP($B47,'NEL &amp; P4P Backsheet'!$D$11:$BM$187,I$11,0)),"",VLOOKUP($B47,'NEL &amp; P4P Backsheet'!$D$11:$BM$187, I$11,0))</f>
        <v>2679</v>
      </c>
      <c r="J47" s="433">
        <f ca="1">IF(ISERROR(VLOOKUP($B47,'NEL &amp; P4P Backsheet'!$D$11:$BM$187,J$11,0)),"",VLOOKUP($B47,'NEL &amp; P4P Backsheet'!$D$11:$BM$187, J$11,0))</f>
        <v>2696</v>
      </c>
      <c r="K47" s="433">
        <f ca="1">IF(ISERROR(VLOOKUP($B47,'NEL &amp; P4P Backsheet'!$D$11:$BM$187,K$11,0)),"",VLOOKUP($B47,'NEL &amp; P4P Backsheet'!$D$11:$BM$187, K$11,0))</f>
        <v>2704</v>
      </c>
      <c r="L47" s="58">
        <f ca="1">IF(ISERROR(VLOOKUP($B47,'NEL &amp; P4P Backsheet'!$D$11:$BM$187,L$11,0)),"",VLOOKUP($B47,'NEL &amp; P4P Backsheet'!$D$11:$BM$187, L$11,0))</f>
        <v>2928</v>
      </c>
      <c r="M47" s="316">
        <f ca="1">IF(ISERROR(VLOOKUP($B47,'NEL &amp; P4P Backsheet'!$D$11:$BM$187,M$11,0)),"",VLOOKUP($B47,'NEL &amp; P4P Backsheet'!$D$11:$BM$187, M$11,0))</f>
        <v>2726</v>
      </c>
      <c r="N47" s="306">
        <f ca="1">IF(ISERROR(VLOOKUP($B47,'NEL &amp; P4P Backsheet'!$D$11:$BM$187,N$11,0)),"",VLOOKUP($B47,'NEL &amp; P4P Backsheet'!$D$11:$BM$187, N$11,0))</f>
        <v>2745</v>
      </c>
      <c r="O47" s="433">
        <f ca="1">IF(ISERROR(VLOOKUP($B47,'NEL &amp; P4P Backsheet'!$D$11:$BM$187,O$11,0)),"",VLOOKUP($B47,'NEL &amp; P4P Backsheet'!$D$11:$BM$187, O$11,0))</f>
        <v>2670</v>
      </c>
      <c r="P47" s="454">
        <f ca="1">IF(ISERROR(VLOOKUP($B47,'NEL &amp; P4P Backsheet'!$D$11:$BM$187,P$11,0)),"",VLOOKUP($B47,'NEL &amp; P4P Backsheet'!$D$11:$BM$187, P$11,0))</f>
        <v>2833</v>
      </c>
      <c r="Q47" s="58">
        <f ca="1">IF(ISERROR(VLOOKUP($B47,'NEL &amp; P4P Backsheet'!$D$11:$BM$187,Q$11,0)),"",VLOOKUP($B47,'NEL &amp; P4P Backsheet'!$D$11:$BM$187, Q$11,0))</f>
        <v>2900</v>
      </c>
      <c r="R47" s="306">
        <f ca="1">IF(ISERROR(VLOOKUP($B47,'NEL &amp; P4P Backsheet'!$D$11:$BM$187,R$11,0)),"",VLOOKUP($B47,'NEL &amp; P4P Backsheet'!$D$11:$BM$187, R$11,0))</f>
        <v>-130</v>
      </c>
      <c r="S47" s="433">
        <f ca="1">IF(ISERROR(VLOOKUP($B47,'NEL &amp; P4P Backsheet'!$D$11:$BM$187,S$11,0)),"",VLOOKUP($B47,'NEL &amp; P4P Backsheet'!$D$11:$BM$187, S$11,0))</f>
        <v>-44</v>
      </c>
      <c r="T47" s="454">
        <f ca="1">IF(ISERROR(VLOOKUP($B47,'NEL &amp; P4P Backsheet'!$D$11:$BM$187,T$11,0)),"",VLOOKUP($B47,'NEL &amp; P4P Backsheet'!$D$11:$BM$187, T$11,0))</f>
        <v>-200</v>
      </c>
      <c r="U47" s="58">
        <f ca="1">IF(ISERROR(VLOOKUP($B47,'NEL &amp; P4P Backsheet'!$D$11:$BM$187,U$11,0)),"",VLOOKUP($B47,'NEL &amp; P4P Backsheet'!$D$11:$BM$187, U$11,0))</f>
        <v>14</v>
      </c>
      <c r="V47" s="306">
        <f ca="1">IF(ISERROR(VLOOKUP($B47,'NEL &amp; P4P Backsheet'!$D$11:$BM$187,V$11,0)),"",VLOOKUP($B47,'NEL &amp; P4P Backsheet'!$D$11:$BM$187, V$11,0))</f>
        <v>-66</v>
      </c>
      <c r="W47" s="433">
        <f ca="1">IF(ISERROR(VLOOKUP($B47,'NEL &amp; P4P Backsheet'!$D$11:$BM$187,W$11,0)),"",VLOOKUP($B47,'NEL &amp; P4P Backsheet'!$D$11:$BM$187, W$11,0))</f>
        <v>26</v>
      </c>
      <c r="X47" s="454">
        <f ca="1">IF(ISERROR(VLOOKUP($B47,'NEL &amp; P4P Backsheet'!$D$11:$BM$187,X$11,0)),"",VLOOKUP($B47,'NEL &amp; P4P Backsheet'!$D$11:$BM$187, X$11,0))</f>
        <v>-129</v>
      </c>
      <c r="Y47" s="58">
        <f ca="1">IF(ISERROR(VLOOKUP($B47,'NEL &amp; P4P Backsheet'!$D$11:$BM$187,Y$11,0)),"",VLOOKUP($B47,'NEL &amp; P4P Backsheet'!$D$11:$BM$187, Y$11,0))</f>
        <v>28</v>
      </c>
    </row>
    <row r="48" spans="1:25">
      <c r="A48" s="3">
        <v>33</v>
      </c>
      <c r="B48" s="41" t="str">
        <f t="shared" ca="1" si="1"/>
        <v>E10000032</v>
      </c>
      <c r="C48" s="42" t="str">
        <f ca="1">IF(B48="","",VLOOKUP(B48,'Org list'!$J$9:$K$637,2,0))</f>
        <v>West Sussex</v>
      </c>
      <c r="D48" s="24" t="str">
        <f ca="1">IF(ISERROR(VLOOKUP($B48,'NEL &amp; P4P Backsheet'!$D$38:$BL$187,'Non-Elective Performance'!$D$11,0)),"",VLOOKUP($B48,'NEL &amp; P4P Backsheet'!$D$38:$BL$187,'Non-Elective Performance'!$D$11,0))</f>
        <v>MAR</v>
      </c>
      <c r="E48" s="306">
        <f ca="1">IF(ISERROR(VLOOKUP($B48,'NEL &amp; P4P Backsheet'!$D$11:$BM$187,E$11,0)),"",VLOOKUP($B48,'NEL &amp; P4P Backsheet'!$D$11:$BM$187, E$11,0))</f>
        <v>20521</v>
      </c>
      <c r="F48" s="433">
        <f ca="1">IF(ISERROR(VLOOKUP($B48,'NEL &amp; P4P Backsheet'!$D$11:$BM$187,F$11,0)),"",VLOOKUP($B48,'NEL &amp; P4P Backsheet'!$D$11:$BM$187, F$11,0))</f>
        <v>20558</v>
      </c>
      <c r="G48" s="433">
        <f ca="1">IF(ISERROR(VLOOKUP($B48,'NEL &amp; P4P Backsheet'!$D$11:$BM$187,G$11,0)),"",VLOOKUP($B48,'NEL &amp; P4P Backsheet'!$D$11:$BM$187, G$11,0))</f>
        <v>19992</v>
      </c>
      <c r="H48" s="58">
        <f ca="1">IF(ISERROR(VLOOKUP($B48,'NEL &amp; P4P Backsheet'!$D$11:$BM$187,H$11,0)),"",VLOOKUP($B48,'NEL &amp; P4P Backsheet'!$D$11:$BM$187, H$11,0))</f>
        <v>20828</v>
      </c>
      <c r="I48" s="306">
        <f ca="1">IF(ISERROR(VLOOKUP($B48,'NEL &amp; P4P Backsheet'!$D$11:$BM$187,I$11,0)),"",VLOOKUP($B48,'NEL &amp; P4P Backsheet'!$D$11:$BM$187, I$11,0))</f>
        <v>19802.764999999999</v>
      </c>
      <c r="J48" s="433">
        <f ca="1">IF(ISERROR(VLOOKUP($B48,'NEL &amp; P4P Backsheet'!$D$11:$BM$187,J$11,0)),"",VLOOKUP($B48,'NEL &amp; P4P Backsheet'!$D$11:$BM$187, J$11,0))</f>
        <v>19838.47</v>
      </c>
      <c r="K48" s="433">
        <f ca="1">IF(ISERROR(VLOOKUP($B48,'NEL &amp; P4P Backsheet'!$D$11:$BM$187,K$11,0)),"",VLOOKUP($B48,'NEL &amp; P4P Backsheet'!$D$11:$BM$187, K$11,0))</f>
        <v>19292.28</v>
      </c>
      <c r="L48" s="58">
        <f ca="1">IF(ISERROR(VLOOKUP($B48,'NEL &amp; P4P Backsheet'!$D$11:$BM$187,L$11,0)),"",VLOOKUP($B48,'NEL &amp; P4P Backsheet'!$D$11:$BM$187, L$11,0))</f>
        <v>20099.02</v>
      </c>
      <c r="M48" s="316">
        <f ca="1">IF(ISERROR(VLOOKUP($B48,'NEL &amp; P4P Backsheet'!$D$11:$BM$187,M$11,0)),"",VLOOKUP($B48,'NEL &amp; P4P Backsheet'!$D$11:$BM$187, M$11,0))</f>
        <v>18947</v>
      </c>
      <c r="N48" s="306">
        <f ca="1">IF(ISERROR(VLOOKUP($B48,'NEL &amp; P4P Backsheet'!$D$11:$BM$187,N$11,0)),"",VLOOKUP($B48,'NEL &amp; P4P Backsheet'!$D$11:$BM$187, N$11,0))</f>
        <v>20263</v>
      </c>
      <c r="O48" s="433">
        <f ca="1">IF(ISERROR(VLOOKUP($B48,'NEL &amp; P4P Backsheet'!$D$11:$BM$187,O$11,0)),"",VLOOKUP($B48,'NEL &amp; P4P Backsheet'!$D$11:$BM$187, O$11,0))</f>
        <v>20855</v>
      </c>
      <c r="P48" s="454">
        <f ca="1">IF(ISERROR(VLOOKUP($B48,'NEL &amp; P4P Backsheet'!$D$11:$BM$187,P$11,0)),"",VLOOKUP($B48,'NEL &amp; P4P Backsheet'!$D$11:$BM$187, P$11,0))</f>
        <v>20723</v>
      </c>
      <c r="Q48" s="58">
        <f ca="1">IF(ISERROR(VLOOKUP($B48,'NEL &amp; P4P Backsheet'!$D$11:$BM$187,Q$11,0)),"",VLOOKUP($B48,'NEL &amp; P4P Backsheet'!$D$11:$BM$187, Q$11,0))</f>
        <v>22119</v>
      </c>
      <c r="R48" s="306">
        <f ca="1">IF(ISERROR(VLOOKUP($B48,'NEL &amp; P4P Backsheet'!$D$11:$BM$187,R$11,0)),"",VLOOKUP($B48,'NEL &amp; P4P Backsheet'!$D$11:$BM$187, R$11,0))</f>
        <v>258</v>
      </c>
      <c r="S48" s="433">
        <f ca="1">IF(ISERROR(VLOOKUP($B48,'NEL &amp; P4P Backsheet'!$D$11:$BM$187,S$11,0)),"",VLOOKUP($B48,'NEL &amp; P4P Backsheet'!$D$11:$BM$187, S$11,0))</f>
        <v>-297</v>
      </c>
      <c r="T48" s="454">
        <f ca="1">IF(ISERROR(VLOOKUP($B48,'NEL &amp; P4P Backsheet'!$D$11:$BM$187,T$11,0)),"",VLOOKUP($B48,'NEL &amp; P4P Backsheet'!$D$11:$BM$187, T$11,0))</f>
        <v>-731</v>
      </c>
      <c r="U48" s="58">
        <f ca="1">IF(ISERROR(VLOOKUP($B48,'NEL &amp; P4P Backsheet'!$D$11:$BM$187,U$11,0)),"",VLOOKUP($B48,'NEL &amp; P4P Backsheet'!$D$11:$BM$187, U$11,0))</f>
        <v>-1291</v>
      </c>
      <c r="V48" s="306">
        <f ca="1">IF(ISERROR(VLOOKUP($B48,'NEL &amp; P4P Backsheet'!$D$11:$BM$187,V$11,0)),"",VLOOKUP($B48,'NEL &amp; P4P Backsheet'!$D$11:$BM$187, V$11,0))</f>
        <v>-460.23500000000058</v>
      </c>
      <c r="W48" s="433">
        <f ca="1">IF(ISERROR(VLOOKUP($B48,'NEL &amp; P4P Backsheet'!$D$11:$BM$187,W$11,0)),"",VLOOKUP($B48,'NEL &amp; P4P Backsheet'!$D$11:$BM$187, W$11,0))</f>
        <v>-1016.5299999999988</v>
      </c>
      <c r="X48" s="454">
        <f ca="1">IF(ISERROR(VLOOKUP($B48,'NEL &amp; P4P Backsheet'!$D$11:$BM$187,X$11,0)),"",VLOOKUP($B48,'NEL &amp; P4P Backsheet'!$D$11:$BM$187, X$11,0))</f>
        <v>-1430.7200000000012</v>
      </c>
      <c r="Y48" s="58">
        <f ca="1">IF(ISERROR(VLOOKUP($B48,'NEL &amp; P4P Backsheet'!$D$11:$BM$187,Y$11,0)),"",VLOOKUP($B48,'NEL &amp; P4P Backsheet'!$D$11:$BM$187, Y$11,0))</f>
        <v>-2019.9799999999996</v>
      </c>
    </row>
    <row r="49" spans="1:25">
      <c r="A49" s="3">
        <v>34</v>
      </c>
      <c r="B49" s="41" t="str">
        <f t="shared" ca="1" si="1"/>
        <v>E06000054</v>
      </c>
      <c r="C49" s="42" t="str">
        <f ca="1">IF(B49="","",VLOOKUP(B49,'Org list'!$J$9:$K$637,2,0))</f>
        <v>Wiltshire</v>
      </c>
      <c r="D49" s="24" t="str">
        <f ca="1">IF(ISERROR(VLOOKUP($B49,'NEL &amp; P4P Backsheet'!$D$38:$BL$187,'Non-Elective Performance'!$D$11,0)),"",VLOOKUP($B49,'NEL &amp; P4P Backsheet'!$D$38:$BL$187,'Non-Elective Performance'!$D$11,0))</f>
        <v>MAR</v>
      </c>
      <c r="E49" s="306">
        <f ca="1">IF(ISERROR(VLOOKUP($B49,'NEL &amp; P4P Backsheet'!$D$11:$BM$187,E$11,0)),"",VLOOKUP($B49,'NEL &amp; P4P Backsheet'!$D$11:$BM$187, E$11,0))</f>
        <v>10161</v>
      </c>
      <c r="F49" s="433">
        <f ca="1">IF(ISERROR(VLOOKUP($B49,'NEL &amp; P4P Backsheet'!$D$11:$BM$187,F$11,0)),"",VLOOKUP($B49,'NEL &amp; P4P Backsheet'!$D$11:$BM$187, F$11,0))</f>
        <v>10392</v>
      </c>
      <c r="G49" s="433">
        <f ca="1">IF(ISERROR(VLOOKUP($B49,'NEL &amp; P4P Backsheet'!$D$11:$BM$187,G$11,0)),"",VLOOKUP($B49,'NEL &amp; P4P Backsheet'!$D$11:$BM$187, G$11,0))</f>
        <v>10374</v>
      </c>
      <c r="H49" s="58">
        <f ca="1">IF(ISERROR(VLOOKUP($B49,'NEL &amp; P4P Backsheet'!$D$11:$BM$187,H$11,0)),"",VLOOKUP($B49,'NEL &amp; P4P Backsheet'!$D$11:$BM$187, H$11,0))</f>
        <v>10368</v>
      </c>
      <c r="I49" s="306">
        <f ca="1">IF(ISERROR(VLOOKUP($B49,'NEL &amp; P4P Backsheet'!$D$11:$BM$187,I$11,0)),"",VLOOKUP($B49,'NEL &amp; P4P Backsheet'!$D$11:$BM$187, I$11,0))</f>
        <v>9628</v>
      </c>
      <c r="J49" s="433">
        <f ca="1">IF(ISERROR(VLOOKUP($B49,'NEL &amp; P4P Backsheet'!$D$11:$BM$187,J$11,0)),"",VLOOKUP($B49,'NEL &amp; P4P Backsheet'!$D$11:$BM$187, J$11,0))</f>
        <v>10528</v>
      </c>
      <c r="K49" s="433">
        <f ca="1">IF(ISERROR(VLOOKUP($B49,'NEL &amp; P4P Backsheet'!$D$11:$BM$187,K$11,0)),"",VLOOKUP($B49,'NEL &amp; P4P Backsheet'!$D$11:$BM$187, K$11,0))</f>
        <v>10015</v>
      </c>
      <c r="L49" s="58">
        <f ca="1">IF(ISERROR(VLOOKUP($B49,'NEL &amp; P4P Backsheet'!$D$11:$BM$187,L$11,0)),"",VLOOKUP($B49,'NEL &amp; P4P Backsheet'!$D$11:$BM$187, L$11,0))</f>
        <v>9581</v>
      </c>
      <c r="M49" s="316">
        <f ca="1">IF(ISERROR(VLOOKUP($B49,'NEL &amp; P4P Backsheet'!$D$11:$BM$187,M$11,0)),"",VLOOKUP($B49,'NEL &amp; P4P Backsheet'!$D$11:$BM$187, M$11,0))</f>
        <v>8819</v>
      </c>
      <c r="N49" s="306">
        <f ca="1">IF(ISERROR(VLOOKUP($B49,'NEL &amp; P4P Backsheet'!$D$11:$BM$187,N$11,0)),"",VLOOKUP($B49,'NEL &amp; P4P Backsheet'!$D$11:$BM$187, N$11,0))</f>
        <v>9965</v>
      </c>
      <c r="O49" s="433">
        <f ca="1">IF(ISERROR(VLOOKUP($B49,'NEL &amp; P4P Backsheet'!$D$11:$BM$187,O$11,0)),"",VLOOKUP($B49,'NEL &amp; P4P Backsheet'!$D$11:$BM$187, O$11,0))</f>
        <v>10222</v>
      </c>
      <c r="P49" s="454">
        <f ca="1">IF(ISERROR(VLOOKUP($B49,'NEL &amp; P4P Backsheet'!$D$11:$BM$187,P$11,0)),"",VLOOKUP($B49,'NEL &amp; P4P Backsheet'!$D$11:$BM$187, P$11,0))</f>
        <v>9930</v>
      </c>
      <c r="Q49" s="58">
        <f ca="1">IF(ISERROR(VLOOKUP($B49,'NEL &amp; P4P Backsheet'!$D$11:$BM$187,Q$11,0)),"",VLOOKUP($B49,'NEL &amp; P4P Backsheet'!$D$11:$BM$187, Q$11,0))</f>
        <v>10316</v>
      </c>
      <c r="R49" s="306">
        <f ca="1">IF(ISERROR(VLOOKUP($B49,'NEL &amp; P4P Backsheet'!$D$11:$BM$187,R$11,0)),"",VLOOKUP($B49,'NEL &amp; P4P Backsheet'!$D$11:$BM$187, R$11,0))</f>
        <v>196</v>
      </c>
      <c r="S49" s="433">
        <f ca="1">IF(ISERROR(VLOOKUP($B49,'NEL &amp; P4P Backsheet'!$D$11:$BM$187,S$11,0)),"",VLOOKUP($B49,'NEL &amp; P4P Backsheet'!$D$11:$BM$187, S$11,0))</f>
        <v>170</v>
      </c>
      <c r="T49" s="454">
        <f ca="1">IF(ISERROR(VLOOKUP($B49,'NEL &amp; P4P Backsheet'!$D$11:$BM$187,T$11,0)),"",VLOOKUP($B49,'NEL &amp; P4P Backsheet'!$D$11:$BM$187, T$11,0))</f>
        <v>444</v>
      </c>
      <c r="U49" s="58">
        <f ca="1">IF(ISERROR(VLOOKUP($B49,'NEL &amp; P4P Backsheet'!$D$11:$BM$187,U$11,0)),"",VLOOKUP($B49,'NEL &amp; P4P Backsheet'!$D$11:$BM$187, U$11,0))</f>
        <v>52</v>
      </c>
      <c r="V49" s="306">
        <f ca="1">IF(ISERROR(VLOOKUP($B49,'NEL &amp; P4P Backsheet'!$D$11:$BM$187,V$11,0)),"",VLOOKUP($B49,'NEL &amp; P4P Backsheet'!$D$11:$BM$187, V$11,0))</f>
        <v>-337</v>
      </c>
      <c r="W49" s="433">
        <f ca="1">IF(ISERROR(VLOOKUP($B49,'NEL &amp; P4P Backsheet'!$D$11:$BM$187,W$11,0)),"",VLOOKUP($B49,'NEL &amp; P4P Backsheet'!$D$11:$BM$187, W$11,0))</f>
        <v>306</v>
      </c>
      <c r="X49" s="454">
        <f ca="1">IF(ISERROR(VLOOKUP($B49,'NEL &amp; P4P Backsheet'!$D$11:$BM$187,X$11,0)),"",VLOOKUP($B49,'NEL &amp; P4P Backsheet'!$D$11:$BM$187, X$11,0))</f>
        <v>85</v>
      </c>
      <c r="Y49" s="58">
        <f ca="1">IF(ISERROR(VLOOKUP($B49,'NEL &amp; P4P Backsheet'!$D$11:$BM$187,Y$11,0)),"",VLOOKUP($B49,'NEL &amp; P4P Backsheet'!$D$11:$BM$187, Y$11,0))</f>
        <v>-735</v>
      </c>
    </row>
    <row r="50" spans="1:25">
      <c r="A50" s="3">
        <v>35</v>
      </c>
      <c r="B50" s="41" t="str">
        <f t="shared" ca="1" si="1"/>
        <v>E06000040</v>
      </c>
      <c r="C50" s="42" t="str">
        <f ca="1">IF(B50="","",VLOOKUP(B50,'Org list'!$J$9:$K$637,2,0))</f>
        <v>Windsor and Maidenhead</v>
      </c>
      <c r="D50" s="24" t="str">
        <f ca="1">IF(ISERROR(VLOOKUP($B50,'NEL &amp; P4P Backsheet'!$D$38:$BL$187,'Non-Elective Performance'!$D$11,0)),"",VLOOKUP($B50,'NEL &amp; P4P Backsheet'!$D$38:$BL$187,'Non-Elective Performance'!$D$11,0))</f>
        <v>MAR</v>
      </c>
      <c r="E50" s="306">
        <f ca="1">IF(ISERROR(VLOOKUP($B50,'NEL &amp; P4P Backsheet'!$D$11:$BM$187,E$11,0)),"",VLOOKUP($B50,'NEL &amp; P4P Backsheet'!$D$11:$BM$187, E$11,0))</f>
        <v>3128</v>
      </c>
      <c r="F50" s="433">
        <f ca="1">IF(ISERROR(VLOOKUP($B50,'NEL &amp; P4P Backsheet'!$D$11:$BM$187,F$11,0)),"",VLOOKUP($B50,'NEL &amp; P4P Backsheet'!$D$11:$BM$187, F$11,0))</f>
        <v>3349</v>
      </c>
      <c r="G50" s="433">
        <f ca="1">IF(ISERROR(VLOOKUP($B50,'NEL &amp; P4P Backsheet'!$D$11:$BM$187,G$11,0)),"",VLOOKUP($B50,'NEL &amp; P4P Backsheet'!$D$11:$BM$187, G$11,0))</f>
        <v>2764</v>
      </c>
      <c r="H50" s="58">
        <f ca="1">IF(ISERROR(VLOOKUP($B50,'NEL &amp; P4P Backsheet'!$D$11:$BM$187,H$11,0)),"",VLOOKUP($B50,'NEL &amp; P4P Backsheet'!$D$11:$BM$187, H$11,0))</f>
        <v>2956</v>
      </c>
      <c r="I50" s="306">
        <f ca="1">IF(ISERROR(VLOOKUP($B50,'NEL &amp; P4P Backsheet'!$D$11:$BM$187,I$11,0)),"",VLOOKUP($B50,'NEL &amp; P4P Backsheet'!$D$11:$BM$187, I$11,0))</f>
        <v>3018</v>
      </c>
      <c r="J50" s="433">
        <f ca="1">IF(ISERROR(VLOOKUP($B50,'NEL &amp; P4P Backsheet'!$D$11:$BM$187,J$11,0)),"",VLOOKUP($B50,'NEL &amp; P4P Backsheet'!$D$11:$BM$187, J$11,0))</f>
        <v>3231</v>
      </c>
      <c r="K50" s="433">
        <f ca="1">IF(ISERROR(VLOOKUP($B50,'NEL &amp; P4P Backsheet'!$D$11:$BM$187,K$11,0)),"",VLOOKUP($B50,'NEL &amp; P4P Backsheet'!$D$11:$BM$187, K$11,0))</f>
        <v>2667</v>
      </c>
      <c r="L50" s="58">
        <f ca="1">IF(ISERROR(VLOOKUP($B50,'NEL &amp; P4P Backsheet'!$D$11:$BM$187,L$11,0)),"",VLOOKUP($B50,'NEL &amp; P4P Backsheet'!$D$11:$BM$187, L$11,0))</f>
        <v>2852</v>
      </c>
      <c r="M50" s="316">
        <f ca="1">IF(ISERROR(VLOOKUP($B50,'NEL &amp; P4P Backsheet'!$D$11:$BM$187,M$11,0)),"",VLOOKUP($B50,'NEL &amp; P4P Backsheet'!$D$11:$BM$187, M$11,0))</f>
        <v>3476</v>
      </c>
      <c r="N50" s="306">
        <f ca="1">IF(ISERROR(VLOOKUP($B50,'NEL &amp; P4P Backsheet'!$D$11:$BM$187,N$11,0)),"",VLOOKUP($B50,'NEL &amp; P4P Backsheet'!$D$11:$BM$187, N$11,0))</f>
        <v>3476</v>
      </c>
      <c r="O50" s="433">
        <f ca="1">IF(ISERROR(VLOOKUP($B50,'NEL &amp; P4P Backsheet'!$D$11:$BM$187,O$11,0)),"",VLOOKUP($B50,'NEL &amp; P4P Backsheet'!$D$11:$BM$187, O$11,0))</f>
        <v>3473</v>
      </c>
      <c r="P50" s="454">
        <f ca="1">IF(ISERROR(VLOOKUP($B50,'NEL &amp; P4P Backsheet'!$D$11:$BM$187,P$11,0)),"",VLOOKUP($B50,'NEL &amp; P4P Backsheet'!$D$11:$BM$187, P$11,0))</f>
        <v>3444</v>
      </c>
      <c r="Q50" s="58">
        <f ca="1">IF(ISERROR(VLOOKUP($B50,'NEL &amp; P4P Backsheet'!$D$11:$BM$187,Q$11,0)),"",VLOOKUP($B50,'NEL &amp; P4P Backsheet'!$D$11:$BM$187, Q$11,0))</f>
        <v>3761</v>
      </c>
      <c r="R50" s="306">
        <f ca="1">IF(ISERROR(VLOOKUP($B50,'NEL &amp; P4P Backsheet'!$D$11:$BM$187,R$11,0)),"",VLOOKUP($B50,'NEL &amp; P4P Backsheet'!$D$11:$BM$187, R$11,0))</f>
        <v>-348</v>
      </c>
      <c r="S50" s="433">
        <f ca="1">IF(ISERROR(VLOOKUP($B50,'NEL &amp; P4P Backsheet'!$D$11:$BM$187,S$11,0)),"",VLOOKUP($B50,'NEL &amp; P4P Backsheet'!$D$11:$BM$187, S$11,0))</f>
        <v>-124</v>
      </c>
      <c r="T50" s="454">
        <f ca="1">IF(ISERROR(VLOOKUP($B50,'NEL &amp; P4P Backsheet'!$D$11:$BM$187,T$11,0)),"",VLOOKUP($B50,'NEL &amp; P4P Backsheet'!$D$11:$BM$187, T$11,0))</f>
        <v>-680</v>
      </c>
      <c r="U50" s="58">
        <f ca="1">IF(ISERROR(VLOOKUP($B50,'NEL &amp; P4P Backsheet'!$D$11:$BM$187,U$11,0)),"",VLOOKUP($B50,'NEL &amp; P4P Backsheet'!$D$11:$BM$187, U$11,0))</f>
        <v>-805</v>
      </c>
      <c r="V50" s="306">
        <f ca="1">IF(ISERROR(VLOOKUP($B50,'NEL &amp; P4P Backsheet'!$D$11:$BM$187,V$11,0)),"",VLOOKUP($B50,'NEL &amp; P4P Backsheet'!$D$11:$BM$187, V$11,0))</f>
        <v>-458</v>
      </c>
      <c r="W50" s="433">
        <f ca="1">IF(ISERROR(VLOOKUP($B50,'NEL &amp; P4P Backsheet'!$D$11:$BM$187,W$11,0)),"",VLOOKUP($B50,'NEL &amp; P4P Backsheet'!$D$11:$BM$187, W$11,0))</f>
        <v>-242</v>
      </c>
      <c r="X50" s="454">
        <f ca="1">IF(ISERROR(VLOOKUP($B50,'NEL &amp; P4P Backsheet'!$D$11:$BM$187,X$11,0)),"",VLOOKUP($B50,'NEL &amp; P4P Backsheet'!$D$11:$BM$187, X$11,0))</f>
        <v>-777</v>
      </c>
      <c r="Y50" s="58">
        <f ca="1">IF(ISERROR(VLOOKUP($B50,'NEL &amp; P4P Backsheet'!$D$11:$BM$187,Y$11,0)),"",VLOOKUP($B50,'NEL &amp; P4P Backsheet'!$D$11:$BM$187, Y$11,0))</f>
        <v>-909</v>
      </c>
    </row>
    <row r="51" spans="1:25">
      <c r="A51" s="3">
        <v>36</v>
      </c>
      <c r="B51" s="41" t="str">
        <f t="shared" ca="1" si="1"/>
        <v>E06000041</v>
      </c>
      <c r="C51" s="42" t="str">
        <f ca="1">IF(B51="","",VLOOKUP(B51,'Org list'!$J$9:$K$637,2,0))</f>
        <v>Wokingham</v>
      </c>
      <c r="D51" s="24" t="str">
        <f ca="1">IF(ISERROR(VLOOKUP($B51,'NEL &amp; P4P Backsheet'!$D$38:$BL$187,'Non-Elective Performance'!$D$11,0)),"",VLOOKUP($B51,'NEL &amp; P4P Backsheet'!$D$38:$BL$187,'Non-Elective Performance'!$D$11,0))</f>
        <v>SUS</v>
      </c>
      <c r="E51" s="306">
        <f ca="1">IF(ISERROR(VLOOKUP($B51,'NEL &amp; P4P Backsheet'!$D$11:$BM$187,E$11,0)),"",VLOOKUP($B51,'NEL &amp; P4P Backsheet'!$D$11:$BM$187, E$11,0))</f>
        <v>2606</v>
      </c>
      <c r="F51" s="433">
        <f ca="1">IF(ISERROR(VLOOKUP($B51,'NEL &amp; P4P Backsheet'!$D$11:$BM$187,F$11,0)),"",VLOOKUP($B51,'NEL &amp; P4P Backsheet'!$D$11:$BM$187, F$11,0))</f>
        <v>2698</v>
      </c>
      <c r="G51" s="433">
        <f ca="1">IF(ISERROR(VLOOKUP($B51,'NEL &amp; P4P Backsheet'!$D$11:$BM$187,G$11,0)),"",VLOOKUP($B51,'NEL &amp; P4P Backsheet'!$D$11:$BM$187, G$11,0))</f>
        <v>2669</v>
      </c>
      <c r="H51" s="58">
        <f ca="1">IF(ISERROR(VLOOKUP($B51,'NEL &amp; P4P Backsheet'!$D$11:$BM$187,H$11,0)),"",VLOOKUP($B51,'NEL &amp; P4P Backsheet'!$D$11:$BM$187, H$11,0))</f>
        <v>2910</v>
      </c>
      <c r="I51" s="306">
        <f ca="1">IF(ISERROR(VLOOKUP($B51,'NEL &amp; P4P Backsheet'!$D$11:$BM$187,I$11,0)),"",VLOOKUP($B51,'NEL &amp; P4P Backsheet'!$D$11:$BM$187, I$11,0))</f>
        <v>2869</v>
      </c>
      <c r="J51" s="433">
        <f ca="1">IF(ISERROR(VLOOKUP($B51,'NEL &amp; P4P Backsheet'!$D$11:$BM$187,J$11,0)),"",VLOOKUP($B51,'NEL &amp; P4P Backsheet'!$D$11:$BM$187, J$11,0))</f>
        <v>2742</v>
      </c>
      <c r="K51" s="433">
        <f ca="1">IF(ISERROR(VLOOKUP($B51,'NEL &amp; P4P Backsheet'!$D$11:$BM$187,K$11,0)),"",VLOOKUP($B51,'NEL &amp; P4P Backsheet'!$D$11:$BM$187, K$11,0))</f>
        <v>2699</v>
      </c>
      <c r="L51" s="58">
        <f ca="1">IF(ISERROR(VLOOKUP($B51,'NEL &amp; P4P Backsheet'!$D$11:$BM$187,L$11,0)),"",VLOOKUP($B51,'NEL &amp; P4P Backsheet'!$D$11:$BM$187, L$11,0))</f>
        <v>2977</v>
      </c>
      <c r="M51" s="316">
        <f ca="1">IF(ISERROR(VLOOKUP($B51,'NEL &amp; P4P Backsheet'!$D$11:$BM$187,M$11,0)),"",VLOOKUP($B51,'NEL &amp; P4P Backsheet'!$D$11:$BM$187, M$11,0))</f>
        <v>2917</v>
      </c>
      <c r="N51" s="306">
        <f ca="1">IF(ISERROR(VLOOKUP($B51,'NEL &amp; P4P Backsheet'!$D$11:$BM$187,N$11,0)),"",VLOOKUP($B51,'NEL &amp; P4P Backsheet'!$D$11:$BM$187, N$11,0))</f>
        <v>2796</v>
      </c>
      <c r="O51" s="433">
        <f ca="1">IF(ISERROR(VLOOKUP($B51,'NEL &amp; P4P Backsheet'!$D$11:$BM$187,O$11,0)),"",VLOOKUP($B51,'NEL &amp; P4P Backsheet'!$D$11:$BM$187, O$11,0))</f>
        <v>2828</v>
      </c>
      <c r="P51" s="454">
        <f ca="1">IF(ISERROR(VLOOKUP($B51,'NEL &amp; P4P Backsheet'!$D$11:$BM$187,P$11,0)),"",VLOOKUP($B51,'NEL &amp; P4P Backsheet'!$D$11:$BM$187, P$11,0))</f>
        <v>3044</v>
      </c>
      <c r="Q51" s="58">
        <f ca="1">IF(ISERROR(VLOOKUP($B51,'NEL &amp; P4P Backsheet'!$D$11:$BM$187,Q$11,0)),"",VLOOKUP($B51,'NEL &amp; P4P Backsheet'!$D$11:$BM$187, Q$11,0))</f>
        <v>2879</v>
      </c>
      <c r="R51" s="306">
        <f ca="1">IF(ISERROR(VLOOKUP($B51,'NEL &amp; P4P Backsheet'!$D$11:$BM$187,R$11,0)),"",VLOOKUP($B51,'NEL &amp; P4P Backsheet'!$D$11:$BM$187, R$11,0))</f>
        <v>-190</v>
      </c>
      <c r="S51" s="433">
        <f ca="1">IF(ISERROR(VLOOKUP($B51,'NEL &amp; P4P Backsheet'!$D$11:$BM$187,S$11,0)),"",VLOOKUP($B51,'NEL &amp; P4P Backsheet'!$D$11:$BM$187, S$11,0))</f>
        <v>-130</v>
      </c>
      <c r="T51" s="454">
        <f ca="1">IF(ISERROR(VLOOKUP($B51,'NEL &amp; P4P Backsheet'!$D$11:$BM$187,T$11,0)),"",VLOOKUP($B51,'NEL &amp; P4P Backsheet'!$D$11:$BM$187, T$11,0))</f>
        <v>-375</v>
      </c>
      <c r="U51" s="58">
        <f ca="1">IF(ISERROR(VLOOKUP($B51,'NEL &amp; P4P Backsheet'!$D$11:$BM$187,U$11,0)),"",VLOOKUP($B51,'NEL &amp; P4P Backsheet'!$D$11:$BM$187, U$11,0))</f>
        <v>31</v>
      </c>
      <c r="V51" s="306">
        <f ca="1">IF(ISERROR(VLOOKUP($B51,'NEL &amp; P4P Backsheet'!$D$11:$BM$187,V$11,0)),"",VLOOKUP($B51,'NEL &amp; P4P Backsheet'!$D$11:$BM$187, V$11,0))</f>
        <v>73</v>
      </c>
      <c r="W51" s="433">
        <f ca="1">IF(ISERROR(VLOOKUP($B51,'NEL &amp; P4P Backsheet'!$D$11:$BM$187,W$11,0)),"",VLOOKUP($B51,'NEL &amp; P4P Backsheet'!$D$11:$BM$187, W$11,0))</f>
        <v>-86</v>
      </c>
      <c r="X51" s="454">
        <f ca="1">IF(ISERROR(VLOOKUP($B51,'NEL &amp; P4P Backsheet'!$D$11:$BM$187,X$11,0)),"",VLOOKUP($B51,'NEL &amp; P4P Backsheet'!$D$11:$BM$187, X$11,0))</f>
        <v>-345</v>
      </c>
      <c r="Y51" s="58">
        <f ca="1">IF(ISERROR(VLOOKUP($B51,'NEL &amp; P4P Backsheet'!$D$11:$BM$187,Y$11,0)),"",VLOOKUP($B51,'NEL &amp; P4P Backsheet'!$D$11:$BM$187, Y$11,0))</f>
        <v>98</v>
      </c>
    </row>
    <row r="52" spans="1:25">
      <c r="A52" s="3">
        <v>37</v>
      </c>
      <c r="B52" s="41" t="str">
        <f t="shared" ca="1" si="1"/>
        <v/>
      </c>
      <c r="C52" s="42" t="str">
        <f ca="1">IF(B52="","",VLOOKUP(B52,'Org list'!$J$9:$K$637,2,0))</f>
        <v/>
      </c>
      <c r="D52" s="24" t="str">
        <f ca="1">IF(ISERROR(VLOOKUP($B52,'NEL &amp; P4P Backsheet'!$D$38:$BL$187,'Non-Elective Performance'!$D$11,0)),"",VLOOKUP($B52,'NEL &amp; P4P Backsheet'!$D$38:$BL$187,'Non-Elective Performance'!$D$11,0))</f>
        <v/>
      </c>
      <c r="E52" s="306" t="str">
        <f ca="1">IF(ISERROR(VLOOKUP($B52,'NEL &amp; P4P Backsheet'!$D$11:$BM$187,E$11,0)),"",VLOOKUP($B52,'NEL &amp; P4P Backsheet'!$D$11:$BM$187, E$11,0))</f>
        <v/>
      </c>
      <c r="F52" s="433" t="str">
        <f ca="1">IF(ISERROR(VLOOKUP($B52,'NEL &amp; P4P Backsheet'!$D$11:$BM$187,F$11,0)),"",VLOOKUP($B52,'NEL &amp; P4P Backsheet'!$D$11:$BM$187, F$11,0))</f>
        <v/>
      </c>
      <c r="G52" s="433" t="str">
        <f ca="1">IF(ISERROR(VLOOKUP($B52,'NEL &amp; P4P Backsheet'!$D$11:$BM$187,G$11,0)),"",VLOOKUP($B52,'NEL &amp; P4P Backsheet'!$D$11:$BM$187, G$11,0))</f>
        <v/>
      </c>
      <c r="H52" s="58" t="str">
        <f ca="1">IF(ISERROR(VLOOKUP($B52,'NEL &amp; P4P Backsheet'!$D$11:$BM$187,H$11,0)),"",VLOOKUP($B52,'NEL &amp; P4P Backsheet'!$D$11:$BM$187, H$11,0))</f>
        <v/>
      </c>
      <c r="I52" s="306" t="str">
        <f ca="1">IF(ISERROR(VLOOKUP($B52,'NEL &amp; P4P Backsheet'!$D$11:$BM$187,I$11,0)),"",VLOOKUP($B52,'NEL &amp; P4P Backsheet'!$D$11:$BM$187, I$11,0))</f>
        <v/>
      </c>
      <c r="J52" s="433" t="str">
        <f ca="1">IF(ISERROR(VLOOKUP($B52,'NEL &amp; P4P Backsheet'!$D$11:$BM$187,J$11,0)),"",VLOOKUP($B52,'NEL &amp; P4P Backsheet'!$D$11:$BM$187, J$11,0))</f>
        <v/>
      </c>
      <c r="K52" s="433" t="str">
        <f ca="1">IF(ISERROR(VLOOKUP($B52,'NEL &amp; P4P Backsheet'!$D$11:$BM$187,K$11,0)),"",VLOOKUP($B52,'NEL &amp; P4P Backsheet'!$D$11:$BM$187, K$11,0))</f>
        <v/>
      </c>
      <c r="L52" s="58" t="str">
        <f ca="1">IF(ISERROR(VLOOKUP($B52,'NEL &amp; P4P Backsheet'!$D$11:$BM$187,L$11,0)),"",VLOOKUP($B52,'NEL &amp; P4P Backsheet'!$D$11:$BM$187, L$11,0))</f>
        <v/>
      </c>
      <c r="M52" s="316" t="str">
        <f ca="1">IF(ISERROR(VLOOKUP($B52,'NEL &amp; P4P Backsheet'!$D$11:$BM$187,M$11,0)),"",VLOOKUP($B52,'NEL &amp; P4P Backsheet'!$D$11:$BM$187, M$11,0))</f>
        <v/>
      </c>
      <c r="N52" s="306" t="str">
        <f ca="1">IF(ISERROR(VLOOKUP($B52,'NEL &amp; P4P Backsheet'!$D$11:$BM$187,N$11,0)),"",VLOOKUP($B52,'NEL &amp; P4P Backsheet'!$D$11:$BM$187, N$11,0))</f>
        <v/>
      </c>
      <c r="O52" s="433" t="str">
        <f ca="1">IF(ISERROR(VLOOKUP($B52,'NEL &amp; P4P Backsheet'!$D$11:$BM$187,O$11,0)),"",VLOOKUP($B52,'NEL &amp; P4P Backsheet'!$D$11:$BM$187, O$11,0))</f>
        <v/>
      </c>
      <c r="P52" s="454" t="str">
        <f ca="1">IF(ISERROR(VLOOKUP($B52,'NEL &amp; P4P Backsheet'!$D$11:$BM$187,P$11,0)),"",VLOOKUP($B52,'NEL &amp; P4P Backsheet'!$D$11:$BM$187, P$11,0))</f>
        <v/>
      </c>
      <c r="Q52" s="58" t="str">
        <f ca="1">IF(ISERROR(VLOOKUP($B52,'NEL &amp; P4P Backsheet'!$D$11:$BM$187,Q$11,0)),"",VLOOKUP($B52,'NEL &amp; P4P Backsheet'!$D$11:$BM$187, Q$11,0))</f>
        <v/>
      </c>
      <c r="R52" s="306" t="str">
        <f ca="1">IF(ISERROR(VLOOKUP($B52,'NEL &amp; P4P Backsheet'!$D$11:$BM$187,R$11,0)),"",VLOOKUP($B52,'NEL &amp; P4P Backsheet'!$D$11:$BM$187, R$11,0))</f>
        <v/>
      </c>
      <c r="S52" s="433" t="str">
        <f ca="1">IF(ISERROR(VLOOKUP($B52,'NEL &amp; P4P Backsheet'!$D$11:$BM$187,S$11,0)),"",VLOOKUP($B52,'NEL &amp; P4P Backsheet'!$D$11:$BM$187, S$11,0))</f>
        <v/>
      </c>
      <c r="T52" s="454" t="str">
        <f ca="1">IF(ISERROR(VLOOKUP($B52,'NEL &amp; P4P Backsheet'!$D$11:$BM$187,T$11,0)),"",VLOOKUP($B52,'NEL &amp; P4P Backsheet'!$D$11:$BM$187, T$11,0))</f>
        <v/>
      </c>
      <c r="U52" s="58" t="str">
        <f ca="1">IF(ISERROR(VLOOKUP($B52,'NEL &amp; P4P Backsheet'!$D$11:$BM$187,U$11,0)),"",VLOOKUP($B52,'NEL &amp; P4P Backsheet'!$D$11:$BM$187, U$11,0))</f>
        <v/>
      </c>
      <c r="V52" s="306" t="str">
        <f ca="1">IF(ISERROR(VLOOKUP($B52,'NEL &amp; P4P Backsheet'!$D$11:$BM$187,V$11,0)),"",VLOOKUP($B52,'NEL &amp; P4P Backsheet'!$D$11:$BM$187, V$11,0))</f>
        <v/>
      </c>
      <c r="W52" s="433" t="str">
        <f ca="1">IF(ISERROR(VLOOKUP($B52,'NEL &amp; P4P Backsheet'!$D$11:$BM$187,W$11,0)),"",VLOOKUP($B52,'NEL &amp; P4P Backsheet'!$D$11:$BM$187, W$11,0))</f>
        <v/>
      </c>
      <c r="X52" s="454" t="str">
        <f ca="1">IF(ISERROR(VLOOKUP($B52,'NEL &amp; P4P Backsheet'!$D$11:$BM$187,X$11,0)),"",VLOOKUP($B52,'NEL &amp; P4P Backsheet'!$D$11:$BM$187, X$11,0))</f>
        <v/>
      </c>
      <c r="Y52" s="58" t="str">
        <f ca="1">IF(ISERROR(VLOOKUP($B52,'NEL &amp; P4P Backsheet'!$D$11:$BM$187,Y$11,0)),"",VLOOKUP($B52,'NEL &amp; P4P Backsheet'!$D$11:$BM$187, Y$11,0))</f>
        <v/>
      </c>
    </row>
    <row r="53" spans="1:25">
      <c r="A53" s="3">
        <v>38</v>
      </c>
      <c r="B53" s="41" t="str">
        <f t="shared" ca="1" si="1"/>
        <v/>
      </c>
      <c r="C53" s="42" t="str">
        <f ca="1">IF(B53="","",VLOOKUP(B53,'Org list'!$J$9:$K$637,2,0))</f>
        <v/>
      </c>
      <c r="D53" s="24" t="str">
        <f ca="1">IF(ISERROR(VLOOKUP($B53,'NEL &amp; P4P Backsheet'!$D$38:$BL$187,'Non-Elective Performance'!$D$11,0)),"",VLOOKUP($B53,'NEL &amp; P4P Backsheet'!$D$38:$BL$187,'Non-Elective Performance'!$D$11,0))</f>
        <v/>
      </c>
      <c r="E53" s="306" t="str">
        <f ca="1">IF(ISERROR(VLOOKUP($B53,'NEL &amp; P4P Backsheet'!$D$11:$BM$187,E$11,0)),"",VLOOKUP($B53,'NEL &amp; P4P Backsheet'!$D$11:$BM$187, E$11,0))</f>
        <v/>
      </c>
      <c r="F53" s="433" t="str">
        <f ca="1">IF(ISERROR(VLOOKUP($B53,'NEL &amp; P4P Backsheet'!$D$11:$BM$187,F$11,0)),"",VLOOKUP($B53,'NEL &amp; P4P Backsheet'!$D$11:$BM$187, F$11,0))</f>
        <v/>
      </c>
      <c r="G53" s="433" t="str">
        <f ca="1">IF(ISERROR(VLOOKUP($B53,'NEL &amp; P4P Backsheet'!$D$11:$BM$187,G$11,0)),"",VLOOKUP($B53,'NEL &amp; P4P Backsheet'!$D$11:$BM$187, G$11,0))</f>
        <v/>
      </c>
      <c r="H53" s="58" t="str">
        <f ca="1">IF(ISERROR(VLOOKUP($B53,'NEL &amp; P4P Backsheet'!$D$11:$BM$187,H$11,0)),"",VLOOKUP($B53,'NEL &amp; P4P Backsheet'!$D$11:$BM$187, H$11,0))</f>
        <v/>
      </c>
      <c r="I53" s="306" t="str">
        <f ca="1">IF(ISERROR(VLOOKUP($B53,'NEL &amp; P4P Backsheet'!$D$11:$BM$187,I$11,0)),"",VLOOKUP($B53,'NEL &amp; P4P Backsheet'!$D$11:$BM$187, I$11,0))</f>
        <v/>
      </c>
      <c r="J53" s="433" t="str">
        <f ca="1">IF(ISERROR(VLOOKUP($B53,'NEL &amp; P4P Backsheet'!$D$11:$BM$187,J$11,0)),"",VLOOKUP($B53,'NEL &amp; P4P Backsheet'!$D$11:$BM$187, J$11,0))</f>
        <v/>
      </c>
      <c r="K53" s="433" t="str">
        <f ca="1">IF(ISERROR(VLOOKUP($B53,'NEL &amp; P4P Backsheet'!$D$11:$BM$187,K$11,0)),"",VLOOKUP($B53,'NEL &amp; P4P Backsheet'!$D$11:$BM$187, K$11,0))</f>
        <v/>
      </c>
      <c r="L53" s="58" t="str">
        <f ca="1">IF(ISERROR(VLOOKUP($B53,'NEL &amp; P4P Backsheet'!$D$11:$BM$187,L$11,0)),"",VLOOKUP($B53,'NEL &amp; P4P Backsheet'!$D$11:$BM$187, L$11,0))</f>
        <v/>
      </c>
      <c r="M53" s="316" t="str">
        <f ca="1">IF(ISERROR(VLOOKUP($B53,'NEL &amp; P4P Backsheet'!$D$11:$BM$187,M$11,0)),"",VLOOKUP($B53,'NEL &amp; P4P Backsheet'!$D$11:$BM$187, M$11,0))</f>
        <v/>
      </c>
      <c r="N53" s="306" t="str">
        <f ca="1">IF(ISERROR(VLOOKUP($B53,'NEL &amp; P4P Backsheet'!$D$11:$BM$187,N$11,0)),"",VLOOKUP($B53,'NEL &amp; P4P Backsheet'!$D$11:$BM$187, N$11,0))</f>
        <v/>
      </c>
      <c r="O53" s="433" t="str">
        <f ca="1">IF(ISERROR(VLOOKUP($B53,'NEL &amp; P4P Backsheet'!$D$11:$BM$187,O$11,0)),"",VLOOKUP($B53,'NEL &amp; P4P Backsheet'!$D$11:$BM$187, O$11,0))</f>
        <v/>
      </c>
      <c r="P53" s="454" t="str">
        <f ca="1">IF(ISERROR(VLOOKUP($B53,'NEL &amp; P4P Backsheet'!$D$11:$BM$187,P$11,0)),"",VLOOKUP($B53,'NEL &amp; P4P Backsheet'!$D$11:$BM$187, P$11,0))</f>
        <v/>
      </c>
      <c r="Q53" s="58" t="str">
        <f ca="1">IF(ISERROR(VLOOKUP($B53,'NEL &amp; P4P Backsheet'!$D$11:$BM$187,Q$11,0)),"",VLOOKUP($B53,'NEL &amp; P4P Backsheet'!$D$11:$BM$187, Q$11,0))</f>
        <v/>
      </c>
      <c r="R53" s="306" t="str">
        <f ca="1">IF(ISERROR(VLOOKUP($B53,'NEL &amp; P4P Backsheet'!$D$11:$BM$187,R$11,0)),"",VLOOKUP($B53,'NEL &amp; P4P Backsheet'!$D$11:$BM$187, R$11,0))</f>
        <v/>
      </c>
      <c r="S53" s="433" t="str">
        <f ca="1">IF(ISERROR(VLOOKUP($B53,'NEL &amp; P4P Backsheet'!$D$11:$BM$187,S$11,0)),"",VLOOKUP($B53,'NEL &amp; P4P Backsheet'!$D$11:$BM$187, S$11,0))</f>
        <v/>
      </c>
      <c r="T53" s="454" t="str">
        <f ca="1">IF(ISERROR(VLOOKUP($B53,'NEL &amp; P4P Backsheet'!$D$11:$BM$187,T$11,0)),"",VLOOKUP($B53,'NEL &amp; P4P Backsheet'!$D$11:$BM$187, T$11,0))</f>
        <v/>
      </c>
      <c r="U53" s="58" t="str">
        <f ca="1">IF(ISERROR(VLOOKUP($B53,'NEL &amp; P4P Backsheet'!$D$11:$BM$187,U$11,0)),"",VLOOKUP($B53,'NEL &amp; P4P Backsheet'!$D$11:$BM$187, U$11,0))</f>
        <v/>
      </c>
      <c r="V53" s="306" t="str">
        <f ca="1">IF(ISERROR(VLOOKUP($B53,'NEL &amp; P4P Backsheet'!$D$11:$BM$187,V$11,0)),"",VLOOKUP($B53,'NEL &amp; P4P Backsheet'!$D$11:$BM$187, V$11,0))</f>
        <v/>
      </c>
      <c r="W53" s="433" t="str">
        <f ca="1">IF(ISERROR(VLOOKUP($B53,'NEL &amp; P4P Backsheet'!$D$11:$BM$187,W$11,0)),"",VLOOKUP($B53,'NEL &amp; P4P Backsheet'!$D$11:$BM$187, W$11,0))</f>
        <v/>
      </c>
      <c r="X53" s="454" t="str">
        <f ca="1">IF(ISERROR(VLOOKUP($B53,'NEL &amp; P4P Backsheet'!$D$11:$BM$187,X$11,0)),"",VLOOKUP($B53,'NEL &amp; P4P Backsheet'!$D$11:$BM$187, X$11,0))</f>
        <v/>
      </c>
      <c r="Y53" s="58" t="str">
        <f ca="1">IF(ISERROR(VLOOKUP($B53,'NEL &amp; P4P Backsheet'!$D$11:$BM$187,Y$11,0)),"",VLOOKUP($B53,'NEL &amp; P4P Backsheet'!$D$11:$BM$187, Y$11,0))</f>
        <v/>
      </c>
    </row>
    <row r="54" spans="1:25">
      <c r="A54" s="3">
        <v>39</v>
      </c>
      <c r="B54" s="41" t="str">
        <f t="shared" ca="1" si="1"/>
        <v/>
      </c>
      <c r="C54" s="42" t="str">
        <f ca="1">IF(B54="","",VLOOKUP(B54,'Org list'!$J$9:$K$637,2,0))</f>
        <v/>
      </c>
      <c r="D54" s="24" t="str">
        <f ca="1">IF(ISERROR(VLOOKUP($B54,'NEL &amp; P4P Backsheet'!$D$38:$BL$187,'Non-Elective Performance'!$D$11,0)),"",VLOOKUP($B54,'NEL &amp; P4P Backsheet'!$D$38:$BL$187,'Non-Elective Performance'!$D$11,0))</f>
        <v/>
      </c>
      <c r="E54" s="306" t="str">
        <f ca="1">IF(ISERROR(VLOOKUP($B54,'NEL &amp; P4P Backsheet'!$D$11:$BM$187,E$11,0)),"",VLOOKUP($B54,'NEL &amp; P4P Backsheet'!$D$11:$BM$187, E$11,0))</f>
        <v/>
      </c>
      <c r="F54" s="433" t="str">
        <f ca="1">IF(ISERROR(VLOOKUP($B54,'NEL &amp; P4P Backsheet'!$D$11:$BM$187,F$11,0)),"",VLOOKUP($B54,'NEL &amp; P4P Backsheet'!$D$11:$BM$187, F$11,0))</f>
        <v/>
      </c>
      <c r="G54" s="433" t="str">
        <f ca="1">IF(ISERROR(VLOOKUP($B54,'NEL &amp; P4P Backsheet'!$D$11:$BM$187,G$11,0)),"",VLOOKUP($B54,'NEL &amp; P4P Backsheet'!$D$11:$BM$187, G$11,0))</f>
        <v/>
      </c>
      <c r="H54" s="58" t="str">
        <f ca="1">IF(ISERROR(VLOOKUP($B54,'NEL &amp; P4P Backsheet'!$D$11:$BM$187,H$11,0)),"",VLOOKUP($B54,'NEL &amp; P4P Backsheet'!$D$11:$BM$187, H$11,0))</f>
        <v/>
      </c>
      <c r="I54" s="306" t="str">
        <f ca="1">IF(ISERROR(VLOOKUP($B54,'NEL &amp; P4P Backsheet'!$D$11:$BM$187,I$11,0)),"",VLOOKUP($B54,'NEL &amp; P4P Backsheet'!$D$11:$BM$187, I$11,0))</f>
        <v/>
      </c>
      <c r="J54" s="433" t="str">
        <f ca="1">IF(ISERROR(VLOOKUP($B54,'NEL &amp; P4P Backsheet'!$D$11:$BM$187,J$11,0)),"",VLOOKUP($B54,'NEL &amp; P4P Backsheet'!$D$11:$BM$187, J$11,0))</f>
        <v/>
      </c>
      <c r="K54" s="433" t="str">
        <f ca="1">IF(ISERROR(VLOOKUP($B54,'NEL &amp; P4P Backsheet'!$D$11:$BM$187,K$11,0)),"",VLOOKUP($B54,'NEL &amp; P4P Backsheet'!$D$11:$BM$187, K$11,0))</f>
        <v/>
      </c>
      <c r="L54" s="58" t="str">
        <f ca="1">IF(ISERROR(VLOOKUP($B54,'NEL &amp; P4P Backsheet'!$D$11:$BM$187,L$11,0)),"",VLOOKUP($B54,'NEL &amp; P4P Backsheet'!$D$11:$BM$187, L$11,0))</f>
        <v/>
      </c>
      <c r="M54" s="316" t="str">
        <f ca="1">IF(ISERROR(VLOOKUP($B54,'NEL &amp; P4P Backsheet'!$D$11:$BM$187,M$11,0)),"",VLOOKUP($B54,'NEL &amp; P4P Backsheet'!$D$11:$BM$187, M$11,0))</f>
        <v/>
      </c>
      <c r="N54" s="306" t="str">
        <f ca="1">IF(ISERROR(VLOOKUP($B54,'NEL &amp; P4P Backsheet'!$D$11:$BM$187,N$11,0)),"",VLOOKUP($B54,'NEL &amp; P4P Backsheet'!$D$11:$BM$187, N$11,0))</f>
        <v/>
      </c>
      <c r="O54" s="433" t="str">
        <f ca="1">IF(ISERROR(VLOOKUP($B54,'NEL &amp; P4P Backsheet'!$D$11:$BM$187,O$11,0)),"",VLOOKUP($B54,'NEL &amp; P4P Backsheet'!$D$11:$BM$187, O$11,0))</f>
        <v/>
      </c>
      <c r="P54" s="454" t="str">
        <f ca="1">IF(ISERROR(VLOOKUP($B54,'NEL &amp; P4P Backsheet'!$D$11:$BM$187,P$11,0)),"",VLOOKUP($B54,'NEL &amp; P4P Backsheet'!$D$11:$BM$187, P$11,0))</f>
        <v/>
      </c>
      <c r="Q54" s="58" t="str">
        <f ca="1">IF(ISERROR(VLOOKUP($B54,'NEL &amp; P4P Backsheet'!$D$11:$BM$187,Q$11,0)),"",VLOOKUP($B54,'NEL &amp; P4P Backsheet'!$D$11:$BM$187, Q$11,0))</f>
        <v/>
      </c>
      <c r="R54" s="306" t="str">
        <f ca="1">IF(ISERROR(VLOOKUP($B54,'NEL &amp; P4P Backsheet'!$D$11:$BM$187,R$11,0)),"",VLOOKUP($B54,'NEL &amp; P4P Backsheet'!$D$11:$BM$187, R$11,0))</f>
        <v/>
      </c>
      <c r="S54" s="433" t="str">
        <f ca="1">IF(ISERROR(VLOOKUP($B54,'NEL &amp; P4P Backsheet'!$D$11:$BM$187,S$11,0)),"",VLOOKUP($B54,'NEL &amp; P4P Backsheet'!$D$11:$BM$187, S$11,0))</f>
        <v/>
      </c>
      <c r="T54" s="454" t="str">
        <f ca="1">IF(ISERROR(VLOOKUP($B54,'NEL &amp; P4P Backsheet'!$D$11:$BM$187,T$11,0)),"",VLOOKUP($B54,'NEL &amp; P4P Backsheet'!$D$11:$BM$187, T$11,0))</f>
        <v/>
      </c>
      <c r="U54" s="58" t="str">
        <f ca="1">IF(ISERROR(VLOOKUP($B54,'NEL &amp; P4P Backsheet'!$D$11:$BM$187,U$11,0)),"",VLOOKUP($B54,'NEL &amp; P4P Backsheet'!$D$11:$BM$187, U$11,0))</f>
        <v/>
      </c>
      <c r="V54" s="306" t="str">
        <f ca="1">IF(ISERROR(VLOOKUP($B54,'NEL &amp; P4P Backsheet'!$D$11:$BM$187,V$11,0)),"",VLOOKUP($B54,'NEL &amp; P4P Backsheet'!$D$11:$BM$187, V$11,0))</f>
        <v/>
      </c>
      <c r="W54" s="433" t="str">
        <f ca="1">IF(ISERROR(VLOOKUP($B54,'NEL &amp; P4P Backsheet'!$D$11:$BM$187,W$11,0)),"",VLOOKUP($B54,'NEL &amp; P4P Backsheet'!$D$11:$BM$187, W$11,0))</f>
        <v/>
      </c>
      <c r="X54" s="454" t="str">
        <f ca="1">IF(ISERROR(VLOOKUP($B54,'NEL &amp; P4P Backsheet'!$D$11:$BM$187,X$11,0)),"",VLOOKUP($B54,'NEL &amp; P4P Backsheet'!$D$11:$BM$187, X$11,0))</f>
        <v/>
      </c>
      <c r="Y54" s="58" t="str">
        <f ca="1">IF(ISERROR(VLOOKUP($B54,'NEL &amp; P4P Backsheet'!$D$11:$BM$187,Y$11,0)),"",VLOOKUP($B54,'NEL &amp; P4P Backsheet'!$D$11:$BM$187, Y$11,0))</f>
        <v/>
      </c>
    </row>
    <row r="55" spans="1:25">
      <c r="A55" s="3">
        <v>40</v>
      </c>
      <c r="B55" s="41" t="str">
        <f t="shared" ca="1" si="1"/>
        <v/>
      </c>
      <c r="C55" s="42" t="str">
        <f ca="1">IF(B55="","",VLOOKUP(B55,'Org list'!$J$9:$K$637,2,0))</f>
        <v/>
      </c>
      <c r="D55" s="24" t="str">
        <f ca="1">IF(ISERROR(VLOOKUP($B55,'NEL &amp; P4P Backsheet'!$D$38:$BL$187,'Non-Elective Performance'!$D$11,0)),"",VLOOKUP($B55,'NEL &amp; P4P Backsheet'!$D$38:$BL$187,'Non-Elective Performance'!$D$11,0))</f>
        <v/>
      </c>
      <c r="E55" s="306" t="str">
        <f ca="1">IF(ISERROR(VLOOKUP($B55,'NEL &amp; P4P Backsheet'!$D$11:$BM$187,E$11,0)),"",VLOOKUP($B55,'NEL &amp; P4P Backsheet'!$D$11:$BM$187, E$11,0))</f>
        <v/>
      </c>
      <c r="F55" s="433" t="str">
        <f ca="1">IF(ISERROR(VLOOKUP($B55,'NEL &amp; P4P Backsheet'!$D$11:$BM$187,F$11,0)),"",VLOOKUP($B55,'NEL &amp; P4P Backsheet'!$D$11:$BM$187, F$11,0))</f>
        <v/>
      </c>
      <c r="G55" s="433" t="str">
        <f ca="1">IF(ISERROR(VLOOKUP($B55,'NEL &amp; P4P Backsheet'!$D$11:$BM$187,G$11,0)),"",VLOOKUP($B55,'NEL &amp; P4P Backsheet'!$D$11:$BM$187, G$11,0))</f>
        <v/>
      </c>
      <c r="H55" s="58" t="str">
        <f ca="1">IF(ISERROR(VLOOKUP($B55,'NEL &amp; P4P Backsheet'!$D$11:$BM$187,H$11,0)),"",VLOOKUP($B55,'NEL &amp; P4P Backsheet'!$D$11:$BM$187, H$11,0))</f>
        <v/>
      </c>
      <c r="I55" s="306" t="str">
        <f ca="1">IF(ISERROR(VLOOKUP($B55,'NEL &amp; P4P Backsheet'!$D$11:$BM$187,I$11,0)),"",VLOOKUP($B55,'NEL &amp; P4P Backsheet'!$D$11:$BM$187, I$11,0))</f>
        <v/>
      </c>
      <c r="J55" s="433" t="str">
        <f ca="1">IF(ISERROR(VLOOKUP($B55,'NEL &amp; P4P Backsheet'!$D$11:$BM$187,J$11,0)),"",VLOOKUP($B55,'NEL &amp; P4P Backsheet'!$D$11:$BM$187, J$11,0))</f>
        <v/>
      </c>
      <c r="K55" s="433" t="str">
        <f ca="1">IF(ISERROR(VLOOKUP($B55,'NEL &amp; P4P Backsheet'!$D$11:$BM$187,K$11,0)),"",VLOOKUP($B55,'NEL &amp; P4P Backsheet'!$D$11:$BM$187, K$11,0))</f>
        <v/>
      </c>
      <c r="L55" s="58" t="str">
        <f ca="1">IF(ISERROR(VLOOKUP($B55,'NEL &amp; P4P Backsheet'!$D$11:$BM$187,L$11,0)),"",VLOOKUP($B55,'NEL &amp; P4P Backsheet'!$D$11:$BM$187, L$11,0))</f>
        <v/>
      </c>
      <c r="M55" s="316" t="str">
        <f ca="1">IF(ISERROR(VLOOKUP($B55,'NEL &amp; P4P Backsheet'!$D$11:$BM$187,M$11,0)),"",VLOOKUP($B55,'NEL &amp; P4P Backsheet'!$D$11:$BM$187, M$11,0))</f>
        <v/>
      </c>
      <c r="N55" s="306" t="str">
        <f ca="1">IF(ISERROR(VLOOKUP($B55,'NEL &amp; P4P Backsheet'!$D$11:$BM$187,N$11,0)),"",VLOOKUP($B55,'NEL &amp; P4P Backsheet'!$D$11:$BM$187, N$11,0))</f>
        <v/>
      </c>
      <c r="O55" s="433" t="str">
        <f ca="1">IF(ISERROR(VLOOKUP($B55,'NEL &amp; P4P Backsheet'!$D$11:$BM$187,O$11,0)),"",VLOOKUP($B55,'NEL &amp; P4P Backsheet'!$D$11:$BM$187, O$11,0))</f>
        <v/>
      </c>
      <c r="P55" s="454" t="str">
        <f ca="1">IF(ISERROR(VLOOKUP($B55,'NEL &amp; P4P Backsheet'!$D$11:$BM$187,P$11,0)),"",VLOOKUP($B55,'NEL &amp; P4P Backsheet'!$D$11:$BM$187, P$11,0))</f>
        <v/>
      </c>
      <c r="Q55" s="58" t="str">
        <f ca="1">IF(ISERROR(VLOOKUP($B55,'NEL &amp; P4P Backsheet'!$D$11:$BM$187,Q$11,0)),"",VLOOKUP($B55,'NEL &amp; P4P Backsheet'!$D$11:$BM$187, Q$11,0))</f>
        <v/>
      </c>
      <c r="R55" s="306" t="str">
        <f ca="1">IF(ISERROR(VLOOKUP($B55,'NEL &amp; P4P Backsheet'!$D$11:$BM$187,R$11,0)),"",VLOOKUP($B55,'NEL &amp; P4P Backsheet'!$D$11:$BM$187, R$11,0))</f>
        <v/>
      </c>
      <c r="S55" s="433" t="str">
        <f ca="1">IF(ISERROR(VLOOKUP($B55,'NEL &amp; P4P Backsheet'!$D$11:$BM$187,S$11,0)),"",VLOOKUP($B55,'NEL &amp; P4P Backsheet'!$D$11:$BM$187, S$11,0))</f>
        <v/>
      </c>
      <c r="T55" s="454" t="str">
        <f ca="1">IF(ISERROR(VLOOKUP($B55,'NEL &amp; P4P Backsheet'!$D$11:$BM$187,T$11,0)),"",VLOOKUP($B55,'NEL &amp; P4P Backsheet'!$D$11:$BM$187, T$11,0))</f>
        <v/>
      </c>
      <c r="U55" s="58" t="str">
        <f ca="1">IF(ISERROR(VLOOKUP($B55,'NEL &amp; P4P Backsheet'!$D$11:$BM$187,U$11,0)),"",VLOOKUP($B55,'NEL &amp; P4P Backsheet'!$D$11:$BM$187, U$11,0))</f>
        <v/>
      </c>
      <c r="V55" s="306" t="str">
        <f ca="1">IF(ISERROR(VLOOKUP($B55,'NEL &amp; P4P Backsheet'!$D$11:$BM$187,V$11,0)),"",VLOOKUP($B55,'NEL &amp; P4P Backsheet'!$D$11:$BM$187, V$11,0))</f>
        <v/>
      </c>
      <c r="W55" s="433" t="str">
        <f ca="1">IF(ISERROR(VLOOKUP($B55,'NEL &amp; P4P Backsheet'!$D$11:$BM$187,W$11,0)),"",VLOOKUP($B55,'NEL &amp; P4P Backsheet'!$D$11:$BM$187, W$11,0))</f>
        <v/>
      </c>
      <c r="X55" s="454" t="str">
        <f ca="1">IF(ISERROR(VLOOKUP($B55,'NEL &amp; P4P Backsheet'!$D$11:$BM$187,X$11,0)),"",VLOOKUP($B55,'NEL &amp; P4P Backsheet'!$D$11:$BM$187, X$11,0))</f>
        <v/>
      </c>
      <c r="Y55" s="58" t="str">
        <f ca="1">IF(ISERROR(VLOOKUP($B55,'NEL &amp; P4P Backsheet'!$D$11:$BM$187,Y$11,0)),"",VLOOKUP($B55,'NEL &amp; P4P Backsheet'!$D$11:$BM$187, Y$11,0))</f>
        <v/>
      </c>
    </row>
    <row r="56" spans="1:25">
      <c r="A56" s="3">
        <v>41</v>
      </c>
      <c r="B56" s="41" t="str">
        <f t="shared" ca="1" si="1"/>
        <v/>
      </c>
      <c r="C56" s="42" t="str">
        <f ca="1">IF(B56="","",VLOOKUP(B56,'Org list'!$J$9:$K$637,2,0))</f>
        <v/>
      </c>
      <c r="D56" s="24" t="str">
        <f ca="1">IF(ISERROR(VLOOKUP($B56,'NEL &amp; P4P Backsheet'!$D$38:$BL$187,'Non-Elective Performance'!$D$11,0)),"",VLOOKUP($B56,'NEL &amp; P4P Backsheet'!$D$38:$BL$187,'Non-Elective Performance'!$D$11,0))</f>
        <v/>
      </c>
      <c r="E56" s="306" t="str">
        <f ca="1">IF(ISERROR(VLOOKUP($B56,'NEL &amp; P4P Backsheet'!$D$11:$BM$187,E$11,0)),"",VLOOKUP($B56,'NEL &amp; P4P Backsheet'!$D$11:$BM$187, E$11,0))</f>
        <v/>
      </c>
      <c r="F56" s="433" t="str">
        <f ca="1">IF(ISERROR(VLOOKUP($B56,'NEL &amp; P4P Backsheet'!$D$11:$BM$187,F$11,0)),"",VLOOKUP($B56,'NEL &amp; P4P Backsheet'!$D$11:$BM$187, F$11,0))</f>
        <v/>
      </c>
      <c r="G56" s="433" t="str">
        <f ca="1">IF(ISERROR(VLOOKUP($B56,'NEL &amp; P4P Backsheet'!$D$11:$BM$187,G$11,0)),"",VLOOKUP($B56,'NEL &amp; P4P Backsheet'!$D$11:$BM$187, G$11,0))</f>
        <v/>
      </c>
      <c r="H56" s="58" t="str">
        <f ca="1">IF(ISERROR(VLOOKUP($B56,'NEL &amp; P4P Backsheet'!$D$11:$BM$187,H$11,0)),"",VLOOKUP($B56,'NEL &amp; P4P Backsheet'!$D$11:$BM$187, H$11,0))</f>
        <v/>
      </c>
      <c r="I56" s="306" t="str">
        <f ca="1">IF(ISERROR(VLOOKUP($B56,'NEL &amp; P4P Backsheet'!$D$11:$BM$187,I$11,0)),"",VLOOKUP($B56,'NEL &amp; P4P Backsheet'!$D$11:$BM$187, I$11,0))</f>
        <v/>
      </c>
      <c r="J56" s="433" t="str">
        <f ca="1">IF(ISERROR(VLOOKUP($B56,'NEL &amp; P4P Backsheet'!$D$11:$BM$187,J$11,0)),"",VLOOKUP($B56,'NEL &amp; P4P Backsheet'!$D$11:$BM$187, J$11,0))</f>
        <v/>
      </c>
      <c r="K56" s="433" t="str">
        <f ca="1">IF(ISERROR(VLOOKUP($B56,'NEL &amp; P4P Backsheet'!$D$11:$BM$187,K$11,0)),"",VLOOKUP($B56,'NEL &amp; P4P Backsheet'!$D$11:$BM$187, K$11,0))</f>
        <v/>
      </c>
      <c r="L56" s="58" t="str">
        <f ca="1">IF(ISERROR(VLOOKUP($B56,'NEL &amp; P4P Backsheet'!$D$11:$BM$187,L$11,0)),"",VLOOKUP($B56,'NEL &amp; P4P Backsheet'!$D$11:$BM$187, L$11,0))</f>
        <v/>
      </c>
      <c r="M56" s="316" t="str">
        <f ca="1">IF(ISERROR(VLOOKUP($B56,'NEL &amp; P4P Backsheet'!$D$11:$BM$187,M$11,0)),"",VLOOKUP($B56,'NEL &amp; P4P Backsheet'!$D$11:$BM$187, M$11,0))</f>
        <v/>
      </c>
      <c r="N56" s="306" t="str">
        <f ca="1">IF(ISERROR(VLOOKUP($B56,'NEL &amp; P4P Backsheet'!$D$11:$BM$187,N$11,0)),"",VLOOKUP($B56,'NEL &amp; P4P Backsheet'!$D$11:$BM$187, N$11,0))</f>
        <v/>
      </c>
      <c r="O56" s="433" t="str">
        <f ca="1">IF(ISERROR(VLOOKUP($B56,'NEL &amp; P4P Backsheet'!$D$11:$BM$187,O$11,0)),"",VLOOKUP($B56,'NEL &amp; P4P Backsheet'!$D$11:$BM$187, O$11,0))</f>
        <v/>
      </c>
      <c r="P56" s="454" t="str">
        <f ca="1">IF(ISERROR(VLOOKUP($B56,'NEL &amp; P4P Backsheet'!$D$11:$BM$187,P$11,0)),"",VLOOKUP($B56,'NEL &amp; P4P Backsheet'!$D$11:$BM$187, P$11,0))</f>
        <v/>
      </c>
      <c r="Q56" s="58" t="str">
        <f ca="1">IF(ISERROR(VLOOKUP($B56,'NEL &amp; P4P Backsheet'!$D$11:$BM$187,Q$11,0)),"",VLOOKUP($B56,'NEL &amp; P4P Backsheet'!$D$11:$BM$187, Q$11,0))</f>
        <v/>
      </c>
      <c r="R56" s="306" t="str">
        <f ca="1">IF(ISERROR(VLOOKUP($B56,'NEL &amp; P4P Backsheet'!$D$11:$BM$187,R$11,0)),"",VLOOKUP($B56,'NEL &amp; P4P Backsheet'!$D$11:$BM$187, R$11,0))</f>
        <v/>
      </c>
      <c r="S56" s="433" t="str">
        <f ca="1">IF(ISERROR(VLOOKUP($B56,'NEL &amp; P4P Backsheet'!$D$11:$BM$187,S$11,0)),"",VLOOKUP($B56,'NEL &amp; P4P Backsheet'!$D$11:$BM$187, S$11,0))</f>
        <v/>
      </c>
      <c r="T56" s="454" t="str">
        <f ca="1">IF(ISERROR(VLOOKUP($B56,'NEL &amp; P4P Backsheet'!$D$11:$BM$187,T$11,0)),"",VLOOKUP($B56,'NEL &amp; P4P Backsheet'!$D$11:$BM$187, T$11,0))</f>
        <v/>
      </c>
      <c r="U56" s="58" t="str">
        <f ca="1">IF(ISERROR(VLOOKUP($B56,'NEL &amp; P4P Backsheet'!$D$11:$BM$187,U$11,0)),"",VLOOKUP($B56,'NEL &amp; P4P Backsheet'!$D$11:$BM$187, U$11,0))</f>
        <v/>
      </c>
      <c r="V56" s="306" t="str">
        <f ca="1">IF(ISERROR(VLOOKUP($B56,'NEL &amp; P4P Backsheet'!$D$11:$BM$187,V$11,0)),"",VLOOKUP($B56,'NEL &amp; P4P Backsheet'!$D$11:$BM$187, V$11,0))</f>
        <v/>
      </c>
      <c r="W56" s="433" t="str">
        <f ca="1">IF(ISERROR(VLOOKUP($B56,'NEL &amp; P4P Backsheet'!$D$11:$BM$187,W$11,0)),"",VLOOKUP($B56,'NEL &amp; P4P Backsheet'!$D$11:$BM$187, W$11,0))</f>
        <v/>
      </c>
      <c r="X56" s="454" t="str">
        <f ca="1">IF(ISERROR(VLOOKUP($B56,'NEL &amp; P4P Backsheet'!$D$11:$BM$187,X$11,0)),"",VLOOKUP($B56,'NEL &amp; P4P Backsheet'!$D$11:$BM$187, X$11,0))</f>
        <v/>
      </c>
      <c r="Y56" s="58" t="str">
        <f ca="1">IF(ISERROR(VLOOKUP($B56,'NEL &amp; P4P Backsheet'!$D$11:$BM$187,Y$11,0)),"",VLOOKUP($B56,'NEL &amp; P4P Backsheet'!$D$11:$BM$187, Y$11,0))</f>
        <v/>
      </c>
    </row>
    <row r="57" spans="1:25">
      <c r="A57" s="3">
        <v>42</v>
      </c>
      <c r="B57" s="41" t="str">
        <f t="shared" ca="1" si="1"/>
        <v/>
      </c>
      <c r="C57" s="42" t="str">
        <f ca="1">IF(B57="","",VLOOKUP(B57,'Org list'!$J$9:$K$637,2,0))</f>
        <v/>
      </c>
      <c r="D57" s="24" t="str">
        <f ca="1">IF(ISERROR(VLOOKUP($B57,'NEL &amp; P4P Backsheet'!$D$38:$BL$187,'Non-Elective Performance'!$D$11,0)),"",VLOOKUP($B57,'NEL &amp; P4P Backsheet'!$D$38:$BL$187,'Non-Elective Performance'!$D$11,0))</f>
        <v/>
      </c>
      <c r="E57" s="306" t="str">
        <f ca="1">IF(ISERROR(VLOOKUP($B57,'NEL &amp; P4P Backsheet'!$D$11:$BM$187,E$11,0)),"",VLOOKUP($B57,'NEL &amp; P4P Backsheet'!$D$11:$BM$187, E$11,0))</f>
        <v/>
      </c>
      <c r="F57" s="433" t="str">
        <f ca="1">IF(ISERROR(VLOOKUP($B57,'NEL &amp; P4P Backsheet'!$D$11:$BM$187,F$11,0)),"",VLOOKUP($B57,'NEL &amp; P4P Backsheet'!$D$11:$BM$187, F$11,0))</f>
        <v/>
      </c>
      <c r="G57" s="433" t="str">
        <f ca="1">IF(ISERROR(VLOOKUP($B57,'NEL &amp; P4P Backsheet'!$D$11:$BM$187,G$11,0)),"",VLOOKUP($B57,'NEL &amp; P4P Backsheet'!$D$11:$BM$187, G$11,0))</f>
        <v/>
      </c>
      <c r="H57" s="58" t="str">
        <f ca="1">IF(ISERROR(VLOOKUP($B57,'NEL &amp; P4P Backsheet'!$D$11:$BM$187,H$11,0)),"",VLOOKUP($B57,'NEL &amp; P4P Backsheet'!$D$11:$BM$187, H$11,0))</f>
        <v/>
      </c>
      <c r="I57" s="306" t="str">
        <f ca="1">IF(ISERROR(VLOOKUP($B57,'NEL &amp; P4P Backsheet'!$D$11:$BM$187,I$11,0)),"",VLOOKUP($B57,'NEL &amp; P4P Backsheet'!$D$11:$BM$187, I$11,0))</f>
        <v/>
      </c>
      <c r="J57" s="433" t="str">
        <f ca="1">IF(ISERROR(VLOOKUP($B57,'NEL &amp; P4P Backsheet'!$D$11:$BM$187,J$11,0)),"",VLOOKUP($B57,'NEL &amp; P4P Backsheet'!$D$11:$BM$187, J$11,0))</f>
        <v/>
      </c>
      <c r="K57" s="433" t="str">
        <f ca="1">IF(ISERROR(VLOOKUP($B57,'NEL &amp; P4P Backsheet'!$D$11:$BM$187,K$11,0)),"",VLOOKUP($B57,'NEL &amp; P4P Backsheet'!$D$11:$BM$187, K$11,0))</f>
        <v/>
      </c>
      <c r="L57" s="58" t="str">
        <f ca="1">IF(ISERROR(VLOOKUP($B57,'NEL &amp; P4P Backsheet'!$D$11:$BM$187,L$11,0)),"",VLOOKUP($B57,'NEL &amp; P4P Backsheet'!$D$11:$BM$187, L$11,0))</f>
        <v/>
      </c>
      <c r="M57" s="316" t="str">
        <f ca="1">IF(ISERROR(VLOOKUP($B57,'NEL &amp; P4P Backsheet'!$D$11:$BM$187,M$11,0)),"",VLOOKUP($B57,'NEL &amp; P4P Backsheet'!$D$11:$BM$187, M$11,0))</f>
        <v/>
      </c>
      <c r="N57" s="306" t="str">
        <f ca="1">IF(ISERROR(VLOOKUP($B57,'NEL &amp; P4P Backsheet'!$D$11:$BM$187,N$11,0)),"",VLOOKUP($B57,'NEL &amp; P4P Backsheet'!$D$11:$BM$187, N$11,0))</f>
        <v/>
      </c>
      <c r="O57" s="433" t="str">
        <f ca="1">IF(ISERROR(VLOOKUP($B57,'NEL &amp; P4P Backsheet'!$D$11:$BM$187,O$11,0)),"",VLOOKUP($B57,'NEL &amp; P4P Backsheet'!$D$11:$BM$187, O$11,0))</f>
        <v/>
      </c>
      <c r="P57" s="454" t="str">
        <f ca="1">IF(ISERROR(VLOOKUP($B57,'NEL &amp; P4P Backsheet'!$D$11:$BM$187,P$11,0)),"",VLOOKUP($B57,'NEL &amp; P4P Backsheet'!$D$11:$BM$187, P$11,0))</f>
        <v/>
      </c>
      <c r="Q57" s="58" t="str">
        <f ca="1">IF(ISERROR(VLOOKUP($B57,'NEL &amp; P4P Backsheet'!$D$11:$BM$187,Q$11,0)),"",VLOOKUP($B57,'NEL &amp; P4P Backsheet'!$D$11:$BM$187, Q$11,0))</f>
        <v/>
      </c>
      <c r="R57" s="306" t="str">
        <f ca="1">IF(ISERROR(VLOOKUP($B57,'NEL &amp; P4P Backsheet'!$D$11:$BM$187,R$11,0)),"",VLOOKUP($B57,'NEL &amp; P4P Backsheet'!$D$11:$BM$187, R$11,0))</f>
        <v/>
      </c>
      <c r="S57" s="433" t="str">
        <f ca="1">IF(ISERROR(VLOOKUP($B57,'NEL &amp; P4P Backsheet'!$D$11:$BM$187,S$11,0)),"",VLOOKUP($B57,'NEL &amp; P4P Backsheet'!$D$11:$BM$187, S$11,0))</f>
        <v/>
      </c>
      <c r="T57" s="454" t="str">
        <f ca="1">IF(ISERROR(VLOOKUP($B57,'NEL &amp; P4P Backsheet'!$D$11:$BM$187,T$11,0)),"",VLOOKUP($B57,'NEL &amp; P4P Backsheet'!$D$11:$BM$187, T$11,0))</f>
        <v/>
      </c>
      <c r="U57" s="58" t="str">
        <f ca="1">IF(ISERROR(VLOOKUP($B57,'NEL &amp; P4P Backsheet'!$D$11:$BM$187,U$11,0)),"",VLOOKUP($B57,'NEL &amp; P4P Backsheet'!$D$11:$BM$187, U$11,0))</f>
        <v/>
      </c>
      <c r="V57" s="306" t="str">
        <f ca="1">IF(ISERROR(VLOOKUP($B57,'NEL &amp; P4P Backsheet'!$D$11:$BM$187,V$11,0)),"",VLOOKUP($B57,'NEL &amp; P4P Backsheet'!$D$11:$BM$187, V$11,0))</f>
        <v/>
      </c>
      <c r="W57" s="433" t="str">
        <f ca="1">IF(ISERROR(VLOOKUP($B57,'NEL &amp; P4P Backsheet'!$D$11:$BM$187,W$11,0)),"",VLOOKUP($B57,'NEL &amp; P4P Backsheet'!$D$11:$BM$187, W$11,0))</f>
        <v/>
      </c>
      <c r="X57" s="454" t="str">
        <f ca="1">IF(ISERROR(VLOOKUP($B57,'NEL &amp; P4P Backsheet'!$D$11:$BM$187,X$11,0)),"",VLOOKUP($B57,'NEL &amp; P4P Backsheet'!$D$11:$BM$187, X$11,0))</f>
        <v/>
      </c>
      <c r="Y57" s="58" t="str">
        <f ca="1">IF(ISERROR(VLOOKUP($B57,'NEL &amp; P4P Backsheet'!$D$11:$BM$187,Y$11,0)),"",VLOOKUP($B57,'NEL &amp; P4P Backsheet'!$D$11:$BM$187, Y$11,0))</f>
        <v/>
      </c>
    </row>
    <row r="58" spans="1:25">
      <c r="A58" s="3">
        <v>43</v>
      </c>
      <c r="B58" s="41" t="str">
        <f t="shared" ca="1" si="1"/>
        <v/>
      </c>
      <c r="C58" s="42" t="str">
        <f ca="1">IF(B58="","",VLOOKUP(B58,'Org list'!$J$9:$K$637,2,0))</f>
        <v/>
      </c>
      <c r="D58" s="24" t="str">
        <f ca="1">IF(ISERROR(VLOOKUP($B58,'NEL &amp; P4P Backsheet'!$D$38:$BL$187,'Non-Elective Performance'!$D$11,0)),"",VLOOKUP($B58,'NEL &amp; P4P Backsheet'!$D$38:$BL$187,'Non-Elective Performance'!$D$11,0))</f>
        <v/>
      </c>
      <c r="E58" s="306" t="str">
        <f ca="1">IF(ISERROR(VLOOKUP($B58,'NEL &amp; P4P Backsheet'!$D$11:$BM$187,E$11,0)),"",VLOOKUP($B58,'NEL &amp; P4P Backsheet'!$D$11:$BM$187, E$11,0))</f>
        <v/>
      </c>
      <c r="F58" s="433" t="str">
        <f ca="1">IF(ISERROR(VLOOKUP($B58,'NEL &amp; P4P Backsheet'!$D$11:$BM$187,F$11,0)),"",VLOOKUP($B58,'NEL &amp; P4P Backsheet'!$D$11:$BM$187, F$11,0))</f>
        <v/>
      </c>
      <c r="G58" s="433" t="str">
        <f ca="1">IF(ISERROR(VLOOKUP($B58,'NEL &amp; P4P Backsheet'!$D$11:$BM$187,G$11,0)),"",VLOOKUP($B58,'NEL &amp; P4P Backsheet'!$D$11:$BM$187, G$11,0))</f>
        <v/>
      </c>
      <c r="H58" s="58" t="str">
        <f ca="1">IF(ISERROR(VLOOKUP($B58,'NEL &amp; P4P Backsheet'!$D$11:$BM$187,H$11,0)),"",VLOOKUP($B58,'NEL &amp; P4P Backsheet'!$D$11:$BM$187, H$11,0))</f>
        <v/>
      </c>
      <c r="I58" s="306" t="str">
        <f ca="1">IF(ISERROR(VLOOKUP($B58,'NEL &amp; P4P Backsheet'!$D$11:$BM$187,I$11,0)),"",VLOOKUP($B58,'NEL &amp; P4P Backsheet'!$D$11:$BM$187, I$11,0))</f>
        <v/>
      </c>
      <c r="J58" s="433" t="str">
        <f ca="1">IF(ISERROR(VLOOKUP($B58,'NEL &amp; P4P Backsheet'!$D$11:$BM$187,J$11,0)),"",VLOOKUP($B58,'NEL &amp; P4P Backsheet'!$D$11:$BM$187, J$11,0))</f>
        <v/>
      </c>
      <c r="K58" s="433" t="str">
        <f ca="1">IF(ISERROR(VLOOKUP($B58,'NEL &amp; P4P Backsheet'!$D$11:$BM$187,K$11,0)),"",VLOOKUP($B58,'NEL &amp; P4P Backsheet'!$D$11:$BM$187, K$11,0))</f>
        <v/>
      </c>
      <c r="L58" s="58" t="str">
        <f ca="1">IF(ISERROR(VLOOKUP($B58,'NEL &amp; P4P Backsheet'!$D$11:$BM$187,L$11,0)),"",VLOOKUP($B58,'NEL &amp; P4P Backsheet'!$D$11:$BM$187, L$11,0))</f>
        <v/>
      </c>
      <c r="M58" s="316" t="str">
        <f ca="1">IF(ISERROR(VLOOKUP($B58,'NEL &amp; P4P Backsheet'!$D$11:$BM$187,M$11,0)),"",VLOOKUP($B58,'NEL &amp; P4P Backsheet'!$D$11:$BM$187, M$11,0))</f>
        <v/>
      </c>
      <c r="N58" s="306" t="str">
        <f ca="1">IF(ISERROR(VLOOKUP($B58,'NEL &amp; P4P Backsheet'!$D$11:$BM$187,N$11,0)),"",VLOOKUP($B58,'NEL &amp; P4P Backsheet'!$D$11:$BM$187, N$11,0))</f>
        <v/>
      </c>
      <c r="O58" s="433" t="str">
        <f ca="1">IF(ISERROR(VLOOKUP($B58,'NEL &amp; P4P Backsheet'!$D$11:$BM$187,O$11,0)),"",VLOOKUP($B58,'NEL &amp; P4P Backsheet'!$D$11:$BM$187, O$11,0))</f>
        <v/>
      </c>
      <c r="P58" s="454" t="str">
        <f ca="1">IF(ISERROR(VLOOKUP($B58,'NEL &amp; P4P Backsheet'!$D$11:$BM$187,P$11,0)),"",VLOOKUP($B58,'NEL &amp; P4P Backsheet'!$D$11:$BM$187, P$11,0))</f>
        <v/>
      </c>
      <c r="Q58" s="58" t="str">
        <f ca="1">IF(ISERROR(VLOOKUP($B58,'NEL &amp; P4P Backsheet'!$D$11:$BM$187,Q$11,0)),"",VLOOKUP($B58,'NEL &amp; P4P Backsheet'!$D$11:$BM$187, Q$11,0))</f>
        <v/>
      </c>
      <c r="R58" s="306" t="str">
        <f ca="1">IF(ISERROR(VLOOKUP($B58,'NEL &amp; P4P Backsheet'!$D$11:$BM$187,R$11,0)),"",VLOOKUP($B58,'NEL &amp; P4P Backsheet'!$D$11:$BM$187, R$11,0))</f>
        <v/>
      </c>
      <c r="S58" s="433" t="str">
        <f ca="1">IF(ISERROR(VLOOKUP($B58,'NEL &amp; P4P Backsheet'!$D$11:$BM$187,S$11,0)),"",VLOOKUP($B58,'NEL &amp; P4P Backsheet'!$D$11:$BM$187, S$11,0))</f>
        <v/>
      </c>
      <c r="T58" s="454" t="str">
        <f ca="1">IF(ISERROR(VLOOKUP($B58,'NEL &amp; P4P Backsheet'!$D$11:$BM$187,T$11,0)),"",VLOOKUP($B58,'NEL &amp; P4P Backsheet'!$D$11:$BM$187, T$11,0))</f>
        <v/>
      </c>
      <c r="U58" s="58" t="str">
        <f ca="1">IF(ISERROR(VLOOKUP($B58,'NEL &amp; P4P Backsheet'!$D$11:$BM$187,U$11,0)),"",VLOOKUP($B58,'NEL &amp; P4P Backsheet'!$D$11:$BM$187, U$11,0))</f>
        <v/>
      </c>
      <c r="V58" s="306" t="str">
        <f ca="1">IF(ISERROR(VLOOKUP($B58,'NEL &amp; P4P Backsheet'!$D$11:$BM$187,V$11,0)),"",VLOOKUP($B58,'NEL &amp; P4P Backsheet'!$D$11:$BM$187, V$11,0))</f>
        <v/>
      </c>
      <c r="W58" s="433" t="str">
        <f ca="1">IF(ISERROR(VLOOKUP($B58,'NEL &amp; P4P Backsheet'!$D$11:$BM$187,W$11,0)),"",VLOOKUP($B58,'NEL &amp; P4P Backsheet'!$D$11:$BM$187, W$11,0))</f>
        <v/>
      </c>
      <c r="X58" s="454" t="str">
        <f ca="1">IF(ISERROR(VLOOKUP($B58,'NEL &amp; P4P Backsheet'!$D$11:$BM$187,X$11,0)),"",VLOOKUP($B58,'NEL &amp; P4P Backsheet'!$D$11:$BM$187, X$11,0))</f>
        <v/>
      </c>
      <c r="Y58" s="58" t="str">
        <f ca="1">IF(ISERROR(VLOOKUP($B58,'NEL &amp; P4P Backsheet'!$D$11:$BM$187,Y$11,0)),"",VLOOKUP($B58,'NEL &amp; P4P Backsheet'!$D$11:$BM$187, Y$11,0))</f>
        <v/>
      </c>
    </row>
    <row r="59" spans="1:25">
      <c r="A59" s="3">
        <v>44</v>
      </c>
      <c r="B59" s="41" t="str">
        <f t="shared" ca="1" si="1"/>
        <v/>
      </c>
      <c r="C59" s="42" t="str">
        <f ca="1">IF(B59="","",VLOOKUP(B59,'Org list'!$J$9:$K$637,2,0))</f>
        <v/>
      </c>
      <c r="D59" s="24" t="str">
        <f ca="1">IF(ISERROR(VLOOKUP($B59,'NEL &amp; P4P Backsheet'!$D$38:$BL$187,'Non-Elective Performance'!$D$11,0)),"",VLOOKUP($B59,'NEL &amp; P4P Backsheet'!$D$38:$BL$187,'Non-Elective Performance'!$D$11,0))</f>
        <v/>
      </c>
      <c r="E59" s="306" t="str">
        <f ca="1">IF(ISERROR(VLOOKUP($B59,'NEL &amp; P4P Backsheet'!$D$11:$BM$187,E$11,0)),"",VLOOKUP($B59,'NEL &amp; P4P Backsheet'!$D$11:$BM$187, E$11,0))</f>
        <v/>
      </c>
      <c r="F59" s="433" t="str">
        <f ca="1">IF(ISERROR(VLOOKUP($B59,'NEL &amp; P4P Backsheet'!$D$11:$BM$187,F$11,0)),"",VLOOKUP($B59,'NEL &amp; P4P Backsheet'!$D$11:$BM$187, F$11,0))</f>
        <v/>
      </c>
      <c r="G59" s="433" t="str">
        <f ca="1">IF(ISERROR(VLOOKUP($B59,'NEL &amp; P4P Backsheet'!$D$11:$BM$187,G$11,0)),"",VLOOKUP($B59,'NEL &amp; P4P Backsheet'!$D$11:$BM$187, G$11,0))</f>
        <v/>
      </c>
      <c r="H59" s="58" t="str">
        <f ca="1">IF(ISERROR(VLOOKUP($B59,'NEL &amp; P4P Backsheet'!$D$11:$BM$187,H$11,0)),"",VLOOKUP($B59,'NEL &amp; P4P Backsheet'!$D$11:$BM$187, H$11,0))</f>
        <v/>
      </c>
      <c r="I59" s="306" t="str">
        <f ca="1">IF(ISERROR(VLOOKUP($B59,'NEL &amp; P4P Backsheet'!$D$11:$BM$187,I$11,0)),"",VLOOKUP($B59,'NEL &amp; P4P Backsheet'!$D$11:$BM$187, I$11,0))</f>
        <v/>
      </c>
      <c r="J59" s="433" t="str">
        <f ca="1">IF(ISERROR(VLOOKUP($B59,'NEL &amp; P4P Backsheet'!$D$11:$BM$187,J$11,0)),"",VLOOKUP($B59,'NEL &amp; P4P Backsheet'!$D$11:$BM$187, J$11,0))</f>
        <v/>
      </c>
      <c r="K59" s="433" t="str">
        <f ca="1">IF(ISERROR(VLOOKUP($B59,'NEL &amp; P4P Backsheet'!$D$11:$BM$187,K$11,0)),"",VLOOKUP($B59,'NEL &amp; P4P Backsheet'!$D$11:$BM$187, K$11,0))</f>
        <v/>
      </c>
      <c r="L59" s="58" t="str">
        <f ca="1">IF(ISERROR(VLOOKUP($B59,'NEL &amp; P4P Backsheet'!$D$11:$BM$187,L$11,0)),"",VLOOKUP($B59,'NEL &amp; P4P Backsheet'!$D$11:$BM$187, L$11,0))</f>
        <v/>
      </c>
      <c r="M59" s="316" t="str">
        <f ca="1">IF(ISERROR(VLOOKUP($B59,'NEL &amp; P4P Backsheet'!$D$11:$BM$187,M$11,0)),"",VLOOKUP($B59,'NEL &amp; P4P Backsheet'!$D$11:$BM$187, M$11,0))</f>
        <v/>
      </c>
      <c r="N59" s="306" t="str">
        <f ca="1">IF(ISERROR(VLOOKUP($B59,'NEL &amp; P4P Backsheet'!$D$11:$BM$187,N$11,0)),"",VLOOKUP($B59,'NEL &amp; P4P Backsheet'!$D$11:$BM$187, N$11,0))</f>
        <v/>
      </c>
      <c r="O59" s="433" t="str">
        <f ca="1">IF(ISERROR(VLOOKUP($B59,'NEL &amp; P4P Backsheet'!$D$11:$BM$187,O$11,0)),"",VLOOKUP($B59,'NEL &amp; P4P Backsheet'!$D$11:$BM$187, O$11,0))</f>
        <v/>
      </c>
      <c r="P59" s="454" t="str">
        <f ca="1">IF(ISERROR(VLOOKUP($B59,'NEL &amp; P4P Backsheet'!$D$11:$BM$187,P$11,0)),"",VLOOKUP($B59,'NEL &amp; P4P Backsheet'!$D$11:$BM$187, P$11,0))</f>
        <v/>
      </c>
      <c r="Q59" s="58" t="str">
        <f ca="1">IF(ISERROR(VLOOKUP($B59,'NEL &amp; P4P Backsheet'!$D$11:$BM$187,Q$11,0)),"",VLOOKUP($B59,'NEL &amp; P4P Backsheet'!$D$11:$BM$187, Q$11,0))</f>
        <v/>
      </c>
      <c r="R59" s="306" t="str">
        <f ca="1">IF(ISERROR(VLOOKUP($B59,'NEL &amp; P4P Backsheet'!$D$11:$BM$187,R$11,0)),"",VLOOKUP($B59,'NEL &amp; P4P Backsheet'!$D$11:$BM$187, R$11,0))</f>
        <v/>
      </c>
      <c r="S59" s="433" t="str">
        <f ca="1">IF(ISERROR(VLOOKUP($B59,'NEL &amp; P4P Backsheet'!$D$11:$BM$187,S$11,0)),"",VLOOKUP($B59,'NEL &amp; P4P Backsheet'!$D$11:$BM$187, S$11,0))</f>
        <v/>
      </c>
      <c r="T59" s="454" t="str">
        <f ca="1">IF(ISERROR(VLOOKUP($B59,'NEL &amp; P4P Backsheet'!$D$11:$BM$187,T$11,0)),"",VLOOKUP($B59,'NEL &amp; P4P Backsheet'!$D$11:$BM$187, T$11,0))</f>
        <v/>
      </c>
      <c r="U59" s="58" t="str">
        <f ca="1">IF(ISERROR(VLOOKUP($B59,'NEL &amp; P4P Backsheet'!$D$11:$BM$187,U$11,0)),"",VLOOKUP($B59,'NEL &amp; P4P Backsheet'!$D$11:$BM$187, U$11,0))</f>
        <v/>
      </c>
      <c r="V59" s="306" t="str">
        <f ca="1">IF(ISERROR(VLOOKUP($B59,'NEL &amp; P4P Backsheet'!$D$11:$BM$187,V$11,0)),"",VLOOKUP($B59,'NEL &amp; P4P Backsheet'!$D$11:$BM$187, V$11,0))</f>
        <v/>
      </c>
      <c r="W59" s="433" t="str">
        <f ca="1">IF(ISERROR(VLOOKUP($B59,'NEL &amp; P4P Backsheet'!$D$11:$BM$187,W$11,0)),"",VLOOKUP($B59,'NEL &amp; P4P Backsheet'!$D$11:$BM$187, W$11,0))</f>
        <v/>
      </c>
      <c r="X59" s="454" t="str">
        <f ca="1">IF(ISERROR(VLOOKUP($B59,'NEL &amp; P4P Backsheet'!$D$11:$BM$187,X$11,0)),"",VLOOKUP($B59,'NEL &amp; P4P Backsheet'!$D$11:$BM$187, X$11,0))</f>
        <v/>
      </c>
      <c r="Y59" s="58" t="str">
        <f ca="1">IF(ISERROR(VLOOKUP($B59,'NEL &amp; P4P Backsheet'!$D$11:$BM$187,Y$11,0)),"",VLOOKUP($B59,'NEL &amp; P4P Backsheet'!$D$11:$BM$187, Y$11,0))</f>
        <v/>
      </c>
    </row>
    <row r="60" spans="1:25">
      <c r="A60" s="3">
        <v>45</v>
      </c>
      <c r="B60" s="41" t="str">
        <f t="shared" ca="1" si="1"/>
        <v/>
      </c>
      <c r="C60" s="42" t="str">
        <f ca="1">IF(B60="","",VLOOKUP(B60,'Org list'!$J$9:$K$637,2,0))</f>
        <v/>
      </c>
      <c r="D60" s="24" t="str">
        <f ca="1">IF(ISERROR(VLOOKUP($B60,'NEL &amp; P4P Backsheet'!$D$38:$BL$187,'Non-Elective Performance'!$D$11,0)),"",VLOOKUP($B60,'NEL &amp; P4P Backsheet'!$D$38:$BL$187,'Non-Elective Performance'!$D$11,0))</f>
        <v/>
      </c>
      <c r="E60" s="306" t="str">
        <f ca="1">IF(ISERROR(VLOOKUP($B60,'NEL &amp; P4P Backsheet'!$D$11:$BM$187,E$11,0)),"",VLOOKUP($B60,'NEL &amp; P4P Backsheet'!$D$11:$BM$187, E$11,0))</f>
        <v/>
      </c>
      <c r="F60" s="433" t="str">
        <f ca="1">IF(ISERROR(VLOOKUP($B60,'NEL &amp; P4P Backsheet'!$D$11:$BM$187,F$11,0)),"",VLOOKUP($B60,'NEL &amp; P4P Backsheet'!$D$11:$BM$187, F$11,0))</f>
        <v/>
      </c>
      <c r="G60" s="433" t="str">
        <f ca="1">IF(ISERROR(VLOOKUP($B60,'NEL &amp; P4P Backsheet'!$D$11:$BM$187,G$11,0)),"",VLOOKUP($B60,'NEL &amp; P4P Backsheet'!$D$11:$BM$187, G$11,0))</f>
        <v/>
      </c>
      <c r="H60" s="58" t="str">
        <f ca="1">IF(ISERROR(VLOOKUP($B60,'NEL &amp; P4P Backsheet'!$D$11:$BM$187,H$11,0)),"",VLOOKUP($B60,'NEL &amp; P4P Backsheet'!$D$11:$BM$187, H$11,0))</f>
        <v/>
      </c>
      <c r="I60" s="306" t="str">
        <f ca="1">IF(ISERROR(VLOOKUP($B60,'NEL &amp; P4P Backsheet'!$D$11:$BM$187,I$11,0)),"",VLOOKUP($B60,'NEL &amp; P4P Backsheet'!$D$11:$BM$187, I$11,0))</f>
        <v/>
      </c>
      <c r="J60" s="433" t="str">
        <f ca="1">IF(ISERROR(VLOOKUP($B60,'NEL &amp; P4P Backsheet'!$D$11:$BM$187,J$11,0)),"",VLOOKUP($B60,'NEL &amp; P4P Backsheet'!$D$11:$BM$187, J$11,0))</f>
        <v/>
      </c>
      <c r="K60" s="433" t="str">
        <f ca="1">IF(ISERROR(VLOOKUP($B60,'NEL &amp; P4P Backsheet'!$D$11:$BM$187,K$11,0)),"",VLOOKUP($B60,'NEL &amp; P4P Backsheet'!$D$11:$BM$187, K$11,0))</f>
        <v/>
      </c>
      <c r="L60" s="58" t="str">
        <f ca="1">IF(ISERROR(VLOOKUP($B60,'NEL &amp; P4P Backsheet'!$D$11:$BM$187,L$11,0)),"",VLOOKUP($B60,'NEL &amp; P4P Backsheet'!$D$11:$BM$187, L$11,0))</f>
        <v/>
      </c>
      <c r="M60" s="316" t="str">
        <f ca="1">IF(ISERROR(VLOOKUP($B60,'NEL &amp; P4P Backsheet'!$D$11:$BM$187,M$11,0)),"",VLOOKUP($B60,'NEL &amp; P4P Backsheet'!$D$11:$BM$187, M$11,0))</f>
        <v/>
      </c>
      <c r="N60" s="306" t="str">
        <f ca="1">IF(ISERROR(VLOOKUP($B60,'NEL &amp; P4P Backsheet'!$D$11:$BM$187,N$11,0)),"",VLOOKUP($B60,'NEL &amp; P4P Backsheet'!$D$11:$BM$187, N$11,0))</f>
        <v/>
      </c>
      <c r="O60" s="433" t="str">
        <f ca="1">IF(ISERROR(VLOOKUP($B60,'NEL &amp; P4P Backsheet'!$D$11:$BM$187,O$11,0)),"",VLOOKUP($B60,'NEL &amp; P4P Backsheet'!$D$11:$BM$187, O$11,0))</f>
        <v/>
      </c>
      <c r="P60" s="454" t="str">
        <f ca="1">IF(ISERROR(VLOOKUP($B60,'NEL &amp; P4P Backsheet'!$D$11:$BM$187,P$11,0)),"",VLOOKUP($B60,'NEL &amp; P4P Backsheet'!$D$11:$BM$187, P$11,0))</f>
        <v/>
      </c>
      <c r="Q60" s="58" t="str">
        <f ca="1">IF(ISERROR(VLOOKUP($B60,'NEL &amp; P4P Backsheet'!$D$11:$BM$187,Q$11,0)),"",VLOOKUP($B60,'NEL &amp; P4P Backsheet'!$D$11:$BM$187, Q$11,0))</f>
        <v/>
      </c>
      <c r="R60" s="306" t="str">
        <f ca="1">IF(ISERROR(VLOOKUP($B60,'NEL &amp; P4P Backsheet'!$D$11:$BM$187,R$11,0)),"",VLOOKUP($B60,'NEL &amp; P4P Backsheet'!$D$11:$BM$187, R$11,0))</f>
        <v/>
      </c>
      <c r="S60" s="433" t="str">
        <f ca="1">IF(ISERROR(VLOOKUP($B60,'NEL &amp; P4P Backsheet'!$D$11:$BM$187,S$11,0)),"",VLOOKUP($B60,'NEL &amp; P4P Backsheet'!$D$11:$BM$187, S$11,0))</f>
        <v/>
      </c>
      <c r="T60" s="454" t="str">
        <f ca="1">IF(ISERROR(VLOOKUP($B60,'NEL &amp; P4P Backsheet'!$D$11:$BM$187,T$11,0)),"",VLOOKUP($B60,'NEL &amp; P4P Backsheet'!$D$11:$BM$187, T$11,0))</f>
        <v/>
      </c>
      <c r="U60" s="58" t="str">
        <f ca="1">IF(ISERROR(VLOOKUP($B60,'NEL &amp; P4P Backsheet'!$D$11:$BM$187,U$11,0)),"",VLOOKUP($B60,'NEL &amp; P4P Backsheet'!$D$11:$BM$187, U$11,0))</f>
        <v/>
      </c>
      <c r="V60" s="306" t="str">
        <f ca="1">IF(ISERROR(VLOOKUP($B60,'NEL &amp; P4P Backsheet'!$D$11:$BM$187,V$11,0)),"",VLOOKUP($B60,'NEL &amp; P4P Backsheet'!$D$11:$BM$187, V$11,0))</f>
        <v/>
      </c>
      <c r="W60" s="433" t="str">
        <f ca="1">IF(ISERROR(VLOOKUP($B60,'NEL &amp; P4P Backsheet'!$D$11:$BM$187,W$11,0)),"",VLOOKUP($B60,'NEL &amp; P4P Backsheet'!$D$11:$BM$187, W$11,0))</f>
        <v/>
      </c>
      <c r="X60" s="454" t="str">
        <f ca="1">IF(ISERROR(VLOOKUP($B60,'NEL &amp; P4P Backsheet'!$D$11:$BM$187,X$11,0)),"",VLOOKUP($B60,'NEL &amp; P4P Backsheet'!$D$11:$BM$187, X$11,0))</f>
        <v/>
      </c>
      <c r="Y60" s="58" t="str">
        <f ca="1">IF(ISERROR(VLOOKUP($B60,'NEL &amp; P4P Backsheet'!$D$11:$BM$187,Y$11,0)),"",VLOOKUP($B60,'NEL &amp; P4P Backsheet'!$D$11:$BM$187, Y$11,0))</f>
        <v/>
      </c>
    </row>
    <row r="61" spans="1:25">
      <c r="A61" s="3">
        <v>46</v>
      </c>
      <c r="B61" s="41" t="str">
        <f t="shared" ca="1" si="1"/>
        <v/>
      </c>
      <c r="C61" s="42" t="str">
        <f ca="1">IF(B61="","",VLOOKUP(B61,'Org list'!$J$9:$K$637,2,0))</f>
        <v/>
      </c>
      <c r="D61" s="24" t="str">
        <f ca="1">IF(ISERROR(VLOOKUP($B61,'NEL &amp; P4P Backsheet'!$D$38:$BL$187,'Non-Elective Performance'!$D$11,0)),"",VLOOKUP($B61,'NEL &amp; P4P Backsheet'!$D$38:$BL$187,'Non-Elective Performance'!$D$11,0))</f>
        <v/>
      </c>
      <c r="E61" s="306" t="str">
        <f ca="1">IF(ISERROR(VLOOKUP($B61,'NEL &amp; P4P Backsheet'!$D$11:$BM$187,E$11,0)),"",VLOOKUP($B61,'NEL &amp; P4P Backsheet'!$D$11:$BM$187, E$11,0))</f>
        <v/>
      </c>
      <c r="F61" s="433" t="str">
        <f ca="1">IF(ISERROR(VLOOKUP($B61,'NEL &amp; P4P Backsheet'!$D$11:$BM$187,F$11,0)),"",VLOOKUP($B61,'NEL &amp; P4P Backsheet'!$D$11:$BM$187, F$11,0))</f>
        <v/>
      </c>
      <c r="G61" s="433" t="str">
        <f ca="1">IF(ISERROR(VLOOKUP($B61,'NEL &amp; P4P Backsheet'!$D$11:$BM$187,G$11,0)),"",VLOOKUP($B61,'NEL &amp; P4P Backsheet'!$D$11:$BM$187, G$11,0))</f>
        <v/>
      </c>
      <c r="H61" s="58" t="str">
        <f ca="1">IF(ISERROR(VLOOKUP($B61,'NEL &amp; P4P Backsheet'!$D$11:$BM$187,H$11,0)),"",VLOOKUP($B61,'NEL &amp; P4P Backsheet'!$D$11:$BM$187, H$11,0))</f>
        <v/>
      </c>
      <c r="I61" s="306" t="str">
        <f ca="1">IF(ISERROR(VLOOKUP($B61,'NEL &amp; P4P Backsheet'!$D$11:$BM$187,I$11,0)),"",VLOOKUP($B61,'NEL &amp; P4P Backsheet'!$D$11:$BM$187, I$11,0))</f>
        <v/>
      </c>
      <c r="J61" s="433" t="str">
        <f ca="1">IF(ISERROR(VLOOKUP($B61,'NEL &amp; P4P Backsheet'!$D$11:$BM$187,J$11,0)),"",VLOOKUP($B61,'NEL &amp; P4P Backsheet'!$D$11:$BM$187, J$11,0))</f>
        <v/>
      </c>
      <c r="K61" s="433" t="str">
        <f ca="1">IF(ISERROR(VLOOKUP($B61,'NEL &amp; P4P Backsheet'!$D$11:$BM$187,K$11,0)),"",VLOOKUP($B61,'NEL &amp; P4P Backsheet'!$D$11:$BM$187, K$11,0))</f>
        <v/>
      </c>
      <c r="L61" s="58" t="str">
        <f ca="1">IF(ISERROR(VLOOKUP($B61,'NEL &amp; P4P Backsheet'!$D$11:$BM$187,L$11,0)),"",VLOOKUP($B61,'NEL &amp; P4P Backsheet'!$D$11:$BM$187, L$11,0))</f>
        <v/>
      </c>
      <c r="M61" s="316" t="str">
        <f ca="1">IF(ISERROR(VLOOKUP($B61,'NEL &amp; P4P Backsheet'!$D$11:$BM$187,M$11,0)),"",VLOOKUP($B61,'NEL &amp; P4P Backsheet'!$D$11:$BM$187, M$11,0))</f>
        <v/>
      </c>
      <c r="N61" s="306" t="str">
        <f ca="1">IF(ISERROR(VLOOKUP($B61,'NEL &amp; P4P Backsheet'!$D$11:$BM$187,N$11,0)),"",VLOOKUP($B61,'NEL &amp; P4P Backsheet'!$D$11:$BM$187, N$11,0))</f>
        <v/>
      </c>
      <c r="O61" s="433" t="str">
        <f ca="1">IF(ISERROR(VLOOKUP($B61,'NEL &amp; P4P Backsheet'!$D$11:$BM$187,O$11,0)),"",VLOOKUP($B61,'NEL &amp; P4P Backsheet'!$D$11:$BM$187, O$11,0))</f>
        <v/>
      </c>
      <c r="P61" s="454" t="str">
        <f ca="1">IF(ISERROR(VLOOKUP($B61,'NEL &amp; P4P Backsheet'!$D$11:$BM$187,P$11,0)),"",VLOOKUP($B61,'NEL &amp; P4P Backsheet'!$D$11:$BM$187, P$11,0))</f>
        <v/>
      </c>
      <c r="Q61" s="58" t="str">
        <f ca="1">IF(ISERROR(VLOOKUP($B61,'NEL &amp; P4P Backsheet'!$D$11:$BM$187,Q$11,0)),"",VLOOKUP($B61,'NEL &amp; P4P Backsheet'!$D$11:$BM$187, Q$11,0))</f>
        <v/>
      </c>
      <c r="R61" s="306" t="str">
        <f ca="1">IF(ISERROR(VLOOKUP($B61,'NEL &amp; P4P Backsheet'!$D$11:$BM$187,R$11,0)),"",VLOOKUP($B61,'NEL &amp; P4P Backsheet'!$D$11:$BM$187, R$11,0))</f>
        <v/>
      </c>
      <c r="S61" s="433" t="str">
        <f ca="1">IF(ISERROR(VLOOKUP($B61,'NEL &amp; P4P Backsheet'!$D$11:$BM$187,S$11,0)),"",VLOOKUP($B61,'NEL &amp; P4P Backsheet'!$D$11:$BM$187, S$11,0))</f>
        <v/>
      </c>
      <c r="T61" s="454" t="str">
        <f ca="1">IF(ISERROR(VLOOKUP($B61,'NEL &amp; P4P Backsheet'!$D$11:$BM$187,T$11,0)),"",VLOOKUP($B61,'NEL &amp; P4P Backsheet'!$D$11:$BM$187, T$11,0))</f>
        <v/>
      </c>
      <c r="U61" s="58" t="str">
        <f ca="1">IF(ISERROR(VLOOKUP($B61,'NEL &amp; P4P Backsheet'!$D$11:$BM$187,U$11,0)),"",VLOOKUP($B61,'NEL &amp; P4P Backsheet'!$D$11:$BM$187, U$11,0))</f>
        <v/>
      </c>
      <c r="V61" s="306" t="str">
        <f ca="1">IF(ISERROR(VLOOKUP($B61,'NEL &amp; P4P Backsheet'!$D$11:$BM$187,V$11,0)),"",VLOOKUP($B61,'NEL &amp; P4P Backsheet'!$D$11:$BM$187, V$11,0))</f>
        <v/>
      </c>
      <c r="W61" s="433" t="str">
        <f ca="1">IF(ISERROR(VLOOKUP($B61,'NEL &amp; P4P Backsheet'!$D$11:$BM$187,W$11,0)),"",VLOOKUP($B61,'NEL &amp; P4P Backsheet'!$D$11:$BM$187, W$11,0))</f>
        <v/>
      </c>
      <c r="X61" s="454" t="str">
        <f ca="1">IF(ISERROR(VLOOKUP($B61,'NEL &amp; P4P Backsheet'!$D$11:$BM$187,X$11,0)),"",VLOOKUP($B61,'NEL &amp; P4P Backsheet'!$D$11:$BM$187, X$11,0))</f>
        <v/>
      </c>
      <c r="Y61" s="58" t="str">
        <f ca="1">IF(ISERROR(VLOOKUP($B61,'NEL &amp; P4P Backsheet'!$D$11:$BM$187,Y$11,0)),"",VLOOKUP($B61,'NEL &amp; P4P Backsheet'!$D$11:$BM$187, Y$11,0))</f>
        <v/>
      </c>
    </row>
    <row r="62" spans="1:25">
      <c r="A62" s="3">
        <v>47</v>
      </c>
      <c r="B62" s="41" t="str">
        <f t="shared" ca="1" si="1"/>
        <v/>
      </c>
      <c r="C62" s="42" t="str">
        <f ca="1">IF(B62="","",VLOOKUP(B62,'Org list'!$J$9:$K$637,2,0))</f>
        <v/>
      </c>
      <c r="D62" s="24" t="str">
        <f ca="1">IF(ISERROR(VLOOKUP($B62,'NEL &amp; P4P Backsheet'!$D$38:$BL$187,'Non-Elective Performance'!$D$11,0)),"",VLOOKUP($B62,'NEL &amp; P4P Backsheet'!$D$38:$BL$187,'Non-Elective Performance'!$D$11,0))</f>
        <v/>
      </c>
      <c r="E62" s="306" t="str">
        <f ca="1">IF(ISERROR(VLOOKUP($B62,'NEL &amp; P4P Backsheet'!$D$11:$BM$187,E$11,0)),"",VLOOKUP($B62,'NEL &amp; P4P Backsheet'!$D$11:$BM$187, E$11,0))</f>
        <v/>
      </c>
      <c r="F62" s="433" t="str">
        <f ca="1">IF(ISERROR(VLOOKUP($B62,'NEL &amp; P4P Backsheet'!$D$11:$BM$187,F$11,0)),"",VLOOKUP($B62,'NEL &amp; P4P Backsheet'!$D$11:$BM$187, F$11,0))</f>
        <v/>
      </c>
      <c r="G62" s="433" t="str">
        <f ca="1">IF(ISERROR(VLOOKUP($B62,'NEL &amp; P4P Backsheet'!$D$11:$BM$187,G$11,0)),"",VLOOKUP($B62,'NEL &amp; P4P Backsheet'!$D$11:$BM$187, G$11,0))</f>
        <v/>
      </c>
      <c r="H62" s="58" t="str">
        <f ca="1">IF(ISERROR(VLOOKUP($B62,'NEL &amp; P4P Backsheet'!$D$11:$BM$187,H$11,0)),"",VLOOKUP($B62,'NEL &amp; P4P Backsheet'!$D$11:$BM$187, H$11,0))</f>
        <v/>
      </c>
      <c r="I62" s="306" t="str">
        <f ca="1">IF(ISERROR(VLOOKUP($B62,'NEL &amp; P4P Backsheet'!$D$11:$BM$187,I$11,0)),"",VLOOKUP($B62,'NEL &amp; P4P Backsheet'!$D$11:$BM$187, I$11,0))</f>
        <v/>
      </c>
      <c r="J62" s="433" t="str">
        <f ca="1">IF(ISERROR(VLOOKUP($B62,'NEL &amp; P4P Backsheet'!$D$11:$BM$187,J$11,0)),"",VLOOKUP($B62,'NEL &amp; P4P Backsheet'!$D$11:$BM$187, J$11,0))</f>
        <v/>
      </c>
      <c r="K62" s="433" t="str">
        <f ca="1">IF(ISERROR(VLOOKUP($B62,'NEL &amp; P4P Backsheet'!$D$11:$BM$187,K$11,0)),"",VLOOKUP($B62,'NEL &amp; P4P Backsheet'!$D$11:$BM$187, K$11,0))</f>
        <v/>
      </c>
      <c r="L62" s="58" t="str">
        <f ca="1">IF(ISERROR(VLOOKUP($B62,'NEL &amp; P4P Backsheet'!$D$11:$BM$187,L$11,0)),"",VLOOKUP($B62,'NEL &amp; P4P Backsheet'!$D$11:$BM$187, L$11,0))</f>
        <v/>
      </c>
      <c r="M62" s="316" t="str">
        <f ca="1">IF(ISERROR(VLOOKUP($B62,'NEL &amp; P4P Backsheet'!$D$11:$BM$187,M$11,0)),"",VLOOKUP($B62,'NEL &amp; P4P Backsheet'!$D$11:$BM$187, M$11,0))</f>
        <v/>
      </c>
      <c r="N62" s="306" t="str">
        <f ca="1">IF(ISERROR(VLOOKUP($B62,'NEL &amp; P4P Backsheet'!$D$11:$BM$187,N$11,0)),"",VLOOKUP($B62,'NEL &amp; P4P Backsheet'!$D$11:$BM$187, N$11,0))</f>
        <v/>
      </c>
      <c r="O62" s="433" t="str">
        <f ca="1">IF(ISERROR(VLOOKUP($B62,'NEL &amp; P4P Backsheet'!$D$11:$BM$187,O$11,0)),"",VLOOKUP($B62,'NEL &amp; P4P Backsheet'!$D$11:$BM$187, O$11,0))</f>
        <v/>
      </c>
      <c r="P62" s="454" t="str">
        <f ca="1">IF(ISERROR(VLOOKUP($B62,'NEL &amp; P4P Backsheet'!$D$11:$BM$187,P$11,0)),"",VLOOKUP($B62,'NEL &amp; P4P Backsheet'!$D$11:$BM$187, P$11,0))</f>
        <v/>
      </c>
      <c r="Q62" s="58" t="str">
        <f ca="1">IF(ISERROR(VLOOKUP($B62,'NEL &amp; P4P Backsheet'!$D$11:$BM$187,Q$11,0)),"",VLOOKUP($B62,'NEL &amp; P4P Backsheet'!$D$11:$BM$187, Q$11,0))</f>
        <v/>
      </c>
      <c r="R62" s="306" t="str">
        <f ca="1">IF(ISERROR(VLOOKUP($B62,'NEL &amp; P4P Backsheet'!$D$11:$BM$187,R$11,0)),"",VLOOKUP($B62,'NEL &amp; P4P Backsheet'!$D$11:$BM$187, R$11,0))</f>
        <v/>
      </c>
      <c r="S62" s="433" t="str">
        <f ca="1">IF(ISERROR(VLOOKUP($B62,'NEL &amp; P4P Backsheet'!$D$11:$BM$187,S$11,0)),"",VLOOKUP($B62,'NEL &amp; P4P Backsheet'!$D$11:$BM$187, S$11,0))</f>
        <v/>
      </c>
      <c r="T62" s="454" t="str">
        <f ca="1">IF(ISERROR(VLOOKUP($B62,'NEL &amp; P4P Backsheet'!$D$11:$BM$187,T$11,0)),"",VLOOKUP($B62,'NEL &amp; P4P Backsheet'!$D$11:$BM$187, T$11,0))</f>
        <v/>
      </c>
      <c r="U62" s="58" t="str">
        <f ca="1">IF(ISERROR(VLOOKUP($B62,'NEL &amp; P4P Backsheet'!$D$11:$BM$187,U$11,0)),"",VLOOKUP($B62,'NEL &amp; P4P Backsheet'!$D$11:$BM$187, U$11,0))</f>
        <v/>
      </c>
      <c r="V62" s="306" t="str">
        <f ca="1">IF(ISERROR(VLOOKUP($B62,'NEL &amp; P4P Backsheet'!$D$11:$BM$187,V$11,0)),"",VLOOKUP($B62,'NEL &amp; P4P Backsheet'!$D$11:$BM$187, V$11,0))</f>
        <v/>
      </c>
      <c r="W62" s="433" t="str">
        <f ca="1">IF(ISERROR(VLOOKUP($B62,'NEL &amp; P4P Backsheet'!$D$11:$BM$187,W$11,0)),"",VLOOKUP($B62,'NEL &amp; P4P Backsheet'!$D$11:$BM$187, W$11,0))</f>
        <v/>
      </c>
      <c r="X62" s="454" t="str">
        <f ca="1">IF(ISERROR(VLOOKUP($B62,'NEL &amp; P4P Backsheet'!$D$11:$BM$187,X$11,0)),"",VLOOKUP($B62,'NEL &amp; P4P Backsheet'!$D$11:$BM$187, X$11,0))</f>
        <v/>
      </c>
      <c r="Y62" s="58" t="str">
        <f ca="1">IF(ISERROR(VLOOKUP($B62,'NEL &amp; P4P Backsheet'!$D$11:$BM$187,Y$11,0)),"",VLOOKUP($B62,'NEL &amp; P4P Backsheet'!$D$11:$BM$187, Y$11,0))</f>
        <v/>
      </c>
    </row>
    <row r="63" spans="1:25">
      <c r="A63" s="3">
        <v>48</v>
      </c>
      <c r="B63" s="41" t="str">
        <f t="shared" ca="1" si="1"/>
        <v/>
      </c>
      <c r="C63" s="42" t="str">
        <f ca="1">IF(B63="","",VLOOKUP(B63,'Org list'!$J$9:$K$637,2,0))</f>
        <v/>
      </c>
      <c r="D63" s="24" t="str">
        <f ca="1">IF(ISERROR(VLOOKUP($B63,'NEL &amp; P4P Backsheet'!$D$38:$BL$187,'Non-Elective Performance'!$D$11,0)),"",VLOOKUP($B63,'NEL &amp; P4P Backsheet'!$D$38:$BL$187,'Non-Elective Performance'!$D$11,0))</f>
        <v/>
      </c>
      <c r="E63" s="306" t="str">
        <f ca="1">IF(ISERROR(VLOOKUP($B63,'NEL &amp; P4P Backsheet'!$D$11:$BM$187,E$11,0)),"",VLOOKUP($B63,'NEL &amp; P4P Backsheet'!$D$11:$BM$187, E$11,0))</f>
        <v/>
      </c>
      <c r="F63" s="433" t="str">
        <f ca="1">IF(ISERROR(VLOOKUP($B63,'NEL &amp; P4P Backsheet'!$D$11:$BM$187,F$11,0)),"",VLOOKUP($B63,'NEL &amp; P4P Backsheet'!$D$11:$BM$187, F$11,0))</f>
        <v/>
      </c>
      <c r="G63" s="433" t="str">
        <f ca="1">IF(ISERROR(VLOOKUP($B63,'NEL &amp; P4P Backsheet'!$D$11:$BM$187,G$11,0)),"",VLOOKUP($B63,'NEL &amp; P4P Backsheet'!$D$11:$BM$187, G$11,0))</f>
        <v/>
      </c>
      <c r="H63" s="58" t="str">
        <f ca="1">IF(ISERROR(VLOOKUP($B63,'NEL &amp; P4P Backsheet'!$D$11:$BM$187,H$11,0)),"",VLOOKUP($B63,'NEL &amp; P4P Backsheet'!$D$11:$BM$187, H$11,0))</f>
        <v/>
      </c>
      <c r="I63" s="306" t="str">
        <f ca="1">IF(ISERROR(VLOOKUP($B63,'NEL &amp; P4P Backsheet'!$D$11:$BM$187,I$11,0)),"",VLOOKUP($B63,'NEL &amp; P4P Backsheet'!$D$11:$BM$187, I$11,0))</f>
        <v/>
      </c>
      <c r="J63" s="433" t="str">
        <f ca="1">IF(ISERROR(VLOOKUP($B63,'NEL &amp; P4P Backsheet'!$D$11:$BM$187,J$11,0)),"",VLOOKUP($B63,'NEL &amp; P4P Backsheet'!$D$11:$BM$187, J$11,0))</f>
        <v/>
      </c>
      <c r="K63" s="433" t="str">
        <f ca="1">IF(ISERROR(VLOOKUP($B63,'NEL &amp; P4P Backsheet'!$D$11:$BM$187,K$11,0)),"",VLOOKUP($B63,'NEL &amp; P4P Backsheet'!$D$11:$BM$187, K$11,0))</f>
        <v/>
      </c>
      <c r="L63" s="58" t="str">
        <f ca="1">IF(ISERROR(VLOOKUP($B63,'NEL &amp; P4P Backsheet'!$D$11:$BM$187,L$11,0)),"",VLOOKUP($B63,'NEL &amp; P4P Backsheet'!$D$11:$BM$187, L$11,0))</f>
        <v/>
      </c>
      <c r="M63" s="316" t="str">
        <f ca="1">IF(ISERROR(VLOOKUP($B63,'NEL &amp; P4P Backsheet'!$D$11:$BM$187,M$11,0)),"",VLOOKUP($B63,'NEL &amp; P4P Backsheet'!$D$11:$BM$187, M$11,0))</f>
        <v/>
      </c>
      <c r="N63" s="306" t="str">
        <f ca="1">IF(ISERROR(VLOOKUP($B63,'NEL &amp; P4P Backsheet'!$D$11:$BM$187,N$11,0)),"",VLOOKUP($B63,'NEL &amp; P4P Backsheet'!$D$11:$BM$187, N$11,0))</f>
        <v/>
      </c>
      <c r="O63" s="433" t="str">
        <f ca="1">IF(ISERROR(VLOOKUP($B63,'NEL &amp; P4P Backsheet'!$D$11:$BM$187,O$11,0)),"",VLOOKUP($B63,'NEL &amp; P4P Backsheet'!$D$11:$BM$187, O$11,0))</f>
        <v/>
      </c>
      <c r="P63" s="454" t="str">
        <f ca="1">IF(ISERROR(VLOOKUP($B63,'NEL &amp; P4P Backsheet'!$D$11:$BM$187,P$11,0)),"",VLOOKUP($B63,'NEL &amp; P4P Backsheet'!$D$11:$BM$187, P$11,0))</f>
        <v/>
      </c>
      <c r="Q63" s="58" t="str">
        <f ca="1">IF(ISERROR(VLOOKUP($B63,'NEL &amp; P4P Backsheet'!$D$11:$BM$187,Q$11,0)),"",VLOOKUP($B63,'NEL &amp; P4P Backsheet'!$D$11:$BM$187, Q$11,0))</f>
        <v/>
      </c>
      <c r="R63" s="306" t="str">
        <f ca="1">IF(ISERROR(VLOOKUP($B63,'NEL &amp; P4P Backsheet'!$D$11:$BM$187,R$11,0)),"",VLOOKUP($B63,'NEL &amp; P4P Backsheet'!$D$11:$BM$187, R$11,0))</f>
        <v/>
      </c>
      <c r="S63" s="433" t="str">
        <f ca="1">IF(ISERROR(VLOOKUP($B63,'NEL &amp; P4P Backsheet'!$D$11:$BM$187,S$11,0)),"",VLOOKUP($B63,'NEL &amp; P4P Backsheet'!$D$11:$BM$187, S$11,0))</f>
        <v/>
      </c>
      <c r="T63" s="454" t="str">
        <f ca="1">IF(ISERROR(VLOOKUP($B63,'NEL &amp; P4P Backsheet'!$D$11:$BM$187,T$11,0)),"",VLOOKUP($B63,'NEL &amp; P4P Backsheet'!$D$11:$BM$187, T$11,0))</f>
        <v/>
      </c>
      <c r="U63" s="58" t="str">
        <f ca="1">IF(ISERROR(VLOOKUP($B63,'NEL &amp; P4P Backsheet'!$D$11:$BM$187,U$11,0)),"",VLOOKUP($B63,'NEL &amp; P4P Backsheet'!$D$11:$BM$187, U$11,0))</f>
        <v/>
      </c>
      <c r="V63" s="306" t="str">
        <f ca="1">IF(ISERROR(VLOOKUP($B63,'NEL &amp; P4P Backsheet'!$D$11:$BM$187,V$11,0)),"",VLOOKUP($B63,'NEL &amp; P4P Backsheet'!$D$11:$BM$187, V$11,0))</f>
        <v/>
      </c>
      <c r="W63" s="433" t="str">
        <f ca="1">IF(ISERROR(VLOOKUP($B63,'NEL &amp; P4P Backsheet'!$D$11:$BM$187,W$11,0)),"",VLOOKUP($B63,'NEL &amp; P4P Backsheet'!$D$11:$BM$187, W$11,0))</f>
        <v/>
      </c>
      <c r="X63" s="454" t="str">
        <f ca="1">IF(ISERROR(VLOOKUP($B63,'NEL &amp; P4P Backsheet'!$D$11:$BM$187,X$11,0)),"",VLOOKUP($B63,'NEL &amp; P4P Backsheet'!$D$11:$BM$187, X$11,0))</f>
        <v/>
      </c>
      <c r="Y63" s="58" t="str">
        <f ca="1">IF(ISERROR(VLOOKUP($B63,'NEL &amp; P4P Backsheet'!$D$11:$BM$187,Y$11,0)),"",VLOOKUP($B63,'NEL &amp; P4P Backsheet'!$D$11:$BM$187, Y$11,0))</f>
        <v/>
      </c>
    </row>
    <row r="64" spans="1:25">
      <c r="A64" s="3">
        <v>49</v>
      </c>
      <c r="B64" s="41" t="str">
        <f t="shared" ca="1" si="1"/>
        <v/>
      </c>
      <c r="C64" s="42" t="str">
        <f ca="1">IF(B64="","",VLOOKUP(B64,'Org list'!$J$9:$K$637,2,0))</f>
        <v/>
      </c>
      <c r="D64" s="24" t="str">
        <f ca="1">IF(ISERROR(VLOOKUP($B64,'NEL &amp; P4P Backsheet'!$D$38:$BL$187,'Non-Elective Performance'!$D$11,0)),"",VLOOKUP($B64,'NEL &amp; P4P Backsheet'!$D$38:$BL$187,'Non-Elective Performance'!$D$11,0))</f>
        <v/>
      </c>
      <c r="E64" s="306" t="str">
        <f ca="1">IF(ISERROR(VLOOKUP($B64,'NEL &amp; P4P Backsheet'!$D$11:$BM$187,E$11,0)),"",VLOOKUP($B64,'NEL &amp; P4P Backsheet'!$D$11:$BM$187, E$11,0))</f>
        <v/>
      </c>
      <c r="F64" s="433" t="str">
        <f ca="1">IF(ISERROR(VLOOKUP($B64,'NEL &amp; P4P Backsheet'!$D$11:$BM$187,F$11,0)),"",VLOOKUP($B64,'NEL &amp; P4P Backsheet'!$D$11:$BM$187, F$11,0))</f>
        <v/>
      </c>
      <c r="G64" s="433" t="str">
        <f ca="1">IF(ISERROR(VLOOKUP($B64,'NEL &amp; P4P Backsheet'!$D$11:$BM$187,G$11,0)),"",VLOOKUP($B64,'NEL &amp; P4P Backsheet'!$D$11:$BM$187, G$11,0))</f>
        <v/>
      </c>
      <c r="H64" s="58" t="str">
        <f ca="1">IF(ISERROR(VLOOKUP($B64,'NEL &amp; P4P Backsheet'!$D$11:$BM$187,H$11,0)),"",VLOOKUP($B64,'NEL &amp; P4P Backsheet'!$D$11:$BM$187, H$11,0))</f>
        <v/>
      </c>
      <c r="I64" s="306" t="str">
        <f ca="1">IF(ISERROR(VLOOKUP($B64,'NEL &amp; P4P Backsheet'!$D$11:$BM$187,I$11,0)),"",VLOOKUP($B64,'NEL &amp; P4P Backsheet'!$D$11:$BM$187, I$11,0))</f>
        <v/>
      </c>
      <c r="J64" s="433" t="str">
        <f ca="1">IF(ISERROR(VLOOKUP($B64,'NEL &amp; P4P Backsheet'!$D$11:$BM$187,J$11,0)),"",VLOOKUP($B64,'NEL &amp; P4P Backsheet'!$D$11:$BM$187, J$11,0))</f>
        <v/>
      </c>
      <c r="K64" s="433" t="str">
        <f ca="1">IF(ISERROR(VLOOKUP($B64,'NEL &amp; P4P Backsheet'!$D$11:$BM$187,K$11,0)),"",VLOOKUP($B64,'NEL &amp; P4P Backsheet'!$D$11:$BM$187, K$11,0))</f>
        <v/>
      </c>
      <c r="L64" s="58" t="str">
        <f ca="1">IF(ISERROR(VLOOKUP($B64,'NEL &amp; P4P Backsheet'!$D$11:$BM$187,L$11,0)),"",VLOOKUP($B64,'NEL &amp; P4P Backsheet'!$D$11:$BM$187, L$11,0))</f>
        <v/>
      </c>
      <c r="M64" s="316" t="str">
        <f ca="1">IF(ISERROR(VLOOKUP($B64,'NEL &amp; P4P Backsheet'!$D$11:$BM$187,M$11,0)),"",VLOOKUP($B64,'NEL &amp; P4P Backsheet'!$D$11:$BM$187, M$11,0))</f>
        <v/>
      </c>
      <c r="N64" s="306" t="str">
        <f ca="1">IF(ISERROR(VLOOKUP($B64,'NEL &amp; P4P Backsheet'!$D$11:$BM$187,N$11,0)),"",VLOOKUP($B64,'NEL &amp; P4P Backsheet'!$D$11:$BM$187, N$11,0))</f>
        <v/>
      </c>
      <c r="O64" s="433" t="str">
        <f ca="1">IF(ISERROR(VLOOKUP($B64,'NEL &amp; P4P Backsheet'!$D$11:$BM$187,O$11,0)),"",VLOOKUP($B64,'NEL &amp; P4P Backsheet'!$D$11:$BM$187, O$11,0))</f>
        <v/>
      </c>
      <c r="P64" s="454" t="str">
        <f ca="1">IF(ISERROR(VLOOKUP($B64,'NEL &amp; P4P Backsheet'!$D$11:$BM$187,P$11,0)),"",VLOOKUP($B64,'NEL &amp; P4P Backsheet'!$D$11:$BM$187, P$11,0))</f>
        <v/>
      </c>
      <c r="Q64" s="58" t="str">
        <f ca="1">IF(ISERROR(VLOOKUP($B64,'NEL &amp; P4P Backsheet'!$D$11:$BM$187,Q$11,0)),"",VLOOKUP($B64,'NEL &amp; P4P Backsheet'!$D$11:$BM$187, Q$11,0))</f>
        <v/>
      </c>
      <c r="R64" s="306" t="str">
        <f ca="1">IF(ISERROR(VLOOKUP($B64,'NEL &amp; P4P Backsheet'!$D$11:$BM$187,R$11,0)),"",VLOOKUP($B64,'NEL &amp; P4P Backsheet'!$D$11:$BM$187, R$11,0))</f>
        <v/>
      </c>
      <c r="S64" s="433" t="str">
        <f ca="1">IF(ISERROR(VLOOKUP($B64,'NEL &amp; P4P Backsheet'!$D$11:$BM$187,S$11,0)),"",VLOOKUP($B64,'NEL &amp; P4P Backsheet'!$D$11:$BM$187, S$11,0))</f>
        <v/>
      </c>
      <c r="T64" s="454" t="str">
        <f ca="1">IF(ISERROR(VLOOKUP($B64,'NEL &amp; P4P Backsheet'!$D$11:$BM$187,T$11,0)),"",VLOOKUP($B64,'NEL &amp; P4P Backsheet'!$D$11:$BM$187, T$11,0))</f>
        <v/>
      </c>
      <c r="U64" s="58" t="str">
        <f ca="1">IF(ISERROR(VLOOKUP($B64,'NEL &amp; P4P Backsheet'!$D$11:$BM$187,U$11,0)),"",VLOOKUP($B64,'NEL &amp; P4P Backsheet'!$D$11:$BM$187, U$11,0))</f>
        <v/>
      </c>
      <c r="V64" s="306" t="str">
        <f ca="1">IF(ISERROR(VLOOKUP($B64,'NEL &amp; P4P Backsheet'!$D$11:$BM$187,V$11,0)),"",VLOOKUP($B64,'NEL &amp; P4P Backsheet'!$D$11:$BM$187, V$11,0))</f>
        <v/>
      </c>
      <c r="W64" s="433" t="str">
        <f ca="1">IF(ISERROR(VLOOKUP($B64,'NEL &amp; P4P Backsheet'!$D$11:$BM$187,W$11,0)),"",VLOOKUP($B64,'NEL &amp; P4P Backsheet'!$D$11:$BM$187, W$11,0))</f>
        <v/>
      </c>
      <c r="X64" s="454" t="str">
        <f ca="1">IF(ISERROR(VLOOKUP($B64,'NEL &amp; P4P Backsheet'!$D$11:$BM$187,X$11,0)),"",VLOOKUP($B64,'NEL &amp; P4P Backsheet'!$D$11:$BM$187, X$11,0))</f>
        <v/>
      </c>
      <c r="Y64" s="58" t="str">
        <f ca="1">IF(ISERROR(VLOOKUP($B64,'NEL &amp; P4P Backsheet'!$D$11:$BM$187,Y$11,0)),"",VLOOKUP($B64,'NEL &amp; P4P Backsheet'!$D$11:$BM$187, Y$11,0))</f>
        <v/>
      </c>
    </row>
    <row r="65" spans="1:25">
      <c r="A65" s="3">
        <v>50</v>
      </c>
      <c r="B65" s="41" t="str">
        <f t="shared" ca="1" si="1"/>
        <v/>
      </c>
      <c r="C65" s="42" t="str">
        <f ca="1">IF(B65="","",VLOOKUP(B65,'Org list'!$J$9:$K$637,2,0))</f>
        <v/>
      </c>
      <c r="D65" s="24" t="str">
        <f ca="1">IF(ISERROR(VLOOKUP($B65,'NEL &amp; P4P Backsheet'!$D$38:$BL$187,'Non-Elective Performance'!$D$11,0)),"",VLOOKUP($B65,'NEL &amp; P4P Backsheet'!$D$38:$BL$187,'Non-Elective Performance'!$D$11,0))</f>
        <v/>
      </c>
      <c r="E65" s="306" t="str">
        <f ca="1">IF(ISERROR(VLOOKUP($B65,'NEL &amp; P4P Backsheet'!$D$11:$BM$187,E$11,0)),"",VLOOKUP($B65,'NEL &amp; P4P Backsheet'!$D$11:$BM$187, E$11,0))</f>
        <v/>
      </c>
      <c r="F65" s="433" t="str">
        <f ca="1">IF(ISERROR(VLOOKUP($B65,'NEL &amp; P4P Backsheet'!$D$11:$BM$187,F$11,0)),"",VLOOKUP($B65,'NEL &amp; P4P Backsheet'!$D$11:$BM$187, F$11,0))</f>
        <v/>
      </c>
      <c r="G65" s="433" t="str">
        <f ca="1">IF(ISERROR(VLOOKUP($B65,'NEL &amp; P4P Backsheet'!$D$11:$BM$187,G$11,0)),"",VLOOKUP($B65,'NEL &amp; P4P Backsheet'!$D$11:$BM$187, G$11,0))</f>
        <v/>
      </c>
      <c r="H65" s="58" t="str">
        <f ca="1">IF(ISERROR(VLOOKUP($B65,'NEL &amp; P4P Backsheet'!$D$11:$BM$187,H$11,0)),"",VLOOKUP($B65,'NEL &amp; P4P Backsheet'!$D$11:$BM$187, H$11,0))</f>
        <v/>
      </c>
      <c r="I65" s="306" t="str">
        <f ca="1">IF(ISERROR(VLOOKUP($B65,'NEL &amp; P4P Backsheet'!$D$11:$BM$187,I$11,0)),"",VLOOKUP($B65,'NEL &amp; P4P Backsheet'!$D$11:$BM$187, I$11,0))</f>
        <v/>
      </c>
      <c r="J65" s="433" t="str">
        <f ca="1">IF(ISERROR(VLOOKUP($B65,'NEL &amp; P4P Backsheet'!$D$11:$BM$187,J$11,0)),"",VLOOKUP($B65,'NEL &amp; P4P Backsheet'!$D$11:$BM$187, J$11,0))</f>
        <v/>
      </c>
      <c r="K65" s="433" t="str">
        <f ca="1">IF(ISERROR(VLOOKUP($B65,'NEL &amp; P4P Backsheet'!$D$11:$BM$187,K$11,0)),"",VLOOKUP($B65,'NEL &amp; P4P Backsheet'!$D$11:$BM$187, K$11,0))</f>
        <v/>
      </c>
      <c r="L65" s="58" t="str">
        <f ca="1">IF(ISERROR(VLOOKUP($B65,'NEL &amp; P4P Backsheet'!$D$11:$BM$187,L$11,0)),"",VLOOKUP($B65,'NEL &amp; P4P Backsheet'!$D$11:$BM$187, L$11,0))</f>
        <v/>
      </c>
      <c r="M65" s="316" t="str">
        <f ca="1">IF(ISERROR(VLOOKUP($B65,'NEL &amp; P4P Backsheet'!$D$11:$BM$187,M$11,0)),"",VLOOKUP($B65,'NEL &amp; P4P Backsheet'!$D$11:$BM$187, M$11,0))</f>
        <v/>
      </c>
      <c r="N65" s="306" t="str">
        <f ca="1">IF(ISERROR(VLOOKUP($B65,'NEL &amp; P4P Backsheet'!$D$11:$BM$187,N$11,0)),"",VLOOKUP($B65,'NEL &amp; P4P Backsheet'!$D$11:$BM$187, N$11,0))</f>
        <v/>
      </c>
      <c r="O65" s="433" t="str">
        <f ca="1">IF(ISERROR(VLOOKUP($B65,'NEL &amp; P4P Backsheet'!$D$11:$BM$187,O$11,0)),"",VLOOKUP($B65,'NEL &amp; P4P Backsheet'!$D$11:$BM$187, O$11,0))</f>
        <v/>
      </c>
      <c r="P65" s="454" t="str">
        <f ca="1">IF(ISERROR(VLOOKUP($B65,'NEL &amp; P4P Backsheet'!$D$11:$BM$187,P$11,0)),"",VLOOKUP($B65,'NEL &amp; P4P Backsheet'!$D$11:$BM$187, P$11,0))</f>
        <v/>
      </c>
      <c r="Q65" s="58" t="str">
        <f ca="1">IF(ISERROR(VLOOKUP($B65,'NEL &amp; P4P Backsheet'!$D$11:$BM$187,Q$11,0)),"",VLOOKUP($B65,'NEL &amp; P4P Backsheet'!$D$11:$BM$187, Q$11,0))</f>
        <v/>
      </c>
      <c r="R65" s="306" t="str">
        <f ca="1">IF(ISERROR(VLOOKUP($B65,'NEL &amp; P4P Backsheet'!$D$11:$BM$187,R$11,0)),"",VLOOKUP($B65,'NEL &amp; P4P Backsheet'!$D$11:$BM$187, R$11,0))</f>
        <v/>
      </c>
      <c r="S65" s="433" t="str">
        <f ca="1">IF(ISERROR(VLOOKUP($B65,'NEL &amp; P4P Backsheet'!$D$11:$BM$187,S$11,0)),"",VLOOKUP($B65,'NEL &amp; P4P Backsheet'!$D$11:$BM$187, S$11,0))</f>
        <v/>
      </c>
      <c r="T65" s="454" t="str">
        <f ca="1">IF(ISERROR(VLOOKUP($B65,'NEL &amp; P4P Backsheet'!$D$11:$BM$187,T$11,0)),"",VLOOKUP($B65,'NEL &amp; P4P Backsheet'!$D$11:$BM$187, T$11,0))</f>
        <v/>
      </c>
      <c r="U65" s="58" t="str">
        <f ca="1">IF(ISERROR(VLOOKUP($B65,'NEL &amp; P4P Backsheet'!$D$11:$BM$187,U$11,0)),"",VLOOKUP($B65,'NEL &amp; P4P Backsheet'!$D$11:$BM$187, U$11,0))</f>
        <v/>
      </c>
      <c r="V65" s="306" t="str">
        <f ca="1">IF(ISERROR(VLOOKUP($B65,'NEL &amp; P4P Backsheet'!$D$11:$BM$187,V$11,0)),"",VLOOKUP($B65,'NEL &amp; P4P Backsheet'!$D$11:$BM$187, V$11,0))</f>
        <v/>
      </c>
      <c r="W65" s="433" t="str">
        <f ca="1">IF(ISERROR(VLOOKUP($B65,'NEL &amp; P4P Backsheet'!$D$11:$BM$187,W$11,0)),"",VLOOKUP($B65,'NEL &amp; P4P Backsheet'!$D$11:$BM$187, W$11,0))</f>
        <v/>
      </c>
      <c r="X65" s="454" t="str">
        <f ca="1">IF(ISERROR(VLOOKUP($B65,'NEL &amp; P4P Backsheet'!$D$11:$BM$187,X$11,0)),"",VLOOKUP($B65,'NEL &amp; P4P Backsheet'!$D$11:$BM$187, X$11,0))</f>
        <v/>
      </c>
      <c r="Y65" s="58" t="str">
        <f ca="1">IF(ISERROR(VLOOKUP($B65,'NEL &amp; P4P Backsheet'!$D$11:$BM$187,Y$11,0)),"",VLOOKUP($B65,'NEL &amp; P4P Backsheet'!$D$11:$BM$187, Y$11,0))</f>
        <v/>
      </c>
    </row>
    <row r="66" spans="1:25">
      <c r="A66" s="3">
        <v>51</v>
      </c>
      <c r="B66" s="41" t="str">
        <f t="shared" ca="1" si="1"/>
        <v/>
      </c>
      <c r="C66" s="42" t="str">
        <f ca="1">IF(B66="","",VLOOKUP(B66,'Org list'!$J$9:$K$637,2,0))</f>
        <v/>
      </c>
      <c r="D66" s="24" t="str">
        <f ca="1">IF(ISERROR(VLOOKUP($B66,'NEL &amp; P4P Backsheet'!$D$38:$BL$187,'Non-Elective Performance'!$D$11,0)),"",VLOOKUP($B66,'NEL &amp; P4P Backsheet'!$D$38:$BL$187,'Non-Elective Performance'!$D$11,0))</f>
        <v/>
      </c>
      <c r="E66" s="306" t="str">
        <f ca="1">IF(ISERROR(VLOOKUP($B66,'NEL &amp; P4P Backsheet'!$D$11:$BM$187,E$11,0)),"",VLOOKUP($B66,'NEL &amp; P4P Backsheet'!$D$11:$BM$187, E$11,0))</f>
        <v/>
      </c>
      <c r="F66" s="433" t="str">
        <f ca="1">IF(ISERROR(VLOOKUP($B66,'NEL &amp; P4P Backsheet'!$D$11:$BM$187,F$11,0)),"",VLOOKUP($B66,'NEL &amp; P4P Backsheet'!$D$11:$BM$187, F$11,0))</f>
        <v/>
      </c>
      <c r="G66" s="433" t="str">
        <f ca="1">IF(ISERROR(VLOOKUP($B66,'NEL &amp; P4P Backsheet'!$D$11:$BM$187,G$11,0)),"",VLOOKUP($B66,'NEL &amp; P4P Backsheet'!$D$11:$BM$187, G$11,0))</f>
        <v/>
      </c>
      <c r="H66" s="58" t="str">
        <f ca="1">IF(ISERROR(VLOOKUP($B66,'NEL &amp; P4P Backsheet'!$D$11:$BM$187,H$11,0)),"",VLOOKUP($B66,'NEL &amp; P4P Backsheet'!$D$11:$BM$187, H$11,0))</f>
        <v/>
      </c>
      <c r="I66" s="306" t="str">
        <f ca="1">IF(ISERROR(VLOOKUP($B66,'NEL &amp; P4P Backsheet'!$D$11:$BM$187,I$11,0)),"",VLOOKUP($B66,'NEL &amp; P4P Backsheet'!$D$11:$BM$187, I$11,0))</f>
        <v/>
      </c>
      <c r="J66" s="433" t="str">
        <f ca="1">IF(ISERROR(VLOOKUP($B66,'NEL &amp; P4P Backsheet'!$D$11:$BM$187,J$11,0)),"",VLOOKUP($B66,'NEL &amp; P4P Backsheet'!$D$11:$BM$187, J$11,0))</f>
        <v/>
      </c>
      <c r="K66" s="433" t="str">
        <f ca="1">IF(ISERROR(VLOOKUP($B66,'NEL &amp; P4P Backsheet'!$D$11:$BM$187,K$11,0)),"",VLOOKUP($B66,'NEL &amp; P4P Backsheet'!$D$11:$BM$187, K$11,0))</f>
        <v/>
      </c>
      <c r="L66" s="58" t="str">
        <f ca="1">IF(ISERROR(VLOOKUP($B66,'NEL &amp; P4P Backsheet'!$D$11:$BM$187,L$11,0)),"",VLOOKUP($B66,'NEL &amp; P4P Backsheet'!$D$11:$BM$187, L$11,0))</f>
        <v/>
      </c>
      <c r="M66" s="316" t="str">
        <f ca="1">IF(ISERROR(VLOOKUP($B66,'NEL &amp; P4P Backsheet'!$D$11:$BM$187,M$11,0)),"",VLOOKUP($B66,'NEL &amp; P4P Backsheet'!$D$11:$BM$187, M$11,0))</f>
        <v/>
      </c>
      <c r="N66" s="306" t="str">
        <f ca="1">IF(ISERROR(VLOOKUP($B66,'NEL &amp; P4P Backsheet'!$D$11:$BM$187,N$11,0)),"",VLOOKUP($B66,'NEL &amp; P4P Backsheet'!$D$11:$BM$187, N$11,0))</f>
        <v/>
      </c>
      <c r="O66" s="433" t="str">
        <f ca="1">IF(ISERROR(VLOOKUP($B66,'NEL &amp; P4P Backsheet'!$D$11:$BM$187,O$11,0)),"",VLOOKUP($B66,'NEL &amp; P4P Backsheet'!$D$11:$BM$187, O$11,0))</f>
        <v/>
      </c>
      <c r="P66" s="454" t="str">
        <f ca="1">IF(ISERROR(VLOOKUP($B66,'NEL &amp; P4P Backsheet'!$D$11:$BM$187,P$11,0)),"",VLOOKUP($B66,'NEL &amp; P4P Backsheet'!$D$11:$BM$187, P$11,0))</f>
        <v/>
      </c>
      <c r="Q66" s="58" t="str">
        <f ca="1">IF(ISERROR(VLOOKUP($B66,'NEL &amp; P4P Backsheet'!$D$11:$BM$187,Q$11,0)),"",VLOOKUP($B66,'NEL &amp; P4P Backsheet'!$D$11:$BM$187, Q$11,0))</f>
        <v/>
      </c>
      <c r="R66" s="306" t="str">
        <f ca="1">IF(ISERROR(VLOOKUP($B66,'NEL &amp; P4P Backsheet'!$D$11:$BM$187,R$11,0)),"",VLOOKUP($B66,'NEL &amp; P4P Backsheet'!$D$11:$BM$187, R$11,0))</f>
        <v/>
      </c>
      <c r="S66" s="433" t="str">
        <f ca="1">IF(ISERROR(VLOOKUP($B66,'NEL &amp; P4P Backsheet'!$D$11:$BM$187,S$11,0)),"",VLOOKUP($B66,'NEL &amp; P4P Backsheet'!$D$11:$BM$187, S$11,0))</f>
        <v/>
      </c>
      <c r="T66" s="454" t="str">
        <f ca="1">IF(ISERROR(VLOOKUP($B66,'NEL &amp; P4P Backsheet'!$D$11:$BM$187,T$11,0)),"",VLOOKUP($B66,'NEL &amp; P4P Backsheet'!$D$11:$BM$187, T$11,0))</f>
        <v/>
      </c>
      <c r="U66" s="58" t="str">
        <f ca="1">IF(ISERROR(VLOOKUP($B66,'NEL &amp; P4P Backsheet'!$D$11:$BM$187,U$11,0)),"",VLOOKUP($B66,'NEL &amp; P4P Backsheet'!$D$11:$BM$187, U$11,0))</f>
        <v/>
      </c>
      <c r="V66" s="306" t="str">
        <f ca="1">IF(ISERROR(VLOOKUP($B66,'NEL &amp; P4P Backsheet'!$D$11:$BM$187,V$11,0)),"",VLOOKUP($B66,'NEL &amp; P4P Backsheet'!$D$11:$BM$187, V$11,0))</f>
        <v/>
      </c>
      <c r="W66" s="433" t="str">
        <f ca="1">IF(ISERROR(VLOOKUP($B66,'NEL &amp; P4P Backsheet'!$D$11:$BM$187,W$11,0)),"",VLOOKUP($B66,'NEL &amp; P4P Backsheet'!$D$11:$BM$187, W$11,0))</f>
        <v/>
      </c>
      <c r="X66" s="454" t="str">
        <f ca="1">IF(ISERROR(VLOOKUP($B66,'NEL &amp; P4P Backsheet'!$D$11:$BM$187,X$11,0)),"",VLOOKUP($B66,'NEL &amp; P4P Backsheet'!$D$11:$BM$187, X$11,0))</f>
        <v/>
      </c>
      <c r="Y66" s="58" t="str">
        <f ca="1">IF(ISERROR(VLOOKUP($B66,'NEL &amp; P4P Backsheet'!$D$11:$BM$187,Y$11,0)),"",VLOOKUP($B66,'NEL &amp; P4P Backsheet'!$D$11:$BM$187, Y$11,0))</f>
        <v/>
      </c>
    </row>
    <row r="67" spans="1:25">
      <c r="A67" s="3">
        <v>52</v>
      </c>
      <c r="B67" s="41" t="str">
        <f t="shared" ca="1" si="1"/>
        <v/>
      </c>
      <c r="C67" s="42" t="str">
        <f ca="1">IF(B67="","",VLOOKUP(B67,'Org list'!$J$9:$K$637,2,0))</f>
        <v/>
      </c>
      <c r="D67" s="24" t="str">
        <f ca="1">IF(ISERROR(VLOOKUP($B67,'NEL &amp; P4P Backsheet'!$D$38:$BL$187,'Non-Elective Performance'!$D$11,0)),"",VLOOKUP($B67,'NEL &amp; P4P Backsheet'!$D$38:$BL$187,'Non-Elective Performance'!$D$11,0))</f>
        <v/>
      </c>
      <c r="E67" s="306" t="str">
        <f ca="1">IF(ISERROR(VLOOKUP($B67,'NEL &amp; P4P Backsheet'!$D$11:$BM$187,E$11,0)),"",VLOOKUP($B67,'NEL &amp; P4P Backsheet'!$D$11:$BM$187, E$11,0))</f>
        <v/>
      </c>
      <c r="F67" s="433" t="str">
        <f ca="1">IF(ISERROR(VLOOKUP($B67,'NEL &amp; P4P Backsheet'!$D$11:$BM$187,F$11,0)),"",VLOOKUP($B67,'NEL &amp; P4P Backsheet'!$D$11:$BM$187, F$11,0))</f>
        <v/>
      </c>
      <c r="G67" s="433" t="str">
        <f ca="1">IF(ISERROR(VLOOKUP($B67,'NEL &amp; P4P Backsheet'!$D$11:$BM$187,G$11,0)),"",VLOOKUP($B67,'NEL &amp; P4P Backsheet'!$D$11:$BM$187, G$11,0))</f>
        <v/>
      </c>
      <c r="H67" s="58" t="str">
        <f ca="1">IF(ISERROR(VLOOKUP($B67,'NEL &amp; P4P Backsheet'!$D$11:$BM$187,H$11,0)),"",VLOOKUP($B67,'NEL &amp; P4P Backsheet'!$D$11:$BM$187, H$11,0))</f>
        <v/>
      </c>
      <c r="I67" s="306" t="str">
        <f ca="1">IF(ISERROR(VLOOKUP($B67,'NEL &amp; P4P Backsheet'!$D$11:$BM$187,I$11,0)),"",VLOOKUP($B67,'NEL &amp; P4P Backsheet'!$D$11:$BM$187, I$11,0))</f>
        <v/>
      </c>
      <c r="J67" s="433" t="str">
        <f ca="1">IF(ISERROR(VLOOKUP($B67,'NEL &amp; P4P Backsheet'!$D$11:$BM$187,J$11,0)),"",VLOOKUP($B67,'NEL &amp; P4P Backsheet'!$D$11:$BM$187, J$11,0))</f>
        <v/>
      </c>
      <c r="K67" s="433" t="str">
        <f ca="1">IF(ISERROR(VLOOKUP($B67,'NEL &amp; P4P Backsheet'!$D$11:$BM$187,K$11,0)),"",VLOOKUP($B67,'NEL &amp; P4P Backsheet'!$D$11:$BM$187, K$11,0))</f>
        <v/>
      </c>
      <c r="L67" s="58" t="str">
        <f ca="1">IF(ISERROR(VLOOKUP($B67,'NEL &amp; P4P Backsheet'!$D$11:$BM$187,L$11,0)),"",VLOOKUP($B67,'NEL &amp; P4P Backsheet'!$D$11:$BM$187, L$11,0))</f>
        <v/>
      </c>
      <c r="M67" s="316" t="str">
        <f ca="1">IF(ISERROR(VLOOKUP($B67,'NEL &amp; P4P Backsheet'!$D$11:$BM$187,M$11,0)),"",VLOOKUP($B67,'NEL &amp; P4P Backsheet'!$D$11:$BM$187, M$11,0))</f>
        <v/>
      </c>
      <c r="N67" s="306" t="str">
        <f ca="1">IF(ISERROR(VLOOKUP($B67,'NEL &amp; P4P Backsheet'!$D$11:$BM$187,N$11,0)),"",VLOOKUP($B67,'NEL &amp; P4P Backsheet'!$D$11:$BM$187, N$11,0))</f>
        <v/>
      </c>
      <c r="O67" s="433" t="str">
        <f ca="1">IF(ISERROR(VLOOKUP($B67,'NEL &amp; P4P Backsheet'!$D$11:$BM$187,O$11,0)),"",VLOOKUP($B67,'NEL &amp; P4P Backsheet'!$D$11:$BM$187, O$11,0))</f>
        <v/>
      </c>
      <c r="P67" s="454" t="str">
        <f ca="1">IF(ISERROR(VLOOKUP($B67,'NEL &amp; P4P Backsheet'!$D$11:$BM$187,P$11,0)),"",VLOOKUP($B67,'NEL &amp; P4P Backsheet'!$D$11:$BM$187, P$11,0))</f>
        <v/>
      </c>
      <c r="Q67" s="58" t="str">
        <f ca="1">IF(ISERROR(VLOOKUP($B67,'NEL &amp; P4P Backsheet'!$D$11:$BM$187,Q$11,0)),"",VLOOKUP($B67,'NEL &amp; P4P Backsheet'!$D$11:$BM$187, Q$11,0))</f>
        <v/>
      </c>
      <c r="R67" s="306" t="str">
        <f ca="1">IF(ISERROR(VLOOKUP($B67,'NEL &amp; P4P Backsheet'!$D$11:$BM$187,R$11,0)),"",VLOOKUP($B67,'NEL &amp; P4P Backsheet'!$D$11:$BM$187, R$11,0))</f>
        <v/>
      </c>
      <c r="S67" s="433" t="str">
        <f ca="1">IF(ISERROR(VLOOKUP($B67,'NEL &amp; P4P Backsheet'!$D$11:$BM$187,S$11,0)),"",VLOOKUP($B67,'NEL &amp; P4P Backsheet'!$D$11:$BM$187, S$11,0))</f>
        <v/>
      </c>
      <c r="T67" s="454" t="str">
        <f ca="1">IF(ISERROR(VLOOKUP($B67,'NEL &amp; P4P Backsheet'!$D$11:$BM$187,T$11,0)),"",VLOOKUP($B67,'NEL &amp; P4P Backsheet'!$D$11:$BM$187, T$11,0))</f>
        <v/>
      </c>
      <c r="U67" s="58" t="str">
        <f ca="1">IF(ISERROR(VLOOKUP($B67,'NEL &amp; P4P Backsheet'!$D$11:$BM$187,U$11,0)),"",VLOOKUP($B67,'NEL &amp; P4P Backsheet'!$D$11:$BM$187, U$11,0))</f>
        <v/>
      </c>
      <c r="V67" s="306" t="str">
        <f ca="1">IF(ISERROR(VLOOKUP($B67,'NEL &amp; P4P Backsheet'!$D$11:$BM$187,V$11,0)),"",VLOOKUP($B67,'NEL &amp; P4P Backsheet'!$D$11:$BM$187, V$11,0))</f>
        <v/>
      </c>
      <c r="W67" s="433" t="str">
        <f ca="1">IF(ISERROR(VLOOKUP($B67,'NEL &amp; P4P Backsheet'!$D$11:$BM$187,W$11,0)),"",VLOOKUP($B67,'NEL &amp; P4P Backsheet'!$D$11:$BM$187, W$11,0))</f>
        <v/>
      </c>
      <c r="X67" s="454" t="str">
        <f ca="1">IF(ISERROR(VLOOKUP($B67,'NEL &amp; P4P Backsheet'!$D$11:$BM$187,X$11,0)),"",VLOOKUP($B67,'NEL &amp; P4P Backsheet'!$D$11:$BM$187, X$11,0))</f>
        <v/>
      </c>
      <c r="Y67" s="58" t="str">
        <f ca="1">IF(ISERROR(VLOOKUP($B67,'NEL &amp; P4P Backsheet'!$D$11:$BM$187,Y$11,0)),"",VLOOKUP($B67,'NEL &amp; P4P Backsheet'!$D$11:$BM$187, Y$11,0))</f>
        <v/>
      </c>
    </row>
    <row r="68" spans="1:25">
      <c r="A68" s="3">
        <v>53</v>
      </c>
      <c r="B68" s="41" t="str">
        <f t="shared" ca="1" si="1"/>
        <v/>
      </c>
      <c r="C68" s="42" t="str">
        <f ca="1">IF(B68="","",VLOOKUP(B68,'Org list'!$J$9:$K$637,2,0))</f>
        <v/>
      </c>
      <c r="D68" s="24" t="str">
        <f ca="1">IF(ISERROR(VLOOKUP($B68,'NEL &amp; P4P Backsheet'!$D$38:$BL$187,'Non-Elective Performance'!$D$11,0)),"",VLOOKUP($B68,'NEL &amp; P4P Backsheet'!$D$38:$BL$187,'Non-Elective Performance'!$D$11,0))</f>
        <v/>
      </c>
      <c r="E68" s="306" t="str">
        <f ca="1">IF(ISERROR(VLOOKUP($B68,'NEL &amp; P4P Backsheet'!$D$11:$BM$187,E$11,0)),"",VLOOKUP($B68,'NEL &amp; P4P Backsheet'!$D$11:$BM$187, E$11,0))</f>
        <v/>
      </c>
      <c r="F68" s="433" t="str">
        <f ca="1">IF(ISERROR(VLOOKUP($B68,'NEL &amp; P4P Backsheet'!$D$11:$BM$187,F$11,0)),"",VLOOKUP($B68,'NEL &amp; P4P Backsheet'!$D$11:$BM$187, F$11,0))</f>
        <v/>
      </c>
      <c r="G68" s="433" t="str">
        <f ca="1">IF(ISERROR(VLOOKUP($B68,'NEL &amp; P4P Backsheet'!$D$11:$BM$187,G$11,0)),"",VLOOKUP($B68,'NEL &amp; P4P Backsheet'!$D$11:$BM$187, G$11,0))</f>
        <v/>
      </c>
      <c r="H68" s="58" t="str">
        <f ca="1">IF(ISERROR(VLOOKUP($B68,'NEL &amp; P4P Backsheet'!$D$11:$BM$187,H$11,0)),"",VLOOKUP($B68,'NEL &amp; P4P Backsheet'!$D$11:$BM$187, H$11,0))</f>
        <v/>
      </c>
      <c r="I68" s="306" t="str">
        <f ca="1">IF(ISERROR(VLOOKUP($B68,'NEL &amp; P4P Backsheet'!$D$11:$BM$187,I$11,0)),"",VLOOKUP($B68,'NEL &amp; P4P Backsheet'!$D$11:$BM$187, I$11,0))</f>
        <v/>
      </c>
      <c r="J68" s="433" t="str">
        <f ca="1">IF(ISERROR(VLOOKUP($B68,'NEL &amp; P4P Backsheet'!$D$11:$BM$187,J$11,0)),"",VLOOKUP($B68,'NEL &amp; P4P Backsheet'!$D$11:$BM$187, J$11,0))</f>
        <v/>
      </c>
      <c r="K68" s="433" t="str">
        <f ca="1">IF(ISERROR(VLOOKUP($B68,'NEL &amp; P4P Backsheet'!$D$11:$BM$187,K$11,0)),"",VLOOKUP($B68,'NEL &amp; P4P Backsheet'!$D$11:$BM$187, K$11,0))</f>
        <v/>
      </c>
      <c r="L68" s="58" t="str">
        <f ca="1">IF(ISERROR(VLOOKUP($B68,'NEL &amp; P4P Backsheet'!$D$11:$BM$187,L$11,0)),"",VLOOKUP($B68,'NEL &amp; P4P Backsheet'!$D$11:$BM$187, L$11,0))</f>
        <v/>
      </c>
      <c r="M68" s="316" t="str">
        <f ca="1">IF(ISERROR(VLOOKUP($B68,'NEL &amp; P4P Backsheet'!$D$11:$BM$187,M$11,0)),"",VLOOKUP($B68,'NEL &amp; P4P Backsheet'!$D$11:$BM$187, M$11,0))</f>
        <v/>
      </c>
      <c r="N68" s="306" t="str">
        <f ca="1">IF(ISERROR(VLOOKUP($B68,'NEL &amp; P4P Backsheet'!$D$11:$BM$187,N$11,0)),"",VLOOKUP($B68,'NEL &amp; P4P Backsheet'!$D$11:$BM$187, N$11,0))</f>
        <v/>
      </c>
      <c r="O68" s="433" t="str">
        <f ca="1">IF(ISERROR(VLOOKUP($B68,'NEL &amp; P4P Backsheet'!$D$11:$BM$187,O$11,0)),"",VLOOKUP($B68,'NEL &amp; P4P Backsheet'!$D$11:$BM$187, O$11,0))</f>
        <v/>
      </c>
      <c r="P68" s="454" t="str">
        <f ca="1">IF(ISERROR(VLOOKUP($B68,'NEL &amp; P4P Backsheet'!$D$11:$BM$187,P$11,0)),"",VLOOKUP($B68,'NEL &amp; P4P Backsheet'!$D$11:$BM$187, P$11,0))</f>
        <v/>
      </c>
      <c r="Q68" s="58" t="str">
        <f ca="1">IF(ISERROR(VLOOKUP($B68,'NEL &amp; P4P Backsheet'!$D$11:$BM$187,Q$11,0)),"",VLOOKUP($B68,'NEL &amp; P4P Backsheet'!$D$11:$BM$187, Q$11,0))</f>
        <v/>
      </c>
      <c r="R68" s="306" t="str">
        <f ca="1">IF(ISERROR(VLOOKUP($B68,'NEL &amp; P4P Backsheet'!$D$11:$BM$187,R$11,0)),"",VLOOKUP($B68,'NEL &amp; P4P Backsheet'!$D$11:$BM$187, R$11,0))</f>
        <v/>
      </c>
      <c r="S68" s="433" t="str">
        <f ca="1">IF(ISERROR(VLOOKUP($B68,'NEL &amp; P4P Backsheet'!$D$11:$BM$187,S$11,0)),"",VLOOKUP($B68,'NEL &amp; P4P Backsheet'!$D$11:$BM$187, S$11,0))</f>
        <v/>
      </c>
      <c r="T68" s="454" t="str">
        <f ca="1">IF(ISERROR(VLOOKUP($B68,'NEL &amp; P4P Backsheet'!$D$11:$BM$187,T$11,0)),"",VLOOKUP($B68,'NEL &amp; P4P Backsheet'!$D$11:$BM$187, T$11,0))</f>
        <v/>
      </c>
      <c r="U68" s="58" t="str">
        <f ca="1">IF(ISERROR(VLOOKUP($B68,'NEL &amp; P4P Backsheet'!$D$11:$BM$187,U$11,0)),"",VLOOKUP($B68,'NEL &amp; P4P Backsheet'!$D$11:$BM$187, U$11,0))</f>
        <v/>
      </c>
      <c r="V68" s="306" t="str">
        <f ca="1">IF(ISERROR(VLOOKUP($B68,'NEL &amp; P4P Backsheet'!$D$11:$BM$187,V$11,0)),"",VLOOKUP($B68,'NEL &amp; P4P Backsheet'!$D$11:$BM$187, V$11,0))</f>
        <v/>
      </c>
      <c r="W68" s="433" t="str">
        <f ca="1">IF(ISERROR(VLOOKUP($B68,'NEL &amp; P4P Backsheet'!$D$11:$BM$187,W$11,0)),"",VLOOKUP($B68,'NEL &amp; P4P Backsheet'!$D$11:$BM$187, W$11,0))</f>
        <v/>
      </c>
      <c r="X68" s="454" t="str">
        <f ca="1">IF(ISERROR(VLOOKUP($B68,'NEL &amp; P4P Backsheet'!$D$11:$BM$187,X$11,0)),"",VLOOKUP($B68,'NEL &amp; P4P Backsheet'!$D$11:$BM$187, X$11,0))</f>
        <v/>
      </c>
      <c r="Y68" s="58" t="str">
        <f ca="1">IF(ISERROR(VLOOKUP($B68,'NEL &amp; P4P Backsheet'!$D$11:$BM$187,Y$11,0)),"",VLOOKUP($B68,'NEL &amp; P4P Backsheet'!$D$11:$BM$187, Y$11,0))</f>
        <v/>
      </c>
    </row>
    <row r="69" spans="1:25">
      <c r="A69" s="3">
        <v>54</v>
      </c>
      <c r="B69" s="41" t="str">
        <f t="shared" ca="1" si="1"/>
        <v/>
      </c>
      <c r="C69" s="42" t="str">
        <f ca="1">IF(B69="","",VLOOKUP(B69,'Org list'!$J$9:$K$637,2,0))</f>
        <v/>
      </c>
      <c r="D69" s="24" t="str">
        <f ca="1">IF(ISERROR(VLOOKUP($B69,'NEL &amp; P4P Backsheet'!$D$38:$BL$187,'Non-Elective Performance'!$D$11,0)),"",VLOOKUP($B69,'NEL &amp; P4P Backsheet'!$D$38:$BL$187,'Non-Elective Performance'!$D$11,0))</f>
        <v/>
      </c>
      <c r="E69" s="306" t="str">
        <f ca="1">IF(ISERROR(VLOOKUP($B69,'NEL &amp; P4P Backsheet'!$D$11:$BM$187,E$11,0)),"",VLOOKUP($B69,'NEL &amp; P4P Backsheet'!$D$11:$BM$187, E$11,0))</f>
        <v/>
      </c>
      <c r="F69" s="433" t="str">
        <f ca="1">IF(ISERROR(VLOOKUP($B69,'NEL &amp; P4P Backsheet'!$D$11:$BM$187,F$11,0)),"",VLOOKUP($B69,'NEL &amp; P4P Backsheet'!$D$11:$BM$187, F$11,0))</f>
        <v/>
      </c>
      <c r="G69" s="433" t="str">
        <f ca="1">IF(ISERROR(VLOOKUP($B69,'NEL &amp; P4P Backsheet'!$D$11:$BM$187,G$11,0)),"",VLOOKUP($B69,'NEL &amp; P4P Backsheet'!$D$11:$BM$187, G$11,0))</f>
        <v/>
      </c>
      <c r="H69" s="58" t="str">
        <f ca="1">IF(ISERROR(VLOOKUP($B69,'NEL &amp; P4P Backsheet'!$D$11:$BM$187,H$11,0)),"",VLOOKUP($B69,'NEL &amp; P4P Backsheet'!$D$11:$BM$187, H$11,0))</f>
        <v/>
      </c>
      <c r="I69" s="306" t="str">
        <f ca="1">IF(ISERROR(VLOOKUP($B69,'NEL &amp; P4P Backsheet'!$D$11:$BM$187,I$11,0)),"",VLOOKUP($B69,'NEL &amp; P4P Backsheet'!$D$11:$BM$187, I$11,0))</f>
        <v/>
      </c>
      <c r="J69" s="433" t="str">
        <f ca="1">IF(ISERROR(VLOOKUP($B69,'NEL &amp; P4P Backsheet'!$D$11:$BM$187,J$11,0)),"",VLOOKUP($B69,'NEL &amp; P4P Backsheet'!$D$11:$BM$187, J$11,0))</f>
        <v/>
      </c>
      <c r="K69" s="433" t="str">
        <f ca="1">IF(ISERROR(VLOOKUP($B69,'NEL &amp; P4P Backsheet'!$D$11:$BM$187,K$11,0)),"",VLOOKUP($B69,'NEL &amp; P4P Backsheet'!$D$11:$BM$187, K$11,0))</f>
        <v/>
      </c>
      <c r="L69" s="58" t="str">
        <f ca="1">IF(ISERROR(VLOOKUP($B69,'NEL &amp; P4P Backsheet'!$D$11:$BM$187,L$11,0)),"",VLOOKUP($B69,'NEL &amp; P4P Backsheet'!$D$11:$BM$187, L$11,0))</f>
        <v/>
      </c>
      <c r="M69" s="316" t="str">
        <f ca="1">IF(ISERROR(VLOOKUP($B69,'NEL &amp; P4P Backsheet'!$D$11:$BM$187,M$11,0)),"",VLOOKUP($B69,'NEL &amp; P4P Backsheet'!$D$11:$BM$187, M$11,0))</f>
        <v/>
      </c>
      <c r="N69" s="306" t="str">
        <f ca="1">IF(ISERROR(VLOOKUP($B69,'NEL &amp; P4P Backsheet'!$D$11:$BM$187,N$11,0)),"",VLOOKUP($B69,'NEL &amp; P4P Backsheet'!$D$11:$BM$187, N$11,0))</f>
        <v/>
      </c>
      <c r="O69" s="433" t="str">
        <f ca="1">IF(ISERROR(VLOOKUP($B69,'NEL &amp; P4P Backsheet'!$D$11:$BM$187,O$11,0)),"",VLOOKUP($B69,'NEL &amp; P4P Backsheet'!$D$11:$BM$187, O$11,0))</f>
        <v/>
      </c>
      <c r="P69" s="454" t="str">
        <f ca="1">IF(ISERROR(VLOOKUP($B69,'NEL &amp; P4P Backsheet'!$D$11:$BM$187,P$11,0)),"",VLOOKUP($B69,'NEL &amp; P4P Backsheet'!$D$11:$BM$187, P$11,0))</f>
        <v/>
      </c>
      <c r="Q69" s="58" t="str">
        <f ca="1">IF(ISERROR(VLOOKUP($B69,'NEL &amp; P4P Backsheet'!$D$11:$BM$187,Q$11,0)),"",VLOOKUP($B69,'NEL &amp; P4P Backsheet'!$D$11:$BM$187, Q$11,0))</f>
        <v/>
      </c>
      <c r="R69" s="306" t="str">
        <f ca="1">IF(ISERROR(VLOOKUP($B69,'NEL &amp; P4P Backsheet'!$D$11:$BM$187,R$11,0)),"",VLOOKUP($B69,'NEL &amp; P4P Backsheet'!$D$11:$BM$187, R$11,0))</f>
        <v/>
      </c>
      <c r="S69" s="433" t="str">
        <f ca="1">IF(ISERROR(VLOOKUP($B69,'NEL &amp; P4P Backsheet'!$D$11:$BM$187,S$11,0)),"",VLOOKUP($B69,'NEL &amp; P4P Backsheet'!$D$11:$BM$187, S$11,0))</f>
        <v/>
      </c>
      <c r="T69" s="454" t="str">
        <f ca="1">IF(ISERROR(VLOOKUP($B69,'NEL &amp; P4P Backsheet'!$D$11:$BM$187,T$11,0)),"",VLOOKUP($B69,'NEL &amp; P4P Backsheet'!$D$11:$BM$187, T$11,0))</f>
        <v/>
      </c>
      <c r="U69" s="58" t="str">
        <f ca="1">IF(ISERROR(VLOOKUP($B69,'NEL &amp; P4P Backsheet'!$D$11:$BM$187,U$11,0)),"",VLOOKUP($B69,'NEL &amp; P4P Backsheet'!$D$11:$BM$187, U$11,0))</f>
        <v/>
      </c>
      <c r="V69" s="306" t="str">
        <f ca="1">IF(ISERROR(VLOOKUP($B69,'NEL &amp; P4P Backsheet'!$D$11:$BM$187,V$11,0)),"",VLOOKUP($B69,'NEL &amp; P4P Backsheet'!$D$11:$BM$187, V$11,0))</f>
        <v/>
      </c>
      <c r="W69" s="433" t="str">
        <f ca="1">IF(ISERROR(VLOOKUP($B69,'NEL &amp; P4P Backsheet'!$D$11:$BM$187,W$11,0)),"",VLOOKUP($B69,'NEL &amp; P4P Backsheet'!$D$11:$BM$187, W$11,0))</f>
        <v/>
      </c>
      <c r="X69" s="454" t="str">
        <f ca="1">IF(ISERROR(VLOOKUP($B69,'NEL &amp; P4P Backsheet'!$D$11:$BM$187,X$11,0)),"",VLOOKUP($B69,'NEL &amp; P4P Backsheet'!$D$11:$BM$187, X$11,0))</f>
        <v/>
      </c>
      <c r="Y69" s="58" t="str">
        <f ca="1">IF(ISERROR(VLOOKUP($B69,'NEL &amp; P4P Backsheet'!$D$11:$BM$187,Y$11,0)),"",VLOOKUP($B69,'NEL &amp; P4P Backsheet'!$D$11:$BM$187, Y$11,0))</f>
        <v/>
      </c>
    </row>
    <row r="70" spans="1:25">
      <c r="A70" s="3">
        <v>55</v>
      </c>
      <c r="B70" s="41" t="str">
        <f t="shared" ca="1" si="1"/>
        <v/>
      </c>
      <c r="C70" s="42" t="str">
        <f ca="1">IF(B70="","",VLOOKUP(B70,'Org list'!$J$9:$K$637,2,0))</f>
        <v/>
      </c>
      <c r="D70" s="24" t="str">
        <f ca="1">IF(ISERROR(VLOOKUP($B70,'NEL &amp; P4P Backsheet'!$D$38:$BL$187,'Non-Elective Performance'!$D$11,0)),"",VLOOKUP($B70,'NEL &amp; P4P Backsheet'!$D$38:$BL$187,'Non-Elective Performance'!$D$11,0))</f>
        <v/>
      </c>
      <c r="E70" s="306" t="str">
        <f ca="1">IF(ISERROR(VLOOKUP($B70,'NEL &amp; P4P Backsheet'!$D$11:$BM$187,E$11,0)),"",VLOOKUP($B70,'NEL &amp; P4P Backsheet'!$D$11:$BM$187, E$11,0))</f>
        <v/>
      </c>
      <c r="F70" s="433" t="str">
        <f ca="1">IF(ISERROR(VLOOKUP($B70,'NEL &amp; P4P Backsheet'!$D$11:$BM$187,F$11,0)),"",VLOOKUP($B70,'NEL &amp; P4P Backsheet'!$D$11:$BM$187, F$11,0))</f>
        <v/>
      </c>
      <c r="G70" s="433" t="str">
        <f ca="1">IF(ISERROR(VLOOKUP($B70,'NEL &amp; P4P Backsheet'!$D$11:$BM$187,G$11,0)),"",VLOOKUP($B70,'NEL &amp; P4P Backsheet'!$D$11:$BM$187, G$11,0))</f>
        <v/>
      </c>
      <c r="H70" s="58" t="str">
        <f ca="1">IF(ISERROR(VLOOKUP($B70,'NEL &amp; P4P Backsheet'!$D$11:$BM$187,H$11,0)),"",VLOOKUP($B70,'NEL &amp; P4P Backsheet'!$D$11:$BM$187, H$11,0))</f>
        <v/>
      </c>
      <c r="I70" s="306" t="str">
        <f ca="1">IF(ISERROR(VLOOKUP($B70,'NEL &amp; P4P Backsheet'!$D$11:$BM$187,I$11,0)),"",VLOOKUP($B70,'NEL &amp; P4P Backsheet'!$D$11:$BM$187, I$11,0))</f>
        <v/>
      </c>
      <c r="J70" s="433" t="str">
        <f ca="1">IF(ISERROR(VLOOKUP($B70,'NEL &amp; P4P Backsheet'!$D$11:$BM$187,J$11,0)),"",VLOOKUP($B70,'NEL &amp; P4P Backsheet'!$D$11:$BM$187, J$11,0))</f>
        <v/>
      </c>
      <c r="K70" s="433" t="str">
        <f ca="1">IF(ISERROR(VLOOKUP($B70,'NEL &amp; P4P Backsheet'!$D$11:$BM$187,K$11,0)),"",VLOOKUP($B70,'NEL &amp; P4P Backsheet'!$D$11:$BM$187, K$11,0))</f>
        <v/>
      </c>
      <c r="L70" s="58" t="str">
        <f ca="1">IF(ISERROR(VLOOKUP($B70,'NEL &amp; P4P Backsheet'!$D$11:$BM$187,L$11,0)),"",VLOOKUP($B70,'NEL &amp; P4P Backsheet'!$D$11:$BM$187, L$11,0))</f>
        <v/>
      </c>
      <c r="M70" s="316" t="str">
        <f ca="1">IF(ISERROR(VLOOKUP($B70,'NEL &amp; P4P Backsheet'!$D$11:$BM$187,M$11,0)),"",VLOOKUP($B70,'NEL &amp; P4P Backsheet'!$D$11:$BM$187, M$11,0))</f>
        <v/>
      </c>
      <c r="N70" s="306" t="str">
        <f ca="1">IF(ISERROR(VLOOKUP($B70,'NEL &amp; P4P Backsheet'!$D$11:$BM$187,N$11,0)),"",VLOOKUP($B70,'NEL &amp; P4P Backsheet'!$D$11:$BM$187, N$11,0))</f>
        <v/>
      </c>
      <c r="O70" s="433" t="str">
        <f ca="1">IF(ISERROR(VLOOKUP($B70,'NEL &amp; P4P Backsheet'!$D$11:$BM$187,O$11,0)),"",VLOOKUP($B70,'NEL &amp; P4P Backsheet'!$D$11:$BM$187, O$11,0))</f>
        <v/>
      </c>
      <c r="P70" s="454" t="str">
        <f ca="1">IF(ISERROR(VLOOKUP($B70,'NEL &amp; P4P Backsheet'!$D$11:$BM$187,P$11,0)),"",VLOOKUP($B70,'NEL &amp; P4P Backsheet'!$D$11:$BM$187, P$11,0))</f>
        <v/>
      </c>
      <c r="Q70" s="58" t="str">
        <f ca="1">IF(ISERROR(VLOOKUP($B70,'NEL &amp; P4P Backsheet'!$D$11:$BM$187,Q$11,0)),"",VLOOKUP($B70,'NEL &amp; P4P Backsheet'!$D$11:$BM$187, Q$11,0))</f>
        <v/>
      </c>
      <c r="R70" s="306" t="str">
        <f ca="1">IF(ISERROR(VLOOKUP($B70,'NEL &amp; P4P Backsheet'!$D$11:$BM$187,R$11,0)),"",VLOOKUP($B70,'NEL &amp; P4P Backsheet'!$D$11:$BM$187, R$11,0))</f>
        <v/>
      </c>
      <c r="S70" s="433" t="str">
        <f ca="1">IF(ISERROR(VLOOKUP($B70,'NEL &amp; P4P Backsheet'!$D$11:$BM$187,S$11,0)),"",VLOOKUP($B70,'NEL &amp; P4P Backsheet'!$D$11:$BM$187, S$11,0))</f>
        <v/>
      </c>
      <c r="T70" s="454" t="str">
        <f ca="1">IF(ISERROR(VLOOKUP($B70,'NEL &amp; P4P Backsheet'!$D$11:$BM$187,T$11,0)),"",VLOOKUP($B70,'NEL &amp; P4P Backsheet'!$D$11:$BM$187, T$11,0))</f>
        <v/>
      </c>
      <c r="U70" s="58" t="str">
        <f ca="1">IF(ISERROR(VLOOKUP($B70,'NEL &amp; P4P Backsheet'!$D$11:$BM$187,U$11,0)),"",VLOOKUP($B70,'NEL &amp; P4P Backsheet'!$D$11:$BM$187, U$11,0))</f>
        <v/>
      </c>
      <c r="V70" s="306" t="str">
        <f ca="1">IF(ISERROR(VLOOKUP($B70,'NEL &amp; P4P Backsheet'!$D$11:$BM$187,V$11,0)),"",VLOOKUP($B70,'NEL &amp; P4P Backsheet'!$D$11:$BM$187, V$11,0))</f>
        <v/>
      </c>
      <c r="W70" s="433" t="str">
        <f ca="1">IF(ISERROR(VLOOKUP($B70,'NEL &amp; P4P Backsheet'!$D$11:$BM$187,W$11,0)),"",VLOOKUP($B70,'NEL &amp; P4P Backsheet'!$D$11:$BM$187, W$11,0))</f>
        <v/>
      </c>
      <c r="X70" s="454" t="str">
        <f ca="1">IF(ISERROR(VLOOKUP($B70,'NEL &amp; P4P Backsheet'!$D$11:$BM$187,X$11,0)),"",VLOOKUP($B70,'NEL &amp; P4P Backsheet'!$D$11:$BM$187, X$11,0))</f>
        <v/>
      </c>
      <c r="Y70" s="58" t="str">
        <f ca="1">IF(ISERROR(VLOOKUP($B70,'NEL &amp; P4P Backsheet'!$D$11:$BM$187,Y$11,0)),"",VLOOKUP($B70,'NEL &amp; P4P Backsheet'!$D$11:$BM$187, Y$11,0))</f>
        <v/>
      </c>
    </row>
    <row r="71" spans="1:25">
      <c r="A71" s="3">
        <v>56</v>
      </c>
      <c r="B71" s="41" t="str">
        <f t="shared" ca="1" si="1"/>
        <v/>
      </c>
      <c r="C71" s="42" t="str">
        <f ca="1">IF(B71="","",VLOOKUP(B71,'Org list'!$J$9:$K$637,2,0))</f>
        <v/>
      </c>
      <c r="D71" s="24" t="str">
        <f ca="1">IF(ISERROR(VLOOKUP($B71,'NEL &amp; P4P Backsheet'!$D$38:$BL$187,'Non-Elective Performance'!$D$11,0)),"",VLOOKUP($B71,'NEL &amp; P4P Backsheet'!$D$38:$BL$187,'Non-Elective Performance'!$D$11,0))</f>
        <v/>
      </c>
      <c r="E71" s="306" t="str">
        <f ca="1">IF(ISERROR(VLOOKUP($B71,'NEL &amp; P4P Backsheet'!$D$11:$BM$187,E$11,0)),"",VLOOKUP($B71,'NEL &amp; P4P Backsheet'!$D$11:$BM$187, E$11,0))</f>
        <v/>
      </c>
      <c r="F71" s="433" t="str">
        <f ca="1">IF(ISERROR(VLOOKUP($B71,'NEL &amp; P4P Backsheet'!$D$11:$BM$187,F$11,0)),"",VLOOKUP($B71,'NEL &amp; P4P Backsheet'!$D$11:$BM$187, F$11,0))</f>
        <v/>
      </c>
      <c r="G71" s="433" t="str">
        <f ca="1">IF(ISERROR(VLOOKUP($B71,'NEL &amp; P4P Backsheet'!$D$11:$BM$187,G$11,0)),"",VLOOKUP($B71,'NEL &amp; P4P Backsheet'!$D$11:$BM$187, G$11,0))</f>
        <v/>
      </c>
      <c r="H71" s="58" t="str">
        <f ca="1">IF(ISERROR(VLOOKUP($B71,'NEL &amp; P4P Backsheet'!$D$11:$BM$187,H$11,0)),"",VLOOKUP($B71,'NEL &amp; P4P Backsheet'!$D$11:$BM$187, H$11,0))</f>
        <v/>
      </c>
      <c r="I71" s="306" t="str">
        <f ca="1">IF(ISERROR(VLOOKUP($B71,'NEL &amp; P4P Backsheet'!$D$11:$BM$187,I$11,0)),"",VLOOKUP($B71,'NEL &amp; P4P Backsheet'!$D$11:$BM$187, I$11,0))</f>
        <v/>
      </c>
      <c r="J71" s="433" t="str">
        <f ca="1">IF(ISERROR(VLOOKUP($B71,'NEL &amp; P4P Backsheet'!$D$11:$BM$187,J$11,0)),"",VLOOKUP($B71,'NEL &amp; P4P Backsheet'!$D$11:$BM$187, J$11,0))</f>
        <v/>
      </c>
      <c r="K71" s="433" t="str">
        <f ca="1">IF(ISERROR(VLOOKUP($B71,'NEL &amp; P4P Backsheet'!$D$11:$BM$187,K$11,0)),"",VLOOKUP($B71,'NEL &amp; P4P Backsheet'!$D$11:$BM$187, K$11,0))</f>
        <v/>
      </c>
      <c r="L71" s="58" t="str">
        <f ca="1">IF(ISERROR(VLOOKUP($B71,'NEL &amp; P4P Backsheet'!$D$11:$BM$187,L$11,0)),"",VLOOKUP($B71,'NEL &amp; P4P Backsheet'!$D$11:$BM$187, L$11,0))</f>
        <v/>
      </c>
      <c r="M71" s="316" t="str">
        <f ca="1">IF(ISERROR(VLOOKUP($B71,'NEL &amp; P4P Backsheet'!$D$11:$BM$187,M$11,0)),"",VLOOKUP($B71,'NEL &amp; P4P Backsheet'!$D$11:$BM$187, M$11,0))</f>
        <v/>
      </c>
      <c r="N71" s="306" t="str">
        <f ca="1">IF(ISERROR(VLOOKUP($B71,'NEL &amp; P4P Backsheet'!$D$11:$BM$187,N$11,0)),"",VLOOKUP($B71,'NEL &amp; P4P Backsheet'!$D$11:$BM$187, N$11,0))</f>
        <v/>
      </c>
      <c r="O71" s="433" t="str">
        <f ca="1">IF(ISERROR(VLOOKUP($B71,'NEL &amp; P4P Backsheet'!$D$11:$BM$187,O$11,0)),"",VLOOKUP($B71,'NEL &amp; P4P Backsheet'!$D$11:$BM$187, O$11,0))</f>
        <v/>
      </c>
      <c r="P71" s="454" t="str">
        <f ca="1">IF(ISERROR(VLOOKUP($B71,'NEL &amp; P4P Backsheet'!$D$11:$BM$187,P$11,0)),"",VLOOKUP($B71,'NEL &amp; P4P Backsheet'!$D$11:$BM$187, P$11,0))</f>
        <v/>
      </c>
      <c r="Q71" s="58" t="str">
        <f ca="1">IF(ISERROR(VLOOKUP($B71,'NEL &amp; P4P Backsheet'!$D$11:$BM$187,Q$11,0)),"",VLOOKUP($B71,'NEL &amp; P4P Backsheet'!$D$11:$BM$187, Q$11,0))</f>
        <v/>
      </c>
      <c r="R71" s="306" t="str">
        <f ca="1">IF(ISERROR(VLOOKUP($B71,'NEL &amp; P4P Backsheet'!$D$11:$BM$187,R$11,0)),"",VLOOKUP($B71,'NEL &amp; P4P Backsheet'!$D$11:$BM$187, R$11,0))</f>
        <v/>
      </c>
      <c r="S71" s="433" t="str">
        <f ca="1">IF(ISERROR(VLOOKUP($B71,'NEL &amp; P4P Backsheet'!$D$11:$BM$187,S$11,0)),"",VLOOKUP($B71,'NEL &amp; P4P Backsheet'!$D$11:$BM$187, S$11,0))</f>
        <v/>
      </c>
      <c r="T71" s="454" t="str">
        <f ca="1">IF(ISERROR(VLOOKUP($B71,'NEL &amp; P4P Backsheet'!$D$11:$BM$187,T$11,0)),"",VLOOKUP($B71,'NEL &amp; P4P Backsheet'!$D$11:$BM$187, T$11,0))</f>
        <v/>
      </c>
      <c r="U71" s="58" t="str">
        <f ca="1">IF(ISERROR(VLOOKUP($B71,'NEL &amp; P4P Backsheet'!$D$11:$BM$187,U$11,0)),"",VLOOKUP($B71,'NEL &amp; P4P Backsheet'!$D$11:$BM$187, U$11,0))</f>
        <v/>
      </c>
      <c r="V71" s="306" t="str">
        <f ca="1">IF(ISERROR(VLOOKUP($B71,'NEL &amp; P4P Backsheet'!$D$11:$BM$187,V$11,0)),"",VLOOKUP($B71,'NEL &amp; P4P Backsheet'!$D$11:$BM$187, V$11,0))</f>
        <v/>
      </c>
      <c r="W71" s="433" t="str">
        <f ca="1">IF(ISERROR(VLOOKUP($B71,'NEL &amp; P4P Backsheet'!$D$11:$BM$187,W$11,0)),"",VLOOKUP($B71,'NEL &amp; P4P Backsheet'!$D$11:$BM$187, W$11,0))</f>
        <v/>
      </c>
      <c r="X71" s="454" t="str">
        <f ca="1">IF(ISERROR(VLOOKUP($B71,'NEL &amp; P4P Backsheet'!$D$11:$BM$187,X$11,0)),"",VLOOKUP($B71,'NEL &amp; P4P Backsheet'!$D$11:$BM$187, X$11,0))</f>
        <v/>
      </c>
      <c r="Y71" s="58" t="str">
        <f ca="1">IF(ISERROR(VLOOKUP($B71,'NEL &amp; P4P Backsheet'!$D$11:$BM$187,Y$11,0)),"",VLOOKUP($B71,'NEL &amp; P4P Backsheet'!$D$11:$BM$187, Y$11,0))</f>
        <v/>
      </c>
    </row>
    <row r="72" spans="1:25">
      <c r="A72" s="3">
        <v>57</v>
      </c>
      <c r="B72" s="41" t="str">
        <f t="shared" ca="1" si="1"/>
        <v/>
      </c>
      <c r="C72" s="42" t="str">
        <f ca="1">IF(B72="","",VLOOKUP(B72,'Org list'!$J$9:$K$637,2,0))</f>
        <v/>
      </c>
      <c r="D72" s="24" t="str">
        <f ca="1">IF(ISERROR(VLOOKUP($B72,'NEL &amp; P4P Backsheet'!$D$38:$BL$187,'Non-Elective Performance'!$D$11,0)),"",VLOOKUP($B72,'NEL &amp; P4P Backsheet'!$D$38:$BL$187,'Non-Elective Performance'!$D$11,0))</f>
        <v/>
      </c>
      <c r="E72" s="306" t="str">
        <f ca="1">IF(ISERROR(VLOOKUP($B72,'NEL &amp; P4P Backsheet'!$D$11:$BM$187,E$11,0)),"",VLOOKUP($B72,'NEL &amp; P4P Backsheet'!$D$11:$BM$187, E$11,0))</f>
        <v/>
      </c>
      <c r="F72" s="433" t="str">
        <f ca="1">IF(ISERROR(VLOOKUP($B72,'NEL &amp; P4P Backsheet'!$D$11:$BM$187,F$11,0)),"",VLOOKUP($B72,'NEL &amp; P4P Backsheet'!$D$11:$BM$187, F$11,0))</f>
        <v/>
      </c>
      <c r="G72" s="433" t="str">
        <f ca="1">IF(ISERROR(VLOOKUP($B72,'NEL &amp; P4P Backsheet'!$D$11:$BM$187,G$11,0)),"",VLOOKUP($B72,'NEL &amp; P4P Backsheet'!$D$11:$BM$187, G$11,0))</f>
        <v/>
      </c>
      <c r="H72" s="58" t="str">
        <f ca="1">IF(ISERROR(VLOOKUP($B72,'NEL &amp; P4P Backsheet'!$D$11:$BM$187,H$11,0)),"",VLOOKUP($B72,'NEL &amp; P4P Backsheet'!$D$11:$BM$187, H$11,0))</f>
        <v/>
      </c>
      <c r="I72" s="306" t="str">
        <f ca="1">IF(ISERROR(VLOOKUP($B72,'NEL &amp; P4P Backsheet'!$D$11:$BM$187,I$11,0)),"",VLOOKUP($B72,'NEL &amp; P4P Backsheet'!$D$11:$BM$187, I$11,0))</f>
        <v/>
      </c>
      <c r="J72" s="433" t="str">
        <f ca="1">IF(ISERROR(VLOOKUP($B72,'NEL &amp; P4P Backsheet'!$D$11:$BM$187,J$11,0)),"",VLOOKUP($B72,'NEL &amp; P4P Backsheet'!$D$11:$BM$187, J$11,0))</f>
        <v/>
      </c>
      <c r="K72" s="433" t="str">
        <f ca="1">IF(ISERROR(VLOOKUP($B72,'NEL &amp; P4P Backsheet'!$D$11:$BM$187,K$11,0)),"",VLOOKUP($B72,'NEL &amp; P4P Backsheet'!$D$11:$BM$187, K$11,0))</f>
        <v/>
      </c>
      <c r="L72" s="58" t="str">
        <f ca="1">IF(ISERROR(VLOOKUP($B72,'NEL &amp; P4P Backsheet'!$D$11:$BM$187,L$11,0)),"",VLOOKUP($B72,'NEL &amp; P4P Backsheet'!$D$11:$BM$187, L$11,0))</f>
        <v/>
      </c>
      <c r="M72" s="316" t="str">
        <f ca="1">IF(ISERROR(VLOOKUP($B72,'NEL &amp; P4P Backsheet'!$D$11:$BM$187,M$11,0)),"",VLOOKUP($B72,'NEL &amp; P4P Backsheet'!$D$11:$BM$187, M$11,0))</f>
        <v/>
      </c>
      <c r="N72" s="306" t="str">
        <f ca="1">IF(ISERROR(VLOOKUP($B72,'NEL &amp; P4P Backsheet'!$D$11:$BM$187,N$11,0)),"",VLOOKUP($B72,'NEL &amp; P4P Backsheet'!$D$11:$BM$187, N$11,0))</f>
        <v/>
      </c>
      <c r="O72" s="433" t="str">
        <f ca="1">IF(ISERROR(VLOOKUP($B72,'NEL &amp; P4P Backsheet'!$D$11:$BM$187,O$11,0)),"",VLOOKUP($B72,'NEL &amp; P4P Backsheet'!$D$11:$BM$187, O$11,0))</f>
        <v/>
      </c>
      <c r="P72" s="454" t="str">
        <f ca="1">IF(ISERROR(VLOOKUP($B72,'NEL &amp; P4P Backsheet'!$D$11:$BM$187,P$11,0)),"",VLOOKUP($B72,'NEL &amp; P4P Backsheet'!$D$11:$BM$187, P$11,0))</f>
        <v/>
      </c>
      <c r="Q72" s="58" t="str">
        <f ca="1">IF(ISERROR(VLOOKUP($B72,'NEL &amp; P4P Backsheet'!$D$11:$BM$187,Q$11,0)),"",VLOOKUP($B72,'NEL &amp; P4P Backsheet'!$D$11:$BM$187, Q$11,0))</f>
        <v/>
      </c>
      <c r="R72" s="306" t="str">
        <f ca="1">IF(ISERROR(VLOOKUP($B72,'NEL &amp; P4P Backsheet'!$D$11:$BM$187,R$11,0)),"",VLOOKUP($B72,'NEL &amp; P4P Backsheet'!$D$11:$BM$187, R$11,0))</f>
        <v/>
      </c>
      <c r="S72" s="433" t="str">
        <f ca="1">IF(ISERROR(VLOOKUP($B72,'NEL &amp; P4P Backsheet'!$D$11:$BM$187,S$11,0)),"",VLOOKUP($B72,'NEL &amp; P4P Backsheet'!$D$11:$BM$187, S$11,0))</f>
        <v/>
      </c>
      <c r="T72" s="454" t="str">
        <f ca="1">IF(ISERROR(VLOOKUP($B72,'NEL &amp; P4P Backsheet'!$D$11:$BM$187,T$11,0)),"",VLOOKUP($B72,'NEL &amp; P4P Backsheet'!$D$11:$BM$187, T$11,0))</f>
        <v/>
      </c>
      <c r="U72" s="58" t="str">
        <f ca="1">IF(ISERROR(VLOOKUP($B72,'NEL &amp; P4P Backsheet'!$D$11:$BM$187,U$11,0)),"",VLOOKUP($B72,'NEL &amp; P4P Backsheet'!$D$11:$BM$187, U$11,0))</f>
        <v/>
      </c>
      <c r="V72" s="306" t="str">
        <f ca="1">IF(ISERROR(VLOOKUP($B72,'NEL &amp; P4P Backsheet'!$D$11:$BM$187,V$11,0)),"",VLOOKUP($B72,'NEL &amp; P4P Backsheet'!$D$11:$BM$187, V$11,0))</f>
        <v/>
      </c>
      <c r="W72" s="433" t="str">
        <f ca="1">IF(ISERROR(VLOOKUP($B72,'NEL &amp; P4P Backsheet'!$D$11:$BM$187,W$11,0)),"",VLOOKUP($B72,'NEL &amp; P4P Backsheet'!$D$11:$BM$187, W$11,0))</f>
        <v/>
      </c>
      <c r="X72" s="454" t="str">
        <f ca="1">IF(ISERROR(VLOOKUP($B72,'NEL &amp; P4P Backsheet'!$D$11:$BM$187,X$11,0)),"",VLOOKUP($B72,'NEL &amp; P4P Backsheet'!$D$11:$BM$187, X$11,0))</f>
        <v/>
      </c>
      <c r="Y72" s="58" t="str">
        <f ca="1">IF(ISERROR(VLOOKUP($B72,'NEL &amp; P4P Backsheet'!$D$11:$BM$187,Y$11,0)),"",VLOOKUP($B72,'NEL &amp; P4P Backsheet'!$D$11:$BM$187, Y$11,0))</f>
        <v/>
      </c>
    </row>
    <row r="73" spans="1:25">
      <c r="A73" s="3">
        <v>58</v>
      </c>
      <c r="B73" s="41" t="str">
        <f t="shared" ca="1" si="1"/>
        <v/>
      </c>
      <c r="C73" s="42" t="str">
        <f ca="1">IF(B73="","",VLOOKUP(B73,'Org list'!$J$9:$K$637,2,0))</f>
        <v/>
      </c>
      <c r="D73" s="24" t="str">
        <f ca="1">IF(ISERROR(VLOOKUP($B73,'NEL &amp; P4P Backsheet'!$D$38:$BL$187,'Non-Elective Performance'!$D$11,0)),"",VLOOKUP($B73,'NEL &amp; P4P Backsheet'!$D$38:$BL$187,'Non-Elective Performance'!$D$11,0))</f>
        <v/>
      </c>
      <c r="E73" s="306" t="str">
        <f ca="1">IF(ISERROR(VLOOKUP($B73,'NEL &amp; P4P Backsheet'!$D$11:$BM$187,E$11,0)),"",VLOOKUP($B73,'NEL &amp; P4P Backsheet'!$D$11:$BM$187, E$11,0))</f>
        <v/>
      </c>
      <c r="F73" s="433" t="str">
        <f ca="1">IF(ISERROR(VLOOKUP($B73,'NEL &amp; P4P Backsheet'!$D$11:$BM$187,F$11,0)),"",VLOOKUP($B73,'NEL &amp; P4P Backsheet'!$D$11:$BM$187, F$11,0))</f>
        <v/>
      </c>
      <c r="G73" s="433" t="str">
        <f ca="1">IF(ISERROR(VLOOKUP($B73,'NEL &amp; P4P Backsheet'!$D$11:$BM$187,G$11,0)),"",VLOOKUP($B73,'NEL &amp; P4P Backsheet'!$D$11:$BM$187, G$11,0))</f>
        <v/>
      </c>
      <c r="H73" s="58" t="str">
        <f ca="1">IF(ISERROR(VLOOKUP($B73,'NEL &amp; P4P Backsheet'!$D$11:$BM$187,H$11,0)),"",VLOOKUP($B73,'NEL &amp; P4P Backsheet'!$D$11:$BM$187, H$11,0))</f>
        <v/>
      </c>
      <c r="I73" s="306" t="str">
        <f ca="1">IF(ISERROR(VLOOKUP($B73,'NEL &amp; P4P Backsheet'!$D$11:$BM$187,I$11,0)),"",VLOOKUP($B73,'NEL &amp; P4P Backsheet'!$D$11:$BM$187, I$11,0))</f>
        <v/>
      </c>
      <c r="J73" s="433" t="str">
        <f ca="1">IF(ISERROR(VLOOKUP($B73,'NEL &amp; P4P Backsheet'!$D$11:$BM$187,J$11,0)),"",VLOOKUP($B73,'NEL &amp; P4P Backsheet'!$D$11:$BM$187, J$11,0))</f>
        <v/>
      </c>
      <c r="K73" s="433" t="str">
        <f ca="1">IF(ISERROR(VLOOKUP($B73,'NEL &amp; P4P Backsheet'!$D$11:$BM$187,K$11,0)),"",VLOOKUP($B73,'NEL &amp; P4P Backsheet'!$D$11:$BM$187, K$11,0))</f>
        <v/>
      </c>
      <c r="L73" s="58" t="str">
        <f ca="1">IF(ISERROR(VLOOKUP($B73,'NEL &amp; P4P Backsheet'!$D$11:$BM$187,L$11,0)),"",VLOOKUP($B73,'NEL &amp; P4P Backsheet'!$D$11:$BM$187, L$11,0))</f>
        <v/>
      </c>
      <c r="M73" s="316" t="str">
        <f ca="1">IF(ISERROR(VLOOKUP($B73,'NEL &amp; P4P Backsheet'!$D$11:$BM$187,M$11,0)),"",VLOOKUP($B73,'NEL &amp; P4P Backsheet'!$D$11:$BM$187, M$11,0))</f>
        <v/>
      </c>
      <c r="N73" s="306" t="str">
        <f ca="1">IF(ISERROR(VLOOKUP($B73,'NEL &amp; P4P Backsheet'!$D$11:$BM$187,N$11,0)),"",VLOOKUP($B73,'NEL &amp; P4P Backsheet'!$D$11:$BM$187, N$11,0))</f>
        <v/>
      </c>
      <c r="O73" s="433" t="str">
        <f ca="1">IF(ISERROR(VLOOKUP($B73,'NEL &amp; P4P Backsheet'!$D$11:$BM$187,O$11,0)),"",VLOOKUP($B73,'NEL &amp; P4P Backsheet'!$D$11:$BM$187, O$11,0))</f>
        <v/>
      </c>
      <c r="P73" s="454" t="str">
        <f ca="1">IF(ISERROR(VLOOKUP($B73,'NEL &amp; P4P Backsheet'!$D$11:$BM$187,P$11,0)),"",VLOOKUP($B73,'NEL &amp; P4P Backsheet'!$D$11:$BM$187, P$11,0))</f>
        <v/>
      </c>
      <c r="Q73" s="58" t="str">
        <f ca="1">IF(ISERROR(VLOOKUP($B73,'NEL &amp; P4P Backsheet'!$D$11:$BM$187,Q$11,0)),"",VLOOKUP($B73,'NEL &amp; P4P Backsheet'!$D$11:$BM$187, Q$11,0))</f>
        <v/>
      </c>
      <c r="R73" s="306" t="str">
        <f ca="1">IF(ISERROR(VLOOKUP($B73,'NEL &amp; P4P Backsheet'!$D$11:$BM$187,R$11,0)),"",VLOOKUP($B73,'NEL &amp; P4P Backsheet'!$D$11:$BM$187, R$11,0))</f>
        <v/>
      </c>
      <c r="S73" s="433" t="str">
        <f ca="1">IF(ISERROR(VLOOKUP($B73,'NEL &amp; P4P Backsheet'!$D$11:$BM$187,S$11,0)),"",VLOOKUP($B73,'NEL &amp; P4P Backsheet'!$D$11:$BM$187, S$11,0))</f>
        <v/>
      </c>
      <c r="T73" s="454" t="str">
        <f ca="1">IF(ISERROR(VLOOKUP($B73,'NEL &amp; P4P Backsheet'!$D$11:$BM$187,T$11,0)),"",VLOOKUP($B73,'NEL &amp; P4P Backsheet'!$D$11:$BM$187, T$11,0))</f>
        <v/>
      </c>
      <c r="U73" s="58" t="str">
        <f ca="1">IF(ISERROR(VLOOKUP($B73,'NEL &amp; P4P Backsheet'!$D$11:$BM$187,U$11,0)),"",VLOOKUP($B73,'NEL &amp; P4P Backsheet'!$D$11:$BM$187, U$11,0))</f>
        <v/>
      </c>
      <c r="V73" s="306" t="str">
        <f ca="1">IF(ISERROR(VLOOKUP($B73,'NEL &amp; P4P Backsheet'!$D$11:$BM$187,V$11,0)),"",VLOOKUP($B73,'NEL &amp; P4P Backsheet'!$D$11:$BM$187, V$11,0))</f>
        <v/>
      </c>
      <c r="W73" s="433" t="str">
        <f ca="1">IF(ISERROR(VLOOKUP($B73,'NEL &amp; P4P Backsheet'!$D$11:$BM$187,W$11,0)),"",VLOOKUP($B73,'NEL &amp; P4P Backsheet'!$D$11:$BM$187, W$11,0))</f>
        <v/>
      </c>
      <c r="X73" s="454" t="str">
        <f ca="1">IF(ISERROR(VLOOKUP($B73,'NEL &amp; P4P Backsheet'!$D$11:$BM$187,X$11,0)),"",VLOOKUP($B73,'NEL &amp; P4P Backsheet'!$D$11:$BM$187, X$11,0))</f>
        <v/>
      </c>
      <c r="Y73" s="58" t="str">
        <f ca="1">IF(ISERROR(VLOOKUP($B73,'NEL &amp; P4P Backsheet'!$D$11:$BM$187,Y$11,0)),"",VLOOKUP($B73,'NEL &amp; P4P Backsheet'!$D$11:$BM$187, Y$11,0))</f>
        <v/>
      </c>
    </row>
    <row r="74" spans="1:25">
      <c r="A74" s="3">
        <v>59</v>
      </c>
      <c r="B74" s="41" t="str">
        <f t="shared" ca="1" si="1"/>
        <v/>
      </c>
      <c r="C74" s="42" t="str">
        <f ca="1">IF(B74="","",VLOOKUP(B74,'Org list'!$J$9:$K$637,2,0))</f>
        <v/>
      </c>
      <c r="D74" s="24" t="str">
        <f ca="1">IF(ISERROR(VLOOKUP($B74,'NEL &amp; P4P Backsheet'!$D$38:$BL$187,'Non-Elective Performance'!$D$11,0)),"",VLOOKUP($B74,'NEL &amp; P4P Backsheet'!$D$38:$BL$187,'Non-Elective Performance'!$D$11,0))</f>
        <v/>
      </c>
      <c r="E74" s="306" t="str">
        <f ca="1">IF(ISERROR(VLOOKUP($B74,'NEL &amp; P4P Backsheet'!$D$11:$BM$187,E$11,0)),"",VLOOKUP($B74,'NEL &amp; P4P Backsheet'!$D$11:$BM$187, E$11,0))</f>
        <v/>
      </c>
      <c r="F74" s="433" t="str">
        <f ca="1">IF(ISERROR(VLOOKUP($B74,'NEL &amp; P4P Backsheet'!$D$11:$BM$187,F$11,0)),"",VLOOKUP($B74,'NEL &amp; P4P Backsheet'!$D$11:$BM$187, F$11,0))</f>
        <v/>
      </c>
      <c r="G74" s="433" t="str">
        <f ca="1">IF(ISERROR(VLOOKUP($B74,'NEL &amp; P4P Backsheet'!$D$11:$BM$187,G$11,0)),"",VLOOKUP($B74,'NEL &amp; P4P Backsheet'!$D$11:$BM$187, G$11,0))</f>
        <v/>
      </c>
      <c r="H74" s="58" t="str">
        <f ca="1">IF(ISERROR(VLOOKUP($B74,'NEL &amp; P4P Backsheet'!$D$11:$BM$187,H$11,0)),"",VLOOKUP($B74,'NEL &amp; P4P Backsheet'!$D$11:$BM$187, H$11,0))</f>
        <v/>
      </c>
      <c r="I74" s="306" t="str">
        <f ca="1">IF(ISERROR(VLOOKUP($B74,'NEL &amp; P4P Backsheet'!$D$11:$BM$187,I$11,0)),"",VLOOKUP($B74,'NEL &amp; P4P Backsheet'!$D$11:$BM$187, I$11,0))</f>
        <v/>
      </c>
      <c r="J74" s="433" t="str">
        <f ca="1">IF(ISERROR(VLOOKUP($B74,'NEL &amp; P4P Backsheet'!$D$11:$BM$187,J$11,0)),"",VLOOKUP($B74,'NEL &amp; P4P Backsheet'!$D$11:$BM$187, J$11,0))</f>
        <v/>
      </c>
      <c r="K74" s="433" t="str">
        <f ca="1">IF(ISERROR(VLOOKUP($B74,'NEL &amp; P4P Backsheet'!$D$11:$BM$187,K$11,0)),"",VLOOKUP($B74,'NEL &amp; P4P Backsheet'!$D$11:$BM$187, K$11,0))</f>
        <v/>
      </c>
      <c r="L74" s="58" t="str">
        <f ca="1">IF(ISERROR(VLOOKUP($B74,'NEL &amp; P4P Backsheet'!$D$11:$BM$187,L$11,0)),"",VLOOKUP($B74,'NEL &amp; P4P Backsheet'!$D$11:$BM$187, L$11,0))</f>
        <v/>
      </c>
      <c r="M74" s="316" t="str">
        <f ca="1">IF(ISERROR(VLOOKUP($B74,'NEL &amp; P4P Backsheet'!$D$11:$BM$187,M$11,0)),"",VLOOKUP($B74,'NEL &amp; P4P Backsheet'!$D$11:$BM$187, M$11,0))</f>
        <v/>
      </c>
      <c r="N74" s="306" t="str">
        <f ca="1">IF(ISERROR(VLOOKUP($B74,'NEL &amp; P4P Backsheet'!$D$11:$BM$187,N$11,0)),"",VLOOKUP($B74,'NEL &amp; P4P Backsheet'!$D$11:$BM$187, N$11,0))</f>
        <v/>
      </c>
      <c r="O74" s="433" t="str">
        <f ca="1">IF(ISERROR(VLOOKUP($B74,'NEL &amp; P4P Backsheet'!$D$11:$BM$187,O$11,0)),"",VLOOKUP($B74,'NEL &amp; P4P Backsheet'!$D$11:$BM$187, O$11,0))</f>
        <v/>
      </c>
      <c r="P74" s="454" t="str">
        <f ca="1">IF(ISERROR(VLOOKUP($B74,'NEL &amp; P4P Backsheet'!$D$11:$BM$187,P$11,0)),"",VLOOKUP($B74,'NEL &amp; P4P Backsheet'!$D$11:$BM$187, P$11,0))</f>
        <v/>
      </c>
      <c r="Q74" s="58" t="str">
        <f ca="1">IF(ISERROR(VLOOKUP($B74,'NEL &amp; P4P Backsheet'!$D$11:$BM$187,Q$11,0)),"",VLOOKUP($B74,'NEL &amp; P4P Backsheet'!$D$11:$BM$187, Q$11,0))</f>
        <v/>
      </c>
      <c r="R74" s="306" t="str">
        <f ca="1">IF(ISERROR(VLOOKUP($B74,'NEL &amp; P4P Backsheet'!$D$11:$BM$187,R$11,0)),"",VLOOKUP($B74,'NEL &amp; P4P Backsheet'!$D$11:$BM$187, R$11,0))</f>
        <v/>
      </c>
      <c r="S74" s="433" t="str">
        <f ca="1">IF(ISERROR(VLOOKUP($B74,'NEL &amp; P4P Backsheet'!$D$11:$BM$187,S$11,0)),"",VLOOKUP($B74,'NEL &amp; P4P Backsheet'!$D$11:$BM$187, S$11,0))</f>
        <v/>
      </c>
      <c r="T74" s="454" t="str">
        <f ca="1">IF(ISERROR(VLOOKUP($B74,'NEL &amp; P4P Backsheet'!$D$11:$BM$187,T$11,0)),"",VLOOKUP($B74,'NEL &amp; P4P Backsheet'!$D$11:$BM$187, T$11,0))</f>
        <v/>
      </c>
      <c r="U74" s="58" t="str">
        <f ca="1">IF(ISERROR(VLOOKUP($B74,'NEL &amp; P4P Backsheet'!$D$11:$BM$187,U$11,0)),"",VLOOKUP($B74,'NEL &amp; P4P Backsheet'!$D$11:$BM$187, U$11,0))</f>
        <v/>
      </c>
      <c r="V74" s="306" t="str">
        <f ca="1">IF(ISERROR(VLOOKUP($B74,'NEL &amp; P4P Backsheet'!$D$11:$BM$187,V$11,0)),"",VLOOKUP($B74,'NEL &amp; P4P Backsheet'!$D$11:$BM$187, V$11,0))</f>
        <v/>
      </c>
      <c r="W74" s="433" t="str">
        <f ca="1">IF(ISERROR(VLOOKUP($B74,'NEL &amp; P4P Backsheet'!$D$11:$BM$187,W$11,0)),"",VLOOKUP($B74,'NEL &amp; P4P Backsheet'!$D$11:$BM$187, W$11,0))</f>
        <v/>
      </c>
      <c r="X74" s="454" t="str">
        <f ca="1">IF(ISERROR(VLOOKUP($B74,'NEL &amp; P4P Backsheet'!$D$11:$BM$187,X$11,0)),"",VLOOKUP($B74,'NEL &amp; P4P Backsheet'!$D$11:$BM$187, X$11,0))</f>
        <v/>
      </c>
      <c r="Y74" s="58" t="str">
        <f ca="1">IF(ISERROR(VLOOKUP($B74,'NEL &amp; P4P Backsheet'!$D$11:$BM$187,Y$11,0)),"",VLOOKUP($B74,'NEL &amp; P4P Backsheet'!$D$11:$BM$187, Y$11,0))</f>
        <v/>
      </c>
    </row>
    <row r="75" spans="1:25">
      <c r="A75" s="3">
        <v>60</v>
      </c>
      <c r="B75" s="41" t="str">
        <f t="shared" ca="1" si="1"/>
        <v/>
      </c>
      <c r="C75" s="42" t="str">
        <f ca="1">IF(B75="","",VLOOKUP(B75,'Org list'!$J$9:$K$637,2,0))</f>
        <v/>
      </c>
      <c r="D75" s="24" t="str">
        <f ca="1">IF(ISERROR(VLOOKUP($B75,'NEL &amp; P4P Backsheet'!$D$38:$BL$187,'Non-Elective Performance'!$D$11,0)),"",VLOOKUP($B75,'NEL &amp; P4P Backsheet'!$D$38:$BL$187,'Non-Elective Performance'!$D$11,0))</f>
        <v/>
      </c>
      <c r="E75" s="306" t="str">
        <f ca="1">IF(ISERROR(VLOOKUP($B75,'NEL &amp; P4P Backsheet'!$D$11:$BM$187,E$11,0)),"",VLOOKUP($B75,'NEL &amp; P4P Backsheet'!$D$11:$BM$187, E$11,0))</f>
        <v/>
      </c>
      <c r="F75" s="433" t="str">
        <f ca="1">IF(ISERROR(VLOOKUP($B75,'NEL &amp; P4P Backsheet'!$D$11:$BM$187,F$11,0)),"",VLOOKUP($B75,'NEL &amp; P4P Backsheet'!$D$11:$BM$187, F$11,0))</f>
        <v/>
      </c>
      <c r="G75" s="433" t="str">
        <f ca="1">IF(ISERROR(VLOOKUP($B75,'NEL &amp; P4P Backsheet'!$D$11:$BM$187,G$11,0)),"",VLOOKUP($B75,'NEL &amp; P4P Backsheet'!$D$11:$BM$187, G$11,0))</f>
        <v/>
      </c>
      <c r="H75" s="58" t="str">
        <f ca="1">IF(ISERROR(VLOOKUP($B75,'NEL &amp; P4P Backsheet'!$D$11:$BM$187,H$11,0)),"",VLOOKUP($B75,'NEL &amp; P4P Backsheet'!$D$11:$BM$187, H$11,0))</f>
        <v/>
      </c>
      <c r="I75" s="306" t="str">
        <f ca="1">IF(ISERROR(VLOOKUP($B75,'NEL &amp; P4P Backsheet'!$D$11:$BM$187,I$11,0)),"",VLOOKUP($B75,'NEL &amp; P4P Backsheet'!$D$11:$BM$187, I$11,0))</f>
        <v/>
      </c>
      <c r="J75" s="433" t="str">
        <f ca="1">IF(ISERROR(VLOOKUP($B75,'NEL &amp; P4P Backsheet'!$D$11:$BM$187,J$11,0)),"",VLOOKUP($B75,'NEL &amp; P4P Backsheet'!$D$11:$BM$187, J$11,0))</f>
        <v/>
      </c>
      <c r="K75" s="433" t="str">
        <f ca="1">IF(ISERROR(VLOOKUP($B75,'NEL &amp; P4P Backsheet'!$D$11:$BM$187,K$11,0)),"",VLOOKUP($B75,'NEL &amp; P4P Backsheet'!$D$11:$BM$187, K$11,0))</f>
        <v/>
      </c>
      <c r="L75" s="58" t="str">
        <f ca="1">IF(ISERROR(VLOOKUP($B75,'NEL &amp; P4P Backsheet'!$D$11:$BM$187,L$11,0)),"",VLOOKUP($B75,'NEL &amp; P4P Backsheet'!$D$11:$BM$187, L$11,0))</f>
        <v/>
      </c>
      <c r="M75" s="316" t="str">
        <f ca="1">IF(ISERROR(VLOOKUP($B75,'NEL &amp; P4P Backsheet'!$D$11:$BM$187,M$11,0)),"",VLOOKUP($B75,'NEL &amp; P4P Backsheet'!$D$11:$BM$187, M$11,0))</f>
        <v/>
      </c>
      <c r="N75" s="306" t="str">
        <f ca="1">IF(ISERROR(VLOOKUP($B75,'NEL &amp; P4P Backsheet'!$D$11:$BM$187,N$11,0)),"",VLOOKUP($B75,'NEL &amp; P4P Backsheet'!$D$11:$BM$187, N$11,0))</f>
        <v/>
      </c>
      <c r="O75" s="433" t="str">
        <f ca="1">IF(ISERROR(VLOOKUP($B75,'NEL &amp; P4P Backsheet'!$D$11:$BM$187,O$11,0)),"",VLOOKUP($B75,'NEL &amp; P4P Backsheet'!$D$11:$BM$187, O$11,0))</f>
        <v/>
      </c>
      <c r="P75" s="454" t="str">
        <f ca="1">IF(ISERROR(VLOOKUP($B75,'NEL &amp; P4P Backsheet'!$D$11:$BM$187,P$11,0)),"",VLOOKUP($B75,'NEL &amp; P4P Backsheet'!$D$11:$BM$187, P$11,0))</f>
        <v/>
      </c>
      <c r="Q75" s="58" t="str">
        <f ca="1">IF(ISERROR(VLOOKUP($B75,'NEL &amp; P4P Backsheet'!$D$11:$BM$187,Q$11,0)),"",VLOOKUP($B75,'NEL &amp; P4P Backsheet'!$D$11:$BM$187, Q$11,0))</f>
        <v/>
      </c>
      <c r="R75" s="306" t="str">
        <f ca="1">IF(ISERROR(VLOOKUP($B75,'NEL &amp; P4P Backsheet'!$D$11:$BM$187,R$11,0)),"",VLOOKUP($B75,'NEL &amp; P4P Backsheet'!$D$11:$BM$187, R$11,0))</f>
        <v/>
      </c>
      <c r="S75" s="433" t="str">
        <f ca="1">IF(ISERROR(VLOOKUP($B75,'NEL &amp; P4P Backsheet'!$D$11:$BM$187,S$11,0)),"",VLOOKUP($B75,'NEL &amp; P4P Backsheet'!$D$11:$BM$187, S$11,0))</f>
        <v/>
      </c>
      <c r="T75" s="454" t="str">
        <f ca="1">IF(ISERROR(VLOOKUP($B75,'NEL &amp; P4P Backsheet'!$D$11:$BM$187,T$11,0)),"",VLOOKUP($B75,'NEL &amp; P4P Backsheet'!$D$11:$BM$187, T$11,0))</f>
        <v/>
      </c>
      <c r="U75" s="58" t="str">
        <f ca="1">IF(ISERROR(VLOOKUP($B75,'NEL &amp; P4P Backsheet'!$D$11:$BM$187,U$11,0)),"",VLOOKUP($B75,'NEL &amp; P4P Backsheet'!$D$11:$BM$187, U$11,0))</f>
        <v/>
      </c>
      <c r="V75" s="306" t="str">
        <f ca="1">IF(ISERROR(VLOOKUP($B75,'NEL &amp; P4P Backsheet'!$D$11:$BM$187,V$11,0)),"",VLOOKUP($B75,'NEL &amp; P4P Backsheet'!$D$11:$BM$187, V$11,0))</f>
        <v/>
      </c>
      <c r="W75" s="433" t="str">
        <f ca="1">IF(ISERROR(VLOOKUP($B75,'NEL &amp; P4P Backsheet'!$D$11:$BM$187,W$11,0)),"",VLOOKUP($B75,'NEL &amp; P4P Backsheet'!$D$11:$BM$187, W$11,0))</f>
        <v/>
      </c>
      <c r="X75" s="454" t="str">
        <f ca="1">IF(ISERROR(VLOOKUP($B75,'NEL &amp; P4P Backsheet'!$D$11:$BM$187,X$11,0)),"",VLOOKUP($B75,'NEL &amp; P4P Backsheet'!$D$11:$BM$187, X$11,0))</f>
        <v/>
      </c>
      <c r="Y75" s="58" t="str">
        <f ca="1">IF(ISERROR(VLOOKUP($B75,'NEL &amp; P4P Backsheet'!$D$11:$BM$187,Y$11,0)),"",VLOOKUP($B75,'NEL &amp; P4P Backsheet'!$D$11:$BM$187, Y$11,0))</f>
        <v/>
      </c>
    </row>
    <row r="76" spans="1:25">
      <c r="A76" s="3">
        <v>61</v>
      </c>
      <c r="B76" s="41" t="str">
        <f t="shared" ca="1" si="1"/>
        <v/>
      </c>
      <c r="C76" s="42" t="str">
        <f ca="1">IF(B76="","",VLOOKUP(B76,'Org list'!$J$9:$K$637,2,0))</f>
        <v/>
      </c>
      <c r="D76" s="24" t="str">
        <f ca="1">IF(ISERROR(VLOOKUP($B76,'NEL &amp; P4P Backsheet'!$D$38:$BL$187,'Non-Elective Performance'!$D$11,0)),"",VLOOKUP($B76,'NEL &amp; P4P Backsheet'!$D$38:$BL$187,'Non-Elective Performance'!$D$11,0))</f>
        <v/>
      </c>
      <c r="E76" s="306" t="str">
        <f ca="1">IF(ISERROR(VLOOKUP($B76,'NEL &amp; P4P Backsheet'!$D$11:$BM$187,E$11,0)),"",VLOOKUP($B76,'NEL &amp; P4P Backsheet'!$D$11:$BM$187, E$11,0))</f>
        <v/>
      </c>
      <c r="F76" s="433" t="str">
        <f ca="1">IF(ISERROR(VLOOKUP($B76,'NEL &amp; P4P Backsheet'!$D$11:$BM$187,F$11,0)),"",VLOOKUP($B76,'NEL &amp; P4P Backsheet'!$D$11:$BM$187, F$11,0))</f>
        <v/>
      </c>
      <c r="G76" s="433" t="str">
        <f ca="1">IF(ISERROR(VLOOKUP($B76,'NEL &amp; P4P Backsheet'!$D$11:$BM$187,G$11,0)),"",VLOOKUP($B76,'NEL &amp; P4P Backsheet'!$D$11:$BM$187, G$11,0))</f>
        <v/>
      </c>
      <c r="H76" s="58" t="str">
        <f ca="1">IF(ISERROR(VLOOKUP($B76,'NEL &amp; P4P Backsheet'!$D$11:$BM$187,H$11,0)),"",VLOOKUP($B76,'NEL &amp; P4P Backsheet'!$D$11:$BM$187, H$11,0))</f>
        <v/>
      </c>
      <c r="I76" s="306" t="str">
        <f ca="1">IF(ISERROR(VLOOKUP($B76,'NEL &amp; P4P Backsheet'!$D$11:$BM$187,I$11,0)),"",VLOOKUP($B76,'NEL &amp; P4P Backsheet'!$D$11:$BM$187, I$11,0))</f>
        <v/>
      </c>
      <c r="J76" s="433" t="str">
        <f ca="1">IF(ISERROR(VLOOKUP($B76,'NEL &amp; P4P Backsheet'!$D$11:$BM$187,J$11,0)),"",VLOOKUP($B76,'NEL &amp; P4P Backsheet'!$D$11:$BM$187, J$11,0))</f>
        <v/>
      </c>
      <c r="K76" s="433" t="str">
        <f ca="1">IF(ISERROR(VLOOKUP($B76,'NEL &amp; P4P Backsheet'!$D$11:$BM$187,K$11,0)),"",VLOOKUP($B76,'NEL &amp; P4P Backsheet'!$D$11:$BM$187, K$11,0))</f>
        <v/>
      </c>
      <c r="L76" s="58" t="str">
        <f ca="1">IF(ISERROR(VLOOKUP($B76,'NEL &amp; P4P Backsheet'!$D$11:$BM$187,L$11,0)),"",VLOOKUP($B76,'NEL &amp; P4P Backsheet'!$D$11:$BM$187, L$11,0))</f>
        <v/>
      </c>
      <c r="M76" s="316" t="str">
        <f ca="1">IF(ISERROR(VLOOKUP($B76,'NEL &amp; P4P Backsheet'!$D$11:$BM$187,M$11,0)),"",VLOOKUP($B76,'NEL &amp; P4P Backsheet'!$D$11:$BM$187, M$11,0))</f>
        <v/>
      </c>
      <c r="N76" s="306" t="str">
        <f ca="1">IF(ISERROR(VLOOKUP($B76,'NEL &amp; P4P Backsheet'!$D$11:$BM$187,N$11,0)),"",VLOOKUP($B76,'NEL &amp; P4P Backsheet'!$D$11:$BM$187, N$11,0))</f>
        <v/>
      </c>
      <c r="O76" s="433" t="str">
        <f ca="1">IF(ISERROR(VLOOKUP($B76,'NEL &amp; P4P Backsheet'!$D$11:$BM$187,O$11,0)),"",VLOOKUP($B76,'NEL &amp; P4P Backsheet'!$D$11:$BM$187, O$11,0))</f>
        <v/>
      </c>
      <c r="P76" s="454" t="str">
        <f ca="1">IF(ISERROR(VLOOKUP($B76,'NEL &amp; P4P Backsheet'!$D$11:$BM$187,P$11,0)),"",VLOOKUP($B76,'NEL &amp; P4P Backsheet'!$D$11:$BM$187, P$11,0))</f>
        <v/>
      </c>
      <c r="Q76" s="58" t="str">
        <f ca="1">IF(ISERROR(VLOOKUP($B76,'NEL &amp; P4P Backsheet'!$D$11:$BM$187,Q$11,0)),"",VLOOKUP($B76,'NEL &amp; P4P Backsheet'!$D$11:$BM$187, Q$11,0))</f>
        <v/>
      </c>
      <c r="R76" s="306" t="str">
        <f ca="1">IF(ISERROR(VLOOKUP($B76,'NEL &amp; P4P Backsheet'!$D$11:$BM$187,R$11,0)),"",VLOOKUP($B76,'NEL &amp; P4P Backsheet'!$D$11:$BM$187, R$11,0))</f>
        <v/>
      </c>
      <c r="S76" s="433" t="str">
        <f ca="1">IF(ISERROR(VLOOKUP($B76,'NEL &amp; P4P Backsheet'!$D$11:$BM$187,S$11,0)),"",VLOOKUP($B76,'NEL &amp; P4P Backsheet'!$D$11:$BM$187, S$11,0))</f>
        <v/>
      </c>
      <c r="T76" s="454" t="str">
        <f ca="1">IF(ISERROR(VLOOKUP($B76,'NEL &amp; P4P Backsheet'!$D$11:$BM$187,T$11,0)),"",VLOOKUP($B76,'NEL &amp; P4P Backsheet'!$D$11:$BM$187, T$11,0))</f>
        <v/>
      </c>
      <c r="U76" s="58" t="str">
        <f ca="1">IF(ISERROR(VLOOKUP($B76,'NEL &amp; P4P Backsheet'!$D$11:$BM$187,U$11,0)),"",VLOOKUP($B76,'NEL &amp; P4P Backsheet'!$D$11:$BM$187, U$11,0))</f>
        <v/>
      </c>
      <c r="V76" s="306" t="str">
        <f ca="1">IF(ISERROR(VLOOKUP($B76,'NEL &amp; P4P Backsheet'!$D$11:$BM$187,V$11,0)),"",VLOOKUP($B76,'NEL &amp; P4P Backsheet'!$D$11:$BM$187, V$11,0))</f>
        <v/>
      </c>
      <c r="W76" s="433" t="str">
        <f ca="1">IF(ISERROR(VLOOKUP($B76,'NEL &amp; P4P Backsheet'!$D$11:$BM$187,W$11,0)),"",VLOOKUP($B76,'NEL &amp; P4P Backsheet'!$D$11:$BM$187, W$11,0))</f>
        <v/>
      </c>
      <c r="X76" s="454" t="str">
        <f ca="1">IF(ISERROR(VLOOKUP($B76,'NEL &amp; P4P Backsheet'!$D$11:$BM$187,X$11,0)),"",VLOOKUP($B76,'NEL &amp; P4P Backsheet'!$D$11:$BM$187, X$11,0))</f>
        <v/>
      </c>
      <c r="Y76" s="58" t="str">
        <f ca="1">IF(ISERROR(VLOOKUP($B76,'NEL &amp; P4P Backsheet'!$D$11:$BM$187,Y$11,0)),"",VLOOKUP($B76,'NEL &amp; P4P Backsheet'!$D$11:$BM$187, Y$11,0))</f>
        <v/>
      </c>
    </row>
    <row r="77" spans="1:25">
      <c r="A77" s="3">
        <v>62</v>
      </c>
      <c r="B77" s="41" t="str">
        <f t="shared" ca="1" si="1"/>
        <v/>
      </c>
      <c r="C77" s="42" t="str">
        <f ca="1">IF(B77="","",VLOOKUP(B77,'Org list'!$J$9:$K$637,2,0))</f>
        <v/>
      </c>
      <c r="D77" s="24" t="str">
        <f ca="1">IF(ISERROR(VLOOKUP($B77,'NEL &amp; P4P Backsheet'!$D$38:$BL$187,'Non-Elective Performance'!$D$11,0)),"",VLOOKUP($B77,'NEL &amp; P4P Backsheet'!$D$38:$BL$187,'Non-Elective Performance'!$D$11,0))</f>
        <v/>
      </c>
      <c r="E77" s="306" t="str">
        <f ca="1">IF(ISERROR(VLOOKUP($B77,'NEL &amp; P4P Backsheet'!$D$11:$BM$187,E$11,0)),"",VLOOKUP($B77,'NEL &amp; P4P Backsheet'!$D$11:$BM$187, E$11,0))</f>
        <v/>
      </c>
      <c r="F77" s="433" t="str">
        <f ca="1">IF(ISERROR(VLOOKUP($B77,'NEL &amp; P4P Backsheet'!$D$11:$BM$187,F$11,0)),"",VLOOKUP($B77,'NEL &amp; P4P Backsheet'!$D$11:$BM$187, F$11,0))</f>
        <v/>
      </c>
      <c r="G77" s="433" t="str">
        <f ca="1">IF(ISERROR(VLOOKUP($B77,'NEL &amp; P4P Backsheet'!$D$11:$BM$187,G$11,0)),"",VLOOKUP($B77,'NEL &amp; P4P Backsheet'!$D$11:$BM$187, G$11,0))</f>
        <v/>
      </c>
      <c r="H77" s="58" t="str">
        <f ca="1">IF(ISERROR(VLOOKUP($B77,'NEL &amp; P4P Backsheet'!$D$11:$BM$187,H$11,0)),"",VLOOKUP($B77,'NEL &amp; P4P Backsheet'!$D$11:$BM$187, H$11,0))</f>
        <v/>
      </c>
      <c r="I77" s="306" t="str">
        <f ca="1">IF(ISERROR(VLOOKUP($B77,'NEL &amp; P4P Backsheet'!$D$11:$BM$187,I$11,0)),"",VLOOKUP($B77,'NEL &amp; P4P Backsheet'!$D$11:$BM$187, I$11,0))</f>
        <v/>
      </c>
      <c r="J77" s="433" t="str">
        <f ca="1">IF(ISERROR(VLOOKUP($B77,'NEL &amp; P4P Backsheet'!$D$11:$BM$187,J$11,0)),"",VLOOKUP($B77,'NEL &amp; P4P Backsheet'!$D$11:$BM$187, J$11,0))</f>
        <v/>
      </c>
      <c r="K77" s="433" t="str">
        <f ca="1">IF(ISERROR(VLOOKUP($B77,'NEL &amp; P4P Backsheet'!$D$11:$BM$187,K$11,0)),"",VLOOKUP($B77,'NEL &amp; P4P Backsheet'!$D$11:$BM$187, K$11,0))</f>
        <v/>
      </c>
      <c r="L77" s="58" t="str">
        <f ca="1">IF(ISERROR(VLOOKUP($B77,'NEL &amp; P4P Backsheet'!$D$11:$BM$187,L$11,0)),"",VLOOKUP($B77,'NEL &amp; P4P Backsheet'!$D$11:$BM$187, L$11,0))</f>
        <v/>
      </c>
      <c r="M77" s="316" t="str">
        <f ca="1">IF(ISERROR(VLOOKUP($B77,'NEL &amp; P4P Backsheet'!$D$11:$BM$187,M$11,0)),"",VLOOKUP($B77,'NEL &amp; P4P Backsheet'!$D$11:$BM$187, M$11,0))</f>
        <v/>
      </c>
      <c r="N77" s="306" t="str">
        <f ca="1">IF(ISERROR(VLOOKUP($B77,'NEL &amp; P4P Backsheet'!$D$11:$BM$187,N$11,0)),"",VLOOKUP($B77,'NEL &amp; P4P Backsheet'!$D$11:$BM$187, N$11,0))</f>
        <v/>
      </c>
      <c r="O77" s="433" t="str">
        <f ca="1">IF(ISERROR(VLOOKUP($B77,'NEL &amp; P4P Backsheet'!$D$11:$BM$187,O$11,0)),"",VLOOKUP($B77,'NEL &amp; P4P Backsheet'!$D$11:$BM$187, O$11,0))</f>
        <v/>
      </c>
      <c r="P77" s="454" t="str">
        <f ca="1">IF(ISERROR(VLOOKUP($B77,'NEL &amp; P4P Backsheet'!$D$11:$BM$187,P$11,0)),"",VLOOKUP($B77,'NEL &amp; P4P Backsheet'!$D$11:$BM$187, P$11,0))</f>
        <v/>
      </c>
      <c r="Q77" s="58" t="str">
        <f ca="1">IF(ISERROR(VLOOKUP($B77,'NEL &amp; P4P Backsheet'!$D$11:$BM$187,Q$11,0)),"",VLOOKUP($B77,'NEL &amp; P4P Backsheet'!$D$11:$BM$187, Q$11,0))</f>
        <v/>
      </c>
      <c r="R77" s="306" t="str">
        <f ca="1">IF(ISERROR(VLOOKUP($B77,'NEL &amp; P4P Backsheet'!$D$11:$BM$187,R$11,0)),"",VLOOKUP($B77,'NEL &amp; P4P Backsheet'!$D$11:$BM$187, R$11,0))</f>
        <v/>
      </c>
      <c r="S77" s="433" t="str">
        <f ca="1">IF(ISERROR(VLOOKUP($B77,'NEL &amp; P4P Backsheet'!$D$11:$BM$187,S$11,0)),"",VLOOKUP($B77,'NEL &amp; P4P Backsheet'!$D$11:$BM$187, S$11,0))</f>
        <v/>
      </c>
      <c r="T77" s="454" t="str">
        <f ca="1">IF(ISERROR(VLOOKUP($B77,'NEL &amp; P4P Backsheet'!$D$11:$BM$187,T$11,0)),"",VLOOKUP($B77,'NEL &amp; P4P Backsheet'!$D$11:$BM$187, T$11,0))</f>
        <v/>
      </c>
      <c r="U77" s="58" t="str">
        <f ca="1">IF(ISERROR(VLOOKUP($B77,'NEL &amp; P4P Backsheet'!$D$11:$BM$187,U$11,0)),"",VLOOKUP($B77,'NEL &amp; P4P Backsheet'!$D$11:$BM$187, U$11,0))</f>
        <v/>
      </c>
      <c r="V77" s="306" t="str">
        <f ca="1">IF(ISERROR(VLOOKUP($B77,'NEL &amp; P4P Backsheet'!$D$11:$BM$187,V$11,0)),"",VLOOKUP($B77,'NEL &amp; P4P Backsheet'!$D$11:$BM$187, V$11,0))</f>
        <v/>
      </c>
      <c r="W77" s="433" t="str">
        <f ca="1">IF(ISERROR(VLOOKUP($B77,'NEL &amp; P4P Backsheet'!$D$11:$BM$187,W$11,0)),"",VLOOKUP($B77,'NEL &amp; P4P Backsheet'!$D$11:$BM$187, W$11,0))</f>
        <v/>
      </c>
      <c r="X77" s="454" t="str">
        <f ca="1">IF(ISERROR(VLOOKUP($B77,'NEL &amp; P4P Backsheet'!$D$11:$BM$187,X$11,0)),"",VLOOKUP($B77,'NEL &amp; P4P Backsheet'!$D$11:$BM$187, X$11,0))</f>
        <v/>
      </c>
      <c r="Y77" s="58" t="str">
        <f ca="1">IF(ISERROR(VLOOKUP($B77,'NEL &amp; P4P Backsheet'!$D$11:$BM$187,Y$11,0)),"",VLOOKUP($B77,'NEL &amp; P4P Backsheet'!$D$11:$BM$187, Y$11,0))</f>
        <v/>
      </c>
    </row>
    <row r="78" spans="1:25">
      <c r="A78" s="3">
        <v>63</v>
      </c>
      <c r="B78" s="41" t="str">
        <f t="shared" ca="1" si="1"/>
        <v/>
      </c>
      <c r="C78" s="42" t="str">
        <f ca="1">IF(B78="","",VLOOKUP(B78,'Org list'!$J$9:$K$637,2,0))</f>
        <v/>
      </c>
      <c r="D78" s="24" t="str">
        <f ca="1">IF(ISERROR(VLOOKUP($B78,'NEL &amp; P4P Backsheet'!$D$38:$BL$187,'Non-Elective Performance'!$D$11,0)),"",VLOOKUP($B78,'NEL &amp; P4P Backsheet'!$D$38:$BL$187,'Non-Elective Performance'!$D$11,0))</f>
        <v/>
      </c>
      <c r="E78" s="306" t="str">
        <f ca="1">IF(ISERROR(VLOOKUP($B78,'NEL &amp; P4P Backsheet'!$D$11:$BM$187,E$11,0)),"",VLOOKUP($B78,'NEL &amp; P4P Backsheet'!$D$11:$BM$187, E$11,0))</f>
        <v/>
      </c>
      <c r="F78" s="433" t="str">
        <f ca="1">IF(ISERROR(VLOOKUP($B78,'NEL &amp; P4P Backsheet'!$D$11:$BM$187,F$11,0)),"",VLOOKUP($B78,'NEL &amp; P4P Backsheet'!$D$11:$BM$187, F$11,0))</f>
        <v/>
      </c>
      <c r="G78" s="433" t="str">
        <f ca="1">IF(ISERROR(VLOOKUP($B78,'NEL &amp; P4P Backsheet'!$D$11:$BM$187,G$11,0)),"",VLOOKUP($B78,'NEL &amp; P4P Backsheet'!$D$11:$BM$187, G$11,0))</f>
        <v/>
      </c>
      <c r="H78" s="58" t="str">
        <f ca="1">IF(ISERROR(VLOOKUP($B78,'NEL &amp; P4P Backsheet'!$D$11:$BM$187,H$11,0)),"",VLOOKUP($B78,'NEL &amp; P4P Backsheet'!$D$11:$BM$187, H$11,0))</f>
        <v/>
      </c>
      <c r="I78" s="306" t="str">
        <f ca="1">IF(ISERROR(VLOOKUP($B78,'NEL &amp; P4P Backsheet'!$D$11:$BM$187,I$11,0)),"",VLOOKUP($B78,'NEL &amp; P4P Backsheet'!$D$11:$BM$187, I$11,0))</f>
        <v/>
      </c>
      <c r="J78" s="433" t="str">
        <f ca="1">IF(ISERROR(VLOOKUP($B78,'NEL &amp; P4P Backsheet'!$D$11:$BM$187,J$11,0)),"",VLOOKUP($B78,'NEL &amp; P4P Backsheet'!$D$11:$BM$187, J$11,0))</f>
        <v/>
      </c>
      <c r="K78" s="433" t="str">
        <f ca="1">IF(ISERROR(VLOOKUP($B78,'NEL &amp; P4P Backsheet'!$D$11:$BM$187,K$11,0)),"",VLOOKUP($B78,'NEL &amp; P4P Backsheet'!$D$11:$BM$187, K$11,0))</f>
        <v/>
      </c>
      <c r="L78" s="58" t="str">
        <f ca="1">IF(ISERROR(VLOOKUP($B78,'NEL &amp; P4P Backsheet'!$D$11:$BM$187,L$11,0)),"",VLOOKUP($B78,'NEL &amp; P4P Backsheet'!$D$11:$BM$187, L$11,0))</f>
        <v/>
      </c>
      <c r="M78" s="316" t="str">
        <f ca="1">IF(ISERROR(VLOOKUP($B78,'NEL &amp; P4P Backsheet'!$D$11:$BM$187,M$11,0)),"",VLOOKUP($B78,'NEL &amp; P4P Backsheet'!$D$11:$BM$187, M$11,0))</f>
        <v/>
      </c>
      <c r="N78" s="306" t="str">
        <f ca="1">IF(ISERROR(VLOOKUP($B78,'NEL &amp; P4P Backsheet'!$D$11:$BM$187,N$11,0)),"",VLOOKUP($B78,'NEL &amp; P4P Backsheet'!$D$11:$BM$187, N$11,0))</f>
        <v/>
      </c>
      <c r="O78" s="433" t="str">
        <f ca="1">IF(ISERROR(VLOOKUP($B78,'NEL &amp; P4P Backsheet'!$D$11:$BM$187,O$11,0)),"",VLOOKUP($B78,'NEL &amp; P4P Backsheet'!$D$11:$BM$187, O$11,0))</f>
        <v/>
      </c>
      <c r="P78" s="454" t="str">
        <f ca="1">IF(ISERROR(VLOOKUP($B78,'NEL &amp; P4P Backsheet'!$D$11:$BM$187,P$11,0)),"",VLOOKUP($B78,'NEL &amp; P4P Backsheet'!$D$11:$BM$187, P$11,0))</f>
        <v/>
      </c>
      <c r="Q78" s="58" t="str">
        <f ca="1">IF(ISERROR(VLOOKUP($B78,'NEL &amp; P4P Backsheet'!$D$11:$BM$187,Q$11,0)),"",VLOOKUP($B78,'NEL &amp; P4P Backsheet'!$D$11:$BM$187, Q$11,0))</f>
        <v/>
      </c>
      <c r="R78" s="306" t="str">
        <f ca="1">IF(ISERROR(VLOOKUP($B78,'NEL &amp; P4P Backsheet'!$D$11:$BM$187,R$11,0)),"",VLOOKUP($B78,'NEL &amp; P4P Backsheet'!$D$11:$BM$187, R$11,0))</f>
        <v/>
      </c>
      <c r="S78" s="433" t="str">
        <f ca="1">IF(ISERROR(VLOOKUP($B78,'NEL &amp; P4P Backsheet'!$D$11:$BM$187,S$11,0)),"",VLOOKUP($B78,'NEL &amp; P4P Backsheet'!$D$11:$BM$187, S$11,0))</f>
        <v/>
      </c>
      <c r="T78" s="454" t="str">
        <f ca="1">IF(ISERROR(VLOOKUP($B78,'NEL &amp; P4P Backsheet'!$D$11:$BM$187,T$11,0)),"",VLOOKUP($B78,'NEL &amp; P4P Backsheet'!$D$11:$BM$187, T$11,0))</f>
        <v/>
      </c>
      <c r="U78" s="58" t="str">
        <f ca="1">IF(ISERROR(VLOOKUP($B78,'NEL &amp; P4P Backsheet'!$D$11:$BM$187,U$11,0)),"",VLOOKUP($B78,'NEL &amp; P4P Backsheet'!$D$11:$BM$187, U$11,0))</f>
        <v/>
      </c>
      <c r="V78" s="306" t="str">
        <f ca="1">IF(ISERROR(VLOOKUP($B78,'NEL &amp; P4P Backsheet'!$D$11:$BM$187,V$11,0)),"",VLOOKUP($B78,'NEL &amp; P4P Backsheet'!$D$11:$BM$187, V$11,0))</f>
        <v/>
      </c>
      <c r="W78" s="433" t="str">
        <f ca="1">IF(ISERROR(VLOOKUP($B78,'NEL &amp; P4P Backsheet'!$D$11:$BM$187,W$11,0)),"",VLOOKUP($B78,'NEL &amp; P4P Backsheet'!$D$11:$BM$187, W$11,0))</f>
        <v/>
      </c>
      <c r="X78" s="454" t="str">
        <f ca="1">IF(ISERROR(VLOOKUP($B78,'NEL &amp; P4P Backsheet'!$D$11:$BM$187,X$11,0)),"",VLOOKUP($B78,'NEL &amp; P4P Backsheet'!$D$11:$BM$187, X$11,0))</f>
        <v/>
      </c>
      <c r="Y78" s="58" t="str">
        <f ca="1">IF(ISERROR(VLOOKUP($B78,'NEL &amp; P4P Backsheet'!$D$11:$BM$187,Y$11,0)),"",VLOOKUP($B78,'NEL &amp; P4P Backsheet'!$D$11:$BM$187, Y$11,0))</f>
        <v/>
      </c>
    </row>
    <row r="79" spans="1:25">
      <c r="A79" s="3">
        <v>64</v>
      </c>
      <c r="B79" s="41" t="str">
        <f t="shared" ref="B79:B110" ca="1" si="2">IF($A79&gt;$AA$16-1,"",INDIRECT("'Comms by AT'!D"&amp;$A79+$AA$15))</f>
        <v/>
      </c>
      <c r="C79" s="42" t="str">
        <f ca="1">IF(B79="","",VLOOKUP(B79,'Org list'!$J$9:$K$637,2,0))</f>
        <v/>
      </c>
      <c r="D79" s="24" t="str">
        <f ca="1">IF(ISERROR(VLOOKUP($B79,'NEL &amp; P4P Backsheet'!$D$38:$BL$187,'Non-Elective Performance'!$D$11,0)),"",VLOOKUP($B79,'NEL &amp; P4P Backsheet'!$D$38:$BL$187,'Non-Elective Performance'!$D$11,0))</f>
        <v/>
      </c>
      <c r="E79" s="306" t="str">
        <f ca="1">IF(ISERROR(VLOOKUP($B79,'NEL &amp; P4P Backsheet'!$D$11:$BM$187,E$11,0)),"",VLOOKUP($B79,'NEL &amp; P4P Backsheet'!$D$11:$BM$187, E$11,0))</f>
        <v/>
      </c>
      <c r="F79" s="433" t="str">
        <f ca="1">IF(ISERROR(VLOOKUP($B79,'NEL &amp; P4P Backsheet'!$D$11:$BM$187,F$11,0)),"",VLOOKUP($B79,'NEL &amp; P4P Backsheet'!$D$11:$BM$187, F$11,0))</f>
        <v/>
      </c>
      <c r="G79" s="433" t="str">
        <f ca="1">IF(ISERROR(VLOOKUP($B79,'NEL &amp; P4P Backsheet'!$D$11:$BM$187,G$11,0)),"",VLOOKUP($B79,'NEL &amp; P4P Backsheet'!$D$11:$BM$187, G$11,0))</f>
        <v/>
      </c>
      <c r="H79" s="58" t="str">
        <f ca="1">IF(ISERROR(VLOOKUP($B79,'NEL &amp; P4P Backsheet'!$D$11:$BM$187,H$11,0)),"",VLOOKUP($B79,'NEL &amp; P4P Backsheet'!$D$11:$BM$187, H$11,0))</f>
        <v/>
      </c>
      <c r="I79" s="306" t="str">
        <f ca="1">IF(ISERROR(VLOOKUP($B79,'NEL &amp; P4P Backsheet'!$D$11:$BM$187,I$11,0)),"",VLOOKUP($B79,'NEL &amp; P4P Backsheet'!$D$11:$BM$187, I$11,0))</f>
        <v/>
      </c>
      <c r="J79" s="433" t="str">
        <f ca="1">IF(ISERROR(VLOOKUP($B79,'NEL &amp; P4P Backsheet'!$D$11:$BM$187,J$11,0)),"",VLOOKUP($B79,'NEL &amp; P4P Backsheet'!$D$11:$BM$187, J$11,0))</f>
        <v/>
      </c>
      <c r="K79" s="433" t="str">
        <f ca="1">IF(ISERROR(VLOOKUP($B79,'NEL &amp; P4P Backsheet'!$D$11:$BM$187,K$11,0)),"",VLOOKUP($B79,'NEL &amp; P4P Backsheet'!$D$11:$BM$187, K$11,0))</f>
        <v/>
      </c>
      <c r="L79" s="58" t="str">
        <f ca="1">IF(ISERROR(VLOOKUP($B79,'NEL &amp; P4P Backsheet'!$D$11:$BM$187,L$11,0)),"",VLOOKUP($B79,'NEL &amp; P4P Backsheet'!$D$11:$BM$187, L$11,0))</f>
        <v/>
      </c>
      <c r="M79" s="316" t="str">
        <f ca="1">IF(ISERROR(VLOOKUP($B79,'NEL &amp; P4P Backsheet'!$D$11:$BM$187,M$11,0)),"",VLOOKUP($B79,'NEL &amp; P4P Backsheet'!$D$11:$BM$187, M$11,0))</f>
        <v/>
      </c>
      <c r="N79" s="306" t="str">
        <f ca="1">IF(ISERROR(VLOOKUP($B79,'NEL &amp; P4P Backsheet'!$D$11:$BM$187,N$11,0)),"",VLOOKUP($B79,'NEL &amp; P4P Backsheet'!$D$11:$BM$187, N$11,0))</f>
        <v/>
      </c>
      <c r="O79" s="433" t="str">
        <f ca="1">IF(ISERROR(VLOOKUP($B79,'NEL &amp; P4P Backsheet'!$D$11:$BM$187,O$11,0)),"",VLOOKUP($B79,'NEL &amp; P4P Backsheet'!$D$11:$BM$187, O$11,0))</f>
        <v/>
      </c>
      <c r="P79" s="454" t="str">
        <f ca="1">IF(ISERROR(VLOOKUP($B79,'NEL &amp; P4P Backsheet'!$D$11:$BM$187,P$11,0)),"",VLOOKUP($B79,'NEL &amp; P4P Backsheet'!$D$11:$BM$187, P$11,0))</f>
        <v/>
      </c>
      <c r="Q79" s="58" t="str">
        <f ca="1">IF(ISERROR(VLOOKUP($B79,'NEL &amp; P4P Backsheet'!$D$11:$BM$187,Q$11,0)),"",VLOOKUP($B79,'NEL &amp; P4P Backsheet'!$D$11:$BM$187, Q$11,0))</f>
        <v/>
      </c>
      <c r="R79" s="306" t="str">
        <f ca="1">IF(ISERROR(VLOOKUP($B79,'NEL &amp; P4P Backsheet'!$D$11:$BM$187,R$11,0)),"",VLOOKUP($B79,'NEL &amp; P4P Backsheet'!$D$11:$BM$187, R$11,0))</f>
        <v/>
      </c>
      <c r="S79" s="433" t="str">
        <f ca="1">IF(ISERROR(VLOOKUP($B79,'NEL &amp; P4P Backsheet'!$D$11:$BM$187,S$11,0)),"",VLOOKUP($B79,'NEL &amp; P4P Backsheet'!$D$11:$BM$187, S$11,0))</f>
        <v/>
      </c>
      <c r="T79" s="454" t="str">
        <f ca="1">IF(ISERROR(VLOOKUP($B79,'NEL &amp; P4P Backsheet'!$D$11:$BM$187,T$11,0)),"",VLOOKUP($B79,'NEL &amp; P4P Backsheet'!$D$11:$BM$187, T$11,0))</f>
        <v/>
      </c>
      <c r="U79" s="58" t="str">
        <f ca="1">IF(ISERROR(VLOOKUP($B79,'NEL &amp; P4P Backsheet'!$D$11:$BM$187,U$11,0)),"",VLOOKUP($B79,'NEL &amp; P4P Backsheet'!$D$11:$BM$187, U$11,0))</f>
        <v/>
      </c>
      <c r="V79" s="306" t="str">
        <f ca="1">IF(ISERROR(VLOOKUP($B79,'NEL &amp; P4P Backsheet'!$D$11:$BM$187,V$11,0)),"",VLOOKUP($B79,'NEL &amp; P4P Backsheet'!$D$11:$BM$187, V$11,0))</f>
        <v/>
      </c>
      <c r="W79" s="433" t="str">
        <f ca="1">IF(ISERROR(VLOOKUP($B79,'NEL &amp; P4P Backsheet'!$D$11:$BM$187,W$11,0)),"",VLOOKUP($B79,'NEL &amp; P4P Backsheet'!$D$11:$BM$187, W$11,0))</f>
        <v/>
      </c>
      <c r="X79" s="454" t="str">
        <f ca="1">IF(ISERROR(VLOOKUP($B79,'NEL &amp; P4P Backsheet'!$D$11:$BM$187,X$11,0)),"",VLOOKUP($B79,'NEL &amp; P4P Backsheet'!$D$11:$BM$187, X$11,0))</f>
        <v/>
      </c>
      <c r="Y79" s="58" t="str">
        <f ca="1">IF(ISERROR(VLOOKUP($B79,'NEL &amp; P4P Backsheet'!$D$11:$BM$187,Y$11,0)),"",VLOOKUP($B79,'NEL &amp; P4P Backsheet'!$D$11:$BM$187, Y$11,0))</f>
        <v/>
      </c>
    </row>
    <row r="80" spans="1:25">
      <c r="A80" s="3">
        <v>65</v>
      </c>
      <c r="B80" s="41" t="str">
        <f t="shared" ca="1" si="2"/>
        <v/>
      </c>
      <c r="C80" s="42" t="str">
        <f ca="1">IF(B80="","",VLOOKUP(B80,'Org list'!$J$9:$K$637,2,0))</f>
        <v/>
      </c>
      <c r="D80" s="24" t="str">
        <f ca="1">IF(ISERROR(VLOOKUP($B80,'NEL &amp; P4P Backsheet'!$D$38:$BL$187,'Non-Elective Performance'!$D$11,0)),"",VLOOKUP($B80,'NEL &amp; P4P Backsheet'!$D$38:$BL$187,'Non-Elective Performance'!$D$11,0))</f>
        <v/>
      </c>
      <c r="E80" s="306" t="str">
        <f ca="1">IF(ISERROR(VLOOKUP($B80,'NEL &amp; P4P Backsheet'!$D$11:$BM$187,E$11,0)),"",VLOOKUP($B80,'NEL &amp; P4P Backsheet'!$D$11:$BM$187, E$11,0))</f>
        <v/>
      </c>
      <c r="F80" s="433" t="str">
        <f ca="1">IF(ISERROR(VLOOKUP($B80,'NEL &amp; P4P Backsheet'!$D$11:$BM$187,F$11,0)),"",VLOOKUP($B80,'NEL &amp; P4P Backsheet'!$D$11:$BM$187, F$11,0))</f>
        <v/>
      </c>
      <c r="G80" s="433" t="str">
        <f ca="1">IF(ISERROR(VLOOKUP($B80,'NEL &amp; P4P Backsheet'!$D$11:$BM$187,G$11,0)),"",VLOOKUP($B80,'NEL &amp; P4P Backsheet'!$D$11:$BM$187, G$11,0))</f>
        <v/>
      </c>
      <c r="H80" s="58" t="str">
        <f ca="1">IF(ISERROR(VLOOKUP($B80,'NEL &amp; P4P Backsheet'!$D$11:$BM$187,H$11,0)),"",VLOOKUP($B80,'NEL &amp; P4P Backsheet'!$D$11:$BM$187, H$11,0))</f>
        <v/>
      </c>
      <c r="I80" s="306" t="str">
        <f ca="1">IF(ISERROR(VLOOKUP($B80,'NEL &amp; P4P Backsheet'!$D$11:$BM$187,I$11,0)),"",VLOOKUP($B80,'NEL &amp; P4P Backsheet'!$D$11:$BM$187, I$11,0))</f>
        <v/>
      </c>
      <c r="J80" s="433" t="str">
        <f ca="1">IF(ISERROR(VLOOKUP($B80,'NEL &amp; P4P Backsheet'!$D$11:$BM$187,J$11,0)),"",VLOOKUP($B80,'NEL &amp; P4P Backsheet'!$D$11:$BM$187, J$11,0))</f>
        <v/>
      </c>
      <c r="K80" s="433" t="str">
        <f ca="1">IF(ISERROR(VLOOKUP($B80,'NEL &amp; P4P Backsheet'!$D$11:$BM$187,K$11,0)),"",VLOOKUP($B80,'NEL &amp; P4P Backsheet'!$D$11:$BM$187, K$11,0))</f>
        <v/>
      </c>
      <c r="L80" s="58" t="str">
        <f ca="1">IF(ISERROR(VLOOKUP($B80,'NEL &amp; P4P Backsheet'!$D$11:$BM$187,L$11,0)),"",VLOOKUP($B80,'NEL &amp; P4P Backsheet'!$D$11:$BM$187, L$11,0))</f>
        <v/>
      </c>
      <c r="M80" s="316" t="str">
        <f ca="1">IF(ISERROR(VLOOKUP($B80,'NEL &amp; P4P Backsheet'!$D$11:$BM$187,M$11,0)),"",VLOOKUP($B80,'NEL &amp; P4P Backsheet'!$D$11:$BM$187, M$11,0))</f>
        <v/>
      </c>
      <c r="N80" s="306" t="str">
        <f ca="1">IF(ISERROR(VLOOKUP($B80,'NEL &amp; P4P Backsheet'!$D$11:$BM$187,N$11,0)),"",VLOOKUP($B80,'NEL &amp; P4P Backsheet'!$D$11:$BM$187, N$11,0))</f>
        <v/>
      </c>
      <c r="O80" s="433" t="str">
        <f ca="1">IF(ISERROR(VLOOKUP($B80,'NEL &amp; P4P Backsheet'!$D$11:$BM$187,O$11,0)),"",VLOOKUP($B80,'NEL &amp; P4P Backsheet'!$D$11:$BM$187, O$11,0))</f>
        <v/>
      </c>
      <c r="P80" s="454" t="str">
        <f ca="1">IF(ISERROR(VLOOKUP($B80,'NEL &amp; P4P Backsheet'!$D$11:$BM$187,P$11,0)),"",VLOOKUP($B80,'NEL &amp; P4P Backsheet'!$D$11:$BM$187, P$11,0))</f>
        <v/>
      </c>
      <c r="Q80" s="58" t="str">
        <f ca="1">IF(ISERROR(VLOOKUP($B80,'NEL &amp; P4P Backsheet'!$D$11:$BM$187,Q$11,0)),"",VLOOKUP($B80,'NEL &amp; P4P Backsheet'!$D$11:$BM$187, Q$11,0))</f>
        <v/>
      </c>
      <c r="R80" s="306" t="str">
        <f ca="1">IF(ISERROR(VLOOKUP($B80,'NEL &amp; P4P Backsheet'!$D$11:$BM$187,R$11,0)),"",VLOOKUP($B80,'NEL &amp; P4P Backsheet'!$D$11:$BM$187, R$11,0))</f>
        <v/>
      </c>
      <c r="S80" s="433" t="str">
        <f ca="1">IF(ISERROR(VLOOKUP($B80,'NEL &amp; P4P Backsheet'!$D$11:$BM$187,S$11,0)),"",VLOOKUP($B80,'NEL &amp; P4P Backsheet'!$D$11:$BM$187, S$11,0))</f>
        <v/>
      </c>
      <c r="T80" s="454" t="str">
        <f ca="1">IF(ISERROR(VLOOKUP($B80,'NEL &amp; P4P Backsheet'!$D$11:$BM$187,T$11,0)),"",VLOOKUP($B80,'NEL &amp; P4P Backsheet'!$D$11:$BM$187, T$11,0))</f>
        <v/>
      </c>
      <c r="U80" s="58" t="str">
        <f ca="1">IF(ISERROR(VLOOKUP($B80,'NEL &amp; P4P Backsheet'!$D$11:$BM$187,U$11,0)),"",VLOOKUP($B80,'NEL &amp; P4P Backsheet'!$D$11:$BM$187, U$11,0))</f>
        <v/>
      </c>
      <c r="V80" s="306" t="str">
        <f ca="1">IF(ISERROR(VLOOKUP($B80,'NEL &amp; P4P Backsheet'!$D$11:$BM$187,V$11,0)),"",VLOOKUP($B80,'NEL &amp; P4P Backsheet'!$D$11:$BM$187, V$11,0))</f>
        <v/>
      </c>
      <c r="W80" s="433" t="str">
        <f ca="1">IF(ISERROR(VLOOKUP($B80,'NEL &amp; P4P Backsheet'!$D$11:$BM$187,W$11,0)),"",VLOOKUP($B80,'NEL &amp; P4P Backsheet'!$D$11:$BM$187, W$11,0))</f>
        <v/>
      </c>
      <c r="X80" s="454" t="str">
        <f ca="1">IF(ISERROR(VLOOKUP($B80,'NEL &amp; P4P Backsheet'!$D$11:$BM$187,X$11,0)),"",VLOOKUP($B80,'NEL &amp; P4P Backsheet'!$D$11:$BM$187, X$11,0))</f>
        <v/>
      </c>
      <c r="Y80" s="58" t="str">
        <f ca="1">IF(ISERROR(VLOOKUP($B80,'NEL &amp; P4P Backsheet'!$D$11:$BM$187,Y$11,0)),"",VLOOKUP($B80,'NEL &amp; P4P Backsheet'!$D$11:$BM$187, Y$11,0))</f>
        <v/>
      </c>
    </row>
    <row r="81" spans="1:25">
      <c r="A81" s="3">
        <v>66</v>
      </c>
      <c r="B81" s="41" t="str">
        <f t="shared" ca="1" si="2"/>
        <v/>
      </c>
      <c r="C81" s="42" t="str">
        <f ca="1">IF(B81="","",VLOOKUP(B81,'Org list'!$J$9:$K$637,2,0))</f>
        <v/>
      </c>
      <c r="D81" s="24" t="str">
        <f ca="1">IF(ISERROR(VLOOKUP($B81,'NEL &amp; P4P Backsheet'!$D$38:$BL$187,'Non-Elective Performance'!$D$11,0)),"",VLOOKUP($B81,'NEL &amp; P4P Backsheet'!$D$38:$BL$187,'Non-Elective Performance'!$D$11,0))</f>
        <v/>
      </c>
      <c r="E81" s="306" t="str">
        <f ca="1">IF(ISERROR(VLOOKUP($B81,'NEL &amp; P4P Backsheet'!$D$11:$BM$187,E$11,0)),"",VLOOKUP($B81,'NEL &amp; P4P Backsheet'!$D$11:$BM$187, E$11,0))</f>
        <v/>
      </c>
      <c r="F81" s="433" t="str">
        <f ca="1">IF(ISERROR(VLOOKUP($B81,'NEL &amp; P4P Backsheet'!$D$11:$BM$187,F$11,0)),"",VLOOKUP($B81,'NEL &amp; P4P Backsheet'!$D$11:$BM$187, F$11,0))</f>
        <v/>
      </c>
      <c r="G81" s="433" t="str">
        <f ca="1">IF(ISERROR(VLOOKUP($B81,'NEL &amp; P4P Backsheet'!$D$11:$BM$187,G$11,0)),"",VLOOKUP($B81,'NEL &amp; P4P Backsheet'!$D$11:$BM$187, G$11,0))</f>
        <v/>
      </c>
      <c r="H81" s="58" t="str">
        <f ca="1">IF(ISERROR(VLOOKUP($B81,'NEL &amp; P4P Backsheet'!$D$11:$BM$187,H$11,0)),"",VLOOKUP($B81,'NEL &amp; P4P Backsheet'!$D$11:$BM$187, H$11,0))</f>
        <v/>
      </c>
      <c r="I81" s="306" t="str">
        <f ca="1">IF(ISERROR(VLOOKUP($B81,'NEL &amp; P4P Backsheet'!$D$11:$BM$187,I$11,0)),"",VLOOKUP($B81,'NEL &amp; P4P Backsheet'!$D$11:$BM$187, I$11,0))</f>
        <v/>
      </c>
      <c r="J81" s="433" t="str">
        <f ca="1">IF(ISERROR(VLOOKUP($B81,'NEL &amp; P4P Backsheet'!$D$11:$BM$187,J$11,0)),"",VLOOKUP($B81,'NEL &amp; P4P Backsheet'!$D$11:$BM$187, J$11,0))</f>
        <v/>
      </c>
      <c r="K81" s="433" t="str">
        <f ca="1">IF(ISERROR(VLOOKUP($B81,'NEL &amp; P4P Backsheet'!$D$11:$BM$187,K$11,0)),"",VLOOKUP($B81,'NEL &amp; P4P Backsheet'!$D$11:$BM$187, K$11,0))</f>
        <v/>
      </c>
      <c r="L81" s="58" t="str">
        <f ca="1">IF(ISERROR(VLOOKUP($B81,'NEL &amp; P4P Backsheet'!$D$11:$BM$187,L$11,0)),"",VLOOKUP($B81,'NEL &amp; P4P Backsheet'!$D$11:$BM$187, L$11,0))</f>
        <v/>
      </c>
      <c r="M81" s="316" t="str">
        <f ca="1">IF(ISERROR(VLOOKUP($B81,'NEL &amp; P4P Backsheet'!$D$11:$BM$187,M$11,0)),"",VLOOKUP($B81,'NEL &amp; P4P Backsheet'!$D$11:$BM$187, M$11,0))</f>
        <v/>
      </c>
      <c r="N81" s="306" t="str">
        <f ca="1">IF(ISERROR(VLOOKUP($B81,'NEL &amp; P4P Backsheet'!$D$11:$BM$187,N$11,0)),"",VLOOKUP($B81,'NEL &amp; P4P Backsheet'!$D$11:$BM$187, N$11,0))</f>
        <v/>
      </c>
      <c r="O81" s="433" t="str">
        <f ca="1">IF(ISERROR(VLOOKUP($B81,'NEL &amp; P4P Backsheet'!$D$11:$BM$187,O$11,0)),"",VLOOKUP($B81,'NEL &amp; P4P Backsheet'!$D$11:$BM$187, O$11,0))</f>
        <v/>
      </c>
      <c r="P81" s="454" t="str">
        <f ca="1">IF(ISERROR(VLOOKUP($B81,'NEL &amp; P4P Backsheet'!$D$11:$BM$187,P$11,0)),"",VLOOKUP($B81,'NEL &amp; P4P Backsheet'!$D$11:$BM$187, P$11,0))</f>
        <v/>
      </c>
      <c r="Q81" s="58" t="str">
        <f ca="1">IF(ISERROR(VLOOKUP($B81,'NEL &amp; P4P Backsheet'!$D$11:$BM$187,Q$11,0)),"",VLOOKUP($B81,'NEL &amp; P4P Backsheet'!$D$11:$BM$187, Q$11,0))</f>
        <v/>
      </c>
      <c r="R81" s="306" t="str">
        <f ca="1">IF(ISERROR(VLOOKUP($B81,'NEL &amp; P4P Backsheet'!$D$11:$BM$187,R$11,0)),"",VLOOKUP($B81,'NEL &amp; P4P Backsheet'!$D$11:$BM$187, R$11,0))</f>
        <v/>
      </c>
      <c r="S81" s="433" t="str">
        <f ca="1">IF(ISERROR(VLOOKUP($B81,'NEL &amp; P4P Backsheet'!$D$11:$BM$187,S$11,0)),"",VLOOKUP($B81,'NEL &amp; P4P Backsheet'!$D$11:$BM$187, S$11,0))</f>
        <v/>
      </c>
      <c r="T81" s="454" t="str">
        <f ca="1">IF(ISERROR(VLOOKUP($B81,'NEL &amp; P4P Backsheet'!$D$11:$BM$187,T$11,0)),"",VLOOKUP($B81,'NEL &amp; P4P Backsheet'!$D$11:$BM$187, T$11,0))</f>
        <v/>
      </c>
      <c r="U81" s="58" t="str">
        <f ca="1">IF(ISERROR(VLOOKUP($B81,'NEL &amp; P4P Backsheet'!$D$11:$BM$187,U$11,0)),"",VLOOKUP($B81,'NEL &amp; P4P Backsheet'!$D$11:$BM$187, U$11,0))</f>
        <v/>
      </c>
      <c r="V81" s="306" t="str">
        <f ca="1">IF(ISERROR(VLOOKUP($B81,'NEL &amp; P4P Backsheet'!$D$11:$BM$187,V$11,0)),"",VLOOKUP($B81,'NEL &amp; P4P Backsheet'!$D$11:$BM$187, V$11,0))</f>
        <v/>
      </c>
      <c r="W81" s="433" t="str">
        <f ca="1">IF(ISERROR(VLOOKUP($B81,'NEL &amp; P4P Backsheet'!$D$11:$BM$187,W$11,0)),"",VLOOKUP($B81,'NEL &amp; P4P Backsheet'!$D$11:$BM$187, W$11,0))</f>
        <v/>
      </c>
      <c r="X81" s="454" t="str">
        <f ca="1">IF(ISERROR(VLOOKUP($B81,'NEL &amp; P4P Backsheet'!$D$11:$BM$187,X$11,0)),"",VLOOKUP($B81,'NEL &amp; P4P Backsheet'!$D$11:$BM$187, X$11,0))</f>
        <v/>
      </c>
      <c r="Y81" s="58" t="str">
        <f ca="1">IF(ISERROR(VLOOKUP($B81,'NEL &amp; P4P Backsheet'!$D$11:$BM$187,Y$11,0)),"",VLOOKUP($B81,'NEL &amp; P4P Backsheet'!$D$11:$BM$187, Y$11,0))</f>
        <v/>
      </c>
    </row>
    <row r="82" spans="1:25">
      <c r="A82" s="3">
        <v>67</v>
      </c>
      <c r="B82" s="41" t="str">
        <f t="shared" ca="1" si="2"/>
        <v/>
      </c>
      <c r="C82" s="42" t="str">
        <f ca="1">IF(B82="","",VLOOKUP(B82,'Org list'!$J$9:$K$637,2,0))</f>
        <v/>
      </c>
      <c r="D82" s="24" t="str">
        <f ca="1">IF(ISERROR(VLOOKUP($B82,'NEL &amp; P4P Backsheet'!$D$38:$BL$187,'Non-Elective Performance'!$D$11,0)),"",VLOOKUP($B82,'NEL &amp; P4P Backsheet'!$D$38:$BL$187,'Non-Elective Performance'!$D$11,0))</f>
        <v/>
      </c>
      <c r="E82" s="306" t="str">
        <f ca="1">IF(ISERROR(VLOOKUP($B82,'NEL &amp; P4P Backsheet'!$D$11:$BM$187,E$11,0)),"",VLOOKUP($B82,'NEL &amp; P4P Backsheet'!$D$11:$BM$187, E$11,0))</f>
        <v/>
      </c>
      <c r="F82" s="433" t="str">
        <f ca="1">IF(ISERROR(VLOOKUP($B82,'NEL &amp; P4P Backsheet'!$D$11:$BM$187,F$11,0)),"",VLOOKUP($B82,'NEL &amp; P4P Backsheet'!$D$11:$BM$187, F$11,0))</f>
        <v/>
      </c>
      <c r="G82" s="433" t="str">
        <f ca="1">IF(ISERROR(VLOOKUP($B82,'NEL &amp; P4P Backsheet'!$D$11:$BM$187,G$11,0)),"",VLOOKUP($B82,'NEL &amp; P4P Backsheet'!$D$11:$BM$187, G$11,0))</f>
        <v/>
      </c>
      <c r="H82" s="58" t="str">
        <f ca="1">IF(ISERROR(VLOOKUP($B82,'NEL &amp; P4P Backsheet'!$D$11:$BM$187,H$11,0)),"",VLOOKUP($B82,'NEL &amp; P4P Backsheet'!$D$11:$BM$187, H$11,0))</f>
        <v/>
      </c>
      <c r="I82" s="306" t="str">
        <f ca="1">IF(ISERROR(VLOOKUP($B82,'NEL &amp; P4P Backsheet'!$D$11:$BM$187,I$11,0)),"",VLOOKUP($B82,'NEL &amp; P4P Backsheet'!$D$11:$BM$187, I$11,0))</f>
        <v/>
      </c>
      <c r="J82" s="433" t="str">
        <f ca="1">IF(ISERROR(VLOOKUP($B82,'NEL &amp; P4P Backsheet'!$D$11:$BM$187,J$11,0)),"",VLOOKUP($B82,'NEL &amp; P4P Backsheet'!$D$11:$BM$187, J$11,0))</f>
        <v/>
      </c>
      <c r="K82" s="433" t="str">
        <f ca="1">IF(ISERROR(VLOOKUP($B82,'NEL &amp; P4P Backsheet'!$D$11:$BM$187,K$11,0)),"",VLOOKUP($B82,'NEL &amp; P4P Backsheet'!$D$11:$BM$187, K$11,0))</f>
        <v/>
      </c>
      <c r="L82" s="58" t="str">
        <f ca="1">IF(ISERROR(VLOOKUP($B82,'NEL &amp; P4P Backsheet'!$D$11:$BM$187,L$11,0)),"",VLOOKUP($B82,'NEL &amp; P4P Backsheet'!$D$11:$BM$187, L$11,0))</f>
        <v/>
      </c>
      <c r="M82" s="316" t="str">
        <f ca="1">IF(ISERROR(VLOOKUP($B82,'NEL &amp; P4P Backsheet'!$D$11:$BM$187,M$11,0)),"",VLOOKUP($B82,'NEL &amp; P4P Backsheet'!$D$11:$BM$187, M$11,0))</f>
        <v/>
      </c>
      <c r="N82" s="306" t="str">
        <f ca="1">IF(ISERROR(VLOOKUP($B82,'NEL &amp; P4P Backsheet'!$D$11:$BM$187,N$11,0)),"",VLOOKUP($B82,'NEL &amp; P4P Backsheet'!$D$11:$BM$187, N$11,0))</f>
        <v/>
      </c>
      <c r="O82" s="433" t="str">
        <f ca="1">IF(ISERROR(VLOOKUP($B82,'NEL &amp; P4P Backsheet'!$D$11:$BM$187,O$11,0)),"",VLOOKUP($B82,'NEL &amp; P4P Backsheet'!$D$11:$BM$187, O$11,0))</f>
        <v/>
      </c>
      <c r="P82" s="454" t="str">
        <f ca="1">IF(ISERROR(VLOOKUP($B82,'NEL &amp; P4P Backsheet'!$D$11:$BM$187,P$11,0)),"",VLOOKUP($B82,'NEL &amp; P4P Backsheet'!$D$11:$BM$187, P$11,0))</f>
        <v/>
      </c>
      <c r="Q82" s="58" t="str">
        <f ca="1">IF(ISERROR(VLOOKUP($B82,'NEL &amp; P4P Backsheet'!$D$11:$BM$187,Q$11,0)),"",VLOOKUP($B82,'NEL &amp; P4P Backsheet'!$D$11:$BM$187, Q$11,0))</f>
        <v/>
      </c>
      <c r="R82" s="306" t="str">
        <f ca="1">IF(ISERROR(VLOOKUP($B82,'NEL &amp; P4P Backsheet'!$D$11:$BM$187,R$11,0)),"",VLOOKUP($B82,'NEL &amp; P4P Backsheet'!$D$11:$BM$187, R$11,0))</f>
        <v/>
      </c>
      <c r="S82" s="433" t="str">
        <f ca="1">IF(ISERROR(VLOOKUP($B82,'NEL &amp; P4P Backsheet'!$D$11:$BM$187,S$11,0)),"",VLOOKUP($B82,'NEL &amp; P4P Backsheet'!$D$11:$BM$187, S$11,0))</f>
        <v/>
      </c>
      <c r="T82" s="454" t="str">
        <f ca="1">IF(ISERROR(VLOOKUP($B82,'NEL &amp; P4P Backsheet'!$D$11:$BM$187,T$11,0)),"",VLOOKUP($B82,'NEL &amp; P4P Backsheet'!$D$11:$BM$187, T$11,0))</f>
        <v/>
      </c>
      <c r="U82" s="58" t="str">
        <f ca="1">IF(ISERROR(VLOOKUP($B82,'NEL &amp; P4P Backsheet'!$D$11:$BM$187,U$11,0)),"",VLOOKUP($B82,'NEL &amp; P4P Backsheet'!$D$11:$BM$187, U$11,0))</f>
        <v/>
      </c>
      <c r="V82" s="306" t="str">
        <f ca="1">IF(ISERROR(VLOOKUP($B82,'NEL &amp; P4P Backsheet'!$D$11:$BM$187,V$11,0)),"",VLOOKUP($B82,'NEL &amp; P4P Backsheet'!$D$11:$BM$187, V$11,0))</f>
        <v/>
      </c>
      <c r="W82" s="433" t="str">
        <f ca="1">IF(ISERROR(VLOOKUP($B82,'NEL &amp; P4P Backsheet'!$D$11:$BM$187,W$11,0)),"",VLOOKUP($B82,'NEL &amp; P4P Backsheet'!$D$11:$BM$187, W$11,0))</f>
        <v/>
      </c>
      <c r="X82" s="454" t="str">
        <f ca="1">IF(ISERROR(VLOOKUP($B82,'NEL &amp; P4P Backsheet'!$D$11:$BM$187,X$11,0)),"",VLOOKUP($B82,'NEL &amp; P4P Backsheet'!$D$11:$BM$187, X$11,0))</f>
        <v/>
      </c>
      <c r="Y82" s="58" t="str">
        <f ca="1">IF(ISERROR(VLOOKUP($B82,'NEL &amp; P4P Backsheet'!$D$11:$BM$187,Y$11,0)),"",VLOOKUP($B82,'NEL &amp; P4P Backsheet'!$D$11:$BM$187, Y$11,0))</f>
        <v/>
      </c>
    </row>
    <row r="83" spans="1:25">
      <c r="A83" s="3">
        <v>68</v>
      </c>
      <c r="B83" s="41" t="str">
        <f t="shared" ca="1" si="2"/>
        <v/>
      </c>
      <c r="C83" s="42" t="str">
        <f ca="1">IF(B83="","",VLOOKUP(B83,'Org list'!$J$9:$K$637,2,0))</f>
        <v/>
      </c>
      <c r="D83" s="24" t="str">
        <f ca="1">IF(ISERROR(VLOOKUP($B83,'NEL &amp; P4P Backsheet'!$D$38:$BL$187,'Non-Elective Performance'!$D$11,0)),"",VLOOKUP($B83,'NEL &amp; P4P Backsheet'!$D$38:$BL$187,'Non-Elective Performance'!$D$11,0))</f>
        <v/>
      </c>
      <c r="E83" s="306" t="str">
        <f ca="1">IF(ISERROR(VLOOKUP($B83,'NEL &amp; P4P Backsheet'!$D$11:$BM$187,E$11,0)),"",VLOOKUP($B83,'NEL &amp; P4P Backsheet'!$D$11:$BM$187, E$11,0))</f>
        <v/>
      </c>
      <c r="F83" s="433" t="str">
        <f ca="1">IF(ISERROR(VLOOKUP($B83,'NEL &amp; P4P Backsheet'!$D$11:$BM$187,F$11,0)),"",VLOOKUP($B83,'NEL &amp; P4P Backsheet'!$D$11:$BM$187, F$11,0))</f>
        <v/>
      </c>
      <c r="G83" s="433" t="str">
        <f ca="1">IF(ISERROR(VLOOKUP($B83,'NEL &amp; P4P Backsheet'!$D$11:$BM$187,G$11,0)),"",VLOOKUP($B83,'NEL &amp; P4P Backsheet'!$D$11:$BM$187, G$11,0))</f>
        <v/>
      </c>
      <c r="H83" s="58" t="str">
        <f ca="1">IF(ISERROR(VLOOKUP($B83,'NEL &amp; P4P Backsheet'!$D$11:$BM$187,H$11,0)),"",VLOOKUP($B83,'NEL &amp; P4P Backsheet'!$D$11:$BM$187, H$11,0))</f>
        <v/>
      </c>
      <c r="I83" s="306" t="str">
        <f ca="1">IF(ISERROR(VLOOKUP($B83,'NEL &amp; P4P Backsheet'!$D$11:$BM$187,I$11,0)),"",VLOOKUP($B83,'NEL &amp; P4P Backsheet'!$D$11:$BM$187, I$11,0))</f>
        <v/>
      </c>
      <c r="J83" s="433" t="str">
        <f ca="1">IF(ISERROR(VLOOKUP($B83,'NEL &amp; P4P Backsheet'!$D$11:$BM$187,J$11,0)),"",VLOOKUP($B83,'NEL &amp; P4P Backsheet'!$D$11:$BM$187, J$11,0))</f>
        <v/>
      </c>
      <c r="K83" s="433" t="str">
        <f ca="1">IF(ISERROR(VLOOKUP($B83,'NEL &amp; P4P Backsheet'!$D$11:$BM$187,K$11,0)),"",VLOOKUP($B83,'NEL &amp; P4P Backsheet'!$D$11:$BM$187, K$11,0))</f>
        <v/>
      </c>
      <c r="L83" s="58" t="str">
        <f ca="1">IF(ISERROR(VLOOKUP($B83,'NEL &amp; P4P Backsheet'!$D$11:$BM$187,L$11,0)),"",VLOOKUP($B83,'NEL &amp; P4P Backsheet'!$D$11:$BM$187, L$11,0))</f>
        <v/>
      </c>
      <c r="M83" s="316" t="str">
        <f ca="1">IF(ISERROR(VLOOKUP($B83,'NEL &amp; P4P Backsheet'!$D$11:$BM$187,M$11,0)),"",VLOOKUP($B83,'NEL &amp; P4P Backsheet'!$D$11:$BM$187, M$11,0))</f>
        <v/>
      </c>
      <c r="N83" s="306" t="str">
        <f ca="1">IF(ISERROR(VLOOKUP($B83,'NEL &amp; P4P Backsheet'!$D$11:$BM$187,N$11,0)),"",VLOOKUP($B83,'NEL &amp; P4P Backsheet'!$D$11:$BM$187, N$11,0))</f>
        <v/>
      </c>
      <c r="O83" s="433" t="str">
        <f ca="1">IF(ISERROR(VLOOKUP($B83,'NEL &amp; P4P Backsheet'!$D$11:$BM$187,O$11,0)),"",VLOOKUP($B83,'NEL &amp; P4P Backsheet'!$D$11:$BM$187, O$11,0))</f>
        <v/>
      </c>
      <c r="P83" s="454" t="str">
        <f ca="1">IF(ISERROR(VLOOKUP($B83,'NEL &amp; P4P Backsheet'!$D$11:$BM$187,P$11,0)),"",VLOOKUP($B83,'NEL &amp; P4P Backsheet'!$D$11:$BM$187, P$11,0))</f>
        <v/>
      </c>
      <c r="Q83" s="58" t="str">
        <f ca="1">IF(ISERROR(VLOOKUP($B83,'NEL &amp; P4P Backsheet'!$D$11:$BM$187,Q$11,0)),"",VLOOKUP($B83,'NEL &amp; P4P Backsheet'!$D$11:$BM$187, Q$11,0))</f>
        <v/>
      </c>
      <c r="R83" s="306" t="str">
        <f ca="1">IF(ISERROR(VLOOKUP($B83,'NEL &amp; P4P Backsheet'!$D$11:$BM$187,R$11,0)),"",VLOOKUP($B83,'NEL &amp; P4P Backsheet'!$D$11:$BM$187, R$11,0))</f>
        <v/>
      </c>
      <c r="S83" s="433" t="str">
        <f ca="1">IF(ISERROR(VLOOKUP($B83,'NEL &amp; P4P Backsheet'!$D$11:$BM$187,S$11,0)),"",VLOOKUP($B83,'NEL &amp; P4P Backsheet'!$D$11:$BM$187, S$11,0))</f>
        <v/>
      </c>
      <c r="T83" s="454" t="str">
        <f ca="1">IF(ISERROR(VLOOKUP($B83,'NEL &amp; P4P Backsheet'!$D$11:$BM$187,T$11,0)),"",VLOOKUP($B83,'NEL &amp; P4P Backsheet'!$D$11:$BM$187, T$11,0))</f>
        <v/>
      </c>
      <c r="U83" s="58" t="str">
        <f ca="1">IF(ISERROR(VLOOKUP($B83,'NEL &amp; P4P Backsheet'!$D$11:$BM$187,U$11,0)),"",VLOOKUP($B83,'NEL &amp; P4P Backsheet'!$D$11:$BM$187, U$11,0))</f>
        <v/>
      </c>
      <c r="V83" s="306" t="str">
        <f ca="1">IF(ISERROR(VLOOKUP($B83,'NEL &amp; P4P Backsheet'!$D$11:$BM$187,V$11,0)),"",VLOOKUP($B83,'NEL &amp; P4P Backsheet'!$D$11:$BM$187, V$11,0))</f>
        <v/>
      </c>
      <c r="W83" s="433" t="str">
        <f ca="1">IF(ISERROR(VLOOKUP($B83,'NEL &amp; P4P Backsheet'!$D$11:$BM$187,W$11,0)),"",VLOOKUP($B83,'NEL &amp; P4P Backsheet'!$D$11:$BM$187, W$11,0))</f>
        <v/>
      </c>
      <c r="X83" s="454" t="str">
        <f ca="1">IF(ISERROR(VLOOKUP($B83,'NEL &amp; P4P Backsheet'!$D$11:$BM$187,X$11,0)),"",VLOOKUP($B83,'NEL &amp; P4P Backsheet'!$D$11:$BM$187, X$11,0))</f>
        <v/>
      </c>
      <c r="Y83" s="58" t="str">
        <f ca="1">IF(ISERROR(VLOOKUP($B83,'NEL &amp; P4P Backsheet'!$D$11:$BM$187,Y$11,0)),"",VLOOKUP($B83,'NEL &amp; P4P Backsheet'!$D$11:$BM$187, Y$11,0))</f>
        <v/>
      </c>
    </row>
    <row r="84" spans="1:25">
      <c r="A84" s="3">
        <v>69</v>
      </c>
      <c r="B84" s="41" t="str">
        <f t="shared" ca="1" si="2"/>
        <v/>
      </c>
      <c r="C84" s="42" t="str">
        <f ca="1">IF(B84="","",VLOOKUP(B84,'Org list'!$J$9:$K$637,2,0))</f>
        <v/>
      </c>
      <c r="D84" s="24" t="str">
        <f ca="1">IF(ISERROR(VLOOKUP($B84,'NEL &amp; P4P Backsheet'!$D$38:$BL$187,'Non-Elective Performance'!$D$11,0)),"",VLOOKUP($B84,'NEL &amp; P4P Backsheet'!$D$38:$BL$187,'Non-Elective Performance'!$D$11,0))</f>
        <v/>
      </c>
      <c r="E84" s="306" t="str">
        <f ca="1">IF(ISERROR(VLOOKUP($B84,'NEL &amp; P4P Backsheet'!$D$11:$BM$187,E$11,0)),"",VLOOKUP($B84,'NEL &amp; P4P Backsheet'!$D$11:$BM$187, E$11,0))</f>
        <v/>
      </c>
      <c r="F84" s="433" t="str">
        <f ca="1">IF(ISERROR(VLOOKUP($B84,'NEL &amp; P4P Backsheet'!$D$11:$BM$187,F$11,0)),"",VLOOKUP($B84,'NEL &amp; P4P Backsheet'!$D$11:$BM$187, F$11,0))</f>
        <v/>
      </c>
      <c r="G84" s="433" t="str">
        <f ca="1">IF(ISERROR(VLOOKUP($B84,'NEL &amp; P4P Backsheet'!$D$11:$BM$187,G$11,0)),"",VLOOKUP($B84,'NEL &amp; P4P Backsheet'!$D$11:$BM$187, G$11,0))</f>
        <v/>
      </c>
      <c r="H84" s="58" t="str">
        <f ca="1">IF(ISERROR(VLOOKUP($B84,'NEL &amp; P4P Backsheet'!$D$11:$BM$187,H$11,0)),"",VLOOKUP($B84,'NEL &amp; P4P Backsheet'!$D$11:$BM$187, H$11,0))</f>
        <v/>
      </c>
      <c r="I84" s="306" t="str">
        <f ca="1">IF(ISERROR(VLOOKUP($B84,'NEL &amp; P4P Backsheet'!$D$11:$BM$187,I$11,0)),"",VLOOKUP($B84,'NEL &amp; P4P Backsheet'!$D$11:$BM$187, I$11,0))</f>
        <v/>
      </c>
      <c r="J84" s="433" t="str">
        <f ca="1">IF(ISERROR(VLOOKUP($B84,'NEL &amp; P4P Backsheet'!$D$11:$BM$187,J$11,0)),"",VLOOKUP($B84,'NEL &amp; P4P Backsheet'!$D$11:$BM$187, J$11,0))</f>
        <v/>
      </c>
      <c r="K84" s="433" t="str">
        <f ca="1">IF(ISERROR(VLOOKUP($B84,'NEL &amp; P4P Backsheet'!$D$11:$BM$187,K$11,0)),"",VLOOKUP($B84,'NEL &amp; P4P Backsheet'!$D$11:$BM$187, K$11,0))</f>
        <v/>
      </c>
      <c r="L84" s="58" t="str">
        <f ca="1">IF(ISERROR(VLOOKUP($B84,'NEL &amp; P4P Backsheet'!$D$11:$BM$187,L$11,0)),"",VLOOKUP($B84,'NEL &amp; P4P Backsheet'!$D$11:$BM$187, L$11,0))</f>
        <v/>
      </c>
      <c r="M84" s="316" t="str">
        <f ca="1">IF(ISERROR(VLOOKUP($B84,'NEL &amp; P4P Backsheet'!$D$11:$BM$187,M$11,0)),"",VLOOKUP($B84,'NEL &amp; P4P Backsheet'!$D$11:$BM$187, M$11,0))</f>
        <v/>
      </c>
      <c r="N84" s="306" t="str">
        <f ca="1">IF(ISERROR(VLOOKUP($B84,'NEL &amp; P4P Backsheet'!$D$11:$BM$187,N$11,0)),"",VLOOKUP($B84,'NEL &amp; P4P Backsheet'!$D$11:$BM$187, N$11,0))</f>
        <v/>
      </c>
      <c r="O84" s="433" t="str">
        <f ca="1">IF(ISERROR(VLOOKUP($B84,'NEL &amp; P4P Backsheet'!$D$11:$BM$187,O$11,0)),"",VLOOKUP($B84,'NEL &amp; P4P Backsheet'!$D$11:$BM$187, O$11,0))</f>
        <v/>
      </c>
      <c r="P84" s="454" t="str">
        <f ca="1">IF(ISERROR(VLOOKUP($B84,'NEL &amp; P4P Backsheet'!$D$11:$BM$187,P$11,0)),"",VLOOKUP($B84,'NEL &amp; P4P Backsheet'!$D$11:$BM$187, P$11,0))</f>
        <v/>
      </c>
      <c r="Q84" s="58" t="str">
        <f ca="1">IF(ISERROR(VLOOKUP($B84,'NEL &amp; P4P Backsheet'!$D$11:$BM$187,Q$11,0)),"",VLOOKUP($B84,'NEL &amp; P4P Backsheet'!$D$11:$BM$187, Q$11,0))</f>
        <v/>
      </c>
      <c r="R84" s="306" t="str">
        <f ca="1">IF(ISERROR(VLOOKUP($B84,'NEL &amp; P4P Backsheet'!$D$11:$BM$187,R$11,0)),"",VLOOKUP($B84,'NEL &amp; P4P Backsheet'!$D$11:$BM$187, R$11,0))</f>
        <v/>
      </c>
      <c r="S84" s="433" t="str">
        <f ca="1">IF(ISERROR(VLOOKUP($B84,'NEL &amp; P4P Backsheet'!$D$11:$BM$187,S$11,0)),"",VLOOKUP($B84,'NEL &amp; P4P Backsheet'!$D$11:$BM$187, S$11,0))</f>
        <v/>
      </c>
      <c r="T84" s="454" t="str">
        <f ca="1">IF(ISERROR(VLOOKUP($B84,'NEL &amp; P4P Backsheet'!$D$11:$BM$187,T$11,0)),"",VLOOKUP($B84,'NEL &amp; P4P Backsheet'!$D$11:$BM$187, T$11,0))</f>
        <v/>
      </c>
      <c r="U84" s="58" t="str">
        <f ca="1">IF(ISERROR(VLOOKUP($B84,'NEL &amp; P4P Backsheet'!$D$11:$BM$187,U$11,0)),"",VLOOKUP($B84,'NEL &amp; P4P Backsheet'!$D$11:$BM$187, U$11,0))</f>
        <v/>
      </c>
      <c r="V84" s="306" t="str">
        <f ca="1">IF(ISERROR(VLOOKUP($B84,'NEL &amp; P4P Backsheet'!$D$11:$BM$187,V$11,0)),"",VLOOKUP($B84,'NEL &amp; P4P Backsheet'!$D$11:$BM$187, V$11,0))</f>
        <v/>
      </c>
      <c r="W84" s="433" t="str">
        <f ca="1">IF(ISERROR(VLOOKUP($B84,'NEL &amp; P4P Backsheet'!$D$11:$BM$187,W$11,0)),"",VLOOKUP($B84,'NEL &amp; P4P Backsheet'!$D$11:$BM$187, W$11,0))</f>
        <v/>
      </c>
      <c r="X84" s="454" t="str">
        <f ca="1">IF(ISERROR(VLOOKUP($B84,'NEL &amp; P4P Backsheet'!$D$11:$BM$187,X$11,0)),"",VLOOKUP($B84,'NEL &amp; P4P Backsheet'!$D$11:$BM$187, X$11,0))</f>
        <v/>
      </c>
      <c r="Y84" s="58" t="str">
        <f ca="1">IF(ISERROR(VLOOKUP($B84,'NEL &amp; P4P Backsheet'!$D$11:$BM$187,Y$11,0)),"",VLOOKUP($B84,'NEL &amp; P4P Backsheet'!$D$11:$BM$187, Y$11,0))</f>
        <v/>
      </c>
    </row>
    <row r="85" spans="1:25">
      <c r="A85" s="3">
        <v>70</v>
      </c>
      <c r="B85" s="41" t="str">
        <f t="shared" ca="1" si="2"/>
        <v/>
      </c>
      <c r="C85" s="42" t="str">
        <f ca="1">IF(B85="","",VLOOKUP(B85,'Org list'!$J$9:$K$637,2,0))</f>
        <v/>
      </c>
      <c r="D85" s="24" t="str">
        <f ca="1">IF(ISERROR(VLOOKUP($B85,'NEL &amp; P4P Backsheet'!$D$38:$BL$187,'Non-Elective Performance'!$D$11,0)),"",VLOOKUP($B85,'NEL &amp; P4P Backsheet'!$D$38:$BL$187,'Non-Elective Performance'!$D$11,0))</f>
        <v/>
      </c>
      <c r="E85" s="306" t="str">
        <f ca="1">IF(ISERROR(VLOOKUP($B85,'NEL &amp; P4P Backsheet'!$D$11:$BM$187,E$11,0)),"",VLOOKUP($B85,'NEL &amp; P4P Backsheet'!$D$11:$BM$187, E$11,0))</f>
        <v/>
      </c>
      <c r="F85" s="433" t="str">
        <f ca="1">IF(ISERROR(VLOOKUP($B85,'NEL &amp; P4P Backsheet'!$D$11:$BM$187,F$11,0)),"",VLOOKUP($B85,'NEL &amp; P4P Backsheet'!$D$11:$BM$187, F$11,0))</f>
        <v/>
      </c>
      <c r="G85" s="433" t="str">
        <f ca="1">IF(ISERROR(VLOOKUP($B85,'NEL &amp; P4P Backsheet'!$D$11:$BM$187,G$11,0)),"",VLOOKUP($B85,'NEL &amp; P4P Backsheet'!$D$11:$BM$187, G$11,0))</f>
        <v/>
      </c>
      <c r="H85" s="58" t="str">
        <f ca="1">IF(ISERROR(VLOOKUP($B85,'NEL &amp; P4P Backsheet'!$D$11:$BM$187,H$11,0)),"",VLOOKUP($B85,'NEL &amp; P4P Backsheet'!$D$11:$BM$187, H$11,0))</f>
        <v/>
      </c>
      <c r="I85" s="306" t="str">
        <f ca="1">IF(ISERROR(VLOOKUP($B85,'NEL &amp; P4P Backsheet'!$D$11:$BM$187,I$11,0)),"",VLOOKUP($B85,'NEL &amp; P4P Backsheet'!$D$11:$BM$187, I$11,0))</f>
        <v/>
      </c>
      <c r="J85" s="433" t="str">
        <f ca="1">IF(ISERROR(VLOOKUP($B85,'NEL &amp; P4P Backsheet'!$D$11:$BM$187,J$11,0)),"",VLOOKUP($B85,'NEL &amp; P4P Backsheet'!$D$11:$BM$187, J$11,0))</f>
        <v/>
      </c>
      <c r="K85" s="433" t="str">
        <f ca="1">IF(ISERROR(VLOOKUP($B85,'NEL &amp; P4P Backsheet'!$D$11:$BM$187,K$11,0)),"",VLOOKUP($B85,'NEL &amp; P4P Backsheet'!$D$11:$BM$187, K$11,0))</f>
        <v/>
      </c>
      <c r="L85" s="58" t="str">
        <f ca="1">IF(ISERROR(VLOOKUP($B85,'NEL &amp; P4P Backsheet'!$D$11:$BM$187,L$11,0)),"",VLOOKUP($B85,'NEL &amp; P4P Backsheet'!$D$11:$BM$187, L$11,0))</f>
        <v/>
      </c>
      <c r="M85" s="316" t="str">
        <f ca="1">IF(ISERROR(VLOOKUP($B85,'NEL &amp; P4P Backsheet'!$D$11:$BM$187,M$11,0)),"",VLOOKUP($B85,'NEL &amp; P4P Backsheet'!$D$11:$BM$187, M$11,0))</f>
        <v/>
      </c>
      <c r="N85" s="306" t="str">
        <f ca="1">IF(ISERROR(VLOOKUP($B85,'NEL &amp; P4P Backsheet'!$D$11:$BM$187,N$11,0)),"",VLOOKUP($B85,'NEL &amp; P4P Backsheet'!$D$11:$BM$187, N$11,0))</f>
        <v/>
      </c>
      <c r="O85" s="433" t="str">
        <f ca="1">IF(ISERROR(VLOOKUP($B85,'NEL &amp; P4P Backsheet'!$D$11:$BM$187,O$11,0)),"",VLOOKUP($B85,'NEL &amp; P4P Backsheet'!$D$11:$BM$187, O$11,0))</f>
        <v/>
      </c>
      <c r="P85" s="454" t="str">
        <f ca="1">IF(ISERROR(VLOOKUP($B85,'NEL &amp; P4P Backsheet'!$D$11:$BM$187,P$11,0)),"",VLOOKUP($B85,'NEL &amp; P4P Backsheet'!$D$11:$BM$187, P$11,0))</f>
        <v/>
      </c>
      <c r="Q85" s="58" t="str">
        <f ca="1">IF(ISERROR(VLOOKUP($B85,'NEL &amp; P4P Backsheet'!$D$11:$BM$187,Q$11,0)),"",VLOOKUP($B85,'NEL &amp; P4P Backsheet'!$D$11:$BM$187, Q$11,0))</f>
        <v/>
      </c>
      <c r="R85" s="306" t="str">
        <f ca="1">IF(ISERROR(VLOOKUP($B85,'NEL &amp; P4P Backsheet'!$D$11:$BM$187,R$11,0)),"",VLOOKUP($B85,'NEL &amp; P4P Backsheet'!$D$11:$BM$187, R$11,0))</f>
        <v/>
      </c>
      <c r="S85" s="433" t="str">
        <f ca="1">IF(ISERROR(VLOOKUP($B85,'NEL &amp; P4P Backsheet'!$D$11:$BM$187,S$11,0)),"",VLOOKUP($B85,'NEL &amp; P4P Backsheet'!$D$11:$BM$187, S$11,0))</f>
        <v/>
      </c>
      <c r="T85" s="454" t="str">
        <f ca="1">IF(ISERROR(VLOOKUP($B85,'NEL &amp; P4P Backsheet'!$D$11:$BM$187,T$11,0)),"",VLOOKUP($B85,'NEL &amp; P4P Backsheet'!$D$11:$BM$187, T$11,0))</f>
        <v/>
      </c>
      <c r="U85" s="58" t="str">
        <f ca="1">IF(ISERROR(VLOOKUP($B85,'NEL &amp; P4P Backsheet'!$D$11:$BM$187,U$11,0)),"",VLOOKUP($B85,'NEL &amp; P4P Backsheet'!$D$11:$BM$187, U$11,0))</f>
        <v/>
      </c>
      <c r="V85" s="306" t="str">
        <f ca="1">IF(ISERROR(VLOOKUP($B85,'NEL &amp; P4P Backsheet'!$D$11:$BM$187,V$11,0)),"",VLOOKUP($B85,'NEL &amp; P4P Backsheet'!$D$11:$BM$187, V$11,0))</f>
        <v/>
      </c>
      <c r="W85" s="433" t="str">
        <f ca="1">IF(ISERROR(VLOOKUP($B85,'NEL &amp; P4P Backsheet'!$D$11:$BM$187,W$11,0)),"",VLOOKUP($B85,'NEL &amp; P4P Backsheet'!$D$11:$BM$187, W$11,0))</f>
        <v/>
      </c>
      <c r="X85" s="454" t="str">
        <f ca="1">IF(ISERROR(VLOOKUP($B85,'NEL &amp; P4P Backsheet'!$D$11:$BM$187,X$11,0)),"",VLOOKUP($B85,'NEL &amp; P4P Backsheet'!$D$11:$BM$187, X$11,0))</f>
        <v/>
      </c>
      <c r="Y85" s="58" t="str">
        <f ca="1">IF(ISERROR(VLOOKUP($B85,'NEL &amp; P4P Backsheet'!$D$11:$BM$187,Y$11,0)),"",VLOOKUP($B85,'NEL &amp; P4P Backsheet'!$D$11:$BM$187, Y$11,0))</f>
        <v/>
      </c>
    </row>
    <row r="86" spans="1:25">
      <c r="A86" s="3">
        <v>71</v>
      </c>
      <c r="B86" s="41" t="str">
        <f t="shared" ca="1" si="2"/>
        <v/>
      </c>
      <c r="C86" s="42" t="str">
        <f ca="1">IF(B86="","",VLOOKUP(B86,'Org list'!$J$9:$K$637,2,0))</f>
        <v/>
      </c>
      <c r="D86" s="24" t="str">
        <f ca="1">IF(ISERROR(VLOOKUP($B86,'NEL &amp; P4P Backsheet'!$D$38:$BL$187,'Non-Elective Performance'!$D$11,0)),"",VLOOKUP($B86,'NEL &amp; P4P Backsheet'!$D$38:$BL$187,'Non-Elective Performance'!$D$11,0))</f>
        <v/>
      </c>
      <c r="E86" s="306" t="str">
        <f ca="1">IF(ISERROR(VLOOKUP($B86,'NEL &amp; P4P Backsheet'!$D$11:$BM$187,E$11,0)),"",VLOOKUP($B86,'NEL &amp; P4P Backsheet'!$D$11:$BM$187, E$11,0))</f>
        <v/>
      </c>
      <c r="F86" s="433" t="str">
        <f ca="1">IF(ISERROR(VLOOKUP($B86,'NEL &amp; P4P Backsheet'!$D$11:$BM$187,F$11,0)),"",VLOOKUP($B86,'NEL &amp; P4P Backsheet'!$D$11:$BM$187, F$11,0))</f>
        <v/>
      </c>
      <c r="G86" s="433" t="str">
        <f ca="1">IF(ISERROR(VLOOKUP($B86,'NEL &amp; P4P Backsheet'!$D$11:$BM$187,G$11,0)),"",VLOOKUP($B86,'NEL &amp; P4P Backsheet'!$D$11:$BM$187, G$11,0))</f>
        <v/>
      </c>
      <c r="H86" s="58" t="str">
        <f ca="1">IF(ISERROR(VLOOKUP($B86,'NEL &amp; P4P Backsheet'!$D$11:$BM$187,H$11,0)),"",VLOOKUP($B86,'NEL &amp; P4P Backsheet'!$D$11:$BM$187, H$11,0))</f>
        <v/>
      </c>
      <c r="I86" s="306" t="str">
        <f ca="1">IF(ISERROR(VLOOKUP($B86,'NEL &amp; P4P Backsheet'!$D$11:$BM$187,I$11,0)),"",VLOOKUP($B86,'NEL &amp; P4P Backsheet'!$D$11:$BM$187, I$11,0))</f>
        <v/>
      </c>
      <c r="J86" s="433" t="str">
        <f ca="1">IF(ISERROR(VLOOKUP($B86,'NEL &amp; P4P Backsheet'!$D$11:$BM$187,J$11,0)),"",VLOOKUP($B86,'NEL &amp; P4P Backsheet'!$D$11:$BM$187, J$11,0))</f>
        <v/>
      </c>
      <c r="K86" s="433" t="str">
        <f ca="1">IF(ISERROR(VLOOKUP($B86,'NEL &amp; P4P Backsheet'!$D$11:$BM$187,K$11,0)),"",VLOOKUP($B86,'NEL &amp; P4P Backsheet'!$D$11:$BM$187, K$11,0))</f>
        <v/>
      </c>
      <c r="L86" s="58" t="str">
        <f ca="1">IF(ISERROR(VLOOKUP($B86,'NEL &amp; P4P Backsheet'!$D$11:$BM$187,L$11,0)),"",VLOOKUP($B86,'NEL &amp; P4P Backsheet'!$D$11:$BM$187, L$11,0))</f>
        <v/>
      </c>
      <c r="M86" s="316" t="str">
        <f ca="1">IF(ISERROR(VLOOKUP($B86,'NEL &amp; P4P Backsheet'!$D$11:$BM$187,M$11,0)),"",VLOOKUP($B86,'NEL &amp; P4P Backsheet'!$D$11:$BM$187, M$11,0))</f>
        <v/>
      </c>
      <c r="N86" s="306" t="str">
        <f ca="1">IF(ISERROR(VLOOKUP($B86,'NEL &amp; P4P Backsheet'!$D$11:$BM$187,N$11,0)),"",VLOOKUP($B86,'NEL &amp; P4P Backsheet'!$D$11:$BM$187, N$11,0))</f>
        <v/>
      </c>
      <c r="O86" s="433" t="str">
        <f ca="1">IF(ISERROR(VLOOKUP($B86,'NEL &amp; P4P Backsheet'!$D$11:$BM$187,O$11,0)),"",VLOOKUP($B86,'NEL &amp; P4P Backsheet'!$D$11:$BM$187, O$11,0))</f>
        <v/>
      </c>
      <c r="P86" s="454" t="str">
        <f ca="1">IF(ISERROR(VLOOKUP($B86,'NEL &amp; P4P Backsheet'!$D$11:$BM$187,P$11,0)),"",VLOOKUP($B86,'NEL &amp; P4P Backsheet'!$D$11:$BM$187, P$11,0))</f>
        <v/>
      </c>
      <c r="Q86" s="58" t="str">
        <f ca="1">IF(ISERROR(VLOOKUP($B86,'NEL &amp; P4P Backsheet'!$D$11:$BM$187,Q$11,0)),"",VLOOKUP($B86,'NEL &amp; P4P Backsheet'!$D$11:$BM$187, Q$11,0))</f>
        <v/>
      </c>
      <c r="R86" s="306" t="str">
        <f ca="1">IF(ISERROR(VLOOKUP($B86,'NEL &amp; P4P Backsheet'!$D$11:$BM$187,R$11,0)),"",VLOOKUP($B86,'NEL &amp; P4P Backsheet'!$D$11:$BM$187, R$11,0))</f>
        <v/>
      </c>
      <c r="S86" s="433" t="str">
        <f ca="1">IF(ISERROR(VLOOKUP($B86,'NEL &amp; P4P Backsheet'!$D$11:$BM$187,S$11,0)),"",VLOOKUP($B86,'NEL &amp; P4P Backsheet'!$D$11:$BM$187, S$11,0))</f>
        <v/>
      </c>
      <c r="T86" s="454" t="str">
        <f ca="1">IF(ISERROR(VLOOKUP($B86,'NEL &amp; P4P Backsheet'!$D$11:$BM$187,T$11,0)),"",VLOOKUP($B86,'NEL &amp; P4P Backsheet'!$D$11:$BM$187, T$11,0))</f>
        <v/>
      </c>
      <c r="U86" s="58" t="str">
        <f ca="1">IF(ISERROR(VLOOKUP($B86,'NEL &amp; P4P Backsheet'!$D$11:$BM$187,U$11,0)),"",VLOOKUP($B86,'NEL &amp; P4P Backsheet'!$D$11:$BM$187, U$11,0))</f>
        <v/>
      </c>
      <c r="V86" s="306" t="str">
        <f ca="1">IF(ISERROR(VLOOKUP($B86,'NEL &amp; P4P Backsheet'!$D$11:$BM$187,V$11,0)),"",VLOOKUP($B86,'NEL &amp; P4P Backsheet'!$D$11:$BM$187, V$11,0))</f>
        <v/>
      </c>
      <c r="W86" s="433" t="str">
        <f ca="1">IF(ISERROR(VLOOKUP($B86,'NEL &amp; P4P Backsheet'!$D$11:$BM$187,W$11,0)),"",VLOOKUP($B86,'NEL &amp; P4P Backsheet'!$D$11:$BM$187, W$11,0))</f>
        <v/>
      </c>
      <c r="X86" s="454" t="str">
        <f ca="1">IF(ISERROR(VLOOKUP($B86,'NEL &amp; P4P Backsheet'!$D$11:$BM$187,X$11,0)),"",VLOOKUP($B86,'NEL &amp; P4P Backsheet'!$D$11:$BM$187, X$11,0))</f>
        <v/>
      </c>
      <c r="Y86" s="58" t="str">
        <f ca="1">IF(ISERROR(VLOOKUP($B86,'NEL &amp; P4P Backsheet'!$D$11:$BM$187,Y$11,0)),"",VLOOKUP($B86,'NEL &amp; P4P Backsheet'!$D$11:$BM$187, Y$11,0))</f>
        <v/>
      </c>
    </row>
    <row r="87" spans="1:25">
      <c r="A87" s="3">
        <v>72</v>
      </c>
      <c r="B87" s="41" t="str">
        <f t="shared" ca="1" si="2"/>
        <v/>
      </c>
      <c r="C87" s="42" t="str">
        <f ca="1">IF(B87="","",VLOOKUP(B87,'Org list'!$J$9:$K$637,2,0))</f>
        <v/>
      </c>
      <c r="D87" s="24" t="str">
        <f ca="1">IF(ISERROR(VLOOKUP($B87,'NEL &amp; P4P Backsheet'!$D$38:$BL$187,'Non-Elective Performance'!$D$11,0)),"",VLOOKUP($B87,'NEL &amp; P4P Backsheet'!$D$38:$BL$187,'Non-Elective Performance'!$D$11,0))</f>
        <v/>
      </c>
      <c r="E87" s="306" t="str">
        <f ca="1">IF(ISERROR(VLOOKUP($B87,'NEL &amp; P4P Backsheet'!$D$11:$BM$187,E$11,0)),"",VLOOKUP($B87,'NEL &amp; P4P Backsheet'!$D$11:$BM$187, E$11,0))</f>
        <v/>
      </c>
      <c r="F87" s="433" t="str">
        <f ca="1">IF(ISERROR(VLOOKUP($B87,'NEL &amp; P4P Backsheet'!$D$11:$BM$187,F$11,0)),"",VLOOKUP($B87,'NEL &amp; P4P Backsheet'!$D$11:$BM$187, F$11,0))</f>
        <v/>
      </c>
      <c r="G87" s="433" t="str">
        <f ca="1">IF(ISERROR(VLOOKUP($B87,'NEL &amp; P4P Backsheet'!$D$11:$BM$187,G$11,0)),"",VLOOKUP($B87,'NEL &amp; P4P Backsheet'!$D$11:$BM$187, G$11,0))</f>
        <v/>
      </c>
      <c r="H87" s="58" t="str">
        <f ca="1">IF(ISERROR(VLOOKUP($B87,'NEL &amp; P4P Backsheet'!$D$11:$BM$187,H$11,0)),"",VLOOKUP($B87,'NEL &amp; P4P Backsheet'!$D$11:$BM$187, H$11,0))</f>
        <v/>
      </c>
      <c r="I87" s="306" t="str">
        <f ca="1">IF(ISERROR(VLOOKUP($B87,'NEL &amp; P4P Backsheet'!$D$11:$BM$187,I$11,0)),"",VLOOKUP($B87,'NEL &amp; P4P Backsheet'!$D$11:$BM$187, I$11,0))</f>
        <v/>
      </c>
      <c r="J87" s="433" t="str">
        <f ca="1">IF(ISERROR(VLOOKUP($B87,'NEL &amp; P4P Backsheet'!$D$11:$BM$187,J$11,0)),"",VLOOKUP($B87,'NEL &amp; P4P Backsheet'!$D$11:$BM$187, J$11,0))</f>
        <v/>
      </c>
      <c r="K87" s="433" t="str">
        <f ca="1">IF(ISERROR(VLOOKUP($B87,'NEL &amp; P4P Backsheet'!$D$11:$BM$187,K$11,0)),"",VLOOKUP($B87,'NEL &amp; P4P Backsheet'!$D$11:$BM$187, K$11,0))</f>
        <v/>
      </c>
      <c r="L87" s="58" t="str">
        <f ca="1">IF(ISERROR(VLOOKUP($B87,'NEL &amp; P4P Backsheet'!$D$11:$BM$187,L$11,0)),"",VLOOKUP($B87,'NEL &amp; P4P Backsheet'!$D$11:$BM$187, L$11,0))</f>
        <v/>
      </c>
      <c r="M87" s="316" t="str">
        <f ca="1">IF(ISERROR(VLOOKUP($B87,'NEL &amp; P4P Backsheet'!$D$11:$BM$187,M$11,0)),"",VLOOKUP($B87,'NEL &amp; P4P Backsheet'!$D$11:$BM$187, M$11,0))</f>
        <v/>
      </c>
      <c r="N87" s="306" t="str">
        <f ca="1">IF(ISERROR(VLOOKUP($B87,'NEL &amp; P4P Backsheet'!$D$11:$BM$187,N$11,0)),"",VLOOKUP($B87,'NEL &amp; P4P Backsheet'!$D$11:$BM$187, N$11,0))</f>
        <v/>
      </c>
      <c r="O87" s="433" t="str">
        <f ca="1">IF(ISERROR(VLOOKUP($B87,'NEL &amp; P4P Backsheet'!$D$11:$BM$187,O$11,0)),"",VLOOKUP($B87,'NEL &amp; P4P Backsheet'!$D$11:$BM$187, O$11,0))</f>
        <v/>
      </c>
      <c r="P87" s="454" t="str">
        <f ca="1">IF(ISERROR(VLOOKUP($B87,'NEL &amp; P4P Backsheet'!$D$11:$BM$187,P$11,0)),"",VLOOKUP($B87,'NEL &amp; P4P Backsheet'!$D$11:$BM$187, P$11,0))</f>
        <v/>
      </c>
      <c r="Q87" s="58" t="str">
        <f ca="1">IF(ISERROR(VLOOKUP($B87,'NEL &amp; P4P Backsheet'!$D$11:$BM$187,Q$11,0)),"",VLOOKUP($B87,'NEL &amp; P4P Backsheet'!$D$11:$BM$187, Q$11,0))</f>
        <v/>
      </c>
      <c r="R87" s="306" t="str">
        <f ca="1">IF(ISERROR(VLOOKUP($B87,'NEL &amp; P4P Backsheet'!$D$11:$BM$187,R$11,0)),"",VLOOKUP($B87,'NEL &amp; P4P Backsheet'!$D$11:$BM$187, R$11,0))</f>
        <v/>
      </c>
      <c r="S87" s="433" t="str">
        <f ca="1">IF(ISERROR(VLOOKUP($B87,'NEL &amp; P4P Backsheet'!$D$11:$BM$187,S$11,0)),"",VLOOKUP($B87,'NEL &amp; P4P Backsheet'!$D$11:$BM$187, S$11,0))</f>
        <v/>
      </c>
      <c r="T87" s="454" t="str">
        <f ca="1">IF(ISERROR(VLOOKUP($B87,'NEL &amp; P4P Backsheet'!$D$11:$BM$187,T$11,0)),"",VLOOKUP($B87,'NEL &amp; P4P Backsheet'!$D$11:$BM$187, T$11,0))</f>
        <v/>
      </c>
      <c r="U87" s="58" t="str">
        <f ca="1">IF(ISERROR(VLOOKUP($B87,'NEL &amp; P4P Backsheet'!$D$11:$BM$187,U$11,0)),"",VLOOKUP($B87,'NEL &amp; P4P Backsheet'!$D$11:$BM$187, U$11,0))</f>
        <v/>
      </c>
      <c r="V87" s="306" t="str">
        <f ca="1">IF(ISERROR(VLOOKUP($B87,'NEL &amp; P4P Backsheet'!$D$11:$BM$187,V$11,0)),"",VLOOKUP($B87,'NEL &amp; P4P Backsheet'!$D$11:$BM$187, V$11,0))</f>
        <v/>
      </c>
      <c r="W87" s="433" t="str">
        <f ca="1">IF(ISERROR(VLOOKUP($B87,'NEL &amp; P4P Backsheet'!$D$11:$BM$187,W$11,0)),"",VLOOKUP($B87,'NEL &amp; P4P Backsheet'!$D$11:$BM$187, W$11,0))</f>
        <v/>
      </c>
      <c r="X87" s="454" t="str">
        <f ca="1">IF(ISERROR(VLOOKUP($B87,'NEL &amp; P4P Backsheet'!$D$11:$BM$187,X$11,0)),"",VLOOKUP($B87,'NEL &amp; P4P Backsheet'!$D$11:$BM$187, X$11,0))</f>
        <v/>
      </c>
      <c r="Y87" s="58" t="str">
        <f ca="1">IF(ISERROR(VLOOKUP($B87,'NEL &amp; P4P Backsheet'!$D$11:$BM$187,Y$11,0)),"",VLOOKUP($B87,'NEL &amp; P4P Backsheet'!$D$11:$BM$187, Y$11,0))</f>
        <v/>
      </c>
    </row>
    <row r="88" spans="1:25">
      <c r="A88" s="3">
        <v>73</v>
      </c>
      <c r="B88" s="41" t="str">
        <f t="shared" ca="1" si="2"/>
        <v/>
      </c>
      <c r="C88" s="42" t="str">
        <f ca="1">IF(B88="","",VLOOKUP(B88,'Org list'!$J$9:$K$637,2,0))</f>
        <v/>
      </c>
      <c r="D88" s="24" t="str">
        <f ca="1">IF(ISERROR(VLOOKUP($B88,'NEL &amp; P4P Backsheet'!$D$38:$BL$187,'Non-Elective Performance'!$D$11,0)),"",VLOOKUP($B88,'NEL &amp; P4P Backsheet'!$D$38:$BL$187,'Non-Elective Performance'!$D$11,0))</f>
        <v/>
      </c>
      <c r="E88" s="306" t="str">
        <f ca="1">IF(ISERROR(VLOOKUP($B88,'NEL &amp; P4P Backsheet'!$D$11:$BM$187,E$11,0)),"",VLOOKUP($B88,'NEL &amp; P4P Backsheet'!$D$11:$BM$187, E$11,0))</f>
        <v/>
      </c>
      <c r="F88" s="433" t="str">
        <f ca="1">IF(ISERROR(VLOOKUP($B88,'NEL &amp; P4P Backsheet'!$D$11:$BM$187,F$11,0)),"",VLOOKUP($B88,'NEL &amp; P4P Backsheet'!$D$11:$BM$187, F$11,0))</f>
        <v/>
      </c>
      <c r="G88" s="433" t="str">
        <f ca="1">IF(ISERROR(VLOOKUP($B88,'NEL &amp; P4P Backsheet'!$D$11:$BM$187,G$11,0)),"",VLOOKUP($B88,'NEL &amp; P4P Backsheet'!$D$11:$BM$187, G$11,0))</f>
        <v/>
      </c>
      <c r="H88" s="58" t="str">
        <f ca="1">IF(ISERROR(VLOOKUP($B88,'NEL &amp; P4P Backsheet'!$D$11:$BM$187,H$11,0)),"",VLOOKUP($B88,'NEL &amp; P4P Backsheet'!$D$11:$BM$187, H$11,0))</f>
        <v/>
      </c>
      <c r="I88" s="306" t="str">
        <f ca="1">IF(ISERROR(VLOOKUP($B88,'NEL &amp; P4P Backsheet'!$D$11:$BM$187,I$11,0)),"",VLOOKUP($B88,'NEL &amp; P4P Backsheet'!$D$11:$BM$187, I$11,0))</f>
        <v/>
      </c>
      <c r="J88" s="433" t="str">
        <f ca="1">IF(ISERROR(VLOOKUP($B88,'NEL &amp; P4P Backsheet'!$D$11:$BM$187,J$11,0)),"",VLOOKUP($B88,'NEL &amp; P4P Backsheet'!$D$11:$BM$187, J$11,0))</f>
        <v/>
      </c>
      <c r="K88" s="433" t="str">
        <f ca="1">IF(ISERROR(VLOOKUP($B88,'NEL &amp; P4P Backsheet'!$D$11:$BM$187,K$11,0)),"",VLOOKUP($B88,'NEL &amp; P4P Backsheet'!$D$11:$BM$187, K$11,0))</f>
        <v/>
      </c>
      <c r="L88" s="58" t="str">
        <f ca="1">IF(ISERROR(VLOOKUP($B88,'NEL &amp; P4P Backsheet'!$D$11:$BM$187,L$11,0)),"",VLOOKUP($B88,'NEL &amp; P4P Backsheet'!$D$11:$BM$187, L$11,0))</f>
        <v/>
      </c>
      <c r="M88" s="316" t="str">
        <f ca="1">IF(ISERROR(VLOOKUP($B88,'NEL &amp; P4P Backsheet'!$D$11:$BM$187,M$11,0)),"",VLOOKUP($B88,'NEL &amp; P4P Backsheet'!$D$11:$BM$187, M$11,0))</f>
        <v/>
      </c>
      <c r="N88" s="306" t="str">
        <f ca="1">IF(ISERROR(VLOOKUP($B88,'NEL &amp; P4P Backsheet'!$D$11:$BM$187,N$11,0)),"",VLOOKUP($B88,'NEL &amp; P4P Backsheet'!$D$11:$BM$187, N$11,0))</f>
        <v/>
      </c>
      <c r="O88" s="433" t="str">
        <f ca="1">IF(ISERROR(VLOOKUP($B88,'NEL &amp; P4P Backsheet'!$D$11:$BM$187,O$11,0)),"",VLOOKUP($B88,'NEL &amp; P4P Backsheet'!$D$11:$BM$187, O$11,0))</f>
        <v/>
      </c>
      <c r="P88" s="454" t="str">
        <f ca="1">IF(ISERROR(VLOOKUP($B88,'NEL &amp; P4P Backsheet'!$D$11:$BM$187,P$11,0)),"",VLOOKUP($B88,'NEL &amp; P4P Backsheet'!$D$11:$BM$187, P$11,0))</f>
        <v/>
      </c>
      <c r="Q88" s="58" t="str">
        <f ca="1">IF(ISERROR(VLOOKUP($B88,'NEL &amp; P4P Backsheet'!$D$11:$BM$187,Q$11,0)),"",VLOOKUP($B88,'NEL &amp; P4P Backsheet'!$D$11:$BM$187, Q$11,0))</f>
        <v/>
      </c>
      <c r="R88" s="306" t="str">
        <f ca="1">IF(ISERROR(VLOOKUP($B88,'NEL &amp; P4P Backsheet'!$D$11:$BM$187,R$11,0)),"",VLOOKUP($B88,'NEL &amp; P4P Backsheet'!$D$11:$BM$187, R$11,0))</f>
        <v/>
      </c>
      <c r="S88" s="433" t="str">
        <f ca="1">IF(ISERROR(VLOOKUP($B88,'NEL &amp; P4P Backsheet'!$D$11:$BM$187,S$11,0)),"",VLOOKUP($B88,'NEL &amp; P4P Backsheet'!$D$11:$BM$187, S$11,0))</f>
        <v/>
      </c>
      <c r="T88" s="454" t="str">
        <f ca="1">IF(ISERROR(VLOOKUP($B88,'NEL &amp; P4P Backsheet'!$D$11:$BM$187,T$11,0)),"",VLOOKUP($B88,'NEL &amp; P4P Backsheet'!$D$11:$BM$187, T$11,0))</f>
        <v/>
      </c>
      <c r="U88" s="58" t="str">
        <f ca="1">IF(ISERROR(VLOOKUP($B88,'NEL &amp; P4P Backsheet'!$D$11:$BM$187,U$11,0)),"",VLOOKUP($B88,'NEL &amp; P4P Backsheet'!$D$11:$BM$187, U$11,0))</f>
        <v/>
      </c>
      <c r="V88" s="306" t="str">
        <f ca="1">IF(ISERROR(VLOOKUP($B88,'NEL &amp; P4P Backsheet'!$D$11:$BM$187,V$11,0)),"",VLOOKUP($B88,'NEL &amp; P4P Backsheet'!$D$11:$BM$187, V$11,0))</f>
        <v/>
      </c>
      <c r="W88" s="433" t="str">
        <f ca="1">IF(ISERROR(VLOOKUP($B88,'NEL &amp; P4P Backsheet'!$D$11:$BM$187,W$11,0)),"",VLOOKUP($B88,'NEL &amp; P4P Backsheet'!$D$11:$BM$187, W$11,0))</f>
        <v/>
      </c>
      <c r="X88" s="454" t="str">
        <f ca="1">IF(ISERROR(VLOOKUP($B88,'NEL &amp; P4P Backsheet'!$D$11:$BM$187,X$11,0)),"",VLOOKUP($B88,'NEL &amp; P4P Backsheet'!$D$11:$BM$187, X$11,0))</f>
        <v/>
      </c>
      <c r="Y88" s="58" t="str">
        <f ca="1">IF(ISERROR(VLOOKUP($B88,'NEL &amp; P4P Backsheet'!$D$11:$BM$187,Y$11,0)),"",VLOOKUP($B88,'NEL &amp; P4P Backsheet'!$D$11:$BM$187, Y$11,0))</f>
        <v/>
      </c>
    </row>
    <row r="89" spans="1:25">
      <c r="A89" s="3">
        <v>74</v>
      </c>
      <c r="B89" s="41" t="str">
        <f t="shared" ca="1" si="2"/>
        <v/>
      </c>
      <c r="C89" s="42" t="str">
        <f ca="1">IF(B89="","",VLOOKUP(B89,'Org list'!$J$9:$K$637,2,0))</f>
        <v/>
      </c>
      <c r="D89" s="24" t="str">
        <f ca="1">IF(ISERROR(VLOOKUP($B89,'NEL &amp; P4P Backsheet'!$D$38:$BL$187,'Non-Elective Performance'!$D$11,0)),"",VLOOKUP($B89,'NEL &amp; P4P Backsheet'!$D$38:$BL$187,'Non-Elective Performance'!$D$11,0))</f>
        <v/>
      </c>
      <c r="E89" s="306" t="str">
        <f ca="1">IF(ISERROR(VLOOKUP($B89,'NEL &amp; P4P Backsheet'!$D$11:$BM$187,E$11,0)),"",VLOOKUP($B89,'NEL &amp; P4P Backsheet'!$D$11:$BM$187, E$11,0))</f>
        <v/>
      </c>
      <c r="F89" s="433" t="str">
        <f ca="1">IF(ISERROR(VLOOKUP($B89,'NEL &amp; P4P Backsheet'!$D$11:$BM$187,F$11,0)),"",VLOOKUP($B89,'NEL &amp; P4P Backsheet'!$D$11:$BM$187, F$11,0))</f>
        <v/>
      </c>
      <c r="G89" s="433" t="str">
        <f ca="1">IF(ISERROR(VLOOKUP($B89,'NEL &amp; P4P Backsheet'!$D$11:$BM$187,G$11,0)),"",VLOOKUP($B89,'NEL &amp; P4P Backsheet'!$D$11:$BM$187, G$11,0))</f>
        <v/>
      </c>
      <c r="H89" s="58" t="str">
        <f ca="1">IF(ISERROR(VLOOKUP($B89,'NEL &amp; P4P Backsheet'!$D$11:$BM$187,H$11,0)),"",VLOOKUP($B89,'NEL &amp; P4P Backsheet'!$D$11:$BM$187, H$11,0))</f>
        <v/>
      </c>
      <c r="I89" s="306" t="str">
        <f ca="1">IF(ISERROR(VLOOKUP($B89,'NEL &amp; P4P Backsheet'!$D$11:$BM$187,I$11,0)),"",VLOOKUP($B89,'NEL &amp; P4P Backsheet'!$D$11:$BM$187, I$11,0))</f>
        <v/>
      </c>
      <c r="J89" s="433" t="str">
        <f ca="1">IF(ISERROR(VLOOKUP($B89,'NEL &amp; P4P Backsheet'!$D$11:$BM$187,J$11,0)),"",VLOOKUP($B89,'NEL &amp; P4P Backsheet'!$D$11:$BM$187, J$11,0))</f>
        <v/>
      </c>
      <c r="K89" s="433" t="str">
        <f ca="1">IF(ISERROR(VLOOKUP($B89,'NEL &amp; P4P Backsheet'!$D$11:$BM$187,K$11,0)),"",VLOOKUP($B89,'NEL &amp; P4P Backsheet'!$D$11:$BM$187, K$11,0))</f>
        <v/>
      </c>
      <c r="L89" s="58" t="str">
        <f ca="1">IF(ISERROR(VLOOKUP($B89,'NEL &amp; P4P Backsheet'!$D$11:$BM$187,L$11,0)),"",VLOOKUP($B89,'NEL &amp; P4P Backsheet'!$D$11:$BM$187, L$11,0))</f>
        <v/>
      </c>
      <c r="M89" s="316" t="str">
        <f ca="1">IF(ISERROR(VLOOKUP($B89,'NEL &amp; P4P Backsheet'!$D$11:$BM$187,M$11,0)),"",VLOOKUP($B89,'NEL &amp; P4P Backsheet'!$D$11:$BM$187, M$11,0))</f>
        <v/>
      </c>
      <c r="N89" s="306" t="str">
        <f ca="1">IF(ISERROR(VLOOKUP($B89,'NEL &amp; P4P Backsheet'!$D$11:$BM$187,N$11,0)),"",VLOOKUP($B89,'NEL &amp; P4P Backsheet'!$D$11:$BM$187, N$11,0))</f>
        <v/>
      </c>
      <c r="O89" s="433" t="str">
        <f ca="1">IF(ISERROR(VLOOKUP($B89,'NEL &amp; P4P Backsheet'!$D$11:$BM$187,O$11,0)),"",VLOOKUP($B89,'NEL &amp; P4P Backsheet'!$D$11:$BM$187, O$11,0))</f>
        <v/>
      </c>
      <c r="P89" s="454" t="str">
        <f ca="1">IF(ISERROR(VLOOKUP($B89,'NEL &amp; P4P Backsheet'!$D$11:$BM$187,P$11,0)),"",VLOOKUP($B89,'NEL &amp; P4P Backsheet'!$D$11:$BM$187, P$11,0))</f>
        <v/>
      </c>
      <c r="Q89" s="58" t="str">
        <f ca="1">IF(ISERROR(VLOOKUP($B89,'NEL &amp; P4P Backsheet'!$D$11:$BM$187,Q$11,0)),"",VLOOKUP($B89,'NEL &amp; P4P Backsheet'!$D$11:$BM$187, Q$11,0))</f>
        <v/>
      </c>
      <c r="R89" s="306" t="str">
        <f ca="1">IF(ISERROR(VLOOKUP($B89,'NEL &amp; P4P Backsheet'!$D$11:$BM$187,R$11,0)),"",VLOOKUP($B89,'NEL &amp; P4P Backsheet'!$D$11:$BM$187, R$11,0))</f>
        <v/>
      </c>
      <c r="S89" s="433" t="str">
        <f ca="1">IF(ISERROR(VLOOKUP($B89,'NEL &amp; P4P Backsheet'!$D$11:$BM$187,S$11,0)),"",VLOOKUP($B89,'NEL &amp; P4P Backsheet'!$D$11:$BM$187, S$11,0))</f>
        <v/>
      </c>
      <c r="T89" s="454" t="str">
        <f ca="1">IF(ISERROR(VLOOKUP($B89,'NEL &amp; P4P Backsheet'!$D$11:$BM$187,T$11,0)),"",VLOOKUP($B89,'NEL &amp; P4P Backsheet'!$D$11:$BM$187, T$11,0))</f>
        <v/>
      </c>
      <c r="U89" s="58" t="str">
        <f ca="1">IF(ISERROR(VLOOKUP($B89,'NEL &amp; P4P Backsheet'!$D$11:$BM$187,U$11,0)),"",VLOOKUP($B89,'NEL &amp; P4P Backsheet'!$D$11:$BM$187, U$11,0))</f>
        <v/>
      </c>
      <c r="V89" s="306" t="str">
        <f ca="1">IF(ISERROR(VLOOKUP($B89,'NEL &amp; P4P Backsheet'!$D$11:$BM$187,V$11,0)),"",VLOOKUP($B89,'NEL &amp; P4P Backsheet'!$D$11:$BM$187, V$11,0))</f>
        <v/>
      </c>
      <c r="W89" s="433" t="str">
        <f ca="1">IF(ISERROR(VLOOKUP($B89,'NEL &amp; P4P Backsheet'!$D$11:$BM$187,W$11,0)),"",VLOOKUP($B89,'NEL &amp; P4P Backsheet'!$D$11:$BM$187, W$11,0))</f>
        <v/>
      </c>
      <c r="X89" s="454" t="str">
        <f ca="1">IF(ISERROR(VLOOKUP($B89,'NEL &amp; P4P Backsheet'!$D$11:$BM$187,X$11,0)),"",VLOOKUP($B89,'NEL &amp; P4P Backsheet'!$D$11:$BM$187, X$11,0))</f>
        <v/>
      </c>
      <c r="Y89" s="58" t="str">
        <f ca="1">IF(ISERROR(VLOOKUP($B89,'NEL &amp; P4P Backsheet'!$D$11:$BM$187,Y$11,0)),"",VLOOKUP($B89,'NEL &amp; P4P Backsheet'!$D$11:$BM$187, Y$11,0))</f>
        <v/>
      </c>
    </row>
    <row r="90" spans="1:25">
      <c r="A90" s="3">
        <v>75</v>
      </c>
      <c r="B90" s="41" t="str">
        <f t="shared" ca="1" si="2"/>
        <v/>
      </c>
      <c r="C90" s="42" t="str">
        <f ca="1">IF(B90="","",VLOOKUP(B90,'Org list'!$J$9:$K$637,2,0))</f>
        <v/>
      </c>
      <c r="D90" s="24" t="str">
        <f ca="1">IF(ISERROR(VLOOKUP($B90,'NEL &amp; P4P Backsheet'!$D$38:$BL$187,'Non-Elective Performance'!$D$11,0)),"",VLOOKUP($B90,'NEL &amp; P4P Backsheet'!$D$38:$BL$187,'Non-Elective Performance'!$D$11,0))</f>
        <v/>
      </c>
      <c r="E90" s="306" t="str">
        <f ca="1">IF(ISERROR(VLOOKUP($B90,'NEL &amp; P4P Backsheet'!$D$11:$BM$187,E$11,0)),"",VLOOKUP($B90,'NEL &amp; P4P Backsheet'!$D$11:$BM$187, E$11,0))</f>
        <v/>
      </c>
      <c r="F90" s="433" t="str">
        <f ca="1">IF(ISERROR(VLOOKUP($B90,'NEL &amp; P4P Backsheet'!$D$11:$BM$187,F$11,0)),"",VLOOKUP($B90,'NEL &amp; P4P Backsheet'!$D$11:$BM$187, F$11,0))</f>
        <v/>
      </c>
      <c r="G90" s="433" t="str">
        <f ca="1">IF(ISERROR(VLOOKUP($B90,'NEL &amp; P4P Backsheet'!$D$11:$BM$187,G$11,0)),"",VLOOKUP($B90,'NEL &amp; P4P Backsheet'!$D$11:$BM$187, G$11,0))</f>
        <v/>
      </c>
      <c r="H90" s="58" t="str">
        <f ca="1">IF(ISERROR(VLOOKUP($B90,'NEL &amp; P4P Backsheet'!$D$11:$BM$187,H$11,0)),"",VLOOKUP($B90,'NEL &amp; P4P Backsheet'!$D$11:$BM$187, H$11,0))</f>
        <v/>
      </c>
      <c r="I90" s="306" t="str">
        <f ca="1">IF(ISERROR(VLOOKUP($B90,'NEL &amp; P4P Backsheet'!$D$11:$BM$187,I$11,0)),"",VLOOKUP($B90,'NEL &amp; P4P Backsheet'!$D$11:$BM$187, I$11,0))</f>
        <v/>
      </c>
      <c r="J90" s="433" t="str">
        <f ca="1">IF(ISERROR(VLOOKUP($B90,'NEL &amp; P4P Backsheet'!$D$11:$BM$187,J$11,0)),"",VLOOKUP($B90,'NEL &amp; P4P Backsheet'!$D$11:$BM$187, J$11,0))</f>
        <v/>
      </c>
      <c r="K90" s="433" t="str">
        <f ca="1">IF(ISERROR(VLOOKUP($B90,'NEL &amp; P4P Backsheet'!$D$11:$BM$187,K$11,0)),"",VLOOKUP($B90,'NEL &amp; P4P Backsheet'!$D$11:$BM$187, K$11,0))</f>
        <v/>
      </c>
      <c r="L90" s="58" t="str">
        <f ca="1">IF(ISERROR(VLOOKUP($B90,'NEL &amp; P4P Backsheet'!$D$11:$BM$187,L$11,0)),"",VLOOKUP($B90,'NEL &amp; P4P Backsheet'!$D$11:$BM$187, L$11,0))</f>
        <v/>
      </c>
      <c r="M90" s="316" t="str">
        <f ca="1">IF(ISERROR(VLOOKUP($B90,'NEL &amp; P4P Backsheet'!$D$11:$BM$187,M$11,0)),"",VLOOKUP($B90,'NEL &amp; P4P Backsheet'!$D$11:$BM$187, M$11,0))</f>
        <v/>
      </c>
      <c r="N90" s="306" t="str">
        <f ca="1">IF(ISERROR(VLOOKUP($B90,'NEL &amp; P4P Backsheet'!$D$11:$BM$187,N$11,0)),"",VLOOKUP($B90,'NEL &amp; P4P Backsheet'!$D$11:$BM$187, N$11,0))</f>
        <v/>
      </c>
      <c r="O90" s="433" t="str">
        <f ca="1">IF(ISERROR(VLOOKUP($B90,'NEL &amp; P4P Backsheet'!$D$11:$BM$187,O$11,0)),"",VLOOKUP($B90,'NEL &amp; P4P Backsheet'!$D$11:$BM$187, O$11,0))</f>
        <v/>
      </c>
      <c r="P90" s="454" t="str">
        <f ca="1">IF(ISERROR(VLOOKUP($B90,'NEL &amp; P4P Backsheet'!$D$11:$BM$187,P$11,0)),"",VLOOKUP($B90,'NEL &amp; P4P Backsheet'!$D$11:$BM$187, P$11,0))</f>
        <v/>
      </c>
      <c r="Q90" s="58" t="str">
        <f ca="1">IF(ISERROR(VLOOKUP($B90,'NEL &amp; P4P Backsheet'!$D$11:$BM$187,Q$11,0)),"",VLOOKUP($B90,'NEL &amp; P4P Backsheet'!$D$11:$BM$187, Q$11,0))</f>
        <v/>
      </c>
      <c r="R90" s="306" t="str">
        <f ca="1">IF(ISERROR(VLOOKUP($B90,'NEL &amp; P4P Backsheet'!$D$11:$BM$187,R$11,0)),"",VLOOKUP($B90,'NEL &amp; P4P Backsheet'!$D$11:$BM$187, R$11,0))</f>
        <v/>
      </c>
      <c r="S90" s="433" t="str">
        <f ca="1">IF(ISERROR(VLOOKUP($B90,'NEL &amp; P4P Backsheet'!$D$11:$BM$187,S$11,0)),"",VLOOKUP($B90,'NEL &amp; P4P Backsheet'!$D$11:$BM$187, S$11,0))</f>
        <v/>
      </c>
      <c r="T90" s="454" t="str">
        <f ca="1">IF(ISERROR(VLOOKUP($B90,'NEL &amp; P4P Backsheet'!$D$11:$BM$187,T$11,0)),"",VLOOKUP($B90,'NEL &amp; P4P Backsheet'!$D$11:$BM$187, T$11,0))</f>
        <v/>
      </c>
      <c r="U90" s="58" t="str">
        <f ca="1">IF(ISERROR(VLOOKUP($B90,'NEL &amp; P4P Backsheet'!$D$11:$BM$187,U$11,0)),"",VLOOKUP($B90,'NEL &amp; P4P Backsheet'!$D$11:$BM$187, U$11,0))</f>
        <v/>
      </c>
      <c r="V90" s="306" t="str">
        <f ca="1">IF(ISERROR(VLOOKUP($B90,'NEL &amp; P4P Backsheet'!$D$11:$BM$187,V$11,0)),"",VLOOKUP($B90,'NEL &amp; P4P Backsheet'!$D$11:$BM$187, V$11,0))</f>
        <v/>
      </c>
      <c r="W90" s="433" t="str">
        <f ca="1">IF(ISERROR(VLOOKUP($B90,'NEL &amp; P4P Backsheet'!$D$11:$BM$187,W$11,0)),"",VLOOKUP($B90,'NEL &amp; P4P Backsheet'!$D$11:$BM$187, W$11,0))</f>
        <v/>
      </c>
      <c r="X90" s="454" t="str">
        <f ca="1">IF(ISERROR(VLOOKUP($B90,'NEL &amp; P4P Backsheet'!$D$11:$BM$187,X$11,0)),"",VLOOKUP($B90,'NEL &amp; P4P Backsheet'!$D$11:$BM$187, X$11,0))</f>
        <v/>
      </c>
      <c r="Y90" s="58" t="str">
        <f ca="1">IF(ISERROR(VLOOKUP($B90,'NEL &amp; P4P Backsheet'!$D$11:$BM$187,Y$11,0)),"",VLOOKUP($B90,'NEL &amp; P4P Backsheet'!$D$11:$BM$187, Y$11,0))</f>
        <v/>
      </c>
    </row>
    <row r="91" spans="1:25">
      <c r="A91" s="3">
        <v>76</v>
      </c>
      <c r="B91" s="41" t="str">
        <f t="shared" ca="1" si="2"/>
        <v/>
      </c>
      <c r="C91" s="42" t="str">
        <f ca="1">IF(B91="","",VLOOKUP(B91,'Org list'!$J$9:$K$637,2,0))</f>
        <v/>
      </c>
      <c r="D91" s="24" t="str">
        <f ca="1">IF(ISERROR(VLOOKUP($B91,'NEL &amp; P4P Backsheet'!$D$38:$BL$187,'Non-Elective Performance'!$D$11,0)),"",VLOOKUP($B91,'NEL &amp; P4P Backsheet'!$D$38:$BL$187,'Non-Elective Performance'!$D$11,0))</f>
        <v/>
      </c>
      <c r="E91" s="306" t="str">
        <f ca="1">IF(ISERROR(VLOOKUP($B91,'NEL &amp; P4P Backsheet'!$D$11:$BM$187,E$11,0)),"",VLOOKUP($B91,'NEL &amp; P4P Backsheet'!$D$11:$BM$187, E$11,0))</f>
        <v/>
      </c>
      <c r="F91" s="433" t="str">
        <f ca="1">IF(ISERROR(VLOOKUP($B91,'NEL &amp; P4P Backsheet'!$D$11:$BM$187,F$11,0)),"",VLOOKUP($B91,'NEL &amp; P4P Backsheet'!$D$11:$BM$187, F$11,0))</f>
        <v/>
      </c>
      <c r="G91" s="433" t="str">
        <f ca="1">IF(ISERROR(VLOOKUP($B91,'NEL &amp; P4P Backsheet'!$D$11:$BM$187,G$11,0)),"",VLOOKUP($B91,'NEL &amp; P4P Backsheet'!$D$11:$BM$187, G$11,0))</f>
        <v/>
      </c>
      <c r="H91" s="58" t="str">
        <f ca="1">IF(ISERROR(VLOOKUP($B91,'NEL &amp; P4P Backsheet'!$D$11:$BM$187,H$11,0)),"",VLOOKUP($B91,'NEL &amp; P4P Backsheet'!$D$11:$BM$187, H$11,0))</f>
        <v/>
      </c>
      <c r="I91" s="306" t="str">
        <f ca="1">IF(ISERROR(VLOOKUP($B91,'NEL &amp; P4P Backsheet'!$D$11:$BM$187,I$11,0)),"",VLOOKUP($B91,'NEL &amp; P4P Backsheet'!$D$11:$BM$187, I$11,0))</f>
        <v/>
      </c>
      <c r="J91" s="433" t="str">
        <f ca="1">IF(ISERROR(VLOOKUP($B91,'NEL &amp; P4P Backsheet'!$D$11:$BM$187,J$11,0)),"",VLOOKUP($B91,'NEL &amp; P4P Backsheet'!$D$11:$BM$187, J$11,0))</f>
        <v/>
      </c>
      <c r="K91" s="433" t="str">
        <f ca="1">IF(ISERROR(VLOOKUP($B91,'NEL &amp; P4P Backsheet'!$D$11:$BM$187,K$11,0)),"",VLOOKUP($B91,'NEL &amp; P4P Backsheet'!$D$11:$BM$187, K$11,0))</f>
        <v/>
      </c>
      <c r="L91" s="58" t="str">
        <f ca="1">IF(ISERROR(VLOOKUP($B91,'NEL &amp; P4P Backsheet'!$D$11:$BM$187,L$11,0)),"",VLOOKUP($B91,'NEL &amp; P4P Backsheet'!$D$11:$BM$187, L$11,0))</f>
        <v/>
      </c>
      <c r="M91" s="316" t="str">
        <f ca="1">IF(ISERROR(VLOOKUP($B91,'NEL &amp; P4P Backsheet'!$D$11:$BM$187,M$11,0)),"",VLOOKUP($B91,'NEL &amp; P4P Backsheet'!$D$11:$BM$187, M$11,0))</f>
        <v/>
      </c>
      <c r="N91" s="306" t="str">
        <f ca="1">IF(ISERROR(VLOOKUP($B91,'NEL &amp; P4P Backsheet'!$D$11:$BM$187,N$11,0)),"",VLOOKUP($B91,'NEL &amp; P4P Backsheet'!$D$11:$BM$187, N$11,0))</f>
        <v/>
      </c>
      <c r="O91" s="433" t="str">
        <f ca="1">IF(ISERROR(VLOOKUP($B91,'NEL &amp; P4P Backsheet'!$D$11:$BM$187,O$11,0)),"",VLOOKUP($B91,'NEL &amp; P4P Backsheet'!$D$11:$BM$187, O$11,0))</f>
        <v/>
      </c>
      <c r="P91" s="454" t="str">
        <f ca="1">IF(ISERROR(VLOOKUP($B91,'NEL &amp; P4P Backsheet'!$D$11:$BM$187,P$11,0)),"",VLOOKUP($B91,'NEL &amp; P4P Backsheet'!$D$11:$BM$187, P$11,0))</f>
        <v/>
      </c>
      <c r="Q91" s="58" t="str">
        <f ca="1">IF(ISERROR(VLOOKUP($B91,'NEL &amp; P4P Backsheet'!$D$11:$BM$187,Q$11,0)),"",VLOOKUP($B91,'NEL &amp; P4P Backsheet'!$D$11:$BM$187, Q$11,0))</f>
        <v/>
      </c>
      <c r="R91" s="306" t="str">
        <f ca="1">IF(ISERROR(VLOOKUP($B91,'NEL &amp; P4P Backsheet'!$D$11:$BM$187,R$11,0)),"",VLOOKUP($B91,'NEL &amp; P4P Backsheet'!$D$11:$BM$187, R$11,0))</f>
        <v/>
      </c>
      <c r="S91" s="433" t="str">
        <f ca="1">IF(ISERROR(VLOOKUP($B91,'NEL &amp; P4P Backsheet'!$D$11:$BM$187,S$11,0)),"",VLOOKUP($B91,'NEL &amp; P4P Backsheet'!$D$11:$BM$187, S$11,0))</f>
        <v/>
      </c>
      <c r="T91" s="454" t="str">
        <f ca="1">IF(ISERROR(VLOOKUP($B91,'NEL &amp; P4P Backsheet'!$D$11:$BM$187,T$11,0)),"",VLOOKUP($B91,'NEL &amp; P4P Backsheet'!$D$11:$BM$187, T$11,0))</f>
        <v/>
      </c>
      <c r="U91" s="58" t="str">
        <f ca="1">IF(ISERROR(VLOOKUP($B91,'NEL &amp; P4P Backsheet'!$D$11:$BM$187,U$11,0)),"",VLOOKUP($B91,'NEL &amp; P4P Backsheet'!$D$11:$BM$187, U$11,0))</f>
        <v/>
      </c>
      <c r="V91" s="306" t="str">
        <f ca="1">IF(ISERROR(VLOOKUP($B91,'NEL &amp; P4P Backsheet'!$D$11:$BM$187,V$11,0)),"",VLOOKUP($B91,'NEL &amp; P4P Backsheet'!$D$11:$BM$187, V$11,0))</f>
        <v/>
      </c>
      <c r="W91" s="433" t="str">
        <f ca="1">IF(ISERROR(VLOOKUP($B91,'NEL &amp; P4P Backsheet'!$D$11:$BM$187,W$11,0)),"",VLOOKUP($B91,'NEL &amp; P4P Backsheet'!$D$11:$BM$187, W$11,0))</f>
        <v/>
      </c>
      <c r="X91" s="454" t="str">
        <f ca="1">IF(ISERROR(VLOOKUP($B91,'NEL &amp; P4P Backsheet'!$D$11:$BM$187,X$11,0)),"",VLOOKUP($B91,'NEL &amp; P4P Backsheet'!$D$11:$BM$187, X$11,0))</f>
        <v/>
      </c>
      <c r="Y91" s="58" t="str">
        <f ca="1">IF(ISERROR(VLOOKUP($B91,'NEL &amp; P4P Backsheet'!$D$11:$BM$187,Y$11,0)),"",VLOOKUP($B91,'NEL &amp; P4P Backsheet'!$D$11:$BM$187, Y$11,0))</f>
        <v/>
      </c>
    </row>
    <row r="92" spans="1:25">
      <c r="A92" s="3">
        <v>77</v>
      </c>
      <c r="B92" s="41" t="str">
        <f t="shared" ca="1" si="2"/>
        <v/>
      </c>
      <c r="C92" s="42" t="str">
        <f ca="1">IF(B92="","",VLOOKUP(B92,'Org list'!$J$9:$K$637,2,0))</f>
        <v/>
      </c>
      <c r="D92" s="24" t="str">
        <f ca="1">IF(ISERROR(VLOOKUP($B92,'NEL &amp; P4P Backsheet'!$D$38:$BL$187,'Non-Elective Performance'!$D$11,0)),"",VLOOKUP($B92,'NEL &amp; P4P Backsheet'!$D$38:$BL$187,'Non-Elective Performance'!$D$11,0))</f>
        <v/>
      </c>
      <c r="E92" s="306" t="str">
        <f ca="1">IF(ISERROR(VLOOKUP($B92,'NEL &amp; P4P Backsheet'!$D$11:$BM$187,E$11,0)),"",VLOOKUP($B92,'NEL &amp; P4P Backsheet'!$D$11:$BM$187, E$11,0))</f>
        <v/>
      </c>
      <c r="F92" s="433" t="str">
        <f ca="1">IF(ISERROR(VLOOKUP($B92,'NEL &amp; P4P Backsheet'!$D$11:$BM$187,F$11,0)),"",VLOOKUP($B92,'NEL &amp; P4P Backsheet'!$D$11:$BM$187, F$11,0))</f>
        <v/>
      </c>
      <c r="G92" s="433" t="str">
        <f ca="1">IF(ISERROR(VLOOKUP($B92,'NEL &amp; P4P Backsheet'!$D$11:$BM$187,G$11,0)),"",VLOOKUP($B92,'NEL &amp; P4P Backsheet'!$D$11:$BM$187, G$11,0))</f>
        <v/>
      </c>
      <c r="H92" s="58" t="str">
        <f ca="1">IF(ISERROR(VLOOKUP($B92,'NEL &amp; P4P Backsheet'!$D$11:$BM$187,H$11,0)),"",VLOOKUP($B92,'NEL &amp; P4P Backsheet'!$D$11:$BM$187, H$11,0))</f>
        <v/>
      </c>
      <c r="I92" s="306" t="str">
        <f ca="1">IF(ISERROR(VLOOKUP($B92,'NEL &amp; P4P Backsheet'!$D$11:$BM$187,I$11,0)),"",VLOOKUP($B92,'NEL &amp; P4P Backsheet'!$D$11:$BM$187, I$11,0))</f>
        <v/>
      </c>
      <c r="J92" s="433" t="str">
        <f ca="1">IF(ISERROR(VLOOKUP($B92,'NEL &amp; P4P Backsheet'!$D$11:$BM$187,J$11,0)),"",VLOOKUP($B92,'NEL &amp; P4P Backsheet'!$D$11:$BM$187, J$11,0))</f>
        <v/>
      </c>
      <c r="K92" s="433" t="str">
        <f ca="1">IF(ISERROR(VLOOKUP($B92,'NEL &amp; P4P Backsheet'!$D$11:$BM$187,K$11,0)),"",VLOOKUP($B92,'NEL &amp; P4P Backsheet'!$D$11:$BM$187, K$11,0))</f>
        <v/>
      </c>
      <c r="L92" s="58" t="str">
        <f ca="1">IF(ISERROR(VLOOKUP($B92,'NEL &amp; P4P Backsheet'!$D$11:$BM$187,L$11,0)),"",VLOOKUP($B92,'NEL &amp; P4P Backsheet'!$D$11:$BM$187, L$11,0))</f>
        <v/>
      </c>
      <c r="M92" s="316" t="str">
        <f ca="1">IF(ISERROR(VLOOKUP($B92,'NEL &amp; P4P Backsheet'!$D$11:$BM$187,M$11,0)),"",VLOOKUP($B92,'NEL &amp; P4P Backsheet'!$D$11:$BM$187, M$11,0))</f>
        <v/>
      </c>
      <c r="N92" s="306" t="str">
        <f ca="1">IF(ISERROR(VLOOKUP($B92,'NEL &amp; P4P Backsheet'!$D$11:$BM$187,N$11,0)),"",VLOOKUP($B92,'NEL &amp; P4P Backsheet'!$D$11:$BM$187, N$11,0))</f>
        <v/>
      </c>
      <c r="O92" s="433" t="str">
        <f ca="1">IF(ISERROR(VLOOKUP($B92,'NEL &amp; P4P Backsheet'!$D$11:$BM$187,O$11,0)),"",VLOOKUP($B92,'NEL &amp; P4P Backsheet'!$D$11:$BM$187, O$11,0))</f>
        <v/>
      </c>
      <c r="P92" s="454" t="str">
        <f ca="1">IF(ISERROR(VLOOKUP($B92,'NEL &amp; P4P Backsheet'!$D$11:$BM$187,P$11,0)),"",VLOOKUP($B92,'NEL &amp; P4P Backsheet'!$D$11:$BM$187, P$11,0))</f>
        <v/>
      </c>
      <c r="Q92" s="58" t="str">
        <f ca="1">IF(ISERROR(VLOOKUP($B92,'NEL &amp; P4P Backsheet'!$D$11:$BM$187,Q$11,0)),"",VLOOKUP($B92,'NEL &amp; P4P Backsheet'!$D$11:$BM$187, Q$11,0))</f>
        <v/>
      </c>
      <c r="R92" s="306" t="str">
        <f ca="1">IF(ISERROR(VLOOKUP($B92,'NEL &amp; P4P Backsheet'!$D$11:$BM$187,R$11,0)),"",VLOOKUP($B92,'NEL &amp; P4P Backsheet'!$D$11:$BM$187, R$11,0))</f>
        <v/>
      </c>
      <c r="S92" s="433" t="str">
        <f ca="1">IF(ISERROR(VLOOKUP($B92,'NEL &amp; P4P Backsheet'!$D$11:$BM$187,S$11,0)),"",VLOOKUP($B92,'NEL &amp; P4P Backsheet'!$D$11:$BM$187, S$11,0))</f>
        <v/>
      </c>
      <c r="T92" s="454" t="str">
        <f ca="1">IF(ISERROR(VLOOKUP($B92,'NEL &amp; P4P Backsheet'!$D$11:$BM$187,T$11,0)),"",VLOOKUP($B92,'NEL &amp; P4P Backsheet'!$D$11:$BM$187, T$11,0))</f>
        <v/>
      </c>
      <c r="U92" s="58" t="str">
        <f ca="1">IF(ISERROR(VLOOKUP($B92,'NEL &amp; P4P Backsheet'!$D$11:$BM$187,U$11,0)),"",VLOOKUP($B92,'NEL &amp; P4P Backsheet'!$D$11:$BM$187, U$11,0))</f>
        <v/>
      </c>
      <c r="V92" s="306" t="str">
        <f ca="1">IF(ISERROR(VLOOKUP($B92,'NEL &amp; P4P Backsheet'!$D$11:$BM$187,V$11,0)),"",VLOOKUP($B92,'NEL &amp; P4P Backsheet'!$D$11:$BM$187, V$11,0))</f>
        <v/>
      </c>
      <c r="W92" s="433" t="str">
        <f ca="1">IF(ISERROR(VLOOKUP($B92,'NEL &amp; P4P Backsheet'!$D$11:$BM$187,W$11,0)),"",VLOOKUP($B92,'NEL &amp; P4P Backsheet'!$D$11:$BM$187, W$11,0))</f>
        <v/>
      </c>
      <c r="X92" s="454" t="str">
        <f ca="1">IF(ISERROR(VLOOKUP($B92,'NEL &amp; P4P Backsheet'!$D$11:$BM$187,X$11,0)),"",VLOOKUP($B92,'NEL &amp; P4P Backsheet'!$D$11:$BM$187, X$11,0))</f>
        <v/>
      </c>
      <c r="Y92" s="58" t="str">
        <f ca="1">IF(ISERROR(VLOOKUP($B92,'NEL &amp; P4P Backsheet'!$D$11:$BM$187,Y$11,0)),"",VLOOKUP($B92,'NEL &amp; P4P Backsheet'!$D$11:$BM$187, Y$11,0))</f>
        <v/>
      </c>
    </row>
    <row r="93" spans="1:25">
      <c r="A93" s="3">
        <v>78</v>
      </c>
      <c r="B93" s="41" t="str">
        <f t="shared" ca="1" si="2"/>
        <v/>
      </c>
      <c r="C93" s="42" t="str">
        <f ca="1">IF(B93="","",VLOOKUP(B93,'Org list'!$J$9:$K$637,2,0))</f>
        <v/>
      </c>
      <c r="D93" s="24" t="str">
        <f ca="1">IF(ISERROR(VLOOKUP($B93,'NEL &amp; P4P Backsheet'!$D$38:$BL$187,'Non-Elective Performance'!$D$11,0)),"",VLOOKUP($B93,'NEL &amp; P4P Backsheet'!$D$38:$BL$187,'Non-Elective Performance'!$D$11,0))</f>
        <v/>
      </c>
      <c r="E93" s="306" t="str">
        <f ca="1">IF(ISERROR(VLOOKUP($B93,'NEL &amp; P4P Backsheet'!$D$11:$BM$187,E$11,0)),"",VLOOKUP($B93,'NEL &amp; P4P Backsheet'!$D$11:$BM$187, E$11,0))</f>
        <v/>
      </c>
      <c r="F93" s="433" t="str">
        <f ca="1">IF(ISERROR(VLOOKUP($B93,'NEL &amp; P4P Backsheet'!$D$11:$BM$187,F$11,0)),"",VLOOKUP($B93,'NEL &amp; P4P Backsheet'!$D$11:$BM$187, F$11,0))</f>
        <v/>
      </c>
      <c r="G93" s="433" t="str">
        <f ca="1">IF(ISERROR(VLOOKUP($B93,'NEL &amp; P4P Backsheet'!$D$11:$BM$187,G$11,0)),"",VLOOKUP($B93,'NEL &amp; P4P Backsheet'!$D$11:$BM$187, G$11,0))</f>
        <v/>
      </c>
      <c r="H93" s="58" t="str">
        <f ca="1">IF(ISERROR(VLOOKUP($B93,'NEL &amp; P4P Backsheet'!$D$11:$BM$187,H$11,0)),"",VLOOKUP($B93,'NEL &amp; P4P Backsheet'!$D$11:$BM$187, H$11,0))</f>
        <v/>
      </c>
      <c r="I93" s="306" t="str">
        <f ca="1">IF(ISERROR(VLOOKUP($B93,'NEL &amp; P4P Backsheet'!$D$11:$BM$187,I$11,0)),"",VLOOKUP($B93,'NEL &amp; P4P Backsheet'!$D$11:$BM$187, I$11,0))</f>
        <v/>
      </c>
      <c r="J93" s="433" t="str">
        <f ca="1">IF(ISERROR(VLOOKUP($B93,'NEL &amp; P4P Backsheet'!$D$11:$BM$187,J$11,0)),"",VLOOKUP($B93,'NEL &amp; P4P Backsheet'!$D$11:$BM$187, J$11,0))</f>
        <v/>
      </c>
      <c r="K93" s="433" t="str">
        <f ca="1">IF(ISERROR(VLOOKUP($B93,'NEL &amp; P4P Backsheet'!$D$11:$BM$187,K$11,0)),"",VLOOKUP($B93,'NEL &amp; P4P Backsheet'!$D$11:$BM$187, K$11,0))</f>
        <v/>
      </c>
      <c r="L93" s="58" t="str">
        <f ca="1">IF(ISERROR(VLOOKUP($B93,'NEL &amp; P4P Backsheet'!$D$11:$BM$187,L$11,0)),"",VLOOKUP($B93,'NEL &amp; P4P Backsheet'!$D$11:$BM$187, L$11,0))</f>
        <v/>
      </c>
      <c r="M93" s="316" t="str">
        <f ca="1">IF(ISERROR(VLOOKUP($B93,'NEL &amp; P4P Backsheet'!$D$11:$BM$187,M$11,0)),"",VLOOKUP($B93,'NEL &amp; P4P Backsheet'!$D$11:$BM$187, M$11,0))</f>
        <v/>
      </c>
      <c r="N93" s="306" t="str">
        <f ca="1">IF(ISERROR(VLOOKUP($B93,'NEL &amp; P4P Backsheet'!$D$11:$BM$187,N$11,0)),"",VLOOKUP($B93,'NEL &amp; P4P Backsheet'!$D$11:$BM$187, N$11,0))</f>
        <v/>
      </c>
      <c r="O93" s="433" t="str">
        <f ca="1">IF(ISERROR(VLOOKUP($B93,'NEL &amp; P4P Backsheet'!$D$11:$BM$187,O$11,0)),"",VLOOKUP($B93,'NEL &amp; P4P Backsheet'!$D$11:$BM$187, O$11,0))</f>
        <v/>
      </c>
      <c r="P93" s="454" t="str">
        <f ca="1">IF(ISERROR(VLOOKUP($B93,'NEL &amp; P4P Backsheet'!$D$11:$BM$187,P$11,0)),"",VLOOKUP($B93,'NEL &amp; P4P Backsheet'!$D$11:$BM$187, P$11,0))</f>
        <v/>
      </c>
      <c r="Q93" s="58" t="str">
        <f ca="1">IF(ISERROR(VLOOKUP($B93,'NEL &amp; P4P Backsheet'!$D$11:$BM$187,Q$11,0)),"",VLOOKUP($B93,'NEL &amp; P4P Backsheet'!$D$11:$BM$187, Q$11,0))</f>
        <v/>
      </c>
      <c r="R93" s="306" t="str">
        <f ca="1">IF(ISERROR(VLOOKUP($B93,'NEL &amp; P4P Backsheet'!$D$11:$BM$187,R$11,0)),"",VLOOKUP($B93,'NEL &amp; P4P Backsheet'!$D$11:$BM$187, R$11,0))</f>
        <v/>
      </c>
      <c r="S93" s="433" t="str">
        <f ca="1">IF(ISERROR(VLOOKUP($B93,'NEL &amp; P4P Backsheet'!$D$11:$BM$187,S$11,0)),"",VLOOKUP($B93,'NEL &amp; P4P Backsheet'!$D$11:$BM$187, S$11,0))</f>
        <v/>
      </c>
      <c r="T93" s="454" t="str">
        <f ca="1">IF(ISERROR(VLOOKUP($B93,'NEL &amp; P4P Backsheet'!$D$11:$BM$187,T$11,0)),"",VLOOKUP($B93,'NEL &amp; P4P Backsheet'!$D$11:$BM$187, T$11,0))</f>
        <v/>
      </c>
      <c r="U93" s="58" t="str">
        <f ca="1">IF(ISERROR(VLOOKUP($B93,'NEL &amp; P4P Backsheet'!$D$11:$BM$187,U$11,0)),"",VLOOKUP($B93,'NEL &amp; P4P Backsheet'!$D$11:$BM$187, U$11,0))</f>
        <v/>
      </c>
      <c r="V93" s="306" t="str">
        <f ca="1">IF(ISERROR(VLOOKUP($B93,'NEL &amp; P4P Backsheet'!$D$11:$BM$187,V$11,0)),"",VLOOKUP($B93,'NEL &amp; P4P Backsheet'!$D$11:$BM$187, V$11,0))</f>
        <v/>
      </c>
      <c r="W93" s="433" t="str">
        <f ca="1">IF(ISERROR(VLOOKUP($B93,'NEL &amp; P4P Backsheet'!$D$11:$BM$187,W$11,0)),"",VLOOKUP($B93,'NEL &amp; P4P Backsheet'!$D$11:$BM$187, W$11,0))</f>
        <v/>
      </c>
      <c r="X93" s="454" t="str">
        <f ca="1">IF(ISERROR(VLOOKUP($B93,'NEL &amp; P4P Backsheet'!$D$11:$BM$187,X$11,0)),"",VLOOKUP($B93,'NEL &amp; P4P Backsheet'!$D$11:$BM$187, X$11,0))</f>
        <v/>
      </c>
      <c r="Y93" s="58" t="str">
        <f ca="1">IF(ISERROR(VLOOKUP($B93,'NEL &amp; P4P Backsheet'!$D$11:$BM$187,Y$11,0)),"",VLOOKUP($B93,'NEL &amp; P4P Backsheet'!$D$11:$BM$187, Y$11,0))</f>
        <v/>
      </c>
    </row>
    <row r="94" spans="1:25">
      <c r="A94" s="3">
        <v>79</v>
      </c>
      <c r="B94" s="41" t="str">
        <f t="shared" ca="1" si="2"/>
        <v/>
      </c>
      <c r="C94" s="42" t="str">
        <f ca="1">IF(B94="","",VLOOKUP(B94,'Org list'!$J$9:$K$637,2,0))</f>
        <v/>
      </c>
      <c r="D94" s="24" t="str">
        <f ca="1">IF(ISERROR(VLOOKUP($B94,'NEL &amp; P4P Backsheet'!$D$38:$BL$187,'Non-Elective Performance'!$D$11,0)),"",VLOOKUP($B94,'NEL &amp; P4P Backsheet'!$D$38:$BL$187,'Non-Elective Performance'!$D$11,0))</f>
        <v/>
      </c>
      <c r="E94" s="306" t="str">
        <f ca="1">IF(ISERROR(VLOOKUP($B94,'NEL &amp; P4P Backsheet'!$D$11:$BM$187,E$11,0)),"",VLOOKUP($B94,'NEL &amp; P4P Backsheet'!$D$11:$BM$187, E$11,0))</f>
        <v/>
      </c>
      <c r="F94" s="433" t="str">
        <f ca="1">IF(ISERROR(VLOOKUP($B94,'NEL &amp; P4P Backsheet'!$D$11:$BM$187,F$11,0)),"",VLOOKUP($B94,'NEL &amp; P4P Backsheet'!$D$11:$BM$187, F$11,0))</f>
        <v/>
      </c>
      <c r="G94" s="433" t="str">
        <f ca="1">IF(ISERROR(VLOOKUP($B94,'NEL &amp; P4P Backsheet'!$D$11:$BM$187,G$11,0)),"",VLOOKUP($B94,'NEL &amp; P4P Backsheet'!$D$11:$BM$187, G$11,0))</f>
        <v/>
      </c>
      <c r="H94" s="58" t="str">
        <f ca="1">IF(ISERROR(VLOOKUP($B94,'NEL &amp; P4P Backsheet'!$D$11:$BM$187,H$11,0)),"",VLOOKUP($B94,'NEL &amp; P4P Backsheet'!$D$11:$BM$187, H$11,0))</f>
        <v/>
      </c>
      <c r="I94" s="306" t="str">
        <f ca="1">IF(ISERROR(VLOOKUP($B94,'NEL &amp; P4P Backsheet'!$D$11:$BM$187,I$11,0)),"",VLOOKUP($B94,'NEL &amp; P4P Backsheet'!$D$11:$BM$187, I$11,0))</f>
        <v/>
      </c>
      <c r="J94" s="433" t="str">
        <f ca="1">IF(ISERROR(VLOOKUP($B94,'NEL &amp; P4P Backsheet'!$D$11:$BM$187,J$11,0)),"",VLOOKUP($B94,'NEL &amp; P4P Backsheet'!$D$11:$BM$187, J$11,0))</f>
        <v/>
      </c>
      <c r="K94" s="433" t="str">
        <f ca="1">IF(ISERROR(VLOOKUP($B94,'NEL &amp; P4P Backsheet'!$D$11:$BM$187,K$11,0)),"",VLOOKUP($B94,'NEL &amp; P4P Backsheet'!$D$11:$BM$187, K$11,0))</f>
        <v/>
      </c>
      <c r="L94" s="58" t="str">
        <f ca="1">IF(ISERROR(VLOOKUP($B94,'NEL &amp; P4P Backsheet'!$D$11:$BM$187,L$11,0)),"",VLOOKUP($B94,'NEL &amp; P4P Backsheet'!$D$11:$BM$187, L$11,0))</f>
        <v/>
      </c>
      <c r="M94" s="316" t="str">
        <f ca="1">IF(ISERROR(VLOOKUP($B94,'NEL &amp; P4P Backsheet'!$D$11:$BM$187,M$11,0)),"",VLOOKUP($B94,'NEL &amp; P4P Backsheet'!$D$11:$BM$187, M$11,0))</f>
        <v/>
      </c>
      <c r="N94" s="306" t="str">
        <f ca="1">IF(ISERROR(VLOOKUP($B94,'NEL &amp; P4P Backsheet'!$D$11:$BM$187,N$11,0)),"",VLOOKUP($B94,'NEL &amp; P4P Backsheet'!$D$11:$BM$187, N$11,0))</f>
        <v/>
      </c>
      <c r="O94" s="433" t="str">
        <f ca="1">IF(ISERROR(VLOOKUP($B94,'NEL &amp; P4P Backsheet'!$D$11:$BM$187,O$11,0)),"",VLOOKUP($B94,'NEL &amp; P4P Backsheet'!$D$11:$BM$187, O$11,0))</f>
        <v/>
      </c>
      <c r="P94" s="454" t="str">
        <f ca="1">IF(ISERROR(VLOOKUP($B94,'NEL &amp; P4P Backsheet'!$D$11:$BM$187,P$11,0)),"",VLOOKUP($B94,'NEL &amp; P4P Backsheet'!$D$11:$BM$187, P$11,0))</f>
        <v/>
      </c>
      <c r="Q94" s="58" t="str">
        <f ca="1">IF(ISERROR(VLOOKUP($B94,'NEL &amp; P4P Backsheet'!$D$11:$BM$187,Q$11,0)),"",VLOOKUP($B94,'NEL &amp; P4P Backsheet'!$D$11:$BM$187, Q$11,0))</f>
        <v/>
      </c>
      <c r="R94" s="306" t="str">
        <f ca="1">IF(ISERROR(VLOOKUP($B94,'NEL &amp; P4P Backsheet'!$D$11:$BM$187,R$11,0)),"",VLOOKUP($B94,'NEL &amp; P4P Backsheet'!$D$11:$BM$187, R$11,0))</f>
        <v/>
      </c>
      <c r="S94" s="433" t="str">
        <f ca="1">IF(ISERROR(VLOOKUP($B94,'NEL &amp; P4P Backsheet'!$D$11:$BM$187,S$11,0)),"",VLOOKUP($B94,'NEL &amp; P4P Backsheet'!$D$11:$BM$187, S$11,0))</f>
        <v/>
      </c>
      <c r="T94" s="454" t="str">
        <f ca="1">IF(ISERROR(VLOOKUP($B94,'NEL &amp; P4P Backsheet'!$D$11:$BM$187,T$11,0)),"",VLOOKUP($B94,'NEL &amp; P4P Backsheet'!$D$11:$BM$187, T$11,0))</f>
        <v/>
      </c>
      <c r="U94" s="58" t="str">
        <f ca="1">IF(ISERROR(VLOOKUP($B94,'NEL &amp; P4P Backsheet'!$D$11:$BM$187,U$11,0)),"",VLOOKUP($B94,'NEL &amp; P4P Backsheet'!$D$11:$BM$187, U$11,0))</f>
        <v/>
      </c>
      <c r="V94" s="306" t="str">
        <f ca="1">IF(ISERROR(VLOOKUP($B94,'NEL &amp; P4P Backsheet'!$D$11:$BM$187,V$11,0)),"",VLOOKUP($B94,'NEL &amp; P4P Backsheet'!$D$11:$BM$187, V$11,0))</f>
        <v/>
      </c>
      <c r="W94" s="433" t="str">
        <f ca="1">IF(ISERROR(VLOOKUP($B94,'NEL &amp; P4P Backsheet'!$D$11:$BM$187,W$11,0)),"",VLOOKUP($B94,'NEL &amp; P4P Backsheet'!$D$11:$BM$187, W$11,0))</f>
        <v/>
      </c>
      <c r="X94" s="454" t="str">
        <f ca="1">IF(ISERROR(VLOOKUP($B94,'NEL &amp; P4P Backsheet'!$D$11:$BM$187,X$11,0)),"",VLOOKUP($B94,'NEL &amp; P4P Backsheet'!$D$11:$BM$187, X$11,0))</f>
        <v/>
      </c>
      <c r="Y94" s="58" t="str">
        <f ca="1">IF(ISERROR(VLOOKUP($B94,'NEL &amp; P4P Backsheet'!$D$11:$BM$187,Y$11,0)),"",VLOOKUP($B94,'NEL &amp; P4P Backsheet'!$D$11:$BM$187, Y$11,0))</f>
        <v/>
      </c>
    </row>
    <row r="95" spans="1:25">
      <c r="A95" s="3">
        <v>80</v>
      </c>
      <c r="B95" s="41" t="str">
        <f t="shared" ca="1" si="2"/>
        <v/>
      </c>
      <c r="C95" s="42" t="str">
        <f ca="1">IF(B95="","",VLOOKUP(B95,'Org list'!$J$9:$K$637,2,0))</f>
        <v/>
      </c>
      <c r="D95" s="24" t="str">
        <f ca="1">IF(ISERROR(VLOOKUP($B95,'NEL &amp; P4P Backsheet'!$D$38:$BL$187,'Non-Elective Performance'!$D$11,0)),"",VLOOKUP($B95,'NEL &amp; P4P Backsheet'!$D$38:$BL$187,'Non-Elective Performance'!$D$11,0))</f>
        <v/>
      </c>
      <c r="E95" s="306" t="str">
        <f ca="1">IF(ISERROR(VLOOKUP($B95,'NEL &amp; P4P Backsheet'!$D$11:$BM$187,E$11,0)),"",VLOOKUP($B95,'NEL &amp; P4P Backsheet'!$D$11:$BM$187, E$11,0))</f>
        <v/>
      </c>
      <c r="F95" s="433" t="str">
        <f ca="1">IF(ISERROR(VLOOKUP($B95,'NEL &amp; P4P Backsheet'!$D$11:$BM$187,F$11,0)),"",VLOOKUP($B95,'NEL &amp; P4P Backsheet'!$D$11:$BM$187, F$11,0))</f>
        <v/>
      </c>
      <c r="G95" s="433" t="str">
        <f ca="1">IF(ISERROR(VLOOKUP($B95,'NEL &amp; P4P Backsheet'!$D$11:$BM$187,G$11,0)),"",VLOOKUP($B95,'NEL &amp; P4P Backsheet'!$D$11:$BM$187, G$11,0))</f>
        <v/>
      </c>
      <c r="H95" s="58" t="str">
        <f ca="1">IF(ISERROR(VLOOKUP($B95,'NEL &amp; P4P Backsheet'!$D$11:$BM$187,H$11,0)),"",VLOOKUP($B95,'NEL &amp; P4P Backsheet'!$D$11:$BM$187, H$11,0))</f>
        <v/>
      </c>
      <c r="I95" s="306" t="str">
        <f ca="1">IF(ISERROR(VLOOKUP($B95,'NEL &amp; P4P Backsheet'!$D$11:$BM$187,I$11,0)),"",VLOOKUP($B95,'NEL &amp; P4P Backsheet'!$D$11:$BM$187, I$11,0))</f>
        <v/>
      </c>
      <c r="J95" s="433" t="str">
        <f ca="1">IF(ISERROR(VLOOKUP($B95,'NEL &amp; P4P Backsheet'!$D$11:$BM$187,J$11,0)),"",VLOOKUP($B95,'NEL &amp; P4P Backsheet'!$D$11:$BM$187, J$11,0))</f>
        <v/>
      </c>
      <c r="K95" s="433" t="str">
        <f ca="1">IF(ISERROR(VLOOKUP($B95,'NEL &amp; P4P Backsheet'!$D$11:$BM$187,K$11,0)),"",VLOOKUP($B95,'NEL &amp; P4P Backsheet'!$D$11:$BM$187, K$11,0))</f>
        <v/>
      </c>
      <c r="L95" s="58" t="str">
        <f ca="1">IF(ISERROR(VLOOKUP($B95,'NEL &amp; P4P Backsheet'!$D$11:$BM$187,L$11,0)),"",VLOOKUP($B95,'NEL &amp; P4P Backsheet'!$D$11:$BM$187, L$11,0))</f>
        <v/>
      </c>
      <c r="M95" s="316" t="str">
        <f ca="1">IF(ISERROR(VLOOKUP($B95,'NEL &amp; P4P Backsheet'!$D$11:$BM$187,M$11,0)),"",VLOOKUP($B95,'NEL &amp; P4P Backsheet'!$D$11:$BM$187, M$11,0))</f>
        <v/>
      </c>
      <c r="N95" s="306" t="str">
        <f ca="1">IF(ISERROR(VLOOKUP($B95,'NEL &amp; P4P Backsheet'!$D$11:$BM$187,N$11,0)),"",VLOOKUP($B95,'NEL &amp; P4P Backsheet'!$D$11:$BM$187, N$11,0))</f>
        <v/>
      </c>
      <c r="O95" s="433" t="str">
        <f ca="1">IF(ISERROR(VLOOKUP($B95,'NEL &amp; P4P Backsheet'!$D$11:$BM$187,O$11,0)),"",VLOOKUP($B95,'NEL &amp; P4P Backsheet'!$D$11:$BM$187, O$11,0))</f>
        <v/>
      </c>
      <c r="P95" s="454" t="str">
        <f ca="1">IF(ISERROR(VLOOKUP($B95,'NEL &amp; P4P Backsheet'!$D$11:$BM$187,P$11,0)),"",VLOOKUP($B95,'NEL &amp; P4P Backsheet'!$D$11:$BM$187, P$11,0))</f>
        <v/>
      </c>
      <c r="Q95" s="58" t="str">
        <f ca="1">IF(ISERROR(VLOOKUP($B95,'NEL &amp; P4P Backsheet'!$D$11:$BM$187,Q$11,0)),"",VLOOKUP($B95,'NEL &amp; P4P Backsheet'!$D$11:$BM$187, Q$11,0))</f>
        <v/>
      </c>
      <c r="R95" s="306" t="str">
        <f ca="1">IF(ISERROR(VLOOKUP($B95,'NEL &amp; P4P Backsheet'!$D$11:$BM$187,R$11,0)),"",VLOOKUP($B95,'NEL &amp; P4P Backsheet'!$D$11:$BM$187, R$11,0))</f>
        <v/>
      </c>
      <c r="S95" s="433" t="str">
        <f ca="1">IF(ISERROR(VLOOKUP($B95,'NEL &amp; P4P Backsheet'!$D$11:$BM$187,S$11,0)),"",VLOOKUP($B95,'NEL &amp; P4P Backsheet'!$D$11:$BM$187, S$11,0))</f>
        <v/>
      </c>
      <c r="T95" s="454" t="str">
        <f ca="1">IF(ISERROR(VLOOKUP($B95,'NEL &amp; P4P Backsheet'!$D$11:$BM$187,T$11,0)),"",VLOOKUP($B95,'NEL &amp; P4P Backsheet'!$D$11:$BM$187, T$11,0))</f>
        <v/>
      </c>
      <c r="U95" s="58" t="str">
        <f ca="1">IF(ISERROR(VLOOKUP($B95,'NEL &amp; P4P Backsheet'!$D$11:$BM$187,U$11,0)),"",VLOOKUP($B95,'NEL &amp; P4P Backsheet'!$D$11:$BM$187, U$11,0))</f>
        <v/>
      </c>
      <c r="V95" s="306" t="str">
        <f ca="1">IF(ISERROR(VLOOKUP($B95,'NEL &amp; P4P Backsheet'!$D$11:$BM$187,V$11,0)),"",VLOOKUP($B95,'NEL &amp; P4P Backsheet'!$D$11:$BM$187, V$11,0))</f>
        <v/>
      </c>
      <c r="W95" s="433" t="str">
        <f ca="1">IF(ISERROR(VLOOKUP($B95,'NEL &amp; P4P Backsheet'!$D$11:$BM$187,W$11,0)),"",VLOOKUP($B95,'NEL &amp; P4P Backsheet'!$D$11:$BM$187, W$11,0))</f>
        <v/>
      </c>
      <c r="X95" s="454" t="str">
        <f ca="1">IF(ISERROR(VLOOKUP($B95,'NEL &amp; P4P Backsheet'!$D$11:$BM$187,X$11,0)),"",VLOOKUP($B95,'NEL &amp; P4P Backsheet'!$D$11:$BM$187, X$11,0))</f>
        <v/>
      </c>
      <c r="Y95" s="58" t="str">
        <f ca="1">IF(ISERROR(VLOOKUP($B95,'NEL &amp; P4P Backsheet'!$D$11:$BM$187,Y$11,0)),"",VLOOKUP($B95,'NEL &amp; P4P Backsheet'!$D$11:$BM$187, Y$11,0))</f>
        <v/>
      </c>
    </row>
    <row r="96" spans="1:25">
      <c r="A96" s="3">
        <v>81</v>
      </c>
      <c r="B96" s="41" t="str">
        <f t="shared" ca="1" si="2"/>
        <v/>
      </c>
      <c r="C96" s="42" t="str">
        <f ca="1">IF(B96="","",VLOOKUP(B96,'Org list'!$J$9:$K$637,2,0))</f>
        <v/>
      </c>
      <c r="D96" s="24" t="str">
        <f ca="1">IF(ISERROR(VLOOKUP($B96,'NEL &amp; P4P Backsheet'!$D$38:$BL$187,'Non-Elective Performance'!$D$11,0)),"",VLOOKUP($B96,'NEL &amp; P4P Backsheet'!$D$38:$BL$187,'Non-Elective Performance'!$D$11,0))</f>
        <v/>
      </c>
      <c r="E96" s="306" t="str">
        <f ca="1">IF(ISERROR(VLOOKUP($B96,'NEL &amp; P4P Backsheet'!$D$11:$BM$187,E$11,0)),"",VLOOKUP($B96,'NEL &amp; P4P Backsheet'!$D$11:$BM$187, E$11,0))</f>
        <v/>
      </c>
      <c r="F96" s="433" t="str">
        <f ca="1">IF(ISERROR(VLOOKUP($B96,'NEL &amp; P4P Backsheet'!$D$11:$BM$187,F$11,0)),"",VLOOKUP($B96,'NEL &amp; P4P Backsheet'!$D$11:$BM$187, F$11,0))</f>
        <v/>
      </c>
      <c r="G96" s="433" t="str">
        <f ca="1">IF(ISERROR(VLOOKUP($B96,'NEL &amp; P4P Backsheet'!$D$11:$BM$187,G$11,0)),"",VLOOKUP($B96,'NEL &amp; P4P Backsheet'!$D$11:$BM$187, G$11,0))</f>
        <v/>
      </c>
      <c r="H96" s="58" t="str">
        <f ca="1">IF(ISERROR(VLOOKUP($B96,'NEL &amp; P4P Backsheet'!$D$11:$BM$187,H$11,0)),"",VLOOKUP($B96,'NEL &amp; P4P Backsheet'!$D$11:$BM$187, H$11,0))</f>
        <v/>
      </c>
      <c r="I96" s="306" t="str">
        <f ca="1">IF(ISERROR(VLOOKUP($B96,'NEL &amp; P4P Backsheet'!$D$11:$BM$187,I$11,0)),"",VLOOKUP($B96,'NEL &amp; P4P Backsheet'!$D$11:$BM$187, I$11,0))</f>
        <v/>
      </c>
      <c r="J96" s="433" t="str">
        <f ca="1">IF(ISERROR(VLOOKUP($B96,'NEL &amp; P4P Backsheet'!$D$11:$BM$187,J$11,0)),"",VLOOKUP($B96,'NEL &amp; P4P Backsheet'!$D$11:$BM$187, J$11,0))</f>
        <v/>
      </c>
      <c r="K96" s="433" t="str">
        <f ca="1">IF(ISERROR(VLOOKUP($B96,'NEL &amp; P4P Backsheet'!$D$11:$BM$187,K$11,0)),"",VLOOKUP($B96,'NEL &amp; P4P Backsheet'!$D$11:$BM$187, K$11,0))</f>
        <v/>
      </c>
      <c r="L96" s="58" t="str">
        <f ca="1">IF(ISERROR(VLOOKUP($B96,'NEL &amp; P4P Backsheet'!$D$11:$BM$187,L$11,0)),"",VLOOKUP($B96,'NEL &amp; P4P Backsheet'!$D$11:$BM$187, L$11,0))</f>
        <v/>
      </c>
      <c r="M96" s="316" t="str">
        <f ca="1">IF(ISERROR(VLOOKUP($B96,'NEL &amp; P4P Backsheet'!$D$11:$BM$187,M$11,0)),"",VLOOKUP($B96,'NEL &amp; P4P Backsheet'!$D$11:$BM$187, M$11,0))</f>
        <v/>
      </c>
      <c r="N96" s="306" t="str">
        <f ca="1">IF(ISERROR(VLOOKUP($B96,'NEL &amp; P4P Backsheet'!$D$11:$BM$187,N$11,0)),"",VLOOKUP($B96,'NEL &amp; P4P Backsheet'!$D$11:$BM$187, N$11,0))</f>
        <v/>
      </c>
      <c r="O96" s="433" t="str">
        <f ca="1">IF(ISERROR(VLOOKUP($B96,'NEL &amp; P4P Backsheet'!$D$11:$BM$187,O$11,0)),"",VLOOKUP($B96,'NEL &amp; P4P Backsheet'!$D$11:$BM$187, O$11,0))</f>
        <v/>
      </c>
      <c r="P96" s="454" t="str">
        <f ca="1">IF(ISERROR(VLOOKUP($B96,'NEL &amp; P4P Backsheet'!$D$11:$BM$187,P$11,0)),"",VLOOKUP($B96,'NEL &amp; P4P Backsheet'!$D$11:$BM$187, P$11,0))</f>
        <v/>
      </c>
      <c r="Q96" s="58" t="str">
        <f ca="1">IF(ISERROR(VLOOKUP($B96,'NEL &amp; P4P Backsheet'!$D$11:$BM$187,Q$11,0)),"",VLOOKUP($B96,'NEL &amp; P4P Backsheet'!$D$11:$BM$187, Q$11,0))</f>
        <v/>
      </c>
      <c r="R96" s="306" t="str">
        <f ca="1">IF(ISERROR(VLOOKUP($B96,'NEL &amp; P4P Backsheet'!$D$11:$BM$187,R$11,0)),"",VLOOKUP($B96,'NEL &amp; P4P Backsheet'!$D$11:$BM$187, R$11,0))</f>
        <v/>
      </c>
      <c r="S96" s="433" t="str">
        <f ca="1">IF(ISERROR(VLOOKUP($B96,'NEL &amp; P4P Backsheet'!$D$11:$BM$187,S$11,0)),"",VLOOKUP($B96,'NEL &amp; P4P Backsheet'!$D$11:$BM$187, S$11,0))</f>
        <v/>
      </c>
      <c r="T96" s="454" t="str">
        <f ca="1">IF(ISERROR(VLOOKUP($B96,'NEL &amp; P4P Backsheet'!$D$11:$BM$187,T$11,0)),"",VLOOKUP($B96,'NEL &amp; P4P Backsheet'!$D$11:$BM$187, T$11,0))</f>
        <v/>
      </c>
      <c r="U96" s="58" t="str">
        <f ca="1">IF(ISERROR(VLOOKUP($B96,'NEL &amp; P4P Backsheet'!$D$11:$BM$187,U$11,0)),"",VLOOKUP($B96,'NEL &amp; P4P Backsheet'!$D$11:$BM$187, U$11,0))</f>
        <v/>
      </c>
      <c r="V96" s="306" t="str">
        <f ca="1">IF(ISERROR(VLOOKUP($B96,'NEL &amp; P4P Backsheet'!$D$11:$BM$187,V$11,0)),"",VLOOKUP($B96,'NEL &amp; P4P Backsheet'!$D$11:$BM$187, V$11,0))</f>
        <v/>
      </c>
      <c r="W96" s="433" t="str">
        <f ca="1">IF(ISERROR(VLOOKUP($B96,'NEL &amp; P4P Backsheet'!$D$11:$BM$187,W$11,0)),"",VLOOKUP($B96,'NEL &amp; P4P Backsheet'!$D$11:$BM$187, W$11,0))</f>
        <v/>
      </c>
      <c r="X96" s="454" t="str">
        <f ca="1">IF(ISERROR(VLOOKUP($B96,'NEL &amp; P4P Backsheet'!$D$11:$BM$187,X$11,0)),"",VLOOKUP($B96,'NEL &amp; P4P Backsheet'!$D$11:$BM$187, X$11,0))</f>
        <v/>
      </c>
      <c r="Y96" s="58" t="str">
        <f ca="1">IF(ISERROR(VLOOKUP($B96,'NEL &amp; P4P Backsheet'!$D$11:$BM$187,Y$11,0)),"",VLOOKUP($B96,'NEL &amp; P4P Backsheet'!$D$11:$BM$187, Y$11,0))</f>
        <v/>
      </c>
    </row>
    <row r="97" spans="1:25">
      <c r="A97" s="3">
        <v>82</v>
      </c>
      <c r="B97" s="41" t="str">
        <f t="shared" ca="1" si="2"/>
        <v/>
      </c>
      <c r="C97" s="42" t="str">
        <f ca="1">IF(B97="","",VLOOKUP(B97,'Org list'!$J$9:$K$637,2,0))</f>
        <v/>
      </c>
      <c r="D97" s="24" t="str">
        <f ca="1">IF(ISERROR(VLOOKUP($B97,'NEL &amp; P4P Backsheet'!$D$38:$BL$187,'Non-Elective Performance'!$D$11,0)),"",VLOOKUP($B97,'NEL &amp; P4P Backsheet'!$D$38:$BL$187,'Non-Elective Performance'!$D$11,0))</f>
        <v/>
      </c>
      <c r="E97" s="306" t="str">
        <f ca="1">IF(ISERROR(VLOOKUP($B97,'NEL &amp; P4P Backsheet'!$D$11:$BM$187,E$11,0)),"",VLOOKUP($B97,'NEL &amp; P4P Backsheet'!$D$11:$BM$187, E$11,0))</f>
        <v/>
      </c>
      <c r="F97" s="433" t="str">
        <f ca="1">IF(ISERROR(VLOOKUP($B97,'NEL &amp; P4P Backsheet'!$D$11:$BM$187,F$11,0)),"",VLOOKUP($B97,'NEL &amp; P4P Backsheet'!$D$11:$BM$187, F$11,0))</f>
        <v/>
      </c>
      <c r="G97" s="433" t="str">
        <f ca="1">IF(ISERROR(VLOOKUP($B97,'NEL &amp; P4P Backsheet'!$D$11:$BM$187,G$11,0)),"",VLOOKUP($B97,'NEL &amp; P4P Backsheet'!$D$11:$BM$187, G$11,0))</f>
        <v/>
      </c>
      <c r="H97" s="58" t="str">
        <f ca="1">IF(ISERROR(VLOOKUP($B97,'NEL &amp; P4P Backsheet'!$D$11:$BM$187,H$11,0)),"",VLOOKUP($B97,'NEL &amp; P4P Backsheet'!$D$11:$BM$187, H$11,0))</f>
        <v/>
      </c>
      <c r="I97" s="306" t="str">
        <f ca="1">IF(ISERROR(VLOOKUP($B97,'NEL &amp; P4P Backsheet'!$D$11:$BM$187,I$11,0)),"",VLOOKUP($B97,'NEL &amp; P4P Backsheet'!$D$11:$BM$187, I$11,0))</f>
        <v/>
      </c>
      <c r="J97" s="433" t="str">
        <f ca="1">IF(ISERROR(VLOOKUP($B97,'NEL &amp; P4P Backsheet'!$D$11:$BM$187,J$11,0)),"",VLOOKUP($B97,'NEL &amp; P4P Backsheet'!$D$11:$BM$187, J$11,0))</f>
        <v/>
      </c>
      <c r="K97" s="433" t="str">
        <f ca="1">IF(ISERROR(VLOOKUP($B97,'NEL &amp; P4P Backsheet'!$D$11:$BM$187,K$11,0)),"",VLOOKUP($B97,'NEL &amp; P4P Backsheet'!$D$11:$BM$187, K$11,0))</f>
        <v/>
      </c>
      <c r="L97" s="58" t="str">
        <f ca="1">IF(ISERROR(VLOOKUP($B97,'NEL &amp; P4P Backsheet'!$D$11:$BM$187,L$11,0)),"",VLOOKUP($B97,'NEL &amp; P4P Backsheet'!$D$11:$BM$187, L$11,0))</f>
        <v/>
      </c>
      <c r="M97" s="316" t="str">
        <f ca="1">IF(ISERROR(VLOOKUP($B97,'NEL &amp; P4P Backsheet'!$D$11:$BM$187,M$11,0)),"",VLOOKUP($B97,'NEL &amp; P4P Backsheet'!$D$11:$BM$187, M$11,0))</f>
        <v/>
      </c>
      <c r="N97" s="306" t="str">
        <f ca="1">IF(ISERROR(VLOOKUP($B97,'NEL &amp; P4P Backsheet'!$D$11:$BM$187,N$11,0)),"",VLOOKUP($B97,'NEL &amp; P4P Backsheet'!$D$11:$BM$187, N$11,0))</f>
        <v/>
      </c>
      <c r="O97" s="433" t="str">
        <f ca="1">IF(ISERROR(VLOOKUP($B97,'NEL &amp; P4P Backsheet'!$D$11:$BM$187,O$11,0)),"",VLOOKUP($B97,'NEL &amp; P4P Backsheet'!$D$11:$BM$187, O$11,0))</f>
        <v/>
      </c>
      <c r="P97" s="454" t="str">
        <f ca="1">IF(ISERROR(VLOOKUP($B97,'NEL &amp; P4P Backsheet'!$D$11:$BM$187,P$11,0)),"",VLOOKUP($B97,'NEL &amp; P4P Backsheet'!$D$11:$BM$187, P$11,0))</f>
        <v/>
      </c>
      <c r="Q97" s="58" t="str">
        <f ca="1">IF(ISERROR(VLOOKUP($B97,'NEL &amp; P4P Backsheet'!$D$11:$BM$187,Q$11,0)),"",VLOOKUP($B97,'NEL &amp; P4P Backsheet'!$D$11:$BM$187, Q$11,0))</f>
        <v/>
      </c>
      <c r="R97" s="306" t="str">
        <f ca="1">IF(ISERROR(VLOOKUP($B97,'NEL &amp; P4P Backsheet'!$D$11:$BM$187,R$11,0)),"",VLOOKUP($B97,'NEL &amp; P4P Backsheet'!$D$11:$BM$187, R$11,0))</f>
        <v/>
      </c>
      <c r="S97" s="433" t="str">
        <f ca="1">IF(ISERROR(VLOOKUP($B97,'NEL &amp; P4P Backsheet'!$D$11:$BM$187,S$11,0)),"",VLOOKUP($B97,'NEL &amp; P4P Backsheet'!$D$11:$BM$187, S$11,0))</f>
        <v/>
      </c>
      <c r="T97" s="454" t="str">
        <f ca="1">IF(ISERROR(VLOOKUP($B97,'NEL &amp; P4P Backsheet'!$D$11:$BM$187,T$11,0)),"",VLOOKUP($B97,'NEL &amp; P4P Backsheet'!$D$11:$BM$187, T$11,0))</f>
        <v/>
      </c>
      <c r="U97" s="58" t="str">
        <f ca="1">IF(ISERROR(VLOOKUP($B97,'NEL &amp; P4P Backsheet'!$D$11:$BM$187,U$11,0)),"",VLOOKUP($B97,'NEL &amp; P4P Backsheet'!$D$11:$BM$187, U$11,0))</f>
        <v/>
      </c>
      <c r="V97" s="306" t="str">
        <f ca="1">IF(ISERROR(VLOOKUP($B97,'NEL &amp; P4P Backsheet'!$D$11:$BM$187,V$11,0)),"",VLOOKUP($B97,'NEL &amp; P4P Backsheet'!$D$11:$BM$187, V$11,0))</f>
        <v/>
      </c>
      <c r="W97" s="433" t="str">
        <f ca="1">IF(ISERROR(VLOOKUP($B97,'NEL &amp; P4P Backsheet'!$D$11:$BM$187,W$11,0)),"",VLOOKUP($B97,'NEL &amp; P4P Backsheet'!$D$11:$BM$187, W$11,0))</f>
        <v/>
      </c>
      <c r="X97" s="454" t="str">
        <f ca="1">IF(ISERROR(VLOOKUP($B97,'NEL &amp; P4P Backsheet'!$D$11:$BM$187,X$11,0)),"",VLOOKUP($B97,'NEL &amp; P4P Backsheet'!$D$11:$BM$187, X$11,0))</f>
        <v/>
      </c>
      <c r="Y97" s="58" t="str">
        <f ca="1">IF(ISERROR(VLOOKUP($B97,'NEL &amp; P4P Backsheet'!$D$11:$BM$187,Y$11,0)),"",VLOOKUP($B97,'NEL &amp; P4P Backsheet'!$D$11:$BM$187, Y$11,0))</f>
        <v/>
      </c>
    </row>
    <row r="98" spans="1:25">
      <c r="A98" s="3">
        <v>83</v>
      </c>
      <c r="B98" s="41" t="str">
        <f t="shared" ca="1" si="2"/>
        <v/>
      </c>
      <c r="C98" s="42" t="str">
        <f ca="1">IF(B98="","",VLOOKUP(B98,'Org list'!$J$9:$K$637,2,0))</f>
        <v/>
      </c>
      <c r="D98" s="24" t="str">
        <f ca="1">IF(ISERROR(VLOOKUP($B98,'NEL &amp; P4P Backsheet'!$D$38:$BL$187,'Non-Elective Performance'!$D$11,0)),"",VLOOKUP($B98,'NEL &amp; P4P Backsheet'!$D$38:$BL$187,'Non-Elective Performance'!$D$11,0))</f>
        <v/>
      </c>
      <c r="E98" s="306" t="str">
        <f ca="1">IF(ISERROR(VLOOKUP($B98,'NEL &amp; P4P Backsheet'!$D$11:$BM$187,E$11,0)),"",VLOOKUP($B98,'NEL &amp; P4P Backsheet'!$D$11:$BM$187, E$11,0))</f>
        <v/>
      </c>
      <c r="F98" s="433" t="str">
        <f ca="1">IF(ISERROR(VLOOKUP($B98,'NEL &amp; P4P Backsheet'!$D$11:$BM$187,F$11,0)),"",VLOOKUP($B98,'NEL &amp; P4P Backsheet'!$D$11:$BM$187, F$11,0))</f>
        <v/>
      </c>
      <c r="G98" s="433" t="str">
        <f ca="1">IF(ISERROR(VLOOKUP($B98,'NEL &amp; P4P Backsheet'!$D$11:$BM$187,G$11,0)),"",VLOOKUP($B98,'NEL &amp; P4P Backsheet'!$D$11:$BM$187, G$11,0))</f>
        <v/>
      </c>
      <c r="H98" s="58" t="str">
        <f ca="1">IF(ISERROR(VLOOKUP($B98,'NEL &amp; P4P Backsheet'!$D$11:$BM$187,H$11,0)),"",VLOOKUP($B98,'NEL &amp; P4P Backsheet'!$D$11:$BM$187, H$11,0))</f>
        <v/>
      </c>
      <c r="I98" s="306" t="str">
        <f ca="1">IF(ISERROR(VLOOKUP($B98,'NEL &amp; P4P Backsheet'!$D$11:$BM$187,I$11,0)),"",VLOOKUP($B98,'NEL &amp; P4P Backsheet'!$D$11:$BM$187, I$11,0))</f>
        <v/>
      </c>
      <c r="J98" s="433" t="str">
        <f ca="1">IF(ISERROR(VLOOKUP($B98,'NEL &amp; P4P Backsheet'!$D$11:$BM$187,J$11,0)),"",VLOOKUP($B98,'NEL &amp; P4P Backsheet'!$D$11:$BM$187, J$11,0))</f>
        <v/>
      </c>
      <c r="K98" s="433" t="str">
        <f ca="1">IF(ISERROR(VLOOKUP($B98,'NEL &amp; P4P Backsheet'!$D$11:$BM$187,K$11,0)),"",VLOOKUP($B98,'NEL &amp; P4P Backsheet'!$D$11:$BM$187, K$11,0))</f>
        <v/>
      </c>
      <c r="L98" s="58" t="str">
        <f ca="1">IF(ISERROR(VLOOKUP($B98,'NEL &amp; P4P Backsheet'!$D$11:$BM$187,L$11,0)),"",VLOOKUP($B98,'NEL &amp; P4P Backsheet'!$D$11:$BM$187, L$11,0))</f>
        <v/>
      </c>
      <c r="M98" s="316" t="str">
        <f ca="1">IF(ISERROR(VLOOKUP($B98,'NEL &amp; P4P Backsheet'!$D$11:$BM$187,M$11,0)),"",VLOOKUP($B98,'NEL &amp; P4P Backsheet'!$D$11:$BM$187, M$11,0))</f>
        <v/>
      </c>
      <c r="N98" s="306" t="str">
        <f ca="1">IF(ISERROR(VLOOKUP($B98,'NEL &amp; P4P Backsheet'!$D$11:$BM$187,N$11,0)),"",VLOOKUP($B98,'NEL &amp; P4P Backsheet'!$D$11:$BM$187, N$11,0))</f>
        <v/>
      </c>
      <c r="O98" s="433" t="str">
        <f ca="1">IF(ISERROR(VLOOKUP($B98,'NEL &amp; P4P Backsheet'!$D$11:$BM$187,O$11,0)),"",VLOOKUP($B98,'NEL &amp; P4P Backsheet'!$D$11:$BM$187, O$11,0))</f>
        <v/>
      </c>
      <c r="P98" s="454" t="str">
        <f ca="1">IF(ISERROR(VLOOKUP($B98,'NEL &amp; P4P Backsheet'!$D$11:$BM$187,P$11,0)),"",VLOOKUP($B98,'NEL &amp; P4P Backsheet'!$D$11:$BM$187, P$11,0))</f>
        <v/>
      </c>
      <c r="Q98" s="58" t="str">
        <f ca="1">IF(ISERROR(VLOOKUP($B98,'NEL &amp; P4P Backsheet'!$D$11:$BM$187,Q$11,0)),"",VLOOKUP($B98,'NEL &amp; P4P Backsheet'!$D$11:$BM$187, Q$11,0))</f>
        <v/>
      </c>
      <c r="R98" s="306" t="str">
        <f ca="1">IF(ISERROR(VLOOKUP($B98,'NEL &amp; P4P Backsheet'!$D$11:$BM$187,R$11,0)),"",VLOOKUP($B98,'NEL &amp; P4P Backsheet'!$D$11:$BM$187, R$11,0))</f>
        <v/>
      </c>
      <c r="S98" s="433" t="str">
        <f ca="1">IF(ISERROR(VLOOKUP($B98,'NEL &amp; P4P Backsheet'!$D$11:$BM$187,S$11,0)),"",VLOOKUP($B98,'NEL &amp; P4P Backsheet'!$D$11:$BM$187, S$11,0))</f>
        <v/>
      </c>
      <c r="T98" s="454" t="str">
        <f ca="1">IF(ISERROR(VLOOKUP($B98,'NEL &amp; P4P Backsheet'!$D$11:$BM$187,T$11,0)),"",VLOOKUP($B98,'NEL &amp; P4P Backsheet'!$D$11:$BM$187, T$11,0))</f>
        <v/>
      </c>
      <c r="U98" s="58" t="str">
        <f ca="1">IF(ISERROR(VLOOKUP($B98,'NEL &amp; P4P Backsheet'!$D$11:$BM$187,U$11,0)),"",VLOOKUP($B98,'NEL &amp; P4P Backsheet'!$D$11:$BM$187, U$11,0))</f>
        <v/>
      </c>
      <c r="V98" s="306" t="str">
        <f ca="1">IF(ISERROR(VLOOKUP($B98,'NEL &amp; P4P Backsheet'!$D$11:$BM$187,V$11,0)),"",VLOOKUP($B98,'NEL &amp; P4P Backsheet'!$D$11:$BM$187, V$11,0))</f>
        <v/>
      </c>
      <c r="W98" s="433" t="str">
        <f ca="1">IF(ISERROR(VLOOKUP($B98,'NEL &amp; P4P Backsheet'!$D$11:$BM$187,W$11,0)),"",VLOOKUP($B98,'NEL &amp; P4P Backsheet'!$D$11:$BM$187, W$11,0))</f>
        <v/>
      </c>
      <c r="X98" s="454" t="str">
        <f ca="1">IF(ISERROR(VLOOKUP($B98,'NEL &amp; P4P Backsheet'!$D$11:$BM$187,X$11,0)),"",VLOOKUP($B98,'NEL &amp; P4P Backsheet'!$D$11:$BM$187, X$11,0))</f>
        <v/>
      </c>
      <c r="Y98" s="58" t="str">
        <f ca="1">IF(ISERROR(VLOOKUP($B98,'NEL &amp; P4P Backsheet'!$D$11:$BM$187,Y$11,0)),"",VLOOKUP($B98,'NEL &amp; P4P Backsheet'!$D$11:$BM$187, Y$11,0))</f>
        <v/>
      </c>
    </row>
    <row r="99" spans="1:25">
      <c r="A99" s="3">
        <v>84</v>
      </c>
      <c r="B99" s="41" t="str">
        <f t="shared" ca="1" si="2"/>
        <v/>
      </c>
      <c r="C99" s="42" t="str">
        <f ca="1">IF(B99="","",VLOOKUP(B99,'Org list'!$J$9:$K$637,2,0))</f>
        <v/>
      </c>
      <c r="D99" s="24" t="str">
        <f ca="1">IF(ISERROR(VLOOKUP($B99,'NEL &amp; P4P Backsheet'!$D$38:$BL$187,'Non-Elective Performance'!$D$11,0)),"",VLOOKUP($B99,'NEL &amp; P4P Backsheet'!$D$38:$BL$187,'Non-Elective Performance'!$D$11,0))</f>
        <v/>
      </c>
      <c r="E99" s="306" t="str">
        <f ca="1">IF(ISERROR(VLOOKUP($B99,'NEL &amp; P4P Backsheet'!$D$11:$BM$187,E$11,0)),"",VLOOKUP($B99,'NEL &amp; P4P Backsheet'!$D$11:$BM$187, E$11,0))</f>
        <v/>
      </c>
      <c r="F99" s="433" t="str">
        <f ca="1">IF(ISERROR(VLOOKUP($B99,'NEL &amp; P4P Backsheet'!$D$11:$BM$187,F$11,0)),"",VLOOKUP($B99,'NEL &amp; P4P Backsheet'!$D$11:$BM$187, F$11,0))</f>
        <v/>
      </c>
      <c r="G99" s="433" t="str">
        <f ca="1">IF(ISERROR(VLOOKUP($B99,'NEL &amp; P4P Backsheet'!$D$11:$BM$187,G$11,0)),"",VLOOKUP($B99,'NEL &amp; P4P Backsheet'!$D$11:$BM$187, G$11,0))</f>
        <v/>
      </c>
      <c r="H99" s="58" t="str">
        <f ca="1">IF(ISERROR(VLOOKUP($B99,'NEL &amp; P4P Backsheet'!$D$11:$BM$187,H$11,0)),"",VLOOKUP($B99,'NEL &amp; P4P Backsheet'!$D$11:$BM$187, H$11,0))</f>
        <v/>
      </c>
      <c r="I99" s="306" t="str">
        <f ca="1">IF(ISERROR(VLOOKUP($B99,'NEL &amp; P4P Backsheet'!$D$11:$BM$187,I$11,0)),"",VLOOKUP($B99,'NEL &amp; P4P Backsheet'!$D$11:$BM$187, I$11,0))</f>
        <v/>
      </c>
      <c r="J99" s="433" t="str">
        <f ca="1">IF(ISERROR(VLOOKUP($B99,'NEL &amp; P4P Backsheet'!$D$11:$BM$187,J$11,0)),"",VLOOKUP($B99,'NEL &amp; P4P Backsheet'!$D$11:$BM$187, J$11,0))</f>
        <v/>
      </c>
      <c r="K99" s="433" t="str">
        <f ca="1">IF(ISERROR(VLOOKUP($B99,'NEL &amp; P4P Backsheet'!$D$11:$BM$187,K$11,0)),"",VLOOKUP($B99,'NEL &amp; P4P Backsheet'!$D$11:$BM$187, K$11,0))</f>
        <v/>
      </c>
      <c r="L99" s="58" t="str">
        <f ca="1">IF(ISERROR(VLOOKUP($B99,'NEL &amp; P4P Backsheet'!$D$11:$BM$187,L$11,0)),"",VLOOKUP($B99,'NEL &amp; P4P Backsheet'!$D$11:$BM$187, L$11,0))</f>
        <v/>
      </c>
      <c r="M99" s="316" t="str">
        <f ca="1">IF(ISERROR(VLOOKUP($B99,'NEL &amp; P4P Backsheet'!$D$11:$BM$187,M$11,0)),"",VLOOKUP($B99,'NEL &amp; P4P Backsheet'!$D$11:$BM$187, M$11,0))</f>
        <v/>
      </c>
      <c r="N99" s="306" t="str">
        <f ca="1">IF(ISERROR(VLOOKUP($B99,'NEL &amp; P4P Backsheet'!$D$11:$BM$187,N$11,0)),"",VLOOKUP($B99,'NEL &amp; P4P Backsheet'!$D$11:$BM$187, N$11,0))</f>
        <v/>
      </c>
      <c r="O99" s="433" t="str">
        <f ca="1">IF(ISERROR(VLOOKUP($B99,'NEL &amp; P4P Backsheet'!$D$11:$BM$187,O$11,0)),"",VLOOKUP($B99,'NEL &amp; P4P Backsheet'!$D$11:$BM$187, O$11,0))</f>
        <v/>
      </c>
      <c r="P99" s="454" t="str">
        <f ca="1">IF(ISERROR(VLOOKUP($B99,'NEL &amp; P4P Backsheet'!$D$11:$BM$187,P$11,0)),"",VLOOKUP($B99,'NEL &amp; P4P Backsheet'!$D$11:$BM$187, P$11,0))</f>
        <v/>
      </c>
      <c r="Q99" s="58" t="str">
        <f ca="1">IF(ISERROR(VLOOKUP($B99,'NEL &amp; P4P Backsheet'!$D$11:$BM$187,Q$11,0)),"",VLOOKUP($B99,'NEL &amp; P4P Backsheet'!$D$11:$BM$187, Q$11,0))</f>
        <v/>
      </c>
      <c r="R99" s="306" t="str">
        <f ca="1">IF(ISERROR(VLOOKUP($B99,'NEL &amp; P4P Backsheet'!$D$11:$BM$187,R$11,0)),"",VLOOKUP($B99,'NEL &amp; P4P Backsheet'!$D$11:$BM$187, R$11,0))</f>
        <v/>
      </c>
      <c r="S99" s="433" t="str">
        <f ca="1">IF(ISERROR(VLOOKUP($B99,'NEL &amp; P4P Backsheet'!$D$11:$BM$187,S$11,0)),"",VLOOKUP($B99,'NEL &amp; P4P Backsheet'!$D$11:$BM$187, S$11,0))</f>
        <v/>
      </c>
      <c r="T99" s="454" t="str">
        <f ca="1">IF(ISERROR(VLOOKUP($B99,'NEL &amp; P4P Backsheet'!$D$11:$BM$187,T$11,0)),"",VLOOKUP($B99,'NEL &amp; P4P Backsheet'!$D$11:$BM$187, T$11,0))</f>
        <v/>
      </c>
      <c r="U99" s="58" t="str">
        <f ca="1">IF(ISERROR(VLOOKUP($B99,'NEL &amp; P4P Backsheet'!$D$11:$BM$187,U$11,0)),"",VLOOKUP($B99,'NEL &amp; P4P Backsheet'!$D$11:$BM$187, U$11,0))</f>
        <v/>
      </c>
      <c r="V99" s="306" t="str">
        <f ca="1">IF(ISERROR(VLOOKUP($B99,'NEL &amp; P4P Backsheet'!$D$11:$BM$187,V$11,0)),"",VLOOKUP($B99,'NEL &amp; P4P Backsheet'!$D$11:$BM$187, V$11,0))</f>
        <v/>
      </c>
      <c r="W99" s="433" t="str">
        <f ca="1">IF(ISERROR(VLOOKUP($B99,'NEL &amp; P4P Backsheet'!$D$11:$BM$187,W$11,0)),"",VLOOKUP($B99,'NEL &amp; P4P Backsheet'!$D$11:$BM$187, W$11,0))</f>
        <v/>
      </c>
      <c r="X99" s="454" t="str">
        <f ca="1">IF(ISERROR(VLOOKUP($B99,'NEL &amp; P4P Backsheet'!$D$11:$BM$187,X$11,0)),"",VLOOKUP($B99,'NEL &amp; P4P Backsheet'!$D$11:$BM$187, X$11,0))</f>
        <v/>
      </c>
      <c r="Y99" s="58" t="str">
        <f ca="1">IF(ISERROR(VLOOKUP($B99,'NEL &amp; P4P Backsheet'!$D$11:$BM$187,Y$11,0)),"",VLOOKUP($B99,'NEL &amp; P4P Backsheet'!$D$11:$BM$187, Y$11,0))</f>
        <v/>
      </c>
    </row>
    <row r="100" spans="1:25">
      <c r="A100" s="3">
        <v>85</v>
      </c>
      <c r="B100" s="41" t="str">
        <f t="shared" ca="1" si="2"/>
        <v/>
      </c>
      <c r="C100" s="42" t="str">
        <f ca="1">IF(B100="","",VLOOKUP(B100,'Org list'!$J$9:$K$637,2,0))</f>
        <v/>
      </c>
      <c r="D100" s="24" t="str">
        <f ca="1">IF(ISERROR(VLOOKUP($B100,'NEL &amp; P4P Backsheet'!$D$38:$BL$187,'Non-Elective Performance'!$D$11,0)),"",VLOOKUP($B100,'NEL &amp; P4P Backsheet'!$D$38:$BL$187,'Non-Elective Performance'!$D$11,0))</f>
        <v/>
      </c>
      <c r="E100" s="306" t="str">
        <f ca="1">IF(ISERROR(VLOOKUP($B100,'NEL &amp; P4P Backsheet'!$D$11:$BM$187,E$11,0)),"",VLOOKUP($B100,'NEL &amp; P4P Backsheet'!$D$11:$BM$187, E$11,0))</f>
        <v/>
      </c>
      <c r="F100" s="433" t="str">
        <f ca="1">IF(ISERROR(VLOOKUP($B100,'NEL &amp; P4P Backsheet'!$D$11:$BM$187,F$11,0)),"",VLOOKUP($B100,'NEL &amp; P4P Backsheet'!$D$11:$BM$187, F$11,0))</f>
        <v/>
      </c>
      <c r="G100" s="433" t="str">
        <f ca="1">IF(ISERROR(VLOOKUP($B100,'NEL &amp; P4P Backsheet'!$D$11:$BM$187,G$11,0)),"",VLOOKUP($B100,'NEL &amp; P4P Backsheet'!$D$11:$BM$187, G$11,0))</f>
        <v/>
      </c>
      <c r="H100" s="58" t="str">
        <f ca="1">IF(ISERROR(VLOOKUP($B100,'NEL &amp; P4P Backsheet'!$D$11:$BM$187,H$11,0)),"",VLOOKUP($B100,'NEL &amp; P4P Backsheet'!$D$11:$BM$187, H$11,0))</f>
        <v/>
      </c>
      <c r="I100" s="306" t="str">
        <f ca="1">IF(ISERROR(VLOOKUP($B100,'NEL &amp; P4P Backsheet'!$D$11:$BM$187,I$11,0)),"",VLOOKUP($B100,'NEL &amp; P4P Backsheet'!$D$11:$BM$187, I$11,0))</f>
        <v/>
      </c>
      <c r="J100" s="433" t="str">
        <f ca="1">IF(ISERROR(VLOOKUP($B100,'NEL &amp; P4P Backsheet'!$D$11:$BM$187,J$11,0)),"",VLOOKUP($B100,'NEL &amp; P4P Backsheet'!$D$11:$BM$187, J$11,0))</f>
        <v/>
      </c>
      <c r="K100" s="433" t="str">
        <f ca="1">IF(ISERROR(VLOOKUP($B100,'NEL &amp; P4P Backsheet'!$D$11:$BM$187,K$11,0)),"",VLOOKUP($B100,'NEL &amp; P4P Backsheet'!$D$11:$BM$187, K$11,0))</f>
        <v/>
      </c>
      <c r="L100" s="58" t="str">
        <f ca="1">IF(ISERROR(VLOOKUP($B100,'NEL &amp; P4P Backsheet'!$D$11:$BM$187,L$11,0)),"",VLOOKUP($B100,'NEL &amp; P4P Backsheet'!$D$11:$BM$187, L$11,0))</f>
        <v/>
      </c>
      <c r="M100" s="316" t="str">
        <f ca="1">IF(ISERROR(VLOOKUP($B100,'NEL &amp; P4P Backsheet'!$D$11:$BM$187,M$11,0)),"",VLOOKUP($B100,'NEL &amp; P4P Backsheet'!$D$11:$BM$187, M$11,0))</f>
        <v/>
      </c>
      <c r="N100" s="306" t="str">
        <f ca="1">IF(ISERROR(VLOOKUP($B100,'NEL &amp; P4P Backsheet'!$D$11:$BM$187,N$11,0)),"",VLOOKUP($B100,'NEL &amp; P4P Backsheet'!$D$11:$BM$187, N$11,0))</f>
        <v/>
      </c>
      <c r="O100" s="433" t="str">
        <f ca="1">IF(ISERROR(VLOOKUP($B100,'NEL &amp; P4P Backsheet'!$D$11:$BM$187,O$11,0)),"",VLOOKUP($B100,'NEL &amp; P4P Backsheet'!$D$11:$BM$187, O$11,0))</f>
        <v/>
      </c>
      <c r="P100" s="454" t="str">
        <f ca="1">IF(ISERROR(VLOOKUP($B100,'NEL &amp; P4P Backsheet'!$D$11:$BM$187,P$11,0)),"",VLOOKUP($B100,'NEL &amp; P4P Backsheet'!$D$11:$BM$187, P$11,0))</f>
        <v/>
      </c>
      <c r="Q100" s="58" t="str">
        <f ca="1">IF(ISERROR(VLOOKUP($B100,'NEL &amp; P4P Backsheet'!$D$11:$BM$187,Q$11,0)),"",VLOOKUP($B100,'NEL &amp; P4P Backsheet'!$D$11:$BM$187, Q$11,0))</f>
        <v/>
      </c>
      <c r="R100" s="306" t="str">
        <f ca="1">IF(ISERROR(VLOOKUP($B100,'NEL &amp; P4P Backsheet'!$D$11:$BM$187,R$11,0)),"",VLOOKUP($B100,'NEL &amp; P4P Backsheet'!$D$11:$BM$187, R$11,0))</f>
        <v/>
      </c>
      <c r="S100" s="433" t="str">
        <f ca="1">IF(ISERROR(VLOOKUP($B100,'NEL &amp; P4P Backsheet'!$D$11:$BM$187,S$11,0)),"",VLOOKUP($B100,'NEL &amp; P4P Backsheet'!$D$11:$BM$187, S$11,0))</f>
        <v/>
      </c>
      <c r="T100" s="454" t="str">
        <f ca="1">IF(ISERROR(VLOOKUP($B100,'NEL &amp; P4P Backsheet'!$D$11:$BM$187,T$11,0)),"",VLOOKUP($B100,'NEL &amp; P4P Backsheet'!$D$11:$BM$187, T$11,0))</f>
        <v/>
      </c>
      <c r="U100" s="58" t="str">
        <f ca="1">IF(ISERROR(VLOOKUP($B100,'NEL &amp; P4P Backsheet'!$D$11:$BM$187,U$11,0)),"",VLOOKUP($B100,'NEL &amp; P4P Backsheet'!$D$11:$BM$187, U$11,0))</f>
        <v/>
      </c>
      <c r="V100" s="306" t="str">
        <f ca="1">IF(ISERROR(VLOOKUP($B100,'NEL &amp; P4P Backsheet'!$D$11:$BM$187,V$11,0)),"",VLOOKUP($B100,'NEL &amp; P4P Backsheet'!$D$11:$BM$187, V$11,0))</f>
        <v/>
      </c>
      <c r="W100" s="433" t="str">
        <f ca="1">IF(ISERROR(VLOOKUP($B100,'NEL &amp; P4P Backsheet'!$D$11:$BM$187,W$11,0)),"",VLOOKUP($B100,'NEL &amp; P4P Backsheet'!$D$11:$BM$187, W$11,0))</f>
        <v/>
      </c>
      <c r="X100" s="454" t="str">
        <f ca="1">IF(ISERROR(VLOOKUP($B100,'NEL &amp; P4P Backsheet'!$D$11:$BM$187,X$11,0)),"",VLOOKUP($B100,'NEL &amp; P4P Backsheet'!$D$11:$BM$187, X$11,0))</f>
        <v/>
      </c>
      <c r="Y100" s="58" t="str">
        <f ca="1">IF(ISERROR(VLOOKUP($B100,'NEL &amp; P4P Backsheet'!$D$11:$BM$187,Y$11,0)),"",VLOOKUP($B100,'NEL &amp; P4P Backsheet'!$D$11:$BM$187, Y$11,0))</f>
        <v/>
      </c>
    </row>
    <row r="101" spans="1:25">
      <c r="A101" s="3">
        <v>86</v>
      </c>
      <c r="B101" s="41" t="str">
        <f t="shared" ca="1" si="2"/>
        <v/>
      </c>
      <c r="C101" s="42" t="str">
        <f ca="1">IF(B101="","",VLOOKUP(B101,'Org list'!$J$9:$K$637,2,0))</f>
        <v/>
      </c>
      <c r="D101" s="24" t="str">
        <f ca="1">IF(ISERROR(VLOOKUP($B101,'NEL &amp; P4P Backsheet'!$D$38:$BL$187,'Non-Elective Performance'!$D$11,0)),"",VLOOKUP($B101,'NEL &amp; P4P Backsheet'!$D$38:$BL$187,'Non-Elective Performance'!$D$11,0))</f>
        <v/>
      </c>
      <c r="E101" s="306" t="str">
        <f ca="1">IF(ISERROR(VLOOKUP($B101,'NEL &amp; P4P Backsheet'!$D$11:$BM$187,E$11,0)),"",VLOOKUP($B101,'NEL &amp; P4P Backsheet'!$D$11:$BM$187, E$11,0))</f>
        <v/>
      </c>
      <c r="F101" s="433" t="str">
        <f ca="1">IF(ISERROR(VLOOKUP($B101,'NEL &amp; P4P Backsheet'!$D$11:$BM$187,F$11,0)),"",VLOOKUP($B101,'NEL &amp; P4P Backsheet'!$D$11:$BM$187, F$11,0))</f>
        <v/>
      </c>
      <c r="G101" s="433" t="str">
        <f ca="1">IF(ISERROR(VLOOKUP($B101,'NEL &amp; P4P Backsheet'!$D$11:$BM$187,G$11,0)),"",VLOOKUP($B101,'NEL &amp; P4P Backsheet'!$D$11:$BM$187, G$11,0))</f>
        <v/>
      </c>
      <c r="H101" s="58" t="str">
        <f ca="1">IF(ISERROR(VLOOKUP($B101,'NEL &amp; P4P Backsheet'!$D$11:$BM$187,H$11,0)),"",VLOOKUP($B101,'NEL &amp; P4P Backsheet'!$D$11:$BM$187, H$11,0))</f>
        <v/>
      </c>
      <c r="I101" s="306" t="str">
        <f ca="1">IF(ISERROR(VLOOKUP($B101,'NEL &amp; P4P Backsheet'!$D$11:$BM$187,I$11,0)),"",VLOOKUP($B101,'NEL &amp; P4P Backsheet'!$D$11:$BM$187, I$11,0))</f>
        <v/>
      </c>
      <c r="J101" s="433" t="str">
        <f ca="1">IF(ISERROR(VLOOKUP($B101,'NEL &amp; P4P Backsheet'!$D$11:$BM$187,J$11,0)),"",VLOOKUP($B101,'NEL &amp; P4P Backsheet'!$D$11:$BM$187, J$11,0))</f>
        <v/>
      </c>
      <c r="K101" s="433" t="str">
        <f ca="1">IF(ISERROR(VLOOKUP($B101,'NEL &amp; P4P Backsheet'!$D$11:$BM$187,K$11,0)),"",VLOOKUP($B101,'NEL &amp; P4P Backsheet'!$D$11:$BM$187, K$11,0))</f>
        <v/>
      </c>
      <c r="L101" s="58" t="str">
        <f ca="1">IF(ISERROR(VLOOKUP($B101,'NEL &amp; P4P Backsheet'!$D$11:$BM$187,L$11,0)),"",VLOOKUP($B101,'NEL &amp; P4P Backsheet'!$D$11:$BM$187, L$11,0))</f>
        <v/>
      </c>
      <c r="M101" s="316" t="str">
        <f ca="1">IF(ISERROR(VLOOKUP($B101,'NEL &amp; P4P Backsheet'!$D$11:$BM$187,M$11,0)),"",VLOOKUP($B101,'NEL &amp; P4P Backsheet'!$D$11:$BM$187, M$11,0))</f>
        <v/>
      </c>
      <c r="N101" s="306" t="str">
        <f ca="1">IF(ISERROR(VLOOKUP($B101,'NEL &amp; P4P Backsheet'!$D$11:$BM$187,N$11,0)),"",VLOOKUP($B101,'NEL &amp; P4P Backsheet'!$D$11:$BM$187, N$11,0))</f>
        <v/>
      </c>
      <c r="O101" s="433" t="str">
        <f ca="1">IF(ISERROR(VLOOKUP($B101,'NEL &amp; P4P Backsheet'!$D$11:$BM$187,O$11,0)),"",VLOOKUP($B101,'NEL &amp; P4P Backsheet'!$D$11:$BM$187, O$11,0))</f>
        <v/>
      </c>
      <c r="P101" s="454" t="str">
        <f ca="1">IF(ISERROR(VLOOKUP($B101,'NEL &amp; P4P Backsheet'!$D$11:$BM$187,P$11,0)),"",VLOOKUP($B101,'NEL &amp; P4P Backsheet'!$D$11:$BM$187, P$11,0))</f>
        <v/>
      </c>
      <c r="Q101" s="58" t="str">
        <f ca="1">IF(ISERROR(VLOOKUP($B101,'NEL &amp; P4P Backsheet'!$D$11:$BM$187,Q$11,0)),"",VLOOKUP($B101,'NEL &amp; P4P Backsheet'!$D$11:$BM$187, Q$11,0))</f>
        <v/>
      </c>
      <c r="R101" s="306" t="str">
        <f ca="1">IF(ISERROR(VLOOKUP($B101,'NEL &amp; P4P Backsheet'!$D$11:$BM$187,R$11,0)),"",VLOOKUP($B101,'NEL &amp; P4P Backsheet'!$D$11:$BM$187, R$11,0))</f>
        <v/>
      </c>
      <c r="S101" s="433" t="str">
        <f ca="1">IF(ISERROR(VLOOKUP($B101,'NEL &amp; P4P Backsheet'!$D$11:$BM$187,S$11,0)),"",VLOOKUP($B101,'NEL &amp; P4P Backsheet'!$D$11:$BM$187, S$11,0))</f>
        <v/>
      </c>
      <c r="T101" s="454" t="str">
        <f ca="1">IF(ISERROR(VLOOKUP($B101,'NEL &amp; P4P Backsheet'!$D$11:$BM$187,T$11,0)),"",VLOOKUP($B101,'NEL &amp; P4P Backsheet'!$D$11:$BM$187, T$11,0))</f>
        <v/>
      </c>
      <c r="U101" s="58" t="str">
        <f ca="1">IF(ISERROR(VLOOKUP($B101,'NEL &amp; P4P Backsheet'!$D$11:$BM$187,U$11,0)),"",VLOOKUP($B101,'NEL &amp; P4P Backsheet'!$D$11:$BM$187, U$11,0))</f>
        <v/>
      </c>
      <c r="V101" s="306" t="str">
        <f ca="1">IF(ISERROR(VLOOKUP($B101,'NEL &amp; P4P Backsheet'!$D$11:$BM$187,V$11,0)),"",VLOOKUP($B101,'NEL &amp; P4P Backsheet'!$D$11:$BM$187, V$11,0))</f>
        <v/>
      </c>
      <c r="W101" s="433" t="str">
        <f ca="1">IF(ISERROR(VLOOKUP($B101,'NEL &amp; P4P Backsheet'!$D$11:$BM$187,W$11,0)),"",VLOOKUP($B101,'NEL &amp; P4P Backsheet'!$D$11:$BM$187, W$11,0))</f>
        <v/>
      </c>
      <c r="X101" s="454" t="str">
        <f ca="1">IF(ISERROR(VLOOKUP($B101,'NEL &amp; P4P Backsheet'!$D$11:$BM$187,X$11,0)),"",VLOOKUP($B101,'NEL &amp; P4P Backsheet'!$D$11:$BM$187, X$11,0))</f>
        <v/>
      </c>
      <c r="Y101" s="58" t="str">
        <f ca="1">IF(ISERROR(VLOOKUP($B101,'NEL &amp; P4P Backsheet'!$D$11:$BM$187,Y$11,0)),"",VLOOKUP($B101,'NEL &amp; P4P Backsheet'!$D$11:$BM$187, Y$11,0))</f>
        <v/>
      </c>
    </row>
    <row r="102" spans="1:25">
      <c r="A102" s="3">
        <v>87</v>
      </c>
      <c r="B102" s="41" t="str">
        <f t="shared" ca="1" si="2"/>
        <v/>
      </c>
      <c r="C102" s="42" t="str">
        <f ca="1">IF(B102="","",VLOOKUP(B102,'Org list'!$J$9:$K$637,2,0))</f>
        <v/>
      </c>
      <c r="D102" s="24" t="str">
        <f ca="1">IF(ISERROR(VLOOKUP($B102,'NEL &amp; P4P Backsheet'!$D$38:$BL$187,'Non-Elective Performance'!$D$11,0)),"",VLOOKUP($B102,'NEL &amp; P4P Backsheet'!$D$38:$BL$187,'Non-Elective Performance'!$D$11,0))</f>
        <v/>
      </c>
      <c r="E102" s="306" t="str">
        <f ca="1">IF(ISERROR(VLOOKUP($B102,'NEL &amp; P4P Backsheet'!$D$11:$BM$187,E$11,0)),"",VLOOKUP($B102,'NEL &amp; P4P Backsheet'!$D$11:$BM$187, E$11,0))</f>
        <v/>
      </c>
      <c r="F102" s="433" t="str">
        <f ca="1">IF(ISERROR(VLOOKUP($B102,'NEL &amp; P4P Backsheet'!$D$11:$BM$187,F$11,0)),"",VLOOKUP($B102,'NEL &amp; P4P Backsheet'!$D$11:$BM$187, F$11,0))</f>
        <v/>
      </c>
      <c r="G102" s="433" t="str">
        <f ca="1">IF(ISERROR(VLOOKUP($B102,'NEL &amp; P4P Backsheet'!$D$11:$BM$187,G$11,0)),"",VLOOKUP($B102,'NEL &amp; P4P Backsheet'!$D$11:$BM$187, G$11,0))</f>
        <v/>
      </c>
      <c r="H102" s="58" t="str">
        <f ca="1">IF(ISERROR(VLOOKUP($B102,'NEL &amp; P4P Backsheet'!$D$11:$BM$187,H$11,0)),"",VLOOKUP($B102,'NEL &amp; P4P Backsheet'!$D$11:$BM$187, H$11,0))</f>
        <v/>
      </c>
      <c r="I102" s="306" t="str">
        <f ca="1">IF(ISERROR(VLOOKUP($B102,'NEL &amp; P4P Backsheet'!$D$11:$BM$187,I$11,0)),"",VLOOKUP($B102,'NEL &amp; P4P Backsheet'!$D$11:$BM$187, I$11,0))</f>
        <v/>
      </c>
      <c r="J102" s="433" t="str">
        <f ca="1">IF(ISERROR(VLOOKUP($B102,'NEL &amp; P4P Backsheet'!$D$11:$BM$187,J$11,0)),"",VLOOKUP($B102,'NEL &amp; P4P Backsheet'!$D$11:$BM$187, J$11,0))</f>
        <v/>
      </c>
      <c r="K102" s="433" t="str">
        <f ca="1">IF(ISERROR(VLOOKUP($B102,'NEL &amp; P4P Backsheet'!$D$11:$BM$187,K$11,0)),"",VLOOKUP($B102,'NEL &amp; P4P Backsheet'!$D$11:$BM$187, K$11,0))</f>
        <v/>
      </c>
      <c r="L102" s="58" t="str">
        <f ca="1">IF(ISERROR(VLOOKUP($B102,'NEL &amp; P4P Backsheet'!$D$11:$BM$187,L$11,0)),"",VLOOKUP($B102,'NEL &amp; P4P Backsheet'!$D$11:$BM$187, L$11,0))</f>
        <v/>
      </c>
      <c r="M102" s="316" t="str">
        <f ca="1">IF(ISERROR(VLOOKUP($B102,'NEL &amp; P4P Backsheet'!$D$11:$BM$187,M$11,0)),"",VLOOKUP($B102,'NEL &amp; P4P Backsheet'!$D$11:$BM$187, M$11,0))</f>
        <v/>
      </c>
      <c r="N102" s="306" t="str">
        <f ca="1">IF(ISERROR(VLOOKUP($B102,'NEL &amp; P4P Backsheet'!$D$11:$BM$187,N$11,0)),"",VLOOKUP($B102,'NEL &amp; P4P Backsheet'!$D$11:$BM$187, N$11,0))</f>
        <v/>
      </c>
      <c r="O102" s="433" t="str">
        <f ca="1">IF(ISERROR(VLOOKUP($B102,'NEL &amp; P4P Backsheet'!$D$11:$BM$187,O$11,0)),"",VLOOKUP($B102,'NEL &amp; P4P Backsheet'!$D$11:$BM$187, O$11,0))</f>
        <v/>
      </c>
      <c r="P102" s="454" t="str">
        <f ca="1">IF(ISERROR(VLOOKUP($B102,'NEL &amp; P4P Backsheet'!$D$11:$BM$187,P$11,0)),"",VLOOKUP($B102,'NEL &amp; P4P Backsheet'!$D$11:$BM$187, P$11,0))</f>
        <v/>
      </c>
      <c r="Q102" s="58" t="str">
        <f ca="1">IF(ISERROR(VLOOKUP($B102,'NEL &amp; P4P Backsheet'!$D$11:$BM$187,Q$11,0)),"",VLOOKUP($B102,'NEL &amp; P4P Backsheet'!$D$11:$BM$187, Q$11,0))</f>
        <v/>
      </c>
      <c r="R102" s="306" t="str">
        <f ca="1">IF(ISERROR(VLOOKUP($B102,'NEL &amp; P4P Backsheet'!$D$11:$BM$187,R$11,0)),"",VLOOKUP($B102,'NEL &amp; P4P Backsheet'!$D$11:$BM$187, R$11,0))</f>
        <v/>
      </c>
      <c r="S102" s="433" t="str">
        <f ca="1">IF(ISERROR(VLOOKUP($B102,'NEL &amp; P4P Backsheet'!$D$11:$BM$187,S$11,0)),"",VLOOKUP($B102,'NEL &amp; P4P Backsheet'!$D$11:$BM$187, S$11,0))</f>
        <v/>
      </c>
      <c r="T102" s="454" t="str">
        <f ca="1">IF(ISERROR(VLOOKUP($B102,'NEL &amp; P4P Backsheet'!$D$11:$BM$187,T$11,0)),"",VLOOKUP($B102,'NEL &amp; P4P Backsheet'!$D$11:$BM$187, T$11,0))</f>
        <v/>
      </c>
      <c r="U102" s="58" t="str">
        <f ca="1">IF(ISERROR(VLOOKUP($B102,'NEL &amp; P4P Backsheet'!$D$11:$BM$187,U$11,0)),"",VLOOKUP($B102,'NEL &amp; P4P Backsheet'!$D$11:$BM$187, U$11,0))</f>
        <v/>
      </c>
      <c r="V102" s="306" t="str">
        <f ca="1">IF(ISERROR(VLOOKUP($B102,'NEL &amp; P4P Backsheet'!$D$11:$BM$187,V$11,0)),"",VLOOKUP($B102,'NEL &amp; P4P Backsheet'!$D$11:$BM$187, V$11,0))</f>
        <v/>
      </c>
      <c r="W102" s="433" t="str">
        <f ca="1">IF(ISERROR(VLOOKUP($B102,'NEL &amp; P4P Backsheet'!$D$11:$BM$187,W$11,0)),"",VLOOKUP($B102,'NEL &amp; P4P Backsheet'!$D$11:$BM$187, W$11,0))</f>
        <v/>
      </c>
      <c r="X102" s="454" t="str">
        <f ca="1">IF(ISERROR(VLOOKUP($B102,'NEL &amp; P4P Backsheet'!$D$11:$BM$187,X$11,0)),"",VLOOKUP($B102,'NEL &amp; P4P Backsheet'!$D$11:$BM$187, X$11,0))</f>
        <v/>
      </c>
      <c r="Y102" s="58" t="str">
        <f ca="1">IF(ISERROR(VLOOKUP($B102,'NEL &amp; P4P Backsheet'!$D$11:$BM$187,Y$11,0)),"",VLOOKUP($B102,'NEL &amp; P4P Backsheet'!$D$11:$BM$187, Y$11,0))</f>
        <v/>
      </c>
    </row>
    <row r="103" spans="1:25">
      <c r="A103" s="3">
        <v>88</v>
      </c>
      <c r="B103" s="41" t="str">
        <f t="shared" ca="1" si="2"/>
        <v/>
      </c>
      <c r="C103" s="42" t="str">
        <f ca="1">IF(B103="","",VLOOKUP(B103,'Org list'!$J$9:$K$637,2,0))</f>
        <v/>
      </c>
      <c r="D103" s="24" t="str">
        <f ca="1">IF(ISERROR(VLOOKUP($B103,'NEL &amp; P4P Backsheet'!$D$38:$BL$187,'Non-Elective Performance'!$D$11,0)),"",VLOOKUP($B103,'NEL &amp; P4P Backsheet'!$D$38:$BL$187,'Non-Elective Performance'!$D$11,0))</f>
        <v/>
      </c>
      <c r="E103" s="306" t="str">
        <f ca="1">IF(ISERROR(VLOOKUP($B103,'NEL &amp; P4P Backsheet'!$D$11:$BM$187,E$11,0)),"",VLOOKUP($B103,'NEL &amp; P4P Backsheet'!$D$11:$BM$187, E$11,0))</f>
        <v/>
      </c>
      <c r="F103" s="433" t="str">
        <f ca="1">IF(ISERROR(VLOOKUP($B103,'NEL &amp; P4P Backsheet'!$D$11:$BM$187,F$11,0)),"",VLOOKUP($B103,'NEL &amp; P4P Backsheet'!$D$11:$BM$187, F$11,0))</f>
        <v/>
      </c>
      <c r="G103" s="433" t="str">
        <f ca="1">IF(ISERROR(VLOOKUP($B103,'NEL &amp; P4P Backsheet'!$D$11:$BM$187,G$11,0)),"",VLOOKUP($B103,'NEL &amp; P4P Backsheet'!$D$11:$BM$187, G$11,0))</f>
        <v/>
      </c>
      <c r="H103" s="58" t="str">
        <f ca="1">IF(ISERROR(VLOOKUP($B103,'NEL &amp; P4P Backsheet'!$D$11:$BM$187,H$11,0)),"",VLOOKUP($B103,'NEL &amp; P4P Backsheet'!$D$11:$BM$187, H$11,0))</f>
        <v/>
      </c>
      <c r="I103" s="306" t="str">
        <f ca="1">IF(ISERROR(VLOOKUP($B103,'NEL &amp; P4P Backsheet'!$D$11:$BM$187,I$11,0)),"",VLOOKUP($B103,'NEL &amp; P4P Backsheet'!$D$11:$BM$187, I$11,0))</f>
        <v/>
      </c>
      <c r="J103" s="433" t="str">
        <f ca="1">IF(ISERROR(VLOOKUP($B103,'NEL &amp; P4P Backsheet'!$D$11:$BM$187,J$11,0)),"",VLOOKUP($B103,'NEL &amp; P4P Backsheet'!$D$11:$BM$187, J$11,0))</f>
        <v/>
      </c>
      <c r="K103" s="433" t="str">
        <f ca="1">IF(ISERROR(VLOOKUP($B103,'NEL &amp; P4P Backsheet'!$D$11:$BM$187,K$11,0)),"",VLOOKUP($B103,'NEL &amp; P4P Backsheet'!$D$11:$BM$187, K$11,0))</f>
        <v/>
      </c>
      <c r="L103" s="58" t="str">
        <f ca="1">IF(ISERROR(VLOOKUP($B103,'NEL &amp; P4P Backsheet'!$D$11:$BM$187,L$11,0)),"",VLOOKUP($B103,'NEL &amp; P4P Backsheet'!$D$11:$BM$187, L$11,0))</f>
        <v/>
      </c>
      <c r="M103" s="316" t="str">
        <f ca="1">IF(ISERROR(VLOOKUP($B103,'NEL &amp; P4P Backsheet'!$D$11:$BM$187,M$11,0)),"",VLOOKUP($B103,'NEL &amp; P4P Backsheet'!$D$11:$BM$187, M$11,0))</f>
        <v/>
      </c>
      <c r="N103" s="306" t="str">
        <f ca="1">IF(ISERROR(VLOOKUP($B103,'NEL &amp; P4P Backsheet'!$D$11:$BM$187,N$11,0)),"",VLOOKUP($B103,'NEL &amp; P4P Backsheet'!$D$11:$BM$187, N$11,0))</f>
        <v/>
      </c>
      <c r="O103" s="433" t="str">
        <f ca="1">IF(ISERROR(VLOOKUP($B103,'NEL &amp; P4P Backsheet'!$D$11:$BM$187,O$11,0)),"",VLOOKUP($B103,'NEL &amp; P4P Backsheet'!$D$11:$BM$187, O$11,0))</f>
        <v/>
      </c>
      <c r="P103" s="454" t="str">
        <f ca="1">IF(ISERROR(VLOOKUP($B103,'NEL &amp; P4P Backsheet'!$D$11:$BM$187,P$11,0)),"",VLOOKUP($B103,'NEL &amp; P4P Backsheet'!$D$11:$BM$187, P$11,0))</f>
        <v/>
      </c>
      <c r="Q103" s="58" t="str">
        <f ca="1">IF(ISERROR(VLOOKUP($B103,'NEL &amp; P4P Backsheet'!$D$11:$BM$187,Q$11,0)),"",VLOOKUP($B103,'NEL &amp; P4P Backsheet'!$D$11:$BM$187, Q$11,0))</f>
        <v/>
      </c>
      <c r="R103" s="306" t="str">
        <f ca="1">IF(ISERROR(VLOOKUP($B103,'NEL &amp; P4P Backsheet'!$D$11:$BM$187,R$11,0)),"",VLOOKUP($B103,'NEL &amp; P4P Backsheet'!$D$11:$BM$187, R$11,0))</f>
        <v/>
      </c>
      <c r="S103" s="433" t="str">
        <f ca="1">IF(ISERROR(VLOOKUP($B103,'NEL &amp; P4P Backsheet'!$D$11:$BM$187,S$11,0)),"",VLOOKUP($B103,'NEL &amp; P4P Backsheet'!$D$11:$BM$187, S$11,0))</f>
        <v/>
      </c>
      <c r="T103" s="454" t="str">
        <f ca="1">IF(ISERROR(VLOOKUP($B103,'NEL &amp; P4P Backsheet'!$D$11:$BM$187,T$11,0)),"",VLOOKUP($B103,'NEL &amp; P4P Backsheet'!$D$11:$BM$187, T$11,0))</f>
        <v/>
      </c>
      <c r="U103" s="58" t="str">
        <f ca="1">IF(ISERROR(VLOOKUP($B103,'NEL &amp; P4P Backsheet'!$D$11:$BM$187,U$11,0)),"",VLOOKUP($B103,'NEL &amp; P4P Backsheet'!$D$11:$BM$187, U$11,0))</f>
        <v/>
      </c>
      <c r="V103" s="306" t="str">
        <f ca="1">IF(ISERROR(VLOOKUP($B103,'NEL &amp; P4P Backsheet'!$D$11:$BM$187,V$11,0)),"",VLOOKUP($B103,'NEL &amp; P4P Backsheet'!$D$11:$BM$187, V$11,0))</f>
        <v/>
      </c>
      <c r="W103" s="433" t="str">
        <f ca="1">IF(ISERROR(VLOOKUP($B103,'NEL &amp; P4P Backsheet'!$D$11:$BM$187,W$11,0)),"",VLOOKUP($B103,'NEL &amp; P4P Backsheet'!$D$11:$BM$187, W$11,0))</f>
        <v/>
      </c>
      <c r="X103" s="454" t="str">
        <f ca="1">IF(ISERROR(VLOOKUP($B103,'NEL &amp; P4P Backsheet'!$D$11:$BM$187,X$11,0)),"",VLOOKUP($B103,'NEL &amp; P4P Backsheet'!$D$11:$BM$187, X$11,0))</f>
        <v/>
      </c>
      <c r="Y103" s="58" t="str">
        <f ca="1">IF(ISERROR(VLOOKUP($B103,'NEL &amp; P4P Backsheet'!$D$11:$BM$187,Y$11,0)),"",VLOOKUP($B103,'NEL &amp; P4P Backsheet'!$D$11:$BM$187, Y$11,0))</f>
        <v/>
      </c>
    </row>
    <row r="104" spans="1:25">
      <c r="A104" s="3">
        <v>89</v>
      </c>
      <c r="B104" s="41" t="str">
        <f t="shared" ca="1" si="2"/>
        <v/>
      </c>
      <c r="C104" s="42" t="str">
        <f ca="1">IF(B104="","",VLOOKUP(B104,'Org list'!$J$9:$K$637,2,0))</f>
        <v/>
      </c>
      <c r="D104" s="24" t="str">
        <f ca="1">IF(ISERROR(VLOOKUP($B104,'NEL &amp; P4P Backsheet'!$D$38:$BL$187,'Non-Elective Performance'!$D$11,0)),"",VLOOKUP($B104,'NEL &amp; P4P Backsheet'!$D$38:$BL$187,'Non-Elective Performance'!$D$11,0))</f>
        <v/>
      </c>
      <c r="E104" s="306" t="str">
        <f ca="1">IF(ISERROR(VLOOKUP($B104,'NEL &amp; P4P Backsheet'!$D$11:$BM$187,E$11,0)),"",VLOOKUP($B104,'NEL &amp; P4P Backsheet'!$D$11:$BM$187, E$11,0))</f>
        <v/>
      </c>
      <c r="F104" s="433" t="str">
        <f ca="1">IF(ISERROR(VLOOKUP($B104,'NEL &amp; P4P Backsheet'!$D$11:$BM$187,F$11,0)),"",VLOOKUP($B104,'NEL &amp; P4P Backsheet'!$D$11:$BM$187, F$11,0))</f>
        <v/>
      </c>
      <c r="G104" s="433" t="str">
        <f ca="1">IF(ISERROR(VLOOKUP($B104,'NEL &amp; P4P Backsheet'!$D$11:$BM$187,G$11,0)),"",VLOOKUP($B104,'NEL &amp; P4P Backsheet'!$D$11:$BM$187, G$11,0))</f>
        <v/>
      </c>
      <c r="H104" s="58" t="str">
        <f ca="1">IF(ISERROR(VLOOKUP($B104,'NEL &amp; P4P Backsheet'!$D$11:$BM$187,H$11,0)),"",VLOOKUP($B104,'NEL &amp; P4P Backsheet'!$D$11:$BM$187, H$11,0))</f>
        <v/>
      </c>
      <c r="I104" s="306" t="str">
        <f ca="1">IF(ISERROR(VLOOKUP($B104,'NEL &amp; P4P Backsheet'!$D$11:$BM$187,I$11,0)),"",VLOOKUP($B104,'NEL &amp; P4P Backsheet'!$D$11:$BM$187, I$11,0))</f>
        <v/>
      </c>
      <c r="J104" s="433" t="str">
        <f ca="1">IF(ISERROR(VLOOKUP($B104,'NEL &amp; P4P Backsheet'!$D$11:$BM$187,J$11,0)),"",VLOOKUP($B104,'NEL &amp; P4P Backsheet'!$D$11:$BM$187, J$11,0))</f>
        <v/>
      </c>
      <c r="K104" s="433" t="str">
        <f ca="1">IF(ISERROR(VLOOKUP($B104,'NEL &amp; P4P Backsheet'!$D$11:$BM$187,K$11,0)),"",VLOOKUP($B104,'NEL &amp; P4P Backsheet'!$D$11:$BM$187, K$11,0))</f>
        <v/>
      </c>
      <c r="L104" s="58" t="str">
        <f ca="1">IF(ISERROR(VLOOKUP($B104,'NEL &amp; P4P Backsheet'!$D$11:$BM$187,L$11,0)),"",VLOOKUP($B104,'NEL &amp; P4P Backsheet'!$D$11:$BM$187, L$11,0))</f>
        <v/>
      </c>
      <c r="M104" s="316" t="str">
        <f ca="1">IF(ISERROR(VLOOKUP($B104,'NEL &amp; P4P Backsheet'!$D$11:$BM$187,M$11,0)),"",VLOOKUP($B104,'NEL &amp; P4P Backsheet'!$D$11:$BM$187, M$11,0))</f>
        <v/>
      </c>
      <c r="N104" s="306" t="str">
        <f ca="1">IF(ISERROR(VLOOKUP($B104,'NEL &amp; P4P Backsheet'!$D$11:$BM$187,N$11,0)),"",VLOOKUP($B104,'NEL &amp; P4P Backsheet'!$D$11:$BM$187, N$11,0))</f>
        <v/>
      </c>
      <c r="O104" s="433" t="str">
        <f ca="1">IF(ISERROR(VLOOKUP($B104,'NEL &amp; P4P Backsheet'!$D$11:$BM$187,O$11,0)),"",VLOOKUP($B104,'NEL &amp; P4P Backsheet'!$D$11:$BM$187, O$11,0))</f>
        <v/>
      </c>
      <c r="P104" s="454" t="str">
        <f ca="1">IF(ISERROR(VLOOKUP($B104,'NEL &amp; P4P Backsheet'!$D$11:$BM$187,P$11,0)),"",VLOOKUP($B104,'NEL &amp; P4P Backsheet'!$D$11:$BM$187, P$11,0))</f>
        <v/>
      </c>
      <c r="Q104" s="58" t="str">
        <f ca="1">IF(ISERROR(VLOOKUP($B104,'NEL &amp; P4P Backsheet'!$D$11:$BM$187,Q$11,0)),"",VLOOKUP($B104,'NEL &amp; P4P Backsheet'!$D$11:$BM$187, Q$11,0))</f>
        <v/>
      </c>
      <c r="R104" s="306" t="str">
        <f ca="1">IF(ISERROR(VLOOKUP($B104,'NEL &amp; P4P Backsheet'!$D$11:$BM$187,R$11,0)),"",VLOOKUP($B104,'NEL &amp; P4P Backsheet'!$D$11:$BM$187, R$11,0))</f>
        <v/>
      </c>
      <c r="S104" s="433" t="str">
        <f ca="1">IF(ISERROR(VLOOKUP($B104,'NEL &amp; P4P Backsheet'!$D$11:$BM$187,S$11,0)),"",VLOOKUP($B104,'NEL &amp; P4P Backsheet'!$D$11:$BM$187, S$11,0))</f>
        <v/>
      </c>
      <c r="T104" s="454" t="str">
        <f ca="1">IF(ISERROR(VLOOKUP($B104,'NEL &amp; P4P Backsheet'!$D$11:$BM$187,T$11,0)),"",VLOOKUP($B104,'NEL &amp; P4P Backsheet'!$D$11:$BM$187, T$11,0))</f>
        <v/>
      </c>
      <c r="U104" s="58" t="str">
        <f ca="1">IF(ISERROR(VLOOKUP($B104,'NEL &amp; P4P Backsheet'!$D$11:$BM$187,U$11,0)),"",VLOOKUP($B104,'NEL &amp; P4P Backsheet'!$D$11:$BM$187, U$11,0))</f>
        <v/>
      </c>
      <c r="V104" s="306" t="str">
        <f ca="1">IF(ISERROR(VLOOKUP($B104,'NEL &amp; P4P Backsheet'!$D$11:$BM$187,V$11,0)),"",VLOOKUP($B104,'NEL &amp; P4P Backsheet'!$D$11:$BM$187, V$11,0))</f>
        <v/>
      </c>
      <c r="W104" s="433" t="str">
        <f ca="1">IF(ISERROR(VLOOKUP($B104,'NEL &amp; P4P Backsheet'!$D$11:$BM$187,W$11,0)),"",VLOOKUP($B104,'NEL &amp; P4P Backsheet'!$D$11:$BM$187, W$11,0))</f>
        <v/>
      </c>
      <c r="X104" s="454" t="str">
        <f ca="1">IF(ISERROR(VLOOKUP($B104,'NEL &amp; P4P Backsheet'!$D$11:$BM$187,X$11,0)),"",VLOOKUP($B104,'NEL &amp; P4P Backsheet'!$D$11:$BM$187, X$11,0))</f>
        <v/>
      </c>
      <c r="Y104" s="58" t="str">
        <f ca="1">IF(ISERROR(VLOOKUP($B104,'NEL &amp; P4P Backsheet'!$D$11:$BM$187,Y$11,0)),"",VLOOKUP($B104,'NEL &amp; P4P Backsheet'!$D$11:$BM$187, Y$11,0))</f>
        <v/>
      </c>
    </row>
    <row r="105" spans="1:25">
      <c r="A105" s="3">
        <v>90</v>
      </c>
      <c r="B105" s="41" t="str">
        <f t="shared" ca="1" si="2"/>
        <v/>
      </c>
      <c r="C105" s="42" t="str">
        <f ca="1">IF(B105="","",VLOOKUP(B105,'Org list'!$J$9:$K$637,2,0))</f>
        <v/>
      </c>
      <c r="D105" s="24" t="str">
        <f ca="1">IF(ISERROR(VLOOKUP($B105,'NEL &amp; P4P Backsheet'!$D$38:$BL$187,'Non-Elective Performance'!$D$11,0)),"",VLOOKUP($B105,'NEL &amp; P4P Backsheet'!$D$38:$BL$187,'Non-Elective Performance'!$D$11,0))</f>
        <v/>
      </c>
      <c r="E105" s="306" t="str">
        <f ca="1">IF(ISERROR(VLOOKUP($B105,'NEL &amp; P4P Backsheet'!$D$11:$BM$187,E$11,0)),"",VLOOKUP($B105,'NEL &amp; P4P Backsheet'!$D$11:$BM$187, E$11,0))</f>
        <v/>
      </c>
      <c r="F105" s="433" t="str">
        <f ca="1">IF(ISERROR(VLOOKUP($B105,'NEL &amp; P4P Backsheet'!$D$11:$BM$187,F$11,0)),"",VLOOKUP($B105,'NEL &amp; P4P Backsheet'!$D$11:$BM$187, F$11,0))</f>
        <v/>
      </c>
      <c r="G105" s="433" t="str">
        <f ca="1">IF(ISERROR(VLOOKUP($B105,'NEL &amp; P4P Backsheet'!$D$11:$BM$187,G$11,0)),"",VLOOKUP($B105,'NEL &amp; P4P Backsheet'!$D$11:$BM$187, G$11,0))</f>
        <v/>
      </c>
      <c r="H105" s="58" t="str">
        <f ca="1">IF(ISERROR(VLOOKUP($B105,'NEL &amp; P4P Backsheet'!$D$11:$BM$187,H$11,0)),"",VLOOKUP($B105,'NEL &amp; P4P Backsheet'!$D$11:$BM$187, H$11,0))</f>
        <v/>
      </c>
      <c r="I105" s="306" t="str">
        <f ca="1">IF(ISERROR(VLOOKUP($B105,'NEL &amp; P4P Backsheet'!$D$11:$BM$187,I$11,0)),"",VLOOKUP($B105,'NEL &amp; P4P Backsheet'!$D$11:$BM$187, I$11,0))</f>
        <v/>
      </c>
      <c r="J105" s="433" t="str">
        <f ca="1">IF(ISERROR(VLOOKUP($B105,'NEL &amp; P4P Backsheet'!$D$11:$BM$187,J$11,0)),"",VLOOKUP($B105,'NEL &amp; P4P Backsheet'!$D$11:$BM$187, J$11,0))</f>
        <v/>
      </c>
      <c r="K105" s="433" t="str">
        <f ca="1">IF(ISERROR(VLOOKUP($B105,'NEL &amp; P4P Backsheet'!$D$11:$BM$187,K$11,0)),"",VLOOKUP($B105,'NEL &amp; P4P Backsheet'!$D$11:$BM$187, K$11,0))</f>
        <v/>
      </c>
      <c r="L105" s="58" t="str">
        <f ca="1">IF(ISERROR(VLOOKUP($B105,'NEL &amp; P4P Backsheet'!$D$11:$BM$187,L$11,0)),"",VLOOKUP($B105,'NEL &amp; P4P Backsheet'!$D$11:$BM$187, L$11,0))</f>
        <v/>
      </c>
      <c r="M105" s="316" t="str">
        <f ca="1">IF(ISERROR(VLOOKUP($B105,'NEL &amp; P4P Backsheet'!$D$11:$BM$187,M$11,0)),"",VLOOKUP($B105,'NEL &amp; P4P Backsheet'!$D$11:$BM$187, M$11,0))</f>
        <v/>
      </c>
      <c r="N105" s="306" t="str">
        <f ca="1">IF(ISERROR(VLOOKUP($B105,'NEL &amp; P4P Backsheet'!$D$11:$BM$187,N$11,0)),"",VLOOKUP($B105,'NEL &amp; P4P Backsheet'!$D$11:$BM$187, N$11,0))</f>
        <v/>
      </c>
      <c r="O105" s="433" t="str">
        <f ca="1">IF(ISERROR(VLOOKUP($B105,'NEL &amp; P4P Backsheet'!$D$11:$BM$187,O$11,0)),"",VLOOKUP($B105,'NEL &amp; P4P Backsheet'!$D$11:$BM$187, O$11,0))</f>
        <v/>
      </c>
      <c r="P105" s="454" t="str">
        <f ca="1">IF(ISERROR(VLOOKUP($B105,'NEL &amp; P4P Backsheet'!$D$11:$BM$187,P$11,0)),"",VLOOKUP($B105,'NEL &amp; P4P Backsheet'!$D$11:$BM$187, P$11,0))</f>
        <v/>
      </c>
      <c r="Q105" s="58" t="str">
        <f ca="1">IF(ISERROR(VLOOKUP($B105,'NEL &amp; P4P Backsheet'!$D$11:$BM$187,Q$11,0)),"",VLOOKUP($B105,'NEL &amp; P4P Backsheet'!$D$11:$BM$187, Q$11,0))</f>
        <v/>
      </c>
      <c r="R105" s="306" t="str">
        <f ca="1">IF(ISERROR(VLOOKUP($B105,'NEL &amp; P4P Backsheet'!$D$11:$BM$187,R$11,0)),"",VLOOKUP($B105,'NEL &amp; P4P Backsheet'!$D$11:$BM$187, R$11,0))</f>
        <v/>
      </c>
      <c r="S105" s="433" t="str">
        <f ca="1">IF(ISERROR(VLOOKUP($B105,'NEL &amp; P4P Backsheet'!$D$11:$BM$187,S$11,0)),"",VLOOKUP($B105,'NEL &amp; P4P Backsheet'!$D$11:$BM$187, S$11,0))</f>
        <v/>
      </c>
      <c r="T105" s="454" t="str">
        <f ca="1">IF(ISERROR(VLOOKUP($B105,'NEL &amp; P4P Backsheet'!$D$11:$BM$187,T$11,0)),"",VLOOKUP($B105,'NEL &amp; P4P Backsheet'!$D$11:$BM$187, T$11,0))</f>
        <v/>
      </c>
      <c r="U105" s="58" t="str">
        <f ca="1">IF(ISERROR(VLOOKUP($B105,'NEL &amp; P4P Backsheet'!$D$11:$BM$187,U$11,0)),"",VLOOKUP($B105,'NEL &amp; P4P Backsheet'!$D$11:$BM$187, U$11,0))</f>
        <v/>
      </c>
      <c r="V105" s="306" t="str">
        <f ca="1">IF(ISERROR(VLOOKUP($B105,'NEL &amp; P4P Backsheet'!$D$11:$BM$187,V$11,0)),"",VLOOKUP($B105,'NEL &amp; P4P Backsheet'!$D$11:$BM$187, V$11,0))</f>
        <v/>
      </c>
      <c r="W105" s="433" t="str">
        <f ca="1">IF(ISERROR(VLOOKUP($B105,'NEL &amp; P4P Backsheet'!$D$11:$BM$187,W$11,0)),"",VLOOKUP($B105,'NEL &amp; P4P Backsheet'!$D$11:$BM$187, W$11,0))</f>
        <v/>
      </c>
      <c r="X105" s="454" t="str">
        <f ca="1">IF(ISERROR(VLOOKUP($B105,'NEL &amp; P4P Backsheet'!$D$11:$BM$187,X$11,0)),"",VLOOKUP($B105,'NEL &amp; P4P Backsheet'!$D$11:$BM$187, X$11,0))</f>
        <v/>
      </c>
      <c r="Y105" s="58" t="str">
        <f ca="1">IF(ISERROR(VLOOKUP($B105,'NEL &amp; P4P Backsheet'!$D$11:$BM$187,Y$11,0)),"",VLOOKUP($B105,'NEL &amp; P4P Backsheet'!$D$11:$BM$187, Y$11,0))</f>
        <v/>
      </c>
    </row>
    <row r="106" spans="1:25">
      <c r="A106" s="3">
        <v>91</v>
      </c>
      <c r="B106" s="41" t="str">
        <f t="shared" ca="1" si="2"/>
        <v/>
      </c>
      <c r="C106" s="42" t="str">
        <f ca="1">IF(B106="","",VLOOKUP(B106,'Org list'!$J$9:$K$637,2,0))</f>
        <v/>
      </c>
      <c r="D106" s="24" t="str">
        <f ca="1">IF(ISERROR(VLOOKUP($B106,'NEL &amp; P4P Backsheet'!$D$38:$BL$187,'Non-Elective Performance'!$D$11,0)),"",VLOOKUP($B106,'NEL &amp; P4P Backsheet'!$D$38:$BL$187,'Non-Elective Performance'!$D$11,0))</f>
        <v/>
      </c>
      <c r="E106" s="306" t="str">
        <f ca="1">IF(ISERROR(VLOOKUP($B106,'NEL &amp; P4P Backsheet'!$D$11:$BM$187,E$11,0)),"",VLOOKUP($B106,'NEL &amp; P4P Backsheet'!$D$11:$BM$187, E$11,0))</f>
        <v/>
      </c>
      <c r="F106" s="433" t="str">
        <f ca="1">IF(ISERROR(VLOOKUP($B106,'NEL &amp; P4P Backsheet'!$D$11:$BM$187,F$11,0)),"",VLOOKUP($B106,'NEL &amp; P4P Backsheet'!$D$11:$BM$187, F$11,0))</f>
        <v/>
      </c>
      <c r="G106" s="433" t="str">
        <f ca="1">IF(ISERROR(VLOOKUP($B106,'NEL &amp; P4P Backsheet'!$D$11:$BM$187,G$11,0)),"",VLOOKUP($B106,'NEL &amp; P4P Backsheet'!$D$11:$BM$187, G$11,0))</f>
        <v/>
      </c>
      <c r="H106" s="58" t="str">
        <f ca="1">IF(ISERROR(VLOOKUP($B106,'NEL &amp; P4P Backsheet'!$D$11:$BM$187,H$11,0)),"",VLOOKUP($B106,'NEL &amp; P4P Backsheet'!$D$11:$BM$187, H$11,0))</f>
        <v/>
      </c>
      <c r="I106" s="306" t="str">
        <f ca="1">IF(ISERROR(VLOOKUP($B106,'NEL &amp; P4P Backsheet'!$D$11:$BM$187,I$11,0)),"",VLOOKUP($B106,'NEL &amp; P4P Backsheet'!$D$11:$BM$187, I$11,0))</f>
        <v/>
      </c>
      <c r="J106" s="433" t="str">
        <f ca="1">IF(ISERROR(VLOOKUP($B106,'NEL &amp; P4P Backsheet'!$D$11:$BM$187,J$11,0)),"",VLOOKUP($B106,'NEL &amp; P4P Backsheet'!$D$11:$BM$187, J$11,0))</f>
        <v/>
      </c>
      <c r="K106" s="433" t="str">
        <f ca="1">IF(ISERROR(VLOOKUP($B106,'NEL &amp; P4P Backsheet'!$D$11:$BM$187,K$11,0)),"",VLOOKUP($B106,'NEL &amp; P4P Backsheet'!$D$11:$BM$187, K$11,0))</f>
        <v/>
      </c>
      <c r="L106" s="58" t="str">
        <f ca="1">IF(ISERROR(VLOOKUP($B106,'NEL &amp; P4P Backsheet'!$D$11:$BM$187,L$11,0)),"",VLOOKUP($B106,'NEL &amp; P4P Backsheet'!$D$11:$BM$187, L$11,0))</f>
        <v/>
      </c>
      <c r="M106" s="316" t="str">
        <f ca="1">IF(ISERROR(VLOOKUP($B106,'NEL &amp; P4P Backsheet'!$D$11:$BM$187,M$11,0)),"",VLOOKUP($B106,'NEL &amp; P4P Backsheet'!$D$11:$BM$187, M$11,0))</f>
        <v/>
      </c>
      <c r="N106" s="306" t="str">
        <f ca="1">IF(ISERROR(VLOOKUP($B106,'NEL &amp; P4P Backsheet'!$D$11:$BM$187,N$11,0)),"",VLOOKUP($B106,'NEL &amp; P4P Backsheet'!$D$11:$BM$187, N$11,0))</f>
        <v/>
      </c>
      <c r="O106" s="433" t="str">
        <f ca="1">IF(ISERROR(VLOOKUP($B106,'NEL &amp; P4P Backsheet'!$D$11:$BM$187,O$11,0)),"",VLOOKUP($B106,'NEL &amp; P4P Backsheet'!$D$11:$BM$187, O$11,0))</f>
        <v/>
      </c>
      <c r="P106" s="454" t="str">
        <f ca="1">IF(ISERROR(VLOOKUP($B106,'NEL &amp; P4P Backsheet'!$D$11:$BM$187,P$11,0)),"",VLOOKUP($B106,'NEL &amp; P4P Backsheet'!$D$11:$BM$187, P$11,0))</f>
        <v/>
      </c>
      <c r="Q106" s="58" t="str">
        <f ca="1">IF(ISERROR(VLOOKUP($B106,'NEL &amp; P4P Backsheet'!$D$11:$BM$187,Q$11,0)),"",VLOOKUP($B106,'NEL &amp; P4P Backsheet'!$D$11:$BM$187, Q$11,0))</f>
        <v/>
      </c>
      <c r="R106" s="306" t="str">
        <f ca="1">IF(ISERROR(VLOOKUP($B106,'NEL &amp; P4P Backsheet'!$D$11:$BM$187,R$11,0)),"",VLOOKUP($B106,'NEL &amp; P4P Backsheet'!$D$11:$BM$187, R$11,0))</f>
        <v/>
      </c>
      <c r="S106" s="433" t="str">
        <f ca="1">IF(ISERROR(VLOOKUP($B106,'NEL &amp; P4P Backsheet'!$D$11:$BM$187,S$11,0)),"",VLOOKUP($B106,'NEL &amp; P4P Backsheet'!$D$11:$BM$187, S$11,0))</f>
        <v/>
      </c>
      <c r="T106" s="454" t="str">
        <f ca="1">IF(ISERROR(VLOOKUP($B106,'NEL &amp; P4P Backsheet'!$D$11:$BM$187,T$11,0)),"",VLOOKUP($B106,'NEL &amp; P4P Backsheet'!$D$11:$BM$187, T$11,0))</f>
        <v/>
      </c>
      <c r="U106" s="58" t="str">
        <f ca="1">IF(ISERROR(VLOOKUP($B106,'NEL &amp; P4P Backsheet'!$D$11:$BM$187,U$11,0)),"",VLOOKUP($B106,'NEL &amp; P4P Backsheet'!$D$11:$BM$187, U$11,0))</f>
        <v/>
      </c>
      <c r="V106" s="306" t="str">
        <f ca="1">IF(ISERROR(VLOOKUP($B106,'NEL &amp; P4P Backsheet'!$D$11:$BM$187,V$11,0)),"",VLOOKUP($B106,'NEL &amp; P4P Backsheet'!$D$11:$BM$187, V$11,0))</f>
        <v/>
      </c>
      <c r="W106" s="433" t="str">
        <f ca="1">IF(ISERROR(VLOOKUP($B106,'NEL &amp; P4P Backsheet'!$D$11:$BM$187,W$11,0)),"",VLOOKUP($B106,'NEL &amp; P4P Backsheet'!$D$11:$BM$187, W$11,0))</f>
        <v/>
      </c>
      <c r="X106" s="454" t="str">
        <f ca="1">IF(ISERROR(VLOOKUP($B106,'NEL &amp; P4P Backsheet'!$D$11:$BM$187,X$11,0)),"",VLOOKUP($B106,'NEL &amp; P4P Backsheet'!$D$11:$BM$187, X$11,0))</f>
        <v/>
      </c>
      <c r="Y106" s="58" t="str">
        <f ca="1">IF(ISERROR(VLOOKUP($B106,'NEL &amp; P4P Backsheet'!$D$11:$BM$187,Y$11,0)),"",VLOOKUP($B106,'NEL &amp; P4P Backsheet'!$D$11:$BM$187, Y$11,0))</f>
        <v/>
      </c>
    </row>
    <row r="107" spans="1:25">
      <c r="A107" s="3">
        <v>92</v>
      </c>
      <c r="B107" s="41" t="str">
        <f t="shared" ca="1" si="2"/>
        <v/>
      </c>
      <c r="C107" s="42" t="str">
        <f ca="1">IF(B107="","",VLOOKUP(B107,'Org list'!$J$9:$K$637,2,0))</f>
        <v/>
      </c>
      <c r="D107" s="24" t="str">
        <f ca="1">IF(ISERROR(VLOOKUP($B107,'NEL &amp; P4P Backsheet'!$D$38:$BL$187,'Non-Elective Performance'!$D$11,0)),"",VLOOKUP($B107,'NEL &amp; P4P Backsheet'!$D$38:$BL$187,'Non-Elective Performance'!$D$11,0))</f>
        <v/>
      </c>
      <c r="E107" s="306" t="str">
        <f ca="1">IF(ISERROR(VLOOKUP($B107,'NEL &amp; P4P Backsheet'!$D$11:$BM$187,E$11,0)),"",VLOOKUP($B107,'NEL &amp; P4P Backsheet'!$D$11:$BM$187, E$11,0))</f>
        <v/>
      </c>
      <c r="F107" s="433" t="str">
        <f ca="1">IF(ISERROR(VLOOKUP($B107,'NEL &amp; P4P Backsheet'!$D$11:$BM$187,F$11,0)),"",VLOOKUP($B107,'NEL &amp; P4P Backsheet'!$D$11:$BM$187, F$11,0))</f>
        <v/>
      </c>
      <c r="G107" s="433" t="str">
        <f ca="1">IF(ISERROR(VLOOKUP($B107,'NEL &amp; P4P Backsheet'!$D$11:$BM$187,G$11,0)),"",VLOOKUP($B107,'NEL &amp; P4P Backsheet'!$D$11:$BM$187, G$11,0))</f>
        <v/>
      </c>
      <c r="H107" s="58" t="str">
        <f ca="1">IF(ISERROR(VLOOKUP($B107,'NEL &amp; P4P Backsheet'!$D$11:$BM$187,H$11,0)),"",VLOOKUP($B107,'NEL &amp; P4P Backsheet'!$D$11:$BM$187, H$11,0))</f>
        <v/>
      </c>
      <c r="I107" s="306" t="str">
        <f ca="1">IF(ISERROR(VLOOKUP($B107,'NEL &amp; P4P Backsheet'!$D$11:$BM$187,I$11,0)),"",VLOOKUP($B107,'NEL &amp; P4P Backsheet'!$D$11:$BM$187, I$11,0))</f>
        <v/>
      </c>
      <c r="J107" s="433" t="str">
        <f ca="1">IF(ISERROR(VLOOKUP($B107,'NEL &amp; P4P Backsheet'!$D$11:$BM$187,J$11,0)),"",VLOOKUP($B107,'NEL &amp; P4P Backsheet'!$D$11:$BM$187, J$11,0))</f>
        <v/>
      </c>
      <c r="K107" s="433" t="str">
        <f ca="1">IF(ISERROR(VLOOKUP($B107,'NEL &amp; P4P Backsheet'!$D$11:$BM$187,K$11,0)),"",VLOOKUP($B107,'NEL &amp; P4P Backsheet'!$D$11:$BM$187, K$11,0))</f>
        <v/>
      </c>
      <c r="L107" s="58" t="str">
        <f ca="1">IF(ISERROR(VLOOKUP($B107,'NEL &amp; P4P Backsheet'!$D$11:$BM$187,L$11,0)),"",VLOOKUP($B107,'NEL &amp; P4P Backsheet'!$D$11:$BM$187, L$11,0))</f>
        <v/>
      </c>
      <c r="M107" s="316" t="str">
        <f ca="1">IF(ISERROR(VLOOKUP($B107,'NEL &amp; P4P Backsheet'!$D$11:$BM$187,M$11,0)),"",VLOOKUP($B107,'NEL &amp; P4P Backsheet'!$D$11:$BM$187, M$11,0))</f>
        <v/>
      </c>
      <c r="N107" s="306" t="str">
        <f ca="1">IF(ISERROR(VLOOKUP($B107,'NEL &amp; P4P Backsheet'!$D$11:$BM$187,N$11,0)),"",VLOOKUP($B107,'NEL &amp; P4P Backsheet'!$D$11:$BM$187, N$11,0))</f>
        <v/>
      </c>
      <c r="O107" s="433" t="str">
        <f ca="1">IF(ISERROR(VLOOKUP($B107,'NEL &amp; P4P Backsheet'!$D$11:$BM$187,O$11,0)),"",VLOOKUP($B107,'NEL &amp; P4P Backsheet'!$D$11:$BM$187, O$11,0))</f>
        <v/>
      </c>
      <c r="P107" s="454" t="str">
        <f ca="1">IF(ISERROR(VLOOKUP($B107,'NEL &amp; P4P Backsheet'!$D$11:$BM$187,P$11,0)),"",VLOOKUP($B107,'NEL &amp; P4P Backsheet'!$D$11:$BM$187, P$11,0))</f>
        <v/>
      </c>
      <c r="Q107" s="58" t="str">
        <f ca="1">IF(ISERROR(VLOOKUP($B107,'NEL &amp; P4P Backsheet'!$D$11:$BM$187,Q$11,0)),"",VLOOKUP($B107,'NEL &amp; P4P Backsheet'!$D$11:$BM$187, Q$11,0))</f>
        <v/>
      </c>
      <c r="R107" s="306" t="str">
        <f ca="1">IF(ISERROR(VLOOKUP($B107,'NEL &amp; P4P Backsheet'!$D$11:$BM$187,R$11,0)),"",VLOOKUP($B107,'NEL &amp; P4P Backsheet'!$D$11:$BM$187, R$11,0))</f>
        <v/>
      </c>
      <c r="S107" s="433" t="str">
        <f ca="1">IF(ISERROR(VLOOKUP($B107,'NEL &amp; P4P Backsheet'!$D$11:$BM$187,S$11,0)),"",VLOOKUP($B107,'NEL &amp; P4P Backsheet'!$D$11:$BM$187, S$11,0))</f>
        <v/>
      </c>
      <c r="T107" s="454" t="str">
        <f ca="1">IF(ISERROR(VLOOKUP($B107,'NEL &amp; P4P Backsheet'!$D$11:$BM$187,T$11,0)),"",VLOOKUP($B107,'NEL &amp; P4P Backsheet'!$D$11:$BM$187, T$11,0))</f>
        <v/>
      </c>
      <c r="U107" s="58" t="str">
        <f ca="1">IF(ISERROR(VLOOKUP($B107,'NEL &amp; P4P Backsheet'!$D$11:$BM$187,U$11,0)),"",VLOOKUP($B107,'NEL &amp; P4P Backsheet'!$D$11:$BM$187, U$11,0))</f>
        <v/>
      </c>
      <c r="V107" s="306" t="str">
        <f ca="1">IF(ISERROR(VLOOKUP($B107,'NEL &amp; P4P Backsheet'!$D$11:$BM$187,V$11,0)),"",VLOOKUP($B107,'NEL &amp; P4P Backsheet'!$D$11:$BM$187, V$11,0))</f>
        <v/>
      </c>
      <c r="W107" s="433" t="str">
        <f ca="1">IF(ISERROR(VLOOKUP($B107,'NEL &amp; P4P Backsheet'!$D$11:$BM$187,W$11,0)),"",VLOOKUP($B107,'NEL &amp; P4P Backsheet'!$D$11:$BM$187, W$11,0))</f>
        <v/>
      </c>
      <c r="X107" s="454" t="str">
        <f ca="1">IF(ISERROR(VLOOKUP($B107,'NEL &amp; P4P Backsheet'!$D$11:$BM$187,X$11,0)),"",VLOOKUP($B107,'NEL &amp; P4P Backsheet'!$D$11:$BM$187, X$11,0))</f>
        <v/>
      </c>
      <c r="Y107" s="58" t="str">
        <f ca="1">IF(ISERROR(VLOOKUP($B107,'NEL &amp; P4P Backsheet'!$D$11:$BM$187,Y$11,0)),"",VLOOKUP($B107,'NEL &amp; P4P Backsheet'!$D$11:$BM$187, Y$11,0))</f>
        <v/>
      </c>
    </row>
    <row r="108" spans="1:25">
      <c r="A108" s="3">
        <v>93</v>
      </c>
      <c r="B108" s="41" t="str">
        <f t="shared" ca="1" si="2"/>
        <v/>
      </c>
      <c r="C108" s="42" t="str">
        <f ca="1">IF(B108="","",VLOOKUP(B108,'Org list'!$J$9:$K$637,2,0))</f>
        <v/>
      </c>
      <c r="D108" s="24" t="str">
        <f ca="1">IF(ISERROR(VLOOKUP($B108,'NEL &amp; P4P Backsheet'!$D$38:$BL$187,'Non-Elective Performance'!$D$11,0)),"",VLOOKUP($B108,'NEL &amp; P4P Backsheet'!$D$38:$BL$187,'Non-Elective Performance'!$D$11,0))</f>
        <v/>
      </c>
      <c r="E108" s="306" t="str">
        <f ca="1">IF(ISERROR(VLOOKUP($B108,'NEL &amp; P4P Backsheet'!$D$11:$BM$187,E$11,0)),"",VLOOKUP($B108,'NEL &amp; P4P Backsheet'!$D$11:$BM$187, E$11,0))</f>
        <v/>
      </c>
      <c r="F108" s="433" t="str">
        <f ca="1">IF(ISERROR(VLOOKUP($B108,'NEL &amp; P4P Backsheet'!$D$11:$BM$187,F$11,0)),"",VLOOKUP($B108,'NEL &amp; P4P Backsheet'!$D$11:$BM$187, F$11,0))</f>
        <v/>
      </c>
      <c r="G108" s="433" t="str">
        <f ca="1">IF(ISERROR(VLOOKUP($B108,'NEL &amp; P4P Backsheet'!$D$11:$BM$187,G$11,0)),"",VLOOKUP($B108,'NEL &amp; P4P Backsheet'!$D$11:$BM$187, G$11,0))</f>
        <v/>
      </c>
      <c r="H108" s="58" t="str">
        <f ca="1">IF(ISERROR(VLOOKUP($B108,'NEL &amp; P4P Backsheet'!$D$11:$BM$187,H$11,0)),"",VLOOKUP($B108,'NEL &amp; P4P Backsheet'!$D$11:$BM$187, H$11,0))</f>
        <v/>
      </c>
      <c r="I108" s="306" t="str">
        <f ca="1">IF(ISERROR(VLOOKUP($B108,'NEL &amp; P4P Backsheet'!$D$11:$BM$187,I$11,0)),"",VLOOKUP($B108,'NEL &amp; P4P Backsheet'!$D$11:$BM$187, I$11,0))</f>
        <v/>
      </c>
      <c r="J108" s="433" t="str">
        <f ca="1">IF(ISERROR(VLOOKUP($B108,'NEL &amp; P4P Backsheet'!$D$11:$BM$187,J$11,0)),"",VLOOKUP($B108,'NEL &amp; P4P Backsheet'!$D$11:$BM$187, J$11,0))</f>
        <v/>
      </c>
      <c r="K108" s="433" t="str">
        <f ca="1">IF(ISERROR(VLOOKUP($B108,'NEL &amp; P4P Backsheet'!$D$11:$BM$187,K$11,0)),"",VLOOKUP($B108,'NEL &amp; P4P Backsheet'!$D$11:$BM$187, K$11,0))</f>
        <v/>
      </c>
      <c r="L108" s="58" t="str">
        <f ca="1">IF(ISERROR(VLOOKUP($B108,'NEL &amp; P4P Backsheet'!$D$11:$BM$187,L$11,0)),"",VLOOKUP($B108,'NEL &amp; P4P Backsheet'!$D$11:$BM$187, L$11,0))</f>
        <v/>
      </c>
      <c r="M108" s="316" t="str">
        <f ca="1">IF(ISERROR(VLOOKUP($B108,'NEL &amp; P4P Backsheet'!$D$11:$BM$187,M$11,0)),"",VLOOKUP($B108,'NEL &amp; P4P Backsheet'!$D$11:$BM$187, M$11,0))</f>
        <v/>
      </c>
      <c r="N108" s="306" t="str">
        <f ca="1">IF(ISERROR(VLOOKUP($B108,'NEL &amp; P4P Backsheet'!$D$11:$BM$187,N$11,0)),"",VLOOKUP($B108,'NEL &amp; P4P Backsheet'!$D$11:$BM$187, N$11,0))</f>
        <v/>
      </c>
      <c r="O108" s="433" t="str">
        <f ca="1">IF(ISERROR(VLOOKUP($B108,'NEL &amp; P4P Backsheet'!$D$11:$BM$187,O$11,0)),"",VLOOKUP($B108,'NEL &amp; P4P Backsheet'!$D$11:$BM$187, O$11,0))</f>
        <v/>
      </c>
      <c r="P108" s="454" t="str">
        <f ca="1">IF(ISERROR(VLOOKUP($B108,'NEL &amp; P4P Backsheet'!$D$11:$BM$187,P$11,0)),"",VLOOKUP($B108,'NEL &amp; P4P Backsheet'!$D$11:$BM$187, P$11,0))</f>
        <v/>
      </c>
      <c r="Q108" s="58" t="str">
        <f ca="1">IF(ISERROR(VLOOKUP($B108,'NEL &amp; P4P Backsheet'!$D$11:$BM$187,Q$11,0)),"",VLOOKUP($B108,'NEL &amp; P4P Backsheet'!$D$11:$BM$187, Q$11,0))</f>
        <v/>
      </c>
      <c r="R108" s="306" t="str">
        <f ca="1">IF(ISERROR(VLOOKUP($B108,'NEL &amp; P4P Backsheet'!$D$11:$BM$187,R$11,0)),"",VLOOKUP($B108,'NEL &amp; P4P Backsheet'!$D$11:$BM$187, R$11,0))</f>
        <v/>
      </c>
      <c r="S108" s="433" t="str">
        <f ca="1">IF(ISERROR(VLOOKUP($B108,'NEL &amp; P4P Backsheet'!$D$11:$BM$187,S$11,0)),"",VLOOKUP($B108,'NEL &amp; P4P Backsheet'!$D$11:$BM$187, S$11,0))</f>
        <v/>
      </c>
      <c r="T108" s="454" t="str">
        <f ca="1">IF(ISERROR(VLOOKUP($B108,'NEL &amp; P4P Backsheet'!$D$11:$BM$187,T$11,0)),"",VLOOKUP($B108,'NEL &amp; P4P Backsheet'!$D$11:$BM$187, T$11,0))</f>
        <v/>
      </c>
      <c r="U108" s="58" t="str">
        <f ca="1">IF(ISERROR(VLOOKUP($B108,'NEL &amp; P4P Backsheet'!$D$11:$BM$187,U$11,0)),"",VLOOKUP($B108,'NEL &amp; P4P Backsheet'!$D$11:$BM$187, U$11,0))</f>
        <v/>
      </c>
      <c r="V108" s="306" t="str">
        <f ca="1">IF(ISERROR(VLOOKUP($B108,'NEL &amp; P4P Backsheet'!$D$11:$BM$187,V$11,0)),"",VLOOKUP($B108,'NEL &amp; P4P Backsheet'!$D$11:$BM$187, V$11,0))</f>
        <v/>
      </c>
      <c r="W108" s="433" t="str">
        <f ca="1">IF(ISERROR(VLOOKUP($B108,'NEL &amp; P4P Backsheet'!$D$11:$BM$187,W$11,0)),"",VLOOKUP($B108,'NEL &amp; P4P Backsheet'!$D$11:$BM$187, W$11,0))</f>
        <v/>
      </c>
      <c r="X108" s="454" t="str">
        <f ca="1">IF(ISERROR(VLOOKUP($B108,'NEL &amp; P4P Backsheet'!$D$11:$BM$187,X$11,0)),"",VLOOKUP($B108,'NEL &amp; P4P Backsheet'!$D$11:$BM$187, X$11,0))</f>
        <v/>
      </c>
      <c r="Y108" s="58" t="str">
        <f ca="1">IF(ISERROR(VLOOKUP($B108,'NEL &amp; P4P Backsheet'!$D$11:$BM$187,Y$11,0)),"",VLOOKUP($B108,'NEL &amp; P4P Backsheet'!$D$11:$BM$187, Y$11,0))</f>
        <v/>
      </c>
    </row>
    <row r="109" spans="1:25">
      <c r="A109" s="3">
        <v>94</v>
      </c>
      <c r="B109" s="41" t="str">
        <f t="shared" ca="1" si="2"/>
        <v/>
      </c>
      <c r="C109" s="42" t="str">
        <f ca="1">IF(B109="","",VLOOKUP(B109,'Org list'!$J$9:$K$637,2,0))</f>
        <v/>
      </c>
      <c r="D109" s="24" t="str">
        <f ca="1">IF(ISERROR(VLOOKUP($B109,'NEL &amp; P4P Backsheet'!$D$38:$BL$187,'Non-Elective Performance'!$D$11,0)),"",VLOOKUP($B109,'NEL &amp; P4P Backsheet'!$D$38:$BL$187,'Non-Elective Performance'!$D$11,0))</f>
        <v/>
      </c>
      <c r="E109" s="306" t="str">
        <f ca="1">IF(ISERROR(VLOOKUP($B109,'NEL &amp; P4P Backsheet'!$D$11:$BM$187,E$11,0)),"",VLOOKUP($B109,'NEL &amp; P4P Backsheet'!$D$11:$BM$187, E$11,0))</f>
        <v/>
      </c>
      <c r="F109" s="433" t="str">
        <f ca="1">IF(ISERROR(VLOOKUP($B109,'NEL &amp; P4P Backsheet'!$D$11:$BM$187,F$11,0)),"",VLOOKUP($B109,'NEL &amp; P4P Backsheet'!$D$11:$BM$187, F$11,0))</f>
        <v/>
      </c>
      <c r="G109" s="433" t="str">
        <f ca="1">IF(ISERROR(VLOOKUP($B109,'NEL &amp; P4P Backsheet'!$D$11:$BM$187,G$11,0)),"",VLOOKUP($B109,'NEL &amp; P4P Backsheet'!$D$11:$BM$187, G$11,0))</f>
        <v/>
      </c>
      <c r="H109" s="58" t="str">
        <f ca="1">IF(ISERROR(VLOOKUP($B109,'NEL &amp; P4P Backsheet'!$D$11:$BM$187,H$11,0)),"",VLOOKUP($B109,'NEL &amp; P4P Backsheet'!$D$11:$BM$187, H$11,0))</f>
        <v/>
      </c>
      <c r="I109" s="306" t="str">
        <f ca="1">IF(ISERROR(VLOOKUP($B109,'NEL &amp; P4P Backsheet'!$D$11:$BM$187,I$11,0)),"",VLOOKUP($B109,'NEL &amp; P4P Backsheet'!$D$11:$BM$187, I$11,0))</f>
        <v/>
      </c>
      <c r="J109" s="433" t="str">
        <f ca="1">IF(ISERROR(VLOOKUP($B109,'NEL &amp; P4P Backsheet'!$D$11:$BM$187,J$11,0)),"",VLOOKUP($B109,'NEL &amp; P4P Backsheet'!$D$11:$BM$187, J$11,0))</f>
        <v/>
      </c>
      <c r="K109" s="433" t="str">
        <f ca="1">IF(ISERROR(VLOOKUP($B109,'NEL &amp; P4P Backsheet'!$D$11:$BM$187,K$11,0)),"",VLOOKUP($B109,'NEL &amp; P4P Backsheet'!$D$11:$BM$187, K$11,0))</f>
        <v/>
      </c>
      <c r="L109" s="58" t="str">
        <f ca="1">IF(ISERROR(VLOOKUP($B109,'NEL &amp; P4P Backsheet'!$D$11:$BM$187,L$11,0)),"",VLOOKUP($B109,'NEL &amp; P4P Backsheet'!$D$11:$BM$187, L$11,0))</f>
        <v/>
      </c>
      <c r="M109" s="316" t="str">
        <f ca="1">IF(ISERROR(VLOOKUP($B109,'NEL &amp; P4P Backsheet'!$D$11:$BM$187,M$11,0)),"",VLOOKUP($B109,'NEL &amp; P4P Backsheet'!$D$11:$BM$187, M$11,0))</f>
        <v/>
      </c>
      <c r="N109" s="306" t="str">
        <f ca="1">IF(ISERROR(VLOOKUP($B109,'NEL &amp; P4P Backsheet'!$D$11:$BM$187,N$11,0)),"",VLOOKUP($B109,'NEL &amp; P4P Backsheet'!$D$11:$BM$187, N$11,0))</f>
        <v/>
      </c>
      <c r="O109" s="433" t="str">
        <f ca="1">IF(ISERROR(VLOOKUP($B109,'NEL &amp; P4P Backsheet'!$D$11:$BM$187,O$11,0)),"",VLOOKUP($B109,'NEL &amp; P4P Backsheet'!$D$11:$BM$187, O$11,0))</f>
        <v/>
      </c>
      <c r="P109" s="454" t="str">
        <f ca="1">IF(ISERROR(VLOOKUP($B109,'NEL &amp; P4P Backsheet'!$D$11:$BM$187,P$11,0)),"",VLOOKUP($B109,'NEL &amp; P4P Backsheet'!$D$11:$BM$187, P$11,0))</f>
        <v/>
      </c>
      <c r="Q109" s="58" t="str">
        <f ca="1">IF(ISERROR(VLOOKUP($B109,'NEL &amp; P4P Backsheet'!$D$11:$BM$187,Q$11,0)),"",VLOOKUP($B109,'NEL &amp; P4P Backsheet'!$D$11:$BM$187, Q$11,0))</f>
        <v/>
      </c>
      <c r="R109" s="306" t="str">
        <f ca="1">IF(ISERROR(VLOOKUP($B109,'NEL &amp; P4P Backsheet'!$D$11:$BM$187,R$11,0)),"",VLOOKUP($B109,'NEL &amp; P4P Backsheet'!$D$11:$BM$187, R$11,0))</f>
        <v/>
      </c>
      <c r="S109" s="433" t="str">
        <f ca="1">IF(ISERROR(VLOOKUP($B109,'NEL &amp; P4P Backsheet'!$D$11:$BM$187,S$11,0)),"",VLOOKUP($B109,'NEL &amp; P4P Backsheet'!$D$11:$BM$187, S$11,0))</f>
        <v/>
      </c>
      <c r="T109" s="454" t="str">
        <f ca="1">IF(ISERROR(VLOOKUP($B109,'NEL &amp; P4P Backsheet'!$D$11:$BM$187,T$11,0)),"",VLOOKUP($B109,'NEL &amp; P4P Backsheet'!$D$11:$BM$187, T$11,0))</f>
        <v/>
      </c>
      <c r="U109" s="58" t="str">
        <f ca="1">IF(ISERROR(VLOOKUP($B109,'NEL &amp; P4P Backsheet'!$D$11:$BM$187,U$11,0)),"",VLOOKUP($B109,'NEL &amp; P4P Backsheet'!$D$11:$BM$187, U$11,0))</f>
        <v/>
      </c>
      <c r="V109" s="306" t="str">
        <f ca="1">IF(ISERROR(VLOOKUP($B109,'NEL &amp; P4P Backsheet'!$D$11:$BM$187,V$11,0)),"",VLOOKUP($B109,'NEL &amp; P4P Backsheet'!$D$11:$BM$187, V$11,0))</f>
        <v/>
      </c>
      <c r="W109" s="433" t="str">
        <f ca="1">IF(ISERROR(VLOOKUP($B109,'NEL &amp; P4P Backsheet'!$D$11:$BM$187,W$11,0)),"",VLOOKUP($B109,'NEL &amp; P4P Backsheet'!$D$11:$BM$187, W$11,0))</f>
        <v/>
      </c>
      <c r="X109" s="454" t="str">
        <f ca="1">IF(ISERROR(VLOOKUP($B109,'NEL &amp; P4P Backsheet'!$D$11:$BM$187,X$11,0)),"",VLOOKUP($B109,'NEL &amp; P4P Backsheet'!$D$11:$BM$187, X$11,0))</f>
        <v/>
      </c>
      <c r="Y109" s="58" t="str">
        <f ca="1">IF(ISERROR(VLOOKUP($B109,'NEL &amp; P4P Backsheet'!$D$11:$BM$187,Y$11,0)),"",VLOOKUP($B109,'NEL &amp; P4P Backsheet'!$D$11:$BM$187, Y$11,0))</f>
        <v/>
      </c>
    </row>
    <row r="110" spans="1:25">
      <c r="A110" s="3">
        <v>95</v>
      </c>
      <c r="B110" s="41" t="str">
        <f t="shared" ca="1" si="2"/>
        <v/>
      </c>
      <c r="C110" s="42" t="str">
        <f ca="1">IF(B110="","",VLOOKUP(B110,'Org list'!$J$9:$K$637,2,0))</f>
        <v/>
      </c>
      <c r="D110" s="24" t="str">
        <f ca="1">IF(ISERROR(VLOOKUP($B110,'NEL &amp; P4P Backsheet'!$D$38:$BL$187,'Non-Elective Performance'!$D$11,0)),"",VLOOKUP($B110,'NEL &amp; P4P Backsheet'!$D$38:$BL$187,'Non-Elective Performance'!$D$11,0))</f>
        <v/>
      </c>
      <c r="E110" s="306" t="str">
        <f ca="1">IF(ISERROR(VLOOKUP($B110,'NEL &amp; P4P Backsheet'!$D$11:$BM$187,E$11,0)),"",VLOOKUP($B110,'NEL &amp; P4P Backsheet'!$D$11:$BM$187, E$11,0))</f>
        <v/>
      </c>
      <c r="F110" s="433" t="str">
        <f ca="1">IF(ISERROR(VLOOKUP($B110,'NEL &amp; P4P Backsheet'!$D$11:$BM$187,F$11,0)),"",VLOOKUP($B110,'NEL &amp; P4P Backsheet'!$D$11:$BM$187, F$11,0))</f>
        <v/>
      </c>
      <c r="G110" s="433" t="str">
        <f ca="1">IF(ISERROR(VLOOKUP($B110,'NEL &amp; P4P Backsheet'!$D$11:$BM$187,G$11,0)),"",VLOOKUP($B110,'NEL &amp; P4P Backsheet'!$D$11:$BM$187, G$11,0))</f>
        <v/>
      </c>
      <c r="H110" s="58" t="str">
        <f ca="1">IF(ISERROR(VLOOKUP($B110,'NEL &amp; P4P Backsheet'!$D$11:$BM$187,H$11,0)),"",VLOOKUP($B110,'NEL &amp; P4P Backsheet'!$D$11:$BM$187, H$11,0))</f>
        <v/>
      </c>
      <c r="I110" s="306" t="str">
        <f ca="1">IF(ISERROR(VLOOKUP($B110,'NEL &amp; P4P Backsheet'!$D$11:$BM$187,I$11,0)),"",VLOOKUP($B110,'NEL &amp; P4P Backsheet'!$D$11:$BM$187, I$11,0))</f>
        <v/>
      </c>
      <c r="J110" s="433" t="str">
        <f ca="1">IF(ISERROR(VLOOKUP($B110,'NEL &amp; P4P Backsheet'!$D$11:$BM$187,J$11,0)),"",VLOOKUP($B110,'NEL &amp; P4P Backsheet'!$D$11:$BM$187, J$11,0))</f>
        <v/>
      </c>
      <c r="K110" s="433" t="str">
        <f ca="1">IF(ISERROR(VLOOKUP($B110,'NEL &amp; P4P Backsheet'!$D$11:$BM$187,K$11,0)),"",VLOOKUP($B110,'NEL &amp; P4P Backsheet'!$D$11:$BM$187, K$11,0))</f>
        <v/>
      </c>
      <c r="L110" s="58" t="str">
        <f ca="1">IF(ISERROR(VLOOKUP($B110,'NEL &amp; P4P Backsheet'!$D$11:$BM$187,L$11,0)),"",VLOOKUP($B110,'NEL &amp; P4P Backsheet'!$D$11:$BM$187, L$11,0))</f>
        <v/>
      </c>
      <c r="M110" s="316" t="str">
        <f ca="1">IF(ISERROR(VLOOKUP($B110,'NEL &amp; P4P Backsheet'!$D$11:$BM$187,M$11,0)),"",VLOOKUP($B110,'NEL &amp; P4P Backsheet'!$D$11:$BM$187, M$11,0))</f>
        <v/>
      </c>
      <c r="N110" s="306" t="str">
        <f ca="1">IF(ISERROR(VLOOKUP($B110,'NEL &amp; P4P Backsheet'!$D$11:$BM$187,N$11,0)),"",VLOOKUP($B110,'NEL &amp; P4P Backsheet'!$D$11:$BM$187, N$11,0))</f>
        <v/>
      </c>
      <c r="O110" s="433" t="str">
        <f ca="1">IF(ISERROR(VLOOKUP($B110,'NEL &amp; P4P Backsheet'!$D$11:$BM$187,O$11,0)),"",VLOOKUP($B110,'NEL &amp; P4P Backsheet'!$D$11:$BM$187, O$11,0))</f>
        <v/>
      </c>
      <c r="P110" s="454" t="str">
        <f ca="1">IF(ISERROR(VLOOKUP($B110,'NEL &amp; P4P Backsheet'!$D$11:$BM$187,P$11,0)),"",VLOOKUP($B110,'NEL &amp; P4P Backsheet'!$D$11:$BM$187, P$11,0))</f>
        <v/>
      </c>
      <c r="Q110" s="58" t="str">
        <f ca="1">IF(ISERROR(VLOOKUP($B110,'NEL &amp; P4P Backsheet'!$D$11:$BM$187,Q$11,0)),"",VLOOKUP($B110,'NEL &amp; P4P Backsheet'!$D$11:$BM$187, Q$11,0))</f>
        <v/>
      </c>
      <c r="R110" s="306" t="str">
        <f ca="1">IF(ISERROR(VLOOKUP($B110,'NEL &amp; P4P Backsheet'!$D$11:$BM$187,R$11,0)),"",VLOOKUP($B110,'NEL &amp; P4P Backsheet'!$D$11:$BM$187, R$11,0))</f>
        <v/>
      </c>
      <c r="S110" s="433" t="str">
        <f ca="1">IF(ISERROR(VLOOKUP($B110,'NEL &amp; P4P Backsheet'!$D$11:$BM$187,S$11,0)),"",VLOOKUP($B110,'NEL &amp; P4P Backsheet'!$D$11:$BM$187, S$11,0))</f>
        <v/>
      </c>
      <c r="T110" s="454" t="str">
        <f ca="1">IF(ISERROR(VLOOKUP($B110,'NEL &amp; P4P Backsheet'!$D$11:$BM$187,T$11,0)),"",VLOOKUP($B110,'NEL &amp; P4P Backsheet'!$D$11:$BM$187, T$11,0))</f>
        <v/>
      </c>
      <c r="U110" s="58" t="str">
        <f ca="1">IF(ISERROR(VLOOKUP($B110,'NEL &amp; P4P Backsheet'!$D$11:$BM$187,U$11,0)),"",VLOOKUP($B110,'NEL &amp; P4P Backsheet'!$D$11:$BM$187, U$11,0))</f>
        <v/>
      </c>
      <c r="V110" s="306" t="str">
        <f ca="1">IF(ISERROR(VLOOKUP($B110,'NEL &amp; P4P Backsheet'!$D$11:$BM$187,V$11,0)),"",VLOOKUP($B110,'NEL &amp; P4P Backsheet'!$D$11:$BM$187, V$11,0))</f>
        <v/>
      </c>
      <c r="W110" s="433" t="str">
        <f ca="1">IF(ISERROR(VLOOKUP($B110,'NEL &amp; P4P Backsheet'!$D$11:$BM$187,W$11,0)),"",VLOOKUP($B110,'NEL &amp; P4P Backsheet'!$D$11:$BM$187, W$11,0))</f>
        <v/>
      </c>
      <c r="X110" s="454" t="str">
        <f ca="1">IF(ISERROR(VLOOKUP($B110,'NEL &amp; P4P Backsheet'!$D$11:$BM$187,X$11,0)),"",VLOOKUP($B110,'NEL &amp; P4P Backsheet'!$D$11:$BM$187, X$11,0))</f>
        <v/>
      </c>
      <c r="Y110" s="58" t="str">
        <f ca="1">IF(ISERROR(VLOOKUP($B110,'NEL &amp; P4P Backsheet'!$D$11:$BM$187,Y$11,0)),"",VLOOKUP($B110,'NEL &amp; P4P Backsheet'!$D$11:$BM$187, Y$11,0))</f>
        <v/>
      </c>
    </row>
    <row r="111" spans="1:25">
      <c r="A111" s="3">
        <v>96</v>
      </c>
      <c r="B111" s="41" t="str">
        <f t="shared" ref="B111:B142" ca="1" si="3">IF($A111&gt;$AA$16-1,"",INDIRECT("'Comms by AT'!D"&amp;$A111+$AA$15))</f>
        <v/>
      </c>
      <c r="C111" s="42" t="str">
        <f ca="1">IF(B111="","",VLOOKUP(B111,'Org list'!$J$9:$K$637,2,0))</f>
        <v/>
      </c>
      <c r="D111" s="24" t="str">
        <f ca="1">IF(ISERROR(VLOOKUP($B111,'NEL &amp; P4P Backsheet'!$D$38:$BL$187,'Non-Elective Performance'!$D$11,0)),"",VLOOKUP($B111,'NEL &amp; P4P Backsheet'!$D$38:$BL$187,'Non-Elective Performance'!$D$11,0))</f>
        <v/>
      </c>
      <c r="E111" s="306" t="str">
        <f ca="1">IF(ISERROR(VLOOKUP($B111,'NEL &amp; P4P Backsheet'!$D$11:$BM$187,E$11,0)),"",VLOOKUP($B111,'NEL &amp; P4P Backsheet'!$D$11:$BM$187, E$11,0))</f>
        <v/>
      </c>
      <c r="F111" s="433" t="str">
        <f ca="1">IF(ISERROR(VLOOKUP($B111,'NEL &amp; P4P Backsheet'!$D$11:$BM$187,F$11,0)),"",VLOOKUP($B111,'NEL &amp; P4P Backsheet'!$D$11:$BM$187, F$11,0))</f>
        <v/>
      </c>
      <c r="G111" s="433" t="str">
        <f ca="1">IF(ISERROR(VLOOKUP($B111,'NEL &amp; P4P Backsheet'!$D$11:$BM$187,G$11,0)),"",VLOOKUP($B111,'NEL &amp; P4P Backsheet'!$D$11:$BM$187, G$11,0))</f>
        <v/>
      </c>
      <c r="H111" s="58" t="str">
        <f ca="1">IF(ISERROR(VLOOKUP($B111,'NEL &amp; P4P Backsheet'!$D$11:$BM$187,H$11,0)),"",VLOOKUP($B111,'NEL &amp; P4P Backsheet'!$D$11:$BM$187, H$11,0))</f>
        <v/>
      </c>
      <c r="I111" s="306" t="str">
        <f ca="1">IF(ISERROR(VLOOKUP($B111,'NEL &amp; P4P Backsheet'!$D$11:$BM$187,I$11,0)),"",VLOOKUP($B111,'NEL &amp; P4P Backsheet'!$D$11:$BM$187, I$11,0))</f>
        <v/>
      </c>
      <c r="J111" s="433" t="str">
        <f ca="1">IF(ISERROR(VLOOKUP($B111,'NEL &amp; P4P Backsheet'!$D$11:$BM$187,J$11,0)),"",VLOOKUP($B111,'NEL &amp; P4P Backsheet'!$D$11:$BM$187, J$11,0))</f>
        <v/>
      </c>
      <c r="K111" s="433" t="str">
        <f ca="1">IF(ISERROR(VLOOKUP($B111,'NEL &amp; P4P Backsheet'!$D$11:$BM$187,K$11,0)),"",VLOOKUP($B111,'NEL &amp; P4P Backsheet'!$D$11:$BM$187, K$11,0))</f>
        <v/>
      </c>
      <c r="L111" s="58" t="str">
        <f ca="1">IF(ISERROR(VLOOKUP($B111,'NEL &amp; P4P Backsheet'!$D$11:$BM$187,L$11,0)),"",VLOOKUP($B111,'NEL &amp; P4P Backsheet'!$D$11:$BM$187, L$11,0))</f>
        <v/>
      </c>
      <c r="M111" s="316" t="str">
        <f ca="1">IF(ISERROR(VLOOKUP($B111,'NEL &amp; P4P Backsheet'!$D$11:$BM$187,M$11,0)),"",VLOOKUP($B111,'NEL &amp; P4P Backsheet'!$D$11:$BM$187, M$11,0))</f>
        <v/>
      </c>
      <c r="N111" s="306" t="str">
        <f ca="1">IF(ISERROR(VLOOKUP($B111,'NEL &amp; P4P Backsheet'!$D$11:$BM$187,N$11,0)),"",VLOOKUP($B111,'NEL &amp; P4P Backsheet'!$D$11:$BM$187, N$11,0))</f>
        <v/>
      </c>
      <c r="O111" s="433" t="str">
        <f ca="1">IF(ISERROR(VLOOKUP($B111,'NEL &amp; P4P Backsheet'!$D$11:$BM$187,O$11,0)),"",VLOOKUP($B111,'NEL &amp; P4P Backsheet'!$D$11:$BM$187, O$11,0))</f>
        <v/>
      </c>
      <c r="P111" s="454" t="str">
        <f ca="1">IF(ISERROR(VLOOKUP($B111,'NEL &amp; P4P Backsheet'!$D$11:$BM$187,P$11,0)),"",VLOOKUP($B111,'NEL &amp; P4P Backsheet'!$D$11:$BM$187, P$11,0))</f>
        <v/>
      </c>
      <c r="Q111" s="58" t="str">
        <f ca="1">IF(ISERROR(VLOOKUP($B111,'NEL &amp; P4P Backsheet'!$D$11:$BM$187,Q$11,0)),"",VLOOKUP($B111,'NEL &amp; P4P Backsheet'!$D$11:$BM$187, Q$11,0))</f>
        <v/>
      </c>
      <c r="R111" s="306" t="str">
        <f ca="1">IF(ISERROR(VLOOKUP($B111,'NEL &amp; P4P Backsheet'!$D$11:$BM$187,R$11,0)),"",VLOOKUP($B111,'NEL &amp; P4P Backsheet'!$D$11:$BM$187, R$11,0))</f>
        <v/>
      </c>
      <c r="S111" s="433" t="str">
        <f ca="1">IF(ISERROR(VLOOKUP($B111,'NEL &amp; P4P Backsheet'!$D$11:$BM$187,S$11,0)),"",VLOOKUP($B111,'NEL &amp; P4P Backsheet'!$D$11:$BM$187, S$11,0))</f>
        <v/>
      </c>
      <c r="T111" s="454" t="str">
        <f ca="1">IF(ISERROR(VLOOKUP($B111,'NEL &amp; P4P Backsheet'!$D$11:$BM$187,T$11,0)),"",VLOOKUP($B111,'NEL &amp; P4P Backsheet'!$D$11:$BM$187, T$11,0))</f>
        <v/>
      </c>
      <c r="U111" s="58" t="str">
        <f ca="1">IF(ISERROR(VLOOKUP($B111,'NEL &amp; P4P Backsheet'!$D$11:$BM$187,U$11,0)),"",VLOOKUP($B111,'NEL &amp; P4P Backsheet'!$D$11:$BM$187, U$11,0))</f>
        <v/>
      </c>
      <c r="V111" s="306" t="str">
        <f ca="1">IF(ISERROR(VLOOKUP($B111,'NEL &amp; P4P Backsheet'!$D$11:$BM$187,V$11,0)),"",VLOOKUP($B111,'NEL &amp; P4P Backsheet'!$D$11:$BM$187, V$11,0))</f>
        <v/>
      </c>
      <c r="W111" s="433" t="str">
        <f ca="1">IF(ISERROR(VLOOKUP($B111,'NEL &amp; P4P Backsheet'!$D$11:$BM$187,W$11,0)),"",VLOOKUP($B111,'NEL &amp; P4P Backsheet'!$D$11:$BM$187, W$11,0))</f>
        <v/>
      </c>
      <c r="X111" s="454" t="str">
        <f ca="1">IF(ISERROR(VLOOKUP($B111,'NEL &amp; P4P Backsheet'!$D$11:$BM$187,X$11,0)),"",VLOOKUP($B111,'NEL &amp; P4P Backsheet'!$D$11:$BM$187, X$11,0))</f>
        <v/>
      </c>
      <c r="Y111" s="58" t="str">
        <f ca="1">IF(ISERROR(VLOOKUP($B111,'NEL &amp; P4P Backsheet'!$D$11:$BM$187,Y$11,0)),"",VLOOKUP($B111,'NEL &amp; P4P Backsheet'!$D$11:$BM$187, Y$11,0))</f>
        <v/>
      </c>
    </row>
    <row r="112" spans="1:25">
      <c r="A112" s="3">
        <v>97</v>
      </c>
      <c r="B112" s="41" t="str">
        <f t="shared" ca="1" si="3"/>
        <v/>
      </c>
      <c r="C112" s="42" t="str">
        <f ca="1">IF(B112="","",VLOOKUP(B112,'Org list'!$J$9:$K$637,2,0))</f>
        <v/>
      </c>
      <c r="D112" s="24" t="str">
        <f ca="1">IF(ISERROR(VLOOKUP($B112,'NEL &amp; P4P Backsheet'!$D$38:$BL$187,'Non-Elective Performance'!$D$11,0)),"",VLOOKUP($B112,'NEL &amp; P4P Backsheet'!$D$38:$BL$187,'Non-Elective Performance'!$D$11,0))</f>
        <v/>
      </c>
      <c r="E112" s="306" t="str">
        <f ca="1">IF(ISERROR(VLOOKUP($B112,'NEL &amp; P4P Backsheet'!$D$11:$BM$187,E$11,0)),"",VLOOKUP($B112,'NEL &amp; P4P Backsheet'!$D$11:$BM$187, E$11,0))</f>
        <v/>
      </c>
      <c r="F112" s="433" t="str">
        <f ca="1">IF(ISERROR(VLOOKUP($B112,'NEL &amp; P4P Backsheet'!$D$11:$BM$187,F$11,0)),"",VLOOKUP($B112,'NEL &amp; P4P Backsheet'!$D$11:$BM$187, F$11,0))</f>
        <v/>
      </c>
      <c r="G112" s="433" t="str">
        <f ca="1">IF(ISERROR(VLOOKUP($B112,'NEL &amp; P4P Backsheet'!$D$11:$BM$187,G$11,0)),"",VLOOKUP($B112,'NEL &amp; P4P Backsheet'!$D$11:$BM$187, G$11,0))</f>
        <v/>
      </c>
      <c r="H112" s="58" t="str">
        <f ca="1">IF(ISERROR(VLOOKUP($B112,'NEL &amp; P4P Backsheet'!$D$11:$BM$187,H$11,0)),"",VLOOKUP($B112,'NEL &amp; P4P Backsheet'!$D$11:$BM$187, H$11,0))</f>
        <v/>
      </c>
      <c r="I112" s="306" t="str">
        <f ca="1">IF(ISERROR(VLOOKUP($B112,'NEL &amp; P4P Backsheet'!$D$11:$BM$187,I$11,0)),"",VLOOKUP($B112,'NEL &amp; P4P Backsheet'!$D$11:$BM$187, I$11,0))</f>
        <v/>
      </c>
      <c r="J112" s="433" t="str">
        <f ca="1">IF(ISERROR(VLOOKUP($B112,'NEL &amp; P4P Backsheet'!$D$11:$BM$187,J$11,0)),"",VLOOKUP($B112,'NEL &amp; P4P Backsheet'!$D$11:$BM$187, J$11,0))</f>
        <v/>
      </c>
      <c r="K112" s="433" t="str">
        <f ca="1">IF(ISERROR(VLOOKUP($B112,'NEL &amp; P4P Backsheet'!$D$11:$BM$187,K$11,0)),"",VLOOKUP($B112,'NEL &amp; P4P Backsheet'!$D$11:$BM$187, K$11,0))</f>
        <v/>
      </c>
      <c r="L112" s="58" t="str">
        <f ca="1">IF(ISERROR(VLOOKUP($B112,'NEL &amp; P4P Backsheet'!$D$11:$BM$187,L$11,0)),"",VLOOKUP($B112,'NEL &amp; P4P Backsheet'!$D$11:$BM$187, L$11,0))</f>
        <v/>
      </c>
      <c r="M112" s="316" t="str">
        <f ca="1">IF(ISERROR(VLOOKUP($B112,'NEL &amp; P4P Backsheet'!$D$11:$BM$187,M$11,0)),"",VLOOKUP($B112,'NEL &amp; P4P Backsheet'!$D$11:$BM$187, M$11,0))</f>
        <v/>
      </c>
      <c r="N112" s="306" t="str">
        <f ca="1">IF(ISERROR(VLOOKUP($B112,'NEL &amp; P4P Backsheet'!$D$11:$BM$187,N$11,0)),"",VLOOKUP($B112,'NEL &amp; P4P Backsheet'!$D$11:$BM$187, N$11,0))</f>
        <v/>
      </c>
      <c r="O112" s="433" t="str">
        <f ca="1">IF(ISERROR(VLOOKUP($B112,'NEL &amp; P4P Backsheet'!$D$11:$BM$187,O$11,0)),"",VLOOKUP($B112,'NEL &amp; P4P Backsheet'!$D$11:$BM$187, O$11,0))</f>
        <v/>
      </c>
      <c r="P112" s="454" t="str">
        <f ca="1">IF(ISERROR(VLOOKUP($B112,'NEL &amp; P4P Backsheet'!$D$11:$BM$187,P$11,0)),"",VLOOKUP($B112,'NEL &amp; P4P Backsheet'!$D$11:$BM$187, P$11,0))</f>
        <v/>
      </c>
      <c r="Q112" s="58" t="str">
        <f ca="1">IF(ISERROR(VLOOKUP($B112,'NEL &amp; P4P Backsheet'!$D$11:$BM$187,Q$11,0)),"",VLOOKUP($B112,'NEL &amp; P4P Backsheet'!$D$11:$BM$187, Q$11,0))</f>
        <v/>
      </c>
      <c r="R112" s="306" t="str">
        <f ca="1">IF(ISERROR(VLOOKUP($B112,'NEL &amp; P4P Backsheet'!$D$11:$BM$187,R$11,0)),"",VLOOKUP($B112,'NEL &amp; P4P Backsheet'!$D$11:$BM$187, R$11,0))</f>
        <v/>
      </c>
      <c r="S112" s="433" t="str">
        <f ca="1">IF(ISERROR(VLOOKUP($B112,'NEL &amp; P4P Backsheet'!$D$11:$BM$187,S$11,0)),"",VLOOKUP($B112,'NEL &amp; P4P Backsheet'!$D$11:$BM$187, S$11,0))</f>
        <v/>
      </c>
      <c r="T112" s="454" t="str">
        <f ca="1">IF(ISERROR(VLOOKUP($B112,'NEL &amp; P4P Backsheet'!$D$11:$BM$187,T$11,0)),"",VLOOKUP($B112,'NEL &amp; P4P Backsheet'!$D$11:$BM$187, T$11,0))</f>
        <v/>
      </c>
      <c r="U112" s="58" t="str">
        <f ca="1">IF(ISERROR(VLOOKUP($B112,'NEL &amp; P4P Backsheet'!$D$11:$BM$187,U$11,0)),"",VLOOKUP($B112,'NEL &amp; P4P Backsheet'!$D$11:$BM$187, U$11,0))</f>
        <v/>
      </c>
      <c r="V112" s="306" t="str">
        <f ca="1">IF(ISERROR(VLOOKUP($B112,'NEL &amp; P4P Backsheet'!$D$11:$BM$187,V$11,0)),"",VLOOKUP($B112,'NEL &amp; P4P Backsheet'!$D$11:$BM$187, V$11,0))</f>
        <v/>
      </c>
      <c r="W112" s="433" t="str">
        <f ca="1">IF(ISERROR(VLOOKUP($B112,'NEL &amp; P4P Backsheet'!$D$11:$BM$187,W$11,0)),"",VLOOKUP($B112,'NEL &amp; P4P Backsheet'!$D$11:$BM$187, W$11,0))</f>
        <v/>
      </c>
      <c r="X112" s="454" t="str">
        <f ca="1">IF(ISERROR(VLOOKUP($B112,'NEL &amp; P4P Backsheet'!$D$11:$BM$187,X$11,0)),"",VLOOKUP($B112,'NEL &amp; P4P Backsheet'!$D$11:$BM$187, X$11,0))</f>
        <v/>
      </c>
      <c r="Y112" s="58" t="str">
        <f ca="1">IF(ISERROR(VLOOKUP($B112,'NEL &amp; P4P Backsheet'!$D$11:$BM$187,Y$11,0)),"",VLOOKUP($B112,'NEL &amp; P4P Backsheet'!$D$11:$BM$187, Y$11,0))</f>
        <v/>
      </c>
    </row>
    <row r="113" spans="1:25">
      <c r="A113" s="3">
        <v>98</v>
      </c>
      <c r="B113" s="41" t="str">
        <f t="shared" ca="1" si="3"/>
        <v/>
      </c>
      <c r="C113" s="42" t="str">
        <f ca="1">IF(B113="","",VLOOKUP(B113,'Org list'!$J$9:$K$637,2,0))</f>
        <v/>
      </c>
      <c r="D113" s="24" t="str">
        <f ca="1">IF(ISERROR(VLOOKUP($B113,'NEL &amp; P4P Backsheet'!$D$38:$BL$187,'Non-Elective Performance'!$D$11,0)),"",VLOOKUP($B113,'NEL &amp; P4P Backsheet'!$D$38:$BL$187,'Non-Elective Performance'!$D$11,0))</f>
        <v/>
      </c>
      <c r="E113" s="306" t="str">
        <f ca="1">IF(ISERROR(VLOOKUP($B113,'NEL &amp; P4P Backsheet'!$D$11:$BM$187,E$11,0)),"",VLOOKUP($B113,'NEL &amp; P4P Backsheet'!$D$11:$BM$187, E$11,0))</f>
        <v/>
      </c>
      <c r="F113" s="433" t="str">
        <f ca="1">IF(ISERROR(VLOOKUP($B113,'NEL &amp; P4P Backsheet'!$D$11:$BM$187,F$11,0)),"",VLOOKUP($B113,'NEL &amp; P4P Backsheet'!$D$11:$BM$187, F$11,0))</f>
        <v/>
      </c>
      <c r="G113" s="433" t="str">
        <f ca="1">IF(ISERROR(VLOOKUP($B113,'NEL &amp; P4P Backsheet'!$D$11:$BM$187,G$11,0)),"",VLOOKUP($B113,'NEL &amp; P4P Backsheet'!$D$11:$BM$187, G$11,0))</f>
        <v/>
      </c>
      <c r="H113" s="58" t="str">
        <f ca="1">IF(ISERROR(VLOOKUP($B113,'NEL &amp; P4P Backsheet'!$D$11:$BM$187,H$11,0)),"",VLOOKUP($B113,'NEL &amp; P4P Backsheet'!$D$11:$BM$187, H$11,0))</f>
        <v/>
      </c>
      <c r="I113" s="306" t="str">
        <f ca="1">IF(ISERROR(VLOOKUP($B113,'NEL &amp; P4P Backsheet'!$D$11:$BM$187,I$11,0)),"",VLOOKUP($B113,'NEL &amp; P4P Backsheet'!$D$11:$BM$187, I$11,0))</f>
        <v/>
      </c>
      <c r="J113" s="433" t="str">
        <f ca="1">IF(ISERROR(VLOOKUP($B113,'NEL &amp; P4P Backsheet'!$D$11:$BM$187,J$11,0)),"",VLOOKUP($B113,'NEL &amp; P4P Backsheet'!$D$11:$BM$187, J$11,0))</f>
        <v/>
      </c>
      <c r="K113" s="433" t="str">
        <f ca="1">IF(ISERROR(VLOOKUP($B113,'NEL &amp; P4P Backsheet'!$D$11:$BM$187,K$11,0)),"",VLOOKUP($B113,'NEL &amp; P4P Backsheet'!$D$11:$BM$187, K$11,0))</f>
        <v/>
      </c>
      <c r="L113" s="58" t="str">
        <f ca="1">IF(ISERROR(VLOOKUP($B113,'NEL &amp; P4P Backsheet'!$D$11:$BM$187,L$11,0)),"",VLOOKUP($B113,'NEL &amp; P4P Backsheet'!$D$11:$BM$187, L$11,0))</f>
        <v/>
      </c>
      <c r="M113" s="316" t="str">
        <f ca="1">IF(ISERROR(VLOOKUP($B113,'NEL &amp; P4P Backsheet'!$D$11:$BM$187,M$11,0)),"",VLOOKUP($B113,'NEL &amp; P4P Backsheet'!$D$11:$BM$187, M$11,0))</f>
        <v/>
      </c>
      <c r="N113" s="306" t="str">
        <f ca="1">IF(ISERROR(VLOOKUP($B113,'NEL &amp; P4P Backsheet'!$D$11:$BM$187,N$11,0)),"",VLOOKUP($B113,'NEL &amp; P4P Backsheet'!$D$11:$BM$187, N$11,0))</f>
        <v/>
      </c>
      <c r="O113" s="433" t="str">
        <f ca="1">IF(ISERROR(VLOOKUP($B113,'NEL &amp; P4P Backsheet'!$D$11:$BM$187,O$11,0)),"",VLOOKUP($B113,'NEL &amp; P4P Backsheet'!$D$11:$BM$187, O$11,0))</f>
        <v/>
      </c>
      <c r="P113" s="454" t="str">
        <f ca="1">IF(ISERROR(VLOOKUP($B113,'NEL &amp; P4P Backsheet'!$D$11:$BM$187,P$11,0)),"",VLOOKUP($B113,'NEL &amp; P4P Backsheet'!$D$11:$BM$187, P$11,0))</f>
        <v/>
      </c>
      <c r="Q113" s="58" t="str">
        <f ca="1">IF(ISERROR(VLOOKUP($B113,'NEL &amp; P4P Backsheet'!$D$11:$BM$187,Q$11,0)),"",VLOOKUP($B113,'NEL &amp; P4P Backsheet'!$D$11:$BM$187, Q$11,0))</f>
        <v/>
      </c>
      <c r="R113" s="306" t="str">
        <f ca="1">IF(ISERROR(VLOOKUP($B113,'NEL &amp; P4P Backsheet'!$D$11:$BM$187,R$11,0)),"",VLOOKUP($B113,'NEL &amp; P4P Backsheet'!$D$11:$BM$187, R$11,0))</f>
        <v/>
      </c>
      <c r="S113" s="433" t="str">
        <f ca="1">IF(ISERROR(VLOOKUP($B113,'NEL &amp; P4P Backsheet'!$D$11:$BM$187,S$11,0)),"",VLOOKUP($B113,'NEL &amp; P4P Backsheet'!$D$11:$BM$187, S$11,0))</f>
        <v/>
      </c>
      <c r="T113" s="454" t="str">
        <f ca="1">IF(ISERROR(VLOOKUP($B113,'NEL &amp; P4P Backsheet'!$D$11:$BM$187,T$11,0)),"",VLOOKUP($B113,'NEL &amp; P4P Backsheet'!$D$11:$BM$187, T$11,0))</f>
        <v/>
      </c>
      <c r="U113" s="58" t="str">
        <f ca="1">IF(ISERROR(VLOOKUP($B113,'NEL &amp; P4P Backsheet'!$D$11:$BM$187,U$11,0)),"",VLOOKUP($B113,'NEL &amp; P4P Backsheet'!$D$11:$BM$187, U$11,0))</f>
        <v/>
      </c>
      <c r="V113" s="306" t="str">
        <f ca="1">IF(ISERROR(VLOOKUP($B113,'NEL &amp; P4P Backsheet'!$D$11:$BM$187,V$11,0)),"",VLOOKUP($B113,'NEL &amp; P4P Backsheet'!$D$11:$BM$187, V$11,0))</f>
        <v/>
      </c>
      <c r="W113" s="433" t="str">
        <f ca="1">IF(ISERROR(VLOOKUP($B113,'NEL &amp; P4P Backsheet'!$D$11:$BM$187,W$11,0)),"",VLOOKUP($B113,'NEL &amp; P4P Backsheet'!$D$11:$BM$187, W$11,0))</f>
        <v/>
      </c>
      <c r="X113" s="454" t="str">
        <f ca="1">IF(ISERROR(VLOOKUP($B113,'NEL &amp; P4P Backsheet'!$D$11:$BM$187,X$11,0)),"",VLOOKUP($B113,'NEL &amp; P4P Backsheet'!$D$11:$BM$187, X$11,0))</f>
        <v/>
      </c>
      <c r="Y113" s="58" t="str">
        <f ca="1">IF(ISERROR(VLOOKUP($B113,'NEL &amp; P4P Backsheet'!$D$11:$BM$187,Y$11,0)),"",VLOOKUP($B113,'NEL &amp; P4P Backsheet'!$D$11:$BM$187, Y$11,0))</f>
        <v/>
      </c>
    </row>
    <row r="114" spans="1:25">
      <c r="A114" s="3">
        <v>99</v>
      </c>
      <c r="B114" s="41" t="str">
        <f t="shared" ca="1" si="3"/>
        <v/>
      </c>
      <c r="C114" s="42" t="str">
        <f ca="1">IF(B114="","",VLOOKUP(B114,'Org list'!$J$9:$K$637,2,0))</f>
        <v/>
      </c>
      <c r="D114" s="24" t="str">
        <f ca="1">IF(ISERROR(VLOOKUP($B114,'NEL &amp; P4P Backsheet'!$D$38:$BL$187,'Non-Elective Performance'!$D$11,0)),"",VLOOKUP($B114,'NEL &amp; P4P Backsheet'!$D$38:$BL$187,'Non-Elective Performance'!$D$11,0))</f>
        <v/>
      </c>
      <c r="E114" s="306" t="str">
        <f ca="1">IF(ISERROR(VLOOKUP($B114,'NEL &amp; P4P Backsheet'!$D$11:$BM$187,E$11,0)),"",VLOOKUP($B114,'NEL &amp; P4P Backsheet'!$D$11:$BM$187, E$11,0))</f>
        <v/>
      </c>
      <c r="F114" s="433" t="str">
        <f ca="1">IF(ISERROR(VLOOKUP($B114,'NEL &amp; P4P Backsheet'!$D$11:$BM$187,F$11,0)),"",VLOOKUP($B114,'NEL &amp; P4P Backsheet'!$D$11:$BM$187, F$11,0))</f>
        <v/>
      </c>
      <c r="G114" s="433" t="str">
        <f ca="1">IF(ISERROR(VLOOKUP($B114,'NEL &amp; P4P Backsheet'!$D$11:$BM$187,G$11,0)),"",VLOOKUP($B114,'NEL &amp; P4P Backsheet'!$D$11:$BM$187, G$11,0))</f>
        <v/>
      </c>
      <c r="H114" s="58" t="str">
        <f ca="1">IF(ISERROR(VLOOKUP($B114,'NEL &amp; P4P Backsheet'!$D$11:$BM$187,H$11,0)),"",VLOOKUP($B114,'NEL &amp; P4P Backsheet'!$D$11:$BM$187, H$11,0))</f>
        <v/>
      </c>
      <c r="I114" s="306" t="str">
        <f ca="1">IF(ISERROR(VLOOKUP($B114,'NEL &amp; P4P Backsheet'!$D$11:$BM$187,I$11,0)),"",VLOOKUP($B114,'NEL &amp; P4P Backsheet'!$D$11:$BM$187, I$11,0))</f>
        <v/>
      </c>
      <c r="J114" s="433" t="str">
        <f ca="1">IF(ISERROR(VLOOKUP($B114,'NEL &amp; P4P Backsheet'!$D$11:$BM$187,J$11,0)),"",VLOOKUP($B114,'NEL &amp; P4P Backsheet'!$D$11:$BM$187, J$11,0))</f>
        <v/>
      </c>
      <c r="K114" s="433" t="str">
        <f ca="1">IF(ISERROR(VLOOKUP($B114,'NEL &amp; P4P Backsheet'!$D$11:$BM$187,K$11,0)),"",VLOOKUP($B114,'NEL &amp; P4P Backsheet'!$D$11:$BM$187, K$11,0))</f>
        <v/>
      </c>
      <c r="L114" s="58" t="str">
        <f ca="1">IF(ISERROR(VLOOKUP($B114,'NEL &amp; P4P Backsheet'!$D$11:$BM$187,L$11,0)),"",VLOOKUP($B114,'NEL &amp; P4P Backsheet'!$D$11:$BM$187, L$11,0))</f>
        <v/>
      </c>
      <c r="M114" s="316" t="str">
        <f ca="1">IF(ISERROR(VLOOKUP($B114,'NEL &amp; P4P Backsheet'!$D$11:$BM$187,M$11,0)),"",VLOOKUP($B114,'NEL &amp; P4P Backsheet'!$D$11:$BM$187, M$11,0))</f>
        <v/>
      </c>
      <c r="N114" s="306" t="str">
        <f ca="1">IF(ISERROR(VLOOKUP($B114,'NEL &amp; P4P Backsheet'!$D$11:$BM$187,N$11,0)),"",VLOOKUP($B114,'NEL &amp; P4P Backsheet'!$D$11:$BM$187, N$11,0))</f>
        <v/>
      </c>
      <c r="O114" s="433" t="str">
        <f ca="1">IF(ISERROR(VLOOKUP($B114,'NEL &amp; P4P Backsheet'!$D$11:$BM$187,O$11,0)),"",VLOOKUP($B114,'NEL &amp; P4P Backsheet'!$D$11:$BM$187, O$11,0))</f>
        <v/>
      </c>
      <c r="P114" s="454" t="str">
        <f ca="1">IF(ISERROR(VLOOKUP($B114,'NEL &amp; P4P Backsheet'!$D$11:$BM$187,P$11,0)),"",VLOOKUP($B114,'NEL &amp; P4P Backsheet'!$D$11:$BM$187, P$11,0))</f>
        <v/>
      </c>
      <c r="Q114" s="58" t="str">
        <f ca="1">IF(ISERROR(VLOOKUP($B114,'NEL &amp; P4P Backsheet'!$D$11:$BM$187,Q$11,0)),"",VLOOKUP($B114,'NEL &amp; P4P Backsheet'!$D$11:$BM$187, Q$11,0))</f>
        <v/>
      </c>
      <c r="R114" s="306" t="str">
        <f ca="1">IF(ISERROR(VLOOKUP($B114,'NEL &amp; P4P Backsheet'!$D$11:$BM$187,R$11,0)),"",VLOOKUP($B114,'NEL &amp; P4P Backsheet'!$D$11:$BM$187, R$11,0))</f>
        <v/>
      </c>
      <c r="S114" s="433" t="str">
        <f ca="1">IF(ISERROR(VLOOKUP($B114,'NEL &amp; P4P Backsheet'!$D$11:$BM$187,S$11,0)),"",VLOOKUP($B114,'NEL &amp; P4P Backsheet'!$D$11:$BM$187, S$11,0))</f>
        <v/>
      </c>
      <c r="T114" s="454" t="str">
        <f ca="1">IF(ISERROR(VLOOKUP($B114,'NEL &amp; P4P Backsheet'!$D$11:$BM$187,T$11,0)),"",VLOOKUP($B114,'NEL &amp; P4P Backsheet'!$D$11:$BM$187, T$11,0))</f>
        <v/>
      </c>
      <c r="U114" s="58" t="str">
        <f ca="1">IF(ISERROR(VLOOKUP($B114,'NEL &amp; P4P Backsheet'!$D$11:$BM$187,U$11,0)),"",VLOOKUP($B114,'NEL &amp; P4P Backsheet'!$D$11:$BM$187, U$11,0))</f>
        <v/>
      </c>
      <c r="V114" s="306" t="str">
        <f ca="1">IF(ISERROR(VLOOKUP($B114,'NEL &amp; P4P Backsheet'!$D$11:$BM$187,V$11,0)),"",VLOOKUP($B114,'NEL &amp; P4P Backsheet'!$D$11:$BM$187, V$11,0))</f>
        <v/>
      </c>
      <c r="W114" s="433" t="str">
        <f ca="1">IF(ISERROR(VLOOKUP($B114,'NEL &amp; P4P Backsheet'!$D$11:$BM$187,W$11,0)),"",VLOOKUP($B114,'NEL &amp; P4P Backsheet'!$D$11:$BM$187, W$11,0))</f>
        <v/>
      </c>
      <c r="X114" s="454" t="str">
        <f ca="1">IF(ISERROR(VLOOKUP($B114,'NEL &amp; P4P Backsheet'!$D$11:$BM$187,X$11,0)),"",VLOOKUP($B114,'NEL &amp; P4P Backsheet'!$D$11:$BM$187, X$11,0))</f>
        <v/>
      </c>
      <c r="Y114" s="58" t="str">
        <f ca="1">IF(ISERROR(VLOOKUP($B114,'NEL &amp; P4P Backsheet'!$D$11:$BM$187,Y$11,0)),"",VLOOKUP($B114,'NEL &amp; P4P Backsheet'!$D$11:$BM$187, Y$11,0))</f>
        <v/>
      </c>
    </row>
    <row r="115" spans="1:25">
      <c r="A115" s="3">
        <v>100</v>
      </c>
      <c r="B115" s="41" t="str">
        <f t="shared" ca="1" si="3"/>
        <v/>
      </c>
      <c r="C115" s="42" t="str">
        <f ca="1">IF(B115="","",VLOOKUP(B115,'Org list'!$J$9:$K$637,2,0))</f>
        <v/>
      </c>
      <c r="D115" s="24" t="str">
        <f ca="1">IF(ISERROR(VLOOKUP($B115,'NEL &amp; P4P Backsheet'!$D$38:$BL$187,'Non-Elective Performance'!$D$11,0)),"",VLOOKUP($B115,'NEL &amp; P4P Backsheet'!$D$38:$BL$187,'Non-Elective Performance'!$D$11,0))</f>
        <v/>
      </c>
      <c r="E115" s="306" t="str">
        <f ca="1">IF(ISERROR(VLOOKUP($B115,'NEL &amp; P4P Backsheet'!$D$11:$BM$187,E$11,0)),"",VLOOKUP($B115,'NEL &amp; P4P Backsheet'!$D$11:$BM$187, E$11,0))</f>
        <v/>
      </c>
      <c r="F115" s="433" t="str">
        <f ca="1">IF(ISERROR(VLOOKUP($B115,'NEL &amp; P4P Backsheet'!$D$11:$BM$187,F$11,0)),"",VLOOKUP($B115,'NEL &amp; P4P Backsheet'!$D$11:$BM$187, F$11,0))</f>
        <v/>
      </c>
      <c r="G115" s="433" t="str">
        <f ca="1">IF(ISERROR(VLOOKUP($B115,'NEL &amp; P4P Backsheet'!$D$11:$BM$187,G$11,0)),"",VLOOKUP($B115,'NEL &amp; P4P Backsheet'!$D$11:$BM$187, G$11,0))</f>
        <v/>
      </c>
      <c r="H115" s="58" t="str">
        <f ca="1">IF(ISERROR(VLOOKUP($B115,'NEL &amp; P4P Backsheet'!$D$11:$BM$187,H$11,0)),"",VLOOKUP($B115,'NEL &amp; P4P Backsheet'!$D$11:$BM$187, H$11,0))</f>
        <v/>
      </c>
      <c r="I115" s="306" t="str">
        <f ca="1">IF(ISERROR(VLOOKUP($B115,'NEL &amp; P4P Backsheet'!$D$11:$BM$187,I$11,0)),"",VLOOKUP($B115,'NEL &amp; P4P Backsheet'!$D$11:$BM$187, I$11,0))</f>
        <v/>
      </c>
      <c r="J115" s="433" t="str">
        <f ca="1">IF(ISERROR(VLOOKUP($B115,'NEL &amp; P4P Backsheet'!$D$11:$BM$187,J$11,0)),"",VLOOKUP($B115,'NEL &amp; P4P Backsheet'!$D$11:$BM$187, J$11,0))</f>
        <v/>
      </c>
      <c r="K115" s="433" t="str">
        <f ca="1">IF(ISERROR(VLOOKUP($B115,'NEL &amp; P4P Backsheet'!$D$11:$BM$187,K$11,0)),"",VLOOKUP($B115,'NEL &amp; P4P Backsheet'!$D$11:$BM$187, K$11,0))</f>
        <v/>
      </c>
      <c r="L115" s="58" t="str">
        <f ca="1">IF(ISERROR(VLOOKUP($B115,'NEL &amp; P4P Backsheet'!$D$11:$BM$187,L$11,0)),"",VLOOKUP($B115,'NEL &amp; P4P Backsheet'!$D$11:$BM$187, L$11,0))</f>
        <v/>
      </c>
      <c r="M115" s="316" t="str">
        <f ca="1">IF(ISERROR(VLOOKUP($B115,'NEL &amp; P4P Backsheet'!$D$11:$BM$187,M$11,0)),"",VLOOKUP($B115,'NEL &amp; P4P Backsheet'!$D$11:$BM$187, M$11,0))</f>
        <v/>
      </c>
      <c r="N115" s="306" t="str">
        <f ca="1">IF(ISERROR(VLOOKUP($B115,'NEL &amp; P4P Backsheet'!$D$11:$BM$187,N$11,0)),"",VLOOKUP($B115,'NEL &amp; P4P Backsheet'!$D$11:$BM$187, N$11,0))</f>
        <v/>
      </c>
      <c r="O115" s="433" t="str">
        <f ca="1">IF(ISERROR(VLOOKUP($B115,'NEL &amp; P4P Backsheet'!$D$11:$BM$187,O$11,0)),"",VLOOKUP($B115,'NEL &amp; P4P Backsheet'!$D$11:$BM$187, O$11,0))</f>
        <v/>
      </c>
      <c r="P115" s="454" t="str">
        <f ca="1">IF(ISERROR(VLOOKUP($B115,'NEL &amp; P4P Backsheet'!$D$11:$BM$187,P$11,0)),"",VLOOKUP($B115,'NEL &amp; P4P Backsheet'!$D$11:$BM$187, P$11,0))</f>
        <v/>
      </c>
      <c r="Q115" s="58" t="str">
        <f ca="1">IF(ISERROR(VLOOKUP($B115,'NEL &amp; P4P Backsheet'!$D$11:$BM$187,Q$11,0)),"",VLOOKUP($B115,'NEL &amp; P4P Backsheet'!$D$11:$BM$187, Q$11,0))</f>
        <v/>
      </c>
      <c r="R115" s="306" t="str">
        <f ca="1">IF(ISERROR(VLOOKUP($B115,'NEL &amp; P4P Backsheet'!$D$11:$BM$187,R$11,0)),"",VLOOKUP($B115,'NEL &amp; P4P Backsheet'!$D$11:$BM$187, R$11,0))</f>
        <v/>
      </c>
      <c r="S115" s="433" t="str">
        <f ca="1">IF(ISERROR(VLOOKUP($B115,'NEL &amp; P4P Backsheet'!$D$11:$BM$187,S$11,0)),"",VLOOKUP($B115,'NEL &amp; P4P Backsheet'!$D$11:$BM$187, S$11,0))</f>
        <v/>
      </c>
      <c r="T115" s="454" t="str">
        <f ca="1">IF(ISERROR(VLOOKUP($B115,'NEL &amp; P4P Backsheet'!$D$11:$BM$187,T$11,0)),"",VLOOKUP($B115,'NEL &amp; P4P Backsheet'!$D$11:$BM$187, T$11,0))</f>
        <v/>
      </c>
      <c r="U115" s="58" t="str">
        <f ca="1">IF(ISERROR(VLOOKUP($B115,'NEL &amp; P4P Backsheet'!$D$11:$BM$187,U$11,0)),"",VLOOKUP($B115,'NEL &amp; P4P Backsheet'!$D$11:$BM$187, U$11,0))</f>
        <v/>
      </c>
      <c r="V115" s="306" t="str">
        <f ca="1">IF(ISERROR(VLOOKUP($B115,'NEL &amp; P4P Backsheet'!$D$11:$BM$187,V$11,0)),"",VLOOKUP($B115,'NEL &amp; P4P Backsheet'!$D$11:$BM$187, V$11,0))</f>
        <v/>
      </c>
      <c r="W115" s="433" t="str">
        <f ca="1">IF(ISERROR(VLOOKUP($B115,'NEL &amp; P4P Backsheet'!$D$11:$BM$187,W$11,0)),"",VLOOKUP($B115,'NEL &amp; P4P Backsheet'!$D$11:$BM$187, W$11,0))</f>
        <v/>
      </c>
      <c r="X115" s="454" t="str">
        <f ca="1">IF(ISERROR(VLOOKUP($B115,'NEL &amp; P4P Backsheet'!$D$11:$BM$187,X$11,0)),"",VLOOKUP($B115,'NEL &amp; P4P Backsheet'!$D$11:$BM$187, X$11,0))</f>
        <v/>
      </c>
      <c r="Y115" s="58" t="str">
        <f ca="1">IF(ISERROR(VLOOKUP($B115,'NEL &amp; P4P Backsheet'!$D$11:$BM$187,Y$11,0)),"",VLOOKUP($B115,'NEL &amp; P4P Backsheet'!$D$11:$BM$187, Y$11,0))</f>
        <v/>
      </c>
    </row>
    <row r="116" spans="1:25">
      <c r="A116" s="3">
        <v>101</v>
      </c>
      <c r="B116" s="41" t="str">
        <f t="shared" ca="1" si="3"/>
        <v/>
      </c>
      <c r="C116" s="42" t="str">
        <f ca="1">IF(B116="","",VLOOKUP(B116,'Org list'!$J$9:$K$637,2,0))</f>
        <v/>
      </c>
      <c r="D116" s="24" t="str">
        <f ca="1">IF(ISERROR(VLOOKUP($B116,'NEL &amp; P4P Backsheet'!$D$38:$BL$187,'Non-Elective Performance'!$D$11,0)),"",VLOOKUP($B116,'NEL &amp; P4P Backsheet'!$D$38:$BL$187,'Non-Elective Performance'!$D$11,0))</f>
        <v/>
      </c>
      <c r="E116" s="306" t="str">
        <f ca="1">IF(ISERROR(VLOOKUP($B116,'NEL &amp; P4P Backsheet'!$D$11:$BM$187,E$11,0)),"",VLOOKUP($B116,'NEL &amp; P4P Backsheet'!$D$11:$BM$187, E$11,0))</f>
        <v/>
      </c>
      <c r="F116" s="433" t="str">
        <f ca="1">IF(ISERROR(VLOOKUP($B116,'NEL &amp; P4P Backsheet'!$D$11:$BM$187,F$11,0)),"",VLOOKUP($B116,'NEL &amp; P4P Backsheet'!$D$11:$BM$187, F$11,0))</f>
        <v/>
      </c>
      <c r="G116" s="433" t="str">
        <f ca="1">IF(ISERROR(VLOOKUP($B116,'NEL &amp; P4P Backsheet'!$D$11:$BM$187,G$11,0)),"",VLOOKUP($B116,'NEL &amp; P4P Backsheet'!$D$11:$BM$187, G$11,0))</f>
        <v/>
      </c>
      <c r="H116" s="58" t="str">
        <f ca="1">IF(ISERROR(VLOOKUP($B116,'NEL &amp; P4P Backsheet'!$D$11:$BM$187,H$11,0)),"",VLOOKUP($B116,'NEL &amp; P4P Backsheet'!$D$11:$BM$187, H$11,0))</f>
        <v/>
      </c>
      <c r="I116" s="306" t="str">
        <f ca="1">IF(ISERROR(VLOOKUP($B116,'NEL &amp; P4P Backsheet'!$D$11:$BM$187,I$11,0)),"",VLOOKUP($B116,'NEL &amp; P4P Backsheet'!$D$11:$BM$187, I$11,0))</f>
        <v/>
      </c>
      <c r="J116" s="433" t="str">
        <f ca="1">IF(ISERROR(VLOOKUP($B116,'NEL &amp; P4P Backsheet'!$D$11:$BM$187,J$11,0)),"",VLOOKUP($B116,'NEL &amp; P4P Backsheet'!$D$11:$BM$187, J$11,0))</f>
        <v/>
      </c>
      <c r="K116" s="433" t="str">
        <f ca="1">IF(ISERROR(VLOOKUP($B116,'NEL &amp; P4P Backsheet'!$D$11:$BM$187,K$11,0)),"",VLOOKUP($B116,'NEL &amp; P4P Backsheet'!$D$11:$BM$187, K$11,0))</f>
        <v/>
      </c>
      <c r="L116" s="58" t="str">
        <f ca="1">IF(ISERROR(VLOOKUP($B116,'NEL &amp; P4P Backsheet'!$D$11:$BM$187,L$11,0)),"",VLOOKUP($B116,'NEL &amp; P4P Backsheet'!$D$11:$BM$187, L$11,0))</f>
        <v/>
      </c>
      <c r="M116" s="316" t="str">
        <f ca="1">IF(ISERROR(VLOOKUP($B116,'NEL &amp; P4P Backsheet'!$D$11:$BM$187,M$11,0)),"",VLOOKUP($B116,'NEL &amp; P4P Backsheet'!$D$11:$BM$187, M$11,0))</f>
        <v/>
      </c>
      <c r="N116" s="306" t="str">
        <f ca="1">IF(ISERROR(VLOOKUP($B116,'NEL &amp; P4P Backsheet'!$D$11:$BM$187,N$11,0)),"",VLOOKUP($B116,'NEL &amp; P4P Backsheet'!$D$11:$BM$187, N$11,0))</f>
        <v/>
      </c>
      <c r="O116" s="433" t="str">
        <f ca="1">IF(ISERROR(VLOOKUP($B116,'NEL &amp; P4P Backsheet'!$D$11:$BM$187,O$11,0)),"",VLOOKUP($B116,'NEL &amp; P4P Backsheet'!$D$11:$BM$187, O$11,0))</f>
        <v/>
      </c>
      <c r="P116" s="454" t="str">
        <f ca="1">IF(ISERROR(VLOOKUP($B116,'NEL &amp; P4P Backsheet'!$D$11:$BM$187,P$11,0)),"",VLOOKUP($B116,'NEL &amp; P4P Backsheet'!$D$11:$BM$187, P$11,0))</f>
        <v/>
      </c>
      <c r="Q116" s="58" t="str">
        <f ca="1">IF(ISERROR(VLOOKUP($B116,'NEL &amp; P4P Backsheet'!$D$11:$BM$187,Q$11,0)),"",VLOOKUP($B116,'NEL &amp; P4P Backsheet'!$D$11:$BM$187, Q$11,0))</f>
        <v/>
      </c>
      <c r="R116" s="306" t="str">
        <f ca="1">IF(ISERROR(VLOOKUP($B116,'NEL &amp; P4P Backsheet'!$D$11:$BM$187,R$11,0)),"",VLOOKUP($B116,'NEL &amp; P4P Backsheet'!$D$11:$BM$187, R$11,0))</f>
        <v/>
      </c>
      <c r="S116" s="433" t="str">
        <f ca="1">IF(ISERROR(VLOOKUP($B116,'NEL &amp; P4P Backsheet'!$D$11:$BM$187,S$11,0)),"",VLOOKUP($B116,'NEL &amp; P4P Backsheet'!$D$11:$BM$187, S$11,0))</f>
        <v/>
      </c>
      <c r="T116" s="454" t="str">
        <f ca="1">IF(ISERROR(VLOOKUP($B116,'NEL &amp; P4P Backsheet'!$D$11:$BM$187,T$11,0)),"",VLOOKUP($B116,'NEL &amp; P4P Backsheet'!$D$11:$BM$187, T$11,0))</f>
        <v/>
      </c>
      <c r="U116" s="58" t="str">
        <f ca="1">IF(ISERROR(VLOOKUP($B116,'NEL &amp; P4P Backsheet'!$D$11:$BM$187,U$11,0)),"",VLOOKUP($B116,'NEL &amp; P4P Backsheet'!$D$11:$BM$187, U$11,0))</f>
        <v/>
      </c>
      <c r="V116" s="306" t="str">
        <f ca="1">IF(ISERROR(VLOOKUP($B116,'NEL &amp; P4P Backsheet'!$D$11:$BM$187,V$11,0)),"",VLOOKUP($B116,'NEL &amp; P4P Backsheet'!$D$11:$BM$187, V$11,0))</f>
        <v/>
      </c>
      <c r="W116" s="433" t="str">
        <f ca="1">IF(ISERROR(VLOOKUP($B116,'NEL &amp; P4P Backsheet'!$D$11:$BM$187,W$11,0)),"",VLOOKUP($B116,'NEL &amp; P4P Backsheet'!$D$11:$BM$187, W$11,0))</f>
        <v/>
      </c>
      <c r="X116" s="454" t="str">
        <f ca="1">IF(ISERROR(VLOOKUP($B116,'NEL &amp; P4P Backsheet'!$D$11:$BM$187,X$11,0)),"",VLOOKUP($B116,'NEL &amp; P4P Backsheet'!$D$11:$BM$187, X$11,0))</f>
        <v/>
      </c>
      <c r="Y116" s="58" t="str">
        <f ca="1">IF(ISERROR(VLOOKUP($B116,'NEL &amp; P4P Backsheet'!$D$11:$BM$187,Y$11,0)),"",VLOOKUP($B116,'NEL &amp; P4P Backsheet'!$D$11:$BM$187, Y$11,0))</f>
        <v/>
      </c>
    </row>
    <row r="117" spans="1:25">
      <c r="A117" s="3">
        <v>102</v>
      </c>
      <c r="B117" s="41" t="str">
        <f t="shared" ca="1" si="3"/>
        <v/>
      </c>
      <c r="C117" s="42" t="str">
        <f ca="1">IF(B117="","",VLOOKUP(B117,'Org list'!$J$9:$K$637,2,0))</f>
        <v/>
      </c>
      <c r="D117" s="24" t="str">
        <f ca="1">IF(ISERROR(VLOOKUP($B117,'NEL &amp; P4P Backsheet'!$D$38:$BL$187,'Non-Elective Performance'!$D$11,0)),"",VLOOKUP($B117,'NEL &amp; P4P Backsheet'!$D$38:$BL$187,'Non-Elective Performance'!$D$11,0))</f>
        <v/>
      </c>
      <c r="E117" s="306" t="str">
        <f ca="1">IF(ISERROR(VLOOKUP($B117,'NEL &amp; P4P Backsheet'!$D$11:$BM$187,E$11,0)),"",VLOOKUP($B117,'NEL &amp; P4P Backsheet'!$D$11:$BM$187, E$11,0))</f>
        <v/>
      </c>
      <c r="F117" s="433" t="str">
        <f ca="1">IF(ISERROR(VLOOKUP($B117,'NEL &amp; P4P Backsheet'!$D$11:$BM$187,F$11,0)),"",VLOOKUP($B117,'NEL &amp; P4P Backsheet'!$D$11:$BM$187, F$11,0))</f>
        <v/>
      </c>
      <c r="G117" s="433" t="str">
        <f ca="1">IF(ISERROR(VLOOKUP($B117,'NEL &amp; P4P Backsheet'!$D$11:$BM$187,G$11,0)),"",VLOOKUP($B117,'NEL &amp; P4P Backsheet'!$D$11:$BM$187, G$11,0))</f>
        <v/>
      </c>
      <c r="H117" s="58" t="str">
        <f ca="1">IF(ISERROR(VLOOKUP($B117,'NEL &amp; P4P Backsheet'!$D$11:$BM$187,H$11,0)),"",VLOOKUP($B117,'NEL &amp; P4P Backsheet'!$D$11:$BM$187, H$11,0))</f>
        <v/>
      </c>
      <c r="I117" s="306" t="str">
        <f ca="1">IF(ISERROR(VLOOKUP($B117,'NEL &amp; P4P Backsheet'!$D$11:$BM$187,I$11,0)),"",VLOOKUP($B117,'NEL &amp; P4P Backsheet'!$D$11:$BM$187, I$11,0))</f>
        <v/>
      </c>
      <c r="J117" s="433" t="str">
        <f ca="1">IF(ISERROR(VLOOKUP($B117,'NEL &amp; P4P Backsheet'!$D$11:$BM$187,J$11,0)),"",VLOOKUP($B117,'NEL &amp; P4P Backsheet'!$D$11:$BM$187, J$11,0))</f>
        <v/>
      </c>
      <c r="K117" s="433" t="str">
        <f ca="1">IF(ISERROR(VLOOKUP($B117,'NEL &amp; P4P Backsheet'!$D$11:$BM$187,K$11,0)),"",VLOOKUP($B117,'NEL &amp; P4P Backsheet'!$D$11:$BM$187, K$11,0))</f>
        <v/>
      </c>
      <c r="L117" s="58" t="str">
        <f ca="1">IF(ISERROR(VLOOKUP($B117,'NEL &amp; P4P Backsheet'!$D$11:$BM$187,L$11,0)),"",VLOOKUP($B117,'NEL &amp; P4P Backsheet'!$D$11:$BM$187, L$11,0))</f>
        <v/>
      </c>
      <c r="M117" s="316" t="str">
        <f ca="1">IF(ISERROR(VLOOKUP($B117,'NEL &amp; P4P Backsheet'!$D$11:$BM$187,M$11,0)),"",VLOOKUP($B117,'NEL &amp; P4P Backsheet'!$D$11:$BM$187, M$11,0))</f>
        <v/>
      </c>
      <c r="N117" s="306" t="str">
        <f ca="1">IF(ISERROR(VLOOKUP($B117,'NEL &amp; P4P Backsheet'!$D$11:$BM$187,N$11,0)),"",VLOOKUP($B117,'NEL &amp; P4P Backsheet'!$D$11:$BM$187, N$11,0))</f>
        <v/>
      </c>
      <c r="O117" s="433" t="str">
        <f ca="1">IF(ISERROR(VLOOKUP($B117,'NEL &amp; P4P Backsheet'!$D$11:$BM$187,O$11,0)),"",VLOOKUP($B117,'NEL &amp; P4P Backsheet'!$D$11:$BM$187, O$11,0))</f>
        <v/>
      </c>
      <c r="P117" s="454" t="str">
        <f ca="1">IF(ISERROR(VLOOKUP($B117,'NEL &amp; P4P Backsheet'!$D$11:$BM$187,P$11,0)),"",VLOOKUP($B117,'NEL &amp; P4P Backsheet'!$D$11:$BM$187, P$11,0))</f>
        <v/>
      </c>
      <c r="Q117" s="58" t="str">
        <f ca="1">IF(ISERROR(VLOOKUP($B117,'NEL &amp; P4P Backsheet'!$D$11:$BM$187,Q$11,0)),"",VLOOKUP($B117,'NEL &amp; P4P Backsheet'!$D$11:$BM$187, Q$11,0))</f>
        <v/>
      </c>
      <c r="R117" s="306" t="str">
        <f ca="1">IF(ISERROR(VLOOKUP($B117,'NEL &amp; P4P Backsheet'!$D$11:$BM$187,R$11,0)),"",VLOOKUP($B117,'NEL &amp; P4P Backsheet'!$D$11:$BM$187, R$11,0))</f>
        <v/>
      </c>
      <c r="S117" s="433" t="str">
        <f ca="1">IF(ISERROR(VLOOKUP($B117,'NEL &amp; P4P Backsheet'!$D$11:$BM$187,S$11,0)),"",VLOOKUP($B117,'NEL &amp; P4P Backsheet'!$D$11:$BM$187, S$11,0))</f>
        <v/>
      </c>
      <c r="T117" s="454" t="str">
        <f ca="1">IF(ISERROR(VLOOKUP($B117,'NEL &amp; P4P Backsheet'!$D$11:$BM$187,T$11,0)),"",VLOOKUP($B117,'NEL &amp; P4P Backsheet'!$D$11:$BM$187, T$11,0))</f>
        <v/>
      </c>
      <c r="U117" s="58" t="str">
        <f ca="1">IF(ISERROR(VLOOKUP($B117,'NEL &amp; P4P Backsheet'!$D$11:$BM$187,U$11,0)),"",VLOOKUP($B117,'NEL &amp; P4P Backsheet'!$D$11:$BM$187, U$11,0))</f>
        <v/>
      </c>
      <c r="V117" s="306" t="str">
        <f ca="1">IF(ISERROR(VLOOKUP($B117,'NEL &amp; P4P Backsheet'!$D$11:$BM$187,V$11,0)),"",VLOOKUP($B117,'NEL &amp; P4P Backsheet'!$D$11:$BM$187, V$11,0))</f>
        <v/>
      </c>
      <c r="W117" s="433" t="str">
        <f ca="1">IF(ISERROR(VLOOKUP($B117,'NEL &amp; P4P Backsheet'!$D$11:$BM$187,W$11,0)),"",VLOOKUP($B117,'NEL &amp; P4P Backsheet'!$D$11:$BM$187, W$11,0))</f>
        <v/>
      </c>
      <c r="X117" s="454" t="str">
        <f ca="1">IF(ISERROR(VLOOKUP($B117,'NEL &amp; P4P Backsheet'!$D$11:$BM$187,X$11,0)),"",VLOOKUP($B117,'NEL &amp; P4P Backsheet'!$D$11:$BM$187, X$11,0))</f>
        <v/>
      </c>
      <c r="Y117" s="58" t="str">
        <f ca="1">IF(ISERROR(VLOOKUP($B117,'NEL &amp; P4P Backsheet'!$D$11:$BM$187,Y$11,0)),"",VLOOKUP($B117,'NEL &amp; P4P Backsheet'!$D$11:$BM$187, Y$11,0))</f>
        <v/>
      </c>
    </row>
    <row r="118" spans="1:25">
      <c r="A118" s="3">
        <v>103</v>
      </c>
      <c r="B118" s="41" t="str">
        <f t="shared" ca="1" si="3"/>
        <v/>
      </c>
      <c r="C118" s="42" t="str">
        <f ca="1">IF(B118="","",VLOOKUP(B118,'Org list'!$J$9:$K$637,2,0))</f>
        <v/>
      </c>
      <c r="D118" s="24" t="str">
        <f ca="1">IF(ISERROR(VLOOKUP($B118,'NEL &amp; P4P Backsheet'!$D$38:$BL$187,'Non-Elective Performance'!$D$11,0)),"",VLOOKUP($B118,'NEL &amp; P4P Backsheet'!$D$38:$BL$187,'Non-Elective Performance'!$D$11,0))</f>
        <v/>
      </c>
      <c r="E118" s="306" t="str">
        <f ca="1">IF(ISERROR(VLOOKUP($B118,'NEL &amp; P4P Backsheet'!$D$11:$BM$187,E$11,0)),"",VLOOKUP($B118,'NEL &amp; P4P Backsheet'!$D$11:$BM$187, E$11,0))</f>
        <v/>
      </c>
      <c r="F118" s="433" t="str">
        <f ca="1">IF(ISERROR(VLOOKUP($B118,'NEL &amp; P4P Backsheet'!$D$11:$BM$187,F$11,0)),"",VLOOKUP($B118,'NEL &amp; P4P Backsheet'!$D$11:$BM$187, F$11,0))</f>
        <v/>
      </c>
      <c r="G118" s="433" t="str">
        <f ca="1">IF(ISERROR(VLOOKUP($B118,'NEL &amp; P4P Backsheet'!$D$11:$BM$187,G$11,0)),"",VLOOKUP($B118,'NEL &amp; P4P Backsheet'!$D$11:$BM$187, G$11,0))</f>
        <v/>
      </c>
      <c r="H118" s="58" t="str">
        <f ca="1">IF(ISERROR(VLOOKUP($B118,'NEL &amp; P4P Backsheet'!$D$11:$BM$187,H$11,0)),"",VLOOKUP($B118,'NEL &amp; P4P Backsheet'!$D$11:$BM$187, H$11,0))</f>
        <v/>
      </c>
      <c r="I118" s="306" t="str">
        <f ca="1">IF(ISERROR(VLOOKUP($B118,'NEL &amp; P4P Backsheet'!$D$11:$BM$187,I$11,0)),"",VLOOKUP($B118,'NEL &amp; P4P Backsheet'!$D$11:$BM$187, I$11,0))</f>
        <v/>
      </c>
      <c r="J118" s="433" t="str">
        <f ca="1">IF(ISERROR(VLOOKUP($B118,'NEL &amp; P4P Backsheet'!$D$11:$BM$187,J$11,0)),"",VLOOKUP($B118,'NEL &amp; P4P Backsheet'!$D$11:$BM$187, J$11,0))</f>
        <v/>
      </c>
      <c r="K118" s="433" t="str">
        <f ca="1">IF(ISERROR(VLOOKUP($B118,'NEL &amp; P4P Backsheet'!$D$11:$BM$187,K$11,0)),"",VLOOKUP($B118,'NEL &amp; P4P Backsheet'!$D$11:$BM$187, K$11,0))</f>
        <v/>
      </c>
      <c r="L118" s="58" t="str">
        <f ca="1">IF(ISERROR(VLOOKUP($B118,'NEL &amp; P4P Backsheet'!$D$11:$BM$187,L$11,0)),"",VLOOKUP($B118,'NEL &amp; P4P Backsheet'!$D$11:$BM$187, L$11,0))</f>
        <v/>
      </c>
      <c r="M118" s="316" t="str">
        <f ca="1">IF(ISERROR(VLOOKUP($B118,'NEL &amp; P4P Backsheet'!$D$11:$BM$187,M$11,0)),"",VLOOKUP($B118,'NEL &amp; P4P Backsheet'!$D$11:$BM$187, M$11,0))</f>
        <v/>
      </c>
      <c r="N118" s="306" t="str">
        <f ca="1">IF(ISERROR(VLOOKUP($B118,'NEL &amp; P4P Backsheet'!$D$11:$BM$187,N$11,0)),"",VLOOKUP($B118,'NEL &amp; P4P Backsheet'!$D$11:$BM$187, N$11,0))</f>
        <v/>
      </c>
      <c r="O118" s="433" t="str">
        <f ca="1">IF(ISERROR(VLOOKUP($B118,'NEL &amp; P4P Backsheet'!$D$11:$BM$187,O$11,0)),"",VLOOKUP($B118,'NEL &amp; P4P Backsheet'!$D$11:$BM$187, O$11,0))</f>
        <v/>
      </c>
      <c r="P118" s="454" t="str">
        <f ca="1">IF(ISERROR(VLOOKUP($B118,'NEL &amp; P4P Backsheet'!$D$11:$BM$187,P$11,0)),"",VLOOKUP($B118,'NEL &amp; P4P Backsheet'!$D$11:$BM$187, P$11,0))</f>
        <v/>
      </c>
      <c r="Q118" s="58" t="str">
        <f ca="1">IF(ISERROR(VLOOKUP($B118,'NEL &amp; P4P Backsheet'!$D$11:$BM$187,Q$11,0)),"",VLOOKUP($B118,'NEL &amp; P4P Backsheet'!$D$11:$BM$187, Q$11,0))</f>
        <v/>
      </c>
      <c r="R118" s="306" t="str">
        <f ca="1">IF(ISERROR(VLOOKUP($B118,'NEL &amp; P4P Backsheet'!$D$11:$BM$187,R$11,0)),"",VLOOKUP($B118,'NEL &amp; P4P Backsheet'!$D$11:$BM$187, R$11,0))</f>
        <v/>
      </c>
      <c r="S118" s="433" t="str">
        <f ca="1">IF(ISERROR(VLOOKUP($B118,'NEL &amp; P4P Backsheet'!$D$11:$BM$187,S$11,0)),"",VLOOKUP($B118,'NEL &amp; P4P Backsheet'!$D$11:$BM$187, S$11,0))</f>
        <v/>
      </c>
      <c r="T118" s="454" t="str">
        <f ca="1">IF(ISERROR(VLOOKUP($B118,'NEL &amp; P4P Backsheet'!$D$11:$BM$187,T$11,0)),"",VLOOKUP($B118,'NEL &amp; P4P Backsheet'!$D$11:$BM$187, T$11,0))</f>
        <v/>
      </c>
      <c r="U118" s="58" t="str">
        <f ca="1">IF(ISERROR(VLOOKUP($B118,'NEL &amp; P4P Backsheet'!$D$11:$BM$187,U$11,0)),"",VLOOKUP($B118,'NEL &amp; P4P Backsheet'!$D$11:$BM$187, U$11,0))</f>
        <v/>
      </c>
      <c r="V118" s="306" t="str">
        <f ca="1">IF(ISERROR(VLOOKUP($B118,'NEL &amp; P4P Backsheet'!$D$11:$BM$187,V$11,0)),"",VLOOKUP($B118,'NEL &amp; P4P Backsheet'!$D$11:$BM$187, V$11,0))</f>
        <v/>
      </c>
      <c r="W118" s="433" t="str">
        <f ca="1">IF(ISERROR(VLOOKUP($B118,'NEL &amp; P4P Backsheet'!$D$11:$BM$187,W$11,0)),"",VLOOKUP($B118,'NEL &amp; P4P Backsheet'!$D$11:$BM$187, W$11,0))</f>
        <v/>
      </c>
      <c r="X118" s="454" t="str">
        <f ca="1">IF(ISERROR(VLOOKUP($B118,'NEL &amp; P4P Backsheet'!$D$11:$BM$187,X$11,0)),"",VLOOKUP($B118,'NEL &amp; P4P Backsheet'!$D$11:$BM$187, X$11,0))</f>
        <v/>
      </c>
      <c r="Y118" s="58" t="str">
        <f ca="1">IF(ISERROR(VLOOKUP($B118,'NEL &amp; P4P Backsheet'!$D$11:$BM$187,Y$11,0)),"",VLOOKUP($B118,'NEL &amp; P4P Backsheet'!$D$11:$BM$187, Y$11,0))</f>
        <v/>
      </c>
    </row>
    <row r="119" spans="1:25">
      <c r="A119" s="3">
        <v>104</v>
      </c>
      <c r="B119" s="41" t="str">
        <f t="shared" ca="1" si="3"/>
        <v/>
      </c>
      <c r="C119" s="42" t="str">
        <f ca="1">IF(B119="","",VLOOKUP(B119,'Org list'!$J$9:$K$637,2,0))</f>
        <v/>
      </c>
      <c r="D119" s="24" t="str">
        <f ca="1">IF(ISERROR(VLOOKUP($B119,'NEL &amp; P4P Backsheet'!$D$38:$BL$187,'Non-Elective Performance'!$D$11,0)),"",VLOOKUP($B119,'NEL &amp; P4P Backsheet'!$D$38:$BL$187,'Non-Elective Performance'!$D$11,0))</f>
        <v/>
      </c>
      <c r="E119" s="306" t="str">
        <f ca="1">IF(ISERROR(VLOOKUP($B119,'NEL &amp; P4P Backsheet'!$D$11:$BM$187,E$11,0)),"",VLOOKUP($B119,'NEL &amp; P4P Backsheet'!$D$11:$BM$187, E$11,0))</f>
        <v/>
      </c>
      <c r="F119" s="433" t="str">
        <f ca="1">IF(ISERROR(VLOOKUP($B119,'NEL &amp; P4P Backsheet'!$D$11:$BM$187,F$11,0)),"",VLOOKUP($B119,'NEL &amp; P4P Backsheet'!$D$11:$BM$187, F$11,0))</f>
        <v/>
      </c>
      <c r="G119" s="433" t="str">
        <f ca="1">IF(ISERROR(VLOOKUP($B119,'NEL &amp; P4P Backsheet'!$D$11:$BM$187,G$11,0)),"",VLOOKUP($B119,'NEL &amp; P4P Backsheet'!$D$11:$BM$187, G$11,0))</f>
        <v/>
      </c>
      <c r="H119" s="58" t="str">
        <f ca="1">IF(ISERROR(VLOOKUP($B119,'NEL &amp; P4P Backsheet'!$D$11:$BM$187,H$11,0)),"",VLOOKUP($B119,'NEL &amp; P4P Backsheet'!$D$11:$BM$187, H$11,0))</f>
        <v/>
      </c>
      <c r="I119" s="306" t="str">
        <f ca="1">IF(ISERROR(VLOOKUP($B119,'NEL &amp; P4P Backsheet'!$D$11:$BM$187,I$11,0)),"",VLOOKUP($B119,'NEL &amp; P4P Backsheet'!$D$11:$BM$187, I$11,0))</f>
        <v/>
      </c>
      <c r="J119" s="433" t="str">
        <f ca="1">IF(ISERROR(VLOOKUP($B119,'NEL &amp; P4P Backsheet'!$D$11:$BM$187,J$11,0)),"",VLOOKUP($B119,'NEL &amp; P4P Backsheet'!$D$11:$BM$187, J$11,0))</f>
        <v/>
      </c>
      <c r="K119" s="433" t="str">
        <f ca="1">IF(ISERROR(VLOOKUP($B119,'NEL &amp; P4P Backsheet'!$D$11:$BM$187,K$11,0)),"",VLOOKUP($B119,'NEL &amp; P4P Backsheet'!$D$11:$BM$187, K$11,0))</f>
        <v/>
      </c>
      <c r="L119" s="58" t="str">
        <f ca="1">IF(ISERROR(VLOOKUP($B119,'NEL &amp; P4P Backsheet'!$D$11:$BM$187,L$11,0)),"",VLOOKUP($B119,'NEL &amp; P4P Backsheet'!$D$11:$BM$187, L$11,0))</f>
        <v/>
      </c>
      <c r="M119" s="316" t="str">
        <f ca="1">IF(ISERROR(VLOOKUP($B119,'NEL &amp; P4P Backsheet'!$D$11:$BM$187,M$11,0)),"",VLOOKUP($B119,'NEL &amp; P4P Backsheet'!$D$11:$BM$187, M$11,0))</f>
        <v/>
      </c>
      <c r="N119" s="306" t="str">
        <f ca="1">IF(ISERROR(VLOOKUP($B119,'NEL &amp; P4P Backsheet'!$D$11:$BM$187,N$11,0)),"",VLOOKUP($B119,'NEL &amp; P4P Backsheet'!$D$11:$BM$187, N$11,0))</f>
        <v/>
      </c>
      <c r="O119" s="433" t="str">
        <f ca="1">IF(ISERROR(VLOOKUP($B119,'NEL &amp; P4P Backsheet'!$D$11:$BM$187,O$11,0)),"",VLOOKUP($B119,'NEL &amp; P4P Backsheet'!$D$11:$BM$187, O$11,0))</f>
        <v/>
      </c>
      <c r="P119" s="454" t="str">
        <f ca="1">IF(ISERROR(VLOOKUP($B119,'NEL &amp; P4P Backsheet'!$D$11:$BM$187,P$11,0)),"",VLOOKUP($B119,'NEL &amp; P4P Backsheet'!$D$11:$BM$187, P$11,0))</f>
        <v/>
      </c>
      <c r="Q119" s="58" t="str">
        <f ca="1">IF(ISERROR(VLOOKUP($B119,'NEL &amp; P4P Backsheet'!$D$11:$BM$187,Q$11,0)),"",VLOOKUP($B119,'NEL &amp; P4P Backsheet'!$D$11:$BM$187, Q$11,0))</f>
        <v/>
      </c>
      <c r="R119" s="306" t="str">
        <f ca="1">IF(ISERROR(VLOOKUP($B119,'NEL &amp; P4P Backsheet'!$D$11:$BM$187,R$11,0)),"",VLOOKUP($B119,'NEL &amp; P4P Backsheet'!$D$11:$BM$187, R$11,0))</f>
        <v/>
      </c>
      <c r="S119" s="433" t="str">
        <f ca="1">IF(ISERROR(VLOOKUP($B119,'NEL &amp; P4P Backsheet'!$D$11:$BM$187,S$11,0)),"",VLOOKUP($B119,'NEL &amp; P4P Backsheet'!$D$11:$BM$187, S$11,0))</f>
        <v/>
      </c>
      <c r="T119" s="454" t="str">
        <f ca="1">IF(ISERROR(VLOOKUP($B119,'NEL &amp; P4P Backsheet'!$D$11:$BM$187,T$11,0)),"",VLOOKUP($B119,'NEL &amp; P4P Backsheet'!$D$11:$BM$187, T$11,0))</f>
        <v/>
      </c>
      <c r="U119" s="58" t="str">
        <f ca="1">IF(ISERROR(VLOOKUP($B119,'NEL &amp; P4P Backsheet'!$D$11:$BM$187,U$11,0)),"",VLOOKUP($B119,'NEL &amp; P4P Backsheet'!$D$11:$BM$187, U$11,0))</f>
        <v/>
      </c>
      <c r="V119" s="306" t="str">
        <f ca="1">IF(ISERROR(VLOOKUP($B119,'NEL &amp; P4P Backsheet'!$D$11:$BM$187,V$11,0)),"",VLOOKUP($B119,'NEL &amp; P4P Backsheet'!$D$11:$BM$187, V$11,0))</f>
        <v/>
      </c>
      <c r="W119" s="433" t="str">
        <f ca="1">IF(ISERROR(VLOOKUP($B119,'NEL &amp; P4P Backsheet'!$D$11:$BM$187,W$11,0)),"",VLOOKUP($B119,'NEL &amp; P4P Backsheet'!$D$11:$BM$187, W$11,0))</f>
        <v/>
      </c>
      <c r="X119" s="454" t="str">
        <f ca="1">IF(ISERROR(VLOOKUP($B119,'NEL &amp; P4P Backsheet'!$D$11:$BM$187,X$11,0)),"",VLOOKUP($B119,'NEL &amp; P4P Backsheet'!$D$11:$BM$187, X$11,0))</f>
        <v/>
      </c>
      <c r="Y119" s="58" t="str">
        <f ca="1">IF(ISERROR(VLOOKUP($B119,'NEL &amp; P4P Backsheet'!$D$11:$BM$187,Y$11,0)),"",VLOOKUP($B119,'NEL &amp; P4P Backsheet'!$D$11:$BM$187, Y$11,0))</f>
        <v/>
      </c>
    </row>
    <row r="120" spans="1:25">
      <c r="A120" s="3">
        <v>105</v>
      </c>
      <c r="B120" s="41" t="str">
        <f t="shared" ca="1" si="3"/>
        <v/>
      </c>
      <c r="C120" s="42" t="str">
        <f ca="1">IF(B120="","",VLOOKUP(B120,'Org list'!$J$9:$K$637,2,0))</f>
        <v/>
      </c>
      <c r="D120" s="24" t="str">
        <f ca="1">IF(ISERROR(VLOOKUP($B120,'NEL &amp; P4P Backsheet'!$D$38:$BL$187,'Non-Elective Performance'!$D$11,0)),"",VLOOKUP($B120,'NEL &amp; P4P Backsheet'!$D$38:$BL$187,'Non-Elective Performance'!$D$11,0))</f>
        <v/>
      </c>
      <c r="E120" s="306" t="str">
        <f ca="1">IF(ISERROR(VLOOKUP($B120,'NEL &amp; P4P Backsheet'!$D$11:$BM$187,E$11,0)),"",VLOOKUP($B120,'NEL &amp; P4P Backsheet'!$D$11:$BM$187, E$11,0))</f>
        <v/>
      </c>
      <c r="F120" s="433" t="str">
        <f ca="1">IF(ISERROR(VLOOKUP($B120,'NEL &amp; P4P Backsheet'!$D$11:$BM$187,F$11,0)),"",VLOOKUP($B120,'NEL &amp; P4P Backsheet'!$D$11:$BM$187, F$11,0))</f>
        <v/>
      </c>
      <c r="G120" s="433" t="str">
        <f ca="1">IF(ISERROR(VLOOKUP($B120,'NEL &amp; P4P Backsheet'!$D$11:$BM$187,G$11,0)),"",VLOOKUP($B120,'NEL &amp; P4P Backsheet'!$D$11:$BM$187, G$11,0))</f>
        <v/>
      </c>
      <c r="H120" s="58" t="str">
        <f ca="1">IF(ISERROR(VLOOKUP($B120,'NEL &amp; P4P Backsheet'!$D$11:$BM$187,H$11,0)),"",VLOOKUP($B120,'NEL &amp; P4P Backsheet'!$D$11:$BM$187, H$11,0))</f>
        <v/>
      </c>
      <c r="I120" s="306" t="str">
        <f ca="1">IF(ISERROR(VLOOKUP($B120,'NEL &amp; P4P Backsheet'!$D$11:$BM$187,I$11,0)),"",VLOOKUP($B120,'NEL &amp; P4P Backsheet'!$D$11:$BM$187, I$11,0))</f>
        <v/>
      </c>
      <c r="J120" s="433" t="str">
        <f ca="1">IF(ISERROR(VLOOKUP($B120,'NEL &amp; P4P Backsheet'!$D$11:$BM$187,J$11,0)),"",VLOOKUP($B120,'NEL &amp; P4P Backsheet'!$D$11:$BM$187, J$11,0))</f>
        <v/>
      </c>
      <c r="K120" s="433" t="str">
        <f ca="1">IF(ISERROR(VLOOKUP($B120,'NEL &amp; P4P Backsheet'!$D$11:$BM$187,K$11,0)),"",VLOOKUP($B120,'NEL &amp; P4P Backsheet'!$D$11:$BM$187, K$11,0))</f>
        <v/>
      </c>
      <c r="L120" s="58" t="str">
        <f ca="1">IF(ISERROR(VLOOKUP($B120,'NEL &amp; P4P Backsheet'!$D$11:$BM$187,L$11,0)),"",VLOOKUP($B120,'NEL &amp; P4P Backsheet'!$D$11:$BM$187, L$11,0))</f>
        <v/>
      </c>
      <c r="M120" s="316" t="str">
        <f ca="1">IF(ISERROR(VLOOKUP($B120,'NEL &amp; P4P Backsheet'!$D$11:$BM$187,M$11,0)),"",VLOOKUP($B120,'NEL &amp; P4P Backsheet'!$D$11:$BM$187, M$11,0))</f>
        <v/>
      </c>
      <c r="N120" s="306" t="str">
        <f ca="1">IF(ISERROR(VLOOKUP($B120,'NEL &amp; P4P Backsheet'!$D$11:$BM$187,N$11,0)),"",VLOOKUP($B120,'NEL &amp; P4P Backsheet'!$D$11:$BM$187, N$11,0))</f>
        <v/>
      </c>
      <c r="O120" s="433" t="str">
        <f ca="1">IF(ISERROR(VLOOKUP($B120,'NEL &amp; P4P Backsheet'!$D$11:$BM$187,O$11,0)),"",VLOOKUP($B120,'NEL &amp; P4P Backsheet'!$D$11:$BM$187, O$11,0))</f>
        <v/>
      </c>
      <c r="P120" s="454" t="str">
        <f ca="1">IF(ISERROR(VLOOKUP($B120,'NEL &amp; P4P Backsheet'!$D$11:$BM$187,P$11,0)),"",VLOOKUP($B120,'NEL &amp; P4P Backsheet'!$D$11:$BM$187, P$11,0))</f>
        <v/>
      </c>
      <c r="Q120" s="58" t="str">
        <f ca="1">IF(ISERROR(VLOOKUP($B120,'NEL &amp; P4P Backsheet'!$D$11:$BM$187,Q$11,0)),"",VLOOKUP($B120,'NEL &amp; P4P Backsheet'!$D$11:$BM$187, Q$11,0))</f>
        <v/>
      </c>
      <c r="R120" s="306" t="str">
        <f ca="1">IF(ISERROR(VLOOKUP($B120,'NEL &amp; P4P Backsheet'!$D$11:$BM$187,R$11,0)),"",VLOOKUP($B120,'NEL &amp; P4P Backsheet'!$D$11:$BM$187, R$11,0))</f>
        <v/>
      </c>
      <c r="S120" s="433" t="str">
        <f ca="1">IF(ISERROR(VLOOKUP($B120,'NEL &amp; P4P Backsheet'!$D$11:$BM$187,S$11,0)),"",VLOOKUP($B120,'NEL &amp; P4P Backsheet'!$D$11:$BM$187, S$11,0))</f>
        <v/>
      </c>
      <c r="T120" s="454" t="str">
        <f ca="1">IF(ISERROR(VLOOKUP($B120,'NEL &amp; P4P Backsheet'!$D$11:$BM$187,T$11,0)),"",VLOOKUP($B120,'NEL &amp; P4P Backsheet'!$D$11:$BM$187, T$11,0))</f>
        <v/>
      </c>
      <c r="U120" s="58" t="str">
        <f ca="1">IF(ISERROR(VLOOKUP($B120,'NEL &amp; P4P Backsheet'!$D$11:$BM$187,U$11,0)),"",VLOOKUP($B120,'NEL &amp; P4P Backsheet'!$D$11:$BM$187, U$11,0))</f>
        <v/>
      </c>
      <c r="V120" s="306" t="str">
        <f ca="1">IF(ISERROR(VLOOKUP($B120,'NEL &amp; P4P Backsheet'!$D$11:$BM$187,V$11,0)),"",VLOOKUP($B120,'NEL &amp; P4P Backsheet'!$D$11:$BM$187, V$11,0))</f>
        <v/>
      </c>
      <c r="W120" s="433" t="str">
        <f ca="1">IF(ISERROR(VLOOKUP($B120,'NEL &amp; P4P Backsheet'!$D$11:$BM$187,W$11,0)),"",VLOOKUP($B120,'NEL &amp; P4P Backsheet'!$D$11:$BM$187, W$11,0))</f>
        <v/>
      </c>
      <c r="X120" s="454" t="str">
        <f ca="1">IF(ISERROR(VLOOKUP($B120,'NEL &amp; P4P Backsheet'!$D$11:$BM$187,X$11,0)),"",VLOOKUP($B120,'NEL &amp; P4P Backsheet'!$D$11:$BM$187, X$11,0))</f>
        <v/>
      </c>
      <c r="Y120" s="58" t="str">
        <f ca="1">IF(ISERROR(VLOOKUP($B120,'NEL &amp; P4P Backsheet'!$D$11:$BM$187,Y$11,0)),"",VLOOKUP($B120,'NEL &amp; P4P Backsheet'!$D$11:$BM$187, Y$11,0))</f>
        <v/>
      </c>
    </row>
    <row r="121" spans="1:25">
      <c r="A121" s="3">
        <v>106</v>
      </c>
      <c r="B121" s="41" t="str">
        <f t="shared" ca="1" si="3"/>
        <v/>
      </c>
      <c r="C121" s="42" t="str">
        <f ca="1">IF(B121="","",VLOOKUP(B121,'Org list'!$J$9:$K$637,2,0))</f>
        <v/>
      </c>
      <c r="D121" s="24" t="str">
        <f ca="1">IF(ISERROR(VLOOKUP($B121,'NEL &amp; P4P Backsheet'!$D$38:$BL$187,'Non-Elective Performance'!$D$11,0)),"",VLOOKUP($B121,'NEL &amp; P4P Backsheet'!$D$38:$BL$187,'Non-Elective Performance'!$D$11,0))</f>
        <v/>
      </c>
      <c r="E121" s="306" t="str">
        <f ca="1">IF(ISERROR(VLOOKUP($B121,'NEL &amp; P4P Backsheet'!$D$11:$BM$187,E$11,0)),"",VLOOKUP($B121,'NEL &amp; P4P Backsheet'!$D$11:$BM$187, E$11,0))</f>
        <v/>
      </c>
      <c r="F121" s="433" t="str">
        <f ca="1">IF(ISERROR(VLOOKUP($B121,'NEL &amp; P4P Backsheet'!$D$11:$BM$187,F$11,0)),"",VLOOKUP($B121,'NEL &amp; P4P Backsheet'!$D$11:$BM$187, F$11,0))</f>
        <v/>
      </c>
      <c r="G121" s="433" t="str">
        <f ca="1">IF(ISERROR(VLOOKUP($B121,'NEL &amp; P4P Backsheet'!$D$11:$BM$187,G$11,0)),"",VLOOKUP($B121,'NEL &amp; P4P Backsheet'!$D$11:$BM$187, G$11,0))</f>
        <v/>
      </c>
      <c r="H121" s="58" t="str">
        <f ca="1">IF(ISERROR(VLOOKUP($B121,'NEL &amp; P4P Backsheet'!$D$11:$BM$187,H$11,0)),"",VLOOKUP($B121,'NEL &amp; P4P Backsheet'!$D$11:$BM$187, H$11,0))</f>
        <v/>
      </c>
      <c r="I121" s="306" t="str">
        <f ca="1">IF(ISERROR(VLOOKUP($B121,'NEL &amp; P4P Backsheet'!$D$11:$BM$187,I$11,0)),"",VLOOKUP($B121,'NEL &amp; P4P Backsheet'!$D$11:$BM$187, I$11,0))</f>
        <v/>
      </c>
      <c r="J121" s="433" t="str">
        <f ca="1">IF(ISERROR(VLOOKUP($B121,'NEL &amp; P4P Backsheet'!$D$11:$BM$187,J$11,0)),"",VLOOKUP($B121,'NEL &amp; P4P Backsheet'!$D$11:$BM$187, J$11,0))</f>
        <v/>
      </c>
      <c r="K121" s="433" t="str">
        <f ca="1">IF(ISERROR(VLOOKUP($B121,'NEL &amp; P4P Backsheet'!$D$11:$BM$187,K$11,0)),"",VLOOKUP($B121,'NEL &amp; P4P Backsheet'!$D$11:$BM$187, K$11,0))</f>
        <v/>
      </c>
      <c r="L121" s="58" t="str">
        <f ca="1">IF(ISERROR(VLOOKUP($B121,'NEL &amp; P4P Backsheet'!$D$11:$BM$187,L$11,0)),"",VLOOKUP($B121,'NEL &amp; P4P Backsheet'!$D$11:$BM$187, L$11,0))</f>
        <v/>
      </c>
      <c r="M121" s="316" t="str">
        <f ca="1">IF(ISERROR(VLOOKUP($B121,'NEL &amp; P4P Backsheet'!$D$11:$BM$187,M$11,0)),"",VLOOKUP($B121,'NEL &amp; P4P Backsheet'!$D$11:$BM$187, M$11,0))</f>
        <v/>
      </c>
      <c r="N121" s="306" t="str">
        <f ca="1">IF(ISERROR(VLOOKUP($B121,'NEL &amp; P4P Backsheet'!$D$11:$BM$187,N$11,0)),"",VLOOKUP($B121,'NEL &amp; P4P Backsheet'!$D$11:$BM$187, N$11,0))</f>
        <v/>
      </c>
      <c r="O121" s="433" t="str">
        <f ca="1">IF(ISERROR(VLOOKUP($B121,'NEL &amp; P4P Backsheet'!$D$11:$BM$187,O$11,0)),"",VLOOKUP($B121,'NEL &amp; P4P Backsheet'!$D$11:$BM$187, O$11,0))</f>
        <v/>
      </c>
      <c r="P121" s="454" t="str">
        <f ca="1">IF(ISERROR(VLOOKUP($B121,'NEL &amp; P4P Backsheet'!$D$11:$BM$187,P$11,0)),"",VLOOKUP($B121,'NEL &amp; P4P Backsheet'!$D$11:$BM$187, P$11,0))</f>
        <v/>
      </c>
      <c r="Q121" s="58" t="str">
        <f ca="1">IF(ISERROR(VLOOKUP($B121,'NEL &amp; P4P Backsheet'!$D$11:$BM$187,Q$11,0)),"",VLOOKUP($B121,'NEL &amp; P4P Backsheet'!$D$11:$BM$187, Q$11,0))</f>
        <v/>
      </c>
      <c r="R121" s="306" t="str">
        <f ca="1">IF(ISERROR(VLOOKUP($B121,'NEL &amp; P4P Backsheet'!$D$11:$BM$187,R$11,0)),"",VLOOKUP($B121,'NEL &amp; P4P Backsheet'!$D$11:$BM$187, R$11,0))</f>
        <v/>
      </c>
      <c r="S121" s="433" t="str">
        <f ca="1">IF(ISERROR(VLOOKUP($B121,'NEL &amp; P4P Backsheet'!$D$11:$BM$187,S$11,0)),"",VLOOKUP($B121,'NEL &amp; P4P Backsheet'!$D$11:$BM$187, S$11,0))</f>
        <v/>
      </c>
      <c r="T121" s="454" t="str">
        <f ca="1">IF(ISERROR(VLOOKUP($B121,'NEL &amp; P4P Backsheet'!$D$11:$BM$187,T$11,0)),"",VLOOKUP($B121,'NEL &amp; P4P Backsheet'!$D$11:$BM$187, T$11,0))</f>
        <v/>
      </c>
      <c r="U121" s="58" t="str">
        <f ca="1">IF(ISERROR(VLOOKUP($B121,'NEL &amp; P4P Backsheet'!$D$11:$BM$187,U$11,0)),"",VLOOKUP($B121,'NEL &amp; P4P Backsheet'!$D$11:$BM$187, U$11,0))</f>
        <v/>
      </c>
      <c r="V121" s="306" t="str">
        <f ca="1">IF(ISERROR(VLOOKUP($B121,'NEL &amp; P4P Backsheet'!$D$11:$BM$187,V$11,0)),"",VLOOKUP($B121,'NEL &amp; P4P Backsheet'!$D$11:$BM$187, V$11,0))</f>
        <v/>
      </c>
      <c r="W121" s="433" t="str">
        <f ca="1">IF(ISERROR(VLOOKUP($B121,'NEL &amp; P4P Backsheet'!$D$11:$BM$187,W$11,0)),"",VLOOKUP($B121,'NEL &amp; P4P Backsheet'!$D$11:$BM$187, W$11,0))</f>
        <v/>
      </c>
      <c r="X121" s="454" t="str">
        <f ca="1">IF(ISERROR(VLOOKUP($B121,'NEL &amp; P4P Backsheet'!$D$11:$BM$187,X$11,0)),"",VLOOKUP($B121,'NEL &amp; P4P Backsheet'!$D$11:$BM$187, X$11,0))</f>
        <v/>
      </c>
      <c r="Y121" s="58" t="str">
        <f ca="1">IF(ISERROR(VLOOKUP($B121,'NEL &amp; P4P Backsheet'!$D$11:$BM$187,Y$11,0)),"",VLOOKUP($B121,'NEL &amp; P4P Backsheet'!$D$11:$BM$187, Y$11,0))</f>
        <v/>
      </c>
    </row>
    <row r="122" spans="1:25">
      <c r="A122" s="3">
        <v>107</v>
      </c>
      <c r="B122" s="41" t="str">
        <f t="shared" ca="1" si="3"/>
        <v/>
      </c>
      <c r="C122" s="42" t="str">
        <f ca="1">IF(B122="","",VLOOKUP(B122,'Org list'!$J$9:$K$637,2,0))</f>
        <v/>
      </c>
      <c r="D122" s="24" t="str">
        <f ca="1">IF(ISERROR(VLOOKUP($B122,'NEL &amp; P4P Backsheet'!$D$38:$BL$187,'Non-Elective Performance'!$D$11,0)),"",VLOOKUP($B122,'NEL &amp; P4P Backsheet'!$D$38:$BL$187,'Non-Elective Performance'!$D$11,0))</f>
        <v/>
      </c>
      <c r="E122" s="306" t="str">
        <f ca="1">IF(ISERROR(VLOOKUP($B122,'NEL &amp; P4P Backsheet'!$D$11:$BM$187,E$11,0)),"",VLOOKUP($B122,'NEL &amp; P4P Backsheet'!$D$11:$BM$187, E$11,0))</f>
        <v/>
      </c>
      <c r="F122" s="433" t="str">
        <f ca="1">IF(ISERROR(VLOOKUP($B122,'NEL &amp; P4P Backsheet'!$D$11:$BM$187,F$11,0)),"",VLOOKUP($B122,'NEL &amp; P4P Backsheet'!$D$11:$BM$187, F$11,0))</f>
        <v/>
      </c>
      <c r="G122" s="433" t="str">
        <f ca="1">IF(ISERROR(VLOOKUP($B122,'NEL &amp; P4P Backsheet'!$D$11:$BM$187,G$11,0)),"",VLOOKUP($B122,'NEL &amp; P4P Backsheet'!$D$11:$BM$187, G$11,0))</f>
        <v/>
      </c>
      <c r="H122" s="58" t="str">
        <f ca="1">IF(ISERROR(VLOOKUP($B122,'NEL &amp; P4P Backsheet'!$D$11:$BM$187,H$11,0)),"",VLOOKUP($B122,'NEL &amp; P4P Backsheet'!$D$11:$BM$187, H$11,0))</f>
        <v/>
      </c>
      <c r="I122" s="306" t="str">
        <f ca="1">IF(ISERROR(VLOOKUP($B122,'NEL &amp; P4P Backsheet'!$D$11:$BM$187,I$11,0)),"",VLOOKUP($B122,'NEL &amp; P4P Backsheet'!$D$11:$BM$187, I$11,0))</f>
        <v/>
      </c>
      <c r="J122" s="433" t="str">
        <f ca="1">IF(ISERROR(VLOOKUP($B122,'NEL &amp; P4P Backsheet'!$D$11:$BM$187,J$11,0)),"",VLOOKUP($B122,'NEL &amp; P4P Backsheet'!$D$11:$BM$187, J$11,0))</f>
        <v/>
      </c>
      <c r="K122" s="433" t="str">
        <f ca="1">IF(ISERROR(VLOOKUP($B122,'NEL &amp; P4P Backsheet'!$D$11:$BM$187,K$11,0)),"",VLOOKUP($B122,'NEL &amp; P4P Backsheet'!$D$11:$BM$187, K$11,0))</f>
        <v/>
      </c>
      <c r="L122" s="58" t="str">
        <f ca="1">IF(ISERROR(VLOOKUP($B122,'NEL &amp; P4P Backsheet'!$D$11:$BM$187,L$11,0)),"",VLOOKUP($B122,'NEL &amp; P4P Backsheet'!$D$11:$BM$187, L$11,0))</f>
        <v/>
      </c>
      <c r="M122" s="316" t="str">
        <f ca="1">IF(ISERROR(VLOOKUP($B122,'NEL &amp; P4P Backsheet'!$D$11:$BM$187,M$11,0)),"",VLOOKUP($B122,'NEL &amp; P4P Backsheet'!$D$11:$BM$187, M$11,0))</f>
        <v/>
      </c>
      <c r="N122" s="306" t="str">
        <f ca="1">IF(ISERROR(VLOOKUP($B122,'NEL &amp; P4P Backsheet'!$D$11:$BM$187,N$11,0)),"",VLOOKUP($B122,'NEL &amp; P4P Backsheet'!$D$11:$BM$187, N$11,0))</f>
        <v/>
      </c>
      <c r="O122" s="433" t="str">
        <f ca="1">IF(ISERROR(VLOOKUP($B122,'NEL &amp; P4P Backsheet'!$D$11:$BM$187,O$11,0)),"",VLOOKUP($B122,'NEL &amp; P4P Backsheet'!$D$11:$BM$187, O$11,0))</f>
        <v/>
      </c>
      <c r="P122" s="454" t="str">
        <f ca="1">IF(ISERROR(VLOOKUP($B122,'NEL &amp; P4P Backsheet'!$D$11:$BM$187,P$11,0)),"",VLOOKUP($B122,'NEL &amp; P4P Backsheet'!$D$11:$BM$187, P$11,0))</f>
        <v/>
      </c>
      <c r="Q122" s="58" t="str">
        <f ca="1">IF(ISERROR(VLOOKUP($B122,'NEL &amp; P4P Backsheet'!$D$11:$BM$187,Q$11,0)),"",VLOOKUP($B122,'NEL &amp; P4P Backsheet'!$D$11:$BM$187, Q$11,0))</f>
        <v/>
      </c>
      <c r="R122" s="306" t="str">
        <f ca="1">IF(ISERROR(VLOOKUP($B122,'NEL &amp; P4P Backsheet'!$D$11:$BM$187,R$11,0)),"",VLOOKUP($B122,'NEL &amp; P4P Backsheet'!$D$11:$BM$187, R$11,0))</f>
        <v/>
      </c>
      <c r="S122" s="433" t="str">
        <f ca="1">IF(ISERROR(VLOOKUP($B122,'NEL &amp; P4P Backsheet'!$D$11:$BM$187,S$11,0)),"",VLOOKUP($B122,'NEL &amp; P4P Backsheet'!$D$11:$BM$187, S$11,0))</f>
        <v/>
      </c>
      <c r="T122" s="454" t="str">
        <f ca="1">IF(ISERROR(VLOOKUP($B122,'NEL &amp; P4P Backsheet'!$D$11:$BM$187,T$11,0)),"",VLOOKUP($B122,'NEL &amp; P4P Backsheet'!$D$11:$BM$187, T$11,0))</f>
        <v/>
      </c>
      <c r="U122" s="58" t="str">
        <f ca="1">IF(ISERROR(VLOOKUP($B122,'NEL &amp; P4P Backsheet'!$D$11:$BM$187,U$11,0)),"",VLOOKUP($B122,'NEL &amp; P4P Backsheet'!$D$11:$BM$187, U$11,0))</f>
        <v/>
      </c>
      <c r="V122" s="306" t="str">
        <f ca="1">IF(ISERROR(VLOOKUP($B122,'NEL &amp; P4P Backsheet'!$D$11:$BM$187,V$11,0)),"",VLOOKUP($B122,'NEL &amp; P4P Backsheet'!$D$11:$BM$187, V$11,0))</f>
        <v/>
      </c>
      <c r="W122" s="433" t="str">
        <f ca="1">IF(ISERROR(VLOOKUP($B122,'NEL &amp; P4P Backsheet'!$D$11:$BM$187,W$11,0)),"",VLOOKUP($B122,'NEL &amp; P4P Backsheet'!$D$11:$BM$187, W$11,0))</f>
        <v/>
      </c>
      <c r="X122" s="454" t="str">
        <f ca="1">IF(ISERROR(VLOOKUP($B122,'NEL &amp; P4P Backsheet'!$D$11:$BM$187,X$11,0)),"",VLOOKUP($B122,'NEL &amp; P4P Backsheet'!$D$11:$BM$187, X$11,0))</f>
        <v/>
      </c>
      <c r="Y122" s="58" t="str">
        <f ca="1">IF(ISERROR(VLOOKUP($B122,'NEL &amp; P4P Backsheet'!$D$11:$BM$187,Y$11,0)),"",VLOOKUP($B122,'NEL &amp; P4P Backsheet'!$D$11:$BM$187, Y$11,0))</f>
        <v/>
      </c>
    </row>
    <row r="123" spans="1:25">
      <c r="A123" s="3">
        <v>108</v>
      </c>
      <c r="B123" s="41" t="str">
        <f t="shared" ca="1" si="3"/>
        <v/>
      </c>
      <c r="C123" s="42" t="str">
        <f ca="1">IF(B123="","",VLOOKUP(B123,'Org list'!$J$9:$K$637,2,0))</f>
        <v/>
      </c>
      <c r="D123" s="24" t="str">
        <f ca="1">IF(ISERROR(VLOOKUP($B123,'NEL &amp; P4P Backsheet'!$D$38:$BL$187,'Non-Elective Performance'!$D$11,0)),"",VLOOKUP($B123,'NEL &amp; P4P Backsheet'!$D$38:$BL$187,'Non-Elective Performance'!$D$11,0))</f>
        <v/>
      </c>
      <c r="E123" s="306" t="str">
        <f ca="1">IF(ISERROR(VLOOKUP($B123,'NEL &amp; P4P Backsheet'!$D$11:$BM$187,E$11,0)),"",VLOOKUP($B123,'NEL &amp; P4P Backsheet'!$D$11:$BM$187, E$11,0))</f>
        <v/>
      </c>
      <c r="F123" s="433" t="str">
        <f ca="1">IF(ISERROR(VLOOKUP($B123,'NEL &amp; P4P Backsheet'!$D$11:$BM$187,F$11,0)),"",VLOOKUP($B123,'NEL &amp; P4P Backsheet'!$D$11:$BM$187, F$11,0))</f>
        <v/>
      </c>
      <c r="G123" s="433" t="str">
        <f ca="1">IF(ISERROR(VLOOKUP($B123,'NEL &amp; P4P Backsheet'!$D$11:$BM$187,G$11,0)),"",VLOOKUP($B123,'NEL &amp; P4P Backsheet'!$D$11:$BM$187, G$11,0))</f>
        <v/>
      </c>
      <c r="H123" s="58" t="str">
        <f ca="1">IF(ISERROR(VLOOKUP($B123,'NEL &amp; P4P Backsheet'!$D$11:$BM$187,H$11,0)),"",VLOOKUP($B123,'NEL &amp; P4P Backsheet'!$D$11:$BM$187, H$11,0))</f>
        <v/>
      </c>
      <c r="I123" s="306" t="str">
        <f ca="1">IF(ISERROR(VLOOKUP($B123,'NEL &amp; P4P Backsheet'!$D$11:$BM$187,I$11,0)),"",VLOOKUP($B123,'NEL &amp; P4P Backsheet'!$D$11:$BM$187, I$11,0))</f>
        <v/>
      </c>
      <c r="J123" s="433" t="str">
        <f ca="1">IF(ISERROR(VLOOKUP($B123,'NEL &amp; P4P Backsheet'!$D$11:$BM$187,J$11,0)),"",VLOOKUP($B123,'NEL &amp; P4P Backsheet'!$D$11:$BM$187, J$11,0))</f>
        <v/>
      </c>
      <c r="K123" s="433" t="str">
        <f ca="1">IF(ISERROR(VLOOKUP($B123,'NEL &amp; P4P Backsheet'!$D$11:$BM$187,K$11,0)),"",VLOOKUP($B123,'NEL &amp; P4P Backsheet'!$D$11:$BM$187, K$11,0))</f>
        <v/>
      </c>
      <c r="L123" s="58" t="str">
        <f ca="1">IF(ISERROR(VLOOKUP($B123,'NEL &amp; P4P Backsheet'!$D$11:$BM$187,L$11,0)),"",VLOOKUP($B123,'NEL &amp; P4P Backsheet'!$D$11:$BM$187, L$11,0))</f>
        <v/>
      </c>
      <c r="M123" s="316" t="str">
        <f ca="1">IF(ISERROR(VLOOKUP($B123,'NEL &amp; P4P Backsheet'!$D$11:$BM$187,M$11,0)),"",VLOOKUP($B123,'NEL &amp; P4P Backsheet'!$D$11:$BM$187, M$11,0))</f>
        <v/>
      </c>
      <c r="N123" s="306" t="str">
        <f ca="1">IF(ISERROR(VLOOKUP($B123,'NEL &amp; P4P Backsheet'!$D$11:$BM$187,N$11,0)),"",VLOOKUP($B123,'NEL &amp; P4P Backsheet'!$D$11:$BM$187, N$11,0))</f>
        <v/>
      </c>
      <c r="O123" s="433" t="str">
        <f ca="1">IF(ISERROR(VLOOKUP($B123,'NEL &amp; P4P Backsheet'!$D$11:$BM$187,O$11,0)),"",VLOOKUP($B123,'NEL &amp; P4P Backsheet'!$D$11:$BM$187, O$11,0))</f>
        <v/>
      </c>
      <c r="P123" s="454" t="str">
        <f ca="1">IF(ISERROR(VLOOKUP($B123,'NEL &amp; P4P Backsheet'!$D$11:$BM$187,P$11,0)),"",VLOOKUP($B123,'NEL &amp; P4P Backsheet'!$D$11:$BM$187, P$11,0))</f>
        <v/>
      </c>
      <c r="Q123" s="58" t="str">
        <f ca="1">IF(ISERROR(VLOOKUP($B123,'NEL &amp; P4P Backsheet'!$D$11:$BM$187,Q$11,0)),"",VLOOKUP($B123,'NEL &amp; P4P Backsheet'!$D$11:$BM$187, Q$11,0))</f>
        <v/>
      </c>
      <c r="R123" s="306" t="str">
        <f ca="1">IF(ISERROR(VLOOKUP($B123,'NEL &amp; P4P Backsheet'!$D$11:$BM$187,R$11,0)),"",VLOOKUP($B123,'NEL &amp; P4P Backsheet'!$D$11:$BM$187, R$11,0))</f>
        <v/>
      </c>
      <c r="S123" s="433" t="str">
        <f ca="1">IF(ISERROR(VLOOKUP($B123,'NEL &amp; P4P Backsheet'!$D$11:$BM$187,S$11,0)),"",VLOOKUP($B123,'NEL &amp; P4P Backsheet'!$D$11:$BM$187, S$11,0))</f>
        <v/>
      </c>
      <c r="T123" s="454" t="str">
        <f ca="1">IF(ISERROR(VLOOKUP($B123,'NEL &amp; P4P Backsheet'!$D$11:$BM$187,T$11,0)),"",VLOOKUP($B123,'NEL &amp; P4P Backsheet'!$D$11:$BM$187, T$11,0))</f>
        <v/>
      </c>
      <c r="U123" s="58" t="str">
        <f ca="1">IF(ISERROR(VLOOKUP($B123,'NEL &amp; P4P Backsheet'!$D$11:$BM$187,U$11,0)),"",VLOOKUP($B123,'NEL &amp; P4P Backsheet'!$D$11:$BM$187, U$11,0))</f>
        <v/>
      </c>
      <c r="V123" s="306" t="str">
        <f ca="1">IF(ISERROR(VLOOKUP($B123,'NEL &amp; P4P Backsheet'!$D$11:$BM$187,V$11,0)),"",VLOOKUP($B123,'NEL &amp; P4P Backsheet'!$D$11:$BM$187, V$11,0))</f>
        <v/>
      </c>
      <c r="W123" s="433" t="str">
        <f ca="1">IF(ISERROR(VLOOKUP($B123,'NEL &amp; P4P Backsheet'!$D$11:$BM$187,W$11,0)),"",VLOOKUP($B123,'NEL &amp; P4P Backsheet'!$D$11:$BM$187, W$11,0))</f>
        <v/>
      </c>
      <c r="X123" s="454" t="str">
        <f ca="1">IF(ISERROR(VLOOKUP($B123,'NEL &amp; P4P Backsheet'!$D$11:$BM$187,X$11,0)),"",VLOOKUP($B123,'NEL &amp; P4P Backsheet'!$D$11:$BM$187, X$11,0))</f>
        <v/>
      </c>
      <c r="Y123" s="58" t="str">
        <f ca="1">IF(ISERROR(VLOOKUP($B123,'NEL &amp; P4P Backsheet'!$D$11:$BM$187,Y$11,0)),"",VLOOKUP($B123,'NEL &amp; P4P Backsheet'!$D$11:$BM$187, Y$11,0))</f>
        <v/>
      </c>
    </row>
    <row r="124" spans="1:25">
      <c r="A124" s="3">
        <v>109</v>
      </c>
      <c r="B124" s="41" t="str">
        <f t="shared" ca="1" si="3"/>
        <v/>
      </c>
      <c r="C124" s="42" t="str">
        <f ca="1">IF(B124="","",VLOOKUP(B124,'Org list'!$J$9:$K$637,2,0))</f>
        <v/>
      </c>
      <c r="D124" s="24" t="str">
        <f ca="1">IF(ISERROR(VLOOKUP($B124,'NEL &amp; P4P Backsheet'!$D$38:$BL$187,'Non-Elective Performance'!$D$11,0)),"",VLOOKUP($B124,'NEL &amp; P4P Backsheet'!$D$38:$BL$187,'Non-Elective Performance'!$D$11,0))</f>
        <v/>
      </c>
      <c r="E124" s="306" t="str">
        <f ca="1">IF(ISERROR(VLOOKUP($B124,'NEL &amp; P4P Backsheet'!$D$11:$BM$187,E$11,0)),"",VLOOKUP($B124,'NEL &amp; P4P Backsheet'!$D$11:$BM$187, E$11,0))</f>
        <v/>
      </c>
      <c r="F124" s="433" t="str">
        <f ca="1">IF(ISERROR(VLOOKUP($B124,'NEL &amp; P4P Backsheet'!$D$11:$BM$187,F$11,0)),"",VLOOKUP($B124,'NEL &amp; P4P Backsheet'!$D$11:$BM$187, F$11,0))</f>
        <v/>
      </c>
      <c r="G124" s="433" t="str">
        <f ca="1">IF(ISERROR(VLOOKUP($B124,'NEL &amp; P4P Backsheet'!$D$11:$BM$187,G$11,0)),"",VLOOKUP($B124,'NEL &amp; P4P Backsheet'!$D$11:$BM$187, G$11,0))</f>
        <v/>
      </c>
      <c r="H124" s="58" t="str">
        <f ca="1">IF(ISERROR(VLOOKUP($B124,'NEL &amp; P4P Backsheet'!$D$11:$BM$187,H$11,0)),"",VLOOKUP($B124,'NEL &amp; P4P Backsheet'!$D$11:$BM$187, H$11,0))</f>
        <v/>
      </c>
      <c r="I124" s="306" t="str">
        <f ca="1">IF(ISERROR(VLOOKUP($B124,'NEL &amp; P4P Backsheet'!$D$11:$BM$187,I$11,0)),"",VLOOKUP($B124,'NEL &amp; P4P Backsheet'!$D$11:$BM$187, I$11,0))</f>
        <v/>
      </c>
      <c r="J124" s="433" t="str">
        <f ca="1">IF(ISERROR(VLOOKUP($B124,'NEL &amp; P4P Backsheet'!$D$11:$BM$187,J$11,0)),"",VLOOKUP($B124,'NEL &amp; P4P Backsheet'!$D$11:$BM$187, J$11,0))</f>
        <v/>
      </c>
      <c r="K124" s="433" t="str">
        <f ca="1">IF(ISERROR(VLOOKUP($B124,'NEL &amp; P4P Backsheet'!$D$11:$BM$187,K$11,0)),"",VLOOKUP($B124,'NEL &amp; P4P Backsheet'!$D$11:$BM$187, K$11,0))</f>
        <v/>
      </c>
      <c r="L124" s="58" t="str">
        <f ca="1">IF(ISERROR(VLOOKUP($B124,'NEL &amp; P4P Backsheet'!$D$11:$BM$187,L$11,0)),"",VLOOKUP($B124,'NEL &amp; P4P Backsheet'!$D$11:$BM$187, L$11,0))</f>
        <v/>
      </c>
      <c r="M124" s="316" t="str">
        <f ca="1">IF(ISERROR(VLOOKUP($B124,'NEL &amp; P4P Backsheet'!$D$11:$BM$187,M$11,0)),"",VLOOKUP($B124,'NEL &amp; P4P Backsheet'!$D$11:$BM$187, M$11,0))</f>
        <v/>
      </c>
      <c r="N124" s="306" t="str">
        <f ca="1">IF(ISERROR(VLOOKUP($B124,'NEL &amp; P4P Backsheet'!$D$11:$BM$187,N$11,0)),"",VLOOKUP($B124,'NEL &amp; P4P Backsheet'!$D$11:$BM$187, N$11,0))</f>
        <v/>
      </c>
      <c r="O124" s="433" t="str">
        <f ca="1">IF(ISERROR(VLOOKUP($B124,'NEL &amp; P4P Backsheet'!$D$11:$BM$187,O$11,0)),"",VLOOKUP($B124,'NEL &amp; P4P Backsheet'!$D$11:$BM$187, O$11,0))</f>
        <v/>
      </c>
      <c r="P124" s="454" t="str">
        <f ca="1">IF(ISERROR(VLOOKUP($B124,'NEL &amp; P4P Backsheet'!$D$11:$BM$187,P$11,0)),"",VLOOKUP($B124,'NEL &amp; P4P Backsheet'!$D$11:$BM$187, P$11,0))</f>
        <v/>
      </c>
      <c r="Q124" s="58" t="str">
        <f ca="1">IF(ISERROR(VLOOKUP($B124,'NEL &amp; P4P Backsheet'!$D$11:$BM$187,Q$11,0)),"",VLOOKUP($B124,'NEL &amp; P4P Backsheet'!$D$11:$BM$187, Q$11,0))</f>
        <v/>
      </c>
      <c r="R124" s="306" t="str">
        <f ca="1">IF(ISERROR(VLOOKUP($B124,'NEL &amp; P4P Backsheet'!$D$11:$BM$187,R$11,0)),"",VLOOKUP($B124,'NEL &amp; P4P Backsheet'!$D$11:$BM$187, R$11,0))</f>
        <v/>
      </c>
      <c r="S124" s="433" t="str">
        <f ca="1">IF(ISERROR(VLOOKUP($B124,'NEL &amp; P4P Backsheet'!$D$11:$BM$187,S$11,0)),"",VLOOKUP($B124,'NEL &amp; P4P Backsheet'!$D$11:$BM$187, S$11,0))</f>
        <v/>
      </c>
      <c r="T124" s="454" t="str">
        <f ca="1">IF(ISERROR(VLOOKUP($B124,'NEL &amp; P4P Backsheet'!$D$11:$BM$187,T$11,0)),"",VLOOKUP($B124,'NEL &amp; P4P Backsheet'!$D$11:$BM$187, T$11,0))</f>
        <v/>
      </c>
      <c r="U124" s="58" t="str">
        <f ca="1">IF(ISERROR(VLOOKUP($B124,'NEL &amp; P4P Backsheet'!$D$11:$BM$187,U$11,0)),"",VLOOKUP($B124,'NEL &amp; P4P Backsheet'!$D$11:$BM$187, U$11,0))</f>
        <v/>
      </c>
      <c r="V124" s="306" t="str">
        <f ca="1">IF(ISERROR(VLOOKUP($B124,'NEL &amp; P4P Backsheet'!$D$11:$BM$187,V$11,0)),"",VLOOKUP($B124,'NEL &amp; P4P Backsheet'!$D$11:$BM$187, V$11,0))</f>
        <v/>
      </c>
      <c r="W124" s="433" t="str">
        <f ca="1">IF(ISERROR(VLOOKUP($B124,'NEL &amp; P4P Backsheet'!$D$11:$BM$187,W$11,0)),"",VLOOKUP($B124,'NEL &amp; P4P Backsheet'!$D$11:$BM$187, W$11,0))</f>
        <v/>
      </c>
      <c r="X124" s="454" t="str">
        <f ca="1">IF(ISERROR(VLOOKUP($B124,'NEL &amp; P4P Backsheet'!$D$11:$BM$187,X$11,0)),"",VLOOKUP($B124,'NEL &amp; P4P Backsheet'!$D$11:$BM$187, X$11,0))</f>
        <v/>
      </c>
      <c r="Y124" s="58" t="str">
        <f ca="1">IF(ISERROR(VLOOKUP($B124,'NEL &amp; P4P Backsheet'!$D$11:$BM$187,Y$11,0)),"",VLOOKUP($B124,'NEL &amp; P4P Backsheet'!$D$11:$BM$187, Y$11,0))</f>
        <v/>
      </c>
    </row>
    <row r="125" spans="1:25">
      <c r="A125" s="3">
        <v>110</v>
      </c>
      <c r="B125" s="41" t="str">
        <f t="shared" ca="1" si="3"/>
        <v/>
      </c>
      <c r="C125" s="42" t="str">
        <f ca="1">IF(B125="","",VLOOKUP(B125,'Org list'!$J$9:$K$637,2,0))</f>
        <v/>
      </c>
      <c r="D125" s="24" t="str">
        <f ca="1">IF(ISERROR(VLOOKUP($B125,'NEL &amp; P4P Backsheet'!$D$38:$BL$187,'Non-Elective Performance'!$D$11,0)),"",VLOOKUP($B125,'NEL &amp; P4P Backsheet'!$D$38:$BL$187,'Non-Elective Performance'!$D$11,0))</f>
        <v/>
      </c>
      <c r="E125" s="306" t="str">
        <f ca="1">IF(ISERROR(VLOOKUP($B125,'NEL &amp; P4P Backsheet'!$D$11:$BM$187,E$11,0)),"",VLOOKUP($B125,'NEL &amp; P4P Backsheet'!$D$11:$BM$187, E$11,0))</f>
        <v/>
      </c>
      <c r="F125" s="433" t="str">
        <f ca="1">IF(ISERROR(VLOOKUP($B125,'NEL &amp; P4P Backsheet'!$D$11:$BM$187,F$11,0)),"",VLOOKUP($B125,'NEL &amp; P4P Backsheet'!$D$11:$BM$187, F$11,0))</f>
        <v/>
      </c>
      <c r="G125" s="433" t="str">
        <f ca="1">IF(ISERROR(VLOOKUP($B125,'NEL &amp; P4P Backsheet'!$D$11:$BM$187,G$11,0)),"",VLOOKUP($B125,'NEL &amp; P4P Backsheet'!$D$11:$BM$187, G$11,0))</f>
        <v/>
      </c>
      <c r="H125" s="58" t="str">
        <f ca="1">IF(ISERROR(VLOOKUP($B125,'NEL &amp; P4P Backsheet'!$D$11:$BM$187,H$11,0)),"",VLOOKUP($B125,'NEL &amp; P4P Backsheet'!$D$11:$BM$187, H$11,0))</f>
        <v/>
      </c>
      <c r="I125" s="306" t="str">
        <f ca="1">IF(ISERROR(VLOOKUP($B125,'NEL &amp; P4P Backsheet'!$D$11:$BM$187,I$11,0)),"",VLOOKUP($B125,'NEL &amp; P4P Backsheet'!$D$11:$BM$187, I$11,0))</f>
        <v/>
      </c>
      <c r="J125" s="433" t="str">
        <f ca="1">IF(ISERROR(VLOOKUP($B125,'NEL &amp; P4P Backsheet'!$D$11:$BM$187,J$11,0)),"",VLOOKUP($B125,'NEL &amp; P4P Backsheet'!$D$11:$BM$187, J$11,0))</f>
        <v/>
      </c>
      <c r="K125" s="433" t="str">
        <f ca="1">IF(ISERROR(VLOOKUP($B125,'NEL &amp; P4P Backsheet'!$D$11:$BM$187,K$11,0)),"",VLOOKUP($B125,'NEL &amp; P4P Backsheet'!$D$11:$BM$187, K$11,0))</f>
        <v/>
      </c>
      <c r="L125" s="58" t="str">
        <f ca="1">IF(ISERROR(VLOOKUP($B125,'NEL &amp; P4P Backsheet'!$D$11:$BM$187,L$11,0)),"",VLOOKUP($B125,'NEL &amp; P4P Backsheet'!$D$11:$BM$187, L$11,0))</f>
        <v/>
      </c>
      <c r="M125" s="316" t="str">
        <f ca="1">IF(ISERROR(VLOOKUP($B125,'NEL &amp; P4P Backsheet'!$D$11:$BM$187,M$11,0)),"",VLOOKUP($B125,'NEL &amp; P4P Backsheet'!$D$11:$BM$187, M$11,0))</f>
        <v/>
      </c>
      <c r="N125" s="306" t="str">
        <f ca="1">IF(ISERROR(VLOOKUP($B125,'NEL &amp; P4P Backsheet'!$D$11:$BM$187,N$11,0)),"",VLOOKUP($B125,'NEL &amp; P4P Backsheet'!$D$11:$BM$187, N$11,0))</f>
        <v/>
      </c>
      <c r="O125" s="433" t="str">
        <f ca="1">IF(ISERROR(VLOOKUP($B125,'NEL &amp; P4P Backsheet'!$D$11:$BM$187,O$11,0)),"",VLOOKUP($B125,'NEL &amp; P4P Backsheet'!$D$11:$BM$187, O$11,0))</f>
        <v/>
      </c>
      <c r="P125" s="454" t="str">
        <f ca="1">IF(ISERROR(VLOOKUP($B125,'NEL &amp; P4P Backsheet'!$D$11:$BM$187,P$11,0)),"",VLOOKUP($B125,'NEL &amp; P4P Backsheet'!$D$11:$BM$187, P$11,0))</f>
        <v/>
      </c>
      <c r="Q125" s="58" t="str">
        <f ca="1">IF(ISERROR(VLOOKUP($B125,'NEL &amp; P4P Backsheet'!$D$11:$BM$187,Q$11,0)),"",VLOOKUP($B125,'NEL &amp; P4P Backsheet'!$D$11:$BM$187, Q$11,0))</f>
        <v/>
      </c>
      <c r="R125" s="306" t="str">
        <f ca="1">IF(ISERROR(VLOOKUP($B125,'NEL &amp; P4P Backsheet'!$D$11:$BM$187,R$11,0)),"",VLOOKUP($B125,'NEL &amp; P4P Backsheet'!$D$11:$BM$187, R$11,0))</f>
        <v/>
      </c>
      <c r="S125" s="433" t="str">
        <f ca="1">IF(ISERROR(VLOOKUP($B125,'NEL &amp; P4P Backsheet'!$D$11:$BM$187,S$11,0)),"",VLOOKUP($B125,'NEL &amp; P4P Backsheet'!$D$11:$BM$187, S$11,0))</f>
        <v/>
      </c>
      <c r="T125" s="454" t="str">
        <f ca="1">IF(ISERROR(VLOOKUP($B125,'NEL &amp; P4P Backsheet'!$D$11:$BM$187,T$11,0)),"",VLOOKUP($B125,'NEL &amp; P4P Backsheet'!$D$11:$BM$187, T$11,0))</f>
        <v/>
      </c>
      <c r="U125" s="58" t="str">
        <f ca="1">IF(ISERROR(VLOOKUP($B125,'NEL &amp; P4P Backsheet'!$D$11:$BM$187,U$11,0)),"",VLOOKUP($B125,'NEL &amp; P4P Backsheet'!$D$11:$BM$187, U$11,0))</f>
        <v/>
      </c>
      <c r="V125" s="306" t="str">
        <f ca="1">IF(ISERROR(VLOOKUP($B125,'NEL &amp; P4P Backsheet'!$D$11:$BM$187,V$11,0)),"",VLOOKUP($B125,'NEL &amp; P4P Backsheet'!$D$11:$BM$187, V$11,0))</f>
        <v/>
      </c>
      <c r="W125" s="433" t="str">
        <f ca="1">IF(ISERROR(VLOOKUP($B125,'NEL &amp; P4P Backsheet'!$D$11:$BM$187,W$11,0)),"",VLOOKUP($B125,'NEL &amp; P4P Backsheet'!$D$11:$BM$187, W$11,0))</f>
        <v/>
      </c>
      <c r="X125" s="454" t="str">
        <f ca="1">IF(ISERROR(VLOOKUP($B125,'NEL &amp; P4P Backsheet'!$D$11:$BM$187,X$11,0)),"",VLOOKUP($B125,'NEL &amp; P4P Backsheet'!$D$11:$BM$187, X$11,0))</f>
        <v/>
      </c>
      <c r="Y125" s="58" t="str">
        <f ca="1">IF(ISERROR(VLOOKUP($B125,'NEL &amp; P4P Backsheet'!$D$11:$BM$187,Y$11,0)),"",VLOOKUP($B125,'NEL &amp; P4P Backsheet'!$D$11:$BM$187, Y$11,0))</f>
        <v/>
      </c>
    </row>
    <row r="126" spans="1:25">
      <c r="A126" s="3">
        <v>111</v>
      </c>
      <c r="B126" s="41" t="str">
        <f t="shared" ca="1" si="3"/>
        <v/>
      </c>
      <c r="C126" s="42" t="str">
        <f ca="1">IF(B126="","",VLOOKUP(B126,'Org list'!$J$9:$K$637,2,0))</f>
        <v/>
      </c>
      <c r="D126" s="24" t="str">
        <f ca="1">IF(ISERROR(VLOOKUP($B126,'NEL &amp; P4P Backsheet'!$D$38:$BL$187,'Non-Elective Performance'!$D$11,0)),"",VLOOKUP($B126,'NEL &amp; P4P Backsheet'!$D$38:$BL$187,'Non-Elective Performance'!$D$11,0))</f>
        <v/>
      </c>
      <c r="E126" s="306" t="str">
        <f ca="1">IF(ISERROR(VLOOKUP($B126,'NEL &amp; P4P Backsheet'!$D$11:$BM$187,E$11,0)),"",VLOOKUP($B126,'NEL &amp; P4P Backsheet'!$D$11:$BM$187, E$11,0))</f>
        <v/>
      </c>
      <c r="F126" s="433" t="str">
        <f ca="1">IF(ISERROR(VLOOKUP($B126,'NEL &amp; P4P Backsheet'!$D$11:$BM$187,F$11,0)),"",VLOOKUP($B126,'NEL &amp; P4P Backsheet'!$D$11:$BM$187, F$11,0))</f>
        <v/>
      </c>
      <c r="G126" s="433" t="str">
        <f ca="1">IF(ISERROR(VLOOKUP($B126,'NEL &amp; P4P Backsheet'!$D$11:$BM$187,G$11,0)),"",VLOOKUP($B126,'NEL &amp; P4P Backsheet'!$D$11:$BM$187, G$11,0))</f>
        <v/>
      </c>
      <c r="H126" s="58" t="str">
        <f ca="1">IF(ISERROR(VLOOKUP($B126,'NEL &amp; P4P Backsheet'!$D$11:$BM$187,H$11,0)),"",VLOOKUP($B126,'NEL &amp; P4P Backsheet'!$D$11:$BM$187, H$11,0))</f>
        <v/>
      </c>
      <c r="I126" s="306" t="str">
        <f ca="1">IF(ISERROR(VLOOKUP($B126,'NEL &amp; P4P Backsheet'!$D$11:$BM$187,I$11,0)),"",VLOOKUP($B126,'NEL &amp; P4P Backsheet'!$D$11:$BM$187, I$11,0))</f>
        <v/>
      </c>
      <c r="J126" s="433" t="str">
        <f ca="1">IF(ISERROR(VLOOKUP($B126,'NEL &amp; P4P Backsheet'!$D$11:$BM$187,J$11,0)),"",VLOOKUP($B126,'NEL &amp; P4P Backsheet'!$D$11:$BM$187, J$11,0))</f>
        <v/>
      </c>
      <c r="K126" s="433" t="str">
        <f ca="1">IF(ISERROR(VLOOKUP($B126,'NEL &amp; P4P Backsheet'!$D$11:$BM$187,K$11,0)),"",VLOOKUP($B126,'NEL &amp; P4P Backsheet'!$D$11:$BM$187, K$11,0))</f>
        <v/>
      </c>
      <c r="L126" s="58" t="str">
        <f ca="1">IF(ISERROR(VLOOKUP($B126,'NEL &amp; P4P Backsheet'!$D$11:$BM$187,L$11,0)),"",VLOOKUP($B126,'NEL &amp; P4P Backsheet'!$D$11:$BM$187, L$11,0))</f>
        <v/>
      </c>
      <c r="M126" s="316" t="str">
        <f ca="1">IF(ISERROR(VLOOKUP($B126,'NEL &amp; P4P Backsheet'!$D$11:$BM$187,M$11,0)),"",VLOOKUP($B126,'NEL &amp; P4P Backsheet'!$D$11:$BM$187, M$11,0))</f>
        <v/>
      </c>
      <c r="N126" s="306" t="str">
        <f ca="1">IF(ISERROR(VLOOKUP($B126,'NEL &amp; P4P Backsheet'!$D$11:$BM$187,N$11,0)),"",VLOOKUP($B126,'NEL &amp; P4P Backsheet'!$D$11:$BM$187, N$11,0))</f>
        <v/>
      </c>
      <c r="O126" s="433" t="str">
        <f ca="1">IF(ISERROR(VLOOKUP($B126,'NEL &amp; P4P Backsheet'!$D$11:$BM$187,O$11,0)),"",VLOOKUP($B126,'NEL &amp; P4P Backsheet'!$D$11:$BM$187, O$11,0))</f>
        <v/>
      </c>
      <c r="P126" s="454" t="str">
        <f ca="1">IF(ISERROR(VLOOKUP($B126,'NEL &amp; P4P Backsheet'!$D$11:$BM$187,P$11,0)),"",VLOOKUP($B126,'NEL &amp; P4P Backsheet'!$D$11:$BM$187, P$11,0))</f>
        <v/>
      </c>
      <c r="Q126" s="58" t="str">
        <f ca="1">IF(ISERROR(VLOOKUP($B126,'NEL &amp; P4P Backsheet'!$D$11:$BM$187,Q$11,0)),"",VLOOKUP($B126,'NEL &amp; P4P Backsheet'!$D$11:$BM$187, Q$11,0))</f>
        <v/>
      </c>
      <c r="R126" s="306" t="str">
        <f ca="1">IF(ISERROR(VLOOKUP($B126,'NEL &amp; P4P Backsheet'!$D$11:$BM$187,R$11,0)),"",VLOOKUP($B126,'NEL &amp; P4P Backsheet'!$D$11:$BM$187, R$11,0))</f>
        <v/>
      </c>
      <c r="S126" s="433" t="str">
        <f ca="1">IF(ISERROR(VLOOKUP($B126,'NEL &amp; P4P Backsheet'!$D$11:$BM$187,S$11,0)),"",VLOOKUP($B126,'NEL &amp; P4P Backsheet'!$D$11:$BM$187, S$11,0))</f>
        <v/>
      </c>
      <c r="T126" s="454" t="str">
        <f ca="1">IF(ISERROR(VLOOKUP($B126,'NEL &amp; P4P Backsheet'!$D$11:$BM$187,T$11,0)),"",VLOOKUP($B126,'NEL &amp; P4P Backsheet'!$D$11:$BM$187, T$11,0))</f>
        <v/>
      </c>
      <c r="U126" s="58" t="str">
        <f ca="1">IF(ISERROR(VLOOKUP($B126,'NEL &amp; P4P Backsheet'!$D$11:$BM$187,U$11,0)),"",VLOOKUP($B126,'NEL &amp; P4P Backsheet'!$D$11:$BM$187, U$11,0))</f>
        <v/>
      </c>
      <c r="V126" s="306" t="str">
        <f ca="1">IF(ISERROR(VLOOKUP($B126,'NEL &amp; P4P Backsheet'!$D$11:$BM$187,V$11,0)),"",VLOOKUP($B126,'NEL &amp; P4P Backsheet'!$D$11:$BM$187, V$11,0))</f>
        <v/>
      </c>
      <c r="W126" s="433" t="str">
        <f ca="1">IF(ISERROR(VLOOKUP($B126,'NEL &amp; P4P Backsheet'!$D$11:$BM$187,W$11,0)),"",VLOOKUP($B126,'NEL &amp; P4P Backsheet'!$D$11:$BM$187, W$11,0))</f>
        <v/>
      </c>
      <c r="X126" s="454" t="str">
        <f ca="1">IF(ISERROR(VLOOKUP($B126,'NEL &amp; P4P Backsheet'!$D$11:$BM$187,X$11,0)),"",VLOOKUP($B126,'NEL &amp; P4P Backsheet'!$D$11:$BM$187, X$11,0))</f>
        <v/>
      </c>
      <c r="Y126" s="58" t="str">
        <f ca="1">IF(ISERROR(VLOOKUP($B126,'NEL &amp; P4P Backsheet'!$D$11:$BM$187,Y$11,0)),"",VLOOKUP($B126,'NEL &amp; P4P Backsheet'!$D$11:$BM$187, Y$11,0))</f>
        <v/>
      </c>
    </row>
    <row r="127" spans="1:25">
      <c r="A127" s="3">
        <v>112</v>
      </c>
      <c r="B127" s="41" t="str">
        <f t="shared" ca="1" si="3"/>
        <v/>
      </c>
      <c r="C127" s="42" t="str">
        <f ca="1">IF(B127="","",VLOOKUP(B127,'Org list'!$J$9:$K$637,2,0))</f>
        <v/>
      </c>
      <c r="D127" s="24" t="str">
        <f ca="1">IF(ISERROR(VLOOKUP($B127,'NEL &amp; P4P Backsheet'!$D$38:$BL$187,'Non-Elective Performance'!$D$11,0)),"",VLOOKUP($B127,'NEL &amp; P4P Backsheet'!$D$38:$BL$187,'Non-Elective Performance'!$D$11,0))</f>
        <v/>
      </c>
      <c r="E127" s="306" t="str">
        <f ca="1">IF(ISERROR(VLOOKUP($B127,'NEL &amp; P4P Backsheet'!$D$11:$BM$187,E$11,0)),"",VLOOKUP($B127,'NEL &amp; P4P Backsheet'!$D$11:$BM$187, E$11,0))</f>
        <v/>
      </c>
      <c r="F127" s="433" t="str">
        <f ca="1">IF(ISERROR(VLOOKUP($B127,'NEL &amp; P4P Backsheet'!$D$11:$BM$187,F$11,0)),"",VLOOKUP($B127,'NEL &amp; P4P Backsheet'!$D$11:$BM$187, F$11,0))</f>
        <v/>
      </c>
      <c r="G127" s="433" t="str">
        <f ca="1">IF(ISERROR(VLOOKUP($B127,'NEL &amp; P4P Backsheet'!$D$11:$BM$187,G$11,0)),"",VLOOKUP($B127,'NEL &amp; P4P Backsheet'!$D$11:$BM$187, G$11,0))</f>
        <v/>
      </c>
      <c r="H127" s="58" t="str">
        <f ca="1">IF(ISERROR(VLOOKUP($B127,'NEL &amp; P4P Backsheet'!$D$11:$BM$187,H$11,0)),"",VLOOKUP($B127,'NEL &amp; P4P Backsheet'!$D$11:$BM$187, H$11,0))</f>
        <v/>
      </c>
      <c r="I127" s="306" t="str">
        <f ca="1">IF(ISERROR(VLOOKUP($B127,'NEL &amp; P4P Backsheet'!$D$11:$BM$187,I$11,0)),"",VLOOKUP($B127,'NEL &amp; P4P Backsheet'!$D$11:$BM$187, I$11,0))</f>
        <v/>
      </c>
      <c r="J127" s="433" t="str">
        <f ca="1">IF(ISERROR(VLOOKUP($B127,'NEL &amp; P4P Backsheet'!$D$11:$BM$187,J$11,0)),"",VLOOKUP($B127,'NEL &amp; P4P Backsheet'!$D$11:$BM$187, J$11,0))</f>
        <v/>
      </c>
      <c r="K127" s="433" t="str">
        <f ca="1">IF(ISERROR(VLOOKUP($B127,'NEL &amp; P4P Backsheet'!$D$11:$BM$187,K$11,0)),"",VLOOKUP($B127,'NEL &amp; P4P Backsheet'!$D$11:$BM$187, K$11,0))</f>
        <v/>
      </c>
      <c r="L127" s="58" t="str">
        <f ca="1">IF(ISERROR(VLOOKUP($B127,'NEL &amp; P4P Backsheet'!$D$11:$BM$187,L$11,0)),"",VLOOKUP($B127,'NEL &amp; P4P Backsheet'!$D$11:$BM$187, L$11,0))</f>
        <v/>
      </c>
      <c r="M127" s="316" t="str">
        <f ca="1">IF(ISERROR(VLOOKUP($B127,'NEL &amp; P4P Backsheet'!$D$11:$BM$187,M$11,0)),"",VLOOKUP($B127,'NEL &amp; P4P Backsheet'!$D$11:$BM$187, M$11,0))</f>
        <v/>
      </c>
      <c r="N127" s="306" t="str">
        <f ca="1">IF(ISERROR(VLOOKUP($B127,'NEL &amp; P4P Backsheet'!$D$11:$BM$187,N$11,0)),"",VLOOKUP($B127,'NEL &amp; P4P Backsheet'!$D$11:$BM$187, N$11,0))</f>
        <v/>
      </c>
      <c r="O127" s="433" t="str">
        <f ca="1">IF(ISERROR(VLOOKUP($B127,'NEL &amp; P4P Backsheet'!$D$11:$BM$187,O$11,0)),"",VLOOKUP($B127,'NEL &amp; P4P Backsheet'!$D$11:$BM$187, O$11,0))</f>
        <v/>
      </c>
      <c r="P127" s="454" t="str">
        <f ca="1">IF(ISERROR(VLOOKUP($B127,'NEL &amp; P4P Backsheet'!$D$11:$BM$187,P$11,0)),"",VLOOKUP($B127,'NEL &amp; P4P Backsheet'!$D$11:$BM$187, P$11,0))</f>
        <v/>
      </c>
      <c r="Q127" s="58" t="str">
        <f ca="1">IF(ISERROR(VLOOKUP($B127,'NEL &amp; P4P Backsheet'!$D$11:$BM$187,Q$11,0)),"",VLOOKUP($B127,'NEL &amp; P4P Backsheet'!$D$11:$BM$187, Q$11,0))</f>
        <v/>
      </c>
      <c r="R127" s="306" t="str">
        <f ca="1">IF(ISERROR(VLOOKUP($B127,'NEL &amp; P4P Backsheet'!$D$11:$BM$187,R$11,0)),"",VLOOKUP($B127,'NEL &amp; P4P Backsheet'!$D$11:$BM$187, R$11,0))</f>
        <v/>
      </c>
      <c r="S127" s="433" t="str">
        <f ca="1">IF(ISERROR(VLOOKUP($B127,'NEL &amp; P4P Backsheet'!$D$11:$BM$187,S$11,0)),"",VLOOKUP($B127,'NEL &amp; P4P Backsheet'!$D$11:$BM$187, S$11,0))</f>
        <v/>
      </c>
      <c r="T127" s="454" t="str">
        <f ca="1">IF(ISERROR(VLOOKUP($B127,'NEL &amp; P4P Backsheet'!$D$11:$BM$187,T$11,0)),"",VLOOKUP($B127,'NEL &amp; P4P Backsheet'!$D$11:$BM$187, T$11,0))</f>
        <v/>
      </c>
      <c r="U127" s="58" t="str">
        <f ca="1">IF(ISERROR(VLOOKUP($B127,'NEL &amp; P4P Backsheet'!$D$11:$BM$187,U$11,0)),"",VLOOKUP($B127,'NEL &amp; P4P Backsheet'!$D$11:$BM$187, U$11,0))</f>
        <v/>
      </c>
      <c r="V127" s="306" t="str">
        <f ca="1">IF(ISERROR(VLOOKUP($B127,'NEL &amp; P4P Backsheet'!$D$11:$BM$187,V$11,0)),"",VLOOKUP($B127,'NEL &amp; P4P Backsheet'!$D$11:$BM$187, V$11,0))</f>
        <v/>
      </c>
      <c r="W127" s="433" t="str">
        <f ca="1">IF(ISERROR(VLOOKUP($B127,'NEL &amp; P4P Backsheet'!$D$11:$BM$187,W$11,0)),"",VLOOKUP($B127,'NEL &amp; P4P Backsheet'!$D$11:$BM$187, W$11,0))</f>
        <v/>
      </c>
      <c r="X127" s="454" t="str">
        <f ca="1">IF(ISERROR(VLOOKUP($B127,'NEL &amp; P4P Backsheet'!$D$11:$BM$187,X$11,0)),"",VLOOKUP($B127,'NEL &amp; P4P Backsheet'!$D$11:$BM$187, X$11,0))</f>
        <v/>
      </c>
      <c r="Y127" s="58" t="str">
        <f ca="1">IF(ISERROR(VLOOKUP($B127,'NEL &amp; P4P Backsheet'!$D$11:$BM$187,Y$11,0)),"",VLOOKUP($B127,'NEL &amp; P4P Backsheet'!$D$11:$BM$187, Y$11,0))</f>
        <v/>
      </c>
    </row>
    <row r="128" spans="1:25">
      <c r="A128" s="3">
        <v>113</v>
      </c>
      <c r="B128" s="41" t="str">
        <f t="shared" ca="1" si="3"/>
        <v/>
      </c>
      <c r="C128" s="42" t="str">
        <f ca="1">IF(B128="","",VLOOKUP(B128,'Org list'!$J$9:$K$637,2,0))</f>
        <v/>
      </c>
      <c r="D128" s="24" t="str">
        <f ca="1">IF(ISERROR(VLOOKUP($B128,'NEL &amp; P4P Backsheet'!$D$38:$BL$187,'Non-Elective Performance'!$D$11,0)),"",VLOOKUP($B128,'NEL &amp; P4P Backsheet'!$D$38:$BL$187,'Non-Elective Performance'!$D$11,0))</f>
        <v/>
      </c>
      <c r="E128" s="306" t="str">
        <f ca="1">IF(ISERROR(VLOOKUP($B128,'NEL &amp; P4P Backsheet'!$D$11:$BM$187,E$11,0)),"",VLOOKUP($B128,'NEL &amp; P4P Backsheet'!$D$11:$BM$187, E$11,0))</f>
        <v/>
      </c>
      <c r="F128" s="433" t="str">
        <f ca="1">IF(ISERROR(VLOOKUP($B128,'NEL &amp; P4P Backsheet'!$D$11:$BM$187,F$11,0)),"",VLOOKUP($B128,'NEL &amp; P4P Backsheet'!$D$11:$BM$187, F$11,0))</f>
        <v/>
      </c>
      <c r="G128" s="433" t="str">
        <f ca="1">IF(ISERROR(VLOOKUP($B128,'NEL &amp; P4P Backsheet'!$D$11:$BM$187,G$11,0)),"",VLOOKUP($B128,'NEL &amp; P4P Backsheet'!$D$11:$BM$187, G$11,0))</f>
        <v/>
      </c>
      <c r="H128" s="58" t="str">
        <f ca="1">IF(ISERROR(VLOOKUP($B128,'NEL &amp; P4P Backsheet'!$D$11:$BM$187,H$11,0)),"",VLOOKUP($B128,'NEL &amp; P4P Backsheet'!$D$11:$BM$187, H$11,0))</f>
        <v/>
      </c>
      <c r="I128" s="306" t="str">
        <f ca="1">IF(ISERROR(VLOOKUP($B128,'NEL &amp; P4P Backsheet'!$D$11:$BM$187,I$11,0)),"",VLOOKUP($B128,'NEL &amp; P4P Backsheet'!$D$11:$BM$187, I$11,0))</f>
        <v/>
      </c>
      <c r="J128" s="433" t="str">
        <f ca="1">IF(ISERROR(VLOOKUP($B128,'NEL &amp; P4P Backsheet'!$D$11:$BM$187,J$11,0)),"",VLOOKUP($B128,'NEL &amp; P4P Backsheet'!$D$11:$BM$187, J$11,0))</f>
        <v/>
      </c>
      <c r="K128" s="433" t="str">
        <f ca="1">IF(ISERROR(VLOOKUP($B128,'NEL &amp; P4P Backsheet'!$D$11:$BM$187,K$11,0)),"",VLOOKUP($B128,'NEL &amp; P4P Backsheet'!$D$11:$BM$187, K$11,0))</f>
        <v/>
      </c>
      <c r="L128" s="58" t="str">
        <f ca="1">IF(ISERROR(VLOOKUP($B128,'NEL &amp; P4P Backsheet'!$D$11:$BM$187,L$11,0)),"",VLOOKUP($B128,'NEL &amp; P4P Backsheet'!$D$11:$BM$187, L$11,0))</f>
        <v/>
      </c>
      <c r="M128" s="316" t="str">
        <f ca="1">IF(ISERROR(VLOOKUP($B128,'NEL &amp; P4P Backsheet'!$D$11:$BM$187,M$11,0)),"",VLOOKUP($B128,'NEL &amp; P4P Backsheet'!$D$11:$BM$187, M$11,0))</f>
        <v/>
      </c>
      <c r="N128" s="306" t="str">
        <f ca="1">IF(ISERROR(VLOOKUP($B128,'NEL &amp; P4P Backsheet'!$D$11:$BM$187,N$11,0)),"",VLOOKUP($B128,'NEL &amp; P4P Backsheet'!$D$11:$BM$187, N$11,0))</f>
        <v/>
      </c>
      <c r="O128" s="433" t="str">
        <f ca="1">IF(ISERROR(VLOOKUP($B128,'NEL &amp; P4P Backsheet'!$D$11:$BM$187,O$11,0)),"",VLOOKUP($B128,'NEL &amp; P4P Backsheet'!$D$11:$BM$187, O$11,0))</f>
        <v/>
      </c>
      <c r="P128" s="454" t="str">
        <f ca="1">IF(ISERROR(VLOOKUP($B128,'NEL &amp; P4P Backsheet'!$D$11:$BM$187,P$11,0)),"",VLOOKUP($B128,'NEL &amp; P4P Backsheet'!$D$11:$BM$187, P$11,0))</f>
        <v/>
      </c>
      <c r="Q128" s="58" t="str">
        <f ca="1">IF(ISERROR(VLOOKUP($B128,'NEL &amp; P4P Backsheet'!$D$11:$BM$187,Q$11,0)),"",VLOOKUP($B128,'NEL &amp; P4P Backsheet'!$D$11:$BM$187, Q$11,0))</f>
        <v/>
      </c>
      <c r="R128" s="306" t="str">
        <f ca="1">IF(ISERROR(VLOOKUP($B128,'NEL &amp; P4P Backsheet'!$D$11:$BM$187,R$11,0)),"",VLOOKUP($B128,'NEL &amp; P4P Backsheet'!$D$11:$BM$187, R$11,0))</f>
        <v/>
      </c>
      <c r="S128" s="433" t="str">
        <f ca="1">IF(ISERROR(VLOOKUP($B128,'NEL &amp; P4P Backsheet'!$D$11:$BM$187,S$11,0)),"",VLOOKUP($B128,'NEL &amp; P4P Backsheet'!$D$11:$BM$187, S$11,0))</f>
        <v/>
      </c>
      <c r="T128" s="454" t="str">
        <f ca="1">IF(ISERROR(VLOOKUP($B128,'NEL &amp; P4P Backsheet'!$D$11:$BM$187,T$11,0)),"",VLOOKUP($B128,'NEL &amp; P4P Backsheet'!$D$11:$BM$187, T$11,0))</f>
        <v/>
      </c>
      <c r="U128" s="58" t="str">
        <f ca="1">IF(ISERROR(VLOOKUP($B128,'NEL &amp; P4P Backsheet'!$D$11:$BM$187,U$11,0)),"",VLOOKUP($B128,'NEL &amp; P4P Backsheet'!$D$11:$BM$187, U$11,0))</f>
        <v/>
      </c>
      <c r="V128" s="306" t="str">
        <f ca="1">IF(ISERROR(VLOOKUP($B128,'NEL &amp; P4P Backsheet'!$D$11:$BM$187,V$11,0)),"",VLOOKUP($B128,'NEL &amp; P4P Backsheet'!$D$11:$BM$187, V$11,0))</f>
        <v/>
      </c>
      <c r="W128" s="433" t="str">
        <f ca="1">IF(ISERROR(VLOOKUP($B128,'NEL &amp; P4P Backsheet'!$D$11:$BM$187,W$11,0)),"",VLOOKUP($B128,'NEL &amp; P4P Backsheet'!$D$11:$BM$187, W$11,0))</f>
        <v/>
      </c>
      <c r="X128" s="454" t="str">
        <f ca="1">IF(ISERROR(VLOOKUP($B128,'NEL &amp; P4P Backsheet'!$D$11:$BM$187,X$11,0)),"",VLOOKUP($B128,'NEL &amp; P4P Backsheet'!$D$11:$BM$187, X$11,0))</f>
        <v/>
      </c>
      <c r="Y128" s="58" t="str">
        <f ca="1">IF(ISERROR(VLOOKUP($B128,'NEL &amp; P4P Backsheet'!$D$11:$BM$187,Y$11,0)),"",VLOOKUP($B128,'NEL &amp; P4P Backsheet'!$D$11:$BM$187, Y$11,0))</f>
        <v/>
      </c>
    </row>
    <row r="129" spans="1:25">
      <c r="A129" s="3">
        <v>114</v>
      </c>
      <c r="B129" s="41" t="str">
        <f t="shared" ca="1" si="3"/>
        <v/>
      </c>
      <c r="C129" s="42" t="str">
        <f ca="1">IF(B129="","",VLOOKUP(B129,'Org list'!$J$9:$K$637,2,0))</f>
        <v/>
      </c>
      <c r="D129" s="24" t="str">
        <f ca="1">IF(ISERROR(VLOOKUP($B129,'NEL &amp; P4P Backsheet'!$D$38:$BL$187,'Non-Elective Performance'!$D$11,0)),"",VLOOKUP($B129,'NEL &amp; P4P Backsheet'!$D$38:$BL$187,'Non-Elective Performance'!$D$11,0))</f>
        <v/>
      </c>
      <c r="E129" s="306" t="str">
        <f ca="1">IF(ISERROR(VLOOKUP($B129,'NEL &amp; P4P Backsheet'!$D$11:$BM$187,E$11,0)),"",VLOOKUP($B129,'NEL &amp; P4P Backsheet'!$D$11:$BM$187, E$11,0))</f>
        <v/>
      </c>
      <c r="F129" s="433" t="str">
        <f ca="1">IF(ISERROR(VLOOKUP($B129,'NEL &amp; P4P Backsheet'!$D$11:$BM$187,F$11,0)),"",VLOOKUP($B129,'NEL &amp; P4P Backsheet'!$D$11:$BM$187, F$11,0))</f>
        <v/>
      </c>
      <c r="G129" s="433" t="str">
        <f ca="1">IF(ISERROR(VLOOKUP($B129,'NEL &amp; P4P Backsheet'!$D$11:$BM$187,G$11,0)),"",VLOOKUP($B129,'NEL &amp; P4P Backsheet'!$D$11:$BM$187, G$11,0))</f>
        <v/>
      </c>
      <c r="H129" s="58" t="str">
        <f ca="1">IF(ISERROR(VLOOKUP($B129,'NEL &amp; P4P Backsheet'!$D$11:$BM$187,H$11,0)),"",VLOOKUP($B129,'NEL &amp; P4P Backsheet'!$D$11:$BM$187, H$11,0))</f>
        <v/>
      </c>
      <c r="I129" s="306" t="str">
        <f ca="1">IF(ISERROR(VLOOKUP($B129,'NEL &amp; P4P Backsheet'!$D$11:$BM$187,I$11,0)),"",VLOOKUP($B129,'NEL &amp; P4P Backsheet'!$D$11:$BM$187, I$11,0))</f>
        <v/>
      </c>
      <c r="J129" s="433" t="str">
        <f ca="1">IF(ISERROR(VLOOKUP($B129,'NEL &amp; P4P Backsheet'!$D$11:$BM$187,J$11,0)),"",VLOOKUP($B129,'NEL &amp; P4P Backsheet'!$D$11:$BM$187, J$11,0))</f>
        <v/>
      </c>
      <c r="K129" s="433" t="str">
        <f ca="1">IF(ISERROR(VLOOKUP($B129,'NEL &amp; P4P Backsheet'!$D$11:$BM$187,K$11,0)),"",VLOOKUP($B129,'NEL &amp; P4P Backsheet'!$D$11:$BM$187, K$11,0))</f>
        <v/>
      </c>
      <c r="L129" s="58" t="str">
        <f ca="1">IF(ISERROR(VLOOKUP($B129,'NEL &amp; P4P Backsheet'!$D$11:$BM$187,L$11,0)),"",VLOOKUP($B129,'NEL &amp; P4P Backsheet'!$D$11:$BM$187, L$11,0))</f>
        <v/>
      </c>
      <c r="M129" s="316" t="str">
        <f ca="1">IF(ISERROR(VLOOKUP($B129,'NEL &amp; P4P Backsheet'!$D$11:$BM$187,M$11,0)),"",VLOOKUP($B129,'NEL &amp; P4P Backsheet'!$D$11:$BM$187, M$11,0))</f>
        <v/>
      </c>
      <c r="N129" s="306" t="str">
        <f ca="1">IF(ISERROR(VLOOKUP($B129,'NEL &amp; P4P Backsheet'!$D$11:$BM$187,N$11,0)),"",VLOOKUP($B129,'NEL &amp; P4P Backsheet'!$D$11:$BM$187, N$11,0))</f>
        <v/>
      </c>
      <c r="O129" s="433" t="str">
        <f ca="1">IF(ISERROR(VLOOKUP($B129,'NEL &amp; P4P Backsheet'!$D$11:$BM$187,O$11,0)),"",VLOOKUP($B129,'NEL &amp; P4P Backsheet'!$D$11:$BM$187, O$11,0))</f>
        <v/>
      </c>
      <c r="P129" s="454" t="str">
        <f ca="1">IF(ISERROR(VLOOKUP($B129,'NEL &amp; P4P Backsheet'!$D$11:$BM$187,P$11,0)),"",VLOOKUP($B129,'NEL &amp; P4P Backsheet'!$D$11:$BM$187, P$11,0))</f>
        <v/>
      </c>
      <c r="Q129" s="58" t="str">
        <f ca="1">IF(ISERROR(VLOOKUP($B129,'NEL &amp; P4P Backsheet'!$D$11:$BM$187,Q$11,0)),"",VLOOKUP($B129,'NEL &amp; P4P Backsheet'!$D$11:$BM$187, Q$11,0))</f>
        <v/>
      </c>
      <c r="R129" s="306" t="str">
        <f ca="1">IF(ISERROR(VLOOKUP($B129,'NEL &amp; P4P Backsheet'!$D$11:$BM$187,R$11,0)),"",VLOOKUP($B129,'NEL &amp; P4P Backsheet'!$D$11:$BM$187, R$11,0))</f>
        <v/>
      </c>
      <c r="S129" s="433" t="str">
        <f ca="1">IF(ISERROR(VLOOKUP($B129,'NEL &amp; P4P Backsheet'!$D$11:$BM$187,S$11,0)),"",VLOOKUP($B129,'NEL &amp; P4P Backsheet'!$D$11:$BM$187, S$11,0))</f>
        <v/>
      </c>
      <c r="T129" s="454" t="str">
        <f ca="1">IF(ISERROR(VLOOKUP($B129,'NEL &amp; P4P Backsheet'!$D$11:$BM$187,T$11,0)),"",VLOOKUP($B129,'NEL &amp; P4P Backsheet'!$D$11:$BM$187, T$11,0))</f>
        <v/>
      </c>
      <c r="U129" s="58" t="str">
        <f ca="1">IF(ISERROR(VLOOKUP($B129,'NEL &amp; P4P Backsheet'!$D$11:$BM$187,U$11,0)),"",VLOOKUP($B129,'NEL &amp; P4P Backsheet'!$D$11:$BM$187, U$11,0))</f>
        <v/>
      </c>
      <c r="V129" s="306" t="str">
        <f ca="1">IF(ISERROR(VLOOKUP($B129,'NEL &amp; P4P Backsheet'!$D$11:$BM$187,V$11,0)),"",VLOOKUP($B129,'NEL &amp; P4P Backsheet'!$D$11:$BM$187, V$11,0))</f>
        <v/>
      </c>
      <c r="W129" s="433" t="str">
        <f ca="1">IF(ISERROR(VLOOKUP($B129,'NEL &amp; P4P Backsheet'!$D$11:$BM$187,W$11,0)),"",VLOOKUP($B129,'NEL &amp; P4P Backsheet'!$D$11:$BM$187, W$11,0))</f>
        <v/>
      </c>
      <c r="X129" s="454" t="str">
        <f ca="1">IF(ISERROR(VLOOKUP($B129,'NEL &amp; P4P Backsheet'!$D$11:$BM$187,X$11,0)),"",VLOOKUP($B129,'NEL &amp; P4P Backsheet'!$D$11:$BM$187, X$11,0))</f>
        <v/>
      </c>
      <c r="Y129" s="58" t="str">
        <f ca="1">IF(ISERROR(VLOOKUP($B129,'NEL &amp; P4P Backsheet'!$D$11:$BM$187,Y$11,0)),"",VLOOKUP($B129,'NEL &amp; P4P Backsheet'!$D$11:$BM$187, Y$11,0))</f>
        <v/>
      </c>
    </row>
    <row r="130" spans="1:25">
      <c r="A130" s="3">
        <v>115</v>
      </c>
      <c r="B130" s="41" t="str">
        <f t="shared" ca="1" si="3"/>
        <v/>
      </c>
      <c r="C130" s="42" t="str">
        <f ca="1">IF(B130="","",VLOOKUP(B130,'Org list'!$J$9:$K$637,2,0))</f>
        <v/>
      </c>
      <c r="D130" s="24" t="str">
        <f ca="1">IF(ISERROR(VLOOKUP($B130,'NEL &amp; P4P Backsheet'!$D$38:$BL$187,'Non-Elective Performance'!$D$11,0)),"",VLOOKUP($B130,'NEL &amp; P4P Backsheet'!$D$38:$BL$187,'Non-Elective Performance'!$D$11,0))</f>
        <v/>
      </c>
      <c r="E130" s="306" t="str">
        <f ca="1">IF(ISERROR(VLOOKUP($B130,'NEL &amp; P4P Backsheet'!$D$11:$BM$187,E$11,0)),"",VLOOKUP($B130,'NEL &amp; P4P Backsheet'!$D$11:$BM$187, E$11,0))</f>
        <v/>
      </c>
      <c r="F130" s="433" t="str">
        <f ca="1">IF(ISERROR(VLOOKUP($B130,'NEL &amp; P4P Backsheet'!$D$11:$BM$187,F$11,0)),"",VLOOKUP($B130,'NEL &amp; P4P Backsheet'!$D$11:$BM$187, F$11,0))</f>
        <v/>
      </c>
      <c r="G130" s="433" t="str">
        <f ca="1">IF(ISERROR(VLOOKUP($B130,'NEL &amp; P4P Backsheet'!$D$11:$BM$187,G$11,0)),"",VLOOKUP($B130,'NEL &amp; P4P Backsheet'!$D$11:$BM$187, G$11,0))</f>
        <v/>
      </c>
      <c r="H130" s="58" t="str">
        <f ca="1">IF(ISERROR(VLOOKUP($B130,'NEL &amp; P4P Backsheet'!$D$11:$BM$187,H$11,0)),"",VLOOKUP($B130,'NEL &amp; P4P Backsheet'!$D$11:$BM$187, H$11,0))</f>
        <v/>
      </c>
      <c r="I130" s="306" t="str">
        <f ca="1">IF(ISERROR(VLOOKUP($B130,'NEL &amp; P4P Backsheet'!$D$11:$BM$187,I$11,0)),"",VLOOKUP($B130,'NEL &amp; P4P Backsheet'!$D$11:$BM$187, I$11,0))</f>
        <v/>
      </c>
      <c r="J130" s="433" t="str">
        <f ca="1">IF(ISERROR(VLOOKUP($B130,'NEL &amp; P4P Backsheet'!$D$11:$BM$187,J$11,0)),"",VLOOKUP($B130,'NEL &amp; P4P Backsheet'!$D$11:$BM$187, J$11,0))</f>
        <v/>
      </c>
      <c r="K130" s="433" t="str">
        <f ca="1">IF(ISERROR(VLOOKUP($B130,'NEL &amp; P4P Backsheet'!$D$11:$BM$187,K$11,0)),"",VLOOKUP($B130,'NEL &amp; P4P Backsheet'!$D$11:$BM$187, K$11,0))</f>
        <v/>
      </c>
      <c r="L130" s="58" t="str">
        <f ca="1">IF(ISERROR(VLOOKUP($B130,'NEL &amp; P4P Backsheet'!$D$11:$BM$187,L$11,0)),"",VLOOKUP($B130,'NEL &amp; P4P Backsheet'!$D$11:$BM$187, L$11,0))</f>
        <v/>
      </c>
      <c r="M130" s="316" t="str">
        <f ca="1">IF(ISERROR(VLOOKUP($B130,'NEL &amp; P4P Backsheet'!$D$11:$BM$187,M$11,0)),"",VLOOKUP($B130,'NEL &amp; P4P Backsheet'!$D$11:$BM$187, M$11,0))</f>
        <v/>
      </c>
      <c r="N130" s="306" t="str">
        <f ca="1">IF(ISERROR(VLOOKUP($B130,'NEL &amp; P4P Backsheet'!$D$11:$BM$187,N$11,0)),"",VLOOKUP($B130,'NEL &amp; P4P Backsheet'!$D$11:$BM$187, N$11,0))</f>
        <v/>
      </c>
      <c r="O130" s="433" t="str">
        <f ca="1">IF(ISERROR(VLOOKUP($B130,'NEL &amp; P4P Backsheet'!$D$11:$BM$187,O$11,0)),"",VLOOKUP($B130,'NEL &amp; P4P Backsheet'!$D$11:$BM$187, O$11,0))</f>
        <v/>
      </c>
      <c r="P130" s="454" t="str">
        <f ca="1">IF(ISERROR(VLOOKUP($B130,'NEL &amp; P4P Backsheet'!$D$11:$BM$187,P$11,0)),"",VLOOKUP($B130,'NEL &amp; P4P Backsheet'!$D$11:$BM$187, P$11,0))</f>
        <v/>
      </c>
      <c r="Q130" s="58" t="str">
        <f ca="1">IF(ISERROR(VLOOKUP($B130,'NEL &amp; P4P Backsheet'!$D$11:$BM$187,Q$11,0)),"",VLOOKUP($B130,'NEL &amp; P4P Backsheet'!$D$11:$BM$187, Q$11,0))</f>
        <v/>
      </c>
      <c r="R130" s="306" t="str">
        <f ca="1">IF(ISERROR(VLOOKUP($B130,'NEL &amp; P4P Backsheet'!$D$11:$BM$187,R$11,0)),"",VLOOKUP($B130,'NEL &amp; P4P Backsheet'!$D$11:$BM$187, R$11,0))</f>
        <v/>
      </c>
      <c r="S130" s="433" t="str">
        <f ca="1">IF(ISERROR(VLOOKUP($B130,'NEL &amp; P4P Backsheet'!$D$11:$BM$187,S$11,0)),"",VLOOKUP($B130,'NEL &amp; P4P Backsheet'!$D$11:$BM$187, S$11,0))</f>
        <v/>
      </c>
      <c r="T130" s="454" t="str">
        <f ca="1">IF(ISERROR(VLOOKUP($B130,'NEL &amp; P4P Backsheet'!$D$11:$BM$187,T$11,0)),"",VLOOKUP($B130,'NEL &amp; P4P Backsheet'!$D$11:$BM$187, T$11,0))</f>
        <v/>
      </c>
      <c r="U130" s="58" t="str">
        <f ca="1">IF(ISERROR(VLOOKUP($B130,'NEL &amp; P4P Backsheet'!$D$11:$BM$187,U$11,0)),"",VLOOKUP($B130,'NEL &amp; P4P Backsheet'!$D$11:$BM$187, U$11,0))</f>
        <v/>
      </c>
      <c r="V130" s="306" t="str">
        <f ca="1">IF(ISERROR(VLOOKUP($B130,'NEL &amp; P4P Backsheet'!$D$11:$BM$187,V$11,0)),"",VLOOKUP($B130,'NEL &amp; P4P Backsheet'!$D$11:$BM$187, V$11,0))</f>
        <v/>
      </c>
      <c r="W130" s="433" t="str">
        <f ca="1">IF(ISERROR(VLOOKUP($B130,'NEL &amp; P4P Backsheet'!$D$11:$BM$187,W$11,0)),"",VLOOKUP($B130,'NEL &amp; P4P Backsheet'!$D$11:$BM$187, W$11,0))</f>
        <v/>
      </c>
      <c r="X130" s="454" t="str">
        <f ca="1">IF(ISERROR(VLOOKUP($B130,'NEL &amp; P4P Backsheet'!$D$11:$BM$187,X$11,0)),"",VLOOKUP($B130,'NEL &amp; P4P Backsheet'!$D$11:$BM$187, X$11,0))</f>
        <v/>
      </c>
      <c r="Y130" s="58" t="str">
        <f ca="1">IF(ISERROR(VLOOKUP($B130,'NEL &amp; P4P Backsheet'!$D$11:$BM$187,Y$11,0)),"",VLOOKUP($B130,'NEL &amp; P4P Backsheet'!$D$11:$BM$187, Y$11,0))</f>
        <v/>
      </c>
    </row>
    <row r="131" spans="1:25">
      <c r="A131" s="3">
        <v>116</v>
      </c>
      <c r="B131" s="41" t="str">
        <f t="shared" ca="1" si="3"/>
        <v/>
      </c>
      <c r="C131" s="42" t="str">
        <f ca="1">IF(B131="","",VLOOKUP(B131,'Org list'!$J$9:$K$637,2,0))</f>
        <v/>
      </c>
      <c r="D131" s="24" t="str">
        <f ca="1">IF(ISERROR(VLOOKUP($B131,'NEL &amp; P4P Backsheet'!$D$38:$BL$187,'Non-Elective Performance'!$D$11,0)),"",VLOOKUP($B131,'NEL &amp; P4P Backsheet'!$D$38:$BL$187,'Non-Elective Performance'!$D$11,0))</f>
        <v/>
      </c>
      <c r="E131" s="306" t="str">
        <f ca="1">IF(ISERROR(VLOOKUP($B131,'NEL &amp; P4P Backsheet'!$D$11:$BM$187,E$11,0)),"",VLOOKUP($B131,'NEL &amp; P4P Backsheet'!$D$11:$BM$187, E$11,0))</f>
        <v/>
      </c>
      <c r="F131" s="433" t="str">
        <f ca="1">IF(ISERROR(VLOOKUP($B131,'NEL &amp; P4P Backsheet'!$D$11:$BM$187,F$11,0)),"",VLOOKUP($B131,'NEL &amp; P4P Backsheet'!$D$11:$BM$187, F$11,0))</f>
        <v/>
      </c>
      <c r="G131" s="433" t="str">
        <f ca="1">IF(ISERROR(VLOOKUP($B131,'NEL &amp; P4P Backsheet'!$D$11:$BM$187,G$11,0)),"",VLOOKUP($B131,'NEL &amp; P4P Backsheet'!$D$11:$BM$187, G$11,0))</f>
        <v/>
      </c>
      <c r="H131" s="58" t="str">
        <f ca="1">IF(ISERROR(VLOOKUP($B131,'NEL &amp; P4P Backsheet'!$D$11:$BM$187,H$11,0)),"",VLOOKUP($B131,'NEL &amp; P4P Backsheet'!$D$11:$BM$187, H$11,0))</f>
        <v/>
      </c>
      <c r="I131" s="306" t="str">
        <f ca="1">IF(ISERROR(VLOOKUP($B131,'NEL &amp; P4P Backsheet'!$D$11:$BM$187,I$11,0)),"",VLOOKUP($B131,'NEL &amp; P4P Backsheet'!$D$11:$BM$187, I$11,0))</f>
        <v/>
      </c>
      <c r="J131" s="433" t="str">
        <f ca="1">IF(ISERROR(VLOOKUP($B131,'NEL &amp; P4P Backsheet'!$D$11:$BM$187,J$11,0)),"",VLOOKUP($B131,'NEL &amp; P4P Backsheet'!$D$11:$BM$187, J$11,0))</f>
        <v/>
      </c>
      <c r="K131" s="433" t="str">
        <f ca="1">IF(ISERROR(VLOOKUP($B131,'NEL &amp; P4P Backsheet'!$D$11:$BM$187,K$11,0)),"",VLOOKUP($B131,'NEL &amp; P4P Backsheet'!$D$11:$BM$187, K$11,0))</f>
        <v/>
      </c>
      <c r="L131" s="58" t="str">
        <f ca="1">IF(ISERROR(VLOOKUP($B131,'NEL &amp; P4P Backsheet'!$D$11:$BM$187,L$11,0)),"",VLOOKUP($B131,'NEL &amp; P4P Backsheet'!$D$11:$BM$187, L$11,0))</f>
        <v/>
      </c>
      <c r="M131" s="316" t="str">
        <f ca="1">IF(ISERROR(VLOOKUP($B131,'NEL &amp; P4P Backsheet'!$D$11:$BM$187,M$11,0)),"",VLOOKUP($B131,'NEL &amp; P4P Backsheet'!$D$11:$BM$187, M$11,0))</f>
        <v/>
      </c>
      <c r="N131" s="306" t="str">
        <f ca="1">IF(ISERROR(VLOOKUP($B131,'NEL &amp; P4P Backsheet'!$D$11:$BM$187,N$11,0)),"",VLOOKUP($B131,'NEL &amp; P4P Backsheet'!$D$11:$BM$187, N$11,0))</f>
        <v/>
      </c>
      <c r="O131" s="433" t="str">
        <f ca="1">IF(ISERROR(VLOOKUP($B131,'NEL &amp; P4P Backsheet'!$D$11:$BM$187,O$11,0)),"",VLOOKUP($B131,'NEL &amp; P4P Backsheet'!$D$11:$BM$187, O$11,0))</f>
        <v/>
      </c>
      <c r="P131" s="454" t="str">
        <f ca="1">IF(ISERROR(VLOOKUP($B131,'NEL &amp; P4P Backsheet'!$D$11:$BM$187,P$11,0)),"",VLOOKUP($B131,'NEL &amp; P4P Backsheet'!$D$11:$BM$187, P$11,0))</f>
        <v/>
      </c>
      <c r="Q131" s="58" t="str">
        <f ca="1">IF(ISERROR(VLOOKUP($B131,'NEL &amp; P4P Backsheet'!$D$11:$BM$187,Q$11,0)),"",VLOOKUP($B131,'NEL &amp; P4P Backsheet'!$D$11:$BM$187, Q$11,0))</f>
        <v/>
      </c>
      <c r="R131" s="306" t="str">
        <f ca="1">IF(ISERROR(VLOOKUP($B131,'NEL &amp; P4P Backsheet'!$D$11:$BM$187,R$11,0)),"",VLOOKUP($B131,'NEL &amp; P4P Backsheet'!$D$11:$BM$187, R$11,0))</f>
        <v/>
      </c>
      <c r="S131" s="433" t="str">
        <f ca="1">IF(ISERROR(VLOOKUP($B131,'NEL &amp; P4P Backsheet'!$D$11:$BM$187,S$11,0)),"",VLOOKUP($B131,'NEL &amp; P4P Backsheet'!$D$11:$BM$187, S$11,0))</f>
        <v/>
      </c>
      <c r="T131" s="454" t="str">
        <f ca="1">IF(ISERROR(VLOOKUP($B131,'NEL &amp; P4P Backsheet'!$D$11:$BM$187,T$11,0)),"",VLOOKUP($B131,'NEL &amp; P4P Backsheet'!$D$11:$BM$187, T$11,0))</f>
        <v/>
      </c>
      <c r="U131" s="58" t="str">
        <f ca="1">IF(ISERROR(VLOOKUP($B131,'NEL &amp; P4P Backsheet'!$D$11:$BM$187,U$11,0)),"",VLOOKUP($B131,'NEL &amp; P4P Backsheet'!$D$11:$BM$187, U$11,0))</f>
        <v/>
      </c>
      <c r="V131" s="306" t="str">
        <f ca="1">IF(ISERROR(VLOOKUP($B131,'NEL &amp; P4P Backsheet'!$D$11:$BM$187,V$11,0)),"",VLOOKUP($B131,'NEL &amp; P4P Backsheet'!$D$11:$BM$187, V$11,0))</f>
        <v/>
      </c>
      <c r="W131" s="433" t="str">
        <f ca="1">IF(ISERROR(VLOOKUP($B131,'NEL &amp; P4P Backsheet'!$D$11:$BM$187,W$11,0)),"",VLOOKUP($B131,'NEL &amp; P4P Backsheet'!$D$11:$BM$187, W$11,0))</f>
        <v/>
      </c>
      <c r="X131" s="454" t="str">
        <f ca="1">IF(ISERROR(VLOOKUP($B131,'NEL &amp; P4P Backsheet'!$D$11:$BM$187,X$11,0)),"",VLOOKUP($B131,'NEL &amp; P4P Backsheet'!$D$11:$BM$187, X$11,0))</f>
        <v/>
      </c>
      <c r="Y131" s="58" t="str">
        <f ca="1">IF(ISERROR(VLOOKUP($B131,'NEL &amp; P4P Backsheet'!$D$11:$BM$187,Y$11,0)),"",VLOOKUP($B131,'NEL &amp; P4P Backsheet'!$D$11:$BM$187, Y$11,0))</f>
        <v/>
      </c>
    </row>
    <row r="132" spans="1:25">
      <c r="A132" s="3">
        <v>117</v>
      </c>
      <c r="B132" s="41" t="str">
        <f t="shared" ca="1" si="3"/>
        <v/>
      </c>
      <c r="C132" s="42" t="str">
        <f ca="1">IF(B132="","",VLOOKUP(B132,'Org list'!$J$9:$K$637,2,0))</f>
        <v/>
      </c>
      <c r="D132" s="24" t="str">
        <f ca="1">IF(ISERROR(VLOOKUP($B132,'NEL &amp; P4P Backsheet'!$D$38:$BL$187,'Non-Elective Performance'!$D$11,0)),"",VLOOKUP($B132,'NEL &amp; P4P Backsheet'!$D$38:$BL$187,'Non-Elective Performance'!$D$11,0))</f>
        <v/>
      </c>
      <c r="E132" s="306" t="str">
        <f ca="1">IF(ISERROR(VLOOKUP($B132,'NEL &amp; P4P Backsheet'!$D$11:$BM$187,E$11,0)),"",VLOOKUP($B132,'NEL &amp; P4P Backsheet'!$D$11:$BM$187, E$11,0))</f>
        <v/>
      </c>
      <c r="F132" s="433" t="str">
        <f ca="1">IF(ISERROR(VLOOKUP($B132,'NEL &amp; P4P Backsheet'!$D$11:$BM$187,F$11,0)),"",VLOOKUP($B132,'NEL &amp; P4P Backsheet'!$D$11:$BM$187, F$11,0))</f>
        <v/>
      </c>
      <c r="G132" s="433" t="str">
        <f ca="1">IF(ISERROR(VLOOKUP($B132,'NEL &amp; P4P Backsheet'!$D$11:$BM$187,G$11,0)),"",VLOOKUP($B132,'NEL &amp; P4P Backsheet'!$D$11:$BM$187, G$11,0))</f>
        <v/>
      </c>
      <c r="H132" s="58" t="str">
        <f ca="1">IF(ISERROR(VLOOKUP($B132,'NEL &amp; P4P Backsheet'!$D$11:$BM$187,H$11,0)),"",VLOOKUP($B132,'NEL &amp; P4P Backsheet'!$D$11:$BM$187, H$11,0))</f>
        <v/>
      </c>
      <c r="I132" s="306" t="str">
        <f ca="1">IF(ISERROR(VLOOKUP($B132,'NEL &amp; P4P Backsheet'!$D$11:$BM$187,I$11,0)),"",VLOOKUP($B132,'NEL &amp; P4P Backsheet'!$D$11:$BM$187, I$11,0))</f>
        <v/>
      </c>
      <c r="J132" s="433" t="str">
        <f ca="1">IF(ISERROR(VLOOKUP($B132,'NEL &amp; P4P Backsheet'!$D$11:$BM$187,J$11,0)),"",VLOOKUP($B132,'NEL &amp; P4P Backsheet'!$D$11:$BM$187, J$11,0))</f>
        <v/>
      </c>
      <c r="K132" s="433" t="str">
        <f ca="1">IF(ISERROR(VLOOKUP($B132,'NEL &amp; P4P Backsheet'!$D$11:$BM$187,K$11,0)),"",VLOOKUP($B132,'NEL &amp; P4P Backsheet'!$D$11:$BM$187, K$11,0))</f>
        <v/>
      </c>
      <c r="L132" s="58" t="str">
        <f ca="1">IF(ISERROR(VLOOKUP($B132,'NEL &amp; P4P Backsheet'!$D$11:$BM$187,L$11,0)),"",VLOOKUP($B132,'NEL &amp; P4P Backsheet'!$D$11:$BM$187, L$11,0))</f>
        <v/>
      </c>
      <c r="M132" s="316" t="str">
        <f ca="1">IF(ISERROR(VLOOKUP($B132,'NEL &amp; P4P Backsheet'!$D$11:$BM$187,M$11,0)),"",VLOOKUP($B132,'NEL &amp; P4P Backsheet'!$D$11:$BM$187, M$11,0))</f>
        <v/>
      </c>
      <c r="N132" s="306" t="str">
        <f ca="1">IF(ISERROR(VLOOKUP($B132,'NEL &amp; P4P Backsheet'!$D$11:$BM$187,N$11,0)),"",VLOOKUP($B132,'NEL &amp; P4P Backsheet'!$D$11:$BM$187, N$11,0))</f>
        <v/>
      </c>
      <c r="O132" s="433" t="str">
        <f ca="1">IF(ISERROR(VLOOKUP($B132,'NEL &amp; P4P Backsheet'!$D$11:$BM$187,O$11,0)),"",VLOOKUP($B132,'NEL &amp; P4P Backsheet'!$D$11:$BM$187, O$11,0))</f>
        <v/>
      </c>
      <c r="P132" s="454" t="str">
        <f ca="1">IF(ISERROR(VLOOKUP($B132,'NEL &amp; P4P Backsheet'!$D$11:$BM$187,P$11,0)),"",VLOOKUP($B132,'NEL &amp; P4P Backsheet'!$D$11:$BM$187, P$11,0))</f>
        <v/>
      </c>
      <c r="Q132" s="58" t="str">
        <f ca="1">IF(ISERROR(VLOOKUP($B132,'NEL &amp; P4P Backsheet'!$D$11:$BM$187,Q$11,0)),"",VLOOKUP($B132,'NEL &amp; P4P Backsheet'!$D$11:$BM$187, Q$11,0))</f>
        <v/>
      </c>
      <c r="R132" s="306" t="str">
        <f ca="1">IF(ISERROR(VLOOKUP($B132,'NEL &amp; P4P Backsheet'!$D$11:$BM$187,R$11,0)),"",VLOOKUP($B132,'NEL &amp; P4P Backsheet'!$D$11:$BM$187, R$11,0))</f>
        <v/>
      </c>
      <c r="S132" s="433" t="str">
        <f ca="1">IF(ISERROR(VLOOKUP($B132,'NEL &amp; P4P Backsheet'!$D$11:$BM$187,S$11,0)),"",VLOOKUP($B132,'NEL &amp; P4P Backsheet'!$D$11:$BM$187, S$11,0))</f>
        <v/>
      </c>
      <c r="T132" s="454" t="str">
        <f ca="1">IF(ISERROR(VLOOKUP($B132,'NEL &amp; P4P Backsheet'!$D$11:$BM$187,T$11,0)),"",VLOOKUP($B132,'NEL &amp; P4P Backsheet'!$D$11:$BM$187, T$11,0))</f>
        <v/>
      </c>
      <c r="U132" s="58" t="str">
        <f ca="1">IF(ISERROR(VLOOKUP($B132,'NEL &amp; P4P Backsheet'!$D$11:$BM$187,U$11,0)),"",VLOOKUP($B132,'NEL &amp; P4P Backsheet'!$D$11:$BM$187, U$11,0))</f>
        <v/>
      </c>
      <c r="V132" s="306" t="str">
        <f ca="1">IF(ISERROR(VLOOKUP($B132,'NEL &amp; P4P Backsheet'!$D$11:$BM$187,V$11,0)),"",VLOOKUP($B132,'NEL &amp; P4P Backsheet'!$D$11:$BM$187, V$11,0))</f>
        <v/>
      </c>
      <c r="W132" s="433" t="str">
        <f ca="1">IF(ISERROR(VLOOKUP($B132,'NEL &amp; P4P Backsheet'!$D$11:$BM$187,W$11,0)),"",VLOOKUP($B132,'NEL &amp; P4P Backsheet'!$D$11:$BM$187, W$11,0))</f>
        <v/>
      </c>
      <c r="X132" s="454" t="str">
        <f ca="1">IF(ISERROR(VLOOKUP($B132,'NEL &amp; P4P Backsheet'!$D$11:$BM$187,X$11,0)),"",VLOOKUP($B132,'NEL &amp; P4P Backsheet'!$D$11:$BM$187, X$11,0))</f>
        <v/>
      </c>
      <c r="Y132" s="58" t="str">
        <f ca="1">IF(ISERROR(VLOOKUP($B132,'NEL &amp; P4P Backsheet'!$D$11:$BM$187,Y$11,0)),"",VLOOKUP($B132,'NEL &amp; P4P Backsheet'!$D$11:$BM$187, Y$11,0))</f>
        <v/>
      </c>
    </row>
    <row r="133" spans="1:25">
      <c r="A133" s="3">
        <v>118</v>
      </c>
      <c r="B133" s="41" t="str">
        <f t="shared" ca="1" si="3"/>
        <v/>
      </c>
      <c r="C133" s="42" t="str">
        <f ca="1">IF(B133="","",VLOOKUP(B133,'Org list'!$J$9:$K$637,2,0))</f>
        <v/>
      </c>
      <c r="D133" s="24" t="str">
        <f ca="1">IF(ISERROR(VLOOKUP($B133,'NEL &amp; P4P Backsheet'!$D$38:$BL$187,'Non-Elective Performance'!$D$11,0)),"",VLOOKUP($B133,'NEL &amp; P4P Backsheet'!$D$38:$BL$187,'Non-Elective Performance'!$D$11,0))</f>
        <v/>
      </c>
      <c r="E133" s="306" t="str">
        <f ca="1">IF(ISERROR(VLOOKUP($B133,'NEL &amp; P4P Backsheet'!$D$11:$BM$187,E$11,0)),"",VLOOKUP($B133,'NEL &amp; P4P Backsheet'!$D$11:$BM$187, E$11,0))</f>
        <v/>
      </c>
      <c r="F133" s="433" t="str">
        <f ca="1">IF(ISERROR(VLOOKUP($B133,'NEL &amp; P4P Backsheet'!$D$11:$BM$187,F$11,0)),"",VLOOKUP($B133,'NEL &amp; P4P Backsheet'!$D$11:$BM$187, F$11,0))</f>
        <v/>
      </c>
      <c r="G133" s="433" t="str">
        <f ca="1">IF(ISERROR(VLOOKUP($B133,'NEL &amp; P4P Backsheet'!$D$11:$BM$187,G$11,0)),"",VLOOKUP($B133,'NEL &amp; P4P Backsheet'!$D$11:$BM$187, G$11,0))</f>
        <v/>
      </c>
      <c r="H133" s="58" t="str">
        <f ca="1">IF(ISERROR(VLOOKUP($B133,'NEL &amp; P4P Backsheet'!$D$11:$BM$187,H$11,0)),"",VLOOKUP($B133,'NEL &amp; P4P Backsheet'!$D$11:$BM$187, H$11,0))</f>
        <v/>
      </c>
      <c r="I133" s="306" t="str">
        <f ca="1">IF(ISERROR(VLOOKUP($B133,'NEL &amp; P4P Backsheet'!$D$11:$BM$187,I$11,0)),"",VLOOKUP($B133,'NEL &amp; P4P Backsheet'!$D$11:$BM$187, I$11,0))</f>
        <v/>
      </c>
      <c r="J133" s="433" t="str">
        <f ca="1">IF(ISERROR(VLOOKUP($B133,'NEL &amp; P4P Backsheet'!$D$11:$BM$187,J$11,0)),"",VLOOKUP($B133,'NEL &amp; P4P Backsheet'!$D$11:$BM$187, J$11,0))</f>
        <v/>
      </c>
      <c r="K133" s="433" t="str">
        <f ca="1">IF(ISERROR(VLOOKUP($B133,'NEL &amp; P4P Backsheet'!$D$11:$BM$187,K$11,0)),"",VLOOKUP($B133,'NEL &amp; P4P Backsheet'!$D$11:$BM$187, K$11,0))</f>
        <v/>
      </c>
      <c r="L133" s="58" t="str">
        <f ca="1">IF(ISERROR(VLOOKUP($B133,'NEL &amp; P4P Backsheet'!$D$11:$BM$187,L$11,0)),"",VLOOKUP($B133,'NEL &amp; P4P Backsheet'!$D$11:$BM$187, L$11,0))</f>
        <v/>
      </c>
      <c r="M133" s="316" t="str">
        <f ca="1">IF(ISERROR(VLOOKUP($B133,'NEL &amp; P4P Backsheet'!$D$11:$BM$187,M$11,0)),"",VLOOKUP($B133,'NEL &amp; P4P Backsheet'!$D$11:$BM$187, M$11,0))</f>
        <v/>
      </c>
      <c r="N133" s="306" t="str">
        <f ca="1">IF(ISERROR(VLOOKUP($B133,'NEL &amp; P4P Backsheet'!$D$11:$BM$187,N$11,0)),"",VLOOKUP($B133,'NEL &amp; P4P Backsheet'!$D$11:$BM$187, N$11,0))</f>
        <v/>
      </c>
      <c r="O133" s="433" t="str">
        <f ca="1">IF(ISERROR(VLOOKUP($B133,'NEL &amp; P4P Backsheet'!$D$11:$BM$187,O$11,0)),"",VLOOKUP($B133,'NEL &amp; P4P Backsheet'!$D$11:$BM$187, O$11,0))</f>
        <v/>
      </c>
      <c r="P133" s="454" t="str">
        <f ca="1">IF(ISERROR(VLOOKUP($B133,'NEL &amp; P4P Backsheet'!$D$11:$BM$187,P$11,0)),"",VLOOKUP($B133,'NEL &amp; P4P Backsheet'!$D$11:$BM$187, P$11,0))</f>
        <v/>
      </c>
      <c r="Q133" s="58" t="str">
        <f ca="1">IF(ISERROR(VLOOKUP($B133,'NEL &amp; P4P Backsheet'!$D$11:$BM$187,Q$11,0)),"",VLOOKUP($B133,'NEL &amp; P4P Backsheet'!$D$11:$BM$187, Q$11,0))</f>
        <v/>
      </c>
      <c r="R133" s="306" t="str">
        <f ca="1">IF(ISERROR(VLOOKUP($B133,'NEL &amp; P4P Backsheet'!$D$11:$BM$187,R$11,0)),"",VLOOKUP($B133,'NEL &amp; P4P Backsheet'!$D$11:$BM$187, R$11,0))</f>
        <v/>
      </c>
      <c r="S133" s="433" t="str">
        <f ca="1">IF(ISERROR(VLOOKUP($B133,'NEL &amp; P4P Backsheet'!$D$11:$BM$187,S$11,0)),"",VLOOKUP($B133,'NEL &amp; P4P Backsheet'!$D$11:$BM$187, S$11,0))</f>
        <v/>
      </c>
      <c r="T133" s="454" t="str">
        <f ca="1">IF(ISERROR(VLOOKUP($B133,'NEL &amp; P4P Backsheet'!$D$11:$BM$187,T$11,0)),"",VLOOKUP($B133,'NEL &amp; P4P Backsheet'!$D$11:$BM$187, T$11,0))</f>
        <v/>
      </c>
      <c r="U133" s="58" t="str">
        <f ca="1">IF(ISERROR(VLOOKUP($B133,'NEL &amp; P4P Backsheet'!$D$11:$BM$187,U$11,0)),"",VLOOKUP($B133,'NEL &amp; P4P Backsheet'!$D$11:$BM$187, U$11,0))</f>
        <v/>
      </c>
      <c r="V133" s="306" t="str">
        <f ca="1">IF(ISERROR(VLOOKUP($B133,'NEL &amp; P4P Backsheet'!$D$11:$BM$187,V$11,0)),"",VLOOKUP($B133,'NEL &amp; P4P Backsheet'!$D$11:$BM$187, V$11,0))</f>
        <v/>
      </c>
      <c r="W133" s="433" t="str">
        <f ca="1">IF(ISERROR(VLOOKUP($B133,'NEL &amp; P4P Backsheet'!$D$11:$BM$187,W$11,0)),"",VLOOKUP($B133,'NEL &amp; P4P Backsheet'!$D$11:$BM$187, W$11,0))</f>
        <v/>
      </c>
      <c r="X133" s="454" t="str">
        <f ca="1">IF(ISERROR(VLOOKUP($B133,'NEL &amp; P4P Backsheet'!$D$11:$BM$187,X$11,0)),"",VLOOKUP($B133,'NEL &amp; P4P Backsheet'!$D$11:$BM$187, X$11,0))</f>
        <v/>
      </c>
      <c r="Y133" s="58" t="str">
        <f ca="1">IF(ISERROR(VLOOKUP($B133,'NEL &amp; P4P Backsheet'!$D$11:$BM$187,Y$11,0)),"",VLOOKUP($B133,'NEL &amp; P4P Backsheet'!$D$11:$BM$187, Y$11,0))</f>
        <v/>
      </c>
    </row>
    <row r="134" spans="1:25">
      <c r="A134" s="3">
        <v>119</v>
      </c>
      <c r="B134" s="41" t="str">
        <f t="shared" ca="1" si="3"/>
        <v/>
      </c>
      <c r="C134" s="42" t="str">
        <f ca="1">IF(B134="","",VLOOKUP(B134,'Org list'!$J$9:$K$637,2,0))</f>
        <v/>
      </c>
      <c r="D134" s="24" t="str">
        <f ca="1">IF(ISERROR(VLOOKUP($B134,'NEL &amp; P4P Backsheet'!$D$38:$BL$187,'Non-Elective Performance'!$D$11,0)),"",VLOOKUP($B134,'NEL &amp; P4P Backsheet'!$D$38:$BL$187,'Non-Elective Performance'!$D$11,0))</f>
        <v/>
      </c>
      <c r="E134" s="306" t="str">
        <f ca="1">IF(ISERROR(VLOOKUP($B134,'NEL &amp; P4P Backsheet'!$D$11:$BM$187,E$11,0)),"",VLOOKUP($B134,'NEL &amp; P4P Backsheet'!$D$11:$BM$187, E$11,0))</f>
        <v/>
      </c>
      <c r="F134" s="433" t="str">
        <f ca="1">IF(ISERROR(VLOOKUP($B134,'NEL &amp; P4P Backsheet'!$D$11:$BM$187,F$11,0)),"",VLOOKUP($B134,'NEL &amp; P4P Backsheet'!$D$11:$BM$187, F$11,0))</f>
        <v/>
      </c>
      <c r="G134" s="433" t="str">
        <f ca="1">IF(ISERROR(VLOOKUP($B134,'NEL &amp; P4P Backsheet'!$D$11:$BM$187,G$11,0)),"",VLOOKUP($B134,'NEL &amp; P4P Backsheet'!$D$11:$BM$187, G$11,0))</f>
        <v/>
      </c>
      <c r="H134" s="58" t="str">
        <f ca="1">IF(ISERROR(VLOOKUP($B134,'NEL &amp; P4P Backsheet'!$D$11:$BM$187,H$11,0)),"",VLOOKUP($B134,'NEL &amp; P4P Backsheet'!$D$11:$BM$187, H$11,0))</f>
        <v/>
      </c>
      <c r="I134" s="306" t="str">
        <f ca="1">IF(ISERROR(VLOOKUP($B134,'NEL &amp; P4P Backsheet'!$D$11:$BM$187,I$11,0)),"",VLOOKUP($B134,'NEL &amp; P4P Backsheet'!$D$11:$BM$187, I$11,0))</f>
        <v/>
      </c>
      <c r="J134" s="433" t="str">
        <f ca="1">IF(ISERROR(VLOOKUP($B134,'NEL &amp; P4P Backsheet'!$D$11:$BM$187,J$11,0)),"",VLOOKUP($B134,'NEL &amp; P4P Backsheet'!$D$11:$BM$187, J$11,0))</f>
        <v/>
      </c>
      <c r="K134" s="433" t="str">
        <f ca="1">IF(ISERROR(VLOOKUP($B134,'NEL &amp; P4P Backsheet'!$D$11:$BM$187,K$11,0)),"",VLOOKUP($B134,'NEL &amp; P4P Backsheet'!$D$11:$BM$187, K$11,0))</f>
        <v/>
      </c>
      <c r="L134" s="58" t="str">
        <f ca="1">IF(ISERROR(VLOOKUP($B134,'NEL &amp; P4P Backsheet'!$D$11:$BM$187,L$11,0)),"",VLOOKUP($B134,'NEL &amp; P4P Backsheet'!$D$11:$BM$187, L$11,0))</f>
        <v/>
      </c>
      <c r="M134" s="316" t="str">
        <f ca="1">IF(ISERROR(VLOOKUP($B134,'NEL &amp; P4P Backsheet'!$D$11:$BM$187,M$11,0)),"",VLOOKUP($B134,'NEL &amp; P4P Backsheet'!$D$11:$BM$187, M$11,0))</f>
        <v/>
      </c>
      <c r="N134" s="306" t="str">
        <f ca="1">IF(ISERROR(VLOOKUP($B134,'NEL &amp; P4P Backsheet'!$D$11:$BM$187,N$11,0)),"",VLOOKUP($B134,'NEL &amp; P4P Backsheet'!$D$11:$BM$187, N$11,0))</f>
        <v/>
      </c>
      <c r="O134" s="433" t="str">
        <f ca="1">IF(ISERROR(VLOOKUP($B134,'NEL &amp; P4P Backsheet'!$D$11:$BM$187,O$11,0)),"",VLOOKUP($B134,'NEL &amp; P4P Backsheet'!$D$11:$BM$187, O$11,0))</f>
        <v/>
      </c>
      <c r="P134" s="454" t="str">
        <f ca="1">IF(ISERROR(VLOOKUP($B134,'NEL &amp; P4P Backsheet'!$D$11:$BM$187,P$11,0)),"",VLOOKUP($B134,'NEL &amp; P4P Backsheet'!$D$11:$BM$187, P$11,0))</f>
        <v/>
      </c>
      <c r="Q134" s="58" t="str">
        <f ca="1">IF(ISERROR(VLOOKUP($B134,'NEL &amp; P4P Backsheet'!$D$11:$BM$187,Q$11,0)),"",VLOOKUP($B134,'NEL &amp; P4P Backsheet'!$D$11:$BM$187, Q$11,0))</f>
        <v/>
      </c>
      <c r="R134" s="306" t="str">
        <f ca="1">IF(ISERROR(VLOOKUP($B134,'NEL &amp; P4P Backsheet'!$D$11:$BM$187,R$11,0)),"",VLOOKUP($B134,'NEL &amp; P4P Backsheet'!$D$11:$BM$187, R$11,0))</f>
        <v/>
      </c>
      <c r="S134" s="433" t="str">
        <f ca="1">IF(ISERROR(VLOOKUP($B134,'NEL &amp; P4P Backsheet'!$D$11:$BM$187,S$11,0)),"",VLOOKUP($B134,'NEL &amp; P4P Backsheet'!$D$11:$BM$187, S$11,0))</f>
        <v/>
      </c>
      <c r="T134" s="454" t="str">
        <f ca="1">IF(ISERROR(VLOOKUP($B134,'NEL &amp; P4P Backsheet'!$D$11:$BM$187,T$11,0)),"",VLOOKUP($B134,'NEL &amp; P4P Backsheet'!$D$11:$BM$187, T$11,0))</f>
        <v/>
      </c>
      <c r="U134" s="58" t="str">
        <f ca="1">IF(ISERROR(VLOOKUP($B134,'NEL &amp; P4P Backsheet'!$D$11:$BM$187,U$11,0)),"",VLOOKUP($B134,'NEL &amp; P4P Backsheet'!$D$11:$BM$187, U$11,0))</f>
        <v/>
      </c>
      <c r="V134" s="306" t="str">
        <f ca="1">IF(ISERROR(VLOOKUP($B134,'NEL &amp; P4P Backsheet'!$D$11:$BM$187,V$11,0)),"",VLOOKUP($B134,'NEL &amp; P4P Backsheet'!$D$11:$BM$187, V$11,0))</f>
        <v/>
      </c>
      <c r="W134" s="433" t="str">
        <f ca="1">IF(ISERROR(VLOOKUP($B134,'NEL &amp; P4P Backsheet'!$D$11:$BM$187,W$11,0)),"",VLOOKUP($B134,'NEL &amp; P4P Backsheet'!$D$11:$BM$187, W$11,0))</f>
        <v/>
      </c>
      <c r="X134" s="454" t="str">
        <f ca="1">IF(ISERROR(VLOOKUP($B134,'NEL &amp; P4P Backsheet'!$D$11:$BM$187,X$11,0)),"",VLOOKUP($B134,'NEL &amp; P4P Backsheet'!$D$11:$BM$187, X$11,0))</f>
        <v/>
      </c>
      <c r="Y134" s="58" t="str">
        <f ca="1">IF(ISERROR(VLOOKUP($B134,'NEL &amp; P4P Backsheet'!$D$11:$BM$187,Y$11,0)),"",VLOOKUP($B134,'NEL &amp; P4P Backsheet'!$D$11:$BM$187, Y$11,0))</f>
        <v/>
      </c>
    </row>
    <row r="135" spans="1:25">
      <c r="A135" s="3">
        <v>120</v>
      </c>
      <c r="B135" s="41" t="str">
        <f t="shared" ca="1" si="3"/>
        <v/>
      </c>
      <c r="C135" s="42" t="str">
        <f ca="1">IF(B135="","",VLOOKUP(B135,'Org list'!$J$9:$K$637,2,0))</f>
        <v/>
      </c>
      <c r="D135" s="24" t="str">
        <f ca="1">IF(ISERROR(VLOOKUP($B135,'NEL &amp; P4P Backsheet'!$D$38:$BL$187,'Non-Elective Performance'!$D$11,0)),"",VLOOKUP($B135,'NEL &amp; P4P Backsheet'!$D$38:$BL$187,'Non-Elective Performance'!$D$11,0))</f>
        <v/>
      </c>
      <c r="E135" s="306" t="str">
        <f ca="1">IF(ISERROR(VLOOKUP($B135,'NEL &amp; P4P Backsheet'!$D$11:$BM$187,E$11,0)),"",VLOOKUP($B135,'NEL &amp; P4P Backsheet'!$D$11:$BM$187, E$11,0))</f>
        <v/>
      </c>
      <c r="F135" s="433" t="str">
        <f ca="1">IF(ISERROR(VLOOKUP($B135,'NEL &amp; P4P Backsheet'!$D$11:$BM$187,F$11,0)),"",VLOOKUP($B135,'NEL &amp; P4P Backsheet'!$D$11:$BM$187, F$11,0))</f>
        <v/>
      </c>
      <c r="G135" s="433" t="str">
        <f ca="1">IF(ISERROR(VLOOKUP($B135,'NEL &amp; P4P Backsheet'!$D$11:$BM$187,G$11,0)),"",VLOOKUP($B135,'NEL &amp; P4P Backsheet'!$D$11:$BM$187, G$11,0))</f>
        <v/>
      </c>
      <c r="H135" s="58" t="str">
        <f ca="1">IF(ISERROR(VLOOKUP($B135,'NEL &amp; P4P Backsheet'!$D$11:$BM$187,H$11,0)),"",VLOOKUP($B135,'NEL &amp; P4P Backsheet'!$D$11:$BM$187, H$11,0))</f>
        <v/>
      </c>
      <c r="I135" s="306" t="str">
        <f ca="1">IF(ISERROR(VLOOKUP($B135,'NEL &amp; P4P Backsheet'!$D$11:$BM$187,I$11,0)),"",VLOOKUP($B135,'NEL &amp; P4P Backsheet'!$D$11:$BM$187, I$11,0))</f>
        <v/>
      </c>
      <c r="J135" s="433" t="str">
        <f ca="1">IF(ISERROR(VLOOKUP($B135,'NEL &amp; P4P Backsheet'!$D$11:$BM$187,J$11,0)),"",VLOOKUP($B135,'NEL &amp; P4P Backsheet'!$D$11:$BM$187, J$11,0))</f>
        <v/>
      </c>
      <c r="K135" s="433" t="str">
        <f ca="1">IF(ISERROR(VLOOKUP($B135,'NEL &amp; P4P Backsheet'!$D$11:$BM$187,K$11,0)),"",VLOOKUP($B135,'NEL &amp; P4P Backsheet'!$D$11:$BM$187, K$11,0))</f>
        <v/>
      </c>
      <c r="L135" s="58" t="str">
        <f ca="1">IF(ISERROR(VLOOKUP($B135,'NEL &amp; P4P Backsheet'!$D$11:$BM$187,L$11,0)),"",VLOOKUP($B135,'NEL &amp; P4P Backsheet'!$D$11:$BM$187, L$11,0))</f>
        <v/>
      </c>
      <c r="M135" s="316" t="str">
        <f ca="1">IF(ISERROR(VLOOKUP($B135,'NEL &amp; P4P Backsheet'!$D$11:$BM$187,M$11,0)),"",VLOOKUP($B135,'NEL &amp; P4P Backsheet'!$D$11:$BM$187, M$11,0))</f>
        <v/>
      </c>
      <c r="N135" s="306" t="str">
        <f ca="1">IF(ISERROR(VLOOKUP($B135,'NEL &amp; P4P Backsheet'!$D$11:$BM$187,N$11,0)),"",VLOOKUP($B135,'NEL &amp; P4P Backsheet'!$D$11:$BM$187, N$11,0))</f>
        <v/>
      </c>
      <c r="O135" s="433" t="str">
        <f ca="1">IF(ISERROR(VLOOKUP($B135,'NEL &amp; P4P Backsheet'!$D$11:$BM$187,O$11,0)),"",VLOOKUP($B135,'NEL &amp; P4P Backsheet'!$D$11:$BM$187, O$11,0))</f>
        <v/>
      </c>
      <c r="P135" s="454" t="str">
        <f ca="1">IF(ISERROR(VLOOKUP($B135,'NEL &amp; P4P Backsheet'!$D$11:$BM$187,P$11,0)),"",VLOOKUP($B135,'NEL &amp; P4P Backsheet'!$D$11:$BM$187, P$11,0))</f>
        <v/>
      </c>
      <c r="Q135" s="58" t="str">
        <f ca="1">IF(ISERROR(VLOOKUP($B135,'NEL &amp; P4P Backsheet'!$D$11:$BM$187,Q$11,0)),"",VLOOKUP($B135,'NEL &amp; P4P Backsheet'!$D$11:$BM$187, Q$11,0))</f>
        <v/>
      </c>
      <c r="R135" s="306" t="str">
        <f ca="1">IF(ISERROR(VLOOKUP($B135,'NEL &amp; P4P Backsheet'!$D$11:$BM$187,R$11,0)),"",VLOOKUP($B135,'NEL &amp; P4P Backsheet'!$D$11:$BM$187, R$11,0))</f>
        <v/>
      </c>
      <c r="S135" s="433" t="str">
        <f ca="1">IF(ISERROR(VLOOKUP($B135,'NEL &amp; P4P Backsheet'!$D$11:$BM$187,S$11,0)),"",VLOOKUP($B135,'NEL &amp; P4P Backsheet'!$D$11:$BM$187, S$11,0))</f>
        <v/>
      </c>
      <c r="T135" s="454" t="str">
        <f ca="1">IF(ISERROR(VLOOKUP($B135,'NEL &amp; P4P Backsheet'!$D$11:$BM$187,T$11,0)),"",VLOOKUP($B135,'NEL &amp; P4P Backsheet'!$D$11:$BM$187, T$11,0))</f>
        <v/>
      </c>
      <c r="U135" s="58" t="str">
        <f ca="1">IF(ISERROR(VLOOKUP($B135,'NEL &amp; P4P Backsheet'!$D$11:$BM$187,U$11,0)),"",VLOOKUP($B135,'NEL &amp; P4P Backsheet'!$D$11:$BM$187, U$11,0))</f>
        <v/>
      </c>
      <c r="V135" s="306" t="str">
        <f ca="1">IF(ISERROR(VLOOKUP($B135,'NEL &amp; P4P Backsheet'!$D$11:$BM$187,V$11,0)),"",VLOOKUP($B135,'NEL &amp; P4P Backsheet'!$D$11:$BM$187, V$11,0))</f>
        <v/>
      </c>
      <c r="W135" s="433" t="str">
        <f ca="1">IF(ISERROR(VLOOKUP($B135,'NEL &amp; P4P Backsheet'!$D$11:$BM$187,W$11,0)),"",VLOOKUP($B135,'NEL &amp; P4P Backsheet'!$D$11:$BM$187, W$11,0))</f>
        <v/>
      </c>
      <c r="X135" s="454" t="str">
        <f ca="1">IF(ISERROR(VLOOKUP($B135,'NEL &amp; P4P Backsheet'!$D$11:$BM$187,X$11,0)),"",VLOOKUP($B135,'NEL &amp; P4P Backsheet'!$D$11:$BM$187, X$11,0))</f>
        <v/>
      </c>
      <c r="Y135" s="58" t="str">
        <f ca="1">IF(ISERROR(VLOOKUP($B135,'NEL &amp; P4P Backsheet'!$D$11:$BM$187,Y$11,0)),"",VLOOKUP($B135,'NEL &amp; P4P Backsheet'!$D$11:$BM$187, Y$11,0))</f>
        <v/>
      </c>
    </row>
    <row r="136" spans="1:25">
      <c r="A136" s="3">
        <v>121</v>
      </c>
      <c r="B136" s="41" t="str">
        <f t="shared" ca="1" si="3"/>
        <v/>
      </c>
      <c r="C136" s="42" t="str">
        <f ca="1">IF(B136="","",VLOOKUP(B136,'Org list'!$J$9:$K$637,2,0))</f>
        <v/>
      </c>
      <c r="D136" s="24" t="str">
        <f ca="1">IF(ISERROR(VLOOKUP($B136,'NEL &amp; P4P Backsheet'!$D$38:$BL$187,'Non-Elective Performance'!$D$11,0)),"",VLOOKUP($B136,'NEL &amp; P4P Backsheet'!$D$38:$BL$187,'Non-Elective Performance'!$D$11,0))</f>
        <v/>
      </c>
      <c r="E136" s="306" t="str">
        <f ca="1">IF(ISERROR(VLOOKUP($B136,'NEL &amp; P4P Backsheet'!$D$11:$BM$187,E$11,0)),"",VLOOKUP($B136,'NEL &amp; P4P Backsheet'!$D$11:$BM$187, E$11,0))</f>
        <v/>
      </c>
      <c r="F136" s="433" t="str">
        <f ca="1">IF(ISERROR(VLOOKUP($B136,'NEL &amp; P4P Backsheet'!$D$11:$BM$187,F$11,0)),"",VLOOKUP($B136,'NEL &amp; P4P Backsheet'!$D$11:$BM$187, F$11,0))</f>
        <v/>
      </c>
      <c r="G136" s="433" t="str">
        <f ca="1">IF(ISERROR(VLOOKUP($B136,'NEL &amp; P4P Backsheet'!$D$11:$BM$187,G$11,0)),"",VLOOKUP($B136,'NEL &amp; P4P Backsheet'!$D$11:$BM$187, G$11,0))</f>
        <v/>
      </c>
      <c r="H136" s="58" t="str">
        <f ca="1">IF(ISERROR(VLOOKUP($B136,'NEL &amp; P4P Backsheet'!$D$11:$BM$187,H$11,0)),"",VLOOKUP($B136,'NEL &amp; P4P Backsheet'!$D$11:$BM$187, H$11,0))</f>
        <v/>
      </c>
      <c r="I136" s="306" t="str">
        <f ca="1">IF(ISERROR(VLOOKUP($B136,'NEL &amp; P4P Backsheet'!$D$11:$BM$187,I$11,0)),"",VLOOKUP($B136,'NEL &amp; P4P Backsheet'!$D$11:$BM$187, I$11,0))</f>
        <v/>
      </c>
      <c r="J136" s="433" t="str">
        <f ca="1">IF(ISERROR(VLOOKUP($B136,'NEL &amp; P4P Backsheet'!$D$11:$BM$187,J$11,0)),"",VLOOKUP($B136,'NEL &amp; P4P Backsheet'!$D$11:$BM$187, J$11,0))</f>
        <v/>
      </c>
      <c r="K136" s="433" t="str">
        <f ca="1">IF(ISERROR(VLOOKUP($B136,'NEL &amp; P4P Backsheet'!$D$11:$BM$187,K$11,0)),"",VLOOKUP($B136,'NEL &amp; P4P Backsheet'!$D$11:$BM$187, K$11,0))</f>
        <v/>
      </c>
      <c r="L136" s="58" t="str">
        <f ca="1">IF(ISERROR(VLOOKUP($B136,'NEL &amp; P4P Backsheet'!$D$11:$BM$187,L$11,0)),"",VLOOKUP($B136,'NEL &amp; P4P Backsheet'!$D$11:$BM$187, L$11,0))</f>
        <v/>
      </c>
      <c r="M136" s="316" t="str">
        <f ca="1">IF(ISERROR(VLOOKUP($B136,'NEL &amp; P4P Backsheet'!$D$11:$BM$187,M$11,0)),"",VLOOKUP($B136,'NEL &amp; P4P Backsheet'!$D$11:$BM$187, M$11,0))</f>
        <v/>
      </c>
      <c r="N136" s="306" t="str">
        <f ca="1">IF(ISERROR(VLOOKUP($B136,'NEL &amp; P4P Backsheet'!$D$11:$BM$187,N$11,0)),"",VLOOKUP($B136,'NEL &amp; P4P Backsheet'!$D$11:$BM$187, N$11,0))</f>
        <v/>
      </c>
      <c r="O136" s="433" t="str">
        <f ca="1">IF(ISERROR(VLOOKUP($B136,'NEL &amp; P4P Backsheet'!$D$11:$BM$187,O$11,0)),"",VLOOKUP($B136,'NEL &amp; P4P Backsheet'!$D$11:$BM$187, O$11,0))</f>
        <v/>
      </c>
      <c r="P136" s="454" t="str">
        <f ca="1">IF(ISERROR(VLOOKUP($B136,'NEL &amp; P4P Backsheet'!$D$11:$BM$187,P$11,0)),"",VLOOKUP($B136,'NEL &amp; P4P Backsheet'!$D$11:$BM$187, P$11,0))</f>
        <v/>
      </c>
      <c r="Q136" s="58" t="str">
        <f ca="1">IF(ISERROR(VLOOKUP($B136,'NEL &amp; P4P Backsheet'!$D$11:$BM$187,Q$11,0)),"",VLOOKUP($B136,'NEL &amp; P4P Backsheet'!$D$11:$BM$187, Q$11,0))</f>
        <v/>
      </c>
      <c r="R136" s="306" t="str">
        <f ca="1">IF(ISERROR(VLOOKUP($B136,'NEL &amp; P4P Backsheet'!$D$11:$BM$187,R$11,0)),"",VLOOKUP($B136,'NEL &amp; P4P Backsheet'!$D$11:$BM$187, R$11,0))</f>
        <v/>
      </c>
      <c r="S136" s="433" t="str">
        <f ca="1">IF(ISERROR(VLOOKUP($B136,'NEL &amp; P4P Backsheet'!$D$11:$BM$187,S$11,0)),"",VLOOKUP($B136,'NEL &amp; P4P Backsheet'!$D$11:$BM$187, S$11,0))</f>
        <v/>
      </c>
      <c r="T136" s="454" t="str">
        <f ca="1">IF(ISERROR(VLOOKUP($B136,'NEL &amp; P4P Backsheet'!$D$11:$BM$187,T$11,0)),"",VLOOKUP($B136,'NEL &amp; P4P Backsheet'!$D$11:$BM$187, T$11,0))</f>
        <v/>
      </c>
      <c r="U136" s="58" t="str">
        <f ca="1">IF(ISERROR(VLOOKUP($B136,'NEL &amp; P4P Backsheet'!$D$11:$BM$187,U$11,0)),"",VLOOKUP($B136,'NEL &amp; P4P Backsheet'!$D$11:$BM$187, U$11,0))</f>
        <v/>
      </c>
      <c r="V136" s="306" t="str">
        <f ca="1">IF(ISERROR(VLOOKUP($B136,'NEL &amp; P4P Backsheet'!$D$11:$BM$187,V$11,0)),"",VLOOKUP($B136,'NEL &amp; P4P Backsheet'!$D$11:$BM$187, V$11,0))</f>
        <v/>
      </c>
      <c r="W136" s="433" t="str">
        <f ca="1">IF(ISERROR(VLOOKUP($B136,'NEL &amp; P4P Backsheet'!$D$11:$BM$187,W$11,0)),"",VLOOKUP($B136,'NEL &amp; P4P Backsheet'!$D$11:$BM$187, W$11,0))</f>
        <v/>
      </c>
      <c r="X136" s="454" t="str">
        <f ca="1">IF(ISERROR(VLOOKUP($B136,'NEL &amp; P4P Backsheet'!$D$11:$BM$187,X$11,0)),"",VLOOKUP($B136,'NEL &amp; P4P Backsheet'!$D$11:$BM$187, X$11,0))</f>
        <v/>
      </c>
      <c r="Y136" s="58" t="str">
        <f ca="1">IF(ISERROR(VLOOKUP($B136,'NEL &amp; P4P Backsheet'!$D$11:$BM$187,Y$11,0)),"",VLOOKUP($B136,'NEL &amp; P4P Backsheet'!$D$11:$BM$187, Y$11,0))</f>
        <v/>
      </c>
    </row>
    <row r="137" spans="1:25">
      <c r="A137" s="3">
        <v>122</v>
      </c>
      <c r="B137" s="41" t="str">
        <f t="shared" ca="1" si="3"/>
        <v/>
      </c>
      <c r="C137" s="42" t="str">
        <f ca="1">IF(B137="","",VLOOKUP(B137,'Org list'!$J$9:$K$637,2,0))</f>
        <v/>
      </c>
      <c r="D137" s="24" t="str">
        <f ca="1">IF(ISERROR(VLOOKUP($B137,'NEL &amp; P4P Backsheet'!$D$38:$BL$187,'Non-Elective Performance'!$D$11,0)),"",VLOOKUP($B137,'NEL &amp; P4P Backsheet'!$D$38:$BL$187,'Non-Elective Performance'!$D$11,0))</f>
        <v/>
      </c>
      <c r="E137" s="306" t="str">
        <f ca="1">IF(ISERROR(VLOOKUP($B137,'NEL &amp; P4P Backsheet'!$D$11:$BM$187,E$11,0)),"",VLOOKUP($B137,'NEL &amp; P4P Backsheet'!$D$11:$BM$187, E$11,0))</f>
        <v/>
      </c>
      <c r="F137" s="433" t="str">
        <f ca="1">IF(ISERROR(VLOOKUP($B137,'NEL &amp; P4P Backsheet'!$D$11:$BM$187,F$11,0)),"",VLOOKUP($B137,'NEL &amp; P4P Backsheet'!$D$11:$BM$187, F$11,0))</f>
        <v/>
      </c>
      <c r="G137" s="433" t="str">
        <f ca="1">IF(ISERROR(VLOOKUP($B137,'NEL &amp; P4P Backsheet'!$D$11:$BM$187,G$11,0)),"",VLOOKUP($B137,'NEL &amp; P4P Backsheet'!$D$11:$BM$187, G$11,0))</f>
        <v/>
      </c>
      <c r="H137" s="58" t="str">
        <f ca="1">IF(ISERROR(VLOOKUP($B137,'NEL &amp; P4P Backsheet'!$D$11:$BM$187,H$11,0)),"",VLOOKUP($B137,'NEL &amp; P4P Backsheet'!$D$11:$BM$187, H$11,0))</f>
        <v/>
      </c>
      <c r="I137" s="306" t="str">
        <f ca="1">IF(ISERROR(VLOOKUP($B137,'NEL &amp; P4P Backsheet'!$D$11:$BM$187,I$11,0)),"",VLOOKUP($B137,'NEL &amp; P4P Backsheet'!$D$11:$BM$187, I$11,0))</f>
        <v/>
      </c>
      <c r="J137" s="433" t="str">
        <f ca="1">IF(ISERROR(VLOOKUP($B137,'NEL &amp; P4P Backsheet'!$D$11:$BM$187,J$11,0)),"",VLOOKUP($B137,'NEL &amp; P4P Backsheet'!$D$11:$BM$187, J$11,0))</f>
        <v/>
      </c>
      <c r="K137" s="433" t="str">
        <f ca="1">IF(ISERROR(VLOOKUP($B137,'NEL &amp; P4P Backsheet'!$D$11:$BM$187,K$11,0)),"",VLOOKUP($B137,'NEL &amp; P4P Backsheet'!$D$11:$BM$187, K$11,0))</f>
        <v/>
      </c>
      <c r="L137" s="58" t="str">
        <f ca="1">IF(ISERROR(VLOOKUP($B137,'NEL &amp; P4P Backsheet'!$D$11:$BM$187,L$11,0)),"",VLOOKUP($B137,'NEL &amp; P4P Backsheet'!$D$11:$BM$187, L$11,0))</f>
        <v/>
      </c>
      <c r="M137" s="316" t="str">
        <f ca="1">IF(ISERROR(VLOOKUP($B137,'NEL &amp; P4P Backsheet'!$D$11:$BM$187,M$11,0)),"",VLOOKUP($B137,'NEL &amp; P4P Backsheet'!$D$11:$BM$187, M$11,0))</f>
        <v/>
      </c>
      <c r="N137" s="306" t="str">
        <f ca="1">IF(ISERROR(VLOOKUP($B137,'NEL &amp; P4P Backsheet'!$D$11:$BM$187,N$11,0)),"",VLOOKUP($B137,'NEL &amp; P4P Backsheet'!$D$11:$BM$187, N$11,0))</f>
        <v/>
      </c>
      <c r="O137" s="433" t="str">
        <f ca="1">IF(ISERROR(VLOOKUP($B137,'NEL &amp; P4P Backsheet'!$D$11:$BM$187,O$11,0)),"",VLOOKUP($B137,'NEL &amp; P4P Backsheet'!$D$11:$BM$187, O$11,0))</f>
        <v/>
      </c>
      <c r="P137" s="454" t="str">
        <f ca="1">IF(ISERROR(VLOOKUP($B137,'NEL &amp; P4P Backsheet'!$D$11:$BM$187,P$11,0)),"",VLOOKUP($B137,'NEL &amp; P4P Backsheet'!$D$11:$BM$187, P$11,0))</f>
        <v/>
      </c>
      <c r="Q137" s="58" t="str">
        <f ca="1">IF(ISERROR(VLOOKUP($B137,'NEL &amp; P4P Backsheet'!$D$11:$BM$187,Q$11,0)),"",VLOOKUP($B137,'NEL &amp; P4P Backsheet'!$D$11:$BM$187, Q$11,0))</f>
        <v/>
      </c>
      <c r="R137" s="306" t="str">
        <f ca="1">IF(ISERROR(VLOOKUP($B137,'NEL &amp; P4P Backsheet'!$D$11:$BM$187,R$11,0)),"",VLOOKUP($B137,'NEL &amp; P4P Backsheet'!$D$11:$BM$187, R$11,0))</f>
        <v/>
      </c>
      <c r="S137" s="433" t="str">
        <f ca="1">IF(ISERROR(VLOOKUP($B137,'NEL &amp; P4P Backsheet'!$D$11:$BM$187,S$11,0)),"",VLOOKUP($B137,'NEL &amp; P4P Backsheet'!$D$11:$BM$187, S$11,0))</f>
        <v/>
      </c>
      <c r="T137" s="454" t="str">
        <f ca="1">IF(ISERROR(VLOOKUP($B137,'NEL &amp; P4P Backsheet'!$D$11:$BM$187,T$11,0)),"",VLOOKUP($B137,'NEL &amp; P4P Backsheet'!$D$11:$BM$187, T$11,0))</f>
        <v/>
      </c>
      <c r="U137" s="58" t="str">
        <f ca="1">IF(ISERROR(VLOOKUP($B137,'NEL &amp; P4P Backsheet'!$D$11:$BM$187,U$11,0)),"",VLOOKUP($B137,'NEL &amp; P4P Backsheet'!$D$11:$BM$187, U$11,0))</f>
        <v/>
      </c>
      <c r="V137" s="306" t="str">
        <f ca="1">IF(ISERROR(VLOOKUP($B137,'NEL &amp; P4P Backsheet'!$D$11:$BM$187,V$11,0)),"",VLOOKUP($B137,'NEL &amp; P4P Backsheet'!$D$11:$BM$187, V$11,0))</f>
        <v/>
      </c>
      <c r="W137" s="433" t="str">
        <f ca="1">IF(ISERROR(VLOOKUP($B137,'NEL &amp; P4P Backsheet'!$D$11:$BM$187,W$11,0)),"",VLOOKUP($B137,'NEL &amp; P4P Backsheet'!$D$11:$BM$187, W$11,0))</f>
        <v/>
      </c>
      <c r="X137" s="454" t="str">
        <f ca="1">IF(ISERROR(VLOOKUP($B137,'NEL &amp; P4P Backsheet'!$D$11:$BM$187,X$11,0)),"",VLOOKUP($B137,'NEL &amp; P4P Backsheet'!$D$11:$BM$187, X$11,0))</f>
        <v/>
      </c>
      <c r="Y137" s="58" t="str">
        <f ca="1">IF(ISERROR(VLOOKUP($B137,'NEL &amp; P4P Backsheet'!$D$11:$BM$187,Y$11,0)),"",VLOOKUP($B137,'NEL &amp; P4P Backsheet'!$D$11:$BM$187, Y$11,0))</f>
        <v/>
      </c>
    </row>
    <row r="138" spans="1:25">
      <c r="A138" s="3">
        <v>123</v>
      </c>
      <c r="B138" s="41" t="str">
        <f t="shared" ca="1" si="3"/>
        <v/>
      </c>
      <c r="C138" s="42" t="str">
        <f ca="1">IF(B138="","",VLOOKUP(B138,'Org list'!$J$9:$K$637,2,0))</f>
        <v/>
      </c>
      <c r="D138" s="24" t="str">
        <f ca="1">IF(ISERROR(VLOOKUP($B138,'NEL &amp; P4P Backsheet'!$D$38:$BL$187,'Non-Elective Performance'!$D$11,0)),"",VLOOKUP($B138,'NEL &amp; P4P Backsheet'!$D$38:$BL$187,'Non-Elective Performance'!$D$11,0))</f>
        <v/>
      </c>
      <c r="E138" s="306" t="str">
        <f ca="1">IF(ISERROR(VLOOKUP($B138,'NEL &amp; P4P Backsheet'!$D$11:$BM$187,E$11,0)),"",VLOOKUP($B138,'NEL &amp; P4P Backsheet'!$D$11:$BM$187, E$11,0))</f>
        <v/>
      </c>
      <c r="F138" s="433" t="str">
        <f ca="1">IF(ISERROR(VLOOKUP($B138,'NEL &amp; P4P Backsheet'!$D$11:$BM$187,F$11,0)),"",VLOOKUP($B138,'NEL &amp; P4P Backsheet'!$D$11:$BM$187, F$11,0))</f>
        <v/>
      </c>
      <c r="G138" s="433" t="str">
        <f ca="1">IF(ISERROR(VLOOKUP($B138,'NEL &amp; P4P Backsheet'!$D$11:$BM$187,G$11,0)),"",VLOOKUP($B138,'NEL &amp; P4P Backsheet'!$D$11:$BM$187, G$11,0))</f>
        <v/>
      </c>
      <c r="H138" s="58" t="str">
        <f ca="1">IF(ISERROR(VLOOKUP($B138,'NEL &amp; P4P Backsheet'!$D$11:$BM$187,H$11,0)),"",VLOOKUP($B138,'NEL &amp; P4P Backsheet'!$D$11:$BM$187, H$11,0))</f>
        <v/>
      </c>
      <c r="I138" s="306" t="str">
        <f ca="1">IF(ISERROR(VLOOKUP($B138,'NEL &amp; P4P Backsheet'!$D$11:$BM$187,I$11,0)),"",VLOOKUP($B138,'NEL &amp; P4P Backsheet'!$D$11:$BM$187, I$11,0))</f>
        <v/>
      </c>
      <c r="J138" s="433" t="str">
        <f ca="1">IF(ISERROR(VLOOKUP($B138,'NEL &amp; P4P Backsheet'!$D$11:$BM$187,J$11,0)),"",VLOOKUP($B138,'NEL &amp; P4P Backsheet'!$D$11:$BM$187, J$11,0))</f>
        <v/>
      </c>
      <c r="K138" s="433" t="str">
        <f ca="1">IF(ISERROR(VLOOKUP($B138,'NEL &amp; P4P Backsheet'!$D$11:$BM$187,K$11,0)),"",VLOOKUP($B138,'NEL &amp; P4P Backsheet'!$D$11:$BM$187, K$11,0))</f>
        <v/>
      </c>
      <c r="L138" s="58" t="str">
        <f ca="1">IF(ISERROR(VLOOKUP($B138,'NEL &amp; P4P Backsheet'!$D$11:$BM$187,L$11,0)),"",VLOOKUP($B138,'NEL &amp; P4P Backsheet'!$D$11:$BM$187, L$11,0))</f>
        <v/>
      </c>
      <c r="M138" s="316" t="str">
        <f ca="1">IF(ISERROR(VLOOKUP($B138,'NEL &amp; P4P Backsheet'!$D$11:$BM$187,M$11,0)),"",VLOOKUP($B138,'NEL &amp; P4P Backsheet'!$D$11:$BM$187, M$11,0))</f>
        <v/>
      </c>
      <c r="N138" s="306" t="str">
        <f ca="1">IF(ISERROR(VLOOKUP($B138,'NEL &amp; P4P Backsheet'!$D$11:$BM$187,N$11,0)),"",VLOOKUP($B138,'NEL &amp; P4P Backsheet'!$D$11:$BM$187, N$11,0))</f>
        <v/>
      </c>
      <c r="O138" s="433" t="str">
        <f ca="1">IF(ISERROR(VLOOKUP($B138,'NEL &amp; P4P Backsheet'!$D$11:$BM$187,O$11,0)),"",VLOOKUP($B138,'NEL &amp; P4P Backsheet'!$D$11:$BM$187, O$11,0))</f>
        <v/>
      </c>
      <c r="P138" s="454" t="str">
        <f ca="1">IF(ISERROR(VLOOKUP($B138,'NEL &amp; P4P Backsheet'!$D$11:$BM$187,P$11,0)),"",VLOOKUP($B138,'NEL &amp; P4P Backsheet'!$D$11:$BM$187, P$11,0))</f>
        <v/>
      </c>
      <c r="Q138" s="58" t="str">
        <f ca="1">IF(ISERROR(VLOOKUP($B138,'NEL &amp; P4P Backsheet'!$D$11:$BM$187,Q$11,0)),"",VLOOKUP($B138,'NEL &amp; P4P Backsheet'!$D$11:$BM$187, Q$11,0))</f>
        <v/>
      </c>
      <c r="R138" s="306" t="str">
        <f ca="1">IF(ISERROR(VLOOKUP($B138,'NEL &amp; P4P Backsheet'!$D$11:$BM$187,R$11,0)),"",VLOOKUP($B138,'NEL &amp; P4P Backsheet'!$D$11:$BM$187, R$11,0))</f>
        <v/>
      </c>
      <c r="S138" s="433" t="str">
        <f ca="1">IF(ISERROR(VLOOKUP($B138,'NEL &amp; P4P Backsheet'!$D$11:$BM$187,S$11,0)),"",VLOOKUP($B138,'NEL &amp; P4P Backsheet'!$D$11:$BM$187, S$11,0))</f>
        <v/>
      </c>
      <c r="T138" s="454" t="str">
        <f ca="1">IF(ISERROR(VLOOKUP($B138,'NEL &amp; P4P Backsheet'!$D$11:$BM$187,T$11,0)),"",VLOOKUP($B138,'NEL &amp; P4P Backsheet'!$D$11:$BM$187, T$11,0))</f>
        <v/>
      </c>
      <c r="U138" s="58" t="str">
        <f ca="1">IF(ISERROR(VLOOKUP($B138,'NEL &amp; P4P Backsheet'!$D$11:$BM$187,U$11,0)),"",VLOOKUP($B138,'NEL &amp; P4P Backsheet'!$D$11:$BM$187, U$11,0))</f>
        <v/>
      </c>
      <c r="V138" s="306" t="str">
        <f ca="1">IF(ISERROR(VLOOKUP($B138,'NEL &amp; P4P Backsheet'!$D$11:$BM$187,V$11,0)),"",VLOOKUP($B138,'NEL &amp; P4P Backsheet'!$D$11:$BM$187, V$11,0))</f>
        <v/>
      </c>
      <c r="W138" s="433" t="str">
        <f ca="1">IF(ISERROR(VLOOKUP($B138,'NEL &amp; P4P Backsheet'!$D$11:$BM$187,W$11,0)),"",VLOOKUP($B138,'NEL &amp; P4P Backsheet'!$D$11:$BM$187, W$11,0))</f>
        <v/>
      </c>
      <c r="X138" s="454" t="str">
        <f ca="1">IF(ISERROR(VLOOKUP($B138,'NEL &amp; P4P Backsheet'!$D$11:$BM$187,X$11,0)),"",VLOOKUP($B138,'NEL &amp; P4P Backsheet'!$D$11:$BM$187, X$11,0))</f>
        <v/>
      </c>
      <c r="Y138" s="58" t="str">
        <f ca="1">IF(ISERROR(VLOOKUP($B138,'NEL &amp; P4P Backsheet'!$D$11:$BM$187,Y$11,0)),"",VLOOKUP($B138,'NEL &amp; P4P Backsheet'!$D$11:$BM$187, Y$11,0))</f>
        <v/>
      </c>
    </row>
    <row r="139" spans="1:25">
      <c r="A139" s="3">
        <v>124</v>
      </c>
      <c r="B139" s="41" t="str">
        <f t="shared" ca="1" si="3"/>
        <v/>
      </c>
      <c r="C139" s="42" t="str">
        <f ca="1">IF(B139="","",VLOOKUP(B139,'Org list'!$J$9:$K$637,2,0))</f>
        <v/>
      </c>
      <c r="D139" s="24" t="str">
        <f ca="1">IF(ISERROR(VLOOKUP($B139,'NEL &amp; P4P Backsheet'!$D$38:$BL$187,'Non-Elective Performance'!$D$11,0)),"",VLOOKUP($B139,'NEL &amp; P4P Backsheet'!$D$38:$BL$187,'Non-Elective Performance'!$D$11,0))</f>
        <v/>
      </c>
      <c r="E139" s="306" t="str">
        <f ca="1">IF(ISERROR(VLOOKUP($B139,'NEL &amp; P4P Backsheet'!$D$11:$BM$187,E$11,0)),"",VLOOKUP($B139,'NEL &amp; P4P Backsheet'!$D$11:$BM$187, E$11,0))</f>
        <v/>
      </c>
      <c r="F139" s="433" t="str">
        <f ca="1">IF(ISERROR(VLOOKUP($B139,'NEL &amp; P4P Backsheet'!$D$11:$BM$187,F$11,0)),"",VLOOKUP($B139,'NEL &amp; P4P Backsheet'!$D$11:$BM$187, F$11,0))</f>
        <v/>
      </c>
      <c r="G139" s="433" t="str">
        <f ca="1">IF(ISERROR(VLOOKUP($B139,'NEL &amp; P4P Backsheet'!$D$11:$BM$187,G$11,0)),"",VLOOKUP($B139,'NEL &amp; P4P Backsheet'!$D$11:$BM$187, G$11,0))</f>
        <v/>
      </c>
      <c r="H139" s="58" t="str">
        <f ca="1">IF(ISERROR(VLOOKUP($B139,'NEL &amp; P4P Backsheet'!$D$11:$BM$187,H$11,0)),"",VLOOKUP($B139,'NEL &amp; P4P Backsheet'!$D$11:$BM$187, H$11,0))</f>
        <v/>
      </c>
      <c r="I139" s="306" t="str">
        <f ca="1">IF(ISERROR(VLOOKUP($B139,'NEL &amp; P4P Backsheet'!$D$11:$BM$187,I$11,0)),"",VLOOKUP($B139,'NEL &amp; P4P Backsheet'!$D$11:$BM$187, I$11,0))</f>
        <v/>
      </c>
      <c r="J139" s="433" t="str">
        <f ca="1">IF(ISERROR(VLOOKUP($B139,'NEL &amp; P4P Backsheet'!$D$11:$BM$187,J$11,0)),"",VLOOKUP($B139,'NEL &amp; P4P Backsheet'!$D$11:$BM$187, J$11,0))</f>
        <v/>
      </c>
      <c r="K139" s="433" t="str">
        <f ca="1">IF(ISERROR(VLOOKUP($B139,'NEL &amp; P4P Backsheet'!$D$11:$BM$187,K$11,0)),"",VLOOKUP($B139,'NEL &amp; P4P Backsheet'!$D$11:$BM$187, K$11,0))</f>
        <v/>
      </c>
      <c r="L139" s="58" t="str">
        <f ca="1">IF(ISERROR(VLOOKUP($B139,'NEL &amp; P4P Backsheet'!$D$11:$BM$187,L$11,0)),"",VLOOKUP($B139,'NEL &amp; P4P Backsheet'!$D$11:$BM$187, L$11,0))</f>
        <v/>
      </c>
      <c r="M139" s="316" t="str">
        <f ca="1">IF(ISERROR(VLOOKUP($B139,'NEL &amp; P4P Backsheet'!$D$11:$BM$187,M$11,0)),"",VLOOKUP($B139,'NEL &amp; P4P Backsheet'!$D$11:$BM$187, M$11,0))</f>
        <v/>
      </c>
      <c r="N139" s="306" t="str">
        <f ca="1">IF(ISERROR(VLOOKUP($B139,'NEL &amp; P4P Backsheet'!$D$11:$BM$187,N$11,0)),"",VLOOKUP($B139,'NEL &amp; P4P Backsheet'!$D$11:$BM$187, N$11,0))</f>
        <v/>
      </c>
      <c r="O139" s="433" t="str">
        <f ca="1">IF(ISERROR(VLOOKUP($B139,'NEL &amp; P4P Backsheet'!$D$11:$BM$187,O$11,0)),"",VLOOKUP($B139,'NEL &amp; P4P Backsheet'!$D$11:$BM$187, O$11,0))</f>
        <v/>
      </c>
      <c r="P139" s="454" t="str">
        <f ca="1">IF(ISERROR(VLOOKUP($B139,'NEL &amp; P4P Backsheet'!$D$11:$BM$187,P$11,0)),"",VLOOKUP($B139,'NEL &amp; P4P Backsheet'!$D$11:$BM$187, P$11,0))</f>
        <v/>
      </c>
      <c r="Q139" s="58" t="str">
        <f ca="1">IF(ISERROR(VLOOKUP($B139,'NEL &amp; P4P Backsheet'!$D$11:$BM$187,Q$11,0)),"",VLOOKUP($B139,'NEL &amp; P4P Backsheet'!$D$11:$BM$187, Q$11,0))</f>
        <v/>
      </c>
      <c r="R139" s="306" t="str">
        <f ca="1">IF(ISERROR(VLOOKUP($B139,'NEL &amp; P4P Backsheet'!$D$11:$BM$187,R$11,0)),"",VLOOKUP($B139,'NEL &amp; P4P Backsheet'!$D$11:$BM$187, R$11,0))</f>
        <v/>
      </c>
      <c r="S139" s="433" t="str">
        <f ca="1">IF(ISERROR(VLOOKUP($B139,'NEL &amp; P4P Backsheet'!$D$11:$BM$187,S$11,0)),"",VLOOKUP($B139,'NEL &amp; P4P Backsheet'!$D$11:$BM$187, S$11,0))</f>
        <v/>
      </c>
      <c r="T139" s="454" t="str">
        <f ca="1">IF(ISERROR(VLOOKUP($B139,'NEL &amp; P4P Backsheet'!$D$11:$BM$187,T$11,0)),"",VLOOKUP($B139,'NEL &amp; P4P Backsheet'!$D$11:$BM$187, T$11,0))</f>
        <v/>
      </c>
      <c r="U139" s="58" t="str">
        <f ca="1">IF(ISERROR(VLOOKUP($B139,'NEL &amp; P4P Backsheet'!$D$11:$BM$187,U$11,0)),"",VLOOKUP($B139,'NEL &amp; P4P Backsheet'!$D$11:$BM$187, U$11,0))</f>
        <v/>
      </c>
      <c r="V139" s="306" t="str">
        <f ca="1">IF(ISERROR(VLOOKUP($B139,'NEL &amp; P4P Backsheet'!$D$11:$BM$187,V$11,0)),"",VLOOKUP($B139,'NEL &amp; P4P Backsheet'!$D$11:$BM$187, V$11,0))</f>
        <v/>
      </c>
      <c r="W139" s="433" t="str">
        <f ca="1">IF(ISERROR(VLOOKUP($B139,'NEL &amp; P4P Backsheet'!$D$11:$BM$187,W$11,0)),"",VLOOKUP($B139,'NEL &amp; P4P Backsheet'!$D$11:$BM$187, W$11,0))</f>
        <v/>
      </c>
      <c r="X139" s="454" t="str">
        <f ca="1">IF(ISERROR(VLOOKUP($B139,'NEL &amp; P4P Backsheet'!$D$11:$BM$187,X$11,0)),"",VLOOKUP($B139,'NEL &amp; P4P Backsheet'!$D$11:$BM$187, X$11,0))</f>
        <v/>
      </c>
      <c r="Y139" s="58" t="str">
        <f ca="1">IF(ISERROR(VLOOKUP($B139,'NEL &amp; P4P Backsheet'!$D$11:$BM$187,Y$11,0)),"",VLOOKUP($B139,'NEL &amp; P4P Backsheet'!$D$11:$BM$187, Y$11,0))</f>
        <v/>
      </c>
    </row>
    <row r="140" spans="1:25">
      <c r="A140" s="3">
        <v>125</v>
      </c>
      <c r="B140" s="41" t="str">
        <f t="shared" ca="1" si="3"/>
        <v/>
      </c>
      <c r="C140" s="42" t="str">
        <f ca="1">IF(B140="","",VLOOKUP(B140,'Org list'!$J$9:$K$637,2,0))</f>
        <v/>
      </c>
      <c r="D140" s="24" t="str">
        <f ca="1">IF(ISERROR(VLOOKUP($B140,'NEL &amp; P4P Backsheet'!$D$38:$BL$187,'Non-Elective Performance'!$D$11,0)),"",VLOOKUP($B140,'NEL &amp; P4P Backsheet'!$D$38:$BL$187,'Non-Elective Performance'!$D$11,0))</f>
        <v/>
      </c>
      <c r="E140" s="306" t="str">
        <f ca="1">IF(ISERROR(VLOOKUP($B140,'NEL &amp; P4P Backsheet'!$D$11:$BM$187,E$11,0)),"",VLOOKUP($B140,'NEL &amp; P4P Backsheet'!$D$11:$BM$187, E$11,0))</f>
        <v/>
      </c>
      <c r="F140" s="433" t="str">
        <f ca="1">IF(ISERROR(VLOOKUP($B140,'NEL &amp; P4P Backsheet'!$D$11:$BM$187,F$11,0)),"",VLOOKUP($B140,'NEL &amp; P4P Backsheet'!$D$11:$BM$187, F$11,0))</f>
        <v/>
      </c>
      <c r="G140" s="433" t="str">
        <f ca="1">IF(ISERROR(VLOOKUP($B140,'NEL &amp; P4P Backsheet'!$D$11:$BM$187,G$11,0)),"",VLOOKUP($B140,'NEL &amp; P4P Backsheet'!$D$11:$BM$187, G$11,0))</f>
        <v/>
      </c>
      <c r="H140" s="58" t="str">
        <f ca="1">IF(ISERROR(VLOOKUP($B140,'NEL &amp; P4P Backsheet'!$D$11:$BM$187,H$11,0)),"",VLOOKUP($B140,'NEL &amp; P4P Backsheet'!$D$11:$BM$187, H$11,0))</f>
        <v/>
      </c>
      <c r="I140" s="306" t="str">
        <f ca="1">IF(ISERROR(VLOOKUP($B140,'NEL &amp; P4P Backsheet'!$D$11:$BM$187,I$11,0)),"",VLOOKUP($B140,'NEL &amp; P4P Backsheet'!$D$11:$BM$187, I$11,0))</f>
        <v/>
      </c>
      <c r="J140" s="433" t="str">
        <f ca="1">IF(ISERROR(VLOOKUP($B140,'NEL &amp; P4P Backsheet'!$D$11:$BM$187,J$11,0)),"",VLOOKUP($B140,'NEL &amp; P4P Backsheet'!$D$11:$BM$187, J$11,0))</f>
        <v/>
      </c>
      <c r="K140" s="433" t="str">
        <f ca="1">IF(ISERROR(VLOOKUP($B140,'NEL &amp; P4P Backsheet'!$D$11:$BM$187,K$11,0)),"",VLOOKUP($B140,'NEL &amp; P4P Backsheet'!$D$11:$BM$187, K$11,0))</f>
        <v/>
      </c>
      <c r="L140" s="58" t="str">
        <f ca="1">IF(ISERROR(VLOOKUP($B140,'NEL &amp; P4P Backsheet'!$D$11:$BM$187,L$11,0)),"",VLOOKUP($B140,'NEL &amp; P4P Backsheet'!$D$11:$BM$187, L$11,0))</f>
        <v/>
      </c>
      <c r="M140" s="316" t="str">
        <f ca="1">IF(ISERROR(VLOOKUP($B140,'NEL &amp; P4P Backsheet'!$D$11:$BM$187,M$11,0)),"",VLOOKUP($B140,'NEL &amp; P4P Backsheet'!$D$11:$BM$187, M$11,0))</f>
        <v/>
      </c>
      <c r="N140" s="306" t="str">
        <f ca="1">IF(ISERROR(VLOOKUP($B140,'NEL &amp; P4P Backsheet'!$D$11:$BM$187,N$11,0)),"",VLOOKUP($B140,'NEL &amp; P4P Backsheet'!$D$11:$BM$187, N$11,0))</f>
        <v/>
      </c>
      <c r="O140" s="433" t="str">
        <f ca="1">IF(ISERROR(VLOOKUP($B140,'NEL &amp; P4P Backsheet'!$D$11:$BM$187,O$11,0)),"",VLOOKUP($B140,'NEL &amp; P4P Backsheet'!$D$11:$BM$187, O$11,0))</f>
        <v/>
      </c>
      <c r="P140" s="454" t="str">
        <f ca="1">IF(ISERROR(VLOOKUP($B140,'NEL &amp; P4P Backsheet'!$D$11:$BM$187,P$11,0)),"",VLOOKUP($B140,'NEL &amp; P4P Backsheet'!$D$11:$BM$187, P$11,0))</f>
        <v/>
      </c>
      <c r="Q140" s="58" t="str">
        <f ca="1">IF(ISERROR(VLOOKUP($B140,'NEL &amp; P4P Backsheet'!$D$11:$BM$187,Q$11,0)),"",VLOOKUP($B140,'NEL &amp; P4P Backsheet'!$D$11:$BM$187, Q$11,0))</f>
        <v/>
      </c>
      <c r="R140" s="306" t="str">
        <f ca="1">IF(ISERROR(VLOOKUP($B140,'NEL &amp; P4P Backsheet'!$D$11:$BM$187,R$11,0)),"",VLOOKUP($B140,'NEL &amp; P4P Backsheet'!$D$11:$BM$187, R$11,0))</f>
        <v/>
      </c>
      <c r="S140" s="433" t="str">
        <f ca="1">IF(ISERROR(VLOOKUP($B140,'NEL &amp; P4P Backsheet'!$D$11:$BM$187,S$11,0)),"",VLOOKUP($B140,'NEL &amp; P4P Backsheet'!$D$11:$BM$187, S$11,0))</f>
        <v/>
      </c>
      <c r="T140" s="454" t="str">
        <f ca="1">IF(ISERROR(VLOOKUP($B140,'NEL &amp; P4P Backsheet'!$D$11:$BM$187,T$11,0)),"",VLOOKUP($B140,'NEL &amp; P4P Backsheet'!$D$11:$BM$187, T$11,0))</f>
        <v/>
      </c>
      <c r="U140" s="58" t="str">
        <f ca="1">IF(ISERROR(VLOOKUP($B140,'NEL &amp; P4P Backsheet'!$D$11:$BM$187,U$11,0)),"",VLOOKUP($B140,'NEL &amp; P4P Backsheet'!$D$11:$BM$187, U$11,0))</f>
        <v/>
      </c>
      <c r="V140" s="306" t="str">
        <f ca="1">IF(ISERROR(VLOOKUP($B140,'NEL &amp; P4P Backsheet'!$D$11:$BM$187,V$11,0)),"",VLOOKUP($B140,'NEL &amp; P4P Backsheet'!$D$11:$BM$187, V$11,0))</f>
        <v/>
      </c>
      <c r="W140" s="433" t="str">
        <f ca="1">IF(ISERROR(VLOOKUP($B140,'NEL &amp; P4P Backsheet'!$D$11:$BM$187,W$11,0)),"",VLOOKUP($B140,'NEL &amp; P4P Backsheet'!$D$11:$BM$187, W$11,0))</f>
        <v/>
      </c>
      <c r="X140" s="454" t="str">
        <f ca="1">IF(ISERROR(VLOOKUP($B140,'NEL &amp; P4P Backsheet'!$D$11:$BM$187,X$11,0)),"",VLOOKUP($B140,'NEL &amp; P4P Backsheet'!$D$11:$BM$187, X$11,0))</f>
        <v/>
      </c>
      <c r="Y140" s="58" t="str">
        <f ca="1">IF(ISERROR(VLOOKUP($B140,'NEL &amp; P4P Backsheet'!$D$11:$BM$187,Y$11,0)),"",VLOOKUP($B140,'NEL &amp; P4P Backsheet'!$D$11:$BM$187, Y$11,0))</f>
        <v/>
      </c>
    </row>
    <row r="141" spans="1:25">
      <c r="A141" s="3">
        <v>126</v>
      </c>
      <c r="B141" s="41" t="str">
        <f t="shared" ca="1" si="3"/>
        <v/>
      </c>
      <c r="C141" s="42" t="str">
        <f ca="1">IF(B141="","",VLOOKUP(B141,'Org list'!$J$9:$K$637,2,0))</f>
        <v/>
      </c>
      <c r="D141" s="24" t="str">
        <f ca="1">IF(ISERROR(VLOOKUP($B141,'NEL &amp; P4P Backsheet'!$D$38:$BL$187,'Non-Elective Performance'!$D$11,0)),"",VLOOKUP($B141,'NEL &amp; P4P Backsheet'!$D$38:$BL$187,'Non-Elective Performance'!$D$11,0))</f>
        <v/>
      </c>
      <c r="E141" s="306" t="str">
        <f ca="1">IF(ISERROR(VLOOKUP($B141,'NEL &amp; P4P Backsheet'!$D$11:$BM$187,E$11,0)),"",VLOOKUP($B141,'NEL &amp; P4P Backsheet'!$D$11:$BM$187, E$11,0))</f>
        <v/>
      </c>
      <c r="F141" s="433" t="str">
        <f ca="1">IF(ISERROR(VLOOKUP($B141,'NEL &amp; P4P Backsheet'!$D$11:$BM$187,F$11,0)),"",VLOOKUP($B141,'NEL &amp; P4P Backsheet'!$D$11:$BM$187, F$11,0))</f>
        <v/>
      </c>
      <c r="G141" s="433" t="str">
        <f ca="1">IF(ISERROR(VLOOKUP($B141,'NEL &amp; P4P Backsheet'!$D$11:$BM$187,G$11,0)),"",VLOOKUP($B141,'NEL &amp; P4P Backsheet'!$D$11:$BM$187, G$11,0))</f>
        <v/>
      </c>
      <c r="H141" s="58" t="str">
        <f ca="1">IF(ISERROR(VLOOKUP($B141,'NEL &amp; P4P Backsheet'!$D$11:$BM$187,H$11,0)),"",VLOOKUP($B141,'NEL &amp; P4P Backsheet'!$D$11:$BM$187, H$11,0))</f>
        <v/>
      </c>
      <c r="I141" s="306" t="str">
        <f ca="1">IF(ISERROR(VLOOKUP($B141,'NEL &amp; P4P Backsheet'!$D$11:$BM$187,I$11,0)),"",VLOOKUP($B141,'NEL &amp; P4P Backsheet'!$D$11:$BM$187, I$11,0))</f>
        <v/>
      </c>
      <c r="J141" s="433" t="str">
        <f ca="1">IF(ISERROR(VLOOKUP($B141,'NEL &amp; P4P Backsheet'!$D$11:$BM$187,J$11,0)),"",VLOOKUP($B141,'NEL &amp; P4P Backsheet'!$D$11:$BM$187, J$11,0))</f>
        <v/>
      </c>
      <c r="K141" s="433" t="str">
        <f ca="1">IF(ISERROR(VLOOKUP($B141,'NEL &amp; P4P Backsheet'!$D$11:$BM$187,K$11,0)),"",VLOOKUP($B141,'NEL &amp; P4P Backsheet'!$D$11:$BM$187, K$11,0))</f>
        <v/>
      </c>
      <c r="L141" s="58" t="str">
        <f ca="1">IF(ISERROR(VLOOKUP($B141,'NEL &amp; P4P Backsheet'!$D$11:$BM$187,L$11,0)),"",VLOOKUP($B141,'NEL &amp; P4P Backsheet'!$D$11:$BM$187, L$11,0))</f>
        <v/>
      </c>
      <c r="M141" s="316" t="str">
        <f ca="1">IF(ISERROR(VLOOKUP($B141,'NEL &amp; P4P Backsheet'!$D$11:$BM$187,M$11,0)),"",VLOOKUP($B141,'NEL &amp; P4P Backsheet'!$D$11:$BM$187, M$11,0))</f>
        <v/>
      </c>
      <c r="N141" s="306" t="str">
        <f ca="1">IF(ISERROR(VLOOKUP($B141,'NEL &amp; P4P Backsheet'!$D$11:$BM$187,N$11,0)),"",VLOOKUP($B141,'NEL &amp; P4P Backsheet'!$D$11:$BM$187, N$11,0))</f>
        <v/>
      </c>
      <c r="O141" s="433" t="str">
        <f ca="1">IF(ISERROR(VLOOKUP($B141,'NEL &amp; P4P Backsheet'!$D$11:$BM$187,O$11,0)),"",VLOOKUP($B141,'NEL &amp; P4P Backsheet'!$D$11:$BM$187, O$11,0))</f>
        <v/>
      </c>
      <c r="P141" s="454" t="str">
        <f ca="1">IF(ISERROR(VLOOKUP($B141,'NEL &amp; P4P Backsheet'!$D$11:$BM$187,P$11,0)),"",VLOOKUP($B141,'NEL &amp; P4P Backsheet'!$D$11:$BM$187, P$11,0))</f>
        <v/>
      </c>
      <c r="Q141" s="58" t="str">
        <f ca="1">IF(ISERROR(VLOOKUP($B141,'NEL &amp; P4P Backsheet'!$D$11:$BM$187,Q$11,0)),"",VLOOKUP($B141,'NEL &amp; P4P Backsheet'!$D$11:$BM$187, Q$11,0))</f>
        <v/>
      </c>
      <c r="R141" s="306" t="str">
        <f ca="1">IF(ISERROR(VLOOKUP($B141,'NEL &amp; P4P Backsheet'!$D$11:$BM$187,R$11,0)),"",VLOOKUP($B141,'NEL &amp; P4P Backsheet'!$D$11:$BM$187, R$11,0))</f>
        <v/>
      </c>
      <c r="S141" s="433" t="str">
        <f ca="1">IF(ISERROR(VLOOKUP($B141,'NEL &amp; P4P Backsheet'!$D$11:$BM$187,S$11,0)),"",VLOOKUP($B141,'NEL &amp; P4P Backsheet'!$D$11:$BM$187, S$11,0))</f>
        <v/>
      </c>
      <c r="T141" s="454" t="str">
        <f ca="1">IF(ISERROR(VLOOKUP($B141,'NEL &amp; P4P Backsheet'!$D$11:$BM$187,T$11,0)),"",VLOOKUP($B141,'NEL &amp; P4P Backsheet'!$D$11:$BM$187, T$11,0))</f>
        <v/>
      </c>
      <c r="U141" s="58" t="str">
        <f ca="1">IF(ISERROR(VLOOKUP($B141,'NEL &amp; P4P Backsheet'!$D$11:$BM$187,U$11,0)),"",VLOOKUP($B141,'NEL &amp; P4P Backsheet'!$D$11:$BM$187, U$11,0))</f>
        <v/>
      </c>
      <c r="V141" s="306" t="str">
        <f ca="1">IF(ISERROR(VLOOKUP($B141,'NEL &amp; P4P Backsheet'!$D$11:$BM$187,V$11,0)),"",VLOOKUP($B141,'NEL &amp; P4P Backsheet'!$D$11:$BM$187, V$11,0))</f>
        <v/>
      </c>
      <c r="W141" s="433" t="str">
        <f ca="1">IF(ISERROR(VLOOKUP($B141,'NEL &amp; P4P Backsheet'!$D$11:$BM$187,W$11,0)),"",VLOOKUP($B141,'NEL &amp; P4P Backsheet'!$D$11:$BM$187, W$11,0))</f>
        <v/>
      </c>
      <c r="X141" s="454" t="str">
        <f ca="1">IF(ISERROR(VLOOKUP($B141,'NEL &amp; P4P Backsheet'!$D$11:$BM$187,X$11,0)),"",VLOOKUP($B141,'NEL &amp; P4P Backsheet'!$D$11:$BM$187, X$11,0))</f>
        <v/>
      </c>
      <c r="Y141" s="58" t="str">
        <f ca="1">IF(ISERROR(VLOOKUP($B141,'NEL &amp; P4P Backsheet'!$D$11:$BM$187,Y$11,0)),"",VLOOKUP($B141,'NEL &amp; P4P Backsheet'!$D$11:$BM$187, Y$11,0))</f>
        <v/>
      </c>
    </row>
    <row r="142" spans="1:25">
      <c r="A142" s="3">
        <v>127</v>
      </c>
      <c r="B142" s="41" t="str">
        <f t="shared" ca="1" si="3"/>
        <v/>
      </c>
      <c r="C142" s="42" t="str">
        <f ca="1">IF(B142="","",VLOOKUP(B142,'Org list'!$J$9:$K$637,2,0))</f>
        <v/>
      </c>
      <c r="D142" s="24" t="str">
        <f ca="1">IF(ISERROR(VLOOKUP($B142,'NEL &amp; P4P Backsheet'!$D$38:$BL$187,'Non-Elective Performance'!$D$11,0)),"",VLOOKUP($B142,'NEL &amp; P4P Backsheet'!$D$38:$BL$187,'Non-Elective Performance'!$D$11,0))</f>
        <v/>
      </c>
      <c r="E142" s="306" t="str">
        <f ca="1">IF(ISERROR(VLOOKUP($B142,'NEL &amp; P4P Backsheet'!$D$11:$BM$187,E$11,0)),"",VLOOKUP($B142,'NEL &amp; P4P Backsheet'!$D$11:$BM$187, E$11,0))</f>
        <v/>
      </c>
      <c r="F142" s="433" t="str">
        <f ca="1">IF(ISERROR(VLOOKUP($B142,'NEL &amp; P4P Backsheet'!$D$11:$BM$187,F$11,0)),"",VLOOKUP($B142,'NEL &amp; P4P Backsheet'!$D$11:$BM$187, F$11,0))</f>
        <v/>
      </c>
      <c r="G142" s="433" t="str">
        <f ca="1">IF(ISERROR(VLOOKUP($B142,'NEL &amp; P4P Backsheet'!$D$11:$BM$187,G$11,0)),"",VLOOKUP($B142,'NEL &amp; P4P Backsheet'!$D$11:$BM$187, G$11,0))</f>
        <v/>
      </c>
      <c r="H142" s="58" t="str">
        <f ca="1">IF(ISERROR(VLOOKUP($B142,'NEL &amp; P4P Backsheet'!$D$11:$BM$187,H$11,0)),"",VLOOKUP($B142,'NEL &amp; P4P Backsheet'!$D$11:$BM$187, H$11,0))</f>
        <v/>
      </c>
      <c r="I142" s="306" t="str">
        <f ca="1">IF(ISERROR(VLOOKUP($B142,'NEL &amp; P4P Backsheet'!$D$11:$BM$187,I$11,0)),"",VLOOKUP($B142,'NEL &amp; P4P Backsheet'!$D$11:$BM$187, I$11,0))</f>
        <v/>
      </c>
      <c r="J142" s="433" t="str">
        <f ca="1">IF(ISERROR(VLOOKUP($B142,'NEL &amp; P4P Backsheet'!$D$11:$BM$187,J$11,0)),"",VLOOKUP($B142,'NEL &amp; P4P Backsheet'!$D$11:$BM$187, J$11,0))</f>
        <v/>
      </c>
      <c r="K142" s="433" t="str">
        <f ca="1">IF(ISERROR(VLOOKUP($B142,'NEL &amp; P4P Backsheet'!$D$11:$BM$187,K$11,0)),"",VLOOKUP($B142,'NEL &amp; P4P Backsheet'!$D$11:$BM$187, K$11,0))</f>
        <v/>
      </c>
      <c r="L142" s="58" t="str">
        <f ca="1">IF(ISERROR(VLOOKUP($B142,'NEL &amp; P4P Backsheet'!$D$11:$BM$187,L$11,0)),"",VLOOKUP($B142,'NEL &amp; P4P Backsheet'!$D$11:$BM$187, L$11,0))</f>
        <v/>
      </c>
      <c r="M142" s="316" t="str">
        <f ca="1">IF(ISERROR(VLOOKUP($B142,'NEL &amp; P4P Backsheet'!$D$11:$BM$187,M$11,0)),"",VLOOKUP($B142,'NEL &amp; P4P Backsheet'!$D$11:$BM$187, M$11,0))</f>
        <v/>
      </c>
      <c r="N142" s="306" t="str">
        <f ca="1">IF(ISERROR(VLOOKUP($B142,'NEL &amp; P4P Backsheet'!$D$11:$BM$187,N$11,0)),"",VLOOKUP($B142,'NEL &amp; P4P Backsheet'!$D$11:$BM$187, N$11,0))</f>
        <v/>
      </c>
      <c r="O142" s="433" t="str">
        <f ca="1">IF(ISERROR(VLOOKUP($B142,'NEL &amp; P4P Backsheet'!$D$11:$BM$187,O$11,0)),"",VLOOKUP($B142,'NEL &amp; P4P Backsheet'!$D$11:$BM$187, O$11,0))</f>
        <v/>
      </c>
      <c r="P142" s="454" t="str">
        <f ca="1">IF(ISERROR(VLOOKUP($B142,'NEL &amp; P4P Backsheet'!$D$11:$BM$187,P$11,0)),"",VLOOKUP($B142,'NEL &amp; P4P Backsheet'!$D$11:$BM$187, P$11,0))</f>
        <v/>
      </c>
      <c r="Q142" s="58" t="str">
        <f ca="1">IF(ISERROR(VLOOKUP($B142,'NEL &amp; P4P Backsheet'!$D$11:$BM$187,Q$11,0)),"",VLOOKUP($B142,'NEL &amp; P4P Backsheet'!$D$11:$BM$187, Q$11,0))</f>
        <v/>
      </c>
      <c r="R142" s="306" t="str">
        <f ca="1">IF(ISERROR(VLOOKUP($B142,'NEL &amp; P4P Backsheet'!$D$11:$BM$187,R$11,0)),"",VLOOKUP($B142,'NEL &amp; P4P Backsheet'!$D$11:$BM$187, R$11,0))</f>
        <v/>
      </c>
      <c r="S142" s="433" t="str">
        <f ca="1">IF(ISERROR(VLOOKUP($B142,'NEL &amp; P4P Backsheet'!$D$11:$BM$187,S$11,0)),"",VLOOKUP($B142,'NEL &amp; P4P Backsheet'!$D$11:$BM$187, S$11,0))</f>
        <v/>
      </c>
      <c r="T142" s="454" t="str">
        <f ca="1">IF(ISERROR(VLOOKUP($B142,'NEL &amp; P4P Backsheet'!$D$11:$BM$187,T$11,0)),"",VLOOKUP($B142,'NEL &amp; P4P Backsheet'!$D$11:$BM$187, T$11,0))</f>
        <v/>
      </c>
      <c r="U142" s="58" t="str">
        <f ca="1">IF(ISERROR(VLOOKUP($B142,'NEL &amp; P4P Backsheet'!$D$11:$BM$187,U$11,0)),"",VLOOKUP($B142,'NEL &amp; P4P Backsheet'!$D$11:$BM$187, U$11,0))</f>
        <v/>
      </c>
      <c r="V142" s="306" t="str">
        <f ca="1">IF(ISERROR(VLOOKUP($B142,'NEL &amp; P4P Backsheet'!$D$11:$BM$187,V$11,0)),"",VLOOKUP($B142,'NEL &amp; P4P Backsheet'!$D$11:$BM$187, V$11,0))</f>
        <v/>
      </c>
      <c r="W142" s="433" t="str">
        <f ca="1">IF(ISERROR(VLOOKUP($B142,'NEL &amp; P4P Backsheet'!$D$11:$BM$187,W$11,0)),"",VLOOKUP($B142,'NEL &amp; P4P Backsheet'!$D$11:$BM$187, W$11,0))</f>
        <v/>
      </c>
      <c r="X142" s="454" t="str">
        <f ca="1">IF(ISERROR(VLOOKUP($B142,'NEL &amp; P4P Backsheet'!$D$11:$BM$187,X$11,0)),"",VLOOKUP($B142,'NEL &amp; P4P Backsheet'!$D$11:$BM$187, X$11,0))</f>
        <v/>
      </c>
      <c r="Y142" s="58" t="str">
        <f ca="1">IF(ISERROR(VLOOKUP($B142,'NEL &amp; P4P Backsheet'!$D$11:$BM$187,Y$11,0)),"",VLOOKUP($B142,'NEL &amp; P4P Backsheet'!$D$11:$BM$187, Y$11,0))</f>
        <v/>
      </c>
    </row>
    <row r="143" spans="1:25">
      <c r="A143" s="3">
        <v>128</v>
      </c>
      <c r="B143" s="41" t="str">
        <f t="shared" ref="B143:B174" ca="1" si="4">IF($A143&gt;$AA$16-1,"",INDIRECT("'Comms by AT'!D"&amp;$A143+$AA$15))</f>
        <v/>
      </c>
      <c r="C143" s="42" t="str">
        <f ca="1">IF(B143="","",VLOOKUP(B143,'Org list'!$J$9:$K$637,2,0))</f>
        <v/>
      </c>
      <c r="D143" s="24" t="str">
        <f ca="1">IF(ISERROR(VLOOKUP($B143,'NEL &amp; P4P Backsheet'!$D$38:$BL$187,'Non-Elective Performance'!$D$11,0)),"",VLOOKUP($B143,'NEL &amp; P4P Backsheet'!$D$38:$BL$187,'Non-Elective Performance'!$D$11,0))</f>
        <v/>
      </c>
      <c r="E143" s="306" t="str">
        <f ca="1">IF(ISERROR(VLOOKUP($B143,'NEL &amp; P4P Backsheet'!$D$11:$BM$187,E$11,0)),"",VLOOKUP($B143,'NEL &amp; P4P Backsheet'!$D$11:$BM$187, E$11,0))</f>
        <v/>
      </c>
      <c r="F143" s="433" t="str">
        <f ca="1">IF(ISERROR(VLOOKUP($B143,'NEL &amp; P4P Backsheet'!$D$11:$BM$187,F$11,0)),"",VLOOKUP($B143,'NEL &amp; P4P Backsheet'!$D$11:$BM$187, F$11,0))</f>
        <v/>
      </c>
      <c r="G143" s="433" t="str">
        <f ca="1">IF(ISERROR(VLOOKUP($B143,'NEL &amp; P4P Backsheet'!$D$11:$BM$187,G$11,0)),"",VLOOKUP($B143,'NEL &amp; P4P Backsheet'!$D$11:$BM$187, G$11,0))</f>
        <v/>
      </c>
      <c r="H143" s="58" t="str">
        <f ca="1">IF(ISERROR(VLOOKUP($B143,'NEL &amp; P4P Backsheet'!$D$11:$BM$187,H$11,0)),"",VLOOKUP($B143,'NEL &amp; P4P Backsheet'!$D$11:$BM$187, H$11,0))</f>
        <v/>
      </c>
      <c r="I143" s="306" t="str">
        <f ca="1">IF(ISERROR(VLOOKUP($B143,'NEL &amp; P4P Backsheet'!$D$11:$BM$187,I$11,0)),"",VLOOKUP($B143,'NEL &amp; P4P Backsheet'!$D$11:$BM$187, I$11,0))</f>
        <v/>
      </c>
      <c r="J143" s="433" t="str">
        <f ca="1">IF(ISERROR(VLOOKUP($B143,'NEL &amp; P4P Backsheet'!$D$11:$BM$187,J$11,0)),"",VLOOKUP($B143,'NEL &amp; P4P Backsheet'!$D$11:$BM$187, J$11,0))</f>
        <v/>
      </c>
      <c r="K143" s="433" t="str">
        <f ca="1">IF(ISERROR(VLOOKUP($B143,'NEL &amp; P4P Backsheet'!$D$11:$BM$187,K$11,0)),"",VLOOKUP($B143,'NEL &amp; P4P Backsheet'!$D$11:$BM$187, K$11,0))</f>
        <v/>
      </c>
      <c r="L143" s="58" t="str">
        <f ca="1">IF(ISERROR(VLOOKUP($B143,'NEL &amp; P4P Backsheet'!$D$11:$BM$187,L$11,0)),"",VLOOKUP($B143,'NEL &amp; P4P Backsheet'!$D$11:$BM$187, L$11,0))</f>
        <v/>
      </c>
      <c r="M143" s="316" t="str">
        <f ca="1">IF(ISERROR(VLOOKUP($B143,'NEL &amp; P4P Backsheet'!$D$11:$BM$187,M$11,0)),"",VLOOKUP($B143,'NEL &amp; P4P Backsheet'!$D$11:$BM$187, M$11,0))</f>
        <v/>
      </c>
      <c r="N143" s="306" t="str">
        <f ca="1">IF(ISERROR(VLOOKUP($B143,'NEL &amp; P4P Backsheet'!$D$11:$BM$187,N$11,0)),"",VLOOKUP($B143,'NEL &amp; P4P Backsheet'!$D$11:$BM$187, N$11,0))</f>
        <v/>
      </c>
      <c r="O143" s="433" t="str">
        <f ca="1">IF(ISERROR(VLOOKUP($B143,'NEL &amp; P4P Backsheet'!$D$11:$BM$187,O$11,0)),"",VLOOKUP($B143,'NEL &amp; P4P Backsheet'!$D$11:$BM$187, O$11,0))</f>
        <v/>
      </c>
      <c r="P143" s="454" t="str">
        <f ca="1">IF(ISERROR(VLOOKUP($B143,'NEL &amp; P4P Backsheet'!$D$11:$BM$187,P$11,0)),"",VLOOKUP($B143,'NEL &amp; P4P Backsheet'!$D$11:$BM$187, P$11,0))</f>
        <v/>
      </c>
      <c r="Q143" s="58" t="str">
        <f ca="1">IF(ISERROR(VLOOKUP($B143,'NEL &amp; P4P Backsheet'!$D$11:$BM$187,Q$11,0)),"",VLOOKUP($B143,'NEL &amp; P4P Backsheet'!$D$11:$BM$187, Q$11,0))</f>
        <v/>
      </c>
      <c r="R143" s="306" t="str">
        <f ca="1">IF(ISERROR(VLOOKUP($B143,'NEL &amp; P4P Backsheet'!$D$11:$BM$187,R$11,0)),"",VLOOKUP($B143,'NEL &amp; P4P Backsheet'!$D$11:$BM$187, R$11,0))</f>
        <v/>
      </c>
      <c r="S143" s="433" t="str">
        <f ca="1">IF(ISERROR(VLOOKUP($B143,'NEL &amp; P4P Backsheet'!$D$11:$BM$187,S$11,0)),"",VLOOKUP($B143,'NEL &amp; P4P Backsheet'!$D$11:$BM$187, S$11,0))</f>
        <v/>
      </c>
      <c r="T143" s="454" t="str">
        <f ca="1">IF(ISERROR(VLOOKUP($B143,'NEL &amp; P4P Backsheet'!$D$11:$BM$187,T$11,0)),"",VLOOKUP($B143,'NEL &amp; P4P Backsheet'!$D$11:$BM$187, T$11,0))</f>
        <v/>
      </c>
      <c r="U143" s="58" t="str">
        <f ca="1">IF(ISERROR(VLOOKUP($B143,'NEL &amp; P4P Backsheet'!$D$11:$BM$187,U$11,0)),"",VLOOKUP($B143,'NEL &amp; P4P Backsheet'!$D$11:$BM$187, U$11,0))</f>
        <v/>
      </c>
      <c r="V143" s="306" t="str">
        <f ca="1">IF(ISERROR(VLOOKUP($B143,'NEL &amp; P4P Backsheet'!$D$11:$BM$187,V$11,0)),"",VLOOKUP($B143,'NEL &amp; P4P Backsheet'!$D$11:$BM$187, V$11,0))</f>
        <v/>
      </c>
      <c r="W143" s="433" t="str">
        <f ca="1">IF(ISERROR(VLOOKUP($B143,'NEL &amp; P4P Backsheet'!$D$11:$BM$187,W$11,0)),"",VLOOKUP($B143,'NEL &amp; P4P Backsheet'!$D$11:$BM$187, W$11,0))</f>
        <v/>
      </c>
      <c r="X143" s="454" t="str">
        <f ca="1">IF(ISERROR(VLOOKUP($B143,'NEL &amp; P4P Backsheet'!$D$11:$BM$187,X$11,0)),"",VLOOKUP($B143,'NEL &amp; P4P Backsheet'!$D$11:$BM$187, X$11,0))</f>
        <v/>
      </c>
      <c r="Y143" s="58" t="str">
        <f ca="1">IF(ISERROR(VLOOKUP($B143,'NEL &amp; P4P Backsheet'!$D$11:$BM$187,Y$11,0)),"",VLOOKUP($B143,'NEL &amp; P4P Backsheet'!$D$11:$BM$187, Y$11,0))</f>
        <v/>
      </c>
    </row>
    <row r="144" spans="1:25">
      <c r="A144" s="3">
        <v>129</v>
      </c>
      <c r="B144" s="41" t="str">
        <f t="shared" ca="1" si="4"/>
        <v/>
      </c>
      <c r="C144" s="42" t="str">
        <f ca="1">IF(B144="","",VLOOKUP(B144,'Org list'!$J$9:$K$637,2,0))</f>
        <v/>
      </c>
      <c r="D144" s="24" t="str">
        <f ca="1">IF(ISERROR(VLOOKUP($B144,'NEL &amp; P4P Backsheet'!$D$38:$BL$187,'Non-Elective Performance'!$D$11,0)),"",VLOOKUP($B144,'NEL &amp; P4P Backsheet'!$D$38:$BL$187,'Non-Elective Performance'!$D$11,0))</f>
        <v/>
      </c>
      <c r="E144" s="306" t="str">
        <f ca="1">IF(ISERROR(VLOOKUP($B144,'NEL &amp; P4P Backsheet'!$D$11:$BM$187,E$11,0)),"",VLOOKUP($B144,'NEL &amp; P4P Backsheet'!$D$11:$BM$187, E$11,0))</f>
        <v/>
      </c>
      <c r="F144" s="433" t="str">
        <f ca="1">IF(ISERROR(VLOOKUP($B144,'NEL &amp; P4P Backsheet'!$D$11:$BM$187,F$11,0)),"",VLOOKUP($B144,'NEL &amp; P4P Backsheet'!$D$11:$BM$187, F$11,0))</f>
        <v/>
      </c>
      <c r="G144" s="433" t="str">
        <f ca="1">IF(ISERROR(VLOOKUP($B144,'NEL &amp; P4P Backsheet'!$D$11:$BM$187,G$11,0)),"",VLOOKUP($B144,'NEL &amp; P4P Backsheet'!$D$11:$BM$187, G$11,0))</f>
        <v/>
      </c>
      <c r="H144" s="58" t="str">
        <f ca="1">IF(ISERROR(VLOOKUP($B144,'NEL &amp; P4P Backsheet'!$D$11:$BM$187,H$11,0)),"",VLOOKUP($B144,'NEL &amp; P4P Backsheet'!$D$11:$BM$187, H$11,0))</f>
        <v/>
      </c>
      <c r="I144" s="306" t="str">
        <f ca="1">IF(ISERROR(VLOOKUP($B144,'NEL &amp; P4P Backsheet'!$D$11:$BM$187,I$11,0)),"",VLOOKUP($B144,'NEL &amp; P4P Backsheet'!$D$11:$BM$187, I$11,0))</f>
        <v/>
      </c>
      <c r="J144" s="433" t="str">
        <f ca="1">IF(ISERROR(VLOOKUP($B144,'NEL &amp; P4P Backsheet'!$D$11:$BM$187,J$11,0)),"",VLOOKUP($B144,'NEL &amp; P4P Backsheet'!$D$11:$BM$187, J$11,0))</f>
        <v/>
      </c>
      <c r="K144" s="433" t="str">
        <f ca="1">IF(ISERROR(VLOOKUP($B144,'NEL &amp; P4P Backsheet'!$D$11:$BM$187,K$11,0)),"",VLOOKUP($B144,'NEL &amp; P4P Backsheet'!$D$11:$BM$187, K$11,0))</f>
        <v/>
      </c>
      <c r="L144" s="58" t="str">
        <f ca="1">IF(ISERROR(VLOOKUP($B144,'NEL &amp; P4P Backsheet'!$D$11:$BM$187,L$11,0)),"",VLOOKUP($B144,'NEL &amp; P4P Backsheet'!$D$11:$BM$187, L$11,0))</f>
        <v/>
      </c>
      <c r="M144" s="316" t="str">
        <f ca="1">IF(ISERROR(VLOOKUP($B144,'NEL &amp; P4P Backsheet'!$D$11:$BM$187,M$11,0)),"",VLOOKUP($B144,'NEL &amp; P4P Backsheet'!$D$11:$BM$187, M$11,0))</f>
        <v/>
      </c>
      <c r="N144" s="306" t="str">
        <f ca="1">IF(ISERROR(VLOOKUP($B144,'NEL &amp; P4P Backsheet'!$D$11:$BM$187,N$11,0)),"",VLOOKUP($B144,'NEL &amp; P4P Backsheet'!$D$11:$BM$187, N$11,0))</f>
        <v/>
      </c>
      <c r="O144" s="433" t="str">
        <f ca="1">IF(ISERROR(VLOOKUP($B144,'NEL &amp; P4P Backsheet'!$D$11:$BM$187,O$11,0)),"",VLOOKUP($B144,'NEL &amp; P4P Backsheet'!$D$11:$BM$187, O$11,0))</f>
        <v/>
      </c>
      <c r="P144" s="454" t="str">
        <f ca="1">IF(ISERROR(VLOOKUP($B144,'NEL &amp; P4P Backsheet'!$D$11:$BM$187,P$11,0)),"",VLOOKUP($B144,'NEL &amp; P4P Backsheet'!$D$11:$BM$187, P$11,0))</f>
        <v/>
      </c>
      <c r="Q144" s="58" t="str">
        <f ca="1">IF(ISERROR(VLOOKUP($B144,'NEL &amp; P4P Backsheet'!$D$11:$BM$187,Q$11,0)),"",VLOOKUP($B144,'NEL &amp; P4P Backsheet'!$D$11:$BM$187, Q$11,0))</f>
        <v/>
      </c>
      <c r="R144" s="306" t="str">
        <f ca="1">IF(ISERROR(VLOOKUP($B144,'NEL &amp; P4P Backsheet'!$D$11:$BM$187,R$11,0)),"",VLOOKUP($B144,'NEL &amp; P4P Backsheet'!$D$11:$BM$187, R$11,0))</f>
        <v/>
      </c>
      <c r="S144" s="433" t="str">
        <f ca="1">IF(ISERROR(VLOOKUP($B144,'NEL &amp; P4P Backsheet'!$D$11:$BM$187,S$11,0)),"",VLOOKUP($B144,'NEL &amp; P4P Backsheet'!$D$11:$BM$187, S$11,0))</f>
        <v/>
      </c>
      <c r="T144" s="454" t="str">
        <f ca="1">IF(ISERROR(VLOOKUP($B144,'NEL &amp; P4P Backsheet'!$D$11:$BM$187,T$11,0)),"",VLOOKUP($B144,'NEL &amp; P4P Backsheet'!$D$11:$BM$187, T$11,0))</f>
        <v/>
      </c>
      <c r="U144" s="58" t="str">
        <f ca="1">IF(ISERROR(VLOOKUP($B144,'NEL &amp; P4P Backsheet'!$D$11:$BM$187,U$11,0)),"",VLOOKUP($B144,'NEL &amp; P4P Backsheet'!$D$11:$BM$187, U$11,0))</f>
        <v/>
      </c>
      <c r="V144" s="306" t="str">
        <f ca="1">IF(ISERROR(VLOOKUP($B144,'NEL &amp; P4P Backsheet'!$D$11:$BM$187,V$11,0)),"",VLOOKUP($B144,'NEL &amp; P4P Backsheet'!$D$11:$BM$187, V$11,0))</f>
        <v/>
      </c>
      <c r="W144" s="433" t="str">
        <f ca="1">IF(ISERROR(VLOOKUP($B144,'NEL &amp; P4P Backsheet'!$D$11:$BM$187,W$11,0)),"",VLOOKUP($B144,'NEL &amp; P4P Backsheet'!$D$11:$BM$187, W$11,0))</f>
        <v/>
      </c>
      <c r="X144" s="454" t="str">
        <f ca="1">IF(ISERROR(VLOOKUP($B144,'NEL &amp; P4P Backsheet'!$D$11:$BM$187,X$11,0)),"",VLOOKUP($B144,'NEL &amp; P4P Backsheet'!$D$11:$BM$187, X$11,0))</f>
        <v/>
      </c>
      <c r="Y144" s="58" t="str">
        <f ca="1">IF(ISERROR(VLOOKUP($B144,'NEL &amp; P4P Backsheet'!$D$11:$BM$187,Y$11,0)),"",VLOOKUP($B144,'NEL &amp; P4P Backsheet'!$D$11:$BM$187, Y$11,0))</f>
        <v/>
      </c>
    </row>
    <row r="145" spans="1:25">
      <c r="A145" s="3">
        <v>130</v>
      </c>
      <c r="B145" s="41" t="str">
        <f t="shared" ca="1" si="4"/>
        <v/>
      </c>
      <c r="C145" s="42" t="str">
        <f ca="1">IF(B145="","",VLOOKUP(B145,'Org list'!$J$9:$K$637,2,0))</f>
        <v/>
      </c>
      <c r="D145" s="24" t="str">
        <f ca="1">IF(ISERROR(VLOOKUP($B145,'NEL &amp; P4P Backsheet'!$D$38:$BL$187,'Non-Elective Performance'!$D$11,0)),"",VLOOKUP($B145,'NEL &amp; P4P Backsheet'!$D$38:$BL$187,'Non-Elective Performance'!$D$11,0))</f>
        <v/>
      </c>
      <c r="E145" s="306" t="str">
        <f ca="1">IF(ISERROR(VLOOKUP($B145,'NEL &amp; P4P Backsheet'!$D$11:$BM$187,E$11,0)),"",VLOOKUP($B145,'NEL &amp; P4P Backsheet'!$D$11:$BM$187, E$11,0))</f>
        <v/>
      </c>
      <c r="F145" s="433" t="str">
        <f ca="1">IF(ISERROR(VLOOKUP($B145,'NEL &amp; P4P Backsheet'!$D$11:$BM$187,F$11,0)),"",VLOOKUP($B145,'NEL &amp; P4P Backsheet'!$D$11:$BM$187, F$11,0))</f>
        <v/>
      </c>
      <c r="G145" s="433" t="str">
        <f ca="1">IF(ISERROR(VLOOKUP($B145,'NEL &amp; P4P Backsheet'!$D$11:$BM$187,G$11,0)),"",VLOOKUP($B145,'NEL &amp; P4P Backsheet'!$D$11:$BM$187, G$11,0))</f>
        <v/>
      </c>
      <c r="H145" s="58" t="str">
        <f ca="1">IF(ISERROR(VLOOKUP($B145,'NEL &amp; P4P Backsheet'!$D$11:$BM$187,H$11,0)),"",VLOOKUP($B145,'NEL &amp; P4P Backsheet'!$D$11:$BM$187, H$11,0))</f>
        <v/>
      </c>
      <c r="I145" s="306" t="str">
        <f ca="1">IF(ISERROR(VLOOKUP($B145,'NEL &amp; P4P Backsheet'!$D$11:$BM$187,I$11,0)),"",VLOOKUP($B145,'NEL &amp; P4P Backsheet'!$D$11:$BM$187, I$11,0))</f>
        <v/>
      </c>
      <c r="J145" s="433" t="str">
        <f ca="1">IF(ISERROR(VLOOKUP($B145,'NEL &amp; P4P Backsheet'!$D$11:$BM$187,J$11,0)),"",VLOOKUP($B145,'NEL &amp; P4P Backsheet'!$D$11:$BM$187, J$11,0))</f>
        <v/>
      </c>
      <c r="K145" s="433" t="str">
        <f ca="1">IF(ISERROR(VLOOKUP($B145,'NEL &amp; P4P Backsheet'!$D$11:$BM$187,K$11,0)),"",VLOOKUP($B145,'NEL &amp; P4P Backsheet'!$D$11:$BM$187, K$11,0))</f>
        <v/>
      </c>
      <c r="L145" s="58" t="str">
        <f ca="1">IF(ISERROR(VLOOKUP($B145,'NEL &amp; P4P Backsheet'!$D$11:$BM$187,L$11,0)),"",VLOOKUP($B145,'NEL &amp; P4P Backsheet'!$D$11:$BM$187, L$11,0))</f>
        <v/>
      </c>
      <c r="M145" s="316" t="str">
        <f ca="1">IF(ISERROR(VLOOKUP($B145,'NEL &amp; P4P Backsheet'!$D$11:$BM$187,M$11,0)),"",VLOOKUP($B145,'NEL &amp; P4P Backsheet'!$D$11:$BM$187, M$11,0))</f>
        <v/>
      </c>
      <c r="N145" s="306" t="str">
        <f ca="1">IF(ISERROR(VLOOKUP($B145,'NEL &amp; P4P Backsheet'!$D$11:$BM$187,N$11,0)),"",VLOOKUP($B145,'NEL &amp; P4P Backsheet'!$D$11:$BM$187, N$11,0))</f>
        <v/>
      </c>
      <c r="O145" s="433" t="str">
        <f ca="1">IF(ISERROR(VLOOKUP($B145,'NEL &amp; P4P Backsheet'!$D$11:$BM$187,O$11,0)),"",VLOOKUP($B145,'NEL &amp; P4P Backsheet'!$D$11:$BM$187, O$11,0))</f>
        <v/>
      </c>
      <c r="P145" s="454" t="str">
        <f ca="1">IF(ISERROR(VLOOKUP($B145,'NEL &amp; P4P Backsheet'!$D$11:$BM$187,P$11,0)),"",VLOOKUP($B145,'NEL &amp; P4P Backsheet'!$D$11:$BM$187, P$11,0))</f>
        <v/>
      </c>
      <c r="Q145" s="58" t="str">
        <f ca="1">IF(ISERROR(VLOOKUP($B145,'NEL &amp; P4P Backsheet'!$D$11:$BM$187,Q$11,0)),"",VLOOKUP($B145,'NEL &amp; P4P Backsheet'!$D$11:$BM$187, Q$11,0))</f>
        <v/>
      </c>
      <c r="R145" s="306" t="str">
        <f ca="1">IF(ISERROR(VLOOKUP($B145,'NEL &amp; P4P Backsheet'!$D$11:$BM$187,R$11,0)),"",VLOOKUP($B145,'NEL &amp; P4P Backsheet'!$D$11:$BM$187, R$11,0))</f>
        <v/>
      </c>
      <c r="S145" s="433" t="str">
        <f ca="1">IF(ISERROR(VLOOKUP($B145,'NEL &amp; P4P Backsheet'!$D$11:$BM$187,S$11,0)),"",VLOOKUP($B145,'NEL &amp; P4P Backsheet'!$D$11:$BM$187, S$11,0))</f>
        <v/>
      </c>
      <c r="T145" s="454" t="str">
        <f ca="1">IF(ISERROR(VLOOKUP($B145,'NEL &amp; P4P Backsheet'!$D$11:$BM$187,T$11,0)),"",VLOOKUP($B145,'NEL &amp; P4P Backsheet'!$D$11:$BM$187, T$11,0))</f>
        <v/>
      </c>
      <c r="U145" s="58" t="str">
        <f ca="1">IF(ISERROR(VLOOKUP($B145,'NEL &amp; P4P Backsheet'!$D$11:$BM$187,U$11,0)),"",VLOOKUP($B145,'NEL &amp; P4P Backsheet'!$D$11:$BM$187, U$11,0))</f>
        <v/>
      </c>
      <c r="V145" s="306" t="str">
        <f ca="1">IF(ISERROR(VLOOKUP($B145,'NEL &amp; P4P Backsheet'!$D$11:$BM$187,V$11,0)),"",VLOOKUP($B145,'NEL &amp; P4P Backsheet'!$D$11:$BM$187, V$11,0))</f>
        <v/>
      </c>
      <c r="W145" s="433" t="str">
        <f ca="1">IF(ISERROR(VLOOKUP($B145,'NEL &amp; P4P Backsheet'!$D$11:$BM$187,W$11,0)),"",VLOOKUP($B145,'NEL &amp; P4P Backsheet'!$D$11:$BM$187, W$11,0))</f>
        <v/>
      </c>
      <c r="X145" s="454" t="str">
        <f ca="1">IF(ISERROR(VLOOKUP($B145,'NEL &amp; P4P Backsheet'!$D$11:$BM$187,X$11,0)),"",VLOOKUP($B145,'NEL &amp; P4P Backsheet'!$D$11:$BM$187, X$11,0))</f>
        <v/>
      </c>
      <c r="Y145" s="58" t="str">
        <f ca="1">IF(ISERROR(VLOOKUP($B145,'NEL &amp; P4P Backsheet'!$D$11:$BM$187,Y$11,0)),"",VLOOKUP($B145,'NEL &amp; P4P Backsheet'!$D$11:$BM$187, Y$11,0))</f>
        <v/>
      </c>
    </row>
    <row r="146" spans="1:25">
      <c r="A146" s="3">
        <v>131</v>
      </c>
      <c r="B146" s="41" t="str">
        <f t="shared" ca="1" si="4"/>
        <v/>
      </c>
      <c r="C146" s="42" t="str">
        <f ca="1">IF(B146="","",VLOOKUP(B146,'Org list'!$J$9:$K$637,2,0))</f>
        <v/>
      </c>
      <c r="D146" s="24" t="str">
        <f ca="1">IF(ISERROR(VLOOKUP($B146,'NEL &amp; P4P Backsheet'!$D$38:$BL$187,'Non-Elective Performance'!$D$11,0)),"",VLOOKUP($B146,'NEL &amp; P4P Backsheet'!$D$38:$BL$187,'Non-Elective Performance'!$D$11,0))</f>
        <v/>
      </c>
      <c r="E146" s="306" t="str">
        <f ca="1">IF(ISERROR(VLOOKUP($B146,'NEL &amp; P4P Backsheet'!$D$11:$BM$187,E$11,0)),"",VLOOKUP($B146,'NEL &amp; P4P Backsheet'!$D$11:$BM$187, E$11,0))</f>
        <v/>
      </c>
      <c r="F146" s="433" t="str">
        <f ca="1">IF(ISERROR(VLOOKUP($B146,'NEL &amp; P4P Backsheet'!$D$11:$BM$187,F$11,0)),"",VLOOKUP($B146,'NEL &amp; P4P Backsheet'!$D$11:$BM$187, F$11,0))</f>
        <v/>
      </c>
      <c r="G146" s="433" t="str">
        <f ca="1">IF(ISERROR(VLOOKUP($B146,'NEL &amp; P4P Backsheet'!$D$11:$BM$187,G$11,0)),"",VLOOKUP($B146,'NEL &amp; P4P Backsheet'!$D$11:$BM$187, G$11,0))</f>
        <v/>
      </c>
      <c r="H146" s="58" t="str">
        <f ca="1">IF(ISERROR(VLOOKUP($B146,'NEL &amp; P4P Backsheet'!$D$11:$BM$187,H$11,0)),"",VLOOKUP($B146,'NEL &amp; P4P Backsheet'!$D$11:$BM$187, H$11,0))</f>
        <v/>
      </c>
      <c r="I146" s="306" t="str">
        <f ca="1">IF(ISERROR(VLOOKUP($B146,'NEL &amp; P4P Backsheet'!$D$11:$BM$187,I$11,0)),"",VLOOKUP($B146,'NEL &amp; P4P Backsheet'!$D$11:$BM$187, I$11,0))</f>
        <v/>
      </c>
      <c r="J146" s="433" t="str">
        <f ca="1">IF(ISERROR(VLOOKUP($B146,'NEL &amp; P4P Backsheet'!$D$11:$BM$187,J$11,0)),"",VLOOKUP($B146,'NEL &amp; P4P Backsheet'!$D$11:$BM$187, J$11,0))</f>
        <v/>
      </c>
      <c r="K146" s="433" t="str">
        <f ca="1">IF(ISERROR(VLOOKUP($B146,'NEL &amp; P4P Backsheet'!$D$11:$BM$187,K$11,0)),"",VLOOKUP($B146,'NEL &amp; P4P Backsheet'!$D$11:$BM$187, K$11,0))</f>
        <v/>
      </c>
      <c r="L146" s="58" t="str">
        <f ca="1">IF(ISERROR(VLOOKUP($B146,'NEL &amp; P4P Backsheet'!$D$11:$BM$187,L$11,0)),"",VLOOKUP($B146,'NEL &amp; P4P Backsheet'!$D$11:$BM$187, L$11,0))</f>
        <v/>
      </c>
      <c r="M146" s="316" t="str">
        <f ca="1">IF(ISERROR(VLOOKUP($B146,'NEL &amp; P4P Backsheet'!$D$11:$BM$187,M$11,0)),"",VLOOKUP($B146,'NEL &amp; P4P Backsheet'!$D$11:$BM$187, M$11,0))</f>
        <v/>
      </c>
      <c r="N146" s="306" t="str">
        <f ca="1">IF(ISERROR(VLOOKUP($B146,'NEL &amp; P4P Backsheet'!$D$11:$BM$187,N$11,0)),"",VLOOKUP($B146,'NEL &amp; P4P Backsheet'!$D$11:$BM$187, N$11,0))</f>
        <v/>
      </c>
      <c r="O146" s="433" t="str">
        <f ca="1">IF(ISERROR(VLOOKUP($B146,'NEL &amp; P4P Backsheet'!$D$11:$BM$187,O$11,0)),"",VLOOKUP($B146,'NEL &amp; P4P Backsheet'!$D$11:$BM$187, O$11,0))</f>
        <v/>
      </c>
      <c r="P146" s="454" t="str">
        <f ca="1">IF(ISERROR(VLOOKUP($B146,'NEL &amp; P4P Backsheet'!$D$11:$BM$187,P$11,0)),"",VLOOKUP($B146,'NEL &amp; P4P Backsheet'!$D$11:$BM$187, P$11,0))</f>
        <v/>
      </c>
      <c r="Q146" s="58" t="str">
        <f ca="1">IF(ISERROR(VLOOKUP($B146,'NEL &amp; P4P Backsheet'!$D$11:$BM$187,Q$11,0)),"",VLOOKUP($B146,'NEL &amp; P4P Backsheet'!$D$11:$BM$187, Q$11,0))</f>
        <v/>
      </c>
      <c r="R146" s="306" t="str">
        <f ca="1">IF(ISERROR(VLOOKUP($B146,'NEL &amp; P4P Backsheet'!$D$11:$BM$187,R$11,0)),"",VLOOKUP($B146,'NEL &amp; P4P Backsheet'!$D$11:$BM$187, R$11,0))</f>
        <v/>
      </c>
      <c r="S146" s="433" t="str">
        <f ca="1">IF(ISERROR(VLOOKUP($B146,'NEL &amp; P4P Backsheet'!$D$11:$BM$187,S$11,0)),"",VLOOKUP($B146,'NEL &amp; P4P Backsheet'!$D$11:$BM$187, S$11,0))</f>
        <v/>
      </c>
      <c r="T146" s="454" t="str">
        <f ca="1">IF(ISERROR(VLOOKUP($B146,'NEL &amp; P4P Backsheet'!$D$11:$BM$187,T$11,0)),"",VLOOKUP($B146,'NEL &amp; P4P Backsheet'!$D$11:$BM$187, T$11,0))</f>
        <v/>
      </c>
      <c r="U146" s="58" t="str">
        <f ca="1">IF(ISERROR(VLOOKUP($B146,'NEL &amp; P4P Backsheet'!$D$11:$BM$187,U$11,0)),"",VLOOKUP($B146,'NEL &amp; P4P Backsheet'!$D$11:$BM$187, U$11,0))</f>
        <v/>
      </c>
      <c r="V146" s="306" t="str">
        <f ca="1">IF(ISERROR(VLOOKUP($B146,'NEL &amp; P4P Backsheet'!$D$11:$BM$187,V$11,0)),"",VLOOKUP($B146,'NEL &amp; P4P Backsheet'!$D$11:$BM$187, V$11,0))</f>
        <v/>
      </c>
      <c r="W146" s="433" t="str">
        <f ca="1">IF(ISERROR(VLOOKUP($B146,'NEL &amp; P4P Backsheet'!$D$11:$BM$187,W$11,0)),"",VLOOKUP($B146,'NEL &amp; P4P Backsheet'!$D$11:$BM$187, W$11,0))</f>
        <v/>
      </c>
      <c r="X146" s="454" t="str">
        <f ca="1">IF(ISERROR(VLOOKUP($B146,'NEL &amp; P4P Backsheet'!$D$11:$BM$187,X$11,0)),"",VLOOKUP($B146,'NEL &amp; P4P Backsheet'!$D$11:$BM$187, X$11,0))</f>
        <v/>
      </c>
      <c r="Y146" s="58" t="str">
        <f ca="1">IF(ISERROR(VLOOKUP($B146,'NEL &amp; P4P Backsheet'!$D$11:$BM$187,Y$11,0)),"",VLOOKUP($B146,'NEL &amp; P4P Backsheet'!$D$11:$BM$187, Y$11,0))</f>
        <v/>
      </c>
    </row>
    <row r="147" spans="1:25">
      <c r="A147" s="3">
        <v>132</v>
      </c>
      <c r="B147" s="41" t="str">
        <f t="shared" ca="1" si="4"/>
        <v/>
      </c>
      <c r="C147" s="42" t="str">
        <f ca="1">IF(B147="","",VLOOKUP(B147,'Org list'!$J$9:$K$637,2,0))</f>
        <v/>
      </c>
      <c r="D147" s="24" t="str">
        <f ca="1">IF(ISERROR(VLOOKUP($B147,'NEL &amp; P4P Backsheet'!$D$38:$BL$187,'Non-Elective Performance'!$D$11,0)),"",VLOOKUP($B147,'NEL &amp; P4P Backsheet'!$D$38:$BL$187,'Non-Elective Performance'!$D$11,0))</f>
        <v/>
      </c>
      <c r="E147" s="306" t="str">
        <f ca="1">IF(ISERROR(VLOOKUP($B147,'NEL &amp; P4P Backsheet'!$D$11:$BM$187,E$11,0)),"",VLOOKUP($B147,'NEL &amp; P4P Backsheet'!$D$11:$BM$187, E$11,0))</f>
        <v/>
      </c>
      <c r="F147" s="433" t="str">
        <f ca="1">IF(ISERROR(VLOOKUP($B147,'NEL &amp; P4P Backsheet'!$D$11:$BM$187,F$11,0)),"",VLOOKUP($B147,'NEL &amp; P4P Backsheet'!$D$11:$BM$187, F$11,0))</f>
        <v/>
      </c>
      <c r="G147" s="433" t="str">
        <f ca="1">IF(ISERROR(VLOOKUP($B147,'NEL &amp; P4P Backsheet'!$D$11:$BM$187,G$11,0)),"",VLOOKUP($B147,'NEL &amp; P4P Backsheet'!$D$11:$BM$187, G$11,0))</f>
        <v/>
      </c>
      <c r="H147" s="58" t="str">
        <f ca="1">IF(ISERROR(VLOOKUP($B147,'NEL &amp; P4P Backsheet'!$D$11:$BM$187,H$11,0)),"",VLOOKUP($B147,'NEL &amp; P4P Backsheet'!$D$11:$BM$187, H$11,0))</f>
        <v/>
      </c>
      <c r="I147" s="306" t="str">
        <f ca="1">IF(ISERROR(VLOOKUP($B147,'NEL &amp; P4P Backsheet'!$D$11:$BM$187,I$11,0)),"",VLOOKUP($B147,'NEL &amp; P4P Backsheet'!$D$11:$BM$187, I$11,0))</f>
        <v/>
      </c>
      <c r="J147" s="433" t="str">
        <f ca="1">IF(ISERROR(VLOOKUP($B147,'NEL &amp; P4P Backsheet'!$D$11:$BM$187,J$11,0)),"",VLOOKUP($B147,'NEL &amp; P4P Backsheet'!$D$11:$BM$187, J$11,0))</f>
        <v/>
      </c>
      <c r="K147" s="433" t="str">
        <f ca="1">IF(ISERROR(VLOOKUP($B147,'NEL &amp; P4P Backsheet'!$D$11:$BM$187,K$11,0)),"",VLOOKUP($B147,'NEL &amp; P4P Backsheet'!$D$11:$BM$187, K$11,0))</f>
        <v/>
      </c>
      <c r="L147" s="58" t="str">
        <f ca="1">IF(ISERROR(VLOOKUP($B147,'NEL &amp; P4P Backsheet'!$D$11:$BM$187,L$11,0)),"",VLOOKUP($B147,'NEL &amp; P4P Backsheet'!$D$11:$BM$187, L$11,0))</f>
        <v/>
      </c>
      <c r="M147" s="316" t="str">
        <f ca="1">IF(ISERROR(VLOOKUP($B147,'NEL &amp; P4P Backsheet'!$D$11:$BM$187,M$11,0)),"",VLOOKUP($B147,'NEL &amp; P4P Backsheet'!$D$11:$BM$187, M$11,0))</f>
        <v/>
      </c>
      <c r="N147" s="306" t="str">
        <f ca="1">IF(ISERROR(VLOOKUP($B147,'NEL &amp; P4P Backsheet'!$D$11:$BM$187,N$11,0)),"",VLOOKUP($B147,'NEL &amp; P4P Backsheet'!$D$11:$BM$187, N$11,0))</f>
        <v/>
      </c>
      <c r="O147" s="433" t="str">
        <f ca="1">IF(ISERROR(VLOOKUP($B147,'NEL &amp; P4P Backsheet'!$D$11:$BM$187,O$11,0)),"",VLOOKUP($B147,'NEL &amp; P4P Backsheet'!$D$11:$BM$187, O$11,0))</f>
        <v/>
      </c>
      <c r="P147" s="454" t="str">
        <f ca="1">IF(ISERROR(VLOOKUP($B147,'NEL &amp; P4P Backsheet'!$D$11:$BM$187,P$11,0)),"",VLOOKUP($B147,'NEL &amp; P4P Backsheet'!$D$11:$BM$187, P$11,0))</f>
        <v/>
      </c>
      <c r="Q147" s="58" t="str">
        <f ca="1">IF(ISERROR(VLOOKUP($B147,'NEL &amp; P4P Backsheet'!$D$11:$BM$187,Q$11,0)),"",VLOOKUP($B147,'NEL &amp; P4P Backsheet'!$D$11:$BM$187, Q$11,0))</f>
        <v/>
      </c>
      <c r="R147" s="306" t="str">
        <f ca="1">IF(ISERROR(VLOOKUP($B147,'NEL &amp; P4P Backsheet'!$D$11:$BM$187,R$11,0)),"",VLOOKUP($B147,'NEL &amp; P4P Backsheet'!$D$11:$BM$187, R$11,0))</f>
        <v/>
      </c>
      <c r="S147" s="433" t="str">
        <f ca="1">IF(ISERROR(VLOOKUP($B147,'NEL &amp; P4P Backsheet'!$D$11:$BM$187,S$11,0)),"",VLOOKUP($B147,'NEL &amp; P4P Backsheet'!$D$11:$BM$187, S$11,0))</f>
        <v/>
      </c>
      <c r="T147" s="454" t="str">
        <f ca="1">IF(ISERROR(VLOOKUP($B147,'NEL &amp; P4P Backsheet'!$D$11:$BM$187,T$11,0)),"",VLOOKUP($B147,'NEL &amp; P4P Backsheet'!$D$11:$BM$187, T$11,0))</f>
        <v/>
      </c>
      <c r="U147" s="58" t="str">
        <f ca="1">IF(ISERROR(VLOOKUP($B147,'NEL &amp; P4P Backsheet'!$D$11:$BM$187,U$11,0)),"",VLOOKUP($B147,'NEL &amp; P4P Backsheet'!$D$11:$BM$187, U$11,0))</f>
        <v/>
      </c>
      <c r="V147" s="306" t="str">
        <f ca="1">IF(ISERROR(VLOOKUP($B147,'NEL &amp; P4P Backsheet'!$D$11:$BM$187,V$11,0)),"",VLOOKUP($B147,'NEL &amp; P4P Backsheet'!$D$11:$BM$187, V$11,0))</f>
        <v/>
      </c>
      <c r="W147" s="433" t="str">
        <f ca="1">IF(ISERROR(VLOOKUP($B147,'NEL &amp; P4P Backsheet'!$D$11:$BM$187,W$11,0)),"",VLOOKUP($B147,'NEL &amp; P4P Backsheet'!$D$11:$BM$187, W$11,0))</f>
        <v/>
      </c>
      <c r="X147" s="454" t="str">
        <f ca="1">IF(ISERROR(VLOOKUP($B147,'NEL &amp; P4P Backsheet'!$D$11:$BM$187,X$11,0)),"",VLOOKUP($B147,'NEL &amp; P4P Backsheet'!$D$11:$BM$187, X$11,0))</f>
        <v/>
      </c>
      <c r="Y147" s="58" t="str">
        <f ca="1">IF(ISERROR(VLOOKUP($B147,'NEL &amp; P4P Backsheet'!$D$11:$BM$187,Y$11,0)),"",VLOOKUP($B147,'NEL &amp; P4P Backsheet'!$D$11:$BM$187, Y$11,0))</f>
        <v/>
      </c>
    </row>
    <row r="148" spans="1:25">
      <c r="A148" s="3">
        <v>133</v>
      </c>
      <c r="B148" s="41" t="str">
        <f t="shared" ca="1" si="4"/>
        <v/>
      </c>
      <c r="C148" s="42" t="str">
        <f ca="1">IF(B148="","",VLOOKUP(B148,'Org list'!$J$9:$K$637,2,0))</f>
        <v/>
      </c>
      <c r="D148" s="24" t="str">
        <f ca="1">IF(ISERROR(VLOOKUP($B148,'NEL &amp; P4P Backsheet'!$D$38:$BL$187,'Non-Elective Performance'!$D$11,0)),"",VLOOKUP($B148,'NEL &amp; P4P Backsheet'!$D$38:$BL$187,'Non-Elective Performance'!$D$11,0))</f>
        <v/>
      </c>
      <c r="E148" s="306" t="str">
        <f ca="1">IF(ISERROR(VLOOKUP($B148,'NEL &amp; P4P Backsheet'!$D$11:$BM$187,E$11,0)),"",VLOOKUP($B148,'NEL &amp; P4P Backsheet'!$D$11:$BM$187, E$11,0))</f>
        <v/>
      </c>
      <c r="F148" s="433" t="str">
        <f ca="1">IF(ISERROR(VLOOKUP($B148,'NEL &amp; P4P Backsheet'!$D$11:$BM$187,F$11,0)),"",VLOOKUP($B148,'NEL &amp; P4P Backsheet'!$D$11:$BM$187, F$11,0))</f>
        <v/>
      </c>
      <c r="G148" s="433" t="str">
        <f ca="1">IF(ISERROR(VLOOKUP($B148,'NEL &amp; P4P Backsheet'!$D$11:$BM$187,G$11,0)),"",VLOOKUP($B148,'NEL &amp; P4P Backsheet'!$D$11:$BM$187, G$11,0))</f>
        <v/>
      </c>
      <c r="H148" s="58" t="str">
        <f ca="1">IF(ISERROR(VLOOKUP($B148,'NEL &amp; P4P Backsheet'!$D$11:$BM$187,H$11,0)),"",VLOOKUP($B148,'NEL &amp; P4P Backsheet'!$D$11:$BM$187, H$11,0))</f>
        <v/>
      </c>
      <c r="I148" s="306" t="str">
        <f ca="1">IF(ISERROR(VLOOKUP($B148,'NEL &amp; P4P Backsheet'!$D$11:$BM$187,I$11,0)),"",VLOOKUP($B148,'NEL &amp; P4P Backsheet'!$D$11:$BM$187, I$11,0))</f>
        <v/>
      </c>
      <c r="J148" s="433" t="str">
        <f ca="1">IF(ISERROR(VLOOKUP($B148,'NEL &amp; P4P Backsheet'!$D$11:$BM$187,J$11,0)),"",VLOOKUP($B148,'NEL &amp; P4P Backsheet'!$D$11:$BM$187, J$11,0))</f>
        <v/>
      </c>
      <c r="K148" s="433" t="str">
        <f ca="1">IF(ISERROR(VLOOKUP($B148,'NEL &amp; P4P Backsheet'!$D$11:$BM$187,K$11,0)),"",VLOOKUP($B148,'NEL &amp; P4P Backsheet'!$D$11:$BM$187, K$11,0))</f>
        <v/>
      </c>
      <c r="L148" s="58" t="str">
        <f ca="1">IF(ISERROR(VLOOKUP($B148,'NEL &amp; P4P Backsheet'!$D$11:$BM$187,L$11,0)),"",VLOOKUP($B148,'NEL &amp; P4P Backsheet'!$D$11:$BM$187, L$11,0))</f>
        <v/>
      </c>
      <c r="M148" s="316" t="str">
        <f ca="1">IF(ISERROR(VLOOKUP($B148,'NEL &amp; P4P Backsheet'!$D$11:$BM$187,M$11,0)),"",VLOOKUP($B148,'NEL &amp; P4P Backsheet'!$D$11:$BM$187, M$11,0))</f>
        <v/>
      </c>
      <c r="N148" s="306" t="str">
        <f ca="1">IF(ISERROR(VLOOKUP($B148,'NEL &amp; P4P Backsheet'!$D$11:$BM$187,N$11,0)),"",VLOOKUP($B148,'NEL &amp; P4P Backsheet'!$D$11:$BM$187, N$11,0))</f>
        <v/>
      </c>
      <c r="O148" s="433" t="str">
        <f ca="1">IF(ISERROR(VLOOKUP($B148,'NEL &amp; P4P Backsheet'!$D$11:$BM$187,O$11,0)),"",VLOOKUP($B148,'NEL &amp; P4P Backsheet'!$D$11:$BM$187, O$11,0))</f>
        <v/>
      </c>
      <c r="P148" s="454" t="str">
        <f ca="1">IF(ISERROR(VLOOKUP($B148,'NEL &amp; P4P Backsheet'!$D$11:$BM$187,P$11,0)),"",VLOOKUP($B148,'NEL &amp; P4P Backsheet'!$D$11:$BM$187, P$11,0))</f>
        <v/>
      </c>
      <c r="Q148" s="58" t="str">
        <f ca="1">IF(ISERROR(VLOOKUP($B148,'NEL &amp; P4P Backsheet'!$D$11:$BM$187,Q$11,0)),"",VLOOKUP($B148,'NEL &amp; P4P Backsheet'!$D$11:$BM$187, Q$11,0))</f>
        <v/>
      </c>
      <c r="R148" s="306" t="str">
        <f ca="1">IF(ISERROR(VLOOKUP($B148,'NEL &amp; P4P Backsheet'!$D$11:$BM$187,R$11,0)),"",VLOOKUP($B148,'NEL &amp; P4P Backsheet'!$D$11:$BM$187, R$11,0))</f>
        <v/>
      </c>
      <c r="S148" s="433" t="str">
        <f ca="1">IF(ISERROR(VLOOKUP($B148,'NEL &amp; P4P Backsheet'!$D$11:$BM$187,S$11,0)),"",VLOOKUP($B148,'NEL &amp; P4P Backsheet'!$D$11:$BM$187, S$11,0))</f>
        <v/>
      </c>
      <c r="T148" s="454" t="str">
        <f ca="1">IF(ISERROR(VLOOKUP($B148,'NEL &amp; P4P Backsheet'!$D$11:$BM$187,T$11,0)),"",VLOOKUP($B148,'NEL &amp; P4P Backsheet'!$D$11:$BM$187, T$11,0))</f>
        <v/>
      </c>
      <c r="U148" s="58" t="str">
        <f ca="1">IF(ISERROR(VLOOKUP($B148,'NEL &amp; P4P Backsheet'!$D$11:$BM$187,U$11,0)),"",VLOOKUP($B148,'NEL &amp; P4P Backsheet'!$D$11:$BM$187, U$11,0))</f>
        <v/>
      </c>
      <c r="V148" s="306" t="str">
        <f ca="1">IF(ISERROR(VLOOKUP($B148,'NEL &amp; P4P Backsheet'!$D$11:$BM$187,V$11,0)),"",VLOOKUP($B148,'NEL &amp; P4P Backsheet'!$D$11:$BM$187, V$11,0))</f>
        <v/>
      </c>
      <c r="W148" s="433" t="str">
        <f ca="1">IF(ISERROR(VLOOKUP($B148,'NEL &amp; P4P Backsheet'!$D$11:$BM$187,W$11,0)),"",VLOOKUP($B148,'NEL &amp; P4P Backsheet'!$D$11:$BM$187, W$11,0))</f>
        <v/>
      </c>
      <c r="X148" s="454" t="str">
        <f ca="1">IF(ISERROR(VLOOKUP($B148,'NEL &amp; P4P Backsheet'!$D$11:$BM$187,X$11,0)),"",VLOOKUP($B148,'NEL &amp; P4P Backsheet'!$D$11:$BM$187, X$11,0))</f>
        <v/>
      </c>
      <c r="Y148" s="58" t="str">
        <f ca="1">IF(ISERROR(VLOOKUP($B148,'NEL &amp; P4P Backsheet'!$D$11:$BM$187,Y$11,0)),"",VLOOKUP($B148,'NEL &amp; P4P Backsheet'!$D$11:$BM$187, Y$11,0))</f>
        <v/>
      </c>
    </row>
    <row r="149" spans="1:25">
      <c r="A149" s="3">
        <v>134</v>
      </c>
      <c r="B149" s="41" t="str">
        <f t="shared" ca="1" si="4"/>
        <v/>
      </c>
      <c r="C149" s="42" t="str">
        <f ca="1">IF(B149="","",VLOOKUP(B149,'Org list'!$J$9:$K$637,2,0))</f>
        <v/>
      </c>
      <c r="D149" s="24" t="str">
        <f ca="1">IF(ISERROR(VLOOKUP($B149,'NEL &amp; P4P Backsheet'!$D$38:$BL$187,'Non-Elective Performance'!$D$11,0)),"",VLOOKUP($B149,'NEL &amp; P4P Backsheet'!$D$38:$BL$187,'Non-Elective Performance'!$D$11,0))</f>
        <v/>
      </c>
      <c r="E149" s="306" t="str">
        <f ca="1">IF(ISERROR(VLOOKUP($B149,'NEL &amp; P4P Backsheet'!$D$11:$BM$187,E$11,0)),"",VLOOKUP($B149,'NEL &amp; P4P Backsheet'!$D$11:$BM$187, E$11,0))</f>
        <v/>
      </c>
      <c r="F149" s="433" t="str">
        <f ca="1">IF(ISERROR(VLOOKUP($B149,'NEL &amp; P4P Backsheet'!$D$11:$BM$187,F$11,0)),"",VLOOKUP($B149,'NEL &amp; P4P Backsheet'!$D$11:$BM$187, F$11,0))</f>
        <v/>
      </c>
      <c r="G149" s="433" t="str">
        <f ca="1">IF(ISERROR(VLOOKUP($B149,'NEL &amp; P4P Backsheet'!$D$11:$BM$187,G$11,0)),"",VLOOKUP($B149,'NEL &amp; P4P Backsheet'!$D$11:$BM$187, G$11,0))</f>
        <v/>
      </c>
      <c r="H149" s="58" t="str">
        <f ca="1">IF(ISERROR(VLOOKUP($B149,'NEL &amp; P4P Backsheet'!$D$11:$BM$187,H$11,0)),"",VLOOKUP($B149,'NEL &amp; P4P Backsheet'!$D$11:$BM$187, H$11,0))</f>
        <v/>
      </c>
      <c r="I149" s="306" t="str">
        <f ca="1">IF(ISERROR(VLOOKUP($B149,'NEL &amp; P4P Backsheet'!$D$11:$BM$187,I$11,0)),"",VLOOKUP($B149,'NEL &amp; P4P Backsheet'!$D$11:$BM$187, I$11,0))</f>
        <v/>
      </c>
      <c r="J149" s="433" t="str">
        <f ca="1">IF(ISERROR(VLOOKUP($B149,'NEL &amp; P4P Backsheet'!$D$11:$BM$187,J$11,0)),"",VLOOKUP($B149,'NEL &amp; P4P Backsheet'!$D$11:$BM$187, J$11,0))</f>
        <v/>
      </c>
      <c r="K149" s="433" t="str">
        <f ca="1">IF(ISERROR(VLOOKUP($B149,'NEL &amp; P4P Backsheet'!$D$11:$BM$187,K$11,0)),"",VLOOKUP($B149,'NEL &amp; P4P Backsheet'!$D$11:$BM$187, K$11,0))</f>
        <v/>
      </c>
      <c r="L149" s="58" t="str">
        <f ca="1">IF(ISERROR(VLOOKUP($B149,'NEL &amp; P4P Backsheet'!$D$11:$BM$187,L$11,0)),"",VLOOKUP($B149,'NEL &amp; P4P Backsheet'!$D$11:$BM$187, L$11,0))</f>
        <v/>
      </c>
      <c r="M149" s="316" t="str">
        <f ca="1">IF(ISERROR(VLOOKUP($B149,'NEL &amp; P4P Backsheet'!$D$11:$BM$187,M$11,0)),"",VLOOKUP($B149,'NEL &amp; P4P Backsheet'!$D$11:$BM$187, M$11,0))</f>
        <v/>
      </c>
      <c r="N149" s="306" t="str">
        <f ca="1">IF(ISERROR(VLOOKUP($B149,'NEL &amp; P4P Backsheet'!$D$11:$BM$187,N$11,0)),"",VLOOKUP($B149,'NEL &amp; P4P Backsheet'!$D$11:$BM$187, N$11,0))</f>
        <v/>
      </c>
      <c r="O149" s="433" t="str">
        <f ca="1">IF(ISERROR(VLOOKUP($B149,'NEL &amp; P4P Backsheet'!$D$11:$BM$187,O$11,0)),"",VLOOKUP($B149,'NEL &amp; P4P Backsheet'!$D$11:$BM$187, O$11,0))</f>
        <v/>
      </c>
      <c r="P149" s="454" t="str">
        <f ca="1">IF(ISERROR(VLOOKUP($B149,'NEL &amp; P4P Backsheet'!$D$11:$BM$187,P$11,0)),"",VLOOKUP($B149,'NEL &amp; P4P Backsheet'!$D$11:$BM$187, P$11,0))</f>
        <v/>
      </c>
      <c r="Q149" s="58" t="str">
        <f ca="1">IF(ISERROR(VLOOKUP($B149,'NEL &amp; P4P Backsheet'!$D$11:$BM$187,Q$11,0)),"",VLOOKUP($B149,'NEL &amp; P4P Backsheet'!$D$11:$BM$187, Q$11,0))</f>
        <v/>
      </c>
      <c r="R149" s="306" t="str">
        <f ca="1">IF(ISERROR(VLOOKUP($B149,'NEL &amp; P4P Backsheet'!$D$11:$BM$187,R$11,0)),"",VLOOKUP($B149,'NEL &amp; P4P Backsheet'!$D$11:$BM$187, R$11,0))</f>
        <v/>
      </c>
      <c r="S149" s="433" t="str">
        <f ca="1">IF(ISERROR(VLOOKUP($B149,'NEL &amp; P4P Backsheet'!$D$11:$BM$187,S$11,0)),"",VLOOKUP($B149,'NEL &amp; P4P Backsheet'!$D$11:$BM$187, S$11,0))</f>
        <v/>
      </c>
      <c r="T149" s="454" t="str">
        <f ca="1">IF(ISERROR(VLOOKUP($B149,'NEL &amp; P4P Backsheet'!$D$11:$BM$187,T$11,0)),"",VLOOKUP($B149,'NEL &amp; P4P Backsheet'!$D$11:$BM$187, T$11,0))</f>
        <v/>
      </c>
      <c r="U149" s="58" t="str">
        <f ca="1">IF(ISERROR(VLOOKUP($B149,'NEL &amp; P4P Backsheet'!$D$11:$BM$187,U$11,0)),"",VLOOKUP($B149,'NEL &amp; P4P Backsheet'!$D$11:$BM$187, U$11,0))</f>
        <v/>
      </c>
      <c r="V149" s="306" t="str">
        <f ca="1">IF(ISERROR(VLOOKUP($B149,'NEL &amp; P4P Backsheet'!$D$11:$BM$187,V$11,0)),"",VLOOKUP($B149,'NEL &amp; P4P Backsheet'!$D$11:$BM$187, V$11,0))</f>
        <v/>
      </c>
      <c r="W149" s="433" t="str">
        <f ca="1">IF(ISERROR(VLOOKUP($B149,'NEL &amp; P4P Backsheet'!$D$11:$BM$187,W$11,0)),"",VLOOKUP($B149,'NEL &amp; P4P Backsheet'!$D$11:$BM$187, W$11,0))</f>
        <v/>
      </c>
      <c r="X149" s="454" t="str">
        <f ca="1">IF(ISERROR(VLOOKUP($B149,'NEL &amp; P4P Backsheet'!$D$11:$BM$187,X$11,0)),"",VLOOKUP($B149,'NEL &amp; P4P Backsheet'!$D$11:$BM$187, X$11,0))</f>
        <v/>
      </c>
      <c r="Y149" s="58" t="str">
        <f ca="1">IF(ISERROR(VLOOKUP($B149,'NEL &amp; P4P Backsheet'!$D$11:$BM$187,Y$11,0)),"",VLOOKUP($B149,'NEL &amp; P4P Backsheet'!$D$11:$BM$187, Y$11,0))</f>
        <v/>
      </c>
    </row>
    <row r="150" spans="1:25">
      <c r="A150" s="3">
        <v>135</v>
      </c>
      <c r="B150" s="41" t="str">
        <f t="shared" ca="1" si="4"/>
        <v/>
      </c>
      <c r="C150" s="42" t="str">
        <f ca="1">IF(B150="","",VLOOKUP(B150,'Org list'!$J$9:$K$637,2,0))</f>
        <v/>
      </c>
      <c r="D150" s="24" t="str">
        <f ca="1">IF(ISERROR(VLOOKUP($B150,'NEL &amp; P4P Backsheet'!$D$38:$BL$187,'Non-Elective Performance'!$D$11,0)),"",VLOOKUP($B150,'NEL &amp; P4P Backsheet'!$D$38:$BL$187,'Non-Elective Performance'!$D$11,0))</f>
        <v/>
      </c>
      <c r="E150" s="306" t="str">
        <f ca="1">IF(ISERROR(VLOOKUP($B150,'NEL &amp; P4P Backsheet'!$D$11:$BM$187,E$11,0)),"",VLOOKUP($B150,'NEL &amp; P4P Backsheet'!$D$11:$BM$187, E$11,0))</f>
        <v/>
      </c>
      <c r="F150" s="433" t="str">
        <f ca="1">IF(ISERROR(VLOOKUP($B150,'NEL &amp; P4P Backsheet'!$D$11:$BM$187,F$11,0)),"",VLOOKUP($B150,'NEL &amp; P4P Backsheet'!$D$11:$BM$187, F$11,0))</f>
        <v/>
      </c>
      <c r="G150" s="433" t="str">
        <f ca="1">IF(ISERROR(VLOOKUP($B150,'NEL &amp; P4P Backsheet'!$D$11:$BM$187,G$11,0)),"",VLOOKUP($B150,'NEL &amp; P4P Backsheet'!$D$11:$BM$187, G$11,0))</f>
        <v/>
      </c>
      <c r="H150" s="58" t="str">
        <f ca="1">IF(ISERROR(VLOOKUP($B150,'NEL &amp; P4P Backsheet'!$D$11:$BM$187,H$11,0)),"",VLOOKUP($B150,'NEL &amp; P4P Backsheet'!$D$11:$BM$187, H$11,0))</f>
        <v/>
      </c>
      <c r="I150" s="306" t="str">
        <f ca="1">IF(ISERROR(VLOOKUP($B150,'NEL &amp; P4P Backsheet'!$D$11:$BM$187,I$11,0)),"",VLOOKUP($B150,'NEL &amp; P4P Backsheet'!$D$11:$BM$187, I$11,0))</f>
        <v/>
      </c>
      <c r="J150" s="433" t="str">
        <f ca="1">IF(ISERROR(VLOOKUP($B150,'NEL &amp; P4P Backsheet'!$D$11:$BM$187,J$11,0)),"",VLOOKUP($B150,'NEL &amp; P4P Backsheet'!$D$11:$BM$187, J$11,0))</f>
        <v/>
      </c>
      <c r="K150" s="433" t="str">
        <f ca="1">IF(ISERROR(VLOOKUP($B150,'NEL &amp; P4P Backsheet'!$D$11:$BM$187,K$11,0)),"",VLOOKUP($B150,'NEL &amp; P4P Backsheet'!$D$11:$BM$187, K$11,0))</f>
        <v/>
      </c>
      <c r="L150" s="58" t="str">
        <f ca="1">IF(ISERROR(VLOOKUP($B150,'NEL &amp; P4P Backsheet'!$D$11:$BM$187,L$11,0)),"",VLOOKUP($B150,'NEL &amp; P4P Backsheet'!$D$11:$BM$187, L$11,0))</f>
        <v/>
      </c>
      <c r="M150" s="316" t="str">
        <f ca="1">IF(ISERROR(VLOOKUP($B150,'NEL &amp; P4P Backsheet'!$D$11:$BM$187,M$11,0)),"",VLOOKUP($B150,'NEL &amp; P4P Backsheet'!$D$11:$BM$187, M$11,0))</f>
        <v/>
      </c>
      <c r="N150" s="306" t="str">
        <f ca="1">IF(ISERROR(VLOOKUP($B150,'NEL &amp; P4P Backsheet'!$D$11:$BM$187,N$11,0)),"",VLOOKUP($B150,'NEL &amp; P4P Backsheet'!$D$11:$BM$187, N$11,0))</f>
        <v/>
      </c>
      <c r="O150" s="433" t="str">
        <f ca="1">IF(ISERROR(VLOOKUP($B150,'NEL &amp; P4P Backsheet'!$D$11:$BM$187,O$11,0)),"",VLOOKUP($B150,'NEL &amp; P4P Backsheet'!$D$11:$BM$187, O$11,0))</f>
        <v/>
      </c>
      <c r="P150" s="454" t="str">
        <f ca="1">IF(ISERROR(VLOOKUP($B150,'NEL &amp; P4P Backsheet'!$D$11:$BM$187,P$11,0)),"",VLOOKUP($B150,'NEL &amp; P4P Backsheet'!$D$11:$BM$187, P$11,0))</f>
        <v/>
      </c>
      <c r="Q150" s="58" t="str">
        <f ca="1">IF(ISERROR(VLOOKUP($B150,'NEL &amp; P4P Backsheet'!$D$11:$BM$187,Q$11,0)),"",VLOOKUP($B150,'NEL &amp; P4P Backsheet'!$D$11:$BM$187, Q$11,0))</f>
        <v/>
      </c>
      <c r="R150" s="306" t="str">
        <f ca="1">IF(ISERROR(VLOOKUP($B150,'NEL &amp; P4P Backsheet'!$D$11:$BM$187,R$11,0)),"",VLOOKUP($B150,'NEL &amp; P4P Backsheet'!$D$11:$BM$187, R$11,0))</f>
        <v/>
      </c>
      <c r="S150" s="433" t="str">
        <f ca="1">IF(ISERROR(VLOOKUP($B150,'NEL &amp; P4P Backsheet'!$D$11:$BM$187,S$11,0)),"",VLOOKUP($B150,'NEL &amp; P4P Backsheet'!$D$11:$BM$187, S$11,0))</f>
        <v/>
      </c>
      <c r="T150" s="454" t="str">
        <f ca="1">IF(ISERROR(VLOOKUP($B150,'NEL &amp; P4P Backsheet'!$D$11:$BM$187,T$11,0)),"",VLOOKUP($B150,'NEL &amp; P4P Backsheet'!$D$11:$BM$187, T$11,0))</f>
        <v/>
      </c>
      <c r="U150" s="58" t="str">
        <f ca="1">IF(ISERROR(VLOOKUP($B150,'NEL &amp; P4P Backsheet'!$D$11:$BM$187,U$11,0)),"",VLOOKUP($B150,'NEL &amp; P4P Backsheet'!$D$11:$BM$187, U$11,0))</f>
        <v/>
      </c>
      <c r="V150" s="306" t="str">
        <f ca="1">IF(ISERROR(VLOOKUP($B150,'NEL &amp; P4P Backsheet'!$D$11:$BM$187,V$11,0)),"",VLOOKUP($B150,'NEL &amp; P4P Backsheet'!$D$11:$BM$187, V$11,0))</f>
        <v/>
      </c>
      <c r="W150" s="433" t="str">
        <f ca="1">IF(ISERROR(VLOOKUP($B150,'NEL &amp; P4P Backsheet'!$D$11:$BM$187,W$11,0)),"",VLOOKUP($B150,'NEL &amp; P4P Backsheet'!$D$11:$BM$187, W$11,0))</f>
        <v/>
      </c>
      <c r="X150" s="454" t="str">
        <f ca="1">IF(ISERROR(VLOOKUP($B150,'NEL &amp; P4P Backsheet'!$D$11:$BM$187,X$11,0)),"",VLOOKUP($B150,'NEL &amp; P4P Backsheet'!$D$11:$BM$187, X$11,0))</f>
        <v/>
      </c>
      <c r="Y150" s="58" t="str">
        <f ca="1">IF(ISERROR(VLOOKUP($B150,'NEL &amp; P4P Backsheet'!$D$11:$BM$187,Y$11,0)),"",VLOOKUP($B150,'NEL &amp; P4P Backsheet'!$D$11:$BM$187, Y$11,0))</f>
        <v/>
      </c>
    </row>
    <row r="151" spans="1:25">
      <c r="A151" s="3">
        <v>136</v>
      </c>
      <c r="B151" s="41" t="str">
        <f t="shared" ca="1" si="4"/>
        <v/>
      </c>
      <c r="C151" s="42" t="str">
        <f ca="1">IF(B151="","",VLOOKUP(B151,'Org list'!$J$9:$K$637,2,0))</f>
        <v/>
      </c>
      <c r="D151" s="24" t="str">
        <f ca="1">IF(ISERROR(VLOOKUP($B151,'NEL &amp; P4P Backsheet'!$D$38:$BL$187,'Non-Elective Performance'!$D$11,0)),"",VLOOKUP($B151,'NEL &amp; P4P Backsheet'!$D$38:$BL$187,'Non-Elective Performance'!$D$11,0))</f>
        <v/>
      </c>
      <c r="E151" s="306" t="str">
        <f ca="1">IF(ISERROR(VLOOKUP($B151,'NEL &amp; P4P Backsheet'!$D$11:$BM$187,E$11,0)),"",VLOOKUP($B151,'NEL &amp; P4P Backsheet'!$D$11:$BM$187, E$11,0))</f>
        <v/>
      </c>
      <c r="F151" s="433" t="str">
        <f ca="1">IF(ISERROR(VLOOKUP($B151,'NEL &amp; P4P Backsheet'!$D$11:$BM$187,F$11,0)),"",VLOOKUP($B151,'NEL &amp; P4P Backsheet'!$D$11:$BM$187, F$11,0))</f>
        <v/>
      </c>
      <c r="G151" s="433" t="str">
        <f ca="1">IF(ISERROR(VLOOKUP($B151,'NEL &amp; P4P Backsheet'!$D$11:$BM$187,G$11,0)),"",VLOOKUP($B151,'NEL &amp; P4P Backsheet'!$D$11:$BM$187, G$11,0))</f>
        <v/>
      </c>
      <c r="H151" s="58" t="str">
        <f ca="1">IF(ISERROR(VLOOKUP($B151,'NEL &amp; P4P Backsheet'!$D$11:$BM$187,H$11,0)),"",VLOOKUP($B151,'NEL &amp; P4P Backsheet'!$D$11:$BM$187, H$11,0))</f>
        <v/>
      </c>
      <c r="I151" s="306" t="str">
        <f ca="1">IF(ISERROR(VLOOKUP($B151,'NEL &amp; P4P Backsheet'!$D$11:$BM$187,I$11,0)),"",VLOOKUP($B151,'NEL &amp; P4P Backsheet'!$D$11:$BM$187, I$11,0))</f>
        <v/>
      </c>
      <c r="J151" s="433" t="str">
        <f ca="1">IF(ISERROR(VLOOKUP($B151,'NEL &amp; P4P Backsheet'!$D$11:$BM$187,J$11,0)),"",VLOOKUP($B151,'NEL &amp; P4P Backsheet'!$D$11:$BM$187, J$11,0))</f>
        <v/>
      </c>
      <c r="K151" s="433" t="str">
        <f ca="1">IF(ISERROR(VLOOKUP($B151,'NEL &amp; P4P Backsheet'!$D$11:$BM$187,K$11,0)),"",VLOOKUP($B151,'NEL &amp; P4P Backsheet'!$D$11:$BM$187, K$11,0))</f>
        <v/>
      </c>
      <c r="L151" s="58" t="str">
        <f ca="1">IF(ISERROR(VLOOKUP($B151,'NEL &amp; P4P Backsheet'!$D$11:$BM$187,L$11,0)),"",VLOOKUP($B151,'NEL &amp; P4P Backsheet'!$D$11:$BM$187, L$11,0))</f>
        <v/>
      </c>
      <c r="M151" s="316" t="str">
        <f ca="1">IF(ISERROR(VLOOKUP($B151,'NEL &amp; P4P Backsheet'!$D$11:$BM$187,M$11,0)),"",VLOOKUP($B151,'NEL &amp; P4P Backsheet'!$D$11:$BM$187, M$11,0))</f>
        <v/>
      </c>
      <c r="N151" s="306" t="str">
        <f ca="1">IF(ISERROR(VLOOKUP($B151,'NEL &amp; P4P Backsheet'!$D$11:$BM$187,N$11,0)),"",VLOOKUP($B151,'NEL &amp; P4P Backsheet'!$D$11:$BM$187, N$11,0))</f>
        <v/>
      </c>
      <c r="O151" s="433" t="str">
        <f ca="1">IF(ISERROR(VLOOKUP($B151,'NEL &amp; P4P Backsheet'!$D$11:$BM$187,O$11,0)),"",VLOOKUP($B151,'NEL &amp; P4P Backsheet'!$D$11:$BM$187, O$11,0))</f>
        <v/>
      </c>
      <c r="P151" s="454" t="str">
        <f ca="1">IF(ISERROR(VLOOKUP($B151,'NEL &amp; P4P Backsheet'!$D$11:$BM$187,P$11,0)),"",VLOOKUP($B151,'NEL &amp; P4P Backsheet'!$D$11:$BM$187, P$11,0))</f>
        <v/>
      </c>
      <c r="Q151" s="58" t="str">
        <f ca="1">IF(ISERROR(VLOOKUP($B151,'NEL &amp; P4P Backsheet'!$D$11:$BM$187,Q$11,0)),"",VLOOKUP($B151,'NEL &amp; P4P Backsheet'!$D$11:$BM$187, Q$11,0))</f>
        <v/>
      </c>
      <c r="R151" s="306" t="str">
        <f ca="1">IF(ISERROR(VLOOKUP($B151,'NEL &amp; P4P Backsheet'!$D$11:$BM$187,R$11,0)),"",VLOOKUP($B151,'NEL &amp; P4P Backsheet'!$D$11:$BM$187, R$11,0))</f>
        <v/>
      </c>
      <c r="S151" s="433" t="str">
        <f ca="1">IF(ISERROR(VLOOKUP($B151,'NEL &amp; P4P Backsheet'!$D$11:$BM$187,S$11,0)),"",VLOOKUP($B151,'NEL &amp; P4P Backsheet'!$D$11:$BM$187, S$11,0))</f>
        <v/>
      </c>
      <c r="T151" s="454" t="str">
        <f ca="1">IF(ISERROR(VLOOKUP($B151,'NEL &amp; P4P Backsheet'!$D$11:$BM$187,T$11,0)),"",VLOOKUP($B151,'NEL &amp; P4P Backsheet'!$D$11:$BM$187, T$11,0))</f>
        <v/>
      </c>
      <c r="U151" s="58" t="str">
        <f ca="1">IF(ISERROR(VLOOKUP($B151,'NEL &amp; P4P Backsheet'!$D$11:$BM$187,U$11,0)),"",VLOOKUP($B151,'NEL &amp; P4P Backsheet'!$D$11:$BM$187, U$11,0))</f>
        <v/>
      </c>
      <c r="V151" s="306" t="str">
        <f ca="1">IF(ISERROR(VLOOKUP($B151,'NEL &amp; P4P Backsheet'!$D$11:$BM$187,V$11,0)),"",VLOOKUP($B151,'NEL &amp; P4P Backsheet'!$D$11:$BM$187, V$11,0))</f>
        <v/>
      </c>
      <c r="W151" s="433" t="str">
        <f ca="1">IF(ISERROR(VLOOKUP($B151,'NEL &amp; P4P Backsheet'!$D$11:$BM$187,W$11,0)),"",VLOOKUP($B151,'NEL &amp; P4P Backsheet'!$D$11:$BM$187, W$11,0))</f>
        <v/>
      </c>
      <c r="X151" s="454" t="str">
        <f ca="1">IF(ISERROR(VLOOKUP($B151,'NEL &amp; P4P Backsheet'!$D$11:$BM$187,X$11,0)),"",VLOOKUP($B151,'NEL &amp; P4P Backsheet'!$D$11:$BM$187, X$11,0))</f>
        <v/>
      </c>
      <c r="Y151" s="58" t="str">
        <f ca="1">IF(ISERROR(VLOOKUP($B151,'NEL &amp; P4P Backsheet'!$D$11:$BM$187,Y$11,0)),"",VLOOKUP($B151,'NEL &amp; P4P Backsheet'!$D$11:$BM$187, Y$11,0))</f>
        <v/>
      </c>
    </row>
    <row r="152" spans="1:25">
      <c r="A152" s="3">
        <v>137</v>
      </c>
      <c r="B152" s="41" t="str">
        <f t="shared" ca="1" si="4"/>
        <v/>
      </c>
      <c r="C152" s="42" t="str">
        <f ca="1">IF(B152="","",VLOOKUP(B152,'Org list'!$J$9:$K$637,2,0))</f>
        <v/>
      </c>
      <c r="D152" s="24" t="str">
        <f ca="1">IF(ISERROR(VLOOKUP($B152,'NEL &amp; P4P Backsheet'!$D$38:$BL$187,'Non-Elective Performance'!$D$11,0)),"",VLOOKUP($B152,'NEL &amp; P4P Backsheet'!$D$38:$BL$187,'Non-Elective Performance'!$D$11,0))</f>
        <v/>
      </c>
      <c r="E152" s="306" t="str">
        <f ca="1">IF(ISERROR(VLOOKUP($B152,'NEL &amp; P4P Backsheet'!$D$11:$BM$187,E$11,0)),"",VLOOKUP($B152,'NEL &amp; P4P Backsheet'!$D$11:$BM$187, E$11,0))</f>
        <v/>
      </c>
      <c r="F152" s="433" t="str">
        <f ca="1">IF(ISERROR(VLOOKUP($B152,'NEL &amp; P4P Backsheet'!$D$11:$BM$187,F$11,0)),"",VLOOKUP($B152,'NEL &amp; P4P Backsheet'!$D$11:$BM$187, F$11,0))</f>
        <v/>
      </c>
      <c r="G152" s="433" t="str">
        <f ca="1">IF(ISERROR(VLOOKUP($B152,'NEL &amp; P4P Backsheet'!$D$11:$BM$187,G$11,0)),"",VLOOKUP($B152,'NEL &amp; P4P Backsheet'!$D$11:$BM$187, G$11,0))</f>
        <v/>
      </c>
      <c r="H152" s="58" t="str">
        <f ca="1">IF(ISERROR(VLOOKUP($B152,'NEL &amp; P4P Backsheet'!$D$11:$BM$187,H$11,0)),"",VLOOKUP($B152,'NEL &amp; P4P Backsheet'!$D$11:$BM$187, H$11,0))</f>
        <v/>
      </c>
      <c r="I152" s="306" t="str">
        <f ca="1">IF(ISERROR(VLOOKUP($B152,'NEL &amp; P4P Backsheet'!$D$11:$BM$187,I$11,0)),"",VLOOKUP($B152,'NEL &amp; P4P Backsheet'!$D$11:$BM$187, I$11,0))</f>
        <v/>
      </c>
      <c r="J152" s="433" t="str">
        <f ca="1">IF(ISERROR(VLOOKUP($B152,'NEL &amp; P4P Backsheet'!$D$11:$BM$187,J$11,0)),"",VLOOKUP($B152,'NEL &amp; P4P Backsheet'!$D$11:$BM$187, J$11,0))</f>
        <v/>
      </c>
      <c r="K152" s="433" t="str">
        <f ca="1">IF(ISERROR(VLOOKUP($B152,'NEL &amp; P4P Backsheet'!$D$11:$BM$187,K$11,0)),"",VLOOKUP($B152,'NEL &amp; P4P Backsheet'!$D$11:$BM$187, K$11,0))</f>
        <v/>
      </c>
      <c r="L152" s="58" t="str">
        <f ca="1">IF(ISERROR(VLOOKUP($B152,'NEL &amp; P4P Backsheet'!$D$11:$BM$187,L$11,0)),"",VLOOKUP($B152,'NEL &amp; P4P Backsheet'!$D$11:$BM$187, L$11,0))</f>
        <v/>
      </c>
      <c r="M152" s="316" t="str">
        <f ca="1">IF(ISERROR(VLOOKUP($B152,'NEL &amp; P4P Backsheet'!$D$11:$BM$187,M$11,0)),"",VLOOKUP($B152,'NEL &amp; P4P Backsheet'!$D$11:$BM$187, M$11,0))</f>
        <v/>
      </c>
      <c r="N152" s="306" t="str">
        <f ca="1">IF(ISERROR(VLOOKUP($B152,'NEL &amp; P4P Backsheet'!$D$11:$BM$187,N$11,0)),"",VLOOKUP($B152,'NEL &amp; P4P Backsheet'!$D$11:$BM$187, N$11,0))</f>
        <v/>
      </c>
      <c r="O152" s="433" t="str">
        <f ca="1">IF(ISERROR(VLOOKUP($B152,'NEL &amp; P4P Backsheet'!$D$11:$BM$187,O$11,0)),"",VLOOKUP($B152,'NEL &amp; P4P Backsheet'!$D$11:$BM$187, O$11,0))</f>
        <v/>
      </c>
      <c r="P152" s="454" t="str">
        <f ca="1">IF(ISERROR(VLOOKUP($B152,'NEL &amp; P4P Backsheet'!$D$11:$BM$187,P$11,0)),"",VLOOKUP($B152,'NEL &amp; P4P Backsheet'!$D$11:$BM$187, P$11,0))</f>
        <v/>
      </c>
      <c r="Q152" s="58" t="str">
        <f ca="1">IF(ISERROR(VLOOKUP($B152,'NEL &amp; P4P Backsheet'!$D$11:$BM$187,Q$11,0)),"",VLOOKUP($B152,'NEL &amp; P4P Backsheet'!$D$11:$BM$187, Q$11,0))</f>
        <v/>
      </c>
      <c r="R152" s="306" t="str">
        <f ca="1">IF(ISERROR(VLOOKUP($B152,'NEL &amp; P4P Backsheet'!$D$11:$BM$187,R$11,0)),"",VLOOKUP($B152,'NEL &amp; P4P Backsheet'!$D$11:$BM$187, R$11,0))</f>
        <v/>
      </c>
      <c r="S152" s="433" t="str">
        <f ca="1">IF(ISERROR(VLOOKUP($B152,'NEL &amp; P4P Backsheet'!$D$11:$BM$187,S$11,0)),"",VLOOKUP($B152,'NEL &amp; P4P Backsheet'!$D$11:$BM$187, S$11,0))</f>
        <v/>
      </c>
      <c r="T152" s="454" t="str">
        <f ca="1">IF(ISERROR(VLOOKUP($B152,'NEL &amp; P4P Backsheet'!$D$11:$BM$187,T$11,0)),"",VLOOKUP($B152,'NEL &amp; P4P Backsheet'!$D$11:$BM$187, T$11,0))</f>
        <v/>
      </c>
      <c r="U152" s="58" t="str">
        <f ca="1">IF(ISERROR(VLOOKUP($B152,'NEL &amp; P4P Backsheet'!$D$11:$BM$187,U$11,0)),"",VLOOKUP($B152,'NEL &amp; P4P Backsheet'!$D$11:$BM$187, U$11,0))</f>
        <v/>
      </c>
      <c r="V152" s="306" t="str">
        <f ca="1">IF(ISERROR(VLOOKUP($B152,'NEL &amp; P4P Backsheet'!$D$11:$BM$187,V$11,0)),"",VLOOKUP($B152,'NEL &amp; P4P Backsheet'!$D$11:$BM$187, V$11,0))</f>
        <v/>
      </c>
      <c r="W152" s="433" t="str">
        <f ca="1">IF(ISERROR(VLOOKUP($B152,'NEL &amp; P4P Backsheet'!$D$11:$BM$187,W$11,0)),"",VLOOKUP($B152,'NEL &amp; P4P Backsheet'!$D$11:$BM$187, W$11,0))</f>
        <v/>
      </c>
      <c r="X152" s="454" t="str">
        <f ca="1">IF(ISERROR(VLOOKUP($B152,'NEL &amp; P4P Backsheet'!$D$11:$BM$187,X$11,0)),"",VLOOKUP($B152,'NEL &amp; P4P Backsheet'!$D$11:$BM$187, X$11,0))</f>
        <v/>
      </c>
      <c r="Y152" s="58" t="str">
        <f ca="1">IF(ISERROR(VLOOKUP($B152,'NEL &amp; P4P Backsheet'!$D$11:$BM$187,Y$11,0)),"",VLOOKUP($B152,'NEL &amp; P4P Backsheet'!$D$11:$BM$187, Y$11,0))</f>
        <v/>
      </c>
    </row>
    <row r="153" spans="1:25">
      <c r="A153" s="3">
        <v>138</v>
      </c>
      <c r="B153" s="41" t="str">
        <f t="shared" ca="1" si="4"/>
        <v/>
      </c>
      <c r="C153" s="42" t="str">
        <f ca="1">IF(B153="","",VLOOKUP(B153,'Org list'!$J$9:$K$637,2,0))</f>
        <v/>
      </c>
      <c r="D153" s="24" t="str">
        <f ca="1">IF(ISERROR(VLOOKUP($B153,'NEL &amp; P4P Backsheet'!$D$38:$BL$187,'Non-Elective Performance'!$D$11,0)),"",VLOOKUP($B153,'NEL &amp; P4P Backsheet'!$D$38:$BL$187,'Non-Elective Performance'!$D$11,0))</f>
        <v/>
      </c>
      <c r="E153" s="306" t="str">
        <f ca="1">IF(ISERROR(VLOOKUP($B153,'NEL &amp; P4P Backsheet'!$D$11:$BM$187,E$11,0)),"",VLOOKUP($B153,'NEL &amp; P4P Backsheet'!$D$11:$BM$187, E$11,0))</f>
        <v/>
      </c>
      <c r="F153" s="433" t="str">
        <f ca="1">IF(ISERROR(VLOOKUP($B153,'NEL &amp; P4P Backsheet'!$D$11:$BM$187,F$11,0)),"",VLOOKUP($B153,'NEL &amp; P4P Backsheet'!$D$11:$BM$187, F$11,0))</f>
        <v/>
      </c>
      <c r="G153" s="433" t="str">
        <f ca="1">IF(ISERROR(VLOOKUP($B153,'NEL &amp; P4P Backsheet'!$D$11:$BM$187,G$11,0)),"",VLOOKUP($B153,'NEL &amp; P4P Backsheet'!$D$11:$BM$187, G$11,0))</f>
        <v/>
      </c>
      <c r="H153" s="58" t="str">
        <f ca="1">IF(ISERROR(VLOOKUP($B153,'NEL &amp; P4P Backsheet'!$D$11:$BM$187,H$11,0)),"",VLOOKUP($B153,'NEL &amp; P4P Backsheet'!$D$11:$BM$187, H$11,0))</f>
        <v/>
      </c>
      <c r="I153" s="306" t="str">
        <f ca="1">IF(ISERROR(VLOOKUP($B153,'NEL &amp; P4P Backsheet'!$D$11:$BM$187,I$11,0)),"",VLOOKUP($B153,'NEL &amp; P4P Backsheet'!$D$11:$BM$187, I$11,0))</f>
        <v/>
      </c>
      <c r="J153" s="433" t="str">
        <f ca="1">IF(ISERROR(VLOOKUP($B153,'NEL &amp; P4P Backsheet'!$D$11:$BM$187,J$11,0)),"",VLOOKUP($B153,'NEL &amp; P4P Backsheet'!$D$11:$BM$187, J$11,0))</f>
        <v/>
      </c>
      <c r="K153" s="433" t="str">
        <f ca="1">IF(ISERROR(VLOOKUP($B153,'NEL &amp; P4P Backsheet'!$D$11:$BM$187,K$11,0)),"",VLOOKUP($B153,'NEL &amp; P4P Backsheet'!$D$11:$BM$187, K$11,0))</f>
        <v/>
      </c>
      <c r="L153" s="58" t="str">
        <f ca="1">IF(ISERROR(VLOOKUP($B153,'NEL &amp; P4P Backsheet'!$D$11:$BM$187,L$11,0)),"",VLOOKUP($B153,'NEL &amp; P4P Backsheet'!$D$11:$BM$187, L$11,0))</f>
        <v/>
      </c>
      <c r="M153" s="316" t="str">
        <f ca="1">IF(ISERROR(VLOOKUP($B153,'NEL &amp; P4P Backsheet'!$D$11:$BM$187,M$11,0)),"",VLOOKUP($B153,'NEL &amp; P4P Backsheet'!$D$11:$BM$187, M$11,0))</f>
        <v/>
      </c>
      <c r="N153" s="306" t="str">
        <f ca="1">IF(ISERROR(VLOOKUP($B153,'NEL &amp; P4P Backsheet'!$D$11:$BM$187,N$11,0)),"",VLOOKUP($B153,'NEL &amp; P4P Backsheet'!$D$11:$BM$187, N$11,0))</f>
        <v/>
      </c>
      <c r="O153" s="433" t="str">
        <f ca="1">IF(ISERROR(VLOOKUP($B153,'NEL &amp; P4P Backsheet'!$D$11:$BM$187,O$11,0)),"",VLOOKUP($B153,'NEL &amp; P4P Backsheet'!$D$11:$BM$187, O$11,0))</f>
        <v/>
      </c>
      <c r="P153" s="454" t="str">
        <f ca="1">IF(ISERROR(VLOOKUP($B153,'NEL &amp; P4P Backsheet'!$D$11:$BM$187,P$11,0)),"",VLOOKUP($B153,'NEL &amp; P4P Backsheet'!$D$11:$BM$187, P$11,0))</f>
        <v/>
      </c>
      <c r="Q153" s="58" t="str">
        <f ca="1">IF(ISERROR(VLOOKUP($B153,'NEL &amp; P4P Backsheet'!$D$11:$BM$187,Q$11,0)),"",VLOOKUP($B153,'NEL &amp; P4P Backsheet'!$D$11:$BM$187, Q$11,0))</f>
        <v/>
      </c>
      <c r="R153" s="306" t="str">
        <f ca="1">IF(ISERROR(VLOOKUP($B153,'NEL &amp; P4P Backsheet'!$D$11:$BM$187,R$11,0)),"",VLOOKUP($B153,'NEL &amp; P4P Backsheet'!$D$11:$BM$187, R$11,0))</f>
        <v/>
      </c>
      <c r="S153" s="433" t="str">
        <f ca="1">IF(ISERROR(VLOOKUP($B153,'NEL &amp; P4P Backsheet'!$D$11:$BM$187,S$11,0)),"",VLOOKUP($B153,'NEL &amp; P4P Backsheet'!$D$11:$BM$187, S$11,0))</f>
        <v/>
      </c>
      <c r="T153" s="454" t="str">
        <f ca="1">IF(ISERROR(VLOOKUP($B153,'NEL &amp; P4P Backsheet'!$D$11:$BM$187,T$11,0)),"",VLOOKUP($B153,'NEL &amp; P4P Backsheet'!$D$11:$BM$187, T$11,0))</f>
        <v/>
      </c>
      <c r="U153" s="58" t="str">
        <f ca="1">IF(ISERROR(VLOOKUP($B153,'NEL &amp; P4P Backsheet'!$D$11:$BM$187,U$11,0)),"",VLOOKUP($B153,'NEL &amp; P4P Backsheet'!$D$11:$BM$187, U$11,0))</f>
        <v/>
      </c>
      <c r="V153" s="306" t="str">
        <f ca="1">IF(ISERROR(VLOOKUP($B153,'NEL &amp; P4P Backsheet'!$D$11:$BM$187,V$11,0)),"",VLOOKUP($B153,'NEL &amp; P4P Backsheet'!$D$11:$BM$187, V$11,0))</f>
        <v/>
      </c>
      <c r="W153" s="433" t="str">
        <f ca="1">IF(ISERROR(VLOOKUP($B153,'NEL &amp; P4P Backsheet'!$D$11:$BM$187,W$11,0)),"",VLOOKUP($B153,'NEL &amp; P4P Backsheet'!$D$11:$BM$187, W$11,0))</f>
        <v/>
      </c>
      <c r="X153" s="454" t="str">
        <f ca="1">IF(ISERROR(VLOOKUP($B153,'NEL &amp; P4P Backsheet'!$D$11:$BM$187,X$11,0)),"",VLOOKUP($B153,'NEL &amp; P4P Backsheet'!$D$11:$BM$187, X$11,0))</f>
        <v/>
      </c>
      <c r="Y153" s="58" t="str">
        <f ca="1">IF(ISERROR(VLOOKUP($B153,'NEL &amp; P4P Backsheet'!$D$11:$BM$187,Y$11,0)),"",VLOOKUP($B153,'NEL &amp; P4P Backsheet'!$D$11:$BM$187, Y$11,0))</f>
        <v/>
      </c>
    </row>
    <row r="154" spans="1:25">
      <c r="A154" s="3">
        <v>139</v>
      </c>
      <c r="B154" s="41" t="str">
        <f t="shared" ca="1" si="4"/>
        <v/>
      </c>
      <c r="C154" s="42" t="str">
        <f ca="1">IF(B154="","",VLOOKUP(B154,'Org list'!$J$9:$K$637,2,0))</f>
        <v/>
      </c>
      <c r="D154" s="24" t="str">
        <f ca="1">IF(ISERROR(VLOOKUP($B154,'NEL &amp; P4P Backsheet'!$D$38:$BL$187,'Non-Elective Performance'!$D$11,0)),"",VLOOKUP($B154,'NEL &amp; P4P Backsheet'!$D$38:$BL$187,'Non-Elective Performance'!$D$11,0))</f>
        <v/>
      </c>
      <c r="E154" s="306" t="str">
        <f ca="1">IF(ISERROR(VLOOKUP($B154,'NEL &amp; P4P Backsheet'!$D$11:$BM$187,E$11,0)),"",VLOOKUP($B154,'NEL &amp; P4P Backsheet'!$D$11:$BM$187, E$11,0))</f>
        <v/>
      </c>
      <c r="F154" s="433" t="str">
        <f ca="1">IF(ISERROR(VLOOKUP($B154,'NEL &amp; P4P Backsheet'!$D$11:$BM$187,F$11,0)),"",VLOOKUP($B154,'NEL &amp; P4P Backsheet'!$D$11:$BM$187, F$11,0))</f>
        <v/>
      </c>
      <c r="G154" s="433" t="str">
        <f ca="1">IF(ISERROR(VLOOKUP($B154,'NEL &amp; P4P Backsheet'!$D$11:$BM$187,G$11,0)),"",VLOOKUP($B154,'NEL &amp; P4P Backsheet'!$D$11:$BM$187, G$11,0))</f>
        <v/>
      </c>
      <c r="H154" s="58" t="str">
        <f ca="1">IF(ISERROR(VLOOKUP($B154,'NEL &amp; P4P Backsheet'!$D$11:$BM$187,H$11,0)),"",VLOOKUP($B154,'NEL &amp; P4P Backsheet'!$D$11:$BM$187, H$11,0))</f>
        <v/>
      </c>
      <c r="I154" s="306" t="str">
        <f ca="1">IF(ISERROR(VLOOKUP($B154,'NEL &amp; P4P Backsheet'!$D$11:$BM$187,I$11,0)),"",VLOOKUP($B154,'NEL &amp; P4P Backsheet'!$D$11:$BM$187, I$11,0))</f>
        <v/>
      </c>
      <c r="J154" s="433" t="str">
        <f ca="1">IF(ISERROR(VLOOKUP($B154,'NEL &amp; P4P Backsheet'!$D$11:$BM$187,J$11,0)),"",VLOOKUP($B154,'NEL &amp; P4P Backsheet'!$D$11:$BM$187, J$11,0))</f>
        <v/>
      </c>
      <c r="K154" s="433" t="str">
        <f ca="1">IF(ISERROR(VLOOKUP($B154,'NEL &amp; P4P Backsheet'!$D$11:$BM$187,K$11,0)),"",VLOOKUP($B154,'NEL &amp; P4P Backsheet'!$D$11:$BM$187, K$11,0))</f>
        <v/>
      </c>
      <c r="L154" s="58" t="str">
        <f ca="1">IF(ISERROR(VLOOKUP($B154,'NEL &amp; P4P Backsheet'!$D$11:$BM$187,L$11,0)),"",VLOOKUP($B154,'NEL &amp; P4P Backsheet'!$D$11:$BM$187, L$11,0))</f>
        <v/>
      </c>
      <c r="M154" s="316" t="str">
        <f ca="1">IF(ISERROR(VLOOKUP($B154,'NEL &amp; P4P Backsheet'!$D$11:$BM$187,M$11,0)),"",VLOOKUP($B154,'NEL &amp; P4P Backsheet'!$D$11:$BM$187, M$11,0))</f>
        <v/>
      </c>
      <c r="N154" s="306" t="str">
        <f ca="1">IF(ISERROR(VLOOKUP($B154,'NEL &amp; P4P Backsheet'!$D$11:$BM$187,N$11,0)),"",VLOOKUP($B154,'NEL &amp; P4P Backsheet'!$D$11:$BM$187, N$11,0))</f>
        <v/>
      </c>
      <c r="O154" s="433" t="str">
        <f ca="1">IF(ISERROR(VLOOKUP($B154,'NEL &amp; P4P Backsheet'!$D$11:$BM$187,O$11,0)),"",VLOOKUP($B154,'NEL &amp; P4P Backsheet'!$D$11:$BM$187, O$11,0))</f>
        <v/>
      </c>
      <c r="P154" s="454" t="str">
        <f ca="1">IF(ISERROR(VLOOKUP($B154,'NEL &amp; P4P Backsheet'!$D$11:$BM$187,P$11,0)),"",VLOOKUP($B154,'NEL &amp; P4P Backsheet'!$D$11:$BM$187, P$11,0))</f>
        <v/>
      </c>
      <c r="Q154" s="58" t="str">
        <f ca="1">IF(ISERROR(VLOOKUP($B154,'NEL &amp; P4P Backsheet'!$D$11:$BM$187,Q$11,0)),"",VLOOKUP($B154,'NEL &amp; P4P Backsheet'!$D$11:$BM$187, Q$11,0))</f>
        <v/>
      </c>
      <c r="R154" s="306" t="str">
        <f ca="1">IF(ISERROR(VLOOKUP($B154,'NEL &amp; P4P Backsheet'!$D$11:$BM$187,R$11,0)),"",VLOOKUP($B154,'NEL &amp; P4P Backsheet'!$D$11:$BM$187, R$11,0))</f>
        <v/>
      </c>
      <c r="S154" s="433" t="str">
        <f ca="1">IF(ISERROR(VLOOKUP($B154,'NEL &amp; P4P Backsheet'!$D$11:$BM$187,S$11,0)),"",VLOOKUP($B154,'NEL &amp; P4P Backsheet'!$D$11:$BM$187, S$11,0))</f>
        <v/>
      </c>
      <c r="T154" s="454" t="str">
        <f ca="1">IF(ISERROR(VLOOKUP($B154,'NEL &amp; P4P Backsheet'!$D$11:$BM$187,T$11,0)),"",VLOOKUP($B154,'NEL &amp; P4P Backsheet'!$D$11:$BM$187, T$11,0))</f>
        <v/>
      </c>
      <c r="U154" s="58" t="str">
        <f ca="1">IF(ISERROR(VLOOKUP($B154,'NEL &amp; P4P Backsheet'!$D$11:$BM$187,U$11,0)),"",VLOOKUP($B154,'NEL &amp; P4P Backsheet'!$D$11:$BM$187, U$11,0))</f>
        <v/>
      </c>
      <c r="V154" s="306" t="str">
        <f ca="1">IF(ISERROR(VLOOKUP($B154,'NEL &amp; P4P Backsheet'!$D$11:$BM$187,V$11,0)),"",VLOOKUP($B154,'NEL &amp; P4P Backsheet'!$D$11:$BM$187, V$11,0))</f>
        <v/>
      </c>
      <c r="W154" s="433" t="str">
        <f ca="1">IF(ISERROR(VLOOKUP($B154,'NEL &amp; P4P Backsheet'!$D$11:$BM$187,W$11,0)),"",VLOOKUP($B154,'NEL &amp; P4P Backsheet'!$D$11:$BM$187, W$11,0))</f>
        <v/>
      </c>
      <c r="X154" s="454" t="str">
        <f ca="1">IF(ISERROR(VLOOKUP($B154,'NEL &amp; P4P Backsheet'!$D$11:$BM$187,X$11,0)),"",VLOOKUP($B154,'NEL &amp; P4P Backsheet'!$D$11:$BM$187, X$11,0))</f>
        <v/>
      </c>
      <c r="Y154" s="58" t="str">
        <f ca="1">IF(ISERROR(VLOOKUP($B154,'NEL &amp; P4P Backsheet'!$D$11:$BM$187,Y$11,0)),"",VLOOKUP($B154,'NEL &amp; P4P Backsheet'!$D$11:$BM$187, Y$11,0))</f>
        <v/>
      </c>
    </row>
    <row r="155" spans="1:25">
      <c r="A155" s="3">
        <v>140</v>
      </c>
      <c r="B155" s="41" t="str">
        <f t="shared" ca="1" si="4"/>
        <v/>
      </c>
      <c r="C155" s="42" t="str">
        <f ca="1">IF(B155="","",VLOOKUP(B155,'Org list'!$J$9:$K$637,2,0))</f>
        <v/>
      </c>
      <c r="D155" s="24" t="str">
        <f ca="1">IF(ISERROR(VLOOKUP($B155,'NEL &amp; P4P Backsheet'!$D$38:$BL$187,'Non-Elective Performance'!$D$11,0)),"",VLOOKUP($B155,'NEL &amp; P4P Backsheet'!$D$38:$BL$187,'Non-Elective Performance'!$D$11,0))</f>
        <v/>
      </c>
      <c r="E155" s="306" t="str">
        <f ca="1">IF(ISERROR(VLOOKUP($B155,'NEL &amp; P4P Backsheet'!$D$11:$BM$187,E$11,0)),"",VLOOKUP($B155,'NEL &amp; P4P Backsheet'!$D$11:$BM$187, E$11,0))</f>
        <v/>
      </c>
      <c r="F155" s="433" t="str">
        <f ca="1">IF(ISERROR(VLOOKUP($B155,'NEL &amp; P4P Backsheet'!$D$11:$BM$187,F$11,0)),"",VLOOKUP($B155,'NEL &amp; P4P Backsheet'!$D$11:$BM$187, F$11,0))</f>
        <v/>
      </c>
      <c r="G155" s="433" t="str">
        <f ca="1">IF(ISERROR(VLOOKUP($B155,'NEL &amp; P4P Backsheet'!$D$11:$BM$187,G$11,0)),"",VLOOKUP($B155,'NEL &amp; P4P Backsheet'!$D$11:$BM$187, G$11,0))</f>
        <v/>
      </c>
      <c r="H155" s="58" t="str">
        <f ca="1">IF(ISERROR(VLOOKUP($B155,'NEL &amp; P4P Backsheet'!$D$11:$BM$187,H$11,0)),"",VLOOKUP($B155,'NEL &amp; P4P Backsheet'!$D$11:$BM$187, H$11,0))</f>
        <v/>
      </c>
      <c r="I155" s="306" t="str">
        <f ca="1">IF(ISERROR(VLOOKUP($B155,'NEL &amp; P4P Backsheet'!$D$11:$BM$187,I$11,0)),"",VLOOKUP($B155,'NEL &amp; P4P Backsheet'!$D$11:$BM$187, I$11,0))</f>
        <v/>
      </c>
      <c r="J155" s="433" t="str">
        <f ca="1">IF(ISERROR(VLOOKUP($B155,'NEL &amp; P4P Backsheet'!$D$11:$BM$187,J$11,0)),"",VLOOKUP($B155,'NEL &amp; P4P Backsheet'!$D$11:$BM$187, J$11,0))</f>
        <v/>
      </c>
      <c r="K155" s="433" t="str">
        <f ca="1">IF(ISERROR(VLOOKUP($B155,'NEL &amp; P4P Backsheet'!$D$11:$BM$187,K$11,0)),"",VLOOKUP($B155,'NEL &amp; P4P Backsheet'!$D$11:$BM$187, K$11,0))</f>
        <v/>
      </c>
      <c r="L155" s="58" t="str">
        <f ca="1">IF(ISERROR(VLOOKUP($B155,'NEL &amp; P4P Backsheet'!$D$11:$BM$187,L$11,0)),"",VLOOKUP($B155,'NEL &amp; P4P Backsheet'!$D$11:$BM$187, L$11,0))</f>
        <v/>
      </c>
      <c r="M155" s="316" t="str">
        <f ca="1">IF(ISERROR(VLOOKUP($B155,'NEL &amp; P4P Backsheet'!$D$11:$BM$187,M$11,0)),"",VLOOKUP($B155,'NEL &amp; P4P Backsheet'!$D$11:$BM$187, M$11,0))</f>
        <v/>
      </c>
      <c r="N155" s="306" t="str">
        <f ca="1">IF(ISERROR(VLOOKUP($B155,'NEL &amp; P4P Backsheet'!$D$11:$BM$187,N$11,0)),"",VLOOKUP($B155,'NEL &amp; P4P Backsheet'!$D$11:$BM$187, N$11,0))</f>
        <v/>
      </c>
      <c r="O155" s="433" t="str">
        <f ca="1">IF(ISERROR(VLOOKUP($B155,'NEL &amp; P4P Backsheet'!$D$11:$BM$187,O$11,0)),"",VLOOKUP($B155,'NEL &amp; P4P Backsheet'!$D$11:$BM$187, O$11,0))</f>
        <v/>
      </c>
      <c r="P155" s="454" t="str">
        <f ca="1">IF(ISERROR(VLOOKUP($B155,'NEL &amp; P4P Backsheet'!$D$11:$BM$187,P$11,0)),"",VLOOKUP($B155,'NEL &amp; P4P Backsheet'!$D$11:$BM$187, P$11,0))</f>
        <v/>
      </c>
      <c r="Q155" s="58" t="str">
        <f ca="1">IF(ISERROR(VLOOKUP($B155,'NEL &amp; P4P Backsheet'!$D$11:$BM$187,Q$11,0)),"",VLOOKUP($B155,'NEL &amp; P4P Backsheet'!$D$11:$BM$187, Q$11,0))</f>
        <v/>
      </c>
      <c r="R155" s="306" t="str">
        <f ca="1">IF(ISERROR(VLOOKUP($B155,'NEL &amp; P4P Backsheet'!$D$11:$BM$187,R$11,0)),"",VLOOKUP($B155,'NEL &amp; P4P Backsheet'!$D$11:$BM$187, R$11,0))</f>
        <v/>
      </c>
      <c r="S155" s="433" t="str">
        <f ca="1">IF(ISERROR(VLOOKUP($B155,'NEL &amp; P4P Backsheet'!$D$11:$BM$187,S$11,0)),"",VLOOKUP($B155,'NEL &amp; P4P Backsheet'!$D$11:$BM$187, S$11,0))</f>
        <v/>
      </c>
      <c r="T155" s="454" t="str">
        <f ca="1">IF(ISERROR(VLOOKUP($B155,'NEL &amp; P4P Backsheet'!$D$11:$BM$187,T$11,0)),"",VLOOKUP($B155,'NEL &amp; P4P Backsheet'!$D$11:$BM$187, T$11,0))</f>
        <v/>
      </c>
      <c r="U155" s="58" t="str">
        <f ca="1">IF(ISERROR(VLOOKUP($B155,'NEL &amp; P4P Backsheet'!$D$11:$BM$187,U$11,0)),"",VLOOKUP($B155,'NEL &amp; P4P Backsheet'!$D$11:$BM$187, U$11,0))</f>
        <v/>
      </c>
      <c r="V155" s="306" t="str">
        <f ca="1">IF(ISERROR(VLOOKUP($B155,'NEL &amp; P4P Backsheet'!$D$11:$BM$187,V$11,0)),"",VLOOKUP($B155,'NEL &amp; P4P Backsheet'!$D$11:$BM$187, V$11,0))</f>
        <v/>
      </c>
      <c r="W155" s="433" t="str">
        <f ca="1">IF(ISERROR(VLOOKUP($B155,'NEL &amp; P4P Backsheet'!$D$11:$BM$187,W$11,0)),"",VLOOKUP($B155,'NEL &amp; P4P Backsheet'!$D$11:$BM$187, W$11,0))</f>
        <v/>
      </c>
      <c r="X155" s="454" t="str">
        <f ca="1">IF(ISERROR(VLOOKUP($B155,'NEL &amp; P4P Backsheet'!$D$11:$BM$187,X$11,0)),"",VLOOKUP($B155,'NEL &amp; P4P Backsheet'!$D$11:$BM$187, X$11,0))</f>
        <v/>
      </c>
      <c r="Y155" s="58" t="str">
        <f ca="1">IF(ISERROR(VLOOKUP($B155,'NEL &amp; P4P Backsheet'!$D$11:$BM$187,Y$11,0)),"",VLOOKUP($B155,'NEL &amp; P4P Backsheet'!$D$11:$BM$187, Y$11,0))</f>
        <v/>
      </c>
    </row>
    <row r="156" spans="1:25">
      <c r="A156" s="3">
        <v>141</v>
      </c>
      <c r="B156" s="41" t="str">
        <f t="shared" ca="1" si="4"/>
        <v/>
      </c>
      <c r="C156" s="42" t="str">
        <f ca="1">IF(B156="","",VLOOKUP(B156,'Org list'!$J$9:$K$637,2,0))</f>
        <v/>
      </c>
      <c r="D156" s="24" t="str">
        <f ca="1">IF(ISERROR(VLOOKUP($B156,'NEL &amp; P4P Backsheet'!$D$38:$BL$187,'Non-Elective Performance'!$D$11,0)),"",VLOOKUP($B156,'NEL &amp; P4P Backsheet'!$D$38:$BL$187,'Non-Elective Performance'!$D$11,0))</f>
        <v/>
      </c>
      <c r="E156" s="306" t="str">
        <f ca="1">IF(ISERROR(VLOOKUP($B156,'NEL &amp; P4P Backsheet'!$D$11:$BM$187,E$11,0)),"",VLOOKUP($B156,'NEL &amp; P4P Backsheet'!$D$11:$BM$187, E$11,0))</f>
        <v/>
      </c>
      <c r="F156" s="433" t="str">
        <f ca="1">IF(ISERROR(VLOOKUP($B156,'NEL &amp; P4P Backsheet'!$D$11:$BM$187,F$11,0)),"",VLOOKUP($B156,'NEL &amp; P4P Backsheet'!$D$11:$BM$187, F$11,0))</f>
        <v/>
      </c>
      <c r="G156" s="433" t="str">
        <f ca="1">IF(ISERROR(VLOOKUP($B156,'NEL &amp; P4P Backsheet'!$D$11:$BM$187,G$11,0)),"",VLOOKUP($B156,'NEL &amp; P4P Backsheet'!$D$11:$BM$187, G$11,0))</f>
        <v/>
      </c>
      <c r="H156" s="58" t="str">
        <f ca="1">IF(ISERROR(VLOOKUP($B156,'NEL &amp; P4P Backsheet'!$D$11:$BM$187,H$11,0)),"",VLOOKUP($B156,'NEL &amp; P4P Backsheet'!$D$11:$BM$187, H$11,0))</f>
        <v/>
      </c>
      <c r="I156" s="306" t="str">
        <f ca="1">IF(ISERROR(VLOOKUP($B156,'NEL &amp; P4P Backsheet'!$D$11:$BM$187,I$11,0)),"",VLOOKUP($B156,'NEL &amp; P4P Backsheet'!$D$11:$BM$187, I$11,0))</f>
        <v/>
      </c>
      <c r="J156" s="433" t="str">
        <f ca="1">IF(ISERROR(VLOOKUP($B156,'NEL &amp; P4P Backsheet'!$D$11:$BM$187,J$11,0)),"",VLOOKUP($B156,'NEL &amp; P4P Backsheet'!$D$11:$BM$187, J$11,0))</f>
        <v/>
      </c>
      <c r="K156" s="433" t="str">
        <f ca="1">IF(ISERROR(VLOOKUP($B156,'NEL &amp; P4P Backsheet'!$D$11:$BM$187,K$11,0)),"",VLOOKUP($B156,'NEL &amp; P4P Backsheet'!$D$11:$BM$187, K$11,0))</f>
        <v/>
      </c>
      <c r="L156" s="58" t="str">
        <f ca="1">IF(ISERROR(VLOOKUP($B156,'NEL &amp; P4P Backsheet'!$D$11:$BM$187,L$11,0)),"",VLOOKUP($B156,'NEL &amp; P4P Backsheet'!$D$11:$BM$187, L$11,0))</f>
        <v/>
      </c>
      <c r="M156" s="316" t="str">
        <f ca="1">IF(ISERROR(VLOOKUP($B156,'NEL &amp; P4P Backsheet'!$D$11:$BM$187,M$11,0)),"",VLOOKUP($B156,'NEL &amp; P4P Backsheet'!$D$11:$BM$187, M$11,0))</f>
        <v/>
      </c>
      <c r="N156" s="306" t="str">
        <f ca="1">IF(ISERROR(VLOOKUP($B156,'NEL &amp; P4P Backsheet'!$D$11:$BM$187,N$11,0)),"",VLOOKUP($B156,'NEL &amp; P4P Backsheet'!$D$11:$BM$187, N$11,0))</f>
        <v/>
      </c>
      <c r="O156" s="433" t="str">
        <f ca="1">IF(ISERROR(VLOOKUP($B156,'NEL &amp; P4P Backsheet'!$D$11:$BM$187,O$11,0)),"",VLOOKUP($B156,'NEL &amp; P4P Backsheet'!$D$11:$BM$187, O$11,0))</f>
        <v/>
      </c>
      <c r="P156" s="454" t="str">
        <f ca="1">IF(ISERROR(VLOOKUP($B156,'NEL &amp; P4P Backsheet'!$D$11:$BM$187,P$11,0)),"",VLOOKUP($B156,'NEL &amp; P4P Backsheet'!$D$11:$BM$187, P$11,0))</f>
        <v/>
      </c>
      <c r="Q156" s="58" t="str">
        <f ca="1">IF(ISERROR(VLOOKUP($B156,'NEL &amp; P4P Backsheet'!$D$11:$BM$187,Q$11,0)),"",VLOOKUP($B156,'NEL &amp; P4P Backsheet'!$D$11:$BM$187, Q$11,0))</f>
        <v/>
      </c>
      <c r="R156" s="306" t="str">
        <f ca="1">IF(ISERROR(VLOOKUP($B156,'NEL &amp; P4P Backsheet'!$D$11:$BM$187,R$11,0)),"",VLOOKUP($B156,'NEL &amp; P4P Backsheet'!$D$11:$BM$187, R$11,0))</f>
        <v/>
      </c>
      <c r="S156" s="433" t="str">
        <f ca="1">IF(ISERROR(VLOOKUP($B156,'NEL &amp; P4P Backsheet'!$D$11:$BM$187,S$11,0)),"",VLOOKUP($B156,'NEL &amp; P4P Backsheet'!$D$11:$BM$187, S$11,0))</f>
        <v/>
      </c>
      <c r="T156" s="454" t="str">
        <f ca="1">IF(ISERROR(VLOOKUP($B156,'NEL &amp; P4P Backsheet'!$D$11:$BM$187,T$11,0)),"",VLOOKUP($B156,'NEL &amp; P4P Backsheet'!$D$11:$BM$187, T$11,0))</f>
        <v/>
      </c>
      <c r="U156" s="58" t="str">
        <f ca="1">IF(ISERROR(VLOOKUP($B156,'NEL &amp; P4P Backsheet'!$D$11:$BM$187,U$11,0)),"",VLOOKUP($B156,'NEL &amp; P4P Backsheet'!$D$11:$BM$187, U$11,0))</f>
        <v/>
      </c>
      <c r="V156" s="306" t="str">
        <f ca="1">IF(ISERROR(VLOOKUP($B156,'NEL &amp; P4P Backsheet'!$D$11:$BM$187,V$11,0)),"",VLOOKUP($B156,'NEL &amp; P4P Backsheet'!$D$11:$BM$187, V$11,0))</f>
        <v/>
      </c>
      <c r="W156" s="433" t="str">
        <f ca="1">IF(ISERROR(VLOOKUP($B156,'NEL &amp; P4P Backsheet'!$D$11:$BM$187,W$11,0)),"",VLOOKUP($B156,'NEL &amp; P4P Backsheet'!$D$11:$BM$187, W$11,0))</f>
        <v/>
      </c>
      <c r="X156" s="454" t="str">
        <f ca="1">IF(ISERROR(VLOOKUP($B156,'NEL &amp; P4P Backsheet'!$D$11:$BM$187,X$11,0)),"",VLOOKUP($B156,'NEL &amp; P4P Backsheet'!$D$11:$BM$187, X$11,0))</f>
        <v/>
      </c>
      <c r="Y156" s="58" t="str">
        <f ca="1">IF(ISERROR(VLOOKUP($B156,'NEL &amp; P4P Backsheet'!$D$11:$BM$187,Y$11,0)),"",VLOOKUP($B156,'NEL &amp; P4P Backsheet'!$D$11:$BM$187, Y$11,0))</f>
        <v/>
      </c>
    </row>
    <row r="157" spans="1:25">
      <c r="A157" s="3">
        <v>142</v>
      </c>
      <c r="B157" s="41" t="str">
        <f t="shared" ca="1" si="4"/>
        <v/>
      </c>
      <c r="C157" s="42" t="str">
        <f ca="1">IF(B157="","",VLOOKUP(B157,'Org list'!$J$9:$K$637,2,0))</f>
        <v/>
      </c>
      <c r="D157" s="24" t="str">
        <f ca="1">IF(ISERROR(VLOOKUP($B157,'NEL &amp; P4P Backsheet'!$D$38:$BL$187,'Non-Elective Performance'!$D$11,0)),"",VLOOKUP($B157,'NEL &amp; P4P Backsheet'!$D$38:$BL$187,'Non-Elective Performance'!$D$11,0))</f>
        <v/>
      </c>
      <c r="E157" s="306" t="str">
        <f ca="1">IF(ISERROR(VLOOKUP($B157,'NEL &amp; P4P Backsheet'!$D$11:$BM$187,E$11,0)),"",VLOOKUP($B157,'NEL &amp; P4P Backsheet'!$D$11:$BM$187, E$11,0))</f>
        <v/>
      </c>
      <c r="F157" s="433" t="str">
        <f ca="1">IF(ISERROR(VLOOKUP($B157,'NEL &amp; P4P Backsheet'!$D$11:$BM$187,F$11,0)),"",VLOOKUP($B157,'NEL &amp; P4P Backsheet'!$D$11:$BM$187, F$11,0))</f>
        <v/>
      </c>
      <c r="G157" s="433" t="str">
        <f ca="1">IF(ISERROR(VLOOKUP($B157,'NEL &amp; P4P Backsheet'!$D$11:$BM$187,G$11,0)),"",VLOOKUP($B157,'NEL &amp; P4P Backsheet'!$D$11:$BM$187, G$11,0))</f>
        <v/>
      </c>
      <c r="H157" s="58" t="str">
        <f ca="1">IF(ISERROR(VLOOKUP($B157,'NEL &amp; P4P Backsheet'!$D$11:$BM$187,H$11,0)),"",VLOOKUP($B157,'NEL &amp; P4P Backsheet'!$D$11:$BM$187, H$11,0))</f>
        <v/>
      </c>
      <c r="I157" s="306" t="str">
        <f ca="1">IF(ISERROR(VLOOKUP($B157,'NEL &amp; P4P Backsheet'!$D$11:$BM$187,I$11,0)),"",VLOOKUP($B157,'NEL &amp; P4P Backsheet'!$D$11:$BM$187, I$11,0))</f>
        <v/>
      </c>
      <c r="J157" s="433" t="str">
        <f ca="1">IF(ISERROR(VLOOKUP($B157,'NEL &amp; P4P Backsheet'!$D$11:$BM$187,J$11,0)),"",VLOOKUP($B157,'NEL &amp; P4P Backsheet'!$D$11:$BM$187, J$11,0))</f>
        <v/>
      </c>
      <c r="K157" s="433" t="str">
        <f ca="1">IF(ISERROR(VLOOKUP($B157,'NEL &amp; P4P Backsheet'!$D$11:$BM$187,K$11,0)),"",VLOOKUP($B157,'NEL &amp; P4P Backsheet'!$D$11:$BM$187, K$11,0))</f>
        <v/>
      </c>
      <c r="L157" s="58" t="str">
        <f ca="1">IF(ISERROR(VLOOKUP($B157,'NEL &amp; P4P Backsheet'!$D$11:$BM$187,L$11,0)),"",VLOOKUP($B157,'NEL &amp; P4P Backsheet'!$D$11:$BM$187, L$11,0))</f>
        <v/>
      </c>
      <c r="M157" s="316" t="str">
        <f ca="1">IF(ISERROR(VLOOKUP($B157,'NEL &amp; P4P Backsheet'!$D$11:$BM$187,M$11,0)),"",VLOOKUP($B157,'NEL &amp; P4P Backsheet'!$D$11:$BM$187, M$11,0))</f>
        <v/>
      </c>
      <c r="N157" s="306" t="str">
        <f ca="1">IF(ISERROR(VLOOKUP($B157,'NEL &amp; P4P Backsheet'!$D$11:$BM$187,N$11,0)),"",VLOOKUP($B157,'NEL &amp; P4P Backsheet'!$D$11:$BM$187, N$11,0))</f>
        <v/>
      </c>
      <c r="O157" s="433" t="str">
        <f ca="1">IF(ISERROR(VLOOKUP($B157,'NEL &amp; P4P Backsheet'!$D$11:$BM$187,O$11,0)),"",VLOOKUP($B157,'NEL &amp; P4P Backsheet'!$D$11:$BM$187, O$11,0))</f>
        <v/>
      </c>
      <c r="P157" s="454" t="str">
        <f ca="1">IF(ISERROR(VLOOKUP($B157,'NEL &amp; P4P Backsheet'!$D$11:$BM$187,P$11,0)),"",VLOOKUP($B157,'NEL &amp; P4P Backsheet'!$D$11:$BM$187, P$11,0))</f>
        <v/>
      </c>
      <c r="Q157" s="58" t="str">
        <f ca="1">IF(ISERROR(VLOOKUP($B157,'NEL &amp; P4P Backsheet'!$D$11:$BM$187,Q$11,0)),"",VLOOKUP($B157,'NEL &amp; P4P Backsheet'!$D$11:$BM$187, Q$11,0))</f>
        <v/>
      </c>
      <c r="R157" s="306" t="str">
        <f ca="1">IF(ISERROR(VLOOKUP($B157,'NEL &amp; P4P Backsheet'!$D$11:$BM$187,R$11,0)),"",VLOOKUP($B157,'NEL &amp; P4P Backsheet'!$D$11:$BM$187, R$11,0))</f>
        <v/>
      </c>
      <c r="S157" s="433" t="str">
        <f ca="1">IF(ISERROR(VLOOKUP($B157,'NEL &amp; P4P Backsheet'!$D$11:$BM$187,S$11,0)),"",VLOOKUP($B157,'NEL &amp; P4P Backsheet'!$D$11:$BM$187, S$11,0))</f>
        <v/>
      </c>
      <c r="T157" s="454" t="str">
        <f ca="1">IF(ISERROR(VLOOKUP($B157,'NEL &amp; P4P Backsheet'!$D$11:$BM$187,T$11,0)),"",VLOOKUP($B157,'NEL &amp; P4P Backsheet'!$D$11:$BM$187, T$11,0))</f>
        <v/>
      </c>
      <c r="U157" s="58" t="str">
        <f ca="1">IF(ISERROR(VLOOKUP($B157,'NEL &amp; P4P Backsheet'!$D$11:$BM$187,U$11,0)),"",VLOOKUP($B157,'NEL &amp; P4P Backsheet'!$D$11:$BM$187, U$11,0))</f>
        <v/>
      </c>
      <c r="V157" s="306" t="str">
        <f ca="1">IF(ISERROR(VLOOKUP($B157,'NEL &amp; P4P Backsheet'!$D$11:$BM$187,V$11,0)),"",VLOOKUP($B157,'NEL &amp; P4P Backsheet'!$D$11:$BM$187, V$11,0))</f>
        <v/>
      </c>
      <c r="W157" s="433" t="str">
        <f ca="1">IF(ISERROR(VLOOKUP($B157,'NEL &amp; P4P Backsheet'!$D$11:$BM$187,W$11,0)),"",VLOOKUP($B157,'NEL &amp; P4P Backsheet'!$D$11:$BM$187, W$11,0))</f>
        <v/>
      </c>
      <c r="X157" s="454" t="str">
        <f ca="1">IF(ISERROR(VLOOKUP($B157,'NEL &amp; P4P Backsheet'!$D$11:$BM$187,X$11,0)),"",VLOOKUP($B157,'NEL &amp; P4P Backsheet'!$D$11:$BM$187, X$11,0))</f>
        <v/>
      </c>
      <c r="Y157" s="58" t="str">
        <f ca="1">IF(ISERROR(VLOOKUP($B157,'NEL &amp; P4P Backsheet'!$D$11:$BM$187,Y$11,0)),"",VLOOKUP($B157,'NEL &amp; P4P Backsheet'!$D$11:$BM$187, Y$11,0))</f>
        <v/>
      </c>
    </row>
    <row r="158" spans="1:25">
      <c r="A158" s="3">
        <v>143</v>
      </c>
      <c r="B158" s="41" t="str">
        <f t="shared" ca="1" si="4"/>
        <v/>
      </c>
      <c r="C158" s="42" t="str">
        <f ca="1">IF(B158="","",VLOOKUP(B158,'Org list'!$J$9:$K$637,2,0))</f>
        <v/>
      </c>
      <c r="D158" s="24" t="str">
        <f ca="1">IF(ISERROR(VLOOKUP($B158,'NEL &amp; P4P Backsheet'!$D$38:$BL$187,'Non-Elective Performance'!$D$11,0)),"",VLOOKUP($B158,'NEL &amp; P4P Backsheet'!$D$38:$BL$187,'Non-Elective Performance'!$D$11,0))</f>
        <v/>
      </c>
      <c r="E158" s="306" t="str">
        <f ca="1">IF(ISERROR(VLOOKUP($B158,'NEL &amp; P4P Backsheet'!$D$11:$BM$187,E$11,0)),"",VLOOKUP($B158,'NEL &amp; P4P Backsheet'!$D$11:$BM$187, E$11,0))</f>
        <v/>
      </c>
      <c r="F158" s="433" t="str">
        <f ca="1">IF(ISERROR(VLOOKUP($B158,'NEL &amp; P4P Backsheet'!$D$11:$BM$187,F$11,0)),"",VLOOKUP($B158,'NEL &amp; P4P Backsheet'!$D$11:$BM$187, F$11,0))</f>
        <v/>
      </c>
      <c r="G158" s="433" t="str">
        <f ca="1">IF(ISERROR(VLOOKUP($B158,'NEL &amp; P4P Backsheet'!$D$11:$BM$187,G$11,0)),"",VLOOKUP($B158,'NEL &amp; P4P Backsheet'!$D$11:$BM$187, G$11,0))</f>
        <v/>
      </c>
      <c r="H158" s="58" t="str">
        <f ca="1">IF(ISERROR(VLOOKUP($B158,'NEL &amp; P4P Backsheet'!$D$11:$BM$187,H$11,0)),"",VLOOKUP($B158,'NEL &amp; P4P Backsheet'!$D$11:$BM$187, H$11,0))</f>
        <v/>
      </c>
      <c r="I158" s="306" t="str">
        <f ca="1">IF(ISERROR(VLOOKUP($B158,'NEL &amp; P4P Backsheet'!$D$11:$BM$187,I$11,0)),"",VLOOKUP($B158,'NEL &amp; P4P Backsheet'!$D$11:$BM$187, I$11,0))</f>
        <v/>
      </c>
      <c r="J158" s="433" t="str">
        <f ca="1">IF(ISERROR(VLOOKUP($B158,'NEL &amp; P4P Backsheet'!$D$11:$BM$187,J$11,0)),"",VLOOKUP($B158,'NEL &amp; P4P Backsheet'!$D$11:$BM$187, J$11,0))</f>
        <v/>
      </c>
      <c r="K158" s="433" t="str">
        <f ca="1">IF(ISERROR(VLOOKUP($B158,'NEL &amp; P4P Backsheet'!$D$11:$BM$187,K$11,0)),"",VLOOKUP($B158,'NEL &amp; P4P Backsheet'!$D$11:$BM$187, K$11,0))</f>
        <v/>
      </c>
      <c r="L158" s="58" t="str">
        <f ca="1">IF(ISERROR(VLOOKUP($B158,'NEL &amp; P4P Backsheet'!$D$11:$BM$187,L$11,0)),"",VLOOKUP($B158,'NEL &amp; P4P Backsheet'!$D$11:$BM$187, L$11,0))</f>
        <v/>
      </c>
      <c r="M158" s="316" t="str">
        <f ca="1">IF(ISERROR(VLOOKUP($B158,'NEL &amp; P4P Backsheet'!$D$11:$BM$187,M$11,0)),"",VLOOKUP($B158,'NEL &amp; P4P Backsheet'!$D$11:$BM$187, M$11,0))</f>
        <v/>
      </c>
      <c r="N158" s="306" t="str">
        <f ca="1">IF(ISERROR(VLOOKUP($B158,'NEL &amp; P4P Backsheet'!$D$11:$BM$187,N$11,0)),"",VLOOKUP($B158,'NEL &amp; P4P Backsheet'!$D$11:$BM$187, N$11,0))</f>
        <v/>
      </c>
      <c r="O158" s="433" t="str">
        <f ca="1">IF(ISERROR(VLOOKUP($B158,'NEL &amp; P4P Backsheet'!$D$11:$BM$187,O$11,0)),"",VLOOKUP($B158,'NEL &amp; P4P Backsheet'!$D$11:$BM$187, O$11,0))</f>
        <v/>
      </c>
      <c r="P158" s="454" t="str">
        <f ca="1">IF(ISERROR(VLOOKUP($B158,'NEL &amp; P4P Backsheet'!$D$11:$BM$187,P$11,0)),"",VLOOKUP($B158,'NEL &amp; P4P Backsheet'!$D$11:$BM$187, P$11,0))</f>
        <v/>
      </c>
      <c r="Q158" s="58" t="str">
        <f ca="1">IF(ISERROR(VLOOKUP($B158,'NEL &amp; P4P Backsheet'!$D$11:$BM$187,Q$11,0)),"",VLOOKUP($B158,'NEL &amp; P4P Backsheet'!$D$11:$BM$187, Q$11,0))</f>
        <v/>
      </c>
      <c r="R158" s="306" t="str">
        <f ca="1">IF(ISERROR(VLOOKUP($B158,'NEL &amp; P4P Backsheet'!$D$11:$BM$187,R$11,0)),"",VLOOKUP($B158,'NEL &amp; P4P Backsheet'!$D$11:$BM$187, R$11,0))</f>
        <v/>
      </c>
      <c r="S158" s="433" t="str">
        <f ca="1">IF(ISERROR(VLOOKUP($B158,'NEL &amp; P4P Backsheet'!$D$11:$BM$187,S$11,0)),"",VLOOKUP($B158,'NEL &amp; P4P Backsheet'!$D$11:$BM$187, S$11,0))</f>
        <v/>
      </c>
      <c r="T158" s="454" t="str">
        <f ca="1">IF(ISERROR(VLOOKUP($B158,'NEL &amp; P4P Backsheet'!$D$11:$BM$187,T$11,0)),"",VLOOKUP($B158,'NEL &amp; P4P Backsheet'!$D$11:$BM$187, T$11,0))</f>
        <v/>
      </c>
      <c r="U158" s="58" t="str">
        <f ca="1">IF(ISERROR(VLOOKUP($B158,'NEL &amp; P4P Backsheet'!$D$11:$BM$187,U$11,0)),"",VLOOKUP($B158,'NEL &amp; P4P Backsheet'!$D$11:$BM$187, U$11,0))</f>
        <v/>
      </c>
      <c r="V158" s="306" t="str">
        <f ca="1">IF(ISERROR(VLOOKUP($B158,'NEL &amp; P4P Backsheet'!$D$11:$BM$187,V$11,0)),"",VLOOKUP($B158,'NEL &amp; P4P Backsheet'!$D$11:$BM$187, V$11,0))</f>
        <v/>
      </c>
      <c r="W158" s="433" t="str">
        <f ca="1">IF(ISERROR(VLOOKUP($B158,'NEL &amp; P4P Backsheet'!$D$11:$BM$187,W$11,0)),"",VLOOKUP($B158,'NEL &amp; P4P Backsheet'!$D$11:$BM$187, W$11,0))</f>
        <v/>
      </c>
      <c r="X158" s="454" t="str">
        <f ca="1">IF(ISERROR(VLOOKUP($B158,'NEL &amp; P4P Backsheet'!$D$11:$BM$187,X$11,0)),"",VLOOKUP($B158,'NEL &amp; P4P Backsheet'!$D$11:$BM$187, X$11,0))</f>
        <v/>
      </c>
      <c r="Y158" s="58" t="str">
        <f ca="1">IF(ISERROR(VLOOKUP($B158,'NEL &amp; P4P Backsheet'!$D$11:$BM$187,Y$11,0)),"",VLOOKUP($B158,'NEL &amp; P4P Backsheet'!$D$11:$BM$187, Y$11,0))</f>
        <v/>
      </c>
    </row>
    <row r="159" spans="1:25">
      <c r="A159" s="3">
        <v>144</v>
      </c>
      <c r="B159" s="41" t="str">
        <f t="shared" ca="1" si="4"/>
        <v/>
      </c>
      <c r="C159" s="42" t="str">
        <f ca="1">IF(B159="","",VLOOKUP(B159,'Org list'!$J$9:$K$637,2,0))</f>
        <v/>
      </c>
      <c r="D159" s="24" t="str">
        <f ca="1">IF(ISERROR(VLOOKUP($B159,'NEL &amp; P4P Backsheet'!$D$38:$BL$187,'Non-Elective Performance'!$D$11,0)),"",VLOOKUP($B159,'NEL &amp; P4P Backsheet'!$D$38:$BL$187,'Non-Elective Performance'!$D$11,0))</f>
        <v/>
      </c>
      <c r="E159" s="306" t="str">
        <f ca="1">IF(ISERROR(VLOOKUP($B159,'NEL &amp; P4P Backsheet'!$D$11:$BM$187,E$11,0)),"",VLOOKUP($B159,'NEL &amp; P4P Backsheet'!$D$11:$BM$187, E$11,0))</f>
        <v/>
      </c>
      <c r="F159" s="433" t="str">
        <f ca="1">IF(ISERROR(VLOOKUP($B159,'NEL &amp; P4P Backsheet'!$D$11:$BM$187,F$11,0)),"",VLOOKUP($B159,'NEL &amp; P4P Backsheet'!$D$11:$BM$187, F$11,0))</f>
        <v/>
      </c>
      <c r="G159" s="433" t="str">
        <f ca="1">IF(ISERROR(VLOOKUP($B159,'NEL &amp; P4P Backsheet'!$D$11:$BM$187,G$11,0)),"",VLOOKUP($B159,'NEL &amp; P4P Backsheet'!$D$11:$BM$187, G$11,0))</f>
        <v/>
      </c>
      <c r="H159" s="58" t="str">
        <f ca="1">IF(ISERROR(VLOOKUP($B159,'NEL &amp; P4P Backsheet'!$D$11:$BM$187,H$11,0)),"",VLOOKUP($B159,'NEL &amp; P4P Backsheet'!$D$11:$BM$187, H$11,0))</f>
        <v/>
      </c>
      <c r="I159" s="306" t="str">
        <f ca="1">IF(ISERROR(VLOOKUP($B159,'NEL &amp; P4P Backsheet'!$D$11:$BM$187,I$11,0)),"",VLOOKUP($B159,'NEL &amp; P4P Backsheet'!$D$11:$BM$187, I$11,0))</f>
        <v/>
      </c>
      <c r="J159" s="433" t="str">
        <f ca="1">IF(ISERROR(VLOOKUP($B159,'NEL &amp; P4P Backsheet'!$D$11:$BM$187,J$11,0)),"",VLOOKUP($B159,'NEL &amp; P4P Backsheet'!$D$11:$BM$187, J$11,0))</f>
        <v/>
      </c>
      <c r="K159" s="433" t="str">
        <f ca="1">IF(ISERROR(VLOOKUP($B159,'NEL &amp; P4P Backsheet'!$D$11:$BM$187,K$11,0)),"",VLOOKUP($B159,'NEL &amp; P4P Backsheet'!$D$11:$BM$187, K$11,0))</f>
        <v/>
      </c>
      <c r="L159" s="58" t="str">
        <f ca="1">IF(ISERROR(VLOOKUP($B159,'NEL &amp; P4P Backsheet'!$D$11:$BM$187,L$11,0)),"",VLOOKUP($B159,'NEL &amp; P4P Backsheet'!$D$11:$BM$187, L$11,0))</f>
        <v/>
      </c>
      <c r="M159" s="316" t="str">
        <f ca="1">IF(ISERROR(VLOOKUP($B159,'NEL &amp; P4P Backsheet'!$D$11:$BM$187,M$11,0)),"",VLOOKUP($B159,'NEL &amp; P4P Backsheet'!$D$11:$BM$187, M$11,0))</f>
        <v/>
      </c>
      <c r="N159" s="306" t="str">
        <f ca="1">IF(ISERROR(VLOOKUP($B159,'NEL &amp; P4P Backsheet'!$D$11:$BM$187,N$11,0)),"",VLOOKUP($B159,'NEL &amp; P4P Backsheet'!$D$11:$BM$187, N$11,0))</f>
        <v/>
      </c>
      <c r="O159" s="433" t="str">
        <f ca="1">IF(ISERROR(VLOOKUP($B159,'NEL &amp; P4P Backsheet'!$D$11:$BM$187,O$11,0)),"",VLOOKUP($B159,'NEL &amp; P4P Backsheet'!$D$11:$BM$187, O$11,0))</f>
        <v/>
      </c>
      <c r="P159" s="454" t="str">
        <f ca="1">IF(ISERROR(VLOOKUP($B159,'NEL &amp; P4P Backsheet'!$D$11:$BM$187,P$11,0)),"",VLOOKUP($B159,'NEL &amp; P4P Backsheet'!$D$11:$BM$187, P$11,0))</f>
        <v/>
      </c>
      <c r="Q159" s="58" t="str">
        <f ca="1">IF(ISERROR(VLOOKUP($B159,'NEL &amp; P4P Backsheet'!$D$11:$BM$187,Q$11,0)),"",VLOOKUP($B159,'NEL &amp; P4P Backsheet'!$D$11:$BM$187, Q$11,0))</f>
        <v/>
      </c>
      <c r="R159" s="306" t="str">
        <f ca="1">IF(ISERROR(VLOOKUP($B159,'NEL &amp; P4P Backsheet'!$D$11:$BM$187,R$11,0)),"",VLOOKUP($B159,'NEL &amp; P4P Backsheet'!$D$11:$BM$187, R$11,0))</f>
        <v/>
      </c>
      <c r="S159" s="433" t="str">
        <f ca="1">IF(ISERROR(VLOOKUP($B159,'NEL &amp; P4P Backsheet'!$D$11:$BM$187,S$11,0)),"",VLOOKUP($B159,'NEL &amp; P4P Backsheet'!$D$11:$BM$187, S$11,0))</f>
        <v/>
      </c>
      <c r="T159" s="454" t="str">
        <f ca="1">IF(ISERROR(VLOOKUP($B159,'NEL &amp; P4P Backsheet'!$D$11:$BM$187,T$11,0)),"",VLOOKUP($B159,'NEL &amp; P4P Backsheet'!$D$11:$BM$187, T$11,0))</f>
        <v/>
      </c>
      <c r="U159" s="58" t="str">
        <f ca="1">IF(ISERROR(VLOOKUP($B159,'NEL &amp; P4P Backsheet'!$D$11:$BM$187,U$11,0)),"",VLOOKUP($B159,'NEL &amp; P4P Backsheet'!$D$11:$BM$187, U$11,0))</f>
        <v/>
      </c>
      <c r="V159" s="306" t="str">
        <f ca="1">IF(ISERROR(VLOOKUP($B159,'NEL &amp; P4P Backsheet'!$D$11:$BM$187,V$11,0)),"",VLOOKUP($B159,'NEL &amp; P4P Backsheet'!$D$11:$BM$187, V$11,0))</f>
        <v/>
      </c>
      <c r="W159" s="433" t="str">
        <f ca="1">IF(ISERROR(VLOOKUP($B159,'NEL &amp; P4P Backsheet'!$D$11:$BM$187,W$11,0)),"",VLOOKUP($B159,'NEL &amp; P4P Backsheet'!$D$11:$BM$187, W$11,0))</f>
        <v/>
      </c>
      <c r="X159" s="454" t="str">
        <f ca="1">IF(ISERROR(VLOOKUP($B159,'NEL &amp; P4P Backsheet'!$D$11:$BM$187,X$11,0)),"",VLOOKUP($B159,'NEL &amp; P4P Backsheet'!$D$11:$BM$187, X$11,0))</f>
        <v/>
      </c>
      <c r="Y159" s="58" t="str">
        <f ca="1">IF(ISERROR(VLOOKUP($B159,'NEL &amp; P4P Backsheet'!$D$11:$BM$187,Y$11,0)),"",VLOOKUP($B159,'NEL &amp; P4P Backsheet'!$D$11:$BM$187, Y$11,0))</f>
        <v/>
      </c>
    </row>
    <row r="160" spans="1:25">
      <c r="A160" s="3">
        <v>145</v>
      </c>
      <c r="B160" s="41" t="str">
        <f t="shared" ca="1" si="4"/>
        <v/>
      </c>
      <c r="C160" s="42" t="str">
        <f ca="1">IF(B160="","",VLOOKUP(B160,'Org list'!$J$9:$K$637,2,0))</f>
        <v/>
      </c>
      <c r="D160" s="24" t="str">
        <f ca="1">IF(ISERROR(VLOOKUP($B160,'NEL &amp; P4P Backsheet'!$D$38:$BL$187,'Non-Elective Performance'!$D$11,0)),"",VLOOKUP($B160,'NEL &amp; P4P Backsheet'!$D$38:$BL$187,'Non-Elective Performance'!$D$11,0))</f>
        <v/>
      </c>
      <c r="E160" s="306" t="str">
        <f ca="1">IF(ISERROR(VLOOKUP($B160,'NEL &amp; P4P Backsheet'!$D$11:$BM$187,E$11,0)),"",VLOOKUP($B160,'NEL &amp; P4P Backsheet'!$D$11:$BM$187, E$11,0))</f>
        <v/>
      </c>
      <c r="F160" s="433" t="str">
        <f ca="1">IF(ISERROR(VLOOKUP($B160,'NEL &amp; P4P Backsheet'!$D$11:$BM$187,F$11,0)),"",VLOOKUP($B160,'NEL &amp; P4P Backsheet'!$D$11:$BM$187, F$11,0))</f>
        <v/>
      </c>
      <c r="G160" s="433" t="str">
        <f ca="1">IF(ISERROR(VLOOKUP($B160,'NEL &amp; P4P Backsheet'!$D$11:$BM$187,G$11,0)),"",VLOOKUP($B160,'NEL &amp; P4P Backsheet'!$D$11:$BM$187, G$11,0))</f>
        <v/>
      </c>
      <c r="H160" s="58" t="str">
        <f ca="1">IF(ISERROR(VLOOKUP($B160,'NEL &amp; P4P Backsheet'!$D$11:$BM$187,H$11,0)),"",VLOOKUP($B160,'NEL &amp; P4P Backsheet'!$D$11:$BM$187, H$11,0))</f>
        <v/>
      </c>
      <c r="I160" s="306" t="str">
        <f ca="1">IF(ISERROR(VLOOKUP($B160,'NEL &amp; P4P Backsheet'!$D$11:$BM$187,I$11,0)),"",VLOOKUP($B160,'NEL &amp; P4P Backsheet'!$D$11:$BM$187, I$11,0))</f>
        <v/>
      </c>
      <c r="J160" s="433" t="str">
        <f ca="1">IF(ISERROR(VLOOKUP($B160,'NEL &amp; P4P Backsheet'!$D$11:$BM$187,J$11,0)),"",VLOOKUP($B160,'NEL &amp; P4P Backsheet'!$D$11:$BM$187, J$11,0))</f>
        <v/>
      </c>
      <c r="K160" s="433" t="str">
        <f ca="1">IF(ISERROR(VLOOKUP($B160,'NEL &amp; P4P Backsheet'!$D$11:$BM$187,K$11,0)),"",VLOOKUP($B160,'NEL &amp; P4P Backsheet'!$D$11:$BM$187, K$11,0))</f>
        <v/>
      </c>
      <c r="L160" s="58" t="str">
        <f ca="1">IF(ISERROR(VLOOKUP($B160,'NEL &amp; P4P Backsheet'!$D$11:$BM$187,L$11,0)),"",VLOOKUP($B160,'NEL &amp; P4P Backsheet'!$D$11:$BM$187, L$11,0))</f>
        <v/>
      </c>
      <c r="M160" s="316" t="str">
        <f ca="1">IF(ISERROR(VLOOKUP($B160,'NEL &amp; P4P Backsheet'!$D$11:$BM$187,M$11,0)),"",VLOOKUP($B160,'NEL &amp; P4P Backsheet'!$D$11:$BM$187, M$11,0))</f>
        <v/>
      </c>
      <c r="N160" s="306" t="str">
        <f ca="1">IF(ISERROR(VLOOKUP($B160,'NEL &amp; P4P Backsheet'!$D$11:$BM$187,N$11,0)),"",VLOOKUP($B160,'NEL &amp; P4P Backsheet'!$D$11:$BM$187, N$11,0))</f>
        <v/>
      </c>
      <c r="O160" s="433" t="str">
        <f ca="1">IF(ISERROR(VLOOKUP($B160,'NEL &amp; P4P Backsheet'!$D$11:$BM$187,O$11,0)),"",VLOOKUP($B160,'NEL &amp; P4P Backsheet'!$D$11:$BM$187, O$11,0))</f>
        <v/>
      </c>
      <c r="P160" s="454" t="str">
        <f ca="1">IF(ISERROR(VLOOKUP($B160,'NEL &amp; P4P Backsheet'!$D$11:$BM$187,P$11,0)),"",VLOOKUP($B160,'NEL &amp; P4P Backsheet'!$D$11:$BM$187, P$11,0))</f>
        <v/>
      </c>
      <c r="Q160" s="58" t="str">
        <f ca="1">IF(ISERROR(VLOOKUP($B160,'NEL &amp; P4P Backsheet'!$D$11:$BM$187,Q$11,0)),"",VLOOKUP($B160,'NEL &amp; P4P Backsheet'!$D$11:$BM$187, Q$11,0))</f>
        <v/>
      </c>
      <c r="R160" s="306" t="str">
        <f ca="1">IF(ISERROR(VLOOKUP($B160,'NEL &amp; P4P Backsheet'!$D$11:$BM$187,R$11,0)),"",VLOOKUP($B160,'NEL &amp; P4P Backsheet'!$D$11:$BM$187, R$11,0))</f>
        <v/>
      </c>
      <c r="S160" s="433" t="str">
        <f ca="1">IF(ISERROR(VLOOKUP($B160,'NEL &amp; P4P Backsheet'!$D$11:$BM$187,S$11,0)),"",VLOOKUP($B160,'NEL &amp; P4P Backsheet'!$D$11:$BM$187, S$11,0))</f>
        <v/>
      </c>
      <c r="T160" s="454" t="str">
        <f ca="1">IF(ISERROR(VLOOKUP($B160,'NEL &amp; P4P Backsheet'!$D$11:$BM$187,T$11,0)),"",VLOOKUP($B160,'NEL &amp; P4P Backsheet'!$D$11:$BM$187, T$11,0))</f>
        <v/>
      </c>
      <c r="U160" s="58" t="str">
        <f ca="1">IF(ISERROR(VLOOKUP($B160,'NEL &amp; P4P Backsheet'!$D$11:$BM$187,U$11,0)),"",VLOOKUP($B160,'NEL &amp; P4P Backsheet'!$D$11:$BM$187, U$11,0))</f>
        <v/>
      </c>
      <c r="V160" s="306" t="str">
        <f ca="1">IF(ISERROR(VLOOKUP($B160,'NEL &amp; P4P Backsheet'!$D$11:$BM$187,V$11,0)),"",VLOOKUP($B160,'NEL &amp; P4P Backsheet'!$D$11:$BM$187, V$11,0))</f>
        <v/>
      </c>
      <c r="W160" s="433" t="str">
        <f ca="1">IF(ISERROR(VLOOKUP($B160,'NEL &amp; P4P Backsheet'!$D$11:$BM$187,W$11,0)),"",VLOOKUP($B160,'NEL &amp; P4P Backsheet'!$D$11:$BM$187, W$11,0))</f>
        <v/>
      </c>
      <c r="X160" s="454" t="str">
        <f ca="1">IF(ISERROR(VLOOKUP($B160,'NEL &amp; P4P Backsheet'!$D$11:$BM$187,X$11,0)),"",VLOOKUP($B160,'NEL &amp; P4P Backsheet'!$D$11:$BM$187, X$11,0))</f>
        <v/>
      </c>
      <c r="Y160" s="58" t="str">
        <f ca="1">IF(ISERROR(VLOOKUP($B160,'NEL &amp; P4P Backsheet'!$D$11:$BM$187,Y$11,0)),"",VLOOKUP($B160,'NEL &amp; P4P Backsheet'!$D$11:$BM$187, Y$11,0))</f>
        <v/>
      </c>
    </row>
    <row r="161" spans="1:25">
      <c r="A161" s="3">
        <v>146</v>
      </c>
      <c r="B161" s="41" t="str">
        <f t="shared" ca="1" si="4"/>
        <v/>
      </c>
      <c r="C161" s="42" t="str">
        <f ca="1">IF(B161="","",VLOOKUP(B161,'Org list'!$J$9:$K$637,2,0))</f>
        <v/>
      </c>
      <c r="D161" s="24" t="str">
        <f ca="1">IF(ISERROR(VLOOKUP($B161,'NEL &amp; P4P Backsheet'!$D$38:$BL$187,'Non-Elective Performance'!$D$11,0)),"",VLOOKUP($B161,'NEL &amp; P4P Backsheet'!$D$38:$BL$187,'Non-Elective Performance'!$D$11,0))</f>
        <v/>
      </c>
      <c r="E161" s="306" t="str">
        <f ca="1">IF(ISERROR(VLOOKUP($B161,'NEL &amp; P4P Backsheet'!$D$11:$BM$187,E$11,0)),"",VLOOKUP($B161,'NEL &amp; P4P Backsheet'!$D$11:$BM$187, E$11,0))</f>
        <v/>
      </c>
      <c r="F161" s="433" t="str">
        <f ca="1">IF(ISERROR(VLOOKUP($B161,'NEL &amp; P4P Backsheet'!$D$11:$BM$187,F$11,0)),"",VLOOKUP($B161,'NEL &amp; P4P Backsheet'!$D$11:$BM$187, F$11,0))</f>
        <v/>
      </c>
      <c r="G161" s="433" t="str">
        <f ca="1">IF(ISERROR(VLOOKUP($B161,'NEL &amp; P4P Backsheet'!$D$11:$BM$187,G$11,0)),"",VLOOKUP($B161,'NEL &amp; P4P Backsheet'!$D$11:$BM$187, G$11,0))</f>
        <v/>
      </c>
      <c r="H161" s="58" t="str">
        <f ca="1">IF(ISERROR(VLOOKUP($B161,'NEL &amp; P4P Backsheet'!$D$11:$BM$187,H$11,0)),"",VLOOKUP($B161,'NEL &amp; P4P Backsheet'!$D$11:$BM$187, H$11,0))</f>
        <v/>
      </c>
      <c r="I161" s="306" t="str">
        <f ca="1">IF(ISERROR(VLOOKUP($B161,'NEL &amp; P4P Backsheet'!$D$11:$BM$187,I$11,0)),"",VLOOKUP($B161,'NEL &amp; P4P Backsheet'!$D$11:$BM$187, I$11,0))</f>
        <v/>
      </c>
      <c r="J161" s="433" t="str">
        <f ca="1">IF(ISERROR(VLOOKUP($B161,'NEL &amp; P4P Backsheet'!$D$11:$BM$187,J$11,0)),"",VLOOKUP($B161,'NEL &amp; P4P Backsheet'!$D$11:$BM$187, J$11,0))</f>
        <v/>
      </c>
      <c r="K161" s="433" t="str">
        <f ca="1">IF(ISERROR(VLOOKUP($B161,'NEL &amp; P4P Backsheet'!$D$11:$BM$187,K$11,0)),"",VLOOKUP($B161,'NEL &amp; P4P Backsheet'!$D$11:$BM$187, K$11,0))</f>
        <v/>
      </c>
      <c r="L161" s="58" t="str">
        <f ca="1">IF(ISERROR(VLOOKUP($B161,'NEL &amp; P4P Backsheet'!$D$11:$BM$187,L$11,0)),"",VLOOKUP($B161,'NEL &amp; P4P Backsheet'!$D$11:$BM$187, L$11,0))</f>
        <v/>
      </c>
      <c r="M161" s="316" t="str">
        <f ca="1">IF(ISERROR(VLOOKUP($B161,'NEL &amp; P4P Backsheet'!$D$11:$BM$187,M$11,0)),"",VLOOKUP($B161,'NEL &amp; P4P Backsheet'!$D$11:$BM$187, M$11,0))</f>
        <v/>
      </c>
      <c r="N161" s="306" t="str">
        <f ca="1">IF(ISERROR(VLOOKUP($B161,'NEL &amp; P4P Backsheet'!$D$11:$BM$187,N$11,0)),"",VLOOKUP($B161,'NEL &amp; P4P Backsheet'!$D$11:$BM$187, N$11,0))</f>
        <v/>
      </c>
      <c r="O161" s="433" t="str">
        <f ca="1">IF(ISERROR(VLOOKUP($B161,'NEL &amp; P4P Backsheet'!$D$11:$BM$187,O$11,0)),"",VLOOKUP($B161,'NEL &amp; P4P Backsheet'!$D$11:$BM$187, O$11,0))</f>
        <v/>
      </c>
      <c r="P161" s="454" t="str">
        <f ca="1">IF(ISERROR(VLOOKUP($B161,'NEL &amp; P4P Backsheet'!$D$11:$BM$187,P$11,0)),"",VLOOKUP($B161,'NEL &amp; P4P Backsheet'!$D$11:$BM$187, P$11,0))</f>
        <v/>
      </c>
      <c r="Q161" s="58" t="str">
        <f ca="1">IF(ISERROR(VLOOKUP($B161,'NEL &amp; P4P Backsheet'!$D$11:$BM$187,Q$11,0)),"",VLOOKUP($B161,'NEL &amp; P4P Backsheet'!$D$11:$BM$187, Q$11,0))</f>
        <v/>
      </c>
      <c r="R161" s="306" t="str">
        <f ca="1">IF(ISERROR(VLOOKUP($B161,'NEL &amp; P4P Backsheet'!$D$11:$BM$187,R$11,0)),"",VLOOKUP($B161,'NEL &amp; P4P Backsheet'!$D$11:$BM$187, R$11,0))</f>
        <v/>
      </c>
      <c r="S161" s="433" t="str">
        <f ca="1">IF(ISERROR(VLOOKUP($B161,'NEL &amp; P4P Backsheet'!$D$11:$BM$187,S$11,0)),"",VLOOKUP($B161,'NEL &amp; P4P Backsheet'!$D$11:$BM$187, S$11,0))</f>
        <v/>
      </c>
      <c r="T161" s="454" t="str">
        <f ca="1">IF(ISERROR(VLOOKUP($B161,'NEL &amp; P4P Backsheet'!$D$11:$BM$187,T$11,0)),"",VLOOKUP($B161,'NEL &amp; P4P Backsheet'!$D$11:$BM$187, T$11,0))</f>
        <v/>
      </c>
      <c r="U161" s="58" t="str">
        <f ca="1">IF(ISERROR(VLOOKUP($B161,'NEL &amp; P4P Backsheet'!$D$11:$BM$187,U$11,0)),"",VLOOKUP($B161,'NEL &amp; P4P Backsheet'!$D$11:$BM$187, U$11,0))</f>
        <v/>
      </c>
      <c r="V161" s="306" t="str">
        <f ca="1">IF(ISERROR(VLOOKUP($B161,'NEL &amp; P4P Backsheet'!$D$11:$BM$187,V$11,0)),"",VLOOKUP($B161,'NEL &amp; P4P Backsheet'!$D$11:$BM$187, V$11,0))</f>
        <v/>
      </c>
      <c r="W161" s="433" t="str">
        <f ca="1">IF(ISERROR(VLOOKUP($B161,'NEL &amp; P4P Backsheet'!$D$11:$BM$187,W$11,0)),"",VLOOKUP($B161,'NEL &amp; P4P Backsheet'!$D$11:$BM$187, W$11,0))</f>
        <v/>
      </c>
      <c r="X161" s="454" t="str">
        <f ca="1">IF(ISERROR(VLOOKUP($B161,'NEL &amp; P4P Backsheet'!$D$11:$BM$187,X$11,0)),"",VLOOKUP($B161,'NEL &amp; P4P Backsheet'!$D$11:$BM$187, X$11,0))</f>
        <v/>
      </c>
      <c r="Y161" s="58" t="str">
        <f ca="1">IF(ISERROR(VLOOKUP($B161,'NEL &amp; P4P Backsheet'!$D$11:$BM$187,Y$11,0)),"",VLOOKUP($B161,'NEL &amp; P4P Backsheet'!$D$11:$BM$187, Y$11,0))</f>
        <v/>
      </c>
    </row>
    <row r="162" spans="1:25">
      <c r="A162" s="3">
        <v>147</v>
      </c>
      <c r="B162" s="41" t="str">
        <f t="shared" ca="1" si="4"/>
        <v/>
      </c>
      <c r="C162" s="42" t="str">
        <f ca="1">IF(B162="","",VLOOKUP(B162,'Org list'!$J$9:$K$637,2,0))</f>
        <v/>
      </c>
      <c r="D162" s="24" t="str">
        <f ca="1">IF(ISERROR(VLOOKUP($B162,'NEL &amp; P4P Backsheet'!$D$38:$BL$187,'Non-Elective Performance'!$D$11,0)),"",VLOOKUP($B162,'NEL &amp; P4P Backsheet'!$D$38:$BL$187,'Non-Elective Performance'!$D$11,0))</f>
        <v/>
      </c>
      <c r="E162" s="306" t="str">
        <f ca="1">IF(ISERROR(VLOOKUP($B162,'NEL &amp; P4P Backsheet'!$D$11:$BM$187,E$11,0)),"",VLOOKUP($B162,'NEL &amp; P4P Backsheet'!$D$11:$BM$187, E$11,0))</f>
        <v/>
      </c>
      <c r="F162" s="433" t="str">
        <f ca="1">IF(ISERROR(VLOOKUP($B162,'NEL &amp; P4P Backsheet'!$D$11:$BM$187,F$11,0)),"",VLOOKUP($B162,'NEL &amp; P4P Backsheet'!$D$11:$BM$187, F$11,0))</f>
        <v/>
      </c>
      <c r="G162" s="433" t="str">
        <f ca="1">IF(ISERROR(VLOOKUP($B162,'NEL &amp; P4P Backsheet'!$D$11:$BM$187,G$11,0)),"",VLOOKUP($B162,'NEL &amp; P4P Backsheet'!$D$11:$BM$187, G$11,0))</f>
        <v/>
      </c>
      <c r="H162" s="58" t="str">
        <f ca="1">IF(ISERROR(VLOOKUP($B162,'NEL &amp; P4P Backsheet'!$D$11:$BM$187,H$11,0)),"",VLOOKUP($B162,'NEL &amp; P4P Backsheet'!$D$11:$BM$187, H$11,0))</f>
        <v/>
      </c>
      <c r="I162" s="306" t="str">
        <f ca="1">IF(ISERROR(VLOOKUP($B162,'NEL &amp; P4P Backsheet'!$D$11:$BM$187,I$11,0)),"",VLOOKUP($B162,'NEL &amp; P4P Backsheet'!$D$11:$BM$187, I$11,0))</f>
        <v/>
      </c>
      <c r="J162" s="433" t="str">
        <f ca="1">IF(ISERROR(VLOOKUP($B162,'NEL &amp; P4P Backsheet'!$D$11:$BM$187,J$11,0)),"",VLOOKUP($B162,'NEL &amp; P4P Backsheet'!$D$11:$BM$187, J$11,0))</f>
        <v/>
      </c>
      <c r="K162" s="433" t="str">
        <f ca="1">IF(ISERROR(VLOOKUP($B162,'NEL &amp; P4P Backsheet'!$D$11:$BM$187,K$11,0)),"",VLOOKUP($B162,'NEL &amp; P4P Backsheet'!$D$11:$BM$187, K$11,0))</f>
        <v/>
      </c>
      <c r="L162" s="58" t="str">
        <f ca="1">IF(ISERROR(VLOOKUP($B162,'NEL &amp; P4P Backsheet'!$D$11:$BM$187,L$11,0)),"",VLOOKUP($B162,'NEL &amp; P4P Backsheet'!$D$11:$BM$187, L$11,0))</f>
        <v/>
      </c>
      <c r="M162" s="316" t="str">
        <f ca="1">IF(ISERROR(VLOOKUP($B162,'NEL &amp; P4P Backsheet'!$D$11:$BM$187,M$11,0)),"",VLOOKUP($B162,'NEL &amp; P4P Backsheet'!$D$11:$BM$187, M$11,0))</f>
        <v/>
      </c>
      <c r="N162" s="306" t="str">
        <f ca="1">IF(ISERROR(VLOOKUP($B162,'NEL &amp; P4P Backsheet'!$D$11:$BM$187,N$11,0)),"",VLOOKUP($B162,'NEL &amp; P4P Backsheet'!$D$11:$BM$187, N$11,0))</f>
        <v/>
      </c>
      <c r="O162" s="433" t="str">
        <f ca="1">IF(ISERROR(VLOOKUP($B162,'NEL &amp; P4P Backsheet'!$D$11:$BM$187,O$11,0)),"",VLOOKUP($B162,'NEL &amp; P4P Backsheet'!$D$11:$BM$187, O$11,0))</f>
        <v/>
      </c>
      <c r="P162" s="454" t="str">
        <f ca="1">IF(ISERROR(VLOOKUP($B162,'NEL &amp; P4P Backsheet'!$D$11:$BM$187,P$11,0)),"",VLOOKUP($B162,'NEL &amp; P4P Backsheet'!$D$11:$BM$187, P$11,0))</f>
        <v/>
      </c>
      <c r="Q162" s="58" t="str">
        <f ca="1">IF(ISERROR(VLOOKUP($B162,'NEL &amp; P4P Backsheet'!$D$11:$BM$187,Q$11,0)),"",VLOOKUP($B162,'NEL &amp; P4P Backsheet'!$D$11:$BM$187, Q$11,0))</f>
        <v/>
      </c>
      <c r="R162" s="306" t="str">
        <f ca="1">IF(ISERROR(VLOOKUP($B162,'NEL &amp; P4P Backsheet'!$D$11:$BM$187,R$11,0)),"",VLOOKUP($B162,'NEL &amp; P4P Backsheet'!$D$11:$BM$187, R$11,0))</f>
        <v/>
      </c>
      <c r="S162" s="433" t="str">
        <f ca="1">IF(ISERROR(VLOOKUP($B162,'NEL &amp; P4P Backsheet'!$D$11:$BM$187,S$11,0)),"",VLOOKUP($B162,'NEL &amp; P4P Backsheet'!$D$11:$BM$187, S$11,0))</f>
        <v/>
      </c>
      <c r="T162" s="454" t="str">
        <f ca="1">IF(ISERROR(VLOOKUP($B162,'NEL &amp; P4P Backsheet'!$D$11:$BM$187,T$11,0)),"",VLOOKUP($B162,'NEL &amp; P4P Backsheet'!$D$11:$BM$187, T$11,0))</f>
        <v/>
      </c>
      <c r="U162" s="58" t="str">
        <f ca="1">IF(ISERROR(VLOOKUP($B162,'NEL &amp; P4P Backsheet'!$D$11:$BM$187,U$11,0)),"",VLOOKUP($B162,'NEL &amp; P4P Backsheet'!$D$11:$BM$187, U$11,0))</f>
        <v/>
      </c>
      <c r="V162" s="306" t="str">
        <f ca="1">IF(ISERROR(VLOOKUP($B162,'NEL &amp; P4P Backsheet'!$D$11:$BM$187,V$11,0)),"",VLOOKUP($B162,'NEL &amp; P4P Backsheet'!$D$11:$BM$187, V$11,0))</f>
        <v/>
      </c>
      <c r="W162" s="433" t="str">
        <f ca="1">IF(ISERROR(VLOOKUP($B162,'NEL &amp; P4P Backsheet'!$D$11:$BM$187,W$11,0)),"",VLOOKUP($B162,'NEL &amp; P4P Backsheet'!$D$11:$BM$187, W$11,0))</f>
        <v/>
      </c>
      <c r="X162" s="454" t="str">
        <f ca="1">IF(ISERROR(VLOOKUP($B162,'NEL &amp; P4P Backsheet'!$D$11:$BM$187,X$11,0)),"",VLOOKUP($B162,'NEL &amp; P4P Backsheet'!$D$11:$BM$187, X$11,0))</f>
        <v/>
      </c>
      <c r="Y162" s="58" t="str">
        <f ca="1">IF(ISERROR(VLOOKUP($B162,'NEL &amp; P4P Backsheet'!$D$11:$BM$187,Y$11,0)),"",VLOOKUP($B162,'NEL &amp; P4P Backsheet'!$D$11:$BM$187, Y$11,0))</f>
        <v/>
      </c>
    </row>
    <row r="163" spans="1:25">
      <c r="A163" s="3">
        <v>148</v>
      </c>
      <c r="B163" s="41" t="str">
        <f t="shared" ca="1" si="4"/>
        <v/>
      </c>
      <c r="C163" s="42" t="str">
        <f ca="1">IF(B163="","",VLOOKUP(B163,'Org list'!$J$9:$K$637,2,0))</f>
        <v/>
      </c>
      <c r="D163" s="24" t="str">
        <f ca="1">IF(ISERROR(VLOOKUP($B163,'NEL &amp; P4P Backsheet'!$D$38:$BL$187,'Non-Elective Performance'!$D$11,0)),"",VLOOKUP($B163,'NEL &amp; P4P Backsheet'!$D$38:$BL$187,'Non-Elective Performance'!$D$11,0))</f>
        <v/>
      </c>
      <c r="E163" s="306" t="str">
        <f ca="1">IF(ISERROR(VLOOKUP($B163,'NEL &amp; P4P Backsheet'!$D$11:$BM$187,E$11,0)),"",VLOOKUP($B163,'NEL &amp; P4P Backsheet'!$D$11:$BM$187, E$11,0))</f>
        <v/>
      </c>
      <c r="F163" s="433" t="str">
        <f ca="1">IF(ISERROR(VLOOKUP($B163,'NEL &amp; P4P Backsheet'!$D$11:$BM$187,F$11,0)),"",VLOOKUP($B163,'NEL &amp; P4P Backsheet'!$D$11:$BM$187, F$11,0))</f>
        <v/>
      </c>
      <c r="G163" s="433" t="str">
        <f ca="1">IF(ISERROR(VLOOKUP($B163,'NEL &amp; P4P Backsheet'!$D$11:$BM$187,G$11,0)),"",VLOOKUP($B163,'NEL &amp; P4P Backsheet'!$D$11:$BM$187, G$11,0))</f>
        <v/>
      </c>
      <c r="H163" s="58" t="str">
        <f ca="1">IF(ISERROR(VLOOKUP($B163,'NEL &amp; P4P Backsheet'!$D$11:$BM$187,H$11,0)),"",VLOOKUP($B163,'NEL &amp; P4P Backsheet'!$D$11:$BM$187, H$11,0))</f>
        <v/>
      </c>
      <c r="I163" s="306" t="str">
        <f ca="1">IF(ISERROR(VLOOKUP($B163,'NEL &amp; P4P Backsheet'!$D$11:$BM$187,I$11,0)),"",VLOOKUP($B163,'NEL &amp; P4P Backsheet'!$D$11:$BM$187, I$11,0))</f>
        <v/>
      </c>
      <c r="J163" s="433" t="str">
        <f ca="1">IF(ISERROR(VLOOKUP($B163,'NEL &amp; P4P Backsheet'!$D$11:$BM$187,J$11,0)),"",VLOOKUP($B163,'NEL &amp; P4P Backsheet'!$D$11:$BM$187, J$11,0))</f>
        <v/>
      </c>
      <c r="K163" s="433" t="str">
        <f ca="1">IF(ISERROR(VLOOKUP($B163,'NEL &amp; P4P Backsheet'!$D$11:$BM$187,K$11,0)),"",VLOOKUP($B163,'NEL &amp; P4P Backsheet'!$D$11:$BM$187, K$11,0))</f>
        <v/>
      </c>
      <c r="L163" s="58" t="str">
        <f ca="1">IF(ISERROR(VLOOKUP($B163,'NEL &amp; P4P Backsheet'!$D$11:$BM$187,L$11,0)),"",VLOOKUP($B163,'NEL &amp; P4P Backsheet'!$D$11:$BM$187, L$11,0))</f>
        <v/>
      </c>
      <c r="M163" s="316" t="str">
        <f ca="1">IF(ISERROR(VLOOKUP($B163,'NEL &amp; P4P Backsheet'!$D$11:$BM$187,M$11,0)),"",VLOOKUP($B163,'NEL &amp; P4P Backsheet'!$D$11:$BM$187, M$11,0))</f>
        <v/>
      </c>
      <c r="N163" s="306" t="str">
        <f ca="1">IF(ISERROR(VLOOKUP($B163,'NEL &amp; P4P Backsheet'!$D$11:$BM$187,N$11,0)),"",VLOOKUP($B163,'NEL &amp; P4P Backsheet'!$D$11:$BM$187, N$11,0))</f>
        <v/>
      </c>
      <c r="O163" s="433" t="str">
        <f ca="1">IF(ISERROR(VLOOKUP($B163,'NEL &amp; P4P Backsheet'!$D$11:$BM$187,O$11,0)),"",VLOOKUP($B163,'NEL &amp; P4P Backsheet'!$D$11:$BM$187, O$11,0))</f>
        <v/>
      </c>
      <c r="P163" s="454" t="str">
        <f ca="1">IF(ISERROR(VLOOKUP($B163,'NEL &amp; P4P Backsheet'!$D$11:$BM$187,P$11,0)),"",VLOOKUP($B163,'NEL &amp; P4P Backsheet'!$D$11:$BM$187, P$11,0))</f>
        <v/>
      </c>
      <c r="Q163" s="58" t="str">
        <f ca="1">IF(ISERROR(VLOOKUP($B163,'NEL &amp; P4P Backsheet'!$D$11:$BM$187,Q$11,0)),"",VLOOKUP($B163,'NEL &amp; P4P Backsheet'!$D$11:$BM$187, Q$11,0))</f>
        <v/>
      </c>
      <c r="R163" s="306" t="str">
        <f ca="1">IF(ISERROR(VLOOKUP($B163,'NEL &amp; P4P Backsheet'!$D$11:$BM$187,R$11,0)),"",VLOOKUP($B163,'NEL &amp; P4P Backsheet'!$D$11:$BM$187, R$11,0))</f>
        <v/>
      </c>
      <c r="S163" s="433" t="str">
        <f ca="1">IF(ISERROR(VLOOKUP($B163,'NEL &amp; P4P Backsheet'!$D$11:$BM$187,S$11,0)),"",VLOOKUP($B163,'NEL &amp; P4P Backsheet'!$D$11:$BM$187, S$11,0))</f>
        <v/>
      </c>
      <c r="T163" s="454" t="str">
        <f ca="1">IF(ISERROR(VLOOKUP($B163,'NEL &amp; P4P Backsheet'!$D$11:$BM$187,T$11,0)),"",VLOOKUP($B163,'NEL &amp; P4P Backsheet'!$D$11:$BM$187, T$11,0))</f>
        <v/>
      </c>
      <c r="U163" s="58" t="str">
        <f ca="1">IF(ISERROR(VLOOKUP($B163,'NEL &amp; P4P Backsheet'!$D$11:$BM$187,U$11,0)),"",VLOOKUP($B163,'NEL &amp; P4P Backsheet'!$D$11:$BM$187, U$11,0))</f>
        <v/>
      </c>
      <c r="V163" s="306" t="str">
        <f ca="1">IF(ISERROR(VLOOKUP($B163,'NEL &amp; P4P Backsheet'!$D$11:$BM$187,V$11,0)),"",VLOOKUP($B163,'NEL &amp; P4P Backsheet'!$D$11:$BM$187, V$11,0))</f>
        <v/>
      </c>
      <c r="W163" s="433" t="str">
        <f ca="1">IF(ISERROR(VLOOKUP($B163,'NEL &amp; P4P Backsheet'!$D$11:$BM$187,W$11,0)),"",VLOOKUP($B163,'NEL &amp; P4P Backsheet'!$D$11:$BM$187, W$11,0))</f>
        <v/>
      </c>
      <c r="X163" s="454" t="str">
        <f ca="1">IF(ISERROR(VLOOKUP($B163,'NEL &amp; P4P Backsheet'!$D$11:$BM$187,X$11,0)),"",VLOOKUP($B163,'NEL &amp; P4P Backsheet'!$D$11:$BM$187, X$11,0))</f>
        <v/>
      </c>
      <c r="Y163" s="58" t="str">
        <f ca="1">IF(ISERROR(VLOOKUP($B163,'NEL &amp; P4P Backsheet'!$D$11:$BM$187,Y$11,0)),"",VLOOKUP($B163,'NEL &amp; P4P Backsheet'!$D$11:$BM$187, Y$11,0))</f>
        <v/>
      </c>
    </row>
    <row r="164" spans="1:25">
      <c r="A164" s="3">
        <v>149</v>
      </c>
      <c r="B164" s="41" t="str">
        <f t="shared" ca="1" si="4"/>
        <v/>
      </c>
      <c r="C164" s="42" t="str">
        <f ca="1">IF(B164="","",VLOOKUP(B164,'Org list'!$J$9:$K$637,2,0))</f>
        <v/>
      </c>
      <c r="D164" s="24" t="str">
        <f ca="1">IF(ISERROR(VLOOKUP($B164,'NEL &amp; P4P Backsheet'!$D$38:$BL$187,'Non-Elective Performance'!$D$11,0)),"",VLOOKUP($B164,'NEL &amp; P4P Backsheet'!$D$38:$BL$187,'Non-Elective Performance'!$D$11,0))</f>
        <v/>
      </c>
      <c r="E164" s="306" t="str">
        <f ca="1">IF(ISERROR(VLOOKUP($B164,'NEL &amp; P4P Backsheet'!$D$11:$BM$187,E$11,0)),"",VLOOKUP($B164,'NEL &amp; P4P Backsheet'!$D$11:$BM$187, E$11,0))</f>
        <v/>
      </c>
      <c r="F164" s="433" t="str">
        <f ca="1">IF(ISERROR(VLOOKUP($B164,'NEL &amp; P4P Backsheet'!$D$11:$BM$187,F$11,0)),"",VLOOKUP($B164,'NEL &amp; P4P Backsheet'!$D$11:$BM$187, F$11,0))</f>
        <v/>
      </c>
      <c r="G164" s="433" t="str">
        <f ca="1">IF(ISERROR(VLOOKUP($B164,'NEL &amp; P4P Backsheet'!$D$11:$BM$187,G$11,0)),"",VLOOKUP($B164,'NEL &amp; P4P Backsheet'!$D$11:$BM$187, G$11,0))</f>
        <v/>
      </c>
      <c r="H164" s="58" t="str">
        <f ca="1">IF(ISERROR(VLOOKUP($B164,'NEL &amp; P4P Backsheet'!$D$11:$BM$187,H$11,0)),"",VLOOKUP($B164,'NEL &amp; P4P Backsheet'!$D$11:$BM$187, H$11,0))</f>
        <v/>
      </c>
      <c r="I164" s="306" t="str">
        <f ca="1">IF(ISERROR(VLOOKUP($B164,'NEL &amp; P4P Backsheet'!$D$11:$BM$187,I$11,0)),"",VLOOKUP($B164,'NEL &amp; P4P Backsheet'!$D$11:$BM$187, I$11,0))</f>
        <v/>
      </c>
      <c r="J164" s="433" t="str">
        <f ca="1">IF(ISERROR(VLOOKUP($B164,'NEL &amp; P4P Backsheet'!$D$11:$BM$187,J$11,0)),"",VLOOKUP($B164,'NEL &amp; P4P Backsheet'!$D$11:$BM$187, J$11,0))</f>
        <v/>
      </c>
      <c r="K164" s="433" t="str">
        <f ca="1">IF(ISERROR(VLOOKUP($B164,'NEL &amp; P4P Backsheet'!$D$11:$BM$187,K$11,0)),"",VLOOKUP($B164,'NEL &amp; P4P Backsheet'!$D$11:$BM$187, K$11,0))</f>
        <v/>
      </c>
      <c r="L164" s="58" t="str">
        <f ca="1">IF(ISERROR(VLOOKUP($B164,'NEL &amp; P4P Backsheet'!$D$11:$BM$187,L$11,0)),"",VLOOKUP($B164,'NEL &amp; P4P Backsheet'!$D$11:$BM$187, L$11,0))</f>
        <v/>
      </c>
      <c r="M164" s="316" t="str">
        <f ca="1">IF(ISERROR(VLOOKUP($B164,'NEL &amp; P4P Backsheet'!$D$11:$BM$187,M$11,0)),"",VLOOKUP($B164,'NEL &amp; P4P Backsheet'!$D$11:$BM$187, M$11,0))</f>
        <v/>
      </c>
      <c r="N164" s="306" t="str">
        <f ca="1">IF(ISERROR(VLOOKUP($B164,'NEL &amp; P4P Backsheet'!$D$11:$BM$187,N$11,0)),"",VLOOKUP($B164,'NEL &amp; P4P Backsheet'!$D$11:$BM$187, N$11,0))</f>
        <v/>
      </c>
      <c r="O164" s="433" t="str">
        <f ca="1">IF(ISERROR(VLOOKUP($B164,'NEL &amp; P4P Backsheet'!$D$11:$BM$187,O$11,0)),"",VLOOKUP($B164,'NEL &amp; P4P Backsheet'!$D$11:$BM$187, O$11,0))</f>
        <v/>
      </c>
      <c r="P164" s="454" t="str">
        <f ca="1">IF(ISERROR(VLOOKUP($B164,'NEL &amp; P4P Backsheet'!$D$11:$BM$187,P$11,0)),"",VLOOKUP($B164,'NEL &amp; P4P Backsheet'!$D$11:$BM$187, P$11,0))</f>
        <v/>
      </c>
      <c r="Q164" s="58" t="str">
        <f ca="1">IF(ISERROR(VLOOKUP($B164,'NEL &amp; P4P Backsheet'!$D$11:$BM$187,Q$11,0)),"",VLOOKUP($B164,'NEL &amp; P4P Backsheet'!$D$11:$BM$187, Q$11,0))</f>
        <v/>
      </c>
      <c r="R164" s="306" t="str">
        <f ca="1">IF(ISERROR(VLOOKUP($B164,'NEL &amp; P4P Backsheet'!$D$11:$BM$187,R$11,0)),"",VLOOKUP($B164,'NEL &amp; P4P Backsheet'!$D$11:$BM$187, R$11,0))</f>
        <v/>
      </c>
      <c r="S164" s="433" t="str">
        <f ca="1">IF(ISERROR(VLOOKUP($B164,'NEL &amp; P4P Backsheet'!$D$11:$BM$187,S$11,0)),"",VLOOKUP($B164,'NEL &amp; P4P Backsheet'!$D$11:$BM$187, S$11,0))</f>
        <v/>
      </c>
      <c r="T164" s="454" t="str">
        <f ca="1">IF(ISERROR(VLOOKUP($B164,'NEL &amp; P4P Backsheet'!$D$11:$BM$187,T$11,0)),"",VLOOKUP($B164,'NEL &amp; P4P Backsheet'!$D$11:$BM$187, T$11,0))</f>
        <v/>
      </c>
      <c r="U164" s="58" t="str">
        <f ca="1">IF(ISERROR(VLOOKUP($B164,'NEL &amp; P4P Backsheet'!$D$11:$BM$187,U$11,0)),"",VLOOKUP($B164,'NEL &amp; P4P Backsheet'!$D$11:$BM$187, U$11,0))</f>
        <v/>
      </c>
      <c r="V164" s="306" t="str">
        <f ca="1">IF(ISERROR(VLOOKUP($B164,'NEL &amp; P4P Backsheet'!$D$11:$BM$187,V$11,0)),"",VLOOKUP($B164,'NEL &amp; P4P Backsheet'!$D$11:$BM$187, V$11,0))</f>
        <v/>
      </c>
      <c r="W164" s="433" t="str">
        <f ca="1">IF(ISERROR(VLOOKUP($B164,'NEL &amp; P4P Backsheet'!$D$11:$BM$187,W$11,0)),"",VLOOKUP($B164,'NEL &amp; P4P Backsheet'!$D$11:$BM$187, W$11,0))</f>
        <v/>
      </c>
      <c r="X164" s="454" t="str">
        <f ca="1">IF(ISERROR(VLOOKUP($B164,'NEL &amp; P4P Backsheet'!$D$11:$BM$187,X$11,0)),"",VLOOKUP($B164,'NEL &amp; P4P Backsheet'!$D$11:$BM$187, X$11,0))</f>
        <v/>
      </c>
      <c r="Y164" s="58" t="str">
        <f ca="1">IF(ISERROR(VLOOKUP($B164,'NEL &amp; P4P Backsheet'!$D$11:$BM$187,Y$11,0)),"",VLOOKUP($B164,'NEL &amp; P4P Backsheet'!$D$11:$BM$187, Y$11,0))</f>
        <v/>
      </c>
    </row>
    <row r="165" spans="1:25">
      <c r="A165" s="3">
        <v>150</v>
      </c>
      <c r="B165" s="41" t="str">
        <f t="shared" ca="1" si="4"/>
        <v/>
      </c>
      <c r="C165" s="42" t="str">
        <f ca="1">IF(B165="","",VLOOKUP(B165,'Org list'!$J$9:$K$637,2,0))</f>
        <v/>
      </c>
      <c r="D165" s="24" t="str">
        <f ca="1">IF(ISERROR(VLOOKUP($B165,'NEL &amp; P4P Backsheet'!$D$38:$BL$187,'Non-Elective Performance'!$D$11,0)),"",VLOOKUP($B165,'NEL &amp; P4P Backsheet'!$D$38:$BL$187,'Non-Elective Performance'!$D$11,0))</f>
        <v/>
      </c>
      <c r="E165" s="306" t="str">
        <f ca="1">IF(ISERROR(VLOOKUP($B165,'NEL &amp; P4P Backsheet'!$D$11:$BM$187,E$11,0)),"",VLOOKUP($B165,'NEL &amp; P4P Backsheet'!$D$11:$BM$187, E$11,0))</f>
        <v/>
      </c>
      <c r="F165" s="433" t="str">
        <f ca="1">IF(ISERROR(VLOOKUP($B165,'NEL &amp; P4P Backsheet'!$D$11:$BM$187,F$11,0)),"",VLOOKUP($B165,'NEL &amp; P4P Backsheet'!$D$11:$BM$187, F$11,0))</f>
        <v/>
      </c>
      <c r="G165" s="433" t="str">
        <f ca="1">IF(ISERROR(VLOOKUP($B165,'NEL &amp; P4P Backsheet'!$D$11:$BM$187,G$11,0)),"",VLOOKUP($B165,'NEL &amp; P4P Backsheet'!$D$11:$BM$187, G$11,0))</f>
        <v/>
      </c>
      <c r="H165" s="58" t="str">
        <f ca="1">IF(ISERROR(VLOOKUP($B165,'NEL &amp; P4P Backsheet'!$D$11:$BM$187,H$11,0)),"",VLOOKUP($B165,'NEL &amp; P4P Backsheet'!$D$11:$BM$187, H$11,0))</f>
        <v/>
      </c>
      <c r="I165" s="306" t="str">
        <f ca="1">IF(ISERROR(VLOOKUP($B165,'NEL &amp; P4P Backsheet'!$D$11:$BM$187,I$11,0)),"",VLOOKUP($B165,'NEL &amp; P4P Backsheet'!$D$11:$BM$187, I$11,0))</f>
        <v/>
      </c>
      <c r="J165" s="433" t="str">
        <f ca="1">IF(ISERROR(VLOOKUP($B165,'NEL &amp; P4P Backsheet'!$D$11:$BM$187,J$11,0)),"",VLOOKUP($B165,'NEL &amp; P4P Backsheet'!$D$11:$BM$187, J$11,0))</f>
        <v/>
      </c>
      <c r="K165" s="433" t="str">
        <f ca="1">IF(ISERROR(VLOOKUP($B165,'NEL &amp; P4P Backsheet'!$D$11:$BM$187,K$11,0)),"",VLOOKUP($B165,'NEL &amp; P4P Backsheet'!$D$11:$BM$187, K$11,0))</f>
        <v/>
      </c>
      <c r="L165" s="58" t="str">
        <f ca="1">IF(ISERROR(VLOOKUP($B165,'NEL &amp; P4P Backsheet'!$D$11:$BM$187,L$11,0)),"",VLOOKUP($B165,'NEL &amp; P4P Backsheet'!$D$11:$BM$187, L$11,0))</f>
        <v/>
      </c>
      <c r="M165" s="316" t="str">
        <f ca="1">IF(ISERROR(VLOOKUP($B165,'NEL &amp; P4P Backsheet'!$D$11:$BM$187,M$11,0)),"",VLOOKUP($B165,'NEL &amp; P4P Backsheet'!$D$11:$BM$187, M$11,0))</f>
        <v/>
      </c>
      <c r="N165" s="306" t="str">
        <f ca="1">IF(ISERROR(VLOOKUP($B165,'NEL &amp; P4P Backsheet'!$D$11:$BM$187,N$11,0)),"",VLOOKUP($B165,'NEL &amp; P4P Backsheet'!$D$11:$BM$187, N$11,0))</f>
        <v/>
      </c>
      <c r="O165" s="433" t="str">
        <f ca="1">IF(ISERROR(VLOOKUP($B165,'NEL &amp; P4P Backsheet'!$D$11:$BM$187,O$11,0)),"",VLOOKUP($B165,'NEL &amp; P4P Backsheet'!$D$11:$BM$187, O$11,0))</f>
        <v/>
      </c>
      <c r="P165" s="454" t="str">
        <f ca="1">IF(ISERROR(VLOOKUP($B165,'NEL &amp; P4P Backsheet'!$D$11:$BM$187,P$11,0)),"",VLOOKUP($B165,'NEL &amp; P4P Backsheet'!$D$11:$BM$187, P$11,0))</f>
        <v/>
      </c>
      <c r="Q165" s="58" t="str">
        <f ca="1">IF(ISERROR(VLOOKUP($B165,'NEL &amp; P4P Backsheet'!$D$11:$BM$187,Q$11,0)),"",VLOOKUP($B165,'NEL &amp; P4P Backsheet'!$D$11:$BM$187, Q$11,0))</f>
        <v/>
      </c>
      <c r="R165" s="306" t="str">
        <f ca="1">IF(ISERROR(VLOOKUP($B165,'NEL &amp; P4P Backsheet'!$D$11:$BM$187,R$11,0)),"",VLOOKUP($B165,'NEL &amp; P4P Backsheet'!$D$11:$BM$187, R$11,0))</f>
        <v/>
      </c>
      <c r="S165" s="433" t="str">
        <f ca="1">IF(ISERROR(VLOOKUP($B165,'NEL &amp; P4P Backsheet'!$D$11:$BM$187,S$11,0)),"",VLOOKUP($B165,'NEL &amp; P4P Backsheet'!$D$11:$BM$187, S$11,0))</f>
        <v/>
      </c>
      <c r="T165" s="454" t="str">
        <f ca="1">IF(ISERROR(VLOOKUP($B165,'NEL &amp; P4P Backsheet'!$D$11:$BM$187,T$11,0)),"",VLOOKUP($B165,'NEL &amp; P4P Backsheet'!$D$11:$BM$187, T$11,0))</f>
        <v/>
      </c>
      <c r="U165" s="58" t="str">
        <f ca="1">IF(ISERROR(VLOOKUP($B165,'NEL &amp; P4P Backsheet'!$D$11:$BM$187,U$11,0)),"",VLOOKUP($B165,'NEL &amp; P4P Backsheet'!$D$11:$BM$187, U$11,0))</f>
        <v/>
      </c>
      <c r="V165" s="306" t="str">
        <f ca="1">IF(ISERROR(VLOOKUP($B165,'NEL &amp; P4P Backsheet'!$D$11:$BM$187,V$11,0)),"",VLOOKUP($B165,'NEL &amp; P4P Backsheet'!$D$11:$BM$187, V$11,0))</f>
        <v/>
      </c>
      <c r="W165" s="433" t="str">
        <f ca="1">IF(ISERROR(VLOOKUP($B165,'NEL &amp; P4P Backsheet'!$D$11:$BM$187,W$11,0)),"",VLOOKUP($B165,'NEL &amp; P4P Backsheet'!$D$11:$BM$187, W$11,0))</f>
        <v/>
      </c>
      <c r="X165" s="454" t="str">
        <f ca="1">IF(ISERROR(VLOOKUP($B165,'NEL &amp; P4P Backsheet'!$D$11:$BM$187,X$11,0)),"",VLOOKUP($B165,'NEL &amp; P4P Backsheet'!$D$11:$BM$187, X$11,0))</f>
        <v/>
      </c>
      <c r="Y165" s="58" t="str">
        <f ca="1">IF(ISERROR(VLOOKUP($B165,'NEL &amp; P4P Backsheet'!$D$11:$BM$187,Y$11,0)),"",VLOOKUP($B165,'NEL &amp; P4P Backsheet'!$D$11:$BM$187, Y$11,0))</f>
        <v/>
      </c>
    </row>
    <row r="166" spans="1:25">
      <c r="A166" s="3">
        <v>151</v>
      </c>
      <c r="B166" s="41" t="str">
        <f t="shared" ca="1" si="4"/>
        <v/>
      </c>
      <c r="C166" s="42" t="str">
        <f ca="1">IF(B166="","",VLOOKUP(B166,'Org list'!$J$9:$K$637,2,0))</f>
        <v/>
      </c>
      <c r="D166" s="24" t="str">
        <f ca="1">IF(ISERROR(VLOOKUP($B166,'NEL &amp; P4P Backsheet'!$D$38:$BL$187,'Non-Elective Performance'!$D$11,0)),"",VLOOKUP($B166,'NEL &amp; P4P Backsheet'!$D$38:$BL$187,'Non-Elective Performance'!$D$11,0))</f>
        <v/>
      </c>
      <c r="E166" s="306" t="str">
        <f ca="1">IF(ISERROR(VLOOKUP($B166,'NEL &amp; P4P Backsheet'!$D$11:$BM$187,E$11,0)),"",VLOOKUP($B166,'NEL &amp; P4P Backsheet'!$D$11:$BM$187, E$11,0))</f>
        <v/>
      </c>
      <c r="F166" s="433" t="str">
        <f ca="1">IF(ISERROR(VLOOKUP($B166,'NEL &amp; P4P Backsheet'!$D$11:$BM$187,F$11,0)),"",VLOOKUP($B166,'NEL &amp; P4P Backsheet'!$D$11:$BM$187, F$11,0))</f>
        <v/>
      </c>
      <c r="G166" s="433" t="str">
        <f ca="1">IF(ISERROR(VLOOKUP($B166,'NEL &amp; P4P Backsheet'!$D$11:$BM$187,G$11,0)),"",VLOOKUP($B166,'NEL &amp; P4P Backsheet'!$D$11:$BM$187, G$11,0))</f>
        <v/>
      </c>
      <c r="H166" s="58" t="str">
        <f ca="1">IF(ISERROR(VLOOKUP($B166,'NEL &amp; P4P Backsheet'!$D$11:$BM$187,H$11,0)),"",VLOOKUP($B166,'NEL &amp; P4P Backsheet'!$D$11:$BM$187, H$11,0))</f>
        <v/>
      </c>
      <c r="I166" s="306" t="str">
        <f ca="1">IF(ISERROR(VLOOKUP($B166,'NEL &amp; P4P Backsheet'!$D$11:$BM$187,I$11,0)),"",VLOOKUP($B166,'NEL &amp; P4P Backsheet'!$D$11:$BM$187, I$11,0))</f>
        <v/>
      </c>
      <c r="J166" s="433" t="str">
        <f ca="1">IF(ISERROR(VLOOKUP($B166,'NEL &amp; P4P Backsheet'!$D$11:$BM$187,J$11,0)),"",VLOOKUP($B166,'NEL &amp; P4P Backsheet'!$D$11:$BM$187, J$11,0))</f>
        <v/>
      </c>
      <c r="K166" s="433" t="str">
        <f ca="1">IF(ISERROR(VLOOKUP($B166,'NEL &amp; P4P Backsheet'!$D$11:$BM$187,K$11,0)),"",VLOOKUP($B166,'NEL &amp; P4P Backsheet'!$D$11:$BM$187, K$11,0))</f>
        <v/>
      </c>
      <c r="L166" s="58" t="str">
        <f ca="1">IF(ISERROR(VLOOKUP($B166,'NEL &amp; P4P Backsheet'!$D$11:$BM$187,L$11,0)),"",VLOOKUP($B166,'NEL &amp; P4P Backsheet'!$D$11:$BM$187, L$11,0))</f>
        <v/>
      </c>
      <c r="M166" s="316" t="str">
        <f ca="1">IF(ISERROR(VLOOKUP($B166,'NEL &amp; P4P Backsheet'!$D$11:$BM$187,M$11,0)),"",VLOOKUP($B166,'NEL &amp; P4P Backsheet'!$D$11:$BM$187, M$11,0))</f>
        <v/>
      </c>
      <c r="N166" s="306" t="str">
        <f ca="1">IF(ISERROR(VLOOKUP($B166,'NEL &amp; P4P Backsheet'!$D$11:$BM$187,N$11,0)),"",VLOOKUP($B166,'NEL &amp; P4P Backsheet'!$D$11:$BM$187, N$11,0))</f>
        <v/>
      </c>
      <c r="O166" s="433" t="str">
        <f ca="1">IF(ISERROR(VLOOKUP($B166,'NEL &amp; P4P Backsheet'!$D$11:$BM$187,O$11,0)),"",VLOOKUP($B166,'NEL &amp; P4P Backsheet'!$D$11:$BM$187, O$11,0))</f>
        <v/>
      </c>
      <c r="P166" s="454" t="str">
        <f ca="1">IF(ISERROR(VLOOKUP($B166,'NEL &amp; P4P Backsheet'!$D$11:$BM$187,P$11,0)),"",VLOOKUP($B166,'NEL &amp; P4P Backsheet'!$D$11:$BM$187, P$11,0))</f>
        <v/>
      </c>
      <c r="Q166" s="58" t="str">
        <f ca="1">IF(ISERROR(VLOOKUP($B166,'NEL &amp; P4P Backsheet'!$D$11:$BM$187,Q$11,0)),"",VLOOKUP($B166,'NEL &amp; P4P Backsheet'!$D$11:$BM$187, Q$11,0))</f>
        <v/>
      </c>
      <c r="R166" s="306" t="str">
        <f ca="1">IF(ISERROR(VLOOKUP($B166,'NEL &amp; P4P Backsheet'!$D$11:$BM$187,R$11,0)),"",VLOOKUP($B166,'NEL &amp; P4P Backsheet'!$D$11:$BM$187, R$11,0))</f>
        <v/>
      </c>
      <c r="S166" s="433" t="str">
        <f ca="1">IF(ISERROR(VLOOKUP($B166,'NEL &amp; P4P Backsheet'!$D$11:$BM$187,S$11,0)),"",VLOOKUP($B166,'NEL &amp; P4P Backsheet'!$D$11:$BM$187, S$11,0))</f>
        <v/>
      </c>
      <c r="T166" s="454" t="str">
        <f ca="1">IF(ISERROR(VLOOKUP($B166,'NEL &amp; P4P Backsheet'!$D$11:$BM$187,T$11,0)),"",VLOOKUP($B166,'NEL &amp; P4P Backsheet'!$D$11:$BM$187, T$11,0))</f>
        <v/>
      </c>
      <c r="U166" s="58" t="str">
        <f ca="1">IF(ISERROR(VLOOKUP($B166,'NEL &amp; P4P Backsheet'!$D$11:$BM$187,U$11,0)),"",VLOOKUP($B166,'NEL &amp; P4P Backsheet'!$D$11:$BM$187, U$11,0))</f>
        <v/>
      </c>
      <c r="V166" s="306" t="str">
        <f ca="1">IF(ISERROR(VLOOKUP($B166,'NEL &amp; P4P Backsheet'!$D$11:$BM$187,V$11,0)),"",VLOOKUP($B166,'NEL &amp; P4P Backsheet'!$D$11:$BM$187, V$11,0))</f>
        <v/>
      </c>
      <c r="W166" s="433" t="str">
        <f ca="1">IF(ISERROR(VLOOKUP($B166,'NEL &amp; P4P Backsheet'!$D$11:$BM$187,W$11,0)),"",VLOOKUP($B166,'NEL &amp; P4P Backsheet'!$D$11:$BM$187, W$11,0))</f>
        <v/>
      </c>
      <c r="X166" s="454" t="str">
        <f ca="1">IF(ISERROR(VLOOKUP($B166,'NEL &amp; P4P Backsheet'!$D$11:$BM$187,X$11,0)),"",VLOOKUP($B166,'NEL &amp; P4P Backsheet'!$D$11:$BM$187, X$11,0))</f>
        <v/>
      </c>
      <c r="Y166" s="58" t="str">
        <f ca="1">IF(ISERROR(VLOOKUP($B166,'NEL &amp; P4P Backsheet'!$D$11:$BM$187,Y$11,0)),"",VLOOKUP($B166,'NEL &amp; P4P Backsheet'!$D$11:$BM$187, Y$11,0))</f>
        <v/>
      </c>
    </row>
    <row r="167" spans="1:25">
      <c r="A167" s="3">
        <v>152</v>
      </c>
      <c r="B167" s="41" t="str">
        <f t="shared" ca="1" si="4"/>
        <v/>
      </c>
      <c r="C167" s="42" t="str">
        <f ca="1">IF(B167="","",VLOOKUP(B167,'Org list'!$J$9:$K$637,2,0))</f>
        <v/>
      </c>
      <c r="D167" s="24" t="str">
        <f ca="1">IF(ISERROR(VLOOKUP($B167,'NEL &amp; P4P Backsheet'!$D$38:$BL$187,'Non-Elective Performance'!$D$11,0)),"",VLOOKUP($B167,'NEL &amp; P4P Backsheet'!$D$38:$BL$187,'Non-Elective Performance'!$D$11,0))</f>
        <v/>
      </c>
      <c r="E167" s="306" t="str">
        <f ca="1">IF(ISERROR(VLOOKUP($B167,'NEL &amp; P4P Backsheet'!$D$11:$BM$187,E$11,0)),"",VLOOKUP($B167,'NEL &amp; P4P Backsheet'!$D$11:$BM$187, E$11,0))</f>
        <v/>
      </c>
      <c r="F167" s="433" t="str">
        <f ca="1">IF(ISERROR(VLOOKUP($B167,'NEL &amp; P4P Backsheet'!$D$11:$BM$187,F$11,0)),"",VLOOKUP($B167,'NEL &amp; P4P Backsheet'!$D$11:$BM$187, F$11,0))</f>
        <v/>
      </c>
      <c r="G167" s="433" t="str">
        <f ca="1">IF(ISERROR(VLOOKUP($B167,'NEL &amp; P4P Backsheet'!$D$11:$BM$187,G$11,0)),"",VLOOKUP($B167,'NEL &amp; P4P Backsheet'!$D$11:$BM$187, G$11,0))</f>
        <v/>
      </c>
      <c r="H167" s="58" t="str">
        <f ca="1">IF(ISERROR(VLOOKUP($B167,'NEL &amp; P4P Backsheet'!$D$11:$BM$187,H$11,0)),"",VLOOKUP($B167,'NEL &amp; P4P Backsheet'!$D$11:$BM$187, H$11,0))</f>
        <v/>
      </c>
      <c r="I167" s="306" t="str">
        <f ca="1">IF(ISERROR(VLOOKUP($B167,'NEL &amp; P4P Backsheet'!$D$11:$BM$187,I$11,0)),"",VLOOKUP($B167,'NEL &amp; P4P Backsheet'!$D$11:$BM$187, I$11,0))</f>
        <v/>
      </c>
      <c r="J167" s="433" t="str">
        <f ca="1">IF(ISERROR(VLOOKUP($B167,'NEL &amp; P4P Backsheet'!$D$11:$BM$187,J$11,0)),"",VLOOKUP($B167,'NEL &amp; P4P Backsheet'!$D$11:$BM$187, J$11,0))</f>
        <v/>
      </c>
      <c r="K167" s="433" t="str">
        <f ca="1">IF(ISERROR(VLOOKUP($B167,'NEL &amp; P4P Backsheet'!$D$11:$BM$187,K$11,0)),"",VLOOKUP($B167,'NEL &amp; P4P Backsheet'!$D$11:$BM$187, K$11,0))</f>
        <v/>
      </c>
      <c r="L167" s="58" t="str">
        <f ca="1">IF(ISERROR(VLOOKUP($B167,'NEL &amp; P4P Backsheet'!$D$11:$BM$187,L$11,0)),"",VLOOKUP($B167,'NEL &amp; P4P Backsheet'!$D$11:$BM$187, L$11,0))</f>
        <v/>
      </c>
      <c r="M167" s="316" t="str">
        <f ca="1">IF(ISERROR(VLOOKUP($B167,'NEL &amp; P4P Backsheet'!$D$11:$BM$187,M$11,0)),"",VLOOKUP($B167,'NEL &amp; P4P Backsheet'!$D$11:$BM$187, M$11,0))</f>
        <v/>
      </c>
      <c r="N167" s="306" t="str">
        <f ca="1">IF(ISERROR(VLOOKUP($B167,'NEL &amp; P4P Backsheet'!$D$11:$BM$187,N$11,0)),"",VLOOKUP($B167,'NEL &amp; P4P Backsheet'!$D$11:$BM$187, N$11,0))</f>
        <v/>
      </c>
      <c r="O167" s="433" t="str">
        <f ca="1">IF(ISERROR(VLOOKUP($B167,'NEL &amp; P4P Backsheet'!$D$11:$BM$187,O$11,0)),"",VLOOKUP($B167,'NEL &amp; P4P Backsheet'!$D$11:$BM$187, O$11,0))</f>
        <v/>
      </c>
      <c r="P167" s="454" t="str">
        <f ca="1">IF(ISERROR(VLOOKUP($B167,'NEL &amp; P4P Backsheet'!$D$11:$BM$187,P$11,0)),"",VLOOKUP($B167,'NEL &amp; P4P Backsheet'!$D$11:$BM$187, P$11,0))</f>
        <v/>
      </c>
      <c r="Q167" s="58" t="str">
        <f ca="1">IF(ISERROR(VLOOKUP($B167,'NEL &amp; P4P Backsheet'!$D$11:$BM$187,Q$11,0)),"",VLOOKUP($B167,'NEL &amp; P4P Backsheet'!$D$11:$BM$187, Q$11,0))</f>
        <v/>
      </c>
      <c r="R167" s="306" t="str">
        <f ca="1">IF(ISERROR(VLOOKUP($B167,'NEL &amp; P4P Backsheet'!$D$11:$BM$187,R$11,0)),"",VLOOKUP($B167,'NEL &amp; P4P Backsheet'!$D$11:$BM$187, R$11,0))</f>
        <v/>
      </c>
      <c r="S167" s="433" t="str">
        <f ca="1">IF(ISERROR(VLOOKUP($B167,'NEL &amp; P4P Backsheet'!$D$11:$BM$187,S$11,0)),"",VLOOKUP($B167,'NEL &amp; P4P Backsheet'!$D$11:$BM$187, S$11,0))</f>
        <v/>
      </c>
      <c r="T167" s="454" t="str">
        <f ca="1">IF(ISERROR(VLOOKUP($B167,'NEL &amp; P4P Backsheet'!$D$11:$BM$187,T$11,0)),"",VLOOKUP($B167,'NEL &amp; P4P Backsheet'!$D$11:$BM$187, T$11,0))</f>
        <v/>
      </c>
      <c r="U167" s="58" t="str">
        <f ca="1">IF(ISERROR(VLOOKUP($B167,'NEL &amp; P4P Backsheet'!$D$11:$BM$187,U$11,0)),"",VLOOKUP($B167,'NEL &amp; P4P Backsheet'!$D$11:$BM$187, U$11,0))</f>
        <v/>
      </c>
      <c r="V167" s="306" t="str">
        <f ca="1">IF(ISERROR(VLOOKUP($B167,'NEL &amp; P4P Backsheet'!$D$11:$BM$187,V$11,0)),"",VLOOKUP($B167,'NEL &amp; P4P Backsheet'!$D$11:$BM$187, V$11,0))</f>
        <v/>
      </c>
      <c r="W167" s="433" t="str">
        <f ca="1">IF(ISERROR(VLOOKUP($B167,'NEL &amp; P4P Backsheet'!$D$11:$BM$187,W$11,0)),"",VLOOKUP($B167,'NEL &amp; P4P Backsheet'!$D$11:$BM$187, W$11,0))</f>
        <v/>
      </c>
      <c r="X167" s="454" t="str">
        <f ca="1">IF(ISERROR(VLOOKUP($B167,'NEL &amp; P4P Backsheet'!$D$11:$BM$187,X$11,0)),"",VLOOKUP($B167,'NEL &amp; P4P Backsheet'!$D$11:$BM$187, X$11,0))</f>
        <v/>
      </c>
      <c r="Y167" s="58" t="str">
        <f ca="1">IF(ISERROR(VLOOKUP($B167,'NEL &amp; P4P Backsheet'!$D$11:$BM$187,Y$11,0)),"",VLOOKUP($B167,'NEL &amp; P4P Backsheet'!$D$11:$BM$187, Y$11,0))</f>
        <v/>
      </c>
    </row>
    <row r="168" spans="1:25">
      <c r="A168" s="3">
        <v>153</v>
      </c>
      <c r="B168" s="41" t="str">
        <f t="shared" ca="1" si="4"/>
        <v/>
      </c>
      <c r="C168" s="42" t="str">
        <f ca="1">IF(B168="","",VLOOKUP(B168,'Org list'!$J$9:$K$637,2,0))</f>
        <v/>
      </c>
      <c r="D168" s="24" t="str">
        <f ca="1">IF(ISERROR(VLOOKUP($B168,'NEL &amp; P4P Backsheet'!$D$38:$BL$187,'Non-Elective Performance'!$D$11,0)),"",VLOOKUP($B168,'NEL &amp; P4P Backsheet'!$D$38:$BL$187,'Non-Elective Performance'!$D$11,0))</f>
        <v/>
      </c>
      <c r="E168" s="306" t="str">
        <f ca="1">IF(ISERROR(VLOOKUP($B168,'NEL &amp; P4P Backsheet'!$D$11:$BM$187,E$11,0)),"",VLOOKUP($B168,'NEL &amp; P4P Backsheet'!$D$11:$BM$187, E$11,0))</f>
        <v/>
      </c>
      <c r="F168" s="433" t="str">
        <f ca="1">IF(ISERROR(VLOOKUP($B168,'NEL &amp; P4P Backsheet'!$D$11:$BM$187,F$11,0)),"",VLOOKUP($B168,'NEL &amp; P4P Backsheet'!$D$11:$BM$187, F$11,0))</f>
        <v/>
      </c>
      <c r="G168" s="433" t="str">
        <f ca="1">IF(ISERROR(VLOOKUP($B168,'NEL &amp; P4P Backsheet'!$D$11:$BM$187,G$11,0)),"",VLOOKUP($B168,'NEL &amp; P4P Backsheet'!$D$11:$BM$187, G$11,0))</f>
        <v/>
      </c>
      <c r="H168" s="58" t="str">
        <f ca="1">IF(ISERROR(VLOOKUP($B168,'NEL &amp; P4P Backsheet'!$D$11:$BM$187,H$11,0)),"",VLOOKUP($B168,'NEL &amp; P4P Backsheet'!$D$11:$BM$187, H$11,0))</f>
        <v/>
      </c>
      <c r="I168" s="306" t="str">
        <f ca="1">IF(ISERROR(VLOOKUP($B168,'NEL &amp; P4P Backsheet'!$D$11:$BM$187,I$11,0)),"",VLOOKUP($B168,'NEL &amp; P4P Backsheet'!$D$11:$BM$187, I$11,0))</f>
        <v/>
      </c>
      <c r="J168" s="433" t="str">
        <f ca="1">IF(ISERROR(VLOOKUP($B168,'NEL &amp; P4P Backsheet'!$D$11:$BM$187,J$11,0)),"",VLOOKUP($B168,'NEL &amp; P4P Backsheet'!$D$11:$BM$187, J$11,0))</f>
        <v/>
      </c>
      <c r="K168" s="433" t="str">
        <f ca="1">IF(ISERROR(VLOOKUP($B168,'NEL &amp; P4P Backsheet'!$D$11:$BM$187,K$11,0)),"",VLOOKUP($B168,'NEL &amp; P4P Backsheet'!$D$11:$BM$187, K$11,0))</f>
        <v/>
      </c>
      <c r="L168" s="58" t="str">
        <f ca="1">IF(ISERROR(VLOOKUP($B168,'NEL &amp; P4P Backsheet'!$D$11:$BM$187,L$11,0)),"",VLOOKUP($B168,'NEL &amp; P4P Backsheet'!$D$11:$BM$187, L$11,0))</f>
        <v/>
      </c>
      <c r="M168" s="316" t="str">
        <f ca="1">IF(ISERROR(VLOOKUP($B168,'NEL &amp; P4P Backsheet'!$D$11:$BM$187,M$11,0)),"",VLOOKUP($B168,'NEL &amp; P4P Backsheet'!$D$11:$BM$187, M$11,0))</f>
        <v/>
      </c>
      <c r="N168" s="306" t="str">
        <f ca="1">IF(ISERROR(VLOOKUP($B168,'NEL &amp; P4P Backsheet'!$D$11:$BM$187,N$11,0)),"",VLOOKUP($B168,'NEL &amp; P4P Backsheet'!$D$11:$BM$187, N$11,0))</f>
        <v/>
      </c>
      <c r="O168" s="433" t="str">
        <f ca="1">IF(ISERROR(VLOOKUP($B168,'NEL &amp; P4P Backsheet'!$D$11:$BM$187,O$11,0)),"",VLOOKUP($B168,'NEL &amp; P4P Backsheet'!$D$11:$BM$187, O$11,0))</f>
        <v/>
      </c>
      <c r="P168" s="454" t="str">
        <f ca="1">IF(ISERROR(VLOOKUP($B168,'NEL &amp; P4P Backsheet'!$D$11:$BM$187,P$11,0)),"",VLOOKUP($B168,'NEL &amp; P4P Backsheet'!$D$11:$BM$187, P$11,0))</f>
        <v/>
      </c>
      <c r="Q168" s="58" t="str">
        <f ca="1">IF(ISERROR(VLOOKUP($B168,'NEL &amp; P4P Backsheet'!$D$11:$BM$187,Q$11,0)),"",VLOOKUP($B168,'NEL &amp; P4P Backsheet'!$D$11:$BM$187, Q$11,0))</f>
        <v/>
      </c>
      <c r="R168" s="306" t="str">
        <f ca="1">IF(ISERROR(VLOOKUP($B168,'NEL &amp; P4P Backsheet'!$D$11:$BM$187,R$11,0)),"",VLOOKUP($B168,'NEL &amp; P4P Backsheet'!$D$11:$BM$187, R$11,0))</f>
        <v/>
      </c>
      <c r="S168" s="433" t="str">
        <f ca="1">IF(ISERROR(VLOOKUP($B168,'NEL &amp; P4P Backsheet'!$D$11:$BM$187,S$11,0)),"",VLOOKUP($B168,'NEL &amp; P4P Backsheet'!$D$11:$BM$187, S$11,0))</f>
        <v/>
      </c>
      <c r="T168" s="454" t="str">
        <f ca="1">IF(ISERROR(VLOOKUP($B168,'NEL &amp; P4P Backsheet'!$D$11:$BM$187,T$11,0)),"",VLOOKUP($B168,'NEL &amp; P4P Backsheet'!$D$11:$BM$187, T$11,0))</f>
        <v/>
      </c>
      <c r="U168" s="58" t="str">
        <f ca="1">IF(ISERROR(VLOOKUP($B168,'NEL &amp; P4P Backsheet'!$D$11:$BM$187,U$11,0)),"",VLOOKUP($B168,'NEL &amp; P4P Backsheet'!$D$11:$BM$187, U$11,0))</f>
        <v/>
      </c>
      <c r="V168" s="306" t="str">
        <f ca="1">IF(ISERROR(VLOOKUP($B168,'NEL &amp; P4P Backsheet'!$D$11:$BM$187,V$11,0)),"",VLOOKUP($B168,'NEL &amp; P4P Backsheet'!$D$11:$BM$187, V$11,0))</f>
        <v/>
      </c>
      <c r="W168" s="433" t="str">
        <f ca="1">IF(ISERROR(VLOOKUP($B168,'NEL &amp; P4P Backsheet'!$D$11:$BM$187,W$11,0)),"",VLOOKUP($B168,'NEL &amp; P4P Backsheet'!$D$11:$BM$187, W$11,0))</f>
        <v/>
      </c>
      <c r="X168" s="454" t="str">
        <f ca="1">IF(ISERROR(VLOOKUP($B168,'NEL &amp; P4P Backsheet'!$D$11:$BM$187,X$11,0)),"",VLOOKUP($B168,'NEL &amp; P4P Backsheet'!$D$11:$BM$187, X$11,0))</f>
        <v/>
      </c>
      <c r="Y168" s="58" t="str">
        <f ca="1">IF(ISERROR(VLOOKUP($B168,'NEL &amp; P4P Backsheet'!$D$11:$BM$187,Y$11,0)),"",VLOOKUP($B168,'NEL &amp; P4P Backsheet'!$D$11:$BM$187, Y$11,0))</f>
        <v/>
      </c>
    </row>
    <row r="169" spans="1:25">
      <c r="A169" s="3">
        <v>154</v>
      </c>
      <c r="B169" s="41" t="str">
        <f t="shared" ca="1" si="4"/>
        <v/>
      </c>
      <c r="C169" s="42" t="str">
        <f ca="1">IF(B169="","",VLOOKUP(B169,'Org list'!$J$9:$K$637,2,0))</f>
        <v/>
      </c>
      <c r="D169" s="24" t="str">
        <f ca="1">IF(ISERROR(VLOOKUP($B169,'NEL &amp; P4P Backsheet'!$D$38:$BL$187,'Non-Elective Performance'!$D$11,0)),"",VLOOKUP($B169,'NEL &amp; P4P Backsheet'!$D$38:$BL$187,'Non-Elective Performance'!$D$11,0))</f>
        <v/>
      </c>
      <c r="E169" s="306" t="str">
        <f ca="1">IF(ISERROR(VLOOKUP($B169,'NEL &amp; P4P Backsheet'!$D$11:$BM$187,E$11,0)),"",VLOOKUP($B169,'NEL &amp; P4P Backsheet'!$D$11:$BM$187, E$11,0))</f>
        <v/>
      </c>
      <c r="F169" s="433" t="str">
        <f ca="1">IF(ISERROR(VLOOKUP($B169,'NEL &amp; P4P Backsheet'!$D$11:$BM$187,F$11,0)),"",VLOOKUP($B169,'NEL &amp; P4P Backsheet'!$D$11:$BM$187, F$11,0))</f>
        <v/>
      </c>
      <c r="G169" s="433" t="str">
        <f ca="1">IF(ISERROR(VLOOKUP($B169,'NEL &amp; P4P Backsheet'!$D$11:$BM$187,G$11,0)),"",VLOOKUP($B169,'NEL &amp; P4P Backsheet'!$D$11:$BM$187, G$11,0))</f>
        <v/>
      </c>
      <c r="H169" s="58" t="str">
        <f ca="1">IF(ISERROR(VLOOKUP($B169,'NEL &amp; P4P Backsheet'!$D$11:$BM$187,H$11,0)),"",VLOOKUP($B169,'NEL &amp; P4P Backsheet'!$D$11:$BM$187, H$11,0))</f>
        <v/>
      </c>
      <c r="I169" s="306" t="str">
        <f ca="1">IF(ISERROR(VLOOKUP($B169,'NEL &amp; P4P Backsheet'!$D$11:$BM$187,I$11,0)),"",VLOOKUP($B169,'NEL &amp; P4P Backsheet'!$D$11:$BM$187, I$11,0))</f>
        <v/>
      </c>
      <c r="J169" s="433" t="str">
        <f ca="1">IF(ISERROR(VLOOKUP($B169,'NEL &amp; P4P Backsheet'!$D$11:$BM$187,J$11,0)),"",VLOOKUP($B169,'NEL &amp; P4P Backsheet'!$D$11:$BM$187, J$11,0))</f>
        <v/>
      </c>
      <c r="K169" s="433" t="str">
        <f ca="1">IF(ISERROR(VLOOKUP($B169,'NEL &amp; P4P Backsheet'!$D$11:$BM$187,K$11,0)),"",VLOOKUP($B169,'NEL &amp; P4P Backsheet'!$D$11:$BM$187, K$11,0))</f>
        <v/>
      </c>
      <c r="L169" s="58" t="str">
        <f ca="1">IF(ISERROR(VLOOKUP($B169,'NEL &amp; P4P Backsheet'!$D$11:$BM$187,L$11,0)),"",VLOOKUP($B169,'NEL &amp; P4P Backsheet'!$D$11:$BM$187, L$11,0))</f>
        <v/>
      </c>
      <c r="M169" s="316" t="str">
        <f ca="1">IF(ISERROR(VLOOKUP($B169,'NEL &amp; P4P Backsheet'!$D$11:$BM$187,M$11,0)),"",VLOOKUP($B169,'NEL &amp; P4P Backsheet'!$D$11:$BM$187, M$11,0))</f>
        <v/>
      </c>
      <c r="N169" s="306" t="str">
        <f ca="1">IF(ISERROR(VLOOKUP($B169,'NEL &amp; P4P Backsheet'!$D$11:$BM$187,N$11,0)),"",VLOOKUP($B169,'NEL &amp; P4P Backsheet'!$D$11:$BM$187, N$11,0))</f>
        <v/>
      </c>
      <c r="O169" s="433" t="str">
        <f ca="1">IF(ISERROR(VLOOKUP($B169,'NEL &amp; P4P Backsheet'!$D$11:$BM$187,O$11,0)),"",VLOOKUP($B169,'NEL &amp; P4P Backsheet'!$D$11:$BM$187, O$11,0))</f>
        <v/>
      </c>
      <c r="P169" s="454" t="str">
        <f ca="1">IF(ISERROR(VLOOKUP($B169,'NEL &amp; P4P Backsheet'!$D$11:$BM$187,P$11,0)),"",VLOOKUP($B169,'NEL &amp; P4P Backsheet'!$D$11:$BM$187, P$11,0))</f>
        <v/>
      </c>
      <c r="Q169" s="58" t="str">
        <f ca="1">IF(ISERROR(VLOOKUP($B169,'NEL &amp; P4P Backsheet'!$D$11:$BM$187,Q$11,0)),"",VLOOKUP($B169,'NEL &amp; P4P Backsheet'!$D$11:$BM$187, Q$11,0))</f>
        <v/>
      </c>
      <c r="R169" s="306" t="str">
        <f ca="1">IF(ISERROR(VLOOKUP($B169,'NEL &amp; P4P Backsheet'!$D$11:$BM$187,R$11,0)),"",VLOOKUP($B169,'NEL &amp; P4P Backsheet'!$D$11:$BM$187, R$11,0))</f>
        <v/>
      </c>
      <c r="S169" s="433" t="str">
        <f ca="1">IF(ISERROR(VLOOKUP($B169,'NEL &amp; P4P Backsheet'!$D$11:$BM$187,S$11,0)),"",VLOOKUP($B169,'NEL &amp; P4P Backsheet'!$D$11:$BM$187, S$11,0))</f>
        <v/>
      </c>
      <c r="T169" s="454" t="str">
        <f ca="1">IF(ISERROR(VLOOKUP($B169,'NEL &amp; P4P Backsheet'!$D$11:$BM$187,T$11,0)),"",VLOOKUP($B169,'NEL &amp; P4P Backsheet'!$D$11:$BM$187, T$11,0))</f>
        <v/>
      </c>
      <c r="U169" s="58" t="str">
        <f ca="1">IF(ISERROR(VLOOKUP($B169,'NEL &amp; P4P Backsheet'!$D$11:$BM$187,U$11,0)),"",VLOOKUP($B169,'NEL &amp; P4P Backsheet'!$D$11:$BM$187, U$11,0))</f>
        <v/>
      </c>
      <c r="V169" s="306" t="str">
        <f ca="1">IF(ISERROR(VLOOKUP($B169,'NEL &amp; P4P Backsheet'!$D$11:$BM$187,V$11,0)),"",VLOOKUP($B169,'NEL &amp; P4P Backsheet'!$D$11:$BM$187, V$11,0))</f>
        <v/>
      </c>
      <c r="W169" s="433" t="str">
        <f ca="1">IF(ISERROR(VLOOKUP($B169,'NEL &amp; P4P Backsheet'!$D$11:$BM$187,W$11,0)),"",VLOOKUP($B169,'NEL &amp; P4P Backsheet'!$D$11:$BM$187, W$11,0))</f>
        <v/>
      </c>
      <c r="X169" s="454" t="str">
        <f ca="1">IF(ISERROR(VLOOKUP($B169,'NEL &amp; P4P Backsheet'!$D$11:$BM$187,X$11,0)),"",VLOOKUP($B169,'NEL &amp; P4P Backsheet'!$D$11:$BM$187, X$11,0))</f>
        <v/>
      </c>
      <c r="Y169" s="58" t="str">
        <f ca="1">IF(ISERROR(VLOOKUP($B169,'NEL &amp; P4P Backsheet'!$D$11:$BM$187,Y$11,0)),"",VLOOKUP($B169,'NEL &amp; P4P Backsheet'!$D$11:$BM$187, Y$11,0))</f>
        <v/>
      </c>
    </row>
    <row r="170" spans="1:25">
      <c r="A170" s="3">
        <v>155</v>
      </c>
      <c r="B170" s="41" t="str">
        <f t="shared" ca="1" si="4"/>
        <v/>
      </c>
      <c r="C170" s="42" t="str">
        <f ca="1">IF(B170="","",VLOOKUP(B170,'Org list'!$J$9:$K$637,2,0))</f>
        <v/>
      </c>
      <c r="D170" s="24" t="str">
        <f ca="1">IF(ISERROR(VLOOKUP($B170,'NEL &amp; P4P Backsheet'!$D$38:$BL$187,'Non-Elective Performance'!$D$11,0)),"",VLOOKUP($B170,'NEL &amp; P4P Backsheet'!$D$38:$BL$187,'Non-Elective Performance'!$D$11,0))</f>
        <v/>
      </c>
      <c r="E170" s="306" t="str">
        <f ca="1">IF(ISERROR(VLOOKUP($B170,'NEL &amp; P4P Backsheet'!$D$11:$BM$187,E$11,0)),"",VLOOKUP($B170,'NEL &amp; P4P Backsheet'!$D$11:$BM$187, E$11,0))</f>
        <v/>
      </c>
      <c r="F170" s="433" t="str">
        <f ca="1">IF(ISERROR(VLOOKUP($B170,'NEL &amp; P4P Backsheet'!$D$11:$BM$187,F$11,0)),"",VLOOKUP($B170,'NEL &amp; P4P Backsheet'!$D$11:$BM$187, F$11,0))</f>
        <v/>
      </c>
      <c r="G170" s="433" t="str">
        <f ca="1">IF(ISERROR(VLOOKUP($B170,'NEL &amp; P4P Backsheet'!$D$11:$BM$187,G$11,0)),"",VLOOKUP($B170,'NEL &amp; P4P Backsheet'!$D$11:$BM$187, G$11,0))</f>
        <v/>
      </c>
      <c r="H170" s="58" t="str">
        <f ca="1">IF(ISERROR(VLOOKUP($B170,'NEL &amp; P4P Backsheet'!$D$11:$BM$187,H$11,0)),"",VLOOKUP($B170,'NEL &amp; P4P Backsheet'!$D$11:$BM$187, H$11,0))</f>
        <v/>
      </c>
      <c r="I170" s="306" t="str">
        <f ca="1">IF(ISERROR(VLOOKUP($B170,'NEL &amp; P4P Backsheet'!$D$11:$BM$187,I$11,0)),"",VLOOKUP($B170,'NEL &amp; P4P Backsheet'!$D$11:$BM$187, I$11,0))</f>
        <v/>
      </c>
      <c r="J170" s="433" t="str">
        <f ca="1">IF(ISERROR(VLOOKUP($B170,'NEL &amp; P4P Backsheet'!$D$11:$BM$187,J$11,0)),"",VLOOKUP($B170,'NEL &amp; P4P Backsheet'!$D$11:$BM$187, J$11,0))</f>
        <v/>
      </c>
      <c r="K170" s="433" t="str">
        <f ca="1">IF(ISERROR(VLOOKUP($B170,'NEL &amp; P4P Backsheet'!$D$11:$BM$187,K$11,0)),"",VLOOKUP($B170,'NEL &amp; P4P Backsheet'!$D$11:$BM$187, K$11,0))</f>
        <v/>
      </c>
      <c r="L170" s="58" t="str">
        <f ca="1">IF(ISERROR(VLOOKUP($B170,'NEL &amp; P4P Backsheet'!$D$11:$BM$187,L$11,0)),"",VLOOKUP($B170,'NEL &amp; P4P Backsheet'!$D$11:$BM$187, L$11,0))</f>
        <v/>
      </c>
      <c r="M170" s="316" t="str">
        <f ca="1">IF(ISERROR(VLOOKUP($B170,'NEL &amp; P4P Backsheet'!$D$11:$BM$187,M$11,0)),"",VLOOKUP($B170,'NEL &amp; P4P Backsheet'!$D$11:$BM$187, M$11,0))</f>
        <v/>
      </c>
      <c r="N170" s="306" t="str">
        <f ca="1">IF(ISERROR(VLOOKUP($B170,'NEL &amp; P4P Backsheet'!$D$11:$BM$187,N$11,0)),"",VLOOKUP($B170,'NEL &amp; P4P Backsheet'!$D$11:$BM$187, N$11,0))</f>
        <v/>
      </c>
      <c r="O170" s="433" t="str">
        <f ca="1">IF(ISERROR(VLOOKUP($B170,'NEL &amp; P4P Backsheet'!$D$11:$BM$187,O$11,0)),"",VLOOKUP($B170,'NEL &amp; P4P Backsheet'!$D$11:$BM$187, O$11,0))</f>
        <v/>
      </c>
      <c r="P170" s="454" t="str">
        <f ca="1">IF(ISERROR(VLOOKUP($B170,'NEL &amp; P4P Backsheet'!$D$11:$BM$187,P$11,0)),"",VLOOKUP($B170,'NEL &amp; P4P Backsheet'!$D$11:$BM$187, P$11,0))</f>
        <v/>
      </c>
      <c r="Q170" s="58" t="str">
        <f ca="1">IF(ISERROR(VLOOKUP($B170,'NEL &amp; P4P Backsheet'!$D$11:$BM$187,Q$11,0)),"",VLOOKUP($B170,'NEL &amp; P4P Backsheet'!$D$11:$BM$187, Q$11,0))</f>
        <v/>
      </c>
      <c r="R170" s="306" t="str">
        <f ca="1">IF(ISERROR(VLOOKUP($B170,'NEL &amp; P4P Backsheet'!$D$11:$BM$187,R$11,0)),"",VLOOKUP($B170,'NEL &amp; P4P Backsheet'!$D$11:$BM$187, R$11,0))</f>
        <v/>
      </c>
      <c r="S170" s="433" t="str">
        <f ca="1">IF(ISERROR(VLOOKUP($B170,'NEL &amp; P4P Backsheet'!$D$11:$BM$187,S$11,0)),"",VLOOKUP($B170,'NEL &amp; P4P Backsheet'!$D$11:$BM$187, S$11,0))</f>
        <v/>
      </c>
      <c r="T170" s="454" t="str">
        <f ca="1">IF(ISERROR(VLOOKUP($B170,'NEL &amp; P4P Backsheet'!$D$11:$BM$187,T$11,0)),"",VLOOKUP($B170,'NEL &amp; P4P Backsheet'!$D$11:$BM$187, T$11,0))</f>
        <v/>
      </c>
      <c r="U170" s="58" t="str">
        <f ca="1">IF(ISERROR(VLOOKUP($B170,'NEL &amp; P4P Backsheet'!$D$11:$BM$187,U$11,0)),"",VLOOKUP($B170,'NEL &amp; P4P Backsheet'!$D$11:$BM$187, U$11,0))</f>
        <v/>
      </c>
      <c r="V170" s="306" t="str">
        <f ca="1">IF(ISERROR(VLOOKUP($B170,'NEL &amp; P4P Backsheet'!$D$11:$BM$187,V$11,0)),"",VLOOKUP($B170,'NEL &amp; P4P Backsheet'!$D$11:$BM$187, V$11,0))</f>
        <v/>
      </c>
      <c r="W170" s="433" t="str">
        <f ca="1">IF(ISERROR(VLOOKUP($B170,'NEL &amp; P4P Backsheet'!$D$11:$BM$187,W$11,0)),"",VLOOKUP($B170,'NEL &amp; P4P Backsheet'!$D$11:$BM$187, W$11,0))</f>
        <v/>
      </c>
      <c r="X170" s="454" t="str">
        <f ca="1">IF(ISERROR(VLOOKUP($B170,'NEL &amp; P4P Backsheet'!$D$11:$BM$187,X$11,0)),"",VLOOKUP($B170,'NEL &amp; P4P Backsheet'!$D$11:$BM$187, X$11,0))</f>
        <v/>
      </c>
      <c r="Y170" s="58" t="str">
        <f ca="1">IF(ISERROR(VLOOKUP($B170,'NEL &amp; P4P Backsheet'!$D$11:$BM$187,Y$11,0)),"",VLOOKUP($B170,'NEL &amp; P4P Backsheet'!$D$11:$BM$187, Y$11,0))</f>
        <v/>
      </c>
    </row>
    <row r="171" spans="1:25">
      <c r="A171" s="3">
        <v>156</v>
      </c>
      <c r="B171" s="41" t="str">
        <f t="shared" ca="1" si="4"/>
        <v/>
      </c>
      <c r="C171" s="42" t="str">
        <f ca="1">IF(B171="","",VLOOKUP(B171,'Org list'!$J$9:$K$637,2,0))</f>
        <v/>
      </c>
      <c r="D171" s="24" t="str">
        <f ca="1">IF(ISERROR(VLOOKUP($B171,'NEL &amp; P4P Backsheet'!$D$38:$BL$187,'Non-Elective Performance'!$D$11,0)),"",VLOOKUP($B171,'NEL &amp; P4P Backsheet'!$D$38:$BL$187,'Non-Elective Performance'!$D$11,0))</f>
        <v/>
      </c>
      <c r="E171" s="306" t="str">
        <f ca="1">IF(ISERROR(VLOOKUP($B171,'NEL &amp; P4P Backsheet'!$D$11:$BM$187,E$11,0)),"",VLOOKUP($B171,'NEL &amp; P4P Backsheet'!$D$11:$BM$187, E$11,0))</f>
        <v/>
      </c>
      <c r="F171" s="433" t="str">
        <f ca="1">IF(ISERROR(VLOOKUP($B171,'NEL &amp; P4P Backsheet'!$D$11:$BM$187,F$11,0)),"",VLOOKUP($B171,'NEL &amp; P4P Backsheet'!$D$11:$BM$187, F$11,0))</f>
        <v/>
      </c>
      <c r="G171" s="433" t="str">
        <f ca="1">IF(ISERROR(VLOOKUP($B171,'NEL &amp; P4P Backsheet'!$D$11:$BM$187,G$11,0)),"",VLOOKUP($B171,'NEL &amp; P4P Backsheet'!$D$11:$BM$187, G$11,0))</f>
        <v/>
      </c>
      <c r="H171" s="58" t="str">
        <f ca="1">IF(ISERROR(VLOOKUP($B171,'NEL &amp; P4P Backsheet'!$D$11:$BM$187,H$11,0)),"",VLOOKUP($B171,'NEL &amp; P4P Backsheet'!$D$11:$BM$187, H$11,0))</f>
        <v/>
      </c>
      <c r="I171" s="306" t="str">
        <f ca="1">IF(ISERROR(VLOOKUP($B171,'NEL &amp; P4P Backsheet'!$D$11:$BM$187,I$11,0)),"",VLOOKUP($B171,'NEL &amp; P4P Backsheet'!$D$11:$BM$187, I$11,0))</f>
        <v/>
      </c>
      <c r="J171" s="433" t="str">
        <f ca="1">IF(ISERROR(VLOOKUP($B171,'NEL &amp; P4P Backsheet'!$D$11:$BM$187,J$11,0)),"",VLOOKUP($B171,'NEL &amp; P4P Backsheet'!$D$11:$BM$187, J$11,0))</f>
        <v/>
      </c>
      <c r="K171" s="433" t="str">
        <f ca="1">IF(ISERROR(VLOOKUP($B171,'NEL &amp; P4P Backsheet'!$D$11:$BM$187,K$11,0)),"",VLOOKUP($B171,'NEL &amp; P4P Backsheet'!$D$11:$BM$187, K$11,0))</f>
        <v/>
      </c>
      <c r="L171" s="58" t="str">
        <f ca="1">IF(ISERROR(VLOOKUP($B171,'NEL &amp; P4P Backsheet'!$D$11:$BM$187,L$11,0)),"",VLOOKUP($B171,'NEL &amp; P4P Backsheet'!$D$11:$BM$187, L$11,0))</f>
        <v/>
      </c>
      <c r="M171" s="316" t="str">
        <f ca="1">IF(ISERROR(VLOOKUP($B171,'NEL &amp; P4P Backsheet'!$D$11:$BM$187,M$11,0)),"",VLOOKUP($B171,'NEL &amp; P4P Backsheet'!$D$11:$BM$187, M$11,0))</f>
        <v/>
      </c>
      <c r="N171" s="306" t="str">
        <f ca="1">IF(ISERROR(VLOOKUP($B171,'NEL &amp; P4P Backsheet'!$D$11:$BM$187,N$11,0)),"",VLOOKUP($B171,'NEL &amp; P4P Backsheet'!$D$11:$BM$187, N$11,0))</f>
        <v/>
      </c>
      <c r="O171" s="433" t="str">
        <f ca="1">IF(ISERROR(VLOOKUP($B171,'NEL &amp; P4P Backsheet'!$D$11:$BM$187,O$11,0)),"",VLOOKUP($B171,'NEL &amp; P4P Backsheet'!$D$11:$BM$187, O$11,0))</f>
        <v/>
      </c>
      <c r="P171" s="454" t="str">
        <f ca="1">IF(ISERROR(VLOOKUP($B171,'NEL &amp; P4P Backsheet'!$D$11:$BM$187,P$11,0)),"",VLOOKUP($B171,'NEL &amp; P4P Backsheet'!$D$11:$BM$187, P$11,0))</f>
        <v/>
      </c>
      <c r="Q171" s="58" t="str">
        <f ca="1">IF(ISERROR(VLOOKUP($B171,'NEL &amp; P4P Backsheet'!$D$11:$BM$187,Q$11,0)),"",VLOOKUP($B171,'NEL &amp; P4P Backsheet'!$D$11:$BM$187, Q$11,0))</f>
        <v/>
      </c>
      <c r="R171" s="306" t="str">
        <f ca="1">IF(ISERROR(VLOOKUP($B171,'NEL &amp; P4P Backsheet'!$D$11:$BM$187,R$11,0)),"",VLOOKUP($B171,'NEL &amp; P4P Backsheet'!$D$11:$BM$187, R$11,0))</f>
        <v/>
      </c>
      <c r="S171" s="433" t="str">
        <f ca="1">IF(ISERROR(VLOOKUP($B171,'NEL &amp; P4P Backsheet'!$D$11:$BM$187,S$11,0)),"",VLOOKUP($B171,'NEL &amp; P4P Backsheet'!$D$11:$BM$187, S$11,0))</f>
        <v/>
      </c>
      <c r="T171" s="454" t="str">
        <f ca="1">IF(ISERROR(VLOOKUP($B171,'NEL &amp; P4P Backsheet'!$D$11:$BM$187,T$11,0)),"",VLOOKUP($B171,'NEL &amp; P4P Backsheet'!$D$11:$BM$187, T$11,0))</f>
        <v/>
      </c>
      <c r="U171" s="58" t="str">
        <f ca="1">IF(ISERROR(VLOOKUP($B171,'NEL &amp; P4P Backsheet'!$D$11:$BM$187,U$11,0)),"",VLOOKUP($B171,'NEL &amp; P4P Backsheet'!$D$11:$BM$187, U$11,0))</f>
        <v/>
      </c>
      <c r="V171" s="306" t="str">
        <f ca="1">IF(ISERROR(VLOOKUP($B171,'NEL &amp; P4P Backsheet'!$D$11:$BM$187,V$11,0)),"",VLOOKUP($B171,'NEL &amp; P4P Backsheet'!$D$11:$BM$187, V$11,0))</f>
        <v/>
      </c>
      <c r="W171" s="433" t="str">
        <f ca="1">IF(ISERROR(VLOOKUP($B171,'NEL &amp; P4P Backsheet'!$D$11:$BM$187,W$11,0)),"",VLOOKUP($B171,'NEL &amp; P4P Backsheet'!$D$11:$BM$187, W$11,0))</f>
        <v/>
      </c>
      <c r="X171" s="454" t="str">
        <f ca="1">IF(ISERROR(VLOOKUP($B171,'NEL &amp; P4P Backsheet'!$D$11:$BM$187,X$11,0)),"",VLOOKUP($B171,'NEL &amp; P4P Backsheet'!$D$11:$BM$187, X$11,0))</f>
        <v/>
      </c>
      <c r="Y171" s="58" t="str">
        <f ca="1">IF(ISERROR(VLOOKUP($B171,'NEL &amp; P4P Backsheet'!$D$11:$BM$187,Y$11,0)),"",VLOOKUP($B171,'NEL &amp; P4P Backsheet'!$D$11:$BM$187, Y$11,0))</f>
        <v/>
      </c>
    </row>
    <row r="172" spans="1:25">
      <c r="A172" s="3">
        <v>157</v>
      </c>
      <c r="B172" s="41" t="str">
        <f t="shared" ca="1" si="4"/>
        <v/>
      </c>
      <c r="C172" s="42" t="str">
        <f ca="1">IF(B172="","",VLOOKUP(B172,'Org list'!$J$9:$K$637,2,0))</f>
        <v/>
      </c>
      <c r="D172" s="24" t="str">
        <f ca="1">IF(ISERROR(VLOOKUP($B172,'NEL &amp; P4P Backsheet'!$D$38:$BL$187,'Non-Elective Performance'!$D$11,0)),"",VLOOKUP($B172,'NEL &amp; P4P Backsheet'!$D$38:$BL$187,'Non-Elective Performance'!$D$11,0))</f>
        <v/>
      </c>
      <c r="E172" s="306" t="str">
        <f ca="1">IF(ISERROR(VLOOKUP($B172,'NEL &amp; P4P Backsheet'!$D$11:$BM$187,E$11,0)),"",VLOOKUP($B172,'NEL &amp; P4P Backsheet'!$D$11:$BM$187, E$11,0))</f>
        <v/>
      </c>
      <c r="F172" s="433" t="str">
        <f ca="1">IF(ISERROR(VLOOKUP($B172,'NEL &amp; P4P Backsheet'!$D$11:$BM$187,F$11,0)),"",VLOOKUP($B172,'NEL &amp; P4P Backsheet'!$D$11:$BM$187, F$11,0))</f>
        <v/>
      </c>
      <c r="G172" s="433" t="str">
        <f ca="1">IF(ISERROR(VLOOKUP($B172,'NEL &amp; P4P Backsheet'!$D$11:$BM$187,G$11,0)),"",VLOOKUP($B172,'NEL &amp; P4P Backsheet'!$D$11:$BM$187, G$11,0))</f>
        <v/>
      </c>
      <c r="H172" s="58" t="str">
        <f ca="1">IF(ISERROR(VLOOKUP($B172,'NEL &amp; P4P Backsheet'!$D$11:$BM$187,H$11,0)),"",VLOOKUP($B172,'NEL &amp; P4P Backsheet'!$D$11:$BM$187, H$11,0))</f>
        <v/>
      </c>
      <c r="I172" s="306" t="str">
        <f ca="1">IF(ISERROR(VLOOKUP($B172,'NEL &amp; P4P Backsheet'!$D$11:$BM$187,I$11,0)),"",VLOOKUP($B172,'NEL &amp; P4P Backsheet'!$D$11:$BM$187, I$11,0))</f>
        <v/>
      </c>
      <c r="J172" s="433" t="str">
        <f ca="1">IF(ISERROR(VLOOKUP($B172,'NEL &amp; P4P Backsheet'!$D$11:$BM$187,J$11,0)),"",VLOOKUP($B172,'NEL &amp; P4P Backsheet'!$D$11:$BM$187, J$11,0))</f>
        <v/>
      </c>
      <c r="K172" s="433" t="str">
        <f ca="1">IF(ISERROR(VLOOKUP($B172,'NEL &amp; P4P Backsheet'!$D$11:$BM$187,K$11,0)),"",VLOOKUP($B172,'NEL &amp; P4P Backsheet'!$D$11:$BM$187, K$11,0))</f>
        <v/>
      </c>
      <c r="L172" s="58" t="str">
        <f ca="1">IF(ISERROR(VLOOKUP($B172,'NEL &amp; P4P Backsheet'!$D$11:$BM$187,L$11,0)),"",VLOOKUP($B172,'NEL &amp; P4P Backsheet'!$D$11:$BM$187, L$11,0))</f>
        <v/>
      </c>
      <c r="M172" s="316" t="str">
        <f ca="1">IF(ISERROR(VLOOKUP($B172,'NEL &amp; P4P Backsheet'!$D$11:$BM$187,M$11,0)),"",VLOOKUP($B172,'NEL &amp; P4P Backsheet'!$D$11:$BM$187, M$11,0))</f>
        <v/>
      </c>
      <c r="N172" s="306" t="str">
        <f ca="1">IF(ISERROR(VLOOKUP($B172,'NEL &amp; P4P Backsheet'!$D$11:$BM$187,N$11,0)),"",VLOOKUP($B172,'NEL &amp; P4P Backsheet'!$D$11:$BM$187, N$11,0))</f>
        <v/>
      </c>
      <c r="O172" s="433" t="str">
        <f ca="1">IF(ISERROR(VLOOKUP($B172,'NEL &amp; P4P Backsheet'!$D$11:$BM$187,O$11,0)),"",VLOOKUP($B172,'NEL &amp; P4P Backsheet'!$D$11:$BM$187, O$11,0))</f>
        <v/>
      </c>
      <c r="P172" s="454" t="str">
        <f ca="1">IF(ISERROR(VLOOKUP($B172,'NEL &amp; P4P Backsheet'!$D$11:$BM$187,P$11,0)),"",VLOOKUP($B172,'NEL &amp; P4P Backsheet'!$D$11:$BM$187, P$11,0))</f>
        <v/>
      </c>
      <c r="Q172" s="58" t="str">
        <f ca="1">IF(ISERROR(VLOOKUP($B172,'NEL &amp; P4P Backsheet'!$D$11:$BM$187,Q$11,0)),"",VLOOKUP($B172,'NEL &amp; P4P Backsheet'!$D$11:$BM$187, Q$11,0))</f>
        <v/>
      </c>
      <c r="R172" s="306" t="str">
        <f ca="1">IF(ISERROR(VLOOKUP($B172,'NEL &amp; P4P Backsheet'!$D$11:$BM$187,R$11,0)),"",VLOOKUP($B172,'NEL &amp; P4P Backsheet'!$D$11:$BM$187, R$11,0))</f>
        <v/>
      </c>
      <c r="S172" s="433" t="str">
        <f ca="1">IF(ISERROR(VLOOKUP($B172,'NEL &amp; P4P Backsheet'!$D$11:$BM$187,S$11,0)),"",VLOOKUP($B172,'NEL &amp; P4P Backsheet'!$D$11:$BM$187, S$11,0))</f>
        <v/>
      </c>
      <c r="T172" s="454" t="str">
        <f ca="1">IF(ISERROR(VLOOKUP($B172,'NEL &amp; P4P Backsheet'!$D$11:$BM$187,T$11,0)),"",VLOOKUP($B172,'NEL &amp; P4P Backsheet'!$D$11:$BM$187, T$11,0))</f>
        <v/>
      </c>
      <c r="U172" s="58" t="str">
        <f ca="1">IF(ISERROR(VLOOKUP($B172,'NEL &amp; P4P Backsheet'!$D$11:$BM$187,U$11,0)),"",VLOOKUP($B172,'NEL &amp; P4P Backsheet'!$D$11:$BM$187, U$11,0))</f>
        <v/>
      </c>
      <c r="V172" s="306" t="str">
        <f ca="1">IF(ISERROR(VLOOKUP($B172,'NEL &amp; P4P Backsheet'!$D$11:$BM$187,V$11,0)),"",VLOOKUP($B172,'NEL &amp; P4P Backsheet'!$D$11:$BM$187, V$11,0))</f>
        <v/>
      </c>
      <c r="W172" s="433" t="str">
        <f ca="1">IF(ISERROR(VLOOKUP($B172,'NEL &amp; P4P Backsheet'!$D$11:$BM$187,W$11,0)),"",VLOOKUP($B172,'NEL &amp; P4P Backsheet'!$D$11:$BM$187, W$11,0))</f>
        <v/>
      </c>
      <c r="X172" s="454" t="str">
        <f ca="1">IF(ISERROR(VLOOKUP($B172,'NEL &amp; P4P Backsheet'!$D$11:$BM$187,X$11,0)),"",VLOOKUP($B172,'NEL &amp; P4P Backsheet'!$D$11:$BM$187, X$11,0))</f>
        <v/>
      </c>
      <c r="Y172" s="58" t="str">
        <f ca="1">IF(ISERROR(VLOOKUP($B172,'NEL &amp; P4P Backsheet'!$D$11:$BM$187,Y$11,0)),"",VLOOKUP($B172,'NEL &amp; P4P Backsheet'!$D$11:$BM$187, Y$11,0))</f>
        <v/>
      </c>
    </row>
    <row r="173" spans="1:25">
      <c r="A173" s="3">
        <v>158</v>
      </c>
      <c r="B173" s="41" t="str">
        <f t="shared" ca="1" si="4"/>
        <v/>
      </c>
      <c r="C173" s="42" t="str">
        <f ca="1">IF(B173="","",VLOOKUP(B173,'Org list'!$J$9:$K$637,2,0))</f>
        <v/>
      </c>
      <c r="D173" s="24" t="str">
        <f ca="1">IF(ISERROR(VLOOKUP($B173,'NEL &amp; P4P Backsheet'!$D$38:$BL$187,'Non-Elective Performance'!$D$11,0)),"",VLOOKUP($B173,'NEL &amp; P4P Backsheet'!$D$38:$BL$187,'Non-Elective Performance'!$D$11,0))</f>
        <v/>
      </c>
      <c r="E173" s="306" t="str">
        <f ca="1">IF(ISERROR(VLOOKUP($B173,'NEL &amp; P4P Backsheet'!$D$11:$BM$187,E$11,0)),"",VLOOKUP($B173,'NEL &amp; P4P Backsheet'!$D$11:$BM$187, E$11,0))</f>
        <v/>
      </c>
      <c r="F173" s="433" t="str">
        <f ca="1">IF(ISERROR(VLOOKUP($B173,'NEL &amp; P4P Backsheet'!$D$11:$BM$187,F$11,0)),"",VLOOKUP($B173,'NEL &amp; P4P Backsheet'!$D$11:$BM$187, F$11,0))</f>
        <v/>
      </c>
      <c r="G173" s="433" t="str">
        <f ca="1">IF(ISERROR(VLOOKUP($B173,'NEL &amp; P4P Backsheet'!$D$11:$BM$187,G$11,0)),"",VLOOKUP($B173,'NEL &amp; P4P Backsheet'!$D$11:$BM$187, G$11,0))</f>
        <v/>
      </c>
      <c r="H173" s="58" t="str">
        <f ca="1">IF(ISERROR(VLOOKUP($B173,'NEL &amp; P4P Backsheet'!$D$11:$BM$187,H$11,0)),"",VLOOKUP($B173,'NEL &amp; P4P Backsheet'!$D$11:$BM$187, H$11,0))</f>
        <v/>
      </c>
      <c r="I173" s="306" t="str">
        <f ca="1">IF(ISERROR(VLOOKUP($B173,'NEL &amp; P4P Backsheet'!$D$11:$BM$187,I$11,0)),"",VLOOKUP($B173,'NEL &amp; P4P Backsheet'!$D$11:$BM$187, I$11,0))</f>
        <v/>
      </c>
      <c r="J173" s="433" t="str">
        <f ca="1">IF(ISERROR(VLOOKUP($B173,'NEL &amp; P4P Backsheet'!$D$11:$BM$187,J$11,0)),"",VLOOKUP($B173,'NEL &amp; P4P Backsheet'!$D$11:$BM$187, J$11,0))</f>
        <v/>
      </c>
      <c r="K173" s="433" t="str">
        <f ca="1">IF(ISERROR(VLOOKUP($B173,'NEL &amp; P4P Backsheet'!$D$11:$BM$187,K$11,0)),"",VLOOKUP($B173,'NEL &amp; P4P Backsheet'!$D$11:$BM$187, K$11,0))</f>
        <v/>
      </c>
      <c r="L173" s="58" t="str">
        <f ca="1">IF(ISERROR(VLOOKUP($B173,'NEL &amp; P4P Backsheet'!$D$11:$BM$187,L$11,0)),"",VLOOKUP($B173,'NEL &amp; P4P Backsheet'!$D$11:$BM$187, L$11,0))</f>
        <v/>
      </c>
      <c r="M173" s="316" t="str">
        <f ca="1">IF(ISERROR(VLOOKUP($B173,'NEL &amp; P4P Backsheet'!$D$11:$BM$187,M$11,0)),"",VLOOKUP($B173,'NEL &amp; P4P Backsheet'!$D$11:$BM$187, M$11,0))</f>
        <v/>
      </c>
      <c r="N173" s="306" t="str">
        <f ca="1">IF(ISERROR(VLOOKUP($B173,'NEL &amp; P4P Backsheet'!$D$11:$BM$187,N$11,0)),"",VLOOKUP($B173,'NEL &amp; P4P Backsheet'!$D$11:$BM$187, N$11,0))</f>
        <v/>
      </c>
      <c r="O173" s="433" t="str">
        <f ca="1">IF(ISERROR(VLOOKUP($B173,'NEL &amp; P4P Backsheet'!$D$11:$BM$187,O$11,0)),"",VLOOKUP($B173,'NEL &amp; P4P Backsheet'!$D$11:$BM$187, O$11,0))</f>
        <v/>
      </c>
      <c r="P173" s="454" t="str">
        <f ca="1">IF(ISERROR(VLOOKUP($B173,'NEL &amp; P4P Backsheet'!$D$11:$BM$187,P$11,0)),"",VLOOKUP($B173,'NEL &amp; P4P Backsheet'!$D$11:$BM$187, P$11,0))</f>
        <v/>
      </c>
      <c r="Q173" s="58" t="str">
        <f ca="1">IF(ISERROR(VLOOKUP($B173,'NEL &amp; P4P Backsheet'!$D$11:$BM$187,Q$11,0)),"",VLOOKUP($B173,'NEL &amp; P4P Backsheet'!$D$11:$BM$187, Q$11,0))</f>
        <v/>
      </c>
      <c r="R173" s="306" t="str">
        <f ca="1">IF(ISERROR(VLOOKUP($B173,'NEL &amp; P4P Backsheet'!$D$11:$BM$187,R$11,0)),"",VLOOKUP($B173,'NEL &amp; P4P Backsheet'!$D$11:$BM$187, R$11,0))</f>
        <v/>
      </c>
      <c r="S173" s="433" t="str">
        <f ca="1">IF(ISERROR(VLOOKUP($B173,'NEL &amp; P4P Backsheet'!$D$11:$BM$187,S$11,0)),"",VLOOKUP($B173,'NEL &amp; P4P Backsheet'!$D$11:$BM$187, S$11,0))</f>
        <v/>
      </c>
      <c r="T173" s="454" t="str">
        <f ca="1">IF(ISERROR(VLOOKUP($B173,'NEL &amp; P4P Backsheet'!$D$11:$BM$187,T$11,0)),"",VLOOKUP($B173,'NEL &amp; P4P Backsheet'!$D$11:$BM$187, T$11,0))</f>
        <v/>
      </c>
      <c r="U173" s="58" t="str">
        <f ca="1">IF(ISERROR(VLOOKUP($B173,'NEL &amp; P4P Backsheet'!$D$11:$BM$187,U$11,0)),"",VLOOKUP($B173,'NEL &amp; P4P Backsheet'!$D$11:$BM$187, U$11,0))</f>
        <v/>
      </c>
      <c r="V173" s="306" t="str">
        <f ca="1">IF(ISERROR(VLOOKUP($B173,'NEL &amp; P4P Backsheet'!$D$11:$BM$187,V$11,0)),"",VLOOKUP($B173,'NEL &amp; P4P Backsheet'!$D$11:$BM$187, V$11,0))</f>
        <v/>
      </c>
      <c r="W173" s="433" t="str">
        <f ca="1">IF(ISERROR(VLOOKUP($B173,'NEL &amp; P4P Backsheet'!$D$11:$BM$187,W$11,0)),"",VLOOKUP($B173,'NEL &amp; P4P Backsheet'!$D$11:$BM$187, W$11,0))</f>
        <v/>
      </c>
      <c r="X173" s="454" t="str">
        <f ca="1">IF(ISERROR(VLOOKUP($B173,'NEL &amp; P4P Backsheet'!$D$11:$BM$187,X$11,0)),"",VLOOKUP($B173,'NEL &amp; P4P Backsheet'!$D$11:$BM$187, X$11,0))</f>
        <v/>
      </c>
      <c r="Y173" s="58" t="str">
        <f ca="1">IF(ISERROR(VLOOKUP($B173,'NEL &amp; P4P Backsheet'!$D$11:$BM$187,Y$11,0)),"",VLOOKUP($B173,'NEL &amp; P4P Backsheet'!$D$11:$BM$187, Y$11,0))</f>
        <v/>
      </c>
    </row>
    <row r="174" spans="1:25">
      <c r="A174" s="3">
        <v>159</v>
      </c>
      <c r="B174" s="41" t="str">
        <f t="shared" ca="1" si="4"/>
        <v/>
      </c>
      <c r="C174" s="42" t="str">
        <f ca="1">IF(B174="","",VLOOKUP(B174,'Org list'!$J$9:$K$637,2,0))</f>
        <v/>
      </c>
      <c r="D174" s="24" t="str">
        <f ca="1">IF(ISERROR(VLOOKUP($B174,'NEL &amp; P4P Backsheet'!$D$38:$BL$187,'Non-Elective Performance'!$D$11,0)),"",VLOOKUP($B174,'NEL &amp; P4P Backsheet'!$D$38:$BL$187,'Non-Elective Performance'!$D$11,0))</f>
        <v/>
      </c>
      <c r="E174" s="306" t="str">
        <f ca="1">IF(ISERROR(VLOOKUP($B174,'NEL &amp; P4P Backsheet'!$D$11:$BM$187,E$11,0)),"",VLOOKUP($B174,'NEL &amp; P4P Backsheet'!$D$11:$BM$187, E$11,0))</f>
        <v/>
      </c>
      <c r="F174" s="433" t="str">
        <f ca="1">IF(ISERROR(VLOOKUP($B174,'NEL &amp; P4P Backsheet'!$D$11:$BM$187,F$11,0)),"",VLOOKUP($B174,'NEL &amp; P4P Backsheet'!$D$11:$BM$187, F$11,0))</f>
        <v/>
      </c>
      <c r="G174" s="433" t="str">
        <f ca="1">IF(ISERROR(VLOOKUP($B174,'NEL &amp; P4P Backsheet'!$D$11:$BM$187,G$11,0)),"",VLOOKUP($B174,'NEL &amp; P4P Backsheet'!$D$11:$BM$187, G$11,0))</f>
        <v/>
      </c>
      <c r="H174" s="58" t="str">
        <f ca="1">IF(ISERROR(VLOOKUP($B174,'NEL &amp; P4P Backsheet'!$D$11:$BM$187,H$11,0)),"",VLOOKUP($B174,'NEL &amp; P4P Backsheet'!$D$11:$BM$187, H$11,0))</f>
        <v/>
      </c>
      <c r="I174" s="306" t="str">
        <f ca="1">IF(ISERROR(VLOOKUP($B174,'NEL &amp; P4P Backsheet'!$D$11:$BM$187,I$11,0)),"",VLOOKUP($B174,'NEL &amp; P4P Backsheet'!$D$11:$BM$187, I$11,0))</f>
        <v/>
      </c>
      <c r="J174" s="433" t="str">
        <f ca="1">IF(ISERROR(VLOOKUP($B174,'NEL &amp; P4P Backsheet'!$D$11:$BM$187,J$11,0)),"",VLOOKUP($B174,'NEL &amp; P4P Backsheet'!$D$11:$BM$187, J$11,0))</f>
        <v/>
      </c>
      <c r="K174" s="433" t="str">
        <f ca="1">IF(ISERROR(VLOOKUP($B174,'NEL &amp; P4P Backsheet'!$D$11:$BM$187,K$11,0)),"",VLOOKUP($B174,'NEL &amp; P4P Backsheet'!$D$11:$BM$187, K$11,0))</f>
        <v/>
      </c>
      <c r="L174" s="58" t="str">
        <f ca="1">IF(ISERROR(VLOOKUP($B174,'NEL &amp; P4P Backsheet'!$D$11:$BM$187,L$11,0)),"",VLOOKUP($B174,'NEL &amp; P4P Backsheet'!$D$11:$BM$187, L$11,0))</f>
        <v/>
      </c>
      <c r="M174" s="316" t="str">
        <f ca="1">IF(ISERROR(VLOOKUP($B174,'NEL &amp; P4P Backsheet'!$D$11:$BM$187,M$11,0)),"",VLOOKUP($B174,'NEL &amp; P4P Backsheet'!$D$11:$BM$187, M$11,0))</f>
        <v/>
      </c>
      <c r="N174" s="306" t="str">
        <f ca="1">IF(ISERROR(VLOOKUP($B174,'NEL &amp; P4P Backsheet'!$D$11:$BM$187,N$11,0)),"",VLOOKUP($B174,'NEL &amp; P4P Backsheet'!$D$11:$BM$187, N$11,0))</f>
        <v/>
      </c>
      <c r="O174" s="433" t="str">
        <f ca="1">IF(ISERROR(VLOOKUP($B174,'NEL &amp; P4P Backsheet'!$D$11:$BM$187,O$11,0)),"",VLOOKUP($B174,'NEL &amp; P4P Backsheet'!$D$11:$BM$187, O$11,0))</f>
        <v/>
      </c>
      <c r="P174" s="454" t="str">
        <f ca="1">IF(ISERROR(VLOOKUP($B174,'NEL &amp; P4P Backsheet'!$D$11:$BM$187,P$11,0)),"",VLOOKUP($B174,'NEL &amp; P4P Backsheet'!$D$11:$BM$187, P$11,0))</f>
        <v/>
      </c>
      <c r="Q174" s="58" t="str">
        <f ca="1">IF(ISERROR(VLOOKUP($B174,'NEL &amp; P4P Backsheet'!$D$11:$BM$187,Q$11,0)),"",VLOOKUP($B174,'NEL &amp; P4P Backsheet'!$D$11:$BM$187, Q$11,0))</f>
        <v/>
      </c>
      <c r="R174" s="306" t="str">
        <f ca="1">IF(ISERROR(VLOOKUP($B174,'NEL &amp; P4P Backsheet'!$D$11:$BM$187,R$11,0)),"",VLOOKUP($B174,'NEL &amp; P4P Backsheet'!$D$11:$BM$187, R$11,0))</f>
        <v/>
      </c>
      <c r="S174" s="433" t="str">
        <f ca="1">IF(ISERROR(VLOOKUP($B174,'NEL &amp; P4P Backsheet'!$D$11:$BM$187,S$11,0)),"",VLOOKUP($B174,'NEL &amp; P4P Backsheet'!$D$11:$BM$187, S$11,0))</f>
        <v/>
      </c>
      <c r="T174" s="454" t="str">
        <f ca="1">IF(ISERROR(VLOOKUP($B174,'NEL &amp; P4P Backsheet'!$D$11:$BM$187,T$11,0)),"",VLOOKUP($B174,'NEL &amp; P4P Backsheet'!$D$11:$BM$187, T$11,0))</f>
        <v/>
      </c>
      <c r="U174" s="58" t="str">
        <f ca="1">IF(ISERROR(VLOOKUP($B174,'NEL &amp; P4P Backsheet'!$D$11:$BM$187,U$11,0)),"",VLOOKUP($B174,'NEL &amp; P4P Backsheet'!$D$11:$BM$187, U$11,0))</f>
        <v/>
      </c>
      <c r="V174" s="306" t="str">
        <f ca="1">IF(ISERROR(VLOOKUP($B174,'NEL &amp; P4P Backsheet'!$D$11:$BM$187,V$11,0)),"",VLOOKUP($B174,'NEL &amp; P4P Backsheet'!$D$11:$BM$187, V$11,0))</f>
        <v/>
      </c>
      <c r="W174" s="433" t="str">
        <f ca="1">IF(ISERROR(VLOOKUP($B174,'NEL &amp; P4P Backsheet'!$D$11:$BM$187,W$11,0)),"",VLOOKUP($B174,'NEL &amp; P4P Backsheet'!$D$11:$BM$187, W$11,0))</f>
        <v/>
      </c>
      <c r="X174" s="454" t="str">
        <f ca="1">IF(ISERROR(VLOOKUP($B174,'NEL &amp; P4P Backsheet'!$D$11:$BM$187,X$11,0)),"",VLOOKUP($B174,'NEL &amp; P4P Backsheet'!$D$11:$BM$187, X$11,0))</f>
        <v/>
      </c>
      <c r="Y174" s="58" t="str">
        <f ca="1">IF(ISERROR(VLOOKUP($B174,'NEL &amp; P4P Backsheet'!$D$11:$BM$187,Y$11,0)),"",VLOOKUP($B174,'NEL &amp; P4P Backsheet'!$D$11:$BM$187, Y$11,0))</f>
        <v/>
      </c>
    </row>
    <row r="175" spans="1:25">
      <c r="A175" s="3">
        <v>160</v>
      </c>
      <c r="B175" s="41" t="str">
        <f t="shared" ref="B175:B191" ca="1" si="5">IF($A175&gt;$AA$16-1,"",INDIRECT("'Comms by AT'!D"&amp;$A175+$AA$15))</f>
        <v/>
      </c>
      <c r="C175" s="42" t="str">
        <f ca="1">IF(B175="","",VLOOKUP(B175,'Org list'!$J$9:$K$637,2,0))</f>
        <v/>
      </c>
      <c r="D175" s="24" t="str">
        <f ca="1">IF(ISERROR(VLOOKUP($B175,'NEL &amp; P4P Backsheet'!$D$38:$BL$187,'Non-Elective Performance'!$D$11,0)),"",VLOOKUP($B175,'NEL &amp; P4P Backsheet'!$D$38:$BL$187,'Non-Elective Performance'!$D$11,0))</f>
        <v/>
      </c>
      <c r="E175" s="306" t="str">
        <f ca="1">IF(ISERROR(VLOOKUP($B175,'NEL &amp; P4P Backsheet'!$D$11:$BM$187,E$11,0)),"",VLOOKUP($B175,'NEL &amp; P4P Backsheet'!$D$11:$BM$187, E$11,0))</f>
        <v/>
      </c>
      <c r="F175" s="433" t="str">
        <f ca="1">IF(ISERROR(VLOOKUP($B175,'NEL &amp; P4P Backsheet'!$D$11:$BM$187,F$11,0)),"",VLOOKUP($B175,'NEL &amp; P4P Backsheet'!$D$11:$BM$187, F$11,0))</f>
        <v/>
      </c>
      <c r="G175" s="433" t="str">
        <f ca="1">IF(ISERROR(VLOOKUP($B175,'NEL &amp; P4P Backsheet'!$D$11:$BM$187,G$11,0)),"",VLOOKUP($B175,'NEL &amp; P4P Backsheet'!$D$11:$BM$187, G$11,0))</f>
        <v/>
      </c>
      <c r="H175" s="58" t="str">
        <f ca="1">IF(ISERROR(VLOOKUP($B175,'NEL &amp; P4P Backsheet'!$D$11:$BM$187,H$11,0)),"",VLOOKUP($B175,'NEL &amp; P4P Backsheet'!$D$11:$BM$187, H$11,0))</f>
        <v/>
      </c>
      <c r="I175" s="306" t="str">
        <f ca="1">IF(ISERROR(VLOOKUP($B175,'NEL &amp; P4P Backsheet'!$D$11:$BM$187,I$11,0)),"",VLOOKUP($B175,'NEL &amp; P4P Backsheet'!$D$11:$BM$187, I$11,0))</f>
        <v/>
      </c>
      <c r="J175" s="433" t="str">
        <f ca="1">IF(ISERROR(VLOOKUP($B175,'NEL &amp; P4P Backsheet'!$D$11:$BM$187,J$11,0)),"",VLOOKUP($B175,'NEL &amp; P4P Backsheet'!$D$11:$BM$187, J$11,0))</f>
        <v/>
      </c>
      <c r="K175" s="433" t="str">
        <f ca="1">IF(ISERROR(VLOOKUP($B175,'NEL &amp; P4P Backsheet'!$D$11:$BM$187,K$11,0)),"",VLOOKUP($B175,'NEL &amp; P4P Backsheet'!$D$11:$BM$187, K$11,0))</f>
        <v/>
      </c>
      <c r="L175" s="58" t="str">
        <f ca="1">IF(ISERROR(VLOOKUP($B175,'NEL &amp; P4P Backsheet'!$D$11:$BM$187,L$11,0)),"",VLOOKUP($B175,'NEL &amp; P4P Backsheet'!$D$11:$BM$187, L$11,0))</f>
        <v/>
      </c>
      <c r="M175" s="316" t="str">
        <f ca="1">IF(ISERROR(VLOOKUP($B175,'NEL &amp; P4P Backsheet'!$D$11:$BM$187,M$11,0)),"",VLOOKUP($B175,'NEL &amp; P4P Backsheet'!$D$11:$BM$187, M$11,0))</f>
        <v/>
      </c>
      <c r="N175" s="306" t="str">
        <f ca="1">IF(ISERROR(VLOOKUP($B175,'NEL &amp; P4P Backsheet'!$D$11:$BM$187,N$11,0)),"",VLOOKUP($B175,'NEL &amp; P4P Backsheet'!$D$11:$BM$187, N$11,0))</f>
        <v/>
      </c>
      <c r="O175" s="433" t="str">
        <f ca="1">IF(ISERROR(VLOOKUP($B175,'NEL &amp; P4P Backsheet'!$D$11:$BM$187,O$11,0)),"",VLOOKUP($B175,'NEL &amp; P4P Backsheet'!$D$11:$BM$187, O$11,0))</f>
        <v/>
      </c>
      <c r="P175" s="454" t="str">
        <f ca="1">IF(ISERROR(VLOOKUP($B175,'NEL &amp; P4P Backsheet'!$D$11:$BM$187,P$11,0)),"",VLOOKUP($B175,'NEL &amp; P4P Backsheet'!$D$11:$BM$187, P$11,0))</f>
        <v/>
      </c>
      <c r="Q175" s="58" t="str">
        <f ca="1">IF(ISERROR(VLOOKUP($B175,'NEL &amp; P4P Backsheet'!$D$11:$BM$187,Q$11,0)),"",VLOOKUP($B175,'NEL &amp; P4P Backsheet'!$D$11:$BM$187, Q$11,0))</f>
        <v/>
      </c>
      <c r="R175" s="306" t="str">
        <f ca="1">IF(ISERROR(VLOOKUP($B175,'NEL &amp; P4P Backsheet'!$D$11:$BM$187,R$11,0)),"",VLOOKUP($B175,'NEL &amp; P4P Backsheet'!$D$11:$BM$187, R$11,0))</f>
        <v/>
      </c>
      <c r="S175" s="433" t="str">
        <f ca="1">IF(ISERROR(VLOOKUP($B175,'NEL &amp; P4P Backsheet'!$D$11:$BM$187,S$11,0)),"",VLOOKUP($B175,'NEL &amp; P4P Backsheet'!$D$11:$BM$187, S$11,0))</f>
        <v/>
      </c>
      <c r="T175" s="454" t="str">
        <f ca="1">IF(ISERROR(VLOOKUP($B175,'NEL &amp; P4P Backsheet'!$D$11:$BM$187,T$11,0)),"",VLOOKUP($B175,'NEL &amp; P4P Backsheet'!$D$11:$BM$187, T$11,0))</f>
        <v/>
      </c>
      <c r="U175" s="58" t="str">
        <f ca="1">IF(ISERROR(VLOOKUP($B175,'NEL &amp; P4P Backsheet'!$D$11:$BM$187,U$11,0)),"",VLOOKUP($B175,'NEL &amp; P4P Backsheet'!$D$11:$BM$187, U$11,0))</f>
        <v/>
      </c>
      <c r="V175" s="306" t="str">
        <f ca="1">IF(ISERROR(VLOOKUP($B175,'NEL &amp; P4P Backsheet'!$D$11:$BM$187,V$11,0)),"",VLOOKUP($B175,'NEL &amp; P4P Backsheet'!$D$11:$BM$187, V$11,0))</f>
        <v/>
      </c>
      <c r="W175" s="433" t="str">
        <f ca="1">IF(ISERROR(VLOOKUP($B175,'NEL &amp; P4P Backsheet'!$D$11:$BM$187,W$11,0)),"",VLOOKUP($B175,'NEL &amp; P4P Backsheet'!$D$11:$BM$187, W$11,0))</f>
        <v/>
      </c>
      <c r="X175" s="454" t="str">
        <f ca="1">IF(ISERROR(VLOOKUP($B175,'NEL &amp; P4P Backsheet'!$D$11:$BM$187,X$11,0)),"",VLOOKUP($B175,'NEL &amp; P4P Backsheet'!$D$11:$BM$187, X$11,0))</f>
        <v/>
      </c>
      <c r="Y175" s="58" t="str">
        <f ca="1">IF(ISERROR(VLOOKUP($B175,'NEL &amp; P4P Backsheet'!$D$11:$BM$187,Y$11,0)),"",VLOOKUP($B175,'NEL &amp; P4P Backsheet'!$D$11:$BM$187, Y$11,0))</f>
        <v/>
      </c>
    </row>
    <row r="176" spans="1:25">
      <c r="A176" s="3">
        <v>161</v>
      </c>
      <c r="B176" s="41" t="str">
        <f t="shared" ca="1" si="5"/>
        <v/>
      </c>
      <c r="C176" s="42" t="str">
        <f ca="1">IF(B176="","",VLOOKUP(B176,'Org list'!$J$9:$K$637,2,0))</f>
        <v/>
      </c>
      <c r="D176" s="24" t="str">
        <f ca="1">IF(ISERROR(VLOOKUP($B176,'NEL &amp; P4P Backsheet'!$D$38:$BL$187,'Non-Elective Performance'!$D$11,0)),"",VLOOKUP($B176,'NEL &amp; P4P Backsheet'!$D$38:$BL$187,'Non-Elective Performance'!$D$11,0))</f>
        <v/>
      </c>
      <c r="E176" s="306" t="str">
        <f ca="1">IF(ISERROR(VLOOKUP($B176,'NEL &amp; P4P Backsheet'!$D$11:$BM$187,E$11,0)),"",VLOOKUP($B176,'NEL &amp; P4P Backsheet'!$D$11:$BM$187, E$11,0))</f>
        <v/>
      </c>
      <c r="F176" s="433" t="str">
        <f ca="1">IF(ISERROR(VLOOKUP($B176,'NEL &amp; P4P Backsheet'!$D$11:$BM$187,F$11,0)),"",VLOOKUP($B176,'NEL &amp; P4P Backsheet'!$D$11:$BM$187, F$11,0))</f>
        <v/>
      </c>
      <c r="G176" s="433" t="str">
        <f ca="1">IF(ISERROR(VLOOKUP($B176,'NEL &amp; P4P Backsheet'!$D$11:$BM$187,G$11,0)),"",VLOOKUP($B176,'NEL &amp; P4P Backsheet'!$D$11:$BM$187, G$11,0))</f>
        <v/>
      </c>
      <c r="H176" s="58" t="str">
        <f ca="1">IF(ISERROR(VLOOKUP($B176,'NEL &amp; P4P Backsheet'!$D$11:$BM$187,H$11,0)),"",VLOOKUP($B176,'NEL &amp; P4P Backsheet'!$D$11:$BM$187, H$11,0))</f>
        <v/>
      </c>
      <c r="I176" s="306" t="str">
        <f ca="1">IF(ISERROR(VLOOKUP($B176,'NEL &amp; P4P Backsheet'!$D$11:$BM$187,I$11,0)),"",VLOOKUP($B176,'NEL &amp; P4P Backsheet'!$D$11:$BM$187, I$11,0))</f>
        <v/>
      </c>
      <c r="J176" s="433" t="str">
        <f ca="1">IF(ISERROR(VLOOKUP($B176,'NEL &amp; P4P Backsheet'!$D$11:$BM$187,J$11,0)),"",VLOOKUP($B176,'NEL &amp; P4P Backsheet'!$D$11:$BM$187, J$11,0))</f>
        <v/>
      </c>
      <c r="K176" s="433" t="str">
        <f ca="1">IF(ISERROR(VLOOKUP($B176,'NEL &amp; P4P Backsheet'!$D$11:$BM$187,K$11,0)),"",VLOOKUP($B176,'NEL &amp; P4P Backsheet'!$D$11:$BM$187, K$11,0))</f>
        <v/>
      </c>
      <c r="L176" s="58" t="str">
        <f ca="1">IF(ISERROR(VLOOKUP($B176,'NEL &amp; P4P Backsheet'!$D$11:$BM$187,L$11,0)),"",VLOOKUP($B176,'NEL &amp; P4P Backsheet'!$D$11:$BM$187, L$11,0))</f>
        <v/>
      </c>
      <c r="M176" s="316" t="str">
        <f ca="1">IF(ISERROR(VLOOKUP($B176,'NEL &amp; P4P Backsheet'!$D$11:$BM$187,M$11,0)),"",VLOOKUP($B176,'NEL &amp; P4P Backsheet'!$D$11:$BM$187, M$11,0))</f>
        <v/>
      </c>
      <c r="N176" s="306" t="str">
        <f ca="1">IF(ISERROR(VLOOKUP($B176,'NEL &amp; P4P Backsheet'!$D$11:$BM$187,N$11,0)),"",VLOOKUP($B176,'NEL &amp; P4P Backsheet'!$D$11:$BM$187, N$11,0))</f>
        <v/>
      </c>
      <c r="O176" s="433" t="str">
        <f ca="1">IF(ISERROR(VLOOKUP($B176,'NEL &amp; P4P Backsheet'!$D$11:$BM$187,O$11,0)),"",VLOOKUP($B176,'NEL &amp; P4P Backsheet'!$D$11:$BM$187, O$11,0))</f>
        <v/>
      </c>
      <c r="P176" s="454" t="str">
        <f ca="1">IF(ISERROR(VLOOKUP($B176,'NEL &amp; P4P Backsheet'!$D$11:$BM$187,P$11,0)),"",VLOOKUP($B176,'NEL &amp; P4P Backsheet'!$D$11:$BM$187, P$11,0))</f>
        <v/>
      </c>
      <c r="Q176" s="58" t="str">
        <f ca="1">IF(ISERROR(VLOOKUP($B176,'NEL &amp; P4P Backsheet'!$D$11:$BM$187,Q$11,0)),"",VLOOKUP($B176,'NEL &amp; P4P Backsheet'!$D$11:$BM$187, Q$11,0))</f>
        <v/>
      </c>
      <c r="R176" s="306" t="str">
        <f ca="1">IF(ISERROR(VLOOKUP($B176,'NEL &amp; P4P Backsheet'!$D$11:$BM$187,R$11,0)),"",VLOOKUP($B176,'NEL &amp; P4P Backsheet'!$D$11:$BM$187, R$11,0))</f>
        <v/>
      </c>
      <c r="S176" s="433" t="str">
        <f ca="1">IF(ISERROR(VLOOKUP($B176,'NEL &amp; P4P Backsheet'!$D$11:$BM$187,S$11,0)),"",VLOOKUP($B176,'NEL &amp; P4P Backsheet'!$D$11:$BM$187, S$11,0))</f>
        <v/>
      </c>
      <c r="T176" s="454" t="str">
        <f ca="1">IF(ISERROR(VLOOKUP($B176,'NEL &amp; P4P Backsheet'!$D$11:$BM$187,T$11,0)),"",VLOOKUP($B176,'NEL &amp; P4P Backsheet'!$D$11:$BM$187, T$11,0))</f>
        <v/>
      </c>
      <c r="U176" s="58" t="str">
        <f ca="1">IF(ISERROR(VLOOKUP($B176,'NEL &amp; P4P Backsheet'!$D$11:$BM$187,U$11,0)),"",VLOOKUP($B176,'NEL &amp; P4P Backsheet'!$D$11:$BM$187, U$11,0))</f>
        <v/>
      </c>
      <c r="V176" s="306" t="str">
        <f ca="1">IF(ISERROR(VLOOKUP($B176,'NEL &amp; P4P Backsheet'!$D$11:$BM$187,V$11,0)),"",VLOOKUP($B176,'NEL &amp; P4P Backsheet'!$D$11:$BM$187, V$11,0))</f>
        <v/>
      </c>
      <c r="W176" s="433" t="str">
        <f ca="1">IF(ISERROR(VLOOKUP($B176,'NEL &amp; P4P Backsheet'!$D$11:$BM$187,W$11,0)),"",VLOOKUP($B176,'NEL &amp; P4P Backsheet'!$D$11:$BM$187, W$11,0))</f>
        <v/>
      </c>
      <c r="X176" s="454" t="str">
        <f ca="1">IF(ISERROR(VLOOKUP($B176,'NEL &amp; P4P Backsheet'!$D$11:$BM$187,X$11,0)),"",VLOOKUP($B176,'NEL &amp; P4P Backsheet'!$D$11:$BM$187, X$11,0))</f>
        <v/>
      </c>
      <c r="Y176" s="58" t="str">
        <f ca="1">IF(ISERROR(VLOOKUP($B176,'NEL &amp; P4P Backsheet'!$D$11:$BM$187,Y$11,0)),"",VLOOKUP($B176,'NEL &amp; P4P Backsheet'!$D$11:$BM$187, Y$11,0))</f>
        <v/>
      </c>
    </row>
    <row r="177" spans="1:26">
      <c r="A177" s="3">
        <v>162</v>
      </c>
      <c r="B177" s="41" t="str">
        <f t="shared" ca="1" si="5"/>
        <v/>
      </c>
      <c r="C177" s="42" t="str">
        <f ca="1">IF(B177="","",VLOOKUP(B177,'Org list'!$J$9:$K$637,2,0))</f>
        <v/>
      </c>
      <c r="D177" s="24" t="str">
        <f ca="1">IF(ISERROR(VLOOKUP($B177,'NEL &amp; P4P Backsheet'!$D$38:$BL$187,'Non-Elective Performance'!$D$11,0)),"",VLOOKUP($B177,'NEL &amp; P4P Backsheet'!$D$38:$BL$187,'Non-Elective Performance'!$D$11,0))</f>
        <v/>
      </c>
      <c r="E177" s="306" t="str">
        <f ca="1">IF(ISERROR(VLOOKUP($B177,'NEL &amp; P4P Backsheet'!$D$11:$BM$187,E$11,0)),"",VLOOKUP($B177,'NEL &amp; P4P Backsheet'!$D$11:$BM$187, E$11,0))</f>
        <v/>
      </c>
      <c r="F177" s="433" t="str">
        <f ca="1">IF(ISERROR(VLOOKUP($B177,'NEL &amp; P4P Backsheet'!$D$11:$BM$187,F$11,0)),"",VLOOKUP($B177,'NEL &amp; P4P Backsheet'!$D$11:$BM$187, F$11,0))</f>
        <v/>
      </c>
      <c r="G177" s="433" t="str">
        <f ca="1">IF(ISERROR(VLOOKUP($B177,'NEL &amp; P4P Backsheet'!$D$11:$BM$187,G$11,0)),"",VLOOKUP($B177,'NEL &amp; P4P Backsheet'!$D$11:$BM$187, G$11,0))</f>
        <v/>
      </c>
      <c r="H177" s="58" t="str">
        <f ca="1">IF(ISERROR(VLOOKUP($B177,'NEL &amp; P4P Backsheet'!$D$11:$BM$187,H$11,0)),"",VLOOKUP($B177,'NEL &amp; P4P Backsheet'!$D$11:$BM$187, H$11,0))</f>
        <v/>
      </c>
      <c r="I177" s="306" t="str">
        <f ca="1">IF(ISERROR(VLOOKUP($B177,'NEL &amp; P4P Backsheet'!$D$11:$BM$187,I$11,0)),"",VLOOKUP($B177,'NEL &amp; P4P Backsheet'!$D$11:$BM$187, I$11,0))</f>
        <v/>
      </c>
      <c r="J177" s="433" t="str">
        <f ca="1">IF(ISERROR(VLOOKUP($B177,'NEL &amp; P4P Backsheet'!$D$11:$BM$187,J$11,0)),"",VLOOKUP($B177,'NEL &amp; P4P Backsheet'!$D$11:$BM$187, J$11,0))</f>
        <v/>
      </c>
      <c r="K177" s="433" t="str">
        <f ca="1">IF(ISERROR(VLOOKUP($B177,'NEL &amp; P4P Backsheet'!$D$11:$BM$187,K$11,0)),"",VLOOKUP($B177,'NEL &amp; P4P Backsheet'!$D$11:$BM$187, K$11,0))</f>
        <v/>
      </c>
      <c r="L177" s="58" t="str">
        <f ca="1">IF(ISERROR(VLOOKUP($B177,'NEL &amp; P4P Backsheet'!$D$11:$BM$187,L$11,0)),"",VLOOKUP($B177,'NEL &amp; P4P Backsheet'!$D$11:$BM$187, L$11,0))</f>
        <v/>
      </c>
      <c r="M177" s="316" t="str">
        <f ca="1">IF(ISERROR(VLOOKUP($B177,'NEL &amp; P4P Backsheet'!$D$11:$BM$187,M$11,0)),"",VLOOKUP($B177,'NEL &amp; P4P Backsheet'!$D$11:$BM$187, M$11,0))</f>
        <v/>
      </c>
      <c r="N177" s="306" t="str">
        <f ca="1">IF(ISERROR(VLOOKUP($B177,'NEL &amp; P4P Backsheet'!$D$11:$BM$187,N$11,0)),"",VLOOKUP($B177,'NEL &amp; P4P Backsheet'!$D$11:$BM$187, N$11,0))</f>
        <v/>
      </c>
      <c r="O177" s="433" t="str">
        <f ca="1">IF(ISERROR(VLOOKUP($B177,'NEL &amp; P4P Backsheet'!$D$11:$BM$187,O$11,0)),"",VLOOKUP($B177,'NEL &amp; P4P Backsheet'!$D$11:$BM$187, O$11,0))</f>
        <v/>
      </c>
      <c r="P177" s="454" t="str">
        <f ca="1">IF(ISERROR(VLOOKUP($B177,'NEL &amp; P4P Backsheet'!$D$11:$BM$187,P$11,0)),"",VLOOKUP($B177,'NEL &amp; P4P Backsheet'!$D$11:$BM$187, P$11,0))</f>
        <v/>
      </c>
      <c r="Q177" s="58" t="str">
        <f ca="1">IF(ISERROR(VLOOKUP($B177,'NEL &amp; P4P Backsheet'!$D$11:$BM$187,Q$11,0)),"",VLOOKUP($B177,'NEL &amp; P4P Backsheet'!$D$11:$BM$187, Q$11,0))</f>
        <v/>
      </c>
      <c r="R177" s="306" t="str">
        <f ca="1">IF(ISERROR(VLOOKUP($B177,'NEL &amp; P4P Backsheet'!$D$11:$BM$187,R$11,0)),"",VLOOKUP($B177,'NEL &amp; P4P Backsheet'!$D$11:$BM$187, R$11,0))</f>
        <v/>
      </c>
      <c r="S177" s="433" t="str">
        <f ca="1">IF(ISERROR(VLOOKUP($B177,'NEL &amp; P4P Backsheet'!$D$11:$BM$187,S$11,0)),"",VLOOKUP($B177,'NEL &amp; P4P Backsheet'!$D$11:$BM$187, S$11,0))</f>
        <v/>
      </c>
      <c r="T177" s="454" t="str">
        <f ca="1">IF(ISERROR(VLOOKUP($B177,'NEL &amp; P4P Backsheet'!$D$11:$BM$187,T$11,0)),"",VLOOKUP($B177,'NEL &amp; P4P Backsheet'!$D$11:$BM$187, T$11,0))</f>
        <v/>
      </c>
      <c r="U177" s="58" t="str">
        <f ca="1">IF(ISERROR(VLOOKUP($B177,'NEL &amp; P4P Backsheet'!$D$11:$BM$187,U$11,0)),"",VLOOKUP($B177,'NEL &amp; P4P Backsheet'!$D$11:$BM$187, U$11,0))</f>
        <v/>
      </c>
      <c r="V177" s="306" t="str">
        <f ca="1">IF(ISERROR(VLOOKUP($B177,'NEL &amp; P4P Backsheet'!$D$11:$BM$187,V$11,0)),"",VLOOKUP($B177,'NEL &amp; P4P Backsheet'!$D$11:$BM$187, V$11,0))</f>
        <v/>
      </c>
      <c r="W177" s="433" t="str">
        <f ca="1">IF(ISERROR(VLOOKUP($B177,'NEL &amp; P4P Backsheet'!$D$11:$BM$187,W$11,0)),"",VLOOKUP($B177,'NEL &amp; P4P Backsheet'!$D$11:$BM$187, W$11,0))</f>
        <v/>
      </c>
      <c r="X177" s="454" t="str">
        <f ca="1">IF(ISERROR(VLOOKUP($B177,'NEL &amp; P4P Backsheet'!$D$11:$BM$187,X$11,0)),"",VLOOKUP($B177,'NEL &amp; P4P Backsheet'!$D$11:$BM$187, X$11,0))</f>
        <v/>
      </c>
      <c r="Y177" s="58" t="str">
        <f ca="1">IF(ISERROR(VLOOKUP($B177,'NEL &amp; P4P Backsheet'!$D$11:$BM$187,Y$11,0)),"",VLOOKUP($B177,'NEL &amp; P4P Backsheet'!$D$11:$BM$187, Y$11,0))</f>
        <v/>
      </c>
    </row>
    <row r="178" spans="1:26">
      <c r="A178" s="3">
        <v>163</v>
      </c>
      <c r="B178" s="41" t="str">
        <f t="shared" ca="1" si="5"/>
        <v/>
      </c>
      <c r="C178" s="42" t="str">
        <f ca="1">IF(B178="","",VLOOKUP(B178,'Org list'!$J$9:$K$637,2,0))</f>
        <v/>
      </c>
      <c r="D178" s="24" t="str">
        <f ca="1">IF(ISERROR(VLOOKUP($B178,'NEL &amp; P4P Backsheet'!$D$38:$BL$187,'Non-Elective Performance'!$D$11,0)),"",VLOOKUP($B178,'NEL &amp; P4P Backsheet'!$D$38:$BL$187,'Non-Elective Performance'!$D$11,0))</f>
        <v/>
      </c>
      <c r="E178" s="306" t="str">
        <f ca="1">IF(ISERROR(VLOOKUP($B178,'NEL &amp; P4P Backsheet'!$D$11:$BM$187,E$11,0)),"",VLOOKUP($B178,'NEL &amp; P4P Backsheet'!$D$11:$BM$187, E$11,0))</f>
        <v/>
      </c>
      <c r="F178" s="433" t="str">
        <f ca="1">IF(ISERROR(VLOOKUP($B178,'NEL &amp; P4P Backsheet'!$D$11:$BM$187,F$11,0)),"",VLOOKUP($B178,'NEL &amp; P4P Backsheet'!$D$11:$BM$187, F$11,0))</f>
        <v/>
      </c>
      <c r="G178" s="433" t="str">
        <f ca="1">IF(ISERROR(VLOOKUP($B178,'NEL &amp; P4P Backsheet'!$D$11:$BM$187,G$11,0)),"",VLOOKUP($B178,'NEL &amp; P4P Backsheet'!$D$11:$BM$187, G$11,0))</f>
        <v/>
      </c>
      <c r="H178" s="58" t="str">
        <f ca="1">IF(ISERROR(VLOOKUP($B178,'NEL &amp; P4P Backsheet'!$D$11:$BM$187,H$11,0)),"",VLOOKUP($B178,'NEL &amp; P4P Backsheet'!$D$11:$BM$187, H$11,0))</f>
        <v/>
      </c>
      <c r="I178" s="306" t="str">
        <f ca="1">IF(ISERROR(VLOOKUP($B178,'NEL &amp; P4P Backsheet'!$D$11:$BM$187,I$11,0)),"",VLOOKUP($B178,'NEL &amp; P4P Backsheet'!$D$11:$BM$187, I$11,0))</f>
        <v/>
      </c>
      <c r="J178" s="433" t="str">
        <f ca="1">IF(ISERROR(VLOOKUP($B178,'NEL &amp; P4P Backsheet'!$D$11:$BM$187,J$11,0)),"",VLOOKUP($B178,'NEL &amp; P4P Backsheet'!$D$11:$BM$187, J$11,0))</f>
        <v/>
      </c>
      <c r="K178" s="433" t="str">
        <f ca="1">IF(ISERROR(VLOOKUP($B178,'NEL &amp; P4P Backsheet'!$D$11:$BM$187,K$11,0)),"",VLOOKUP($B178,'NEL &amp; P4P Backsheet'!$D$11:$BM$187, K$11,0))</f>
        <v/>
      </c>
      <c r="L178" s="58" t="str">
        <f ca="1">IF(ISERROR(VLOOKUP($B178,'NEL &amp; P4P Backsheet'!$D$11:$BM$187,L$11,0)),"",VLOOKUP($B178,'NEL &amp; P4P Backsheet'!$D$11:$BM$187, L$11,0))</f>
        <v/>
      </c>
      <c r="M178" s="316" t="str">
        <f ca="1">IF(ISERROR(VLOOKUP($B178,'NEL &amp; P4P Backsheet'!$D$11:$BM$187,M$11,0)),"",VLOOKUP($B178,'NEL &amp; P4P Backsheet'!$D$11:$BM$187, M$11,0))</f>
        <v/>
      </c>
      <c r="N178" s="306" t="str">
        <f ca="1">IF(ISERROR(VLOOKUP($B178,'NEL &amp; P4P Backsheet'!$D$11:$BM$187,N$11,0)),"",VLOOKUP($B178,'NEL &amp; P4P Backsheet'!$D$11:$BM$187, N$11,0))</f>
        <v/>
      </c>
      <c r="O178" s="433" t="str">
        <f ca="1">IF(ISERROR(VLOOKUP($B178,'NEL &amp; P4P Backsheet'!$D$11:$BM$187,O$11,0)),"",VLOOKUP($B178,'NEL &amp; P4P Backsheet'!$D$11:$BM$187, O$11,0))</f>
        <v/>
      </c>
      <c r="P178" s="454" t="str">
        <f ca="1">IF(ISERROR(VLOOKUP($B178,'NEL &amp; P4P Backsheet'!$D$11:$BM$187,P$11,0)),"",VLOOKUP($B178,'NEL &amp; P4P Backsheet'!$D$11:$BM$187, P$11,0))</f>
        <v/>
      </c>
      <c r="Q178" s="58" t="str">
        <f ca="1">IF(ISERROR(VLOOKUP($B178,'NEL &amp; P4P Backsheet'!$D$11:$BM$187,Q$11,0)),"",VLOOKUP($B178,'NEL &amp; P4P Backsheet'!$D$11:$BM$187, Q$11,0))</f>
        <v/>
      </c>
      <c r="R178" s="306" t="str">
        <f ca="1">IF(ISERROR(VLOOKUP($B178,'NEL &amp; P4P Backsheet'!$D$11:$BM$187,R$11,0)),"",VLOOKUP($B178,'NEL &amp; P4P Backsheet'!$D$11:$BM$187, R$11,0))</f>
        <v/>
      </c>
      <c r="S178" s="433" t="str">
        <f ca="1">IF(ISERROR(VLOOKUP($B178,'NEL &amp; P4P Backsheet'!$D$11:$BM$187,S$11,0)),"",VLOOKUP($B178,'NEL &amp; P4P Backsheet'!$D$11:$BM$187, S$11,0))</f>
        <v/>
      </c>
      <c r="T178" s="454" t="str">
        <f ca="1">IF(ISERROR(VLOOKUP($B178,'NEL &amp; P4P Backsheet'!$D$11:$BM$187,T$11,0)),"",VLOOKUP($B178,'NEL &amp; P4P Backsheet'!$D$11:$BM$187, T$11,0))</f>
        <v/>
      </c>
      <c r="U178" s="58" t="str">
        <f ca="1">IF(ISERROR(VLOOKUP($B178,'NEL &amp; P4P Backsheet'!$D$11:$BM$187,U$11,0)),"",VLOOKUP($B178,'NEL &amp; P4P Backsheet'!$D$11:$BM$187, U$11,0))</f>
        <v/>
      </c>
      <c r="V178" s="306" t="str">
        <f ca="1">IF(ISERROR(VLOOKUP($B178,'NEL &amp; P4P Backsheet'!$D$11:$BM$187,V$11,0)),"",VLOOKUP($B178,'NEL &amp; P4P Backsheet'!$D$11:$BM$187, V$11,0))</f>
        <v/>
      </c>
      <c r="W178" s="433" t="str">
        <f ca="1">IF(ISERROR(VLOOKUP($B178,'NEL &amp; P4P Backsheet'!$D$11:$BM$187,W$11,0)),"",VLOOKUP($B178,'NEL &amp; P4P Backsheet'!$D$11:$BM$187, W$11,0))</f>
        <v/>
      </c>
      <c r="X178" s="454" t="str">
        <f ca="1">IF(ISERROR(VLOOKUP($B178,'NEL &amp; P4P Backsheet'!$D$11:$BM$187,X$11,0)),"",VLOOKUP($B178,'NEL &amp; P4P Backsheet'!$D$11:$BM$187, X$11,0))</f>
        <v/>
      </c>
      <c r="Y178" s="58" t="str">
        <f ca="1">IF(ISERROR(VLOOKUP($B178,'NEL &amp; P4P Backsheet'!$D$11:$BM$187,Y$11,0)),"",VLOOKUP($B178,'NEL &amp; P4P Backsheet'!$D$11:$BM$187, Y$11,0))</f>
        <v/>
      </c>
    </row>
    <row r="179" spans="1:26">
      <c r="A179" s="3">
        <v>164</v>
      </c>
      <c r="B179" s="41" t="str">
        <f t="shared" ca="1" si="5"/>
        <v/>
      </c>
      <c r="C179" s="42" t="str">
        <f ca="1">IF(B179="","",VLOOKUP(B179,'Org list'!$J$9:$K$637,2,0))</f>
        <v/>
      </c>
      <c r="D179" s="24" t="str">
        <f ca="1">IF(ISERROR(VLOOKUP($B179,'NEL &amp; P4P Backsheet'!$D$38:$BL$187,'Non-Elective Performance'!$D$11,0)),"",VLOOKUP($B179,'NEL &amp; P4P Backsheet'!$D$38:$BL$187,'Non-Elective Performance'!$D$11,0))</f>
        <v/>
      </c>
      <c r="E179" s="306" t="str">
        <f ca="1">IF(ISERROR(VLOOKUP($B179,'NEL &amp; P4P Backsheet'!$D$11:$BM$187,E$11,0)),"",VLOOKUP($B179,'NEL &amp; P4P Backsheet'!$D$11:$BM$187, E$11,0))</f>
        <v/>
      </c>
      <c r="F179" s="433" t="str">
        <f ca="1">IF(ISERROR(VLOOKUP($B179,'NEL &amp; P4P Backsheet'!$D$11:$BM$187,F$11,0)),"",VLOOKUP($B179,'NEL &amp; P4P Backsheet'!$D$11:$BM$187, F$11,0))</f>
        <v/>
      </c>
      <c r="G179" s="433" t="str">
        <f ca="1">IF(ISERROR(VLOOKUP($B179,'NEL &amp; P4P Backsheet'!$D$11:$BM$187,G$11,0)),"",VLOOKUP($B179,'NEL &amp; P4P Backsheet'!$D$11:$BM$187, G$11,0))</f>
        <v/>
      </c>
      <c r="H179" s="58" t="str">
        <f ca="1">IF(ISERROR(VLOOKUP($B179,'NEL &amp; P4P Backsheet'!$D$11:$BM$187,H$11,0)),"",VLOOKUP($B179,'NEL &amp; P4P Backsheet'!$D$11:$BM$187, H$11,0))</f>
        <v/>
      </c>
      <c r="I179" s="306" t="str">
        <f ca="1">IF(ISERROR(VLOOKUP($B179,'NEL &amp; P4P Backsheet'!$D$11:$BM$187,I$11,0)),"",VLOOKUP($B179,'NEL &amp; P4P Backsheet'!$D$11:$BM$187, I$11,0))</f>
        <v/>
      </c>
      <c r="J179" s="433" t="str">
        <f ca="1">IF(ISERROR(VLOOKUP($B179,'NEL &amp; P4P Backsheet'!$D$11:$BM$187,J$11,0)),"",VLOOKUP($B179,'NEL &amp; P4P Backsheet'!$D$11:$BM$187, J$11,0))</f>
        <v/>
      </c>
      <c r="K179" s="433" t="str">
        <f ca="1">IF(ISERROR(VLOOKUP($B179,'NEL &amp; P4P Backsheet'!$D$11:$BM$187,K$11,0)),"",VLOOKUP($B179,'NEL &amp; P4P Backsheet'!$D$11:$BM$187, K$11,0))</f>
        <v/>
      </c>
      <c r="L179" s="58" t="str">
        <f ca="1">IF(ISERROR(VLOOKUP($B179,'NEL &amp; P4P Backsheet'!$D$11:$BM$187,L$11,0)),"",VLOOKUP($B179,'NEL &amp; P4P Backsheet'!$D$11:$BM$187, L$11,0))</f>
        <v/>
      </c>
      <c r="M179" s="316" t="str">
        <f ca="1">IF(ISERROR(VLOOKUP($B179,'NEL &amp; P4P Backsheet'!$D$11:$BM$187,M$11,0)),"",VLOOKUP($B179,'NEL &amp; P4P Backsheet'!$D$11:$BM$187, M$11,0))</f>
        <v/>
      </c>
      <c r="N179" s="306" t="str">
        <f ca="1">IF(ISERROR(VLOOKUP($B179,'NEL &amp; P4P Backsheet'!$D$11:$BM$187,N$11,0)),"",VLOOKUP($B179,'NEL &amp; P4P Backsheet'!$D$11:$BM$187, N$11,0))</f>
        <v/>
      </c>
      <c r="O179" s="433" t="str">
        <f ca="1">IF(ISERROR(VLOOKUP($B179,'NEL &amp; P4P Backsheet'!$D$11:$BM$187,O$11,0)),"",VLOOKUP($B179,'NEL &amp; P4P Backsheet'!$D$11:$BM$187, O$11,0))</f>
        <v/>
      </c>
      <c r="P179" s="454" t="str">
        <f ca="1">IF(ISERROR(VLOOKUP($B179,'NEL &amp; P4P Backsheet'!$D$11:$BM$187,P$11,0)),"",VLOOKUP($B179,'NEL &amp; P4P Backsheet'!$D$11:$BM$187, P$11,0))</f>
        <v/>
      </c>
      <c r="Q179" s="58" t="str">
        <f ca="1">IF(ISERROR(VLOOKUP($B179,'NEL &amp; P4P Backsheet'!$D$11:$BM$187,Q$11,0)),"",VLOOKUP($B179,'NEL &amp; P4P Backsheet'!$D$11:$BM$187, Q$11,0))</f>
        <v/>
      </c>
      <c r="R179" s="306" t="str">
        <f ca="1">IF(ISERROR(VLOOKUP($B179,'NEL &amp; P4P Backsheet'!$D$11:$BM$187,R$11,0)),"",VLOOKUP($B179,'NEL &amp; P4P Backsheet'!$D$11:$BM$187, R$11,0))</f>
        <v/>
      </c>
      <c r="S179" s="433" t="str">
        <f ca="1">IF(ISERROR(VLOOKUP($B179,'NEL &amp; P4P Backsheet'!$D$11:$BM$187,S$11,0)),"",VLOOKUP($B179,'NEL &amp; P4P Backsheet'!$D$11:$BM$187, S$11,0))</f>
        <v/>
      </c>
      <c r="T179" s="454" t="str">
        <f ca="1">IF(ISERROR(VLOOKUP($B179,'NEL &amp; P4P Backsheet'!$D$11:$BM$187,T$11,0)),"",VLOOKUP($B179,'NEL &amp; P4P Backsheet'!$D$11:$BM$187, T$11,0))</f>
        <v/>
      </c>
      <c r="U179" s="58" t="str">
        <f ca="1">IF(ISERROR(VLOOKUP($B179,'NEL &amp; P4P Backsheet'!$D$11:$BM$187,U$11,0)),"",VLOOKUP($B179,'NEL &amp; P4P Backsheet'!$D$11:$BM$187, U$11,0))</f>
        <v/>
      </c>
      <c r="V179" s="306" t="str">
        <f ca="1">IF(ISERROR(VLOOKUP($B179,'NEL &amp; P4P Backsheet'!$D$11:$BM$187,V$11,0)),"",VLOOKUP($B179,'NEL &amp; P4P Backsheet'!$D$11:$BM$187, V$11,0))</f>
        <v/>
      </c>
      <c r="W179" s="433" t="str">
        <f ca="1">IF(ISERROR(VLOOKUP($B179,'NEL &amp; P4P Backsheet'!$D$11:$BM$187,W$11,0)),"",VLOOKUP($B179,'NEL &amp; P4P Backsheet'!$D$11:$BM$187, W$11,0))</f>
        <v/>
      </c>
      <c r="X179" s="454" t="str">
        <f ca="1">IF(ISERROR(VLOOKUP($B179,'NEL &amp; P4P Backsheet'!$D$11:$BM$187,X$11,0)),"",VLOOKUP($B179,'NEL &amp; P4P Backsheet'!$D$11:$BM$187, X$11,0))</f>
        <v/>
      </c>
      <c r="Y179" s="58" t="str">
        <f ca="1">IF(ISERROR(VLOOKUP($B179,'NEL &amp; P4P Backsheet'!$D$11:$BM$187,Y$11,0)),"",VLOOKUP($B179,'NEL &amp; P4P Backsheet'!$D$11:$BM$187, Y$11,0))</f>
        <v/>
      </c>
    </row>
    <row r="180" spans="1:26">
      <c r="A180" s="3">
        <v>165</v>
      </c>
      <c r="B180" s="41" t="str">
        <f t="shared" ca="1" si="5"/>
        <v/>
      </c>
      <c r="C180" s="42" t="str">
        <f ca="1">IF(B180="","",VLOOKUP(B180,'Org list'!$J$9:$K$637,2,0))</f>
        <v/>
      </c>
      <c r="D180" s="24" t="str">
        <f ca="1">IF(ISERROR(VLOOKUP($B180,'NEL &amp; P4P Backsheet'!$D$38:$BL$187,'Non-Elective Performance'!$D$11,0)),"",VLOOKUP($B180,'NEL &amp; P4P Backsheet'!$D$38:$BL$187,'Non-Elective Performance'!$D$11,0))</f>
        <v/>
      </c>
      <c r="E180" s="306" t="str">
        <f ca="1">IF(ISERROR(VLOOKUP($B180,'NEL &amp; P4P Backsheet'!$D$11:$BM$187,E$11,0)),"",VLOOKUP($B180,'NEL &amp; P4P Backsheet'!$D$11:$BM$187, E$11,0))</f>
        <v/>
      </c>
      <c r="F180" s="433" t="str">
        <f ca="1">IF(ISERROR(VLOOKUP($B180,'NEL &amp; P4P Backsheet'!$D$11:$BM$187,F$11,0)),"",VLOOKUP($B180,'NEL &amp; P4P Backsheet'!$D$11:$BM$187, F$11,0))</f>
        <v/>
      </c>
      <c r="G180" s="433" t="str">
        <f ca="1">IF(ISERROR(VLOOKUP($B180,'NEL &amp; P4P Backsheet'!$D$11:$BM$187,G$11,0)),"",VLOOKUP($B180,'NEL &amp; P4P Backsheet'!$D$11:$BM$187, G$11,0))</f>
        <v/>
      </c>
      <c r="H180" s="58" t="str">
        <f ca="1">IF(ISERROR(VLOOKUP($B180,'NEL &amp; P4P Backsheet'!$D$11:$BM$187,H$11,0)),"",VLOOKUP($B180,'NEL &amp; P4P Backsheet'!$D$11:$BM$187, H$11,0))</f>
        <v/>
      </c>
      <c r="I180" s="306" t="str">
        <f ca="1">IF(ISERROR(VLOOKUP($B180,'NEL &amp; P4P Backsheet'!$D$11:$BM$187,I$11,0)),"",VLOOKUP($B180,'NEL &amp; P4P Backsheet'!$D$11:$BM$187, I$11,0))</f>
        <v/>
      </c>
      <c r="J180" s="433" t="str">
        <f ca="1">IF(ISERROR(VLOOKUP($B180,'NEL &amp; P4P Backsheet'!$D$11:$BM$187,J$11,0)),"",VLOOKUP($B180,'NEL &amp; P4P Backsheet'!$D$11:$BM$187, J$11,0))</f>
        <v/>
      </c>
      <c r="K180" s="433" t="str">
        <f ca="1">IF(ISERROR(VLOOKUP($B180,'NEL &amp; P4P Backsheet'!$D$11:$BM$187,K$11,0)),"",VLOOKUP($B180,'NEL &amp; P4P Backsheet'!$D$11:$BM$187, K$11,0))</f>
        <v/>
      </c>
      <c r="L180" s="58" t="str">
        <f ca="1">IF(ISERROR(VLOOKUP($B180,'NEL &amp; P4P Backsheet'!$D$11:$BM$187,L$11,0)),"",VLOOKUP($B180,'NEL &amp; P4P Backsheet'!$D$11:$BM$187, L$11,0))</f>
        <v/>
      </c>
      <c r="M180" s="316" t="str">
        <f ca="1">IF(ISERROR(VLOOKUP($B180,'NEL &amp; P4P Backsheet'!$D$11:$BM$187,M$11,0)),"",VLOOKUP($B180,'NEL &amp; P4P Backsheet'!$D$11:$BM$187, M$11,0))</f>
        <v/>
      </c>
      <c r="N180" s="306" t="str">
        <f ca="1">IF(ISERROR(VLOOKUP($B180,'NEL &amp; P4P Backsheet'!$D$11:$BM$187,N$11,0)),"",VLOOKUP($B180,'NEL &amp; P4P Backsheet'!$D$11:$BM$187, N$11,0))</f>
        <v/>
      </c>
      <c r="O180" s="433" t="str">
        <f ca="1">IF(ISERROR(VLOOKUP($B180,'NEL &amp; P4P Backsheet'!$D$11:$BM$187,O$11,0)),"",VLOOKUP($B180,'NEL &amp; P4P Backsheet'!$D$11:$BM$187, O$11,0))</f>
        <v/>
      </c>
      <c r="P180" s="454" t="str">
        <f ca="1">IF(ISERROR(VLOOKUP($B180,'NEL &amp; P4P Backsheet'!$D$11:$BM$187,P$11,0)),"",VLOOKUP($B180,'NEL &amp; P4P Backsheet'!$D$11:$BM$187, P$11,0))</f>
        <v/>
      </c>
      <c r="Q180" s="58" t="str">
        <f ca="1">IF(ISERROR(VLOOKUP($B180,'NEL &amp; P4P Backsheet'!$D$11:$BM$187,Q$11,0)),"",VLOOKUP($B180,'NEL &amp; P4P Backsheet'!$D$11:$BM$187, Q$11,0))</f>
        <v/>
      </c>
      <c r="R180" s="306" t="str">
        <f ca="1">IF(ISERROR(VLOOKUP($B180,'NEL &amp; P4P Backsheet'!$D$11:$BM$187,R$11,0)),"",VLOOKUP($B180,'NEL &amp; P4P Backsheet'!$D$11:$BM$187, R$11,0))</f>
        <v/>
      </c>
      <c r="S180" s="433" t="str">
        <f ca="1">IF(ISERROR(VLOOKUP($B180,'NEL &amp; P4P Backsheet'!$D$11:$BM$187,S$11,0)),"",VLOOKUP($B180,'NEL &amp; P4P Backsheet'!$D$11:$BM$187, S$11,0))</f>
        <v/>
      </c>
      <c r="T180" s="454" t="str">
        <f ca="1">IF(ISERROR(VLOOKUP($B180,'NEL &amp; P4P Backsheet'!$D$11:$BM$187,T$11,0)),"",VLOOKUP($B180,'NEL &amp; P4P Backsheet'!$D$11:$BM$187, T$11,0))</f>
        <v/>
      </c>
      <c r="U180" s="58" t="str">
        <f ca="1">IF(ISERROR(VLOOKUP($B180,'NEL &amp; P4P Backsheet'!$D$11:$BM$187,U$11,0)),"",VLOOKUP($B180,'NEL &amp; P4P Backsheet'!$D$11:$BM$187, U$11,0))</f>
        <v/>
      </c>
      <c r="V180" s="306" t="str">
        <f ca="1">IF(ISERROR(VLOOKUP($B180,'NEL &amp; P4P Backsheet'!$D$11:$BM$187,V$11,0)),"",VLOOKUP($B180,'NEL &amp; P4P Backsheet'!$D$11:$BM$187, V$11,0))</f>
        <v/>
      </c>
      <c r="W180" s="433" t="str">
        <f ca="1">IF(ISERROR(VLOOKUP($B180,'NEL &amp; P4P Backsheet'!$D$11:$BM$187,W$11,0)),"",VLOOKUP($B180,'NEL &amp; P4P Backsheet'!$D$11:$BM$187, W$11,0))</f>
        <v/>
      </c>
      <c r="X180" s="454" t="str">
        <f ca="1">IF(ISERROR(VLOOKUP($B180,'NEL &amp; P4P Backsheet'!$D$11:$BM$187,X$11,0)),"",VLOOKUP($B180,'NEL &amp; P4P Backsheet'!$D$11:$BM$187, X$11,0))</f>
        <v/>
      </c>
      <c r="Y180" s="58" t="str">
        <f ca="1">IF(ISERROR(VLOOKUP($B180,'NEL &amp; P4P Backsheet'!$D$11:$BM$187,Y$11,0)),"",VLOOKUP($B180,'NEL &amp; P4P Backsheet'!$D$11:$BM$187, Y$11,0))</f>
        <v/>
      </c>
    </row>
    <row r="181" spans="1:26">
      <c r="A181" s="3">
        <v>166</v>
      </c>
      <c r="B181" s="41" t="str">
        <f t="shared" ca="1" si="5"/>
        <v/>
      </c>
      <c r="C181" s="42" t="str">
        <f ca="1">IF(B181="","",VLOOKUP(B181,'Org list'!$J$9:$K$637,2,0))</f>
        <v/>
      </c>
      <c r="D181" s="24" t="str">
        <f ca="1">IF(ISERROR(VLOOKUP($B181,'NEL &amp; P4P Backsheet'!$D$38:$BL$187,'Non-Elective Performance'!$D$11,0)),"",VLOOKUP($B181,'NEL &amp; P4P Backsheet'!$D$38:$BL$187,'Non-Elective Performance'!$D$11,0))</f>
        <v/>
      </c>
      <c r="E181" s="306" t="str">
        <f ca="1">IF(ISERROR(VLOOKUP($B181,'NEL &amp; P4P Backsheet'!$D$11:$BM$187,E$11,0)),"",VLOOKUP($B181,'NEL &amp; P4P Backsheet'!$D$11:$BM$187, E$11,0))</f>
        <v/>
      </c>
      <c r="F181" s="433" t="str">
        <f ca="1">IF(ISERROR(VLOOKUP($B181,'NEL &amp; P4P Backsheet'!$D$11:$BM$187,F$11,0)),"",VLOOKUP($B181,'NEL &amp; P4P Backsheet'!$D$11:$BM$187, F$11,0))</f>
        <v/>
      </c>
      <c r="G181" s="433" t="str">
        <f ca="1">IF(ISERROR(VLOOKUP($B181,'NEL &amp; P4P Backsheet'!$D$11:$BM$187,G$11,0)),"",VLOOKUP($B181,'NEL &amp; P4P Backsheet'!$D$11:$BM$187, G$11,0))</f>
        <v/>
      </c>
      <c r="H181" s="58" t="str">
        <f ca="1">IF(ISERROR(VLOOKUP($B181,'NEL &amp; P4P Backsheet'!$D$11:$BM$187,H$11,0)),"",VLOOKUP($B181,'NEL &amp; P4P Backsheet'!$D$11:$BM$187, H$11,0))</f>
        <v/>
      </c>
      <c r="I181" s="306" t="str">
        <f ca="1">IF(ISERROR(VLOOKUP($B181,'NEL &amp; P4P Backsheet'!$D$11:$BM$187,I$11,0)),"",VLOOKUP($B181,'NEL &amp; P4P Backsheet'!$D$11:$BM$187, I$11,0))</f>
        <v/>
      </c>
      <c r="J181" s="433" t="str">
        <f ca="1">IF(ISERROR(VLOOKUP($B181,'NEL &amp; P4P Backsheet'!$D$11:$BM$187,J$11,0)),"",VLOOKUP($B181,'NEL &amp; P4P Backsheet'!$D$11:$BM$187, J$11,0))</f>
        <v/>
      </c>
      <c r="K181" s="433" t="str">
        <f ca="1">IF(ISERROR(VLOOKUP($B181,'NEL &amp; P4P Backsheet'!$D$11:$BM$187,K$11,0)),"",VLOOKUP($B181,'NEL &amp; P4P Backsheet'!$D$11:$BM$187, K$11,0))</f>
        <v/>
      </c>
      <c r="L181" s="58" t="str">
        <f ca="1">IF(ISERROR(VLOOKUP($B181,'NEL &amp; P4P Backsheet'!$D$11:$BM$187,L$11,0)),"",VLOOKUP($B181,'NEL &amp; P4P Backsheet'!$D$11:$BM$187, L$11,0))</f>
        <v/>
      </c>
      <c r="M181" s="316" t="str">
        <f ca="1">IF(ISERROR(VLOOKUP($B181,'NEL &amp; P4P Backsheet'!$D$11:$BM$187,M$11,0)),"",VLOOKUP($B181,'NEL &amp; P4P Backsheet'!$D$11:$BM$187, M$11,0))</f>
        <v/>
      </c>
      <c r="N181" s="306" t="str">
        <f ca="1">IF(ISERROR(VLOOKUP($B181,'NEL &amp; P4P Backsheet'!$D$11:$BM$187,N$11,0)),"",VLOOKUP($B181,'NEL &amp; P4P Backsheet'!$D$11:$BM$187, N$11,0))</f>
        <v/>
      </c>
      <c r="O181" s="433" t="str">
        <f ca="1">IF(ISERROR(VLOOKUP($B181,'NEL &amp; P4P Backsheet'!$D$11:$BM$187,O$11,0)),"",VLOOKUP($B181,'NEL &amp; P4P Backsheet'!$D$11:$BM$187, O$11,0))</f>
        <v/>
      </c>
      <c r="P181" s="454" t="str">
        <f ca="1">IF(ISERROR(VLOOKUP($B181,'NEL &amp; P4P Backsheet'!$D$11:$BM$187,P$11,0)),"",VLOOKUP($B181,'NEL &amp; P4P Backsheet'!$D$11:$BM$187, P$11,0))</f>
        <v/>
      </c>
      <c r="Q181" s="58" t="str">
        <f ca="1">IF(ISERROR(VLOOKUP($B181,'NEL &amp; P4P Backsheet'!$D$11:$BM$187,Q$11,0)),"",VLOOKUP($B181,'NEL &amp; P4P Backsheet'!$D$11:$BM$187, Q$11,0))</f>
        <v/>
      </c>
      <c r="R181" s="306" t="str">
        <f ca="1">IF(ISERROR(VLOOKUP($B181,'NEL &amp; P4P Backsheet'!$D$11:$BM$187,R$11,0)),"",VLOOKUP($B181,'NEL &amp; P4P Backsheet'!$D$11:$BM$187, R$11,0))</f>
        <v/>
      </c>
      <c r="S181" s="433" t="str">
        <f ca="1">IF(ISERROR(VLOOKUP($B181,'NEL &amp; P4P Backsheet'!$D$11:$BM$187,S$11,0)),"",VLOOKUP($B181,'NEL &amp; P4P Backsheet'!$D$11:$BM$187, S$11,0))</f>
        <v/>
      </c>
      <c r="T181" s="454" t="str">
        <f ca="1">IF(ISERROR(VLOOKUP($B181,'NEL &amp; P4P Backsheet'!$D$11:$BM$187,T$11,0)),"",VLOOKUP($B181,'NEL &amp; P4P Backsheet'!$D$11:$BM$187, T$11,0))</f>
        <v/>
      </c>
      <c r="U181" s="58" t="str">
        <f ca="1">IF(ISERROR(VLOOKUP($B181,'NEL &amp; P4P Backsheet'!$D$11:$BM$187,U$11,0)),"",VLOOKUP($B181,'NEL &amp; P4P Backsheet'!$D$11:$BM$187, U$11,0))</f>
        <v/>
      </c>
      <c r="V181" s="306" t="str">
        <f ca="1">IF(ISERROR(VLOOKUP($B181,'NEL &amp; P4P Backsheet'!$D$11:$BM$187,V$11,0)),"",VLOOKUP($B181,'NEL &amp; P4P Backsheet'!$D$11:$BM$187, V$11,0))</f>
        <v/>
      </c>
      <c r="W181" s="433" t="str">
        <f ca="1">IF(ISERROR(VLOOKUP($B181,'NEL &amp; P4P Backsheet'!$D$11:$BM$187,W$11,0)),"",VLOOKUP($B181,'NEL &amp; P4P Backsheet'!$D$11:$BM$187, W$11,0))</f>
        <v/>
      </c>
      <c r="X181" s="454" t="str">
        <f ca="1">IF(ISERROR(VLOOKUP($B181,'NEL &amp; P4P Backsheet'!$D$11:$BM$187,X$11,0)),"",VLOOKUP($B181,'NEL &amp; P4P Backsheet'!$D$11:$BM$187, X$11,0))</f>
        <v/>
      </c>
      <c r="Y181" s="58" t="str">
        <f ca="1">IF(ISERROR(VLOOKUP($B181,'NEL &amp; P4P Backsheet'!$D$11:$BM$187,Y$11,0)),"",VLOOKUP($B181,'NEL &amp; P4P Backsheet'!$D$11:$BM$187, Y$11,0))</f>
        <v/>
      </c>
    </row>
    <row r="182" spans="1:26">
      <c r="A182" s="3">
        <v>167</v>
      </c>
      <c r="B182" s="41" t="str">
        <f t="shared" ca="1" si="5"/>
        <v/>
      </c>
      <c r="C182" s="42" t="str">
        <f ca="1">IF(B182="","",VLOOKUP(B182,'Org list'!$J$9:$K$637,2,0))</f>
        <v/>
      </c>
      <c r="D182" s="24" t="str">
        <f ca="1">IF(ISERROR(VLOOKUP($B182,'NEL &amp; P4P Backsheet'!$D$38:$BL$187,'Non-Elective Performance'!$D$11,0)),"",VLOOKUP($B182,'NEL &amp; P4P Backsheet'!$D$38:$BL$187,'Non-Elective Performance'!$D$11,0))</f>
        <v/>
      </c>
      <c r="E182" s="306" t="str">
        <f ca="1">IF(ISERROR(VLOOKUP($B182,'NEL &amp; P4P Backsheet'!$D$11:$BM$187,E$11,0)),"",VLOOKUP($B182,'NEL &amp; P4P Backsheet'!$D$11:$BM$187, E$11,0))</f>
        <v/>
      </c>
      <c r="F182" s="433" t="str">
        <f ca="1">IF(ISERROR(VLOOKUP($B182,'NEL &amp; P4P Backsheet'!$D$11:$BM$187,F$11,0)),"",VLOOKUP($B182,'NEL &amp; P4P Backsheet'!$D$11:$BM$187, F$11,0))</f>
        <v/>
      </c>
      <c r="G182" s="433" t="str">
        <f ca="1">IF(ISERROR(VLOOKUP($B182,'NEL &amp; P4P Backsheet'!$D$11:$BM$187,G$11,0)),"",VLOOKUP($B182,'NEL &amp; P4P Backsheet'!$D$11:$BM$187, G$11,0))</f>
        <v/>
      </c>
      <c r="H182" s="58" t="str">
        <f ca="1">IF(ISERROR(VLOOKUP($B182,'NEL &amp; P4P Backsheet'!$D$11:$BM$187,H$11,0)),"",VLOOKUP($B182,'NEL &amp; P4P Backsheet'!$D$11:$BM$187, H$11,0))</f>
        <v/>
      </c>
      <c r="I182" s="306" t="str">
        <f ca="1">IF(ISERROR(VLOOKUP($B182,'NEL &amp; P4P Backsheet'!$D$11:$BM$187,I$11,0)),"",VLOOKUP($B182,'NEL &amp; P4P Backsheet'!$D$11:$BM$187, I$11,0))</f>
        <v/>
      </c>
      <c r="J182" s="433" t="str">
        <f ca="1">IF(ISERROR(VLOOKUP($B182,'NEL &amp; P4P Backsheet'!$D$11:$BM$187,J$11,0)),"",VLOOKUP($B182,'NEL &amp; P4P Backsheet'!$D$11:$BM$187, J$11,0))</f>
        <v/>
      </c>
      <c r="K182" s="433" t="str">
        <f ca="1">IF(ISERROR(VLOOKUP($B182,'NEL &amp; P4P Backsheet'!$D$11:$BM$187,K$11,0)),"",VLOOKUP($B182,'NEL &amp; P4P Backsheet'!$D$11:$BM$187, K$11,0))</f>
        <v/>
      </c>
      <c r="L182" s="58" t="str">
        <f ca="1">IF(ISERROR(VLOOKUP($B182,'NEL &amp; P4P Backsheet'!$D$11:$BM$187,L$11,0)),"",VLOOKUP($B182,'NEL &amp; P4P Backsheet'!$D$11:$BM$187, L$11,0))</f>
        <v/>
      </c>
      <c r="M182" s="316" t="str">
        <f ca="1">IF(ISERROR(VLOOKUP($B182,'NEL &amp; P4P Backsheet'!$D$11:$BM$187,M$11,0)),"",VLOOKUP($B182,'NEL &amp; P4P Backsheet'!$D$11:$BM$187, M$11,0))</f>
        <v/>
      </c>
      <c r="N182" s="306" t="str">
        <f ca="1">IF(ISERROR(VLOOKUP($B182,'NEL &amp; P4P Backsheet'!$D$11:$BM$187,N$11,0)),"",VLOOKUP($B182,'NEL &amp; P4P Backsheet'!$D$11:$BM$187, N$11,0))</f>
        <v/>
      </c>
      <c r="O182" s="433" t="str">
        <f ca="1">IF(ISERROR(VLOOKUP($B182,'NEL &amp; P4P Backsheet'!$D$11:$BM$187,O$11,0)),"",VLOOKUP($B182,'NEL &amp; P4P Backsheet'!$D$11:$BM$187, O$11,0))</f>
        <v/>
      </c>
      <c r="P182" s="454" t="str">
        <f ca="1">IF(ISERROR(VLOOKUP($B182,'NEL &amp; P4P Backsheet'!$D$11:$BM$187,P$11,0)),"",VLOOKUP($B182,'NEL &amp; P4P Backsheet'!$D$11:$BM$187, P$11,0))</f>
        <v/>
      </c>
      <c r="Q182" s="58" t="str">
        <f ca="1">IF(ISERROR(VLOOKUP($B182,'NEL &amp; P4P Backsheet'!$D$11:$BM$187,Q$11,0)),"",VLOOKUP($B182,'NEL &amp; P4P Backsheet'!$D$11:$BM$187, Q$11,0))</f>
        <v/>
      </c>
      <c r="R182" s="306" t="str">
        <f ca="1">IF(ISERROR(VLOOKUP($B182,'NEL &amp; P4P Backsheet'!$D$11:$BM$187,R$11,0)),"",VLOOKUP($B182,'NEL &amp; P4P Backsheet'!$D$11:$BM$187, R$11,0))</f>
        <v/>
      </c>
      <c r="S182" s="433" t="str">
        <f ca="1">IF(ISERROR(VLOOKUP($B182,'NEL &amp; P4P Backsheet'!$D$11:$BM$187,S$11,0)),"",VLOOKUP($B182,'NEL &amp; P4P Backsheet'!$D$11:$BM$187, S$11,0))</f>
        <v/>
      </c>
      <c r="T182" s="454" t="str">
        <f ca="1">IF(ISERROR(VLOOKUP($B182,'NEL &amp; P4P Backsheet'!$D$11:$BM$187,T$11,0)),"",VLOOKUP($B182,'NEL &amp; P4P Backsheet'!$D$11:$BM$187, T$11,0))</f>
        <v/>
      </c>
      <c r="U182" s="58" t="str">
        <f ca="1">IF(ISERROR(VLOOKUP($B182,'NEL &amp; P4P Backsheet'!$D$11:$BM$187,U$11,0)),"",VLOOKUP($B182,'NEL &amp; P4P Backsheet'!$D$11:$BM$187, U$11,0))</f>
        <v/>
      </c>
      <c r="V182" s="306" t="str">
        <f ca="1">IF(ISERROR(VLOOKUP($B182,'NEL &amp; P4P Backsheet'!$D$11:$BM$187,V$11,0)),"",VLOOKUP($B182,'NEL &amp; P4P Backsheet'!$D$11:$BM$187, V$11,0))</f>
        <v/>
      </c>
      <c r="W182" s="433" t="str">
        <f ca="1">IF(ISERROR(VLOOKUP($B182,'NEL &amp; P4P Backsheet'!$D$11:$BM$187,W$11,0)),"",VLOOKUP($B182,'NEL &amp; P4P Backsheet'!$D$11:$BM$187, W$11,0))</f>
        <v/>
      </c>
      <c r="X182" s="454" t="str">
        <f ca="1">IF(ISERROR(VLOOKUP($B182,'NEL &amp; P4P Backsheet'!$D$11:$BM$187,X$11,0)),"",VLOOKUP($B182,'NEL &amp; P4P Backsheet'!$D$11:$BM$187, X$11,0))</f>
        <v/>
      </c>
      <c r="Y182" s="58" t="str">
        <f ca="1">IF(ISERROR(VLOOKUP($B182,'NEL &amp; P4P Backsheet'!$D$11:$BM$187,Y$11,0)),"",VLOOKUP($B182,'NEL &amp; P4P Backsheet'!$D$11:$BM$187, Y$11,0))</f>
        <v/>
      </c>
    </row>
    <row r="183" spans="1:26">
      <c r="A183" s="3">
        <v>168</v>
      </c>
      <c r="B183" s="41" t="str">
        <f t="shared" ca="1" si="5"/>
        <v/>
      </c>
      <c r="C183" s="42" t="str">
        <f ca="1">IF(B183="","",VLOOKUP(B183,'Org list'!$J$9:$K$637,2,0))</f>
        <v/>
      </c>
      <c r="D183" s="24" t="str">
        <f ca="1">IF(ISERROR(VLOOKUP($B183,'NEL &amp; P4P Backsheet'!$D$38:$BL$187,'Non-Elective Performance'!$D$11,0)),"",VLOOKUP($B183,'NEL &amp; P4P Backsheet'!$D$38:$BL$187,'Non-Elective Performance'!$D$11,0))</f>
        <v/>
      </c>
      <c r="E183" s="306" t="str">
        <f ca="1">IF(ISERROR(VLOOKUP($B183,'NEL &amp; P4P Backsheet'!$D$11:$BM$187,E$11,0)),"",VLOOKUP($B183,'NEL &amp; P4P Backsheet'!$D$11:$BM$187, E$11,0))</f>
        <v/>
      </c>
      <c r="F183" s="433" t="str">
        <f ca="1">IF(ISERROR(VLOOKUP($B183,'NEL &amp; P4P Backsheet'!$D$11:$BM$187,F$11,0)),"",VLOOKUP($B183,'NEL &amp; P4P Backsheet'!$D$11:$BM$187, F$11,0))</f>
        <v/>
      </c>
      <c r="G183" s="433" t="str">
        <f ca="1">IF(ISERROR(VLOOKUP($B183,'NEL &amp; P4P Backsheet'!$D$11:$BM$187,G$11,0)),"",VLOOKUP($B183,'NEL &amp; P4P Backsheet'!$D$11:$BM$187, G$11,0))</f>
        <v/>
      </c>
      <c r="H183" s="58" t="str">
        <f ca="1">IF(ISERROR(VLOOKUP($B183,'NEL &amp; P4P Backsheet'!$D$11:$BM$187,H$11,0)),"",VLOOKUP($B183,'NEL &amp; P4P Backsheet'!$D$11:$BM$187, H$11,0))</f>
        <v/>
      </c>
      <c r="I183" s="306" t="str">
        <f ca="1">IF(ISERROR(VLOOKUP($B183,'NEL &amp; P4P Backsheet'!$D$11:$BM$187,I$11,0)),"",VLOOKUP($B183,'NEL &amp; P4P Backsheet'!$D$11:$BM$187, I$11,0))</f>
        <v/>
      </c>
      <c r="J183" s="433" t="str">
        <f ca="1">IF(ISERROR(VLOOKUP($B183,'NEL &amp; P4P Backsheet'!$D$11:$BM$187,J$11,0)),"",VLOOKUP($B183,'NEL &amp; P4P Backsheet'!$D$11:$BM$187, J$11,0))</f>
        <v/>
      </c>
      <c r="K183" s="433" t="str">
        <f ca="1">IF(ISERROR(VLOOKUP($B183,'NEL &amp; P4P Backsheet'!$D$11:$BM$187,K$11,0)),"",VLOOKUP($B183,'NEL &amp; P4P Backsheet'!$D$11:$BM$187, K$11,0))</f>
        <v/>
      </c>
      <c r="L183" s="58" t="str">
        <f ca="1">IF(ISERROR(VLOOKUP($B183,'NEL &amp; P4P Backsheet'!$D$11:$BM$187,L$11,0)),"",VLOOKUP($B183,'NEL &amp; P4P Backsheet'!$D$11:$BM$187, L$11,0))</f>
        <v/>
      </c>
      <c r="M183" s="316" t="str">
        <f ca="1">IF(ISERROR(VLOOKUP($B183,'NEL &amp; P4P Backsheet'!$D$11:$BM$187,M$11,0)),"",VLOOKUP($B183,'NEL &amp; P4P Backsheet'!$D$11:$BM$187, M$11,0))</f>
        <v/>
      </c>
      <c r="N183" s="306" t="str">
        <f ca="1">IF(ISERROR(VLOOKUP($B183,'NEL &amp; P4P Backsheet'!$D$11:$BM$187,N$11,0)),"",VLOOKUP($B183,'NEL &amp; P4P Backsheet'!$D$11:$BM$187, N$11,0))</f>
        <v/>
      </c>
      <c r="O183" s="433" t="str">
        <f ca="1">IF(ISERROR(VLOOKUP($B183,'NEL &amp; P4P Backsheet'!$D$11:$BM$187,O$11,0)),"",VLOOKUP($B183,'NEL &amp; P4P Backsheet'!$D$11:$BM$187, O$11,0))</f>
        <v/>
      </c>
      <c r="P183" s="454" t="str">
        <f ca="1">IF(ISERROR(VLOOKUP($B183,'NEL &amp; P4P Backsheet'!$D$11:$BM$187,P$11,0)),"",VLOOKUP($B183,'NEL &amp; P4P Backsheet'!$D$11:$BM$187, P$11,0))</f>
        <v/>
      </c>
      <c r="Q183" s="58" t="str">
        <f ca="1">IF(ISERROR(VLOOKUP($B183,'NEL &amp; P4P Backsheet'!$D$11:$BM$187,Q$11,0)),"",VLOOKUP($B183,'NEL &amp; P4P Backsheet'!$D$11:$BM$187, Q$11,0))</f>
        <v/>
      </c>
      <c r="R183" s="306" t="str">
        <f ca="1">IF(ISERROR(VLOOKUP($B183,'NEL &amp; P4P Backsheet'!$D$11:$BM$187,R$11,0)),"",VLOOKUP($B183,'NEL &amp; P4P Backsheet'!$D$11:$BM$187, R$11,0))</f>
        <v/>
      </c>
      <c r="S183" s="433" t="str">
        <f ca="1">IF(ISERROR(VLOOKUP($B183,'NEL &amp; P4P Backsheet'!$D$11:$BM$187,S$11,0)),"",VLOOKUP($B183,'NEL &amp; P4P Backsheet'!$D$11:$BM$187, S$11,0))</f>
        <v/>
      </c>
      <c r="T183" s="454" t="str">
        <f ca="1">IF(ISERROR(VLOOKUP($B183,'NEL &amp; P4P Backsheet'!$D$11:$BM$187,T$11,0)),"",VLOOKUP($B183,'NEL &amp; P4P Backsheet'!$D$11:$BM$187, T$11,0))</f>
        <v/>
      </c>
      <c r="U183" s="58" t="str">
        <f ca="1">IF(ISERROR(VLOOKUP($B183,'NEL &amp; P4P Backsheet'!$D$11:$BM$187,U$11,0)),"",VLOOKUP($B183,'NEL &amp; P4P Backsheet'!$D$11:$BM$187, U$11,0))</f>
        <v/>
      </c>
      <c r="V183" s="306" t="str">
        <f ca="1">IF(ISERROR(VLOOKUP($B183,'NEL &amp; P4P Backsheet'!$D$11:$BM$187,V$11,0)),"",VLOOKUP($B183,'NEL &amp; P4P Backsheet'!$D$11:$BM$187, V$11,0))</f>
        <v/>
      </c>
      <c r="W183" s="433" t="str">
        <f ca="1">IF(ISERROR(VLOOKUP($B183,'NEL &amp; P4P Backsheet'!$D$11:$BM$187,W$11,0)),"",VLOOKUP($B183,'NEL &amp; P4P Backsheet'!$D$11:$BM$187, W$11,0))</f>
        <v/>
      </c>
      <c r="X183" s="454" t="str">
        <f ca="1">IF(ISERROR(VLOOKUP($B183,'NEL &amp; P4P Backsheet'!$D$11:$BM$187,X$11,0)),"",VLOOKUP($B183,'NEL &amp; P4P Backsheet'!$D$11:$BM$187, X$11,0))</f>
        <v/>
      </c>
      <c r="Y183" s="58" t="str">
        <f ca="1">IF(ISERROR(VLOOKUP($B183,'NEL &amp; P4P Backsheet'!$D$11:$BM$187,Y$11,0)),"",VLOOKUP($B183,'NEL &amp; P4P Backsheet'!$D$11:$BM$187, Y$11,0))</f>
        <v/>
      </c>
    </row>
    <row r="184" spans="1:26">
      <c r="A184" s="3">
        <v>169</v>
      </c>
      <c r="B184" s="41" t="str">
        <f t="shared" ca="1" si="5"/>
        <v/>
      </c>
      <c r="C184" s="42" t="str">
        <f ca="1">IF(B184="","",VLOOKUP(B184,'Org list'!$J$9:$K$637,2,0))</f>
        <v/>
      </c>
      <c r="D184" s="24" t="str">
        <f ca="1">IF(ISERROR(VLOOKUP($B184,'NEL &amp; P4P Backsheet'!$D$38:$BL$187,'Non-Elective Performance'!$D$11,0)),"",VLOOKUP($B184,'NEL &amp; P4P Backsheet'!$D$38:$BL$187,'Non-Elective Performance'!$D$11,0))</f>
        <v/>
      </c>
      <c r="E184" s="306" t="str">
        <f ca="1">IF(ISERROR(VLOOKUP($B184,'NEL &amp; P4P Backsheet'!$D$11:$BM$187,E$11,0)),"",VLOOKUP($B184,'NEL &amp; P4P Backsheet'!$D$11:$BM$187, E$11,0))</f>
        <v/>
      </c>
      <c r="F184" s="433" t="str">
        <f ca="1">IF(ISERROR(VLOOKUP($B184,'NEL &amp; P4P Backsheet'!$D$11:$BM$187,F$11,0)),"",VLOOKUP($B184,'NEL &amp; P4P Backsheet'!$D$11:$BM$187, F$11,0))</f>
        <v/>
      </c>
      <c r="G184" s="433" t="str">
        <f ca="1">IF(ISERROR(VLOOKUP($B184,'NEL &amp; P4P Backsheet'!$D$11:$BM$187,G$11,0)),"",VLOOKUP($B184,'NEL &amp; P4P Backsheet'!$D$11:$BM$187, G$11,0))</f>
        <v/>
      </c>
      <c r="H184" s="58" t="str">
        <f ca="1">IF(ISERROR(VLOOKUP($B184,'NEL &amp; P4P Backsheet'!$D$11:$BM$187,H$11,0)),"",VLOOKUP($B184,'NEL &amp; P4P Backsheet'!$D$11:$BM$187, H$11,0))</f>
        <v/>
      </c>
      <c r="I184" s="306" t="str">
        <f ca="1">IF(ISERROR(VLOOKUP($B184,'NEL &amp; P4P Backsheet'!$D$11:$BM$187,I$11,0)),"",VLOOKUP($B184,'NEL &amp; P4P Backsheet'!$D$11:$BM$187, I$11,0))</f>
        <v/>
      </c>
      <c r="J184" s="433" t="str">
        <f ca="1">IF(ISERROR(VLOOKUP($B184,'NEL &amp; P4P Backsheet'!$D$11:$BM$187,J$11,0)),"",VLOOKUP($B184,'NEL &amp; P4P Backsheet'!$D$11:$BM$187, J$11,0))</f>
        <v/>
      </c>
      <c r="K184" s="433" t="str">
        <f ca="1">IF(ISERROR(VLOOKUP($B184,'NEL &amp; P4P Backsheet'!$D$11:$BM$187,K$11,0)),"",VLOOKUP($B184,'NEL &amp; P4P Backsheet'!$D$11:$BM$187, K$11,0))</f>
        <v/>
      </c>
      <c r="L184" s="58" t="str">
        <f ca="1">IF(ISERROR(VLOOKUP($B184,'NEL &amp; P4P Backsheet'!$D$11:$BM$187,L$11,0)),"",VLOOKUP($B184,'NEL &amp; P4P Backsheet'!$D$11:$BM$187, L$11,0))</f>
        <v/>
      </c>
      <c r="M184" s="316" t="str">
        <f ca="1">IF(ISERROR(VLOOKUP($B184,'NEL &amp; P4P Backsheet'!$D$11:$BM$187,M$11,0)),"",VLOOKUP($B184,'NEL &amp; P4P Backsheet'!$D$11:$BM$187, M$11,0))</f>
        <v/>
      </c>
      <c r="N184" s="306" t="str">
        <f ca="1">IF(ISERROR(VLOOKUP($B184,'NEL &amp; P4P Backsheet'!$D$11:$BM$187,N$11,0)),"",VLOOKUP($B184,'NEL &amp; P4P Backsheet'!$D$11:$BM$187, N$11,0))</f>
        <v/>
      </c>
      <c r="O184" s="433" t="str">
        <f ca="1">IF(ISERROR(VLOOKUP($B184,'NEL &amp; P4P Backsheet'!$D$11:$BM$187,O$11,0)),"",VLOOKUP($B184,'NEL &amp; P4P Backsheet'!$D$11:$BM$187, O$11,0))</f>
        <v/>
      </c>
      <c r="P184" s="454" t="str">
        <f ca="1">IF(ISERROR(VLOOKUP($B184,'NEL &amp; P4P Backsheet'!$D$11:$BM$187,P$11,0)),"",VLOOKUP($B184,'NEL &amp; P4P Backsheet'!$D$11:$BM$187, P$11,0))</f>
        <v/>
      </c>
      <c r="Q184" s="58" t="str">
        <f ca="1">IF(ISERROR(VLOOKUP($B184,'NEL &amp; P4P Backsheet'!$D$11:$BM$187,Q$11,0)),"",VLOOKUP($B184,'NEL &amp; P4P Backsheet'!$D$11:$BM$187, Q$11,0))</f>
        <v/>
      </c>
      <c r="R184" s="306" t="str">
        <f ca="1">IF(ISERROR(VLOOKUP($B184,'NEL &amp; P4P Backsheet'!$D$11:$BM$187,R$11,0)),"",VLOOKUP($B184,'NEL &amp; P4P Backsheet'!$D$11:$BM$187, R$11,0))</f>
        <v/>
      </c>
      <c r="S184" s="433" t="str">
        <f ca="1">IF(ISERROR(VLOOKUP($B184,'NEL &amp; P4P Backsheet'!$D$11:$BM$187,S$11,0)),"",VLOOKUP($B184,'NEL &amp; P4P Backsheet'!$D$11:$BM$187, S$11,0))</f>
        <v/>
      </c>
      <c r="T184" s="454" t="str">
        <f ca="1">IF(ISERROR(VLOOKUP($B184,'NEL &amp; P4P Backsheet'!$D$11:$BM$187,T$11,0)),"",VLOOKUP($B184,'NEL &amp; P4P Backsheet'!$D$11:$BM$187, T$11,0))</f>
        <v/>
      </c>
      <c r="U184" s="58" t="str">
        <f ca="1">IF(ISERROR(VLOOKUP($B184,'NEL &amp; P4P Backsheet'!$D$11:$BM$187,U$11,0)),"",VLOOKUP($B184,'NEL &amp; P4P Backsheet'!$D$11:$BM$187, U$11,0))</f>
        <v/>
      </c>
      <c r="V184" s="306" t="str">
        <f ca="1">IF(ISERROR(VLOOKUP($B184,'NEL &amp; P4P Backsheet'!$D$11:$BM$187,V$11,0)),"",VLOOKUP($B184,'NEL &amp; P4P Backsheet'!$D$11:$BM$187, V$11,0))</f>
        <v/>
      </c>
      <c r="W184" s="433" t="str">
        <f ca="1">IF(ISERROR(VLOOKUP($B184,'NEL &amp; P4P Backsheet'!$D$11:$BM$187,W$11,0)),"",VLOOKUP($B184,'NEL &amp; P4P Backsheet'!$D$11:$BM$187, W$11,0))</f>
        <v/>
      </c>
      <c r="X184" s="454" t="str">
        <f ca="1">IF(ISERROR(VLOOKUP($B184,'NEL &amp; P4P Backsheet'!$D$11:$BM$187,X$11,0)),"",VLOOKUP($B184,'NEL &amp; P4P Backsheet'!$D$11:$BM$187, X$11,0))</f>
        <v/>
      </c>
      <c r="Y184" s="58" t="str">
        <f ca="1">IF(ISERROR(VLOOKUP($B184,'NEL &amp; P4P Backsheet'!$D$11:$BM$187,Y$11,0)),"",VLOOKUP($B184,'NEL &amp; P4P Backsheet'!$D$11:$BM$187, Y$11,0))</f>
        <v/>
      </c>
    </row>
    <row r="185" spans="1:26">
      <c r="A185" s="3">
        <v>170</v>
      </c>
      <c r="B185" s="41" t="str">
        <f t="shared" ca="1" si="5"/>
        <v/>
      </c>
      <c r="C185" s="42" t="str">
        <f ca="1">IF(B185="","",VLOOKUP(B185,'Org list'!$J$9:$K$637,2,0))</f>
        <v/>
      </c>
      <c r="D185" s="24" t="str">
        <f ca="1">IF(ISERROR(VLOOKUP($B185,'NEL &amp; P4P Backsheet'!$D$38:$BL$187,'Non-Elective Performance'!$D$11,0)),"",VLOOKUP($B185,'NEL &amp; P4P Backsheet'!$D$38:$BL$187,'Non-Elective Performance'!$D$11,0))</f>
        <v/>
      </c>
      <c r="E185" s="306" t="str">
        <f ca="1">IF(ISERROR(VLOOKUP($B185,'NEL &amp; P4P Backsheet'!$D$11:$BM$187,E$11,0)),"",VLOOKUP($B185,'NEL &amp; P4P Backsheet'!$D$11:$BM$187, E$11,0))</f>
        <v/>
      </c>
      <c r="F185" s="433" t="str">
        <f ca="1">IF(ISERROR(VLOOKUP($B185,'NEL &amp; P4P Backsheet'!$D$11:$BM$187,F$11,0)),"",VLOOKUP($B185,'NEL &amp; P4P Backsheet'!$D$11:$BM$187, F$11,0))</f>
        <v/>
      </c>
      <c r="G185" s="433" t="str">
        <f ca="1">IF(ISERROR(VLOOKUP($B185,'NEL &amp; P4P Backsheet'!$D$11:$BM$187,G$11,0)),"",VLOOKUP($B185,'NEL &amp; P4P Backsheet'!$D$11:$BM$187, G$11,0))</f>
        <v/>
      </c>
      <c r="H185" s="58" t="str">
        <f ca="1">IF(ISERROR(VLOOKUP($B185,'NEL &amp; P4P Backsheet'!$D$11:$BM$187,H$11,0)),"",VLOOKUP($B185,'NEL &amp; P4P Backsheet'!$D$11:$BM$187, H$11,0))</f>
        <v/>
      </c>
      <c r="I185" s="306" t="str">
        <f ca="1">IF(ISERROR(VLOOKUP($B185,'NEL &amp; P4P Backsheet'!$D$11:$BM$187,I$11,0)),"",VLOOKUP($B185,'NEL &amp; P4P Backsheet'!$D$11:$BM$187, I$11,0))</f>
        <v/>
      </c>
      <c r="J185" s="433" t="str">
        <f ca="1">IF(ISERROR(VLOOKUP($B185,'NEL &amp; P4P Backsheet'!$D$11:$BM$187,J$11,0)),"",VLOOKUP($B185,'NEL &amp; P4P Backsheet'!$D$11:$BM$187, J$11,0))</f>
        <v/>
      </c>
      <c r="K185" s="433" t="str">
        <f ca="1">IF(ISERROR(VLOOKUP($B185,'NEL &amp; P4P Backsheet'!$D$11:$BM$187,K$11,0)),"",VLOOKUP($B185,'NEL &amp; P4P Backsheet'!$D$11:$BM$187, K$11,0))</f>
        <v/>
      </c>
      <c r="L185" s="58" t="str">
        <f ca="1">IF(ISERROR(VLOOKUP($B185,'NEL &amp; P4P Backsheet'!$D$11:$BM$187,L$11,0)),"",VLOOKUP($B185,'NEL &amp; P4P Backsheet'!$D$11:$BM$187, L$11,0))</f>
        <v/>
      </c>
      <c r="M185" s="316" t="str">
        <f ca="1">IF(ISERROR(VLOOKUP($B185,'NEL &amp; P4P Backsheet'!$D$11:$BM$187,M$11,0)),"",VLOOKUP($B185,'NEL &amp; P4P Backsheet'!$D$11:$BM$187, M$11,0))</f>
        <v/>
      </c>
      <c r="N185" s="306" t="str">
        <f ca="1">IF(ISERROR(VLOOKUP($B185,'NEL &amp; P4P Backsheet'!$D$11:$BM$187,N$11,0)),"",VLOOKUP($B185,'NEL &amp; P4P Backsheet'!$D$11:$BM$187, N$11,0))</f>
        <v/>
      </c>
      <c r="O185" s="433" t="str">
        <f ca="1">IF(ISERROR(VLOOKUP($B185,'NEL &amp; P4P Backsheet'!$D$11:$BM$187,O$11,0)),"",VLOOKUP($B185,'NEL &amp; P4P Backsheet'!$D$11:$BM$187, O$11,0))</f>
        <v/>
      </c>
      <c r="P185" s="454" t="str">
        <f ca="1">IF(ISERROR(VLOOKUP($B185,'NEL &amp; P4P Backsheet'!$D$11:$BM$187,P$11,0)),"",VLOOKUP($B185,'NEL &amp; P4P Backsheet'!$D$11:$BM$187, P$11,0))</f>
        <v/>
      </c>
      <c r="Q185" s="58" t="str">
        <f ca="1">IF(ISERROR(VLOOKUP($B185,'NEL &amp; P4P Backsheet'!$D$11:$BM$187,Q$11,0)),"",VLOOKUP($B185,'NEL &amp; P4P Backsheet'!$D$11:$BM$187, Q$11,0))</f>
        <v/>
      </c>
      <c r="R185" s="306" t="str">
        <f ca="1">IF(ISERROR(VLOOKUP($B185,'NEL &amp; P4P Backsheet'!$D$11:$BM$187,R$11,0)),"",VLOOKUP($B185,'NEL &amp; P4P Backsheet'!$D$11:$BM$187, R$11,0))</f>
        <v/>
      </c>
      <c r="S185" s="433" t="str">
        <f ca="1">IF(ISERROR(VLOOKUP($B185,'NEL &amp; P4P Backsheet'!$D$11:$BM$187,S$11,0)),"",VLOOKUP($B185,'NEL &amp; P4P Backsheet'!$D$11:$BM$187, S$11,0))</f>
        <v/>
      </c>
      <c r="T185" s="454" t="str">
        <f ca="1">IF(ISERROR(VLOOKUP($B185,'NEL &amp; P4P Backsheet'!$D$11:$BM$187,T$11,0)),"",VLOOKUP($B185,'NEL &amp; P4P Backsheet'!$D$11:$BM$187, T$11,0))</f>
        <v/>
      </c>
      <c r="U185" s="58" t="str">
        <f ca="1">IF(ISERROR(VLOOKUP($B185,'NEL &amp; P4P Backsheet'!$D$11:$BM$187,U$11,0)),"",VLOOKUP($B185,'NEL &amp; P4P Backsheet'!$D$11:$BM$187, U$11,0))</f>
        <v/>
      </c>
      <c r="V185" s="306" t="str">
        <f ca="1">IF(ISERROR(VLOOKUP($B185,'NEL &amp; P4P Backsheet'!$D$11:$BM$187,V$11,0)),"",VLOOKUP($B185,'NEL &amp; P4P Backsheet'!$D$11:$BM$187, V$11,0))</f>
        <v/>
      </c>
      <c r="W185" s="433" t="str">
        <f ca="1">IF(ISERROR(VLOOKUP($B185,'NEL &amp; P4P Backsheet'!$D$11:$BM$187,W$11,0)),"",VLOOKUP($B185,'NEL &amp; P4P Backsheet'!$D$11:$BM$187, W$11,0))</f>
        <v/>
      </c>
      <c r="X185" s="454" t="str">
        <f ca="1">IF(ISERROR(VLOOKUP($B185,'NEL &amp; P4P Backsheet'!$D$11:$BM$187,X$11,0)),"",VLOOKUP($B185,'NEL &amp; P4P Backsheet'!$D$11:$BM$187, X$11,0))</f>
        <v/>
      </c>
      <c r="Y185" s="58" t="str">
        <f ca="1">IF(ISERROR(VLOOKUP($B185,'NEL &amp; P4P Backsheet'!$D$11:$BM$187,Y$11,0)),"",VLOOKUP($B185,'NEL &amp; P4P Backsheet'!$D$11:$BM$187, Y$11,0))</f>
        <v/>
      </c>
    </row>
    <row r="186" spans="1:26">
      <c r="A186" s="3">
        <v>171</v>
      </c>
      <c r="B186" s="41" t="str">
        <f t="shared" ca="1" si="5"/>
        <v/>
      </c>
      <c r="C186" s="42" t="str">
        <f ca="1">IF(B186="","",VLOOKUP(B186,'Org list'!$J$9:$K$637,2,0))</f>
        <v/>
      </c>
      <c r="D186" s="24" t="str">
        <f ca="1">IF(ISERROR(VLOOKUP($B186,'NEL &amp; P4P Backsheet'!$D$38:$BL$187,'Non-Elective Performance'!$D$11,0)),"",VLOOKUP($B186,'NEL &amp; P4P Backsheet'!$D$38:$BL$187,'Non-Elective Performance'!$D$11,0))</f>
        <v/>
      </c>
      <c r="E186" s="306" t="str">
        <f ca="1">IF(ISERROR(VLOOKUP($B186,'NEL &amp; P4P Backsheet'!$D$11:$BM$187,E$11,0)),"",VLOOKUP($B186,'NEL &amp; P4P Backsheet'!$D$11:$BM$187, E$11,0))</f>
        <v/>
      </c>
      <c r="F186" s="433" t="str">
        <f ca="1">IF(ISERROR(VLOOKUP($B186,'NEL &amp; P4P Backsheet'!$D$11:$BM$187,F$11,0)),"",VLOOKUP($B186,'NEL &amp; P4P Backsheet'!$D$11:$BM$187, F$11,0))</f>
        <v/>
      </c>
      <c r="G186" s="433" t="str">
        <f ca="1">IF(ISERROR(VLOOKUP($B186,'NEL &amp; P4P Backsheet'!$D$11:$BM$187,G$11,0)),"",VLOOKUP($B186,'NEL &amp; P4P Backsheet'!$D$11:$BM$187, G$11,0))</f>
        <v/>
      </c>
      <c r="H186" s="58" t="str">
        <f ca="1">IF(ISERROR(VLOOKUP($B186,'NEL &amp; P4P Backsheet'!$D$11:$BM$187,H$11,0)),"",VLOOKUP($B186,'NEL &amp; P4P Backsheet'!$D$11:$BM$187, H$11,0))</f>
        <v/>
      </c>
      <c r="I186" s="306" t="str">
        <f ca="1">IF(ISERROR(VLOOKUP($B186,'NEL &amp; P4P Backsheet'!$D$11:$BM$187,I$11,0)),"",VLOOKUP($B186,'NEL &amp; P4P Backsheet'!$D$11:$BM$187, I$11,0))</f>
        <v/>
      </c>
      <c r="J186" s="433" t="str">
        <f ca="1">IF(ISERROR(VLOOKUP($B186,'NEL &amp; P4P Backsheet'!$D$11:$BM$187,J$11,0)),"",VLOOKUP($B186,'NEL &amp; P4P Backsheet'!$D$11:$BM$187, J$11,0))</f>
        <v/>
      </c>
      <c r="K186" s="433" t="str">
        <f ca="1">IF(ISERROR(VLOOKUP($B186,'NEL &amp; P4P Backsheet'!$D$11:$BM$187,K$11,0)),"",VLOOKUP($B186,'NEL &amp; P4P Backsheet'!$D$11:$BM$187, K$11,0))</f>
        <v/>
      </c>
      <c r="L186" s="58" t="str">
        <f ca="1">IF(ISERROR(VLOOKUP($B186,'NEL &amp; P4P Backsheet'!$D$11:$BM$187,L$11,0)),"",VLOOKUP($B186,'NEL &amp; P4P Backsheet'!$D$11:$BM$187, L$11,0))</f>
        <v/>
      </c>
      <c r="M186" s="316" t="str">
        <f ca="1">IF(ISERROR(VLOOKUP($B186,'NEL &amp; P4P Backsheet'!$D$11:$BM$187,M$11,0)),"",VLOOKUP($B186,'NEL &amp; P4P Backsheet'!$D$11:$BM$187, M$11,0))</f>
        <v/>
      </c>
      <c r="N186" s="306" t="str">
        <f ca="1">IF(ISERROR(VLOOKUP($B186,'NEL &amp; P4P Backsheet'!$D$11:$BM$187,N$11,0)),"",VLOOKUP($B186,'NEL &amp; P4P Backsheet'!$D$11:$BM$187, N$11,0))</f>
        <v/>
      </c>
      <c r="O186" s="433" t="str">
        <f ca="1">IF(ISERROR(VLOOKUP($B186,'NEL &amp; P4P Backsheet'!$D$11:$BM$187,O$11,0)),"",VLOOKUP($B186,'NEL &amp; P4P Backsheet'!$D$11:$BM$187, O$11,0))</f>
        <v/>
      </c>
      <c r="P186" s="454" t="str">
        <f ca="1">IF(ISERROR(VLOOKUP($B186,'NEL &amp; P4P Backsheet'!$D$11:$BM$187,P$11,0)),"",VLOOKUP($B186,'NEL &amp; P4P Backsheet'!$D$11:$BM$187, P$11,0))</f>
        <v/>
      </c>
      <c r="Q186" s="58" t="str">
        <f ca="1">IF(ISERROR(VLOOKUP($B186,'NEL &amp; P4P Backsheet'!$D$11:$BM$187,Q$11,0)),"",VLOOKUP($B186,'NEL &amp; P4P Backsheet'!$D$11:$BM$187, Q$11,0))</f>
        <v/>
      </c>
      <c r="R186" s="306" t="str">
        <f ca="1">IF(ISERROR(VLOOKUP($B186,'NEL &amp; P4P Backsheet'!$D$11:$BM$187,R$11,0)),"",VLOOKUP($B186,'NEL &amp; P4P Backsheet'!$D$11:$BM$187, R$11,0))</f>
        <v/>
      </c>
      <c r="S186" s="433" t="str">
        <f ca="1">IF(ISERROR(VLOOKUP($B186,'NEL &amp; P4P Backsheet'!$D$11:$BM$187,S$11,0)),"",VLOOKUP($B186,'NEL &amp; P4P Backsheet'!$D$11:$BM$187, S$11,0))</f>
        <v/>
      </c>
      <c r="T186" s="454" t="str">
        <f ca="1">IF(ISERROR(VLOOKUP($B186,'NEL &amp; P4P Backsheet'!$D$11:$BM$187,T$11,0)),"",VLOOKUP($B186,'NEL &amp; P4P Backsheet'!$D$11:$BM$187, T$11,0))</f>
        <v/>
      </c>
      <c r="U186" s="58" t="str">
        <f ca="1">IF(ISERROR(VLOOKUP($B186,'NEL &amp; P4P Backsheet'!$D$11:$BM$187,U$11,0)),"",VLOOKUP($B186,'NEL &amp; P4P Backsheet'!$D$11:$BM$187, U$11,0))</f>
        <v/>
      </c>
      <c r="V186" s="306" t="str">
        <f ca="1">IF(ISERROR(VLOOKUP($B186,'NEL &amp; P4P Backsheet'!$D$11:$BM$187,V$11,0)),"",VLOOKUP($B186,'NEL &amp; P4P Backsheet'!$D$11:$BM$187, V$11,0))</f>
        <v/>
      </c>
      <c r="W186" s="433" t="str">
        <f ca="1">IF(ISERROR(VLOOKUP($B186,'NEL &amp; P4P Backsheet'!$D$11:$BM$187,W$11,0)),"",VLOOKUP($B186,'NEL &amp; P4P Backsheet'!$D$11:$BM$187, W$11,0))</f>
        <v/>
      </c>
      <c r="X186" s="454" t="str">
        <f ca="1">IF(ISERROR(VLOOKUP($B186,'NEL &amp; P4P Backsheet'!$D$11:$BM$187,X$11,0)),"",VLOOKUP($B186,'NEL &amp; P4P Backsheet'!$D$11:$BM$187, X$11,0))</f>
        <v/>
      </c>
      <c r="Y186" s="58" t="str">
        <f ca="1">IF(ISERROR(VLOOKUP($B186,'NEL &amp; P4P Backsheet'!$D$11:$BM$187,Y$11,0)),"",VLOOKUP($B186,'NEL &amp; P4P Backsheet'!$D$11:$BM$187, Y$11,0))</f>
        <v/>
      </c>
    </row>
    <row r="187" spans="1:26">
      <c r="A187" s="3">
        <v>172</v>
      </c>
      <c r="B187" s="41" t="str">
        <f t="shared" ca="1" si="5"/>
        <v/>
      </c>
      <c r="C187" s="42" t="str">
        <f ca="1">IF(B187="","",VLOOKUP(B187,'Org list'!$J$9:$K$637,2,0))</f>
        <v/>
      </c>
      <c r="D187" s="24" t="str">
        <f ca="1">IF(ISERROR(VLOOKUP($B187,'NEL &amp; P4P Backsheet'!$D$38:$BL$187,'Non-Elective Performance'!$D$11,0)),"",VLOOKUP($B187,'NEL &amp; P4P Backsheet'!$D$38:$BL$187,'Non-Elective Performance'!$D$11,0))</f>
        <v/>
      </c>
      <c r="E187" s="306" t="str">
        <f ca="1">IF(ISERROR(VLOOKUP($B187,'NEL &amp; P4P Backsheet'!$D$11:$BM$187,E$11,0)),"",VLOOKUP($B187,'NEL &amp; P4P Backsheet'!$D$11:$BM$187, E$11,0))</f>
        <v/>
      </c>
      <c r="F187" s="433" t="str">
        <f ca="1">IF(ISERROR(VLOOKUP($B187,'NEL &amp; P4P Backsheet'!$D$11:$BM$187,F$11,0)),"",VLOOKUP($B187,'NEL &amp; P4P Backsheet'!$D$11:$BM$187, F$11,0))</f>
        <v/>
      </c>
      <c r="G187" s="433" t="str">
        <f ca="1">IF(ISERROR(VLOOKUP($B187,'NEL &amp; P4P Backsheet'!$D$11:$BM$187,G$11,0)),"",VLOOKUP($B187,'NEL &amp; P4P Backsheet'!$D$11:$BM$187, G$11,0))</f>
        <v/>
      </c>
      <c r="H187" s="58" t="str">
        <f ca="1">IF(ISERROR(VLOOKUP($B187,'NEL &amp; P4P Backsheet'!$D$11:$BM$187,H$11,0)),"",VLOOKUP($B187,'NEL &amp; P4P Backsheet'!$D$11:$BM$187, H$11,0))</f>
        <v/>
      </c>
      <c r="I187" s="306" t="str">
        <f ca="1">IF(ISERROR(VLOOKUP($B187,'NEL &amp; P4P Backsheet'!$D$11:$BM$187,I$11,0)),"",VLOOKUP($B187,'NEL &amp; P4P Backsheet'!$D$11:$BM$187, I$11,0))</f>
        <v/>
      </c>
      <c r="J187" s="433" t="str">
        <f ca="1">IF(ISERROR(VLOOKUP($B187,'NEL &amp; P4P Backsheet'!$D$11:$BM$187,J$11,0)),"",VLOOKUP($B187,'NEL &amp; P4P Backsheet'!$D$11:$BM$187, J$11,0))</f>
        <v/>
      </c>
      <c r="K187" s="433" t="str">
        <f ca="1">IF(ISERROR(VLOOKUP($B187,'NEL &amp; P4P Backsheet'!$D$11:$BM$187,K$11,0)),"",VLOOKUP($B187,'NEL &amp; P4P Backsheet'!$D$11:$BM$187, K$11,0))</f>
        <v/>
      </c>
      <c r="L187" s="58" t="str">
        <f ca="1">IF(ISERROR(VLOOKUP($B187,'NEL &amp; P4P Backsheet'!$D$11:$BM$187,L$11,0)),"",VLOOKUP($B187,'NEL &amp; P4P Backsheet'!$D$11:$BM$187, L$11,0))</f>
        <v/>
      </c>
      <c r="M187" s="316" t="str">
        <f ca="1">IF(ISERROR(VLOOKUP($B187,'NEL &amp; P4P Backsheet'!$D$11:$BM$187,M$11,0)),"",VLOOKUP($B187,'NEL &amp; P4P Backsheet'!$D$11:$BM$187, M$11,0))</f>
        <v/>
      </c>
      <c r="N187" s="306" t="str">
        <f ca="1">IF(ISERROR(VLOOKUP($B187,'NEL &amp; P4P Backsheet'!$D$11:$BM$187,N$11,0)),"",VLOOKUP($B187,'NEL &amp; P4P Backsheet'!$D$11:$BM$187, N$11,0))</f>
        <v/>
      </c>
      <c r="O187" s="433" t="str">
        <f ca="1">IF(ISERROR(VLOOKUP($B187,'NEL &amp; P4P Backsheet'!$D$11:$BM$187,O$11,0)),"",VLOOKUP($B187,'NEL &amp; P4P Backsheet'!$D$11:$BM$187, O$11,0))</f>
        <v/>
      </c>
      <c r="P187" s="454" t="str">
        <f ca="1">IF(ISERROR(VLOOKUP($B187,'NEL &amp; P4P Backsheet'!$D$11:$BM$187,P$11,0)),"",VLOOKUP($B187,'NEL &amp; P4P Backsheet'!$D$11:$BM$187, P$11,0))</f>
        <v/>
      </c>
      <c r="Q187" s="58" t="str">
        <f ca="1">IF(ISERROR(VLOOKUP($B187,'NEL &amp; P4P Backsheet'!$D$11:$BM$187,Q$11,0)),"",VLOOKUP($B187,'NEL &amp; P4P Backsheet'!$D$11:$BM$187, Q$11,0))</f>
        <v/>
      </c>
      <c r="R187" s="306" t="str">
        <f ca="1">IF(ISERROR(VLOOKUP($B187,'NEL &amp; P4P Backsheet'!$D$11:$BM$187,R$11,0)),"",VLOOKUP($B187,'NEL &amp; P4P Backsheet'!$D$11:$BM$187, R$11,0))</f>
        <v/>
      </c>
      <c r="S187" s="433" t="str">
        <f ca="1">IF(ISERROR(VLOOKUP($B187,'NEL &amp; P4P Backsheet'!$D$11:$BM$187,S$11,0)),"",VLOOKUP($B187,'NEL &amp; P4P Backsheet'!$D$11:$BM$187, S$11,0))</f>
        <v/>
      </c>
      <c r="T187" s="454" t="str">
        <f ca="1">IF(ISERROR(VLOOKUP($B187,'NEL &amp; P4P Backsheet'!$D$11:$BM$187,T$11,0)),"",VLOOKUP($B187,'NEL &amp; P4P Backsheet'!$D$11:$BM$187, T$11,0))</f>
        <v/>
      </c>
      <c r="U187" s="58" t="str">
        <f ca="1">IF(ISERROR(VLOOKUP($B187,'NEL &amp; P4P Backsheet'!$D$11:$BM$187,U$11,0)),"",VLOOKUP($B187,'NEL &amp; P4P Backsheet'!$D$11:$BM$187, U$11,0))</f>
        <v/>
      </c>
      <c r="V187" s="306" t="str">
        <f ca="1">IF(ISERROR(VLOOKUP($B187,'NEL &amp; P4P Backsheet'!$D$11:$BM$187,V$11,0)),"",VLOOKUP($B187,'NEL &amp; P4P Backsheet'!$D$11:$BM$187, V$11,0))</f>
        <v/>
      </c>
      <c r="W187" s="433" t="str">
        <f ca="1">IF(ISERROR(VLOOKUP($B187,'NEL &amp; P4P Backsheet'!$D$11:$BM$187,W$11,0)),"",VLOOKUP($B187,'NEL &amp; P4P Backsheet'!$D$11:$BM$187, W$11,0))</f>
        <v/>
      </c>
      <c r="X187" s="454" t="str">
        <f ca="1">IF(ISERROR(VLOOKUP($B187,'NEL &amp; P4P Backsheet'!$D$11:$BM$187,X$11,0)),"",VLOOKUP($B187,'NEL &amp; P4P Backsheet'!$D$11:$BM$187, X$11,0))</f>
        <v/>
      </c>
      <c r="Y187" s="58" t="str">
        <f ca="1">IF(ISERROR(VLOOKUP($B187,'NEL &amp; P4P Backsheet'!$D$11:$BM$187,Y$11,0)),"",VLOOKUP($B187,'NEL &amp; P4P Backsheet'!$D$11:$BM$187, Y$11,0))</f>
        <v/>
      </c>
    </row>
    <row r="188" spans="1:26">
      <c r="A188" s="3">
        <v>173</v>
      </c>
      <c r="B188" s="41" t="str">
        <f t="shared" ca="1" si="5"/>
        <v/>
      </c>
      <c r="C188" s="42" t="str">
        <f ca="1">IF(B188="","",VLOOKUP(B188,'Org list'!$J$9:$K$637,2,0))</f>
        <v/>
      </c>
      <c r="D188" s="24" t="str">
        <f ca="1">IF(ISERROR(VLOOKUP($B188,'NEL &amp; P4P Backsheet'!$D$38:$BL$187,'Non-Elective Performance'!$D$11,0)),"",VLOOKUP($B188,'NEL &amp; P4P Backsheet'!$D$38:$BL$187,'Non-Elective Performance'!$D$11,0))</f>
        <v/>
      </c>
      <c r="E188" s="306" t="str">
        <f ca="1">IF(ISERROR(VLOOKUP($B188,'NEL &amp; P4P Backsheet'!$D$11:$BM$187,E$11,0)),"",VLOOKUP($B188,'NEL &amp; P4P Backsheet'!$D$11:$BM$187, E$11,0))</f>
        <v/>
      </c>
      <c r="F188" s="433" t="str">
        <f ca="1">IF(ISERROR(VLOOKUP($B188,'NEL &amp; P4P Backsheet'!$D$11:$BM$187,F$11,0)),"",VLOOKUP($B188,'NEL &amp; P4P Backsheet'!$D$11:$BM$187, F$11,0))</f>
        <v/>
      </c>
      <c r="G188" s="433" t="str">
        <f ca="1">IF(ISERROR(VLOOKUP($B188,'NEL &amp; P4P Backsheet'!$D$11:$BM$187,G$11,0)),"",VLOOKUP($B188,'NEL &amp; P4P Backsheet'!$D$11:$BM$187, G$11,0))</f>
        <v/>
      </c>
      <c r="H188" s="58" t="str">
        <f ca="1">IF(ISERROR(VLOOKUP($B188,'NEL &amp; P4P Backsheet'!$D$11:$BM$187,H$11,0)),"",VLOOKUP($B188,'NEL &amp; P4P Backsheet'!$D$11:$BM$187, H$11,0))</f>
        <v/>
      </c>
      <c r="I188" s="306" t="str">
        <f ca="1">IF(ISERROR(VLOOKUP($B188,'NEL &amp; P4P Backsheet'!$D$11:$BM$187,I$11,0)),"",VLOOKUP($B188,'NEL &amp; P4P Backsheet'!$D$11:$BM$187, I$11,0))</f>
        <v/>
      </c>
      <c r="J188" s="433" t="str">
        <f ca="1">IF(ISERROR(VLOOKUP($B188,'NEL &amp; P4P Backsheet'!$D$11:$BM$187,J$11,0)),"",VLOOKUP($B188,'NEL &amp; P4P Backsheet'!$D$11:$BM$187, J$11,0))</f>
        <v/>
      </c>
      <c r="K188" s="433" t="str">
        <f ca="1">IF(ISERROR(VLOOKUP($B188,'NEL &amp; P4P Backsheet'!$D$11:$BM$187,K$11,0)),"",VLOOKUP($B188,'NEL &amp; P4P Backsheet'!$D$11:$BM$187, K$11,0))</f>
        <v/>
      </c>
      <c r="L188" s="58" t="str">
        <f ca="1">IF(ISERROR(VLOOKUP($B188,'NEL &amp; P4P Backsheet'!$D$11:$BM$187,L$11,0)),"",VLOOKUP($B188,'NEL &amp; P4P Backsheet'!$D$11:$BM$187, L$11,0))</f>
        <v/>
      </c>
      <c r="M188" s="316" t="str">
        <f ca="1">IF(ISERROR(VLOOKUP($B188,'NEL &amp; P4P Backsheet'!$D$11:$BM$187,M$11,0)),"",VLOOKUP($B188,'NEL &amp; P4P Backsheet'!$D$11:$BM$187, M$11,0))</f>
        <v/>
      </c>
      <c r="N188" s="306" t="str">
        <f ca="1">IF(ISERROR(VLOOKUP($B188,'NEL &amp; P4P Backsheet'!$D$11:$BM$187,N$11,0)),"",VLOOKUP($B188,'NEL &amp; P4P Backsheet'!$D$11:$BM$187, N$11,0))</f>
        <v/>
      </c>
      <c r="O188" s="433" t="str">
        <f ca="1">IF(ISERROR(VLOOKUP($B188,'NEL &amp; P4P Backsheet'!$D$11:$BM$187,O$11,0)),"",VLOOKUP($B188,'NEL &amp; P4P Backsheet'!$D$11:$BM$187, O$11,0))</f>
        <v/>
      </c>
      <c r="P188" s="454" t="str">
        <f ca="1">IF(ISERROR(VLOOKUP($B188,'NEL &amp; P4P Backsheet'!$D$11:$BM$187,P$11,0)),"",VLOOKUP($B188,'NEL &amp; P4P Backsheet'!$D$11:$BM$187, P$11,0))</f>
        <v/>
      </c>
      <c r="Q188" s="58" t="str">
        <f ca="1">IF(ISERROR(VLOOKUP($B188,'NEL &amp; P4P Backsheet'!$D$11:$BM$187,Q$11,0)),"",VLOOKUP($B188,'NEL &amp; P4P Backsheet'!$D$11:$BM$187, Q$11,0))</f>
        <v/>
      </c>
      <c r="R188" s="306" t="str">
        <f ca="1">IF(ISERROR(VLOOKUP($B188,'NEL &amp; P4P Backsheet'!$D$11:$BM$187,R$11,0)),"",VLOOKUP($B188,'NEL &amp; P4P Backsheet'!$D$11:$BM$187, R$11,0))</f>
        <v/>
      </c>
      <c r="S188" s="433" t="str">
        <f ca="1">IF(ISERROR(VLOOKUP($B188,'NEL &amp; P4P Backsheet'!$D$11:$BM$187,S$11,0)),"",VLOOKUP($B188,'NEL &amp; P4P Backsheet'!$D$11:$BM$187, S$11,0))</f>
        <v/>
      </c>
      <c r="T188" s="454" t="str">
        <f ca="1">IF(ISERROR(VLOOKUP($B188,'NEL &amp; P4P Backsheet'!$D$11:$BM$187,T$11,0)),"",VLOOKUP($B188,'NEL &amp; P4P Backsheet'!$D$11:$BM$187, T$11,0))</f>
        <v/>
      </c>
      <c r="U188" s="58" t="str">
        <f ca="1">IF(ISERROR(VLOOKUP($B188,'NEL &amp; P4P Backsheet'!$D$11:$BM$187,U$11,0)),"",VLOOKUP($B188,'NEL &amp; P4P Backsheet'!$D$11:$BM$187, U$11,0))</f>
        <v/>
      </c>
      <c r="V188" s="306" t="str">
        <f ca="1">IF(ISERROR(VLOOKUP($B188,'NEL &amp; P4P Backsheet'!$D$11:$BM$187,V$11,0)),"",VLOOKUP($B188,'NEL &amp; P4P Backsheet'!$D$11:$BM$187, V$11,0))</f>
        <v/>
      </c>
      <c r="W188" s="433" t="str">
        <f ca="1">IF(ISERROR(VLOOKUP($B188,'NEL &amp; P4P Backsheet'!$D$11:$BM$187,W$11,0)),"",VLOOKUP($B188,'NEL &amp; P4P Backsheet'!$D$11:$BM$187, W$11,0))</f>
        <v/>
      </c>
      <c r="X188" s="454" t="str">
        <f ca="1">IF(ISERROR(VLOOKUP($B188,'NEL &amp; P4P Backsheet'!$D$11:$BM$187,X$11,0)),"",VLOOKUP($B188,'NEL &amp; P4P Backsheet'!$D$11:$BM$187, X$11,0))</f>
        <v/>
      </c>
      <c r="Y188" s="58" t="str">
        <f ca="1">IF(ISERROR(VLOOKUP($B188,'NEL &amp; P4P Backsheet'!$D$11:$BM$187,Y$11,0)),"",VLOOKUP($B188,'NEL &amp; P4P Backsheet'!$D$11:$BM$187, Y$11,0))</f>
        <v/>
      </c>
    </row>
    <row r="189" spans="1:26">
      <c r="A189" s="3">
        <v>174</v>
      </c>
      <c r="B189" s="41" t="str">
        <f t="shared" ca="1" si="5"/>
        <v/>
      </c>
      <c r="C189" s="42" t="str">
        <f ca="1">IF(B189="","",VLOOKUP(B189,'Org list'!$J$9:$K$637,2,0))</f>
        <v/>
      </c>
      <c r="D189" s="24" t="str">
        <f ca="1">IF(ISERROR(VLOOKUP($B189,'NEL &amp; P4P Backsheet'!$D$38:$BL$187,'Non-Elective Performance'!$D$11,0)),"",VLOOKUP($B189,'NEL &amp; P4P Backsheet'!$D$38:$BL$187,'Non-Elective Performance'!$D$11,0))</f>
        <v/>
      </c>
      <c r="E189" s="306" t="str">
        <f ca="1">IF(ISERROR(VLOOKUP($B189,'NEL &amp; P4P Backsheet'!$D$11:$BM$187,E$11,0)),"",VLOOKUP($B189,'NEL &amp; P4P Backsheet'!$D$11:$BM$187, E$11,0))</f>
        <v/>
      </c>
      <c r="F189" s="433" t="str">
        <f ca="1">IF(ISERROR(VLOOKUP($B189,'NEL &amp; P4P Backsheet'!$D$11:$BM$187,F$11,0)),"",VLOOKUP($B189,'NEL &amp; P4P Backsheet'!$D$11:$BM$187, F$11,0))</f>
        <v/>
      </c>
      <c r="G189" s="433" t="str">
        <f ca="1">IF(ISERROR(VLOOKUP($B189,'NEL &amp; P4P Backsheet'!$D$11:$BM$187,G$11,0)),"",VLOOKUP($B189,'NEL &amp; P4P Backsheet'!$D$11:$BM$187, G$11,0))</f>
        <v/>
      </c>
      <c r="H189" s="58" t="str">
        <f ca="1">IF(ISERROR(VLOOKUP($B189,'NEL &amp; P4P Backsheet'!$D$11:$BM$187,H$11,0)),"",VLOOKUP($B189,'NEL &amp; P4P Backsheet'!$D$11:$BM$187, H$11,0))</f>
        <v/>
      </c>
      <c r="I189" s="306" t="str">
        <f ca="1">IF(ISERROR(VLOOKUP($B189,'NEL &amp; P4P Backsheet'!$D$11:$BM$187,I$11,0)),"",VLOOKUP($B189,'NEL &amp; P4P Backsheet'!$D$11:$BM$187, I$11,0))</f>
        <v/>
      </c>
      <c r="J189" s="433" t="str">
        <f ca="1">IF(ISERROR(VLOOKUP($B189,'NEL &amp; P4P Backsheet'!$D$11:$BM$187,J$11,0)),"",VLOOKUP($B189,'NEL &amp; P4P Backsheet'!$D$11:$BM$187, J$11,0))</f>
        <v/>
      </c>
      <c r="K189" s="433" t="str">
        <f ca="1">IF(ISERROR(VLOOKUP($B189,'NEL &amp; P4P Backsheet'!$D$11:$BM$187,K$11,0)),"",VLOOKUP($B189,'NEL &amp; P4P Backsheet'!$D$11:$BM$187, K$11,0))</f>
        <v/>
      </c>
      <c r="L189" s="58" t="str">
        <f ca="1">IF(ISERROR(VLOOKUP($B189,'NEL &amp; P4P Backsheet'!$D$11:$BM$187,L$11,0)),"",VLOOKUP($B189,'NEL &amp; P4P Backsheet'!$D$11:$BM$187, L$11,0))</f>
        <v/>
      </c>
      <c r="M189" s="316" t="str">
        <f ca="1">IF(ISERROR(VLOOKUP($B189,'NEL &amp; P4P Backsheet'!$D$11:$BM$187,M$11,0)),"",VLOOKUP($B189,'NEL &amp; P4P Backsheet'!$D$11:$BM$187, M$11,0))</f>
        <v/>
      </c>
      <c r="N189" s="306" t="str">
        <f ca="1">IF(ISERROR(VLOOKUP($B189,'NEL &amp; P4P Backsheet'!$D$11:$BM$187,N$11,0)),"",VLOOKUP($B189,'NEL &amp; P4P Backsheet'!$D$11:$BM$187, N$11,0))</f>
        <v/>
      </c>
      <c r="O189" s="433" t="str">
        <f ca="1">IF(ISERROR(VLOOKUP($B189,'NEL &amp; P4P Backsheet'!$D$11:$BM$187,O$11,0)),"",VLOOKUP($B189,'NEL &amp; P4P Backsheet'!$D$11:$BM$187, O$11,0))</f>
        <v/>
      </c>
      <c r="P189" s="454" t="str">
        <f ca="1">IF(ISERROR(VLOOKUP($B189,'NEL &amp; P4P Backsheet'!$D$11:$BM$187,P$11,0)),"",VLOOKUP($B189,'NEL &amp; P4P Backsheet'!$D$11:$BM$187, P$11,0))</f>
        <v/>
      </c>
      <c r="Q189" s="58" t="str">
        <f ca="1">IF(ISERROR(VLOOKUP($B189,'NEL &amp; P4P Backsheet'!$D$11:$BM$187,Q$11,0)),"",VLOOKUP($B189,'NEL &amp; P4P Backsheet'!$D$11:$BM$187, Q$11,0))</f>
        <v/>
      </c>
      <c r="R189" s="306" t="str">
        <f ca="1">IF(ISERROR(VLOOKUP($B189,'NEL &amp; P4P Backsheet'!$D$11:$BM$187,R$11,0)),"",VLOOKUP($B189,'NEL &amp; P4P Backsheet'!$D$11:$BM$187, R$11,0))</f>
        <v/>
      </c>
      <c r="S189" s="433" t="str">
        <f ca="1">IF(ISERROR(VLOOKUP($B189,'NEL &amp; P4P Backsheet'!$D$11:$BM$187,S$11,0)),"",VLOOKUP($B189,'NEL &amp; P4P Backsheet'!$D$11:$BM$187, S$11,0))</f>
        <v/>
      </c>
      <c r="T189" s="454" t="str">
        <f ca="1">IF(ISERROR(VLOOKUP($B189,'NEL &amp; P4P Backsheet'!$D$11:$BM$187,T$11,0)),"",VLOOKUP($B189,'NEL &amp; P4P Backsheet'!$D$11:$BM$187, T$11,0))</f>
        <v/>
      </c>
      <c r="U189" s="58" t="str">
        <f ca="1">IF(ISERROR(VLOOKUP($B189,'NEL &amp; P4P Backsheet'!$D$11:$BM$187,U$11,0)),"",VLOOKUP($B189,'NEL &amp; P4P Backsheet'!$D$11:$BM$187, U$11,0))</f>
        <v/>
      </c>
      <c r="V189" s="306" t="str">
        <f ca="1">IF(ISERROR(VLOOKUP($B189,'NEL &amp; P4P Backsheet'!$D$11:$BM$187,V$11,0)),"",VLOOKUP($B189,'NEL &amp; P4P Backsheet'!$D$11:$BM$187, V$11,0))</f>
        <v/>
      </c>
      <c r="W189" s="433" t="str">
        <f ca="1">IF(ISERROR(VLOOKUP($B189,'NEL &amp; P4P Backsheet'!$D$11:$BM$187,W$11,0)),"",VLOOKUP($B189,'NEL &amp; P4P Backsheet'!$D$11:$BM$187, W$11,0))</f>
        <v/>
      </c>
      <c r="X189" s="454" t="str">
        <f ca="1">IF(ISERROR(VLOOKUP($B189,'NEL &amp; P4P Backsheet'!$D$11:$BM$187,X$11,0)),"",VLOOKUP($B189,'NEL &amp; P4P Backsheet'!$D$11:$BM$187, X$11,0))</f>
        <v/>
      </c>
      <c r="Y189" s="58" t="str">
        <f ca="1">IF(ISERROR(VLOOKUP($B189,'NEL &amp; P4P Backsheet'!$D$11:$BM$187,Y$11,0)),"",VLOOKUP($B189,'NEL &amp; P4P Backsheet'!$D$11:$BM$187, Y$11,0))</f>
        <v/>
      </c>
    </row>
    <row r="190" spans="1:26">
      <c r="A190" s="3">
        <v>175</v>
      </c>
      <c r="B190" s="41" t="str">
        <f t="shared" ca="1" si="5"/>
        <v/>
      </c>
      <c r="C190" s="42" t="str">
        <f ca="1">IF(B190="","",VLOOKUP(B190,'Org list'!$J$9:$K$637,2,0))</f>
        <v/>
      </c>
      <c r="D190" s="24" t="str">
        <f ca="1">IF(ISERROR(VLOOKUP($B190,'NEL &amp; P4P Backsheet'!$D$38:$BL$187,'Non-Elective Performance'!$D$11,0)),"",VLOOKUP($B190,'NEL &amp; P4P Backsheet'!$D$38:$BL$187,'Non-Elective Performance'!$D$11,0))</f>
        <v/>
      </c>
      <c r="E190" s="306" t="str">
        <f ca="1">IF(ISERROR(VLOOKUP($B190,'NEL &amp; P4P Backsheet'!$D$11:$BM$187,E$11,0)),"",VLOOKUP($B190,'NEL &amp; P4P Backsheet'!$D$11:$BM$187, E$11,0))</f>
        <v/>
      </c>
      <c r="F190" s="433" t="str">
        <f ca="1">IF(ISERROR(VLOOKUP($B190,'NEL &amp; P4P Backsheet'!$D$11:$BM$187,F$11,0)),"",VLOOKUP($B190,'NEL &amp; P4P Backsheet'!$D$11:$BM$187, F$11,0))</f>
        <v/>
      </c>
      <c r="G190" s="433" t="str">
        <f ca="1">IF(ISERROR(VLOOKUP($B190,'NEL &amp; P4P Backsheet'!$D$11:$BM$187,G$11,0)),"",VLOOKUP($B190,'NEL &amp; P4P Backsheet'!$D$11:$BM$187, G$11,0))</f>
        <v/>
      </c>
      <c r="H190" s="58" t="str">
        <f ca="1">IF(ISERROR(VLOOKUP($B190,'NEL &amp; P4P Backsheet'!$D$11:$BM$187,H$11,0)),"",VLOOKUP($B190,'NEL &amp; P4P Backsheet'!$D$11:$BM$187, H$11,0))</f>
        <v/>
      </c>
      <c r="I190" s="306" t="str">
        <f ca="1">IF(ISERROR(VLOOKUP($B190,'NEL &amp; P4P Backsheet'!$D$11:$BM$187,I$11,0)),"",VLOOKUP($B190,'NEL &amp; P4P Backsheet'!$D$11:$BM$187, I$11,0))</f>
        <v/>
      </c>
      <c r="J190" s="433" t="str">
        <f ca="1">IF(ISERROR(VLOOKUP($B190,'NEL &amp; P4P Backsheet'!$D$11:$BM$187,J$11,0)),"",VLOOKUP($B190,'NEL &amp; P4P Backsheet'!$D$11:$BM$187, J$11,0))</f>
        <v/>
      </c>
      <c r="K190" s="433" t="str">
        <f ca="1">IF(ISERROR(VLOOKUP($B190,'NEL &amp; P4P Backsheet'!$D$11:$BM$187,K$11,0)),"",VLOOKUP($B190,'NEL &amp; P4P Backsheet'!$D$11:$BM$187, K$11,0))</f>
        <v/>
      </c>
      <c r="L190" s="58" t="str">
        <f ca="1">IF(ISERROR(VLOOKUP($B190,'NEL &amp; P4P Backsheet'!$D$11:$BM$187,L$11,0)),"",VLOOKUP($B190,'NEL &amp; P4P Backsheet'!$D$11:$BM$187, L$11,0))</f>
        <v/>
      </c>
      <c r="M190" s="316" t="str">
        <f ca="1">IF(ISERROR(VLOOKUP($B190,'NEL &amp; P4P Backsheet'!$D$11:$BM$187,M$11,0)),"",VLOOKUP($B190,'NEL &amp; P4P Backsheet'!$D$11:$BM$187, M$11,0))</f>
        <v/>
      </c>
      <c r="N190" s="306" t="str">
        <f ca="1">IF(ISERROR(VLOOKUP($B190,'NEL &amp; P4P Backsheet'!$D$11:$BM$187,N$11,0)),"",VLOOKUP($B190,'NEL &amp; P4P Backsheet'!$D$11:$BM$187, N$11,0))</f>
        <v/>
      </c>
      <c r="O190" s="433" t="str">
        <f ca="1">IF(ISERROR(VLOOKUP($B190,'NEL &amp; P4P Backsheet'!$D$11:$BM$187,O$11,0)),"",VLOOKUP($B190,'NEL &amp; P4P Backsheet'!$D$11:$BM$187, O$11,0))</f>
        <v/>
      </c>
      <c r="P190" s="454" t="str">
        <f ca="1">IF(ISERROR(VLOOKUP($B190,'NEL &amp; P4P Backsheet'!$D$11:$BM$187,P$11,0)),"",VLOOKUP($B190,'NEL &amp; P4P Backsheet'!$D$11:$BM$187, P$11,0))</f>
        <v/>
      </c>
      <c r="Q190" s="58" t="str">
        <f ca="1">IF(ISERROR(VLOOKUP($B190,'NEL &amp; P4P Backsheet'!$D$11:$BM$187,Q$11,0)),"",VLOOKUP($B190,'NEL &amp; P4P Backsheet'!$D$11:$BM$187, Q$11,0))</f>
        <v/>
      </c>
      <c r="R190" s="306" t="str">
        <f ca="1">IF(ISERROR(VLOOKUP($B190,'NEL &amp; P4P Backsheet'!$D$11:$BM$187,R$11,0)),"",VLOOKUP($B190,'NEL &amp; P4P Backsheet'!$D$11:$BM$187, R$11,0))</f>
        <v/>
      </c>
      <c r="S190" s="433" t="str">
        <f ca="1">IF(ISERROR(VLOOKUP($B190,'NEL &amp; P4P Backsheet'!$D$11:$BM$187,S$11,0)),"",VLOOKUP($B190,'NEL &amp; P4P Backsheet'!$D$11:$BM$187, S$11,0))</f>
        <v/>
      </c>
      <c r="T190" s="454" t="str">
        <f ca="1">IF(ISERROR(VLOOKUP($B190,'NEL &amp; P4P Backsheet'!$D$11:$BM$187,T$11,0)),"",VLOOKUP($B190,'NEL &amp; P4P Backsheet'!$D$11:$BM$187, T$11,0))</f>
        <v/>
      </c>
      <c r="U190" s="58" t="str">
        <f ca="1">IF(ISERROR(VLOOKUP($B190,'NEL &amp; P4P Backsheet'!$D$11:$BM$187,U$11,0)),"",VLOOKUP($B190,'NEL &amp; P4P Backsheet'!$D$11:$BM$187, U$11,0))</f>
        <v/>
      </c>
      <c r="V190" s="306" t="str">
        <f ca="1">IF(ISERROR(VLOOKUP($B190,'NEL &amp; P4P Backsheet'!$D$11:$BM$187,V$11,0)),"",VLOOKUP($B190,'NEL &amp; P4P Backsheet'!$D$11:$BM$187, V$11,0))</f>
        <v/>
      </c>
      <c r="W190" s="433" t="str">
        <f ca="1">IF(ISERROR(VLOOKUP($B190,'NEL &amp; P4P Backsheet'!$D$11:$BM$187,W$11,0)),"",VLOOKUP($B190,'NEL &amp; P4P Backsheet'!$D$11:$BM$187, W$11,0))</f>
        <v/>
      </c>
      <c r="X190" s="454" t="str">
        <f ca="1">IF(ISERROR(VLOOKUP($B190,'NEL &amp; P4P Backsheet'!$D$11:$BM$187,X$11,0)),"",VLOOKUP($B190,'NEL &amp; P4P Backsheet'!$D$11:$BM$187, X$11,0))</f>
        <v/>
      </c>
      <c r="Y190" s="58" t="str">
        <f ca="1">IF(ISERROR(VLOOKUP($B190,'NEL &amp; P4P Backsheet'!$D$11:$BM$187,Y$11,0)),"",VLOOKUP($B190,'NEL &amp; P4P Backsheet'!$D$11:$BM$187, Y$11,0))</f>
        <v/>
      </c>
    </row>
    <row r="191" spans="1:26" ht="15.75" thickBot="1">
      <c r="A191" s="3">
        <v>176</v>
      </c>
      <c r="B191" s="45" t="str">
        <f t="shared" ca="1" si="5"/>
        <v/>
      </c>
      <c r="C191" s="46" t="str">
        <f ca="1">IF(B191="","",VLOOKUP(B191,'Org list'!$J$9:$K$637,2,0))</f>
        <v/>
      </c>
      <c r="D191" s="80" t="str">
        <f ca="1">IF(ISERROR(VLOOKUP($B191,'NEL &amp; P4P Backsheet'!$D$38:$BL$187,'Non-Elective Performance'!$D$11,0)),"",VLOOKUP($B191,'NEL &amp; P4P Backsheet'!$D$38:$BL$187,'Non-Elective Performance'!$D$11,0))</f>
        <v/>
      </c>
      <c r="E191" s="434" t="str">
        <f ca="1">IF(ISERROR(VLOOKUP($B191,'NEL &amp; P4P Backsheet'!$D$11:$BM$187,E$11,0)),"",VLOOKUP($B191,'NEL &amp; P4P Backsheet'!$D$11:$BM$187, E$11,0))</f>
        <v/>
      </c>
      <c r="F191" s="435" t="str">
        <f ca="1">IF(ISERROR(VLOOKUP($B191,'NEL &amp; P4P Backsheet'!$D$11:$BM$187,F$11,0)),"",VLOOKUP($B191,'NEL &amp; P4P Backsheet'!$D$11:$BM$187, F$11,0))</f>
        <v/>
      </c>
      <c r="G191" s="435" t="str">
        <f ca="1">IF(ISERROR(VLOOKUP($B191,'NEL &amp; P4P Backsheet'!$D$11:$BM$187,G$11,0)),"",VLOOKUP($B191,'NEL &amp; P4P Backsheet'!$D$11:$BM$187, G$11,0))</f>
        <v/>
      </c>
      <c r="H191" s="56" t="str">
        <f ca="1">IF(ISERROR(VLOOKUP($B191,'NEL &amp; P4P Backsheet'!$D$11:$BM$187,H$11,0)),"",VLOOKUP($B191,'NEL &amp; P4P Backsheet'!$D$11:$BM$187, H$11,0))</f>
        <v/>
      </c>
      <c r="I191" s="434" t="str">
        <f ca="1">IF(ISERROR(VLOOKUP($B191,'NEL &amp; P4P Backsheet'!$D$11:$BM$187,I$11,0)),"",VLOOKUP($B191,'NEL &amp; P4P Backsheet'!$D$11:$BM$187, I$11,0))</f>
        <v/>
      </c>
      <c r="J191" s="435" t="str">
        <f ca="1">IF(ISERROR(VLOOKUP($B191,'NEL &amp; P4P Backsheet'!$D$11:$BM$187,J$11,0)),"",VLOOKUP($B191,'NEL &amp; P4P Backsheet'!$D$11:$BM$187, J$11,0))</f>
        <v/>
      </c>
      <c r="K191" s="435" t="str">
        <f ca="1">IF(ISERROR(VLOOKUP($B191,'NEL &amp; P4P Backsheet'!$D$11:$BM$187,K$11,0)),"",VLOOKUP($B191,'NEL &amp; P4P Backsheet'!$D$11:$BM$187, K$11,0))</f>
        <v/>
      </c>
      <c r="L191" s="56" t="str">
        <f ca="1">IF(ISERROR(VLOOKUP($B191,'NEL &amp; P4P Backsheet'!$D$11:$BM$187,L$11,0)),"",VLOOKUP($B191,'NEL &amp; P4P Backsheet'!$D$11:$BM$187, L$11,0))</f>
        <v/>
      </c>
      <c r="M191" s="317" t="str">
        <f ca="1">IF(ISERROR(VLOOKUP($B191,'NEL &amp; P4P Backsheet'!$D$11:$BM$187,M$11,0)),"",VLOOKUP($B191,'NEL &amp; P4P Backsheet'!$D$11:$BM$187, M$11,0))</f>
        <v/>
      </c>
      <c r="N191" s="434" t="str">
        <f ca="1">IF(ISERROR(VLOOKUP($B191,'NEL &amp; P4P Backsheet'!$D$11:$BM$187,N$11,0)),"",VLOOKUP($B191,'NEL &amp; P4P Backsheet'!$D$11:$BM$187, N$11,0))</f>
        <v/>
      </c>
      <c r="O191" s="435" t="str">
        <f ca="1">IF(ISERROR(VLOOKUP($B191,'NEL &amp; P4P Backsheet'!$D$11:$BM$187,O$11,0)),"",VLOOKUP($B191,'NEL &amp; P4P Backsheet'!$D$11:$BM$187, O$11,0))</f>
        <v/>
      </c>
      <c r="P191" s="455" t="str">
        <f ca="1">IF(ISERROR(VLOOKUP($B191,'NEL &amp; P4P Backsheet'!$D$11:$BM$187,P$11,0)),"",VLOOKUP($B191,'NEL &amp; P4P Backsheet'!$D$11:$BM$187, P$11,0))</f>
        <v/>
      </c>
      <c r="Q191" s="56" t="str">
        <f ca="1">IF(ISERROR(VLOOKUP($B191,'NEL &amp; P4P Backsheet'!$D$11:$BM$187,Q$11,0)),"",VLOOKUP($B191,'NEL &amp; P4P Backsheet'!$D$11:$BM$187, Q$11,0))</f>
        <v/>
      </c>
      <c r="R191" s="434" t="str">
        <f ca="1">IF(ISERROR(VLOOKUP($B191,'NEL &amp; P4P Backsheet'!$D$11:$BM$187,R$11,0)),"",VLOOKUP($B191,'NEL &amp; P4P Backsheet'!$D$11:$BM$187, R$11,0))</f>
        <v/>
      </c>
      <c r="S191" s="435" t="str">
        <f ca="1">IF(ISERROR(VLOOKUP($B191,'NEL &amp; P4P Backsheet'!$D$11:$BM$187,S$11,0)),"",VLOOKUP($B191,'NEL &amp; P4P Backsheet'!$D$11:$BM$187, S$11,0))</f>
        <v/>
      </c>
      <c r="T191" s="455" t="str">
        <f ca="1">IF(ISERROR(VLOOKUP($B191,'NEL &amp; P4P Backsheet'!$D$11:$BM$187,T$11,0)),"",VLOOKUP($B191,'NEL &amp; P4P Backsheet'!$D$11:$BM$187, T$11,0))</f>
        <v/>
      </c>
      <c r="U191" s="56" t="str">
        <f ca="1">IF(ISERROR(VLOOKUP($B191,'NEL &amp; P4P Backsheet'!$D$11:$BM$187,U$11,0)),"",VLOOKUP($B191,'NEL &amp; P4P Backsheet'!$D$11:$BM$187, U$11,0))</f>
        <v/>
      </c>
      <c r="V191" s="434" t="str">
        <f ca="1">IF(ISERROR(VLOOKUP($B191,'NEL &amp; P4P Backsheet'!$D$11:$BM$187,V$11,0)),"",VLOOKUP($B191,'NEL &amp; P4P Backsheet'!$D$11:$BM$187, V$11,0))</f>
        <v/>
      </c>
      <c r="W191" s="435" t="str">
        <f ca="1">IF(ISERROR(VLOOKUP($B191,'NEL &amp; P4P Backsheet'!$D$11:$BM$187,W$11,0)),"",VLOOKUP($B191,'NEL &amp; P4P Backsheet'!$D$11:$BM$187, W$11,0))</f>
        <v/>
      </c>
      <c r="X191" s="455" t="str">
        <f ca="1">IF(ISERROR(VLOOKUP($B191,'NEL &amp; P4P Backsheet'!$D$11:$BM$187,X$11,0)),"",VLOOKUP($B191,'NEL &amp; P4P Backsheet'!$D$11:$BM$187, X$11,0))</f>
        <v/>
      </c>
      <c r="Y191" s="56" t="str">
        <f ca="1">IF(ISERROR(VLOOKUP($B191,'NEL &amp; P4P Backsheet'!$D$11:$BM$187,Y$11,0)),"",VLOOKUP($B191,'NEL &amp; P4P Backsheet'!$D$11:$BM$187, Y$11,0))</f>
        <v/>
      </c>
    </row>
    <row r="192" spans="1:26">
      <c r="B192" s="1"/>
      <c r="C192" s="1"/>
      <c r="D192" s="1"/>
      <c r="E192" s="1"/>
      <c r="F192" s="1"/>
      <c r="G192" s="1"/>
      <c r="H192" s="1"/>
      <c r="I192" s="1"/>
      <c r="J192" s="1"/>
      <c r="K192" s="1"/>
      <c r="L192" s="1"/>
      <c r="M192" s="1"/>
      <c r="N192" s="1"/>
      <c r="Y192" s="132"/>
      <c r="Z192" s="15"/>
    </row>
    <row r="193" spans="1:27" ht="15" customHeight="1">
      <c r="A193" s="2"/>
      <c r="B193" s="5" t="s">
        <v>20</v>
      </c>
      <c r="C193" s="2"/>
      <c r="D193" s="257"/>
      <c r="E193" s="2"/>
      <c r="F193" s="2"/>
      <c r="G193" s="2"/>
      <c r="H193" s="2"/>
      <c r="I193" s="2"/>
      <c r="J193" s="2"/>
      <c r="K193" s="2"/>
      <c r="L193" s="2"/>
      <c r="M193" s="309"/>
      <c r="N193" s="2"/>
      <c r="O193" s="2"/>
      <c r="P193" s="309"/>
      <c r="Q193" s="458"/>
      <c r="R193" s="76"/>
      <c r="S193" s="76"/>
      <c r="T193" s="2"/>
      <c r="U193" s="2"/>
      <c r="V193" s="2"/>
      <c r="W193" s="2"/>
      <c r="X193" s="309"/>
      <c r="Y193" s="442"/>
      <c r="Z193" s="442"/>
    </row>
    <row r="194" spans="1:27" s="9" customFormat="1" ht="15" customHeight="1">
      <c r="A194" s="269"/>
      <c r="B194" s="270"/>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71"/>
      <c r="Z194" s="17"/>
      <c r="AA194"/>
    </row>
    <row r="195" spans="1:27" ht="31.5" customHeight="1">
      <c r="B195" s="683" t="s">
        <v>3533</v>
      </c>
      <c r="C195" s="683"/>
      <c r="D195" s="683"/>
      <c r="E195" s="683"/>
      <c r="F195" s="683"/>
      <c r="G195" s="683"/>
      <c r="H195" s="683"/>
      <c r="I195" s="683"/>
      <c r="J195" s="683"/>
      <c r="K195" s="683"/>
      <c r="L195" s="683"/>
      <c r="M195" s="683"/>
      <c r="N195" s="683"/>
      <c r="O195" s="683"/>
      <c r="P195" s="683"/>
      <c r="Q195" s="683"/>
      <c r="R195" s="683"/>
      <c r="S195" s="683"/>
      <c r="T195" s="683"/>
      <c r="U195" s="683"/>
      <c r="V195" s="683"/>
      <c r="W195" s="683"/>
      <c r="X195" s="683"/>
      <c r="Y195" s="132"/>
      <c r="Z195" s="15"/>
    </row>
    <row r="196" spans="1:27">
      <c r="B196" s="266" t="s">
        <v>1169</v>
      </c>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row>
    <row r="197" spans="1:27">
      <c r="B197" s="266" t="s">
        <v>1424</v>
      </c>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row>
    <row r="198" spans="1:27">
      <c r="B198" s="267" t="s">
        <v>1168</v>
      </c>
      <c r="C198" s="1"/>
      <c r="D198" s="1"/>
      <c r="E198" s="1"/>
      <c r="F198" s="1"/>
      <c r="G198" s="1"/>
      <c r="H198" s="1"/>
      <c r="I198" s="1"/>
      <c r="J198" s="1"/>
      <c r="K198" s="1"/>
      <c r="L198" s="1"/>
      <c r="M198" s="1"/>
      <c r="N198" s="1"/>
    </row>
    <row r="199" spans="1:27">
      <c r="C199" s="1"/>
      <c r="D199" s="1"/>
      <c r="E199" s="1"/>
      <c r="F199" s="1"/>
      <c r="G199" s="1"/>
      <c r="H199" s="1"/>
      <c r="I199" s="1"/>
      <c r="J199" s="1"/>
      <c r="K199" s="1"/>
      <c r="L199" s="1"/>
      <c r="M199" s="1"/>
      <c r="N199" s="1"/>
    </row>
    <row r="200" spans="1:27">
      <c r="B200" s="16"/>
      <c r="C200" s="1"/>
      <c r="D200" s="1"/>
      <c r="E200" s="1"/>
      <c r="F200" s="1"/>
      <c r="G200" s="1"/>
      <c r="H200" s="1"/>
      <c r="I200" s="1"/>
      <c r="J200" s="1"/>
      <c r="K200" s="1"/>
      <c r="L200" s="1"/>
      <c r="M200" s="1"/>
      <c r="N200" s="1"/>
    </row>
  </sheetData>
  <mergeCells count="9">
    <mergeCell ref="B195:X195"/>
    <mergeCell ref="A1:W3"/>
    <mergeCell ref="E13:H13"/>
    <mergeCell ref="I13:L13"/>
    <mergeCell ref="D13:D14"/>
    <mergeCell ref="B4:W4"/>
    <mergeCell ref="R13:U13"/>
    <mergeCell ref="N13:Q13"/>
    <mergeCell ref="V13:Y13"/>
  </mergeCells>
  <conditionalFormatting sqref="B15:X191">
    <cfRule type="expression" dxfId="9" priority="11">
      <formula>#REF!&gt;0</formula>
    </cfRule>
  </conditionalFormatting>
  <conditionalFormatting sqref="Y15:Y191">
    <cfRule type="expression" dxfId="8" priority="2">
      <formula>#REF!&gt;0</formula>
    </cfRule>
  </conditionalFormatting>
  <pageMargins left="0.23622047244094491" right="0.23622047244094491" top="0.35433070866141736" bottom="0.35433070866141736" header="0.31496062992125984" footer="0.31496062992125984"/>
  <pageSetup paperSize="9" scale="32" fitToHeight="2" orientation="landscape" r:id="rId1"/>
  <rowBreaks count="1" manualBreakCount="1">
    <brk id="111"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ltText="Dropdown list to select Health and Wellbeing Board, Commissioning Region, Local Government Region or NHS England Local Office">
                <anchor moveWithCells="1" sizeWithCells="1">
                  <from>
                    <xdr:col>5</xdr:col>
                    <xdr:colOff>114300</xdr:colOff>
                    <xdr:row>4</xdr:row>
                    <xdr:rowOff>28575</xdr:rowOff>
                  </from>
                  <to>
                    <xdr:col>10</xdr:col>
                    <xdr:colOff>581025</xdr:colOff>
                    <xdr:row>6</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6"/>
    <pageSetUpPr fitToPage="1"/>
  </sheetPr>
  <dimension ref="A1:AA213"/>
  <sheetViews>
    <sheetView showGridLines="0" zoomScale="70" zoomScaleNormal="70" zoomScaleSheetLayoutView="40" workbookViewId="0">
      <selection activeCell="E42" sqref="A42:XFD42"/>
    </sheetView>
  </sheetViews>
  <sheetFormatPr defaultRowHeight="15"/>
  <cols>
    <col min="1" max="1" width="5.7109375" style="3" customWidth="1"/>
    <col min="2" max="2" width="25.7109375" customWidth="1"/>
    <col min="3" max="3" width="56.7109375" bestFit="1" customWidth="1"/>
    <col min="4" max="20" width="18.7109375" customWidth="1"/>
    <col min="21" max="24" width="22.5703125" customWidth="1"/>
    <col min="25" max="25" width="31.28515625" customWidth="1"/>
    <col min="26" max="26" width="9.140625" style="16" customWidth="1"/>
    <col min="27" max="27" width="9.140625" hidden="1" customWidth="1"/>
  </cols>
  <sheetData>
    <row r="1" spans="1:26" ht="9.9499999999999993" customHeight="1">
      <c r="A1" s="672" t="s">
        <v>385</v>
      </c>
      <c r="B1" s="672"/>
      <c r="C1" s="672"/>
      <c r="D1" s="672"/>
      <c r="E1" s="672"/>
      <c r="F1" s="672"/>
      <c r="G1" s="672"/>
      <c r="H1" s="672"/>
      <c r="I1" s="672"/>
      <c r="J1" s="672"/>
      <c r="K1" s="672"/>
      <c r="L1" s="672"/>
      <c r="M1" s="672"/>
      <c r="N1" s="672"/>
      <c r="O1" s="672"/>
      <c r="P1" s="672"/>
      <c r="Q1" s="672"/>
      <c r="R1" s="672"/>
      <c r="S1" s="672"/>
      <c r="T1" s="672"/>
      <c r="U1" s="672"/>
      <c r="V1" s="672"/>
      <c r="W1" s="672"/>
      <c r="X1" s="672"/>
      <c r="Y1" s="672"/>
      <c r="Z1" s="442"/>
    </row>
    <row r="2" spans="1:26" ht="9.9499999999999993" customHeight="1">
      <c r="A2" s="672"/>
      <c r="B2" s="672"/>
      <c r="C2" s="672"/>
      <c r="D2" s="672"/>
      <c r="E2" s="672"/>
      <c r="F2" s="672"/>
      <c r="G2" s="672"/>
      <c r="H2" s="672"/>
      <c r="I2" s="672"/>
      <c r="J2" s="672"/>
      <c r="K2" s="672"/>
      <c r="L2" s="672"/>
      <c r="M2" s="672"/>
      <c r="N2" s="672"/>
      <c r="O2" s="672"/>
      <c r="P2" s="672"/>
      <c r="Q2" s="672"/>
      <c r="R2" s="672"/>
      <c r="S2" s="672"/>
      <c r="T2" s="672"/>
      <c r="U2" s="672"/>
      <c r="V2" s="672"/>
      <c r="W2" s="672"/>
      <c r="X2" s="672"/>
      <c r="Y2" s="672"/>
      <c r="Z2" s="442"/>
    </row>
    <row r="3" spans="1:26" ht="9.9499999999999993" customHeight="1">
      <c r="A3" s="672"/>
      <c r="B3" s="672"/>
      <c r="C3" s="672"/>
      <c r="D3" s="672"/>
      <c r="E3" s="672"/>
      <c r="F3" s="672"/>
      <c r="G3" s="672"/>
      <c r="H3" s="672"/>
      <c r="I3" s="672"/>
      <c r="J3" s="672"/>
      <c r="K3" s="672"/>
      <c r="L3" s="672"/>
      <c r="M3" s="672"/>
      <c r="N3" s="672"/>
      <c r="O3" s="672"/>
      <c r="P3" s="672"/>
      <c r="Q3" s="672"/>
      <c r="R3" s="672"/>
      <c r="S3" s="672"/>
      <c r="T3" s="672"/>
      <c r="U3" s="672"/>
      <c r="V3" s="672"/>
      <c r="W3" s="672"/>
      <c r="X3" s="672"/>
      <c r="Y3" s="672"/>
      <c r="Z3" s="442"/>
    </row>
    <row r="4" spans="1:26" ht="26.25">
      <c r="A4" s="293"/>
      <c r="B4" s="678"/>
      <c r="C4" s="678"/>
      <c r="D4" s="678"/>
      <c r="E4" s="678"/>
      <c r="F4" s="678"/>
      <c r="G4" s="678"/>
      <c r="H4" s="678"/>
      <c r="I4" s="678"/>
      <c r="J4" s="678"/>
      <c r="K4" s="678"/>
      <c r="L4" s="678"/>
      <c r="M4" s="678"/>
      <c r="N4" s="678"/>
      <c r="O4" s="678"/>
      <c r="P4" s="678"/>
      <c r="Q4" s="678"/>
      <c r="R4" s="678"/>
      <c r="S4" s="678"/>
      <c r="T4" s="678"/>
      <c r="U4" s="678"/>
      <c r="V4" s="678"/>
      <c r="W4" s="678"/>
      <c r="X4" s="678"/>
      <c r="Y4" s="678"/>
      <c r="Z4" s="442"/>
    </row>
    <row r="5" spans="1:26" ht="9.9499999999999993" customHeight="1">
      <c r="A5" s="76"/>
      <c r="B5" s="76"/>
      <c r="C5" s="76"/>
      <c r="D5" s="278"/>
      <c r="E5" s="88"/>
      <c r="F5" s="88"/>
      <c r="G5" s="88"/>
      <c r="H5" s="88"/>
      <c r="I5" s="88"/>
      <c r="J5" s="88"/>
      <c r="K5" s="309"/>
      <c r="L5" s="458"/>
      <c r="M5" s="76"/>
      <c r="N5" s="76"/>
      <c r="O5" s="309"/>
      <c r="P5" s="458"/>
      <c r="Q5" s="76"/>
      <c r="R5" s="76"/>
      <c r="S5" s="309"/>
      <c r="T5" s="458"/>
      <c r="U5" s="76"/>
      <c r="V5" s="76"/>
      <c r="W5" s="309"/>
      <c r="X5" s="458"/>
      <c r="Y5" s="76"/>
      <c r="Z5" s="442"/>
    </row>
    <row r="6" spans="1:26" ht="15" customHeight="1">
      <c r="A6" s="76"/>
      <c r="B6" s="5" t="s">
        <v>1133</v>
      </c>
      <c r="C6" s="6"/>
      <c r="D6" s="6"/>
      <c r="E6" s="6"/>
      <c r="F6" s="6"/>
      <c r="G6" s="6" t="str">
        <f ca="1">'Org list'!J7</f>
        <v>Y57</v>
      </c>
      <c r="H6" s="6" t="str">
        <f ca="1">'Org list'!J6</f>
        <v>South of England Commissioning Region</v>
      </c>
      <c r="I6" s="6"/>
      <c r="J6" s="6"/>
      <c r="K6" s="6"/>
      <c r="L6" s="6"/>
      <c r="M6" s="6"/>
      <c r="N6" s="6"/>
      <c r="O6" s="6"/>
      <c r="P6" s="6"/>
      <c r="Q6" s="76"/>
      <c r="R6" s="76"/>
      <c r="S6" s="309"/>
      <c r="T6" s="458"/>
      <c r="U6" s="66"/>
      <c r="V6" s="76"/>
      <c r="W6" s="570"/>
      <c r="X6" s="77" t="s">
        <v>0</v>
      </c>
      <c r="Y6" s="8" t="str">
        <f>Cover!B12</f>
        <v>Q3 2015/16</v>
      </c>
      <c r="Z6" s="442"/>
    </row>
    <row r="7" spans="1:26" ht="9.9499999999999993" customHeight="1">
      <c r="A7" s="76"/>
      <c r="B7" s="76"/>
      <c r="C7" s="76"/>
      <c r="D7" s="278"/>
      <c r="E7" s="88"/>
      <c r="F7" s="88"/>
      <c r="G7" s="88"/>
      <c r="H7" s="88"/>
      <c r="I7" s="88"/>
      <c r="J7" s="88"/>
      <c r="K7" s="309"/>
      <c r="L7" s="458"/>
      <c r="M7" s="76"/>
      <c r="N7" s="76"/>
      <c r="O7" s="309"/>
      <c r="P7" s="458"/>
      <c r="Q7" s="76"/>
      <c r="R7" s="76"/>
      <c r="S7" s="309"/>
      <c r="T7" s="458"/>
      <c r="U7" s="76"/>
      <c r="V7" s="76"/>
      <c r="W7" s="309"/>
      <c r="X7" s="458"/>
      <c r="Y7" s="76"/>
      <c r="Z7" s="442"/>
    </row>
    <row r="8" spans="1:26" ht="15" customHeight="1"/>
    <row r="9" spans="1:26" ht="15" customHeight="1">
      <c r="A9" s="76"/>
      <c r="B9" s="5" t="s">
        <v>25</v>
      </c>
      <c r="C9" s="5" t="str">
        <f ca="1">'Org list'!J6</f>
        <v>South of England Commissioning Region</v>
      </c>
      <c r="D9" s="5"/>
      <c r="E9" s="5"/>
      <c r="F9" s="5"/>
      <c r="G9" s="5"/>
      <c r="H9" s="5"/>
      <c r="I9" s="5"/>
      <c r="J9" s="5"/>
      <c r="K9" s="5"/>
      <c r="L9" s="5"/>
      <c r="M9" s="76"/>
      <c r="N9" s="76"/>
      <c r="O9" s="309"/>
      <c r="P9" s="458"/>
      <c r="Q9" s="76"/>
      <c r="R9" s="76"/>
      <c r="S9" s="309"/>
      <c r="T9" s="458"/>
      <c r="U9" s="76"/>
      <c r="V9" s="76"/>
      <c r="W9" s="309"/>
      <c r="X9" s="458"/>
      <c r="Y9" s="76"/>
      <c r="Z9" s="442"/>
    </row>
    <row r="10" spans="1:26" s="13" customFormat="1" ht="26.25" hidden="1" customHeight="1">
      <c r="A10" s="10"/>
      <c r="B10" s="11"/>
      <c r="C10" s="11"/>
      <c r="D10" s="11"/>
      <c r="E10" s="11"/>
      <c r="F10" s="11"/>
      <c r="G10" s="11"/>
      <c r="H10" s="11"/>
      <c r="I10" s="11"/>
      <c r="J10" s="11"/>
      <c r="K10" s="11"/>
      <c r="L10" s="11"/>
      <c r="M10" s="10"/>
      <c r="N10" s="10"/>
      <c r="O10" s="10"/>
      <c r="P10" s="10"/>
      <c r="Q10" s="10"/>
      <c r="R10" s="10"/>
      <c r="S10" s="10"/>
      <c r="T10" s="10"/>
      <c r="U10" s="10"/>
      <c r="V10" s="10"/>
      <c r="W10" s="10"/>
      <c r="X10" s="10"/>
      <c r="Y10" s="10"/>
      <c r="Z10" s="131"/>
    </row>
    <row r="11" spans="1:26" hidden="1">
      <c r="M11">
        <v>3</v>
      </c>
      <c r="N11">
        <v>4</v>
      </c>
      <c r="Q11">
        <v>7</v>
      </c>
      <c r="R11">
        <v>8</v>
      </c>
      <c r="U11">
        <v>9</v>
      </c>
      <c r="V11">
        <v>10</v>
      </c>
    </row>
    <row r="12" spans="1:26" ht="15" customHeight="1" thickBot="1">
      <c r="B12" s="17"/>
      <c r="C12" s="1"/>
      <c r="D12" s="1"/>
      <c r="E12" s="1"/>
      <c r="F12" s="1"/>
      <c r="G12" s="1"/>
      <c r="H12" s="1"/>
      <c r="I12" s="1"/>
      <c r="J12" s="1"/>
      <c r="K12" s="1"/>
      <c r="L12" s="1"/>
      <c r="M12" s="34"/>
      <c r="N12" s="1"/>
      <c r="O12" s="1"/>
      <c r="P12" s="1"/>
      <c r="Q12" s="1"/>
      <c r="R12" s="1"/>
      <c r="S12" s="1"/>
      <c r="T12" s="1"/>
      <c r="U12" s="1"/>
      <c r="V12" s="1"/>
      <c r="W12" s="1"/>
      <c r="X12" s="1"/>
      <c r="Y12" s="1"/>
    </row>
    <row r="13" spans="1:26" ht="30" customHeight="1">
      <c r="B13" s="17"/>
      <c r="C13" s="1"/>
      <c r="D13" s="1"/>
      <c r="E13" s="1"/>
      <c r="F13" s="1"/>
      <c r="G13" s="1"/>
      <c r="H13" s="1"/>
      <c r="I13" s="1"/>
      <c r="J13" s="1"/>
      <c r="K13" s="1"/>
      <c r="L13" s="1"/>
      <c r="M13" s="34"/>
      <c r="N13" s="1"/>
      <c r="O13" s="1"/>
      <c r="P13" s="1"/>
      <c r="Q13" s="1"/>
      <c r="R13" s="1"/>
      <c r="S13" s="1"/>
      <c r="T13" s="1"/>
      <c r="W13" s="697" t="s">
        <v>410</v>
      </c>
      <c r="X13" s="698"/>
      <c r="Y13" s="695" t="s">
        <v>392</v>
      </c>
    </row>
    <row r="14" spans="1:26" ht="15" customHeight="1" thickBot="1">
      <c r="B14" s="17"/>
      <c r="C14" s="1"/>
      <c r="D14" s="1"/>
      <c r="E14" s="1"/>
      <c r="F14" s="1"/>
      <c r="G14" s="1"/>
      <c r="H14" s="1"/>
      <c r="I14" s="1"/>
      <c r="J14" s="1"/>
      <c r="K14" s="1"/>
      <c r="L14" s="1"/>
      <c r="M14" s="34"/>
      <c r="N14" s="1"/>
      <c r="O14" s="1"/>
      <c r="P14" s="1"/>
      <c r="Q14" s="1"/>
      <c r="R14" s="1"/>
      <c r="S14" s="1"/>
      <c r="T14" s="1"/>
      <c r="W14" s="699"/>
      <c r="X14" s="700"/>
      <c r="Y14" s="696"/>
    </row>
    <row r="15" spans="1:26">
      <c r="B15" s="17"/>
      <c r="C15" s="1"/>
      <c r="D15" s="1"/>
      <c r="E15" s="1"/>
      <c r="F15" s="1"/>
      <c r="G15" s="1"/>
      <c r="H15" s="1"/>
      <c r="I15" s="1"/>
      <c r="J15" s="1"/>
      <c r="K15" s="1"/>
      <c r="L15" s="1"/>
      <c r="M15" s="34"/>
      <c r="N15" s="1"/>
      <c r="O15" s="1"/>
      <c r="P15" s="1"/>
      <c r="Q15" s="1"/>
      <c r="R15" s="1"/>
      <c r="S15" s="1"/>
      <c r="T15" s="1"/>
      <c r="W15" s="690" t="str">
        <f ca="1">$H$6</f>
        <v>South of England Commissioning Region</v>
      </c>
      <c r="X15" s="137" t="s">
        <v>11</v>
      </c>
      <c r="Y15" s="208">
        <f ca="1">SUM(Y16:Y23)</f>
        <v>32</v>
      </c>
    </row>
    <row r="16" spans="1:26">
      <c r="B16" s="17"/>
      <c r="C16" s="1"/>
      <c r="D16" s="1"/>
      <c r="E16" s="1"/>
      <c r="F16" s="1"/>
      <c r="G16" s="1"/>
      <c r="H16" s="1"/>
      <c r="I16" s="1"/>
      <c r="J16" s="1"/>
      <c r="K16" s="1"/>
      <c r="L16" s="1"/>
      <c r="M16" s="34"/>
      <c r="N16" s="1"/>
      <c r="O16" s="1"/>
      <c r="P16" s="1"/>
      <c r="Q16" s="1"/>
      <c r="R16" s="1"/>
      <c r="S16" s="1"/>
      <c r="T16" s="1"/>
      <c r="W16" s="691"/>
      <c r="X16" s="138" t="s">
        <v>402</v>
      </c>
      <c r="Y16" s="26">
        <f t="shared" ref="Y16:Y23" ca="1" si="0">COUNTIF($Y$28:$Y$204,$X16)</f>
        <v>19</v>
      </c>
    </row>
    <row r="17" spans="1:27">
      <c r="B17" s="17"/>
      <c r="C17" s="1"/>
      <c r="D17" s="1"/>
      <c r="E17" s="1"/>
      <c r="F17" s="1"/>
      <c r="G17" s="1"/>
      <c r="H17" s="1"/>
      <c r="I17" s="1"/>
      <c r="J17" s="1"/>
      <c r="K17" s="1"/>
      <c r="L17" s="1"/>
      <c r="M17" s="34"/>
      <c r="N17" s="1"/>
      <c r="O17" s="1"/>
      <c r="P17" s="1"/>
      <c r="Q17" s="1"/>
      <c r="R17" s="1"/>
      <c r="S17" s="1"/>
      <c r="T17" s="1"/>
      <c r="W17" s="691"/>
      <c r="X17" s="139" t="s">
        <v>403</v>
      </c>
      <c r="Y17" s="26">
        <f t="shared" ca="1" si="0"/>
        <v>10</v>
      </c>
    </row>
    <row r="18" spans="1:27">
      <c r="B18" s="17"/>
      <c r="C18" s="1"/>
      <c r="D18" s="1"/>
      <c r="E18" s="1"/>
      <c r="F18" s="1"/>
      <c r="G18" s="1"/>
      <c r="H18" s="1"/>
      <c r="I18" s="1"/>
      <c r="J18" s="1"/>
      <c r="K18" s="1"/>
      <c r="L18" s="1"/>
      <c r="M18" s="34"/>
      <c r="N18" s="1"/>
      <c r="O18" s="1"/>
      <c r="P18" s="1"/>
      <c r="Q18" s="1"/>
      <c r="R18" s="1"/>
      <c r="S18" s="1"/>
      <c r="T18" s="1"/>
      <c r="W18" s="691"/>
      <c r="X18" s="140" t="s">
        <v>404</v>
      </c>
      <c r="Y18" s="26">
        <f t="shared" ca="1" si="0"/>
        <v>3</v>
      </c>
    </row>
    <row r="19" spans="1:27">
      <c r="B19" s="17"/>
      <c r="C19" s="1"/>
      <c r="D19" s="1"/>
      <c r="E19" s="1"/>
      <c r="F19" s="1"/>
      <c r="G19" s="1"/>
      <c r="H19" s="1"/>
      <c r="I19" s="1"/>
      <c r="J19" s="1"/>
      <c r="K19" s="1"/>
      <c r="L19" s="1"/>
      <c r="M19" s="34"/>
      <c r="N19" s="1"/>
      <c r="O19" s="1"/>
      <c r="P19" s="1"/>
      <c r="Q19" s="1"/>
      <c r="R19" s="1"/>
      <c r="S19" s="1"/>
      <c r="T19" s="1"/>
      <c r="W19" s="691"/>
      <c r="X19" s="139" t="s">
        <v>405</v>
      </c>
      <c r="Y19" s="26">
        <f t="shared" ca="1" si="0"/>
        <v>0</v>
      </c>
    </row>
    <row r="20" spans="1:27">
      <c r="B20" s="17"/>
      <c r="C20" s="1"/>
      <c r="D20" s="1"/>
      <c r="E20" s="1"/>
      <c r="F20" s="1"/>
      <c r="G20" s="1"/>
      <c r="H20" s="1"/>
      <c r="I20" s="1"/>
      <c r="J20" s="1"/>
      <c r="K20" s="1"/>
      <c r="L20" s="1"/>
      <c r="M20" s="34"/>
      <c r="N20" s="1"/>
      <c r="O20" s="1"/>
      <c r="P20" s="1"/>
      <c r="Q20" s="1"/>
      <c r="R20" s="1"/>
      <c r="S20" s="1"/>
      <c r="T20" s="1"/>
      <c r="W20" s="691"/>
      <c r="X20" s="140" t="s">
        <v>406</v>
      </c>
      <c r="Y20" s="26">
        <f t="shared" ca="1" si="0"/>
        <v>0</v>
      </c>
    </row>
    <row r="21" spans="1:27">
      <c r="B21" s="17"/>
      <c r="C21" s="1"/>
      <c r="D21" s="1"/>
      <c r="E21" s="1"/>
      <c r="F21" s="1"/>
      <c r="G21" s="1"/>
      <c r="H21" s="1"/>
      <c r="I21" s="1"/>
      <c r="J21" s="1"/>
      <c r="K21" s="1"/>
      <c r="L21" s="1"/>
      <c r="M21" s="34"/>
      <c r="N21" s="1"/>
      <c r="O21" s="1"/>
      <c r="P21" s="1"/>
      <c r="Q21" s="1"/>
      <c r="R21" s="1"/>
      <c r="S21" s="1"/>
      <c r="T21" s="1"/>
      <c r="W21" s="691"/>
      <c r="X21" s="141" t="s">
        <v>407</v>
      </c>
      <c r="Y21" s="26">
        <f t="shared" ca="1" si="0"/>
        <v>0</v>
      </c>
    </row>
    <row r="22" spans="1:27">
      <c r="B22" s="17"/>
      <c r="C22" s="1"/>
      <c r="D22" s="1"/>
      <c r="E22" s="1"/>
      <c r="F22" s="1"/>
      <c r="G22" s="1"/>
      <c r="H22" s="1"/>
      <c r="I22" s="1"/>
      <c r="J22" s="1"/>
      <c r="K22" s="1"/>
      <c r="L22" s="1"/>
      <c r="M22" s="34"/>
      <c r="N22" s="1"/>
      <c r="O22" s="1"/>
      <c r="P22" s="1"/>
      <c r="Q22" s="1"/>
      <c r="R22" s="1"/>
      <c r="S22" s="1"/>
      <c r="T22" s="1"/>
      <c r="W22" s="691"/>
      <c r="X22" s="141" t="s">
        <v>408</v>
      </c>
      <c r="Y22" s="26">
        <f t="shared" ca="1" si="0"/>
        <v>0</v>
      </c>
    </row>
    <row r="23" spans="1:27" ht="15.75" thickBot="1">
      <c r="B23" s="17"/>
      <c r="C23" s="1"/>
      <c r="D23" s="1"/>
      <c r="E23" s="1"/>
      <c r="F23" s="1"/>
      <c r="G23" s="1"/>
      <c r="H23" s="1"/>
      <c r="I23" s="1"/>
      <c r="J23" s="1"/>
      <c r="K23" s="1"/>
      <c r="L23" s="1"/>
      <c r="M23" s="34"/>
      <c r="N23" s="1"/>
      <c r="O23" s="1"/>
      <c r="P23" s="632"/>
      <c r="Q23" s="1"/>
      <c r="R23" s="1"/>
      <c r="S23" s="1"/>
      <c r="T23" s="1"/>
      <c r="U23" s="206"/>
      <c r="V23" s="33"/>
      <c r="W23" s="692"/>
      <c r="X23" s="142" t="s">
        <v>409</v>
      </c>
      <c r="Y23" s="143">
        <f t="shared" ca="1" si="0"/>
        <v>0</v>
      </c>
    </row>
    <row r="24" spans="1:27" ht="15.75" thickBot="1">
      <c r="B24" s="17"/>
      <c r="C24" s="1"/>
      <c r="D24" s="1"/>
      <c r="E24" s="1"/>
      <c r="F24" s="1"/>
      <c r="G24" s="1"/>
      <c r="H24" s="1"/>
      <c r="I24" s="1"/>
      <c r="J24" s="1"/>
      <c r="K24" s="1"/>
      <c r="L24" s="1"/>
      <c r="M24" s="34"/>
      <c r="N24" s="1"/>
      <c r="O24" s="1"/>
      <c r="P24" s="1"/>
      <c r="Q24" s="1"/>
      <c r="R24" s="1"/>
      <c r="S24" s="1"/>
      <c r="T24" s="1"/>
      <c r="U24" s="206"/>
      <c r="V24" s="33"/>
      <c r="W24" s="33"/>
      <c r="X24" s="33"/>
      <c r="Y24" s="207"/>
    </row>
    <row r="25" spans="1:27" ht="15.75" hidden="1" customHeight="1" thickBot="1">
      <c r="B25" s="17"/>
      <c r="C25" s="1"/>
      <c r="D25" s="1">
        <v>62</v>
      </c>
      <c r="E25" s="1">
        <v>21</v>
      </c>
      <c r="F25" s="1">
        <v>22</v>
      </c>
      <c r="G25" s="1">
        <v>23</v>
      </c>
      <c r="H25" s="17">
        <v>24</v>
      </c>
      <c r="I25" s="17">
        <v>29</v>
      </c>
      <c r="J25" s="17">
        <v>30</v>
      </c>
      <c r="K25" s="17">
        <v>31</v>
      </c>
      <c r="L25" s="17">
        <v>32</v>
      </c>
      <c r="M25" s="230">
        <v>44</v>
      </c>
      <c r="N25" s="17">
        <v>45</v>
      </c>
      <c r="O25" s="17">
        <v>46</v>
      </c>
      <c r="P25" s="17">
        <v>47</v>
      </c>
      <c r="Q25" s="17">
        <v>48</v>
      </c>
      <c r="R25" s="17">
        <v>49</v>
      </c>
      <c r="S25" s="17">
        <v>50</v>
      </c>
      <c r="T25" s="17">
        <v>51</v>
      </c>
      <c r="U25" s="17">
        <v>52</v>
      </c>
      <c r="V25" s="17">
        <v>53</v>
      </c>
      <c r="W25" s="17">
        <v>54</v>
      </c>
      <c r="X25" s="17">
        <v>55</v>
      </c>
      <c r="Y25" s="1">
        <v>59</v>
      </c>
    </row>
    <row r="26" spans="1:27" ht="30" customHeight="1" thickBot="1">
      <c r="B26" s="1"/>
      <c r="C26" s="1"/>
      <c r="D26" s="693" t="s">
        <v>1136</v>
      </c>
      <c r="E26" s="684" t="s">
        <v>398</v>
      </c>
      <c r="F26" s="685"/>
      <c r="G26" s="685"/>
      <c r="H26" s="686"/>
      <c r="I26" s="684" t="s">
        <v>399</v>
      </c>
      <c r="J26" s="685"/>
      <c r="K26" s="685"/>
      <c r="L26" s="686"/>
      <c r="M26" s="684" t="s">
        <v>1230</v>
      </c>
      <c r="N26" s="685"/>
      <c r="O26" s="685"/>
      <c r="P26" s="686"/>
      <c r="Q26" s="684" t="s">
        <v>796</v>
      </c>
      <c r="R26" s="685"/>
      <c r="S26" s="685"/>
      <c r="T26" s="686"/>
      <c r="U26" s="684" t="s">
        <v>1185</v>
      </c>
      <c r="V26" s="685"/>
      <c r="W26" s="685"/>
      <c r="X26" s="686"/>
      <c r="Y26" s="145" t="s">
        <v>5422</v>
      </c>
      <c r="Z26"/>
    </row>
    <row r="27" spans="1:27" ht="48" customHeight="1" thickBot="1">
      <c r="B27" s="35" t="s">
        <v>18</v>
      </c>
      <c r="C27" s="133" t="s">
        <v>19</v>
      </c>
      <c r="D27" s="694"/>
      <c r="E27" s="35" t="s">
        <v>389</v>
      </c>
      <c r="F27" s="229" t="s">
        <v>390</v>
      </c>
      <c r="G27" s="229" t="s">
        <v>391</v>
      </c>
      <c r="H27" s="62" t="s">
        <v>392</v>
      </c>
      <c r="I27" s="35" t="s">
        <v>389</v>
      </c>
      <c r="J27" s="312" t="s">
        <v>390</v>
      </c>
      <c r="K27" s="312" t="s">
        <v>391</v>
      </c>
      <c r="L27" s="36" t="s">
        <v>392</v>
      </c>
      <c r="M27" s="229" t="s">
        <v>389</v>
      </c>
      <c r="N27" s="63" t="s">
        <v>390</v>
      </c>
      <c r="O27" s="312" t="s">
        <v>391</v>
      </c>
      <c r="P27" s="36" t="s">
        <v>392</v>
      </c>
      <c r="Q27" s="35" t="s">
        <v>389</v>
      </c>
      <c r="R27" s="63" t="s">
        <v>390</v>
      </c>
      <c r="S27" s="312" t="s">
        <v>391</v>
      </c>
      <c r="T27" s="36" t="s">
        <v>392</v>
      </c>
      <c r="U27" s="229" t="s">
        <v>389</v>
      </c>
      <c r="V27" s="312" t="s">
        <v>390</v>
      </c>
      <c r="W27" s="133" t="s">
        <v>391</v>
      </c>
      <c r="X27" s="36" t="s">
        <v>392</v>
      </c>
      <c r="Y27" s="311" t="s">
        <v>392</v>
      </c>
      <c r="Z27"/>
      <c r="AA27" s="4">
        <f ca="1">MATCH(G6,'Comms by AT'!B:B, 0)</f>
        <v>470</v>
      </c>
    </row>
    <row r="28" spans="1:27">
      <c r="A28" s="3">
        <v>0</v>
      </c>
      <c r="B28" s="37" t="str">
        <f t="shared" ref="B28:B59" ca="1" si="1">IF($A28&gt;$AA$28-1,"",INDIRECT("'Comms by AT'!D"&amp;$A28+$AA$27))</f>
        <v>Y57</v>
      </c>
      <c r="C28" s="38" t="str">
        <f ca="1">IF(B28="","",VLOOKUP(B28,'Org list'!$J$9:$K$637,2,0))</f>
        <v>South of England Commissioning Region</v>
      </c>
      <c r="D28" s="211" t="str">
        <f ca="1">IF(ISERROR(VLOOKUP($B28,'NEL &amp; P4P Backsheet'!$D$11:$BM$187,D$25,0)),"",IF(VLOOKUP($B28,'NEL &amp; P4P Backsheet'!$D$11:$BM$187,D$25,0)=0,"",VLOOKUP($B28,'NEL &amp; P4P Backsheet'!$D$11:$BM$187,D$25,0)))</f>
        <v/>
      </c>
      <c r="E28" s="209">
        <f ca="1">IF(ISERROR(VLOOKUP($B28,'NEL &amp; P4P Backsheet'!$D$11:$BF$187,E$25,0)),"",VLOOKUP($B28,'NEL &amp; P4P Backsheet'!$D$11:$BF$187, E$25,0))</f>
        <v>6863574.9997590277</v>
      </c>
      <c r="F28" s="209">
        <f ca="1">IF(ISERROR(VLOOKUP($B28,'NEL &amp; P4P Backsheet'!$D$11:$BF$187,F$25,0)),"",VLOOKUP($B28,'NEL &amp; P4P Backsheet'!$D$11:$BF$187, F$25,0))</f>
        <v>8423673.3302474022</v>
      </c>
      <c r="G28" s="209">
        <f ca="1">IF(ISERROR(VLOOKUP($B28,'NEL &amp; P4P Backsheet'!$D$11:$BF$187,G$25,0)),"",VLOOKUP($B28,'NEL &amp; P4P Backsheet'!$D$11:$BF$187, G$25,0))</f>
        <v>9291996.1012633722</v>
      </c>
      <c r="H28" s="259">
        <f ca="1">IF(ISERROR(VLOOKUP($B28,'NEL &amp; P4P Backsheet'!$D$11:$BF$187,H$25,0)),"",VLOOKUP($B28,'NEL &amp; P4P Backsheet'!$D$11:$BF$187, H$25,0))</f>
        <v>12692374.526031394</v>
      </c>
      <c r="I28" s="209">
        <f ca="1">IF(ISERROR(VLOOKUP($B28,'NEL &amp; P4P Backsheet'!$D$11:$BF$187,I$25,0)),"",VLOOKUP($B28,'NEL &amp; P4P Backsheet'!$D$11:$BF$187, I$25,0))</f>
        <v>1425290</v>
      </c>
      <c r="J28" s="318">
        <f ca="1">IF(ISERROR(VLOOKUP($B28,'NEL &amp; P4P Backsheet'!$D$11:$BF$187,J$25,0)),"",VLOOKUP($B28,'NEL &amp; P4P Backsheet'!$D$11:$BF$187, J$25,0))</f>
        <v>3532252.4</v>
      </c>
      <c r="K28" s="565">
        <f ca="1">IF(ISERROR(VLOOKUP($B28,'NEL &amp; P4P Backsheet'!$D$11:$BF$187,K$25,0)),"",VLOOKUP($B28,'NEL &amp; P4P Backsheet'!$D$11:$BF$187, K$25,0))</f>
        <v>2454850</v>
      </c>
      <c r="L28" s="259">
        <f ca="1">IF(ISERROR(VLOOKUP($B28,'NEL &amp; P4P Backsheet'!$D$11:$BF$187,L$25,0)),"",VLOOKUP($B28,'NEL &amp; P4P Backsheet'!$D$11:$BF$187, L$25,0))</f>
        <v>1084644.9999999998</v>
      </c>
      <c r="M28" s="608">
        <f ca="1">IF(ISERROR(VLOOKUP($B28,'NEL &amp; P4P Backsheet'!$D$11:$BF$187,M$25,0)),"",VLOOKUP($B28,'NEL &amp; P4P Backsheet'!$D$11:$BF$187, M$25,0))</f>
        <v>1309276.78</v>
      </c>
      <c r="N28" s="608">
        <f ca="1">IF(ISERROR(VLOOKUP($B28,'NEL &amp; P4P Backsheet'!$D$11:$BF$187,N$25,0)),"",VLOOKUP($B28,'NEL &amp; P4P Backsheet'!$D$11:$BF$187, N$25,0))</f>
        <v>2923610.31</v>
      </c>
      <c r="O28" s="609">
        <f ca="1">IF(ISERROR(VLOOKUP($B28,'NEL &amp; P4P Backsheet'!$D$11:$BF$187,O$25,0)),"",VLOOKUP($B28,'NEL &amp; P4P Backsheet'!$D$11:$BF$187, O$25,0))</f>
        <v>2267151</v>
      </c>
      <c r="P28" s="610">
        <f ca="1">IF(ISERROR(VLOOKUP($B28,'NEL &amp; P4P Backsheet'!$D$11:$BF$187,P$25,0)),"",VLOOKUP($B28,'NEL &amp; P4P Backsheet'!$D$11:$BF$187, P$25,0))</f>
        <v>2984433.01</v>
      </c>
      <c r="Q28" s="209">
        <f ca="1">IF(ISERROR(VLOOKUP($B28,'NEL &amp; P4P Backsheet'!$D$11:$BF$187,Q$25,0)),"",VLOOKUP($B28,'NEL &amp; P4P Backsheet'!$D$11:$BF$187, Q$25,0))</f>
        <v>5438284.9997590277</v>
      </c>
      <c r="R28" s="318">
        <f ca="1">IF(ISERROR(VLOOKUP($B28,'NEL &amp; P4P Backsheet'!$D$11:$BF$187,R$25,0)),"",VLOOKUP($B28,'NEL &amp; P4P Backsheet'!$D$11:$BF$187, R$25,0))</f>
        <v>4891420.9302474037</v>
      </c>
      <c r="S28" s="565">
        <f ca="1">IF(ISERROR(VLOOKUP($B28,'NEL &amp; P4P Backsheet'!$D$11:$BF$187,S$25,0)),"",VLOOKUP($B28,'NEL &amp; P4P Backsheet'!$D$11:$BF$187, S$25,0))</f>
        <v>6837146.1012633722</v>
      </c>
      <c r="T28" s="259">
        <f ca="1">IF(ISERROR(VLOOKUP($B28,'NEL &amp; P4P Backsheet'!$D$11:$BF$187,T$25,0)),"",VLOOKUP($B28,'NEL &amp; P4P Backsheet'!$D$11:$BF$187, T$25,0))</f>
        <v>11607729.526031392</v>
      </c>
      <c r="U28" s="209">
        <f ca="1">IF(ISERROR(VLOOKUP($B28,'NEL &amp; P4P Backsheet'!$D$11:$BF$187,U$25,0)),"",VLOOKUP($B28,'NEL &amp; P4P Backsheet'!$D$11:$BF$187, U$25,0))</f>
        <v>5554298.2197590265</v>
      </c>
      <c r="V28" s="318">
        <f ca="1">IF(ISERROR(VLOOKUP($B28,'NEL &amp; P4P Backsheet'!$D$11:$BF$187,V$25,0)),"",VLOOKUP($B28,'NEL &amp; P4P Backsheet'!$D$11:$BF$187, V$25,0))</f>
        <v>5500063.0202474035</v>
      </c>
      <c r="W28" s="565">
        <f ca="1">IF(ISERROR(VLOOKUP($B28,'NEL &amp; P4P Backsheet'!$D$11:$BF$187,W$25,0)),"",VLOOKUP($B28,'NEL &amp; P4P Backsheet'!$D$11:$BF$187, W$25,0))</f>
        <v>7024845.1012633722</v>
      </c>
      <c r="X28" s="259">
        <f ca="1">IF(ISERROR(VLOOKUP($B28,'NEL &amp; P4P Backsheet'!$D$11:$BF$187,X$25,0)),"",VLOOKUP($B28,'NEL &amp; P4P Backsheet'!$D$11:$BF$187, X$25,0))</f>
        <v>9707941.5160313919</v>
      </c>
      <c r="Y28" s="367" t="str">
        <f ca="1">IF(ISERROR(VLOOKUP($B28,'NEL &amp; P4P Backsheet'!$D$11:$BK$187,$Y$25,0)),"",IF(VLOOKUP($B28,'NEL &amp; P4P Backsheet'!$D$11:$BK$187,$Y$25,0)=0,"",VLOOKUP($B28,'NEL &amp; P4P Backsheet'!$D$11:$BK$187,$Y$25,0)))</f>
        <v/>
      </c>
      <c r="Z28"/>
      <c r="AA28" s="4">
        <f ca="1">COUNTIF('Comms by AT'!C:C,$G$6)</f>
        <v>37</v>
      </c>
    </row>
    <row r="29" spans="1:27">
      <c r="A29" s="3">
        <v>1</v>
      </c>
      <c r="B29" s="41" t="str">
        <f t="shared" ca="1" si="1"/>
        <v>Q80</v>
      </c>
      <c r="C29" s="42" t="str">
        <f ca="1">IF(B29="","",VLOOKUP(B29,'Org list'!$J$9:$K$637,2,0))</f>
        <v>NHS England South (South West)</v>
      </c>
      <c r="D29" s="215" t="str">
        <f ca="1">IF(ISERROR(VLOOKUP($B29,'NEL &amp; P4P Backsheet'!$D$11:$BM$187,D$25,0)),"",IF(VLOOKUP($B29,'NEL &amp; P4P Backsheet'!$D$11:$BM$187,D$25,0)=0,"",VLOOKUP($B29,'NEL &amp; P4P Backsheet'!$D$11:$BM$187,D$25,0)))</f>
        <v/>
      </c>
      <c r="E29" s="209">
        <f ca="1">IF(ISERROR(VLOOKUP($B29,'NEL &amp; P4P Backsheet'!$D$11:$BF$187,E$25,0)),"",VLOOKUP($B29,'NEL &amp; P4P Backsheet'!$D$11:$BF$187, E$25,0))</f>
        <v>2495910.75</v>
      </c>
      <c r="F29" s="209">
        <f ca="1">IF(ISERROR(VLOOKUP($B29,'NEL &amp; P4P Backsheet'!$D$11:$BF$187,F$25,0)),"",VLOOKUP($B29,'NEL &amp; P4P Backsheet'!$D$11:$BF$187, F$25,0))</f>
        <v>2881162.9999999986</v>
      </c>
      <c r="G29" s="209">
        <f ca="1">IF(ISERROR(VLOOKUP($B29,'NEL &amp; P4P Backsheet'!$D$11:$BF$187,G$25,0)),"",VLOOKUP($B29,'NEL &amp; P4P Backsheet'!$D$11:$BF$187, G$25,0))</f>
        <v>3636173</v>
      </c>
      <c r="H29" s="259">
        <f ca="1">IF(ISERROR(VLOOKUP($B29,'NEL &amp; P4P Backsheet'!$D$11:$BF$187,H$25,0)),"",VLOOKUP($B29,'NEL &amp; P4P Backsheet'!$D$11:$BF$187, H$25,0))</f>
        <v>4244241</v>
      </c>
      <c r="I29" s="209">
        <f ca="1">IF(ISERROR(VLOOKUP($B29,'NEL &amp; P4P Backsheet'!$D$11:$BF$187,I$25,0)),"",VLOOKUP($B29,'NEL &amp; P4P Backsheet'!$D$11:$BF$187, I$25,0))</f>
        <v>241380</v>
      </c>
      <c r="J29" s="318">
        <f ca="1">IF(ISERROR(VLOOKUP($B29,'NEL &amp; P4P Backsheet'!$D$11:$BF$187,J$25,0)),"",VLOOKUP($B29,'NEL &amp; P4P Backsheet'!$D$11:$BF$187, J$25,0))</f>
        <v>64070</v>
      </c>
      <c r="K29" s="320">
        <f ca="1">IF(ISERROR(VLOOKUP($B29,'NEL &amp; P4P Backsheet'!$D$11:$BF$187,K$25,0)),"",VLOOKUP($B29,'NEL &amp; P4P Backsheet'!$D$11:$BF$187, K$25,0))</f>
        <v>263730</v>
      </c>
      <c r="L29" s="259">
        <f ca="1">IF(ISERROR(VLOOKUP($B29,'NEL &amp; P4P Backsheet'!$D$11:$BF$187,L$25,0)),"",VLOOKUP($B29,'NEL &amp; P4P Backsheet'!$D$11:$BF$187, L$25,0))</f>
        <v>263730</v>
      </c>
      <c r="M29" s="608">
        <f ca="1">IF(ISERROR(VLOOKUP($B29,'NEL &amp; P4P Backsheet'!$D$11:$BF$187,M$25,0)),"",VLOOKUP($B29,'NEL &amp; P4P Backsheet'!$D$11:$BF$187, M$25,0))</f>
        <v>0</v>
      </c>
      <c r="N29" s="608">
        <f ca="1">IF(ISERROR(VLOOKUP($B29,'NEL &amp; P4P Backsheet'!$D$11:$BF$187,N$25,0)),"",VLOOKUP($B29,'NEL &amp; P4P Backsheet'!$D$11:$BF$187, N$25,0))</f>
        <v>785498</v>
      </c>
      <c r="O29" s="611">
        <f ca="1">IF(ISERROR(VLOOKUP($B29,'NEL &amp; P4P Backsheet'!$D$11:$BF$187,O$25,0)),"",VLOOKUP($B29,'NEL &amp; P4P Backsheet'!$D$11:$BF$187, O$25,0))</f>
        <v>0</v>
      </c>
      <c r="P29" s="612">
        <f ca="1">IF(ISERROR(VLOOKUP($B29,'NEL &amp; P4P Backsheet'!$D$11:$BF$187,P$25,0)),"",VLOOKUP($B29,'NEL &amp; P4P Backsheet'!$D$11:$BF$187, P$25,0))</f>
        <v>0</v>
      </c>
      <c r="Q29" s="212">
        <f ca="1">IF(ISERROR(VLOOKUP($B29,'NEL &amp; P4P Backsheet'!$D$11:$BF$187,Q$25,0)),"",VLOOKUP($B29,'NEL &amp; P4P Backsheet'!$D$11:$BF$187, Q$25,0))</f>
        <v>2254530.75</v>
      </c>
      <c r="R29" s="320">
        <f ca="1">IF(ISERROR(VLOOKUP($B29,'NEL &amp; P4P Backsheet'!$D$11:$BF$187,R$25,0)),"",VLOOKUP($B29,'NEL &amp; P4P Backsheet'!$D$11:$BF$187, R$25,0))</f>
        <v>2817092.9999999986</v>
      </c>
      <c r="S29" s="318">
        <f ca="1">IF(ISERROR(VLOOKUP($B29,'NEL &amp; P4P Backsheet'!$D$11:$BF$187,S$25,0)),"",VLOOKUP($B29,'NEL &amp; P4P Backsheet'!$D$11:$BF$187, S$25,0))</f>
        <v>3372443</v>
      </c>
      <c r="T29" s="214">
        <f ca="1">IF(ISERROR(VLOOKUP($B29,'NEL &amp; P4P Backsheet'!$D$11:$BF$187,T$25,0)),"",VLOOKUP($B29,'NEL &amp; P4P Backsheet'!$D$11:$BF$187, T$25,0))</f>
        <v>3980511</v>
      </c>
      <c r="U29" s="212">
        <f ca="1">IF(ISERROR(VLOOKUP($B29,'NEL &amp; P4P Backsheet'!$D$11:$BF$187,U$25,0)),"",VLOOKUP($B29,'NEL &amp; P4P Backsheet'!$D$11:$BF$187, U$25,0))</f>
        <v>2495910.75</v>
      </c>
      <c r="V29" s="320">
        <f ca="1">IF(ISERROR(VLOOKUP($B29,'NEL &amp; P4P Backsheet'!$D$11:$BF$187,V$25,0)),"",VLOOKUP($B29,'NEL &amp; P4P Backsheet'!$D$11:$BF$187, V$25,0))</f>
        <v>2095664.9999999986</v>
      </c>
      <c r="W29" s="320">
        <f ca="1">IF(ISERROR(VLOOKUP($B29,'NEL &amp; P4P Backsheet'!$D$11:$BF$187,W$25,0)),"",VLOOKUP($B29,'NEL &amp; P4P Backsheet'!$D$11:$BF$187, W$25,0))</f>
        <v>3636173</v>
      </c>
      <c r="X29" s="214">
        <f ca="1">IF(ISERROR(VLOOKUP($B29,'NEL &amp; P4P Backsheet'!$D$11:$BF$187,X$25,0)),"",VLOOKUP($B29,'NEL &amp; P4P Backsheet'!$D$11:$BF$187, X$25,0))</f>
        <v>4244241</v>
      </c>
      <c r="Y29" s="368" t="str">
        <f ca="1">IF(ISERROR(VLOOKUP($B29,'NEL &amp; P4P Backsheet'!$D$11:$BK$187,$Y$25,0)),"",IF(VLOOKUP($B29,'NEL &amp; P4P Backsheet'!$D$11:$BK$187,$Y$25,0)=0,"",VLOOKUP($B29,'NEL &amp; P4P Backsheet'!$D$11:$BK$187,$Y$25,0)))</f>
        <v/>
      </c>
      <c r="Z29"/>
    </row>
    <row r="30" spans="1:27">
      <c r="A30" s="3">
        <v>2</v>
      </c>
      <c r="B30" s="41" t="str">
        <f t="shared" ca="1" si="1"/>
        <v>Q81</v>
      </c>
      <c r="C30" s="42" t="str">
        <f ca="1">IF(B30="","",VLOOKUP(B30,'Org list'!$J$9:$K$637,2,0))</f>
        <v>NHS England South (South East)</v>
      </c>
      <c r="D30" s="215" t="str">
        <f ca="1">IF(ISERROR(VLOOKUP($B30,'NEL &amp; P4P Backsheet'!$D$11:$BM$187,D$25,0)),"",IF(VLOOKUP($B30,'NEL &amp; P4P Backsheet'!$D$11:$BM$187,D$25,0)=0,"",VLOOKUP($B30,'NEL &amp; P4P Backsheet'!$D$11:$BM$187,D$25,0)))</f>
        <v/>
      </c>
      <c r="E30" s="209">
        <f ca="1">IF(ISERROR(VLOOKUP($B30,'NEL &amp; P4P Backsheet'!$D$11:$BF$187,E$25,0)),"",VLOOKUP($B30,'NEL &amp; P4P Backsheet'!$D$11:$BF$187, E$25,0))</f>
        <v>2867234.2497590273</v>
      </c>
      <c r="F30" s="209">
        <f ca="1">IF(ISERROR(VLOOKUP($B30,'NEL &amp; P4P Backsheet'!$D$11:$BF$187,F$25,0)),"",VLOOKUP($B30,'NEL &amp; P4P Backsheet'!$D$11:$BF$187, F$25,0))</f>
        <v>3795499.8577275677</v>
      </c>
      <c r="G30" s="209">
        <f ca="1">IF(ISERROR(VLOOKUP($B30,'NEL &amp; P4P Backsheet'!$D$11:$BF$187,G$25,0)),"",VLOOKUP($B30,'NEL &amp; P4P Backsheet'!$D$11:$BF$187, G$25,0))</f>
        <v>3749615.9049322004</v>
      </c>
      <c r="H30" s="259">
        <f ca="1">IF(ISERROR(VLOOKUP($B30,'NEL &amp; P4P Backsheet'!$D$11:$BF$187,H$25,0)),"",VLOOKUP($B30,'NEL &amp; P4P Backsheet'!$D$11:$BF$187, H$25,0))</f>
        <v>3842767.5612818142</v>
      </c>
      <c r="I30" s="209">
        <f ca="1">IF(ISERROR(VLOOKUP($B30,'NEL &amp; P4P Backsheet'!$D$11:$BF$187,I$25,0)),"",VLOOKUP($B30,'NEL &amp; P4P Backsheet'!$D$11:$BF$187, I$25,0))</f>
        <v>774160</v>
      </c>
      <c r="J30" s="318">
        <f ca="1">IF(ISERROR(VLOOKUP($B30,'NEL &amp; P4P Backsheet'!$D$11:$BF$187,J$25,0)),"",VLOOKUP($B30,'NEL &amp; P4P Backsheet'!$D$11:$BF$187, J$25,0))</f>
        <v>2168100</v>
      </c>
      <c r="K30" s="320">
        <f ca="1">IF(ISERROR(VLOOKUP($B30,'NEL &amp; P4P Backsheet'!$D$11:$BF$187,K$25,0)),"",VLOOKUP($B30,'NEL &amp; P4P Backsheet'!$D$11:$BF$187, K$25,0))</f>
        <v>1121300</v>
      </c>
      <c r="L30" s="259">
        <f ca="1">IF(ISERROR(VLOOKUP($B30,'NEL &amp; P4P Backsheet'!$D$11:$BF$187,L$25,0)),"",VLOOKUP($B30,'NEL &amp; P4P Backsheet'!$D$11:$BF$187, L$25,0))</f>
        <v>709165</v>
      </c>
      <c r="M30" s="608">
        <f ca="1">IF(ISERROR(VLOOKUP($B30,'NEL &amp; P4P Backsheet'!$D$11:$BF$187,M$25,0)),"",VLOOKUP($B30,'NEL &amp; P4P Backsheet'!$D$11:$BF$187, M$25,0))</f>
        <v>703690</v>
      </c>
      <c r="N30" s="608">
        <f ca="1">IF(ISERROR(VLOOKUP($B30,'NEL &amp; P4P Backsheet'!$D$11:$BF$187,N$25,0)),"",VLOOKUP($B30,'NEL &amp; P4P Backsheet'!$D$11:$BF$187, N$25,0))</f>
        <v>888080</v>
      </c>
      <c r="O30" s="611">
        <f ca="1">IF(ISERROR(VLOOKUP($B30,'NEL &amp; P4P Backsheet'!$D$11:$BF$187,O$25,0)),"",VLOOKUP($B30,'NEL &amp; P4P Backsheet'!$D$11:$BF$187, O$25,0))</f>
        <v>1158591</v>
      </c>
      <c r="P30" s="612">
        <f ca="1">IF(ISERROR(VLOOKUP($B30,'NEL &amp; P4P Backsheet'!$D$11:$BF$187,P$25,0)),"",VLOOKUP($B30,'NEL &amp; P4P Backsheet'!$D$11:$BF$187, P$25,0))</f>
        <v>2622363</v>
      </c>
      <c r="Q30" s="212">
        <f ca="1">IF(ISERROR(VLOOKUP($B30,'NEL &amp; P4P Backsheet'!$D$11:$BF$187,Q$25,0)),"",VLOOKUP($B30,'NEL &amp; P4P Backsheet'!$D$11:$BF$187, Q$25,0))</f>
        <v>2093074.2497590273</v>
      </c>
      <c r="R30" s="320">
        <f ca="1">IF(ISERROR(VLOOKUP($B30,'NEL &amp; P4P Backsheet'!$D$11:$BF$187,R$25,0)),"",VLOOKUP($B30,'NEL &amp; P4P Backsheet'!$D$11:$BF$187, R$25,0))</f>
        <v>1627399.8577275677</v>
      </c>
      <c r="S30" s="318">
        <f ca="1">IF(ISERROR(VLOOKUP($B30,'NEL &amp; P4P Backsheet'!$D$11:$BF$187,S$25,0)),"",VLOOKUP($B30,'NEL &amp; P4P Backsheet'!$D$11:$BF$187, S$25,0))</f>
        <v>2628315.9049322004</v>
      </c>
      <c r="T30" s="214">
        <f ca="1">IF(ISERROR(VLOOKUP($B30,'NEL &amp; P4P Backsheet'!$D$11:$BF$187,T$25,0)),"",VLOOKUP($B30,'NEL &amp; P4P Backsheet'!$D$11:$BF$187, T$25,0))</f>
        <v>3133602.5612818142</v>
      </c>
      <c r="U30" s="212">
        <f ca="1">IF(ISERROR(VLOOKUP($B30,'NEL &amp; P4P Backsheet'!$D$11:$BF$187,U$25,0)),"",VLOOKUP($B30,'NEL &amp; P4P Backsheet'!$D$11:$BF$187, U$25,0))</f>
        <v>2163544.2497590273</v>
      </c>
      <c r="V30" s="320">
        <f ca="1">IF(ISERROR(VLOOKUP($B30,'NEL &amp; P4P Backsheet'!$D$11:$BF$187,V$25,0)),"",VLOOKUP($B30,'NEL &amp; P4P Backsheet'!$D$11:$BF$187, V$25,0))</f>
        <v>2907419.8577275677</v>
      </c>
      <c r="W30" s="320">
        <f ca="1">IF(ISERROR(VLOOKUP($B30,'NEL &amp; P4P Backsheet'!$D$11:$BF$187,W$25,0)),"",VLOOKUP($B30,'NEL &amp; P4P Backsheet'!$D$11:$BF$187, W$25,0))</f>
        <v>2591024.9049322004</v>
      </c>
      <c r="X30" s="214">
        <f ca="1">IF(ISERROR(VLOOKUP($B30,'NEL &amp; P4P Backsheet'!$D$11:$BF$187,X$25,0)),"",VLOOKUP($B30,'NEL &amp; P4P Backsheet'!$D$11:$BF$187, X$25,0))</f>
        <v>1220404.5612818145</v>
      </c>
      <c r="Y30" s="368" t="str">
        <f ca="1">IF(ISERROR(VLOOKUP($B30,'NEL &amp; P4P Backsheet'!$D$11:$BK$187,$Y$25,0)),"",IF(VLOOKUP($B30,'NEL &amp; P4P Backsheet'!$D$11:$BK$187,$Y$25,0)=0,"",VLOOKUP($B30,'NEL &amp; P4P Backsheet'!$D$11:$BK$187,$Y$25,0)))</f>
        <v/>
      </c>
      <c r="Z30"/>
      <c r="AA30" s="4"/>
    </row>
    <row r="31" spans="1:27">
      <c r="A31" s="3">
        <v>3</v>
      </c>
      <c r="B31" s="41" t="str">
        <f t="shared" ca="1" si="1"/>
        <v>Q82</v>
      </c>
      <c r="C31" s="42" t="str">
        <f ca="1">IF(B31="","",VLOOKUP(B31,'Org list'!$J$9:$K$637,2,0))</f>
        <v>NHS England South (South Central)</v>
      </c>
      <c r="D31" s="215" t="str">
        <f ca="1">IF(ISERROR(VLOOKUP($B31,'NEL &amp; P4P Backsheet'!$D$11:$BM$187,D$25,0)),"",IF(VLOOKUP($B31,'NEL &amp; P4P Backsheet'!$D$11:$BM$187,D$25,0)=0,"",VLOOKUP($B31,'NEL &amp; P4P Backsheet'!$D$11:$BM$187,D$25,0)))</f>
        <v/>
      </c>
      <c r="E31" s="209">
        <f ca="1">IF(ISERROR(VLOOKUP($B31,'NEL &amp; P4P Backsheet'!$D$11:$BF$187,E$25,0)),"",VLOOKUP($B31,'NEL &amp; P4P Backsheet'!$D$11:$BF$187, E$25,0))</f>
        <v>1288850</v>
      </c>
      <c r="F31" s="209">
        <f ca="1">IF(ISERROR(VLOOKUP($B31,'NEL &amp; P4P Backsheet'!$D$11:$BF$187,F$25,0)),"",VLOOKUP($B31,'NEL &amp; P4P Backsheet'!$D$11:$BF$187, F$25,0))</f>
        <v>1393880.4725198371</v>
      </c>
      <c r="G31" s="209">
        <f ca="1">IF(ISERROR(VLOOKUP($B31,'NEL &amp; P4P Backsheet'!$D$11:$BF$187,G$25,0)),"",VLOOKUP($B31,'NEL &amp; P4P Backsheet'!$D$11:$BF$187, G$25,0))</f>
        <v>1821277.1963311718</v>
      </c>
      <c r="H31" s="259">
        <f ca="1">IF(ISERROR(VLOOKUP($B31,'NEL &amp; P4P Backsheet'!$D$11:$BF$187,H$25,0)),"",VLOOKUP($B31,'NEL &amp; P4P Backsheet'!$D$11:$BF$187, H$25,0))</f>
        <v>3565775.9647495784</v>
      </c>
      <c r="I31" s="209">
        <f ca="1">IF(ISERROR(VLOOKUP($B31,'NEL &amp; P4P Backsheet'!$D$11:$BF$187,I$25,0)),"",VLOOKUP($B31,'NEL &amp; P4P Backsheet'!$D$11:$BF$187, I$25,0))</f>
        <v>292040</v>
      </c>
      <c r="J31" s="318">
        <f ca="1">IF(ISERROR(VLOOKUP($B31,'NEL &amp; P4P Backsheet'!$D$11:$BF$187,J$25,0)),"",VLOOKUP($B31,'NEL &amp; P4P Backsheet'!$D$11:$BF$187, J$25,0))</f>
        <v>933542.39999999991</v>
      </c>
      <c r="K31" s="320">
        <f ca="1">IF(ISERROR(VLOOKUP($B31,'NEL &amp; P4P Backsheet'!$D$11:$BF$187,K$25,0)),"",VLOOKUP($B31,'NEL &amp; P4P Backsheet'!$D$11:$BF$187, K$25,0))</f>
        <v>904430</v>
      </c>
      <c r="L31" s="259">
        <f ca="1">IF(ISERROR(VLOOKUP($B31,'NEL &amp; P4P Backsheet'!$D$11:$BF$187,L$25,0)),"",VLOOKUP($B31,'NEL &amp; P4P Backsheet'!$D$11:$BF$187, L$25,0))</f>
        <v>80459.999999999767</v>
      </c>
      <c r="M31" s="608">
        <f ca="1">IF(ISERROR(VLOOKUP($B31,'NEL &amp; P4P Backsheet'!$D$11:$BF$187,M$25,0)),"",VLOOKUP($B31,'NEL &amp; P4P Backsheet'!$D$11:$BF$187, M$25,0))</f>
        <v>401456.78</v>
      </c>
      <c r="N31" s="608">
        <f ca="1">IF(ISERROR(VLOOKUP($B31,'NEL &amp; P4P Backsheet'!$D$11:$BF$187,N$25,0)),"",VLOOKUP($B31,'NEL &amp; P4P Backsheet'!$D$11:$BF$187, N$25,0))</f>
        <v>679362.31</v>
      </c>
      <c r="O31" s="611">
        <f ca="1">IF(ISERROR(VLOOKUP($B31,'NEL &amp; P4P Backsheet'!$D$11:$BF$187,O$25,0)),"",VLOOKUP($B31,'NEL &amp; P4P Backsheet'!$D$11:$BF$187, O$25,0))</f>
        <v>739040</v>
      </c>
      <c r="P31" s="612">
        <f ca="1">IF(ISERROR(VLOOKUP($B31,'NEL &amp; P4P Backsheet'!$D$11:$BF$187,P$25,0)),"",VLOOKUP($B31,'NEL &amp; P4P Backsheet'!$D$11:$BF$187, P$25,0))</f>
        <v>157940.01</v>
      </c>
      <c r="Q31" s="212">
        <f ca="1">IF(ISERROR(VLOOKUP($B31,'NEL &amp; P4P Backsheet'!$D$11:$BF$187,Q$25,0)),"",VLOOKUP($B31,'NEL &amp; P4P Backsheet'!$D$11:$BF$187, Q$25,0))</f>
        <v>996810</v>
      </c>
      <c r="R31" s="320">
        <f ca="1">IF(ISERROR(VLOOKUP($B31,'NEL &amp; P4P Backsheet'!$D$11:$BF$187,R$25,0)),"",VLOOKUP($B31,'NEL &amp; P4P Backsheet'!$D$11:$BF$187, R$25,0))</f>
        <v>460338.07251983718</v>
      </c>
      <c r="S31" s="318">
        <f ca="1">IF(ISERROR(VLOOKUP($B31,'NEL &amp; P4P Backsheet'!$D$11:$BF$187,S$25,0)),"",VLOOKUP($B31,'NEL &amp; P4P Backsheet'!$D$11:$BF$187, S$25,0))</f>
        <v>916847.19633117178</v>
      </c>
      <c r="T31" s="214">
        <f ca="1">IF(ISERROR(VLOOKUP($B31,'NEL &amp; P4P Backsheet'!$D$11:$BF$187,T$25,0)),"",VLOOKUP($B31,'NEL &amp; P4P Backsheet'!$D$11:$BF$187, T$25,0))</f>
        <v>3485315.9647495784</v>
      </c>
      <c r="U31" s="212">
        <f ca="1">IF(ISERROR(VLOOKUP($B31,'NEL &amp; P4P Backsheet'!$D$11:$BF$187,U$25,0)),"",VLOOKUP($B31,'NEL &amp; P4P Backsheet'!$D$11:$BF$187, U$25,0))</f>
        <v>887393.22</v>
      </c>
      <c r="V31" s="320">
        <f ca="1">IF(ISERROR(VLOOKUP($B31,'NEL &amp; P4P Backsheet'!$D$11:$BF$187,V$25,0)),"",VLOOKUP($B31,'NEL &amp; P4P Backsheet'!$D$11:$BF$187, V$25,0))</f>
        <v>714518.16251983726</v>
      </c>
      <c r="W31" s="320">
        <f ca="1">IF(ISERROR(VLOOKUP($B31,'NEL &amp; P4P Backsheet'!$D$11:$BF$187,W$25,0)),"",VLOOKUP($B31,'NEL &amp; P4P Backsheet'!$D$11:$BF$187, W$25,0))</f>
        <v>1082237.1963311718</v>
      </c>
      <c r="X31" s="214">
        <f ca="1">IF(ISERROR(VLOOKUP($B31,'NEL &amp; P4P Backsheet'!$D$11:$BF$187,X$25,0)),"",VLOOKUP($B31,'NEL &amp; P4P Backsheet'!$D$11:$BF$187, X$25,0))</f>
        <v>3407835.9547495781</v>
      </c>
      <c r="Y31" s="368" t="str">
        <f ca="1">IF(ISERROR(VLOOKUP($B31,'NEL &amp; P4P Backsheet'!$D$11:$BK$187,$Y$25,0)),"",IF(VLOOKUP($B31,'NEL &amp; P4P Backsheet'!$D$11:$BK$187,$Y$25,0)=0,"",VLOOKUP($B31,'NEL &amp; P4P Backsheet'!$D$11:$BK$187,$Y$25,0)))</f>
        <v/>
      </c>
      <c r="Z31"/>
    </row>
    <row r="32" spans="1:27">
      <c r="A32" s="3">
        <v>4</v>
      </c>
      <c r="B32" s="41" t="str">
        <f t="shared" ca="1" si="1"/>
        <v>Q70</v>
      </c>
      <c r="C32" s="42" t="str">
        <f ca="1">IF(B32="","",VLOOKUP(B32,'Org list'!$J$9:$K$637,2,0))</f>
        <v>NHS England South (Wessex)</v>
      </c>
      <c r="D32" s="215" t="str">
        <f ca="1">IF(ISERROR(VLOOKUP($B32,'NEL &amp; P4P Backsheet'!$D$11:$BM$187,D$25,0)),"",IF(VLOOKUP($B32,'NEL &amp; P4P Backsheet'!$D$11:$BM$187,D$25,0)=0,"",VLOOKUP($B32,'NEL &amp; P4P Backsheet'!$D$11:$BM$187,D$25,0)))</f>
        <v/>
      </c>
      <c r="E32" s="209">
        <f ca="1">IF(ISERROR(VLOOKUP($B32,'NEL &amp; P4P Backsheet'!$D$11:$BF$187,E$25,0)),"",VLOOKUP($B32,'NEL &amp; P4P Backsheet'!$D$11:$BF$187, E$25,0))</f>
        <v>211580</v>
      </c>
      <c r="F32" s="209">
        <f ca="1">IF(ISERROR(VLOOKUP($B32,'NEL &amp; P4P Backsheet'!$D$11:$BF$187,F$25,0)),"",VLOOKUP($B32,'NEL &amp; P4P Backsheet'!$D$11:$BF$187, F$25,0))</f>
        <v>353130</v>
      </c>
      <c r="G32" s="209">
        <f ca="1">IF(ISERROR(VLOOKUP($B32,'NEL &amp; P4P Backsheet'!$D$11:$BF$187,G$25,0)),"",VLOOKUP($B32,'NEL &amp; P4P Backsheet'!$D$11:$BF$187, G$25,0))</f>
        <v>84930</v>
      </c>
      <c r="H32" s="259">
        <f ca="1">IF(ISERROR(VLOOKUP($B32,'NEL &amp; P4P Backsheet'!$D$11:$BF$187,H$25,0)),"",VLOOKUP($B32,'NEL &amp; P4P Backsheet'!$D$11:$BF$187, H$25,0))</f>
        <v>1039590</v>
      </c>
      <c r="I32" s="209">
        <f ca="1">IF(ISERROR(VLOOKUP($B32,'NEL &amp; P4P Backsheet'!$D$11:$BF$187,I$25,0)),"",VLOOKUP($B32,'NEL &amp; P4P Backsheet'!$D$11:$BF$187, I$25,0))</f>
        <v>117710</v>
      </c>
      <c r="J32" s="318">
        <f ca="1">IF(ISERROR(VLOOKUP($B32,'NEL &amp; P4P Backsheet'!$D$11:$BF$187,J$25,0)),"",VLOOKUP($B32,'NEL &amp; P4P Backsheet'!$D$11:$BF$187, J$25,0))</f>
        <v>366540</v>
      </c>
      <c r="K32" s="320">
        <f ca="1">IF(ISERROR(VLOOKUP($B32,'NEL &amp; P4P Backsheet'!$D$11:$BF$187,K$25,0)),"",VLOOKUP($B32,'NEL &amp; P4P Backsheet'!$D$11:$BF$187, K$25,0))</f>
        <v>165390</v>
      </c>
      <c r="L32" s="259">
        <f ca="1">IF(ISERROR(VLOOKUP($B32,'NEL &amp; P4P Backsheet'!$D$11:$BF$187,L$25,0)),"",VLOOKUP($B32,'NEL &amp; P4P Backsheet'!$D$11:$BF$187, L$25,0))</f>
        <v>31290</v>
      </c>
      <c r="M32" s="608">
        <f ca="1">IF(ISERROR(VLOOKUP($B32,'NEL &amp; P4P Backsheet'!$D$11:$BF$187,M$25,0)),"",VLOOKUP($B32,'NEL &amp; P4P Backsheet'!$D$11:$BF$187, M$25,0))</f>
        <v>204130</v>
      </c>
      <c r="N32" s="608">
        <f ca="1">IF(ISERROR(VLOOKUP($B32,'NEL &amp; P4P Backsheet'!$D$11:$BF$187,N$25,0)),"",VLOOKUP($B32,'NEL &amp; P4P Backsheet'!$D$11:$BF$187, N$25,0))</f>
        <v>570670</v>
      </c>
      <c r="O32" s="611">
        <f ca="1">IF(ISERROR(VLOOKUP($B32,'NEL &amp; P4P Backsheet'!$D$11:$BF$187,O$25,0)),"",VLOOKUP($B32,'NEL &amp; P4P Backsheet'!$D$11:$BF$187, O$25,0))</f>
        <v>369520</v>
      </c>
      <c r="P32" s="612">
        <f ca="1">IF(ISERROR(VLOOKUP($B32,'NEL &amp; P4P Backsheet'!$D$11:$BF$187,P$25,0)),"",VLOOKUP($B32,'NEL &amp; P4P Backsheet'!$D$11:$BF$187, P$25,0))</f>
        <v>204130</v>
      </c>
      <c r="Q32" s="212">
        <f ca="1">IF(ISERROR(VLOOKUP($B32,'NEL &amp; P4P Backsheet'!$D$11:$BF$187,Q$25,0)),"",VLOOKUP($B32,'NEL &amp; P4P Backsheet'!$D$11:$BF$187, Q$25,0))</f>
        <v>93870</v>
      </c>
      <c r="R32" s="320">
        <f ca="1">IF(ISERROR(VLOOKUP($B32,'NEL &amp; P4P Backsheet'!$D$11:$BF$187,R$25,0)),"",VLOOKUP($B32,'NEL &amp; P4P Backsheet'!$D$11:$BF$187, R$25,0))</f>
        <v>-13410</v>
      </c>
      <c r="S32" s="318">
        <f ca="1">IF(ISERROR(VLOOKUP($B32,'NEL &amp; P4P Backsheet'!$D$11:$BF$187,S$25,0)),"",VLOOKUP($B32,'NEL &amp; P4P Backsheet'!$D$11:$BF$187, S$25,0))</f>
        <v>-80460</v>
      </c>
      <c r="T32" s="214">
        <f ca="1">IF(ISERROR(VLOOKUP($B32,'NEL &amp; P4P Backsheet'!$D$11:$BF$187,T$25,0)),"",VLOOKUP($B32,'NEL &amp; P4P Backsheet'!$D$11:$BF$187, T$25,0))</f>
        <v>1008300</v>
      </c>
      <c r="U32" s="212">
        <f ca="1">IF(ISERROR(VLOOKUP($B32,'NEL &amp; P4P Backsheet'!$D$11:$BF$187,U$25,0)),"",VLOOKUP($B32,'NEL &amp; P4P Backsheet'!$D$11:$BF$187, U$25,0))</f>
        <v>7450</v>
      </c>
      <c r="V32" s="320">
        <f ca="1">IF(ISERROR(VLOOKUP($B32,'NEL &amp; P4P Backsheet'!$D$11:$BF$187,V$25,0)),"",VLOOKUP($B32,'NEL &amp; P4P Backsheet'!$D$11:$BF$187, V$25,0))</f>
        <v>-217540</v>
      </c>
      <c r="W32" s="320">
        <f ca="1">IF(ISERROR(VLOOKUP($B32,'NEL &amp; P4P Backsheet'!$D$11:$BF$187,W$25,0)),"",VLOOKUP($B32,'NEL &amp; P4P Backsheet'!$D$11:$BF$187, W$25,0))</f>
        <v>-284590</v>
      </c>
      <c r="X32" s="214">
        <f ca="1">IF(ISERROR(VLOOKUP($B32,'NEL &amp; P4P Backsheet'!$D$11:$BF$187,X$25,0)),"",VLOOKUP($B32,'NEL &amp; P4P Backsheet'!$D$11:$BF$187, X$25,0))</f>
        <v>835460</v>
      </c>
      <c r="Y32" s="368" t="str">
        <f ca="1">IF(ISERROR(VLOOKUP($B32,'NEL &amp; P4P Backsheet'!$D$11:$BK$187,$Y$25,0)),"",IF(VLOOKUP($B32,'NEL &amp; P4P Backsheet'!$D$11:$BK$187,$Y$25,0)=0,"",VLOOKUP($B32,'NEL &amp; P4P Backsheet'!$D$11:$BK$187,$Y$25,0)))</f>
        <v/>
      </c>
      <c r="Z32"/>
    </row>
    <row r="33" spans="1:26">
      <c r="A33" s="3">
        <v>5</v>
      </c>
      <c r="B33" s="41" t="str">
        <f t="shared" ca="1" si="1"/>
        <v>E06000022</v>
      </c>
      <c r="C33" s="42" t="str">
        <f ca="1">IF(B33="","",VLOOKUP(B33,'Org list'!$J$9:$K$637,2,0))</f>
        <v>Bath and North East Somerset</v>
      </c>
      <c r="D33" s="215">
        <f ca="1">IF(ISERROR(VLOOKUP($B33,'NEL &amp; P4P Backsheet'!$D$11:$BM$187,D$25,0)),"",IF(VLOOKUP($B33,'NEL &amp; P4P Backsheet'!$D$11:$BM$187,D$25,0)=0,"",VLOOKUP($B33,'NEL &amp; P4P Backsheet'!$D$11:$BM$187,D$25,0)))</f>
        <v>1978</v>
      </c>
      <c r="E33" s="209">
        <f ca="1">IF(ISERROR(VLOOKUP($B33,'NEL &amp; P4P Backsheet'!$D$11:$BF$187,E$25,0)),"",VLOOKUP($B33,'NEL &amp; P4P Backsheet'!$D$11:$BF$187, E$25,0))</f>
        <v>0</v>
      </c>
      <c r="F33" s="209">
        <f ca="1">IF(ISERROR(VLOOKUP($B33,'NEL &amp; P4P Backsheet'!$D$11:$BF$187,F$25,0)),"",VLOOKUP($B33,'NEL &amp; P4P Backsheet'!$D$11:$BF$187, F$25,0))</f>
        <v>0</v>
      </c>
      <c r="G33" s="209">
        <f ca="1">IF(ISERROR(VLOOKUP($B33,'NEL &amp; P4P Backsheet'!$D$11:$BF$187,G$25,0)),"",VLOOKUP($B33,'NEL &amp; P4P Backsheet'!$D$11:$BF$187, G$25,0))</f>
        <v>0</v>
      </c>
      <c r="H33" s="259">
        <f ca="1">IF(ISERROR(VLOOKUP($B33,'NEL &amp; P4P Backsheet'!$D$11:$BF$187,H$25,0)),"",VLOOKUP($B33,'NEL &amp; P4P Backsheet'!$D$11:$BF$187, H$25,0))</f>
        <v>0</v>
      </c>
      <c r="I33" s="209">
        <f ca="1">IF(ISERROR(VLOOKUP($B33,'NEL &amp; P4P Backsheet'!$D$11:$BF$187,I$25,0)),"",VLOOKUP($B33,'NEL &amp; P4P Backsheet'!$D$11:$BF$187, I$25,0))</f>
        <v>0</v>
      </c>
      <c r="J33" s="318">
        <f ca="1">IF(ISERROR(VLOOKUP($B33,'NEL &amp; P4P Backsheet'!$D$11:$BF$187,J$25,0)),"",VLOOKUP($B33,'NEL &amp; P4P Backsheet'!$D$11:$BF$187, J$25,0))</f>
        <v>0</v>
      </c>
      <c r="K33" s="320">
        <f ca="1">IF(ISERROR(VLOOKUP($B33,'NEL &amp; P4P Backsheet'!$D$11:$BF$187,K$25,0)),"",VLOOKUP($B33,'NEL &amp; P4P Backsheet'!$D$11:$BF$187, K$25,0))</f>
        <v>0</v>
      </c>
      <c r="L33" s="259">
        <f ca="1">IF(ISERROR(VLOOKUP($B33,'NEL &amp; P4P Backsheet'!$D$11:$BF$187,L$25,0)),"",VLOOKUP($B33,'NEL &amp; P4P Backsheet'!$D$11:$BF$187, L$25,0))</f>
        <v>0</v>
      </c>
      <c r="M33" s="608">
        <f ca="1">IF(ISERROR(VLOOKUP($B33,'NEL &amp; P4P Backsheet'!$D$11:$BF$187,M$25,0)),"",VLOOKUP($B33,'NEL &amp; P4P Backsheet'!$D$11:$BF$187, M$25,0))</f>
        <v>0</v>
      </c>
      <c r="N33" s="608">
        <f ca="1">IF(ISERROR(VLOOKUP($B33,'NEL &amp; P4P Backsheet'!$D$11:$BF$187,N$25,0)),"",VLOOKUP($B33,'NEL &amp; P4P Backsheet'!$D$11:$BF$187, N$25,0))</f>
        <v>0</v>
      </c>
      <c r="O33" s="611">
        <f ca="1">IF(ISERROR(VLOOKUP($B33,'NEL &amp; P4P Backsheet'!$D$11:$BF$187,O$25,0)),"",VLOOKUP($B33,'NEL &amp; P4P Backsheet'!$D$11:$BF$187, O$25,0))</f>
        <v>0</v>
      </c>
      <c r="P33" s="612">
        <f ca="1">IF(ISERROR(VLOOKUP($B33,'NEL &amp; P4P Backsheet'!$D$11:$BF$187,P$25,0)),"",VLOOKUP($B33,'NEL &amp; P4P Backsheet'!$D$11:$BF$187, P$25,0))</f>
        <v>0</v>
      </c>
      <c r="Q33" s="212">
        <f ca="1">IF(ISERROR(VLOOKUP($B33,'NEL &amp; P4P Backsheet'!$D$11:$BF$187,Q$25,0)),"",VLOOKUP($B33,'NEL &amp; P4P Backsheet'!$D$11:$BF$187, Q$25,0))</f>
        <v>0</v>
      </c>
      <c r="R33" s="320">
        <f ca="1">IF(ISERROR(VLOOKUP($B33,'NEL &amp; P4P Backsheet'!$D$11:$BF$187,R$25,0)),"",VLOOKUP($B33,'NEL &amp; P4P Backsheet'!$D$11:$BF$187, R$25,0))</f>
        <v>0</v>
      </c>
      <c r="S33" s="318">
        <f ca="1">IF(ISERROR(VLOOKUP($B33,'NEL &amp; P4P Backsheet'!$D$11:$BF$187,S$25,0)),"",VLOOKUP($B33,'NEL &amp; P4P Backsheet'!$D$11:$BF$187, S$25,0))</f>
        <v>0</v>
      </c>
      <c r="T33" s="214">
        <f ca="1">IF(ISERROR(VLOOKUP($B33,'NEL &amp; P4P Backsheet'!$D$11:$BF$187,T$25,0)),"",VLOOKUP($B33,'NEL &amp; P4P Backsheet'!$D$11:$BF$187, T$25,0))</f>
        <v>0</v>
      </c>
      <c r="U33" s="212">
        <f ca="1">IF(ISERROR(VLOOKUP($B33,'NEL &amp; P4P Backsheet'!$D$11:$BF$187,U$25,0)),"",VLOOKUP($B33,'NEL &amp; P4P Backsheet'!$D$11:$BF$187, U$25,0))</f>
        <v>0</v>
      </c>
      <c r="V33" s="320">
        <f ca="1">IF(ISERROR(VLOOKUP($B33,'NEL &amp; P4P Backsheet'!$D$11:$BF$187,V$25,0)),"",VLOOKUP($B33,'NEL &amp; P4P Backsheet'!$D$11:$BF$187, V$25,0))</f>
        <v>0</v>
      </c>
      <c r="W33" s="320">
        <f ca="1">IF(ISERROR(VLOOKUP($B33,'NEL &amp; P4P Backsheet'!$D$11:$BF$187,W$25,0)),"",VLOOKUP($B33,'NEL &amp; P4P Backsheet'!$D$11:$BF$187, W$25,0))</f>
        <v>0</v>
      </c>
      <c r="X33" s="214">
        <f ca="1">IF(ISERROR(VLOOKUP($B33,'NEL &amp; P4P Backsheet'!$D$11:$BF$187,X$25,0)),"",VLOOKUP($B33,'NEL &amp; P4P Backsheet'!$D$11:$BF$187, X$25,0))</f>
        <v>0</v>
      </c>
      <c r="Y33" s="368" t="str">
        <f ca="1">IF(ISERROR(VLOOKUP($B33,'NEL &amp; P4P Backsheet'!$D$11:$BK$187,$Y$25,0)),"",IF(VLOOKUP($B33,'NEL &amp; P4P Backsheet'!$D$11:$BK$187,$Y$25,0)=0,"",VLOOKUP($B33,'NEL &amp; P4P Backsheet'!$D$11:$BK$187,$Y$25,0)))</f>
        <v>acute care</v>
      </c>
      <c r="Z33"/>
    </row>
    <row r="34" spans="1:26">
      <c r="A34" s="3">
        <v>6</v>
      </c>
      <c r="B34" s="41" t="str">
        <f t="shared" ca="1" si="1"/>
        <v>E06000028 &amp; E06000029</v>
      </c>
      <c r="C34" s="42" t="str">
        <f ca="1">IF(B34="","",VLOOKUP(B34,'Org list'!$J$9:$K$637,2,0))</f>
        <v>Bournemouth &amp; Poole</v>
      </c>
      <c r="D34" s="215">
        <f ca="1">IF(ISERROR(VLOOKUP($B34,'NEL &amp; P4P Backsheet'!$D$11:$BM$187,D$25,0)),"",IF(VLOOKUP($B34,'NEL &amp; P4P Backsheet'!$D$11:$BM$187,D$25,0)=0,"",VLOOKUP($B34,'NEL &amp; P4P Backsheet'!$D$11:$BM$187,D$25,0)))</f>
        <v>755</v>
      </c>
      <c r="E34" s="209">
        <f ca="1">IF(ISERROR(VLOOKUP($B34,'NEL &amp; P4P Backsheet'!$D$11:$BF$187,E$25,0)),"",VLOOKUP($B34,'NEL &amp; P4P Backsheet'!$D$11:$BF$187, E$25,0))</f>
        <v>0</v>
      </c>
      <c r="F34" s="209">
        <f ca="1">IF(ISERROR(VLOOKUP($B34,'NEL &amp; P4P Backsheet'!$D$11:$BF$187,F$25,0)),"",VLOOKUP($B34,'NEL &amp; P4P Backsheet'!$D$11:$BF$187, F$25,0))</f>
        <v>0</v>
      </c>
      <c r="G34" s="209">
        <f ca="1">IF(ISERROR(VLOOKUP($B34,'NEL &amp; P4P Backsheet'!$D$11:$BF$187,G$25,0)),"",VLOOKUP($B34,'NEL &amp; P4P Backsheet'!$D$11:$BF$187, G$25,0))</f>
        <v>0</v>
      </c>
      <c r="H34" s="259">
        <f ca="1">IF(ISERROR(VLOOKUP($B34,'NEL &amp; P4P Backsheet'!$D$11:$BF$187,H$25,0)),"",VLOOKUP($B34,'NEL &amp; P4P Backsheet'!$D$11:$BF$187, H$25,0))</f>
        <v>440920</v>
      </c>
      <c r="I34" s="209">
        <f ca="1">IF(ISERROR(VLOOKUP($B34,'NEL &amp; P4P Backsheet'!$D$11:$BF$187,I$25,0)),"",VLOOKUP($B34,'NEL &amp; P4P Backsheet'!$D$11:$BF$187, I$25,0))</f>
        <v>0</v>
      </c>
      <c r="J34" s="318">
        <f ca="1">IF(ISERROR(VLOOKUP($B34,'NEL &amp; P4P Backsheet'!$D$11:$BF$187,J$25,0)),"",VLOOKUP($B34,'NEL &amp; P4P Backsheet'!$D$11:$BF$187, J$25,0))</f>
        <v>0</v>
      </c>
      <c r="K34" s="320">
        <f ca="1">IF(ISERROR(VLOOKUP($B34,'NEL &amp; P4P Backsheet'!$D$11:$BF$187,K$25,0)),"",VLOOKUP($B34,'NEL &amp; P4P Backsheet'!$D$11:$BF$187, K$25,0))</f>
        <v>0</v>
      </c>
      <c r="L34" s="259">
        <f ca="1">IF(ISERROR(VLOOKUP($B34,'NEL &amp; P4P Backsheet'!$D$11:$BF$187,L$25,0)),"",VLOOKUP($B34,'NEL &amp; P4P Backsheet'!$D$11:$BF$187, L$25,0))</f>
        <v>0</v>
      </c>
      <c r="M34" s="608">
        <f ca="1">IF(ISERROR(VLOOKUP($B34,'NEL &amp; P4P Backsheet'!$D$11:$BF$187,M$25,0)),"",VLOOKUP($B34,'NEL &amp; P4P Backsheet'!$D$11:$BF$187, M$25,0))</f>
        <v>0</v>
      </c>
      <c r="N34" s="608">
        <f ca="1">IF(ISERROR(VLOOKUP($B34,'NEL &amp; P4P Backsheet'!$D$11:$BF$187,N$25,0)),"",VLOOKUP($B34,'NEL &amp; P4P Backsheet'!$D$11:$BF$187, N$25,0))</f>
        <v>0</v>
      </c>
      <c r="O34" s="611">
        <f ca="1">IF(ISERROR(VLOOKUP($B34,'NEL &amp; P4P Backsheet'!$D$11:$BF$187,O$25,0)),"",VLOOKUP($B34,'NEL &amp; P4P Backsheet'!$D$11:$BF$187, O$25,0))</f>
        <v>0</v>
      </c>
      <c r="P34" s="612">
        <f ca="1">IF(ISERROR(VLOOKUP($B34,'NEL &amp; P4P Backsheet'!$D$11:$BF$187,P$25,0)),"",VLOOKUP($B34,'NEL &amp; P4P Backsheet'!$D$11:$BF$187, P$25,0))</f>
        <v>0</v>
      </c>
      <c r="Q34" s="212">
        <f ca="1">IF(ISERROR(VLOOKUP($B34,'NEL &amp; P4P Backsheet'!$D$11:$BF$187,Q$25,0)),"",VLOOKUP($B34,'NEL &amp; P4P Backsheet'!$D$11:$BF$187, Q$25,0))</f>
        <v>0</v>
      </c>
      <c r="R34" s="320">
        <f ca="1">IF(ISERROR(VLOOKUP($B34,'NEL &amp; P4P Backsheet'!$D$11:$BF$187,R$25,0)),"",VLOOKUP($B34,'NEL &amp; P4P Backsheet'!$D$11:$BF$187, R$25,0))</f>
        <v>0</v>
      </c>
      <c r="S34" s="318">
        <f ca="1">IF(ISERROR(VLOOKUP($B34,'NEL &amp; P4P Backsheet'!$D$11:$BF$187,S$25,0)),"",VLOOKUP($B34,'NEL &amp; P4P Backsheet'!$D$11:$BF$187, S$25,0))</f>
        <v>0</v>
      </c>
      <c r="T34" s="214">
        <f ca="1">IF(ISERROR(VLOOKUP($B34,'NEL &amp; P4P Backsheet'!$D$11:$BF$187,T$25,0)),"",VLOOKUP($B34,'NEL &amp; P4P Backsheet'!$D$11:$BF$187, T$25,0))</f>
        <v>440920</v>
      </c>
      <c r="U34" s="212">
        <f ca="1">IF(ISERROR(VLOOKUP($B34,'NEL &amp; P4P Backsheet'!$D$11:$BF$187,U$25,0)),"",VLOOKUP($B34,'NEL &amp; P4P Backsheet'!$D$11:$BF$187, U$25,0))</f>
        <v>0</v>
      </c>
      <c r="V34" s="320">
        <f ca="1">IF(ISERROR(VLOOKUP($B34,'NEL &amp; P4P Backsheet'!$D$11:$BF$187,V$25,0)),"",VLOOKUP($B34,'NEL &amp; P4P Backsheet'!$D$11:$BF$187, V$25,0))</f>
        <v>0</v>
      </c>
      <c r="W34" s="320">
        <f ca="1">IF(ISERROR(VLOOKUP($B34,'NEL &amp; P4P Backsheet'!$D$11:$BF$187,W$25,0)),"",VLOOKUP($B34,'NEL &amp; P4P Backsheet'!$D$11:$BF$187, W$25,0))</f>
        <v>0</v>
      </c>
      <c r="X34" s="214">
        <f ca="1">IF(ISERROR(VLOOKUP($B34,'NEL &amp; P4P Backsheet'!$D$11:$BF$187,X$25,0)),"",VLOOKUP($B34,'NEL &amp; P4P Backsheet'!$D$11:$BF$187, X$25,0))</f>
        <v>440920</v>
      </c>
      <c r="Y34" s="368" t="str">
        <f ca="1">IF(ISERROR(VLOOKUP($B34,'NEL &amp; P4P Backsheet'!$D$11:$BK$187,$Y$25,0)),"",IF(VLOOKUP($B34,'NEL &amp; P4P Backsheet'!$D$11:$BK$187,$Y$25,0)=0,"",VLOOKUP($B34,'NEL &amp; P4P Backsheet'!$D$11:$BK$187,$Y$25,0)))</f>
        <v>not applicable</v>
      </c>
      <c r="Z34"/>
    </row>
    <row r="35" spans="1:26">
      <c r="A35" s="3">
        <v>7</v>
      </c>
      <c r="B35" s="41" t="str">
        <f t="shared" ca="1" si="1"/>
        <v>E06000036</v>
      </c>
      <c r="C35" s="42" t="str">
        <f ca="1">IF(B35="","",VLOOKUP(B35,'Org list'!$J$9:$K$637,2,0))</f>
        <v>Bracknell Forest</v>
      </c>
      <c r="D35" s="215">
        <f ca="1">IF(ISERROR(VLOOKUP($B35,'NEL &amp; P4P Backsheet'!$D$11:$BM$187,D$25,0)),"",IF(VLOOKUP($B35,'NEL &amp; P4P Backsheet'!$D$11:$BM$187,D$25,0)=0,"",VLOOKUP($B35,'NEL &amp; P4P Backsheet'!$D$11:$BM$187,D$25,0)))</f>
        <v>1490</v>
      </c>
      <c r="E35" s="209">
        <f ca="1">IF(ISERROR(VLOOKUP($B35,'NEL &amp; P4P Backsheet'!$D$11:$BF$187,E$25,0)),"",VLOOKUP($B35,'NEL &amp; P4P Backsheet'!$D$11:$BF$187, E$25,0))</f>
        <v>117710</v>
      </c>
      <c r="F35" s="209">
        <f ca="1">IF(ISERROR(VLOOKUP($B35,'NEL &amp; P4P Backsheet'!$D$11:$BF$187,F$25,0)),"",VLOOKUP($B35,'NEL &amp; P4P Backsheet'!$D$11:$BF$187, F$25,0))</f>
        <v>90890</v>
      </c>
      <c r="G35" s="209">
        <f ca="1">IF(ISERROR(VLOOKUP($B35,'NEL &amp; P4P Backsheet'!$D$11:$BF$187,G$25,0)),"",VLOOKUP($B35,'NEL &amp; P4P Backsheet'!$D$11:$BF$187, G$25,0))</f>
        <v>108770</v>
      </c>
      <c r="H35" s="259">
        <f ca="1">IF(ISERROR(VLOOKUP($B35,'NEL &amp; P4P Backsheet'!$D$11:$BF$187,H$25,0)),"",VLOOKUP($B35,'NEL &amp; P4P Backsheet'!$D$11:$BF$187, H$25,0))</f>
        <v>114730</v>
      </c>
      <c r="I35" s="209">
        <f ca="1">IF(ISERROR(VLOOKUP($B35,'NEL &amp; P4P Backsheet'!$D$11:$BF$187,I$25,0)),"",VLOOKUP($B35,'NEL &amp; P4P Backsheet'!$D$11:$BF$187, I$25,0))</f>
        <v>0</v>
      </c>
      <c r="J35" s="318">
        <f ca="1">IF(ISERROR(VLOOKUP($B35,'NEL &amp; P4P Backsheet'!$D$11:$BF$187,J$25,0)),"",VLOOKUP($B35,'NEL &amp; P4P Backsheet'!$D$11:$BF$187, J$25,0))</f>
        <v>0</v>
      </c>
      <c r="K35" s="320">
        <f ca="1">IF(ISERROR(VLOOKUP($B35,'NEL &amp; P4P Backsheet'!$D$11:$BF$187,K$25,0)),"",VLOOKUP($B35,'NEL &amp; P4P Backsheet'!$D$11:$BF$187, K$25,0))</f>
        <v>0</v>
      </c>
      <c r="L35" s="259">
        <f ca="1">IF(ISERROR(VLOOKUP($B35,'NEL &amp; P4P Backsheet'!$D$11:$BF$187,L$25,0)),"",VLOOKUP($B35,'NEL &amp; P4P Backsheet'!$D$11:$BF$187, L$25,0))</f>
        <v>0</v>
      </c>
      <c r="M35" s="608">
        <f ca="1">IF(ISERROR(VLOOKUP($B35,'NEL &amp; P4P Backsheet'!$D$11:$BF$187,M$25,0)),"",VLOOKUP($B35,'NEL &amp; P4P Backsheet'!$D$11:$BF$187, M$25,0))</f>
        <v>0</v>
      </c>
      <c r="N35" s="608">
        <f ca="1">IF(ISERROR(VLOOKUP($B35,'NEL &amp; P4P Backsheet'!$D$11:$BF$187,N$25,0)),"",VLOOKUP($B35,'NEL &amp; P4P Backsheet'!$D$11:$BF$187, N$25,0))</f>
        <v>0</v>
      </c>
      <c r="O35" s="611">
        <f ca="1">IF(ISERROR(VLOOKUP($B35,'NEL &amp; P4P Backsheet'!$D$11:$BF$187,O$25,0)),"",VLOOKUP($B35,'NEL &amp; P4P Backsheet'!$D$11:$BF$187, O$25,0))</f>
        <v>0</v>
      </c>
      <c r="P35" s="612">
        <f ca="1">IF(ISERROR(VLOOKUP($B35,'NEL &amp; P4P Backsheet'!$D$11:$BF$187,P$25,0)),"",VLOOKUP($B35,'NEL &amp; P4P Backsheet'!$D$11:$BF$187, P$25,0))</f>
        <v>0</v>
      </c>
      <c r="Q35" s="212">
        <f ca="1">IF(ISERROR(VLOOKUP($B35,'NEL &amp; P4P Backsheet'!$D$11:$BF$187,Q$25,0)),"",VLOOKUP($B35,'NEL &amp; P4P Backsheet'!$D$11:$BF$187, Q$25,0))</f>
        <v>117710</v>
      </c>
      <c r="R35" s="320">
        <f ca="1">IF(ISERROR(VLOOKUP($B35,'NEL &amp; P4P Backsheet'!$D$11:$BF$187,R$25,0)),"",VLOOKUP($B35,'NEL &amp; P4P Backsheet'!$D$11:$BF$187, R$25,0))</f>
        <v>90890</v>
      </c>
      <c r="S35" s="318">
        <f ca="1">IF(ISERROR(VLOOKUP($B35,'NEL &amp; P4P Backsheet'!$D$11:$BF$187,S$25,0)),"",VLOOKUP($B35,'NEL &amp; P4P Backsheet'!$D$11:$BF$187, S$25,0))</f>
        <v>108770</v>
      </c>
      <c r="T35" s="214">
        <f ca="1">IF(ISERROR(VLOOKUP($B35,'NEL &amp; P4P Backsheet'!$D$11:$BF$187,T$25,0)),"",VLOOKUP($B35,'NEL &amp; P4P Backsheet'!$D$11:$BF$187, T$25,0))</f>
        <v>114730</v>
      </c>
      <c r="U35" s="212">
        <f ca="1">IF(ISERROR(VLOOKUP($B35,'NEL &amp; P4P Backsheet'!$D$11:$BF$187,U$25,0)),"",VLOOKUP($B35,'NEL &amp; P4P Backsheet'!$D$11:$BF$187, U$25,0))</f>
        <v>117710</v>
      </c>
      <c r="V35" s="320">
        <f ca="1">IF(ISERROR(VLOOKUP($B35,'NEL &amp; P4P Backsheet'!$D$11:$BF$187,V$25,0)),"",VLOOKUP($B35,'NEL &amp; P4P Backsheet'!$D$11:$BF$187, V$25,0))</f>
        <v>90890</v>
      </c>
      <c r="W35" s="320">
        <f ca="1">IF(ISERROR(VLOOKUP($B35,'NEL &amp; P4P Backsheet'!$D$11:$BF$187,W$25,0)),"",VLOOKUP($B35,'NEL &amp; P4P Backsheet'!$D$11:$BF$187, W$25,0))</f>
        <v>108770</v>
      </c>
      <c r="X35" s="214">
        <f ca="1">IF(ISERROR(VLOOKUP($B35,'NEL &amp; P4P Backsheet'!$D$11:$BF$187,X$25,0)),"",VLOOKUP($B35,'NEL &amp; P4P Backsheet'!$D$11:$BF$187, X$25,0))</f>
        <v>114730</v>
      </c>
      <c r="Y35" s="368" t="str">
        <f ca="1">IF(ISERROR(VLOOKUP($B35,'NEL &amp; P4P Backsheet'!$D$11:$BK$187,$Y$25,0)),"",IF(VLOOKUP($B35,'NEL &amp; P4P Backsheet'!$D$11:$BK$187,$Y$25,0)=0,"",VLOOKUP($B35,'NEL &amp; P4P Backsheet'!$D$11:$BK$187,$Y$25,0)))</f>
        <v>not applicable</v>
      </c>
      <c r="Z35"/>
    </row>
    <row r="36" spans="1:26">
      <c r="A36" s="3">
        <v>8</v>
      </c>
      <c r="B36" s="41" t="str">
        <f t="shared" ca="1" si="1"/>
        <v>E06000043</v>
      </c>
      <c r="C36" s="42" t="str">
        <f ca="1">IF(B36="","",VLOOKUP(B36,'Org list'!$J$9:$K$637,2,0))</f>
        <v>Brighton and Hove</v>
      </c>
      <c r="D36" s="215">
        <f ca="1">IF(ISERROR(VLOOKUP($B36,'NEL &amp; P4P Backsheet'!$D$11:$BM$187,D$25,0)),"",IF(VLOOKUP($B36,'NEL &amp; P4P Backsheet'!$D$11:$BM$187,D$25,0)=0,"",VLOOKUP($B36,'NEL &amp; P4P Backsheet'!$D$11:$BM$187,D$25,0)))</f>
        <v>1490</v>
      </c>
      <c r="E36" s="209">
        <f ca="1">IF(ISERROR(VLOOKUP($B36,'NEL &amp; P4P Backsheet'!$D$11:$BF$187,E$25,0)),"",VLOOKUP($B36,'NEL &amp; P4P Backsheet'!$D$11:$BF$187, E$25,0))</f>
        <v>167625</v>
      </c>
      <c r="F36" s="209">
        <f ca="1">IF(ISERROR(VLOOKUP($B36,'NEL &amp; P4P Backsheet'!$D$11:$BF$187,F$25,0)),"",VLOOKUP($B36,'NEL &amp; P4P Backsheet'!$D$11:$BF$187, F$25,0))</f>
        <v>186995</v>
      </c>
      <c r="G36" s="209">
        <f ca="1">IF(ISERROR(VLOOKUP($B36,'NEL &amp; P4P Backsheet'!$D$11:$BF$187,G$25,0)),"",VLOOKUP($B36,'NEL &amp; P4P Backsheet'!$D$11:$BF$187, G$25,0))</f>
        <v>196680</v>
      </c>
      <c r="H36" s="259">
        <f ca="1">IF(ISERROR(VLOOKUP($B36,'NEL &amp; P4P Backsheet'!$D$11:$BF$187,H$25,0)),"",VLOOKUP($B36,'NEL &amp; P4P Backsheet'!$D$11:$BF$187, H$25,0))</f>
        <v>146765</v>
      </c>
      <c r="I36" s="209">
        <f ca="1">IF(ISERROR(VLOOKUP($B36,'NEL &amp; P4P Backsheet'!$D$11:$BF$187,I$25,0)),"",VLOOKUP($B36,'NEL &amp; P4P Backsheet'!$D$11:$BF$187, I$25,0))</f>
        <v>154960</v>
      </c>
      <c r="J36" s="318">
        <f ca="1">IF(ISERROR(VLOOKUP($B36,'NEL &amp; P4P Backsheet'!$D$11:$BF$187,J$25,0)),"",VLOOKUP($B36,'NEL &amp; P4P Backsheet'!$D$11:$BF$187, J$25,0))</f>
        <v>199660</v>
      </c>
      <c r="K36" s="320">
        <f ca="1">IF(ISERROR(VLOOKUP($B36,'NEL &amp; P4P Backsheet'!$D$11:$BF$187,K$25,0)),"",VLOOKUP($B36,'NEL &amp; P4P Backsheet'!$D$11:$BF$187, K$25,0))</f>
        <v>196680</v>
      </c>
      <c r="L36" s="259">
        <f ca="1">IF(ISERROR(VLOOKUP($B36,'NEL &amp; P4P Backsheet'!$D$11:$BF$187,L$25,0)),"",VLOOKUP($B36,'NEL &amp; P4P Backsheet'!$D$11:$BF$187, L$25,0))</f>
        <v>146765</v>
      </c>
      <c r="M36" s="608">
        <f ca="1">IF(ISERROR(VLOOKUP($B36,'NEL &amp; P4P Backsheet'!$D$11:$BF$187,M$25,0)),"",VLOOKUP($B36,'NEL &amp; P4P Backsheet'!$D$11:$BF$187, M$25,0))</f>
        <v>157940</v>
      </c>
      <c r="N36" s="608">
        <f ca="1">IF(ISERROR(VLOOKUP($B36,'NEL &amp; P4P Backsheet'!$D$11:$BF$187,N$25,0)),"",VLOOKUP($B36,'NEL &amp; P4P Backsheet'!$D$11:$BF$187, N$25,0))</f>
        <v>0</v>
      </c>
      <c r="O36" s="611">
        <f ca="1">IF(ISERROR(VLOOKUP($B36,'NEL &amp; P4P Backsheet'!$D$11:$BF$187,O$25,0)),"",VLOOKUP($B36,'NEL &amp; P4P Backsheet'!$D$11:$BF$187, O$25,0))</f>
        <v>196680</v>
      </c>
      <c r="P36" s="612">
        <f ca="1">IF(ISERROR(VLOOKUP($B36,'NEL &amp; P4P Backsheet'!$D$11:$BF$187,P$25,0)),"",VLOOKUP($B36,'NEL &amp; P4P Backsheet'!$D$11:$BF$187, P$25,0))</f>
        <v>146765</v>
      </c>
      <c r="Q36" s="212">
        <f ca="1">IF(ISERROR(VLOOKUP($B36,'NEL &amp; P4P Backsheet'!$D$11:$BF$187,Q$25,0)),"",VLOOKUP($B36,'NEL &amp; P4P Backsheet'!$D$11:$BF$187, Q$25,0))</f>
        <v>12665</v>
      </c>
      <c r="R36" s="320">
        <f ca="1">IF(ISERROR(VLOOKUP($B36,'NEL &amp; P4P Backsheet'!$D$11:$BF$187,R$25,0)),"",VLOOKUP($B36,'NEL &amp; P4P Backsheet'!$D$11:$BF$187, R$25,0))</f>
        <v>-12665</v>
      </c>
      <c r="S36" s="318">
        <f ca="1">IF(ISERROR(VLOOKUP($B36,'NEL &amp; P4P Backsheet'!$D$11:$BF$187,S$25,0)),"",VLOOKUP($B36,'NEL &amp; P4P Backsheet'!$D$11:$BF$187, S$25,0))</f>
        <v>0</v>
      </c>
      <c r="T36" s="214">
        <f ca="1">IF(ISERROR(VLOOKUP($B36,'NEL &amp; P4P Backsheet'!$D$11:$BF$187,T$25,0)),"",VLOOKUP($B36,'NEL &amp; P4P Backsheet'!$D$11:$BF$187, T$25,0))</f>
        <v>0</v>
      </c>
      <c r="U36" s="212">
        <f ca="1">IF(ISERROR(VLOOKUP($B36,'NEL &amp; P4P Backsheet'!$D$11:$BF$187,U$25,0)),"",VLOOKUP($B36,'NEL &amp; P4P Backsheet'!$D$11:$BF$187, U$25,0))</f>
        <v>9685</v>
      </c>
      <c r="V36" s="320">
        <f ca="1">IF(ISERROR(VLOOKUP($B36,'NEL &amp; P4P Backsheet'!$D$11:$BF$187,V$25,0)),"",VLOOKUP($B36,'NEL &amp; P4P Backsheet'!$D$11:$BF$187, V$25,0))</f>
        <v>186995</v>
      </c>
      <c r="W36" s="320">
        <f ca="1">IF(ISERROR(VLOOKUP($B36,'NEL &amp; P4P Backsheet'!$D$11:$BF$187,W$25,0)),"",VLOOKUP($B36,'NEL &amp; P4P Backsheet'!$D$11:$BF$187, W$25,0))</f>
        <v>0</v>
      </c>
      <c r="X36" s="214">
        <f ca="1">IF(ISERROR(VLOOKUP($B36,'NEL &amp; P4P Backsheet'!$D$11:$BF$187,X$25,0)),"",VLOOKUP($B36,'NEL &amp; P4P Backsheet'!$D$11:$BF$187, X$25,0))</f>
        <v>0</v>
      </c>
      <c r="Y36" s="368" t="str">
        <f ca="1">IF(ISERROR(VLOOKUP($B36,'NEL &amp; P4P Backsheet'!$D$11:$BK$187,$Y$25,0)),"",IF(VLOOKUP($B36,'NEL &amp; P4P Backsheet'!$D$11:$BK$187,$Y$25,0)=0,"",VLOOKUP($B36,'NEL &amp; P4P Backsheet'!$D$11:$BK$187,$Y$25,0)))</f>
        <v>not applicable</v>
      </c>
      <c r="Z36"/>
    </row>
    <row r="37" spans="1:26">
      <c r="A37" s="3">
        <v>9</v>
      </c>
      <c r="B37" s="41" t="str">
        <f t="shared" ca="1" si="1"/>
        <v>E06000023</v>
      </c>
      <c r="C37" s="42" t="str">
        <f ca="1">IF(B37="","",VLOOKUP(B37,'Org list'!$J$9:$K$637,2,0))</f>
        <v>Bristol, City of</v>
      </c>
      <c r="D37" s="215">
        <f ca="1">IF(ISERROR(VLOOKUP($B37,'NEL &amp; P4P Backsheet'!$D$11:$BM$187,D$25,0)),"",IF(VLOOKUP($B37,'NEL &amp; P4P Backsheet'!$D$11:$BM$187,D$25,0)=0,"",VLOOKUP($B37,'NEL &amp; P4P Backsheet'!$D$11:$BM$187,D$25,0)))</f>
        <v>1490</v>
      </c>
      <c r="E37" s="209">
        <f ca="1">IF(ISERROR(VLOOKUP($B37,'NEL &amp; P4P Backsheet'!$D$11:$BF$187,E$25,0)),"",VLOOKUP($B37,'NEL &amp; P4P Backsheet'!$D$11:$BF$187, E$25,0))</f>
        <v>0</v>
      </c>
      <c r="F37" s="209">
        <f ca="1">IF(ISERROR(VLOOKUP($B37,'NEL &amp; P4P Backsheet'!$D$11:$BF$187,F$25,0)),"",VLOOKUP($B37,'NEL &amp; P4P Backsheet'!$D$11:$BF$187, F$25,0))</f>
        <v>50660</v>
      </c>
      <c r="G37" s="209">
        <f ca="1">IF(ISERROR(VLOOKUP($B37,'NEL &amp; P4P Backsheet'!$D$11:$BF$187,G$25,0)),"",VLOOKUP($B37,'NEL &amp; P4P Backsheet'!$D$11:$BF$187, G$25,0))</f>
        <v>455940</v>
      </c>
      <c r="H37" s="259">
        <f ca="1">IF(ISERROR(VLOOKUP($B37,'NEL &amp; P4P Backsheet'!$D$11:$BF$187,H$25,0)),"",VLOOKUP($B37,'NEL &amp; P4P Backsheet'!$D$11:$BF$187, H$25,0))</f>
        <v>476800</v>
      </c>
      <c r="I37" s="209">
        <f ca="1">IF(ISERROR(VLOOKUP($B37,'NEL &amp; P4P Backsheet'!$D$11:$BF$187,I$25,0)),"",VLOOKUP($B37,'NEL &amp; P4P Backsheet'!$D$11:$BF$187, I$25,0))</f>
        <v>0</v>
      </c>
      <c r="J37" s="318">
        <f ca="1">IF(ISERROR(VLOOKUP($B37,'NEL &amp; P4P Backsheet'!$D$11:$BF$187,J$25,0)),"",VLOOKUP($B37,'NEL &amp; P4P Backsheet'!$D$11:$BF$187, J$25,0))</f>
        <v>0</v>
      </c>
      <c r="K37" s="320">
        <f ca="1">IF(ISERROR(VLOOKUP($B37,'NEL &amp; P4P Backsheet'!$D$11:$BF$187,K$25,0)),"",VLOOKUP($B37,'NEL &amp; P4P Backsheet'!$D$11:$BF$187, K$25,0))</f>
        <v>0</v>
      </c>
      <c r="L37" s="259">
        <f ca="1">IF(ISERROR(VLOOKUP($B37,'NEL &amp; P4P Backsheet'!$D$11:$BF$187,L$25,0)),"",VLOOKUP($B37,'NEL &amp; P4P Backsheet'!$D$11:$BF$187, L$25,0))</f>
        <v>0</v>
      </c>
      <c r="M37" s="608">
        <f ca="1">IF(ISERROR(VLOOKUP($B37,'NEL &amp; P4P Backsheet'!$D$11:$BF$187,M$25,0)),"",VLOOKUP($B37,'NEL &amp; P4P Backsheet'!$D$11:$BF$187, M$25,0))</f>
        <v>0</v>
      </c>
      <c r="N37" s="608">
        <f ca="1">IF(ISERROR(VLOOKUP($B37,'NEL &amp; P4P Backsheet'!$D$11:$BF$187,N$25,0)),"",VLOOKUP($B37,'NEL &amp; P4P Backsheet'!$D$11:$BF$187, N$25,0))</f>
        <v>0</v>
      </c>
      <c r="O37" s="611">
        <f ca="1">IF(ISERROR(VLOOKUP($B37,'NEL &amp; P4P Backsheet'!$D$11:$BF$187,O$25,0)),"",VLOOKUP($B37,'NEL &amp; P4P Backsheet'!$D$11:$BF$187, O$25,0))</f>
        <v>0</v>
      </c>
      <c r="P37" s="612">
        <f ca="1">IF(ISERROR(VLOOKUP($B37,'NEL &amp; P4P Backsheet'!$D$11:$BF$187,P$25,0)),"",VLOOKUP($B37,'NEL &amp; P4P Backsheet'!$D$11:$BF$187, P$25,0))</f>
        <v>0</v>
      </c>
      <c r="Q37" s="212">
        <f ca="1">IF(ISERROR(VLOOKUP($B37,'NEL &amp; P4P Backsheet'!$D$11:$BF$187,Q$25,0)),"",VLOOKUP($B37,'NEL &amp; P4P Backsheet'!$D$11:$BF$187, Q$25,0))</f>
        <v>0</v>
      </c>
      <c r="R37" s="320">
        <f ca="1">IF(ISERROR(VLOOKUP($B37,'NEL &amp; P4P Backsheet'!$D$11:$BF$187,R$25,0)),"",VLOOKUP($B37,'NEL &amp; P4P Backsheet'!$D$11:$BF$187, R$25,0))</f>
        <v>50660</v>
      </c>
      <c r="S37" s="318">
        <f ca="1">IF(ISERROR(VLOOKUP($B37,'NEL &amp; P4P Backsheet'!$D$11:$BF$187,S$25,0)),"",VLOOKUP($B37,'NEL &amp; P4P Backsheet'!$D$11:$BF$187, S$25,0))</f>
        <v>455940</v>
      </c>
      <c r="T37" s="214">
        <f ca="1">IF(ISERROR(VLOOKUP($B37,'NEL &amp; P4P Backsheet'!$D$11:$BF$187,T$25,0)),"",VLOOKUP($B37,'NEL &amp; P4P Backsheet'!$D$11:$BF$187, T$25,0))</f>
        <v>476800</v>
      </c>
      <c r="U37" s="212">
        <f ca="1">IF(ISERROR(VLOOKUP($B37,'NEL &amp; P4P Backsheet'!$D$11:$BF$187,U$25,0)),"",VLOOKUP($B37,'NEL &amp; P4P Backsheet'!$D$11:$BF$187, U$25,0))</f>
        <v>0</v>
      </c>
      <c r="V37" s="320">
        <f ca="1">IF(ISERROR(VLOOKUP($B37,'NEL &amp; P4P Backsheet'!$D$11:$BF$187,V$25,0)),"",VLOOKUP($B37,'NEL &amp; P4P Backsheet'!$D$11:$BF$187, V$25,0))</f>
        <v>50660</v>
      </c>
      <c r="W37" s="320">
        <f ca="1">IF(ISERROR(VLOOKUP($B37,'NEL &amp; P4P Backsheet'!$D$11:$BF$187,W$25,0)),"",VLOOKUP($B37,'NEL &amp; P4P Backsheet'!$D$11:$BF$187, W$25,0))</f>
        <v>455940</v>
      </c>
      <c r="X37" s="214">
        <f ca="1">IF(ISERROR(VLOOKUP($B37,'NEL &amp; P4P Backsheet'!$D$11:$BF$187,X$25,0)),"",VLOOKUP($B37,'NEL &amp; P4P Backsheet'!$D$11:$BF$187, X$25,0))</f>
        <v>476800</v>
      </c>
      <c r="Y37" s="368" t="str">
        <f ca="1">IF(ISERROR(VLOOKUP($B37,'NEL &amp; P4P Backsheet'!$D$11:$BK$187,$Y$25,0)),"",IF(VLOOKUP($B37,'NEL &amp; P4P Backsheet'!$D$11:$BK$187,$Y$25,0)=0,"",VLOOKUP($B37,'NEL &amp; P4P Backsheet'!$D$11:$BK$187,$Y$25,0)))</f>
        <v>acute care</v>
      </c>
      <c r="Z37"/>
    </row>
    <row r="38" spans="1:26">
      <c r="A38" s="3">
        <v>10</v>
      </c>
      <c r="B38" s="41" t="str">
        <f t="shared" ca="1" si="1"/>
        <v>E10000002</v>
      </c>
      <c r="C38" s="42" t="str">
        <f ca="1">IF(B38="","",VLOOKUP(B38,'Org list'!$J$9:$K$637,2,0))</f>
        <v>Buckinghamshire</v>
      </c>
      <c r="D38" s="215">
        <f ca="1">IF(ISERROR(VLOOKUP($B38,'NEL &amp; P4P Backsheet'!$D$11:$BM$187,D$25,0)),"",IF(VLOOKUP($B38,'NEL &amp; P4P Backsheet'!$D$11:$BM$187,D$25,0)=0,"",VLOOKUP($B38,'NEL &amp; P4P Backsheet'!$D$11:$BM$187,D$25,0)))</f>
        <v>1490</v>
      </c>
      <c r="E38" s="209">
        <f ca="1">IF(ISERROR(VLOOKUP($B38,'NEL &amp; P4P Backsheet'!$D$11:$BF$187,E$25,0)),"",VLOOKUP($B38,'NEL &amp; P4P Backsheet'!$D$11:$BF$187, E$25,0))</f>
        <v>0</v>
      </c>
      <c r="F38" s="209">
        <f ca="1">IF(ISERROR(VLOOKUP($B38,'NEL &amp; P4P Backsheet'!$D$11:$BF$187,F$25,0)),"",VLOOKUP($B38,'NEL &amp; P4P Backsheet'!$D$11:$BF$187, F$25,0))</f>
        <v>0</v>
      </c>
      <c r="G38" s="209">
        <f ca="1">IF(ISERROR(VLOOKUP($B38,'NEL &amp; P4P Backsheet'!$D$11:$BF$187,G$25,0)),"",VLOOKUP($B38,'NEL &amp; P4P Backsheet'!$D$11:$BF$187, G$25,0))</f>
        <v>0</v>
      </c>
      <c r="H38" s="259">
        <f ca="1">IF(ISERROR(VLOOKUP($B38,'NEL &amp; P4P Backsheet'!$D$11:$BF$187,H$25,0)),"",VLOOKUP($B38,'NEL &amp; P4P Backsheet'!$D$11:$BF$187, H$25,0))</f>
        <v>0</v>
      </c>
      <c r="I38" s="209">
        <f ca="1">IF(ISERROR(VLOOKUP($B38,'NEL &amp; P4P Backsheet'!$D$11:$BF$187,I$25,0)),"",VLOOKUP($B38,'NEL &amp; P4P Backsheet'!$D$11:$BF$187, I$25,0))</f>
        <v>0</v>
      </c>
      <c r="J38" s="318">
        <f ca="1">IF(ISERROR(VLOOKUP($B38,'NEL &amp; P4P Backsheet'!$D$11:$BF$187,J$25,0)),"",VLOOKUP($B38,'NEL &amp; P4P Backsheet'!$D$11:$BF$187, J$25,0))</f>
        <v>0</v>
      </c>
      <c r="K38" s="320">
        <f ca="1">IF(ISERROR(VLOOKUP($B38,'NEL &amp; P4P Backsheet'!$D$11:$BF$187,K$25,0)),"",VLOOKUP($B38,'NEL &amp; P4P Backsheet'!$D$11:$BF$187, K$25,0))</f>
        <v>0</v>
      </c>
      <c r="L38" s="259">
        <f ca="1">IF(ISERROR(VLOOKUP($B38,'NEL &amp; P4P Backsheet'!$D$11:$BF$187,L$25,0)),"",VLOOKUP($B38,'NEL &amp; P4P Backsheet'!$D$11:$BF$187, L$25,0))</f>
        <v>0</v>
      </c>
      <c r="M38" s="608">
        <f ca="1">IF(ISERROR(VLOOKUP($B38,'NEL &amp; P4P Backsheet'!$D$11:$BF$187,M$25,0)),"",VLOOKUP($B38,'NEL &amp; P4P Backsheet'!$D$11:$BF$187, M$25,0))</f>
        <v>0</v>
      </c>
      <c r="N38" s="608">
        <f ca="1">IF(ISERROR(VLOOKUP($B38,'NEL &amp; P4P Backsheet'!$D$11:$BF$187,N$25,0)),"",VLOOKUP($B38,'NEL &amp; P4P Backsheet'!$D$11:$BF$187, N$25,0))</f>
        <v>0</v>
      </c>
      <c r="O38" s="611">
        <f ca="1">IF(ISERROR(VLOOKUP($B38,'NEL &amp; P4P Backsheet'!$D$11:$BF$187,O$25,0)),"",VLOOKUP($B38,'NEL &amp; P4P Backsheet'!$D$11:$BF$187, O$25,0))</f>
        <v>0</v>
      </c>
      <c r="P38" s="612">
        <f ca="1">IF(ISERROR(VLOOKUP($B38,'NEL &amp; P4P Backsheet'!$D$11:$BF$187,P$25,0)),"",VLOOKUP($B38,'NEL &amp; P4P Backsheet'!$D$11:$BF$187, P$25,0))</f>
        <v>0</v>
      </c>
      <c r="Q38" s="212">
        <f ca="1">IF(ISERROR(VLOOKUP($B38,'NEL &amp; P4P Backsheet'!$D$11:$BF$187,Q$25,0)),"",VLOOKUP($B38,'NEL &amp; P4P Backsheet'!$D$11:$BF$187, Q$25,0))</f>
        <v>0</v>
      </c>
      <c r="R38" s="320">
        <f ca="1">IF(ISERROR(VLOOKUP($B38,'NEL &amp; P4P Backsheet'!$D$11:$BF$187,R$25,0)),"",VLOOKUP($B38,'NEL &amp; P4P Backsheet'!$D$11:$BF$187, R$25,0))</f>
        <v>0</v>
      </c>
      <c r="S38" s="318">
        <f ca="1">IF(ISERROR(VLOOKUP($B38,'NEL &amp; P4P Backsheet'!$D$11:$BF$187,S$25,0)),"",VLOOKUP($B38,'NEL &amp; P4P Backsheet'!$D$11:$BF$187, S$25,0))</f>
        <v>0</v>
      </c>
      <c r="T38" s="214">
        <f ca="1">IF(ISERROR(VLOOKUP($B38,'NEL &amp; P4P Backsheet'!$D$11:$BF$187,T$25,0)),"",VLOOKUP($B38,'NEL &amp; P4P Backsheet'!$D$11:$BF$187, T$25,0))</f>
        <v>0</v>
      </c>
      <c r="U38" s="212">
        <f ca="1">IF(ISERROR(VLOOKUP($B38,'NEL &amp; P4P Backsheet'!$D$11:$BF$187,U$25,0)),"",VLOOKUP($B38,'NEL &amp; P4P Backsheet'!$D$11:$BF$187, U$25,0))</f>
        <v>0</v>
      </c>
      <c r="V38" s="320">
        <f ca="1">IF(ISERROR(VLOOKUP($B38,'NEL &amp; P4P Backsheet'!$D$11:$BF$187,V$25,0)),"",VLOOKUP($B38,'NEL &amp; P4P Backsheet'!$D$11:$BF$187, V$25,0))</f>
        <v>0</v>
      </c>
      <c r="W38" s="320">
        <f ca="1">IF(ISERROR(VLOOKUP($B38,'NEL &amp; P4P Backsheet'!$D$11:$BF$187,W$25,0)),"",VLOOKUP($B38,'NEL &amp; P4P Backsheet'!$D$11:$BF$187, W$25,0))</f>
        <v>0</v>
      </c>
      <c r="X38" s="214">
        <f ca="1">IF(ISERROR(VLOOKUP($B38,'NEL &amp; P4P Backsheet'!$D$11:$BF$187,X$25,0)),"",VLOOKUP($B38,'NEL &amp; P4P Backsheet'!$D$11:$BF$187, X$25,0))</f>
        <v>0</v>
      </c>
      <c r="Y38" s="368" t="str">
        <f ca="1">IF(ISERROR(VLOOKUP($B38,'NEL &amp; P4P Backsheet'!$D$11:$BK$187,$Y$25,0)),"",IF(VLOOKUP($B38,'NEL &amp; P4P Backsheet'!$D$11:$BK$187,$Y$25,0)=0,"",VLOOKUP($B38,'NEL &amp; P4P Backsheet'!$D$11:$BK$187,$Y$25,0)))</f>
        <v>not applicable</v>
      </c>
      <c r="Z38"/>
    </row>
    <row r="39" spans="1:26">
      <c r="A39" s="3">
        <v>11</v>
      </c>
      <c r="B39" s="41" t="str">
        <f t="shared" ca="1" si="1"/>
        <v>E06000052</v>
      </c>
      <c r="C39" s="42" t="str">
        <f ca="1">IF(B39="","",VLOOKUP(B39,'Org list'!$J$9:$K$637,2,0))</f>
        <v>Cornwall &amp; Scilly</v>
      </c>
      <c r="D39" s="215">
        <f ca="1">IF(ISERROR(VLOOKUP($B39,'NEL &amp; P4P Backsheet'!$D$11:$BM$187,D$25,0)),"",IF(VLOOKUP($B39,'NEL &amp; P4P Backsheet'!$D$11:$BM$187,D$25,0)=0,"",VLOOKUP($B39,'NEL &amp; P4P Backsheet'!$D$11:$BM$187,D$25,0)))</f>
        <v>850</v>
      </c>
      <c r="E39" s="209">
        <f ca="1">IF(ISERROR(VLOOKUP($B39,'NEL &amp; P4P Backsheet'!$D$11:$BF$187,E$25,0)),"",VLOOKUP($B39,'NEL &amp; P4P Backsheet'!$D$11:$BF$187, E$25,0))</f>
        <v>395347.74999999983</v>
      </c>
      <c r="F39" s="209">
        <f ca="1">IF(ISERROR(VLOOKUP($B39,'NEL &amp; P4P Backsheet'!$D$11:$BF$187,F$25,0)),"",VLOOKUP($B39,'NEL &amp; P4P Backsheet'!$D$11:$BF$187, F$25,0))</f>
        <v>390149.99999999854</v>
      </c>
      <c r="G39" s="209">
        <f ca="1">IF(ISERROR(VLOOKUP($B39,'NEL &amp; P4P Backsheet'!$D$11:$BF$187,G$25,0)),"",VLOOKUP($B39,'NEL &amp; P4P Backsheet'!$D$11:$BF$187, G$25,0))</f>
        <v>372300</v>
      </c>
      <c r="H39" s="259">
        <f ca="1">IF(ISERROR(VLOOKUP($B39,'NEL &amp; P4P Backsheet'!$D$11:$BF$187,H$25,0)),"",VLOOKUP($B39,'NEL &amp; P4P Backsheet'!$D$11:$BF$187, H$25,0))</f>
        <v>408000</v>
      </c>
      <c r="I39" s="209">
        <f ca="1">IF(ISERROR(VLOOKUP($B39,'NEL &amp; P4P Backsheet'!$D$11:$BF$187,I$25,0)),"",VLOOKUP($B39,'NEL &amp; P4P Backsheet'!$D$11:$BF$187, I$25,0))</f>
        <v>0</v>
      </c>
      <c r="J39" s="318">
        <f ca="1">IF(ISERROR(VLOOKUP($B39,'NEL &amp; P4P Backsheet'!$D$11:$BF$187,J$25,0)),"",VLOOKUP($B39,'NEL &amp; P4P Backsheet'!$D$11:$BF$187, J$25,0))</f>
        <v>0</v>
      </c>
      <c r="K39" s="320">
        <f ca="1">IF(ISERROR(VLOOKUP($B39,'NEL &amp; P4P Backsheet'!$D$11:$BF$187,K$25,0)),"",VLOOKUP($B39,'NEL &amp; P4P Backsheet'!$D$11:$BF$187, K$25,0))</f>
        <v>0</v>
      </c>
      <c r="L39" s="259">
        <f ca="1">IF(ISERROR(VLOOKUP($B39,'NEL &amp; P4P Backsheet'!$D$11:$BF$187,L$25,0)),"",VLOOKUP($B39,'NEL &amp; P4P Backsheet'!$D$11:$BF$187, L$25,0))</f>
        <v>0</v>
      </c>
      <c r="M39" s="608">
        <f ca="1">IF(ISERROR(VLOOKUP($B39,'NEL &amp; P4P Backsheet'!$D$11:$BF$187,M$25,0)),"",VLOOKUP($B39,'NEL &amp; P4P Backsheet'!$D$11:$BF$187, M$25,0))</f>
        <v>0</v>
      </c>
      <c r="N39" s="608">
        <f ca="1">IF(ISERROR(VLOOKUP($B39,'NEL &amp; P4P Backsheet'!$D$11:$BF$187,N$25,0)),"",VLOOKUP($B39,'NEL &amp; P4P Backsheet'!$D$11:$BF$187, N$25,0))</f>
        <v>785498</v>
      </c>
      <c r="O39" s="611">
        <f ca="1">IF(ISERROR(VLOOKUP($B39,'NEL &amp; P4P Backsheet'!$D$11:$BF$187,O$25,0)),"",VLOOKUP($B39,'NEL &amp; P4P Backsheet'!$D$11:$BF$187, O$25,0))</f>
        <v>0</v>
      </c>
      <c r="P39" s="612">
        <f ca="1">IF(ISERROR(VLOOKUP($B39,'NEL &amp; P4P Backsheet'!$D$11:$BF$187,P$25,0)),"",VLOOKUP($B39,'NEL &amp; P4P Backsheet'!$D$11:$BF$187, P$25,0))</f>
        <v>0</v>
      </c>
      <c r="Q39" s="212">
        <f ca="1">IF(ISERROR(VLOOKUP($B39,'NEL &amp; P4P Backsheet'!$D$11:$BF$187,Q$25,0)),"",VLOOKUP($B39,'NEL &amp; P4P Backsheet'!$D$11:$BF$187, Q$25,0))</f>
        <v>395347.74999999983</v>
      </c>
      <c r="R39" s="320">
        <f ca="1">IF(ISERROR(VLOOKUP($B39,'NEL &amp; P4P Backsheet'!$D$11:$BF$187,R$25,0)),"",VLOOKUP($B39,'NEL &amp; P4P Backsheet'!$D$11:$BF$187, R$25,0))</f>
        <v>390149.99999999854</v>
      </c>
      <c r="S39" s="318">
        <f ca="1">IF(ISERROR(VLOOKUP($B39,'NEL &amp; P4P Backsheet'!$D$11:$BF$187,S$25,0)),"",VLOOKUP($B39,'NEL &amp; P4P Backsheet'!$D$11:$BF$187, S$25,0))</f>
        <v>372300</v>
      </c>
      <c r="T39" s="214">
        <f ca="1">IF(ISERROR(VLOOKUP($B39,'NEL &amp; P4P Backsheet'!$D$11:$BF$187,T$25,0)),"",VLOOKUP($B39,'NEL &amp; P4P Backsheet'!$D$11:$BF$187, T$25,0))</f>
        <v>408000</v>
      </c>
      <c r="U39" s="212">
        <f ca="1">IF(ISERROR(VLOOKUP($B39,'NEL &amp; P4P Backsheet'!$D$11:$BF$187,U$25,0)),"",VLOOKUP($B39,'NEL &amp; P4P Backsheet'!$D$11:$BF$187, U$25,0))</f>
        <v>395347.74999999983</v>
      </c>
      <c r="V39" s="320">
        <f ca="1">IF(ISERROR(VLOOKUP($B39,'NEL &amp; P4P Backsheet'!$D$11:$BF$187,V$25,0)),"",VLOOKUP($B39,'NEL &amp; P4P Backsheet'!$D$11:$BF$187, V$25,0))</f>
        <v>-395348.00000000146</v>
      </c>
      <c r="W39" s="320">
        <f ca="1">IF(ISERROR(VLOOKUP($B39,'NEL &amp; P4P Backsheet'!$D$11:$BF$187,W$25,0)),"",VLOOKUP($B39,'NEL &amp; P4P Backsheet'!$D$11:$BF$187, W$25,0))</f>
        <v>372300</v>
      </c>
      <c r="X39" s="214">
        <f ca="1">IF(ISERROR(VLOOKUP($B39,'NEL &amp; P4P Backsheet'!$D$11:$BF$187,X$25,0)),"",VLOOKUP($B39,'NEL &amp; P4P Backsheet'!$D$11:$BF$187, X$25,0))</f>
        <v>408000</v>
      </c>
      <c r="Y39" s="368" t="str">
        <f ca="1">IF(ISERROR(VLOOKUP($B39,'NEL &amp; P4P Backsheet'!$D$11:$BK$187,$Y$25,0)),"",IF(VLOOKUP($B39,'NEL &amp; P4P Backsheet'!$D$11:$BK$187,$Y$25,0)=0,"",VLOOKUP($B39,'NEL &amp; P4P Backsheet'!$D$11:$BK$187,$Y$25,0)))</f>
        <v>acute care</v>
      </c>
      <c r="Z39"/>
    </row>
    <row r="40" spans="1:26">
      <c r="A40" s="3">
        <v>12</v>
      </c>
      <c r="B40" s="41" t="str">
        <f t="shared" ca="1" si="1"/>
        <v>E10000008</v>
      </c>
      <c r="C40" s="42" t="str">
        <f ca="1">IF(B40="","",VLOOKUP(B40,'Org list'!$J$9:$K$637,2,0))</f>
        <v>Devon</v>
      </c>
      <c r="D40" s="215">
        <f ca="1">IF(ISERROR(VLOOKUP($B40,'NEL &amp; P4P Backsheet'!$D$11:$BM$187,D$25,0)),"",IF(VLOOKUP($B40,'NEL &amp; P4P Backsheet'!$D$11:$BM$187,D$25,0)=0,"",VLOOKUP($B40,'NEL &amp; P4P Backsheet'!$D$11:$BM$187,D$25,0)))</f>
        <v>1490</v>
      </c>
      <c r="E40" s="209">
        <f ca="1">IF(ISERROR(VLOOKUP($B40,'NEL &amp; P4P Backsheet'!$D$11:$BF$187,E$25,0)),"",VLOOKUP($B40,'NEL &amp; P4P Backsheet'!$D$11:$BF$187, E$25,0))</f>
        <v>1558540</v>
      </c>
      <c r="F40" s="209">
        <f ca="1">IF(ISERROR(VLOOKUP($B40,'NEL &amp; P4P Backsheet'!$D$11:$BF$187,F$25,0)),"",VLOOKUP($B40,'NEL &amp; P4P Backsheet'!$D$11:$BF$187, F$25,0))</f>
        <v>1636020</v>
      </c>
      <c r="G40" s="209">
        <f ca="1">IF(ISERROR(VLOOKUP($B40,'NEL &amp; P4P Backsheet'!$D$11:$BF$187,G$25,0)),"",VLOOKUP($B40,'NEL &amp; P4P Backsheet'!$D$11:$BF$187, G$25,0))</f>
        <v>1656880</v>
      </c>
      <c r="H40" s="259">
        <f ca="1">IF(ISERROR(VLOOKUP($B40,'NEL &amp; P4P Backsheet'!$D$11:$BF$187,H$25,0)),"",VLOOKUP($B40,'NEL &amp; P4P Backsheet'!$D$11:$BF$187, H$25,0))</f>
        <v>2288640</v>
      </c>
      <c r="I40" s="209">
        <f ca="1">IF(ISERROR(VLOOKUP($B40,'NEL &amp; P4P Backsheet'!$D$11:$BF$187,I$25,0)),"",VLOOKUP($B40,'NEL &amp; P4P Backsheet'!$D$11:$BF$187, I$25,0))</f>
        <v>0</v>
      </c>
      <c r="J40" s="318">
        <f ca="1">IF(ISERROR(VLOOKUP($B40,'NEL &amp; P4P Backsheet'!$D$11:$BF$187,J$25,0)),"",VLOOKUP($B40,'NEL &amp; P4P Backsheet'!$D$11:$BF$187, J$25,0))</f>
        <v>0</v>
      </c>
      <c r="K40" s="320">
        <f ca="1">IF(ISERROR(VLOOKUP($B40,'NEL &amp; P4P Backsheet'!$D$11:$BF$187,K$25,0)),"",VLOOKUP($B40,'NEL &amp; P4P Backsheet'!$D$11:$BF$187, K$25,0))</f>
        <v>0</v>
      </c>
      <c r="L40" s="259">
        <f ca="1">IF(ISERROR(VLOOKUP($B40,'NEL &amp; P4P Backsheet'!$D$11:$BF$187,L$25,0)),"",VLOOKUP($B40,'NEL &amp; P4P Backsheet'!$D$11:$BF$187, L$25,0))</f>
        <v>0</v>
      </c>
      <c r="M40" s="608">
        <f ca="1">IF(ISERROR(VLOOKUP($B40,'NEL &amp; P4P Backsheet'!$D$11:$BF$187,M$25,0)),"",VLOOKUP($B40,'NEL &amp; P4P Backsheet'!$D$11:$BF$187, M$25,0))</f>
        <v>0</v>
      </c>
      <c r="N40" s="608">
        <f ca="1">IF(ISERROR(VLOOKUP($B40,'NEL &amp; P4P Backsheet'!$D$11:$BF$187,N$25,0)),"",VLOOKUP($B40,'NEL &amp; P4P Backsheet'!$D$11:$BF$187, N$25,0))</f>
        <v>0</v>
      </c>
      <c r="O40" s="611">
        <f ca="1">IF(ISERROR(VLOOKUP($B40,'NEL &amp; P4P Backsheet'!$D$11:$BF$187,O$25,0)),"",VLOOKUP($B40,'NEL &amp; P4P Backsheet'!$D$11:$BF$187, O$25,0))</f>
        <v>0</v>
      </c>
      <c r="P40" s="612">
        <f ca="1">IF(ISERROR(VLOOKUP($B40,'NEL &amp; P4P Backsheet'!$D$11:$BF$187,P$25,0)),"",VLOOKUP($B40,'NEL &amp; P4P Backsheet'!$D$11:$BF$187, P$25,0))</f>
        <v>0</v>
      </c>
      <c r="Q40" s="212">
        <f ca="1">IF(ISERROR(VLOOKUP($B40,'NEL &amp; P4P Backsheet'!$D$11:$BF$187,Q$25,0)),"",VLOOKUP($B40,'NEL &amp; P4P Backsheet'!$D$11:$BF$187, Q$25,0))</f>
        <v>1558540</v>
      </c>
      <c r="R40" s="320">
        <f ca="1">IF(ISERROR(VLOOKUP($B40,'NEL &amp; P4P Backsheet'!$D$11:$BF$187,R$25,0)),"",VLOOKUP($B40,'NEL &amp; P4P Backsheet'!$D$11:$BF$187, R$25,0))</f>
        <v>1636020</v>
      </c>
      <c r="S40" s="318">
        <f ca="1">IF(ISERROR(VLOOKUP($B40,'NEL &amp; P4P Backsheet'!$D$11:$BF$187,S$25,0)),"",VLOOKUP($B40,'NEL &amp; P4P Backsheet'!$D$11:$BF$187, S$25,0))</f>
        <v>1656880</v>
      </c>
      <c r="T40" s="214">
        <f ca="1">IF(ISERROR(VLOOKUP($B40,'NEL &amp; P4P Backsheet'!$D$11:$BF$187,T$25,0)),"",VLOOKUP($B40,'NEL &amp; P4P Backsheet'!$D$11:$BF$187, T$25,0))</f>
        <v>2288640</v>
      </c>
      <c r="U40" s="212">
        <f ca="1">IF(ISERROR(VLOOKUP($B40,'NEL &amp; P4P Backsheet'!$D$11:$BF$187,U$25,0)),"",VLOOKUP($B40,'NEL &amp; P4P Backsheet'!$D$11:$BF$187, U$25,0))</f>
        <v>1558540</v>
      </c>
      <c r="V40" s="320">
        <f ca="1">IF(ISERROR(VLOOKUP($B40,'NEL &amp; P4P Backsheet'!$D$11:$BF$187,V$25,0)),"",VLOOKUP($B40,'NEL &amp; P4P Backsheet'!$D$11:$BF$187, V$25,0))</f>
        <v>1636020</v>
      </c>
      <c r="W40" s="320">
        <f ca="1">IF(ISERROR(VLOOKUP($B40,'NEL &amp; P4P Backsheet'!$D$11:$BF$187,W$25,0)),"",VLOOKUP($B40,'NEL &amp; P4P Backsheet'!$D$11:$BF$187, W$25,0))</f>
        <v>1656880</v>
      </c>
      <c r="X40" s="214">
        <f ca="1">IF(ISERROR(VLOOKUP($B40,'NEL &amp; P4P Backsheet'!$D$11:$BF$187,X$25,0)),"",VLOOKUP($B40,'NEL &amp; P4P Backsheet'!$D$11:$BF$187, X$25,0))</f>
        <v>2288640</v>
      </c>
      <c r="Y40" s="368" t="str">
        <f ca="1">IF(ISERROR(VLOOKUP($B40,'NEL &amp; P4P Backsheet'!$D$11:$BK$187,$Y$25,0)),"",IF(VLOOKUP($B40,'NEL &amp; P4P Backsheet'!$D$11:$BK$187,$Y$25,0)=0,"",VLOOKUP($B40,'NEL &amp; P4P Backsheet'!$D$11:$BK$187,$Y$25,0)))</f>
        <v>community care</v>
      </c>
      <c r="Z40"/>
    </row>
    <row r="41" spans="1:26">
      <c r="A41" s="3">
        <v>13</v>
      </c>
      <c r="B41" s="41" t="str">
        <f t="shared" ca="1" si="1"/>
        <v>E10000009</v>
      </c>
      <c r="C41" s="42" t="str">
        <f ca="1">IF(B41="","",VLOOKUP(B41,'Org list'!$J$9:$K$637,2,0))</f>
        <v>Dorset</v>
      </c>
      <c r="D41" s="215">
        <f ca="1">IF(ISERROR(VLOOKUP($B41,'NEL &amp; P4P Backsheet'!$D$11:$BM$187,D$25,0)),"",IF(VLOOKUP($B41,'NEL &amp; P4P Backsheet'!$D$11:$BM$187,D$25,0)=0,"",VLOOKUP($B41,'NEL &amp; P4P Backsheet'!$D$11:$BM$187,D$25,0)))</f>
        <v>755</v>
      </c>
      <c r="E41" s="209">
        <f ca="1">IF(ISERROR(VLOOKUP($B41,'NEL &amp; P4P Backsheet'!$D$11:$BF$187,E$25,0)),"",VLOOKUP($B41,'NEL &amp; P4P Backsheet'!$D$11:$BF$187, E$25,0))</f>
        <v>0</v>
      </c>
      <c r="F41" s="209">
        <f ca="1">IF(ISERROR(VLOOKUP($B41,'NEL &amp; P4P Backsheet'!$D$11:$BF$187,F$25,0)),"",VLOOKUP($B41,'NEL &amp; P4P Backsheet'!$D$11:$BF$187, F$25,0))</f>
        <v>0</v>
      </c>
      <c r="G41" s="209">
        <f ca="1">IF(ISERROR(VLOOKUP($B41,'NEL &amp; P4P Backsheet'!$D$11:$BF$187,G$25,0)),"",VLOOKUP($B41,'NEL &amp; P4P Backsheet'!$D$11:$BF$187, G$25,0))</f>
        <v>0</v>
      </c>
      <c r="H41" s="259">
        <f ca="1">IF(ISERROR(VLOOKUP($B41,'NEL &amp; P4P Backsheet'!$D$11:$BF$187,H$25,0)),"",VLOOKUP($B41,'NEL &amp; P4P Backsheet'!$D$11:$BF$187, H$25,0))</f>
        <v>539070</v>
      </c>
      <c r="I41" s="209">
        <f ca="1">IF(ISERROR(VLOOKUP($B41,'NEL &amp; P4P Backsheet'!$D$11:$BF$187,I$25,0)),"",VLOOKUP($B41,'NEL &amp; P4P Backsheet'!$D$11:$BF$187, I$25,0))</f>
        <v>0</v>
      </c>
      <c r="J41" s="318">
        <f ca="1">IF(ISERROR(VLOOKUP($B41,'NEL &amp; P4P Backsheet'!$D$11:$BF$187,J$25,0)),"",VLOOKUP($B41,'NEL &amp; P4P Backsheet'!$D$11:$BF$187, J$25,0))</f>
        <v>0</v>
      </c>
      <c r="K41" s="320">
        <f ca="1">IF(ISERROR(VLOOKUP($B41,'NEL &amp; P4P Backsheet'!$D$11:$BF$187,K$25,0)),"",VLOOKUP($B41,'NEL &amp; P4P Backsheet'!$D$11:$BF$187, K$25,0))</f>
        <v>0</v>
      </c>
      <c r="L41" s="259">
        <f ca="1">IF(ISERROR(VLOOKUP($B41,'NEL &amp; P4P Backsheet'!$D$11:$BF$187,L$25,0)),"",VLOOKUP($B41,'NEL &amp; P4P Backsheet'!$D$11:$BF$187, L$25,0))</f>
        <v>0</v>
      </c>
      <c r="M41" s="608">
        <f ca="1">IF(ISERROR(VLOOKUP($B41,'NEL &amp; P4P Backsheet'!$D$11:$BF$187,M$25,0)),"",VLOOKUP($B41,'NEL &amp; P4P Backsheet'!$D$11:$BF$187, M$25,0))</f>
        <v>0</v>
      </c>
      <c r="N41" s="608">
        <f ca="1">IF(ISERROR(VLOOKUP($B41,'NEL &amp; P4P Backsheet'!$D$11:$BF$187,N$25,0)),"",VLOOKUP($B41,'NEL &amp; P4P Backsheet'!$D$11:$BF$187, N$25,0))</f>
        <v>0</v>
      </c>
      <c r="O41" s="611">
        <f ca="1">IF(ISERROR(VLOOKUP($B41,'NEL &amp; P4P Backsheet'!$D$11:$BF$187,O$25,0)),"",VLOOKUP($B41,'NEL &amp; P4P Backsheet'!$D$11:$BF$187, O$25,0))</f>
        <v>0</v>
      </c>
      <c r="P41" s="612">
        <f ca="1">IF(ISERROR(VLOOKUP($B41,'NEL &amp; P4P Backsheet'!$D$11:$BF$187,P$25,0)),"",VLOOKUP($B41,'NEL &amp; P4P Backsheet'!$D$11:$BF$187, P$25,0))</f>
        <v>0</v>
      </c>
      <c r="Q41" s="212">
        <f ca="1">IF(ISERROR(VLOOKUP($B41,'NEL &amp; P4P Backsheet'!$D$11:$BF$187,Q$25,0)),"",VLOOKUP($B41,'NEL &amp; P4P Backsheet'!$D$11:$BF$187, Q$25,0))</f>
        <v>0</v>
      </c>
      <c r="R41" s="320">
        <f ca="1">IF(ISERROR(VLOOKUP($B41,'NEL &amp; P4P Backsheet'!$D$11:$BF$187,R$25,0)),"",VLOOKUP($B41,'NEL &amp; P4P Backsheet'!$D$11:$BF$187, R$25,0))</f>
        <v>0</v>
      </c>
      <c r="S41" s="318">
        <f ca="1">IF(ISERROR(VLOOKUP($B41,'NEL &amp; P4P Backsheet'!$D$11:$BF$187,S$25,0)),"",VLOOKUP($B41,'NEL &amp; P4P Backsheet'!$D$11:$BF$187, S$25,0))</f>
        <v>0</v>
      </c>
      <c r="T41" s="214">
        <f ca="1">IF(ISERROR(VLOOKUP($B41,'NEL &amp; P4P Backsheet'!$D$11:$BF$187,T$25,0)),"",VLOOKUP($B41,'NEL &amp; P4P Backsheet'!$D$11:$BF$187, T$25,0))</f>
        <v>539070</v>
      </c>
      <c r="U41" s="212">
        <f ca="1">IF(ISERROR(VLOOKUP($B41,'NEL &amp; P4P Backsheet'!$D$11:$BF$187,U$25,0)),"",VLOOKUP($B41,'NEL &amp; P4P Backsheet'!$D$11:$BF$187, U$25,0))</f>
        <v>0</v>
      </c>
      <c r="V41" s="320">
        <f ca="1">IF(ISERROR(VLOOKUP($B41,'NEL &amp; P4P Backsheet'!$D$11:$BF$187,V$25,0)),"",VLOOKUP($B41,'NEL &amp; P4P Backsheet'!$D$11:$BF$187, V$25,0))</f>
        <v>0</v>
      </c>
      <c r="W41" s="320">
        <f ca="1">IF(ISERROR(VLOOKUP($B41,'NEL &amp; P4P Backsheet'!$D$11:$BF$187,W$25,0)),"",VLOOKUP($B41,'NEL &amp; P4P Backsheet'!$D$11:$BF$187, W$25,0))</f>
        <v>0</v>
      </c>
      <c r="X41" s="214">
        <f ca="1">IF(ISERROR(VLOOKUP($B41,'NEL &amp; P4P Backsheet'!$D$11:$BF$187,X$25,0)),"",VLOOKUP($B41,'NEL &amp; P4P Backsheet'!$D$11:$BF$187, X$25,0))</f>
        <v>539070</v>
      </c>
      <c r="Y41" s="368" t="str">
        <f ca="1">IF(ISERROR(VLOOKUP($B41,'NEL &amp; P4P Backsheet'!$D$11:$BK$187,$Y$25,0)),"",IF(VLOOKUP($B41,'NEL &amp; P4P Backsheet'!$D$11:$BK$187,$Y$25,0)=0,"",VLOOKUP($B41,'NEL &amp; P4P Backsheet'!$D$11:$BK$187,$Y$25,0)))</f>
        <v>not applicable</v>
      </c>
      <c r="Z41"/>
    </row>
    <row r="42" spans="1:26">
      <c r="A42" s="3">
        <v>14</v>
      </c>
      <c r="B42" s="41" t="str">
        <f t="shared" ca="1" si="1"/>
        <v>E10000011</v>
      </c>
      <c r="C42" s="42" t="str">
        <f ca="1">IF(B42="","",VLOOKUP(B42,'Org list'!$J$9:$K$637,2,0))</f>
        <v>East Sussex</v>
      </c>
      <c r="D42" s="215">
        <f ca="1">IF(ISERROR(VLOOKUP($B42,'NEL &amp; P4P Backsheet'!$D$11:$BM$187,D$25,0)),"",IF(VLOOKUP($B42,'NEL &amp; P4P Backsheet'!$D$11:$BM$187,D$25,0)=0,"",VLOOKUP($B42,'NEL &amp; P4P Backsheet'!$D$11:$BM$187,D$25,0)))</f>
        <v>1490</v>
      </c>
      <c r="E42" s="209">
        <f ca="1">IF(ISERROR(VLOOKUP($B42,'NEL &amp; P4P Backsheet'!$D$11:$BF$187,E$25,0)),"",VLOOKUP($B42,'NEL &amp; P4P Backsheet'!$D$11:$BF$187, E$25,0))</f>
        <v>0</v>
      </c>
      <c r="F42" s="209">
        <f ca="1">IF(ISERROR(VLOOKUP($B42,'NEL &amp; P4P Backsheet'!$D$11:$BF$187,F$25,0)),"",VLOOKUP($B42,'NEL &amp; P4P Backsheet'!$D$11:$BF$187, F$25,0))</f>
        <v>888040</v>
      </c>
      <c r="G42" s="209">
        <f ca="1">IF(ISERROR(VLOOKUP($B42,'NEL &amp; P4P Backsheet'!$D$11:$BF$187,G$25,0)),"",VLOOKUP($B42,'NEL &amp; P4P Backsheet'!$D$11:$BF$187, G$25,0))</f>
        <v>886550</v>
      </c>
      <c r="H42" s="259">
        <f ca="1">IF(ISERROR(VLOOKUP($B42,'NEL &amp; P4P Backsheet'!$D$11:$BF$187,H$25,0)),"",VLOOKUP($B42,'NEL &amp; P4P Backsheet'!$D$11:$BF$187, H$25,0))</f>
        <v>914860</v>
      </c>
      <c r="I42" s="209">
        <f ca="1">IF(ISERROR(VLOOKUP($B42,'NEL &amp; P4P Backsheet'!$D$11:$BF$187,I$25,0)),"",VLOOKUP($B42,'NEL &amp; P4P Backsheet'!$D$11:$BF$187, I$25,0))</f>
        <v>0</v>
      </c>
      <c r="J42" s="318">
        <f ca="1">IF(ISERROR(VLOOKUP($B42,'NEL &amp; P4P Backsheet'!$D$11:$BF$187,J$25,0)),"",VLOOKUP($B42,'NEL &amp; P4P Backsheet'!$D$11:$BF$187, J$25,0))</f>
        <v>888040</v>
      </c>
      <c r="K42" s="320">
        <f ca="1">IF(ISERROR(VLOOKUP($B42,'NEL &amp; P4P Backsheet'!$D$11:$BF$187,K$25,0)),"",VLOOKUP($B42,'NEL &amp; P4P Backsheet'!$D$11:$BF$187, K$25,0))</f>
        <v>384420</v>
      </c>
      <c r="L42" s="259">
        <f ca="1">IF(ISERROR(VLOOKUP($B42,'NEL &amp; P4P Backsheet'!$D$11:$BF$187,L$25,0)),"",VLOOKUP($B42,'NEL &amp; P4P Backsheet'!$D$11:$BF$187, L$25,0))</f>
        <v>0</v>
      </c>
      <c r="M42" s="608">
        <f ca="1">IF(ISERROR(VLOOKUP($B42,'NEL &amp; P4P Backsheet'!$D$11:$BF$187,M$25,0)),"",VLOOKUP($B42,'NEL &amp; P4P Backsheet'!$D$11:$BF$187, M$25,0))</f>
        <v>0</v>
      </c>
      <c r="N42" s="608">
        <f ca="1">IF(ISERROR(VLOOKUP($B42,'NEL &amp; P4P Backsheet'!$D$11:$BF$187,N$25,0)),"",VLOOKUP($B42,'NEL &amp; P4P Backsheet'!$D$11:$BF$187, N$25,0))</f>
        <v>888080</v>
      </c>
      <c r="O42" s="611">
        <f ca="1">IF(ISERROR(VLOOKUP($B42,'NEL &amp; P4P Backsheet'!$D$11:$BF$187,O$25,0)),"",VLOOKUP($B42,'NEL &amp; P4P Backsheet'!$D$11:$BF$187, O$25,0))</f>
        <v>383420</v>
      </c>
      <c r="P42" s="612">
        <f ca="1">IF(ISERROR(VLOOKUP($B42,'NEL &amp; P4P Backsheet'!$D$11:$BF$187,P$25,0)),"",VLOOKUP($B42,'NEL &amp; P4P Backsheet'!$D$11:$BF$187, P$25,0))</f>
        <v>1416990</v>
      </c>
      <c r="Q42" s="212">
        <f ca="1">IF(ISERROR(VLOOKUP($B42,'NEL &amp; P4P Backsheet'!$D$11:$BF$187,Q$25,0)),"",VLOOKUP($B42,'NEL &amp; P4P Backsheet'!$D$11:$BF$187, Q$25,0))</f>
        <v>0</v>
      </c>
      <c r="R42" s="320">
        <f ca="1">IF(ISERROR(VLOOKUP($B42,'NEL &amp; P4P Backsheet'!$D$11:$BF$187,R$25,0)),"",VLOOKUP($B42,'NEL &amp; P4P Backsheet'!$D$11:$BF$187, R$25,0))</f>
        <v>0</v>
      </c>
      <c r="S42" s="318">
        <f ca="1">IF(ISERROR(VLOOKUP($B42,'NEL &amp; P4P Backsheet'!$D$11:$BF$187,S$25,0)),"",VLOOKUP($B42,'NEL &amp; P4P Backsheet'!$D$11:$BF$187, S$25,0))</f>
        <v>502130</v>
      </c>
      <c r="T42" s="214">
        <f ca="1">IF(ISERROR(VLOOKUP($B42,'NEL &amp; P4P Backsheet'!$D$11:$BF$187,T$25,0)),"",VLOOKUP($B42,'NEL &amp; P4P Backsheet'!$D$11:$BF$187, T$25,0))</f>
        <v>914860</v>
      </c>
      <c r="U42" s="212">
        <f ca="1">IF(ISERROR(VLOOKUP($B42,'NEL &amp; P4P Backsheet'!$D$11:$BF$187,U$25,0)),"",VLOOKUP($B42,'NEL &amp; P4P Backsheet'!$D$11:$BF$187, U$25,0))</f>
        <v>0</v>
      </c>
      <c r="V42" s="320">
        <f ca="1">IF(ISERROR(VLOOKUP($B42,'NEL &amp; P4P Backsheet'!$D$11:$BF$187,V$25,0)),"",VLOOKUP($B42,'NEL &amp; P4P Backsheet'!$D$11:$BF$187, V$25,0))</f>
        <v>-40</v>
      </c>
      <c r="W42" s="320">
        <f ca="1">IF(ISERROR(VLOOKUP($B42,'NEL &amp; P4P Backsheet'!$D$11:$BF$187,W$25,0)),"",VLOOKUP($B42,'NEL &amp; P4P Backsheet'!$D$11:$BF$187, W$25,0))</f>
        <v>503130</v>
      </c>
      <c r="X42" s="214">
        <f ca="1">IF(ISERROR(VLOOKUP($B42,'NEL &amp; P4P Backsheet'!$D$11:$BF$187,X$25,0)),"",VLOOKUP($B42,'NEL &amp; P4P Backsheet'!$D$11:$BF$187, X$25,0))</f>
        <v>-502130</v>
      </c>
      <c r="Y42" s="368" t="str">
        <f ca="1">IF(ISERROR(VLOOKUP($B42,'NEL &amp; P4P Backsheet'!$D$11:$BK$187,$Y$25,0)),"",IF(VLOOKUP($B42,'NEL &amp; P4P Backsheet'!$D$11:$BK$187,$Y$25,0)=0,"",VLOOKUP($B42,'NEL &amp; P4P Backsheet'!$D$11:$BK$187,$Y$25,0)))</f>
        <v>not applicable</v>
      </c>
      <c r="Z42"/>
    </row>
    <row r="43" spans="1:26">
      <c r="A43" s="3">
        <v>15</v>
      </c>
      <c r="B43" s="41" t="str">
        <f t="shared" ca="1" si="1"/>
        <v>E10000013</v>
      </c>
      <c r="C43" s="42" t="str">
        <f ca="1">IF(B43="","",VLOOKUP(B43,'Org list'!$J$9:$K$637,2,0))</f>
        <v>Gloucestershire</v>
      </c>
      <c r="D43" s="215">
        <f ca="1">IF(ISERROR(VLOOKUP($B43,'NEL &amp; P4P Backsheet'!$D$11:$BM$187,D$25,0)),"",IF(VLOOKUP($B43,'NEL &amp; P4P Backsheet'!$D$11:$BM$187,D$25,0)=0,"",VLOOKUP($B43,'NEL &amp; P4P Backsheet'!$D$11:$BM$187,D$25,0)))</f>
        <v>1657.83</v>
      </c>
      <c r="E43" s="209">
        <f ca="1">IF(ISERROR(VLOOKUP($B43,'NEL &amp; P4P Backsheet'!$D$11:$BF$187,E$25,0)),"",VLOOKUP($B43,'NEL &amp; P4P Backsheet'!$D$11:$BF$187, E$25,0))</f>
        <v>0</v>
      </c>
      <c r="F43" s="209">
        <f ca="1">IF(ISERROR(VLOOKUP($B43,'NEL &amp; P4P Backsheet'!$D$11:$BF$187,F$25,0)),"",VLOOKUP($B43,'NEL &amp; P4P Backsheet'!$D$11:$BF$187, F$25,0))</f>
        <v>464192.39999999997</v>
      </c>
      <c r="G43" s="209">
        <f ca="1">IF(ISERROR(VLOOKUP($B43,'NEL &amp; P4P Backsheet'!$D$11:$BF$187,G$25,0)),"",VLOOKUP($B43,'NEL &amp; P4P Backsheet'!$D$11:$BF$187, G$25,0))</f>
        <v>615054.93000000017</v>
      </c>
      <c r="H43" s="259">
        <f ca="1">IF(ISERROR(VLOOKUP($B43,'NEL &amp; P4P Backsheet'!$D$11:$BF$187,H$25,0)),"",VLOOKUP($B43,'NEL &amp; P4P Backsheet'!$D$11:$BF$187, H$25,0))</f>
        <v>644895.86999999988</v>
      </c>
      <c r="I43" s="209">
        <f ca="1">IF(ISERROR(VLOOKUP($B43,'NEL &amp; P4P Backsheet'!$D$11:$BF$187,I$25,0)),"",VLOOKUP($B43,'NEL &amp; P4P Backsheet'!$D$11:$BF$187, I$25,0))</f>
        <v>0</v>
      </c>
      <c r="J43" s="318">
        <f ca="1">IF(ISERROR(VLOOKUP($B43,'NEL &amp; P4P Backsheet'!$D$11:$BF$187,J$25,0)),"",VLOOKUP($B43,'NEL &amp; P4P Backsheet'!$D$11:$BF$187, J$25,0))</f>
        <v>464192.39999999997</v>
      </c>
      <c r="K43" s="320">
        <f ca="1">IF(ISERROR(VLOOKUP($B43,'NEL &amp; P4P Backsheet'!$D$11:$BF$187,K$25,0)),"",VLOOKUP($B43,'NEL &amp; P4P Backsheet'!$D$11:$BF$187, K$25,0))</f>
        <v>0</v>
      </c>
      <c r="L43" s="259">
        <f ca="1">IF(ISERROR(VLOOKUP($B43,'NEL &amp; P4P Backsheet'!$D$11:$BF$187,L$25,0)),"",VLOOKUP($B43,'NEL &amp; P4P Backsheet'!$D$11:$BF$187, L$25,0))</f>
        <v>0</v>
      </c>
      <c r="M43" s="608">
        <f ca="1">IF(ISERROR(VLOOKUP($B43,'NEL &amp; P4P Backsheet'!$D$11:$BF$187,M$25,0)),"",VLOOKUP($B43,'NEL &amp; P4P Backsheet'!$D$11:$BF$187, M$25,0))</f>
        <v>109416.78</v>
      </c>
      <c r="N43" s="608">
        <f ca="1">IF(ISERROR(VLOOKUP($B43,'NEL &amp; P4P Backsheet'!$D$11:$BF$187,N$25,0)),"",VLOOKUP($B43,'NEL &amp; P4P Backsheet'!$D$11:$BF$187, N$25,0))</f>
        <v>426062.31</v>
      </c>
      <c r="O43" s="611">
        <f ca="1">IF(ISERROR(VLOOKUP($B43,'NEL &amp; P4P Backsheet'!$D$11:$BF$187,O$25,0)),"",VLOOKUP($B43,'NEL &amp; P4P Backsheet'!$D$11:$BF$187, O$25,0))</f>
        <v>0</v>
      </c>
      <c r="P43" s="612">
        <f ca="1">IF(ISERROR(VLOOKUP($B43,'NEL &amp; P4P Backsheet'!$D$11:$BF$187,P$25,0)),"",VLOOKUP($B43,'NEL &amp; P4P Backsheet'!$D$11:$BF$187, P$25,0))</f>
        <v>0.01</v>
      </c>
      <c r="Q43" s="212">
        <f ca="1">IF(ISERROR(VLOOKUP($B43,'NEL &amp; P4P Backsheet'!$D$11:$BF$187,Q$25,0)),"",VLOOKUP($B43,'NEL &amp; P4P Backsheet'!$D$11:$BF$187, Q$25,0))</f>
        <v>0</v>
      </c>
      <c r="R43" s="320">
        <f ca="1">IF(ISERROR(VLOOKUP($B43,'NEL &amp; P4P Backsheet'!$D$11:$BF$187,R$25,0)),"",VLOOKUP($B43,'NEL &amp; P4P Backsheet'!$D$11:$BF$187, R$25,0))</f>
        <v>0</v>
      </c>
      <c r="S43" s="318">
        <f ca="1">IF(ISERROR(VLOOKUP($B43,'NEL &amp; P4P Backsheet'!$D$11:$BF$187,S$25,0)),"",VLOOKUP($B43,'NEL &amp; P4P Backsheet'!$D$11:$BF$187, S$25,0))</f>
        <v>615054.93000000017</v>
      </c>
      <c r="T43" s="214">
        <f ca="1">IF(ISERROR(VLOOKUP($B43,'NEL &amp; P4P Backsheet'!$D$11:$BF$187,T$25,0)),"",VLOOKUP($B43,'NEL &amp; P4P Backsheet'!$D$11:$BF$187, T$25,0))</f>
        <v>644895.86999999988</v>
      </c>
      <c r="U43" s="212">
        <f ca="1">IF(ISERROR(VLOOKUP($B43,'NEL &amp; P4P Backsheet'!$D$11:$BF$187,U$25,0)),"",VLOOKUP($B43,'NEL &amp; P4P Backsheet'!$D$11:$BF$187, U$25,0))</f>
        <v>-109416.78</v>
      </c>
      <c r="V43" s="320">
        <f ca="1">IF(ISERROR(VLOOKUP($B43,'NEL &amp; P4P Backsheet'!$D$11:$BF$187,V$25,0)),"",VLOOKUP($B43,'NEL &amp; P4P Backsheet'!$D$11:$BF$187, V$25,0))</f>
        <v>38130.089999999967</v>
      </c>
      <c r="W43" s="320">
        <f ca="1">IF(ISERROR(VLOOKUP($B43,'NEL &amp; P4P Backsheet'!$D$11:$BF$187,W$25,0)),"",VLOOKUP($B43,'NEL &amp; P4P Backsheet'!$D$11:$BF$187, W$25,0))</f>
        <v>615054.93000000017</v>
      </c>
      <c r="X43" s="214">
        <f ca="1">IF(ISERROR(VLOOKUP($B43,'NEL &amp; P4P Backsheet'!$D$11:$BF$187,X$25,0)),"",VLOOKUP($B43,'NEL &amp; P4P Backsheet'!$D$11:$BF$187, X$25,0))</f>
        <v>644895.85999999987</v>
      </c>
      <c r="Y43" s="368" t="str">
        <f ca="1">IF(ISERROR(VLOOKUP($B43,'NEL &amp; P4P Backsheet'!$D$11:$BK$187,$Y$25,0)),"",IF(VLOOKUP($B43,'NEL &amp; P4P Backsheet'!$D$11:$BK$187,$Y$25,0)=0,"",VLOOKUP($B43,'NEL &amp; P4P Backsheet'!$D$11:$BK$187,$Y$25,0)))</f>
        <v>acute care</v>
      </c>
      <c r="Z43"/>
    </row>
    <row r="44" spans="1:26">
      <c r="A44" s="3">
        <v>16</v>
      </c>
      <c r="B44" s="41" t="str">
        <f t="shared" ca="1" si="1"/>
        <v>E10000014</v>
      </c>
      <c r="C44" s="42" t="str">
        <f ca="1">IF(B44="","",VLOOKUP(B44,'Org list'!$J$9:$K$637,2,0))</f>
        <v>Hampshire</v>
      </c>
      <c r="D44" s="215">
        <f ca="1">IF(ISERROR(VLOOKUP($B44,'NEL &amp; P4P Backsheet'!$D$11:$BM$187,D$25,0)),"",IF(VLOOKUP($B44,'NEL &amp; P4P Backsheet'!$D$11:$BM$187,D$25,0)=0,"",VLOOKUP($B44,'NEL &amp; P4P Backsheet'!$D$11:$BM$187,D$25,0)))</f>
        <v>1490</v>
      </c>
      <c r="E44" s="209">
        <f ca="1">IF(ISERROR(VLOOKUP($B44,'NEL &amp; P4P Backsheet'!$D$11:$BF$187,E$25,0)),"",VLOOKUP($B44,'NEL &amp; P4P Backsheet'!$D$11:$BF$187, E$25,0))</f>
        <v>0</v>
      </c>
      <c r="F44" s="209">
        <f ca="1">IF(ISERROR(VLOOKUP($B44,'NEL &amp; P4P Backsheet'!$D$11:$BF$187,F$25,0)),"",VLOOKUP($B44,'NEL &amp; P4P Backsheet'!$D$11:$BF$187, F$25,0))</f>
        <v>0</v>
      </c>
      <c r="G44" s="209">
        <f ca="1">IF(ISERROR(VLOOKUP($B44,'NEL &amp; P4P Backsheet'!$D$11:$BF$187,G$25,0)),"",VLOOKUP($B44,'NEL &amp; P4P Backsheet'!$D$11:$BF$187, G$25,0))</f>
        <v>0</v>
      </c>
      <c r="H44" s="259">
        <f ca="1">IF(ISERROR(VLOOKUP($B44,'NEL &amp; P4P Backsheet'!$D$11:$BF$187,H$25,0)),"",VLOOKUP($B44,'NEL &amp; P4P Backsheet'!$D$11:$BF$187, H$25,0))</f>
        <v>0</v>
      </c>
      <c r="I44" s="209">
        <f ca="1">IF(ISERROR(VLOOKUP($B44,'NEL &amp; P4P Backsheet'!$D$11:$BF$187,I$25,0)),"",VLOOKUP($B44,'NEL &amp; P4P Backsheet'!$D$11:$BF$187, I$25,0))</f>
        <v>0</v>
      </c>
      <c r="J44" s="318">
        <f ca="1">IF(ISERROR(VLOOKUP($B44,'NEL &amp; P4P Backsheet'!$D$11:$BF$187,J$25,0)),"",VLOOKUP($B44,'NEL &amp; P4P Backsheet'!$D$11:$BF$187, J$25,0))</f>
        <v>0</v>
      </c>
      <c r="K44" s="320">
        <f ca="1">IF(ISERROR(VLOOKUP($B44,'NEL &amp; P4P Backsheet'!$D$11:$BF$187,K$25,0)),"",VLOOKUP($B44,'NEL &amp; P4P Backsheet'!$D$11:$BF$187, K$25,0))</f>
        <v>0</v>
      </c>
      <c r="L44" s="259">
        <f ca="1">IF(ISERROR(VLOOKUP($B44,'NEL &amp; P4P Backsheet'!$D$11:$BF$187,L$25,0)),"",VLOOKUP($B44,'NEL &amp; P4P Backsheet'!$D$11:$BF$187, L$25,0))</f>
        <v>0</v>
      </c>
      <c r="M44" s="608">
        <f ca="1">IF(ISERROR(VLOOKUP($B44,'NEL &amp; P4P Backsheet'!$D$11:$BF$187,M$25,0)),"",VLOOKUP($B44,'NEL &amp; P4P Backsheet'!$D$11:$BF$187, M$25,0))</f>
        <v>0</v>
      </c>
      <c r="N44" s="608">
        <f ca="1">IF(ISERROR(VLOOKUP($B44,'NEL &amp; P4P Backsheet'!$D$11:$BF$187,N$25,0)),"",VLOOKUP($B44,'NEL &amp; P4P Backsheet'!$D$11:$BF$187, N$25,0))</f>
        <v>0</v>
      </c>
      <c r="O44" s="611">
        <f ca="1">IF(ISERROR(VLOOKUP($B44,'NEL &amp; P4P Backsheet'!$D$11:$BF$187,O$25,0)),"",VLOOKUP($B44,'NEL &amp; P4P Backsheet'!$D$11:$BF$187, O$25,0))</f>
        <v>0</v>
      </c>
      <c r="P44" s="612">
        <f ca="1">IF(ISERROR(VLOOKUP($B44,'NEL &amp; P4P Backsheet'!$D$11:$BF$187,P$25,0)),"",VLOOKUP($B44,'NEL &amp; P4P Backsheet'!$D$11:$BF$187, P$25,0))</f>
        <v>0</v>
      </c>
      <c r="Q44" s="212">
        <f ca="1">IF(ISERROR(VLOOKUP($B44,'NEL &amp; P4P Backsheet'!$D$11:$BF$187,Q$25,0)),"",VLOOKUP($B44,'NEL &amp; P4P Backsheet'!$D$11:$BF$187, Q$25,0))</f>
        <v>0</v>
      </c>
      <c r="R44" s="320">
        <f ca="1">IF(ISERROR(VLOOKUP($B44,'NEL &amp; P4P Backsheet'!$D$11:$BF$187,R$25,0)),"",VLOOKUP($B44,'NEL &amp; P4P Backsheet'!$D$11:$BF$187, R$25,0))</f>
        <v>0</v>
      </c>
      <c r="S44" s="318">
        <f ca="1">IF(ISERROR(VLOOKUP($B44,'NEL &amp; P4P Backsheet'!$D$11:$BF$187,S$25,0)),"",VLOOKUP($B44,'NEL &amp; P4P Backsheet'!$D$11:$BF$187, S$25,0))</f>
        <v>0</v>
      </c>
      <c r="T44" s="214">
        <f ca="1">IF(ISERROR(VLOOKUP($B44,'NEL &amp; P4P Backsheet'!$D$11:$BF$187,T$25,0)),"",VLOOKUP($B44,'NEL &amp; P4P Backsheet'!$D$11:$BF$187, T$25,0))</f>
        <v>0</v>
      </c>
      <c r="U44" s="212">
        <f ca="1">IF(ISERROR(VLOOKUP($B44,'NEL &amp; P4P Backsheet'!$D$11:$BF$187,U$25,0)),"",VLOOKUP($B44,'NEL &amp; P4P Backsheet'!$D$11:$BF$187, U$25,0))</f>
        <v>0</v>
      </c>
      <c r="V44" s="320">
        <f ca="1">IF(ISERROR(VLOOKUP($B44,'NEL &amp; P4P Backsheet'!$D$11:$BF$187,V$25,0)),"",VLOOKUP($B44,'NEL &amp; P4P Backsheet'!$D$11:$BF$187, V$25,0))</f>
        <v>0</v>
      </c>
      <c r="W44" s="320">
        <f ca="1">IF(ISERROR(VLOOKUP($B44,'NEL &amp; P4P Backsheet'!$D$11:$BF$187,W$25,0)),"",VLOOKUP($B44,'NEL &amp; P4P Backsheet'!$D$11:$BF$187, W$25,0))</f>
        <v>0</v>
      </c>
      <c r="X44" s="214">
        <f ca="1">IF(ISERROR(VLOOKUP($B44,'NEL &amp; P4P Backsheet'!$D$11:$BF$187,X$25,0)),"",VLOOKUP($B44,'NEL &amp; P4P Backsheet'!$D$11:$BF$187, X$25,0))</f>
        <v>0</v>
      </c>
      <c r="Y44" s="368" t="str">
        <f ca="1">IF(ISERROR(VLOOKUP($B44,'NEL &amp; P4P Backsheet'!$D$11:$BK$187,$Y$25,0)),"",IF(VLOOKUP($B44,'NEL &amp; P4P Backsheet'!$D$11:$BK$187,$Y$25,0)=0,"",VLOOKUP($B44,'NEL &amp; P4P Backsheet'!$D$11:$BK$187,$Y$25,0)))</f>
        <v>not applicable</v>
      </c>
      <c r="Z44"/>
    </row>
    <row r="45" spans="1:26">
      <c r="A45" s="3">
        <v>17</v>
      </c>
      <c r="B45" s="41" t="str">
        <f t="shared" ca="1" si="1"/>
        <v>E06000046</v>
      </c>
      <c r="C45" s="42" t="str">
        <f ca="1">IF(B45="","",VLOOKUP(B45,'Org list'!$J$9:$K$637,2,0))</f>
        <v>Isle of Wight</v>
      </c>
      <c r="D45" s="215">
        <f ca="1">IF(ISERROR(VLOOKUP($B45,'NEL &amp; P4P Backsheet'!$D$11:$BM$187,D$25,0)),"",IF(VLOOKUP($B45,'NEL &amp; P4P Backsheet'!$D$11:$BM$187,D$25,0)=0,"",VLOOKUP($B45,'NEL &amp; P4P Backsheet'!$D$11:$BM$187,D$25,0)))</f>
        <v>1490</v>
      </c>
      <c r="E45" s="209">
        <f ca="1">IF(ISERROR(VLOOKUP($B45,'NEL &amp; P4P Backsheet'!$D$11:$BF$187,E$25,0)),"",VLOOKUP($B45,'NEL &amp; P4P Backsheet'!$D$11:$BF$187, E$25,0))</f>
        <v>0</v>
      </c>
      <c r="F45" s="209">
        <f ca="1">IF(ISERROR(VLOOKUP($B45,'NEL &amp; P4P Backsheet'!$D$11:$BF$187,F$25,0)),"",VLOOKUP($B45,'NEL &amp; P4P Backsheet'!$D$11:$BF$187, F$25,0))</f>
        <v>0</v>
      </c>
      <c r="G45" s="209">
        <f ca="1">IF(ISERROR(VLOOKUP($B45,'NEL &amp; P4P Backsheet'!$D$11:$BF$187,G$25,0)),"",VLOOKUP($B45,'NEL &amp; P4P Backsheet'!$D$11:$BF$187, G$25,0))</f>
        <v>0</v>
      </c>
      <c r="H45" s="259">
        <f ca="1">IF(ISERROR(VLOOKUP($B45,'NEL &amp; P4P Backsheet'!$D$11:$BF$187,H$25,0)),"",VLOOKUP($B45,'NEL &amp; P4P Backsheet'!$D$11:$BF$187, H$25,0))</f>
        <v>0</v>
      </c>
      <c r="I45" s="209">
        <f ca="1">IF(ISERROR(VLOOKUP($B45,'NEL &amp; P4P Backsheet'!$D$11:$BF$187,I$25,0)),"",VLOOKUP($B45,'NEL &amp; P4P Backsheet'!$D$11:$BF$187, I$25,0))</f>
        <v>0</v>
      </c>
      <c r="J45" s="318">
        <f ca="1">IF(ISERROR(VLOOKUP($B45,'NEL &amp; P4P Backsheet'!$D$11:$BF$187,J$25,0)),"",VLOOKUP($B45,'NEL &amp; P4P Backsheet'!$D$11:$BF$187, J$25,0))</f>
        <v>0</v>
      </c>
      <c r="K45" s="320">
        <f ca="1">IF(ISERROR(VLOOKUP($B45,'NEL &amp; P4P Backsheet'!$D$11:$BF$187,K$25,0)),"",VLOOKUP($B45,'NEL &amp; P4P Backsheet'!$D$11:$BF$187, K$25,0))</f>
        <v>0</v>
      </c>
      <c r="L45" s="259">
        <f ca="1">IF(ISERROR(VLOOKUP($B45,'NEL &amp; P4P Backsheet'!$D$11:$BF$187,L$25,0)),"",VLOOKUP($B45,'NEL &amp; P4P Backsheet'!$D$11:$BF$187, L$25,0))</f>
        <v>0</v>
      </c>
      <c r="M45" s="608">
        <f ca="1">IF(ISERROR(VLOOKUP($B45,'NEL &amp; P4P Backsheet'!$D$11:$BF$187,M$25,0)),"",VLOOKUP($B45,'NEL &amp; P4P Backsheet'!$D$11:$BF$187, M$25,0))</f>
        <v>0</v>
      </c>
      <c r="N45" s="608">
        <f ca="1">IF(ISERROR(VLOOKUP($B45,'NEL &amp; P4P Backsheet'!$D$11:$BF$187,N$25,0)),"",VLOOKUP($B45,'NEL &amp; P4P Backsheet'!$D$11:$BF$187, N$25,0))</f>
        <v>0</v>
      </c>
      <c r="O45" s="611">
        <f ca="1">IF(ISERROR(VLOOKUP($B45,'NEL &amp; P4P Backsheet'!$D$11:$BF$187,O$25,0)),"",VLOOKUP($B45,'NEL &amp; P4P Backsheet'!$D$11:$BF$187, O$25,0))</f>
        <v>0</v>
      </c>
      <c r="P45" s="612">
        <f ca="1">IF(ISERROR(VLOOKUP($B45,'NEL &amp; P4P Backsheet'!$D$11:$BF$187,P$25,0)),"",VLOOKUP($B45,'NEL &amp; P4P Backsheet'!$D$11:$BF$187, P$25,0))</f>
        <v>0</v>
      </c>
      <c r="Q45" s="212">
        <f ca="1">IF(ISERROR(VLOOKUP($B45,'NEL &amp; P4P Backsheet'!$D$11:$BF$187,Q$25,0)),"",VLOOKUP($B45,'NEL &amp; P4P Backsheet'!$D$11:$BF$187, Q$25,0))</f>
        <v>0</v>
      </c>
      <c r="R45" s="320">
        <f ca="1">IF(ISERROR(VLOOKUP($B45,'NEL &amp; P4P Backsheet'!$D$11:$BF$187,R$25,0)),"",VLOOKUP($B45,'NEL &amp; P4P Backsheet'!$D$11:$BF$187, R$25,0))</f>
        <v>0</v>
      </c>
      <c r="S45" s="318">
        <f ca="1">IF(ISERROR(VLOOKUP($B45,'NEL &amp; P4P Backsheet'!$D$11:$BF$187,S$25,0)),"",VLOOKUP($B45,'NEL &amp; P4P Backsheet'!$D$11:$BF$187, S$25,0))</f>
        <v>0</v>
      </c>
      <c r="T45" s="214">
        <f ca="1">IF(ISERROR(VLOOKUP($B45,'NEL &amp; P4P Backsheet'!$D$11:$BF$187,T$25,0)),"",VLOOKUP($B45,'NEL &amp; P4P Backsheet'!$D$11:$BF$187, T$25,0))</f>
        <v>0</v>
      </c>
      <c r="U45" s="212">
        <f ca="1">IF(ISERROR(VLOOKUP($B45,'NEL &amp; P4P Backsheet'!$D$11:$BF$187,U$25,0)),"",VLOOKUP($B45,'NEL &amp; P4P Backsheet'!$D$11:$BF$187, U$25,0))</f>
        <v>0</v>
      </c>
      <c r="V45" s="320">
        <f ca="1">IF(ISERROR(VLOOKUP($B45,'NEL &amp; P4P Backsheet'!$D$11:$BF$187,V$25,0)),"",VLOOKUP($B45,'NEL &amp; P4P Backsheet'!$D$11:$BF$187, V$25,0))</f>
        <v>0</v>
      </c>
      <c r="W45" s="320">
        <f ca="1">IF(ISERROR(VLOOKUP($B45,'NEL &amp; P4P Backsheet'!$D$11:$BF$187,W$25,0)),"",VLOOKUP($B45,'NEL &amp; P4P Backsheet'!$D$11:$BF$187, W$25,0))</f>
        <v>0</v>
      </c>
      <c r="X45" s="214">
        <f ca="1">IF(ISERROR(VLOOKUP($B45,'NEL &amp; P4P Backsheet'!$D$11:$BF$187,X$25,0)),"",VLOOKUP($B45,'NEL &amp; P4P Backsheet'!$D$11:$BF$187, X$25,0))</f>
        <v>0</v>
      </c>
      <c r="Y45" s="368" t="str">
        <f ca="1">IF(ISERROR(VLOOKUP($B45,'NEL &amp; P4P Backsheet'!$D$11:$BK$187,$Y$25,0)),"",IF(VLOOKUP($B45,'NEL &amp; P4P Backsheet'!$D$11:$BK$187,$Y$25,0)=0,"",VLOOKUP($B45,'NEL &amp; P4P Backsheet'!$D$11:$BK$187,$Y$25,0)))</f>
        <v>not applicable</v>
      </c>
      <c r="Z45"/>
    </row>
    <row r="46" spans="1:26">
      <c r="A46" s="3">
        <v>18</v>
      </c>
      <c r="B46" s="41" t="str">
        <f t="shared" ca="1" si="1"/>
        <v>E10000016</v>
      </c>
      <c r="C46" s="42" t="str">
        <f ca="1">IF(B46="","",VLOOKUP(B46,'Org list'!$J$9:$K$637,2,0))</f>
        <v>Kent</v>
      </c>
      <c r="D46" s="215">
        <f ca="1">IF(ISERROR(VLOOKUP($B46,'NEL &amp; P4P Backsheet'!$D$11:$BM$187,D$25,0)),"",IF(VLOOKUP($B46,'NEL &amp; P4P Backsheet'!$D$11:$BM$187,D$25,0)=0,"",VLOOKUP($B46,'NEL &amp; P4P Backsheet'!$D$11:$BM$187,D$25,0)))</f>
        <v>1480</v>
      </c>
      <c r="E46" s="209">
        <f ca="1">IF(ISERROR(VLOOKUP($B46,'NEL &amp; P4P Backsheet'!$D$11:$BF$187,E$25,0)),"",VLOOKUP($B46,'NEL &amp; P4P Backsheet'!$D$11:$BF$187, E$25,0))</f>
        <v>531320</v>
      </c>
      <c r="F46" s="209">
        <f ca="1">IF(ISERROR(VLOOKUP($B46,'NEL &amp; P4P Backsheet'!$D$11:$BF$187,F$25,0)),"",VLOOKUP($B46,'NEL &amp; P4P Backsheet'!$D$11:$BF$187, F$25,0))</f>
        <v>549080</v>
      </c>
      <c r="G46" s="209">
        <f ca="1">IF(ISERROR(VLOOKUP($B46,'NEL &amp; P4P Backsheet'!$D$11:$BF$187,G$25,0)),"",VLOOKUP($B46,'NEL &amp; P4P Backsheet'!$D$11:$BF$187, G$25,0))</f>
        <v>540200</v>
      </c>
      <c r="H46" s="259">
        <f ca="1">IF(ISERROR(VLOOKUP($B46,'NEL &amp; P4P Backsheet'!$D$11:$BF$187,H$25,0)),"",VLOOKUP($B46,'NEL &amp; P4P Backsheet'!$D$11:$BF$187, H$25,0))</f>
        <v>562400</v>
      </c>
      <c r="I46" s="209">
        <f ca="1">IF(ISERROR(VLOOKUP($B46,'NEL &amp; P4P Backsheet'!$D$11:$BF$187,I$25,0)),"",VLOOKUP($B46,'NEL &amp; P4P Backsheet'!$D$11:$BF$187, I$25,0))</f>
        <v>0</v>
      </c>
      <c r="J46" s="318">
        <f ca="1">IF(ISERROR(VLOOKUP($B46,'NEL &amp; P4P Backsheet'!$D$11:$BF$187,J$25,0)),"",VLOOKUP($B46,'NEL &amp; P4P Backsheet'!$D$11:$BF$187, J$25,0))</f>
        <v>1080400</v>
      </c>
      <c r="K46" s="320">
        <f ca="1">IF(ISERROR(VLOOKUP($B46,'NEL &amp; P4P Backsheet'!$D$11:$BF$187,K$25,0)),"",VLOOKUP($B46,'NEL &amp; P4P Backsheet'!$D$11:$BF$187, K$25,0))</f>
        <v>540200</v>
      </c>
      <c r="L46" s="259">
        <f ca="1">IF(ISERROR(VLOOKUP($B46,'NEL &amp; P4P Backsheet'!$D$11:$BF$187,L$25,0)),"",VLOOKUP($B46,'NEL &amp; P4P Backsheet'!$D$11:$BF$187, L$25,0))</f>
        <v>562400</v>
      </c>
      <c r="M46" s="608">
        <f ca="1">IF(ISERROR(VLOOKUP($B46,'NEL &amp; P4P Backsheet'!$D$11:$BF$187,M$25,0)),"",VLOOKUP($B46,'NEL &amp; P4P Backsheet'!$D$11:$BF$187, M$25,0))</f>
        <v>545750</v>
      </c>
      <c r="N46" s="608">
        <f ca="1">IF(ISERROR(VLOOKUP($B46,'NEL &amp; P4P Backsheet'!$D$11:$BF$187,N$25,0)),"",VLOOKUP($B46,'NEL &amp; P4P Backsheet'!$D$11:$BF$187, N$25,0))</f>
        <v>0</v>
      </c>
      <c r="O46" s="611">
        <f ca="1">IF(ISERROR(VLOOKUP($B46,'NEL &amp; P4P Backsheet'!$D$11:$BF$187,O$25,0)),"",VLOOKUP($B46,'NEL &amp; P4P Backsheet'!$D$11:$BF$187, O$25,0))</f>
        <v>578491</v>
      </c>
      <c r="P46" s="612">
        <f ca="1">IF(ISERROR(VLOOKUP($B46,'NEL &amp; P4P Backsheet'!$D$11:$BF$187,P$25,0)),"",VLOOKUP($B46,'NEL &amp; P4P Backsheet'!$D$11:$BF$187, P$25,0))</f>
        <v>1058608</v>
      </c>
      <c r="Q46" s="212">
        <f ca="1">IF(ISERROR(VLOOKUP($B46,'NEL &amp; P4P Backsheet'!$D$11:$BF$187,Q$25,0)),"",VLOOKUP($B46,'NEL &amp; P4P Backsheet'!$D$11:$BF$187, Q$25,0))</f>
        <v>531320</v>
      </c>
      <c r="R46" s="320">
        <f ca="1">IF(ISERROR(VLOOKUP($B46,'NEL &amp; P4P Backsheet'!$D$11:$BF$187,R$25,0)),"",VLOOKUP($B46,'NEL &amp; P4P Backsheet'!$D$11:$BF$187, R$25,0))</f>
        <v>-531320</v>
      </c>
      <c r="S46" s="318">
        <f ca="1">IF(ISERROR(VLOOKUP($B46,'NEL &amp; P4P Backsheet'!$D$11:$BF$187,S$25,0)),"",VLOOKUP($B46,'NEL &amp; P4P Backsheet'!$D$11:$BF$187, S$25,0))</f>
        <v>0</v>
      </c>
      <c r="T46" s="214">
        <f ca="1">IF(ISERROR(VLOOKUP($B46,'NEL &amp; P4P Backsheet'!$D$11:$BF$187,T$25,0)),"",VLOOKUP($B46,'NEL &amp; P4P Backsheet'!$D$11:$BF$187, T$25,0))</f>
        <v>0</v>
      </c>
      <c r="U46" s="212">
        <f ca="1">IF(ISERROR(VLOOKUP($B46,'NEL &amp; P4P Backsheet'!$D$11:$BF$187,U$25,0)),"",VLOOKUP($B46,'NEL &amp; P4P Backsheet'!$D$11:$BF$187, U$25,0))</f>
        <v>-14430</v>
      </c>
      <c r="V46" s="320">
        <f ca="1">IF(ISERROR(VLOOKUP($B46,'NEL &amp; P4P Backsheet'!$D$11:$BF$187,V$25,0)),"",VLOOKUP($B46,'NEL &amp; P4P Backsheet'!$D$11:$BF$187, V$25,0))</f>
        <v>549080</v>
      </c>
      <c r="W46" s="320">
        <f ca="1">IF(ISERROR(VLOOKUP($B46,'NEL &amp; P4P Backsheet'!$D$11:$BF$187,W$25,0)),"",VLOOKUP($B46,'NEL &amp; P4P Backsheet'!$D$11:$BF$187, W$25,0))</f>
        <v>-38291</v>
      </c>
      <c r="X46" s="214">
        <f ca="1">IF(ISERROR(VLOOKUP($B46,'NEL &amp; P4P Backsheet'!$D$11:$BF$187,X$25,0)),"",VLOOKUP($B46,'NEL &amp; P4P Backsheet'!$D$11:$BF$187, X$25,0))</f>
        <v>-496208</v>
      </c>
      <c r="Y46" s="368" t="str">
        <f ca="1">IF(ISERROR(VLOOKUP($B46,'NEL &amp; P4P Backsheet'!$D$11:$BK$187,$Y$25,0)),"",IF(VLOOKUP($B46,'NEL &amp; P4P Backsheet'!$D$11:$BK$187,$Y$25,0)=0,"",VLOOKUP($B46,'NEL &amp; P4P Backsheet'!$D$11:$BK$187,$Y$25,0)))</f>
        <v>not applicable</v>
      </c>
      <c r="Z46"/>
    </row>
    <row r="47" spans="1:26">
      <c r="A47" s="3">
        <v>19</v>
      </c>
      <c r="B47" s="41" t="str">
        <f t="shared" ca="1" si="1"/>
        <v>E06000035</v>
      </c>
      <c r="C47" s="42" t="str">
        <f ca="1">IF(B47="","",VLOOKUP(B47,'Org list'!$J$9:$K$637,2,0))</f>
        <v>Medway</v>
      </c>
      <c r="D47" s="215">
        <f ca="1">IF(ISERROR(VLOOKUP($B47,'NEL &amp; P4P Backsheet'!$D$11:$BM$187,D$25,0)),"",IF(VLOOKUP($B47,'NEL &amp; P4P Backsheet'!$D$11:$BM$187,D$25,0)=0,"",VLOOKUP($B47,'NEL &amp; P4P Backsheet'!$D$11:$BM$187,D$25,0)))</f>
        <v>1490</v>
      </c>
      <c r="E47" s="209">
        <f ca="1">IF(ISERROR(VLOOKUP($B47,'NEL &amp; P4P Backsheet'!$D$11:$BF$187,E$25,0)),"",VLOOKUP($B47,'NEL &amp; P4P Backsheet'!$D$11:$BF$187, E$25,0))</f>
        <v>74500</v>
      </c>
      <c r="F47" s="209">
        <f ca="1">IF(ISERROR(VLOOKUP($B47,'NEL &amp; P4P Backsheet'!$D$11:$BF$187,F$25,0)),"",VLOOKUP($B47,'NEL &amp; P4P Backsheet'!$D$11:$BF$187, F$25,0))</f>
        <v>70030</v>
      </c>
      <c r="G47" s="209">
        <f ca="1">IF(ISERROR(VLOOKUP($B47,'NEL &amp; P4P Backsheet'!$D$11:$BF$187,G$25,0)),"",VLOOKUP($B47,'NEL &amp; P4P Backsheet'!$D$11:$BF$187, G$25,0))</f>
        <v>68540</v>
      </c>
      <c r="H47" s="259">
        <f ca="1">IF(ISERROR(VLOOKUP($B47,'NEL &amp; P4P Backsheet'!$D$11:$BF$187,H$25,0)),"",VLOOKUP($B47,'NEL &amp; P4P Backsheet'!$D$11:$BF$187, H$25,0))</f>
        <v>74500</v>
      </c>
      <c r="I47" s="209">
        <f ca="1">IF(ISERROR(VLOOKUP($B47,'NEL &amp; P4P Backsheet'!$D$11:$BF$187,I$25,0)),"",VLOOKUP($B47,'NEL &amp; P4P Backsheet'!$D$11:$BF$187, I$25,0))</f>
        <v>0</v>
      </c>
      <c r="J47" s="318">
        <f ca="1">IF(ISERROR(VLOOKUP($B47,'NEL &amp; P4P Backsheet'!$D$11:$BF$187,J$25,0)),"",VLOOKUP($B47,'NEL &amp; P4P Backsheet'!$D$11:$BF$187, J$25,0))</f>
        <v>0</v>
      </c>
      <c r="K47" s="320">
        <f ca="1">IF(ISERROR(VLOOKUP($B47,'NEL &amp; P4P Backsheet'!$D$11:$BF$187,K$25,0)),"",VLOOKUP($B47,'NEL &amp; P4P Backsheet'!$D$11:$BF$187, K$25,0))</f>
        <v>0</v>
      </c>
      <c r="L47" s="259">
        <f ca="1">IF(ISERROR(VLOOKUP($B47,'NEL &amp; P4P Backsheet'!$D$11:$BF$187,L$25,0)),"",VLOOKUP($B47,'NEL &amp; P4P Backsheet'!$D$11:$BF$187, L$25,0))</f>
        <v>0</v>
      </c>
      <c r="M47" s="608">
        <f ca="1">IF(ISERROR(VLOOKUP($B47,'NEL &amp; P4P Backsheet'!$D$11:$BF$187,M$25,0)),"",VLOOKUP($B47,'NEL &amp; P4P Backsheet'!$D$11:$BF$187, M$25,0))</f>
        <v>0</v>
      </c>
      <c r="N47" s="608">
        <f ca="1">IF(ISERROR(VLOOKUP($B47,'NEL &amp; P4P Backsheet'!$D$11:$BF$187,N$25,0)),"",VLOOKUP($B47,'NEL &amp; P4P Backsheet'!$D$11:$BF$187, N$25,0))</f>
        <v>0</v>
      </c>
      <c r="O47" s="611">
        <f ca="1">IF(ISERROR(VLOOKUP($B47,'NEL &amp; P4P Backsheet'!$D$11:$BF$187,O$25,0)),"",VLOOKUP($B47,'NEL &amp; P4P Backsheet'!$D$11:$BF$187, O$25,0))</f>
        <v>0</v>
      </c>
      <c r="P47" s="612">
        <f ca="1">IF(ISERROR(VLOOKUP($B47,'NEL &amp; P4P Backsheet'!$D$11:$BF$187,P$25,0)),"",VLOOKUP($B47,'NEL &amp; P4P Backsheet'!$D$11:$BF$187, P$25,0))</f>
        <v>0</v>
      </c>
      <c r="Q47" s="212">
        <f ca="1">IF(ISERROR(VLOOKUP($B47,'NEL &amp; P4P Backsheet'!$D$11:$BF$187,Q$25,0)),"",VLOOKUP($B47,'NEL &amp; P4P Backsheet'!$D$11:$BF$187, Q$25,0))</f>
        <v>74500</v>
      </c>
      <c r="R47" s="320">
        <f ca="1">IF(ISERROR(VLOOKUP($B47,'NEL &amp; P4P Backsheet'!$D$11:$BF$187,R$25,0)),"",VLOOKUP($B47,'NEL &amp; P4P Backsheet'!$D$11:$BF$187, R$25,0))</f>
        <v>70030</v>
      </c>
      <c r="S47" s="318">
        <f ca="1">IF(ISERROR(VLOOKUP($B47,'NEL &amp; P4P Backsheet'!$D$11:$BF$187,S$25,0)),"",VLOOKUP($B47,'NEL &amp; P4P Backsheet'!$D$11:$BF$187, S$25,0))</f>
        <v>68540</v>
      </c>
      <c r="T47" s="214">
        <f ca="1">IF(ISERROR(VLOOKUP($B47,'NEL &amp; P4P Backsheet'!$D$11:$BF$187,T$25,0)),"",VLOOKUP($B47,'NEL &amp; P4P Backsheet'!$D$11:$BF$187, T$25,0))</f>
        <v>74500</v>
      </c>
      <c r="U47" s="212">
        <f ca="1">IF(ISERROR(VLOOKUP($B47,'NEL &amp; P4P Backsheet'!$D$11:$BF$187,U$25,0)),"",VLOOKUP($B47,'NEL &amp; P4P Backsheet'!$D$11:$BF$187, U$25,0))</f>
        <v>74500</v>
      </c>
      <c r="V47" s="320">
        <f ca="1">IF(ISERROR(VLOOKUP($B47,'NEL &amp; P4P Backsheet'!$D$11:$BF$187,V$25,0)),"",VLOOKUP($B47,'NEL &amp; P4P Backsheet'!$D$11:$BF$187, V$25,0))</f>
        <v>70030</v>
      </c>
      <c r="W47" s="320">
        <f ca="1">IF(ISERROR(VLOOKUP($B47,'NEL &amp; P4P Backsheet'!$D$11:$BF$187,W$25,0)),"",VLOOKUP($B47,'NEL &amp; P4P Backsheet'!$D$11:$BF$187, W$25,0))</f>
        <v>68540</v>
      </c>
      <c r="X47" s="214">
        <f ca="1">IF(ISERROR(VLOOKUP($B47,'NEL &amp; P4P Backsheet'!$D$11:$BF$187,X$25,0)),"",VLOOKUP($B47,'NEL &amp; P4P Backsheet'!$D$11:$BF$187, X$25,0))</f>
        <v>74500</v>
      </c>
      <c r="Y47" s="368" t="str">
        <f ca="1">IF(ISERROR(VLOOKUP($B47,'NEL &amp; P4P Backsheet'!$D$11:$BK$187,$Y$25,0)),"",IF(VLOOKUP($B47,'NEL &amp; P4P Backsheet'!$D$11:$BK$187,$Y$25,0)=0,"",VLOOKUP($B47,'NEL &amp; P4P Backsheet'!$D$11:$BK$187,$Y$25,0)))</f>
        <v>acute care</v>
      </c>
      <c r="Z47"/>
    </row>
    <row r="48" spans="1:26">
      <c r="A48" s="3">
        <v>20</v>
      </c>
      <c r="B48" s="41" t="str">
        <f t="shared" ca="1" si="1"/>
        <v>E06000024</v>
      </c>
      <c r="C48" s="42" t="str">
        <f ca="1">IF(B48="","",VLOOKUP(B48,'Org list'!$J$9:$K$637,2,0))</f>
        <v>North Somerset</v>
      </c>
      <c r="D48" s="215">
        <f ca="1">IF(ISERROR(VLOOKUP($B48,'NEL &amp; P4P Backsheet'!$D$11:$BM$187,D$25,0)),"",IF(VLOOKUP($B48,'NEL &amp; P4P Backsheet'!$D$11:$BM$187,D$25,0)=0,"",VLOOKUP($B48,'NEL &amp; P4P Backsheet'!$D$11:$BM$187,D$25,0)))</f>
        <v>1490</v>
      </c>
      <c r="E48" s="209">
        <f ca="1">IF(ISERROR(VLOOKUP($B48,'NEL &amp; P4P Backsheet'!$D$11:$BF$187,E$25,0)),"",VLOOKUP($B48,'NEL &amp; P4P Backsheet'!$D$11:$BF$187, E$25,0))</f>
        <v>241380</v>
      </c>
      <c r="F48" s="209">
        <f ca="1">IF(ISERROR(VLOOKUP($B48,'NEL &amp; P4P Backsheet'!$D$11:$BF$187,F$25,0)),"",VLOOKUP($B48,'NEL &amp; P4P Backsheet'!$D$11:$BF$187, F$25,0))</f>
        <v>64070</v>
      </c>
      <c r="G48" s="209">
        <f ca="1">IF(ISERROR(VLOOKUP($B48,'NEL &amp; P4P Backsheet'!$D$11:$BF$187,G$25,0)),"",VLOOKUP($B48,'NEL &amp; P4P Backsheet'!$D$11:$BF$187, G$25,0))</f>
        <v>263730</v>
      </c>
      <c r="H48" s="259">
        <f ca="1">IF(ISERROR(VLOOKUP($B48,'NEL &amp; P4P Backsheet'!$D$11:$BF$187,H$25,0)),"",VLOOKUP($B48,'NEL &amp; P4P Backsheet'!$D$11:$BF$187, H$25,0))</f>
        <v>263730</v>
      </c>
      <c r="I48" s="209">
        <f ca="1">IF(ISERROR(VLOOKUP($B48,'NEL &amp; P4P Backsheet'!$D$11:$BF$187,I$25,0)),"",VLOOKUP($B48,'NEL &amp; P4P Backsheet'!$D$11:$BF$187, I$25,0))</f>
        <v>241380</v>
      </c>
      <c r="J48" s="318">
        <f ca="1">IF(ISERROR(VLOOKUP($B48,'NEL &amp; P4P Backsheet'!$D$11:$BF$187,J$25,0)),"",VLOOKUP($B48,'NEL &amp; P4P Backsheet'!$D$11:$BF$187, J$25,0))</f>
        <v>64070</v>
      </c>
      <c r="K48" s="320">
        <f ca="1">IF(ISERROR(VLOOKUP($B48,'NEL &amp; P4P Backsheet'!$D$11:$BF$187,K$25,0)),"",VLOOKUP($B48,'NEL &amp; P4P Backsheet'!$D$11:$BF$187, K$25,0))</f>
        <v>263730</v>
      </c>
      <c r="L48" s="259">
        <f ca="1">IF(ISERROR(VLOOKUP($B48,'NEL &amp; P4P Backsheet'!$D$11:$BF$187,L$25,0)),"",VLOOKUP($B48,'NEL &amp; P4P Backsheet'!$D$11:$BF$187, L$25,0))</f>
        <v>263730</v>
      </c>
      <c r="M48" s="608">
        <f ca="1">IF(ISERROR(VLOOKUP($B48,'NEL &amp; P4P Backsheet'!$D$11:$BF$187,M$25,0)),"",VLOOKUP($B48,'NEL &amp; P4P Backsheet'!$D$11:$BF$187, M$25,0))</f>
        <v>0</v>
      </c>
      <c r="N48" s="608">
        <f ca="1">IF(ISERROR(VLOOKUP($B48,'NEL &amp; P4P Backsheet'!$D$11:$BF$187,N$25,0)),"",VLOOKUP($B48,'NEL &amp; P4P Backsheet'!$D$11:$BF$187, N$25,0))</f>
        <v>0</v>
      </c>
      <c r="O48" s="611">
        <f ca="1">IF(ISERROR(VLOOKUP($B48,'NEL &amp; P4P Backsheet'!$D$11:$BF$187,O$25,0)),"",VLOOKUP($B48,'NEL &amp; P4P Backsheet'!$D$11:$BF$187, O$25,0))</f>
        <v>0</v>
      </c>
      <c r="P48" s="612">
        <f ca="1">IF(ISERROR(VLOOKUP($B48,'NEL &amp; P4P Backsheet'!$D$11:$BF$187,P$25,0)),"",VLOOKUP($B48,'NEL &amp; P4P Backsheet'!$D$11:$BF$187, P$25,0))</f>
        <v>0</v>
      </c>
      <c r="Q48" s="212">
        <f ca="1">IF(ISERROR(VLOOKUP($B48,'NEL &amp; P4P Backsheet'!$D$11:$BF$187,Q$25,0)),"",VLOOKUP($B48,'NEL &amp; P4P Backsheet'!$D$11:$BF$187, Q$25,0))</f>
        <v>0</v>
      </c>
      <c r="R48" s="320">
        <f ca="1">IF(ISERROR(VLOOKUP($B48,'NEL &amp; P4P Backsheet'!$D$11:$BF$187,R$25,0)),"",VLOOKUP($B48,'NEL &amp; P4P Backsheet'!$D$11:$BF$187, R$25,0))</f>
        <v>0</v>
      </c>
      <c r="S48" s="318">
        <f ca="1">IF(ISERROR(VLOOKUP($B48,'NEL &amp; P4P Backsheet'!$D$11:$BF$187,S$25,0)),"",VLOOKUP($B48,'NEL &amp; P4P Backsheet'!$D$11:$BF$187, S$25,0))</f>
        <v>0</v>
      </c>
      <c r="T48" s="214">
        <f ca="1">IF(ISERROR(VLOOKUP($B48,'NEL &amp; P4P Backsheet'!$D$11:$BF$187,T$25,0)),"",VLOOKUP($B48,'NEL &amp; P4P Backsheet'!$D$11:$BF$187, T$25,0))</f>
        <v>0</v>
      </c>
      <c r="U48" s="212">
        <f ca="1">IF(ISERROR(VLOOKUP($B48,'NEL &amp; P4P Backsheet'!$D$11:$BF$187,U$25,0)),"",VLOOKUP($B48,'NEL &amp; P4P Backsheet'!$D$11:$BF$187, U$25,0))</f>
        <v>241380</v>
      </c>
      <c r="V48" s="320">
        <f ca="1">IF(ISERROR(VLOOKUP($B48,'NEL &amp; P4P Backsheet'!$D$11:$BF$187,V$25,0)),"",VLOOKUP($B48,'NEL &amp; P4P Backsheet'!$D$11:$BF$187, V$25,0))</f>
        <v>64070</v>
      </c>
      <c r="W48" s="320">
        <f ca="1">IF(ISERROR(VLOOKUP($B48,'NEL &amp; P4P Backsheet'!$D$11:$BF$187,W$25,0)),"",VLOOKUP($B48,'NEL &amp; P4P Backsheet'!$D$11:$BF$187, W$25,0))</f>
        <v>263730</v>
      </c>
      <c r="X48" s="214">
        <f ca="1">IF(ISERROR(VLOOKUP($B48,'NEL &amp; P4P Backsheet'!$D$11:$BF$187,X$25,0)),"",VLOOKUP($B48,'NEL &amp; P4P Backsheet'!$D$11:$BF$187, X$25,0))</f>
        <v>263730</v>
      </c>
      <c r="Y48" s="368" t="str">
        <f ca="1">IF(ISERROR(VLOOKUP($B48,'NEL &amp; P4P Backsheet'!$D$11:$BK$187,$Y$25,0)),"",IF(VLOOKUP($B48,'NEL &amp; P4P Backsheet'!$D$11:$BK$187,$Y$25,0)=0,"",VLOOKUP($B48,'NEL &amp; P4P Backsheet'!$D$11:$BK$187,$Y$25,0)))</f>
        <v>not applicable</v>
      </c>
      <c r="Z48"/>
    </row>
    <row r="49" spans="1:26">
      <c r="A49" s="3">
        <v>21</v>
      </c>
      <c r="B49" s="41" t="str">
        <f t="shared" ca="1" si="1"/>
        <v>E10000025</v>
      </c>
      <c r="C49" s="42" t="str">
        <f ca="1">IF(B49="","",VLOOKUP(B49,'Org list'!$J$9:$K$637,2,0))</f>
        <v>Oxfordshire</v>
      </c>
      <c r="D49" s="215">
        <f ca="1">IF(ISERROR(VLOOKUP($B49,'NEL &amp; P4P Backsheet'!$D$11:$BM$187,D$25,0)),"",IF(VLOOKUP($B49,'NEL &amp; P4P Backsheet'!$D$11:$BM$187,D$25,0)=0,"",VLOOKUP($B49,'NEL &amp; P4P Backsheet'!$D$11:$BM$187,D$25,0)))</f>
        <v>1490</v>
      </c>
      <c r="E49" s="209">
        <f ca="1">IF(ISERROR(VLOOKUP($B49,'NEL &amp; P4P Backsheet'!$D$11:$BF$187,E$25,0)),"",VLOOKUP($B49,'NEL &amp; P4P Backsheet'!$D$11:$BF$187, E$25,0))</f>
        <v>0</v>
      </c>
      <c r="F49" s="209">
        <f ca="1">IF(ISERROR(VLOOKUP($B49,'NEL &amp; P4P Backsheet'!$D$11:$BF$187,F$25,0)),"",VLOOKUP($B49,'NEL &amp; P4P Backsheet'!$D$11:$BF$187, F$25,0))</f>
        <v>430538.0725198373</v>
      </c>
      <c r="G49" s="209">
        <f ca="1">IF(ISERROR(VLOOKUP($B49,'NEL &amp; P4P Backsheet'!$D$11:$BF$187,G$25,0)),"",VLOOKUP($B49,'NEL &amp; P4P Backsheet'!$D$11:$BF$187, G$25,0))</f>
        <v>312222.2663311715</v>
      </c>
      <c r="H49" s="259">
        <f ca="1">IF(ISERROR(VLOOKUP($B49,'NEL &amp; P4P Backsheet'!$D$11:$BF$187,H$25,0)),"",VLOOKUP($B49,'NEL &amp; P4P Backsheet'!$D$11:$BF$187, H$25,0))</f>
        <v>819980.09474957827</v>
      </c>
      <c r="I49" s="209">
        <f ca="1">IF(ISERROR(VLOOKUP($B49,'NEL &amp; P4P Backsheet'!$D$11:$BF$187,I$25,0)),"",VLOOKUP($B49,'NEL &amp; P4P Backsheet'!$D$11:$BF$187, I$25,0))</f>
        <v>0</v>
      </c>
      <c r="J49" s="318">
        <f ca="1">IF(ISERROR(VLOOKUP($B49,'NEL &amp; P4P Backsheet'!$D$11:$BF$187,J$25,0)),"",VLOOKUP($B49,'NEL &amp; P4P Backsheet'!$D$11:$BF$187, J$25,0))</f>
        <v>0</v>
      </c>
      <c r="K49" s="320">
        <f ca="1">IF(ISERROR(VLOOKUP($B49,'NEL &amp; P4P Backsheet'!$D$11:$BF$187,K$25,0)),"",VLOOKUP($B49,'NEL &amp; P4P Backsheet'!$D$11:$BF$187, K$25,0))</f>
        <v>0</v>
      </c>
      <c r="L49" s="259">
        <f ca="1">IF(ISERROR(VLOOKUP($B49,'NEL &amp; P4P Backsheet'!$D$11:$BF$187,L$25,0)),"",VLOOKUP($B49,'NEL &amp; P4P Backsheet'!$D$11:$BF$187, L$25,0))</f>
        <v>0</v>
      </c>
      <c r="M49" s="608">
        <f ca="1">IF(ISERROR(VLOOKUP($B49,'NEL &amp; P4P Backsheet'!$D$11:$BF$187,M$25,0)),"",VLOOKUP($B49,'NEL &amp; P4P Backsheet'!$D$11:$BF$187, M$25,0))</f>
        <v>0</v>
      </c>
      <c r="N49" s="608">
        <f ca="1">IF(ISERROR(VLOOKUP($B49,'NEL &amp; P4P Backsheet'!$D$11:$BF$187,N$25,0)),"",VLOOKUP($B49,'NEL &amp; P4P Backsheet'!$D$11:$BF$187, N$25,0))</f>
        <v>0</v>
      </c>
      <c r="O49" s="611">
        <f ca="1">IF(ISERROR(VLOOKUP($B49,'NEL &amp; P4P Backsheet'!$D$11:$BF$187,O$25,0)),"",VLOOKUP($B49,'NEL &amp; P4P Backsheet'!$D$11:$BF$187, O$25,0))</f>
        <v>157940</v>
      </c>
      <c r="P49" s="612">
        <f ca="1">IF(ISERROR(VLOOKUP($B49,'NEL &amp; P4P Backsheet'!$D$11:$BF$187,P$25,0)),"",VLOOKUP($B49,'NEL &amp; P4P Backsheet'!$D$11:$BF$187, P$25,0))</f>
        <v>0</v>
      </c>
      <c r="Q49" s="212">
        <f ca="1">IF(ISERROR(VLOOKUP($B49,'NEL &amp; P4P Backsheet'!$D$11:$BF$187,Q$25,0)),"",VLOOKUP($B49,'NEL &amp; P4P Backsheet'!$D$11:$BF$187, Q$25,0))</f>
        <v>0</v>
      </c>
      <c r="R49" s="320">
        <f ca="1">IF(ISERROR(VLOOKUP($B49,'NEL &amp; P4P Backsheet'!$D$11:$BF$187,R$25,0)),"",VLOOKUP($B49,'NEL &amp; P4P Backsheet'!$D$11:$BF$187, R$25,0))</f>
        <v>430538.0725198373</v>
      </c>
      <c r="S49" s="318">
        <f ca="1">IF(ISERROR(VLOOKUP($B49,'NEL &amp; P4P Backsheet'!$D$11:$BF$187,S$25,0)),"",VLOOKUP($B49,'NEL &amp; P4P Backsheet'!$D$11:$BF$187, S$25,0))</f>
        <v>312222.2663311715</v>
      </c>
      <c r="T49" s="214">
        <f ca="1">IF(ISERROR(VLOOKUP($B49,'NEL &amp; P4P Backsheet'!$D$11:$BF$187,T$25,0)),"",VLOOKUP($B49,'NEL &amp; P4P Backsheet'!$D$11:$BF$187, T$25,0))</f>
        <v>819980.09474957827</v>
      </c>
      <c r="U49" s="212">
        <f ca="1">IF(ISERROR(VLOOKUP($B49,'NEL &amp; P4P Backsheet'!$D$11:$BF$187,U$25,0)),"",VLOOKUP($B49,'NEL &amp; P4P Backsheet'!$D$11:$BF$187, U$25,0))</f>
        <v>0</v>
      </c>
      <c r="V49" s="320">
        <f ca="1">IF(ISERROR(VLOOKUP($B49,'NEL &amp; P4P Backsheet'!$D$11:$BF$187,V$25,0)),"",VLOOKUP($B49,'NEL &amp; P4P Backsheet'!$D$11:$BF$187, V$25,0))</f>
        <v>430538.0725198373</v>
      </c>
      <c r="W49" s="320">
        <f ca="1">IF(ISERROR(VLOOKUP($B49,'NEL &amp; P4P Backsheet'!$D$11:$BF$187,W$25,0)),"",VLOOKUP($B49,'NEL &amp; P4P Backsheet'!$D$11:$BF$187, W$25,0))</f>
        <v>154282.2663311715</v>
      </c>
      <c r="X49" s="214">
        <f ca="1">IF(ISERROR(VLOOKUP($B49,'NEL &amp; P4P Backsheet'!$D$11:$BF$187,X$25,0)),"",VLOOKUP($B49,'NEL &amp; P4P Backsheet'!$D$11:$BF$187, X$25,0))</f>
        <v>819980.09474957827</v>
      </c>
      <c r="Y49" s="368" t="str">
        <f ca="1">IF(ISERROR(VLOOKUP($B49,'NEL &amp; P4P Backsheet'!$D$11:$BK$187,$Y$25,0)),"",IF(VLOOKUP($B49,'NEL &amp; P4P Backsheet'!$D$11:$BK$187,$Y$25,0)=0,"",VLOOKUP($B49,'NEL &amp; P4P Backsheet'!$D$11:$BK$187,$Y$25,0)))</f>
        <v>not applicable</v>
      </c>
      <c r="Z49"/>
    </row>
    <row r="50" spans="1:26">
      <c r="A50" s="3">
        <v>22</v>
      </c>
      <c r="B50" s="41" t="str">
        <f t="shared" ca="1" si="1"/>
        <v>E06000026</v>
      </c>
      <c r="C50" s="42" t="str">
        <f ca="1">IF(B50="","",VLOOKUP(B50,'Org list'!$J$9:$K$637,2,0))</f>
        <v>Plymouth</v>
      </c>
      <c r="D50" s="215">
        <f ca="1">IF(ISERROR(VLOOKUP($B50,'NEL &amp; P4P Backsheet'!$D$11:$BM$187,D$25,0)),"",IF(VLOOKUP($B50,'NEL &amp; P4P Backsheet'!$D$11:$BM$187,D$25,0)=0,"",VLOOKUP($B50,'NEL &amp; P4P Backsheet'!$D$11:$BM$187,D$25,0)))</f>
        <v>1490</v>
      </c>
      <c r="E50" s="209">
        <f ca="1">IF(ISERROR(VLOOKUP($B50,'NEL &amp; P4P Backsheet'!$D$11:$BF$187,E$25,0)),"",VLOOKUP($B50,'NEL &amp; P4P Backsheet'!$D$11:$BF$187, E$25,0))</f>
        <v>135590</v>
      </c>
      <c r="F50" s="209">
        <f ca="1">IF(ISERROR(VLOOKUP($B50,'NEL &amp; P4P Backsheet'!$D$11:$BF$187,F$25,0)),"",VLOOKUP($B50,'NEL &amp; P4P Backsheet'!$D$11:$BF$187, F$25,0))</f>
        <v>439550</v>
      </c>
      <c r="G50" s="209">
        <f ca="1">IF(ISERROR(VLOOKUP($B50,'NEL &amp; P4P Backsheet'!$D$11:$BF$187,G$25,0)),"",VLOOKUP($B50,'NEL &amp; P4P Backsheet'!$D$11:$BF$187, G$25,0))</f>
        <v>496170</v>
      </c>
      <c r="H50" s="259">
        <f ca="1">IF(ISERROR(VLOOKUP($B50,'NEL &amp; P4P Backsheet'!$D$11:$BF$187,H$25,0)),"",VLOOKUP($B50,'NEL &amp; P4P Backsheet'!$D$11:$BF$187, H$25,0))</f>
        <v>357600</v>
      </c>
      <c r="I50" s="209">
        <f ca="1">IF(ISERROR(VLOOKUP($B50,'NEL &amp; P4P Backsheet'!$D$11:$BF$187,I$25,0)),"",VLOOKUP($B50,'NEL &amp; P4P Backsheet'!$D$11:$BF$187, I$25,0))</f>
        <v>0</v>
      </c>
      <c r="J50" s="318">
        <f ca="1">IF(ISERROR(VLOOKUP($B50,'NEL &amp; P4P Backsheet'!$D$11:$BF$187,J$25,0)),"",VLOOKUP($B50,'NEL &amp; P4P Backsheet'!$D$11:$BF$187, J$25,0))</f>
        <v>0</v>
      </c>
      <c r="K50" s="320">
        <f ca="1">IF(ISERROR(VLOOKUP($B50,'NEL &amp; P4P Backsheet'!$D$11:$BF$187,K$25,0)),"",VLOOKUP($B50,'NEL &amp; P4P Backsheet'!$D$11:$BF$187, K$25,0))</f>
        <v>0</v>
      </c>
      <c r="L50" s="259">
        <f ca="1">IF(ISERROR(VLOOKUP($B50,'NEL &amp; P4P Backsheet'!$D$11:$BF$187,L$25,0)),"",VLOOKUP($B50,'NEL &amp; P4P Backsheet'!$D$11:$BF$187, L$25,0))</f>
        <v>0</v>
      </c>
      <c r="M50" s="608">
        <f ca="1">IF(ISERROR(VLOOKUP($B50,'NEL &amp; P4P Backsheet'!$D$11:$BF$187,M$25,0)),"",VLOOKUP($B50,'NEL &amp; P4P Backsheet'!$D$11:$BF$187, M$25,0))</f>
        <v>0</v>
      </c>
      <c r="N50" s="608">
        <f ca="1">IF(ISERROR(VLOOKUP($B50,'NEL &amp; P4P Backsheet'!$D$11:$BF$187,N$25,0)),"",VLOOKUP($B50,'NEL &amp; P4P Backsheet'!$D$11:$BF$187, N$25,0))</f>
        <v>0</v>
      </c>
      <c r="O50" s="611">
        <f ca="1">IF(ISERROR(VLOOKUP($B50,'NEL &amp; P4P Backsheet'!$D$11:$BF$187,O$25,0)),"",VLOOKUP($B50,'NEL &amp; P4P Backsheet'!$D$11:$BF$187, O$25,0))</f>
        <v>0</v>
      </c>
      <c r="P50" s="612">
        <f ca="1">IF(ISERROR(VLOOKUP($B50,'NEL &amp; P4P Backsheet'!$D$11:$BF$187,P$25,0)),"",VLOOKUP($B50,'NEL &amp; P4P Backsheet'!$D$11:$BF$187, P$25,0))</f>
        <v>0</v>
      </c>
      <c r="Q50" s="212">
        <f ca="1">IF(ISERROR(VLOOKUP($B50,'NEL &amp; P4P Backsheet'!$D$11:$BF$187,Q$25,0)),"",VLOOKUP($B50,'NEL &amp; P4P Backsheet'!$D$11:$BF$187, Q$25,0))</f>
        <v>135590</v>
      </c>
      <c r="R50" s="320">
        <f ca="1">IF(ISERROR(VLOOKUP($B50,'NEL &amp; P4P Backsheet'!$D$11:$BF$187,R$25,0)),"",VLOOKUP($B50,'NEL &amp; P4P Backsheet'!$D$11:$BF$187, R$25,0))</f>
        <v>439550</v>
      </c>
      <c r="S50" s="318">
        <f ca="1">IF(ISERROR(VLOOKUP($B50,'NEL &amp; P4P Backsheet'!$D$11:$BF$187,S$25,0)),"",VLOOKUP($B50,'NEL &amp; P4P Backsheet'!$D$11:$BF$187, S$25,0))</f>
        <v>496170</v>
      </c>
      <c r="T50" s="214">
        <f ca="1">IF(ISERROR(VLOOKUP($B50,'NEL &amp; P4P Backsheet'!$D$11:$BF$187,T$25,0)),"",VLOOKUP($B50,'NEL &amp; P4P Backsheet'!$D$11:$BF$187, T$25,0))</f>
        <v>357600</v>
      </c>
      <c r="U50" s="212">
        <f ca="1">IF(ISERROR(VLOOKUP($B50,'NEL &amp; P4P Backsheet'!$D$11:$BF$187,U$25,0)),"",VLOOKUP($B50,'NEL &amp; P4P Backsheet'!$D$11:$BF$187, U$25,0))</f>
        <v>135590</v>
      </c>
      <c r="V50" s="320">
        <f ca="1">IF(ISERROR(VLOOKUP($B50,'NEL &amp; P4P Backsheet'!$D$11:$BF$187,V$25,0)),"",VLOOKUP($B50,'NEL &amp; P4P Backsheet'!$D$11:$BF$187, V$25,0))</f>
        <v>439550</v>
      </c>
      <c r="W50" s="320">
        <f ca="1">IF(ISERROR(VLOOKUP($B50,'NEL &amp; P4P Backsheet'!$D$11:$BF$187,W$25,0)),"",VLOOKUP($B50,'NEL &amp; P4P Backsheet'!$D$11:$BF$187, W$25,0))</f>
        <v>496170</v>
      </c>
      <c r="X50" s="214">
        <f ca="1">IF(ISERROR(VLOOKUP($B50,'NEL &amp; P4P Backsheet'!$D$11:$BF$187,X$25,0)),"",VLOOKUP($B50,'NEL &amp; P4P Backsheet'!$D$11:$BF$187, X$25,0))</f>
        <v>357600</v>
      </c>
      <c r="Y50" s="368" t="str">
        <f ca="1">IF(ISERROR(VLOOKUP($B50,'NEL &amp; P4P Backsheet'!$D$11:$BK$187,$Y$25,0)),"",IF(VLOOKUP($B50,'NEL &amp; P4P Backsheet'!$D$11:$BK$187,$Y$25,0)=0,"",VLOOKUP($B50,'NEL &amp; P4P Backsheet'!$D$11:$BK$187,$Y$25,0)))</f>
        <v>community care</v>
      </c>
      <c r="Z50"/>
    </row>
    <row r="51" spans="1:26">
      <c r="A51" s="3">
        <v>23</v>
      </c>
      <c r="B51" s="41" t="str">
        <f t="shared" ca="1" si="1"/>
        <v>E06000044</v>
      </c>
      <c r="C51" s="42" t="str">
        <f ca="1">IF(B51="","",VLOOKUP(B51,'Org list'!$J$9:$K$637,2,0))</f>
        <v>Portsmouth</v>
      </c>
      <c r="D51" s="215">
        <f ca="1">IF(ISERROR(VLOOKUP($B51,'NEL &amp; P4P Backsheet'!$D$11:$BM$187,D$25,0)),"",IF(VLOOKUP($B51,'NEL &amp; P4P Backsheet'!$D$11:$BM$187,D$25,0)=0,"",VLOOKUP($B51,'NEL &amp; P4P Backsheet'!$D$11:$BM$187,D$25,0)))</f>
        <v>1490</v>
      </c>
      <c r="E51" s="209">
        <f ca="1">IF(ISERROR(VLOOKUP($B51,'NEL &amp; P4P Backsheet'!$D$11:$BF$187,E$25,0)),"",VLOOKUP($B51,'NEL &amp; P4P Backsheet'!$D$11:$BF$187, E$25,0))</f>
        <v>0</v>
      </c>
      <c r="F51" s="209">
        <f ca="1">IF(ISERROR(VLOOKUP($B51,'NEL &amp; P4P Backsheet'!$D$11:$BF$187,F$25,0)),"",VLOOKUP($B51,'NEL &amp; P4P Backsheet'!$D$11:$BF$187, F$25,0))</f>
        <v>0</v>
      </c>
      <c r="G51" s="209">
        <f ca="1">IF(ISERROR(VLOOKUP($B51,'NEL &amp; P4P Backsheet'!$D$11:$BF$187,G$25,0)),"",VLOOKUP($B51,'NEL &amp; P4P Backsheet'!$D$11:$BF$187, G$25,0))</f>
        <v>0</v>
      </c>
      <c r="H51" s="259">
        <f ca="1">IF(ISERROR(VLOOKUP($B51,'NEL &amp; P4P Backsheet'!$D$11:$BF$187,H$25,0)),"",VLOOKUP($B51,'NEL &amp; P4P Backsheet'!$D$11:$BF$187, H$25,0))</f>
        <v>0</v>
      </c>
      <c r="I51" s="209">
        <f ca="1">IF(ISERROR(VLOOKUP($B51,'NEL &amp; P4P Backsheet'!$D$11:$BF$187,I$25,0)),"",VLOOKUP($B51,'NEL &amp; P4P Backsheet'!$D$11:$BF$187, I$25,0))</f>
        <v>0</v>
      </c>
      <c r="J51" s="318">
        <f ca="1">IF(ISERROR(VLOOKUP($B51,'NEL &amp; P4P Backsheet'!$D$11:$BF$187,J$25,0)),"",VLOOKUP($B51,'NEL &amp; P4P Backsheet'!$D$11:$BF$187, J$25,0))</f>
        <v>0</v>
      </c>
      <c r="K51" s="320">
        <f ca="1">IF(ISERROR(VLOOKUP($B51,'NEL &amp; P4P Backsheet'!$D$11:$BF$187,K$25,0)),"",VLOOKUP($B51,'NEL &amp; P4P Backsheet'!$D$11:$BF$187, K$25,0))</f>
        <v>0</v>
      </c>
      <c r="L51" s="259">
        <f ca="1">IF(ISERROR(VLOOKUP($B51,'NEL &amp; P4P Backsheet'!$D$11:$BF$187,L$25,0)),"",VLOOKUP($B51,'NEL &amp; P4P Backsheet'!$D$11:$BF$187, L$25,0))</f>
        <v>0</v>
      </c>
      <c r="M51" s="608" t="str">
        <f ca="1">IF(ISERROR(VLOOKUP($B51,'NEL &amp; P4P Backsheet'!$D$11:$BF$187,M$25,0)),"",VLOOKUP($B51,'NEL &amp; P4P Backsheet'!$D$11:$BF$187, M$25,0))</f>
        <v>*£204,130</v>
      </c>
      <c r="N51" s="608" t="str">
        <f ca="1">IF(ISERROR(VLOOKUP($B51,'NEL &amp; P4P Backsheet'!$D$11:$BF$187,N$25,0)),"",VLOOKUP($B51,'NEL &amp; P4P Backsheet'!$D$11:$BF$187, N$25,0))</f>
        <v>*£204,130</v>
      </c>
      <c r="O51" s="611" t="str">
        <f ca="1">IF(ISERROR(VLOOKUP($B51,'NEL &amp; P4P Backsheet'!$D$11:$BF$187,O$25,0)),"",VLOOKUP($B51,'NEL &amp; P4P Backsheet'!$D$11:$BF$187, O$25,0))</f>
        <v>*£204,130</v>
      </c>
      <c r="P51" s="612" t="str">
        <f ca="1">IF(ISERROR(VLOOKUP($B51,'NEL &amp; P4P Backsheet'!$D$11:$BF$187,P$25,0)),"",VLOOKUP($B51,'NEL &amp; P4P Backsheet'!$D$11:$BF$187, P$25,0))</f>
        <v>*£204,130</v>
      </c>
      <c r="Q51" s="212">
        <f ca="1">IF(ISERROR(VLOOKUP($B51,'NEL &amp; P4P Backsheet'!$D$11:$BF$187,Q$25,0)),"",VLOOKUP($B51,'NEL &amp; P4P Backsheet'!$D$11:$BF$187, Q$25,0))</f>
        <v>0</v>
      </c>
      <c r="R51" s="320">
        <f ca="1">IF(ISERROR(VLOOKUP($B51,'NEL &amp; P4P Backsheet'!$D$11:$BF$187,R$25,0)),"",VLOOKUP($B51,'NEL &amp; P4P Backsheet'!$D$11:$BF$187, R$25,0))</f>
        <v>0</v>
      </c>
      <c r="S51" s="318">
        <f ca="1">IF(ISERROR(VLOOKUP($B51,'NEL &amp; P4P Backsheet'!$D$11:$BF$187,S$25,0)),"",VLOOKUP($B51,'NEL &amp; P4P Backsheet'!$D$11:$BF$187, S$25,0))</f>
        <v>0</v>
      </c>
      <c r="T51" s="214">
        <f ca="1">IF(ISERROR(VLOOKUP($B51,'NEL &amp; P4P Backsheet'!$D$11:$BF$187,T$25,0)),"",VLOOKUP($B51,'NEL &amp; P4P Backsheet'!$D$11:$BF$187, T$25,0))</f>
        <v>0</v>
      </c>
      <c r="U51" s="212">
        <f ca="1">IF(ISERROR(VLOOKUP($B51,'NEL &amp; P4P Backsheet'!$D$11:$BF$187,U$25,0)),"",VLOOKUP($B51,'NEL &amp; P4P Backsheet'!$D$11:$BF$187, U$25,0))</f>
        <v>-204130</v>
      </c>
      <c r="V51" s="320">
        <f ca="1">IF(ISERROR(VLOOKUP($B51,'NEL &amp; P4P Backsheet'!$D$11:$BF$187,V$25,0)),"",VLOOKUP($B51,'NEL &amp; P4P Backsheet'!$D$11:$BF$187, V$25,0))</f>
        <v>-204130</v>
      </c>
      <c r="W51" s="320">
        <f ca="1">IF(ISERROR(VLOOKUP($B51,'NEL &amp; P4P Backsheet'!$D$11:$BF$187,W$25,0)),"",VLOOKUP($B51,'NEL &amp; P4P Backsheet'!$D$11:$BF$187, W$25,0))</f>
        <v>-204130</v>
      </c>
      <c r="X51" s="214">
        <f ca="1">IF(ISERROR(VLOOKUP($B51,'NEL &amp; P4P Backsheet'!$D$11:$BF$187,X$25,0)),"",VLOOKUP($B51,'NEL &amp; P4P Backsheet'!$D$11:$BF$187, X$25,0))</f>
        <v>-204130</v>
      </c>
      <c r="Y51" s="368" t="str">
        <f ca="1">IF(ISERROR(VLOOKUP($B51,'NEL &amp; P4P Backsheet'!$D$11:$BK$187,$Y$25,0)),"",IF(VLOOKUP($B51,'NEL &amp; P4P Backsheet'!$D$11:$BK$187,$Y$25,0)=0,"",VLOOKUP($B51,'NEL &amp; P4P Backsheet'!$D$11:$BK$187,$Y$25,0)))</f>
        <v>not applicable</v>
      </c>
      <c r="Z51"/>
    </row>
    <row r="52" spans="1:26">
      <c r="A52" s="3">
        <v>24</v>
      </c>
      <c r="B52" s="41" t="str">
        <f t="shared" ca="1" si="1"/>
        <v>E06000038</v>
      </c>
      <c r="C52" s="42" t="str">
        <f ca="1">IF(B52="","",VLOOKUP(B52,'Org list'!$J$9:$K$637,2,0))</f>
        <v>Reading</v>
      </c>
      <c r="D52" s="215">
        <f ca="1">IF(ISERROR(VLOOKUP($B52,'NEL &amp; P4P Backsheet'!$D$11:$BM$187,D$25,0)),"",IF(VLOOKUP($B52,'NEL &amp; P4P Backsheet'!$D$11:$BM$187,D$25,0)=0,"",VLOOKUP($B52,'NEL &amp; P4P Backsheet'!$D$11:$BM$187,D$25,0)))</f>
        <v>2307</v>
      </c>
      <c r="E52" s="209">
        <f ca="1">IF(ISERROR(VLOOKUP($B52,'NEL &amp; P4P Backsheet'!$D$11:$BF$187,E$25,0)),"",VLOOKUP($B52,'NEL &amp; P4P Backsheet'!$D$11:$BF$187, E$25,0))</f>
        <v>0</v>
      </c>
      <c r="F52" s="209">
        <f ca="1">IF(ISERROR(VLOOKUP($B52,'NEL &amp; P4P Backsheet'!$D$11:$BF$187,F$25,0)),"",VLOOKUP($B52,'NEL &amp; P4P Backsheet'!$D$11:$BF$187, F$25,0))</f>
        <v>0</v>
      </c>
      <c r="G52" s="209">
        <f ca="1">IF(ISERROR(VLOOKUP($B52,'NEL &amp; P4P Backsheet'!$D$11:$BF$187,G$25,0)),"",VLOOKUP($B52,'NEL &amp; P4P Backsheet'!$D$11:$BF$187, G$25,0))</f>
        <v>0</v>
      </c>
      <c r="H52" s="259">
        <f ca="1">IF(ISERROR(VLOOKUP($B52,'NEL &amp; P4P Backsheet'!$D$11:$BF$187,H$25,0)),"",VLOOKUP($B52,'NEL &amp; P4P Backsheet'!$D$11:$BF$187, H$25,0))</f>
        <v>0</v>
      </c>
      <c r="I52" s="209">
        <f ca="1">IF(ISERROR(VLOOKUP($B52,'NEL &amp; P4P Backsheet'!$D$11:$BF$187,I$25,0)),"",VLOOKUP($B52,'NEL &amp; P4P Backsheet'!$D$11:$BF$187, I$25,0))</f>
        <v>0</v>
      </c>
      <c r="J52" s="318">
        <f ca="1">IF(ISERROR(VLOOKUP($B52,'NEL &amp; P4P Backsheet'!$D$11:$BF$187,J$25,0)),"",VLOOKUP($B52,'NEL &amp; P4P Backsheet'!$D$11:$BF$187, J$25,0))</f>
        <v>0</v>
      </c>
      <c r="K52" s="320">
        <f ca="1">IF(ISERROR(VLOOKUP($B52,'NEL &amp; P4P Backsheet'!$D$11:$BF$187,K$25,0)),"",VLOOKUP($B52,'NEL &amp; P4P Backsheet'!$D$11:$BF$187, K$25,0))</f>
        <v>0</v>
      </c>
      <c r="L52" s="259">
        <f ca="1">IF(ISERROR(VLOOKUP($B52,'NEL &amp; P4P Backsheet'!$D$11:$BF$187,L$25,0)),"",VLOOKUP($B52,'NEL &amp; P4P Backsheet'!$D$11:$BF$187, L$25,0))</f>
        <v>0</v>
      </c>
      <c r="M52" s="608">
        <f ca="1">IF(ISERROR(VLOOKUP($B52,'NEL &amp; P4P Backsheet'!$D$11:$BF$187,M$25,0)),"",VLOOKUP($B52,'NEL &amp; P4P Backsheet'!$D$11:$BF$187, M$25,0))</f>
        <v>0</v>
      </c>
      <c r="N52" s="608">
        <f ca="1">IF(ISERROR(VLOOKUP($B52,'NEL &amp; P4P Backsheet'!$D$11:$BF$187,N$25,0)),"",VLOOKUP($B52,'NEL &amp; P4P Backsheet'!$D$11:$BF$187, N$25,0))</f>
        <v>0</v>
      </c>
      <c r="O52" s="611">
        <f ca="1">IF(ISERROR(VLOOKUP($B52,'NEL &amp; P4P Backsheet'!$D$11:$BF$187,O$25,0)),"",VLOOKUP($B52,'NEL &amp; P4P Backsheet'!$D$11:$BF$187, O$25,0))</f>
        <v>0</v>
      </c>
      <c r="P52" s="612">
        <f ca="1">IF(ISERROR(VLOOKUP($B52,'NEL &amp; P4P Backsheet'!$D$11:$BF$187,P$25,0)),"",VLOOKUP($B52,'NEL &amp; P4P Backsheet'!$D$11:$BF$187, P$25,0))</f>
        <v>0</v>
      </c>
      <c r="Q52" s="212">
        <f ca="1">IF(ISERROR(VLOOKUP($B52,'NEL &amp; P4P Backsheet'!$D$11:$BF$187,Q$25,0)),"",VLOOKUP($B52,'NEL &amp; P4P Backsheet'!$D$11:$BF$187, Q$25,0))</f>
        <v>0</v>
      </c>
      <c r="R52" s="320">
        <f ca="1">IF(ISERROR(VLOOKUP($B52,'NEL &amp; P4P Backsheet'!$D$11:$BF$187,R$25,0)),"",VLOOKUP($B52,'NEL &amp; P4P Backsheet'!$D$11:$BF$187, R$25,0))</f>
        <v>0</v>
      </c>
      <c r="S52" s="318">
        <f ca="1">IF(ISERROR(VLOOKUP($B52,'NEL &amp; P4P Backsheet'!$D$11:$BF$187,S$25,0)),"",VLOOKUP($B52,'NEL &amp; P4P Backsheet'!$D$11:$BF$187, S$25,0))</f>
        <v>0</v>
      </c>
      <c r="T52" s="214">
        <f ca="1">IF(ISERROR(VLOOKUP($B52,'NEL &amp; P4P Backsheet'!$D$11:$BF$187,T$25,0)),"",VLOOKUP($B52,'NEL &amp; P4P Backsheet'!$D$11:$BF$187, T$25,0))</f>
        <v>0</v>
      </c>
      <c r="U52" s="212">
        <f ca="1">IF(ISERROR(VLOOKUP($B52,'NEL &amp; P4P Backsheet'!$D$11:$BF$187,U$25,0)),"",VLOOKUP($B52,'NEL &amp; P4P Backsheet'!$D$11:$BF$187, U$25,0))</f>
        <v>0</v>
      </c>
      <c r="V52" s="320">
        <f ca="1">IF(ISERROR(VLOOKUP($B52,'NEL &amp; P4P Backsheet'!$D$11:$BF$187,V$25,0)),"",VLOOKUP($B52,'NEL &amp; P4P Backsheet'!$D$11:$BF$187, V$25,0))</f>
        <v>0</v>
      </c>
      <c r="W52" s="320">
        <f ca="1">IF(ISERROR(VLOOKUP($B52,'NEL &amp; P4P Backsheet'!$D$11:$BF$187,W$25,0)),"",VLOOKUP($B52,'NEL &amp; P4P Backsheet'!$D$11:$BF$187, W$25,0))</f>
        <v>0</v>
      </c>
      <c r="X52" s="214">
        <f ca="1">IF(ISERROR(VLOOKUP($B52,'NEL &amp; P4P Backsheet'!$D$11:$BF$187,X$25,0)),"",VLOOKUP($B52,'NEL &amp; P4P Backsheet'!$D$11:$BF$187, X$25,0))</f>
        <v>0</v>
      </c>
      <c r="Y52" s="368" t="str">
        <f ca="1">IF(ISERROR(VLOOKUP($B52,'NEL &amp; P4P Backsheet'!$D$11:$BK$187,$Y$25,0)),"",IF(VLOOKUP($B52,'NEL &amp; P4P Backsheet'!$D$11:$BK$187,$Y$25,0)=0,"",VLOOKUP($B52,'NEL &amp; P4P Backsheet'!$D$11:$BK$187,$Y$25,0)))</f>
        <v>not applicable</v>
      </c>
      <c r="Z52"/>
    </row>
    <row r="53" spans="1:26">
      <c r="A53" s="3">
        <v>25</v>
      </c>
      <c r="B53" s="41" t="str">
        <f t="shared" ca="1" si="1"/>
        <v>E06000039</v>
      </c>
      <c r="C53" s="42" t="str">
        <f ca="1">IF(B53="","",VLOOKUP(B53,'Org list'!$J$9:$K$637,2,0))</f>
        <v>Slough</v>
      </c>
      <c r="D53" s="215">
        <f ca="1">IF(ISERROR(VLOOKUP($B53,'NEL &amp; P4P Backsheet'!$D$11:$BM$187,D$25,0)),"",IF(VLOOKUP($B53,'NEL &amp; P4P Backsheet'!$D$11:$BM$187,D$25,0)=0,"",VLOOKUP($B53,'NEL &amp; P4P Backsheet'!$D$11:$BM$187,D$25,0)))</f>
        <v>1490</v>
      </c>
      <c r="E53" s="209">
        <f ca="1">IF(ISERROR(VLOOKUP($B53,'NEL &amp; P4P Backsheet'!$D$11:$BF$187,E$25,0)),"",VLOOKUP($B53,'NEL &amp; P4P Backsheet'!$D$11:$BF$187, E$25,0))</f>
        <v>213070</v>
      </c>
      <c r="F53" s="209">
        <f ca="1">IF(ISERROR(VLOOKUP($B53,'NEL &amp; P4P Backsheet'!$D$11:$BF$187,F$25,0)),"",VLOOKUP($B53,'NEL &amp; P4P Backsheet'!$D$11:$BF$187, F$25,0))</f>
        <v>232439.99999999994</v>
      </c>
      <c r="G53" s="209">
        <f ca="1">IF(ISERROR(VLOOKUP($B53,'NEL &amp; P4P Backsheet'!$D$11:$BF$187,G$25,0)),"",VLOOKUP($B53,'NEL &amp; P4P Backsheet'!$D$11:$BF$187, G$25,0))</f>
        <v>202640.00000000006</v>
      </c>
      <c r="H53" s="259">
        <f ca="1">IF(ISERROR(VLOOKUP($B53,'NEL &amp; P4P Backsheet'!$D$11:$BF$187,H$25,0)),"",VLOOKUP($B53,'NEL &amp; P4P Backsheet'!$D$11:$BF$187, H$25,0))</f>
        <v>219030</v>
      </c>
      <c r="I53" s="209">
        <f ca="1">IF(ISERROR(VLOOKUP($B53,'NEL &amp; P4P Backsheet'!$D$11:$BF$187,I$25,0)),"",VLOOKUP($B53,'NEL &amp; P4P Backsheet'!$D$11:$BF$187, I$25,0))</f>
        <v>0</v>
      </c>
      <c r="J53" s="318">
        <f ca="1">IF(ISERROR(VLOOKUP($B53,'NEL &amp; P4P Backsheet'!$D$11:$BF$187,J$25,0)),"",VLOOKUP($B53,'NEL &amp; P4P Backsheet'!$D$11:$BF$187, J$25,0))</f>
        <v>216050</v>
      </c>
      <c r="K53" s="320">
        <f ca="1">IF(ISERROR(VLOOKUP($B53,'NEL &amp; P4P Backsheet'!$D$11:$BF$187,K$25,0)),"",VLOOKUP($B53,'NEL &amp; P4P Backsheet'!$D$11:$BF$187, K$25,0))</f>
        <v>323330</v>
      </c>
      <c r="L53" s="259">
        <f ca="1">IF(ISERROR(VLOOKUP($B53,'NEL &amp; P4P Backsheet'!$D$11:$BF$187,L$25,0)),"",VLOOKUP($B53,'NEL &amp; P4P Backsheet'!$D$11:$BF$187, L$25,0))</f>
        <v>0</v>
      </c>
      <c r="M53" s="608">
        <f ca="1">IF(ISERROR(VLOOKUP($B53,'NEL &amp; P4P Backsheet'!$D$11:$BF$187,M$25,0)),"",VLOOKUP($B53,'NEL &amp; P4P Backsheet'!$D$11:$BF$187, M$25,0))</f>
        <v>0</v>
      </c>
      <c r="N53" s="608">
        <f ca="1">IF(ISERROR(VLOOKUP($B53,'NEL &amp; P4P Backsheet'!$D$11:$BF$187,N$25,0)),"",VLOOKUP($B53,'NEL &amp; P4P Backsheet'!$D$11:$BF$187, N$25,0))</f>
        <v>0</v>
      </c>
      <c r="O53" s="611">
        <f ca="1">IF(ISERROR(VLOOKUP($B53,'NEL &amp; P4P Backsheet'!$D$11:$BF$187,O$25,0)),"",VLOOKUP($B53,'NEL &amp; P4P Backsheet'!$D$11:$BF$187, O$25,0))</f>
        <v>0</v>
      </c>
      <c r="P53" s="612">
        <f ca="1">IF(ISERROR(VLOOKUP($B53,'NEL &amp; P4P Backsheet'!$D$11:$BF$187,P$25,0)),"",VLOOKUP($B53,'NEL &amp; P4P Backsheet'!$D$11:$BF$187, P$25,0))</f>
        <v>0</v>
      </c>
      <c r="Q53" s="212">
        <f ca="1">IF(ISERROR(VLOOKUP($B53,'NEL &amp; P4P Backsheet'!$D$11:$BF$187,Q$25,0)),"",VLOOKUP($B53,'NEL &amp; P4P Backsheet'!$D$11:$BF$187, Q$25,0))</f>
        <v>213070</v>
      </c>
      <c r="R53" s="320">
        <f ca="1">IF(ISERROR(VLOOKUP($B53,'NEL &amp; P4P Backsheet'!$D$11:$BF$187,R$25,0)),"",VLOOKUP($B53,'NEL &amp; P4P Backsheet'!$D$11:$BF$187, R$25,0))</f>
        <v>16389.999999999942</v>
      </c>
      <c r="S53" s="318">
        <f ca="1">IF(ISERROR(VLOOKUP($B53,'NEL &amp; P4P Backsheet'!$D$11:$BF$187,S$25,0)),"",VLOOKUP($B53,'NEL &amp; P4P Backsheet'!$D$11:$BF$187, S$25,0))</f>
        <v>-120689.99999999994</v>
      </c>
      <c r="T53" s="214">
        <f ca="1">IF(ISERROR(VLOOKUP($B53,'NEL &amp; P4P Backsheet'!$D$11:$BF$187,T$25,0)),"",VLOOKUP($B53,'NEL &amp; P4P Backsheet'!$D$11:$BF$187, T$25,0))</f>
        <v>219030</v>
      </c>
      <c r="U53" s="212">
        <f ca="1">IF(ISERROR(VLOOKUP($B53,'NEL &amp; P4P Backsheet'!$D$11:$BF$187,U$25,0)),"",VLOOKUP($B53,'NEL &amp; P4P Backsheet'!$D$11:$BF$187, U$25,0))</f>
        <v>213070</v>
      </c>
      <c r="V53" s="320">
        <f ca="1">IF(ISERROR(VLOOKUP($B53,'NEL &amp; P4P Backsheet'!$D$11:$BF$187,V$25,0)),"",VLOOKUP($B53,'NEL &amp; P4P Backsheet'!$D$11:$BF$187, V$25,0))</f>
        <v>232439.99999999994</v>
      </c>
      <c r="W53" s="320">
        <f ca="1">IF(ISERROR(VLOOKUP($B53,'NEL &amp; P4P Backsheet'!$D$11:$BF$187,W$25,0)),"",VLOOKUP($B53,'NEL &amp; P4P Backsheet'!$D$11:$BF$187, W$25,0))</f>
        <v>202640.00000000006</v>
      </c>
      <c r="X53" s="214">
        <f ca="1">IF(ISERROR(VLOOKUP($B53,'NEL &amp; P4P Backsheet'!$D$11:$BF$187,X$25,0)),"",VLOOKUP($B53,'NEL &amp; P4P Backsheet'!$D$11:$BF$187, X$25,0))</f>
        <v>219030</v>
      </c>
      <c r="Y53" s="368" t="str">
        <f ca="1">IF(ISERROR(VLOOKUP($B53,'NEL &amp; P4P Backsheet'!$D$11:$BK$187,$Y$25,0)),"",IF(VLOOKUP($B53,'NEL &amp; P4P Backsheet'!$D$11:$BK$187,$Y$25,0)=0,"",VLOOKUP($B53,'NEL &amp; P4P Backsheet'!$D$11:$BK$187,$Y$25,0)))</f>
        <v>acute care</v>
      </c>
      <c r="Z53"/>
    </row>
    <row r="54" spans="1:26">
      <c r="A54" s="3">
        <v>26</v>
      </c>
      <c r="B54" s="41" t="str">
        <f t="shared" ca="1" si="1"/>
        <v>E10000027</v>
      </c>
      <c r="C54" s="42" t="str">
        <f ca="1">IF(B54="","",VLOOKUP(B54,'Org list'!$J$9:$K$637,2,0))</f>
        <v>Somerset</v>
      </c>
      <c r="D54" s="215">
        <f ca="1">IF(ISERROR(VLOOKUP($B54,'NEL &amp; P4P Backsheet'!$D$11:$BM$187,D$25,0)),"",IF(VLOOKUP($B54,'NEL &amp; P4P Backsheet'!$D$11:$BM$187,D$25,0)=0,"",VLOOKUP($B54,'NEL &amp; P4P Backsheet'!$D$11:$BM$187,D$25,0)))</f>
        <v>1490</v>
      </c>
      <c r="E54" s="209">
        <f ca="1">IF(ISERROR(VLOOKUP($B54,'NEL &amp; P4P Backsheet'!$D$11:$BF$187,E$25,0)),"",VLOOKUP($B54,'NEL &amp; P4P Backsheet'!$D$11:$BF$187, E$25,0))</f>
        <v>0</v>
      </c>
      <c r="F54" s="209">
        <f ca="1">IF(ISERROR(VLOOKUP($B54,'NEL &amp; P4P Backsheet'!$D$11:$BF$187,F$25,0)),"",VLOOKUP($B54,'NEL &amp; P4P Backsheet'!$D$11:$BF$187, F$25,0))</f>
        <v>0</v>
      </c>
      <c r="G54" s="209">
        <f ca="1">IF(ISERROR(VLOOKUP($B54,'NEL &amp; P4P Backsheet'!$D$11:$BF$187,G$25,0)),"",VLOOKUP($B54,'NEL &amp; P4P Backsheet'!$D$11:$BF$187, G$25,0))</f>
        <v>0</v>
      </c>
      <c r="H54" s="259">
        <f ca="1">IF(ISERROR(VLOOKUP($B54,'NEL &amp; P4P Backsheet'!$D$11:$BF$187,H$25,0)),"",VLOOKUP($B54,'NEL &amp; P4P Backsheet'!$D$11:$BF$187, H$25,0))</f>
        <v>40230</v>
      </c>
      <c r="I54" s="209">
        <f ca="1">IF(ISERROR(VLOOKUP($B54,'NEL &amp; P4P Backsheet'!$D$11:$BF$187,I$25,0)),"",VLOOKUP($B54,'NEL &amp; P4P Backsheet'!$D$11:$BF$187, I$25,0))</f>
        <v>0</v>
      </c>
      <c r="J54" s="318">
        <f ca="1">IF(ISERROR(VLOOKUP($B54,'NEL &amp; P4P Backsheet'!$D$11:$BF$187,J$25,0)),"",VLOOKUP($B54,'NEL &amp; P4P Backsheet'!$D$11:$BF$187, J$25,0))</f>
        <v>0</v>
      </c>
      <c r="K54" s="320">
        <f ca="1">IF(ISERROR(VLOOKUP($B54,'NEL &amp; P4P Backsheet'!$D$11:$BF$187,K$25,0)),"",VLOOKUP($B54,'NEL &amp; P4P Backsheet'!$D$11:$BF$187, K$25,0))</f>
        <v>0</v>
      </c>
      <c r="L54" s="259">
        <f ca="1">IF(ISERROR(VLOOKUP($B54,'NEL &amp; P4P Backsheet'!$D$11:$BF$187,L$25,0)),"",VLOOKUP($B54,'NEL &amp; P4P Backsheet'!$D$11:$BF$187, L$25,0))</f>
        <v>0</v>
      </c>
      <c r="M54" s="608">
        <f ca="1">IF(ISERROR(VLOOKUP($B54,'NEL &amp; P4P Backsheet'!$D$11:$BF$187,M$25,0)),"",VLOOKUP($B54,'NEL &amp; P4P Backsheet'!$D$11:$BF$187, M$25,0))</f>
        <v>0</v>
      </c>
      <c r="N54" s="608">
        <f ca="1">IF(ISERROR(VLOOKUP($B54,'NEL &amp; P4P Backsheet'!$D$11:$BF$187,N$25,0)),"",VLOOKUP($B54,'NEL &amp; P4P Backsheet'!$D$11:$BF$187, N$25,0))</f>
        <v>0</v>
      </c>
      <c r="O54" s="611">
        <f ca="1">IF(ISERROR(VLOOKUP($B54,'NEL &amp; P4P Backsheet'!$D$11:$BF$187,O$25,0)),"",VLOOKUP($B54,'NEL &amp; P4P Backsheet'!$D$11:$BF$187, O$25,0))</f>
        <v>0</v>
      </c>
      <c r="P54" s="612">
        <f ca="1">IF(ISERROR(VLOOKUP($B54,'NEL &amp; P4P Backsheet'!$D$11:$BF$187,P$25,0)),"",VLOOKUP($B54,'NEL &amp; P4P Backsheet'!$D$11:$BF$187, P$25,0))</f>
        <v>0</v>
      </c>
      <c r="Q54" s="212">
        <f ca="1">IF(ISERROR(VLOOKUP($B54,'NEL &amp; P4P Backsheet'!$D$11:$BF$187,Q$25,0)),"",VLOOKUP($B54,'NEL &amp; P4P Backsheet'!$D$11:$BF$187, Q$25,0))</f>
        <v>0</v>
      </c>
      <c r="R54" s="320">
        <f ca="1">IF(ISERROR(VLOOKUP($B54,'NEL &amp; P4P Backsheet'!$D$11:$BF$187,R$25,0)),"",VLOOKUP($B54,'NEL &amp; P4P Backsheet'!$D$11:$BF$187, R$25,0))</f>
        <v>0</v>
      </c>
      <c r="S54" s="318">
        <f ca="1">IF(ISERROR(VLOOKUP($B54,'NEL &amp; P4P Backsheet'!$D$11:$BF$187,S$25,0)),"",VLOOKUP($B54,'NEL &amp; P4P Backsheet'!$D$11:$BF$187, S$25,0))</f>
        <v>0</v>
      </c>
      <c r="T54" s="214">
        <f ca="1">IF(ISERROR(VLOOKUP($B54,'NEL &amp; P4P Backsheet'!$D$11:$BF$187,T$25,0)),"",VLOOKUP($B54,'NEL &amp; P4P Backsheet'!$D$11:$BF$187, T$25,0))</f>
        <v>40230</v>
      </c>
      <c r="U54" s="212">
        <f ca="1">IF(ISERROR(VLOOKUP($B54,'NEL &amp; P4P Backsheet'!$D$11:$BF$187,U$25,0)),"",VLOOKUP($B54,'NEL &amp; P4P Backsheet'!$D$11:$BF$187, U$25,0))</f>
        <v>0</v>
      </c>
      <c r="V54" s="320">
        <f ca="1">IF(ISERROR(VLOOKUP($B54,'NEL &amp; P4P Backsheet'!$D$11:$BF$187,V$25,0)),"",VLOOKUP($B54,'NEL &amp; P4P Backsheet'!$D$11:$BF$187, V$25,0))</f>
        <v>0</v>
      </c>
      <c r="W54" s="320">
        <f ca="1">IF(ISERROR(VLOOKUP($B54,'NEL &amp; P4P Backsheet'!$D$11:$BF$187,W$25,0)),"",VLOOKUP($B54,'NEL &amp; P4P Backsheet'!$D$11:$BF$187, W$25,0))</f>
        <v>0</v>
      </c>
      <c r="X54" s="214">
        <f ca="1">IF(ISERROR(VLOOKUP($B54,'NEL &amp; P4P Backsheet'!$D$11:$BF$187,X$25,0)),"",VLOOKUP($B54,'NEL &amp; P4P Backsheet'!$D$11:$BF$187, X$25,0))</f>
        <v>40230</v>
      </c>
      <c r="Y54" s="368" t="str">
        <f ca="1">IF(ISERROR(VLOOKUP($B54,'NEL &amp; P4P Backsheet'!$D$11:$BK$187,$Y$25,0)),"",IF(VLOOKUP($B54,'NEL &amp; P4P Backsheet'!$D$11:$BK$187,$Y$25,0)=0,"",VLOOKUP($B54,'NEL &amp; P4P Backsheet'!$D$11:$BK$187,$Y$25,0)))</f>
        <v>not applicable</v>
      </c>
      <c r="Z54"/>
    </row>
    <row r="55" spans="1:26">
      <c r="A55" s="3">
        <v>27</v>
      </c>
      <c r="B55" s="41" t="str">
        <f t="shared" ca="1" si="1"/>
        <v>E06000025</v>
      </c>
      <c r="C55" s="42" t="str">
        <f ca="1">IF(B55="","",VLOOKUP(B55,'Org list'!$J$9:$K$637,2,0))</f>
        <v>South Gloucestershire</v>
      </c>
      <c r="D55" s="215">
        <f ca="1">IF(ISERROR(VLOOKUP($B55,'NEL &amp; P4P Backsheet'!$D$11:$BM$187,D$25,0)),"",IF(VLOOKUP($B55,'NEL &amp; P4P Backsheet'!$D$11:$BM$187,D$25,0)=0,"",VLOOKUP($B55,'NEL &amp; P4P Backsheet'!$D$11:$BM$187,D$25,0)))</f>
        <v>2261</v>
      </c>
      <c r="E55" s="209">
        <f ca="1">IF(ISERROR(VLOOKUP($B55,'NEL &amp; P4P Backsheet'!$D$11:$BF$187,E$25,0)),"",VLOOKUP($B55,'NEL &amp; P4P Backsheet'!$D$11:$BF$187, E$25,0))</f>
        <v>165053</v>
      </c>
      <c r="F55" s="209">
        <f ca="1">IF(ISERROR(VLOOKUP($B55,'NEL &amp; P4P Backsheet'!$D$11:$BF$187,F$25,0)),"",VLOOKUP($B55,'NEL &amp; P4P Backsheet'!$D$11:$BF$187, F$25,0))</f>
        <v>300713.00000000006</v>
      </c>
      <c r="G55" s="209">
        <f ca="1">IF(ISERROR(VLOOKUP($B55,'NEL &amp; P4P Backsheet'!$D$11:$BF$187,G$25,0)),"",VLOOKUP($B55,'NEL &amp; P4P Backsheet'!$D$11:$BF$187, G$25,0))</f>
        <v>391152.99999999994</v>
      </c>
      <c r="H55" s="259">
        <f ca="1">IF(ISERROR(VLOOKUP($B55,'NEL &amp; P4P Backsheet'!$D$11:$BF$187,H$25,0)),"",VLOOKUP($B55,'NEL &amp; P4P Backsheet'!$D$11:$BF$187, H$25,0))</f>
        <v>409241</v>
      </c>
      <c r="I55" s="209">
        <f ca="1">IF(ISERROR(VLOOKUP($B55,'NEL &amp; P4P Backsheet'!$D$11:$BF$187,I$25,0)),"",VLOOKUP($B55,'NEL &amp; P4P Backsheet'!$D$11:$BF$187, I$25,0))</f>
        <v>0</v>
      </c>
      <c r="J55" s="318">
        <f ca="1">IF(ISERROR(VLOOKUP($B55,'NEL &amp; P4P Backsheet'!$D$11:$BF$187,J$25,0)),"",VLOOKUP($B55,'NEL &amp; P4P Backsheet'!$D$11:$BF$187, J$25,0))</f>
        <v>0</v>
      </c>
      <c r="K55" s="320">
        <f ca="1">IF(ISERROR(VLOOKUP($B55,'NEL &amp; P4P Backsheet'!$D$11:$BF$187,K$25,0)),"",VLOOKUP($B55,'NEL &amp; P4P Backsheet'!$D$11:$BF$187, K$25,0))</f>
        <v>0</v>
      </c>
      <c r="L55" s="259">
        <f ca="1">IF(ISERROR(VLOOKUP($B55,'NEL &amp; P4P Backsheet'!$D$11:$BF$187,L$25,0)),"",VLOOKUP($B55,'NEL &amp; P4P Backsheet'!$D$11:$BF$187, L$25,0))</f>
        <v>0</v>
      </c>
      <c r="M55" s="608">
        <f ca="1">IF(ISERROR(VLOOKUP($B55,'NEL &amp; P4P Backsheet'!$D$11:$BF$187,M$25,0)),"",VLOOKUP($B55,'NEL &amp; P4P Backsheet'!$D$11:$BF$187, M$25,0))</f>
        <v>0</v>
      </c>
      <c r="N55" s="608">
        <f ca="1">IF(ISERROR(VLOOKUP($B55,'NEL &amp; P4P Backsheet'!$D$11:$BF$187,N$25,0)),"",VLOOKUP($B55,'NEL &amp; P4P Backsheet'!$D$11:$BF$187, N$25,0))</f>
        <v>0</v>
      </c>
      <c r="O55" s="611">
        <f ca="1">IF(ISERROR(VLOOKUP($B55,'NEL &amp; P4P Backsheet'!$D$11:$BF$187,O$25,0)),"",VLOOKUP($B55,'NEL &amp; P4P Backsheet'!$D$11:$BF$187, O$25,0))</f>
        <v>0</v>
      </c>
      <c r="P55" s="612">
        <f ca="1">IF(ISERROR(VLOOKUP($B55,'NEL &amp; P4P Backsheet'!$D$11:$BF$187,P$25,0)),"",VLOOKUP($B55,'NEL &amp; P4P Backsheet'!$D$11:$BF$187, P$25,0))</f>
        <v>0</v>
      </c>
      <c r="Q55" s="212">
        <f ca="1">IF(ISERROR(VLOOKUP($B55,'NEL &amp; P4P Backsheet'!$D$11:$BF$187,Q$25,0)),"",VLOOKUP($B55,'NEL &amp; P4P Backsheet'!$D$11:$BF$187, Q$25,0))</f>
        <v>165053</v>
      </c>
      <c r="R55" s="320">
        <f ca="1">IF(ISERROR(VLOOKUP($B55,'NEL &amp; P4P Backsheet'!$D$11:$BF$187,R$25,0)),"",VLOOKUP($B55,'NEL &amp; P4P Backsheet'!$D$11:$BF$187, R$25,0))</f>
        <v>300713.00000000006</v>
      </c>
      <c r="S55" s="318">
        <f ca="1">IF(ISERROR(VLOOKUP($B55,'NEL &amp; P4P Backsheet'!$D$11:$BF$187,S$25,0)),"",VLOOKUP($B55,'NEL &amp; P4P Backsheet'!$D$11:$BF$187, S$25,0))</f>
        <v>391152.99999999994</v>
      </c>
      <c r="T55" s="214">
        <f ca="1">IF(ISERROR(VLOOKUP($B55,'NEL &amp; P4P Backsheet'!$D$11:$BF$187,T$25,0)),"",VLOOKUP($B55,'NEL &amp; P4P Backsheet'!$D$11:$BF$187, T$25,0))</f>
        <v>409241</v>
      </c>
      <c r="U55" s="212">
        <f ca="1">IF(ISERROR(VLOOKUP($B55,'NEL &amp; P4P Backsheet'!$D$11:$BF$187,U$25,0)),"",VLOOKUP($B55,'NEL &amp; P4P Backsheet'!$D$11:$BF$187, U$25,0))</f>
        <v>165053</v>
      </c>
      <c r="V55" s="320">
        <f ca="1">IF(ISERROR(VLOOKUP($B55,'NEL &amp; P4P Backsheet'!$D$11:$BF$187,V$25,0)),"",VLOOKUP($B55,'NEL &amp; P4P Backsheet'!$D$11:$BF$187, V$25,0))</f>
        <v>300713.00000000006</v>
      </c>
      <c r="W55" s="320">
        <f ca="1">IF(ISERROR(VLOOKUP($B55,'NEL &amp; P4P Backsheet'!$D$11:$BF$187,W$25,0)),"",VLOOKUP($B55,'NEL &amp; P4P Backsheet'!$D$11:$BF$187, W$25,0))</f>
        <v>391152.99999999994</v>
      </c>
      <c r="X55" s="214">
        <f ca="1">IF(ISERROR(VLOOKUP($B55,'NEL &amp; P4P Backsheet'!$D$11:$BF$187,X$25,0)),"",VLOOKUP($B55,'NEL &amp; P4P Backsheet'!$D$11:$BF$187, X$25,0))</f>
        <v>409241</v>
      </c>
      <c r="Y55" s="368" t="str">
        <f ca="1">IF(ISERROR(VLOOKUP($B55,'NEL &amp; P4P Backsheet'!$D$11:$BK$187,$Y$25,0)),"",IF(VLOOKUP($B55,'NEL &amp; P4P Backsheet'!$D$11:$BK$187,$Y$25,0)=0,"",VLOOKUP($B55,'NEL &amp; P4P Backsheet'!$D$11:$BK$187,$Y$25,0)))</f>
        <v>not applicable</v>
      </c>
      <c r="Z55"/>
    </row>
    <row r="56" spans="1:26">
      <c r="A56" s="3">
        <v>28</v>
      </c>
      <c r="B56" s="41" t="str">
        <f t="shared" ca="1" si="1"/>
        <v>E06000045</v>
      </c>
      <c r="C56" s="42" t="str">
        <f ca="1">IF(B56="","",VLOOKUP(B56,'Org list'!$J$9:$K$637,2,0))</f>
        <v>Southampton</v>
      </c>
      <c r="D56" s="215">
        <f ca="1">IF(ISERROR(VLOOKUP($B56,'NEL &amp; P4P Backsheet'!$D$11:$BM$187,D$25,0)),"",IF(VLOOKUP($B56,'NEL &amp; P4P Backsheet'!$D$11:$BM$187,D$25,0)=0,"",VLOOKUP($B56,'NEL &amp; P4P Backsheet'!$D$11:$BM$187,D$25,0)))</f>
        <v>1490</v>
      </c>
      <c r="E56" s="209">
        <f ca="1">IF(ISERROR(VLOOKUP($B56,'NEL &amp; P4P Backsheet'!$D$11:$BF$187,E$25,0)),"",VLOOKUP($B56,'NEL &amp; P4P Backsheet'!$D$11:$BF$187, E$25,0))</f>
        <v>211580</v>
      </c>
      <c r="F56" s="209">
        <f ca="1">IF(ISERROR(VLOOKUP($B56,'NEL &amp; P4P Backsheet'!$D$11:$BF$187,F$25,0)),"",VLOOKUP($B56,'NEL &amp; P4P Backsheet'!$D$11:$BF$187, F$25,0))</f>
        <v>353130</v>
      </c>
      <c r="G56" s="209">
        <f ca="1">IF(ISERROR(VLOOKUP($B56,'NEL &amp; P4P Backsheet'!$D$11:$BF$187,G$25,0)),"",VLOOKUP($B56,'NEL &amp; P4P Backsheet'!$D$11:$BF$187, G$25,0))</f>
        <v>84930</v>
      </c>
      <c r="H56" s="259">
        <f ca="1">IF(ISERROR(VLOOKUP($B56,'NEL &amp; P4P Backsheet'!$D$11:$BF$187,H$25,0)),"",VLOOKUP($B56,'NEL &amp; P4P Backsheet'!$D$11:$BF$187, H$25,0))</f>
        <v>59600</v>
      </c>
      <c r="I56" s="209">
        <f ca="1">IF(ISERROR(VLOOKUP($B56,'NEL &amp; P4P Backsheet'!$D$11:$BF$187,I$25,0)),"",VLOOKUP($B56,'NEL &amp; P4P Backsheet'!$D$11:$BF$187, I$25,0))</f>
        <v>117710</v>
      </c>
      <c r="J56" s="318">
        <f ca="1">IF(ISERROR(VLOOKUP($B56,'NEL &amp; P4P Backsheet'!$D$11:$BF$187,J$25,0)),"",VLOOKUP($B56,'NEL &amp; P4P Backsheet'!$D$11:$BF$187, J$25,0))</f>
        <v>366540</v>
      </c>
      <c r="K56" s="320">
        <f ca="1">IF(ISERROR(VLOOKUP($B56,'NEL &amp; P4P Backsheet'!$D$11:$BF$187,K$25,0)),"",VLOOKUP($B56,'NEL &amp; P4P Backsheet'!$D$11:$BF$187, K$25,0))</f>
        <v>165390</v>
      </c>
      <c r="L56" s="259">
        <f ca="1">IF(ISERROR(VLOOKUP($B56,'NEL &amp; P4P Backsheet'!$D$11:$BF$187,L$25,0)),"",VLOOKUP($B56,'NEL &amp; P4P Backsheet'!$D$11:$BF$187, L$25,0))</f>
        <v>31290</v>
      </c>
      <c r="M56" s="608">
        <f ca="1">IF(ISERROR(VLOOKUP($B56,'NEL &amp; P4P Backsheet'!$D$11:$BF$187,M$25,0)),"",VLOOKUP($B56,'NEL &amp; P4P Backsheet'!$D$11:$BF$187, M$25,0))</f>
        <v>0</v>
      </c>
      <c r="N56" s="608">
        <f ca="1">IF(ISERROR(VLOOKUP($B56,'NEL &amp; P4P Backsheet'!$D$11:$BF$187,N$25,0)),"",VLOOKUP($B56,'NEL &amp; P4P Backsheet'!$D$11:$BF$187, N$25,0))</f>
        <v>366540</v>
      </c>
      <c r="O56" s="611">
        <f ca="1">IF(ISERROR(VLOOKUP($B56,'NEL &amp; P4P Backsheet'!$D$11:$BF$187,O$25,0)),"",VLOOKUP($B56,'NEL &amp; P4P Backsheet'!$D$11:$BF$187, O$25,0))</f>
        <v>165390</v>
      </c>
      <c r="P56" s="612">
        <f ca="1">IF(ISERROR(VLOOKUP($B56,'NEL &amp; P4P Backsheet'!$D$11:$BF$187,P$25,0)),"",VLOOKUP($B56,'NEL &amp; P4P Backsheet'!$D$11:$BF$187, P$25,0))</f>
        <v>0</v>
      </c>
      <c r="Q56" s="212">
        <f ca="1">IF(ISERROR(VLOOKUP($B56,'NEL &amp; P4P Backsheet'!$D$11:$BF$187,Q$25,0)),"",VLOOKUP($B56,'NEL &amp; P4P Backsheet'!$D$11:$BF$187, Q$25,0))</f>
        <v>93870</v>
      </c>
      <c r="R56" s="320">
        <f ca="1">IF(ISERROR(VLOOKUP($B56,'NEL &amp; P4P Backsheet'!$D$11:$BF$187,R$25,0)),"",VLOOKUP($B56,'NEL &amp; P4P Backsheet'!$D$11:$BF$187, R$25,0))</f>
        <v>-13410</v>
      </c>
      <c r="S56" s="318">
        <f ca="1">IF(ISERROR(VLOOKUP($B56,'NEL &amp; P4P Backsheet'!$D$11:$BF$187,S$25,0)),"",VLOOKUP($B56,'NEL &amp; P4P Backsheet'!$D$11:$BF$187, S$25,0))</f>
        <v>-80460</v>
      </c>
      <c r="T56" s="214">
        <f ca="1">IF(ISERROR(VLOOKUP($B56,'NEL &amp; P4P Backsheet'!$D$11:$BF$187,T$25,0)),"",VLOOKUP($B56,'NEL &amp; P4P Backsheet'!$D$11:$BF$187, T$25,0))</f>
        <v>28310</v>
      </c>
      <c r="U56" s="212">
        <f ca="1">IF(ISERROR(VLOOKUP($B56,'NEL &amp; P4P Backsheet'!$D$11:$BF$187,U$25,0)),"",VLOOKUP($B56,'NEL &amp; P4P Backsheet'!$D$11:$BF$187, U$25,0))</f>
        <v>211580</v>
      </c>
      <c r="V56" s="320">
        <f ca="1">IF(ISERROR(VLOOKUP($B56,'NEL &amp; P4P Backsheet'!$D$11:$BF$187,V$25,0)),"",VLOOKUP($B56,'NEL &amp; P4P Backsheet'!$D$11:$BF$187, V$25,0))</f>
        <v>-13410</v>
      </c>
      <c r="W56" s="320">
        <f ca="1">IF(ISERROR(VLOOKUP($B56,'NEL &amp; P4P Backsheet'!$D$11:$BF$187,W$25,0)),"",VLOOKUP($B56,'NEL &amp; P4P Backsheet'!$D$11:$BF$187, W$25,0))</f>
        <v>-80460</v>
      </c>
      <c r="X56" s="214">
        <f ca="1">IF(ISERROR(VLOOKUP($B56,'NEL &amp; P4P Backsheet'!$D$11:$BF$187,X$25,0)),"",VLOOKUP($B56,'NEL &amp; P4P Backsheet'!$D$11:$BF$187, X$25,0))</f>
        <v>59600</v>
      </c>
      <c r="Y56" s="368" t="str">
        <f ca="1">IF(ISERROR(VLOOKUP($B56,'NEL &amp; P4P Backsheet'!$D$11:$BK$187,$Y$25,0)),"",IF(VLOOKUP($B56,'NEL &amp; P4P Backsheet'!$D$11:$BK$187,$Y$25,0)=0,"",VLOOKUP($B56,'NEL &amp; P4P Backsheet'!$D$11:$BK$187,$Y$25,0)))</f>
        <v>not applicable</v>
      </c>
      <c r="Z56"/>
    </row>
    <row r="57" spans="1:26">
      <c r="A57" s="3">
        <v>29</v>
      </c>
      <c r="B57" s="41" t="str">
        <f t="shared" ca="1" si="1"/>
        <v>E10000030</v>
      </c>
      <c r="C57" s="42" t="str">
        <f ca="1">IF(B57="","",VLOOKUP(B57,'Org list'!$J$9:$K$637,2,0))</f>
        <v>Surrey</v>
      </c>
      <c r="D57" s="215">
        <f ca="1">IF(ISERROR(VLOOKUP($B57,'NEL &amp; P4P Backsheet'!$D$11:$BM$187,D$25,0)),"",IF(VLOOKUP($B57,'NEL &amp; P4P Backsheet'!$D$11:$BM$187,D$25,0)=0,"",VLOOKUP($B57,'NEL &amp; P4P Backsheet'!$D$11:$BM$187,D$25,0)))</f>
        <v>1490</v>
      </c>
      <c r="E57" s="209">
        <f ca="1">IF(ISERROR(VLOOKUP($B57,'NEL &amp; P4P Backsheet'!$D$11:$BF$187,E$25,0)),"",VLOOKUP($B57,'NEL &amp; P4P Backsheet'!$D$11:$BF$187, E$25,0))</f>
        <v>370025.24975902581</v>
      </c>
      <c r="F57" s="209">
        <f ca="1">IF(ISERROR(VLOOKUP($B57,'NEL &amp; P4P Backsheet'!$D$11:$BF$187,F$25,0)),"",VLOOKUP($B57,'NEL &amp; P4P Backsheet'!$D$11:$BF$187, F$25,0))</f>
        <v>374482.8577275704</v>
      </c>
      <c r="G57" s="209">
        <f ca="1">IF(ISERROR(VLOOKUP($B57,'NEL &amp; P4P Backsheet'!$D$11:$BF$187,G$25,0)),"",VLOOKUP($B57,'NEL &amp; P4P Backsheet'!$D$11:$BF$187, G$25,0))</f>
        <v>378317.90493219823</v>
      </c>
      <c r="H57" s="259">
        <f ca="1">IF(ISERROR(VLOOKUP($B57,'NEL &amp; P4P Backsheet'!$D$11:$BF$187,H$25,0)),"",VLOOKUP($B57,'NEL &amp; P4P Backsheet'!$D$11:$BF$187, H$25,0))</f>
        <v>394690.56128182379</v>
      </c>
      <c r="I57" s="209">
        <f ca="1">IF(ISERROR(VLOOKUP($B57,'NEL &amp; P4P Backsheet'!$D$11:$BF$187,I$25,0)),"",VLOOKUP($B57,'NEL &amp; P4P Backsheet'!$D$11:$BF$187, I$25,0))</f>
        <v>0</v>
      </c>
      <c r="J57" s="318">
        <f ca="1">IF(ISERROR(VLOOKUP($B57,'NEL &amp; P4P Backsheet'!$D$11:$BF$187,J$25,0)),"",VLOOKUP($B57,'NEL &amp; P4P Backsheet'!$D$11:$BF$187, J$25,0))</f>
        <v>0</v>
      </c>
      <c r="K57" s="320">
        <f ca="1">IF(ISERROR(VLOOKUP($B57,'NEL &amp; P4P Backsheet'!$D$11:$BF$187,K$25,0)),"",VLOOKUP($B57,'NEL &amp; P4P Backsheet'!$D$11:$BF$187, K$25,0))</f>
        <v>0</v>
      </c>
      <c r="L57" s="259">
        <f ca="1">IF(ISERROR(VLOOKUP($B57,'NEL &amp; P4P Backsheet'!$D$11:$BF$187,L$25,0)),"",VLOOKUP($B57,'NEL &amp; P4P Backsheet'!$D$11:$BF$187, L$25,0))</f>
        <v>0</v>
      </c>
      <c r="M57" s="608">
        <f ca="1">IF(ISERROR(VLOOKUP($B57,'NEL &amp; P4P Backsheet'!$D$11:$BF$187,M$25,0)),"",VLOOKUP($B57,'NEL &amp; P4P Backsheet'!$D$11:$BF$187, M$25,0))</f>
        <v>0</v>
      </c>
      <c r="N57" s="608">
        <f ca="1">IF(ISERROR(VLOOKUP($B57,'NEL &amp; P4P Backsheet'!$D$11:$BF$187,N$25,0)),"",VLOOKUP($B57,'NEL &amp; P4P Backsheet'!$D$11:$BF$187, N$25,0))</f>
        <v>0</v>
      </c>
      <c r="O57" s="611">
        <f ca="1">IF(ISERROR(VLOOKUP($B57,'NEL &amp; P4P Backsheet'!$D$11:$BF$187,O$25,0)),"",VLOOKUP($B57,'NEL &amp; P4P Backsheet'!$D$11:$BF$187, O$25,0))</f>
        <v>0</v>
      </c>
      <c r="P57" s="612">
        <f ca="1">IF(ISERROR(VLOOKUP($B57,'NEL &amp; P4P Backsheet'!$D$11:$BF$187,P$25,0)),"",VLOOKUP($B57,'NEL &amp; P4P Backsheet'!$D$11:$BF$187, P$25,0))</f>
        <v>0</v>
      </c>
      <c r="Q57" s="212">
        <f ca="1">IF(ISERROR(VLOOKUP($B57,'NEL &amp; P4P Backsheet'!$D$11:$BF$187,Q$25,0)),"",VLOOKUP($B57,'NEL &amp; P4P Backsheet'!$D$11:$BF$187, Q$25,0))</f>
        <v>370025.24975902581</v>
      </c>
      <c r="R57" s="320">
        <f ca="1">IF(ISERROR(VLOOKUP($B57,'NEL &amp; P4P Backsheet'!$D$11:$BF$187,R$25,0)),"",VLOOKUP($B57,'NEL &amp; P4P Backsheet'!$D$11:$BF$187, R$25,0))</f>
        <v>374482.8577275704</v>
      </c>
      <c r="S57" s="318">
        <f ca="1">IF(ISERROR(VLOOKUP($B57,'NEL &amp; P4P Backsheet'!$D$11:$BF$187,S$25,0)),"",VLOOKUP($B57,'NEL &amp; P4P Backsheet'!$D$11:$BF$187, S$25,0))</f>
        <v>378317.90493219823</v>
      </c>
      <c r="T57" s="214">
        <f ca="1">IF(ISERROR(VLOOKUP($B57,'NEL &amp; P4P Backsheet'!$D$11:$BF$187,T$25,0)),"",VLOOKUP($B57,'NEL &amp; P4P Backsheet'!$D$11:$BF$187, T$25,0))</f>
        <v>394690.56128182379</v>
      </c>
      <c r="U57" s="212">
        <f ca="1">IF(ISERROR(VLOOKUP($B57,'NEL &amp; P4P Backsheet'!$D$11:$BF$187,U$25,0)),"",VLOOKUP($B57,'NEL &amp; P4P Backsheet'!$D$11:$BF$187, U$25,0))</f>
        <v>370025.24975902581</v>
      </c>
      <c r="V57" s="320">
        <f ca="1">IF(ISERROR(VLOOKUP($B57,'NEL &amp; P4P Backsheet'!$D$11:$BF$187,V$25,0)),"",VLOOKUP($B57,'NEL &amp; P4P Backsheet'!$D$11:$BF$187, V$25,0))</f>
        <v>374482.8577275704</v>
      </c>
      <c r="W57" s="320">
        <f ca="1">IF(ISERROR(VLOOKUP($B57,'NEL &amp; P4P Backsheet'!$D$11:$BF$187,W$25,0)),"",VLOOKUP($B57,'NEL &amp; P4P Backsheet'!$D$11:$BF$187, W$25,0))</f>
        <v>378317.90493219823</v>
      </c>
      <c r="X57" s="214">
        <f ca="1">IF(ISERROR(VLOOKUP($B57,'NEL &amp; P4P Backsheet'!$D$11:$BF$187,X$25,0)),"",VLOOKUP($B57,'NEL &amp; P4P Backsheet'!$D$11:$BF$187, X$25,0))</f>
        <v>394690.56128182379</v>
      </c>
      <c r="Y57" s="368" t="str">
        <f ca="1">IF(ISERROR(VLOOKUP($B57,'NEL &amp; P4P Backsheet'!$D$11:$BK$187,$Y$25,0)),"",IF(VLOOKUP($B57,'NEL &amp; P4P Backsheet'!$D$11:$BK$187,$Y$25,0)=0,"",VLOOKUP($B57,'NEL &amp; P4P Backsheet'!$D$11:$BK$187,$Y$25,0)))</f>
        <v>acute care</v>
      </c>
      <c r="Z57"/>
    </row>
    <row r="58" spans="1:26">
      <c r="A58" s="3">
        <v>30</v>
      </c>
      <c r="B58" s="41" t="str">
        <f t="shared" ca="1" si="1"/>
        <v>E06000030</v>
      </c>
      <c r="C58" s="42" t="str">
        <f ca="1">IF(B58="","",VLOOKUP(B58,'Org list'!$J$9:$K$637,2,0))</f>
        <v>Swindon</v>
      </c>
      <c r="D58" s="215">
        <f ca="1">IF(ISERROR(VLOOKUP($B58,'NEL &amp; P4P Backsheet'!$D$11:$BM$187,D$25,0)),"",IF(VLOOKUP($B58,'NEL &amp; P4P Backsheet'!$D$11:$BM$187,D$25,0)=0,"",VLOOKUP($B58,'NEL &amp; P4P Backsheet'!$D$11:$BM$187,D$25,0)))</f>
        <v>1490</v>
      </c>
      <c r="E58" s="209">
        <f ca="1">IF(ISERROR(VLOOKUP($B58,'NEL &amp; P4P Backsheet'!$D$11:$BF$187,E$25,0)),"",VLOOKUP($B58,'NEL &amp; P4P Backsheet'!$D$11:$BF$187, E$25,0))</f>
        <v>0</v>
      </c>
      <c r="F58" s="209">
        <f ca="1">IF(ISERROR(VLOOKUP($B58,'NEL &amp; P4P Backsheet'!$D$11:$BF$187,F$25,0)),"",VLOOKUP($B58,'NEL &amp; P4P Backsheet'!$D$11:$BF$187, F$25,0))</f>
        <v>0</v>
      </c>
      <c r="G58" s="209">
        <f ca="1">IF(ISERROR(VLOOKUP($B58,'NEL &amp; P4P Backsheet'!$D$11:$BF$187,G$25,0)),"",VLOOKUP($B58,'NEL &amp; P4P Backsheet'!$D$11:$BF$187, G$25,0))</f>
        <v>105790</v>
      </c>
      <c r="H58" s="259">
        <f ca="1">IF(ISERROR(VLOOKUP($B58,'NEL &amp; P4P Backsheet'!$D$11:$BF$187,H$25,0)),"",VLOOKUP($B58,'NEL &amp; P4P Backsheet'!$D$11:$BF$187, H$25,0))</f>
        <v>439550</v>
      </c>
      <c r="I58" s="209">
        <f ca="1">IF(ISERROR(VLOOKUP($B58,'NEL &amp; P4P Backsheet'!$D$11:$BF$187,I$25,0)),"",VLOOKUP($B58,'NEL &amp; P4P Backsheet'!$D$11:$BF$187, I$25,0))</f>
        <v>0</v>
      </c>
      <c r="J58" s="318">
        <f ca="1">IF(ISERROR(VLOOKUP($B58,'NEL &amp; P4P Backsheet'!$D$11:$BF$187,J$25,0)),"",VLOOKUP($B58,'NEL &amp; P4P Backsheet'!$D$11:$BF$187, J$25,0))</f>
        <v>0</v>
      </c>
      <c r="K58" s="320">
        <f ca="1">IF(ISERROR(VLOOKUP($B58,'NEL &amp; P4P Backsheet'!$D$11:$BF$187,K$25,0)),"",VLOOKUP($B58,'NEL &amp; P4P Backsheet'!$D$11:$BF$187, K$25,0))</f>
        <v>0</v>
      </c>
      <c r="L58" s="259">
        <f ca="1">IF(ISERROR(VLOOKUP($B58,'NEL &amp; P4P Backsheet'!$D$11:$BF$187,L$25,0)),"",VLOOKUP($B58,'NEL &amp; P4P Backsheet'!$D$11:$BF$187, L$25,0))</f>
        <v>0</v>
      </c>
      <c r="M58" s="608">
        <f ca="1">IF(ISERROR(VLOOKUP($B58,'NEL &amp; P4P Backsheet'!$D$11:$BF$187,M$25,0)),"",VLOOKUP($B58,'NEL &amp; P4P Backsheet'!$D$11:$BF$187, M$25,0))</f>
        <v>0</v>
      </c>
      <c r="N58" s="608">
        <f ca="1">IF(ISERROR(VLOOKUP($B58,'NEL &amp; P4P Backsheet'!$D$11:$BF$187,N$25,0)),"",VLOOKUP($B58,'NEL &amp; P4P Backsheet'!$D$11:$BF$187, N$25,0))</f>
        <v>0</v>
      </c>
      <c r="O58" s="611">
        <f ca="1">IF(ISERROR(VLOOKUP($B58,'NEL &amp; P4P Backsheet'!$D$11:$BF$187,O$25,0)),"",VLOOKUP($B58,'NEL &amp; P4P Backsheet'!$D$11:$BF$187, O$25,0))</f>
        <v>0</v>
      </c>
      <c r="P58" s="612">
        <f ca="1">IF(ISERROR(VLOOKUP($B58,'NEL &amp; P4P Backsheet'!$D$11:$BF$187,P$25,0)),"",VLOOKUP($B58,'NEL &amp; P4P Backsheet'!$D$11:$BF$187, P$25,0))</f>
        <v>0</v>
      </c>
      <c r="Q58" s="212">
        <f ca="1">IF(ISERROR(VLOOKUP($B58,'NEL &amp; P4P Backsheet'!$D$11:$BF$187,Q$25,0)),"",VLOOKUP($B58,'NEL &amp; P4P Backsheet'!$D$11:$BF$187, Q$25,0))</f>
        <v>0</v>
      </c>
      <c r="R58" s="320">
        <f ca="1">IF(ISERROR(VLOOKUP($B58,'NEL &amp; P4P Backsheet'!$D$11:$BF$187,R$25,0)),"",VLOOKUP($B58,'NEL &amp; P4P Backsheet'!$D$11:$BF$187, R$25,0))</f>
        <v>0</v>
      </c>
      <c r="S58" s="318">
        <f ca="1">IF(ISERROR(VLOOKUP($B58,'NEL &amp; P4P Backsheet'!$D$11:$BF$187,S$25,0)),"",VLOOKUP($B58,'NEL &amp; P4P Backsheet'!$D$11:$BF$187, S$25,0))</f>
        <v>105790</v>
      </c>
      <c r="T58" s="214">
        <f ca="1">IF(ISERROR(VLOOKUP($B58,'NEL &amp; P4P Backsheet'!$D$11:$BF$187,T$25,0)),"",VLOOKUP($B58,'NEL &amp; P4P Backsheet'!$D$11:$BF$187, T$25,0))</f>
        <v>439550</v>
      </c>
      <c r="U58" s="212">
        <f ca="1">IF(ISERROR(VLOOKUP($B58,'NEL &amp; P4P Backsheet'!$D$11:$BF$187,U$25,0)),"",VLOOKUP($B58,'NEL &amp; P4P Backsheet'!$D$11:$BF$187, U$25,0))</f>
        <v>0</v>
      </c>
      <c r="V58" s="320">
        <f ca="1">IF(ISERROR(VLOOKUP($B58,'NEL &amp; P4P Backsheet'!$D$11:$BF$187,V$25,0)),"",VLOOKUP($B58,'NEL &amp; P4P Backsheet'!$D$11:$BF$187, V$25,0))</f>
        <v>0</v>
      </c>
      <c r="W58" s="320">
        <f ca="1">IF(ISERROR(VLOOKUP($B58,'NEL &amp; P4P Backsheet'!$D$11:$BF$187,W$25,0)),"",VLOOKUP($B58,'NEL &amp; P4P Backsheet'!$D$11:$BF$187, W$25,0))</f>
        <v>105790</v>
      </c>
      <c r="X58" s="214">
        <f ca="1">IF(ISERROR(VLOOKUP($B58,'NEL &amp; P4P Backsheet'!$D$11:$BF$187,X$25,0)),"",VLOOKUP($B58,'NEL &amp; P4P Backsheet'!$D$11:$BF$187, X$25,0))</f>
        <v>439550</v>
      </c>
      <c r="Y58" s="368" t="str">
        <f ca="1">IF(ISERROR(VLOOKUP($B58,'NEL &amp; P4P Backsheet'!$D$11:$BK$187,$Y$25,0)),"",IF(VLOOKUP($B58,'NEL &amp; P4P Backsheet'!$D$11:$BK$187,$Y$25,0)=0,"",VLOOKUP($B58,'NEL &amp; P4P Backsheet'!$D$11:$BK$187,$Y$25,0)))</f>
        <v>community care</v>
      </c>
      <c r="Z58"/>
    </row>
    <row r="59" spans="1:26">
      <c r="A59" s="3">
        <v>31</v>
      </c>
      <c r="B59" s="41" t="str">
        <f t="shared" ca="1" si="1"/>
        <v>E06000027</v>
      </c>
      <c r="C59" s="42" t="str">
        <f ca="1">IF(B59="","",VLOOKUP(B59,'Org list'!$J$9:$K$637,2,0))</f>
        <v>Torbay</v>
      </c>
      <c r="D59" s="215">
        <f ca="1">IF(ISERROR(VLOOKUP($B59,'NEL &amp; P4P Backsheet'!$D$11:$BM$187,D$25,0)),"",IF(VLOOKUP($B59,'NEL &amp; P4P Backsheet'!$D$11:$BM$187,D$25,0)=0,"",VLOOKUP($B59,'NEL &amp; P4P Backsheet'!$D$11:$BM$187,D$25,0)))</f>
        <v>1800</v>
      </c>
      <c r="E59" s="209">
        <f ca="1">IF(ISERROR(VLOOKUP($B59,'NEL &amp; P4P Backsheet'!$D$11:$BF$187,E$25,0)),"",VLOOKUP($B59,'NEL &amp; P4P Backsheet'!$D$11:$BF$187, E$25,0))</f>
        <v>0</v>
      </c>
      <c r="F59" s="209">
        <f ca="1">IF(ISERROR(VLOOKUP($B59,'NEL &amp; P4P Backsheet'!$D$11:$BF$187,F$25,0)),"",VLOOKUP($B59,'NEL &amp; P4P Backsheet'!$D$11:$BF$187, F$25,0))</f>
        <v>0</v>
      </c>
      <c r="G59" s="209">
        <f ca="1">IF(ISERROR(VLOOKUP($B59,'NEL &amp; P4P Backsheet'!$D$11:$BF$187,G$25,0)),"",VLOOKUP($B59,'NEL &amp; P4P Backsheet'!$D$11:$BF$187, G$25,0))</f>
        <v>0</v>
      </c>
      <c r="H59" s="259">
        <f ca="1">IF(ISERROR(VLOOKUP($B59,'NEL &amp; P4P Backsheet'!$D$11:$BF$187,H$25,0)),"",VLOOKUP($B59,'NEL &amp; P4P Backsheet'!$D$11:$BF$187, H$25,0))</f>
        <v>0</v>
      </c>
      <c r="I59" s="209">
        <f ca="1">IF(ISERROR(VLOOKUP($B59,'NEL &amp; P4P Backsheet'!$D$11:$BF$187,I$25,0)),"",VLOOKUP($B59,'NEL &amp; P4P Backsheet'!$D$11:$BF$187, I$25,0))</f>
        <v>0</v>
      </c>
      <c r="J59" s="318">
        <f ca="1">IF(ISERROR(VLOOKUP($B59,'NEL &amp; P4P Backsheet'!$D$11:$BF$187,J$25,0)),"",VLOOKUP($B59,'NEL &amp; P4P Backsheet'!$D$11:$BF$187, J$25,0))</f>
        <v>0</v>
      </c>
      <c r="K59" s="320">
        <f ca="1">IF(ISERROR(VLOOKUP($B59,'NEL &amp; P4P Backsheet'!$D$11:$BF$187,K$25,0)),"",VLOOKUP($B59,'NEL &amp; P4P Backsheet'!$D$11:$BF$187, K$25,0))</f>
        <v>0</v>
      </c>
      <c r="L59" s="259">
        <f ca="1">IF(ISERROR(VLOOKUP($B59,'NEL &amp; P4P Backsheet'!$D$11:$BF$187,L$25,0)),"",VLOOKUP($B59,'NEL &amp; P4P Backsheet'!$D$11:$BF$187, L$25,0))</f>
        <v>0</v>
      </c>
      <c r="M59" s="608">
        <f ca="1">IF(ISERROR(VLOOKUP($B59,'NEL &amp; P4P Backsheet'!$D$11:$BF$187,M$25,0)),"",VLOOKUP($B59,'NEL &amp; P4P Backsheet'!$D$11:$BF$187, M$25,0))</f>
        <v>0</v>
      </c>
      <c r="N59" s="608">
        <f ca="1">IF(ISERROR(VLOOKUP($B59,'NEL &amp; P4P Backsheet'!$D$11:$BF$187,N$25,0)),"",VLOOKUP($B59,'NEL &amp; P4P Backsheet'!$D$11:$BF$187, N$25,0))</f>
        <v>0</v>
      </c>
      <c r="O59" s="611">
        <f ca="1">IF(ISERROR(VLOOKUP($B59,'NEL &amp; P4P Backsheet'!$D$11:$BF$187,O$25,0)),"",VLOOKUP($B59,'NEL &amp; P4P Backsheet'!$D$11:$BF$187, O$25,0))</f>
        <v>0</v>
      </c>
      <c r="P59" s="612">
        <f ca="1">IF(ISERROR(VLOOKUP($B59,'NEL &amp; P4P Backsheet'!$D$11:$BF$187,P$25,0)),"",VLOOKUP($B59,'NEL &amp; P4P Backsheet'!$D$11:$BF$187, P$25,0))</f>
        <v>0</v>
      </c>
      <c r="Q59" s="212">
        <f ca="1">IF(ISERROR(VLOOKUP($B59,'NEL &amp; P4P Backsheet'!$D$11:$BF$187,Q$25,0)),"",VLOOKUP($B59,'NEL &amp; P4P Backsheet'!$D$11:$BF$187, Q$25,0))</f>
        <v>0</v>
      </c>
      <c r="R59" s="320">
        <f ca="1">IF(ISERROR(VLOOKUP($B59,'NEL &amp; P4P Backsheet'!$D$11:$BF$187,R$25,0)),"",VLOOKUP($B59,'NEL &amp; P4P Backsheet'!$D$11:$BF$187, R$25,0))</f>
        <v>0</v>
      </c>
      <c r="S59" s="318">
        <f ca="1">IF(ISERROR(VLOOKUP($B59,'NEL &amp; P4P Backsheet'!$D$11:$BF$187,S$25,0)),"",VLOOKUP($B59,'NEL &amp; P4P Backsheet'!$D$11:$BF$187, S$25,0))</f>
        <v>0</v>
      </c>
      <c r="T59" s="214">
        <f ca="1">IF(ISERROR(VLOOKUP($B59,'NEL &amp; P4P Backsheet'!$D$11:$BF$187,T$25,0)),"",VLOOKUP($B59,'NEL &amp; P4P Backsheet'!$D$11:$BF$187, T$25,0))</f>
        <v>0</v>
      </c>
      <c r="U59" s="212">
        <f ca="1">IF(ISERROR(VLOOKUP($B59,'NEL &amp; P4P Backsheet'!$D$11:$BF$187,U$25,0)),"",VLOOKUP($B59,'NEL &amp; P4P Backsheet'!$D$11:$BF$187, U$25,0))</f>
        <v>0</v>
      </c>
      <c r="V59" s="320">
        <f ca="1">IF(ISERROR(VLOOKUP($B59,'NEL &amp; P4P Backsheet'!$D$11:$BF$187,V$25,0)),"",VLOOKUP($B59,'NEL &amp; P4P Backsheet'!$D$11:$BF$187, V$25,0))</f>
        <v>0</v>
      </c>
      <c r="W59" s="320">
        <f ca="1">IF(ISERROR(VLOOKUP($B59,'NEL &amp; P4P Backsheet'!$D$11:$BF$187,W$25,0)),"",VLOOKUP($B59,'NEL &amp; P4P Backsheet'!$D$11:$BF$187, W$25,0))</f>
        <v>0</v>
      </c>
      <c r="X59" s="214">
        <f ca="1">IF(ISERROR(VLOOKUP($B59,'NEL &amp; P4P Backsheet'!$D$11:$BF$187,X$25,0)),"",VLOOKUP($B59,'NEL &amp; P4P Backsheet'!$D$11:$BF$187, X$25,0))</f>
        <v>0</v>
      </c>
      <c r="Y59" s="368" t="str">
        <f ca="1">IF(ISERROR(VLOOKUP($B59,'NEL &amp; P4P Backsheet'!$D$11:$BK$187,$Y$25,0)),"",IF(VLOOKUP($B59,'NEL &amp; P4P Backsheet'!$D$11:$BK$187,$Y$25,0)=0,"",VLOOKUP($B59,'NEL &amp; P4P Backsheet'!$D$11:$BK$187,$Y$25,0)))</f>
        <v>not applicable</v>
      </c>
      <c r="Z59"/>
    </row>
    <row r="60" spans="1:26">
      <c r="A60" s="3">
        <v>32</v>
      </c>
      <c r="B60" s="41" t="str">
        <f t="shared" ref="B60:B91" ca="1" si="2">IF($A60&gt;$AA$28-1,"",INDIRECT("'Comms by AT'!D"&amp;$A60+$AA$27))</f>
        <v>E06000037</v>
      </c>
      <c r="C60" s="42" t="str">
        <f ca="1">IF(B60="","",VLOOKUP(B60,'Org list'!$J$9:$K$637,2,0))</f>
        <v>West Berkshire</v>
      </c>
      <c r="D60" s="215">
        <f ca="1">IF(ISERROR(VLOOKUP($B60,'NEL &amp; P4P Backsheet'!$D$11:$BM$187,D$25,0)),"",IF(VLOOKUP($B60,'NEL &amp; P4P Backsheet'!$D$11:$BM$187,D$25,0)=0,"",VLOOKUP($B60,'NEL &amp; P4P Backsheet'!$D$11:$BM$187,D$25,0)))</f>
        <v>2307</v>
      </c>
      <c r="E60" s="209">
        <f ca="1">IF(ISERROR(VLOOKUP($B60,'NEL &amp; P4P Backsheet'!$D$11:$BF$187,E$25,0)),"",VLOOKUP($B60,'NEL &amp; P4P Backsheet'!$D$11:$BF$187, E$25,0))</f>
        <v>0</v>
      </c>
      <c r="F60" s="209">
        <f ca="1">IF(ISERROR(VLOOKUP($B60,'NEL &amp; P4P Backsheet'!$D$11:$BF$187,F$25,0)),"",VLOOKUP($B60,'NEL &amp; P4P Backsheet'!$D$11:$BF$187, F$25,0))</f>
        <v>0</v>
      </c>
      <c r="G60" s="209">
        <f ca="1">IF(ISERROR(VLOOKUP($B60,'NEL &amp; P4P Backsheet'!$D$11:$BF$187,G$25,0)),"",VLOOKUP($B60,'NEL &amp; P4P Backsheet'!$D$11:$BF$187, G$25,0))</f>
        <v>0</v>
      </c>
      <c r="H60" s="259">
        <f ca="1">IF(ISERROR(VLOOKUP($B60,'NEL &amp; P4P Backsheet'!$D$11:$BF$187,H$25,0)),"",VLOOKUP($B60,'NEL &amp; P4P Backsheet'!$D$11:$BF$187, H$25,0))</f>
        <v>0</v>
      </c>
      <c r="I60" s="209">
        <f ca="1">IF(ISERROR(VLOOKUP($B60,'NEL &amp; P4P Backsheet'!$D$11:$BF$187,I$25,0)),"",VLOOKUP($B60,'NEL &amp; P4P Backsheet'!$D$11:$BF$187, I$25,0))</f>
        <v>0</v>
      </c>
      <c r="J60" s="318">
        <f ca="1">IF(ISERROR(VLOOKUP($B60,'NEL &amp; P4P Backsheet'!$D$11:$BF$187,J$25,0)),"",VLOOKUP($B60,'NEL &amp; P4P Backsheet'!$D$11:$BF$187, J$25,0))</f>
        <v>0</v>
      </c>
      <c r="K60" s="320">
        <f ca="1">IF(ISERROR(VLOOKUP($B60,'NEL &amp; P4P Backsheet'!$D$11:$BF$187,K$25,0)),"",VLOOKUP($B60,'NEL &amp; P4P Backsheet'!$D$11:$BF$187, K$25,0))</f>
        <v>0</v>
      </c>
      <c r="L60" s="259">
        <f ca="1">IF(ISERROR(VLOOKUP($B60,'NEL &amp; P4P Backsheet'!$D$11:$BF$187,L$25,0)),"",VLOOKUP($B60,'NEL &amp; P4P Backsheet'!$D$11:$BF$187, L$25,0))</f>
        <v>0</v>
      </c>
      <c r="M60" s="608">
        <f ca="1">IF(ISERROR(VLOOKUP($B60,'NEL &amp; P4P Backsheet'!$D$11:$BF$187,M$25,0)),"",VLOOKUP($B60,'NEL &amp; P4P Backsheet'!$D$11:$BF$187, M$25,0))</f>
        <v>0</v>
      </c>
      <c r="N60" s="608">
        <f ca="1">IF(ISERROR(VLOOKUP($B60,'NEL &amp; P4P Backsheet'!$D$11:$BF$187,N$25,0)),"",VLOOKUP($B60,'NEL &amp; P4P Backsheet'!$D$11:$BF$187, N$25,0))</f>
        <v>0</v>
      </c>
      <c r="O60" s="611">
        <f ca="1">IF(ISERROR(VLOOKUP($B60,'NEL &amp; P4P Backsheet'!$D$11:$BF$187,O$25,0)),"",VLOOKUP($B60,'NEL &amp; P4P Backsheet'!$D$11:$BF$187, O$25,0))</f>
        <v>0</v>
      </c>
      <c r="P60" s="612">
        <f ca="1">IF(ISERROR(VLOOKUP($B60,'NEL &amp; P4P Backsheet'!$D$11:$BF$187,P$25,0)),"",VLOOKUP($B60,'NEL &amp; P4P Backsheet'!$D$11:$BF$187, P$25,0))</f>
        <v>0</v>
      </c>
      <c r="Q60" s="212">
        <f ca="1">IF(ISERROR(VLOOKUP($B60,'NEL &amp; P4P Backsheet'!$D$11:$BF$187,Q$25,0)),"",VLOOKUP($B60,'NEL &amp; P4P Backsheet'!$D$11:$BF$187, Q$25,0))</f>
        <v>0</v>
      </c>
      <c r="R60" s="320">
        <f ca="1">IF(ISERROR(VLOOKUP($B60,'NEL &amp; P4P Backsheet'!$D$11:$BF$187,R$25,0)),"",VLOOKUP($B60,'NEL &amp; P4P Backsheet'!$D$11:$BF$187, R$25,0))</f>
        <v>0</v>
      </c>
      <c r="S60" s="318">
        <f ca="1">IF(ISERROR(VLOOKUP($B60,'NEL &amp; P4P Backsheet'!$D$11:$BF$187,S$25,0)),"",VLOOKUP($B60,'NEL &amp; P4P Backsheet'!$D$11:$BF$187, S$25,0))</f>
        <v>0</v>
      </c>
      <c r="T60" s="214">
        <f ca="1">IF(ISERROR(VLOOKUP($B60,'NEL &amp; P4P Backsheet'!$D$11:$BF$187,T$25,0)),"",VLOOKUP($B60,'NEL &amp; P4P Backsheet'!$D$11:$BF$187, T$25,0))</f>
        <v>0</v>
      </c>
      <c r="U60" s="212">
        <f ca="1">IF(ISERROR(VLOOKUP($B60,'NEL &amp; P4P Backsheet'!$D$11:$BF$187,U$25,0)),"",VLOOKUP($B60,'NEL &amp; P4P Backsheet'!$D$11:$BF$187, U$25,0))</f>
        <v>0</v>
      </c>
      <c r="V60" s="320">
        <f ca="1">IF(ISERROR(VLOOKUP($B60,'NEL &amp; P4P Backsheet'!$D$11:$BF$187,V$25,0)),"",VLOOKUP($B60,'NEL &amp; P4P Backsheet'!$D$11:$BF$187, V$25,0))</f>
        <v>0</v>
      </c>
      <c r="W60" s="320">
        <f ca="1">IF(ISERROR(VLOOKUP($B60,'NEL &amp; P4P Backsheet'!$D$11:$BF$187,W$25,0)),"",VLOOKUP($B60,'NEL &amp; P4P Backsheet'!$D$11:$BF$187, W$25,0))</f>
        <v>0</v>
      </c>
      <c r="X60" s="214">
        <f ca="1">IF(ISERROR(VLOOKUP($B60,'NEL &amp; P4P Backsheet'!$D$11:$BF$187,X$25,0)),"",VLOOKUP($B60,'NEL &amp; P4P Backsheet'!$D$11:$BF$187, X$25,0))</f>
        <v>0</v>
      </c>
      <c r="Y60" s="368" t="str">
        <f ca="1">IF(ISERROR(VLOOKUP($B60,'NEL &amp; P4P Backsheet'!$D$11:$BK$187,$Y$25,0)),"",IF(VLOOKUP($B60,'NEL &amp; P4P Backsheet'!$D$11:$BK$187,$Y$25,0)=0,"",VLOOKUP($B60,'NEL &amp; P4P Backsheet'!$D$11:$BK$187,$Y$25,0)))</f>
        <v>not applicable</v>
      </c>
      <c r="Z60"/>
    </row>
    <row r="61" spans="1:26">
      <c r="A61" s="3">
        <v>33</v>
      </c>
      <c r="B61" s="41" t="str">
        <f t="shared" ca="1" si="2"/>
        <v>E10000032</v>
      </c>
      <c r="C61" s="42" t="str">
        <f ca="1">IF(B61="","",VLOOKUP(B61,'Org list'!$J$9:$K$637,2,0))</f>
        <v>West Sussex</v>
      </c>
      <c r="D61" s="215">
        <f ca="1">IF(ISERROR(VLOOKUP($B61,'NEL &amp; P4P Backsheet'!$D$11:$BM$187,D$25,0)),"",IF(VLOOKUP($B61,'NEL &amp; P4P Backsheet'!$D$11:$BM$187,D$25,0)=0,"",VLOOKUP($B61,'NEL &amp; P4P Backsheet'!$D$11:$BM$187,D$25,0)))</f>
        <v>2400</v>
      </c>
      <c r="E61" s="209">
        <f ca="1">IF(ISERROR(VLOOKUP($B61,'NEL &amp; P4P Backsheet'!$D$11:$BF$187,E$25,0)),"",VLOOKUP($B61,'NEL &amp; P4P Backsheet'!$D$11:$BF$187, E$25,0))</f>
        <v>1723764.0000000014</v>
      </c>
      <c r="F61" s="209">
        <f ca="1">IF(ISERROR(VLOOKUP($B61,'NEL &amp; P4P Backsheet'!$D$11:$BF$187,F$25,0)),"",VLOOKUP($B61,'NEL &amp; P4P Backsheet'!$D$11:$BF$187, F$25,0))</f>
        <v>1726871.9999999972</v>
      </c>
      <c r="G61" s="209">
        <f ca="1">IF(ISERROR(VLOOKUP($B61,'NEL &amp; P4P Backsheet'!$D$11:$BF$187,G$25,0)),"",VLOOKUP($B61,'NEL &amp; P4P Backsheet'!$D$11:$BF$187, G$25,0))</f>
        <v>1679328.0000000023</v>
      </c>
      <c r="H61" s="259">
        <f ca="1">IF(ISERROR(VLOOKUP($B61,'NEL &amp; P4P Backsheet'!$D$11:$BF$187,H$25,0)),"",VLOOKUP($B61,'NEL &amp; P4P Backsheet'!$D$11:$BF$187, H$25,0))</f>
        <v>1749551.9999999907</v>
      </c>
      <c r="I61" s="209">
        <f ca="1">IF(ISERROR(VLOOKUP($B61,'NEL &amp; P4P Backsheet'!$D$11:$BF$187,I$25,0)),"",VLOOKUP($B61,'NEL &amp; P4P Backsheet'!$D$11:$BF$187, I$25,0))</f>
        <v>619200</v>
      </c>
      <c r="J61" s="318">
        <f ca="1">IF(ISERROR(VLOOKUP($B61,'NEL &amp; P4P Backsheet'!$D$11:$BF$187,J$25,0)),"",VLOOKUP($B61,'NEL &amp; P4P Backsheet'!$D$11:$BF$187, J$25,0))</f>
        <v>0</v>
      </c>
      <c r="K61" s="320">
        <f ca="1">IF(ISERROR(VLOOKUP($B61,'NEL &amp; P4P Backsheet'!$D$11:$BF$187,K$25,0)),"",VLOOKUP($B61,'NEL &amp; P4P Backsheet'!$D$11:$BF$187, K$25,0))</f>
        <v>0</v>
      </c>
      <c r="L61" s="259">
        <f ca="1">IF(ISERROR(VLOOKUP($B61,'NEL &amp; P4P Backsheet'!$D$11:$BF$187,L$25,0)),"",VLOOKUP($B61,'NEL &amp; P4P Backsheet'!$D$11:$BF$187, L$25,0))</f>
        <v>0</v>
      </c>
      <c r="M61" s="608">
        <f ca="1">IF(ISERROR(VLOOKUP($B61,'NEL &amp; P4P Backsheet'!$D$11:$BF$187,M$25,0)),"",VLOOKUP($B61,'NEL &amp; P4P Backsheet'!$D$11:$BF$187, M$25,0))</f>
        <v>0</v>
      </c>
      <c r="N61" s="608">
        <f ca="1">IF(ISERROR(VLOOKUP($B61,'NEL &amp; P4P Backsheet'!$D$11:$BF$187,N$25,0)),"",VLOOKUP($B61,'NEL &amp; P4P Backsheet'!$D$11:$BF$187, N$25,0))</f>
        <v>0</v>
      </c>
      <c r="O61" s="611">
        <f ca="1">IF(ISERROR(VLOOKUP($B61,'NEL &amp; P4P Backsheet'!$D$11:$BF$187,O$25,0)),"",VLOOKUP($B61,'NEL &amp; P4P Backsheet'!$D$11:$BF$187, O$25,0))</f>
        <v>0</v>
      </c>
      <c r="P61" s="612">
        <f ca="1">IF(ISERROR(VLOOKUP($B61,'NEL &amp; P4P Backsheet'!$D$11:$BF$187,P$25,0)),"",VLOOKUP($B61,'NEL &amp; P4P Backsheet'!$D$11:$BF$187, P$25,0))</f>
        <v>0</v>
      </c>
      <c r="Q61" s="212">
        <f ca="1">IF(ISERROR(VLOOKUP($B61,'NEL &amp; P4P Backsheet'!$D$11:$BF$187,Q$25,0)),"",VLOOKUP($B61,'NEL &amp; P4P Backsheet'!$D$11:$BF$187, Q$25,0))</f>
        <v>1104564.0000000014</v>
      </c>
      <c r="R61" s="320">
        <f ca="1">IF(ISERROR(VLOOKUP($B61,'NEL &amp; P4P Backsheet'!$D$11:$BF$187,R$25,0)),"",VLOOKUP($B61,'NEL &amp; P4P Backsheet'!$D$11:$BF$187, R$25,0))</f>
        <v>1726871.9999999972</v>
      </c>
      <c r="S61" s="318">
        <f ca="1">IF(ISERROR(VLOOKUP($B61,'NEL &amp; P4P Backsheet'!$D$11:$BF$187,S$25,0)),"",VLOOKUP($B61,'NEL &amp; P4P Backsheet'!$D$11:$BF$187, S$25,0))</f>
        <v>1679328.0000000023</v>
      </c>
      <c r="T61" s="214">
        <f ca="1">IF(ISERROR(VLOOKUP($B61,'NEL &amp; P4P Backsheet'!$D$11:$BF$187,T$25,0)),"",VLOOKUP($B61,'NEL &amp; P4P Backsheet'!$D$11:$BF$187, T$25,0))</f>
        <v>1749551.9999999907</v>
      </c>
      <c r="U61" s="212">
        <f ca="1">IF(ISERROR(VLOOKUP($B61,'NEL &amp; P4P Backsheet'!$D$11:$BF$187,U$25,0)),"",VLOOKUP($B61,'NEL &amp; P4P Backsheet'!$D$11:$BF$187, U$25,0))</f>
        <v>1723764.0000000014</v>
      </c>
      <c r="V61" s="320">
        <f ca="1">IF(ISERROR(VLOOKUP($B61,'NEL &amp; P4P Backsheet'!$D$11:$BF$187,V$25,0)),"",VLOOKUP($B61,'NEL &amp; P4P Backsheet'!$D$11:$BF$187, V$25,0))</f>
        <v>1726871.9999999972</v>
      </c>
      <c r="W61" s="320">
        <f ca="1">IF(ISERROR(VLOOKUP($B61,'NEL &amp; P4P Backsheet'!$D$11:$BF$187,W$25,0)),"",VLOOKUP($B61,'NEL &amp; P4P Backsheet'!$D$11:$BF$187, W$25,0))</f>
        <v>1679328.0000000023</v>
      </c>
      <c r="X61" s="214">
        <f ca="1">IF(ISERROR(VLOOKUP($B61,'NEL &amp; P4P Backsheet'!$D$11:$BF$187,X$25,0)),"",VLOOKUP($B61,'NEL &amp; P4P Backsheet'!$D$11:$BF$187, X$25,0))</f>
        <v>1749551.9999999907</v>
      </c>
      <c r="Y61" s="368" t="str">
        <f ca="1">IF(ISERROR(VLOOKUP($B61,'NEL &amp; P4P Backsheet'!$D$11:$BK$187,$Y$25,0)),"",IF(VLOOKUP($B61,'NEL &amp; P4P Backsheet'!$D$11:$BK$187,$Y$25,0)=0,"",VLOOKUP($B61,'NEL &amp; P4P Backsheet'!$D$11:$BK$187,$Y$25,0)))</f>
        <v>acute care</v>
      </c>
      <c r="Z61"/>
    </row>
    <row r="62" spans="1:26">
      <c r="A62" s="3">
        <v>34</v>
      </c>
      <c r="B62" s="41" t="str">
        <f t="shared" ca="1" si="2"/>
        <v>E06000054</v>
      </c>
      <c r="C62" s="42" t="str">
        <f ca="1">IF(B62="","",VLOOKUP(B62,'Org list'!$J$9:$K$637,2,0))</f>
        <v>Wiltshire</v>
      </c>
      <c r="D62" s="215">
        <f ca="1">IF(ISERROR(VLOOKUP($B62,'NEL &amp; P4P Backsheet'!$D$11:$BM$187,D$25,0)),"",IF(VLOOKUP($B62,'NEL &amp; P4P Backsheet'!$D$11:$BM$187,D$25,0)=0,"",VLOOKUP($B62,'NEL &amp; P4P Backsheet'!$D$11:$BM$187,D$25,0)))</f>
        <v>1490</v>
      </c>
      <c r="E62" s="209">
        <f ca="1">IF(ISERROR(VLOOKUP($B62,'NEL &amp; P4P Backsheet'!$D$11:$BF$187,E$25,0)),"",VLOOKUP($B62,'NEL &amp; P4P Backsheet'!$D$11:$BF$187, E$25,0))</f>
        <v>794170</v>
      </c>
      <c r="F62" s="209">
        <f ca="1">IF(ISERROR(VLOOKUP($B62,'NEL &amp; P4P Backsheet'!$D$11:$BF$187,F$25,0)),"",VLOOKUP($B62,'NEL &amp; P4P Backsheet'!$D$11:$BF$187, F$25,0))</f>
        <v>0</v>
      </c>
      <c r="G62" s="209">
        <f ca="1">IF(ISERROR(VLOOKUP($B62,'NEL &amp; P4P Backsheet'!$D$11:$BF$187,G$25,0)),"",VLOOKUP($B62,'NEL &amp; P4P Backsheet'!$D$11:$BF$187, G$25,0))</f>
        <v>332270</v>
      </c>
      <c r="H62" s="259">
        <f ca="1">IF(ISERROR(VLOOKUP($B62,'NEL &amp; P4P Backsheet'!$D$11:$BF$187,H$25,0)),"",VLOOKUP($B62,'NEL &amp; P4P Backsheet'!$D$11:$BF$187, H$25,0))</f>
        <v>1172630</v>
      </c>
      <c r="I62" s="209">
        <f ca="1">IF(ISERROR(VLOOKUP($B62,'NEL &amp; P4P Backsheet'!$D$11:$BF$187,I$25,0)),"",VLOOKUP($B62,'NEL &amp; P4P Backsheet'!$D$11:$BF$187, I$25,0))</f>
        <v>292040</v>
      </c>
      <c r="J62" s="318">
        <f ca="1">IF(ISERROR(VLOOKUP($B62,'NEL &amp; P4P Backsheet'!$D$11:$BF$187,J$25,0)),"",VLOOKUP($B62,'NEL &amp; P4P Backsheet'!$D$11:$BF$187, J$25,0))</f>
        <v>253300</v>
      </c>
      <c r="K62" s="320">
        <f ca="1">IF(ISERROR(VLOOKUP($B62,'NEL &amp; P4P Backsheet'!$D$11:$BF$187,K$25,0)),"",VLOOKUP($B62,'NEL &amp; P4P Backsheet'!$D$11:$BF$187, K$25,0))</f>
        <v>581100</v>
      </c>
      <c r="L62" s="259">
        <f ca="1">IF(ISERROR(VLOOKUP($B62,'NEL &amp; P4P Backsheet'!$D$11:$BF$187,L$25,0)),"",VLOOKUP($B62,'NEL &amp; P4P Backsheet'!$D$11:$BF$187, L$25,0))</f>
        <v>80459.999999999767</v>
      </c>
      <c r="M62" s="608">
        <f ca="1">IF(ISERROR(VLOOKUP($B62,'NEL &amp; P4P Backsheet'!$D$11:$BF$187,M$25,0)),"",VLOOKUP($B62,'NEL &amp; P4P Backsheet'!$D$11:$BF$187, M$25,0))</f>
        <v>292040</v>
      </c>
      <c r="N62" s="608">
        <f ca="1">IF(ISERROR(VLOOKUP($B62,'NEL &amp; P4P Backsheet'!$D$11:$BF$187,N$25,0)),"",VLOOKUP($B62,'NEL &amp; P4P Backsheet'!$D$11:$BF$187, N$25,0))</f>
        <v>253300</v>
      </c>
      <c r="O62" s="611">
        <f ca="1">IF(ISERROR(VLOOKUP($B62,'NEL &amp; P4P Backsheet'!$D$11:$BF$187,O$25,0)),"",VLOOKUP($B62,'NEL &amp; P4P Backsheet'!$D$11:$BF$187, O$25,0))</f>
        <v>581100</v>
      </c>
      <c r="P62" s="612">
        <f ca="1">IF(ISERROR(VLOOKUP($B62,'NEL &amp; P4P Backsheet'!$D$11:$BF$187,P$25,0)),"",VLOOKUP($B62,'NEL &amp; P4P Backsheet'!$D$11:$BF$187, P$25,0))</f>
        <v>157940</v>
      </c>
      <c r="Q62" s="212">
        <f ca="1">IF(ISERROR(VLOOKUP($B62,'NEL &amp; P4P Backsheet'!$D$11:$BF$187,Q$25,0)),"",VLOOKUP($B62,'NEL &amp; P4P Backsheet'!$D$11:$BF$187, Q$25,0))</f>
        <v>502130</v>
      </c>
      <c r="R62" s="320">
        <f ca="1">IF(ISERROR(VLOOKUP($B62,'NEL &amp; P4P Backsheet'!$D$11:$BF$187,R$25,0)),"",VLOOKUP($B62,'NEL &amp; P4P Backsheet'!$D$11:$BF$187, R$25,0))</f>
        <v>-253300</v>
      </c>
      <c r="S62" s="318">
        <f ca="1">IF(ISERROR(VLOOKUP($B62,'NEL &amp; P4P Backsheet'!$D$11:$BF$187,S$25,0)),"",VLOOKUP($B62,'NEL &amp; P4P Backsheet'!$D$11:$BF$187, S$25,0))</f>
        <v>-248830</v>
      </c>
      <c r="T62" s="214">
        <f ca="1">IF(ISERROR(VLOOKUP($B62,'NEL &amp; P4P Backsheet'!$D$11:$BF$187,T$25,0)),"",VLOOKUP($B62,'NEL &amp; P4P Backsheet'!$D$11:$BF$187, T$25,0))</f>
        <v>1092170.0000000002</v>
      </c>
      <c r="U62" s="212">
        <f ca="1">IF(ISERROR(VLOOKUP($B62,'NEL &amp; P4P Backsheet'!$D$11:$BF$187,U$25,0)),"",VLOOKUP($B62,'NEL &amp; P4P Backsheet'!$D$11:$BF$187, U$25,0))</f>
        <v>502130</v>
      </c>
      <c r="V62" s="320">
        <f ca="1">IF(ISERROR(VLOOKUP($B62,'NEL &amp; P4P Backsheet'!$D$11:$BF$187,V$25,0)),"",VLOOKUP($B62,'NEL &amp; P4P Backsheet'!$D$11:$BF$187, V$25,0))</f>
        <v>-253300</v>
      </c>
      <c r="W62" s="320">
        <f ca="1">IF(ISERROR(VLOOKUP($B62,'NEL &amp; P4P Backsheet'!$D$11:$BF$187,W$25,0)),"",VLOOKUP($B62,'NEL &amp; P4P Backsheet'!$D$11:$BF$187, W$25,0))</f>
        <v>-248830</v>
      </c>
      <c r="X62" s="214">
        <f ca="1">IF(ISERROR(VLOOKUP($B62,'NEL &amp; P4P Backsheet'!$D$11:$BF$187,X$25,0)),"",VLOOKUP($B62,'NEL &amp; P4P Backsheet'!$D$11:$BF$187, X$25,0))</f>
        <v>1014690</v>
      </c>
      <c r="Y62" s="368" t="str">
        <f ca="1">IF(ISERROR(VLOOKUP($B62,'NEL &amp; P4P Backsheet'!$D$11:$BK$187,$Y$25,0)),"",IF(VLOOKUP($B62,'NEL &amp; P4P Backsheet'!$D$11:$BK$187,$Y$25,0)=0,"",VLOOKUP($B62,'NEL &amp; P4P Backsheet'!$D$11:$BK$187,$Y$25,0)))</f>
        <v>acute care</v>
      </c>
      <c r="Z62"/>
    </row>
    <row r="63" spans="1:26">
      <c r="A63" s="3">
        <v>35</v>
      </c>
      <c r="B63" s="41" t="str">
        <f t="shared" ca="1" si="2"/>
        <v>E06000040</v>
      </c>
      <c r="C63" s="42" t="str">
        <f ca="1">IF(B63="","",VLOOKUP(B63,'Org list'!$J$9:$K$637,2,0))</f>
        <v>Windsor and Maidenhead</v>
      </c>
      <c r="D63" s="215">
        <f ca="1">IF(ISERROR(VLOOKUP($B63,'NEL &amp; P4P Backsheet'!$D$11:$BM$187,D$25,0)),"",IF(VLOOKUP($B63,'NEL &amp; P4P Backsheet'!$D$11:$BM$187,D$25,0)=0,"",VLOOKUP($B63,'NEL &amp; P4P Backsheet'!$D$11:$BM$187,D$25,0)))</f>
        <v>1490</v>
      </c>
      <c r="E63" s="209">
        <f ca="1">IF(ISERROR(VLOOKUP($B63,'NEL &amp; P4P Backsheet'!$D$11:$BF$187,E$25,0)),"",VLOOKUP($B63,'NEL &amp; P4P Backsheet'!$D$11:$BF$187, E$25,0))</f>
        <v>163900</v>
      </c>
      <c r="F63" s="209">
        <f ca="1">IF(ISERROR(VLOOKUP($B63,'NEL &amp; P4P Backsheet'!$D$11:$BF$187,F$25,0)),"",VLOOKUP($B63,'NEL &amp; P4P Backsheet'!$D$11:$BF$187, F$25,0))</f>
        <v>175820</v>
      </c>
      <c r="G63" s="209">
        <f ca="1">IF(ISERROR(VLOOKUP($B63,'NEL &amp; P4P Backsheet'!$D$11:$BF$187,G$25,0)),"",VLOOKUP($B63,'NEL &amp; P4P Backsheet'!$D$11:$BF$187, G$25,0))</f>
        <v>144530</v>
      </c>
      <c r="H63" s="259">
        <f ca="1">IF(ISERROR(VLOOKUP($B63,'NEL &amp; P4P Backsheet'!$D$11:$BF$187,H$25,0)),"",VLOOKUP($B63,'NEL &amp; P4P Backsheet'!$D$11:$BF$187, H$25,0))</f>
        <v>154960</v>
      </c>
      <c r="I63" s="209">
        <f ca="1">IF(ISERROR(VLOOKUP($B63,'NEL &amp; P4P Backsheet'!$D$11:$BF$187,I$25,0)),"",VLOOKUP($B63,'NEL &amp; P4P Backsheet'!$D$11:$BF$187, I$25,0))</f>
        <v>0</v>
      </c>
      <c r="J63" s="318">
        <f ca="1">IF(ISERROR(VLOOKUP($B63,'NEL &amp; P4P Backsheet'!$D$11:$BF$187,J$25,0)),"",VLOOKUP($B63,'NEL &amp; P4P Backsheet'!$D$11:$BF$187, J$25,0))</f>
        <v>0</v>
      </c>
      <c r="K63" s="320">
        <f ca="1">IF(ISERROR(VLOOKUP($B63,'NEL &amp; P4P Backsheet'!$D$11:$BF$187,K$25,0)),"",VLOOKUP($B63,'NEL &amp; P4P Backsheet'!$D$11:$BF$187, K$25,0))</f>
        <v>0</v>
      </c>
      <c r="L63" s="259">
        <f ca="1">IF(ISERROR(VLOOKUP($B63,'NEL &amp; P4P Backsheet'!$D$11:$BF$187,L$25,0)),"",VLOOKUP($B63,'NEL &amp; P4P Backsheet'!$D$11:$BF$187, L$25,0))</f>
        <v>0</v>
      </c>
      <c r="M63" s="608">
        <f ca="1">IF(ISERROR(VLOOKUP($B63,'NEL &amp; P4P Backsheet'!$D$11:$BF$187,M$25,0)),"",VLOOKUP($B63,'NEL &amp; P4P Backsheet'!$D$11:$BF$187, M$25,0))</f>
        <v>0</v>
      </c>
      <c r="N63" s="608">
        <f ca="1">IF(ISERROR(VLOOKUP($B63,'NEL &amp; P4P Backsheet'!$D$11:$BF$187,N$25,0)),"",VLOOKUP($B63,'NEL &amp; P4P Backsheet'!$D$11:$BF$187, N$25,0))</f>
        <v>0</v>
      </c>
      <c r="O63" s="611">
        <f ca="1">IF(ISERROR(VLOOKUP($B63,'NEL &amp; P4P Backsheet'!$D$11:$BF$187,O$25,0)),"",VLOOKUP($B63,'NEL &amp; P4P Backsheet'!$D$11:$BF$187, O$25,0))</f>
        <v>0</v>
      </c>
      <c r="P63" s="612">
        <f ca="1">IF(ISERROR(VLOOKUP($B63,'NEL &amp; P4P Backsheet'!$D$11:$BF$187,P$25,0)),"",VLOOKUP($B63,'NEL &amp; P4P Backsheet'!$D$11:$BF$187, P$25,0))</f>
        <v>0</v>
      </c>
      <c r="Q63" s="212">
        <f ca="1">IF(ISERROR(VLOOKUP($B63,'NEL &amp; P4P Backsheet'!$D$11:$BF$187,Q$25,0)),"",VLOOKUP($B63,'NEL &amp; P4P Backsheet'!$D$11:$BF$187, Q$25,0))</f>
        <v>163900</v>
      </c>
      <c r="R63" s="320">
        <f ca="1">IF(ISERROR(VLOOKUP($B63,'NEL &amp; P4P Backsheet'!$D$11:$BF$187,R$25,0)),"",VLOOKUP($B63,'NEL &amp; P4P Backsheet'!$D$11:$BF$187, R$25,0))</f>
        <v>175820</v>
      </c>
      <c r="S63" s="318">
        <f ca="1">IF(ISERROR(VLOOKUP($B63,'NEL &amp; P4P Backsheet'!$D$11:$BF$187,S$25,0)),"",VLOOKUP($B63,'NEL &amp; P4P Backsheet'!$D$11:$BF$187, S$25,0))</f>
        <v>144530</v>
      </c>
      <c r="T63" s="214">
        <f ca="1">IF(ISERROR(VLOOKUP($B63,'NEL &amp; P4P Backsheet'!$D$11:$BF$187,T$25,0)),"",VLOOKUP($B63,'NEL &amp; P4P Backsheet'!$D$11:$BF$187, T$25,0))</f>
        <v>154960</v>
      </c>
      <c r="U63" s="212">
        <f ca="1">IF(ISERROR(VLOOKUP($B63,'NEL &amp; P4P Backsheet'!$D$11:$BF$187,U$25,0)),"",VLOOKUP($B63,'NEL &amp; P4P Backsheet'!$D$11:$BF$187, U$25,0))</f>
        <v>163900</v>
      </c>
      <c r="V63" s="320">
        <f ca="1">IF(ISERROR(VLOOKUP($B63,'NEL &amp; P4P Backsheet'!$D$11:$BF$187,V$25,0)),"",VLOOKUP($B63,'NEL &amp; P4P Backsheet'!$D$11:$BF$187, V$25,0))</f>
        <v>175820</v>
      </c>
      <c r="W63" s="320">
        <f ca="1">IF(ISERROR(VLOOKUP($B63,'NEL &amp; P4P Backsheet'!$D$11:$BF$187,W$25,0)),"",VLOOKUP($B63,'NEL &amp; P4P Backsheet'!$D$11:$BF$187, W$25,0))</f>
        <v>144530</v>
      </c>
      <c r="X63" s="214">
        <f ca="1">IF(ISERROR(VLOOKUP($B63,'NEL &amp; P4P Backsheet'!$D$11:$BF$187,X$25,0)),"",VLOOKUP($B63,'NEL &amp; P4P Backsheet'!$D$11:$BF$187, X$25,0))</f>
        <v>154960</v>
      </c>
      <c r="Y63" s="368" t="str">
        <f ca="1">IF(ISERROR(VLOOKUP($B63,'NEL &amp; P4P Backsheet'!$D$11:$BK$187,$Y$25,0)),"",IF(VLOOKUP($B63,'NEL &amp; P4P Backsheet'!$D$11:$BK$187,$Y$25,0)=0,"",VLOOKUP($B63,'NEL &amp; P4P Backsheet'!$D$11:$BK$187,$Y$25,0)))</f>
        <v>acute care</v>
      </c>
      <c r="Z63"/>
    </row>
    <row r="64" spans="1:26">
      <c r="A64" s="3">
        <v>36</v>
      </c>
      <c r="B64" s="41" t="str">
        <f t="shared" ca="1" si="2"/>
        <v>E06000041</v>
      </c>
      <c r="C64" s="42" t="str">
        <f ca="1">IF(B64="","",VLOOKUP(B64,'Org list'!$J$9:$K$637,2,0))</f>
        <v>Wokingham</v>
      </c>
      <c r="D64" s="215">
        <f ca="1">IF(ISERROR(VLOOKUP($B64,'NEL &amp; P4P Backsheet'!$D$11:$BM$187,D$25,0)),"",IF(VLOOKUP($B64,'NEL &amp; P4P Backsheet'!$D$11:$BM$187,D$25,0)=0,"",VLOOKUP($B64,'NEL &amp; P4P Backsheet'!$D$11:$BM$187,D$25,0)))</f>
        <v>2307</v>
      </c>
      <c r="E64" s="209">
        <f ca="1">IF(ISERROR(VLOOKUP($B64,'NEL &amp; P4P Backsheet'!$D$11:$BF$187,E$25,0)),"",VLOOKUP($B64,'NEL &amp; P4P Backsheet'!$D$11:$BF$187, E$25,0))</f>
        <v>0</v>
      </c>
      <c r="F64" s="209">
        <f ca="1">IF(ISERROR(VLOOKUP($B64,'NEL &amp; P4P Backsheet'!$D$11:$BF$187,F$25,0)),"",VLOOKUP($B64,'NEL &amp; P4P Backsheet'!$D$11:$BF$187, F$25,0))</f>
        <v>0</v>
      </c>
      <c r="G64" s="209">
        <f ca="1">IF(ISERROR(VLOOKUP($B64,'NEL &amp; P4P Backsheet'!$D$11:$BF$187,G$25,0)),"",VLOOKUP($B64,'NEL &amp; P4P Backsheet'!$D$11:$BF$187, G$25,0))</f>
        <v>0</v>
      </c>
      <c r="H64" s="259">
        <f ca="1">IF(ISERROR(VLOOKUP($B64,'NEL &amp; P4P Backsheet'!$D$11:$BF$187,H$25,0)),"",VLOOKUP($B64,'NEL &amp; P4P Backsheet'!$D$11:$BF$187, H$25,0))</f>
        <v>0</v>
      </c>
      <c r="I64" s="209">
        <f ca="1">IF(ISERROR(VLOOKUP($B64,'NEL &amp; P4P Backsheet'!$D$11:$BF$187,I$25,0)),"",VLOOKUP($B64,'NEL &amp; P4P Backsheet'!$D$11:$BF$187, I$25,0))</f>
        <v>0</v>
      </c>
      <c r="J64" s="318">
        <f ca="1">IF(ISERROR(VLOOKUP($B64,'NEL &amp; P4P Backsheet'!$D$11:$BF$187,J$25,0)),"",VLOOKUP($B64,'NEL &amp; P4P Backsheet'!$D$11:$BF$187, J$25,0))</f>
        <v>0</v>
      </c>
      <c r="K64" s="320">
        <f ca="1">IF(ISERROR(VLOOKUP($B64,'NEL &amp; P4P Backsheet'!$D$11:$BF$187,K$25,0)),"",VLOOKUP($B64,'NEL &amp; P4P Backsheet'!$D$11:$BF$187, K$25,0))</f>
        <v>0</v>
      </c>
      <c r="L64" s="259">
        <f ca="1">IF(ISERROR(VLOOKUP($B64,'NEL &amp; P4P Backsheet'!$D$11:$BF$187,L$25,0)),"",VLOOKUP($B64,'NEL &amp; P4P Backsheet'!$D$11:$BF$187, L$25,0))</f>
        <v>0</v>
      </c>
      <c r="M64" s="608">
        <f ca="1">IF(ISERROR(VLOOKUP($B64,'NEL &amp; P4P Backsheet'!$D$11:$BF$187,M$25,0)),"",VLOOKUP($B64,'NEL &amp; P4P Backsheet'!$D$11:$BF$187, M$25,0))</f>
        <v>0</v>
      </c>
      <c r="N64" s="608">
        <f ca="1">IF(ISERROR(VLOOKUP($B64,'NEL &amp; P4P Backsheet'!$D$11:$BF$187,N$25,0)),"",VLOOKUP($B64,'NEL &amp; P4P Backsheet'!$D$11:$BF$187, N$25,0))</f>
        <v>0</v>
      </c>
      <c r="O64" s="611">
        <f ca="1">IF(ISERROR(VLOOKUP($B64,'NEL &amp; P4P Backsheet'!$D$11:$BF$187,O$25,0)),"",VLOOKUP($B64,'NEL &amp; P4P Backsheet'!$D$11:$BF$187, O$25,0))</f>
        <v>0</v>
      </c>
      <c r="P64" s="612">
        <f ca="1">IF(ISERROR(VLOOKUP($B64,'NEL &amp; P4P Backsheet'!$D$11:$BF$187,P$25,0)),"",VLOOKUP($B64,'NEL &amp; P4P Backsheet'!$D$11:$BF$187, P$25,0))</f>
        <v>0</v>
      </c>
      <c r="Q64" s="212">
        <f ca="1">IF(ISERROR(VLOOKUP($B64,'NEL &amp; P4P Backsheet'!$D$11:$BF$187,Q$25,0)),"",VLOOKUP($B64,'NEL &amp; P4P Backsheet'!$D$11:$BF$187, Q$25,0))</f>
        <v>0</v>
      </c>
      <c r="R64" s="320">
        <f ca="1">IF(ISERROR(VLOOKUP($B64,'NEL &amp; P4P Backsheet'!$D$11:$BF$187,R$25,0)),"",VLOOKUP($B64,'NEL &amp; P4P Backsheet'!$D$11:$BF$187, R$25,0))</f>
        <v>0</v>
      </c>
      <c r="S64" s="318">
        <f ca="1">IF(ISERROR(VLOOKUP($B64,'NEL &amp; P4P Backsheet'!$D$11:$BF$187,S$25,0)),"",VLOOKUP($B64,'NEL &amp; P4P Backsheet'!$D$11:$BF$187, S$25,0))</f>
        <v>0</v>
      </c>
      <c r="T64" s="214">
        <f ca="1">IF(ISERROR(VLOOKUP($B64,'NEL &amp; P4P Backsheet'!$D$11:$BF$187,T$25,0)),"",VLOOKUP($B64,'NEL &amp; P4P Backsheet'!$D$11:$BF$187, T$25,0))</f>
        <v>0</v>
      </c>
      <c r="U64" s="212">
        <f ca="1">IF(ISERROR(VLOOKUP($B64,'NEL &amp; P4P Backsheet'!$D$11:$BF$187,U$25,0)),"",VLOOKUP($B64,'NEL &amp; P4P Backsheet'!$D$11:$BF$187, U$25,0))</f>
        <v>0</v>
      </c>
      <c r="V64" s="320">
        <f ca="1">IF(ISERROR(VLOOKUP($B64,'NEL &amp; P4P Backsheet'!$D$11:$BF$187,V$25,0)),"",VLOOKUP($B64,'NEL &amp; P4P Backsheet'!$D$11:$BF$187, V$25,0))</f>
        <v>0</v>
      </c>
      <c r="W64" s="320">
        <f ca="1">IF(ISERROR(VLOOKUP($B64,'NEL &amp; P4P Backsheet'!$D$11:$BF$187,W$25,0)),"",VLOOKUP($B64,'NEL &amp; P4P Backsheet'!$D$11:$BF$187, W$25,0))</f>
        <v>0</v>
      </c>
      <c r="X64" s="214">
        <f ca="1">IF(ISERROR(VLOOKUP($B64,'NEL &amp; P4P Backsheet'!$D$11:$BF$187,X$25,0)),"",VLOOKUP($B64,'NEL &amp; P4P Backsheet'!$D$11:$BF$187, X$25,0))</f>
        <v>0</v>
      </c>
      <c r="Y64" s="368" t="str">
        <f ca="1">IF(ISERROR(VLOOKUP($B64,'NEL &amp; P4P Backsheet'!$D$11:$BK$187,$Y$25,0)),"",IF(VLOOKUP($B64,'NEL &amp; P4P Backsheet'!$D$11:$BK$187,$Y$25,0)=0,"",VLOOKUP($B64,'NEL &amp; P4P Backsheet'!$D$11:$BK$187,$Y$25,0)))</f>
        <v>not applicable</v>
      </c>
      <c r="Z64"/>
    </row>
    <row r="65" spans="1:26">
      <c r="A65" s="3">
        <v>37</v>
      </c>
      <c r="B65" s="41" t="str">
        <f t="shared" ca="1" si="2"/>
        <v/>
      </c>
      <c r="C65" s="42" t="str">
        <f ca="1">IF(B65="","",VLOOKUP(B65,'Org list'!$J$9:$K$637,2,0))</f>
        <v/>
      </c>
      <c r="D65" s="215" t="str">
        <f ca="1">IF(ISERROR(VLOOKUP($B65,'NEL &amp; P4P Backsheet'!$D$11:$BM$187,D$25,0)),"",IF(VLOOKUP($B65,'NEL &amp; P4P Backsheet'!$D$11:$BM$187,D$25,0)=0,"",VLOOKUP($B65,'NEL &amp; P4P Backsheet'!$D$11:$BM$187,D$25,0)))</f>
        <v/>
      </c>
      <c r="E65" s="209" t="str">
        <f ca="1">IF(ISERROR(VLOOKUP($B65,'NEL &amp; P4P Backsheet'!$D$11:$BF$187,E$25,0)),"",VLOOKUP($B65,'NEL &amp; P4P Backsheet'!$D$11:$BF$187, E$25,0))</f>
        <v/>
      </c>
      <c r="F65" s="209" t="str">
        <f ca="1">IF(ISERROR(VLOOKUP($B65,'NEL &amp; P4P Backsheet'!$D$11:$BF$187,F$25,0)),"",VLOOKUP($B65,'NEL &amp; P4P Backsheet'!$D$11:$BF$187, F$25,0))</f>
        <v/>
      </c>
      <c r="G65" s="209" t="str">
        <f ca="1">IF(ISERROR(VLOOKUP($B65,'NEL &amp; P4P Backsheet'!$D$11:$BF$187,G$25,0)),"",VLOOKUP($B65,'NEL &amp; P4P Backsheet'!$D$11:$BF$187, G$25,0))</f>
        <v/>
      </c>
      <c r="H65" s="259" t="str">
        <f ca="1">IF(ISERROR(VLOOKUP($B65,'NEL &amp; P4P Backsheet'!$D$11:$BF$187,H$25,0)),"",VLOOKUP($B65,'NEL &amp; P4P Backsheet'!$D$11:$BF$187, H$25,0))</f>
        <v/>
      </c>
      <c r="I65" s="209" t="str">
        <f ca="1">IF(ISERROR(VLOOKUP($B65,'NEL &amp; P4P Backsheet'!$D$11:$BF$187,I$25,0)),"",VLOOKUP($B65,'NEL &amp; P4P Backsheet'!$D$11:$BF$187, I$25,0))</f>
        <v/>
      </c>
      <c r="J65" s="318" t="str">
        <f ca="1">IF(ISERROR(VLOOKUP($B65,'NEL &amp; P4P Backsheet'!$D$11:$BF$187,J$25,0)),"",VLOOKUP($B65,'NEL &amp; P4P Backsheet'!$D$11:$BF$187, J$25,0))</f>
        <v/>
      </c>
      <c r="K65" s="320" t="str">
        <f ca="1">IF(ISERROR(VLOOKUP($B65,'NEL &amp; P4P Backsheet'!$D$11:$BF$187,K$25,0)),"",VLOOKUP($B65,'NEL &amp; P4P Backsheet'!$D$11:$BF$187, K$25,0))</f>
        <v/>
      </c>
      <c r="L65" s="259" t="str">
        <f ca="1">IF(ISERROR(VLOOKUP($B65,'NEL &amp; P4P Backsheet'!$D$11:$BF$187,L$25,0)),"",VLOOKUP($B65,'NEL &amp; P4P Backsheet'!$D$11:$BF$187, L$25,0))</f>
        <v/>
      </c>
      <c r="M65" s="608" t="str">
        <f ca="1">IF(ISERROR(VLOOKUP($B65,'NEL &amp; P4P Backsheet'!$D$11:$BF$187,M$25,0)),"",VLOOKUP($B65,'NEL &amp; P4P Backsheet'!$D$11:$BF$187, M$25,0))</f>
        <v/>
      </c>
      <c r="N65" s="608" t="str">
        <f ca="1">IF(ISERROR(VLOOKUP($B65,'NEL &amp; P4P Backsheet'!$D$11:$BF$187,N$25,0)),"",VLOOKUP($B65,'NEL &amp; P4P Backsheet'!$D$11:$BF$187, N$25,0))</f>
        <v/>
      </c>
      <c r="O65" s="611" t="str">
        <f ca="1">IF(ISERROR(VLOOKUP($B65,'NEL &amp; P4P Backsheet'!$D$11:$BF$187,O$25,0)),"",VLOOKUP($B65,'NEL &amp; P4P Backsheet'!$D$11:$BF$187, O$25,0))</f>
        <v/>
      </c>
      <c r="P65" s="612" t="str">
        <f ca="1">IF(ISERROR(VLOOKUP($B65,'NEL &amp; P4P Backsheet'!$D$11:$BF$187,P$25,0)),"",VLOOKUP($B65,'NEL &amp; P4P Backsheet'!$D$11:$BF$187, P$25,0))</f>
        <v/>
      </c>
      <c r="Q65" s="212" t="str">
        <f ca="1">IF(ISERROR(VLOOKUP($B65,'NEL &amp; P4P Backsheet'!$D$11:$BF$187,Q$25,0)),"",VLOOKUP($B65,'NEL &amp; P4P Backsheet'!$D$11:$BF$187, Q$25,0))</f>
        <v/>
      </c>
      <c r="R65" s="320" t="str">
        <f ca="1">IF(ISERROR(VLOOKUP($B65,'NEL &amp; P4P Backsheet'!$D$11:$BF$187,R$25,0)),"",VLOOKUP($B65,'NEL &amp; P4P Backsheet'!$D$11:$BF$187, R$25,0))</f>
        <v/>
      </c>
      <c r="S65" s="318" t="str">
        <f ca="1">IF(ISERROR(VLOOKUP($B65,'NEL &amp; P4P Backsheet'!$D$11:$BF$187,S$25,0)),"",VLOOKUP($B65,'NEL &amp; P4P Backsheet'!$D$11:$BF$187, S$25,0))</f>
        <v/>
      </c>
      <c r="T65" s="214" t="str">
        <f ca="1">IF(ISERROR(VLOOKUP($B65,'NEL &amp; P4P Backsheet'!$D$11:$BF$187,T$25,0)),"",VLOOKUP($B65,'NEL &amp; P4P Backsheet'!$D$11:$BF$187, T$25,0))</f>
        <v/>
      </c>
      <c r="U65" s="212" t="str">
        <f ca="1">IF(ISERROR(VLOOKUP($B65,'NEL &amp; P4P Backsheet'!$D$11:$BF$187,U$25,0)),"",VLOOKUP($B65,'NEL &amp; P4P Backsheet'!$D$11:$BF$187, U$25,0))</f>
        <v/>
      </c>
      <c r="V65" s="320" t="str">
        <f ca="1">IF(ISERROR(VLOOKUP($B65,'NEL &amp; P4P Backsheet'!$D$11:$BF$187,V$25,0)),"",VLOOKUP($B65,'NEL &amp; P4P Backsheet'!$D$11:$BF$187, V$25,0))</f>
        <v/>
      </c>
      <c r="W65" s="320" t="str">
        <f ca="1">IF(ISERROR(VLOOKUP($B65,'NEL &amp; P4P Backsheet'!$D$11:$BF$187,W$25,0)),"",VLOOKUP($B65,'NEL &amp; P4P Backsheet'!$D$11:$BF$187, W$25,0))</f>
        <v/>
      </c>
      <c r="X65" s="214" t="str">
        <f ca="1">IF(ISERROR(VLOOKUP($B65,'NEL &amp; P4P Backsheet'!$D$11:$BF$187,X$25,0)),"",VLOOKUP($B65,'NEL &amp; P4P Backsheet'!$D$11:$BF$187, X$25,0))</f>
        <v/>
      </c>
      <c r="Y65" s="368" t="str">
        <f ca="1">IF(ISERROR(VLOOKUP($B65,'NEL &amp; P4P Backsheet'!$D$11:$BK$187,$Y$25,0)),"",IF(VLOOKUP($B65,'NEL &amp; P4P Backsheet'!$D$11:$BK$187,$Y$25,0)=0,"",VLOOKUP($B65,'NEL &amp; P4P Backsheet'!$D$11:$BK$187,$Y$25,0)))</f>
        <v/>
      </c>
      <c r="Z65"/>
    </row>
    <row r="66" spans="1:26">
      <c r="A66" s="3">
        <v>38</v>
      </c>
      <c r="B66" s="41" t="str">
        <f t="shared" ca="1" si="2"/>
        <v/>
      </c>
      <c r="C66" s="42" t="str">
        <f ca="1">IF(B66="","",VLOOKUP(B66,'Org list'!$J$9:$K$637,2,0))</f>
        <v/>
      </c>
      <c r="D66" s="215" t="str">
        <f ca="1">IF(ISERROR(VLOOKUP($B66,'NEL &amp; P4P Backsheet'!$D$11:$BM$187,D$25,0)),"",IF(VLOOKUP($B66,'NEL &amp; P4P Backsheet'!$D$11:$BM$187,D$25,0)=0,"",VLOOKUP($B66,'NEL &amp; P4P Backsheet'!$D$11:$BM$187,D$25,0)))</f>
        <v/>
      </c>
      <c r="E66" s="209" t="str">
        <f ca="1">IF(ISERROR(VLOOKUP($B66,'NEL &amp; P4P Backsheet'!$D$11:$BF$187,E$25,0)),"",VLOOKUP($B66,'NEL &amp; P4P Backsheet'!$D$11:$BF$187, E$25,0))</f>
        <v/>
      </c>
      <c r="F66" s="209" t="str">
        <f ca="1">IF(ISERROR(VLOOKUP($B66,'NEL &amp; P4P Backsheet'!$D$11:$BF$187,F$25,0)),"",VLOOKUP($B66,'NEL &amp; P4P Backsheet'!$D$11:$BF$187, F$25,0))</f>
        <v/>
      </c>
      <c r="G66" s="209" t="str">
        <f ca="1">IF(ISERROR(VLOOKUP($B66,'NEL &amp; P4P Backsheet'!$D$11:$BF$187,G$25,0)),"",VLOOKUP($B66,'NEL &amp; P4P Backsheet'!$D$11:$BF$187, G$25,0))</f>
        <v/>
      </c>
      <c r="H66" s="259" t="str">
        <f ca="1">IF(ISERROR(VLOOKUP($B66,'NEL &amp; P4P Backsheet'!$D$11:$BF$187,H$25,0)),"",VLOOKUP($B66,'NEL &amp; P4P Backsheet'!$D$11:$BF$187, H$25,0))</f>
        <v/>
      </c>
      <c r="I66" s="209" t="str">
        <f ca="1">IF(ISERROR(VLOOKUP($B66,'NEL &amp; P4P Backsheet'!$D$11:$BF$187,I$25,0)),"",VLOOKUP($B66,'NEL &amp; P4P Backsheet'!$D$11:$BF$187, I$25,0))</f>
        <v/>
      </c>
      <c r="J66" s="318" t="str">
        <f ca="1">IF(ISERROR(VLOOKUP($B66,'NEL &amp; P4P Backsheet'!$D$11:$BF$187,J$25,0)),"",VLOOKUP($B66,'NEL &amp; P4P Backsheet'!$D$11:$BF$187, J$25,0))</f>
        <v/>
      </c>
      <c r="K66" s="320" t="str">
        <f ca="1">IF(ISERROR(VLOOKUP($B66,'NEL &amp; P4P Backsheet'!$D$11:$BF$187,K$25,0)),"",VLOOKUP($B66,'NEL &amp; P4P Backsheet'!$D$11:$BF$187, K$25,0))</f>
        <v/>
      </c>
      <c r="L66" s="259" t="str">
        <f ca="1">IF(ISERROR(VLOOKUP($B66,'NEL &amp; P4P Backsheet'!$D$11:$BF$187,L$25,0)),"",VLOOKUP($B66,'NEL &amp; P4P Backsheet'!$D$11:$BF$187, L$25,0))</f>
        <v/>
      </c>
      <c r="M66" s="608" t="str">
        <f ca="1">IF(ISERROR(VLOOKUP($B66,'NEL &amp; P4P Backsheet'!$D$11:$BF$187,M$25,0)),"",VLOOKUP($B66,'NEL &amp; P4P Backsheet'!$D$11:$BF$187, M$25,0))</f>
        <v/>
      </c>
      <c r="N66" s="608" t="str">
        <f ca="1">IF(ISERROR(VLOOKUP($B66,'NEL &amp; P4P Backsheet'!$D$11:$BF$187,N$25,0)),"",VLOOKUP($B66,'NEL &amp; P4P Backsheet'!$D$11:$BF$187, N$25,0))</f>
        <v/>
      </c>
      <c r="O66" s="611" t="str">
        <f ca="1">IF(ISERROR(VLOOKUP($B66,'NEL &amp; P4P Backsheet'!$D$11:$BF$187,O$25,0)),"",VLOOKUP($B66,'NEL &amp; P4P Backsheet'!$D$11:$BF$187, O$25,0))</f>
        <v/>
      </c>
      <c r="P66" s="612" t="str">
        <f ca="1">IF(ISERROR(VLOOKUP($B66,'NEL &amp; P4P Backsheet'!$D$11:$BF$187,P$25,0)),"",VLOOKUP($B66,'NEL &amp; P4P Backsheet'!$D$11:$BF$187, P$25,0))</f>
        <v/>
      </c>
      <c r="Q66" s="212" t="str">
        <f ca="1">IF(ISERROR(VLOOKUP($B66,'NEL &amp; P4P Backsheet'!$D$11:$BF$187,Q$25,0)),"",VLOOKUP($B66,'NEL &amp; P4P Backsheet'!$D$11:$BF$187, Q$25,0))</f>
        <v/>
      </c>
      <c r="R66" s="320" t="str">
        <f ca="1">IF(ISERROR(VLOOKUP($B66,'NEL &amp; P4P Backsheet'!$D$11:$BF$187,R$25,0)),"",VLOOKUP($B66,'NEL &amp; P4P Backsheet'!$D$11:$BF$187, R$25,0))</f>
        <v/>
      </c>
      <c r="S66" s="318" t="str">
        <f ca="1">IF(ISERROR(VLOOKUP($B66,'NEL &amp; P4P Backsheet'!$D$11:$BF$187,S$25,0)),"",VLOOKUP($B66,'NEL &amp; P4P Backsheet'!$D$11:$BF$187, S$25,0))</f>
        <v/>
      </c>
      <c r="T66" s="214" t="str">
        <f ca="1">IF(ISERROR(VLOOKUP($B66,'NEL &amp; P4P Backsheet'!$D$11:$BF$187,T$25,0)),"",VLOOKUP($B66,'NEL &amp; P4P Backsheet'!$D$11:$BF$187, T$25,0))</f>
        <v/>
      </c>
      <c r="U66" s="212" t="str">
        <f ca="1">IF(ISERROR(VLOOKUP($B66,'NEL &amp; P4P Backsheet'!$D$11:$BF$187,U$25,0)),"",VLOOKUP($B66,'NEL &amp; P4P Backsheet'!$D$11:$BF$187, U$25,0))</f>
        <v/>
      </c>
      <c r="V66" s="320" t="str">
        <f ca="1">IF(ISERROR(VLOOKUP($B66,'NEL &amp; P4P Backsheet'!$D$11:$BF$187,V$25,0)),"",VLOOKUP($B66,'NEL &amp; P4P Backsheet'!$D$11:$BF$187, V$25,0))</f>
        <v/>
      </c>
      <c r="W66" s="320" t="str">
        <f ca="1">IF(ISERROR(VLOOKUP($B66,'NEL &amp; P4P Backsheet'!$D$11:$BF$187,W$25,0)),"",VLOOKUP($B66,'NEL &amp; P4P Backsheet'!$D$11:$BF$187, W$25,0))</f>
        <v/>
      </c>
      <c r="X66" s="214" t="str">
        <f ca="1">IF(ISERROR(VLOOKUP($B66,'NEL &amp; P4P Backsheet'!$D$11:$BF$187,X$25,0)),"",VLOOKUP($B66,'NEL &amp; P4P Backsheet'!$D$11:$BF$187, X$25,0))</f>
        <v/>
      </c>
      <c r="Y66" s="368" t="str">
        <f ca="1">IF(ISERROR(VLOOKUP($B66,'NEL &amp; P4P Backsheet'!$D$11:$BK$187,$Y$25,0)),"",IF(VLOOKUP($B66,'NEL &amp; P4P Backsheet'!$D$11:$BK$187,$Y$25,0)=0,"",VLOOKUP($B66,'NEL &amp; P4P Backsheet'!$D$11:$BK$187,$Y$25,0)))</f>
        <v/>
      </c>
      <c r="Z66"/>
    </row>
    <row r="67" spans="1:26">
      <c r="A67" s="3">
        <v>39</v>
      </c>
      <c r="B67" s="41" t="str">
        <f t="shared" ca="1" si="2"/>
        <v/>
      </c>
      <c r="C67" s="42" t="str">
        <f ca="1">IF(B67="","",VLOOKUP(B67,'Org list'!$J$9:$K$637,2,0))</f>
        <v/>
      </c>
      <c r="D67" s="215" t="str">
        <f ca="1">IF(ISERROR(VLOOKUP($B67,'NEL &amp; P4P Backsheet'!$D$11:$BM$187,D$25,0)),"",IF(VLOOKUP($B67,'NEL &amp; P4P Backsheet'!$D$11:$BM$187,D$25,0)=0,"",VLOOKUP($B67,'NEL &amp; P4P Backsheet'!$D$11:$BM$187,D$25,0)))</f>
        <v/>
      </c>
      <c r="E67" s="209" t="str">
        <f ca="1">IF(ISERROR(VLOOKUP($B67,'NEL &amp; P4P Backsheet'!$D$11:$BF$187,E$25,0)),"",VLOOKUP($B67,'NEL &amp; P4P Backsheet'!$D$11:$BF$187, E$25,0))</f>
        <v/>
      </c>
      <c r="F67" s="209" t="str">
        <f ca="1">IF(ISERROR(VLOOKUP($B67,'NEL &amp; P4P Backsheet'!$D$11:$BF$187,F$25,0)),"",VLOOKUP($B67,'NEL &amp; P4P Backsheet'!$D$11:$BF$187, F$25,0))</f>
        <v/>
      </c>
      <c r="G67" s="209" t="str">
        <f ca="1">IF(ISERROR(VLOOKUP($B67,'NEL &amp; P4P Backsheet'!$D$11:$BF$187,G$25,0)),"",VLOOKUP($B67,'NEL &amp; P4P Backsheet'!$D$11:$BF$187, G$25,0))</f>
        <v/>
      </c>
      <c r="H67" s="259" t="str">
        <f ca="1">IF(ISERROR(VLOOKUP($B67,'NEL &amp; P4P Backsheet'!$D$11:$BF$187,H$25,0)),"",VLOOKUP($B67,'NEL &amp; P4P Backsheet'!$D$11:$BF$187, H$25,0))</f>
        <v/>
      </c>
      <c r="I67" s="209" t="str">
        <f ca="1">IF(ISERROR(VLOOKUP($B67,'NEL &amp; P4P Backsheet'!$D$11:$BF$187,I$25,0)),"",VLOOKUP($B67,'NEL &amp; P4P Backsheet'!$D$11:$BF$187, I$25,0))</f>
        <v/>
      </c>
      <c r="J67" s="318" t="str">
        <f ca="1">IF(ISERROR(VLOOKUP($B67,'NEL &amp; P4P Backsheet'!$D$11:$BF$187,J$25,0)),"",VLOOKUP($B67,'NEL &amp; P4P Backsheet'!$D$11:$BF$187, J$25,0))</f>
        <v/>
      </c>
      <c r="K67" s="320" t="str">
        <f ca="1">IF(ISERROR(VLOOKUP($B67,'NEL &amp; P4P Backsheet'!$D$11:$BF$187,K$25,0)),"",VLOOKUP($B67,'NEL &amp; P4P Backsheet'!$D$11:$BF$187, K$25,0))</f>
        <v/>
      </c>
      <c r="L67" s="259" t="str">
        <f ca="1">IF(ISERROR(VLOOKUP($B67,'NEL &amp; P4P Backsheet'!$D$11:$BF$187,L$25,0)),"",VLOOKUP($B67,'NEL &amp; P4P Backsheet'!$D$11:$BF$187, L$25,0))</f>
        <v/>
      </c>
      <c r="M67" s="608" t="str">
        <f ca="1">IF(ISERROR(VLOOKUP($B67,'NEL &amp; P4P Backsheet'!$D$11:$BF$187,M$25,0)),"",VLOOKUP($B67,'NEL &amp; P4P Backsheet'!$D$11:$BF$187, M$25,0))</f>
        <v/>
      </c>
      <c r="N67" s="608" t="str">
        <f ca="1">IF(ISERROR(VLOOKUP($B67,'NEL &amp; P4P Backsheet'!$D$11:$BF$187,N$25,0)),"",VLOOKUP($B67,'NEL &amp; P4P Backsheet'!$D$11:$BF$187, N$25,0))</f>
        <v/>
      </c>
      <c r="O67" s="611" t="str">
        <f ca="1">IF(ISERROR(VLOOKUP($B67,'NEL &amp; P4P Backsheet'!$D$11:$BF$187,O$25,0)),"",VLOOKUP($B67,'NEL &amp; P4P Backsheet'!$D$11:$BF$187, O$25,0))</f>
        <v/>
      </c>
      <c r="P67" s="612" t="str">
        <f ca="1">IF(ISERROR(VLOOKUP($B67,'NEL &amp; P4P Backsheet'!$D$11:$BF$187,P$25,0)),"",VLOOKUP($B67,'NEL &amp; P4P Backsheet'!$D$11:$BF$187, P$25,0))</f>
        <v/>
      </c>
      <c r="Q67" s="212" t="str">
        <f ca="1">IF(ISERROR(VLOOKUP($B67,'NEL &amp; P4P Backsheet'!$D$11:$BF$187,Q$25,0)),"",VLOOKUP($B67,'NEL &amp; P4P Backsheet'!$D$11:$BF$187, Q$25,0))</f>
        <v/>
      </c>
      <c r="R67" s="320" t="str">
        <f ca="1">IF(ISERROR(VLOOKUP($B67,'NEL &amp; P4P Backsheet'!$D$11:$BF$187,R$25,0)),"",VLOOKUP($B67,'NEL &amp; P4P Backsheet'!$D$11:$BF$187, R$25,0))</f>
        <v/>
      </c>
      <c r="S67" s="318" t="str">
        <f ca="1">IF(ISERROR(VLOOKUP($B67,'NEL &amp; P4P Backsheet'!$D$11:$BF$187,S$25,0)),"",VLOOKUP($B67,'NEL &amp; P4P Backsheet'!$D$11:$BF$187, S$25,0))</f>
        <v/>
      </c>
      <c r="T67" s="214" t="str">
        <f ca="1">IF(ISERROR(VLOOKUP($B67,'NEL &amp; P4P Backsheet'!$D$11:$BF$187,T$25,0)),"",VLOOKUP($B67,'NEL &amp; P4P Backsheet'!$D$11:$BF$187, T$25,0))</f>
        <v/>
      </c>
      <c r="U67" s="212" t="str">
        <f ca="1">IF(ISERROR(VLOOKUP($B67,'NEL &amp; P4P Backsheet'!$D$11:$BF$187,U$25,0)),"",VLOOKUP($B67,'NEL &amp; P4P Backsheet'!$D$11:$BF$187, U$25,0))</f>
        <v/>
      </c>
      <c r="V67" s="320" t="str">
        <f ca="1">IF(ISERROR(VLOOKUP($B67,'NEL &amp; P4P Backsheet'!$D$11:$BF$187,V$25,0)),"",VLOOKUP($B67,'NEL &amp; P4P Backsheet'!$D$11:$BF$187, V$25,0))</f>
        <v/>
      </c>
      <c r="W67" s="320" t="str">
        <f ca="1">IF(ISERROR(VLOOKUP($B67,'NEL &amp; P4P Backsheet'!$D$11:$BF$187,W$25,0)),"",VLOOKUP($B67,'NEL &amp; P4P Backsheet'!$D$11:$BF$187, W$25,0))</f>
        <v/>
      </c>
      <c r="X67" s="214" t="str">
        <f ca="1">IF(ISERROR(VLOOKUP($B67,'NEL &amp; P4P Backsheet'!$D$11:$BF$187,X$25,0)),"",VLOOKUP($B67,'NEL &amp; P4P Backsheet'!$D$11:$BF$187, X$25,0))</f>
        <v/>
      </c>
      <c r="Y67" s="368" t="str">
        <f ca="1">IF(ISERROR(VLOOKUP($B67,'NEL &amp; P4P Backsheet'!$D$11:$BK$187,$Y$25,0)),"",IF(VLOOKUP($B67,'NEL &amp; P4P Backsheet'!$D$11:$BK$187,$Y$25,0)=0,"",VLOOKUP($B67,'NEL &amp; P4P Backsheet'!$D$11:$BK$187,$Y$25,0)))</f>
        <v/>
      </c>
      <c r="Z67"/>
    </row>
    <row r="68" spans="1:26">
      <c r="A68" s="3">
        <v>40</v>
      </c>
      <c r="B68" s="41" t="str">
        <f t="shared" ca="1" si="2"/>
        <v/>
      </c>
      <c r="C68" s="42" t="str">
        <f ca="1">IF(B68="","",VLOOKUP(B68,'Org list'!$J$9:$K$637,2,0))</f>
        <v/>
      </c>
      <c r="D68" s="215" t="str">
        <f ca="1">IF(ISERROR(VLOOKUP($B68,'NEL &amp; P4P Backsheet'!$D$11:$BM$187,D$25,0)),"",IF(VLOOKUP($B68,'NEL &amp; P4P Backsheet'!$D$11:$BM$187,D$25,0)=0,"",VLOOKUP($B68,'NEL &amp; P4P Backsheet'!$D$11:$BM$187,D$25,0)))</f>
        <v/>
      </c>
      <c r="E68" s="209" t="str">
        <f ca="1">IF(ISERROR(VLOOKUP($B68,'NEL &amp; P4P Backsheet'!$D$11:$BF$187,E$25,0)),"",VLOOKUP($B68,'NEL &amp; P4P Backsheet'!$D$11:$BF$187, E$25,0))</f>
        <v/>
      </c>
      <c r="F68" s="209" t="str">
        <f ca="1">IF(ISERROR(VLOOKUP($B68,'NEL &amp; P4P Backsheet'!$D$11:$BF$187,F$25,0)),"",VLOOKUP($B68,'NEL &amp; P4P Backsheet'!$D$11:$BF$187, F$25,0))</f>
        <v/>
      </c>
      <c r="G68" s="209" t="str">
        <f ca="1">IF(ISERROR(VLOOKUP($B68,'NEL &amp; P4P Backsheet'!$D$11:$BF$187,G$25,0)),"",VLOOKUP($B68,'NEL &amp; P4P Backsheet'!$D$11:$BF$187, G$25,0))</f>
        <v/>
      </c>
      <c r="H68" s="259" t="str">
        <f ca="1">IF(ISERROR(VLOOKUP($B68,'NEL &amp; P4P Backsheet'!$D$11:$BF$187,H$25,0)),"",VLOOKUP($B68,'NEL &amp; P4P Backsheet'!$D$11:$BF$187, H$25,0))</f>
        <v/>
      </c>
      <c r="I68" s="209" t="str">
        <f ca="1">IF(ISERROR(VLOOKUP($B68,'NEL &amp; P4P Backsheet'!$D$11:$BF$187,I$25,0)),"",VLOOKUP($B68,'NEL &amp; P4P Backsheet'!$D$11:$BF$187, I$25,0))</f>
        <v/>
      </c>
      <c r="J68" s="318" t="str">
        <f ca="1">IF(ISERROR(VLOOKUP($B68,'NEL &amp; P4P Backsheet'!$D$11:$BF$187,J$25,0)),"",VLOOKUP($B68,'NEL &amp; P4P Backsheet'!$D$11:$BF$187, J$25,0))</f>
        <v/>
      </c>
      <c r="K68" s="320" t="str">
        <f ca="1">IF(ISERROR(VLOOKUP($B68,'NEL &amp; P4P Backsheet'!$D$11:$BF$187,K$25,0)),"",VLOOKUP($B68,'NEL &amp; P4P Backsheet'!$D$11:$BF$187, K$25,0))</f>
        <v/>
      </c>
      <c r="L68" s="259" t="str">
        <f ca="1">IF(ISERROR(VLOOKUP($B68,'NEL &amp; P4P Backsheet'!$D$11:$BF$187,L$25,0)),"",VLOOKUP($B68,'NEL &amp; P4P Backsheet'!$D$11:$BF$187, L$25,0))</f>
        <v/>
      </c>
      <c r="M68" s="608" t="str">
        <f ca="1">IF(ISERROR(VLOOKUP($B68,'NEL &amp; P4P Backsheet'!$D$11:$BF$187,M$25,0)),"",VLOOKUP($B68,'NEL &amp; P4P Backsheet'!$D$11:$BF$187, M$25,0))</f>
        <v/>
      </c>
      <c r="N68" s="608" t="str">
        <f ca="1">IF(ISERROR(VLOOKUP($B68,'NEL &amp; P4P Backsheet'!$D$11:$BF$187,N$25,0)),"",VLOOKUP($B68,'NEL &amp; P4P Backsheet'!$D$11:$BF$187, N$25,0))</f>
        <v/>
      </c>
      <c r="O68" s="611" t="str">
        <f ca="1">IF(ISERROR(VLOOKUP($B68,'NEL &amp; P4P Backsheet'!$D$11:$BF$187,O$25,0)),"",VLOOKUP($B68,'NEL &amp; P4P Backsheet'!$D$11:$BF$187, O$25,0))</f>
        <v/>
      </c>
      <c r="P68" s="612" t="str">
        <f ca="1">IF(ISERROR(VLOOKUP($B68,'NEL &amp; P4P Backsheet'!$D$11:$BF$187,P$25,0)),"",VLOOKUP($B68,'NEL &amp; P4P Backsheet'!$D$11:$BF$187, P$25,0))</f>
        <v/>
      </c>
      <c r="Q68" s="212" t="str">
        <f ca="1">IF(ISERROR(VLOOKUP($B68,'NEL &amp; P4P Backsheet'!$D$11:$BF$187,Q$25,0)),"",VLOOKUP($B68,'NEL &amp; P4P Backsheet'!$D$11:$BF$187, Q$25,0))</f>
        <v/>
      </c>
      <c r="R68" s="320" t="str">
        <f ca="1">IF(ISERROR(VLOOKUP($B68,'NEL &amp; P4P Backsheet'!$D$11:$BF$187,R$25,0)),"",VLOOKUP($B68,'NEL &amp; P4P Backsheet'!$D$11:$BF$187, R$25,0))</f>
        <v/>
      </c>
      <c r="S68" s="318" t="str">
        <f ca="1">IF(ISERROR(VLOOKUP($B68,'NEL &amp; P4P Backsheet'!$D$11:$BF$187,S$25,0)),"",VLOOKUP($B68,'NEL &amp; P4P Backsheet'!$D$11:$BF$187, S$25,0))</f>
        <v/>
      </c>
      <c r="T68" s="214" t="str">
        <f ca="1">IF(ISERROR(VLOOKUP($B68,'NEL &amp; P4P Backsheet'!$D$11:$BF$187,T$25,0)),"",VLOOKUP($B68,'NEL &amp; P4P Backsheet'!$D$11:$BF$187, T$25,0))</f>
        <v/>
      </c>
      <c r="U68" s="212" t="str">
        <f ca="1">IF(ISERROR(VLOOKUP($B68,'NEL &amp; P4P Backsheet'!$D$11:$BF$187,U$25,0)),"",VLOOKUP($B68,'NEL &amp; P4P Backsheet'!$D$11:$BF$187, U$25,0))</f>
        <v/>
      </c>
      <c r="V68" s="320" t="str">
        <f ca="1">IF(ISERROR(VLOOKUP($B68,'NEL &amp; P4P Backsheet'!$D$11:$BF$187,V$25,0)),"",VLOOKUP($B68,'NEL &amp; P4P Backsheet'!$D$11:$BF$187, V$25,0))</f>
        <v/>
      </c>
      <c r="W68" s="320" t="str">
        <f ca="1">IF(ISERROR(VLOOKUP($B68,'NEL &amp; P4P Backsheet'!$D$11:$BF$187,W$25,0)),"",VLOOKUP($B68,'NEL &amp; P4P Backsheet'!$D$11:$BF$187, W$25,0))</f>
        <v/>
      </c>
      <c r="X68" s="214" t="str">
        <f ca="1">IF(ISERROR(VLOOKUP($B68,'NEL &amp; P4P Backsheet'!$D$11:$BF$187,X$25,0)),"",VLOOKUP($B68,'NEL &amp; P4P Backsheet'!$D$11:$BF$187, X$25,0))</f>
        <v/>
      </c>
      <c r="Y68" s="368" t="str">
        <f ca="1">IF(ISERROR(VLOOKUP($B68,'NEL &amp; P4P Backsheet'!$D$11:$BK$187,$Y$25,0)),"",IF(VLOOKUP($B68,'NEL &amp; P4P Backsheet'!$D$11:$BK$187,$Y$25,0)=0,"",VLOOKUP($B68,'NEL &amp; P4P Backsheet'!$D$11:$BK$187,$Y$25,0)))</f>
        <v/>
      </c>
      <c r="Z68"/>
    </row>
    <row r="69" spans="1:26">
      <c r="A69" s="3">
        <v>41</v>
      </c>
      <c r="B69" s="41" t="str">
        <f t="shared" ca="1" si="2"/>
        <v/>
      </c>
      <c r="C69" s="42" t="str">
        <f ca="1">IF(B69="","",VLOOKUP(B69,'Org list'!$J$9:$K$637,2,0))</f>
        <v/>
      </c>
      <c r="D69" s="215" t="str">
        <f ca="1">IF(ISERROR(VLOOKUP($B69,'NEL &amp; P4P Backsheet'!$D$11:$BM$187,D$25,0)),"",IF(VLOOKUP($B69,'NEL &amp; P4P Backsheet'!$D$11:$BM$187,D$25,0)=0,"",VLOOKUP($B69,'NEL &amp; P4P Backsheet'!$D$11:$BM$187,D$25,0)))</f>
        <v/>
      </c>
      <c r="E69" s="209" t="str">
        <f ca="1">IF(ISERROR(VLOOKUP($B69,'NEL &amp; P4P Backsheet'!$D$11:$BF$187,E$25,0)),"",VLOOKUP($B69,'NEL &amp; P4P Backsheet'!$D$11:$BF$187, E$25,0))</f>
        <v/>
      </c>
      <c r="F69" s="209" t="str">
        <f ca="1">IF(ISERROR(VLOOKUP($B69,'NEL &amp; P4P Backsheet'!$D$11:$BF$187,F$25,0)),"",VLOOKUP($B69,'NEL &amp; P4P Backsheet'!$D$11:$BF$187, F$25,0))</f>
        <v/>
      </c>
      <c r="G69" s="209" t="str">
        <f ca="1">IF(ISERROR(VLOOKUP($B69,'NEL &amp; P4P Backsheet'!$D$11:$BF$187,G$25,0)),"",VLOOKUP($B69,'NEL &amp; P4P Backsheet'!$D$11:$BF$187, G$25,0))</f>
        <v/>
      </c>
      <c r="H69" s="259" t="str">
        <f ca="1">IF(ISERROR(VLOOKUP($B69,'NEL &amp; P4P Backsheet'!$D$11:$BF$187,H$25,0)),"",VLOOKUP($B69,'NEL &amp; P4P Backsheet'!$D$11:$BF$187, H$25,0))</f>
        <v/>
      </c>
      <c r="I69" s="209" t="str">
        <f ca="1">IF(ISERROR(VLOOKUP($B69,'NEL &amp; P4P Backsheet'!$D$11:$BF$187,I$25,0)),"",VLOOKUP($B69,'NEL &amp; P4P Backsheet'!$D$11:$BF$187, I$25,0))</f>
        <v/>
      </c>
      <c r="J69" s="318" t="str">
        <f ca="1">IF(ISERROR(VLOOKUP($B69,'NEL &amp; P4P Backsheet'!$D$11:$BF$187,J$25,0)),"",VLOOKUP($B69,'NEL &amp; P4P Backsheet'!$D$11:$BF$187, J$25,0))</f>
        <v/>
      </c>
      <c r="K69" s="320" t="str">
        <f ca="1">IF(ISERROR(VLOOKUP($B69,'NEL &amp; P4P Backsheet'!$D$11:$BF$187,K$25,0)),"",VLOOKUP($B69,'NEL &amp; P4P Backsheet'!$D$11:$BF$187, K$25,0))</f>
        <v/>
      </c>
      <c r="L69" s="259" t="str">
        <f ca="1">IF(ISERROR(VLOOKUP($B69,'NEL &amp; P4P Backsheet'!$D$11:$BF$187,L$25,0)),"",VLOOKUP($B69,'NEL &amp; P4P Backsheet'!$D$11:$BF$187, L$25,0))</f>
        <v/>
      </c>
      <c r="M69" s="608" t="str">
        <f ca="1">IF(ISERROR(VLOOKUP($B69,'NEL &amp; P4P Backsheet'!$D$11:$BF$187,M$25,0)),"",VLOOKUP($B69,'NEL &amp; P4P Backsheet'!$D$11:$BF$187, M$25,0))</f>
        <v/>
      </c>
      <c r="N69" s="608" t="str">
        <f ca="1">IF(ISERROR(VLOOKUP($B69,'NEL &amp; P4P Backsheet'!$D$11:$BF$187,N$25,0)),"",VLOOKUP($B69,'NEL &amp; P4P Backsheet'!$D$11:$BF$187, N$25,0))</f>
        <v/>
      </c>
      <c r="O69" s="611" t="str">
        <f ca="1">IF(ISERROR(VLOOKUP($B69,'NEL &amp; P4P Backsheet'!$D$11:$BF$187,O$25,0)),"",VLOOKUP($B69,'NEL &amp; P4P Backsheet'!$D$11:$BF$187, O$25,0))</f>
        <v/>
      </c>
      <c r="P69" s="612" t="str">
        <f ca="1">IF(ISERROR(VLOOKUP($B69,'NEL &amp; P4P Backsheet'!$D$11:$BF$187,P$25,0)),"",VLOOKUP($B69,'NEL &amp; P4P Backsheet'!$D$11:$BF$187, P$25,0))</f>
        <v/>
      </c>
      <c r="Q69" s="212" t="str">
        <f ca="1">IF(ISERROR(VLOOKUP($B69,'NEL &amp; P4P Backsheet'!$D$11:$BF$187,Q$25,0)),"",VLOOKUP($B69,'NEL &amp; P4P Backsheet'!$D$11:$BF$187, Q$25,0))</f>
        <v/>
      </c>
      <c r="R69" s="320" t="str">
        <f ca="1">IF(ISERROR(VLOOKUP($B69,'NEL &amp; P4P Backsheet'!$D$11:$BF$187,R$25,0)),"",VLOOKUP($B69,'NEL &amp; P4P Backsheet'!$D$11:$BF$187, R$25,0))</f>
        <v/>
      </c>
      <c r="S69" s="318" t="str">
        <f ca="1">IF(ISERROR(VLOOKUP($B69,'NEL &amp; P4P Backsheet'!$D$11:$BF$187,S$25,0)),"",VLOOKUP($B69,'NEL &amp; P4P Backsheet'!$D$11:$BF$187, S$25,0))</f>
        <v/>
      </c>
      <c r="T69" s="214" t="str">
        <f ca="1">IF(ISERROR(VLOOKUP($B69,'NEL &amp; P4P Backsheet'!$D$11:$BF$187,T$25,0)),"",VLOOKUP($B69,'NEL &amp; P4P Backsheet'!$D$11:$BF$187, T$25,0))</f>
        <v/>
      </c>
      <c r="U69" s="212" t="str">
        <f ca="1">IF(ISERROR(VLOOKUP($B69,'NEL &amp; P4P Backsheet'!$D$11:$BF$187,U$25,0)),"",VLOOKUP($B69,'NEL &amp; P4P Backsheet'!$D$11:$BF$187, U$25,0))</f>
        <v/>
      </c>
      <c r="V69" s="320" t="str">
        <f ca="1">IF(ISERROR(VLOOKUP($B69,'NEL &amp; P4P Backsheet'!$D$11:$BF$187,V$25,0)),"",VLOOKUP($B69,'NEL &amp; P4P Backsheet'!$D$11:$BF$187, V$25,0))</f>
        <v/>
      </c>
      <c r="W69" s="320" t="str">
        <f ca="1">IF(ISERROR(VLOOKUP($B69,'NEL &amp; P4P Backsheet'!$D$11:$BF$187,W$25,0)),"",VLOOKUP($B69,'NEL &amp; P4P Backsheet'!$D$11:$BF$187, W$25,0))</f>
        <v/>
      </c>
      <c r="X69" s="214" t="str">
        <f ca="1">IF(ISERROR(VLOOKUP($B69,'NEL &amp; P4P Backsheet'!$D$11:$BF$187,X$25,0)),"",VLOOKUP($B69,'NEL &amp; P4P Backsheet'!$D$11:$BF$187, X$25,0))</f>
        <v/>
      </c>
      <c r="Y69" s="368" t="str">
        <f ca="1">IF(ISERROR(VLOOKUP($B69,'NEL &amp; P4P Backsheet'!$D$11:$BK$187,$Y$25,0)),"",IF(VLOOKUP($B69,'NEL &amp; P4P Backsheet'!$D$11:$BK$187,$Y$25,0)=0,"",VLOOKUP($B69,'NEL &amp; P4P Backsheet'!$D$11:$BK$187,$Y$25,0)))</f>
        <v/>
      </c>
      <c r="Z69"/>
    </row>
    <row r="70" spans="1:26">
      <c r="A70" s="3">
        <v>42</v>
      </c>
      <c r="B70" s="41" t="str">
        <f t="shared" ca="1" si="2"/>
        <v/>
      </c>
      <c r="C70" s="42" t="str">
        <f ca="1">IF(B70="","",VLOOKUP(B70,'Org list'!$J$9:$K$637,2,0))</f>
        <v/>
      </c>
      <c r="D70" s="215" t="str">
        <f ca="1">IF(ISERROR(VLOOKUP($B70,'NEL &amp; P4P Backsheet'!$D$11:$BM$187,D$25,0)),"",IF(VLOOKUP($B70,'NEL &amp; P4P Backsheet'!$D$11:$BM$187,D$25,0)=0,"",VLOOKUP($B70,'NEL &amp; P4P Backsheet'!$D$11:$BM$187,D$25,0)))</f>
        <v/>
      </c>
      <c r="E70" s="209" t="str">
        <f ca="1">IF(ISERROR(VLOOKUP($B70,'NEL &amp; P4P Backsheet'!$D$11:$BF$187,E$25,0)),"",VLOOKUP($B70,'NEL &amp; P4P Backsheet'!$D$11:$BF$187, E$25,0))</f>
        <v/>
      </c>
      <c r="F70" s="209" t="str">
        <f ca="1">IF(ISERROR(VLOOKUP($B70,'NEL &amp; P4P Backsheet'!$D$11:$BF$187,F$25,0)),"",VLOOKUP($B70,'NEL &amp; P4P Backsheet'!$D$11:$BF$187, F$25,0))</f>
        <v/>
      </c>
      <c r="G70" s="209" t="str">
        <f ca="1">IF(ISERROR(VLOOKUP($B70,'NEL &amp; P4P Backsheet'!$D$11:$BF$187,G$25,0)),"",VLOOKUP($B70,'NEL &amp; P4P Backsheet'!$D$11:$BF$187, G$25,0))</f>
        <v/>
      </c>
      <c r="H70" s="259" t="str">
        <f ca="1">IF(ISERROR(VLOOKUP($B70,'NEL &amp; P4P Backsheet'!$D$11:$BF$187,H$25,0)),"",VLOOKUP($B70,'NEL &amp; P4P Backsheet'!$D$11:$BF$187, H$25,0))</f>
        <v/>
      </c>
      <c r="I70" s="209" t="str">
        <f ca="1">IF(ISERROR(VLOOKUP($B70,'NEL &amp; P4P Backsheet'!$D$11:$BF$187,I$25,0)),"",VLOOKUP($B70,'NEL &amp; P4P Backsheet'!$D$11:$BF$187, I$25,0))</f>
        <v/>
      </c>
      <c r="J70" s="318" t="str">
        <f ca="1">IF(ISERROR(VLOOKUP($B70,'NEL &amp; P4P Backsheet'!$D$11:$BF$187,J$25,0)),"",VLOOKUP($B70,'NEL &amp; P4P Backsheet'!$D$11:$BF$187, J$25,0))</f>
        <v/>
      </c>
      <c r="K70" s="320" t="str">
        <f ca="1">IF(ISERROR(VLOOKUP($B70,'NEL &amp; P4P Backsheet'!$D$11:$BF$187,K$25,0)),"",VLOOKUP($B70,'NEL &amp; P4P Backsheet'!$D$11:$BF$187, K$25,0))</f>
        <v/>
      </c>
      <c r="L70" s="259" t="str">
        <f ca="1">IF(ISERROR(VLOOKUP($B70,'NEL &amp; P4P Backsheet'!$D$11:$BF$187,L$25,0)),"",VLOOKUP($B70,'NEL &amp; P4P Backsheet'!$D$11:$BF$187, L$25,0))</f>
        <v/>
      </c>
      <c r="M70" s="608" t="str">
        <f ca="1">IF(ISERROR(VLOOKUP($B70,'NEL &amp; P4P Backsheet'!$D$11:$BF$187,M$25,0)),"",VLOOKUP($B70,'NEL &amp; P4P Backsheet'!$D$11:$BF$187, M$25,0))</f>
        <v/>
      </c>
      <c r="N70" s="608" t="str">
        <f ca="1">IF(ISERROR(VLOOKUP($B70,'NEL &amp; P4P Backsheet'!$D$11:$BF$187,N$25,0)),"",VLOOKUP($B70,'NEL &amp; P4P Backsheet'!$D$11:$BF$187, N$25,0))</f>
        <v/>
      </c>
      <c r="O70" s="611" t="str">
        <f ca="1">IF(ISERROR(VLOOKUP($B70,'NEL &amp; P4P Backsheet'!$D$11:$BF$187,O$25,0)),"",VLOOKUP($B70,'NEL &amp; P4P Backsheet'!$D$11:$BF$187, O$25,0))</f>
        <v/>
      </c>
      <c r="P70" s="612" t="str">
        <f ca="1">IF(ISERROR(VLOOKUP($B70,'NEL &amp; P4P Backsheet'!$D$11:$BF$187,P$25,0)),"",VLOOKUP($B70,'NEL &amp; P4P Backsheet'!$D$11:$BF$187, P$25,0))</f>
        <v/>
      </c>
      <c r="Q70" s="212" t="str">
        <f ca="1">IF(ISERROR(VLOOKUP($B70,'NEL &amp; P4P Backsheet'!$D$11:$BF$187,Q$25,0)),"",VLOOKUP($B70,'NEL &amp; P4P Backsheet'!$D$11:$BF$187, Q$25,0))</f>
        <v/>
      </c>
      <c r="R70" s="320" t="str">
        <f ca="1">IF(ISERROR(VLOOKUP($B70,'NEL &amp; P4P Backsheet'!$D$11:$BF$187,R$25,0)),"",VLOOKUP($B70,'NEL &amp; P4P Backsheet'!$D$11:$BF$187, R$25,0))</f>
        <v/>
      </c>
      <c r="S70" s="318" t="str">
        <f ca="1">IF(ISERROR(VLOOKUP($B70,'NEL &amp; P4P Backsheet'!$D$11:$BF$187,S$25,0)),"",VLOOKUP($B70,'NEL &amp; P4P Backsheet'!$D$11:$BF$187, S$25,0))</f>
        <v/>
      </c>
      <c r="T70" s="214" t="str">
        <f ca="1">IF(ISERROR(VLOOKUP($B70,'NEL &amp; P4P Backsheet'!$D$11:$BF$187,T$25,0)),"",VLOOKUP($B70,'NEL &amp; P4P Backsheet'!$D$11:$BF$187, T$25,0))</f>
        <v/>
      </c>
      <c r="U70" s="212" t="str">
        <f ca="1">IF(ISERROR(VLOOKUP($B70,'NEL &amp; P4P Backsheet'!$D$11:$BF$187,U$25,0)),"",VLOOKUP($B70,'NEL &amp; P4P Backsheet'!$D$11:$BF$187, U$25,0))</f>
        <v/>
      </c>
      <c r="V70" s="320" t="str">
        <f ca="1">IF(ISERROR(VLOOKUP($B70,'NEL &amp; P4P Backsheet'!$D$11:$BF$187,V$25,0)),"",VLOOKUP($B70,'NEL &amp; P4P Backsheet'!$D$11:$BF$187, V$25,0))</f>
        <v/>
      </c>
      <c r="W70" s="320" t="str">
        <f ca="1">IF(ISERROR(VLOOKUP($B70,'NEL &amp; P4P Backsheet'!$D$11:$BF$187,W$25,0)),"",VLOOKUP($B70,'NEL &amp; P4P Backsheet'!$D$11:$BF$187, W$25,0))</f>
        <v/>
      </c>
      <c r="X70" s="214" t="str">
        <f ca="1">IF(ISERROR(VLOOKUP($B70,'NEL &amp; P4P Backsheet'!$D$11:$BF$187,X$25,0)),"",VLOOKUP($B70,'NEL &amp; P4P Backsheet'!$D$11:$BF$187, X$25,0))</f>
        <v/>
      </c>
      <c r="Y70" s="368" t="str">
        <f ca="1">IF(ISERROR(VLOOKUP($B70,'NEL &amp; P4P Backsheet'!$D$11:$BK$187,$Y$25,0)),"",IF(VLOOKUP($B70,'NEL &amp; P4P Backsheet'!$D$11:$BK$187,$Y$25,0)=0,"",VLOOKUP($B70,'NEL &amp; P4P Backsheet'!$D$11:$BK$187,$Y$25,0)))</f>
        <v/>
      </c>
      <c r="Z70"/>
    </row>
    <row r="71" spans="1:26">
      <c r="A71" s="3">
        <v>43</v>
      </c>
      <c r="B71" s="41" t="str">
        <f t="shared" ca="1" si="2"/>
        <v/>
      </c>
      <c r="C71" s="42" t="str">
        <f ca="1">IF(B71="","",VLOOKUP(B71,'Org list'!$J$9:$K$637,2,0))</f>
        <v/>
      </c>
      <c r="D71" s="215" t="str">
        <f ca="1">IF(ISERROR(VLOOKUP($B71,'NEL &amp; P4P Backsheet'!$D$11:$BM$187,D$25,0)),"",IF(VLOOKUP($B71,'NEL &amp; P4P Backsheet'!$D$11:$BM$187,D$25,0)=0,"",VLOOKUP($B71,'NEL &amp; P4P Backsheet'!$D$11:$BM$187,D$25,0)))</f>
        <v/>
      </c>
      <c r="E71" s="209" t="str">
        <f ca="1">IF(ISERROR(VLOOKUP($B71,'NEL &amp; P4P Backsheet'!$D$11:$BF$187,E$25,0)),"",VLOOKUP($B71,'NEL &amp; P4P Backsheet'!$D$11:$BF$187, E$25,0))</f>
        <v/>
      </c>
      <c r="F71" s="209" t="str">
        <f ca="1">IF(ISERROR(VLOOKUP($B71,'NEL &amp; P4P Backsheet'!$D$11:$BF$187,F$25,0)),"",VLOOKUP($B71,'NEL &amp; P4P Backsheet'!$D$11:$BF$187, F$25,0))</f>
        <v/>
      </c>
      <c r="G71" s="209" t="str">
        <f ca="1">IF(ISERROR(VLOOKUP($B71,'NEL &amp; P4P Backsheet'!$D$11:$BF$187,G$25,0)),"",VLOOKUP($B71,'NEL &amp; P4P Backsheet'!$D$11:$BF$187, G$25,0))</f>
        <v/>
      </c>
      <c r="H71" s="259" t="str">
        <f ca="1">IF(ISERROR(VLOOKUP($B71,'NEL &amp; P4P Backsheet'!$D$11:$BF$187,H$25,0)),"",VLOOKUP($B71,'NEL &amp; P4P Backsheet'!$D$11:$BF$187, H$25,0))</f>
        <v/>
      </c>
      <c r="I71" s="209" t="str">
        <f ca="1">IF(ISERROR(VLOOKUP($B71,'NEL &amp; P4P Backsheet'!$D$11:$BF$187,I$25,0)),"",VLOOKUP($B71,'NEL &amp; P4P Backsheet'!$D$11:$BF$187, I$25,0))</f>
        <v/>
      </c>
      <c r="J71" s="318" t="str">
        <f ca="1">IF(ISERROR(VLOOKUP($B71,'NEL &amp; P4P Backsheet'!$D$11:$BF$187,J$25,0)),"",VLOOKUP($B71,'NEL &amp; P4P Backsheet'!$D$11:$BF$187, J$25,0))</f>
        <v/>
      </c>
      <c r="K71" s="320" t="str">
        <f ca="1">IF(ISERROR(VLOOKUP($B71,'NEL &amp; P4P Backsheet'!$D$11:$BF$187,K$25,0)),"",VLOOKUP($B71,'NEL &amp; P4P Backsheet'!$D$11:$BF$187, K$25,0))</f>
        <v/>
      </c>
      <c r="L71" s="259" t="str">
        <f ca="1">IF(ISERROR(VLOOKUP($B71,'NEL &amp; P4P Backsheet'!$D$11:$BF$187,L$25,0)),"",VLOOKUP($B71,'NEL &amp; P4P Backsheet'!$D$11:$BF$187, L$25,0))</f>
        <v/>
      </c>
      <c r="M71" s="608" t="str">
        <f ca="1">IF(ISERROR(VLOOKUP($B71,'NEL &amp; P4P Backsheet'!$D$11:$BF$187,M$25,0)),"",VLOOKUP($B71,'NEL &amp; P4P Backsheet'!$D$11:$BF$187, M$25,0))</f>
        <v/>
      </c>
      <c r="N71" s="608" t="str">
        <f ca="1">IF(ISERROR(VLOOKUP($B71,'NEL &amp; P4P Backsheet'!$D$11:$BF$187,N$25,0)),"",VLOOKUP($B71,'NEL &amp; P4P Backsheet'!$D$11:$BF$187, N$25,0))</f>
        <v/>
      </c>
      <c r="O71" s="611" t="str">
        <f ca="1">IF(ISERROR(VLOOKUP($B71,'NEL &amp; P4P Backsheet'!$D$11:$BF$187,O$25,0)),"",VLOOKUP($B71,'NEL &amp; P4P Backsheet'!$D$11:$BF$187, O$25,0))</f>
        <v/>
      </c>
      <c r="P71" s="612" t="str">
        <f ca="1">IF(ISERROR(VLOOKUP($B71,'NEL &amp; P4P Backsheet'!$D$11:$BF$187,P$25,0)),"",VLOOKUP($B71,'NEL &amp; P4P Backsheet'!$D$11:$BF$187, P$25,0))</f>
        <v/>
      </c>
      <c r="Q71" s="212" t="str">
        <f ca="1">IF(ISERROR(VLOOKUP($B71,'NEL &amp; P4P Backsheet'!$D$11:$BF$187,Q$25,0)),"",VLOOKUP($B71,'NEL &amp; P4P Backsheet'!$D$11:$BF$187, Q$25,0))</f>
        <v/>
      </c>
      <c r="R71" s="320" t="str">
        <f ca="1">IF(ISERROR(VLOOKUP($B71,'NEL &amp; P4P Backsheet'!$D$11:$BF$187,R$25,0)),"",VLOOKUP($B71,'NEL &amp; P4P Backsheet'!$D$11:$BF$187, R$25,0))</f>
        <v/>
      </c>
      <c r="S71" s="318" t="str">
        <f ca="1">IF(ISERROR(VLOOKUP($B71,'NEL &amp; P4P Backsheet'!$D$11:$BF$187,S$25,0)),"",VLOOKUP($B71,'NEL &amp; P4P Backsheet'!$D$11:$BF$187, S$25,0))</f>
        <v/>
      </c>
      <c r="T71" s="214" t="str">
        <f ca="1">IF(ISERROR(VLOOKUP($B71,'NEL &amp; P4P Backsheet'!$D$11:$BF$187,T$25,0)),"",VLOOKUP($B71,'NEL &amp; P4P Backsheet'!$D$11:$BF$187, T$25,0))</f>
        <v/>
      </c>
      <c r="U71" s="212" t="str">
        <f ca="1">IF(ISERROR(VLOOKUP($B71,'NEL &amp; P4P Backsheet'!$D$11:$BF$187,U$25,0)),"",VLOOKUP($B71,'NEL &amp; P4P Backsheet'!$D$11:$BF$187, U$25,0))</f>
        <v/>
      </c>
      <c r="V71" s="320" t="str">
        <f ca="1">IF(ISERROR(VLOOKUP($B71,'NEL &amp; P4P Backsheet'!$D$11:$BF$187,V$25,0)),"",VLOOKUP($B71,'NEL &amp; P4P Backsheet'!$D$11:$BF$187, V$25,0))</f>
        <v/>
      </c>
      <c r="W71" s="320" t="str">
        <f ca="1">IF(ISERROR(VLOOKUP($B71,'NEL &amp; P4P Backsheet'!$D$11:$BF$187,W$25,0)),"",VLOOKUP($B71,'NEL &amp; P4P Backsheet'!$D$11:$BF$187, W$25,0))</f>
        <v/>
      </c>
      <c r="X71" s="214" t="str">
        <f ca="1">IF(ISERROR(VLOOKUP($B71,'NEL &amp; P4P Backsheet'!$D$11:$BF$187,X$25,0)),"",VLOOKUP($B71,'NEL &amp; P4P Backsheet'!$D$11:$BF$187, X$25,0))</f>
        <v/>
      </c>
      <c r="Y71" s="368" t="str">
        <f ca="1">IF(ISERROR(VLOOKUP($B71,'NEL &amp; P4P Backsheet'!$D$11:$BK$187,$Y$25,0)),"",IF(VLOOKUP($B71,'NEL &amp; P4P Backsheet'!$D$11:$BK$187,$Y$25,0)=0,"",VLOOKUP($B71,'NEL &amp; P4P Backsheet'!$D$11:$BK$187,$Y$25,0)))</f>
        <v/>
      </c>
      <c r="Z71"/>
    </row>
    <row r="72" spans="1:26">
      <c r="A72" s="3">
        <v>44</v>
      </c>
      <c r="B72" s="41" t="str">
        <f t="shared" ca="1" si="2"/>
        <v/>
      </c>
      <c r="C72" s="42" t="str">
        <f ca="1">IF(B72="","",VLOOKUP(B72,'Org list'!$J$9:$K$637,2,0))</f>
        <v/>
      </c>
      <c r="D72" s="215" t="str">
        <f ca="1">IF(ISERROR(VLOOKUP($B72,'NEL &amp; P4P Backsheet'!$D$11:$BM$187,D$25,0)),"",IF(VLOOKUP($B72,'NEL &amp; P4P Backsheet'!$D$11:$BM$187,D$25,0)=0,"",VLOOKUP($B72,'NEL &amp; P4P Backsheet'!$D$11:$BM$187,D$25,0)))</f>
        <v/>
      </c>
      <c r="E72" s="209" t="str">
        <f ca="1">IF(ISERROR(VLOOKUP($B72,'NEL &amp; P4P Backsheet'!$D$11:$BF$187,E$25,0)),"",VLOOKUP($B72,'NEL &amp; P4P Backsheet'!$D$11:$BF$187, E$25,0))</f>
        <v/>
      </c>
      <c r="F72" s="209" t="str">
        <f ca="1">IF(ISERROR(VLOOKUP($B72,'NEL &amp; P4P Backsheet'!$D$11:$BF$187,F$25,0)),"",VLOOKUP($B72,'NEL &amp; P4P Backsheet'!$D$11:$BF$187, F$25,0))</f>
        <v/>
      </c>
      <c r="G72" s="209" t="str">
        <f ca="1">IF(ISERROR(VLOOKUP($B72,'NEL &amp; P4P Backsheet'!$D$11:$BF$187,G$25,0)),"",VLOOKUP($B72,'NEL &amp; P4P Backsheet'!$D$11:$BF$187, G$25,0))</f>
        <v/>
      </c>
      <c r="H72" s="259" t="str">
        <f ca="1">IF(ISERROR(VLOOKUP($B72,'NEL &amp; P4P Backsheet'!$D$11:$BF$187,H$25,0)),"",VLOOKUP($B72,'NEL &amp; P4P Backsheet'!$D$11:$BF$187, H$25,0))</f>
        <v/>
      </c>
      <c r="I72" s="209" t="str">
        <f ca="1">IF(ISERROR(VLOOKUP($B72,'NEL &amp; P4P Backsheet'!$D$11:$BF$187,I$25,0)),"",VLOOKUP($B72,'NEL &amp; P4P Backsheet'!$D$11:$BF$187, I$25,0))</f>
        <v/>
      </c>
      <c r="J72" s="318" t="str">
        <f ca="1">IF(ISERROR(VLOOKUP($B72,'NEL &amp; P4P Backsheet'!$D$11:$BF$187,J$25,0)),"",VLOOKUP($B72,'NEL &amp; P4P Backsheet'!$D$11:$BF$187, J$25,0))</f>
        <v/>
      </c>
      <c r="K72" s="320" t="str">
        <f ca="1">IF(ISERROR(VLOOKUP($B72,'NEL &amp; P4P Backsheet'!$D$11:$BF$187,K$25,0)),"",VLOOKUP($B72,'NEL &amp; P4P Backsheet'!$D$11:$BF$187, K$25,0))</f>
        <v/>
      </c>
      <c r="L72" s="259" t="str">
        <f ca="1">IF(ISERROR(VLOOKUP($B72,'NEL &amp; P4P Backsheet'!$D$11:$BF$187,L$25,0)),"",VLOOKUP($B72,'NEL &amp; P4P Backsheet'!$D$11:$BF$187, L$25,0))</f>
        <v/>
      </c>
      <c r="M72" s="608" t="str">
        <f ca="1">IF(ISERROR(VLOOKUP($B72,'NEL &amp; P4P Backsheet'!$D$11:$BF$187,M$25,0)),"",VLOOKUP($B72,'NEL &amp; P4P Backsheet'!$D$11:$BF$187, M$25,0))</f>
        <v/>
      </c>
      <c r="N72" s="608" t="str">
        <f ca="1">IF(ISERROR(VLOOKUP($B72,'NEL &amp; P4P Backsheet'!$D$11:$BF$187,N$25,0)),"",VLOOKUP($B72,'NEL &amp; P4P Backsheet'!$D$11:$BF$187, N$25,0))</f>
        <v/>
      </c>
      <c r="O72" s="611" t="str">
        <f ca="1">IF(ISERROR(VLOOKUP($B72,'NEL &amp; P4P Backsheet'!$D$11:$BF$187,O$25,0)),"",VLOOKUP($B72,'NEL &amp; P4P Backsheet'!$D$11:$BF$187, O$25,0))</f>
        <v/>
      </c>
      <c r="P72" s="612" t="str">
        <f ca="1">IF(ISERROR(VLOOKUP($B72,'NEL &amp; P4P Backsheet'!$D$11:$BF$187,P$25,0)),"",VLOOKUP($B72,'NEL &amp; P4P Backsheet'!$D$11:$BF$187, P$25,0))</f>
        <v/>
      </c>
      <c r="Q72" s="212" t="str">
        <f ca="1">IF(ISERROR(VLOOKUP($B72,'NEL &amp; P4P Backsheet'!$D$11:$BF$187,Q$25,0)),"",VLOOKUP($B72,'NEL &amp; P4P Backsheet'!$D$11:$BF$187, Q$25,0))</f>
        <v/>
      </c>
      <c r="R72" s="320" t="str">
        <f ca="1">IF(ISERROR(VLOOKUP($B72,'NEL &amp; P4P Backsheet'!$D$11:$BF$187,R$25,0)),"",VLOOKUP($B72,'NEL &amp; P4P Backsheet'!$D$11:$BF$187, R$25,0))</f>
        <v/>
      </c>
      <c r="S72" s="318" t="str">
        <f ca="1">IF(ISERROR(VLOOKUP($B72,'NEL &amp; P4P Backsheet'!$D$11:$BF$187,S$25,0)),"",VLOOKUP($B72,'NEL &amp; P4P Backsheet'!$D$11:$BF$187, S$25,0))</f>
        <v/>
      </c>
      <c r="T72" s="214" t="str">
        <f ca="1">IF(ISERROR(VLOOKUP($B72,'NEL &amp; P4P Backsheet'!$D$11:$BF$187,T$25,0)),"",VLOOKUP($B72,'NEL &amp; P4P Backsheet'!$D$11:$BF$187, T$25,0))</f>
        <v/>
      </c>
      <c r="U72" s="212" t="str">
        <f ca="1">IF(ISERROR(VLOOKUP($B72,'NEL &amp; P4P Backsheet'!$D$11:$BF$187,U$25,0)),"",VLOOKUP($B72,'NEL &amp; P4P Backsheet'!$D$11:$BF$187, U$25,0))</f>
        <v/>
      </c>
      <c r="V72" s="320" t="str">
        <f ca="1">IF(ISERROR(VLOOKUP($B72,'NEL &amp; P4P Backsheet'!$D$11:$BF$187,V$25,0)),"",VLOOKUP($B72,'NEL &amp; P4P Backsheet'!$D$11:$BF$187, V$25,0))</f>
        <v/>
      </c>
      <c r="W72" s="320" t="str">
        <f ca="1">IF(ISERROR(VLOOKUP($B72,'NEL &amp; P4P Backsheet'!$D$11:$BF$187,W$25,0)),"",VLOOKUP($B72,'NEL &amp; P4P Backsheet'!$D$11:$BF$187, W$25,0))</f>
        <v/>
      </c>
      <c r="X72" s="214" t="str">
        <f ca="1">IF(ISERROR(VLOOKUP($B72,'NEL &amp; P4P Backsheet'!$D$11:$BF$187,X$25,0)),"",VLOOKUP($B72,'NEL &amp; P4P Backsheet'!$D$11:$BF$187, X$25,0))</f>
        <v/>
      </c>
      <c r="Y72" s="368" t="str">
        <f ca="1">IF(ISERROR(VLOOKUP($B72,'NEL &amp; P4P Backsheet'!$D$11:$BK$187,$Y$25,0)),"",IF(VLOOKUP($B72,'NEL &amp; P4P Backsheet'!$D$11:$BK$187,$Y$25,0)=0,"",VLOOKUP($B72,'NEL &amp; P4P Backsheet'!$D$11:$BK$187,$Y$25,0)))</f>
        <v/>
      </c>
      <c r="Z72"/>
    </row>
    <row r="73" spans="1:26">
      <c r="A73" s="3">
        <v>45</v>
      </c>
      <c r="B73" s="41" t="str">
        <f t="shared" ca="1" si="2"/>
        <v/>
      </c>
      <c r="C73" s="42" t="str">
        <f ca="1">IF(B73="","",VLOOKUP(B73,'Org list'!$J$9:$K$637,2,0))</f>
        <v/>
      </c>
      <c r="D73" s="215" t="str">
        <f ca="1">IF(ISERROR(VLOOKUP($B73,'NEL &amp; P4P Backsheet'!$D$11:$BM$187,D$25,0)),"",IF(VLOOKUP($B73,'NEL &amp; P4P Backsheet'!$D$11:$BM$187,D$25,0)=0,"",VLOOKUP($B73,'NEL &amp; P4P Backsheet'!$D$11:$BM$187,D$25,0)))</f>
        <v/>
      </c>
      <c r="E73" s="209" t="str">
        <f ca="1">IF(ISERROR(VLOOKUP($B73,'NEL &amp; P4P Backsheet'!$D$11:$BF$187,E$25,0)),"",VLOOKUP($B73,'NEL &amp; P4P Backsheet'!$D$11:$BF$187, E$25,0))</f>
        <v/>
      </c>
      <c r="F73" s="209" t="str">
        <f ca="1">IF(ISERROR(VLOOKUP($B73,'NEL &amp; P4P Backsheet'!$D$11:$BF$187,F$25,0)),"",VLOOKUP($B73,'NEL &amp; P4P Backsheet'!$D$11:$BF$187, F$25,0))</f>
        <v/>
      </c>
      <c r="G73" s="209" t="str">
        <f ca="1">IF(ISERROR(VLOOKUP($B73,'NEL &amp; P4P Backsheet'!$D$11:$BF$187,G$25,0)),"",VLOOKUP($B73,'NEL &amp; P4P Backsheet'!$D$11:$BF$187, G$25,0))</f>
        <v/>
      </c>
      <c r="H73" s="259" t="str">
        <f ca="1">IF(ISERROR(VLOOKUP($B73,'NEL &amp; P4P Backsheet'!$D$11:$BF$187,H$25,0)),"",VLOOKUP($B73,'NEL &amp; P4P Backsheet'!$D$11:$BF$187, H$25,0))</f>
        <v/>
      </c>
      <c r="I73" s="209" t="str">
        <f ca="1">IF(ISERROR(VLOOKUP($B73,'NEL &amp; P4P Backsheet'!$D$11:$BF$187,I$25,0)),"",VLOOKUP($B73,'NEL &amp; P4P Backsheet'!$D$11:$BF$187, I$25,0))</f>
        <v/>
      </c>
      <c r="J73" s="318" t="str">
        <f ca="1">IF(ISERROR(VLOOKUP($B73,'NEL &amp; P4P Backsheet'!$D$11:$BF$187,J$25,0)),"",VLOOKUP($B73,'NEL &amp; P4P Backsheet'!$D$11:$BF$187, J$25,0))</f>
        <v/>
      </c>
      <c r="K73" s="320" t="str">
        <f ca="1">IF(ISERROR(VLOOKUP($B73,'NEL &amp; P4P Backsheet'!$D$11:$BF$187,K$25,0)),"",VLOOKUP($B73,'NEL &amp; P4P Backsheet'!$D$11:$BF$187, K$25,0))</f>
        <v/>
      </c>
      <c r="L73" s="259" t="str">
        <f ca="1">IF(ISERROR(VLOOKUP($B73,'NEL &amp; P4P Backsheet'!$D$11:$BF$187,L$25,0)),"",VLOOKUP($B73,'NEL &amp; P4P Backsheet'!$D$11:$BF$187, L$25,0))</f>
        <v/>
      </c>
      <c r="M73" s="608" t="str">
        <f ca="1">IF(ISERROR(VLOOKUP($B73,'NEL &amp; P4P Backsheet'!$D$11:$BF$187,M$25,0)),"",VLOOKUP($B73,'NEL &amp; P4P Backsheet'!$D$11:$BF$187, M$25,0))</f>
        <v/>
      </c>
      <c r="N73" s="608" t="str">
        <f ca="1">IF(ISERROR(VLOOKUP($B73,'NEL &amp; P4P Backsheet'!$D$11:$BF$187,N$25,0)),"",VLOOKUP($B73,'NEL &amp; P4P Backsheet'!$D$11:$BF$187, N$25,0))</f>
        <v/>
      </c>
      <c r="O73" s="611" t="str">
        <f ca="1">IF(ISERROR(VLOOKUP($B73,'NEL &amp; P4P Backsheet'!$D$11:$BF$187,O$25,0)),"",VLOOKUP($B73,'NEL &amp; P4P Backsheet'!$D$11:$BF$187, O$25,0))</f>
        <v/>
      </c>
      <c r="P73" s="612" t="str">
        <f ca="1">IF(ISERROR(VLOOKUP($B73,'NEL &amp; P4P Backsheet'!$D$11:$BF$187,P$25,0)),"",VLOOKUP($B73,'NEL &amp; P4P Backsheet'!$D$11:$BF$187, P$25,0))</f>
        <v/>
      </c>
      <c r="Q73" s="212" t="str">
        <f ca="1">IF(ISERROR(VLOOKUP($B73,'NEL &amp; P4P Backsheet'!$D$11:$BF$187,Q$25,0)),"",VLOOKUP($B73,'NEL &amp; P4P Backsheet'!$D$11:$BF$187, Q$25,0))</f>
        <v/>
      </c>
      <c r="R73" s="320" t="str">
        <f ca="1">IF(ISERROR(VLOOKUP($B73,'NEL &amp; P4P Backsheet'!$D$11:$BF$187,R$25,0)),"",VLOOKUP($B73,'NEL &amp; P4P Backsheet'!$D$11:$BF$187, R$25,0))</f>
        <v/>
      </c>
      <c r="S73" s="318" t="str">
        <f ca="1">IF(ISERROR(VLOOKUP($B73,'NEL &amp; P4P Backsheet'!$D$11:$BF$187,S$25,0)),"",VLOOKUP($B73,'NEL &amp; P4P Backsheet'!$D$11:$BF$187, S$25,0))</f>
        <v/>
      </c>
      <c r="T73" s="214" t="str">
        <f ca="1">IF(ISERROR(VLOOKUP($B73,'NEL &amp; P4P Backsheet'!$D$11:$BF$187,T$25,0)),"",VLOOKUP($B73,'NEL &amp; P4P Backsheet'!$D$11:$BF$187, T$25,0))</f>
        <v/>
      </c>
      <c r="U73" s="212" t="str">
        <f ca="1">IF(ISERROR(VLOOKUP($B73,'NEL &amp; P4P Backsheet'!$D$11:$BF$187,U$25,0)),"",VLOOKUP($B73,'NEL &amp; P4P Backsheet'!$D$11:$BF$187, U$25,0))</f>
        <v/>
      </c>
      <c r="V73" s="320" t="str">
        <f ca="1">IF(ISERROR(VLOOKUP($B73,'NEL &amp; P4P Backsheet'!$D$11:$BF$187,V$25,0)),"",VLOOKUP($B73,'NEL &amp; P4P Backsheet'!$D$11:$BF$187, V$25,0))</f>
        <v/>
      </c>
      <c r="W73" s="320" t="str">
        <f ca="1">IF(ISERROR(VLOOKUP($B73,'NEL &amp; P4P Backsheet'!$D$11:$BF$187,W$25,0)),"",VLOOKUP($B73,'NEL &amp; P4P Backsheet'!$D$11:$BF$187, W$25,0))</f>
        <v/>
      </c>
      <c r="X73" s="214" t="str">
        <f ca="1">IF(ISERROR(VLOOKUP($B73,'NEL &amp; P4P Backsheet'!$D$11:$BF$187,X$25,0)),"",VLOOKUP($B73,'NEL &amp; P4P Backsheet'!$D$11:$BF$187, X$25,0))</f>
        <v/>
      </c>
      <c r="Y73" s="368" t="str">
        <f ca="1">IF(ISERROR(VLOOKUP($B73,'NEL &amp; P4P Backsheet'!$D$11:$BK$187,$Y$25,0)),"",IF(VLOOKUP($B73,'NEL &amp; P4P Backsheet'!$D$11:$BK$187,$Y$25,0)=0,"",VLOOKUP($B73,'NEL &amp; P4P Backsheet'!$D$11:$BK$187,$Y$25,0)))</f>
        <v/>
      </c>
      <c r="Z73"/>
    </row>
    <row r="74" spans="1:26">
      <c r="A74" s="3">
        <v>46</v>
      </c>
      <c r="B74" s="41" t="str">
        <f t="shared" ca="1" si="2"/>
        <v/>
      </c>
      <c r="C74" s="42" t="str">
        <f ca="1">IF(B74="","",VLOOKUP(B74,'Org list'!$J$9:$K$637,2,0))</f>
        <v/>
      </c>
      <c r="D74" s="215" t="str">
        <f ca="1">IF(ISERROR(VLOOKUP($B74,'NEL &amp; P4P Backsheet'!$D$11:$BM$187,D$25,0)),"",IF(VLOOKUP($B74,'NEL &amp; P4P Backsheet'!$D$11:$BM$187,D$25,0)=0,"",VLOOKUP($B74,'NEL &amp; P4P Backsheet'!$D$11:$BM$187,D$25,0)))</f>
        <v/>
      </c>
      <c r="E74" s="209" t="str">
        <f ca="1">IF(ISERROR(VLOOKUP($B74,'NEL &amp; P4P Backsheet'!$D$11:$BF$187,E$25,0)),"",VLOOKUP($B74,'NEL &amp; P4P Backsheet'!$D$11:$BF$187, E$25,0))</f>
        <v/>
      </c>
      <c r="F74" s="209" t="str">
        <f ca="1">IF(ISERROR(VLOOKUP($B74,'NEL &amp; P4P Backsheet'!$D$11:$BF$187,F$25,0)),"",VLOOKUP($B74,'NEL &amp; P4P Backsheet'!$D$11:$BF$187, F$25,0))</f>
        <v/>
      </c>
      <c r="G74" s="209" t="str">
        <f ca="1">IF(ISERROR(VLOOKUP($B74,'NEL &amp; P4P Backsheet'!$D$11:$BF$187,G$25,0)),"",VLOOKUP($B74,'NEL &amp; P4P Backsheet'!$D$11:$BF$187, G$25,0))</f>
        <v/>
      </c>
      <c r="H74" s="259" t="str">
        <f ca="1">IF(ISERROR(VLOOKUP($B74,'NEL &amp; P4P Backsheet'!$D$11:$BF$187,H$25,0)),"",VLOOKUP($B74,'NEL &amp; P4P Backsheet'!$D$11:$BF$187, H$25,0))</f>
        <v/>
      </c>
      <c r="I74" s="209" t="str">
        <f ca="1">IF(ISERROR(VLOOKUP($B74,'NEL &amp; P4P Backsheet'!$D$11:$BF$187,I$25,0)),"",VLOOKUP($B74,'NEL &amp; P4P Backsheet'!$D$11:$BF$187, I$25,0))</f>
        <v/>
      </c>
      <c r="J74" s="318" t="str">
        <f ca="1">IF(ISERROR(VLOOKUP($B74,'NEL &amp; P4P Backsheet'!$D$11:$BF$187,J$25,0)),"",VLOOKUP($B74,'NEL &amp; P4P Backsheet'!$D$11:$BF$187, J$25,0))</f>
        <v/>
      </c>
      <c r="K74" s="320" t="str">
        <f ca="1">IF(ISERROR(VLOOKUP($B74,'NEL &amp; P4P Backsheet'!$D$11:$BF$187,K$25,0)),"",VLOOKUP($B74,'NEL &amp; P4P Backsheet'!$D$11:$BF$187, K$25,0))</f>
        <v/>
      </c>
      <c r="L74" s="259" t="str">
        <f ca="1">IF(ISERROR(VLOOKUP($B74,'NEL &amp; P4P Backsheet'!$D$11:$BF$187,L$25,0)),"",VLOOKUP($B74,'NEL &amp; P4P Backsheet'!$D$11:$BF$187, L$25,0))</f>
        <v/>
      </c>
      <c r="M74" s="608" t="str">
        <f ca="1">IF(ISERROR(VLOOKUP($B74,'NEL &amp; P4P Backsheet'!$D$11:$BF$187,M$25,0)),"",VLOOKUP($B74,'NEL &amp; P4P Backsheet'!$D$11:$BF$187, M$25,0))</f>
        <v/>
      </c>
      <c r="N74" s="608" t="str">
        <f ca="1">IF(ISERROR(VLOOKUP($B74,'NEL &amp; P4P Backsheet'!$D$11:$BF$187,N$25,0)),"",VLOOKUP($B74,'NEL &amp; P4P Backsheet'!$D$11:$BF$187, N$25,0))</f>
        <v/>
      </c>
      <c r="O74" s="611" t="str">
        <f ca="1">IF(ISERROR(VLOOKUP($B74,'NEL &amp; P4P Backsheet'!$D$11:$BF$187,O$25,0)),"",VLOOKUP($B74,'NEL &amp; P4P Backsheet'!$D$11:$BF$187, O$25,0))</f>
        <v/>
      </c>
      <c r="P74" s="612" t="str">
        <f ca="1">IF(ISERROR(VLOOKUP($B74,'NEL &amp; P4P Backsheet'!$D$11:$BF$187,P$25,0)),"",VLOOKUP($B74,'NEL &amp; P4P Backsheet'!$D$11:$BF$187, P$25,0))</f>
        <v/>
      </c>
      <c r="Q74" s="212" t="str">
        <f ca="1">IF(ISERROR(VLOOKUP($B74,'NEL &amp; P4P Backsheet'!$D$11:$BF$187,Q$25,0)),"",VLOOKUP($B74,'NEL &amp; P4P Backsheet'!$D$11:$BF$187, Q$25,0))</f>
        <v/>
      </c>
      <c r="R74" s="320" t="str">
        <f ca="1">IF(ISERROR(VLOOKUP($B74,'NEL &amp; P4P Backsheet'!$D$11:$BF$187,R$25,0)),"",VLOOKUP($B74,'NEL &amp; P4P Backsheet'!$D$11:$BF$187, R$25,0))</f>
        <v/>
      </c>
      <c r="S74" s="318" t="str">
        <f ca="1">IF(ISERROR(VLOOKUP($B74,'NEL &amp; P4P Backsheet'!$D$11:$BF$187,S$25,0)),"",VLOOKUP($B74,'NEL &amp; P4P Backsheet'!$D$11:$BF$187, S$25,0))</f>
        <v/>
      </c>
      <c r="T74" s="214" t="str">
        <f ca="1">IF(ISERROR(VLOOKUP($B74,'NEL &amp; P4P Backsheet'!$D$11:$BF$187,T$25,0)),"",VLOOKUP($B74,'NEL &amp; P4P Backsheet'!$D$11:$BF$187, T$25,0))</f>
        <v/>
      </c>
      <c r="U74" s="212" t="str">
        <f ca="1">IF(ISERROR(VLOOKUP($B74,'NEL &amp; P4P Backsheet'!$D$11:$BF$187,U$25,0)),"",VLOOKUP($B74,'NEL &amp; P4P Backsheet'!$D$11:$BF$187, U$25,0))</f>
        <v/>
      </c>
      <c r="V74" s="320" t="str">
        <f ca="1">IF(ISERROR(VLOOKUP($B74,'NEL &amp; P4P Backsheet'!$D$11:$BF$187,V$25,0)),"",VLOOKUP($B74,'NEL &amp; P4P Backsheet'!$D$11:$BF$187, V$25,0))</f>
        <v/>
      </c>
      <c r="W74" s="320" t="str">
        <f ca="1">IF(ISERROR(VLOOKUP($B74,'NEL &amp; P4P Backsheet'!$D$11:$BF$187,W$25,0)),"",VLOOKUP($B74,'NEL &amp; P4P Backsheet'!$D$11:$BF$187, W$25,0))</f>
        <v/>
      </c>
      <c r="X74" s="214" t="str">
        <f ca="1">IF(ISERROR(VLOOKUP($B74,'NEL &amp; P4P Backsheet'!$D$11:$BF$187,X$25,0)),"",VLOOKUP($B74,'NEL &amp; P4P Backsheet'!$D$11:$BF$187, X$25,0))</f>
        <v/>
      </c>
      <c r="Y74" s="368" t="str">
        <f ca="1">IF(ISERROR(VLOOKUP($B74,'NEL &amp; P4P Backsheet'!$D$11:$BK$187,$Y$25,0)),"",IF(VLOOKUP($B74,'NEL &amp; P4P Backsheet'!$D$11:$BK$187,$Y$25,0)=0,"",VLOOKUP($B74,'NEL &amp; P4P Backsheet'!$D$11:$BK$187,$Y$25,0)))</f>
        <v/>
      </c>
      <c r="Z74"/>
    </row>
    <row r="75" spans="1:26">
      <c r="A75" s="3">
        <v>47</v>
      </c>
      <c r="B75" s="41" t="str">
        <f t="shared" ca="1" si="2"/>
        <v/>
      </c>
      <c r="C75" s="42" t="str">
        <f ca="1">IF(B75="","",VLOOKUP(B75,'Org list'!$J$9:$K$637,2,0))</f>
        <v/>
      </c>
      <c r="D75" s="215" t="str">
        <f ca="1">IF(ISERROR(VLOOKUP($B75,'NEL &amp; P4P Backsheet'!$D$11:$BM$187,D$25,0)),"",IF(VLOOKUP($B75,'NEL &amp; P4P Backsheet'!$D$11:$BM$187,D$25,0)=0,"",VLOOKUP($B75,'NEL &amp; P4P Backsheet'!$D$11:$BM$187,D$25,0)))</f>
        <v/>
      </c>
      <c r="E75" s="209" t="str">
        <f ca="1">IF(ISERROR(VLOOKUP($B75,'NEL &amp; P4P Backsheet'!$D$11:$BF$187,E$25,0)),"",VLOOKUP($B75,'NEL &amp; P4P Backsheet'!$D$11:$BF$187, E$25,0))</f>
        <v/>
      </c>
      <c r="F75" s="209" t="str">
        <f ca="1">IF(ISERROR(VLOOKUP($B75,'NEL &amp; P4P Backsheet'!$D$11:$BF$187,F$25,0)),"",VLOOKUP($B75,'NEL &amp; P4P Backsheet'!$D$11:$BF$187, F$25,0))</f>
        <v/>
      </c>
      <c r="G75" s="209" t="str">
        <f ca="1">IF(ISERROR(VLOOKUP($B75,'NEL &amp; P4P Backsheet'!$D$11:$BF$187,G$25,0)),"",VLOOKUP($B75,'NEL &amp; P4P Backsheet'!$D$11:$BF$187, G$25,0))</f>
        <v/>
      </c>
      <c r="H75" s="259" t="str">
        <f ca="1">IF(ISERROR(VLOOKUP($B75,'NEL &amp; P4P Backsheet'!$D$11:$BF$187,H$25,0)),"",VLOOKUP($B75,'NEL &amp; P4P Backsheet'!$D$11:$BF$187, H$25,0))</f>
        <v/>
      </c>
      <c r="I75" s="209" t="str">
        <f ca="1">IF(ISERROR(VLOOKUP($B75,'NEL &amp; P4P Backsheet'!$D$11:$BF$187,I$25,0)),"",VLOOKUP($B75,'NEL &amp; P4P Backsheet'!$D$11:$BF$187, I$25,0))</f>
        <v/>
      </c>
      <c r="J75" s="318" t="str">
        <f ca="1">IF(ISERROR(VLOOKUP($B75,'NEL &amp; P4P Backsheet'!$D$11:$BF$187,J$25,0)),"",VLOOKUP($B75,'NEL &amp; P4P Backsheet'!$D$11:$BF$187, J$25,0))</f>
        <v/>
      </c>
      <c r="K75" s="320" t="str">
        <f ca="1">IF(ISERROR(VLOOKUP($B75,'NEL &amp; P4P Backsheet'!$D$11:$BF$187,K$25,0)),"",VLOOKUP($B75,'NEL &amp; P4P Backsheet'!$D$11:$BF$187, K$25,0))</f>
        <v/>
      </c>
      <c r="L75" s="259" t="str">
        <f ca="1">IF(ISERROR(VLOOKUP($B75,'NEL &amp; P4P Backsheet'!$D$11:$BF$187,L$25,0)),"",VLOOKUP($B75,'NEL &amp; P4P Backsheet'!$D$11:$BF$187, L$25,0))</f>
        <v/>
      </c>
      <c r="M75" s="608" t="str">
        <f ca="1">IF(ISERROR(VLOOKUP($B75,'NEL &amp; P4P Backsheet'!$D$11:$BF$187,M$25,0)),"",VLOOKUP($B75,'NEL &amp; P4P Backsheet'!$D$11:$BF$187, M$25,0))</f>
        <v/>
      </c>
      <c r="N75" s="608" t="str">
        <f ca="1">IF(ISERROR(VLOOKUP($B75,'NEL &amp; P4P Backsheet'!$D$11:$BF$187,N$25,0)),"",VLOOKUP($B75,'NEL &amp; P4P Backsheet'!$D$11:$BF$187, N$25,0))</f>
        <v/>
      </c>
      <c r="O75" s="611" t="str">
        <f ca="1">IF(ISERROR(VLOOKUP($B75,'NEL &amp; P4P Backsheet'!$D$11:$BF$187,O$25,0)),"",VLOOKUP($B75,'NEL &amp; P4P Backsheet'!$D$11:$BF$187, O$25,0))</f>
        <v/>
      </c>
      <c r="P75" s="612" t="str">
        <f ca="1">IF(ISERROR(VLOOKUP($B75,'NEL &amp; P4P Backsheet'!$D$11:$BF$187,P$25,0)),"",VLOOKUP($B75,'NEL &amp; P4P Backsheet'!$D$11:$BF$187, P$25,0))</f>
        <v/>
      </c>
      <c r="Q75" s="212" t="str">
        <f ca="1">IF(ISERROR(VLOOKUP($B75,'NEL &amp; P4P Backsheet'!$D$11:$BF$187,Q$25,0)),"",VLOOKUP($B75,'NEL &amp; P4P Backsheet'!$D$11:$BF$187, Q$25,0))</f>
        <v/>
      </c>
      <c r="R75" s="320" t="str">
        <f ca="1">IF(ISERROR(VLOOKUP($B75,'NEL &amp; P4P Backsheet'!$D$11:$BF$187,R$25,0)),"",VLOOKUP($B75,'NEL &amp; P4P Backsheet'!$D$11:$BF$187, R$25,0))</f>
        <v/>
      </c>
      <c r="S75" s="318" t="str">
        <f ca="1">IF(ISERROR(VLOOKUP($B75,'NEL &amp; P4P Backsheet'!$D$11:$BF$187,S$25,0)),"",VLOOKUP($B75,'NEL &amp; P4P Backsheet'!$D$11:$BF$187, S$25,0))</f>
        <v/>
      </c>
      <c r="T75" s="214" t="str">
        <f ca="1">IF(ISERROR(VLOOKUP($B75,'NEL &amp; P4P Backsheet'!$D$11:$BF$187,T$25,0)),"",VLOOKUP($B75,'NEL &amp; P4P Backsheet'!$D$11:$BF$187, T$25,0))</f>
        <v/>
      </c>
      <c r="U75" s="212" t="str">
        <f ca="1">IF(ISERROR(VLOOKUP($B75,'NEL &amp; P4P Backsheet'!$D$11:$BF$187,U$25,0)),"",VLOOKUP($B75,'NEL &amp; P4P Backsheet'!$D$11:$BF$187, U$25,0))</f>
        <v/>
      </c>
      <c r="V75" s="320" t="str">
        <f ca="1">IF(ISERROR(VLOOKUP($B75,'NEL &amp; P4P Backsheet'!$D$11:$BF$187,V$25,0)),"",VLOOKUP($B75,'NEL &amp; P4P Backsheet'!$D$11:$BF$187, V$25,0))</f>
        <v/>
      </c>
      <c r="W75" s="320" t="str">
        <f ca="1">IF(ISERROR(VLOOKUP($B75,'NEL &amp; P4P Backsheet'!$D$11:$BF$187,W$25,0)),"",VLOOKUP($B75,'NEL &amp; P4P Backsheet'!$D$11:$BF$187, W$25,0))</f>
        <v/>
      </c>
      <c r="X75" s="214" t="str">
        <f ca="1">IF(ISERROR(VLOOKUP($B75,'NEL &amp; P4P Backsheet'!$D$11:$BF$187,X$25,0)),"",VLOOKUP($B75,'NEL &amp; P4P Backsheet'!$D$11:$BF$187, X$25,0))</f>
        <v/>
      </c>
      <c r="Y75" s="368" t="str">
        <f ca="1">IF(ISERROR(VLOOKUP($B75,'NEL &amp; P4P Backsheet'!$D$11:$BK$187,$Y$25,0)),"",IF(VLOOKUP($B75,'NEL &amp; P4P Backsheet'!$D$11:$BK$187,$Y$25,0)=0,"",VLOOKUP($B75,'NEL &amp; P4P Backsheet'!$D$11:$BK$187,$Y$25,0)))</f>
        <v/>
      </c>
      <c r="Z75"/>
    </row>
    <row r="76" spans="1:26">
      <c r="A76" s="3">
        <v>48</v>
      </c>
      <c r="B76" s="41" t="str">
        <f t="shared" ca="1" si="2"/>
        <v/>
      </c>
      <c r="C76" s="42" t="str">
        <f ca="1">IF(B76="","",VLOOKUP(B76,'Org list'!$J$9:$K$637,2,0))</f>
        <v/>
      </c>
      <c r="D76" s="215" t="str">
        <f ca="1">IF(ISERROR(VLOOKUP($B76,'NEL &amp; P4P Backsheet'!$D$11:$BM$187,D$25,0)),"",IF(VLOOKUP($B76,'NEL &amp; P4P Backsheet'!$D$11:$BM$187,D$25,0)=0,"",VLOOKUP($B76,'NEL &amp; P4P Backsheet'!$D$11:$BM$187,D$25,0)))</f>
        <v/>
      </c>
      <c r="E76" s="209" t="str">
        <f ca="1">IF(ISERROR(VLOOKUP($B76,'NEL &amp; P4P Backsheet'!$D$11:$BF$187,E$25,0)),"",VLOOKUP($B76,'NEL &amp; P4P Backsheet'!$D$11:$BF$187, E$25,0))</f>
        <v/>
      </c>
      <c r="F76" s="209" t="str">
        <f ca="1">IF(ISERROR(VLOOKUP($B76,'NEL &amp; P4P Backsheet'!$D$11:$BF$187,F$25,0)),"",VLOOKUP($B76,'NEL &amp; P4P Backsheet'!$D$11:$BF$187, F$25,0))</f>
        <v/>
      </c>
      <c r="G76" s="209" t="str">
        <f ca="1">IF(ISERROR(VLOOKUP($B76,'NEL &amp; P4P Backsheet'!$D$11:$BF$187,G$25,0)),"",VLOOKUP($B76,'NEL &amp; P4P Backsheet'!$D$11:$BF$187, G$25,0))</f>
        <v/>
      </c>
      <c r="H76" s="259" t="str">
        <f ca="1">IF(ISERROR(VLOOKUP($B76,'NEL &amp; P4P Backsheet'!$D$11:$BF$187,H$25,0)),"",VLOOKUP($B76,'NEL &amp; P4P Backsheet'!$D$11:$BF$187, H$25,0))</f>
        <v/>
      </c>
      <c r="I76" s="209" t="str">
        <f ca="1">IF(ISERROR(VLOOKUP($B76,'NEL &amp; P4P Backsheet'!$D$11:$BF$187,I$25,0)),"",VLOOKUP($B76,'NEL &amp; P4P Backsheet'!$D$11:$BF$187, I$25,0))</f>
        <v/>
      </c>
      <c r="J76" s="318" t="str">
        <f ca="1">IF(ISERROR(VLOOKUP($B76,'NEL &amp; P4P Backsheet'!$D$11:$BF$187,J$25,0)),"",VLOOKUP($B76,'NEL &amp; P4P Backsheet'!$D$11:$BF$187, J$25,0))</f>
        <v/>
      </c>
      <c r="K76" s="320" t="str">
        <f ca="1">IF(ISERROR(VLOOKUP($B76,'NEL &amp; P4P Backsheet'!$D$11:$BF$187,K$25,0)),"",VLOOKUP($B76,'NEL &amp; P4P Backsheet'!$D$11:$BF$187, K$25,0))</f>
        <v/>
      </c>
      <c r="L76" s="259" t="str">
        <f ca="1">IF(ISERROR(VLOOKUP($B76,'NEL &amp; P4P Backsheet'!$D$11:$BF$187,L$25,0)),"",VLOOKUP($B76,'NEL &amp; P4P Backsheet'!$D$11:$BF$187, L$25,0))</f>
        <v/>
      </c>
      <c r="M76" s="608" t="str">
        <f ca="1">IF(ISERROR(VLOOKUP($B76,'NEL &amp; P4P Backsheet'!$D$11:$BF$187,M$25,0)),"",VLOOKUP($B76,'NEL &amp; P4P Backsheet'!$D$11:$BF$187, M$25,0))</f>
        <v/>
      </c>
      <c r="N76" s="608" t="str">
        <f ca="1">IF(ISERROR(VLOOKUP($B76,'NEL &amp; P4P Backsheet'!$D$11:$BF$187,N$25,0)),"",VLOOKUP($B76,'NEL &amp; P4P Backsheet'!$D$11:$BF$187, N$25,0))</f>
        <v/>
      </c>
      <c r="O76" s="611" t="str">
        <f ca="1">IF(ISERROR(VLOOKUP($B76,'NEL &amp; P4P Backsheet'!$D$11:$BF$187,O$25,0)),"",VLOOKUP($B76,'NEL &amp; P4P Backsheet'!$D$11:$BF$187, O$25,0))</f>
        <v/>
      </c>
      <c r="P76" s="612" t="str">
        <f ca="1">IF(ISERROR(VLOOKUP($B76,'NEL &amp; P4P Backsheet'!$D$11:$BF$187,P$25,0)),"",VLOOKUP($B76,'NEL &amp; P4P Backsheet'!$D$11:$BF$187, P$25,0))</f>
        <v/>
      </c>
      <c r="Q76" s="212" t="str">
        <f ca="1">IF(ISERROR(VLOOKUP($B76,'NEL &amp; P4P Backsheet'!$D$11:$BF$187,Q$25,0)),"",VLOOKUP($B76,'NEL &amp; P4P Backsheet'!$D$11:$BF$187, Q$25,0))</f>
        <v/>
      </c>
      <c r="R76" s="320" t="str">
        <f ca="1">IF(ISERROR(VLOOKUP($B76,'NEL &amp; P4P Backsheet'!$D$11:$BF$187,R$25,0)),"",VLOOKUP($B76,'NEL &amp; P4P Backsheet'!$D$11:$BF$187, R$25,0))</f>
        <v/>
      </c>
      <c r="S76" s="318" t="str">
        <f ca="1">IF(ISERROR(VLOOKUP($B76,'NEL &amp; P4P Backsheet'!$D$11:$BF$187,S$25,0)),"",VLOOKUP($B76,'NEL &amp; P4P Backsheet'!$D$11:$BF$187, S$25,0))</f>
        <v/>
      </c>
      <c r="T76" s="214" t="str">
        <f ca="1">IF(ISERROR(VLOOKUP($B76,'NEL &amp; P4P Backsheet'!$D$11:$BF$187,T$25,0)),"",VLOOKUP($B76,'NEL &amp; P4P Backsheet'!$D$11:$BF$187, T$25,0))</f>
        <v/>
      </c>
      <c r="U76" s="212" t="str">
        <f ca="1">IF(ISERROR(VLOOKUP($B76,'NEL &amp; P4P Backsheet'!$D$11:$BF$187,U$25,0)),"",VLOOKUP($B76,'NEL &amp; P4P Backsheet'!$D$11:$BF$187, U$25,0))</f>
        <v/>
      </c>
      <c r="V76" s="320" t="str">
        <f ca="1">IF(ISERROR(VLOOKUP($B76,'NEL &amp; P4P Backsheet'!$D$11:$BF$187,V$25,0)),"",VLOOKUP($B76,'NEL &amp; P4P Backsheet'!$D$11:$BF$187, V$25,0))</f>
        <v/>
      </c>
      <c r="W76" s="320" t="str">
        <f ca="1">IF(ISERROR(VLOOKUP($B76,'NEL &amp; P4P Backsheet'!$D$11:$BF$187,W$25,0)),"",VLOOKUP($B76,'NEL &amp; P4P Backsheet'!$D$11:$BF$187, W$25,0))</f>
        <v/>
      </c>
      <c r="X76" s="214" t="str">
        <f ca="1">IF(ISERROR(VLOOKUP($B76,'NEL &amp; P4P Backsheet'!$D$11:$BF$187,X$25,0)),"",VLOOKUP($B76,'NEL &amp; P4P Backsheet'!$D$11:$BF$187, X$25,0))</f>
        <v/>
      </c>
      <c r="Y76" s="368" t="str">
        <f ca="1">IF(ISERROR(VLOOKUP($B76,'NEL &amp; P4P Backsheet'!$D$11:$BK$187,$Y$25,0)),"",IF(VLOOKUP($B76,'NEL &amp; P4P Backsheet'!$D$11:$BK$187,$Y$25,0)=0,"",VLOOKUP($B76,'NEL &amp; P4P Backsheet'!$D$11:$BK$187,$Y$25,0)))</f>
        <v/>
      </c>
      <c r="Z76"/>
    </row>
    <row r="77" spans="1:26">
      <c r="A77" s="3">
        <v>49</v>
      </c>
      <c r="B77" s="41" t="str">
        <f t="shared" ca="1" si="2"/>
        <v/>
      </c>
      <c r="C77" s="42" t="str">
        <f ca="1">IF(B77="","",VLOOKUP(B77,'Org list'!$J$9:$K$637,2,0))</f>
        <v/>
      </c>
      <c r="D77" s="215" t="str">
        <f ca="1">IF(ISERROR(VLOOKUP($B77,'NEL &amp; P4P Backsheet'!$D$11:$BM$187,D$25,0)),"",IF(VLOOKUP($B77,'NEL &amp; P4P Backsheet'!$D$11:$BM$187,D$25,0)=0,"",VLOOKUP($B77,'NEL &amp; P4P Backsheet'!$D$11:$BM$187,D$25,0)))</f>
        <v/>
      </c>
      <c r="E77" s="209" t="str">
        <f ca="1">IF(ISERROR(VLOOKUP($B77,'NEL &amp; P4P Backsheet'!$D$11:$BF$187,E$25,0)),"",VLOOKUP($B77,'NEL &amp; P4P Backsheet'!$D$11:$BF$187, E$25,0))</f>
        <v/>
      </c>
      <c r="F77" s="209" t="str">
        <f ca="1">IF(ISERROR(VLOOKUP($B77,'NEL &amp; P4P Backsheet'!$D$11:$BF$187,F$25,0)),"",VLOOKUP($B77,'NEL &amp; P4P Backsheet'!$D$11:$BF$187, F$25,0))</f>
        <v/>
      </c>
      <c r="G77" s="209" t="str">
        <f ca="1">IF(ISERROR(VLOOKUP($B77,'NEL &amp; P4P Backsheet'!$D$11:$BF$187,G$25,0)),"",VLOOKUP($B77,'NEL &amp; P4P Backsheet'!$D$11:$BF$187, G$25,0))</f>
        <v/>
      </c>
      <c r="H77" s="259" t="str">
        <f ca="1">IF(ISERROR(VLOOKUP($B77,'NEL &amp; P4P Backsheet'!$D$11:$BF$187,H$25,0)),"",VLOOKUP($B77,'NEL &amp; P4P Backsheet'!$D$11:$BF$187, H$25,0))</f>
        <v/>
      </c>
      <c r="I77" s="209" t="str">
        <f ca="1">IF(ISERROR(VLOOKUP($B77,'NEL &amp; P4P Backsheet'!$D$11:$BF$187,I$25,0)),"",VLOOKUP($B77,'NEL &amp; P4P Backsheet'!$D$11:$BF$187, I$25,0))</f>
        <v/>
      </c>
      <c r="J77" s="318" t="str">
        <f ca="1">IF(ISERROR(VLOOKUP($B77,'NEL &amp; P4P Backsheet'!$D$11:$BF$187,J$25,0)),"",VLOOKUP($B77,'NEL &amp; P4P Backsheet'!$D$11:$BF$187, J$25,0))</f>
        <v/>
      </c>
      <c r="K77" s="320" t="str">
        <f ca="1">IF(ISERROR(VLOOKUP($B77,'NEL &amp; P4P Backsheet'!$D$11:$BF$187,K$25,0)),"",VLOOKUP($B77,'NEL &amp; P4P Backsheet'!$D$11:$BF$187, K$25,0))</f>
        <v/>
      </c>
      <c r="L77" s="259" t="str">
        <f ca="1">IF(ISERROR(VLOOKUP($B77,'NEL &amp; P4P Backsheet'!$D$11:$BF$187,L$25,0)),"",VLOOKUP($B77,'NEL &amp; P4P Backsheet'!$D$11:$BF$187, L$25,0))</f>
        <v/>
      </c>
      <c r="M77" s="608" t="str">
        <f ca="1">IF(ISERROR(VLOOKUP($B77,'NEL &amp; P4P Backsheet'!$D$11:$BF$187,M$25,0)),"",VLOOKUP($B77,'NEL &amp; P4P Backsheet'!$D$11:$BF$187, M$25,0))</f>
        <v/>
      </c>
      <c r="N77" s="608" t="str">
        <f ca="1">IF(ISERROR(VLOOKUP($B77,'NEL &amp; P4P Backsheet'!$D$11:$BF$187,N$25,0)),"",VLOOKUP($B77,'NEL &amp; P4P Backsheet'!$D$11:$BF$187, N$25,0))</f>
        <v/>
      </c>
      <c r="O77" s="611" t="str">
        <f ca="1">IF(ISERROR(VLOOKUP($B77,'NEL &amp; P4P Backsheet'!$D$11:$BF$187,O$25,0)),"",VLOOKUP($B77,'NEL &amp; P4P Backsheet'!$D$11:$BF$187, O$25,0))</f>
        <v/>
      </c>
      <c r="P77" s="612" t="str">
        <f ca="1">IF(ISERROR(VLOOKUP($B77,'NEL &amp; P4P Backsheet'!$D$11:$BF$187,P$25,0)),"",VLOOKUP($B77,'NEL &amp; P4P Backsheet'!$D$11:$BF$187, P$25,0))</f>
        <v/>
      </c>
      <c r="Q77" s="212" t="str">
        <f ca="1">IF(ISERROR(VLOOKUP($B77,'NEL &amp; P4P Backsheet'!$D$11:$BF$187,Q$25,0)),"",VLOOKUP($B77,'NEL &amp; P4P Backsheet'!$D$11:$BF$187, Q$25,0))</f>
        <v/>
      </c>
      <c r="R77" s="320" t="str">
        <f ca="1">IF(ISERROR(VLOOKUP($B77,'NEL &amp; P4P Backsheet'!$D$11:$BF$187,R$25,0)),"",VLOOKUP($B77,'NEL &amp; P4P Backsheet'!$D$11:$BF$187, R$25,0))</f>
        <v/>
      </c>
      <c r="S77" s="318" t="str">
        <f ca="1">IF(ISERROR(VLOOKUP($B77,'NEL &amp; P4P Backsheet'!$D$11:$BF$187,S$25,0)),"",VLOOKUP($B77,'NEL &amp; P4P Backsheet'!$D$11:$BF$187, S$25,0))</f>
        <v/>
      </c>
      <c r="T77" s="214" t="str">
        <f ca="1">IF(ISERROR(VLOOKUP($B77,'NEL &amp; P4P Backsheet'!$D$11:$BF$187,T$25,0)),"",VLOOKUP($B77,'NEL &amp; P4P Backsheet'!$D$11:$BF$187, T$25,0))</f>
        <v/>
      </c>
      <c r="U77" s="212" t="str">
        <f ca="1">IF(ISERROR(VLOOKUP($B77,'NEL &amp; P4P Backsheet'!$D$11:$BF$187,U$25,0)),"",VLOOKUP($B77,'NEL &amp; P4P Backsheet'!$D$11:$BF$187, U$25,0))</f>
        <v/>
      </c>
      <c r="V77" s="320" t="str">
        <f ca="1">IF(ISERROR(VLOOKUP($B77,'NEL &amp; P4P Backsheet'!$D$11:$BF$187,V$25,0)),"",VLOOKUP($B77,'NEL &amp; P4P Backsheet'!$D$11:$BF$187, V$25,0))</f>
        <v/>
      </c>
      <c r="W77" s="320" t="str">
        <f ca="1">IF(ISERROR(VLOOKUP($B77,'NEL &amp; P4P Backsheet'!$D$11:$BF$187,W$25,0)),"",VLOOKUP($B77,'NEL &amp; P4P Backsheet'!$D$11:$BF$187, W$25,0))</f>
        <v/>
      </c>
      <c r="X77" s="214" t="str">
        <f ca="1">IF(ISERROR(VLOOKUP($B77,'NEL &amp; P4P Backsheet'!$D$11:$BF$187,X$25,0)),"",VLOOKUP($B77,'NEL &amp; P4P Backsheet'!$D$11:$BF$187, X$25,0))</f>
        <v/>
      </c>
      <c r="Y77" s="368" t="str">
        <f ca="1">IF(ISERROR(VLOOKUP($B77,'NEL &amp; P4P Backsheet'!$D$11:$BK$187,$Y$25,0)),"",IF(VLOOKUP($B77,'NEL &amp; P4P Backsheet'!$D$11:$BK$187,$Y$25,0)=0,"",VLOOKUP($B77,'NEL &amp; P4P Backsheet'!$D$11:$BK$187,$Y$25,0)))</f>
        <v/>
      </c>
      <c r="Z77"/>
    </row>
    <row r="78" spans="1:26">
      <c r="A78" s="3">
        <v>50</v>
      </c>
      <c r="B78" s="41" t="str">
        <f t="shared" ca="1" si="2"/>
        <v/>
      </c>
      <c r="C78" s="42" t="str">
        <f ca="1">IF(B78="","",VLOOKUP(B78,'Org list'!$J$9:$K$637,2,0))</f>
        <v/>
      </c>
      <c r="D78" s="215" t="str">
        <f ca="1">IF(ISERROR(VLOOKUP($B78,'NEL &amp; P4P Backsheet'!$D$11:$BM$187,D$25,0)),"",IF(VLOOKUP($B78,'NEL &amp; P4P Backsheet'!$D$11:$BM$187,D$25,0)=0,"",VLOOKUP($B78,'NEL &amp; P4P Backsheet'!$D$11:$BM$187,D$25,0)))</f>
        <v/>
      </c>
      <c r="E78" s="209" t="str">
        <f ca="1">IF(ISERROR(VLOOKUP($B78,'NEL &amp; P4P Backsheet'!$D$11:$BF$187,E$25,0)),"",VLOOKUP($B78,'NEL &amp; P4P Backsheet'!$D$11:$BF$187, E$25,0))</f>
        <v/>
      </c>
      <c r="F78" s="209" t="str">
        <f ca="1">IF(ISERROR(VLOOKUP($B78,'NEL &amp; P4P Backsheet'!$D$11:$BF$187,F$25,0)),"",VLOOKUP($B78,'NEL &amp; P4P Backsheet'!$D$11:$BF$187, F$25,0))</f>
        <v/>
      </c>
      <c r="G78" s="209" t="str">
        <f ca="1">IF(ISERROR(VLOOKUP($B78,'NEL &amp; P4P Backsheet'!$D$11:$BF$187,G$25,0)),"",VLOOKUP($B78,'NEL &amp; P4P Backsheet'!$D$11:$BF$187, G$25,0))</f>
        <v/>
      </c>
      <c r="H78" s="259" t="str">
        <f ca="1">IF(ISERROR(VLOOKUP($B78,'NEL &amp; P4P Backsheet'!$D$11:$BF$187,H$25,0)),"",VLOOKUP($B78,'NEL &amp; P4P Backsheet'!$D$11:$BF$187, H$25,0))</f>
        <v/>
      </c>
      <c r="I78" s="209" t="str">
        <f ca="1">IF(ISERROR(VLOOKUP($B78,'NEL &amp; P4P Backsheet'!$D$11:$BF$187,I$25,0)),"",VLOOKUP($B78,'NEL &amp; P4P Backsheet'!$D$11:$BF$187, I$25,0))</f>
        <v/>
      </c>
      <c r="J78" s="318" t="str">
        <f ca="1">IF(ISERROR(VLOOKUP($B78,'NEL &amp; P4P Backsheet'!$D$11:$BF$187,J$25,0)),"",VLOOKUP($B78,'NEL &amp; P4P Backsheet'!$D$11:$BF$187, J$25,0))</f>
        <v/>
      </c>
      <c r="K78" s="320" t="str">
        <f ca="1">IF(ISERROR(VLOOKUP($B78,'NEL &amp; P4P Backsheet'!$D$11:$BF$187,K$25,0)),"",VLOOKUP($B78,'NEL &amp; P4P Backsheet'!$D$11:$BF$187, K$25,0))</f>
        <v/>
      </c>
      <c r="L78" s="259" t="str">
        <f ca="1">IF(ISERROR(VLOOKUP($B78,'NEL &amp; P4P Backsheet'!$D$11:$BF$187,L$25,0)),"",VLOOKUP($B78,'NEL &amp; P4P Backsheet'!$D$11:$BF$187, L$25,0))</f>
        <v/>
      </c>
      <c r="M78" s="608" t="str">
        <f ca="1">IF(ISERROR(VLOOKUP($B78,'NEL &amp; P4P Backsheet'!$D$11:$BF$187,M$25,0)),"",VLOOKUP($B78,'NEL &amp; P4P Backsheet'!$D$11:$BF$187, M$25,0))</f>
        <v/>
      </c>
      <c r="N78" s="608" t="str">
        <f ca="1">IF(ISERROR(VLOOKUP($B78,'NEL &amp; P4P Backsheet'!$D$11:$BF$187,N$25,0)),"",VLOOKUP($B78,'NEL &amp; P4P Backsheet'!$D$11:$BF$187, N$25,0))</f>
        <v/>
      </c>
      <c r="O78" s="611" t="str">
        <f ca="1">IF(ISERROR(VLOOKUP($B78,'NEL &amp; P4P Backsheet'!$D$11:$BF$187,O$25,0)),"",VLOOKUP($B78,'NEL &amp; P4P Backsheet'!$D$11:$BF$187, O$25,0))</f>
        <v/>
      </c>
      <c r="P78" s="612" t="str">
        <f ca="1">IF(ISERROR(VLOOKUP($B78,'NEL &amp; P4P Backsheet'!$D$11:$BF$187,P$25,0)),"",VLOOKUP($B78,'NEL &amp; P4P Backsheet'!$D$11:$BF$187, P$25,0))</f>
        <v/>
      </c>
      <c r="Q78" s="212" t="str">
        <f ca="1">IF(ISERROR(VLOOKUP($B78,'NEL &amp; P4P Backsheet'!$D$11:$BF$187,Q$25,0)),"",VLOOKUP($B78,'NEL &amp; P4P Backsheet'!$D$11:$BF$187, Q$25,0))</f>
        <v/>
      </c>
      <c r="R78" s="320" t="str">
        <f ca="1">IF(ISERROR(VLOOKUP($B78,'NEL &amp; P4P Backsheet'!$D$11:$BF$187,R$25,0)),"",VLOOKUP($B78,'NEL &amp; P4P Backsheet'!$D$11:$BF$187, R$25,0))</f>
        <v/>
      </c>
      <c r="S78" s="318" t="str">
        <f ca="1">IF(ISERROR(VLOOKUP($B78,'NEL &amp; P4P Backsheet'!$D$11:$BF$187,S$25,0)),"",VLOOKUP($B78,'NEL &amp; P4P Backsheet'!$D$11:$BF$187, S$25,0))</f>
        <v/>
      </c>
      <c r="T78" s="214" t="str">
        <f ca="1">IF(ISERROR(VLOOKUP($B78,'NEL &amp; P4P Backsheet'!$D$11:$BF$187,T$25,0)),"",VLOOKUP($B78,'NEL &amp; P4P Backsheet'!$D$11:$BF$187, T$25,0))</f>
        <v/>
      </c>
      <c r="U78" s="212" t="str">
        <f ca="1">IF(ISERROR(VLOOKUP($B78,'NEL &amp; P4P Backsheet'!$D$11:$BF$187,U$25,0)),"",VLOOKUP($B78,'NEL &amp; P4P Backsheet'!$D$11:$BF$187, U$25,0))</f>
        <v/>
      </c>
      <c r="V78" s="320" t="str">
        <f ca="1">IF(ISERROR(VLOOKUP($B78,'NEL &amp; P4P Backsheet'!$D$11:$BF$187,V$25,0)),"",VLOOKUP($B78,'NEL &amp; P4P Backsheet'!$D$11:$BF$187, V$25,0))</f>
        <v/>
      </c>
      <c r="W78" s="320" t="str">
        <f ca="1">IF(ISERROR(VLOOKUP($B78,'NEL &amp; P4P Backsheet'!$D$11:$BF$187,W$25,0)),"",VLOOKUP($B78,'NEL &amp; P4P Backsheet'!$D$11:$BF$187, W$25,0))</f>
        <v/>
      </c>
      <c r="X78" s="214" t="str">
        <f ca="1">IF(ISERROR(VLOOKUP($B78,'NEL &amp; P4P Backsheet'!$D$11:$BF$187,X$25,0)),"",VLOOKUP($B78,'NEL &amp; P4P Backsheet'!$D$11:$BF$187, X$25,0))</f>
        <v/>
      </c>
      <c r="Y78" s="368" t="str">
        <f ca="1">IF(ISERROR(VLOOKUP($B78,'NEL &amp; P4P Backsheet'!$D$11:$BK$187,$Y$25,0)),"",IF(VLOOKUP($B78,'NEL &amp; P4P Backsheet'!$D$11:$BK$187,$Y$25,0)=0,"",VLOOKUP($B78,'NEL &amp; P4P Backsheet'!$D$11:$BK$187,$Y$25,0)))</f>
        <v/>
      </c>
      <c r="Z78"/>
    </row>
    <row r="79" spans="1:26">
      <c r="A79" s="3">
        <v>51</v>
      </c>
      <c r="B79" s="41" t="str">
        <f t="shared" ca="1" si="2"/>
        <v/>
      </c>
      <c r="C79" s="42" t="str">
        <f ca="1">IF(B79="","",VLOOKUP(B79,'Org list'!$J$9:$K$637,2,0))</f>
        <v/>
      </c>
      <c r="D79" s="215" t="str">
        <f ca="1">IF(ISERROR(VLOOKUP($B79,'NEL &amp; P4P Backsheet'!$D$11:$BM$187,D$25,0)),"",IF(VLOOKUP($B79,'NEL &amp; P4P Backsheet'!$D$11:$BM$187,D$25,0)=0,"",VLOOKUP($B79,'NEL &amp; P4P Backsheet'!$D$11:$BM$187,D$25,0)))</f>
        <v/>
      </c>
      <c r="E79" s="209" t="str">
        <f ca="1">IF(ISERROR(VLOOKUP($B79,'NEL &amp; P4P Backsheet'!$D$11:$BF$187,E$25,0)),"",VLOOKUP($B79,'NEL &amp; P4P Backsheet'!$D$11:$BF$187, E$25,0))</f>
        <v/>
      </c>
      <c r="F79" s="209" t="str">
        <f ca="1">IF(ISERROR(VLOOKUP($B79,'NEL &amp; P4P Backsheet'!$D$11:$BF$187,F$25,0)),"",VLOOKUP($B79,'NEL &amp; P4P Backsheet'!$D$11:$BF$187, F$25,0))</f>
        <v/>
      </c>
      <c r="G79" s="209" t="str">
        <f ca="1">IF(ISERROR(VLOOKUP($B79,'NEL &amp; P4P Backsheet'!$D$11:$BF$187,G$25,0)),"",VLOOKUP($B79,'NEL &amp; P4P Backsheet'!$D$11:$BF$187, G$25,0))</f>
        <v/>
      </c>
      <c r="H79" s="259" t="str">
        <f ca="1">IF(ISERROR(VLOOKUP($B79,'NEL &amp; P4P Backsheet'!$D$11:$BF$187,H$25,0)),"",VLOOKUP($B79,'NEL &amp; P4P Backsheet'!$D$11:$BF$187, H$25,0))</f>
        <v/>
      </c>
      <c r="I79" s="209" t="str">
        <f ca="1">IF(ISERROR(VLOOKUP($B79,'NEL &amp; P4P Backsheet'!$D$11:$BF$187,I$25,0)),"",VLOOKUP($B79,'NEL &amp; P4P Backsheet'!$D$11:$BF$187, I$25,0))</f>
        <v/>
      </c>
      <c r="J79" s="318" t="str">
        <f ca="1">IF(ISERROR(VLOOKUP($B79,'NEL &amp; P4P Backsheet'!$D$11:$BF$187,J$25,0)),"",VLOOKUP($B79,'NEL &amp; P4P Backsheet'!$D$11:$BF$187, J$25,0))</f>
        <v/>
      </c>
      <c r="K79" s="320" t="str">
        <f ca="1">IF(ISERROR(VLOOKUP($B79,'NEL &amp; P4P Backsheet'!$D$11:$BF$187,K$25,0)),"",VLOOKUP($B79,'NEL &amp; P4P Backsheet'!$D$11:$BF$187, K$25,0))</f>
        <v/>
      </c>
      <c r="L79" s="259" t="str">
        <f ca="1">IF(ISERROR(VLOOKUP($B79,'NEL &amp; P4P Backsheet'!$D$11:$BF$187,L$25,0)),"",VLOOKUP($B79,'NEL &amp; P4P Backsheet'!$D$11:$BF$187, L$25,0))</f>
        <v/>
      </c>
      <c r="M79" s="608" t="str">
        <f ca="1">IF(ISERROR(VLOOKUP($B79,'NEL &amp; P4P Backsheet'!$D$11:$BF$187,M$25,0)),"",VLOOKUP($B79,'NEL &amp; P4P Backsheet'!$D$11:$BF$187, M$25,0))</f>
        <v/>
      </c>
      <c r="N79" s="608" t="str">
        <f ca="1">IF(ISERROR(VLOOKUP($B79,'NEL &amp; P4P Backsheet'!$D$11:$BF$187,N$25,0)),"",VLOOKUP($B79,'NEL &amp; P4P Backsheet'!$D$11:$BF$187, N$25,0))</f>
        <v/>
      </c>
      <c r="O79" s="611" t="str">
        <f ca="1">IF(ISERROR(VLOOKUP($B79,'NEL &amp; P4P Backsheet'!$D$11:$BF$187,O$25,0)),"",VLOOKUP($B79,'NEL &amp; P4P Backsheet'!$D$11:$BF$187, O$25,0))</f>
        <v/>
      </c>
      <c r="P79" s="612" t="str">
        <f ca="1">IF(ISERROR(VLOOKUP($B79,'NEL &amp; P4P Backsheet'!$D$11:$BF$187,P$25,0)),"",VLOOKUP($B79,'NEL &amp; P4P Backsheet'!$D$11:$BF$187, P$25,0))</f>
        <v/>
      </c>
      <c r="Q79" s="212" t="str">
        <f ca="1">IF(ISERROR(VLOOKUP($B79,'NEL &amp; P4P Backsheet'!$D$11:$BF$187,Q$25,0)),"",VLOOKUP($B79,'NEL &amp; P4P Backsheet'!$D$11:$BF$187, Q$25,0))</f>
        <v/>
      </c>
      <c r="R79" s="320" t="str">
        <f ca="1">IF(ISERROR(VLOOKUP($B79,'NEL &amp; P4P Backsheet'!$D$11:$BF$187,R$25,0)),"",VLOOKUP($B79,'NEL &amp; P4P Backsheet'!$D$11:$BF$187, R$25,0))</f>
        <v/>
      </c>
      <c r="S79" s="318" t="str">
        <f ca="1">IF(ISERROR(VLOOKUP($B79,'NEL &amp; P4P Backsheet'!$D$11:$BF$187,S$25,0)),"",VLOOKUP($B79,'NEL &amp; P4P Backsheet'!$D$11:$BF$187, S$25,0))</f>
        <v/>
      </c>
      <c r="T79" s="214" t="str">
        <f ca="1">IF(ISERROR(VLOOKUP($B79,'NEL &amp; P4P Backsheet'!$D$11:$BF$187,T$25,0)),"",VLOOKUP($B79,'NEL &amp; P4P Backsheet'!$D$11:$BF$187, T$25,0))</f>
        <v/>
      </c>
      <c r="U79" s="212" t="str">
        <f ca="1">IF(ISERROR(VLOOKUP($B79,'NEL &amp; P4P Backsheet'!$D$11:$BF$187,U$25,0)),"",VLOOKUP($B79,'NEL &amp; P4P Backsheet'!$D$11:$BF$187, U$25,0))</f>
        <v/>
      </c>
      <c r="V79" s="320" t="str">
        <f ca="1">IF(ISERROR(VLOOKUP($B79,'NEL &amp; P4P Backsheet'!$D$11:$BF$187,V$25,0)),"",VLOOKUP($B79,'NEL &amp; P4P Backsheet'!$D$11:$BF$187, V$25,0))</f>
        <v/>
      </c>
      <c r="W79" s="320" t="str">
        <f ca="1">IF(ISERROR(VLOOKUP($B79,'NEL &amp; P4P Backsheet'!$D$11:$BF$187,W$25,0)),"",VLOOKUP($B79,'NEL &amp; P4P Backsheet'!$D$11:$BF$187, W$25,0))</f>
        <v/>
      </c>
      <c r="X79" s="214" t="str">
        <f ca="1">IF(ISERROR(VLOOKUP($B79,'NEL &amp; P4P Backsheet'!$D$11:$BF$187,X$25,0)),"",VLOOKUP($B79,'NEL &amp; P4P Backsheet'!$D$11:$BF$187, X$25,0))</f>
        <v/>
      </c>
      <c r="Y79" s="368" t="str">
        <f ca="1">IF(ISERROR(VLOOKUP($B79,'NEL &amp; P4P Backsheet'!$D$11:$BK$187,$Y$25,0)),"",IF(VLOOKUP($B79,'NEL &amp; P4P Backsheet'!$D$11:$BK$187,$Y$25,0)=0,"",VLOOKUP($B79,'NEL &amp; P4P Backsheet'!$D$11:$BK$187,$Y$25,0)))</f>
        <v/>
      </c>
      <c r="Z79"/>
    </row>
    <row r="80" spans="1:26">
      <c r="A80" s="3">
        <v>52</v>
      </c>
      <c r="B80" s="41" t="str">
        <f t="shared" ca="1" si="2"/>
        <v/>
      </c>
      <c r="C80" s="42" t="str">
        <f ca="1">IF(B80="","",VLOOKUP(B80,'Org list'!$J$9:$K$637,2,0))</f>
        <v/>
      </c>
      <c r="D80" s="215" t="str">
        <f ca="1">IF(ISERROR(VLOOKUP($B80,'NEL &amp; P4P Backsheet'!$D$11:$BM$187,D$25,0)),"",IF(VLOOKUP($B80,'NEL &amp; P4P Backsheet'!$D$11:$BM$187,D$25,0)=0,"",VLOOKUP($B80,'NEL &amp; P4P Backsheet'!$D$11:$BM$187,D$25,0)))</f>
        <v/>
      </c>
      <c r="E80" s="209" t="str">
        <f ca="1">IF(ISERROR(VLOOKUP($B80,'NEL &amp; P4P Backsheet'!$D$11:$BF$187,E$25,0)),"",VLOOKUP($B80,'NEL &amp; P4P Backsheet'!$D$11:$BF$187, E$25,0))</f>
        <v/>
      </c>
      <c r="F80" s="209" t="str">
        <f ca="1">IF(ISERROR(VLOOKUP($B80,'NEL &amp; P4P Backsheet'!$D$11:$BF$187,F$25,0)),"",VLOOKUP($B80,'NEL &amp; P4P Backsheet'!$D$11:$BF$187, F$25,0))</f>
        <v/>
      </c>
      <c r="G80" s="209" t="str">
        <f ca="1">IF(ISERROR(VLOOKUP($B80,'NEL &amp; P4P Backsheet'!$D$11:$BF$187,G$25,0)),"",VLOOKUP($B80,'NEL &amp; P4P Backsheet'!$D$11:$BF$187, G$25,0))</f>
        <v/>
      </c>
      <c r="H80" s="259" t="str">
        <f ca="1">IF(ISERROR(VLOOKUP($B80,'NEL &amp; P4P Backsheet'!$D$11:$BF$187,H$25,0)),"",VLOOKUP($B80,'NEL &amp; P4P Backsheet'!$D$11:$BF$187, H$25,0))</f>
        <v/>
      </c>
      <c r="I80" s="209" t="str">
        <f ca="1">IF(ISERROR(VLOOKUP($B80,'NEL &amp; P4P Backsheet'!$D$11:$BF$187,I$25,0)),"",VLOOKUP($B80,'NEL &amp; P4P Backsheet'!$D$11:$BF$187, I$25,0))</f>
        <v/>
      </c>
      <c r="J80" s="318" t="str">
        <f ca="1">IF(ISERROR(VLOOKUP($B80,'NEL &amp; P4P Backsheet'!$D$11:$BF$187,J$25,0)),"",VLOOKUP($B80,'NEL &amp; P4P Backsheet'!$D$11:$BF$187, J$25,0))</f>
        <v/>
      </c>
      <c r="K80" s="320" t="str">
        <f ca="1">IF(ISERROR(VLOOKUP($B80,'NEL &amp; P4P Backsheet'!$D$11:$BF$187,K$25,0)),"",VLOOKUP($B80,'NEL &amp; P4P Backsheet'!$D$11:$BF$187, K$25,0))</f>
        <v/>
      </c>
      <c r="L80" s="259" t="str">
        <f ca="1">IF(ISERROR(VLOOKUP($B80,'NEL &amp; P4P Backsheet'!$D$11:$BF$187,L$25,0)),"",VLOOKUP($B80,'NEL &amp; P4P Backsheet'!$D$11:$BF$187, L$25,0))</f>
        <v/>
      </c>
      <c r="M80" s="608" t="str">
        <f ca="1">IF(ISERROR(VLOOKUP($B80,'NEL &amp; P4P Backsheet'!$D$11:$BF$187,M$25,0)),"",VLOOKUP($B80,'NEL &amp; P4P Backsheet'!$D$11:$BF$187, M$25,0))</f>
        <v/>
      </c>
      <c r="N80" s="608" t="str">
        <f ca="1">IF(ISERROR(VLOOKUP($B80,'NEL &amp; P4P Backsheet'!$D$11:$BF$187,N$25,0)),"",VLOOKUP($B80,'NEL &amp; P4P Backsheet'!$D$11:$BF$187, N$25,0))</f>
        <v/>
      </c>
      <c r="O80" s="611" t="str">
        <f ca="1">IF(ISERROR(VLOOKUP($B80,'NEL &amp; P4P Backsheet'!$D$11:$BF$187,O$25,0)),"",VLOOKUP($B80,'NEL &amp; P4P Backsheet'!$D$11:$BF$187, O$25,0))</f>
        <v/>
      </c>
      <c r="P80" s="612" t="str">
        <f ca="1">IF(ISERROR(VLOOKUP($B80,'NEL &amp; P4P Backsheet'!$D$11:$BF$187,P$25,0)),"",VLOOKUP($B80,'NEL &amp; P4P Backsheet'!$D$11:$BF$187, P$25,0))</f>
        <v/>
      </c>
      <c r="Q80" s="212" t="str">
        <f ca="1">IF(ISERROR(VLOOKUP($B80,'NEL &amp; P4P Backsheet'!$D$11:$BF$187,Q$25,0)),"",VLOOKUP($B80,'NEL &amp; P4P Backsheet'!$D$11:$BF$187, Q$25,0))</f>
        <v/>
      </c>
      <c r="R80" s="320" t="str">
        <f ca="1">IF(ISERROR(VLOOKUP($B80,'NEL &amp; P4P Backsheet'!$D$11:$BF$187,R$25,0)),"",VLOOKUP($B80,'NEL &amp; P4P Backsheet'!$D$11:$BF$187, R$25,0))</f>
        <v/>
      </c>
      <c r="S80" s="318" t="str">
        <f ca="1">IF(ISERROR(VLOOKUP($B80,'NEL &amp; P4P Backsheet'!$D$11:$BF$187,S$25,0)),"",VLOOKUP($B80,'NEL &amp; P4P Backsheet'!$D$11:$BF$187, S$25,0))</f>
        <v/>
      </c>
      <c r="T80" s="214" t="str">
        <f ca="1">IF(ISERROR(VLOOKUP($B80,'NEL &amp; P4P Backsheet'!$D$11:$BF$187,T$25,0)),"",VLOOKUP($B80,'NEL &amp; P4P Backsheet'!$D$11:$BF$187, T$25,0))</f>
        <v/>
      </c>
      <c r="U80" s="212" t="str">
        <f ca="1">IF(ISERROR(VLOOKUP($B80,'NEL &amp; P4P Backsheet'!$D$11:$BF$187,U$25,0)),"",VLOOKUP($B80,'NEL &amp; P4P Backsheet'!$D$11:$BF$187, U$25,0))</f>
        <v/>
      </c>
      <c r="V80" s="320" t="str">
        <f ca="1">IF(ISERROR(VLOOKUP($B80,'NEL &amp; P4P Backsheet'!$D$11:$BF$187,V$25,0)),"",VLOOKUP($B80,'NEL &amp; P4P Backsheet'!$D$11:$BF$187, V$25,0))</f>
        <v/>
      </c>
      <c r="W80" s="320" t="str">
        <f ca="1">IF(ISERROR(VLOOKUP($B80,'NEL &amp; P4P Backsheet'!$D$11:$BF$187,W$25,0)),"",VLOOKUP($B80,'NEL &amp; P4P Backsheet'!$D$11:$BF$187, W$25,0))</f>
        <v/>
      </c>
      <c r="X80" s="214" t="str">
        <f ca="1">IF(ISERROR(VLOOKUP($B80,'NEL &amp; P4P Backsheet'!$D$11:$BF$187,X$25,0)),"",VLOOKUP($B80,'NEL &amp; P4P Backsheet'!$D$11:$BF$187, X$25,0))</f>
        <v/>
      </c>
      <c r="Y80" s="368" t="str">
        <f ca="1">IF(ISERROR(VLOOKUP($B80,'NEL &amp; P4P Backsheet'!$D$11:$BK$187,$Y$25,0)),"",IF(VLOOKUP($B80,'NEL &amp; P4P Backsheet'!$D$11:$BK$187,$Y$25,0)=0,"",VLOOKUP($B80,'NEL &amp; P4P Backsheet'!$D$11:$BK$187,$Y$25,0)))</f>
        <v/>
      </c>
      <c r="Z80"/>
    </row>
    <row r="81" spans="1:26">
      <c r="A81" s="3">
        <v>53</v>
      </c>
      <c r="B81" s="41" t="str">
        <f t="shared" ca="1" si="2"/>
        <v/>
      </c>
      <c r="C81" s="42" t="str">
        <f ca="1">IF(B81="","",VLOOKUP(B81,'Org list'!$J$9:$K$637,2,0))</f>
        <v/>
      </c>
      <c r="D81" s="215" t="str">
        <f ca="1">IF(ISERROR(VLOOKUP($B81,'NEL &amp; P4P Backsheet'!$D$11:$BM$187,D$25,0)),"",IF(VLOOKUP($B81,'NEL &amp; P4P Backsheet'!$D$11:$BM$187,D$25,0)=0,"",VLOOKUP($B81,'NEL &amp; P4P Backsheet'!$D$11:$BM$187,D$25,0)))</f>
        <v/>
      </c>
      <c r="E81" s="209" t="str">
        <f ca="1">IF(ISERROR(VLOOKUP($B81,'NEL &amp; P4P Backsheet'!$D$11:$BF$187,E$25,0)),"",VLOOKUP($B81,'NEL &amp; P4P Backsheet'!$D$11:$BF$187, E$25,0))</f>
        <v/>
      </c>
      <c r="F81" s="209" t="str">
        <f ca="1">IF(ISERROR(VLOOKUP($B81,'NEL &amp; P4P Backsheet'!$D$11:$BF$187,F$25,0)),"",VLOOKUP($B81,'NEL &amp; P4P Backsheet'!$D$11:$BF$187, F$25,0))</f>
        <v/>
      </c>
      <c r="G81" s="209" t="str">
        <f ca="1">IF(ISERROR(VLOOKUP($B81,'NEL &amp; P4P Backsheet'!$D$11:$BF$187,G$25,0)),"",VLOOKUP($B81,'NEL &amp; P4P Backsheet'!$D$11:$BF$187, G$25,0))</f>
        <v/>
      </c>
      <c r="H81" s="259" t="str">
        <f ca="1">IF(ISERROR(VLOOKUP($B81,'NEL &amp; P4P Backsheet'!$D$11:$BF$187,H$25,0)),"",VLOOKUP($B81,'NEL &amp; P4P Backsheet'!$D$11:$BF$187, H$25,0))</f>
        <v/>
      </c>
      <c r="I81" s="209" t="str">
        <f ca="1">IF(ISERROR(VLOOKUP($B81,'NEL &amp; P4P Backsheet'!$D$11:$BF$187,I$25,0)),"",VLOOKUP($B81,'NEL &amp; P4P Backsheet'!$D$11:$BF$187, I$25,0))</f>
        <v/>
      </c>
      <c r="J81" s="318" t="str">
        <f ca="1">IF(ISERROR(VLOOKUP($B81,'NEL &amp; P4P Backsheet'!$D$11:$BF$187,J$25,0)),"",VLOOKUP($B81,'NEL &amp; P4P Backsheet'!$D$11:$BF$187, J$25,0))</f>
        <v/>
      </c>
      <c r="K81" s="320" t="str">
        <f ca="1">IF(ISERROR(VLOOKUP($B81,'NEL &amp; P4P Backsheet'!$D$11:$BF$187,K$25,0)),"",VLOOKUP($B81,'NEL &amp; P4P Backsheet'!$D$11:$BF$187, K$25,0))</f>
        <v/>
      </c>
      <c r="L81" s="259" t="str">
        <f ca="1">IF(ISERROR(VLOOKUP($B81,'NEL &amp; P4P Backsheet'!$D$11:$BF$187,L$25,0)),"",VLOOKUP($B81,'NEL &amp; P4P Backsheet'!$D$11:$BF$187, L$25,0))</f>
        <v/>
      </c>
      <c r="M81" s="608" t="str">
        <f ca="1">IF(ISERROR(VLOOKUP($B81,'NEL &amp; P4P Backsheet'!$D$11:$BF$187,M$25,0)),"",VLOOKUP($B81,'NEL &amp; P4P Backsheet'!$D$11:$BF$187, M$25,0))</f>
        <v/>
      </c>
      <c r="N81" s="608" t="str">
        <f ca="1">IF(ISERROR(VLOOKUP($B81,'NEL &amp; P4P Backsheet'!$D$11:$BF$187,N$25,0)),"",VLOOKUP($B81,'NEL &amp; P4P Backsheet'!$D$11:$BF$187, N$25,0))</f>
        <v/>
      </c>
      <c r="O81" s="611" t="str">
        <f ca="1">IF(ISERROR(VLOOKUP($B81,'NEL &amp; P4P Backsheet'!$D$11:$BF$187,O$25,0)),"",VLOOKUP($B81,'NEL &amp; P4P Backsheet'!$D$11:$BF$187, O$25,0))</f>
        <v/>
      </c>
      <c r="P81" s="612" t="str">
        <f ca="1">IF(ISERROR(VLOOKUP($B81,'NEL &amp; P4P Backsheet'!$D$11:$BF$187,P$25,0)),"",VLOOKUP($B81,'NEL &amp; P4P Backsheet'!$D$11:$BF$187, P$25,0))</f>
        <v/>
      </c>
      <c r="Q81" s="212" t="str">
        <f ca="1">IF(ISERROR(VLOOKUP($B81,'NEL &amp; P4P Backsheet'!$D$11:$BF$187,Q$25,0)),"",VLOOKUP($B81,'NEL &amp; P4P Backsheet'!$D$11:$BF$187, Q$25,0))</f>
        <v/>
      </c>
      <c r="R81" s="320" t="str">
        <f ca="1">IF(ISERROR(VLOOKUP($B81,'NEL &amp; P4P Backsheet'!$D$11:$BF$187,R$25,0)),"",VLOOKUP($B81,'NEL &amp; P4P Backsheet'!$D$11:$BF$187, R$25,0))</f>
        <v/>
      </c>
      <c r="S81" s="318" t="str">
        <f ca="1">IF(ISERROR(VLOOKUP($B81,'NEL &amp; P4P Backsheet'!$D$11:$BF$187,S$25,0)),"",VLOOKUP($B81,'NEL &amp; P4P Backsheet'!$D$11:$BF$187, S$25,0))</f>
        <v/>
      </c>
      <c r="T81" s="214" t="str">
        <f ca="1">IF(ISERROR(VLOOKUP($B81,'NEL &amp; P4P Backsheet'!$D$11:$BF$187,T$25,0)),"",VLOOKUP($B81,'NEL &amp; P4P Backsheet'!$D$11:$BF$187, T$25,0))</f>
        <v/>
      </c>
      <c r="U81" s="212" t="str">
        <f ca="1">IF(ISERROR(VLOOKUP($B81,'NEL &amp; P4P Backsheet'!$D$11:$BF$187,U$25,0)),"",VLOOKUP($B81,'NEL &amp; P4P Backsheet'!$D$11:$BF$187, U$25,0))</f>
        <v/>
      </c>
      <c r="V81" s="320" t="str">
        <f ca="1">IF(ISERROR(VLOOKUP($B81,'NEL &amp; P4P Backsheet'!$D$11:$BF$187,V$25,0)),"",VLOOKUP($B81,'NEL &amp; P4P Backsheet'!$D$11:$BF$187, V$25,0))</f>
        <v/>
      </c>
      <c r="W81" s="320" t="str">
        <f ca="1">IF(ISERROR(VLOOKUP($B81,'NEL &amp; P4P Backsheet'!$D$11:$BF$187,W$25,0)),"",VLOOKUP($B81,'NEL &amp; P4P Backsheet'!$D$11:$BF$187, W$25,0))</f>
        <v/>
      </c>
      <c r="X81" s="214" t="str">
        <f ca="1">IF(ISERROR(VLOOKUP($B81,'NEL &amp; P4P Backsheet'!$D$11:$BF$187,X$25,0)),"",VLOOKUP($B81,'NEL &amp; P4P Backsheet'!$D$11:$BF$187, X$25,0))</f>
        <v/>
      </c>
      <c r="Y81" s="368" t="str">
        <f ca="1">IF(ISERROR(VLOOKUP($B81,'NEL &amp; P4P Backsheet'!$D$11:$BK$187,$Y$25,0)),"",IF(VLOOKUP($B81,'NEL &amp; P4P Backsheet'!$D$11:$BK$187,$Y$25,0)=0,"",VLOOKUP($B81,'NEL &amp; P4P Backsheet'!$D$11:$BK$187,$Y$25,0)))</f>
        <v/>
      </c>
      <c r="Z81"/>
    </row>
    <row r="82" spans="1:26">
      <c r="A82" s="3">
        <v>54</v>
      </c>
      <c r="B82" s="41" t="str">
        <f t="shared" ca="1" si="2"/>
        <v/>
      </c>
      <c r="C82" s="42" t="str">
        <f ca="1">IF(B82="","",VLOOKUP(B82,'Org list'!$J$9:$K$637,2,0))</f>
        <v/>
      </c>
      <c r="D82" s="215" t="str">
        <f ca="1">IF(ISERROR(VLOOKUP($B82,'NEL &amp; P4P Backsheet'!$D$11:$BM$187,D$25,0)),"",IF(VLOOKUP($B82,'NEL &amp; P4P Backsheet'!$D$11:$BM$187,D$25,0)=0,"",VLOOKUP($B82,'NEL &amp; P4P Backsheet'!$D$11:$BM$187,D$25,0)))</f>
        <v/>
      </c>
      <c r="E82" s="209" t="str">
        <f ca="1">IF(ISERROR(VLOOKUP($B82,'NEL &amp; P4P Backsheet'!$D$11:$BF$187,E$25,0)),"",VLOOKUP($B82,'NEL &amp; P4P Backsheet'!$D$11:$BF$187, E$25,0))</f>
        <v/>
      </c>
      <c r="F82" s="209" t="str">
        <f ca="1">IF(ISERROR(VLOOKUP($B82,'NEL &amp; P4P Backsheet'!$D$11:$BF$187,F$25,0)),"",VLOOKUP($B82,'NEL &amp; P4P Backsheet'!$D$11:$BF$187, F$25,0))</f>
        <v/>
      </c>
      <c r="G82" s="209" t="str">
        <f ca="1">IF(ISERROR(VLOOKUP($B82,'NEL &amp; P4P Backsheet'!$D$11:$BF$187,G$25,0)),"",VLOOKUP($B82,'NEL &amp; P4P Backsheet'!$D$11:$BF$187, G$25,0))</f>
        <v/>
      </c>
      <c r="H82" s="259" t="str">
        <f ca="1">IF(ISERROR(VLOOKUP($B82,'NEL &amp; P4P Backsheet'!$D$11:$BF$187,H$25,0)),"",VLOOKUP($B82,'NEL &amp; P4P Backsheet'!$D$11:$BF$187, H$25,0))</f>
        <v/>
      </c>
      <c r="I82" s="209" t="str">
        <f ca="1">IF(ISERROR(VLOOKUP($B82,'NEL &amp; P4P Backsheet'!$D$11:$BF$187,I$25,0)),"",VLOOKUP($B82,'NEL &amp; P4P Backsheet'!$D$11:$BF$187, I$25,0))</f>
        <v/>
      </c>
      <c r="J82" s="318" t="str">
        <f ca="1">IF(ISERROR(VLOOKUP($B82,'NEL &amp; P4P Backsheet'!$D$11:$BF$187,J$25,0)),"",VLOOKUP($B82,'NEL &amp; P4P Backsheet'!$D$11:$BF$187, J$25,0))</f>
        <v/>
      </c>
      <c r="K82" s="320" t="str">
        <f ca="1">IF(ISERROR(VLOOKUP($B82,'NEL &amp; P4P Backsheet'!$D$11:$BF$187,K$25,0)),"",VLOOKUP($B82,'NEL &amp; P4P Backsheet'!$D$11:$BF$187, K$25,0))</f>
        <v/>
      </c>
      <c r="L82" s="259" t="str">
        <f ca="1">IF(ISERROR(VLOOKUP($B82,'NEL &amp; P4P Backsheet'!$D$11:$BF$187,L$25,0)),"",VLOOKUP($B82,'NEL &amp; P4P Backsheet'!$D$11:$BF$187, L$25,0))</f>
        <v/>
      </c>
      <c r="M82" s="608" t="str">
        <f ca="1">IF(ISERROR(VLOOKUP($B82,'NEL &amp; P4P Backsheet'!$D$11:$BF$187,M$25,0)),"",VLOOKUP($B82,'NEL &amp; P4P Backsheet'!$D$11:$BF$187, M$25,0))</f>
        <v/>
      </c>
      <c r="N82" s="608" t="str">
        <f ca="1">IF(ISERROR(VLOOKUP($B82,'NEL &amp; P4P Backsheet'!$D$11:$BF$187,N$25,0)),"",VLOOKUP($B82,'NEL &amp; P4P Backsheet'!$D$11:$BF$187, N$25,0))</f>
        <v/>
      </c>
      <c r="O82" s="611" t="str">
        <f ca="1">IF(ISERROR(VLOOKUP($B82,'NEL &amp; P4P Backsheet'!$D$11:$BF$187,O$25,0)),"",VLOOKUP($B82,'NEL &amp; P4P Backsheet'!$D$11:$BF$187, O$25,0))</f>
        <v/>
      </c>
      <c r="P82" s="612" t="str">
        <f ca="1">IF(ISERROR(VLOOKUP($B82,'NEL &amp; P4P Backsheet'!$D$11:$BF$187,P$25,0)),"",VLOOKUP($B82,'NEL &amp; P4P Backsheet'!$D$11:$BF$187, P$25,0))</f>
        <v/>
      </c>
      <c r="Q82" s="212" t="str">
        <f ca="1">IF(ISERROR(VLOOKUP($B82,'NEL &amp; P4P Backsheet'!$D$11:$BF$187,Q$25,0)),"",VLOOKUP($B82,'NEL &amp; P4P Backsheet'!$D$11:$BF$187, Q$25,0))</f>
        <v/>
      </c>
      <c r="R82" s="320" t="str">
        <f ca="1">IF(ISERROR(VLOOKUP($B82,'NEL &amp; P4P Backsheet'!$D$11:$BF$187,R$25,0)),"",VLOOKUP($B82,'NEL &amp; P4P Backsheet'!$D$11:$BF$187, R$25,0))</f>
        <v/>
      </c>
      <c r="S82" s="318" t="str">
        <f ca="1">IF(ISERROR(VLOOKUP($B82,'NEL &amp; P4P Backsheet'!$D$11:$BF$187,S$25,0)),"",VLOOKUP($B82,'NEL &amp; P4P Backsheet'!$D$11:$BF$187, S$25,0))</f>
        <v/>
      </c>
      <c r="T82" s="214" t="str">
        <f ca="1">IF(ISERROR(VLOOKUP($B82,'NEL &amp; P4P Backsheet'!$D$11:$BF$187,T$25,0)),"",VLOOKUP($B82,'NEL &amp; P4P Backsheet'!$D$11:$BF$187, T$25,0))</f>
        <v/>
      </c>
      <c r="U82" s="212" t="str">
        <f ca="1">IF(ISERROR(VLOOKUP($B82,'NEL &amp; P4P Backsheet'!$D$11:$BF$187,U$25,0)),"",VLOOKUP($B82,'NEL &amp; P4P Backsheet'!$D$11:$BF$187, U$25,0))</f>
        <v/>
      </c>
      <c r="V82" s="320" t="str">
        <f ca="1">IF(ISERROR(VLOOKUP($B82,'NEL &amp; P4P Backsheet'!$D$11:$BF$187,V$25,0)),"",VLOOKUP($B82,'NEL &amp; P4P Backsheet'!$D$11:$BF$187, V$25,0))</f>
        <v/>
      </c>
      <c r="W82" s="320" t="str">
        <f ca="1">IF(ISERROR(VLOOKUP($B82,'NEL &amp; P4P Backsheet'!$D$11:$BF$187,W$25,0)),"",VLOOKUP($B82,'NEL &amp; P4P Backsheet'!$D$11:$BF$187, W$25,0))</f>
        <v/>
      </c>
      <c r="X82" s="214" t="str">
        <f ca="1">IF(ISERROR(VLOOKUP($B82,'NEL &amp; P4P Backsheet'!$D$11:$BF$187,X$25,0)),"",VLOOKUP($B82,'NEL &amp; P4P Backsheet'!$D$11:$BF$187, X$25,0))</f>
        <v/>
      </c>
      <c r="Y82" s="368" t="str">
        <f ca="1">IF(ISERROR(VLOOKUP($B82,'NEL &amp; P4P Backsheet'!$D$11:$BK$187,$Y$25,0)),"",IF(VLOOKUP($B82,'NEL &amp; P4P Backsheet'!$D$11:$BK$187,$Y$25,0)=0,"",VLOOKUP($B82,'NEL &amp; P4P Backsheet'!$D$11:$BK$187,$Y$25,0)))</f>
        <v/>
      </c>
      <c r="Z82"/>
    </row>
    <row r="83" spans="1:26">
      <c r="A83" s="3">
        <v>55</v>
      </c>
      <c r="B83" s="41" t="str">
        <f t="shared" ca="1" si="2"/>
        <v/>
      </c>
      <c r="C83" s="42" t="str">
        <f ca="1">IF(B83="","",VLOOKUP(B83,'Org list'!$J$9:$K$637,2,0))</f>
        <v/>
      </c>
      <c r="D83" s="215" t="str">
        <f ca="1">IF(ISERROR(VLOOKUP($B83,'NEL &amp; P4P Backsheet'!$D$11:$BM$187,D$25,0)),"",IF(VLOOKUP($B83,'NEL &amp; P4P Backsheet'!$D$11:$BM$187,D$25,0)=0,"",VLOOKUP($B83,'NEL &amp; P4P Backsheet'!$D$11:$BM$187,D$25,0)))</f>
        <v/>
      </c>
      <c r="E83" s="209" t="str">
        <f ca="1">IF(ISERROR(VLOOKUP($B83,'NEL &amp; P4P Backsheet'!$D$11:$BF$187,E$25,0)),"",VLOOKUP($B83,'NEL &amp; P4P Backsheet'!$D$11:$BF$187, E$25,0))</f>
        <v/>
      </c>
      <c r="F83" s="209" t="str">
        <f ca="1">IF(ISERROR(VLOOKUP($B83,'NEL &amp; P4P Backsheet'!$D$11:$BF$187,F$25,0)),"",VLOOKUP($B83,'NEL &amp; P4P Backsheet'!$D$11:$BF$187, F$25,0))</f>
        <v/>
      </c>
      <c r="G83" s="209" t="str">
        <f ca="1">IF(ISERROR(VLOOKUP($B83,'NEL &amp; P4P Backsheet'!$D$11:$BF$187,G$25,0)),"",VLOOKUP($B83,'NEL &amp; P4P Backsheet'!$D$11:$BF$187, G$25,0))</f>
        <v/>
      </c>
      <c r="H83" s="259" t="str">
        <f ca="1">IF(ISERROR(VLOOKUP($B83,'NEL &amp; P4P Backsheet'!$D$11:$BF$187,H$25,0)),"",VLOOKUP($B83,'NEL &amp; P4P Backsheet'!$D$11:$BF$187, H$25,0))</f>
        <v/>
      </c>
      <c r="I83" s="209" t="str">
        <f ca="1">IF(ISERROR(VLOOKUP($B83,'NEL &amp; P4P Backsheet'!$D$11:$BF$187,I$25,0)),"",VLOOKUP($B83,'NEL &amp; P4P Backsheet'!$D$11:$BF$187, I$25,0))</f>
        <v/>
      </c>
      <c r="J83" s="318" t="str">
        <f ca="1">IF(ISERROR(VLOOKUP($B83,'NEL &amp; P4P Backsheet'!$D$11:$BF$187,J$25,0)),"",VLOOKUP($B83,'NEL &amp; P4P Backsheet'!$D$11:$BF$187, J$25,0))</f>
        <v/>
      </c>
      <c r="K83" s="320" t="str">
        <f ca="1">IF(ISERROR(VLOOKUP($B83,'NEL &amp; P4P Backsheet'!$D$11:$BF$187,K$25,0)),"",VLOOKUP($B83,'NEL &amp; P4P Backsheet'!$D$11:$BF$187, K$25,0))</f>
        <v/>
      </c>
      <c r="L83" s="259" t="str">
        <f ca="1">IF(ISERROR(VLOOKUP($B83,'NEL &amp; P4P Backsheet'!$D$11:$BF$187,L$25,0)),"",VLOOKUP($B83,'NEL &amp; P4P Backsheet'!$D$11:$BF$187, L$25,0))</f>
        <v/>
      </c>
      <c r="M83" s="608" t="str">
        <f ca="1">IF(ISERROR(VLOOKUP($B83,'NEL &amp; P4P Backsheet'!$D$11:$BF$187,M$25,0)),"",VLOOKUP($B83,'NEL &amp; P4P Backsheet'!$D$11:$BF$187, M$25,0))</f>
        <v/>
      </c>
      <c r="N83" s="608" t="str">
        <f ca="1">IF(ISERROR(VLOOKUP($B83,'NEL &amp; P4P Backsheet'!$D$11:$BF$187,N$25,0)),"",VLOOKUP($B83,'NEL &amp; P4P Backsheet'!$D$11:$BF$187, N$25,0))</f>
        <v/>
      </c>
      <c r="O83" s="611" t="str">
        <f ca="1">IF(ISERROR(VLOOKUP($B83,'NEL &amp; P4P Backsheet'!$D$11:$BF$187,O$25,0)),"",VLOOKUP($B83,'NEL &amp; P4P Backsheet'!$D$11:$BF$187, O$25,0))</f>
        <v/>
      </c>
      <c r="P83" s="612" t="str">
        <f ca="1">IF(ISERROR(VLOOKUP($B83,'NEL &amp; P4P Backsheet'!$D$11:$BF$187,P$25,0)),"",VLOOKUP($B83,'NEL &amp; P4P Backsheet'!$D$11:$BF$187, P$25,0))</f>
        <v/>
      </c>
      <c r="Q83" s="212" t="str">
        <f ca="1">IF(ISERROR(VLOOKUP($B83,'NEL &amp; P4P Backsheet'!$D$11:$BF$187,Q$25,0)),"",VLOOKUP($B83,'NEL &amp; P4P Backsheet'!$D$11:$BF$187, Q$25,0))</f>
        <v/>
      </c>
      <c r="R83" s="320" t="str">
        <f ca="1">IF(ISERROR(VLOOKUP($B83,'NEL &amp; P4P Backsheet'!$D$11:$BF$187,R$25,0)),"",VLOOKUP($B83,'NEL &amp; P4P Backsheet'!$D$11:$BF$187, R$25,0))</f>
        <v/>
      </c>
      <c r="S83" s="318" t="str">
        <f ca="1">IF(ISERROR(VLOOKUP($B83,'NEL &amp; P4P Backsheet'!$D$11:$BF$187,S$25,0)),"",VLOOKUP($B83,'NEL &amp; P4P Backsheet'!$D$11:$BF$187, S$25,0))</f>
        <v/>
      </c>
      <c r="T83" s="214" t="str">
        <f ca="1">IF(ISERROR(VLOOKUP($B83,'NEL &amp; P4P Backsheet'!$D$11:$BF$187,T$25,0)),"",VLOOKUP($B83,'NEL &amp; P4P Backsheet'!$D$11:$BF$187, T$25,0))</f>
        <v/>
      </c>
      <c r="U83" s="212" t="str">
        <f ca="1">IF(ISERROR(VLOOKUP($B83,'NEL &amp; P4P Backsheet'!$D$11:$BF$187,U$25,0)),"",VLOOKUP($B83,'NEL &amp; P4P Backsheet'!$D$11:$BF$187, U$25,0))</f>
        <v/>
      </c>
      <c r="V83" s="320" t="str">
        <f ca="1">IF(ISERROR(VLOOKUP($B83,'NEL &amp; P4P Backsheet'!$D$11:$BF$187,V$25,0)),"",VLOOKUP($B83,'NEL &amp; P4P Backsheet'!$D$11:$BF$187, V$25,0))</f>
        <v/>
      </c>
      <c r="W83" s="320" t="str">
        <f ca="1">IF(ISERROR(VLOOKUP($B83,'NEL &amp; P4P Backsheet'!$D$11:$BF$187,W$25,0)),"",VLOOKUP($B83,'NEL &amp; P4P Backsheet'!$D$11:$BF$187, W$25,0))</f>
        <v/>
      </c>
      <c r="X83" s="214" t="str">
        <f ca="1">IF(ISERROR(VLOOKUP($B83,'NEL &amp; P4P Backsheet'!$D$11:$BF$187,X$25,0)),"",VLOOKUP($B83,'NEL &amp; P4P Backsheet'!$D$11:$BF$187, X$25,0))</f>
        <v/>
      </c>
      <c r="Y83" s="368" t="str">
        <f ca="1">IF(ISERROR(VLOOKUP($B83,'NEL &amp; P4P Backsheet'!$D$11:$BK$187,$Y$25,0)),"",IF(VLOOKUP($B83,'NEL &amp; P4P Backsheet'!$D$11:$BK$187,$Y$25,0)=0,"",VLOOKUP($B83,'NEL &amp; P4P Backsheet'!$D$11:$BK$187,$Y$25,0)))</f>
        <v/>
      </c>
      <c r="Z83"/>
    </row>
    <row r="84" spans="1:26">
      <c r="A84" s="3">
        <v>56</v>
      </c>
      <c r="B84" s="41" t="str">
        <f t="shared" ca="1" si="2"/>
        <v/>
      </c>
      <c r="C84" s="42" t="str">
        <f ca="1">IF(B84="","",VLOOKUP(B84,'Org list'!$J$9:$K$637,2,0))</f>
        <v/>
      </c>
      <c r="D84" s="215" t="str">
        <f ca="1">IF(ISERROR(VLOOKUP($B84,'NEL &amp; P4P Backsheet'!$D$11:$BM$187,D$25,0)),"",IF(VLOOKUP($B84,'NEL &amp; P4P Backsheet'!$D$11:$BM$187,D$25,0)=0,"",VLOOKUP($B84,'NEL &amp; P4P Backsheet'!$D$11:$BM$187,D$25,0)))</f>
        <v/>
      </c>
      <c r="E84" s="209" t="str">
        <f ca="1">IF(ISERROR(VLOOKUP($B84,'NEL &amp; P4P Backsheet'!$D$11:$BF$187,E$25,0)),"",VLOOKUP($B84,'NEL &amp; P4P Backsheet'!$D$11:$BF$187, E$25,0))</f>
        <v/>
      </c>
      <c r="F84" s="209" t="str">
        <f ca="1">IF(ISERROR(VLOOKUP($B84,'NEL &amp; P4P Backsheet'!$D$11:$BF$187,F$25,0)),"",VLOOKUP($B84,'NEL &amp; P4P Backsheet'!$D$11:$BF$187, F$25,0))</f>
        <v/>
      </c>
      <c r="G84" s="209" t="str">
        <f ca="1">IF(ISERROR(VLOOKUP($B84,'NEL &amp; P4P Backsheet'!$D$11:$BF$187,G$25,0)),"",VLOOKUP($B84,'NEL &amp; P4P Backsheet'!$D$11:$BF$187, G$25,0))</f>
        <v/>
      </c>
      <c r="H84" s="259" t="str">
        <f ca="1">IF(ISERROR(VLOOKUP($B84,'NEL &amp; P4P Backsheet'!$D$11:$BF$187,H$25,0)),"",VLOOKUP($B84,'NEL &amp; P4P Backsheet'!$D$11:$BF$187, H$25,0))</f>
        <v/>
      </c>
      <c r="I84" s="209" t="str">
        <f ca="1">IF(ISERROR(VLOOKUP($B84,'NEL &amp; P4P Backsheet'!$D$11:$BF$187,I$25,0)),"",VLOOKUP($B84,'NEL &amp; P4P Backsheet'!$D$11:$BF$187, I$25,0))</f>
        <v/>
      </c>
      <c r="J84" s="318" t="str">
        <f ca="1">IF(ISERROR(VLOOKUP($B84,'NEL &amp; P4P Backsheet'!$D$11:$BF$187,J$25,0)),"",VLOOKUP($B84,'NEL &amp; P4P Backsheet'!$D$11:$BF$187, J$25,0))</f>
        <v/>
      </c>
      <c r="K84" s="320" t="str">
        <f ca="1">IF(ISERROR(VLOOKUP($B84,'NEL &amp; P4P Backsheet'!$D$11:$BF$187,K$25,0)),"",VLOOKUP($B84,'NEL &amp; P4P Backsheet'!$D$11:$BF$187, K$25,0))</f>
        <v/>
      </c>
      <c r="L84" s="259" t="str">
        <f ca="1">IF(ISERROR(VLOOKUP($B84,'NEL &amp; P4P Backsheet'!$D$11:$BF$187,L$25,0)),"",VLOOKUP($B84,'NEL &amp; P4P Backsheet'!$D$11:$BF$187, L$25,0))</f>
        <v/>
      </c>
      <c r="M84" s="608" t="str">
        <f ca="1">IF(ISERROR(VLOOKUP($B84,'NEL &amp; P4P Backsheet'!$D$11:$BF$187,M$25,0)),"",VLOOKUP($B84,'NEL &amp; P4P Backsheet'!$D$11:$BF$187, M$25,0))</f>
        <v/>
      </c>
      <c r="N84" s="608" t="str">
        <f ca="1">IF(ISERROR(VLOOKUP($B84,'NEL &amp; P4P Backsheet'!$D$11:$BF$187,N$25,0)),"",VLOOKUP($B84,'NEL &amp; P4P Backsheet'!$D$11:$BF$187, N$25,0))</f>
        <v/>
      </c>
      <c r="O84" s="611" t="str">
        <f ca="1">IF(ISERROR(VLOOKUP($B84,'NEL &amp; P4P Backsheet'!$D$11:$BF$187,O$25,0)),"",VLOOKUP($B84,'NEL &amp; P4P Backsheet'!$D$11:$BF$187, O$25,0))</f>
        <v/>
      </c>
      <c r="P84" s="612" t="str">
        <f ca="1">IF(ISERROR(VLOOKUP($B84,'NEL &amp; P4P Backsheet'!$D$11:$BF$187,P$25,0)),"",VLOOKUP($B84,'NEL &amp; P4P Backsheet'!$D$11:$BF$187, P$25,0))</f>
        <v/>
      </c>
      <c r="Q84" s="212" t="str">
        <f ca="1">IF(ISERROR(VLOOKUP($B84,'NEL &amp; P4P Backsheet'!$D$11:$BF$187,Q$25,0)),"",VLOOKUP($B84,'NEL &amp; P4P Backsheet'!$D$11:$BF$187, Q$25,0))</f>
        <v/>
      </c>
      <c r="R84" s="320" t="str">
        <f ca="1">IF(ISERROR(VLOOKUP($B84,'NEL &amp; P4P Backsheet'!$D$11:$BF$187,R$25,0)),"",VLOOKUP($B84,'NEL &amp; P4P Backsheet'!$D$11:$BF$187, R$25,0))</f>
        <v/>
      </c>
      <c r="S84" s="318" t="str">
        <f ca="1">IF(ISERROR(VLOOKUP($B84,'NEL &amp; P4P Backsheet'!$D$11:$BF$187,S$25,0)),"",VLOOKUP($B84,'NEL &amp; P4P Backsheet'!$D$11:$BF$187, S$25,0))</f>
        <v/>
      </c>
      <c r="T84" s="214" t="str">
        <f ca="1">IF(ISERROR(VLOOKUP($B84,'NEL &amp; P4P Backsheet'!$D$11:$BF$187,T$25,0)),"",VLOOKUP($B84,'NEL &amp; P4P Backsheet'!$D$11:$BF$187, T$25,0))</f>
        <v/>
      </c>
      <c r="U84" s="212" t="str">
        <f ca="1">IF(ISERROR(VLOOKUP($B84,'NEL &amp; P4P Backsheet'!$D$11:$BF$187,U$25,0)),"",VLOOKUP($B84,'NEL &amp; P4P Backsheet'!$D$11:$BF$187, U$25,0))</f>
        <v/>
      </c>
      <c r="V84" s="320" t="str">
        <f ca="1">IF(ISERROR(VLOOKUP($B84,'NEL &amp; P4P Backsheet'!$D$11:$BF$187,V$25,0)),"",VLOOKUP($B84,'NEL &amp; P4P Backsheet'!$D$11:$BF$187, V$25,0))</f>
        <v/>
      </c>
      <c r="W84" s="320" t="str">
        <f ca="1">IF(ISERROR(VLOOKUP($B84,'NEL &amp; P4P Backsheet'!$D$11:$BF$187,W$25,0)),"",VLOOKUP($B84,'NEL &amp; P4P Backsheet'!$D$11:$BF$187, W$25,0))</f>
        <v/>
      </c>
      <c r="X84" s="214" t="str">
        <f ca="1">IF(ISERROR(VLOOKUP($B84,'NEL &amp; P4P Backsheet'!$D$11:$BF$187,X$25,0)),"",VLOOKUP($B84,'NEL &amp; P4P Backsheet'!$D$11:$BF$187, X$25,0))</f>
        <v/>
      </c>
      <c r="Y84" s="368" t="str">
        <f ca="1">IF(ISERROR(VLOOKUP($B84,'NEL &amp; P4P Backsheet'!$D$11:$BK$187,$Y$25,0)),"",IF(VLOOKUP($B84,'NEL &amp; P4P Backsheet'!$D$11:$BK$187,$Y$25,0)=0,"",VLOOKUP($B84,'NEL &amp; P4P Backsheet'!$D$11:$BK$187,$Y$25,0)))</f>
        <v/>
      </c>
      <c r="Z84"/>
    </row>
    <row r="85" spans="1:26">
      <c r="A85" s="3">
        <v>57</v>
      </c>
      <c r="B85" s="41" t="str">
        <f t="shared" ca="1" si="2"/>
        <v/>
      </c>
      <c r="C85" s="42" t="str">
        <f ca="1">IF(B85="","",VLOOKUP(B85,'Org list'!$J$9:$K$637,2,0))</f>
        <v/>
      </c>
      <c r="D85" s="215" t="str">
        <f ca="1">IF(ISERROR(VLOOKUP($B85,'NEL &amp; P4P Backsheet'!$D$11:$BM$187,D$25,0)),"",IF(VLOOKUP($B85,'NEL &amp; P4P Backsheet'!$D$11:$BM$187,D$25,0)=0,"",VLOOKUP($B85,'NEL &amp; P4P Backsheet'!$D$11:$BM$187,D$25,0)))</f>
        <v/>
      </c>
      <c r="E85" s="209" t="str">
        <f ca="1">IF(ISERROR(VLOOKUP($B85,'NEL &amp; P4P Backsheet'!$D$11:$BF$187,E$25,0)),"",VLOOKUP($B85,'NEL &amp; P4P Backsheet'!$D$11:$BF$187, E$25,0))</f>
        <v/>
      </c>
      <c r="F85" s="209" t="str">
        <f ca="1">IF(ISERROR(VLOOKUP($B85,'NEL &amp; P4P Backsheet'!$D$11:$BF$187,F$25,0)),"",VLOOKUP($B85,'NEL &amp; P4P Backsheet'!$D$11:$BF$187, F$25,0))</f>
        <v/>
      </c>
      <c r="G85" s="209" t="str">
        <f ca="1">IF(ISERROR(VLOOKUP($B85,'NEL &amp; P4P Backsheet'!$D$11:$BF$187,G$25,0)),"",VLOOKUP($B85,'NEL &amp; P4P Backsheet'!$D$11:$BF$187, G$25,0))</f>
        <v/>
      </c>
      <c r="H85" s="259" t="str">
        <f ca="1">IF(ISERROR(VLOOKUP($B85,'NEL &amp; P4P Backsheet'!$D$11:$BF$187,H$25,0)),"",VLOOKUP($B85,'NEL &amp; P4P Backsheet'!$D$11:$BF$187, H$25,0))</f>
        <v/>
      </c>
      <c r="I85" s="209" t="str">
        <f ca="1">IF(ISERROR(VLOOKUP($B85,'NEL &amp; P4P Backsheet'!$D$11:$BF$187,I$25,0)),"",VLOOKUP($B85,'NEL &amp; P4P Backsheet'!$D$11:$BF$187, I$25,0))</f>
        <v/>
      </c>
      <c r="J85" s="318" t="str">
        <f ca="1">IF(ISERROR(VLOOKUP($B85,'NEL &amp; P4P Backsheet'!$D$11:$BF$187,J$25,0)),"",VLOOKUP($B85,'NEL &amp; P4P Backsheet'!$D$11:$BF$187, J$25,0))</f>
        <v/>
      </c>
      <c r="K85" s="320" t="str">
        <f ca="1">IF(ISERROR(VLOOKUP($B85,'NEL &amp; P4P Backsheet'!$D$11:$BF$187,K$25,0)),"",VLOOKUP($B85,'NEL &amp; P4P Backsheet'!$D$11:$BF$187, K$25,0))</f>
        <v/>
      </c>
      <c r="L85" s="259" t="str">
        <f ca="1">IF(ISERROR(VLOOKUP($B85,'NEL &amp; P4P Backsheet'!$D$11:$BF$187,L$25,0)),"",VLOOKUP($B85,'NEL &amp; P4P Backsheet'!$D$11:$BF$187, L$25,0))</f>
        <v/>
      </c>
      <c r="M85" s="608" t="str">
        <f ca="1">IF(ISERROR(VLOOKUP($B85,'NEL &amp; P4P Backsheet'!$D$11:$BF$187,M$25,0)),"",VLOOKUP($B85,'NEL &amp; P4P Backsheet'!$D$11:$BF$187, M$25,0))</f>
        <v/>
      </c>
      <c r="N85" s="608" t="str">
        <f ca="1">IF(ISERROR(VLOOKUP($B85,'NEL &amp; P4P Backsheet'!$D$11:$BF$187,N$25,0)),"",VLOOKUP($B85,'NEL &amp; P4P Backsheet'!$D$11:$BF$187, N$25,0))</f>
        <v/>
      </c>
      <c r="O85" s="611" t="str">
        <f ca="1">IF(ISERROR(VLOOKUP($B85,'NEL &amp; P4P Backsheet'!$D$11:$BF$187,O$25,0)),"",VLOOKUP($B85,'NEL &amp; P4P Backsheet'!$D$11:$BF$187, O$25,0))</f>
        <v/>
      </c>
      <c r="P85" s="612" t="str">
        <f ca="1">IF(ISERROR(VLOOKUP($B85,'NEL &amp; P4P Backsheet'!$D$11:$BF$187,P$25,0)),"",VLOOKUP($B85,'NEL &amp; P4P Backsheet'!$D$11:$BF$187, P$25,0))</f>
        <v/>
      </c>
      <c r="Q85" s="212" t="str">
        <f ca="1">IF(ISERROR(VLOOKUP($B85,'NEL &amp; P4P Backsheet'!$D$11:$BF$187,Q$25,0)),"",VLOOKUP($B85,'NEL &amp; P4P Backsheet'!$D$11:$BF$187, Q$25,0))</f>
        <v/>
      </c>
      <c r="R85" s="320" t="str">
        <f ca="1">IF(ISERROR(VLOOKUP($B85,'NEL &amp; P4P Backsheet'!$D$11:$BF$187,R$25,0)),"",VLOOKUP($B85,'NEL &amp; P4P Backsheet'!$D$11:$BF$187, R$25,0))</f>
        <v/>
      </c>
      <c r="S85" s="318" t="str">
        <f ca="1">IF(ISERROR(VLOOKUP($B85,'NEL &amp; P4P Backsheet'!$D$11:$BF$187,S$25,0)),"",VLOOKUP($B85,'NEL &amp; P4P Backsheet'!$D$11:$BF$187, S$25,0))</f>
        <v/>
      </c>
      <c r="T85" s="214" t="str">
        <f ca="1">IF(ISERROR(VLOOKUP($B85,'NEL &amp; P4P Backsheet'!$D$11:$BF$187,T$25,0)),"",VLOOKUP($B85,'NEL &amp; P4P Backsheet'!$D$11:$BF$187, T$25,0))</f>
        <v/>
      </c>
      <c r="U85" s="212" t="str">
        <f ca="1">IF(ISERROR(VLOOKUP($B85,'NEL &amp; P4P Backsheet'!$D$11:$BF$187,U$25,0)),"",VLOOKUP($B85,'NEL &amp; P4P Backsheet'!$D$11:$BF$187, U$25,0))</f>
        <v/>
      </c>
      <c r="V85" s="320" t="str">
        <f ca="1">IF(ISERROR(VLOOKUP($B85,'NEL &amp; P4P Backsheet'!$D$11:$BF$187,V$25,0)),"",VLOOKUP($B85,'NEL &amp; P4P Backsheet'!$D$11:$BF$187, V$25,0))</f>
        <v/>
      </c>
      <c r="W85" s="320" t="str">
        <f ca="1">IF(ISERROR(VLOOKUP($B85,'NEL &amp; P4P Backsheet'!$D$11:$BF$187,W$25,0)),"",VLOOKUP($B85,'NEL &amp; P4P Backsheet'!$D$11:$BF$187, W$25,0))</f>
        <v/>
      </c>
      <c r="X85" s="214" t="str">
        <f ca="1">IF(ISERROR(VLOOKUP($B85,'NEL &amp; P4P Backsheet'!$D$11:$BF$187,X$25,0)),"",VLOOKUP($B85,'NEL &amp; P4P Backsheet'!$D$11:$BF$187, X$25,0))</f>
        <v/>
      </c>
      <c r="Y85" s="368" t="str">
        <f ca="1">IF(ISERROR(VLOOKUP($B85,'NEL &amp; P4P Backsheet'!$D$11:$BK$187,$Y$25,0)),"",IF(VLOOKUP($B85,'NEL &amp; P4P Backsheet'!$D$11:$BK$187,$Y$25,0)=0,"",VLOOKUP($B85,'NEL &amp; P4P Backsheet'!$D$11:$BK$187,$Y$25,0)))</f>
        <v/>
      </c>
      <c r="Z85"/>
    </row>
    <row r="86" spans="1:26">
      <c r="A86" s="3">
        <v>58</v>
      </c>
      <c r="B86" s="41" t="str">
        <f t="shared" ca="1" si="2"/>
        <v/>
      </c>
      <c r="C86" s="42" t="str">
        <f ca="1">IF(B86="","",VLOOKUP(B86,'Org list'!$J$9:$K$637,2,0))</f>
        <v/>
      </c>
      <c r="D86" s="215" t="str">
        <f ca="1">IF(ISERROR(VLOOKUP($B86,'NEL &amp; P4P Backsheet'!$D$11:$BM$187,D$25,0)),"",IF(VLOOKUP($B86,'NEL &amp; P4P Backsheet'!$D$11:$BM$187,D$25,0)=0,"",VLOOKUP($B86,'NEL &amp; P4P Backsheet'!$D$11:$BM$187,D$25,0)))</f>
        <v/>
      </c>
      <c r="E86" s="209" t="str">
        <f ca="1">IF(ISERROR(VLOOKUP($B86,'NEL &amp; P4P Backsheet'!$D$11:$BF$187,E$25,0)),"",VLOOKUP($B86,'NEL &amp; P4P Backsheet'!$D$11:$BF$187, E$25,0))</f>
        <v/>
      </c>
      <c r="F86" s="209" t="str">
        <f ca="1">IF(ISERROR(VLOOKUP($B86,'NEL &amp; P4P Backsheet'!$D$11:$BF$187,F$25,0)),"",VLOOKUP($B86,'NEL &amp; P4P Backsheet'!$D$11:$BF$187, F$25,0))</f>
        <v/>
      </c>
      <c r="G86" s="209" t="str">
        <f ca="1">IF(ISERROR(VLOOKUP($B86,'NEL &amp; P4P Backsheet'!$D$11:$BF$187,G$25,0)),"",VLOOKUP($B86,'NEL &amp; P4P Backsheet'!$D$11:$BF$187, G$25,0))</f>
        <v/>
      </c>
      <c r="H86" s="259" t="str">
        <f ca="1">IF(ISERROR(VLOOKUP($B86,'NEL &amp; P4P Backsheet'!$D$11:$BF$187,H$25,0)),"",VLOOKUP($B86,'NEL &amp; P4P Backsheet'!$D$11:$BF$187, H$25,0))</f>
        <v/>
      </c>
      <c r="I86" s="209" t="str">
        <f ca="1">IF(ISERROR(VLOOKUP($B86,'NEL &amp; P4P Backsheet'!$D$11:$BF$187,I$25,0)),"",VLOOKUP($B86,'NEL &amp; P4P Backsheet'!$D$11:$BF$187, I$25,0))</f>
        <v/>
      </c>
      <c r="J86" s="318" t="str">
        <f ca="1">IF(ISERROR(VLOOKUP($B86,'NEL &amp; P4P Backsheet'!$D$11:$BF$187,J$25,0)),"",VLOOKUP($B86,'NEL &amp; P4P Backsheet'!$D$11:$BF$187, J$25,0))</f>
        <v/>
      </c>
      <c r="K86" s="320" t="str">
        <f ca="1">IF(ISERROR(VLOOKUP($B86,'NEL &amp; P4P Backsheet'!$D$11:$BF$187,K$25,0)),"",VLOOKUP($B86,'NEL &amp; P4P Backsheet'!$D$11:$BF$187, K$25,0))</f>
        <v/>
      </c>
      <c r="L86" s="259" t="str">
        <f ca="1">IF(ISERROR(VLOOKUP($B86,'NEL &amp; P4P Backsheet'!$D$11:$BF$187,L$25,0)),"",VLOOKUP($B86,'NEL &amp; P4P Backsheet'!$D$11:$BF$187, L$25,0))</f>
        <v/>
      </c>
      <c r="M86" s="608" t="str">
        <f ca="1">IF(ISERROR(VLOOKUP($B86,'NEL &amp; P4P Backsheet'!$D$11:$BF$187,M$25,0)),"",VLOOKUP($B86,'NEL &amp; P4P Backsheet'!$D$11:$BF$187, M$25,0))</f>
        <v/>
      </c>
      <c r="N86" s="608" t="str">
        <f ca="1">IF(ISERROR(VLOOKUP($B86,'NEL &amp; P4P Backsheet'!$D$11:$BF$187,N$25,0)),"",VLOOKUP($B86,'NEL &amp; P4P Backsheet'!$D$11:$BF$187, N$25,0))</f>
        <v/>
      </c>
      <c r="O86" s="611" t="str">
        <f ca="1">IF(ISERROR(VLOOKUP($B86,'NEL &amp; P4P Backsheet'!$D$11:$BF$187,O$25,0)),"",VLOOKUP($B86,'NEL &amp; P4P Backsheet'!$D$11:$BF$187, O$25,0))</f>
        <v/>
      </c>
      <c r="P86" s="612" t="str">
        <f ca="1">IF(ISERROR(VLOOKUP($B86,'NEL &amp; P4P Backsheet'!$D$11:$BF$187,P$25,0)),"",VLOOKUP($B86,'NEL &amp; P4P Backsheet'!$D$11:$BF$187, P$25,0))</f>
        <v/>
      </c>
      <c r="Q86" s="212" t="str">
        <f ca="1">IF(ISERROR(VLOOKUP($B86,'NEL &amp; P4P Backsheet'!$D$11:$BF$187,Q$25,0)),"",VLOOKUP($B86,'NEL &amp; P4P Backsheet'!$D$11:$BF$187, Q$25,0))</f>
        <v/>
      </c>
      <c r="R86" s="320" t="str">
        <f ca="1">IF(ISERROR(VLOOKUP($B86,'NEL &amp; P4P Backsheet'!$D$11:$BF$187,R$25,0)),"",VLOOKUP($B86,'NEL &amp; P4P Backsheet'!$D$11:$BF$187, R$25,0))</f>
        <v/>
      </c>
      <c r="S86" s="318" t="str">
        <f ca="1">IF(ISERROR(VLOOKUP($B86,'NEL &amp; P4P Backsheet'!$D$11:$BF$187,S$25,0)),"",VLOOKUP($B86,'NEL &amp; P4P Backsheet'!$D$11:$BF$187, S$25,0))</f>
        <v/>
      </c>
      <c r="T86" s="214" t="str">
        <f ca="1">IF(ISERROR(VLOOKUP($B86,'NEL &amp; P4P Backsheet'!$D$11:$BF$187,T$25,0)),"",VLOOKUP($B86,'NEL &amp; P4P Backsheet'!$D$11:$BF$187, T$25,0))</f>
        <v/>
      </c>
      <c r="U86" s="212" t="str">
        <f ca="1">IF(ISERROR(VLOOKUP($B86,'NEL &amp; P4P Backsheet'!$D$11:$BF$187,U$25,0)),"",VLOOKUP($B86,'NEL &amp; P4P Backsheet'!$D$11:$BF$187, U$25,0))</f>
        <v/>
      </c>
      <c r="V86" s="320" t="str">
        <f ca="1">IF(ISERROR(VLOOKUP($B86,'NEL &amp; P4P Backsheet'!$D$11:$BF$187,V$25,0)),"",VLOOKUP($B86,'NEL &amp; P4P Backsheet'!$D$11:$BF$187, V$25,0))</f>
        <v/>
      </c>
      <c r="W86" s="320" t="str">
        <f ca="1">IF(ISERROR(VLOOKUP($B86,'NEL &amp; P4P Backsheet'!$D$11:$BF$187,W$25,0)),"",VLOOKUP($B86,'NEL &amp; P4P Backsheet'!$D$11:$BF$187, W$25,0))</f>
        <v/>
      </c>
      <c r="X86" s="214" t="str">
        <f ca="1">IF(ISERROR(VLOOKUP($B86,'NEL &amp; P4P Backsheet'!$D$11:$BF$187,X$25,0)),"",VLOOKUP($B86,'NEL &amp; P4P Backsheet'!$D$11:$BF$187, X$25,0))</f>
        <v/>
      </c>
      <c r="Y86" s="368" t="str">
        <f ca="1">IF(ISERROR(VLOOKUP($B86,'NEL &amp; P4P Backsheet'!$D$11:$BK$187,$Y$25,0)),"",IF(VLOOKUP($B86,'NEL &amp; P4P Backsheet'!$D$11:$BK$187,$Y$25,0)=0,"",VLOOKUP($B86,'NEL &amp; P4P Backsheet'!$D$11:$BK$187,$Y$25,0)))</f>
        <v/>
      </c>
      <c r="Z86"/>
    </row>
    <row r="87" spans="1:26">
      <c r="A87" s="3">
        <v>59</v>
      </c>
      <c r="B87" s="41" t="str">
        <f t="shared" ca="1" si="2"/>
        <v/>
      </c>
      <c r="C87" s="42" t="str">
        <f ca="1">IF(B87="","",VLOOKUP(B87,'Org list'!$J$9:$K$637,2,0))</f>
        <v/>
      </c>
      <c r="D87" s="215" t="str">
        <f ca="1">IF(ISERROR(VLOOKUP($B87,'NEL &amp; P4P Backsheet'!$D$11:$BM$187,D$25,0)),"",IF(VLOOKUP($B87,'NEL &amp; P4P Backsheet'!$D$11:$BM$187,D$25,0)=0,"",VLOOKUP($B87,'NEL &amp; P4P Backsheet'!$D$11:$BM$187,D$25,0)))</f>
        <v/>
      </c>
      <c r="E87" s="209" t="str">
        <f ca="1">IF(ISERROR(VLOOKUP($B87,'NEL &amp; P4P Backsheet'!$D$11:$BF$187,E$25,0)),"",VLOOKUP($B87,'NEL &amp; P4P Backsheet'!$D$11:$BF$187, E$25,0))</f>
        <v/>
      </c>
      <c r="F87" s="209" t="str">
        <f ca="1">IF(ISERROR(VLOOKUP($B87,'NEL &amp; P4P Backsheet'!$D$11:$BF$187,F$25,0)),"",VLOOKUP($B87,'NEL &amp; P4P Backsheet'!$D$11:$BF$187, F$25,0))</f>
        <v/>
      </c>
      <c r="G87" s="209" t="str">
        <f ca="1">IF(ISERROR(VLOOKUP($B87,'NEL &amp; P4P Backsheet'!$D$11:$BF$187,G$25,0)),"",VLOOKUP($B87,'NEL &amp; P4P Backsheet'!$D$11:$BF$187, G$25,0))</f>
        <v/>
      </c>
      <c r="H87" s="259" t="str">
        <f ca="1">IF(ISERROR(VLOOKUP($B87,'NEL &amp; P4P Backsheet'!$D$11:$BF$187,H$25,0)),"",VLOOKUP($B87,'NEL &amp; P4P Backsheet'!$D$11:$BF$187, H$25,0))</f>
        <v/>
      </c>
      <c r="I87" s="209" t="str">
        <f ca="1">IF(ISERROR(VLOOKUP($B87,'NEL &amp; P4P Backsheet'!$D$11:$BF$187,I$25,0)),"",VLOOKUP($B87,'NEL &amp; P4P Backsheet'!$D$11:$BF$187, I$25,0))</f>
        <v/>
      </c>
      <c r="J87" s="318" t="str">
        <f ca="1">IF(ISERROR(VLOOKUP($B87,'NEL &amp; P4P Backsheet'!$D$11:$BF$187,J$25,0)),"",VLOOKUP($B87,'NEL &amp; P4P Backsheet'!$D$11:$BF$187, J$25,0))</f>
        <v/>
      </c>
      <c r="K87" s="320" t="str">
        <f ca="1">IF(ISERROR(VLOOKUP($B87,'NEL &amp; P4P Backsheet'!$D$11:$BF$187,K$25,0)),"",VLOOKUP($B87,'NEL &amp; P4P Backsheet'!$D$11:$BF$187, K$25,0))</f>
        <v/>
      </c>
      <c r="L87" s="259" t="str">
        <f ca="1">IF(ISERROR(VLOOKUP($B87,'NEL &amp; P4P Backsheet'!$D$11:$BF$187,L$25,0)),"",VLOOKUP($B87,'NEL &amp; P4P Backsheet'!$D$11:$BF$187, L$25,0))</f>
        <v/>
      </c>
      <c r="M87" s="608" t="str">
        <f ca="1">IF(ISERROR(VLOOKUP($B87,'NEL &amp; P4P Backsheet'!$D$11:$BF$187,M$25,0)),"",VLOOKUP($B87,'NEL &amp; P4P Backsheet'!$D$11:$BF$187, M$25,0))</f>
        <v/>
      </c>
      <c r="N87" s="608" t="str">
        <f ca="1">IF(ISERROR(VLOOKUP($B87,'NEL &amp; P4P Backsheet'!$D$11:$BF$187,N$25,0)),"",VLOOKUP($B87,'NEL &amp; P4P Backsheet'!$D$11:$BF$187, N$25,0))</f>
        <v/>
      </c>
      <c r="O87" s="611" t="str">
        <f ca="1">IF(ISERROR(VLOOKUP($B87,'NEL &amp; P4P Backsheet'!$D$11:$BF$187,O$25,0)),"",VLOOKUP($B87,'NEL &amp; P4P Backsheet'!$D$11:$BF$187, O$25,0))</f>
        <v/>
      </c>
      <c r="P87" s="612" t="str">
        <f ca="1">IF(ISERROR(VLOOKUP($B87,'NEL &amp; P4P Backsheet'!$D$11:$BF$187,P$25,0)),"",VLOOKUP($B87,'NEL &amp; P4P Backsheet'!$D$11:$BF$187, P$25,0))</f>
        <v/>
      </c>
      <c r="Q87" s="212" t="str">
        <f ca="1">IF(ISERROR(VLOOKUP($B87,'NEL &amp; P4P Backsheet'!$D$11:$BF$187,Q$25,0)),"",VLOOKUP($B87,'NEL &amp; P4P Backsheet'!$D$11:$BF$187, Q$25,0))</f>
        <v/>
      </c>
      <c r="R87" s="320" t="str">
        <f ca="1">IF(ISERROR(VLOOKUP($B87,'NEL &amp; P4P Backsheet'!$D$11:$BF$187,R$25,0)),"",VLOOKUP($B87,'NEL &amp; P4P Backsheet'!$D$11:$BF$187, R$25,0))</f>
        <v/>
      </c>
      <c r="S87" s="318" t="str">
        <f ca="1">IF(ISERROR(VLOOKUP($B87,'NEL &amp; P4P Backsheet'!$D$11:$BF$187,S$25,0)),"",VLOOKUP($B87,'NEL &amp; P4P Backsheet'!$D$11:$BF$187, S$25,0))</f>
        <v/>
      </c>
      <c r="T87" s="214" t="str">
        <f ca="1">IF(ISERROR(VLOOKUP($B87,'NEL &amp; P4P Backsheet'!$D$11:$BF$187,T$25,0)),"",VLOOKUP($B87,'NEL &amp; P4P Backsheet'!$D$11:$BF$187, T$25,0))</f>
        <v/>
      </c>
      <c r="U87" s="212" t="str">
        <f ca="1">IF(ISERROR(VLOOKUP($B87,'NEL &amp; P4P Backsheet'!$D$11:$BF$187,U$25,0)),"",VLOOKUP($B87,'NEL &amp; P4P Backsheet'!$D$11:$BF$187, U$25,0))</f>
        <v/>
      </c>
      <c r="V87" s="320" t="str">
        <f ca="1">IF(ISERROR(VLOOKUP($B87,'NEL &amp; P4P Backsheet'!$D$11:$BF$187,V$25,0)),"",VLOOKUP($B87,'NEL &amp; P4P Backsheet'!$D$11:$BF$187, V$25,0))</f>
        <v/>
      </c>
      <c r="W87" s="320" t="str">
        <f ca="1">IF(ISERROR(VLOOKUP($B87,'NEL &amp; P4P Backsheet'!$D$11:$BF$187,W$25,0)),"",VLOOKUP($B87,'NEL &amp; P4P Backsheet'!$D$11:$BF$187, W$25,0))</f>
        <v/>
      </c>
      <c r="X87" s="214" t="str">
        <f ca="1">IF(ISERROR(VLOOKUP($B87,'NEL &amp; P4P Backsheet'!$D$11:$BF$187,X$25,0)),"",VLOOKUP($B87,'NEL &amp; P4P Backsheet'!$D$11:$BF$187, X$25,0))</f>
        <v/>
      </c>
      <c r="Y87" s="368" t="str">
        <f ca="1">IF(ISERROR(VLOOKUP($B87,'NEL &amp; P4P Backsheet'!$D$11:$BK$187,$Y$25,0)),"",IF(VLOOKUP($B87,'NEL &amp; P4P Backsheet'!$D$11:$BK$187,$Y$25,0)=0,"",VLOOKUP($B87,'NEL &amp; P4P Backsheet'!$D$11:$BK$187,$Y$25,0)))</f>
        <v/>
      </c>
      <c r="Z87"/>
    </row>
    <row r="88" spans="1:26">
      <c r="A88" s="3">
        <v>60</v>
      </c>
      <c r="B88" s="41" t="str">
        <f t="shared" ca="1" si="2"/>
        <v/>
      </c>
      <c r="C88" s="42" t="str">
        <f ca="1">IF(B88="","",VLOOKUP(B88,'Org list'!$J$9:$K$637,2,0))</f>
        <v/>
      </c>
      <c r="D88" s="215" t="str">
        <f ca="1">IF(ISERROR(VLOOKUP($B88,'NEL &amp; P4P Backsheet'!$D$11:$BM$187,D$25,0)),"",IF(VLOOKUP($B88,'NEL &amp; P4P Backsheet'!$D$11:$BM$187,D$25,0)=0,"",VLOOKUP($B88,'NEL &amp; P4P Backsheet'!$D$11:$BM$187,D$25,0)))</f>
        <v/>
      </c>
      <c r="E88" s="209" t="str">
        <f ca="1">IF(ISERROR(VLOOKUP($B88,'NEL &amp; P4P Backsheet'!$D$11:$BF$187,E$25,0)),"",VLOOKUP($B88,'NEL &amp; P4P Backsheet'!$D$11:$BF$187, E$25,0))</f>
        <v/>
      </c>
      <c r="F88" s="209" t="str">
        <f ca="1">IF(ISERROR(VLOOKUP($B88,'NEL &amp; P4P Backsheet'!$D$11:$BF$187,F$25,0)),"",VLOOKUP($B88,'NEL &amp; P4P Backsheet'!$D$11:$BF$187, F$25,0))</f>
        <v/>
      </c>
      <c r="G88" s="209" t="str">
        <f ca="1">IF(ISERROR(VLOOKUP($B88,'NEL &amp; P4P Backsheet'!$D$11:$BF$187,G$25,0)),"",VLOOKUP($B88,'NEL &amp; P4P Backsheet'!$D$11:$BF$187, G$25,0))</f>
        <v/>
      </c>
      <c r="H88" s="259" t="str">
        <f ca="1">IF(ISERROR(VLOOKUP($B88,'NEL &amp; P4P Backsheet'!$D$11:$BF$187,H$25,0)),"",VLOOKUP($B88,'NEL &amp; P4P Backsheet'!$D$11:$BF$187, H$25,0))</f>
        <v/>
      </c>
      <c r="I88" s="209" t="str">
        <f ca="1">IF(ISERROR(VLOOKUP($B88,'NEL &amp; P4P Backsheet'!$D$11:$BF$187,I$25,0)),"",VLOOKUP($B88,'NEL &amp; P4P Backsheet'!$D$11:$BF$187, I$25,0))</f>
        <v/>
      </c>
      <c r="J88" s="318" t="str">
        <f ca="1">IF(ISERROR(VLOOKUP($B88,'NEL &amp; P4P Backsheet'!$D$11:$BF$187,J$25,0)),"",VLOOKUP($B88,'NEL &amp; P4P Backsheet'!$D$11:$BF$187, J$25,0))</f>
        <v/>
      </c>
      <c r="K88" s="320" t="str">
        <f ca="1">IF(ISERROR(VLOOKUP($B88,'NEL &amp; P4P Backsheet'!$D$11:$BF$187,K$25,0)),"",VLOOKUP($B88,'NEL &amp; P4P Backsheet'!$D$11:$BF$187, K$25,0))</f>
        <v/>
      </c>
      <c r="L88" s="259" t="str">
        <f ca="1">IF(ISERROR(VLOOKUP($B88,'NEL &amp; P4P Backsheet'!$D$11:$BF$187,L$25,0)),"",VLOOKUP($B88,'NEL &amp; P4P Backsheet'!$D$11:$BF$187, L$25,0))</f>
        <v/>
      </c>
      <c r="M88" s="608" t="str">
        <f ca="1">IF(ISERROR(VLOOKUP($B88,'NEL &amp; P4P Backsheet'!$D$11:$BF$187,M$25,0)),"",VLOOKUP($B88,'NEL &amp; P4P Backsheet'!$D$11:$BF$187, M$25,0))</f>
        <v/>
      </c>
      <c r="N88" s="608" t="str">
        <f ca="1">IF(ISERROR(VLOOKUP($B88,'NEL &amp; P4P Backsheet'!$D$11:$BF$187,N$25,0)),"",VLOOKUP($B88,'NEL &amp; P4P Backsheet'!$D$11:$BF$187, N$25,0))</f>
        <v/>
      </c>
      <c r="O88" s="611" t="str">
        <f ca="1">IF(ISERROR(VLOOKUP($B88,'NEL &amp; P4P Backsheet'!$D$11:$BF$187,O$25,0)),"",VLOOKUP($B88,'NEL &amp; P4P Backsheet'!$D$11:$BF$187, O$25,0))</f>
        <v/>
      </c>
      <c r="P88" s="612" t="str">
        <f ca="1">IF(ISERROR(VLOOKUP($B88,'NEL &amp; P4P Backsheet'!$D$11:$BF$187,P$25,0)),"",VLOOKUP($B88,'NEL &amp; P4P Backsheet'!$D$11:$BF$187, P$25,0))</f>
        <v/>
      </c>
      <c r="Q88" s="212" t="str">
        <f ca="1">IF(ISERROR(VLOOKUP($B88,'NEL &amp; P4P Backsheet'!$D$11:$BF$187,Q$25,0)),"",VLOOKUP($B88,'NEL &amp; P4P Backsheet'!$D$11:$BF$187, Q$25,0))</f>
        <v/>
      </c>
      <c r="R88" s="320" t="str">
        <f ca="1">IF(ISERROR(VLOOKUP($B88,'NEL &amp; P4P Backsheet'!$D$11:$BF$187,R$25,0)),"",VLOOKUP($B88,'NEL &amp; P4P Backsheet'!$D$11:$BF$187, R$25,0))</f>
        <v/>
      </c>
      <c r="S88" s="318" t="str">
        <f ca="1">IF(ISERROR(VLOOKUP($B88,'NEL &amp; P4P Backsheet'!$D$11:$BF$187,S$25,0)),"",VLOOKUP($B88,'NEL &amp; P4P Backsheet'!$D$11:$BF$187, S$25,0))</f>
        <v/>
      </c>
      <c r="T88" s="214" t="str">
        <f ca="1">IF(ISERROR(VLOOKUP($B88,'NEL &amp; P4P Backsheet'!$D$11:$BF$187,T$25,0)),"",VLOOKUP($B88,'NEL &amp; P4P Backsheet'!$D$11:$BF$187, T$25,0))</f>
        <v/>
      </c>
      <c r="U88" s="212" t="str">
        <f ca="1">IF(ISERROR(VLOOKUP($B88,'NEL &amp; P4P Backsheet'!$D$11:$BF$187,U$25,0)),"",VLOOKUP($B88,'NEL &amp; P4P Backsheet'!$D$11:$BF$187, U$25,0))</f>
        <v/>
      </c>
      <c r="V88" s="320" t="str">
        <f ca="1">IF(ISERROR(VLOOKUP($B88,'NEL &amp; P4P Backsheet'!$D$11:$BF$187,V$25,0)),"",VLOOKUP($B88,'NEL &amp; P4P Backsheet'!$D$11:$BF$187, V$25,0))</f>
        <v/>
      </c>
      <c r="W88" s="320" t="str">
        <f ca="1">IF(ISERROR(VLOOKUP($B88,'NEL &amp; P4P Backsheet'!$D$11:$BF$187,W$25,0)),"",VLOOKUP($B88,'NEL &amp; P4P Backsheet'!$D$11:$BF$187, W$25,0))</f>
        <v/>
      </c>
      <c r="X88" s="214" t="str">
        <f ca="1">IF(ISERROR(VLOOKUP($B88,'NEL &amp; P4P Backsheet'!$D$11:$BF$187,X$25,0)),"",VLOOKUP($B88,'NEL &amp; P4P Backsheet'!$D$11:$BF$187, X$25,0))</f>
        <v/>
      </c>
      <c r="Y88" s="368" t="str">
        <f ca="1">IF(ISERROR(VLOOKUP($B88,'NEL &amp; P4P Backsheet'!$D$11:$BK$187,$Y$25,0)),"",IF(VLOOKUP($B88,'NEL &amp; P4P Backsheet'!$D$11:$BK$187,$Y$25,0)=0,"",VLOOKUP($B88,'NEL &amp; P4P Backsheet'!$D$11:$BK$187,$Y$25,0)))</f>
        <v/>
      </c>
      <c r="Z88"/>
    </row>
    <row r="89" spans="1:26">
      <c r="A89" s="3">
        <v>61</v>
      </c>
      <c r="B89" s="41" t="str">
        <f t="shared" ca="1" si="2"/>
        <v/>
      </c>
      <c r="C89" s="42" t="str">
        <f ca="1">IF(B89="","",VLOOKUP(B89,'Org list'!$J$9:$K$637,2,0))</f>
        <v/>
      </c>
      <c r="D89" s="215" t="str">
        <f ca="1">IF(ISERROR(VLOOKUP($B89,'NEL &amp; P4P Backsheet'!$D$11:$BM$187,D$25,0)),"",IF(VLOOKUP($B89,'NEL &amp; P4P Backsheet'!$D$11:$BM$187,D$25,0)=0,"",VLOOKUP($B89,'NEL &amp; P4P Backsheet'!$D$11:$BM$187,D$25,0)))</f>
        <v/>
      </c>
      <c r="E89" s="209" t="str">
        <f ca="1">IF(ISERROR(VLOOKUP($B89,'NEL &amp; P4P Backsheet'!$D$11:$BF$187,E$25,0)),"",VLOOKUP($B89,'NEL &amp; P4P Backsheet'!$D$11:$BF$187, E$25,0))</f>
        <v/>
      </c>
      <c r="F89" s="209" t="str">
        <f ca="1">IF(ISERROR(VLOOKUP($B89,'NEL &amp; P4P Backsheet'!$D$11:$BF$187,F$25,0)),"",VLOOKUP($B89,'NEL &amp; P4P Backsheet'!$D$11:$BF$187, F$25,0))</f>
        <v/>
      </c>
      <c r="G89" s="209" t="str">
        <f ca="1">IF(ISERROR(VLOOKUP($B89,'NEL &amp; P4P Backsheet'!$D$11:$BF$187,G$25,0)),"",VLOOKUP($B89,'NEL &amp; P4P Backsheet'!$D$11:$BF$187, G$25,0))</f>
        <v/>
      </c>
      <c r="H89" s="259" t="str">
        <f ca="1">IF(ISERROR(VLOOKUP($B89,'NEL &amp; P4P Backsheet'!$D$11:$BF$187,H$25,0)),"",VLOOKUP($B89,'NEL &amp; P4P Backsheet'!$D$11:$BF$187, H$25,0))</f>
        <v/>
      </c>
      <c r="I89" s="209" t="str">
        <f ca="1">IF(ISERROR(VLOOKUP($B89,'NEL &amp; P4P Backsheet'!$D$11:$BF$187,I$25,0)),"",VLOOKUP($B89,'NEL &amp; P4P Backsheet'!$D$11:$BF$187, I$25,0))</f>
        <v/>
      </c>
      <c r="J89" s="318" t="str">
        <f ca="1">IF(ISERROR(VLOOKUP($B89,'NEL &amp; P4P Backsheet'!$D$11:$BF$187,J$25,0)),"",VLOOKUP($B89,'NEL &amp; P4P Backsheet'!$D$11:$BF$187, J$25,0))</f>
        <v/>
      </c>
      <c r="K89" s="320" t="str">
        <f ca="1">IF(ISERROR(VLOOKUP($B89,'NEL &amp; P4P Backsheet'!$D$11:$BF$187,K$25,0)),"",VLOOKUP($B89,'NEL &amp; P4P Backsheet'!$D$11:$BF$187, K$25,0))</f>
        <v/>
      </c>
      <c r="L89" s="259" t="str">
        <f ca="1">IF(ISERROR(VLOOKUP($B89,'NEL &amp; P4P Backsheet'!$D$11:$BF$187,L$25,0)),"",VLOOKUP($B89,'NEL &amp; P4P Backsheet'!$D$11:$BF$187, L$25,0))</f>
        <v/>
      </c>
      <c r="M89" s="608" t="str">
        <f ca="1">IF(ISERROR(VLOOKUP($B89,'NEL &amp; P4P Backsheet'!$D$11:$BF$187,M$25,0)),"",VLOOKUP($B89,'NEL &amp; P4P Backsheet'!$D$11:$BF$187, M$25,0))</f>
        <v/>
      </c>
      <c r="N89" s="608" t="str">
        <f ca="1">IF(ISERROR(VLOOKUP($B89,'NEL &amp; P4P Backsheet'!$D$11:$BF$187,N$25,0)),"",VLOOKUP($B89,'NEL &amp; P4P Backsheet'!$D$11:$BF$187, N$25,0))</f>
        <v/>
      </c>
      <c r="O89" s="611" t="str">
        <f ca="1">IF(ISERROR(VLOOKUP($B89,'NEL &amp; P4P Backsheet'!$D$11:$BF$187,O$25,0)),"",VLOOKUP($B89,'NEL &amp; P4P Backsheet'!$D$11:$BF$187, O$25,0))</f>
        <v/>
      </c>
      <c r="P89" s="612" t="str">
        <f ca="1">IF(ISERROR(VLOOKUP($B89,'NEL &amp; P4P Backsheet'!$D$11:$BF$187,P$25,0)),"",VLOOKUP($B89,'NEL &amp; P4P Backsheet'!$D$11:$BF$187, P$25,0))</f>
        <v/>
      </c>
      <c r="Q89" s="212" t="str">
        <f ca="1">IF(ISERROR(VLOOKUP($B89,'NEL &amp; P4P Backsheet'!$D$11:$BF$187,Q$25,0)),"",VLOOKUP($B89,'NEL &amp; P4P Backsheet'!$D$11:$BF$187, Q$25,0))</f>
        <v/>
      </c>
      <c r="R89" s="320" t="str">
        <f ca="1">IF(ISERROR(VLOOKUP($B89,'NEL &amp; P4P Backsheet'!$D$11:$BF$187,R$25,0)),"",VLOOKUP($B89,'NEL &amp; P4P Backsheet'!$D$11:$BF$187, R$25,0))</f>
        <v/>
      </c>
      <c r="S89" s="318" t="str">
        <f ca="1">IF(ISERROR(VLOOKUP($B89,'NEL &amp; P4P Backsheet'!$D$11:$BF$187,S$25,0)),"",VLOOKUP($B89,'NEL &amp; P4P Backsheet'!$D$11:$BF$187, S$25,0))</f>
        <v/>
      </c>
      <c r="T89" s="214" t="str">
        <f ca="1">IF(ISERROR(VLOOKUP($B89,'NEL &amp; P4P Backsheet'!$D$11:$BF$187,T$25,0)),"",VLOOKUP($B89,'NEL &amp; P4P Backsheet'!$D$11:$BF$187, T$25,0))</f>
        <v/>
      </c>
      <c r="U89" s="212" t="str">
        <f ca="1">IF(ISERROR(VLOOKUP($B89,'NEL &amp; P4P Backsheet'!$D$11:$BF$187,U$25,0)),"",VLOOKUP($B89,'NEL &amp; P4P Backsheet'!$D$11:$BF$187, U$25,0))</f>
        <v/>
      </c>
      <c r="V89" s="320" t="str">
        <f ca="1">IF(ISERROR(VLOOKUP($B89,'NEL &amp; P4P Backsheet'!$D$11:$BF$187,V$25,0)),"",VLOOKUP($B89,'NEL &amp; P4P Backsheet'!$D$11:$BF$187, V$25,0))</f>
        <v/>
      </c>
      <c r="W89" s="320" t="str">
        <f ca="1">IF(ISERROR(VLOOKUP($B89,'NEL &amp; P4P Backsheet'!$D$11:$BF$187,W$25,0)),"",VLOOKUP($B89,'NEL &amp; P4P Backsheet'!$D$11:$BF$187, W$25,0))</f>
        <v/>
      </c>
      <c r="X89" s="214" t="str">
        <f ca="1">IF(ISERROR(VLOOKUP($B89,'NEL &amp; P4P Backsheet'!$D$11:$BF$187,X$25,0)),"",VLOOKUP($B89,'NEL &amp; P4P Backsheet'!$D$11:$BF$187, X$25,0))</f>
        <v/>
      </c>
      <c r="Y89" s="368" t="str">
        <f ca="1">IF(ISERROR(VLOOKUP($B89,'NEL &amp; P4P Backsheet'!$D$11:$BK$187,$Y$25,0)),"",IF(VLOOKUP($B89,'NEL &amp; P4P Backsheet'!$D$11:$BK$187,$Y$25,0)=0,"",VLOOKUP($B89,'NEL &amp; P4P Backsheet'!$D$11:$BK$187,$Y$25,0)))</f>
        <v/>
      </c>
      <c r="Z89"/>
    </row>
    <row r="90" spans="1:26">
      <c r="A90" s="3">
        <v>62</v>
      </c>
      <c r="B90" s="41" t="str">
        <f t="shared" ca="1" si="2"/>
        <v/>
      </c>
      <c r="C90" s="42" t="str">
        <f ca="1">IF(B90="","",VLOOKUP(B90,'Org list'!$J$9:$K$637,2,0))</f>
        <v/>
      </c>
      <c r="D90" s="215" t="str">
        <f ca="1">IF(ISERROR(VLOOKUP($B90,'NEL &amp; P4P Backsheet'!$D$11:$BM$187,D$25,0)),"",IF(VLOOKUP($B90,'NEL &amp; P4P Backsheet'!$D$11:$BM$187,D$25,0)=0,"",VLOOKUP($B90,'NEL &amp; P4P Backsheet'!$D$11:$BM$187,D$25,0)))</f>
        <v/>
      </c>
      <c r="E90" s="209" t="str">
        <f ca="1">IF(ISERROR(VLOOKUP($B90,'NEL &amp; P4P Backsheet'!$D$11:$BF$187,E$25,0)),"",VLOOKUP($B90,'NEL &amp; P4P Backsheet'!$D$11:$BF$187, E$25,0))</f>
        <v/>
      </c>
      <c r="F90" s="209" t="str">
        <f ca="1">IF(ISERROR(VLOOKUP($B90,'NEL &amp; P4P Backsheet'!$D$11:$BF$187,F$25,0)),"",VLOOKUP($B90,'NEL &amp; P4P Backsheet'!$D$11:$BF$187, F$25,0))</f>
        <v/>
      </c>
      <c r="G90" s="209" t="str">
        <f ca="1">IF(ISERROR(VLOOKUP($B90,'NEL &amp; P4P Backsheet'!$D$11:$BF$187,G$25,0)),"",VLOOKUP($B90,'NEL &amp; P4P Backsheet'!$D$11:$BF$187, G$25,0))</f>
        <v/>
      </c>
      <c r="H90" s="259" t="str">
        <f ca="1">IF(ISERROR(VLOOKUP($B90,'NEL &amp; P4P Backsheet'!$D$11:$BF$187,H$25,0)),"",VLOOKUP($B90,'NEL &amp; P4P Backsheet'!$D$11:$BF$187, H$25,0))</f>
        <v/>
      </c>
      <c r="I90" s="209" t="str">
        <f ca="1">IF(ISERROR(VLOOKUP($B90,'NEL &amp; P4P Backsheet'!$D$11:$BF$187,I$25,0)),"",VLOOKUP($B90,'NEL &amp; P4P Backsheet'!$D$11:$BF$187, I$25,0))</f>
        <v/>
      </c>
      <c r="J90" s="318" t="str">
        <f ca="1">IF(ISERROR(VLOOKUP($B90,'NEL &amp; P4P Backsheet'!$D$11:$BF$187,J$25,0)),"",VLOOKUP($B90,'NEL &amp; P4P Backsheet'!$D$11:$BF$187, J$25,0))</f>
        <v/>
      </c>
      <c r="K90" s="320" t="str">
        <f ca="1">IF(ISERROR(VLOOKUP($B90,'NEL &amp; P4P Backsheet'!$D$11:$BF$187,K$25,0)),"",VLOOKUP($B90,'NEL &amp; P4P Backsheet'!$D$11:$BF$187, K$25,0))</f>
        <v/>
      </c>
      <c r="L90" s="259" t="str">
        <f ca="1">IF(ISERROR(VLOOKUP($B90,'NEL &amp; P4P Backsheet'!$D$11:$BF$187,L$25,0)),"",VLOOKUP($B90,'NEL &amp; P4P Backsheet'!$D$11:$BF$187, L$25,0))</f>
        <v/>
      </c>
      <c r="M90" s="608" t="str">
        <f ca="1">IF(ISERROR(VLOOKUP($B90,'NEL &amp; P4P Backsheet'!$D$11:$BF$187,M$25,0)),"",VLOOKUP($B90,'NEL &amp; P4P Backsheet'!$D$11:$BF$187, M$25,0))</f>
        <v/>
      </c>
      <c r="N90" s="608" t="str">
        <f ca="1">IF(ISERROR(VLOOKUP($B90,'NEL &amp; P4P Backsheet'!$D$11:$BF$187,N$25,0)),"",VLOOKUP($B90,'NEL &amp; P4P Backsheet'!$D$11:$BF$187, N$25,0))</f>
        <v/>
      </c>
      <c r="O90" s="611" t="str">
        <f ca="1">IF(ISERROR(VLOOKUP($B90,'NEL &amp; P4P Backsheet'!$D$11:$BF$187,O$25,0)),"",VLOOKUP($B90,'NEL &amp; P4P Backsheet'!$D$11:$BF$187, O$25,0))</f>
        <v/>
      </c>
      <c r="P90" s="612" t="str">
        <f ca="1">IF(ISERROR(VLOOKUP($B90,'NEL &amp; P4P Backsheet'!$D$11:$BF$187,P$25,0)),"",VLOOKUP($B90,'NEL &amp; P4P Backsheet'!$D$11:$BF$187, P$25,0))</f>
        <v/>
      </c>
      <c r="Q90" s="212" t="str">
        <f ca="1">IF(ISERROR(VLOOKUP($B90,'NEL &amp; P4P Backsheet'!$D$11:$BF$187,Q$25,0)),"",VLOOKUP($B90,'NEL &amp; P4P Backsheet'!$D$11:$BF$187, Q$25,0))</f>
        <v/>
      </c>
      <c r="R90" s="320" t="str">
        <f ca="1">IF(ISERROR(VLOOKUP($B90,'NEL &amp; P4P Backsheet'!$D$11:$BF$187,R$25,0)),"",VLOOKUP($B90,'NEL &amp; P4P Backsheet'!$D$11:$BF$187, R$25,0))</f>
        <v/>
      </c>
      <c r="S90" s="318" t="str">
        <f ca="1">IF(ISERROR(VLOOKUP($B90,'NEL &amp; P4P Backsheet'!$D$11:$BF$187,S$25,0)),"",VLOOKUP($B90,'NEL &amp; P4P Backsheet'!$D$11:$BF$187, S$25,0))</f>
        <v/>
      </c>
      <c r="T90" s="214" t="str">
        <f ca="1">IF(ISERROR(VLOOKUP($B90,'NEL &amp; P4P Backsheet'!$D$11:$BF$187,T$25,0)),"",VLOOKUP($B90,'NEL &amp; P4P Backsheet'!$D$11:$BF$187, T$25,0))</f>
        <v/>
      </c>
      <c r="U90" s="212" t="str">
        <f ca="1">IF(ISERROR(VLOOKUP($B90,'NEL &amp; P4P Backsheet'!$D$11:$BF$187,U$25,0)),"",VLOOKUP($B90,'NEL &amp; P4P Backsheet'!$D$11:$BF$187, U$25,0))</f>
        <v/>
      </c>
      <c r="V90" s="320" t="str">
        <f ca="1">IF(ISERROR(VLOOKUP($B90,'NEL &amp; P4P Backsheet'!$D$11:$BF$187,V$25,0)),"",VLOOKUP($B90,'NEL &amp; P4P Backsheet'!$D$11:$BF$187, V$25,0))</f>
        <v/>
      </c>
      <c r="W90" s="320" t="str">
        <f ca="1">IF(ISERROR(VLOOKUP($B90,'NEL &amp; P4P Backsheet'!$D$11:$BF$187,W$25,0)),"",VLOOKUP($B90,'NEL &amp; P4P Backsheet'!$D$11:$BF$187, W$25,0))</f>
        <v/>
      </c>
      <c r="X90" s="214" t="str">
        <f ca="1">IF(ISERROR(VLOOKUP($B90,'NEL &amp; P4P Backsheet'!$D$11:$BF$187,X$25,0)),"",VLOOKUP($B90,'NEL &amp; P4P Backsheet'!$D$11:$BF$187, X$25,0))</f>
        <v/>
      </c>
      <c r="Y90" s="368" t="str">
        <f ca="1">IF(ISERROR(VLOOKUP($B90,'NEL &amp; P4P Backsheet'!$D$11:$BK$187,$Y$25,0)),"",IF(VLOOKUP($B90,'NEL &amp; P4P Backsheet'!$D$11:$BK$187,$Y$25,0)=0,"",VLOOKUP($B90,'NEL &amp; P4P Backsheet'!$D$11:$BK$187,$Y$25,0)))</f>
        <v/>
      </c>
      <c r="Z90"/>
    </row>
    <row r="91" spans="1:26">
      <c r="A91" s="3">
        <v>63</v>
      </c>
      <c r="B91" s="41" t="str">
        <f t="shared" ca="1" si="2"/>
        <v/>
      </c>
      <c r="C91" s="42" t="str">
        <f ca="1">IF(B91="","",VLOOKUP(B91,'Org list'!$J$9:$K$637,2,0))</f>
        <v/>
      </c>
      <c r="D91" s="215" t="str">
        <f ca="1">IF(ISERROR(VLOOKUP($B91,'NEL &amp; P4P Backsheet'!$D$11:$BM$187,D$25,0)),"",IF(VLOOKUP($B91,'NEL &amp; P4P Backsheet'!$D$11:$BM$187,D$25,0)=0,"",VLOOKUP($B91,'NEL &amp; P4P Backsheet'!$D$11:$BM$187,D$25,0)))</f>
        <v/>
      </c>
      <c r="E91" s="209" t="str">
        <f ca="1">IF(ISERROR(VLOOKUP($B91,'NEL &amp; P4P Backsheet'!$D$11:$BF$187,E$25,0)),"",VLOOKUP($B91,'NEL &amp; P4P Backsheet'!$D$11:$BF$187, E$25,0))</f>
        <v/>
      </c>
      <c r="F91" s="209" t="str">
        <f ca="1">IF(ISERROR(VLOOKUP($B91,'NEL &amp; P4P Backsheet'!$D$11:$BF$187,F$25,0)),"",VLOOKUP($B91,'NEL &amp; P4P Backsheet'!$D$11:$BF$187, F$25,0))</f>
        <v/>
      </c>
      <c r="G91" s="209" t="str">
        <f ca="1">IF(ISERROR(VLOOKUP($B91,'NEL &amp; P4P Backsheet'!$D$11:$BF$187,G$25,0)),"",VLOOKUP($B91,'NEL &amp; P4P Backsheet'!$D$11:$BF$187, G$25,0))</f>
        <v/>
      </c>
      <c r="H91" s="259" t="str">
        <f ca="1">IF(ISERROR(VLOOKUP($B91,'NEL &amp; P4P Backsheet'!$D$11:$BF$187,H$25,0)),"",VLOOKUP($B91,'NEL &amp; P4P Backsheet'!$D$11:$BF$187, H$25,0))</f>
        <v/>
      </c>
      <c r="I91" s="209" t="str">
        <f ca="1">IF(ISERROR(VLOOKUP($B91,'NEL &amp; P4P Backsheet'!$D$11:$BF$187,I$25,0)),"",VLOOKUP($B91,'NEL &amp; P4P Backsheet'!$D$11:$BF$187, I$25,0))</f>
        <v/>
      </c>
      <c r="J91" s="318" t="str">
        <f ca="1">IF(ISERROR(VLOOKUP($B91,'NEL &amp; P4P Backsheet'!$D$11:$BF$187,J$25,0)),"",VLOOKUP($B91,'NEL &amp; P4P Backsheet'!$D$11:$BF$187, J$25,0))</f>
        <v/>
      </c>
      <c r="K91" s="320" t="str">
        <f ca="1">IF(ISERROR(VLOOKUP($B91,'NEL &amp; P4P Backsheet'!$D$11:$BF$187,K$25,0)),"",VLOOKUP($B91,'NEL &amp; P4P Backsheet'!$D$11:$BF$187, K$25,0))</f>
        <v/>
      </c>
      <c r="L91" s="259" t="str">
        <f ca="1">IF(ISERROR(VLOOKUP($B91,'NEL &amp; P4P Backsheet'!$D$11:$BF$187,L$25,0)),"",VLOOKUP($B91,'NEL &amp; P4P Backsheet'!$D$11:$BF$187, L$25,0))</f>
        <v/>
      </c>
      <c r="M91" s="608" t="str">
        <f ca="1">IF(ISERROR(VLOOKUP($B91,'NEL &amp; P4P Backsheet'!$D$11:$BF$187,M$25,0)),"",VLOOKUP($B91,'NEL &amp; P4P Backsheet'!$D$11:$BF$187, M$25,0))</f>
        <v/>
      </c>
      <c r="N91" s="608" t="str">
        <f ca="1">IF(ISERROR(VLOOKUP($B91,'NEL &amp; P4P Backsheet'!$D$11:$BF$187,N$25,0)),"",VLOOKUP($B91,'NEL &amp; P4P Backsheet'!$D$11:$BF$187, N$25,0))</f>
        <v/>
      </c>
      <c r="O91" s="611" t="str">
        <f ca="1">IF(ISERROR(VLOOKUP($B91,'NEL &amp; P4P Backsheet'!$D$11:$BF$187,O$25,0)),"",VLOOKUP($B91,'NEL &amp; P4P Backsheet'!$D$11:$BF$187, O$25,0))</f>
        <v/>
      </c>
      <c r="P91" s="612" t="str">
        <f ca="1">IF(ISERROR(VLOOKUP($B91,'NEL &amp; P4P Backsheet'!$D$11:$BF$187,P$25,0)),"",VLOOKUP($B91,'NEL &amp; P4P Backsheet'!$D$11:$BF$187, P$25,0))</f>
        <v/>
      </c>
      <c r="Q91" s="212" t="str">
        <f ca="1">IF(ISERROR(VLOOKUP($B91,'NEL &amp; P4P Backsheet'!$D$11:$BF$187,Q$25,0)),"",VLOOKUP($B91,'NEL &amp; P4P Backsheet'!$D$11:$BF$187, Q$25,0))</f>
        <v/>
      </c>
      <c r="R91" s="320" t="str">
        <f ca="1">IF(ISERROR(VLOOKUP($B91,'NEL &amp; P4P Backsheet'!$D$11:$BF$187,R$25,0)),"",VLOOKUP($B91,'NEL &amp; P4P Backsheet'!$D$11:$BF$187, R$25,0))</f>
        <v/>
      </c>
      <c r="S91" s="318" t="str">
        <f ca="1">IF(ISERROR(VLOOKUP($B91,'NEL &amp; P4P Backsheet'!$D$11:$BF$187,S$25,0)),"",VLOOKUP($B91,'NEL &amp; P4P Backsheet'!$D$11:$BF$187, S$25,0))</f>
        <v/>
      </c>
      <c r="T91" s="214" t="str">
        <f ca="1">IF(ISERROR(VLOOKUP($B91,'NEL &amp; P4P Backsheet'!$D$11:$BF$187,T$25,0)),"",VLOOKUP($B91,'NEL &amp; P4P Backsheet'!$D$11:$BF$187, T$25,0))</f>
        <v/>
      </c>
      <c r="U91" s="212" t="str">
        <f ca="1">IF(ISERROR(VLOOKUP($B91,'NEL &amp; P4P Backsheet'!$D$11:$BF$187,U$25,0)),"",VLOOKUP($B91,'NEL &amp; P4P Backsheet'!$D$11:$BF$187, U$25,0))</f>
        <v/>
      </c>
      <c r="V91" s="320" t="str">
        <f ca="1">IF(ISERROR(VLOOKUP($B91,'NEL &amp; P4P Backsheet'!$D$11:$BF$187,V$25,0)),"",VLOOKUP($B91,'NEL &amp; P4P Backsheet'!$D$11:$BF$187, V$25,0))</f>
        <v/>
      </c>
      <c r="W91" s="320" t="str">
        <f ca="1">IF(ISERROR(VLOOKUP($B91,'NEL &amp; P4P Backsheet'!$D$11:$BF$187,W$25,0)),"",VLOOKUP($B91,'NEL &amp; P4P Backsheet'!$D$11:$BF$187, W$25,0))</f>
        <v/>
      </c>
      <c r="X91" s="214" t="str">
        <f ca="1">IF(ISERROR(VLOOKUP($B91,'NEL &amp; P4P Backsheet'!$D$11:$BF$187,X$25,0)),"",VLOOKUP($B91,'NEL &amp; P4P Backsheet'!$D$11:$BF$187, X$25,0))</f>
        <v/>
      </c>
      <c r="Y91" s="368" t="str">
        <f ca="1">IF(ISERROR(VLOOKUP($B91,'NEL &amp; P4P Backsheet'!$D$11:$BK$187,$Y$25,0)),"",IF(VLOOKUP($B91,'NEL &amp; P4P Backsheet'!$D$11:$BK$187,$Y$25,0)=0,"",VLOOKUP($B91,'NEL &amp; P4P Backsheet'!$D$11:$BK$187,$Y$25,0)))</f>
        <v/>
      </c>
      <c r="Z91"/>
    </row>
    <row r="92" spans="1:26">
      <c r="A92" s="3">
        <v>64</v>
      </c>
      <c r="B92" s="41" t="str">
        <f t="shared" ref="B92:B123" ca="1" si="3">IF($A92&gt;$AA$28-1,"",INDIRECT("'Comms by AT'!D"&amp;$A92+$AA$27))</f>
        <v/>
      </c>
      <c r="C92" s="42" t="str">
        <f ca="1">IF(B92="","",VLOOKUP(B92,'Org list'!$J$9:$K$637,2,0))</f>
        <v/>
      </c>
      <c r="D92" s="215" t="str">
        <f ca="1">IF(ISERROR(VLOOKUP($B92,'NEL &amp; P4P Backsheet'!$D$11:$BM$187,D$25,0)),"",IF(VLOOKUP($B92,'NEL &amp; P4P Backsheet'!$D$11:$BM$187,D$25,0)=0,"",VLOOKUP($B92,'NEL &amp; P4P Backsheet'!$D$11:$BM$187,D$25,0)))</f>
        <v/>
      </c>
      <c r="E92" s="209" t="str">
        <f ca="1">IF(ISERROR(VLOOKUP($B92,'NEL &amp; P4P Backsheet'!$D$11:$BF$187,E$25,0)),"",VLOOKUP($B92,'NEL &amp; P4P Backsheet'!$D$11:$BF$187, E$25,0))</f>
        <v/>
      </c>
      <c r="F92" s="209" t="str">
        <f ca="1">IF(ISERROR(VLOOKUP($B92,'NEL &amp; P4P Backsheet'!$D$11:$BF$187,F$25,0)),"",VLOOKUP($B92,'NEL &amp; P4P Backsheet'!$D$11:$BF$187, F$25,0))</f>
        <v/>
      </c>
      <c r="G92" s="209" t="str">
        <f ca="1">IF(ISERROR(VLOOKUP($B92,'NEL &amp; P4P Backsheet'!$D$11:$BF$187,G$25,0)),"",VLOOKUP($B92,'NEL &amp; P4P Backsheet'!$D$11:$BF$187, G$25,0))</f>
        <v/>
      </c>
      <c r="H92" s="259" t="str">
        <f ca="1">IF(ISERROR(VLOOKUP($B92,'NEL &amp; P4P Backsheet'!$D$11:$BF$187,H$25,0)),"",VLOOKUP($B92,'NEL &amp; P4P Backsheet'!$D$11:$BF$187, H$25,0))</f>
        <v/>
      </c>
      <c r="I92" s="209" t="str">
        <f ca="1">IF(ISERROR(VLOOKUP($B92,'NEL &amp; P4P Backsheet'!$D$11:$BF$187,I$25,0)),"",VLOOKUP($B92,'NEL &amp; P4P Backsheet'!$D$11:$BF$187, I$25,0))</f>
        <v/>
      </c>
      <c r="J92" s="318" t="str">
        <f ca="1">IF(ISERROR(VLOOKUP($B92,'NEL &amp; P4P Backsheet'!$D$11:$BF$187,J$25,0)),"",VLOOKUP($B92,'NEL &amp; P4P Backsheet'!$D$11:$BF$187, J$25,0))</f>
        <v/>
      </c>
      <c r="K92" s="320" t="str">
        <f ca="1">IF(ISERROR(VLOOKUP($B92,'NEL &amp; P4P Backsheet'!$D$11:$BF$187,K$25,0)),"",VLOOKUP($B92,'NEL &amp; P4P Backsheet'!$D$11:$BF$187, K$25,0))</f>
        <v/>
      </c>
      <c r="L92" s="259" t="str">
        <f ca="1">IF(ISERROR(VLOOKUP($B92,'NEL &amp; P4P Backsheet'!$D$11:$BF$187,L$25,0)),"",VLOOKUP($B92,'NEL &amp; P4P Backsheet'!$D$11:$BF$187, L$25,0))</f>
        <v/>
      </c>
      <c r="M92" s="608" t="str">
        <f ca="1">IF(ISERROR(VLOOKUP($B92,'NEL &amp; P4P Backsheet'!$D$11:$BF$187,M$25,0)),"",VLOOKUP($B92,'NEL &amp; P4P Backsheet'!$D$11:$BF$187, M$25,0))</f>
        <v/>
      </c>
      <c r="N92" s="608" t="str">
        <f ca="1">IF(ISERROR(VLOOKUP($B92,'NEL &amp; P4P Backsheet'!$D$11:$BF$187,N$25,0)),"",VLOOKUP($B92,'NEL &amp; P4P Backsheet'!$D$11:$BF$187, N$25,0))</f>
        <v/>
      </c>
      <c r="O92" s="611" t="str">
        <f ca="1">IF(ISERROR(VLOOKUP($B92,'NEL &amp; P4P Backsheet'!$D$11:$BF$187,O$25,0)),"",VLOOKUP($B92,'NEL &amp; P4P Backsheet'!$D$11:$BF$187, O$25,0))</f>
        <v/>
      </c>
      <c r="P92" s="612" t="str">
        <f ca="1">IF(ISERROR(VLOOKUP($B92,'NEL &amp; P4P Backsheet'!$D$11:$BF$187,P$25,0)),"",VLOOKUP($B92,'NEL &amp; P4P Backsheet'!$D$11:$BF$187, P$25,0))</f>
        <v/>
      </c>
      <c r="Q92" s="212" t="str">
        <f ca="1">IF(ISERROR(VLOOKUP($B92,'NEL &amp; P4P Backsheet'!$D$11:$BF$187,Q$25,0)),"",VLOOKUP($B92,'NEL &amp; P4P Backsheet'!$D$11:$BF$187, Q$25,0))</f>
        <v/>
      </c>
      <c r="R92" s="320" t="str">
        <f ca="1">IF(ISERROR(VLOOKUP($B92,'NEL &amp; P4P Backsheet'!$D$11:$BF$187,R$25,0)),"",VLOOKUP($B92,'NEL &amp; P4P Backsheet'!$D$11:$BF$187, R$25,0))</f>
        <v/>
      </c>
      <c r="S92" s="318" t="str">
        <f ca="1">IF(ISERROR(VLOOKUP($B92,'NEL &amp; P4P Backsheet'!$D$11:$BF$187,S$25,0)),"",VLOOKUP($B92,'NEL &amp; P4P Backsheet'!$D$11:$BF$187, S$25,0))</f>
        <v/>
      </c>
      <c r="T92" s="214" t="str">
        <f ca="1">IF(ISERROR(VLOOKUP($B92,'NEL &amp; P4P Backsheet'!$D$11:$BF$187,T$25,0)),"",VLOOKUP($B92,'NEL &amp; P4P Backsheet'!$D$11:$BF$187, T$25,0))</f>
        <v/>
      </c>
      <c r="U92" s="212" t="str">
        <f ca="1">IF(ISERROR(VLOOKUP($B92,'NEL &amp; P4P Backsheet'!$D$11:$BF$187,U$25,0)),"",VLOOKUP($B92,'NEL &amp; P4P Backsheet'!$D$11:$BF$187, U$25,0))</f>
        <v/>
      </c>
      <c r="V92" s="320" t="str">
        <f ca="1">IF(ISERROR(VLOOKUP($B92,'NEL &amp; P4P Backsheet'!$D$11:$BF$187,V$25,0)),"",VLOOKUP($B92,'NEL &amp; P4P Backsheet'!$D$11:$BF$187, V$25,0))</f>
        <v/>
      </c>
      <c r="W92" s="320" t="str">
        <f ca="1">IF(ISERROR(VLOOKUP($B92,'NEL &amp; P4P Backsheet'!$D$11:$BF$187,W$25,0)),"",VLOOKUP($B92,'NEL &amp; P4P Backsheet'!$D$11:$BF$187, W$25,0))</f>
        <v/>
      </c>
      <c r="X92" s="214" t="str">
        <f ca="1">IF(ISERROR(VLOOKUP($B92,'NEL &amp; P4P Backsheet'!$D$11:$BF$187,X$25,0)),"",VLOOKUP($B92,'NEL &amp; P4P Backsheet'!$D$11:$BF$187, X$25,0))</f>
        <v/>
      </c>
      <c r="Y92" s="368" t="str">
        <f ca="1">IF(ISERROR(VLOOKUP($B92,'NEL &amp; P4P Backsheet'!$D$11:$BK$187,$Y$25,0)),"",IF(VLOOKUP($B92,'NEL &amp; P4P Backsheet'!$D$11:$BK$187,$Y$25,0)=0,"",VLOOKUP($B92,'NEL &amp; P4P Backsheet'!$D$11:$BK$187,$Y$25,0)))</f>
        <v/>
      </c>
      <c r="Z92"/>
    </row>
    <row r="93" spans="1:26">
      <c r="A93" s="3">
        <v>65</v>
      </c>
      <c r="B93" s="41" t="str">
        <f t="shared" ca="1" si="3"/>
        <v/>
      </c>
      <c r="C93" s="42" t="str">
        <f ca="1">IF(B93="","",VLOOKUP(B93,'Org list'!$J$9:$K$637,2,0))</f>
        <v/>
      </c>
      <c r="D93" s="215" t="str">
        <f ca="1">IF(ISERROR(VLOOKUP($B93,'NEL &amp; P4P Backsheet'!$D$11:$BM$187,D$25,0)),"",IF(VLOOKUP($B93,'NEL &amp; P4P Backsheet'!$D$11:$BM$187,D$25,0)=0,"",VLOOKUP($B93,'NEL &amp; P4P Backsheet'!$D$11:$BM$187,D$25,0)))</f>
        <v/>
      </c>
      <c r="E93" s="209" t="str">
        <f ca="1">IF(ISERROR(VLOOKUP($B93,'NEL &amp; P4P Backsheet'!$D$11:$BF$187,E$25,0)),"",VLOOKUP($B93,'NEL &amp; P4P Backsheet'!$D$11:$BF$187, E$25,0))</f>
        <v/>
      </c>
      <c r="F93" s="209" t="str">
        <f ca="1">IF(ISERROR(VLOOKUP($B93,'NEL &amp; P4P Backsheet'!$D$11:$BF$187,F$25,0)),"",VLOOKUP($B93,'NEL &amp; P4P Backsheet'!$D$11:$BF$187, F$25,0))</f>
        <v/>
      </c>
      <c r="G93" s="209" t="str">
        <f ca="1">IF(ISERROR(VLOOKUP($B93,'NEL &amp; P4P Backsheet'!$D$11:$BF$187,G$25,0)),"",VLOOKUP($B93,'NEL &amp; P4P Backsheet'!$D$11:$BF$187, G$25,0))</f>
        <v/>
      </c>
      <c r="H93" s="259" t="str">
        <f ca="1">IF(ISERROR(VLOOKUP($B93,'NEL &amp; P4P Backsheet'!$D$11:$BF$187,H$25,0)),"",VLOOKUP($B93,'NEL &amp; P4P Backsheet'!$D$11:$BF$187, H$25,0))</f>
        <v/>
      </c>
      <c r="I93" s="209" t="str">
        <f ca="1">IF(ISERROR(VLOOKUP($B93,'NEL &amp; P4P Backsheet'!$D$11:$BF$187,I$25,0)),"",VLOOKUP($B93,'NEL &amp; P4P Backsheet'!$D$11:$BF$187, I$25,0))</f>
        <v/>
      </c>
      <c r="J93" s="318" t="str">
        <f ca="1">IF(ISERROR(VLOOKUP($B93,'NEL &amp; P4P Backsheet'!$D$11:$BF$187,J$25,0)),"",VLOOKUP($B93,'NEL &amp; P4P Backsheet'!$D$11:$BF$187, J$25,0))</f>
        <v/>
      </c>
      <c r="K93" s="320" t="str">
        <f ca="1">IF(ISERROR(VLOOKUP($B93,'NEL &amp; P4P Backsheet'!$D$11:$BF$187,K$25,0)),"",VLOOKUP($B93,'NEL &amp; P4P Backsheet'!$D$11:$BF$187, K$25,0))</f>
        <v/>
      </c>
      <c r="L93" s="259" t="str">
        <f ca="1">IF(ISERROR(VLOOKUP($B93,'NEL &amp; P4P Backsheet'!$D$11:$BF$187,L$25,0)),"",VLOOKUP($B93,'NEL &amp; P4P Backsheet'!$D$11:$BF$187, L$25,0))</f>
        <v/>
      </c>
      <c r="M93" s="608" t="str">
        <f ca="1">IF(ISERROR(VLOOKUP($B93,'NEL &amp; P4P Backsheet'!$D$11:$BF$187,M$25,0)),"",VLOOKUP($B93,'NEL &amp; P4P Backsheet'!$D$11:$BF$187, M$25,0))</f>
        <v/>
      </c>
      <c r="N93" s="608" t="str">
        <f ca="1">IF(ISERROR(VLOOKUP($B93,'NEL &amp; P4P Backsheet'!$D$11:$BF$187,N$25,0)),"",VLOOKUP($B93,'NEL &amp; P4P Backsheet'!$D$11:$BF$187, N$25,0))</f>
        <v/>
      </c>
      <c r="O93" s="611" t="str">
        <f ca="1">IF(ISERROR(VLOOKUP($B93,'NEL &amp; P4P Backsheet'!$D$11:$BF$187,O$25,0)),"",VLOOKUP($B93,'NEL &amp; P4P Backsheet'!$D$11:$BF$187, O$25,0))</f>
        <v/>
      </c>
      <c r="P93" s="612" t="str">
        <f ca="1">IF(ISERROR(VLOOKUP($B93,'NEL &amp; P4P Backsheet'!$D$11:$BF$187,P$25,0)),"",VLOOKUP($B93,'NEL &amp; P4P Backsheet'!$D$11:$BF$187, P$25,0))</f>
        <v/>
      </c>
      <c r="Q93" s="212" t="str">
        <f ca="1">IF(ISERROR(VLOOKUP($B93,'NEL &amp; P4P Backsheet'!$D$11:$BF$187,Q$25,0)),"",VLOOKUP($B93,'NEL &amp; P4P Backsheet'!$D$11:$BF$187, Q$25,0))</f>
        <v/>
      </c>
      <c r="R93" s="320" t="str">
        <f ca="1">IF(ISERROR(VLOOKUP($B93,'NEL &amp; P4P Backsheet'!$D$11:$BF$187,R$25,0)),"",VLOOKUP($B93,'NEL &amp; P4P Backsheet'!$D$11:$BF$187, R$25,0))</f>
        <v/>
      </c>
      <c r="S93" s="318" t="str">
        <f ca="1">IF(ISERROR(VLOOKUP($B93,'NEL &amp; P4P Backsheet'!$D$11:$BF$187,S$25,0)),"",VLOOKUP($B93,'NEL &amp; P4P Backsheet'!$D$11:$BF$187, S$25,0))</f>
        <v/>
      </c>
      <c r="T93" s="214" t="str">
        <f ca="1">IF(ISERROR(VLOOKUP($B93,'NEL &amp; P4P Backsheet'!$D$11:$BF$187,T$25,0)),"",VLOOKUP($B93,'NEL &amp; P4P Backsheet'!$D$11:$BF$187, T$25,0))</f>
        <v/>
      </c>
      <c r="U93" s="212" t="str">
        <f ca="1">IF(ISERROR(VLOOKUP($B93,'NEL &amp; P4P Backsheet'!$D$11:$BF$187,U$25,0)),"",VLOOKUP($B93,'NEL &amp; P4P Backsheet'!$D$11:$BF$187, U$25,0))</f>
        <v/>
      </c>
      <c r="V93" s="320" t="str">
        <f ca="1">IF(ISERROR(VLOOKUP($B93,'NEL &amp; P4P Backsheet'!$D$11:$BF$187,V$25,0)),"",VLOOKUP($B93,'NEL &amp; P4P Backsheet'!$D$11:$BF$187, V$25,0))</f>
        <v/>
      </c>
      <c r="W93" s="320" t="str">
        <f ca="1">IF(ISERROR(VLOOKUP($B93,'NEL &amp; P4P Backsheet'!$D$11:$BF$187,W$25,0)),"",VLOOKUP($B93,'NEL &amp; P4P Backsheet'!$D$11:$BF$187, W$25,0))</f>
        <v/>
      </c>
      <c r="X93" s="214" t="str">
        <f ca="1">IF(ISERROR(VLOOKUP($B93,'NEL &amp; P4P Backsheet'!$D$11:$BF$187,X$25,0)),"",VLOOKUP($B93,'NEL &amp; P4P Backsheet'!$D$11:$BF$187, X$25,0))</f>
        <v/>
      </c>
      <c r="Y93" s="368" t="str">
        <f ca="1">IF(ISERROR(VLOOKUP($B93,'NEL &amp; P4P Backsheet'!$D$11:$BK$187,$Y$25,0)),"",IF(VLOOKUP($B93,'NEL &amp; P4P Backsheet'!$D$11:$BK$187,$Y$25,0)=0,"",VLOOKUP($B93,'NEL &amp; P4P Backsheet'!$D$11:$BK$187,$Y$25,0)))</f>
        <v/>
      </c>
      <c r="Z93"/>
    </row>
    <row r="94" spans="1:26">
      <c r="A94" s="3">
        <v>66</v>
      </c>
      <c r="B94" s="41" t="str">
        <f t="shared" ca="1" si="3"/>
        <v/>
      </c>
      <c r="C94" s="42" t="str">
        <f ca="1">IF(B94="","",VLOOKUP(B94,'Org list'!$J$9:$K$637,2,0))</f>
        <v/>
      </c>
      <c r="D94" s="215" t="str">
        <f ca="1">IF(ISERROR(VLOOKUP($B94,'NEL &amp; P4P Backsheet'!$D$11:$BM$187,D$25,0)),"",IF(VLOOKUP($B94,'NEL &amp; P4P Backsheet'!$D$11:$BM$187,D$25,0)=0,"",VLOOKUP($B94,'NEL &amp; P4P Backsheet'!$D$11:$BM$187,D$25,0)))</f>
        <v/>
      </c>
      <c r="E94" s="209" t="str">
        <f ca="1">IF(ISERROR(VLOOKUP($B94,'NEL &amp; P4P Backsheet'!$D$11:$BF$187,E$25,0)),"",VLOOKUP($B94,'NEL &amp; P4P Backsheet'!$D$11:$BF$187, E$25,0))</f>
        <v/>
      </c>
      <c r="F94" s="209" t="str">
        <f ca="1">IF(ISERROR(VLOOKUP($B94,'NEL &amp; P4P Backsheet'!$D$11:$BF$187,F$25,0)),"",VLOOKUP($B94,'NEL &amp; P4P Backsheet'!$D$11:$BF$187, F$25,0))</f>
        <v/>
      </c>
      <c r="G94" s="209" t="str">
        <f ca="1">IF(ISERROR(VLOOKUP($B94,'NEL &amp; P4P Backsheet'!$D$11:$BF$187,G$25,0)),"",VLOOKUP($B94,'NEL &amp; P4P Backsheet'!$D$11:$BF$187, G$25,0))</f>
        <v/>
      </c>
      <c r="H94" s="259" t="str">
        <f ca="1">IF(ISERROR(VLOOKUP($B94,'NEL &amp; P4P Backsheet'!$D$11:$BF$187,H$25,0)),"",VLOOKUP($B94,'NEL &amp; P4P Backsheet'!$D$11:$BF$187, H$25,0))</f>
        <v/>
      </c>
      <c r="I94" s="209" t="str">
        <f ca="1">IF(ISERROR(VLOOKUP($B94,'NEL &amp; P4P Backsheet'!$D$11:$BF$187,I$25,0)),"",VLOOKUP($B94,'NEL &amp; P4P Backsheet'!$D$11:$BF$187, I$25,0))</f>
        <v/>
      </c>
      <c r="J94" s="318" t="str">
        <f ca="1">IF(ISERROR(VLOOKUP($B94,'NEL &amp; P4P Backsheet'!$D$11:$BF$187,J$25,0)),"",VLOOKUP($B94,'NEL &amp; P4P Backsheet'!$D$11:$BF$187, J$25,0))</f>
        <v/>
      </c>
      <c r="K94" s="320" t="str">
        <f ca="1">IF(ISERROR(VLOOKUP($B94,'NEL &amp; P4P Backsheet'!$D$11:$BF$187,K$25,0)),"",VLOOKUP($B94,'NEL &amp; P4P Backsheet'!$D$11:$BF$187, K$25,0))</f>
        <v/>
      </c>
      <c r="L94" s="259" t="str">
        <f ca="1">IF(ISERROR(VLOOKUP($B94,'NEL &amp; P4P Backsheet'!$D$11:$BF$187,L$25,0)),"",VLOOKUP($B94,'NEL &amp; P4P Backsheet'!$D$11:$BF$187, L$25,0))</f>
        <v/>
      </c>
      <c r="M94" s="608" t="str">
        <f ca="1">IF(ISERROR(VLOOKUP($B94,'NEL &amp; P4P Backsheet'!$D$11:$BF$187,M$25,0)),"",VLOOKUP($B94,'NEL &amp; P4P Backsheet'!$D$11:$BF$187, M$25,0))</f>
        <v/>
      </c>
      <c r="N94" s="608" t="str">
        <f ca="1">IF(ISERROR(VLOOKUP($B94,'NEL &amp; P4P Backsheet'!$D$11:$BF$187,N$25,0)),"",VLOOKUP($B94,'NEL &amp; P4P Backsheet'!$D$11:$BF$187, N$25,0))</f>
        <v/>
      </c>
      <c r="O94" s="611" t="str">
        <f ca="1">IF(ISERROR(VLOOKUP($B94,'NEL &amp; P4P Backsheet'!$D$11:$BF$187,O$25,0)),"",VLOOKUP($B94,'NEL &amp; P4P Backsheet'!$D$11:$BF$187, O$25,0))</f>
        <v/>
      </c>
      <c r="P94" s="612" t="str">
        <f ca="1">IF(ISERROR(VLOOKUP($B94,'NEL &amp; P4P Backsheet'!$D$11:$BF$187,P$25,0)),"",VLOOKUP($B94,'NEL &amp; P4P Backsheet'!$D$11:$BF$187, P$25,0))</f>
        <v/>
      </c>
      <c r="Q94" s="212" t="str">
        <f ca="1">IF(ISERROR(VLOOKUP($B94,'NEL &amp; P4P Backsheet'!$D$11:$BF$187,Q$25,0)),"",VLOOKUP($B94,'NEL &amp; P4P Backsheet'!$D$11:$BF$187, Q$25,0))</f>
        <v/>
      </c>
      <c r="R94" s="320" t="str">
        <f ca="1">IF(ISERROR(VLOOKUP($B94,'NEL &amp; P4P Backsheet'!$D$11:$BF$187,R$25,0)),"",VLOOKUP($B94,'NEL &amp; P4P Backsheet'!$D$11:$BF$187, R$25,0))</f>
        <v/>
      </c>
      <c r="S94" s="318" t="str">
        <f ca="1">IF(ISERROR(VLOOKUP($B94,'NEL &amp; P4P Backsheet'!$D$11:$BF$187,S$25,0)),"",VLOOKUP($B94,'NEL &amp; P4P Backsheet'!$D$11:$BF$187, S$25,0))</f>
        <v/>
      </c>
      <c r="T94" s="214" t="str">
        <f ca="1">IF(ISERROR(VLOOKUP($B94,'NEL &amp; P4P Backsheet'!$D$11:$BF$187,T$25,0)),"",VLOOKUP($B94,'NEL &amp; P4P Backsheet'!$D$11:$BF$187, T$25,0))</f>
        <v/>
      </c>
      <c r="U94" s="212" t="str">
        <f ca="1">IF(ISERROR(VLOOKUP($B94,'NEL &amp; P4P Backsheet'!$D$11:$BF$187,U$25,0)),"",VLOOKUP($B94,'NEL &amp; P4P Backsheet'!$D$11:$BF$187, U$25,0))</f>
        <v/>
      </c>
      <c r="V94" s="320" t="str">
        <f ca="1">IF(ISERROR(VLOOKUP($B94,'NEL &amp; P4P Backsheet'!$D$11:$BF$187,V$25,0)),"",VLOOKUP($B94,'NEL &amp; P4P Backsheet'!$D$11:$BF$187, V$25,0))</f>
        <v/>
      </c>
      <c r="W94" s="320" t="str">
        <f ca="1">IF(ISERROR(VLOOKUP($B94,'NEL &amp; P4P Backsheet'!$D$11:$BF$187,W$25,0)),"",VLOOKUP($B94,'NEL &amp; P4P Backsheet'!$D$11:$BF$187, W$25,0))</f>
        <v/>
      </c>
      <c r="X94" s="214" t="str">
        <f ca="1">IF(ISERROR(VLOOKUP($B94,'NEL &amp; P4P Backsheet'!$D$11:$BF$187,X$25,0)),"",VLOOKUP($B94,'NEL &amp; P4P Backsheet'!$D$11:$BF$187, X$25,0))</f>
        <v/>
      </c>
      <c r="Y94" s="368" t="str">
        <f ca="1">IF(ISERROR(VLOOKUP($B94,'NEL &amp; P4P Backsheet'!$D$11:$BK$187,$Y$25,0)),"",IF(VLOOKUP($B94,'NEL &amp; P4P Backsheet'!$D$11:$BK$187,$Y$25,0)=0,"",VLOOKUP($B94,'NEL &amp; P4P Backsheet'!$D$11:$BK$187,$Y$25,0)))</f>
        <v/>
      </c>
      <c r="Z94"/>
    </row>
    <row r="95" spans="1:26">
      <c r="A95" s="3">
        <v>67</v>
      </c>
      <c r="B95" s="41" t="str">
        <f t="shared" ca="1" si="3"/>
        <v/>
      </c>
      <c r="C95" s="42" t="str">
        <f ca="1">IF(B95="","",VLOOKUP(B95,'Org list'!$J$9:$K$637,2,0))</f>
        <v/>
      </c>
      <c r="D95" s="215" t="str">
        <f ca="1">IF(ISERROR(VLOOKUP($B95,'NEL &amp; P4P Backsheet'!$D$11:$BM$187,D$25,0)),"",IF(VLOOKUP($B95,'NEL &amp; P4P Backsheet'!$D$11:$BM$187,D$25,0)=0,"",VLOOKUP($B95,'NEL &amp; P4P Backsheet'!$D$11:$BM$187,D$25,0)))</f>
        <v/>
      </c>
      <c r="E95" s="209" t="str">
        <f ca="1">IF(ISERROR(VLOOKUP($B95,'NEL &amp; P4P Backsheet'!$D$11:$BF$187,E$25,0)),"",VLOOKUP($B95,'NEL &amp; P4P Backsheet'!$D$11:$BF$187, E$25,0))</f>
        <v/>
      </c>
      <c r="F95" s="209" t="str">
        <f ca="1">IF(ISERROR(VLOOKUP($B95,'NEL &amp; P4P Backsheet'!$D$11:$BF$187,F$25,0)),"",VLOOKUP($B95,'NEL &amp; P4P Backsheet'!$D$11:$BF$187, F$25,0))</f>
        <v/>
      </c>
      <c r="G95" s="209" t="str">
        <f ca="1">IF(ISERROR(VLOOKUP($B95,'NEL &amp; P4P Backsheet'!$D$11:$BF$187,G$25,0)),"",VLOOKUP($B95,'NEL &amp; P4P Backsheet'!$D$11:$BF$187, G$25,0))</f>
        <v/>
      </c>
      <c r="H95" s="259" t="str">
        <f ca="1">IF(ISERROR(VLOOKUP($B95,'NEL &amp; P4P Backsheet'!$D$11:$BF$187,H$25,0)),"",VLOOKUP($B95,'NEL &amp; P4P Backsheet'!$D$11:$BF$187, H$25,0))</f>
        <v/>
      </c>
      <c r="I95" s="209" t="str">
        <f ca="1">IF(ISERROR(VLOOKUP($B95,'NEL &amp; P4P Backsheet'!$D$11:$BF$187,I$25,0)),"",VLOOKUP($B95,'NEL &amp; P4P Backsheet'!$D$11:$BF$187, I$25,0))</f>
        <v/>
      </c>
      <c r="J95" s="318" t="str">
        <f ca="1">IF(ISERROR(VLOOKUP($B95,'NEL &amp; P4P Backsheet'!$D$11:$BF$187,J$25,0)),"",VLOOKUP($B95,'NEL &amp; P4P Backsheet'!$D$11:$BF$187, J$25,0))</f>
        <v/>
      </c>
      <c r="K95" s="320" t="str">
        <f ca="1">IF(ISERROR(VLOOKUP($B95,'NEL &amp; P4P Backsheet'!$D$11:$BF$187,K$25,0)),"",VLOOKUP($B95,'NEL &amp; P4P Backsheet'!$D$11:$BF$187, K$25,0))</f>
        <v/>
      </c>
      <c r="L95" s="259" t="str">
        <f ca="1">IF(ISERROR(VLOOKUP($B95,'NEL &amp; P4P Backsheet'!$D$11:$BF$187,L$25,0)),"",VLOOKUP($B95,'NEL &amp; P4P Backsheet'!$D$11:$BF$187, L$25,0))</f>
        <v/>
      </c>
      <c r="M95" s="608" t="str">
        <f ca="1">IF(ISERROR(VLOOKUP($B95,'NEL &amp; P4P Backsheet'!$D$11:$BF$187,M$25,0)),"",VLOOKUP($B95,'NEL &amp; P4P Backsheet'!$D$11:$BF$187, M$25,0))</f>
        <v/>
      </c>
      <c r="N95" s="608" t="str">
        <f ca="1">IF(ISERROR(VLOOKUP($B95,'NEL &amp; P4P Backsheet'!$D$11:$BF$187,N$25,0)),"",VLOOKUP($B95,'NEL &amp; P4P Backsheet'!$D$11:$BF$187, N$25,0))</f>
        <v/>
      </c>
      <c r="O95" s="611" t="str">
        <f ca="1">IF(ISERROR(VLOOKUP($B95,'NEL &amp; P4P Backsheet'!$D$11:$BF$187,O$25,0)),"",VLOOKUP($B95,'NEL &amp; P4P Backsheet'!$D$11:$BF$187, O$25,0))</f>
        <v/>
      </c>
      <c r="P95" s="612" t="str">
        <f ca="1">IF(ISERROR(VLOOKUP($B95,'NEL &amp; P4P Backsheet'!$D$11:$BF$187,P$25,0)),"",VLOOKUP($B95,'NEL &amp; P4P Backsheet'!$D$11:$BF$187, P$25,0))</f>
        <v/>
      </c>
      <c r="Q95" s="212" t="str">
        <f ca="1">IF(ISERROR(VLOOKUP($B95,'NEL &amp; P4P Backsheet'!$D$11:$BF$187,Q$25,0)),"",VLOOKUP($B95,'NEL &amp; P4P Backsheet'!$D$11:$BF$187, Q$25,0))</f>
        <v/>
      </c>
      <c r="R95" s="320" t="str">
        <f ca="1">IF(ISERROR(VLOOKUP($B95,'NEL &amp; P4P Backsheet'!$D$11:$BF$187,R$25,0)),"",VLOOKUP($B95,'NEL &amp; P4P Backsheet'!$D$11:$BF$187, R$25,0))</f>
        <v/>
      </c>
      <c r="S95" s="318" t="str">
        <f ca="1">IF(ISERROR(VLOOKUP($B95,'NEL &amp; P4P Backsheet'!$D$11:$BF$187,S$25,0)),"",VLOOKUP($B95,'NEL &amp; P4P Backsheet'!$D$11:$BF$187, S$25,0))</f>
        <v/>
      </c>
      <c r="T95" s="214" t="str">
        <f ca="1">IF(ISERROR(VLOOKUP($B95,'NEL &amp; P4P Backsheet'!$D$11:$BF$187,T$25,0)),"",VLOOKUP($B95,'NEL &amp; P4P Backsheet'!$D$11:$BF$187, T$25,0))</f>
        <v/>
      </c>
      <c r="U95" s="212" t="str">
        <f ca="1">IF(ISERROR(VLOOKUP($B95,'NEL &amp; P4P Backsheet'!$D$11:$BF$187,U$25,0)),"",VLOOKUP($B95,'NEL &amp; P4P Backsheet'!$D$11:$BF$187, U$25,0))</f>
        <v/>
      </c>
      <c r="V95" s="320" t="str">
        <f ca="1">IF(ISERROR(VLOOKUP($B95,'NEL &amp; P4P Backsheet'!$D$11:$BF$187,V$25,0)),"",VLOOKUP($B95,'NEL &amp; P4P Backsheet'!$D$11:$BF$187, V$25,0))</f>
        <v/>
      </c>
      <c r="W95" s="320" t="str">
        <f ca="1">IF(ISERROR(VLOOKUP($B95,'NEL &amp; P4P Backsheet'!$D$11:$BF$187,W$25,0)),"",VLOOKUP($B95,'NEL &amp; P4P Backsheet'!$D$11:$BF$187, W$25,0))</f>
        <v/>
      </c>
      <c r="X95" s="214" t="str">
        <f ca="1">IF(ISERROR(VLOOKUP($B95,'NEL &amp; P4P Backsheet'!$D$11:$BF$187,X$25,0)),"",VLOOKUP($B95,'NEL &amp; P4P Backsheet'!$D$11:$BF$187, X$25,0))</f>
        <v/>
      </c>
      <c r="Y95" s="368" t="str">
        <f ca="1">IF(ISERROR(VLOOKUP($B95,'NEL &amp; P4P Backsheet'!$D$11:$BK$187,$Y$25,0)),"",IF(VLOOKUP($B95,'NEL &amp; P4P Backsheet'!$D$11:$BK$187,$Y$25,0)=0,"",VLOOKUP($B95,'NEL &amp; P4P Backsheet'!$D$11:$BK$187,$Y$25,0)))</f>
        <v/>
      </c>
      <c r="Z95"/>
    </row>
    <row r="96" spans="1:26">
      <c r="A96" s="3">
        <v>68</v>
      </c>
      <c r="B96" s="41" t="str">
        <f t="shared" ca="1" si="3"/>
        <v/>
      </c>
      <c r="C96" s="42" t="str">
        <f ca="1">IF(B96="","",VLOOKUP(B96,'Org list'!$J$9:$K$637,2,0))</f>
        <v/>
      </c>
      <c r="D96" s="215" t="str">
        <f ca="1">IF(ISERROR(VLOOKUP($B96,'NEL &amp; P4P Backsheet'!$D$11:$BM$187,D$25,0)),"",IF(VLOOKUP($B96,'NEL &amp; P4P Backsheet'!$D$11:$BM$187,D$25,0)=0,"",VLOOKUP($B96,'NEL &amp; P4P Backsheet'!$D$11:$BM$187,D$25,0)))</f>
        <v/>
      </c>
      <c r="E96" s="209" t="str">
        <f ca="1">IF(ISERROR(VLOOKUP($B96,'NEL &amp; P4P Backsheet'!$D$11:$BF$187,E$25,0)),"",VLOOKUP($B96,'NEL &amp; P4P Backsheet'!$D$11:$BF$187, E$25,0))</f>
        <v/>
      </c>
      <c r="F96" s="209" t="str">
        <f ca="1">IF(ISERROR(VLOOKUP($B96,'NEL &amp; P4P Backsheet'!$D$11:$BF$187,F$25,0)),"",VLOOKUP($B96,'NEL &amp; P4P Backsheet'!$D$11:$BF$187, F$25,0))</f>
        <v/>
      </c>
      <c r="G96" s="209" t="str">
        <f ca="1">IF(ISERROR(VLOOKUP($B96,'NEL &amp; P4P Backsheet'!$D$11:$BF$187,G$25,0)),"",VLOOKUP($B96,'NEL &amp; P4P Backsheet'!$D$11:$BF$187, G$25,0))</f>
        <v/>
      </c>
      <c r="H96" s="259" t="str">
        <f ca="1">IF(ISERROR(VLOOKUP($B96,'NEL &amp; P4P Backsheet'!$D$11:$BF$187,H$25,0)),"",VLOOKUP($B96,'NEL &amp; P4P Backsheet'!$D$11:$BF$187, H$25,0))</f>
        <v/>
      </c>
      <c r="I96" s="209" t="str">
        <f ca="1">IF(ISERROR(VLOOKUP($B96,'NEL &amp; P4P Backsheet'!$D$11:$BF$187,I$25,0)),"",VLOOKUP($B96,'NEL &amp; P4P Backsheet'!$D$11:$BF$187, I$25,0))</f>
        <v/>
      </c>
      <c r="J96" s="318" t="str">
        <f ca="1">IF(ISERROR(VLOOKUP($B96,'NEL &amp; P4P Backsheet'!$D$11:$BF$187,J$25,0)),"",VLOOKUP($B96,'NEL &amp; P4P Backsheet'!$D$11:$BF$187, J$25,0))</f>
        <v/>
      </c>
      <c r="K96" s="320" t="str">
        <f ca="1">IF(ISERROR(VLOOKUP($B96,'NEL &amp; P4P Backsheet'!$D$11:$BF$187,K$25,0)),"",VLOOKUP($B96,'NEL &amp; P4P Backsheet'!$D$11:$BF$187, K$25,0))</f>
        <v/>
      </c>
      <c r="L96" s="259" t="str">
        <f ca="1">IF(ISERROR(VLOOKUP($B96,'NEL &amp; P4P Backsheet'!$D$11:$BF$187,L$25,0)),"",VLOOKUP($B96,'NEL &amp; P4P Backsheet'!$D$11:$BF$187, L$25,0))</f>
        <v/>
      </c>
      <c r="M96" s="608" t="str">
        <f ca="1">IF(ISERROR(VLOOKUP($B96,'NEL &amp; P4P Backsheet'!$D$11:$BF$187,M$25,0)),"",VLOOKUP($B96,'NEL &amp; P4P Backsheet'!$D$11:$BF$187, M$25,0))</f>
        <v/>
      </c>
      <c r="N96" s="608" t="str">
        <f ca="1">IF(ISERROR(VLOOKUP($B96,'NEL &amp; P4P Backsheet'!$D$11:$BF$187,N$25,0)),"",VLOOKUP($B96,'NEL &amp; P4P Backsheet'!$D$11:$BF$187, N$25,0))</f>
        <v/>
      </c>
      <c r="O96" s="611" t="str">
        <f ca="1">IF(ISERROR(VLOOKUP($B96,'NEL &amp; P4P Backsheet'!$D$11:$BF$187,O$25,0)),"",VLOOKUP($B96,'NEL &amp; P4P Backsheet'!$D$11:$BF$187, O$25,0))</f>
        <v/>
      </c>
      <c r="P96" s="612" t="str">
        <f ca="1">IF(ISERROR(VLOOKUP($B96,'NEL &amp; P4P Backsheet'!$D$11:$BF$187,P$25,0)),"",VLOOKUP($B96,'NEL &amp; P4P Backsheet'!$D$11:$BF$187, P$25,0))</f>
        <v/>
      </c>
      <c r="Q96" s="212" t="str">
        <f ca="1">IF(ISERROR(VLOOKUP($B96,'NEL &amp; P4P Backsheet'!$D$11:$BF$187,Q$25,0)),"",VLOOKUP($B96,'NEL &amp; P4P Backsheet'!$D$11:$BF$187, Q$25,0))</f>
        <v/>
      </c>
      <c r="R96" s="320" t="str">
        <f ca="1">IF(ISERROR(VLOOKUP($B96,'NEL &amp; P4P Backsheet'!$D$11:$BF$187,R$25,0)),"",VLOOKUP($B96,'NEL &amp; P4P Backsheet'!$D$11:$BF$187, R$25,0))</f>
        <v/>
      </c>
      <c r="S96" s="318" t="str">
        <f ca="1">IF(ISERROR(VLOOKUP($B96,'NEL &amp; P4P Backsheet'!$D$11:$BF$187,S$25,0)),"",VLOOKUP($B96,'NEL &amp; P4P Backsheet'!$D$11:$BF$187, S$25,0))</f>
        <v/>
      </c>
      <c r="T96" s="214" t="str">
        <f ca="1">IF(ISERROR(VLOOKUP($B96,'NEL &amp; P4P Backsheet'!$D$11:$BF$187,T$25,0)),"",VLOOKUP($B96,'NEL &amp; P4P Backsheet'!$D$11:$BF$187, T$25,0))</f>
        <v/>
      </c>
      <c r="U96" s="212" t="str">
        <f ca="1">IF(ISERROR(VLOOKUP($B96,'NEL &amp; P4P Backsheet'!$D$11:$BF$187,U$25,0)),"",VLOOKUP($B96,'NEL &amp; P4P Backsheet'!$D$11:$BF$187, U$25,0))</f>
        <v/>
      </c>
      <c r="V96" s="320" t="str">
        <f ca="1">IF(ISERROR(VLOOKUP($B96,'NEL &amp; P4P Backsheet'!$D$11:$BF$187,V$25,0)),"",VLOOKUP($B96,'NEL &amp; P4P Backsheet'!$D$11:$BF$187, V$25,0))</f>
        <v/>
      </c>
      <c r="W96" s="320" t="str">
        <f ca="1">IF(ISERROR(VLOOKUP($B96,'NEL &amp; P4P Backsheet'!$D$11:$BF$187,W$25,0)),"",VLOOKUP($B96,'NEL &amp; P4P Backsheet'!$D$11:$BF$187, W$25,0))</f>
        <v/>
      </c>
      <c r="X96" s="214" t="str">
        <f ca="1">IF(ISERROR(VLOOKUP($B96,'NEL &amp; P4P Backsheet'!$D$11:$BF$187,X$25,0)),"",VLOOKUP($B96,'NEL &amp; P4P Backsheet'!$D$11:$BF$187, X$25,0))</f>
        <v/>
      </c>
      <c r="Y96" s="368" t="str">
        <f ca="1">IF(ISERROR(VLOOKUP($B96,'NEL &amp; P4P Backsheet'!$D$11:$BK$187,$Y$25,0)),"",IF(VLOOKUP($B96,'NEL &amp; P4P Backsheet'!$D$11:$BK$187,$Y$25,0)=0,"",VLOOKUP($B96,'NEL &amp; P4P Backsheet'!$D$11:$BK$187,$Y$25,0)))</f>
        <v/>
      </c>
      <c r="Z96"/>
    </row>
    <row r="97" spans="1:26">
      <c r="A97" s="3">
        <v>69</v>
      </c>
      <c r="B97" s="41" t="str">
        <f t="shared" ca="1" si="3"/>
        <v/>
      </c>
      <c r="C97" s="42" t="str">
        <f ca="1">IF(B97="","",VLOOKUP(B97,'Org list'!$J$9:$K$637,2,0))</f>
        <v/>
      </c>
      <c r="D97" s="215" t="str">
        <f ca="1">IF(ISERROR(VLOOKUP($B97,'NEL &amp; P4P Backsheet'!$D$11:$BM$187,D$25,0)),"",IF(VLOOKUP($B97,'NEL &amp; P4P Backsheet'!$D$11:$BM$187,D$25,0)=0,"",VLOOKUP($B97,'NEL &amp; P4P Backsheet'!$D$11:$BM$187,D$25,0)))</f>
        <v/>
      </c>
      <c r="E97" s="209" t="str">
        <f ca="1">IF(ISERROR(VLOOKUP($B97,'NEL &amp; P4P Backsheet'!$D$11:$BF$187,E$25,0)),"",VLOOKUP($B97,'NEL &amp; P4P Backsheet'!$D$11:$BF$187, E$25,0))</f>
        <v/>
      </c>
      <c r="F97" s="209" t="str">
        <f ca="1">IF(ISERROR(VLOOKUP($B97,'NEL &amp; P4P Backsheet'!$D$11:$BF$187,F$25,0)),"",VLOOKUP($B97,'NEL &amp; P4P Backsheet'!$D$11:$BF$187, F$25,0))</f>
        <v/>
      </c>
      <c r="G97" s="209" t="str">
        <f ca="1">IF(ISERROR(VLOOKUP($B97,'NEL &amp; P4P Backsheet'!$D$11:$BF$187,G$25,0)),"",VLOOKUP($B97,'NEL &amp; P4P Backsheet'!$D$11:$BF$187, G$25,0))</f>
        <v/>
      </c>
      <c r="H97" s="259" t="str">
        <f ca="1">IF(ISERROR(VLOOKUP($B97,'NEL &amp; P4P Backsheet'!$D$11:$BF$187,H$25,0)),"",VLOOKUP($B97,'NEL &amp; P4P Backsheet'!$D$11:$BF$187, H$25,0))</f>
        <v/>
      </c>
      <c r="I97" s="209" t="str">
        <f ca="1">IF(ISERROR(VLOOKUP($B97,'NEL &amp; P4P Backsheet'!$D$11:$BF$187,I$25,0)),"",VLOOKUP($B97,'NEL &amp; P4P Backsheet'!$D$11:$BF$187, I$25,0))</f>
        <v/>
      </c>
      <c r="J97" s="318" t="str">
        <f ca="1">IF(ISERROR(VLOOKUP($B97,'NEL &amp; P4P Backsheet'!$D$11:$BF$187,J$25,0)),"",VLOOKUP($B97,'NEL &amp; P4P Backsheet'!$D$11:$BF$187, J$25,0))</f>
        <v/>
      </c>
      <c r="K97" s="320" t="str">
        <f ca="1">IF(ISERROR(VLOOKUP($B97,'NEL &amp; P4P Backsheet'!$D$11:$BF$187,K$25,0)),"",VLOOKUP($B97,'NEL &amp; P4P Backsheet'!$D$11:$BF$187, K$25,0))</f>
        <v/>
      </c>
      <c r="L97" s="259" t="str">
        <f ca="1">IF(ISERROR(VLOOKUP($B97,'NEL &amp; P4P Backsheet'!$D$11:$BF$187,L$25,0)),"",VLOOKUP($B97,'NEL &amp; P4P Backsheet'!$D$11:$BF$187, L$25,0))</f>
        <v/>
      </c>
      <c r="M97" s="608" t="str">
        <f ca="1">IF(ISERROR(VLOOKUP($B97,'NEL &amp; P4P Backsheet'!$D$11:$BF$187,M$25,0)),"",VLOOKUP($B97,'NEL &amp; P4P Backsheet'!$D$11:$BF$187, M$25,0))</f>
        <v/>
      </c>
      <c r="N97" s="608" t="str">
        <f ca="1">IF(ISERROR(VLOOKUP($B97,'NEL &amp; P4P Backsheet'!$D$11:$BF$187,N$25,0)),"",VLOOKUP($B97,'NEL &amp; P4P Backsheet'!$D$11:$BF$187, N$25,0))</f>
        <v/>
      </c>
      <c r="O97" s="611" t="str">
        <f ca="1">IF(ISERROR(VLOOKUP($B97,'NEL &amp; P4P Backsheet'!$D$11:$BF$187,O$25,0)),"",VLOOKUP($B97,'NEL &amp; P4P Backsheet'!$D$11:$BF$187, O$25,0))</f>
        <v/>
      </c>
      <c r="P97" s="612" t="str">
        <f ca="1">IF(ISERROR(VLOOKUP($B97,'NEL &amp; P4P Backsheet'!$D$11:$BF$187,P$25,0)),"",VLOOKUP($B97,'NEL &amp; P4P Backsheet'!$D$11:$BF$187, P$25,0))</f>
        <v/>
      </c>
      <c r="Q97" s="212" t="str">
        <f ca="1">IF(ISERROR(VLOOKUP($B97,'NEL &amp; P4P Backsheet'!$D$11:$BF$187,Q$25,0)),"",VLOOKUP($B97,'NEL &amp; P4P Backsheet'!$D$11:$BF$187, Q$25,0))</f>
        <v/>
      </c>
      <c r="R97" s="320" t="str">
        <f ca="1">IF(ISERROR(VLOOKUP($B97,'NEL &amp; P4P Backsheet'!$D$11:$BF$187,R$25,0)),"",VLOOKUP($B97,'NEL &amp; P4P Backsheet'!$D$11:$BF$187, R$25,0))</f>
        <v/>
      </c>
      <c r="S97" s="318" t="str">
        <f ca="1">IF(ISERROR(VLOOKUP($B97,'NEL &amp; P4P Backsheet'!$D$11:$BF$187,S$25,0)),"",VLOOKUP($B97,'NEL &amp; P4P Backsheet'!$D$11:$BF$187, S$25,0))</f>
        <v/>
      </c>
      <c r="T97" s="214" t="str">
        <f ca="1">IF(ISERROR(VLOOKUP($B97,'NEL &amp; P4P Backsheet'!$D$11:$BF$187,T$25,0)),"",VLOOKUP($B97,'NEL &amp; P4P Backsheet'!$D$11:$BF$187, T$25,0))</f>
        <v/>
      </c>
      <c r="U97" s="212" t="str">
        <f ca="1">IF(ISERROR(VLOOKUP($B97,'NEL &amp; P4P Backsheet'!$D$11:$BF$187,U$25,0)),"",VLOOKUP($B97,'NEL &amp; P4P Backsheet'!$D$11:$BF$187, U$25,0))</f>
        <v/>
      </c>
      <c r="V97" s="320" t="str">
        <f ca="1">IF(ISERROR(VLOOKUP($B97,'NEL &amp; P4P Backsheet'!$D$11:$BF$187,V$25,0)),"",VLOOKUP($B97,'NEL &amp; P4P Backsheet'!$D$11:$BF$187, V$25,0))</f>
        <v/>
      </c>
      <c r="W97" s="320" t="str">
        <f ca="1">IF(ISERROR(VLOOKUP($B97,'NEL &amp; P4P Backsheet'!$D$11:$BF$187,W$25,0)),"",VLOOKUP($B97,'NEL &amp; P4P Backsheet'!$D$11:$BF$187, W$25,0))</f>
        <v/>
      </c>
      <c r="X97" s="214" t="str">
        <f ca="1">IF(ISERROR(VLOOKUP($B97,'NEL &amp; P4P Backsheet'!$D$11:$BF$187,X$25,0)),"",VLOOKUP($B97,'NEL &amp; P4P Backsheet'!$D$11:$BF$187, X$25,0))</f>
        <v/>
      </c>
      <c r="Y97" s="368" t="str">
        <f ca="1">IF(ISERROR(VLOOKUP($B97,'NEL &amp; P4P Backsheet'!$D$11:$BK$187,$Y$25,0)),"",IF(VLOOKUP($B97,'NEL &amp; P4P Backsheet'!$D$11:$BK$187,$Y$25,0)=0,"",VLOOKUP($B97,'NEL &amp; P4P Backsheet'!$D$11:$BK$187,$Y$25,0)))</f>
        <v/>
      </c>
      <c r="Z97"/>
    </row>
    <row r="98" spans="1:26">
      <c r="A98" s="3">
        <v>70</v>
      </c>
      <c r="B98" s="41" t="str">
        <f t="shared" ca="1" si="3"/>
        <v/>
      </c>
      <c r="C98" s="42" t="str">
        <f ca="1">IF(B98="","",VLOOKUP(B98,'Org list'!$J$9:$K$637,2,0))</f>
        <v/>
      </c>
      <c r="D98" s="215" t="str">
        <f ca="1">IF(ISERROR(VLOOKUP($B98,'NEL &amp; P4P Backsheet'!$D$11:$BM$187,D$25,0)),"",IF(VLOOKUP($B98,'NEL &amp; P4P Backsheet'!$D$11:$BM$187,D$25,0)=0,"",VLOOKUP($B98,'NEL &amp; P4P Backsheet'!$D$11:$BM$187,D$25,0)))</f>
        <v/>
      </c>
      <c r="E98" s="209" t="str">
        <f ca="1">IF(ISERROR(VLOOKUP($B98,'NEL &amp; P4P Backsheet'!$D$11:$BF$187,E$25,0)),"",VLOOKUP($B98,'NEL &amp; P4P Backsheet'!$D$11:$BF$187, E$25,0))</f>
        <v/>
      </c>
      <c r="F98" s="209" t="str">
        <f ca="1">IF(ISERROR(VLOOKUP($B98,'NEL &amp; P4P Backsheet'!$D$11:$BF$187,F$25,0)),"",VLOOKUP($B98,'NEL &amp; P4P Backsheet'!$D$11:$BF$187, F$25,0))</f>
        <v/>
      </c>
      <c r="G98" s="209" t="str">
        <f ca="1">IF(ISERROR(VLOOKUP($B98,'NEL &amp; P4P Backsheet'!$D$11:$BF$187,G$25,0)),"",VLOOKUP($B98,'NEL &amp; P4P Backsheet'!$D$11:$BF$187, G$25,0))</f>
        <v/>
      </c>
      <c r="H98" s="259" t="str">
        <f ca="1">IF(ISERROR(VLOOKUP($B98,'NEL &amp; P4P Backsheet'!$D$11:$BF$187,H$25,0)),"",VLOOKUP($B98,'NEL &amp; P4P Backsheet'!$D$11:$BF$187, H$25,0))</f>
        <v/>
      </c>
      <c r="I98" s="209" t="str">
        <f ca="1">IF(ISERROR(VLOOKUP($B98,'NEL &amp; P4P Backsheet'!$D$11:$BF$187,I$25,0)),"",VLOOKUP($B98,'NEL &amp; P4P Backsheet'!$D$11:$BF$187, I$25,0))</f>
        <v/>
      </c>
      <c r="J98" s="318" t="str">
        <f ca="1">IF(ISERROR(VLOOKUP($B98,'NEL &amp; P4P Backsheet'!$D$11:$BF$187,J$25,0)),"",VLOOKUP($B98,'NEL &amp; P4P Backsheet'!$D$11:$BF$187, J$25,0))</f>
        <v/>
      </c>
      <c r="K98" s="320" t="str">
        <f ca="1">IF(ISERROR(VLOOKUP($B98,'NEL &amp; P4P Backsheet'!$D$11:$BF$187,K$25,0)),"",VLOOKUP($B98,'NEL &amp; P4P Backsheet'!$D$11:$BF$187, K$25,0))</f>
        <v/>
      </c>
      <c r="L98" s="259" t="str">
        <f ca="1">IF(ISERROR(VLOOKUP($B98,'NEL &amp; P4P Backsheet'!$D$11:$BF$187,L$25,0)),"",VLOOKUP($B98,'NEL &amp; P4P Backsheet'!$D$11:$BF$187, L$25,0))</f>
        <v/>
      </c>
      <c r="M98" s="608" t="str">
        <f ca="1">IF(ISERROR(VLOOKUP($B98,'NEL &amp; P4P Backsheet'!$D$11:$BF$187,M$25,0)),"",VLOOKUP($B98,'NEL &amp; P4P Backsheet'!$D$11:$BF$187, M$25,0))</f>
        <v/>
      </c>
      <c r="N98" s="608" t="str">
        <f ca="1">IF(ISERROR(VLOOKUP($B98,'NEL &amp; P4P Backsheet'!$D$11:$BF$187,N$25,0)),"",VLOOKUP($B98,'NEL &amp; P4P Backsheet'!$D$11:$BF$187, N$25,0))</f>
        <v/>
      </c>
      <c r="O98" s="611" t="str">
        <f ca="1">IF(ISERROR(VLOOKUP($B98,'NEL &amp; P4P Backsheet'!$D$11:$BF$187,O$25,0)),"",VLOOKUP($B98,'NEL &amp; P4P Backsheet'!$D$11:$BF$187, O$25,0))</f>
        <v/>
      </c>
      <c r="P98" s="612" t="str">
        <f ca="1">IF(ISERROR(VLOOKUP($B98,'NEL &amp; P4P Backsheet'!$D$11:$BF$187,P$25,0)),"",VLOOKUP($B98,'NEL &amp; P4P Backsheet'!$D$11:$BF$187, P$25,0))</f>
        <v/>
      </c>
      <c r="Q98" s="212" t="str">
        <f ca="1">IF(ISERROR(VLOOKUP($B98,'NEL &amp; P4P Backsheet'!$D$11:$BF$187,Q$25,0)),"",VLOOKUP($B98,'NEL &amp; P4P Backsheet'!$D$11:$BF$187, Q$25,0))</f>
        <v/>
      </c>
      <c r="R98" s="320" t="str">
        <f ca="1">IF(ISERROR(VLOOKUP($B98,'NEL &amp; P4P Backsheet'!$D$11:$BF$187,R$25,0)),"",VLOOKUP($B98,'NEL &amp; P4P Backsheet'!$D$11:$BF$187, R$25,0))</f>
        <v/>
      </c>
      <c r="S98" s="318" t="str">
        <f ca="1">IF(ISERROR(VLOOKUP($B98,'NEL &amp; P4P Backsheet'!$D$11:$BF$187,S$25,0)),"",VLOOKUP($B98,'NEL &amp; P4P Backsheet'!$D$11:$BF$187, S$25,0))</f>
        <v/>
      </c>
      <c r="T98" s="214" t="str">
        <f ca="1">IF(ISERROR(VLOOKUP($B98,'NEL &amp; P4P Backsheet'!$D$11:$BF$187,T$25,0)),"",VLOOKUP($B98,'NEL &amp; P4P Backsheet'!$D$11:$BF$187, T$25,0))</f>
        <v/>
      </c>
      <c r="U98" s="212" t="str">
        <f ca="1">IF(ISERROR(VLOOKUP($B98,'NEL &amp; P4P Backsheet'!$D$11:$BF$187,U$25,0)),"",VLOOKUP($B98,'NEL &amp; P4P Backsheet'!$D$11:$BF$187, U$25,0))</f>
        <v/>
      </c>
      <c r="V98" s="320" t="str">
        <f ca="1">IF(ISERROR(VLOOKUP($B98,'NEL &amp; P4P Backsheet'!$D$11:$BF$187,V$25,0)),"",VLOOKUP($B98,'NEL &amp; P4P Backsheet'!$D$11:$BF$187, V$25,0))</f>
        <v/>
      </c>
      <c r="W98" s="320" t="str">
        <f ca="1">IF(ISERROR(VLOOKUP($B98,'NEL &amp; P4P Backsheet'!$D$11:$BF$187,W$25,0)),"",VLOOKUP($B98,'NEL &amp; P4P Backsheet'!$D$11:$BF$187, W$25,0))</f>
        <v/>
      </c>
      <c r="X98" s="214" t="str">
        <f ca="1">IF(ISERROR(VLOOKUP($B98,'NEL &amp; P4P Backsheet'!$D$11:$BF$187,X$25,0)),"",VLOOKUP($B98,'NEL &amp; P4P Backsheet'!$D$11:$BF$187, X$25,0))</f>
        <v/>
      </c>
      <c r="Y98" s="368" t="str">
        <f ca="1">IF(ISERROR(VLOOKUP($B98,'NEL &amp; P4P Backsheet'!$D$11:$BK$187,$Y$25,0)),"",IF(VLOOKUP($B98,'NEL &amp; P4P Backsheet'!$D$11:$BK$187,$Y$25,0)=0,"",VLOOKUP($B98,'NEL &amp; P4P Backsheet'!$D$11:$BK$187,$Y$25,0)))</f>
        <v/>
      </c>
      <c r="Z98"/>
    </row>
    <row r="99" spans="1:26">
      <c r="A99" s="3">
        <v>71</v>
      </c>
      <c r="B99" s="41" t="str">
        <f t="shared" ca="1" si="3"/>
        <v/>
      </c>
      <c r="C99" s="42" t="str">
        <f ca="1">IF(B99="","",VLOOKUP(B99,'Org list'!$J$9:$K$637,2,0))</f>
        <v/>
      </c>
      <c r="D99" s="215" t="str">
        <f ca="1">IF(ISERROR(VLOOKUP($B99,'NEL &amp; P4P Backsheet'!$D$11:$BM$187,D$25,0)),"",IF(VLOOKUP($B99,'NEL &amp; P4P Backsheet'!$D$11:$BM$187,D$25,0)=0,"",VLOOKUP($B99,'NEL &amp; P4P Backsheet'!$D$11:$BM$187,D$25,0)))</f>
        <v/>
      </c>
      <c r="E99" s="209" t="str">
        <f ca="1">IF(ISERROR(VLOOKUP($B99,'NEL &amp; P4P Backsheet'!$D$11:$BF$187,E$25,0)),"",VLOOKUP($B99,'NEL &amp; P4P Backsheet'!$D$11:$BF$187, E$25,0))</f>
        <v/>
      </c>
      <c r="F99" s="209" t="str">
        <f ca="1">IF(ISERROR(VLOOKUP($B99,'NEL &amp; P4P Backsheet'!$D$11:$BF$187,F$25,0)),"",VLOOKUP($B99,'NEL &amp; P4P Backsheet'!$D$11:$BF$187, F$25,0))</f>
        <v/>
      </c>
      <c r="G99" s="209" t="str">
        <f ca="1">IF(ISERROR(VLOOKUP($B99,'NEL &amp; P4P Backsheet'!$D$11:$BF$187,G$25,0)),"",VLOOKUP($B99,'NEL &amp; P4P Backsheet'!$D$11:$BF$187, G$25,0))</f>
        <v/>
      </c>
      <c r="H99" s="259" t="str">
        <f ca="1">IF(ISERROR(VLOOKUP($B99,'NEL &amp; P4P Backsheet'!$D$11:$BF$187,H$25,0)),"",VLOOKUP($B99,'NEL &amp; P4P Backsheet'!$D$11:$BF$187, H$25,0))</f>
        <v/>
      </c>
      <c r="I99" s="209" t="str">
        <f ca="1">IF(ISERROR(VLOOKUP($B99,'NEL &amp; P4P Backsheet'!$D$11:$BF$187,I$25,0)),"",VLOOKUP($B99,'NEL &amp; P4P Backsheet'!$D$11:$BF$187, I$25,0))</f>
        <v/>
      </c>
      <c r="J99" s="318" t="str">
        <f ca="1">IF(ISERROR(VLOOKUP($B99,'NEL &amp; P4P Backsheet'!$D$11:$BF$187,J$25,0)),"",VLOOKUP($B99,'NEL &amp; P4P Backsheet'!$D$11:$BF$187, J$25,0))</f>
        <v/>
      </c>
      <c r="K99" s="320" t="str">
        <f ca="1">IF(ISERROR(VLOOKUP($B99,'NEL &amp; P4P Backsheet'!$D$11:$BF$187,K$25,0)),"",VLOOKUP($B99,'NEL &amp; P4P Backsheet'!$D$11:$BF$187, K$25,0))</f>
        <v/>
      </c>
      <c r="L99" s="259" t="str">
        <f ca="1">IF(ISERROR(VLOOKUP($B99,'NEL &amp; P4P Backsheet'!$D$11:$BF$187,L$25,0)),"",VLOOKUP($B99,'NEL &amp; P4P Backsheet'!$D$11:$BF$187, L$25,0))</f>
        <v/>
      </c>
      <c r="M99" s="608" t="str">
        <f ca="1">IF(ISERROR(VLOOKUP($B99,'NEL &amp; P4P Backsheet'!$D$11:$BF$187,M$25,0)),"",VLOOKUP($B99,'NEL &amp; P4P Backsheet'!$D$11:$BF$187, M$25,0))</f>
        <v/>
      </c>
      <c r="N99" s="608" t="str">
        <f ca="1">IF(ISERROR(VLOOKUP($B99,'NEL &amp; P4P Backsheet'!$D$11:$BF$187,N$25,0)),"",VLOOKUP($B99,'NEL &amp; P4P Backsheet'!$D$11:$BF$187, N$25,0))</f>
        <v/>
      </c>
      <c r="O99" s="611" t="str">
        <f ca="1">IF(ISERROR(VLOOKUP($B99,'NEL &amp; P4P Backsheet'!$D$11:$BF$187,O$25,0)),"",VLOOKUP($B99,'NEL &amp; P4P Backsheet'!$D$11:$BF$187, O$25,0))</f>
        <v/>
      </c>
      <c r="P99" s="612" t="str">
        <f ca="1">IF(ISERROR(VLOOKUP($B99,'NEL &amp; P4P Backsheet'!$D$11:$BF$187,P$25,0)),"",VLOOKUP($B99,'NEL &amp; P4P Backsheet'!$D$11:$BF$187, P$25,0))</f>
        <v/>
      </c>
      <c r="Q99" s="212" t="str">
        <f ca="1">IF(ISERROR(VLOOKUP($B99,'NEL &amp; P4P Backsheet'!$D$11:$BF$187,Q$25,0)),"",VLOOKUP($B99,'NEL &amp; P4P Backsheet'!$D$11:$BF$187, Q$25,0))</f>
        <v/>
      </c>
      <c r="R99" s="320" t="str">
        <f ca="1">IF(ISERROR(VLOOKUP($B99,'NEL &amp; P4P Backsheet'!$D$11:$BF$187,R$25,0)),"",VLOOKUP($B99,'NEL &amp; P4P Backsheet'!$D$11:$BF$187, R$25,0))</f>
        <v/>
      </c>
      <c r="S99" s="318" t="str">
        <f ca="1">IF(ISERROR(VLOOKUP($B99,'NEL &amp; P4P Backsheet'!$D$11:$BF$187,S$25,0)),"",VLOOKUP($B99,'NEL &amp; P4P Backsheet'!$D$11:$BF$187, S$25,0))</f>
        <v/>
      </c>
      <c r="T99" s="214" t="str">
        <f ca="1">IF(ISERROR(VLOOKUP($B99,'NEL &amp; P4P Backsheet'!$D$11:$BF$187,T$25,0)),"",VLOOKUP($B99,'NEL &amp; P4P Backsheet'!$D$11:$BF$187, T$25,0))</f>
        <v/>
      </c>
      <c r="U99" s="212" t="str">
        <f ca="1">IF(ISERROR(VLOOKUP($B99,'NEL &amp; P4P Backsheet'!$D$11:$BF$187,U$25,0)),"",VLOOKUP($B99,'NEL &amp; P4P Backsheet'!$D$11:$BF$187, U$25,0))</f>
        <v/>
      </c>
      <c r="V99" s="320" t="str">
        <f ca="1">IF(ISERROR(VLOOKUP($B99,'NEL &amp; P4P Backsheet'!$D$11:$BF$187,V$25,0)),"",VLOOKUP($B99,'NEL &amp; P4P Backsheet'!$D$11:$BF$187, V$25,0))</f>
        <v/>
      </c>
      <c r="W99" s="320" t="str">
        <f ca="1">IF(ISERROR(VLOOKUP($B99,'NEL &amp; P4P Backsheet'!$D$11:$BF$187,W$25,0)),"",VLOOKUP($B99,'NEL &amp; P4P Backsheet'!$D$11:$BF$187, W$25,0))</f>
        <v/>
      </c>
      <c r="X99" s="214" t="str">
        <f ca="1">IF(ISERROR(VLOOKUP($B99,'NEL &amp; P4P Backsheet'!$D$11:$BF$187,X$25,0)),"",VLOOKUP($B99,'NEL &amp; P4P Backsheet'!$D$11:$BF$187, X$25,0))</f>
        <v/>
      </c>
      <c r="Y99" s="368" t="str">
        <f ca="1">IF(ISERROR(VLOOKUP($B99,'NEL &amp; P4P Backsheet'!$D$11:$BK$187,$Y$25,0)),"",IF(VLOOKUP($B99,'NEL &amp; P4P Backsheet'!$D$11:$BK$187,$Y$25,0)=0,"",VLOOKUP($B99,'NEL &amp; P4P Backsheet'!$D$11:$BK$187,$Y$25,0)))</f>
        <v/>
      </c>
      <c r="Z99"/>
    </row>
    <row r="100" spans="1:26">
      <c r="A100" s="3">
        <v>72</v>
      </c>
      <c r="B100" s="41" t="str">
        <f t="shared" ca="1" si="3"/>
        <v/>
      </c>
      <c r="C100" s="42" t="str">
        <f ca="1">IF(B100="","",VLOOKUP(B100,'Org list'!$J$9:$K$637,2,0))</f>
        <v/>
      </c>
      <c r="D100" s="215" t="str">
        <f ca="1">IF(ISERROR(VLOOKUP($B100,'NEL &amp; P4P Backsheet'!$D$11:$BM$187,D$25,0)),"",IF(VLOOKUP($B100,'NEL &amp; P4P Backsheet'!$D$11:$BM$187,D$25,0)=0,"",VLOOKUP($B100,'NEL &amp; P4P Backsheet'!$D$11:$BM$187,D$25,0)))</f>
        <v/>
      </c>
      <c r="E100" s="209" t="str">
        <f ca="1">IF(ISERROR(VLOOKUP($B100,'NEL &amp; P4P Backsheet'!$D$11:$BF$187,E$25,0)),"",VLOOKUP($B100,'NEL &amp; P4P Backsheet'!$D$11:$BF$187, E$25,0))</f>
        <v/>
      </c>
      <c r="F100" s="209" t="str">
        <f ca="1">IF(ISERROR(VLOOKUP($B100,'NEL &amp; P4P Backsheet'!$D$11:$BF$187,F$25,0)),"",VLOOKUP($B100,'NEL &amp; P4P Backsheet'!$D$11:$BF$187, F$25,0))</f>
        <v/>
      </c>
      <c r="G100" s="209" t="str">
        <f ca="1">IF(ISERROR(VLOOKUP($B100,'NEL &amp; P4P Backsheet'!$D$11:$BF$187,G$25,0)),"",VLOOKUP($B100,'NEL &amp; P4P Backsheet'!$D$11:$BF$187, G$25,0))</f>
        <v/>
      </c>
      <c r="H100" s="259" t="str">
        <f ca="1">IF(ISERROR(VLOOKUP($B100,'NEL &amp; P4P Backsheet'!$D$11:$BF$187,H$25,0)),"",VLOOKUP($B100,'NEL &amp; P4P Backsheet'!$D$11:$BF$187, H$25,0))</f>
        <v/>
      </c>
      <c r="I100" s="209" t="str">
        <f ca="1">IF(ISERROR(VLOOKUP($B100,'NEL &amp; P4P Backsheet'!$D$11:$BF$187,I$25,0)),"",VLOOKUP($B100,'NEL &amp; P4P Backsheet'!$D$11:$BF$187, I$25,0))</f>
        <v/>
      </c>
      <c r="J100" s="318" t="str">
        <f ca="1">IF(ISERROR(VLOOKUP($B100,'NEL &amp; P4P Backsheet'!$D$11:$BF$187,J$25,0)),"",VLOOKUP($B100,'NEL &amp; P4P Backsheet'!$D$11:$BF$187, J$25,0))</f>
        <v/>
      </c>
      <c r="K100" s="320" t="str">
        <f ca="1">IF(ISERROR(VLOOKUP($B100,'NEL &amp; P4P Backsheet'!$D$11:$BF$187,K$25,0)),"",VLOOKUP($B100,'NEL &amp; P4P Backsheet'!$D$11:$BF$187, K$25,0))</f>
        <v/>
      </c>
      <c r="L100" s="259" t="str">
        <f ca="1">IF(ISERROR(VLOOKUP($B100,'NEL &amp; P4P Backsheet'!$D$11:$BF$187,L$25,0)),"",VLOOKUP($B100,'NEL &amp; P4P Backsheet'!$D$11:$BF$187, L$25,0))</f>
        <v/>
      </c>
      <c r="M100" s="608" t="str">
        <f ca="1">IF(ISERROR(VLOOKUP($B100,'NEL &amp; P4P Backsheet'!$D$11:$BF$187,M$25,0)),"",VLOOKUP($B100,'NEL &amp; P4P Backsheet'!$D$11:$BF$187, M$25,0))</f>
        <v/>
      </c>
      <c r="N100" s="608" t="str">
        <f ca="1">IF(ISERROR(VLOOKUP($B100,'NEL &amp; P4P Backsheet'!$D$11:$BF$187,N$25,0)),"",VLOOKUP($B100,'NEL &amp; P4P Backsheet'!$D$11:$BF$187, N$25,0))</f>
        <v/>
      </c>
      <c r="O100" s="611" t="str">
        <f ca="1">IF(ISERROR(VLOOKUP($B100,'NEL &amp; P4P Backsheet'!$D$11:$BF$187,O$25,0)),"",VLOOKUP($B100,'NEL &amp; P4P Backsheet'!$D$11:$BF$187, O$25,0))</f>
        <v/>
      </c>
      <c r="P100" s="612" t="str">
        <f ca="1">IF(ISERROR(VLOOKUP($B100,'NEL &amp; P4P Backsheet'!$D$11:$BF$187,P$25,0)),"",VLOOKUP($B100,'NEL &amp; P4P Backsheet'!$D$11:$BF$187, P$25,0))</f>
        <v/>
      </c>
      <c r="Q100" s="212" t="str">
        <f ca="1">IF(ISERROR(VLOOKUP($B100,'NEL &amp; P4P Backsheet'!$D$11:$BF$187,Q$25,0)),"",VLOOKUP($B100,'NEL &amp; P4P Backsheet'!$D$11:$BF$187, Q$25,0))</f>
        <v/>
      </c>
      <c r="R100" s="320" t="str">
        <f ca="1">IF(ISERROR(VLOOKUP($B100,'NEL &amp; P4P Backsheet'!$D$11:$BF$187,R$25,0)),"",VLOOKUP($B100,'NEL &amp; P4P Backsheet'!$D$11:$BF$187, R$25,0))</f>
        <v/>
      </c>
      <c r="S100" s="318" t="str">
        <f ca="1">IF(ISERROR(VLOOKUP($B100,'NEL &amp; P4P Backsheet'!$D$11:$BF$187,S$25,0)),"",VLOOKUP($B100,'NEL &amp; P4P Backsheet'!$D$11:$BF$187, S$25,0))</f>
        <v/>
      </c>
      <c r="T100" s="214" t="str">
        <f ca="1">IF(ISERROR(VLOOKUP($B100,'NEL &amp; P4P Backsheet'!$D$11:$BF$187,T$25,0)),"",VLOOKUP($B100,'NEL &amp; P4P Backsheet'!$D$11:$BF$187, T$25,0))</f>
        <v/>
      </c>
      <c r="U100" s="212" t="str">
        <f ca="1">IF(ISERROR(VLOOKUP($B100,'NEL &amp; P4P Backsheet'!$D$11:$BF$187,U$25,0)),"",VLOOKUP($B100,'NEL &amp; P4P Backsheet'!$D$11:$BF$187, U$25,0))</f>
        <v/>
      </c>
      <c r="V100" s="320" t="str">
        <f ca="1">IF(ISERROR(VLOOKUP($B100,'NEL &amp; P4P Backsheet'!$D$11:$BF$187,V$25,0)),"",VLOOKUP($B100,'NEL &amp; P4P Backsheet'!$D$11:$BF$187, V$25,0))</f>
        <v/>
      </c>
      <c r="W100" s="320" t="str">
        <f ca="1">IF(ISERROR(VLOOKUP($B100,'NEL &amp; P4P Backsheet'!$D$11:$BF$187,W$25,0)),"",VLOOKUP($B100,'NEL &amp; P4P Backsheet'!$D$11:$BF$187, W$25,0))</f>
        <v/>
      </c>
      <c r="X100" s="214" t="str">
        <f ca="1">IF(ISERROR(VLOOKUP($B100,'NEL &amp; P4P Backsheet'!$D$11:$BF$187,X$25,0)),"",VLOOKUP($B100,'NEL &amp; P4P Backsheet'!$D$11:$BF$187, X$25,0))</f>
        <v/>
      </c>
      <c r="Y100" s="368" t="str">
        <f ca="1">IF(ISERROR(VLOOKUP($B100,'NEL &amp; P4P Backsheet'!$D$11:$BK$187,$Y$25,0)),"",IF(VLOOKUP($B100,'NEL &amp; P4P Backsheet'!$D$11:$BK$187,$Y$25,0)=0,"",VLOOKUP($B100,'NEL &amp; P4P Backsheet'!$D$11:$BK$187,$Y$25,0)))</f>
        <v/>
      </c>
      <c r="Z100"/>
    </row>
    <row r="101" spans="1:26">
      <c r="A101" s="3">
        <v>73</v>
      </c>
      <c r="B101" s="41" t="str">
        <f t="shared" ca="1" si="3"/>
        <v/>
      </c>
      <c r="C101" s="42" t="str">
        <f ca="1">IF(B101="","",VLOOKUP(B101,'Org list'!$J$9:$K$637,2,0))</f>
        <v/>
      </c>
      <c r="D101" s="215" t="str">
        <f ca="1">IF(ISERROR(VLOOKUP($B101,'NEL &amp; P4P Backsheet'!$D$11:$BM$187,D$25,0)),"",IF(VLOOKUP($B101,'NEL &amp; P4P Backsheet'!$D$11:$BM$187,D$25,0)=0,"",VLOOKUP($B101,'NEL &amp; P4P Backsheet'!$D$11:$BM$187,D$25,0)))</f>
        <v/>
      </c>
      <c r="E101" s="209" t="str">
        <f ca="1">IF(ISERROR(VLOOKUP($B101,'NEL &amp; P4P Backsheet'!$D$11:$BF$187,E$25,0)),"",VLOOKUP($B101,'NEL &amp; P4P Backsheet'!$D$11:$BF$187, E$25,0))</f>
        <v/>
      </c>
      <c r="F101" s="209" t="str">
        <f ca="1">IF(ISERROR(VLOOKUP($B101,'NEL &amp; P4P Backsheet'!$D$11:$BF$187,F$25,0)),"",VLOOKUP($B101,'NEL &amp; P4P Backsheet'!$D$11:$BF$187, F$25,0))</f>
        <v/>
      </c>
      <c r="G101" s="209" t="str">
        <f ca="1">IF(ISERROR(VLOOKUP($B101,'NEL &amp; P4P Backsheet'!$D$11:$BF$187,G$25,0)),"",VLOOKUP($B101,'NEL &amp; P4P Backsheet'!$D$11:$BF$187, G$25,0))</f>
        <v/>
      </c>
      <c r="H101" s="259" t="str">
        <f ca="1">IF(ISERROR(VLOOKUP($B101,'NEL &amp; P4P Backsheet'!$D$11:$BF$187,H$25,0)),"",VLOOKUP($B101,'NEL &amp; P4P Backsheet'!$D$11:$BF$187, H$25,0))</f>
        <v/>
      </c>
      <c r="I101" s="209" t="str">
        <f ca="1">IF(ISERROR(VLOOKUP($B101,'NEL &amp; P4P Backsheet'!$D$11:$BF$187,I$25,0)),"",VLOOKUP($B101,'NEL &amp; P4P Backsheet'!$D$11:$BF$187, I$25,0))</f>
        <v/>
      </c>
      <c r="J101" s="318" t="str">
        <f ca="1">IF(ISERROR(VLOOKUP($B101,'NEL &amp; P4P Backsheet'!$D$11:$BF$187,J$25,0)),"",VLOOKUP($B101,'NEL &amp; P4P Backsheet'!$D$11:$BF$187, J$25,0))</f>
        <v/>
      </c>
      <c r="K101" s="320" t="str">
        <f ca="1">IF(ISERROR(VLOOKUP($B101,'NEL &amp; P4P Backsheet'!$D$11:$BF$187,K$25,0)),"",VLOOKUP($B101,'NEL &amp; P4P Backsheet'!$D$11:$BF$187, K$25,0))</f>
        <v/>
      </c>
      <c r="L101" s="259" t="str">
        <f ca="1">IF(ISERROR(VLOOKUP($B101,'NEL &amp; P4P Backsheet'!$D$11:$BF$187,L$25,0)),"",VLOOKUP($B101,'NEL &amp; P4P Backsheet'!$D$11:$BF$187, L$25,0))</f>
        <v/>
      </c>
      <c r="M101" s="608" t="str">
        <f ca="1">IF(ISERROR(VLOOKUP($B101,'NEL &amp; P4P Backsheet'!$D$11:$BF$187,M$25,0)),"",VLOOKUP($B101,'NEL &amp; P4P Backsheet'!$D$11:$BF$187, M$25,0))</f>
        <v/>
      </c>
      <c r="N101" s="608" t="str">
        <f ca="1">IF(ISERROR(VLOOKUP($B101,'NEL &amp; P4P Backsheet'!$D$11:$BF$187,N$25,0)),"",VLOOKUP($B101,'NEL &amp; P4P Backsheet'!$D$11:$BF$187, N$25,0))</f>
        <v/>
      </c>
      <c r="O101" s="611" t="str">
        <f ca="1">IF(ISERROR(VLOOKUP($B101,'NEL &amp; P4P Backsheet'!$D$11:$BF$187,O$25,0)),"",VLOOKUP($B101,'NEL &amp; P4P Backsheet'!$D$11:$BF$187, O$25,0))</f>
        <v/>
      </c>
      <c r="P101" s="612" t="str">
        <f ca="1">IF(ISERROR(VLOOKUP($B101,'NEL &amp; P4P Backsheet'!$D$11:$BF$187,P$25,0)),"",VLOOKUP($B101,'NEL &amp; P4P Backsheet'!$D$11:$BF$187, P$25,0))</f>
        <v/>
      </c>
      <c r="Q101" s="212" t="str">
        <f ca="1">IF(ISERROR(VLOOKUP($B101,'NEL &amp; P4P Backsheet'!$D$11:$BF$187,Q$25,0)),"",VLOOKUP($B101,'NEL &amp; P4P Backsheet'!$D$11:$BF$187, Q$25,0))</f>
        <v/>
      </c>
      <c r="R101" s="320" t="str">
        <f ca="1">IF(ISERROR(VLOOKUP($B101,'NEL &amp; P4P Backsheet'!$D$11:$BF$187,R$25,0)),"",VLOOKUP($B101,'NEL &amp; P4P Backsheet'!$D$11:$BF$187, R$25,0))</f>
        <v/>
      </c>
      <c r="S101" s="318" t="str">
        <f ca="1">IF(ISERROR(VLOOKUP($B101,'NEL &amp; P4P Backsheet'!$D$11:$BF$187,S$25,0)),"",VLOOKUP($B101,'NEL &amp; P4P Backsheet'!$D$11:$BF$187, S$25,0))</f>
        <v/>
      </c>
      <c r="T101" s="214" t="str">
        <f ca="1">IF(ISERROR(VLOOKUP($B101,'NEL &amp; P4P Backsheet'!$D$11:$BF$187,T$25,0)),"",VLOOKUP($B101,'NEL &amp; P4P Backsheet'!$D$11:$BF$187, T$25,0))</f>
        <v/>
      </c>
      <c r="U101" s="212" t="str">
        <f ca="1">IF(ISERROR(VLOOKUP($B101,'NEL &amp; P4P Backsheet'!$D$11:$BF$187,U$25,0)),"",VLOOKUP($B101,'NEL &amp; P4P Backsheet'!$D$11:$BF$187, U$25,0))</f>
        <v/>
      </c>
      <c r="V101" s="320" t="str">
        <f ca="1">IF(ISERROR(VLOOKUP($B101,'NEL &amp; P4P Backsheet'!$D$11:$BF$187,V$25,0)),"",VLOOKUP($B101,'NEL &amp; P4P Backsheet'!$D$11:$BF$187, V$25,0))</f>
        <v/>
      </c>
      <c r="W101" s="320" t="str">
        <f ca="1">IF(ISERROR(VLOOKUP($B101,'NEL &amp; P4P Backsheet'!$D$11:$BF$187,W$25,0)),"",VLOOKUP($B101,'NEL &amp; P4P Backsheet'!$D$11:$BF$187, W$25,0))</f>
        <v/>
      </c>
      <c r="X101" s="214" t="str">
        <f ca="1">IF(ISERROR(VLOOKUP($B101,'NEL &amp; P4P Backsheet'!$D$11:$BF$187,X$25,0)),"",VLOOKUP($B101,'NEL &amp; P4P Backsheet'!$D$11:$BF$187, X$25,0))</f>
        <v/>
      </c>
      <c r="Y101" s="368" t="str">
        <f ca="1">IF(ISERROR(VLOOKUP($B101,'NEL &amp; P4P Backsheet'!$D$11:$BK$187,$Y$25,0)),"",IF(VLOOKUP($B101,'NEL &amp; P4P Backsheet'!$D$11:$BK$187,$Y$25,0)=0,"",VLOOKUP($B101,'NEL &amp; P4P Backsheet'!$D$11:$BK$187,$Y$25,0)))</f>
        <v/>
      </c>
      <c r="Z101"/>
    </row>
    <row r="102" spans="1:26">
      <c r="A102" s="3">
        <v>74</v>
      </c>
      <c r="B102" s="41" t="str">
        <f t="shared" ca="1" si="3"/>
        <v/>
      </c>
      <c r="C102" s="42" t="str">
        <f ca="1">IF(B102="","",VLOOKUP(B102,'Org list'!$J$9:$K$637,2,0))</f>
        <v/>
      </c>
      <c r="D102" s="215" t="str">
        <f ca="1">IF(ISERROR(VLOOKUP($B102,'NEL &amp; P4P Backsheet'!$D$11:$BM$187,D$25,0)),"",IF(VLOOKUP($B102,'NEL &amp; P4P Backsheet'!$D$11:$BM$187,D$25,0)=0,"",VLOOKUP($B102,'NEL &amp; P4P Backsheet'!$D$11:$BM$187,D$25,0)))</f>
        <v/>
      </c>
      <c r="E102" s="209" t="str">
        <f ca="1">IF(ISERROR(VLOOKUP($B102,'NEL &amp; P4P Backsheet'!$D$11:$BF$187,E$25,0)),"",VLOOKUP($B102,'NEL &amp; P4P Backsheet'!$D$11:$BF$187, E$25,0))</f>
        <v/>
      </c>
      <c r="F102" s="209" t="str">
        <f ca="1">IF(ISERROR(VLOOKUP($B102,'NEL &amp; P4P Backsheet'!$D$11:$BF$187,F$25,0)),"",VLOOKUP($B102,'NEL &amp; P4P Backsheet'!$D$11:$BF$187, F$25,0))</f>
        <v/>
      </c>
      <c r="G102" s="209" t="str">
        <f ca="1">IF(ISERROR(VLOOKUP($B102,'NEL &amp; P4P Backsheet'!$D$11:$BF$187,G$25,0)),"",VLOOKUP($B102,'NEL &amp; P4P Backsheet'!$D$11:$BF$187, G$25,0))</f>
        <v/>
      </c>
      <c r="H102" s="259" t="str">
        <f ca="1">IF(ISERROR(VLOOKUP($B102,'NEL &amp; P4P Backsheet'!$D$11:$BF$187,H$25,0)),"",VLOOKUP($B102,'NEL &amp; P4P Backsheet'!$D$11:$BF$187, H$25,0))</f>
        <v/>
      </c>
      <c r="I102" s="209" t="str">
        <f ca="1">IF(ISERROR(VLOOKUP($B102,'NEL &amp; P4P Backsheet'!$D$11:$BF$187,I$25,0)),"",VLOOKUP($B102,'NEL &amp; P4P Backsheet'!$D$11:$BF$187, I$25,0))</f>
        <v/>
      </c>
      <c r="J102" s="318" t="str">
        <f ca="1">IF(ISERROR(VLOOKUP($B102,'NEL &amp; P4P Backsheet'!$D$11:$BF$187,J$25,0)),"",VLOOKUP($B102,'NEL &amp; P4P Backsheet'!$D$11:$BF$187, J$25,0))</f>
        <v/>
      </c>
      <c r="K102" s="320" t="str">
        <f ca="1">IF(ISERROR(VLOOKUP($B102,'NEL &amp; P4P Backsheet'!$D$11:$BF$187,K$25,0)),"",VLOOKUP($B102,'NEL &amp; P4P Backsheet'!$D$11:$BF$187, K$25,0))</f>
        <v/>
      </c>
      <c r="L102" s="259" t="str">
        <f ca="1">IF(ISERROR(VLOOKUP($B102,'NEL &amp; P4P Backsheet'!$D$11:$BF$187,L$25,0)),"",VLOOKUP($B102,'NEL &amp; P4P Backsheet'!$D$11:$BF$187, L$25,0))</f>
        <v/>
      </c>
      <c r="M102" s="608" t="str">
        <f ca="1">IF(ISERROR(VLOOKUP($B102,'NEL &amp; P4P Backsheet'!$D$11:$BF$187,M$25,0)),"",VLOOKUP($B102,'NEL &amp; P4P Backsheet'!$D$11:$BF$187, M$25,0))</f>
        <v/>
      </c>
      <c r="N102" s="608" t="str">
        <f ca="1">IF(ISERROR(VLOOKUP($B102,'NEL &amp; P4P Backsheet'!$D$11:$BF$187,N$25,0)),"",VLOOKUP($B102,'NEL &amp; P4P Backsheet'!$D$11:$BF$187, N$25,0))</f>
        <v/>
      </c>
      <c r="O102" s="611" t="str">
        <f ca="1">IF(ISERROR(VLOOKUP($B102,'NEL &amp; P4P Backsheet'!$D$11:$BF$187,O$25,0)),"",VLOOKUP($B102,'NEL &amp; P4P Backsheet'!$D$11:$BF$187, O$25,0))</f>
        <v/>
      </c>
      <c r="P102" s="612" t="str">
        <f ca="1">IF(ISERROR(VLOOKUP($B102,'NEL &amp; P4P Backsheet'!$D$11:$BF$187,P$25,0)),"",VLOOKUP($B102,'NEL &amp; P4P Backsheet'!$D$11:$BF$187, P$25,0))</f>
        <v/>
      </c>
      <c r="Q102" s="212" t="str">
        <f ca="1">IF(ISERROR(VLOOKUP($B102,'NEL &amp; P4P Backsheet'!$D$11:$BF$187,Q$25,0)),"",VLOOKUP($B102,'NEL &amp; P4P Backsheet'!$D$11:$BF$187, Q$25,0))</f>
        <v/>
      </c>
      <c r="R102" s="320" t="str">
        <f ca="1">IF(ISERROR(VLOOKUP($B102,'NEL &amp; P4P Backsheet'!$D$11:$BF$187,R$25,0)),"",VLOOKUP($B102,'NEL &amp; P4P Backsheet'!$D$11:$BF$187, R$25,0))</f>
        <v/>
      </c>
      <c r="S102" s="318" t="str">
        <f ca="1">IF(ISERROR(VLOOKUP($B102,'NEL &amp; P4P Backsheet'!$D$11:$BF$187,S$25,0)),"",VLOOKUP($B102,'NEL &amp; P4P Backsheet'!$D$11:$BF$187, S$25,0))</f>
        <v/>
      </c>
      <c r="T102" s="214" t="str">
        <f ca="1">IF(ISERROR(VLOOKUP($B102,'NEL &amp; P4P Backsheet'!$D$11:$BF$187,T$25,0)),"",VLOOKUP($B102,'NEL &amp; P4P Backsheet'!$D$11:$BF$187, T$25,0))</f>
        <v/>
      </c>
      <c r="U102" s="212" t="str">
        <f ca="1">IF(ISERROR(VLOOKUP($B102,'NEL &amp; P4P Backsheet'!$D$11:$BF$187,U$25,0)),"",VLOOKUP($B102,'NEL &amp; P4P Backsheet'!$D$11:$BF$187, U$25,0))</f>
        <v/>
      </c>
      <c r="V102" s="320" t="str">
        <f ca="1">IF(ISERROR(VLOOKUP($B102,'NEL &amp; P4P Backsheet'!$D$11:$BF$187,V$25,0)),"",VLOOKUP($B102,'NEL &amp; P4P Backsheet'!$D$11:$BF$187, V$25,0))</f>
        <v/>
      </c>
      <c r="W102" s="320" t="str">
        <f ca="1">IF(ISERROR(VLOOKUP($B102,'NEL &amp; P4P Backsheet'!$D$11:$BF$187,W$25,0)),"",VLOOKUP($B102,'NEL &amp; P4P Backsheet'!$D$11:$BF$187, W$25,0))</f>
        <v/>
      </c>
      <c r="X102" s="214" t="str">
        <f ca="1">IF(ISERROR(VLOOKUP($B102,'NEL &amp; P4P Backsheet'!$D$11:$BF$187,X$25,0)),"",VLOOKUP($B102,'NEL &amp; P4P Backsheet'!$D$11:$BF$187, X$25,0))</f>
        <v/>
      </c>
      <c r="Y102" s="368" t="str">
        <f ca="1">IF(ISERROR(VLOOKUP($B102,'NEL &amp; P4P Backsheet'!$D$11:$BK$187,$Y$25,0)),"",IF(VLOOKUP($B102,'NEL &amp; P4P Backsheet'!$D$11:$BK$187,$Y$25,0)=0,"",VLOOKUP($B102,'NEL &amp; P4P Backsheet'!$D$11:$BK$187,$Y$25,0)))</f>
        <v/>
      </c>
      <c r="Z102"/>
    </row>
    <row r="103" spans="1:26">
      <c r="A103" s="3">
        <v>75</v>
      </c>
      <c r="B103" s="41" t="str">
        <f t="shared" ca="1" si="3"/>
        <v/>
      </c>
      <c r="C103" s="42" t="str">
        <f ca="1">IF(B103="","",VLOOKUP(B103,'Org list'!$J$9:$K$637,2,0))</f>
        <v/>
      </c>
      <c r="D103" s="215" t="str">
        <f ca="1">IF(ISERROR(VLOOKUP($B103,'NEL &amp; P4P Backsheet'!$D$11:$BM$187,D$25,0)),"",IF(VLOOKUP($B103,'NEL &amp; P4P Backsheet'!$D$11:$BM$187,D$25,0)=0,"",VLOOKUP($B103,'NEL &amp; P4P Backsheet'!$D$11:$BM$187,D$25,0)))</f>
        <v/>
      </c>
      <c r="E103" s="209" t="str">
        <f ca="1">IF(ISERROR(VLOOKUP($B103,'NEL &amp; P4P Backsheet'!$D$11:$BF$187,E$25,0)),"",VLOOKUP($B103,'NEL &amp; P4P Backsheet'!$D$11:$BF$187, E$25,0))</f>
        <v/>
      </c>
      <c r="F103" s="209" t="str">
        <f ca="1">IF(ISERROR(VLOOKUP($B103,'NEL &amp; P4P Backsheet'!$D$11:$BF$187,F$25,0)),"",VLOOKUP($B103,'NEL &amp; P4P Backsheet'!$D$11:$BF$187, F$25,0))</f>
        <v/>
      </c>
      <c r="G103" s="209" t="str">
        <f ca="1">IF(ISERROR(VLOOKUP($B103,'NEL &amp; P4P Backsheet'!$D$11:$BF$187,G$25,0)),"",VLOOKUP($B103,'NEL &amp; P4P Backsheet'!$D$11:$BF$187, G$25,0))</f>
        <v/>
      </c>
      <c r="H103" s="259" t="str">
        <f ca="1">IF(ISERROR(VLOOKUP($B103,'NEL &amp; P4P Backsheet'!$D$11:$BF$187,H$25,0)),"",VLOOKUP($B103,'NEL &amp; P4P Backsheet'!$D$11:$BF$187, H$25,0))</f>
        <v/>
      </c>
      <c r="I103" s="209" t="str">
        <f ca="1">IF(ISERROR(VLOOKUP($B103,'NEL &amp; P4P Backsheet'!$D$11:$BF$187,I$25,0)),"",VLOOKUP($B103,'NEL &amp; P4P Backsheet'!$D$11:$BF$187, I$25,0))</f>
        <v/>
      </c>
      <c r="J103" s="318" t="str">
        <f ca="1">IF(ISERROR(VLOOKUP($B103,'NEL &amp; P4P Backsheet'!$D$11:$BF$187,J$25,0)),"",VLOOKUP($B103,'NEL &amp; P4P Backsheet'!$D$11:$BF$187, J$25,0))</f>
        <v/>
      </c>
      <c r="K103" s="320" t="str">
        <f ca="1">IF(ISERROR(VLOOKUP($B103,'NEL &amp; P4P Backsheet'!$D$11:$BF$187,K$25,0)),"",VLOOKUP($B103,'NEL &amp; P4P Backsheet'!$D$11:$BF$187, K$25,0))</f>
        <v/>
      </c>
      <c r="L103" s="259" t="str">
        <f ca="1">IF(ISERROR(VLOOKUP($B103,'NEL &amp; P4P Backsheet'!$D$11:$BF$187,L$25,0)),"",VLOOKUP($B103,'NEL &amp; P4P Backsheet'!$D$11:$BF$187, L$25,0))</f>
        <v/>
      </c>
      <c r="M103" s="608" t="str">
        <f ca="1">IF(ISERROR(VLOOKUP($B103,'NEL &amp; P4P Backsheet'!$D$11:$BF$187,M$25,0)),"",VLOOKUP($B103,'NEL &amp; P4P Backsheet'!$D$11:$BF$187, M$25,0))</f>
        <v/>
      </c>
      <c r="N103" s="608" t="str">
        <f ca="1">IF(ISERROR(VLOOKUP($B103,'NEL &amp; P4P Backsheet'!$D$11:$BF$187,N$25,0)),"",VLOOKUP($B103,'NEL &amp; P4P Backsheet'!$D$11:$BF$187, N$25,0))</f>
        <v/>
      </c>
      <c r="O103" s="611" t="str">
        <f ca="1">IF(ISERROR(VLOOKUP($B103,'NEL &amp; P4P Backsheet'!$D$11:$BF$187,O$25,0)),"",VLOOKUP($B103,'NEL &amp; P4P Backsheet'!$D$11:$BF$187, O$25,0))</f>
        <v/>
      </c>
      <c r="P103" s="612" t="str">
        <f ca="1">IF(ISERROR(VLOOKUP($B103,'NEL &amp; P4P Backsheet'!$D$11:$BF$187,P$25,0)),"",VLOOKUP($B103,'NEL &amp; P4P Backsheet'!$D$11:$BF$187, P$25,0))</f>
        <v/>
      </c>
      <c r="Q103" s="212" t="str">
        <f ca="1">IF(ISERROR(VLOOKUP($B103,'NEL &amp; P4P Backsheet'!$D$11:$BF$187,Q$25,0)),"",VLOOKUP($B103,'NEL &amp; P4P Backsheet'!$D$11:$BF$187, Q$25,0))</f>
        <v/>
      </c>
      <c r="R103" s="320" t="str">
        <f ca="1">IF(ISERROR(VLOOKUP($B103,'NEL &amp; P4P Backsheet'!$D$11:$BF$187,R$25,0)),"",VLOOKUP($B103,'NEL &amp; P4P Backsheet'!$D$11:$BF$187, R$25,0))</f>
        <v/>
      </c>
      <c r="S103" s="318" t="str">
        <f ca="1">IF(ISERROR(VLOOKUP($B103,'NEL &amp; P4P Backsheet'!$D$11:$BF$187,S$25,0)),"",VLOOKUP($B103,'NEL &amp; P4P Backsheet'!$D$11:$BF$187, S$25,0))</f>
        <v/>
      </c>
      <c r="T103" s="214" t="str">
        <f ca="1">IF(ISERROR(VLOOKUP($B103,'NEL &amp; P4P Backsheet'!$D$11:$BF$187,T$25,0)),"",VLOOKUP($B103,'NEL &amp; P4P Backsheet'!$D$11:$BF$187, T$25,0))</f>
        <v/>
      </c>
      <c r="U103" s="212" t="str">
        <f ca="1">IF(ISERROR(VLOOKUP($B103,'NEL &amp; P4P Backsheet'!$D$11:$BF$187,U$25,0)),"",VLOOKUP($B103,'NEL &amp; P4P Backsheet'!$D$11:$BF$187, U$25,0))</f>
        <v/>
      </c>
      <c r="V103" s="320" t="str">
        <f ca="1">IF(ISERROR(VLOOKUP($B103,'NEL &amp; P4P Backsheet'!$D$11:$BF$187,V$25,0)),"",VLOOKUP($B103,'NEL &amp; P4P Backsheet'!$D$11:$BF$187, V$25,0))</f>
        <v/>
      </c>
      <c r="W103" s="320" t="str">
        <f ca="1">IF(ISERROR(VLOOKUP($B103,'NEL &amp; P4P Backsheet'!$D$11:$BF$187,W$25,0)),"",VLOOKUP($B103,'NEL &amp; P4P Backsheet'!$D$11:$BF$187, W$25,0))</f>
        <v/>
      </c>
      <c r="X103" s="214" t="str">
        <f ca="1">IF(ISERROR(VLOOKUP($B103,'NEL &amp; P4P Backsheet'!$D$11:$BF$187,X$25,0)),"",VLOOKUP($B103,'NEL &amp; P4P Backsheet'!$D$11:$BF$187, X$25,0))</f>
        <v/>
      </c>
      <c r="Y103" s="368" t="str">
        <f ca="1">IF(ISERROR(VLOOKUP($B103,'NEL &amp; P4P Backsheet'!$D$11:$BK$187,$Y$25,0)),"",IF(VLOOKUP($B103,'NEL &amp; P4P Backsheet'!$D$11:$BK$187,$Y$25,0)=0,"",VLOOKUP($B103,'NEL &amp; P4P Backsheet'!$D$11:$BK$187,$Y$25,0)))</f>
        <v/>
      </c>
      <c r="Z103"/>
    </row>
    <row r="104" spans="1:26">
      <c r="A104" s="3">
        <v>76</v>
      </c>
      <c r="B104" s="41" t="str">
        <f t="shared" ca="1" si="3"/>
        <v/>
      </c>
      <c r="C104" s="42" t="str">
        <f ca="1">IF(B104="","",VLOOKUP(B104,'Org list'!$J$9:$K$637,2,0))</f>
        <v/>
      </c>
      <c r="D104" s="215" t="str">
        <f ca="1">IF(ISERROR(VLOOKUP($B104,'NEL &amp; P4P Backsheet'!$D$11:$BM$187,D$25,0)),"",IF(VLOOKUP($B104,'NEL &amp; P4P Backsheet'!$D$11:$BM$187,D$25,0)=0,"",VLOOKUP($B104,'NEL &amp; P4P Backsheet'!$D$11:$BM$187,D$25,0)))</f>
        <v/>
      </c>
      <c r="E104" s="209" t="str">
        <f ca="1">IF(ISERROR(VLOOKUP($B104,'NEL &amp; P4P Backsheet'!$D$11:$BF$187,E$25,0)),"",VLOOKUP($B104,'NEL &amp; P4P Backsheet'!$D$11:$BF$187, E$25,0))</f>
        <v/>
      </c>
      <c r="F104" s="209" t="str">
        <f ca="1">IF(ISERROR(VLOOKUP($B104,'NEL &amp; P4P Backsheet'!$D$11:$BF$187,F$25,0)),"",VLOOKUP($B104,'NEL &amp; P4P Backsheet'!$D$11:$BF$187, F$25,0))</f>
        <v/>
      </c>
      <c r="G104" s="209" t="str">
        <f ca="1">IF(ISERROR(VLOOKUP($B104,'NEL &amp; P4P Backsheet'!$D$11:$BF$187,G$25,0)),"",VLOOKUP($B104,'NEL &amp; P4P Backsheet'!$D$11:$BF$187, G$25,0))</f>
        <v/>
      </c>
      <c r="H104" s="259" t="str">
        <f ca="1">IF(ISERROR(VLOOKUP($B104,'NEL &amp; P4P Backsheet'!$D$11:$BF$187,H$25,0)),"",VLOOKUP($B104,'NEL &amp; P4P Backsheet'!$D$11:$BF$187, H$25,0))</f>
        <v/>
      </c>
      <c r="I104" s="209" t="str">
        <f ca="1">IF(ISERROR(VLOOKUP($B104,'NEL &amp; P4P Backsheet'!$D$11:$BF$187,I$25,0)),"",VLOOKUP($B104,'NEL &amp; P4P Backsheet'!$D$11:$BF$187, I$25,0))</f>
        <v/>
      </c>
      <c r="J104" s="318" t="str">
        <f ca="1">IF(ISERROR(VLOOKUP($B104,'NEL &amp; P4P Backsheet'!$D$11:$BF$187,J$25,0)),"",VLOOKUP($B104,'NEL &amp; P4P Backsheet'!$D$11:$BF$187, J$25,0))</f>
        <v/>
      </c>
      <c r="K104" s="320" t="str">
        <f ca="1">IF(ISERROR(VLOOKUP($B104,'NEL &amp; P4P Backsheet'!$D$11:$BF$187,K$25,0)),"",VLOOKUP($B104,'NEL &amp; P4P Backsheet'!$D$11:$BF$187, K$25,0))</f>
        <v/>
      </c>
      <c r="L104" s="259" t="str">
        <f ca="1">IF(ISERROR(VLOOKUP($B104,'NEL &amp; P4P Backsheet'!$D$11:$BF$187,L$25,0)),"",VLOOKUP($B104,'NEL &amp; P4P Backsheet'!$D$11:$BF$187, L$25,0))</f>
        <v/>
      </c>
      <c r="M104" s="608" t="str">
        <f ca="1">IF(ISERROR(VLOOKUP($B104,'NEL &amp; P4P Backsheet'!$D$11:$BF$187,M$25,0)),"",VLOOKUP($B104,'NEL &amp; P4P Backsheet'!$D$11:$BF$187, M$25,0))</f>
        <v/>
      </c>
      <c r="N104" s="608" t="str">
        <f ca="1">IF(ISERROR(VLOOKUP($B104,'NEL &amp; P4P Backsheet'!$D$11:$BF$187,N$25,0)),"",VLOOKUP($B104,'NEL &amp; P4P Backsheet'!$D$11:$BF$187, N$25,0))</f>
        <v/>
      </c>
      <c r="O104" s="611" t="str">
        <f ca="1">IF(ISERROR(VLOOKUP($B104,'NEL &amp; P4P Backsheet'!$D$11:$BF$187,O$25,0)),"",VLOOKUP($B104,'NEL &amp; P4P Backsheet'!$D$11:$BF$187, O$25,0))</f>
        <v/>
      </c>
      <c r="P104" s="612" t="str">
        <f ca="1">IF(ISERROR(VLOOKUP($B104,'NEL &amp; P4P Backsheet'!$D$11:$BF$187,P$25,0)),"",VLOOKUP($B104,'NEL &amp; P4P Backsheet'!$D$11:$BF$187, P$25,0))</f>
        <v/>
      </c>
      <c r="Q104" s="212" t="str">
        <f ca="1">IF(ISERROR(VLOOKUP($B104,'NEL &amp; P4P Backsheet'!$D$11:$BF$187,Q$25,0)),"",VLOOKUP($B104,'NEL &amp; P4P Backsheet'!$D$11:$BF$187, Q$25,0))</f>
        <v/>
      </c>
      <c r="R104" s="320" t="str">
        <f ca="1">IF(ISERROR(VLOOKUP($B104,'NEL &amp; P4P Backsheet'!$D$11:$BF$187,R$25,0)),"",VLOOKUP($B104,'NEL &amp; P4P Backsheet'!$D$11:$BF$187, R$25,0))</f>
        <v/>
      </c>
      <c r="S104" s="318" t="str">
        <f ca="1">IF(ISERROR(VLOOKUP($B104,'NEL &amp; P4P Backsheet'!$D$11:$BF$187,S$25,0)),"",VLOOKUP($B104,'NEL &amp; P4P Backsheet'!$D$11:$BF$187, S$25,0))</f>
        <v/>
      </c>
      <c r="T104" s="214" t="str">
        <f ca="1">IF(ISERROR(VLOOKUP($B104,'NEL &amp; P4P Backsheet'!$D$11:$BF$187,T$25,0)),"",VLOOKUP($B104,'NEL &amp; P4P Backsheet'!$D$11:$BF$187, T$25,0))</f>
        <v/>
      </c>
      <c r="U104" s="212" t="str">
        <f ca="1">IF(ISERROR(VLOOKUP($B104,'NEL &amp; P4P Backsheet'!$D$11:$BF$187,U$25,0)),"",VLOOKUP($B104,'NEL &amp; P4P Backsheet'!$D$11:$BF$187, U$25,0))</f>
        <v/>
      </c>
      <c r="V104" s="320" t="str">
        <f ca="1">IF(ISERROR(VLOOKUP($B104,'NEL &amp; P4P Backsheet'!$D$11:$BF$187,V$25,0)),"",VLOOKUP($B104,'NEL &amp; P4P Backsheet'!$D$11:$BF$187, V$25,0))</f>
        <v/>
      </c>
      <c r="W104" s="320" t="str">
        <f ca="1">IF(ISERROR(VLOOKUP($B104,'NEL &amp; P4P Backsheet'!$D$11:$BF$187,W$25,0)),"",VLOOKUP($B104,'NEL &amp; P4P Backsheet'!$D$11:$BF$187, W$25,0))</f>
        <v/>
      </c>
      <c r="X104" s="214" t="str">
        <f ca="1">IF(ISERROR(VLOOKUP($B104,'NEL &amp; P4P Backsheet'!$D$11:$BF$187,X$25,0)),"",VLOOKUP($B104,'NEL &amp; P4P Backsheet'!$D$11:$BF$187, X$25,0))</f>
        <v/>
      </c>
      <c r="Y104" s="368" t="str">
        <f ca="1">IF(ISERROR(VLOOKUP($B104,'NEL &amp; P4P Backsheet'!$D$11:$BK$187,$Y$25,0)),"",IF(VLOOKUP($B104,'NEL &amp; P4P Backsheet'!$D$11:$BK$187,$Y$25,0)=0,"",VLOOKUP($B104,'NEL &amp; P4P Backsheet'!$D$11:$BK$187,$Y$25,0)))</f>
        <v/>
      </c>
      <c r="Z104"/>
    </row>
    <row r="105" spans="1:26">
      <c r="A105" s="3">
        <v>77</v>
      </c>
      <c r="B105" s="41" t="str">
        <f t="shared" ca="1" si="3"/>
        <v/>
      </c>
      <c r="C105" s="42" t="str">
        <f ca="1">IF(B105="","",VLOOKUP(B105,'Org list'!$J$9:$K$637,2,0))</f>
        <v/>
      </c>
      <c r="D105" s="215" t="str">
        <f ca="1">IF(ISERROR(VLOOKUP($B105,'NEL &amp; P4P Backsheet'!$D$11:$BM$187,D$25,0)),"",IF(VLOOKUP($B105,'NEL &amp; P4P Backsheet'!$D$11:$BM$187,D$25,0)=0,"",VLOOKUP($B105,'NEL &amp; P4P Backsheet'!$D$11:$BM$187,D$25,0)))</f>
        <v/>
      </c>
      <c r="E105" s="209" t="str">
        <f ca="1">IF(ISERROR(VLOOKUP($B105,'NEL &amp; P4P Backsheet'!$D$11:$BF$187,E$25,0)),"",VLOOKUP($B105,'NEL &amp; P4P Backsheet'!$D$11:$BF$187, E$25,0))</f>
        <v/>
      </c>
      <c r="F105" s="209" t="str">
        <f ca="1">IF(ISERROR(VLOOKUP($B105,'NEL &amp; P4P Backsheet'!$D$11:$BF$187,F$25,0)),"",VLOOKUP($B105,'NEL &amp; P4P Backsheet'!$D$11:$BF$187, F$25,0))</f>
        <v/>
      </c>
      <c r="G105" s="209" t="str">
        <f ca="1">IF(ISERROR(VLOOKUP($B105,'NEL &amp; P4P Backsheet'!$D$11:$BF$187,G$25,0)),"",VLOOKUP($B105,'NEL &amp; P4P Backsheet'!$D$11:$BF$187, G$25,0))</f>
        <v/>
      </c>
      <c r="H105" s="259" t="str">
        <f ca="1">IF(ISERROR(VLOOKUP($B105,'NEL &amp; P4P Backsheet'!$D$11:$BF$187,H$25,0)),"",VLOOKUP($B105,'NEL &amp; P4P Backsheet'!$D$11:$BF$187, H$25,0))</f>
        <v/>
      </c>
      <c r="I105" s="209" t="str">
        <f ca="1">IF(ISERROR(VLOOKUP($B105,'NEL &amp; P4P Backsheet'!$D$11:$BF$187,I$25,0)),"",VLOOKUP($B105,'NEL &amp; P4P Backsheet'!$D$11:$BF$187, I$25,0))</f>
        <v/>
      </c>
      <c r="J105" s="318" t="str">
        <f ca="1">IF(ISERROR(VLOOKUP($B105,'NEL &amp; P4P Backsheet'!$D$11:$BF$187,J$25,0)),"",VLOOKUP($B105,'NEL &amp; P4P Backsheet'!$D$11:$BF$187, J$25,0))</f>
        <v/>
      </c>
      <c r="K105" s="320" t="str">
        <f ca="1">IF(ISERROR(VLOOKUP($B105,'NEL &amp; P4P Backsheet'!$D$11:$BF$187,K$25,0)),"",VLOOKUP($B105,'NEL &amp; P4P Backsheet'!$D$11:$BF$187, K$25,0))</f>
        <v/>
      </c>
      <c r="L105" s="259" t="str">
        <f ca="1">IF(ISERROR(VLOOKUP($B105,'NEL &amp; P4P Backsheet'!$D$11:$BF$187,L$25,0)),"",VLOOKUP($B105,'NEL &amp; P4P Backsheet'!$D$11:$BF$187, L$25,0))</f>
        <v/>
      </c>
      <c r="M105" s="608" t="str">
        <f ca="1">IF(ISERROR(VLOOKUP($B105,'NEL &amp; P4P Backsheet'!$D$11:$BF$187,M$25,0)),"",VLOOKUP($B105,'NEL &amp; P4P Backsheet'!$D$11:$BF$187, M$25,0))</f>
        <v/>
      </c>
      <c r="N105" s="608" t="str">
        <f ca="1">IF(ISERROR(VLOOKUP($B105,'NEL &amp; P4P Backsheet'!$D$11:$BF$187,N$25,0)),"",VLOOKUP($B105,'NEL &amp; P4P Backsheet'!$D$11:$BF$187, N$25,0))</f>
        <v/>
      </c>
      <c r="O105" s="611" t="str">
        <f ca="1">IF(ISERROR(VLOOKUP($B105,'NEL &amp; P4P Backsheet'!$D$11:$BF$187,O$25,0)),"",VLOOKUP($B105,'NEL &amp; P4P Backsheet'!$D$11:$BF$187, O$25,0))</f>
        <v/>
      </c>
      <c r="P105" s="612" t="str">
        <f ca="1">IF(ISERROR(VLOOKUP($B105,'NEL &amp; P4P Backsheet'!$D$11:$BF$187,P$25,0)),"",VLOOKUP($B105,'NEL &amp; P4P Backsheet'!$D$11:$BF$187, P$25,0))</f>
        <v/>
      </c>
      <c r="Q105" s="212" t="str">
        <f ca="1">IF(ISERROR(VLOOKUP($B105,'NEL &amp; P4P Backsheet'!$D$11:$BF$187,Q$25,0)),"",VLOOKUP($B105,'NEL &amp; P4P Backsheet'!$D$11:$BF$187, Q$25,0))</f>
        <v/>
      </c>
      <c r="R105" s="320" t="str">
        <f ca="1">IF(ISERROR(VLOOKUP($B105,'NEL &amp; P4P Backsheet'!$D$11:$BF$187,R$25,0)),"",VLOOKUP($B105,'NEL &amp; P4P Backsheet'!$D$11:$BF$187, R$25,0))</f>
        <v/>
      </c>
      <c r="S105" s="318" t="str">
        <f ca="1">IF(ISERROR(VLOOKUP($B105,'NEL &amp; P4P Backsheet'!$D$11:$BF$187,S$25,0)),"",VLOOKUP($B105,'NEL &amp; P4P Backsheet'!$D$11:$BF$187, S$25,0))</f>
        <v/>
      </c>
      <c r="T105" s="214" t="str">
        <f ca="1">IF(ISERROR(VLOOKUP($B105,'NEL &amp; P4P Backsheet'!$D$11:$BF$187,T$25,0)),"",VLOOKUP($B105,'NEL &amp; P4P Backsheet'!$D$11:$BF$187, T$25,0))</f>
        <v/>
      </c>
      <c r="U105" s="212" t="str">
        <f ca="1">IF(ISERROR(VLOOKUP($B105,'NEL &amp; P4P Backsheet'!$D$11:$BF$187,U$25,0)),"",VLOOKUP($B105,'NEL &amp; P4P Backsheet'!$D$11:$BF$187, U$25,0))</f>
        <v/>
      </c>
      <c r="V105" s="320" t="str">
        <f ca="1">IF(ISERROR(VLOOKUP($B105,'NEL &amp; P4P Backsheet'!$D$11:$BF$187,V$25,0)),"",VLOOKUP($B105,'NEL &amp; P4P Backsheet'!$D$11:$BF$187, V$25,0))</f>
        <v/>
      </c>
      <c r="W105" s="320" t="str">
        <f ca="1">IF(ISERROR(VLOOKUP($B105,'NEL &amp; P4P Backsheet'!$D$11:$BF$187,W$25,0)),"",VLOOKUP($B105,'NEL &amp; P4P Backsheet'!$D$11:$BF$187, W$25,0))</f>
        <v/>
      </c>
      <c r="X105" s="214" t="str">
        <f ca="1">IF(ISERROR(VLOOKUP($B105,'NEL &amp; P4P Backsheet'!$D$11:$BF$187,X$25,0)),"",VLOOKUP($B105,'NEL &amp; P4P Backsheet'!$D$11:$BF$187, X$25,0))</f>
        <v/>
      </c>
      <c r="Y105" s="368" t="str">
        <f ca="1">IF(ISERROR(VLOOKUP($B105,'NEL &amp; P4P Backsheet'!$D$11:$BK$187,$Y$25,0)),"",IF(VLOOKUP($B105,'NEL &amp; P4P Backsheet'!$D$11:$BK$187,$Y$25,0)=0,"",VLOOKUP($B105,'NEL &amp; P4P Backsheet'!$D$11:$BK$187,$Y$25,0)))</f>
        <v/>
      </c>
      <c r="Z105"/>
    </row>
    <row r="106" spans="1:26">
      <c r="A106" s="3">
        <v>78</v>
      </c>
      <c r="B106" s="41" t="str">
        <f t="shared" ca="1" si="3"/>
        <v/>
      </c>
      <c r="C106" s="42" t="str">
        <f ca="1">IF(B106="","",VLOOKUP(B106,'Org list'!$J$9:$K$637,2,0))</f>
        <v/>
      </c>
      <c r="D106" s="215" t="str">
        <f ca="1">IF(ISERROR(VLOOKUP($B106,'NEL &amp; P4P Backsheet'!$D$11:$BM$187,D$25,0)),"",IF(VLOOKUP($B106,'NEL &amp; P4P Backsheet'!$D$11:$BM$187,D$25,0)=0,"",VLOOKUP($B106,'NEL &amp; P4P Backsheet'!$D$11:$BM$187,D$25,0)))</f>
        <v/>
      </c>
      <c r="E106" s="209" t="str">
        <f ca="1">IF(ISERROR(VLOOKUP($B106,'NEL &amp; P4P Backsheet'!$D$11:$BF$187,E$25,0)),"",VLOOKUP($B106,'NEL &amp; P4P Backsheet'!$D$11:$BF$187, E$25,0))</f>
        <v/>
      </c>
      <c r="F106" s="209" t="str">
        <f ca="1">IF(ISERROR(VLOOKUP($B106,'NEL &amp; P4P Backsheet'!$D$11:$BF$187,F$25,0)),"",VLOOKUP($B106,'NEL &amp; P4P Backsheet'!$D$11:$BF$187, F$25,0))</f>
        <v/>
      </c>
      <c r="G106" s="209" t="str">
        <f ca="1">IF(ISERROR(VLOOKUP($B106,'NEL &amp; P4P Backsheet'!$D$11:$BF$187,G$25,0)),"",VLOOKUP($B106,'NEL &amp; P4P Backsheet'!$D$11:$BF$187, G$25,0))</f>
        <v/>
      </c>
      <c r="H106" s="259" t="str">
        <f ca="1">IF(ISERROR(VLOOKUP($B106,'NEL &amp; P4P Backsheet'!$D$11:$BF$187,H$25,0)),"",VLOOKUP($B106,'NEL &amp; P4P Backsheet'!$D$11:$BF$187, H$25,0))</f>
        <v/>
      </c>
      <c r="I106" s="209" t="str">
        <f ca="1">IF(ISERROR(VLOOKUP($B106,'NEL &amp; P4P Backsheet'!$D$11:$BF$187,I$25,0)),"",VLOOKUP($B106,'NEL &amp; P4P Backsheet'!$D$11:$BF$187, I$25,0))</f>
        <v/>
      </c>
      <c r="J106" s="318" t="str">
        <f ca="1">IF(ISERROR(VLOOKUP($B106,'NEL &amp; P4P Backsheet'!$D$11:$BF$187,J$25,0)),"",VLOOKUP($B106,'NEL &amp; P4P Backsheet'!$D$11:$BF$187, J$25,0))</f>
        <v/>
      </c>
      <c r="K106" s="320" t="str">
        <f ca="1">IF(ISERROR(VLOOKUP($B106,'NEL &amp; P4P Backsheet'!$D$11:$BF$187,K$25,0)),"",VLOOKUP($B106,'NEL &amp; P4P Backsheet'!$D$11:$BF$187, K$25,0))</f>
        <v/>
      </c>
      <c r="L106" s="259" t="str">
        <f ca="1">IF(ISERROR(VLOOKUP($B106,'NEL &amp; P4P Backsheet'!$D$11:$BF$187,L$25,0)),"",VLOOKUP($B106,'NEL &amp; P4P Backsheet'!$D$11:$BF$187, L$25,0))</f>
        <v/>
      </c>
      <c r="M106" s="608" t="str">
        <f ca="1">IF(ISERROR(VLOOKUP($B106,'NEL &amp; P4P Backsheet'!$D$11:$BF$187,M$25,0)),"",VLOOKUP($B106,'NEL &amp; P4P Backsheet'!$D$11:$BF$187, M$25,0))</f>
        <v/>
      </c>
      <c r="N106" s="608" t="str">
        <f ca="1">IF(ISERROR(VLOOKUP($B106,'NEL &amp; P4P Backsheet'!$D$11:$BF$187,N$25,0)),"",VLOOKUP($B106,'NEL &amp; P4P Backsheet'!$D$11:$BF$187, N$25,0))</f>
        <v/>
      </c>
      <c r="O106" s="611" t="str">
        <f ca="1">IF(ISERROR(VLOOKUP($B106,'NEL &amp; P4P Backsheet'!$D$11:$BF$187,O$25,0)),"",VLOOKUP($B106,'NEL &amp; P4P Backsheet'!$D$11:$BF$187, O$25,0))</f>
        <v/>
      </c>
      <c r="P106" s="612" t="str">
        <f ca="1">IF(ISERROR(VLOOKUP($B106,'NEL &amp; P4P Backsheet'!$D$11:$BF$187,P$25,0)),"",VLOOKUP($B106,'NEL &amp; P4P Backsheet'!$D$11:$BF$187, P$25,0))</f>
        <v/>
      </c>
      <c r="Q106" s="212" t="str">
        <f ca="1">IF(ISERROR(VLOOKUP($B106,'NEL &amp; P4P Backsheet'!$D$11:$BF$187,Q$25,0)),"",VLOOKUP($B106,'NEL &amp; P4P Backsheet'!$D$11:$BF$187, Q$25,0))</f>
        <v/>
      </c>
      <c r="R106" s="320" t="str">
        <f ca="1">IF(ISERROR(VLOOKUP($B106,'NEL &amp; P4P Backsheet'!$D$11:$BF$187,R$25,0)),"",VLOOKUP($B106,'NEL &amp; P4P Backsheet'!$D$11:$BF$187, R$25,0))</f>
        <v/>
      </c>
      <c r="S106" s="318" t="str">
        <f ca="1">IF(ISERROR(VLOOKUP($B106,'NEL &amp; P4P Backsheet'!$D$11:$BF$187,S$25,0)),"",VLOOKUP($B106,'NEL &amp; P4P Backsheet'!$D$11:$BF$187, S$25,0))</f>
        <v/>
      </c>
      <c r="T106" s="214" t="str">
        <f ca="1">IF(ISERROR(VLOOKUP($B106,'NEL &amp; P4P Backsheet'!$D$11:$BF$187,T$25,0)),"",VLOOKUP($B106,'NEL &amp; P4P Backsheet'!$D$11:$BF$187, T$25,0))</f>
        <v/>
      </c>
      <c r="U106" s="212" t="str">
        <f ca="1">IF(ISERROR(VLOOKUP($B106,'NEL &amp; P4P Backsheet'!$D$11:$BF$187,U$25,0)),"",VLOOKUP($B106,'NEL &amp; P4P Backsheet'!$D$11:$BF$187, U$25,0))</f>
        <v/>
      </c>
      <c r="V106" s="320" t="str">
        <f ca="1">IF(ISERROR(VLOOKUP($B106,'NEL &amp; P4P Backsheet'!$D$11:$BF$187,V$25,0)),"",VLOOKUP($B106,'NEL &amp; P4P Backsheet'!$D$11:$BF$187, V$25,0))</f>
        <v/>
      </c>
      <c r="W106" s="320" t="str">
        <f ca="1">IF(ISERROR(VLOOKUP($B106,'NEL &amp; P4P Backsheet'!$D$11:$BF$187,W$25,0)),"",VLOOKUP($B106,'NEL &amp; P4P Backsheet'!$D$11:$BF$187, W$25,0))</f>
        <v/>
      </c>
      <c r="X106" s="214" t="str">
        <f ca="1">IF(ISERROR(VLOOKUP($B106,'NEL &amp; P4P Backsheet'!$D$11:$BF$187,X$25,0)),"",VLOOKUP($B106,'NEL &amp; P4P Backsheet'!$D$11:$BF$187, X$25,0))</f>
        <v/>
      </c>
      <c r="Y106" s="368" t="str">
        <f ca="1">IF(ISERROR(VLOOKUP($B106,'NEL &amp; P4P Backsheet'!$D$11:$BK$187,$Y$25,0)),"",IF(VLOOKUP($B106,'NEL &amp; P4P Backsheet'!$D$11:$BK$187,$Y$25,0)=0,"",VLOOKUP($B106,'NEL &amp; P4P Backsheet'!$D$11:$BK$187,$Y$25,0)))</f>
        <v/>
      </c>
      <c r="Z106"/>
    </row>
    <row r="107" spans="1:26">
      <c r="A107" s="3">
        <v>79</v>
      </c>
      <c r="B107" s="41" t="str">
        <f t="shared" ca="1" si="3"/>
        <v/>
      </c>
      <c r="C107" s="42" t="str">
        <f ca="1">IF(B107="","",VLOOKUP(B107,'Org list'!$J$9:$K$637,2,0))</f>
        <v/>
      </c>
      <c r="D107" s="215" t="str">
        <f ca="1">IF(ISERROR(VLOOKUP($B107,'NEL &amp; P4P Backsheet'!$D$11:$BM$187,D$25,0)),"",IF(VLOOKUP($B107,'NEL &amp; P4P Backsheet'!$D$11:$BM$187,D$25,0)=0,"",VLOOKUP($B107,'NEL &amp; P4P Backsheet'!$D$11:$BM$187,D$25,0)))</f>
        <v/>
      </c>
      <c r="E107" s="209" t="str">
        <f ca="1">IF(ISERROR(VLOOKUP($B107,'NEL &amp; P4P Backsheet'!$D$11:$BF$187,E$25,0)),"",VLOOKUP($B107,'NEL &amp; P4P Backsheet'!$D$11:$BF$187, E$25,0))</f>
        <v/>
      </c>
      <c r="F107" s="209" t="str">
        <f ca="1">IF(ISERROR(VLOOKUP($B107,'NEL &amp; P4P Backsheet'!$D$11:$BF$187,F$25,0)),"",VLOOKUP($B107,'NEL &amp; P4P Backsheet'!$D$11:$BF$187, F$25,0))</f>
        <v/>
      </c>
      <c r="G107" s="209" t="str">
        <f ca="1">IF(ISERROR(VLOOKUP($B107,'NEL &amp; P4P Backsheet'!$D$11:$BF$187,G$25,0)),"",VLOOKUP($B107,'NEL &amp; P4P Backsheet'!$D$11:$BF$187, G$25,0))</f>
        <v/>
      </c>
      <c r="H107" s="259" t="str">
        <f ca="1">IF(ISERROR(VLOOKUP($B107,'NEL &amp; P4P Backsheet'!$D$11:$BF$187,H$25,0)),"",VLOOKUP($B107,'NEL &amp; P4P Backsheet'!$D$11:$BF$187, H$25,0))</f>
        <v/>
      </c>
      <c r="I107" s="209" t="str">
        <f ca="1">IF(ISERROR(VLOOKUP($B107,'NEL &amp; P4P Backsheet'!$D$11:$BF$187,I$25,0)),"",VLOOKUP($B107,'NEL &amp; P4P Backsheet'!$D$11:$BF$187, I$25,0))</f>
        <v/>
      </c>
      <c r="J107" s="318" t="str">
        <f ca="1">IF(ISERROR(VLOOKUP($B107,'NEL &amp; P4P Backsheet'!$D$11:$BF$187,J$25,0)),"",VLOOKUP($B107,'NEL &amp; P4P Backsheet'!$D$11:$BF$187, J$25,0))</f>
        <v/>
      </c>
      <c r="K107" s="320" t="str">
        <f ca="1">IF(ISERROR(VLOOKUP($B107,'NEL &amp; P4P Backsheet'!$D$11:$BF$187,K$25,0)),"",VLOOKUP($B107,'NEL &amp; P4P Backsheet'!$D$11:$BF$187, K$25,0))</f>
        <v/>
      </c>
      <c r="L107" s="259" t="str">
        <f ca="1">IF(ISERROR(VLOOKUP($B107,'NEL &amp; P4P Backsheet'!$D$11:$BF$187,L$25,0)),"",VLOOKUP($B107,'NEL &amp; P4P Backsheet'!$D$11:$BF$187, L$25,0))</f>
        <v/>
      </c>
      <c r="M107" s="608" t="str">
        <f ca="1">IF(ISERROR(VLOOKUP($B107,'NEL &amp; P4P Backsheet'!$D$11:$BF$187,M$25,0)),"",VLOOKUP($B107,'NEL &amp; P4P Backsheet'!$D$11:$BF$187, M$25,0))</f>
        <v/>
      </c>
      <c r="N107" s="608" t="str">
        <f ca="1">IF(ISERROR(VLOOKUP($B107,'NEL &amp; P4P Backsheet'!$D$11:$BF$187,N$25,0)),"",VLOOKUP($B107,'NEL &amp; P4P Backsheet'!$D$11:$BF$187, N$25,0))</f>
        <v/>
      </c>
      <c r="O107" s="611" t="str">
        <f ca="1">IF(ISERROR(VLOOKUP($B107,'NEL &amp; P4P Backsheet'!$D$11:$BF$187,O$25,0)),"",VLOOKUP($B107,'NEL &amp; P4P Backsheet'!$D$11:$BF$187, O$25,0))</f>
        <v/>
      </c>
      <c r="P107" s="612" t="str">
        <f ca="1">IF(ISERROR(VLOOKUP($B107,'NEL &amp; P4P Backsheet'!$D$11:$BF$187,P$25,0)),"",VLOOKUP($B107,'NEL &amp; P4P Backsheet'!$D$11:$BF$187, P$25,0))</f>
        <v/>
      </c>
      <c r="Q107" s="212" t="str">
        <f ca="1">IF(ISERROR(VLOOKUP($B107,'NEL &amp; P4P Backsheet'!$D$11:$BF$187,Q$25,0)),"",VLOOKUP($B107,'NEL &amp; P4P Backsheet'!$D$11:$BF$187, Q$25,0))</f>
        <v/>
      </c>
      <c r="R107" s="320" t="str">
        <f ca="1">IF(ISERROR(VLOOKUP($B107,'NEL &amp; P4P Backsheet'!$D$11:$BF$187,R$25,0)),"",VLOOKUP($B107,'NEL &amp; P4P Backsheet'!$D$11:$BF$187, R$25,0))</f>
        <v/>
      </c>
      <c r="S107" s="318" t="str">
        <f ca="1">IF(ISERROR(VLOOKUP($B107,'NEL &amp; P4P Backsheet'!$D$11:$BF$187,S$25,0)),"",VLOOKUP($B107,'NEL &amp; P4P Backsheet'!$D$11:$BF$187, S$25,0))</f>
        <v/>
      </c>
      <c r="T107" s="214" t="str">
        <f ca="1">IF(ISERROR(VLOOKUP($B107,'NEL &amp; P4P Backsheet'!$D$11:$BF$187,T$25,0)),"",VLOOKUP($B107,'NEL &amp; P4P Backsheet'!$D$11:$BF$187, T$25,0))</f>
        <v/>
      </c>
      <c r="U107" s="212" t="str">
        <f ca="1">IF(ISERROR(VLOOKUP($B107,'NEL &amp; P4P Backsheet'!$D$11:$BF$187,U$25,0)),"",VLOOKUP($B107,'NEL &amp; P4P Backsheet'!$D$11:$BF$187, U$25,0))</f>
        <v/>
      </c>
      <c r="V107" s="320" t="str">
        <f ca="1">IF(ISERROR(VLOOKUP($B107,'NEL &amp; P4P Backsheet'!$D$11:$BF$187,V$25,0)),"",VLOOKUP($B107,'NEL &amp; P4P Backsheet'!$D$11:$BF$187, V$25,0))</f>
        <v/>
      </c>
      <c r="W107" s="320" t="str">
        <f ca="1">IF(ISERROR(VLOOKUP($B107,'NEL &amp; P4P Backsheet'!$D$11:$BF$187,W$25,0)),"",VLOOKUP($B107,'NEL &amp; P4P Backsheet'!$D$11:$BF$187, W$25,0))</f>
        <v/>
      </c>
      <c r="X107" s="214" t="str">
        <f ca="1">IF(ISERROR(VLOOKUP($B107,'NEL &amp; P4P Backsheet'!$D$11:$BF$187,X$25,0)),"",VLOOKUP($B107,'NEL &amp; P4P Backsheet'!$D$11:$BF$187, X$25,0))</f>
        <v/>
      </c>
      <c r="Y107" s="368" t="str">
        <f ca="1">IF(ISERROR(VLOOKUP($B107,'NEL &amp; P4P Backsheet'!$D$11:$BK$187,$Y$25,0)),"",IF(VLOOKUP($B107,'NEL &amp; P4P Backsheet'!$D$11:$BK$187,$Y$25,0)=0,"",VLOOKUP($B107,'NEL &amp; P4P Backsheet'!$D$11:$BK$187,$Y$25,0)))</f>
        <v/>
      </c>
      <c r="Z107"/>
    </row>
    <row r="108" spans="1:26">
      <c r="A108" s="3">
        <v>80</v>
      </c>
      <c r="B108" s="41" t="str">
        <f t="shared" ca="1" si="3"/>
        <v/>
      </c>
      <c r="C108" s="42" t="str">
        <f ca="1">IF(B108="","",VLOOKUP(B108,'Org list'!$J$9:$K$637,2,0))</f>
        <v/>
      </c>
      <c r="D108" s="215" t="str">
        <f ca="1">IF(ISERROR(VLOOKUP($B108,'NEL &amp; P4P Backsheet'!$D$11:$BM$187,D$25,0)),"",IF(VLOOKUP($B108,'NEL &amp; P4P Backsheet'!$D$11:$BM$187,D$25,0)=0,"",VLOOKUP($B108,'NEL &amp; P4P Backsheet'!$D$11:$BM$187,D$25,0)))</f>
        <v/>
      </c>
      <c r="E108" s="209" t="str">
        <f ca="1">IF(ISERROR(VLOOKUP($B108,'NEL &amp; P4P Backsheet'!$D$11:$BF$187,E$25,0)),"",VLOOKUP($B108,'NEL &amp; P4P Backsheet'!$D$11:$BF$187, E$25,0))</f>
        <v/>
      </c>
      <c r="F108" s="209" t="str">
        <f ca="1">IF(ISERROR(VLOOKUP($B108,'NEL &amp; P4P Backsheet'!$D$11:$BF$187,F$25,0)),"",VLOOKUP($B108,'NEL &amp; P4P Backsheet'!$D$11:$BF$187, F$25,0))</f>
        <v/>
      </c>
      <c r="G108" s="209" t="str">
        <f ca="1">IF(ISERROR(VLOOKUP($B108,'NEL &amp; P4P Backsheet'!$D$11:$BF$187,G$25,0)),"",VLOOKUP($B108,'NEL &amp; P4P Backsheet'!$D$11:$BF$187, G$25,0))</f>
        <v/>
      </c>
      <c r="H108" s="259" t="str">
        <f ca="1">IF(ISERROR(VLOOKUP($B108,'NEL &amp; P4P Backsheet'!$D$11:$BF$187,H$25,0)),"",VLOOKUP($B108,'NEL &amp; P4P Backsheet'!$D$11:$BF$187, H$25,0))</f>
        <v/>
      </c>
      <c r="I108" s="209" t="str">
        <f ca="1">IF(ISERROR(VLOOKUP($B108,'NEL &amp; P4P Backsheet'!$D$11:$BF$187,I$25,0)),"",VLOOKUP($B108,'NEL &amp; P4P Backsheet'!$D$11:$BF$187, I$25,0))</f>
        <v/>
      </c>
      <c r="J108" s="318" t="str">
        <f ca="1">IF(ISERROR(VLOOKUP($B108,'NEL &amp; P4P Backsheet'!$D$11:$BF$187,J$25,0)),"",VLOOKUP($B108,'NEL &amp; P4P Backsheet'!$D$11:$BF$187, J$25,0))</f>
        <v/>
      </c>
      <c r="K108" s="320" t="str">
        <f ca="1">IF(ISERROR(VLOOKUP($B108,'NEL &amp; P4P Backsheet'!$D$11:$BF$187,K$25,0)),"",VLOOKUP($B108,'NEL &amp; P4P Backsheet'!$D$11:$BF$187, K$25,0))</f>
        <v/>
      </c>
      <c r="L108" s="259" t="str">
        <f ca="1">IF(ISERROR(VLOOKUP($B108,'NEL &amp; P4P Backsheet'!$D$11:$BF$187,L$25,0)),"",VLOOKUP($B108,'NEL &amp; P4P Backsheet'!$D$11:$BF$187, L$25,0))</f>
        <v/>
      </c>
      <c r="M108" s="608" t="str">
        <f ca="1">IF(ISERROR(VLOOKUP($B108,'NEL &amp; P4P Backsheet'!$D$11:$BF$187,M$25,0)),"",VLOOKUP($B108,'NEL &amp; P4P Backsheet'!$D$11:$BF$187, M$25,0))</f>
        <v/>
      </c>
      <c r="N108" s="608" t="str">
        <f ca="1">IF(ISERROR(VLOOKUP($B108,'NEL &amp; P4P Backsheet'!$D$11:$BF$187,N$25,0)),"",VLOOKUP($B108,'NEL &amp; P4P Backsheet'!$D$11:$BF$187, N$25,0))</f>
        <v/>
      </c>
      <c r="O108" s="611" t="str">
        <f ca="1">IF(ISERROR(VLOOKUP($B108,'NEL &amp; P4P Backsheet'!$D$11:$BF$187,O$25,0)),"",VLOOKUP($B108,'NEL &amp; P4P Backsheet'!$D$11:$BF$187, O$25,0))</f>
        <v/>
      </c>
      <c r="P108" s="612" t="str">
        <f ca="1">IF(ISERROR(VLOOKUP($B108,'NEL &amp; P4P Backsheet'!$D$11:$BF$187,P$25,0)),"",VLOOKUP($B108,'NEL &amp; P4P Backsheet'!$D$11:$BF$187, P$25,0))</f>
        <v/>
      </c>
      <c r="Q108" s="212" t="str">
        <f ca="1">IF(ISERROR(VLOOKUP($B108,'NEL &amp; P4P Backsheet'!$D$11:$BF$187,Q$25,0)),"",VLOOKUP($B108,'NEL &amp; P4P Backsheet'!$D$11:$BF$187, Q$25,0))</f>
        <v/>
      </c>
      <c r="R108" s="320" t="str">
        <f ca="1">IF(ISERROR(VLOOKUP($B108,'NEL &amp; P4P Backsheet'!$D$11:$BF$187,R$25,0)),"",VLOOKUP($B108,'NEL &amp; P4P Backsheet'!$D$11:$BF$187, R$25,0))</f>
        <v/>
      </c>
      <c r="S108" s="318" t="str">
        <f ca="1">IF(ISERROR(VLOOKUP($B108,'NEL &amp; P4P Backsheet'!$D$11:$BF$187,S$25,0)),"",VLOOKUP($B108,'NEL &amp; P4P Backsheet'!$D$11:$BF$187, S$25,0))</f>
        <v/>
      </c>
      <c r="T108" s="214" t="str">
        <f ca="1">IF(ISERROR(VLOOKUP($B108,'NEL &amp; P4P Backsheet'!$D$11:$BF$187,T$25,0)),"",VLOOKUP($B108,'NEL &amp; P4P Backsheet'!$D$11:$BF$187, T$25,0))</f>
        <v/>
      </c>
      <c r="U108" s="212" t="str">
        <f ca="1">IF(ISERROR(VLOOKUP($B108,'NEL &amp; P4P Backsheet'!$D$11:$BF$187,U$25,0)),"",VLOOKUP($B108,'NEL &amp; P4P Backsheet'!$D$11:$BF$187, U$25,0))</f>
        <v/>
      </c>
      <c r="V108" s="320" t="str">
        <f ca="1">IF(ISERROR(VLOOKUP($B108,'NEL &amp; P4P Backsheet'!$D$11:$BF$187,V$25,0)),"",VLOOKUP($B108,'NEL &amp; P4P Backsheet'!$D$11:$BF$187, V$25,0))</f>
        <v/>
      </c>
      <c r="W108" s="320" t="str">
        <f ca="1">IF(ISERROR(VLOOKUP($B108,'NEL &amp; P4P Backsheet'!$D$11:$BF$187,W$25,0)),"",VLOOKUP($B108,'NEL &amp; P4P Backsheet'!$D$11:$BF$187, W$25,0))</f>
        <v/>
      </c>
      <c r="X108" s="214" t="str">
        <f ca="1">IF(ISERROR(VLOOKUP($B108,'NEL &amp; P4P Backsheet'!$D$11:$BF$187,X$25,0)),"",VLOOKUP($B108,'NEL &amp; P4P Backsheet'!$D$11:$BF$187, X$25,0))</f>
        <v/>
      </c>
      <c r="Y108" s="368" t="str">
        <f ca="1">IF(ISERROR(VLOOKUP($B108,'NEL &amp; P4P Backsheet'!$D$11:$BK$187,$Y$25,0)),"",IF(VLOOKUP($B108,'NEL &amp; P4P Backsheet'!$D$11:$BK$187,$Y$25,0)=0,"",VLOOKUP($B108,'NEL &amp; P4P Backsheet'!$D$11:$BK$187,$Y$25,0)))</f>
        <v/>
      </c>
      <c r="Z108"/>
    </row>
    <row r="109" spans="1:26">
      <c r="A109" s="3">
        <v>81</v>
      </c>
      <c r="B109" s="41" t="str">
        <f t="shared" ca="1" si="3"/>
        <v/>
      </c>
      <c r="C109" s="42" t="str">
        <f ca="1">IF(B109="","",VLOOKUP(B109,'Org list'!$J$9:$K$637,2,0))</f>
        <v/>
      </c>
      <c r="D109" s="215" t="str">
        <f ca="1">IF(ISERROR(VLOOKUP($B109,'NEL &amp; P4P Backsheet'!$D$11:$BM$187,D$25,0)),"",IF(VLOOKUP($B109,'NEL &amp; P4P Backsheet'!$D$11:$BM$187,D$25,0)=0,"",VLOOKUP($B109,'NEL &amp; P4P Backsheet'!$D$11:$BM$187,D$25,0)))</f>
        <v/>
      </c>
      <c r="E109" s="209" t="str">
        <f ca="1">IF(ISERROR(VLOOKUP($B109,'NEL &amp; P4P Backsheet'!$D$11:$BF$187,E$25,0)),"",VLOOKUP($B109,'NEL &amp; P4P Backsheet'!$D$11:$BF$187, E$25,0))</f>
        <v/>
      </c>
      <c r="F109" s="209" t="str">
        <f ca="1">IF(ISERROR(VLOOKUP($B109,'NEL &amp; P4P Backsheet'!$D$11:$BF$187,F$25,0)),"",VLOOKUP($B109,'NEL &amp; P4P Backsheet'!$D$11:$BF$187, F$25,0))</f>
        <v/>
      </c>
      <c r="G109" s="209" t="str">
        <f ca="1">IF(ISERROR(VLOOKUP($B109,'NEL &amp; P4P Backsheet'!$D$11:$BF$187,G$25,0)),"",VLOOKUP($B109,'NEL &amp; P4P Backsheet'!$D$11:$BF$187, G$25,0))</f>
        <v/>
      </c>
      <c r="H109" s="259" t="str">
        <f ca="1">IF(ISERROR(VLOOKUP($B109,'NEL &amp; P4P Backsheet'!$D$11:$BF$187,H$25,0)),"",VLOOKUP($B109,'NEL &amp; P4P Backsheet'!$D$11:$BF$187, H$25,0))</f>
        <v/>
      </c>
      <c r="I109" s="209" t="str">
        <f ca="1">IF(ISERROR(VLOOKUP($B109,'NEL &amp; P4P Backsheet'!$D$11:$BF$187,I$25,0)),"",VLOOKUP($B109,'NEL &amp; P4P Backsheet'!$D$11:$BF$187, I$25,0))</f>
        <v/>
      </c>
      <c r="J109" s="318" t="str">
        <f ca="1">IF(ISERROR(VLOOKUP($B109,'NEL &amp; P4P Backsheet'!$D$11:$BF$187,J$25,0)),"",VLOOKUP($B109,'NEL &amp; P4P Backsheet'!$D$11:$BF$187, J$25,0))</f>
        <v/>
      </c>
      <c r="K109" s="320" t="str">
        <f ca="1">IF(ISERROR(VLOOKUP($B109,'NEL &amp; P4P Backsheet'!$D$11:$BF$187,K$25,0)),"",VLOOKUP($B109,'NEL &amp; P4P Backsheet'!$D$11:$BF$187, K$25,0))</f>
        <v/>
      </c>
      <c r="L109" s="259" t="str">
        <f ca="1">IF(ISERROR(VLOOKUP($B109,'NEL &amp; P4P Backsheet'!$D$11:$BF$187,L$25,0)),"",VLOOKUP($B109,'NEL &amp; P4P Backsheet'!$D$11:$BF$187, L$25,0))</f>
        <v/>
      </c>
      <c r="M109" s="608" t="str">
        <f ca="1">IF(ISERROR(VLOOKUP($B109,'NEL &amp; P4P Backsheet'!$D$11:$BF$187,M$25,0)),"",VLOOKUP($B109,'NEL &amp; P4P Backsheet'!$D$11:$BF$187, M$25,0))</f>
        <v/>
      </c>
      <c r="N109" s="608" t="str">
        <f ca="1">IF(ISERROR(VLOOKUP($B109,'NEL &amp; P4P Backsheet'!$D$11:$BF$187,N$25,0)),"",VLOOKUP($B109,'NEL &amp; P4P Backsheet'!$D$11:$BF$187, N$25,0))</f>
        <v/>
      </c>
      <c r="O109" s="611" t="str">
        <f ca="1">IF(ISERROR(VLOOKUP($B109,'NEL &amp; P4P Backsheet'!$D$11:$BF$187,O$25,0)),"",VLOOKUP($B109,'NEL &amp; P4P Backsheet'!$D$11:$BF$187, O$25,0))</f>
        <v/>
      </c>
      <c r="P109" s="612" t="str">
        <f ca="1">IF(ISERROR(VLOOKUP($B109,'NEL &amp; P4P Backsheet'!$D$11:$BF$187,P$25,0)),"",VLOOKUP($B109,'NEL &amp; P4P Backsheet'!$D$11:$BF$187, P$25,0))</f>
        <v/>
      </c>
      <c r="Q109" s="212" t="str">
        <f ca="1">IF(ISERROR(VLOOKUP($B109,'NEL &amp; P4P Backsheet'!$D$11:$BF$187,Q$25,0)),"",VLOOKUP($B109,'NEL &amp; P4P Backsheet'!$D$11:$BF$187, Q$25,0))</f>
        <v/>
      </c>
      <c r="R109" s="320" t="str">
        <f ca="1">IF(ISERROR(VLOOKUP($B109,'NEL &amp; P4P Backsheet'!$D$11:$BF$187,R$25,0)),"",VLOOKUP($B109,'NEL &amp; P4P Backsheet'!$D$11:$BF$187, R$25,0))</f>
        <v/>
      </c>
      <c r="S109" s="318" t="str">
        <f ca="1">IF(ISERROR(VLOOKUP($B109,'NEL &amp; P4P Backsheet'!$D$11:$BF$187,S$25,0)),"",VLOOKUP($B109,'NEL &amp; P4P Backsheet'!$D$11:$BF$187, S$25,0))</f>
        <v/>
      </c>
      <c r="T109" s="214" t="str">
        <f ca="1">IF(ISERROR(VLOOKUP($B109,'NEL &amp; P4P Backsheet'!$D$11:$BF$187,T$25,0)),"",VLOOKUP($B109,'NEL &amp; P4P Backsheet'!$D$11:$BF$187, T$25,0))</f>
        <v/>
      </c>
      <c r="U109" s="212" t="str">
        <f ca="1">IF(ISERROR(VLOOKUP($B109,'NEL &amp; P4P Backsheet'!$D$11:$BF$187,U$25,0)),"",VLOOKUP($B109,'NEL &amp; P4P Backsheet'!$D$11:$BF$187, U$25,0))</f>
        <v/>
      </c>
      <c r="V109" s="320" t="str">
        <f ca="1">IF(ISERROR(VLOOKUP($B109,'NEL &amp; P4P Backsheet'!$D$11:$BF$187,V$25,0)),"",VLOOKUP($B109,'NEL &amp; P4P Backsheet'!$D$11:$BF$187, V$25,0))</f>
        <v/>
      </c>
      <c r="W109" s="320" t="str">
        <f ca="1">IF(ISERROR(VLOOKUP($B109,'NEL &amp; P4P Backsheet'!$D$11:$BF$187,W$25,0)),"",VLOOKUP($B109,'NEL &amp; P4P Backsheet'!$D$11:$BF$187, W$25,0))</f>
        <v/>
      </c>
      <c r="X109" s="214" t="str">
        <f ca="1">IF(ISERROR(VLOOKUP($B109,'NEL &amp; P4P Backsheet'!$D$11:$BF$187,X$25,0)),"",VLOOKUP($B109,'NEL &amp; P4P Backsheet'!$D$11:$BF$187, X$25,0))</f>
        <v/>
      </c>
      <c r="Y109" s="368" t="str">
        <f ca="1">IF(ISERROR(VLOOKUP($B109,'NEL &amp; P4P Backsheet'!$D$11:$BK$187,$Y$25,0)),"",IF(VLOOKUP($B109,'NEL &amp; P4P Backsheet'!$D$11:$BK$187,$Y$25,0)=0,"",VLOOKUP($B109,'NEL &amp; P4P Backsheet'!$D$11:$BK$187,$Y$25,0)))</f>
        <v/>
      </c>
      <c r="Z109"/>
    </row>
    <row r="110" spans="1:26">
      <c r="A110" s="3">
        <v>82</v>
      </c>
      <c r="B110" s="41" t="str">
        <f t="shared" ca="1" si="3"/>
        <v/>
      </c>
      <c r="C110" s="42" t="str">
        <f ca="1">IF(B110="","",VLOOKUP(B110,'Org list'!$J$9:$K$637,2,0))</f>
        <v/>
      </c>
      <c r="D110" s="215" t="str">
        <f ca="1">IF(ISERROR(VLOOKUP($B110,'NEL &amp; P4P Backsheet'!$D$11:$BM$187,D$25,0)),"",IF(VLOOKUP($B110,'NEL &amp; P4P Backsheet'!$D$11:$BM$187,D$25,0)=0,"",VLOOKUP($B110,'NEL &amp; P4P Backsheet'!$D$11:$BM$187,D$25,0)))</f>
        <v/>
      </c>
      <c r="E110" s="209" t="str">
        <f ca="1">IF(ISERROR(VLOOKUP($B110,'NEL &amp; P4P Backsheet'!$D$11:$BF$187,E$25,0)),"",VLOOKUP($B110,'NEL &amp; P4P Backsheet'!$D$11:$BF$187, E$25,0))</f>
        <v/>
      </c>
      <c r="F110" s="209" t="str">
        <f ca="1">IF(ISERROR(VLOOKUP($B110,'NEL &amp; P4P Backsheet'!$D$11:$BF$187,F$25,0)),"",VLOOKUP($B110,'NEL &amp; P4P Backsheet'!$D$11:$BF$187, F$25,0))</f>
        <v/>
      </c>
      <c r="G110" s="209" t="str">
        <f ca="1">IF(ISERROR(VLOOKUP($B110,'NEL &amp; P4P Backsheet'!$D$11:$BF$187,G$25,0)),"",VLOOKUP($B110,'NEL &amp; P4P Backsheet'!$D$11:$BF$187, G$25,0))</f>
        <v/>
      </c>
      <c r="H110" s="259" t="str">
        <f ca="1">IF(ISERROR(VLOOKUP($B110,'NEL &amp; P4P Backsheet'!$D$11:$BF$187,H$25,0)),"",VLOOKUP($B110,'NEL &amp; P4P Backsheet'!$D$11:$BF$187, H$25,0))</f>
        <v/>
      </c>
      <c r="I110" s="209" t="str">
        <f ca="1">IF(ISERROR(VLOOKUP($B110,'NEL &amp; P4P Backsheet'!$D$11:$BF$187,I$25,0)),"",VLOOKUP($B110,'NEL &amp; P4P Backsheet'!$D$11:$BF$187, I$25,0))</f>
        <v/>
      </c>
      <c r="J110" s="318" t="str">
        <f ca="1">IF(ISERROR(VLOOKUP($B110,'NEL &amp; P4P Backsheet'!$D$11:$BF$187,J$25,0)),"",VLOOKUP($B110,'NEL &amp; P4P Backsheet'!$D$11:$BF$187, J$25,0))</f>
        <v/>
      </c>
      <c r="K110" s="320" t="str">
        <f ca="1">IF(ISERROR(VLOOKUP($B110,'NEL &amp; P4P Backsheet'!$D$11:$BF$187,K$25,0)),"",VLOOKUP($B110,'NEL &amp; P4P Backsheet'!$D$11:$BF$187, K$25,0))</f>
        <v/>
      </c>
      <c r="L110" s="259" t="str">
        <f ca="1">IF(ISERROR(VLOOKUP($B110,'NEL &amp; P4P Backsheet'!$D$11:$BF$187,L$25,0)),"",VLOOKUP($B110,'NEL &amp; P4P Backsheet'!$D$11:$BF$187, L$25,0))</f>
        <v/>
      </c>
      <c r="M110" s="608" t="str">
        <f ca="1">IF(ISERROR(VLOOKUP($B110,'NEL &amp; P4P Backsheet'!$D$11:$BF$187,M$25,0)),"",VLOOKUP($B110,'NEL &amp; P4P Backsheet'!$D$11:$BF$187, M$25,0))</f>
        <v/>
      </c>
      <c r="N110" s="608" t="str">
        <f ca="1">IF(ISERROR(VLOOKUP($B110,'NEL &amp; P4P Backsheet'!$D$11:$BF$187,N$25,0)),"",VLOOKUP($B110,'NEL &amp; P4P Backsheet'!$D$11:$BF$187, N$25,0))</f>
        <v/>
      </c>
      <c r="O110" s="611" t="str">
        <f ca="1">IF(ISERROR(VLOOKUP($B110,'NEL &amp; P4P Backsheet'!$D$11:$BF$187,O$25,0)),"",VLOOKUP($B110,'NEL &amp; P4P Backsheet'!$D$11:$BF$187, O$25,0))</f>
        <v/>
      </c>
      <c r="P110" s="612" t="str">
        <f ca="1">IF(ISERROR(VLOOKUP($B110,'NEL &amp; P4P Backsheet'!$D$11:$BF$187,P$25,0)),"",VLOOKUP($B110,'NEL &amp; P4P Backsheet'!$D$11:$BF$187, P$25,0))</f>
        <v/>
      </c>
      <c r="Q110" s="212" t="str">
        <f ca="1">IF(ISERROR(VLOOKUP($B110,'NEL &amp; P4P Backsheet'!$D$11:$BF$187,Q$25,0)),"",VLOOKUP($B110,'NEL &amp; P4P Backsheet'!$D$11:$BF$187, Q$25,0))</f>
        <v/>
      </c>
      <c r="R110" s="320" t="str">
        <f ca="1">IF(ISERROR(VLOOKUP($B110,'NEL &amp; P4P Backsheet'!$D$11:$BF$187,R$25,0)),"",VLOOKUP($B110,'NEL &amp; P4P Backsheet'!$D$11:$BF$187, R$25,0))</f>
        <v/>
      </c>
      <c r="S110" s="318" t="str">
        <f ca="1">IF(ISERROR(VLOOKUP($B110,'NEL &amp; P4P Backsheet'!$D$11:$BF$187,S$25,0)),"",VLOOKUP($B110,'NEL &amp; P4P Backsheet'!$D$11:$BF$187, S$25,0))</f>
        <v/>
      </c>
      <c r="T110" s="214" t="str">
        <f ca="1">IF(ISERROR(VLOOKUP($B110,'NEL &amp; P4P Backsheet'!$D$11:$BF$187,T$25,0)),"",VLOOKUP($B110,'NEL &amp; P4P Backsheet'!$D$11:$BF$187, T$25,0))</f>
        <v/>
      </c>
      <c r="U110" s="212" t="str">
        <f ca="1">IF(ISERROR(VLOOKUP($B110,'NEL &amp; P4P Backsheet'!$D$11:$BF$187,U$25,0)),"",VLOOKUP($B110,'NEL &amp; P4P Backsheet'!$D$11:$BF$187, U$25,0))</f>
        <v/>
      </c>
      <c r="V110" s="320" t="str">
        <f ca="1">IF(ISERROR(VLOOKUP($B110,'NEL &amp; P4P Backsheet'!$D$11:$BF$187,V$25,0)),"",VLOOKUP($B110,'NEL &amp; P4P Backsheet'!$D$11:$BF$187, V$25,0))</f>
        <v/>
      </c>
      <c r="W110" s="320" t="str">
        <f ca="1">IF(ISERROR(VLOOKUP($B110,'NEL &amp; P4P Backsheet'!$D$11:$BF$187,W$25,0)),"",VLOOKUP($B110,'NEL &amp; P4P Backsheet'!$D$11:$BF$187, W$25,0))</f>
        <v/>
      </c>
      <c r="X110" s="214" t="str">
        <f ca="1">IF(ISERROR(VLOOKUP($B110,'NEL &amp; P4P Backsheet'!$D$11:$BF$187,X$25,0)),"",VLOOKUP($B110,'NEL &amp; P4P Backsheet'!$D$11:$BF$187, X$25,0))</f>
        <v/>
      </c>
      <c r="Y110" s="368" t="str">
        <f ca="1">IF(ISERROR(VLOOKUP($B110,'NEL &amp; P4P Backsheet'!$D$11:$BK$187,$Y$25,0)),"",IF(VLOOKUP($B110,'NEL &amp; P4P Backsheet'!$D$11:$BK$187,$Y$25,0)=0,"",VLOOKUP($B110,'NEL &amp; P4P Backsheet'!$D$11:$BK$187,$Y$25,0)))</f>
        <v/>
      </c>
      <c r="Z110"/>
    </row>
    <row r="111" spans="1:26">
      <c r="A111" s="3">
        <v>83</v>
      </c>
      <c r="B111" s="41" t="str">
        <f t="shared" ca="1" si="3"/>
        <v/>
      </c>
      <c r="C111" s="42" t="str">
        <f ca="1">IF(B111="","",VLOOKUP(B111,'Org list'!$J$9:$K$637,2,0))</f>
        <v/>
      </c>
      <c r="D111" s="215" t="str">
        <f ca="1">IF(ISERROR(VLOOKUP($B111,'NEL &amp; P4P Backsheet'!$D$11:$BM$187,D$25,0)),"",IF(VLOOKUP($B111,'NEL &amp; P4P Backsheet'!$D$11:$BM$187,D$25,0)=0,"",VLOOKUP($B111,'NEL &amp; P4P Backsheet'!$D$11:$BM$187,D$25,0)))</f>
        <v/>
      </c>
      <c r="E111" s="209" t="str">
        <f ca="1">IF(ISERROR(VLOOKUP($B111,'NEL &amp; P4P Backsheet'!$D$11:$BF$187,E$25,0)),"",VLOOKUP($B111,'NEL &amp; P4P Backsheet'!$D$11:$BF$187, E$25,0))</f>
        <v/>
      </c>
      <c r="F111" s="209" t="str">
        <f ca="1">IF(ISERROR(VLOOKUP($B111,'NEL &amp; P4P Backsheet'!$D$11:$BF$187,F$25,0)),"",VLOOKUP($B111,'NEL &amp; P4P Backsheet'!$D$11:$BF$187, F$25,0))</f>
        <v/>
      </c>
      <c r="G111" s="209" t="str">
        <f ca="1">IF(ISERROR(VLOOKUP($B111,'NEL &amp; P4P Backsheet'!$D$11:$BF$187,G$25,0)),"",VLOOKUP($B111,'NEL &amp; P4P Backsheet'!$D$11:$BF$187, G$25,0))</f>
        <v/>
      </c>
      <c r="H111" s="259" t="str">
        <f ca="1">IF(ISERROR(VLOOKUP($B111,'NEL &amp; P4P Backsheet'!$D$11:$BF$187,H$25,0)),"",VLOOKUP($B111,'NEL &amp; P4P Backsheet'!$D$11:$BF$187, H$25,0))</f>
        <v/>
      </c>
      <c r="I111" s="209" t="str">
        <f ca="1">IF(ISERROR(VLOOKUP($B111,'NEL &amp; P4P Backsheet'!$D$11:$BF$187,I$25,0)),"",VLOOKUP($B111,'NEL &amp; P4P Backsheet'!$D$11:$BF$187, I$25,0))</f>
        <v/>
      </c>
      <c r="J111" s="318" t="str">
        <f ca="1">IF(ISERROR(VLOOKUP($B111,'NEL &amp; P4P Backsheet'!$D$11:$BF$187,J$25,0)),"",VLOOKUP($B111,'NEL &amp; P4P Backsheet'!$D$11:$BF$187, J$25,0))</f>
        <v/>
      </c>
      <c r="K111" s="320" t="str">
        <f ca="1">IF(ISERROR(VLOOKUP($B111,'NEL &amp; P4P Backsheet'!$D$11:$BF$187,K$25,0)),"",VLOOKUP($B111,'NEL &amp; P4P Backsheet'!$D$11:$BF$187, K$25,0))</f>
        <v/>
      </c>
      <c r="L111" s="259" t="str">
        <f ca="1">IF(ISERROR(VLOOKUP($B111,'NEL &amp; P4P Backsheet'!$D$11:$BF$187,L$25,0)),"",VLOOKUP($B111,'NEL &amp; P4P Backsheet'!$D$11:$BF$187, L$25,0))</f>
        <v/>
      </c>
      <c r="M111" s="608" t="str">
        <f ca="1">IF(ISERROR(VLOOKUP($B111,'NEL &amp; P4P Backsheet'!$D$11:$BF$187,M$25,0)),"",VLOOKUP($B111,'NEL &amp; P4P Backsheet'!$D$11:$BF$187, M$25,0))</f>
        <v/>
      </c>
      <c r="N111" s="608" t="str">
        <f ca="1">IF(ISERROR(VLOOKUP($B111,'NEL &amp; P4P Backsheet'!$D$11:$BF$187,N$25,0)),"",VLOOKUP($B111,'NEL &amp; P4P Backsheet'!$D$11:$BF$187, N$25,0))</f>
        <v/>
      </c>
      <c r="O111" s="611" t="str">
        <f ca="1">IF(ISERROR(VLOOKUP($B111,'NEL &amp; P4P Backsheet'!$D$11:$BF$187,O$25,0)),"",VLOOKUP($B111,'NEL &amp; P4P Backsheet'!$D$11:$BF$187, O$25,0))</f>
        <v/>
      </c>
      <c r="P111" s="612" t="str">
        <f ca="1">IF(ISERROR(VLOOKUP($B111,'NEL &amp; P4P Backsheet'!$D$11:$BF$187,P$25,0)),"",VLOOKUP($B111,'NEL &amp; P4P Backsheet'!$D$11:$BF$187, P$25,0))</f>
        <v/>
      </c>
      <c r="Q111" s="212" t="str">
        <f ca="1">IF(ISERROR(VLOOKUP($B111,'NEL &amp; P4P Backsheet'!$D$11:$BF$187,Q$25,0)),"",VLOOKUP($B111,'NEL &amp; P4P Backsheet'!$D$11:$BF$187, Q$25,0))</f>
        <v/>
      </c>
      <c r="R111" s="320" t="str">
        <f ca="1">IF(ISERROR(VLOOKUP($B111,'NEL &amp; P4P Backsheet'!$D$11:$BF$187,R$25,0)),"",VLOOKUP($B111,'NEL &amp; P4P Backsheet'!$D$11:$BF$187, R$25,0))</f>
        <v/>
      </c>
      <c r="S111" s="318" t="str">
        <f ca="1">IF(ISERROR(VLOOKUP($B111,'NEL &amp; P4P Backsheet'!$D$11:$BF$187,S$25,0)),"",VLOOKUP($B111,'NEL &amp; P4P Backsheet'!$D$11:$BF$187, S$25,0))</f>
        <v/>
      </c>
      <c r="T111" s="214" t="str">
        <f ca="1">IF(ISERROR(VLOOKUP($B111,'NEL &amp; P4P Backsheet'!$D$11:$BF$187,T$25,0)),"",VLOOKUP($B111,'NEL &amp; P4P Backsheet'!$D$11:$BF$187, T$25,0))</f>
        <v/>
      </c>
      <c r="U111" s="212" t="str">
        <f ca="1">IF(ISERROR(VLOOKUP($B111,'NEL &amp; P4P Backsheet'!$D$11:$BF$187,U$25,0)),"",VLOOKUP($B111,'NEL &amp; P4P Backsheet'!$D$11:$BF$187, U$25,0))</f>
        <v/>
      </c>
      <c r="V111" s="320" t="str">
        <f ca="1">IF(ISERROR(VLOOKUP($B111,'NEL &amp; P4P Backsheet'!$D$11:$BF$187,V$25,0)),"",VLOOKUP($B111,'NEL &amp; P4P Backsheet'!$D$11:$BF$187, V$25,0))</f>
        <v/>
      </c>
      <c r="W111" s="320" t="str">
        <f ca="1">IF(ISERROR(VLOOKUP($B111,'NEL &amp; P4P Backsheet'!$D$11:$BF$187,W$25,0)),"",VLOOKUP($B111,'NEL &amp; P4P Backsheet'!$D$11:$BF$187, W$25,0))</f>
        <v/>
      </c>
      <c r="X111" s="214" t="str">
        <f ca="1">IF(ISERROR(VLOOKUP($B111,'NEL &amp; P4P Backsheet'!$D$11:$BF$187,X$25,0)),"",VLOOKUP($B111,'NEL &amp; P4P Backsheet'!$D$11:$BF$187, X$25,0))</f>
        <v/>
      </c>
      <c r="Y111" s="368" t="str">
        <f ca="1">IF(ISERROR(VLOOKUP($B111,'NEL &amp; P4P Backsheet'!$D$11:$BK$187,$Y$25,0)),"",IF(VLOOKUP($B111,'NEL &amp; P4P Backsheet'!$D$11:$BK$187,$Y$25,0)=0,"",VLOOKUP($B111,'NEL &amp; P4P Backsheet'!$D$11:$BK$187,$Y$25,0)))</f>
        <v/>
      </c>
      <c r="Z111"/>
    </row>
    <row r="112" spans="1:26">
      <c r="A112" s="3">
        <v>84</v>
      </c>
      <c r="B112" s="41" t="str">
        <f t="shared" ca="1" si="3"/>
        <v/>
      </c>
      <c r="C112" s="42" t="str">
        <f ca="1">IF(B112="","",VLOOKUP(B112,'Org list'!$J$9:$K$637,2,0))</f>
        <v/>
      </c>
      <c r="D112" s="215" t="str">
        <f ca="1">IF(ISERROR(VLOOKUP($B112,'NEL &amp; P4P Backsheet'!$D$11:$BM$187,D$25,0)),"",IF(VLOOKUP($B112,'NEL &amp; P4P Backsheet'!$D$11:$BM$187,D$25,0)=0,"",VLOOKUP($B112,'NEL &amp; P4P Backsheet'!$D$11:$BM$187,D$25,0)))</f>
        <v/>
      </c>
      <c r="E112" s="209" t="str">
        <f ca="1">IF(ISERROR(VLOOKUP($B112,'NEL &amp; P4P Backsheet'!$D$11:$BF$187,E$25,0)),"",VLOOKUP($B112,'NEL &amp; P4P Backsheet'!$D$11:$BF$187, E$25,0))</f>
        <v/>
      </c>
      <c r="F112" s="209" t="str">
        <f ca="1">IF(ISERROR(VLOOKUP($B112,'NEL &amp; P4P Backsheet'!$D$11:$BF$187,F$25,0)),"",VLOOKUP($B112,'NEL &amp; P4P Backsheet'!$D$11:$BF$187, F$25,0))</f>
        <v/>
      </c>
      <c r="G112" s="209" t="str">
        <f ca="1">IF(ISERROR(VLOOKUP($B112,'NEL &amp; P4P Backsheet'!$D$11:$BF$187,G$25,0)),"",VLOOKUP($B112,'NEL &amp; P4P Backsheet'!$D$11:$BF$187, G$25,0))</f>
        <v/>
      </c>
      <c r="H112" s="259" t="str">
        <f ca="1">IF(ISERROR(VLOOKUP($B112,'NEL &amp; P4P Backsheet'!$D$11:$BF$187,H$25,0)),"",VLOOKUP($B112,'NEL &amp; P4P Backsheet'!$D$11:$BF$187, H$25,0))</f>
        <v/>
      </c>
      <c r="I112" s="209" t="str">
        <f ca="1">IF(ISERROR(VLOOKUP($B112,'NEL &amp; P4P Backsheet'!$D$11:$BF$187,I$25,0)),"",VLOOKUP($B112,'NEL &amp; P4P Backsheet'!$D$11:$BF$187, I$25,0))</f>
        <v/>
      </c>
      <c r="J112" s="318" t="str">
        <f ca="1">IF(ISERROR(VLOOKUP($B112,'NEL &amp; P4P Backsheet'!$D$11:$BF$187,J$25,0)),"",VLOOKUP($B112,'NEL &amp; P4P Backsheet'!$D$11:$BF$187, J$25,0))</f>
        <v/>
      </c>
      <c r="K112" s="320" t="str">
        <f ca="1">IF(ISERROR(VLOOKUP($B112,'NEL &amp; P4P Backsheet'!$D$11:$BF$187,K$25,0)),"",VLOOKUP($B112,'NEL &amp; P4P Backsheet'!$D$11:$BF$187, K$25,0))</f>
        <v/>
      </c>
      <c r="L112" s="259" t="str">
        <f ca="1">IF(ISERROR(VLOOKUP($B112,'NEL &amp; P4P Backsheet'!$D$11:$BF$187,L$25,0)),"",VLOOKUP($B112,'NEL &amp; P4P Backsheet'!$D$11:$BF$187, L$25,0))</f>
        <v/>
      </c>
      <c r="M112" s="608" t="str">
        <f ca="1">IF(ISERROR(VLOOKUP($B112,'NEL &amp; P4P Backsheet'!$D$11:$BF$187,M$25,0)),"",VLOOKUP($B112,'NEL &amp; P4P Backsheet'!$D$11:$BF$187, M$25,0))</f>
        <v/>
      </c>
      <c r="N112" s="608" t="str">
        <f ca="1">IF(ISERROR(VLOOKUP($B112,'NEL &amp; P4P Backsheet'!$D$11:$BF$187,N$25,0)),"",VLOOKUP($B112,'NEL &amp; P4P Backsheet'!$D$11:$BF$187, N$25,0))</f>
        <v/>
      </c>
      <c r="O112" s="611" t="str">
        <f ca="1">IF(ISERROR(VLOOKUP($B112,'NEL &amp; P4P Backsheet'!$D$11:$BF$187,O$25,0)),"",VLOOKUP($B112,'NEL &amp; P4P Backsheet'!$D$11:$BF$187, O$25,0))</f>
        <v/>
      </c>
      <c r="P112" s="612" t="str">
        <f ca="1">IF(ISERROR(VLOOKUP($B112,'NEL &amp; P4P Backsheet'!$D$11:$BF$187,P$25,0)),"",VLOOKUP($B112,'NEL &amp; P4P Backsheet'!$D$11:$BF$187, P$25,0))</f>
        <v/>
      </c>
      <c r="Q112" s="212" t="str">
        <f ca="1">IF(ISERROR(VLOOKUP($B112,'NEL &amp; P4P Backsheet'!$D$11:$BF$187,Q$25,0)),"",VLOOKUP($B112,'NEL &amp; P4P Backsheet'!$D$11:$BF$187, Q$25,0))</f>
        <v/>
      </c>
      <c r="R112" s="320" t="str">
        <f ca="1">IF(ISERROR(VLOOKUP($B112,'NEL &amp; P4P Backsheet'!$D$11:$BF$187,R$25,0)),"",VLOOKUP($B112,'NEL &amp; P4P Backsheet'!$D$11:$BF$187, R$25,0))</f>
        <v/>
      </c>
      <c r="S112" s="318" t="str">
        <f ca="1">IF(ISERROR(VLOOKUP($B112,'NEL &amp; P4P Backsheet'!$D$11:$BF$187,S$25,0)),"",VLOOKUP($B112,'NEL &amp; P4P Backsheet'!$D$11:$BF$187, S$25,0))</f>
        <v/>
      </c>
      <c r="T112" s="214" t="str">
        <f ca="1">IF(ISERROR(VLOOKUP($B112,'NEL &amp; P4P Backsheet'!$D$11:$BF$187,T$25,0)),"",VLOOKUP($B112,'NEL &amp; P4P Backsheet'!$D$11:$BF$187, T$25,0))</f>
        <v/>
      </c>
      <c r="U112" s="212" t="str">
        <f ca="1">IF(ISERROR(VLOOKUP($B112,'NEL &amp; P4P Backsheet'!$D$11:$BF$187,U$25,0)),"",VLOOKUP($B112,'NEL &amp; P4P Backsheet'!$D$11:$BF$187, U$25,0))</f>
        <v/>
      </c>
      <c r="V112" s="320" t="str">
        <f ca="1">IF(ISERROR(VLOOKUP($B112,'NEL &amp; P4P Backsheet'!$D$11:$BF$187,V$25,0)),"",VLOOKUP($B112,'NEL &amp; P4P Backsheet'!$D$11:$BF$187, V$25,0))</f>
        <v/>
      </c>
      <c r="W112" s="320" t="str">
        <f ca="1">IF(ISERROR(VLOOKUP($B112,'NEL &amp; P4P Backsheet'!$D$11:$BF$187,W$25,0)),"",VLOOKUP($B112,'NEL &amp; P4P Backsheet'!$D$11:$BF$187, W$25,0))</f>
        <v/>
      </c>
      <c r="X112" s="214" t="str">
        <f ca="1">IF(ISERROR(VLOOKUP($B112,'NEL &amp; P4P Backsheet'!$D$11:$BF$187,X$25,0)),"",VLOOKUP($B112,'NEL &amp; P4P Backsheet'!$D$11:$BF$187, X$25,0))</f>
        <v/>
      </c>
      <c r="Y112" s="368" t="str">
        <f ca="1">IF(ISERROR(VLOOKUP($B112,'NEL &amp; P4P Backsheet'!$D$11:$BK$187,$Y$25,0)),"",IF(VLOOKUP($B112,'NEL &amp; P4P Backsheet'!$D$11:$BK$187,$Y$25,0)=0,"",VLOOKUP($B112,'NEL &amp; P4P Backsheet'!$D$11:$BK$187,$Y$25,0)))</f>
        <v/>
      </c>
      <c r="Z112"/>
    </row>
    <row r="113" spans="1:26">
      <c r="A113" s="3">
        <v>85</v>
      </c>
      <c r="B113" s="41" t="str">
        <f t="shared" ca="1" si="3"/>
        <v/>
      </c>
      <c r="C113" s="42" t="str">
        <f ca="1">IF(B113="","",VLOOKUP(B113,'Org list'!$J$9:$K$637,2,0))</f>
        <v/>
      </c>
      <c r="D113" s="215" t="str">
        <f ca="1">IF(ISERROR(VLOOKUP($B113,'NEL &amp; P4P Backsheet'!$D$11:$BM$187,D$25,0)),"",IF(VLOOKUP($B113,'NEL &amp; P4P Backsheet'!$D$11:$BM$187,D$25,0)=0,"",VLOOKUP($B113,'NEL &amp; P4P Backsheet'!$D$11:$BM$187,D$25,0)))</f>
        <v/>
      </c>
      <c r="E113" s="209" t="str">
        <f ca="1">IF(ISERROR(VLOOKUP($B113,'NEL &amp; P4P Backsheet'!$D$11:$BF$187,E$25,0)),"",VLOOKUP($B113,'NEL &amp; P4P Backsheet'!$D$11:$BF$187, E$25,0))</f>
        <v/>
      </c>
      <c r="F113" s="209" t="str">
        <f ca="1">IF(ISERROR(VLOOKUP($B113,'NEL &amp; P4P Backsheet'!$D$11:$BF$187,F$25,0)),"",VLOOKUP($B113,'NEL &amp; P4P Backsheet'!$D$11:$BF$187, F$25,0))</f>
        <v/>
      </c>
      <c r="G113" s="209" t="str">
        <f ca="1">IF(ISERROR(VLOOKUP($B113,'NEL &amp; P4P Backsheet'!$D$11:$BF$187,G$25,0)),"",VLOOKUP($B113,'NEL &amp; P4P Backsheet'!$D$11:$BF$187, G$25,0))</f>
        <v/>
      </c>
      <c r="H113" s="259" t="str">
        <f ca="1">IF(ISERROR(VLOOKUP($B113,'NEL &amp; P4P Backsheet'!$D$11:$BF$187,H$25,0)),"",VLOOKUP($B113,'NEL &amp; P4P Backsheet'!$D$11:$BF$187, H$25,0))</f>
        <v/>
      </c>
      <c r="I113" s="209" t="str">
        <f ca="1">IF(ISERROR(VLOOKUP($B113,'NEL &amp; P4P Backsheet'!$D$11:$BF$187,I$25,0)),"",VLOOKUP($B113,'NEL &amp; P4P Backsheet'!$D$11:$BF$187, I$25,0))</f>
        <v/>
      </c>
      <c r="J113" s="318" t="str">
        <f ca="1">IF(ISERROR(VLOOKUP($B113,'NEL &amp; P4P Backsheet'!$D$11:$BF$187,J$25,0)),"",VLOOKUP($B113,'NEL &amp; P4P Backsheet'!$D$11:$BF$187, J$25,0))</f>
        <v/>
      </c>
      <c r="K113" s="320" t="str">
        <f ca="1">IF(ISERROR(VLOOKUP($B113,'NEL &amp; P4P Backsheet'!$D$11:$BF$187,K$25,0)),"",VLOOKUP($B113,'NEL &amp; P4P Backsheet'!$D$11:$BF$187, K$25,0))</f>
        <v/>
      </c>
      <c r="L113" s="259" t="str">
        <f ca="1">IF(ISERROR(VLOOKUP($B113,'NEL &amp; P4P Backsheet'!$D$11:$BF$187,L$25,0)),"",VLOOKUP($B113,'NEL &amp; P4P Backsheet'!$D$11:$BF$187, L$25,0))</f>
        <v/>
      </c>
      <c r="M113" s="608" t="str">
        <f ca="1">IF(ISERROR(VLOOKUP($B113,'NEL &amp; P4P Backsheet'!$D$11:$BF$187,M$25,0)),"",VLOOKUP($B113,'NEL &amp; P4P Backsheet'!$D$11:$BF$187, M$25,0))</f>
        <v/>
      </c>
      <c r="N113" s="608" t="str">
        <f ca="1">IF(ISERROR(VLOOKUP($B113,'NEL &amp; P4P Backsheet'!$D$11:$BF$187,N$25,0)),"",VLOOKUP($B113,'NEL &amp; P4P Backsheet'!$D$11:$BF$187, N$25,0))</f>
        <v/>
      </c>
      <c r="O113" s="611" t="str">
        <f ca="1">IF(ISERROR(VLOOKUP($B113,'NEL &amp; P4P Backsheet'!$D$11:$BF$187,O$25,0)),"",VLOOKUP($B113,'NEL &amp; P4P Backsheet'!$D$11:$BF$187, O$25,0))</f>
        <v/>
      </c>
      <c r="P113" s="612" t="str">
        <f ca="1">IF(ISERROR(VLOOKUP($B113,'NEL &amp; P4P Backsheet'!$D$11:$BF$187,P$25,0)),"",VLOOKUP($B113,'NEL &amp; P4P Backsheet'!$D$11:$BF$187, P$25,0))</f>
        <v/>
      </c>
      <c r="Q113" s="212" t="str">
        <f ca="1">IF(ISERROR(VLOOKUP($B113,'NEL &amp; P4P Backsheet'!$D$11:$BF$187,Q$25,0)),"",VLOOKUP($B113,'NEL &amp; P4P Backsheet'!$D$11:$BF$187, Q$25,0))</f>
        <v/>
      </c>
      <c r="R113" s="320" t="str">
        <f ca="1">IF(ISERROR(VLOOKUP($B113,'NEL &amp; P4P Backsheet'!$D$11:$BF$187,R$25,0)),"",VLOOKUP($B113,'NEL &amp; P4P Backsheet'!$D$11:$BF$187, R$25,0))</f>
        <v/>
      </c>
      <c r="S113" s="318" t="str">
        <f ca="1">IF(ISERROR(VLOOKUP($B113,'NEL &amp; P4P Backsheet'!$D$11:$BF$187,S$25,0)),"",VLOOKUP($B113,'NEL &amp; P4P Backsheet'!$D$11:$BF$187, S$25,0))</f>
        <v/>
      </c>
      <c r="T113" s="214" t="str">
        <f ca="1">IF(ISERROR(VLOOKUP($B113,'NEL &amp; P4P Backsheet'!$D$11:$BF$187,T$25,0)),"",VLOOKUP($B113,'NEL &amp; P4P Backsheet'!$D$11:$BF$187, T$25,0))</f>
        <v/>
      </c>
      <c r="U113" s="212" t="str">
        <f ca="1">IF(ISERROR(VLOOKUP($B113,'NEL &amp; P4P Backsheet'!$D$11:$BF$187,U$25,0)),"",VLOOKUP($B113,'NEL &amp; P4P Backsheet'!$D$11:$BF$187, U$25,0))</f>
        <v/>
      </c>
      <c r="V113" s="320" t="str">
        <f ca="1">IF(ISERROR(VLOOKUP($B113,'NEL &amp; P4P Backsheet'!$D$11:$BF$187,V$25,0)),"",VLOOKUP($B113,'NEL &amp; P4P Backsheet'!$D$11:$BF$187, V$25,0))</f>
        <v/>
      </c>
      <c r="W113" s="320" t="str">
        <f ca="1">IF(ISERROR(VLOOKUP($B113,'NEL &amp; P4P Backsheet'!$D$11:$BF$187,W$25,0)),"",VLOOKUP($B113,'NEL &amp; P4P Backsheet'!$D$11:$BF$187, W$25,0))</f>
        <v/>
      </c>
      <c r="X113" s="214" t="str">
        <f ca="1">IF(ISERROR(VLOOKUP($B113,'NEL &amp; P4P Backsheet'!$D$11:$BF$187,X$25,0)),"",VLOOKUP($B113,'NEL &amp; P4P Backsheet'!$D$11:$BF$187, X$25,0))</f>
        <v/>
      </c>
      <c r="Y113" s="368" t="str">
        <f ca="1">IF(ISERROR(VLOOKUP($B113,'NEL &amp; P4P Backsheet'!$D$11:$BK$187,$Y$25,0)),"",IF(VLOOKUP($B113,'NEL &amp; P4P Backsheet'!$D$11:$BK$187,$Y$25,0)=0,"",VLOOKUP($B113,'NEL &amp; P4P Backsheet'!$D$11:$BK$187,$Y$25,0)))</f>
        <v/>
      </c>
      <c r="Z113"/>
    </row>
    <row r="114" spans="1:26">
      <c r="A114" s="3">
        <v>86</v>
      </c>
      <c r="B114" s="41" t="str">
        <f t="shared" ca="1" si="3"/>
        <v/>
      </c>
      <c r="C114" s="42" t="str">
        <f ca="1">IF(B114="","",VLOOKUP(B114,'Org list'!$J$9:$K$637,2,0))</f>
        <v/>
      </c>
      <c r="D114" s="215" t="str">
        <f ca="1">IF(ISERROR(VLOOKUP($B114,'NEL &amp; P4P Backsheet'!$D$11:$BM$187,D$25,0)),"",IF(VLOOKUP($B114,'NEL &amp; P4P Backsheet'!$D$11:$BM$187,D$25,0)=0,"",VLOOKUP($B114,'NEL &amp; P4P Backsheet'!$D$11:$BM$187,D$25,0)))</f>
        <v/>
      </c>
      <c r="E114" s="209" t="str">
        <f ca="1">IF(ISERROR(VLOOKUP($B114,'NEL &amp; P4P Backsheet'!$D$11:$BF$187,E$25,0)),"",VLOOKUP($B114,'NEL &amp; P4P Backsheet'!$D$11:$BF$187, E$25,0))</f>
        <v/>
      </c>
      <c r="F114" s="209" t="str">
        <f ca="1">IF(ISERROR(VLOOKUP($B114,'NEL &amp; P4P Backsheet'!$D$11:$BF$187,F$25,0)),"",VLOOKUP($B114,'NEL &amp; P4P Backsheet'!$D$11:$BF$187, F$25,0))</f>
        <v/>
      </c>
      <c r="G114" s="209" t="str">
        <f ca="1">IF(ISERROR(VLOOKUP($B114,'NEL &amp; P4P Backsheet'!$D$11:$BF$187,G$25,0)),"",VLOOKUP($B114,'NEL &amp; P4P Backsheet'!$D$11:$BF$187, G$25,0))</f>
        <v/>
      </c>
      <c r="H114" s="259" t="str">
        <f ca="1">IF(ISERROR(VLOOKUP($B114,'NEL &amp; P4P Backsheet'!$D$11:$BF$187,H$25,0)),"",VLOOKUP($B114,'NEL &amp; P4P Backsheet'!$D$11:$BF$187, H$25,0))</f>
        <v/>
      </c>
      <c r="I114" s="209" t="str">
        <f ca="1">IF(ISERROR(VLOOKUP($B114,'NEL &amp; P4P Backsheet'!$D$11:$BF$187,I$25,0)),"",VLOOKUP($B114,'NEL &amp; P4P Backsheet'!$D$11:$BF$187, I$25,0))</f>
        <v/>
      </c>
      <c r="J114" s="318" t="str">
        <f ca="1">IF(ISERROR(VLOOKUP($B114,'NEL &amp; P4P Backsheet'!$D$11:$BF$187,J$25,0)),"",VLOOKUP($B114,'NEL &amp; P4P Backsheet'!$D$11:$BF$187, J$25,0))</f>
        <v/>
      </c>
      <c r="K114" s="320" t="str">
        <f ca="1">IF(ISERROR(VLOOKUP($B114,'NEL &amp; P4P Backsheet'!$D$11:$BF$187,K$25,0)),"",VLOOKUP($B114,'NEL &amp; P4P Backsheet'!$D$11:$BF$187, K$25,0))</f>
        <v/>
      </c>
      <c r="L114" s="259" t="str">
        <f ca="1">IF(ISERROR(VLOOKUP($B114,'NEL &amp; P4P Backsheet'!$D$11:$BF$187,L$25,0)),"",VLOOKUP($B114,'NEL &amp; P4P Backsheet'!$D$11:$BF$187, L$25,0))</f>
        <v/>
      </c>
      <c r="M114" s="608" t="str">
        <f ca="1">IF(ISERROR(VLOOKUP($B114,'NEL &amp; P4P Backsheet'!$D$11:$BF$187,M$25,0)),"",VLOOKUP($B114,'NEL &amp; P4P Backsheet'!$D$11:$BF$187, M$25,0))</f>
        <v/>
      </c>
      <c r="N114" s="608" t="str">
        <f ca="1">IF(ISERROR(VLOOKUP($B114,'NEL &amp; P4P Backsheet'!$D$11:$BF$187,N$25,0)),"",VLOOKUP($B114,'NEL &amp; P4P Backsheet'!$D$11:$BF$187, N$25,0))</f>
        <v/>
      </c>
      <c r="O114" s="611" t="str">
        <f ca="1">IF(ISERROR(VLOOKUP($B114,'NEL &amp; P4P Backsheet'!$D$11:$BF$187,O$25,0)),"",VLOOKUP($B114,'NEL &amp; P4P Backsheet'!$D$11:$BF$187, O$25,0))</f>
        <v/>
      </c>
      <c r="P114" s="612" t="str">
        <f ca="1">IF(ISERROR(VLOOKUP($B114,'NEL &amp; P4P Backsheet'!$D$11:$BF$187,P$25,0)),"",VLOOKUP($B114,'NEL &amp; P4P Backsheet'!$D$11:$BF$187, P$25,0))</f>
        <v/>
      </c>
      <c r="Q114" s="212" t="str">
        <f ca="1">IF(ISERROR(VLOOKUP($B114,'NEL &amp; P4P Backsheet'!$D$11:$BF$187,Q$25,0)),"",VLOOKUP($B114,'NEL &amp; P4P Backsheet'!$D$11:$BF$187, Q$25,0))</f>
        <v/>
      </c>
      <c r="R114" s="320" t="str">
        <f ca="1">IF(ISERROR(VLOOKUP($B114,'NEL &amp; P4P Backsheet'!$D$11:$BF$187,R$25,0)),"",VLOOKUP($B114,'NEL &amp; P4P Backsheet'!$D$11:$BF$187, R$25,0))</f>
        <v/>
      </c>
      <c r="S114" s="318" t="str">
        <f ca="1">IF(ISERROR(VLOOKUP($B114,'NEL &amp; P4P Backsheet'!$D$11:$BF$187,S$25,0)),"",VLOOKUP($B114,'NEL &amp; P4P Backsheet'!$D$11:$BF$187, S$25,0))</f>
        <v/>
      </c>
      <c r="T114" s="214" t="str">
        <f ca="1">IF(ISERROR(VLOOKUP($B114,'NEL &amp; P4P Backsheet'!$D$11:$BF$187,T$25,0)),"",VLOOKUP($B114,'NEL &amp; P4P Backsheet'!$D$11:$BF$187, T$25,0))</f>
        <v/>
      </c>
      <c r="U114" s="212" t="str">
        <f ca="1">IF(ISERROR(VLOOKUP($B114,'NEL &amp; P4P Backsheet'!$D$11:$BF$187,U$25,0)),"",VLOOKUP($B114,'NEL &amp; P4P Backsheet'!$D$11:$BF$187, U$25,0))</f>
        <v/>
      </c>
      <c r="V114" s="320" t="str">
        <f ca="1">IF(ISERROR(VLOOKUP($B114,'NEL &amp; P4P Backsheet'!$D$11:$BF$187,V$25,0)),"",VLOOKUP($B114,'NEL &amp; P4P Backsheet'!$D$11:$BF$187, V$25,0))</f>
        <v/>
      </c>
      <c r="W114" s="320" t="str">
        <f ca="1">IF(ISERROR(VLOOKUP($B114,'NEL &amp; P4P Backsheet'!$D$11:$BF$187,W$25,0)),"",VLOOKUP($B114,'NEL &amp; P4P Backsheet'!$D$11:$BF$187, W$25,0))</f>
        <v/>
      </c>
      <c r="X114" s="214" t="str">
        <f ca="1">IF(ISERROR(VLOOKUP($B114,'NEL &amp; P4P Backsheet'!$D$11:$BF$187,X$25,0)),"",VLOOKUP($B114,'NEL &amp; P4P Backsheet'!$D$11:$BF$187, X$25,0))</f>
        <v/>
      </c>
      <c r="Y114" s="368" t="str">
        <f ca="1">IF(ISERROR(VLOOKUP($B114,'NEL &amp; P4P Backsheet'!$D$11:$BK$187,$Y$25,0)),"",IF(VLOOKUP($B114,'NEL &amp; P4P Backsheet'!$D$11:$BK$187,$Y$25,0)=0,"",VLOOKUP($B114,'NEL &amp; P4P Backsheet'!$D$11:$BK$187,$Y$25,0)))</f>
        <v/>
      </c>
      <c r="Z114"/>
    </row>
    <row r="115" spans="1:26">
      <c r="A115" s="3">
        <v>87</v>
      </c>
      <c r="B115" s="41" t="str">
        <f t="shared" ca="1" si="3"/>
        <v/>
      </c>
      <c r="C115" s="42" t="str">
        <f ca="1">IF(B115="","",VLOOKUP(B115,'Org list'!$J$9:$K$637,2,0))</f>
        <v/>
      </c>
      <c r="D115" s="215" t="str">
        <f ca="1">IF(ISERROR(VLOOKUP($B115,'NEL &amp; P4P Backsheet'!$D$11:$BM$187,D$25,0)),"",IF(VLOOKUP($B115,'NEL &amp; P4P Backsheet'!$D$11:$BM$187,D$25,0)=0,"",VLOOKUP($B115,'NEL &amp; P4P Backsheet'!$D$11:$BM$187,D$25,0)))</f>
        <v/>
      </c>
      <c r="E115" s="209" t="str">
        <f ca="1">IF(ISERROR(VLOOKUP($B115,'NEL &amp; P4P Backsheet'!$D$11:$BF$187,E$25,0)),"",VLOOKUP($B115,'NEL &amp; P4P Backsheet'!$D$11:$BF$187, E$25,0))</f>
        <v/>
      </c>
      <c r="F115" s="209" t="str">
        <f ca="1">IF(ISERROR(VLOOKUP($B115,'NEL &amp; P4P Backsheet'!$D$11:$BF$187,F$25,0)),"",VLOOKUP($B115,'NEL &amp; P4P Backsheet'!$D$11:$BF$187, F$25,0))</f>
        <v/>
      </c>
      <c r="G115" s="209" t="str">
        <f ca="1">IF(ISERROR(VLOOKUP($B115,'NEL &amp; P4P Backsheet'!$D$11:$BF$187,G$25,0)),"",VLOOKUP($B115,'NEL &amp; P4P Backsheet'!$D$11:$BF$187, G$25,0))</f>
        <v/>
      </c>
      <c r="H115" s="259" t="str">
        <f ca="1">IF(ISERROR(VLOOKUP($B115,'NEL &amp; P4P Backsheet'!$D$11:$BF$187,H$25,0)),"",VLOOKUP($B115,'NEL &amp; P4P Backsheet'!$D$11:$BF$187, H$25,0))</f>
        <v/>
      </c>
      <c r="I115" s="209" t="str">
        <f ca="1">IF(ISERROR(VLOOKUP($B115,'NEL &amp; P4P Backsheet'!$D$11:$BF$187,I$25,0)),"",VLOOKUP($B115,'NEL &amp; P4P Backsheet'!$D$11:$BF$187, I$25,0))</f>
        <v/>
      </c>
      <c r="J115" s="318" t="str">
        <f ca="1">IF(ISERROR(VLOOKUP($B115,'NEL &amp; P4P Backsheet'!$D$11:$BF$187,J$25,0)),"",VLOOKUP($B115,'NEL &amp; P4P Backsheet'!$D$11:$BF$187, J$25,0))</f>
        <v/>
      </c>
      <c r="K115" s="320" t="str">
        <f ca="1">IF(ISERROR(VLOOKUP($B115,'NEL &amp; P4P Backsheet'!$D$11:$BF$187,K$25,0)),"",VLOOKUP($B115,'NEL &amp; P4P Backsheet'!$D$11:$BF$187, K$25,0))</f>
        <v/>
      </c>
      <c r="L115" s="259" t="str">
        <f ca="1">IF(ISERROR(VLOOKUP($B115,'NEL &amp; P4P Backsheet'!$D$11:$BF$187,L$25,0)),"",VLOOKUP($B115,'NEL &amp; P4P Backsheet'!$D$11:$BF$187, L$25,0))</f>
        <v/>
      </c>
      <c r="M115" s="608" t="str">
        <f ca="1">IF(ISERROR(VLOOKUP($B115,'NEL &amp; P4P Backsheet'!$D$11:$BF$187,M$25,0)),"",VLOOKUP($B115,'NEL &amp; P4P Backsheet'!$D$11:$BF$187, M$25,0))</f>
        <v/>
      </c>
      <c r="N115" s="608" t="str">
        <f ca="1">IF(ISERROR(VLOOKUP($B115,'NEL &amp; P4P Backsheet'!$D$11:$BF$187,N$25,0)),"",VLOOKUP($B115,'NEL &amp; P4P Backsheet'!$D$11:$BF$187, N$25,0))</f>
        <v/>
      </c>
      <c r="O115" s="611" t="str">
        <f ca="1">IF(ISERROR(VLOOKUP($B115,'NEL &amp; P4P Backsheet'!$D$11:$BF$187,O$25,0)),"",VLOOKUP($B115,'NEL &amp; P4P Backsheet'!$D$11:$BF$187, O$25,0))</f>
        <v/>
      </c>
      <c r="P115" s="612" t="str">
        <f ca="1">IF(ISERROR(VLOOKUP($B115,'NEL &amp; P4P Backsheet'!$D$11:$BF$187,P$25,0)),"",VLOOKUP($B115,'NEL &amp; P4P Backsheet'!$D$11:$BF$187, P$25,0))</f>
        <v/>
      </c>
      <c r="Q115" s="212" t="str">
        <f ca="1">IF(ISERROR(VLOOKUP($B115,'NEL &amp; P4P Backsheet'!$D$11:$BF$187,Q$25,0)),"",VLOOKUP($B115,'NEL &amp; P4P Backsheet'!$D$11:$BF$187, Q$25,0))</f>
        <v/>
      </c>
      <c r="R115" s="320" t="str">
        <f ca="1">IF(ISERROR(VLOOKUP($B115,'NEL &amp; P4P Backsheet'!$D$11:$BF$187,R$25,0)),"",VLOOKUP($B115,'NEL &amp; P4P Backsheet'!$D$11:$BF$187, R$25,0))</f>
        <v/>
      </c>
      <c r="S115" s="318" t="str">
        <f ca="1">IF(ISERROR(VLOOKUP($B115,'NEL &amp; P4P Backsheet'!$D$11:$BF$187,S$25,0)),"",VLOOKUP($B115,'NEL &amp; P4P Backsheet'!$D$11:$BF$187, S$25,0))</f>
        <v/>
      </c>
      <c r="T115" s="214" t="str">
        <f ca="1">IF(ISERROR(VLOOKUP($B115,'NEL &amp; P4P Backsheet'!$D$11:$BF$187,T$25,0)),"",VLOOKUP($B115,'NEL &amp; P4P Backsheet'!$D$11:$BF$187, T$25,0))</f>
        <v/>
      </c>
      <c r="U115" s="212" t="str">
        <f ca="1">IF(ISERROR(VLOOKUP($B115,'NEL &amp; P4P Backsheet'!$D$11:$BF$187,U$25,0)),"",VLOOKUP($B115,'NEL &amp; P4P Backsheet'!$D$11:$BF$187, U$25,0))</f>
        <v/>
      </c>
      <c r="V115" s="320" t="str">
        <f ca="1">IF(ISERROR(VLOOKUP($B115,'NEL &amp; P4P Backsheet'!$D$11:$BF$187,V$25,0)),"",VLOOKUP($B115,'NEL &amp; P4P Backsheet'!$D$11:$BF$187, V$25,0))</f>
        <v/>
      </c>
      <c r="W115" s="320" t="str">
        <f ca="1">IF(ISERROR(VLOOKUP($B115,'NEL &amp; P4P Backsheet'!$D$11:$BF$187,W$25,0)),"",VLOOKUP($B115,'NEL &amp; P4P Backsheet'!$D$11:$BF$187, W$25,0))</f>
        <v/>
      </c>
      <c r="X115" s="214" t="str">
        <f ca="1">IF(ISERROR(VLOOKUP($B115,'NEL &amp; P4P Backsheet'!$D$11:$BF$187,X$25,0)),"",VLOOKUP($B115,'NEL &amp; P4P Backsheet'!$D$11:$BF$187, X$25,0))</f>
        <v/>
      </c>
      <c r="Y115" s="368" t="str">
        <f ca="1">IF(ISERROR(VLOOKUP($B115,'NEL &amp; P4P Backsheet'!$D$11:$BK$187,$Y$25,0)),"",IF(VLOOKUP($B115,'NEL &amp; P4P Backsheet'!$D$11:$BK$187,$Y$25,0)=0,"",VLOOKUP($B115,'NEL &amp; P4P Backsheet'!$D$11:$BK$187,$Y$25,0)))</f>
        <v/>
      </c>
      <c r="Z115"/>
    </row>
    <row r="116" spans="1:26">
      <c r="A116" s="3">
        <v>88</v>
      </c>
      <c r="B116" s="41" t="str">
        <f t="shared" ca="1" si="3"/>
        <v/>
      </c>
      <c r="C116" s="42" t="str">
        <f ca="1">IF(B116="","",VLOOKUP(B116,'Org list'!$J$9:$K$637,2,0))</f>
        <v/>
      </c>
      <c r="D116" s="215" t="str">
        <f ca="1">IF(ISERROR(VLOOKUP($B116,'NEL &amp; P4P Backsheet'!$D$11:$BM$187,D$25,0)),"",IF(VLOOKUP($B116,'NEL &amp; P4P Backsheet'!$D$11:$BM$187,D$25,0)=0,"",VLOOKUP($B116,'NEL &amp; P4P Backsheet'!$D$11:$BM$187,D$25,0)))</f>
        <v/>
      </c>
      <c r="E116" s="209" t="str">
        <f ca="1">IF(ISERROR(VLOOKUP($B116,'NEL &amp; P4P Backsheet'!$D$11:$BF$187,E$25,0)),"",VLOOKUP($B116,'NEL &amp; P4P Backsheet'!$D$11:$BF$187, E$25,0))</f>
        <v/>
      </c>
      <c r="F116" s="209" t="str">
        <f ca="1">IF(ISERROR(VLOOKUP($B116,'NEL &amp; P4P Backsheet'!$D$11:$BF$187,F$25,0)),"",VLOOKUP($B116,'NEL &amp; P4P Backsheet'!$D$11:$BF$187, F$25,0))</f>
        <v/>
      </c>
      <c r="G116" s="209" t="str">
        <f ca="1">IF(ISERROR(VLOOKUP($B116,'NEL &amp; P4P Backsheet'!$D$11:$BF$187,G$25,0)),"",VLOOKUP($B116,'NEL &amp; P4P Backsheet'!$D$11:$BF$187, G$25,0))</f>
        <v/>
      </c>
      <c r="H116" s="259" t="str">
        <f ca="1">IF(ISERROR(VLOOKUP($B116,'NEL &amp; P4P Backsheet'!$D$11:$BF$187,H$25,0)),"",VLOOKUP($B116,'NEL &amp; P4P Backsheet'!$D$11:$BF$187, H$25,0))</f>
        <v/>
      </c>
      <c r="I116" s="209" t="str">
        <f ca="1">IF(ISERROR(VLOOKUP($B116,'NEL &amp; P4P Backsheet'!$D$11:$BF$187,I$25,0)),"",VLOOKUP($B116,'NEL &amp; P4P Backsheet'!$D$11:$BF$187, I$25,0))</f>
        <v/>
      </c>
      <c r="J116" s="318" t="str">
        <f ca="1">IF(ISERROR(VLOOKUP($B116,'NEL &amp; P4P Backsheet'!$D$11:$BF$187,J$25,0)),"",VLOOKUP($B116,'NEL &amp; P4P Backsheet'!$D$11:$BF$187, J$25,0))</f>
        <v/>
      </c>
      <c r="K116" s="320" t="str">
        <f ca="1">IF(ISERROR(VLOOKUP($B116,'NEL &amp; P4P Backsheet'!$D$11:$BF$187,K$25,0)),"",VLOOKUP($B116,'NEL &amp; P4P Backsheet'!$D$11:$BF$187, K$25,0))</f>
        <v/>
      </c>
      <c r="L116" s="259" t="str">
        <f ca="1">IF(ISERROR(VLOOKUP($B116,'NEL &amp; P4P Backsheet'!$D$11:$BF$187,L$25,0)),"",VLOOKUP($B116,'NEL &amp; P4P Backsheet'!$D$11:$BF$187, L$25,0))</f>
        <v/>
      </c>
      <c r="M116" s="608" t="str">
        <f ca="1">IF(ISERROR(VLOOKUP($B116,'NEL &amp; P4P Backsheet'!$D$11:$BF$187,M$25,0)),"",VLOOKUP($B116,'NEL &amp; P4P Backsheet'!$D$11:$BF$187, M$25,0))</f>
        <v/>
      </c>
      <c r="N116" s="608" t="str">
        <f ca="1">IF(ISERROR(VLOOKUP($B116,'NEL &amp; P4P Backsheet'!$D$11:$BF$187,N$25,0)),"",VLOOKUP($B116,'NEL &amp; P4P Backsheet'!$D$11:$BF$187, N$25,0))</f>
        <v/>
      </c>
      <c r="O116" s="611" t="str">
        <f ca="1">IF(ISERROR(VLOOKUP($B116,'NEL &amp; P4P Backsheet'!$D$11:$BF$187,O$25,0)),"",VLOOKUP($B116,'NEL &amp; P4P Backsheet'!$D$11:$BF$187, O$25,0))</f>
        <v/>
      </c>
      <c r="P116" s="612" t="str">
        <f ca="1">IF(ISERROR(VLOOKUP($B116,'NEL &amp; P4P Backsheet'!$D$11:$BF$187,P$25,0)),"",VLOOKUP($B116,'NEL &amp; P4P Backsheet'!$D$11:$BF$187, P$25,0))</f>
        <v/>
      </c>
      <c r="Q116" s="212" t="str">
        <f ca="1">IF(ISERROR(VLOOKUP($B116,'NEL &amp; P4P Backsheet'!$D$11:$BF$187,Q$25,0)),"",VLOOKUP($B116,'NEL &amp; P4P Backsheet'!$D$11:$BF$187, Q$25,0))</f>
        <v/>
      </c>
      <c r="R116" s="320" t="str">
        <f ca="1">IF(ISERROR(VLOOKUP($B116,'NEL &amp; P4P Backsheet'!$D$11:$BF$187,R$25,0)),"",VLOOKUP($B116,'NEL &amp; P4P Backsheet'!$D$11:$BF$187, R$25,0))</f>
        <v/>
      </c>
      <c r="S116" s="318" t="str">
        <f ca="1">IF(ISERROR(VLOOKUP($B116,'NEL &amp; P4P Backsheet'!$D$11:$BF$187,S$25,0)),"",VLOOKUP($B116,'NEL &amp; P4P Backsheet'!$D$11:$BF$187, S$25,0))</f>
        <v/>
      </c>
      <c r="T116" s="214" t="str">
        <f ca="1">IF(ISERROR(VLOOKUP($B116,'NEL &amp; P4P Backsheet'!$D$11:$BF$187,T$25,0)),"",VLOOKUP($B116,'NEL &amp; P4P Backsheet'!$D$11:$BF$187, T$25,0))</f>
        <v/>
      </c>
      <c r="U116" s="212" t="str">
        <f ca="1">IF(ISERROR(VLOOKUP($B116,'NEL &amp; P4P Backsheet'!$D$11:$BF$187,U$25,0)),"",VLOOKUP($B116,'NEL &amp; P4P Backsheet'!$D$11:$BF$187, U$25,0))</f>
        <v/>
      </c>
      <c r="V116" s="320" t="str">
        <f ca="1">IF(ISERROR(VLOOKUP($B116,'NEL &amp; P4P Backsheet'!$D$11:$BF$187,V$25,0)),"",VLOOKUP($B116,'NEL &amp; P4P Backsheet'!$D$11:$BF$187, V$25,0))</f>
        <v/>
      </c>
      <c r="W116" s="320" t="str">
        <f ca="1">IF(ISERROR(VLOOKUP($B116,'NEL &amp; P4P Backsheet'!$D$11:$BF$187,W$25,0)),"",VLOOKUP($B116,'NEL &amp; P4P Backsheet'!$D$11:$BF$187, W$25,0))</f>
        <v/>
      </c>
      <c r="X116" s="214" t="str">
        <f ca="1">IF(ISERROR(VLOOKUP($B116,'NEL &amp; P4P Backsheet'!$D$11:$BF$187,X$25,0)),"",VLOOKUP($B116,'NEL &amp; P4P Backsheet'!$D$11:$BF$187, X$25,0))</f>
        <v/>
      </c>
      <c r="Y116" s="368" t="str">
        <f ca="1">IF(ISERROR(VLOOKUP($B116,'NEL &amp; P4P Backsheet'!$D$11:$BK$187,$Y$25,0)),"",IF(VLOOKUP($B116,'NEL &amp; P4P Backsheet'!$D$11:$BK$187,$Y$25,0)=0,"",VLOOKUP($B116,'NEL &amp; P4P Backsheet'!$D$11:$BK$187,$Y$25,0)))</f>
        <v/>
      </c>
      <c r="Z116"/>
    </row>
    <row r="117" spans="1:26">
      <c r="A117" s="3">
        <v>89</v>
      </c>
      <c r="B117" s="41" t="str">
        <f t="shared" ca="1" si="3"/>
        <v/>
      </c>
      <c r="C117" s="42" t="str">
        <f ca="1">IF(B117="","",VLOOKUP(B117,'Org list'!$J$9:$K$637,2,0))</f>
        <v/>
      </c>
      <c r="D117" s="215" t="str">
        <f ca="1">IF(ISERROR(VLOOKUP($B117,'NEL &amp; P4P Backsheet'!$D$11:$BM$187,D$25,0)),"",IF(VLOOKUP($B117,'NEL &amp; P4P Backsheet'!$D$11:$BM$187,D$25,0)=0,"",VLOOKUP($B117,'NEL &amp; P4P Backsheet'!$D$11:$BM$187,D$25,0)))</f>
        <v/>
      </c>
      <c r="E117" s="209" t="str">
        <f ca="1">IF(ISERROR(VLOOKUP($B117,'NEL &amp; P4P Backsheet'!$D$11:$BF$187,E$25,0)),"",VLOOKUP($B117,'NEL &amp; P4P Backsheet'!$D$11:$BF$187, E$25,0))</f>
        <v/>
      </c>
      <c r="F117" s="209" t="str">
        <f ca="1">IF(ISERROR(VLOOKUP($B117,'NEL &amp; P4P Backsheet'!$D$11:$BF$187,F$25,0)),"",VLOOKUP($B117,'NEL &amp; P4P Backsheet'!$D$11:$BF$187, F$25,0))</f>
        <v/>
      </c>
      <c r="G117" s="209" t="str">
        <f ca="1">IF(ISERROR(VLOOKUP($B117,'NEL &amp; P4P Backsheet'!$D$11:$BF$187,G$25,0)),"",VLOOKUP($B117,'NEL &amp; P4P Backsheet'!$D$11:$BF$187, G$25,0))</f>
        <v/>
      </c>
      <c r="H117" s="259" t="str">
        <f ca="1">IF(ISERROR(VLOOKUP($B117,'NEL &amp; P4P Backsheet'!$D$11:$BF$187,H$25,0)),"",VLOOKUP($B117,'NEL &amp; P4P Backsheet'!$D$11:$BF$187, H$25,0))</f>
        <v/>
      </c>
      <c r="I117" s="209" t="str">
        <f ca="1">IF(ISERROR(VLOOKUP($B117,'NEL &amp; P4P Backsheet'!$D$11:$BF$187,I$25,0)),"",VLOOKUP($B117,'NEL &amp; P4P Backsheet'!$D$11:$BF$187, I$25,0))</f>
        <v/>
      </c>
      <c r="J117" s="318" t="str">
        <f ca="1">IF(ISERROR(VLOOKUP($B117,'NEL &amp; P4P Backsheet'!$D$11:$BF$187,J$25,0)),"",VLOOKUP($B117,'NEL &amp; P4P Backsheet'!$D$11:$BF$187, J$25,0))</f>
        <v/>
      </c>
      <c r="K117" s="320" t="str">
        <f ca="1">IF(ISERROR(VLOOKUP($B117,'NEL &amp; P4P Backsheet'!$D$11:$BF$187,K$25,0)),"",VLOOKUP($B117,'NEL &amp; P4P Backsheet'!$D$11:$BF$187, K$25,0))</f>
        <v/>
      </c>
      <c r="L117" s="259" t="str">
        <f ca="1">IF(ISERROR(VLOOKUP($B117,'NEL &amp; P4P Backsheet'!$D$11:$BF$187,L$25,0)),"",VLOOKUP($B117,'NEL &amp; P4P Backsheet'!$D$11:$BF$187, L$25,0))</f>
        <v/>
      </c>
      <c r="M117" s="608" t="str">
        <f ca="1">IF(ISERROR(VLOOKUP($B117,'NEL &amp; P4P Backsheet'!$D$11:$BF$187,M$25,0)),"",VLOOKUP($B117,'NEL &amp; P4P Backsheet'!$D$11:$BF$187, M$25,0))</f>
        <v/>
      </c>
      <c r="N117" s="608" t="str">
        <f ca="1">IF(ISERROR(VLOOKUP($B117,'NEL &amp; P4P Backsheet'!$D$11:$BF$187,N$25,0)),"",VLOOKUP($B117,'NEL &amp; P4P Backsheet'!$D$11:$BF$187, N$25,0))</f>
        <v/>
      </c>
      <c r="O117" s="611" t="str">
        <f ca="1">IF(ISERROR(VLOOKUP($B117,'NEL &amp; P4P Backsheet'!$D$11:$BF$187,O$25,0)),"",VLOOKUP($B117,'NEL &amp; P4P Backsheet'!$D$11:$BF$187, O$25,0))</f>
        <v/>
      </c>
      <c r="P117" s="612" t="str">
        <f ca="1">IF(ISERROR(VLOOKUP($B117,'NEL &amp; P4P Backsheet'!$D$11:$BF$187,P$25,0)),"",VLOOKUP($B117,'NEL &amp; P4P Backsheet'!$D$11:$BF$187, P$25,0))</f>
        <v/>
      </c>
      <c r="Q117" s="212" t="str">
        <f ca="1">IF(ISERROR(VLOOKUP($B117,'NEL &amp; P4P Backsheet'!$D$11:$BF$187,Q$25,0)),"",VLOOKUP($B117,'NEL &amp; P4P Backsheet'!$D$11:$BF$187, Q$25,0))</f>
        <v/>
      </c>
      <c r="R117" s="320" t="str">
        <f ca="1">IF(ISERROR(VLOOKUP($B117,'NEL &amp; P4P Backsheet'!$D$11:$BF$187,R$25,0)),"",VLOOKUP($B117,'NEL &amp; P4P Backsheet'!$D$11:$BF$187, R$25,0))</f>
        <v/>
      </c>
      <c r="S117" s="318" t="str">
        <f ca="1">IF(ISERROR(VLOOKUP($B117,'NEL &amp; P4P Backsheet'!$D$11:$BF$187,S$25,0)),"",VLOOKUP($B117,'NEL &amp; P4P Backsheet'!$D$11:$BF$187, S$25,0))</f>
        <v/>
      </c>
      <c r="T117" s="214" t="str">
        <f ca="1">IF(ISERROR(VLOOKUP($B117,'NEL &amp; P4P Backsheet'!$D$11:$BF$187,T$25,0)),"",VLOOKUP($B117,'NEL &amp; P4P Backsheet'!$D$11:$BF$187, T$25,0))</f>
        <v/>
      </c>
      <c r="U117" s="212" t="str">
        <f ca="1">IF(ISERROR(VLOOKUP($B117,'NEL &amp; P4P Backsheet'!$D$11:$BF$187,U$25,0)),"",VLOOKUP($B117,'NEL &amp; P4P Backsheet'!$D$11:$BF$187, U$25,0))</f>
        <v/>
      </c>
      <c r="V117" s="320" t="str">
        <f ca="1">IF(ISERROR(VLOOKUP($B117,'NEL &amp; P4P Backsheet'!$D$11:$BF$187,V$25,0)),"",VLOOKUP($B117,'NEL &amp; P4P Backsheet'!$D$11:$BF$187, V$25,0))</f>
        <v/>
      </c>
      <c r="W117" s="320" t="str">
        <f ca="1">IF(ISERROR(VLOOKUP($B117,'NEL &amp; P4P Backsheet'!$D$11:$BF$187,W$25,0)),"",VLOOKUP($B117,'NEL &amp; P4P Backsheet'!$D$11:$BF$187, W$25,0))</f>
        <v/>
      </c>
      <c r="X117" s="214" t="str">
        <f ca="1">IF(ISERROR(VLOOKUP($B117,'NEL &amp; P4P Backsheet'!$D$11:$BF$187,X$25,0)),"",VLOOKUP($B117,'NEL &amp; P4P Backsheet'!$D$11:$BF$187, X$25,0))</f>
        <v/>
      </c>
      <c r="Y117" s="368" t="str">
        <f ca="1">IF(ISERROR(VLOOKUP($B117,'NEL &amp; P4P Backsheet'!$D$11:$BK$187,$Y$25,0)),"",IF(VLOOKUP($B117,'NEL &amp; P4P Backsheet'!$D$11:$BK$187,$Y$25,0)=0,"",VLOOKUP($B117,'NEL &amp; P4P Backsheet'!$D$11:$BK$187,$Y$25,0)))</f>
        <v/>
      </c>
      <c r="Z117"/>
    </row>
    <row r="118" spans="1:26">
      <c r="A118" s="3">
        <v>90</v>
      </c>
      <c r="B118" s="41" t="str">
        <f t="shared" ca="1" si="3"/>
        <v/>
      </c>
      <c r="C118" s="42" t="str">
        <f ca="1">IF(B118="","",VLOOKUP(B118,'Org list'!$J$9:$K$637,2,0))</f>
        <v/>
      </c>
      <c r="D118" s="215" t="str">
        <f ca="1">IF(ISERROR(VLOOKUP($B118,'NEL &amp; P4P Backsheet'!$D$11:$BM$187,D$25,0)),"",IF(VLOOKUP($B118,'NEL &amp; P4P Backsheet'!$D$11:$BM$187,D$25,0)=0,"",VLOOKUP($B118,'NEL &amp; P4P Backsheet'!$D$11:$BM$187,D$25,0)))</f>
        <v/>
      </c>
      <c r="E118" s="209" t="str">
        <f ca="1">IF(ISERROR(VLOOKUP($B118,'NEL &amp; P4P Backsheet'!$D$11:$BF$187,E$25,0)),"",VLOOKUP($B118,'NEL &amp; P4P Backsheet'!$D$11:$BF$187, E$25,0))</f>
        <v/>
      </c>
      <c r="F118" s="209" t="str">
        <f ca="1">IF(ISERROR(VLOOKUP($B118,'NEL &amp; P4P Backsheet'!$D$11:$BF$187,F$25,0)),"",VLOOKUP($B118,'NEL &amp; P4P Backsheet'!$D$11:$BF$187, F$25,0))</f>
        <v/>
      </c>
      <c r="G118" s="209" t="str">
        <f ca="1">IF(ISERROR(VLOOKUP($B118,'NEL &amp; P4P Backsheet'!$D$11:$BF$187,G$25,0)),"",VLOOKUP($B118,'NEL &amp; P4P Backsheet'!$D$11:$BF$187, G$25,0))</f>
        <v/>
      </c>
      <c r="H118" s="259" t="str">
        <f ca="1">IF(ISERROR(VLOOKUP($B118,'NEL &amp; P4P Backsheet'!$D$11:$BF$187,H$25,0)),"",VLOOKUP($B118,'NEL &amp; P4P Backsheet'!$D$11:$BF$187, H$25,0))</f>
        <v/>
      </c>
      <c r="I118" s="209" t="str">
        <f ca="1">IF(ISERROR(VLOOKUP($B118,'NEL &amp; P4P Backsheet'!$D$11:$BF$187,I$25,0)),"",VLOOKUP($B118,'NEL &amp; P4P Backsheet'!$D$11:$BF$187, I$25,0))</f>
        <v/>
      </c>
      <c r="J118" s="318" t="str">
        <f ca="1">IF(ISERROR(VLOOKUP($B118,'NEL &amp; P4P Backsheet'!$D$11:$BF$187,J$25,0)),"",VLOOKUP($B118,'NEL &amp; P4P Backsheet'!$D$11:$BF$187, J$25,0))</f>
        <v/>
      </c>
      <c r="K118" s="320" t="str">
        <f ca="1">IF(ISERROR(VLOOKUP($B118,'NEL &amp; P4P Backsheet'!$D$11:$BF$187,K$25,0)),"",VLOOKUP($B118,'NEL &amp; P4P Backsheet'!$D$11:$BF$187, K$25,0))</f>
        <v/>
      </c>
      <c r="L118" s="259" t="str">
        <f ca="1">IF(ISERROR(VLOOKUP($B118,'NEL &amp; P4P Backsheet'!$D$11:$BF$187,L$25,0)),"",VLOOKUP($B118,'NEL &amp; P4P Backsheet'!$D$11:$BF$187, L$25,0))</f>
        <v/>
      </c>
      <c r="M118" s="608" t="str">
        <f ca="1">IF(ISERROR(VLOOKUP($B118,'NEL &amp; P4P Backsheet'!$D$11:$BF$187,M$25,0)),"",VLOOKUP($B118,'NEL &amp; P4P Backsheet'!$D$11:$BF$187, M$25,0))</f>
        <v/>
      </c>
      <c r="N118" s="608" t="str">
        <f ca="1">IF(ISERROR(VLOOKUP($B118,'NEL &amp; P4P Backsheet'!$D$11:$BF$187,N$25,0)),"",VLOOKUP($B118,'NEL &amp; P4P Backsheet'!$D$11:$BF$187, N$25,0))</f>
        <v/>
      </c>
      <c r="O118" s="611" t="str">
        <f ca="1">IF(ISERROR(VLOOKUP($B118,'NEL &amp; P4P Backsheet'!$D$11:$BF$187,O$25,0)),"",VLOOKUP($B118,'NEL &amp; P4P Backsheet'!$D$11:$BF$187, O$25,0))</f>
        <v/>
      </c>
      <c r="P118" s="612" t="str">
        <f ca="1">IF(ISERROR(VLOOKUP($B118,'NEL &amp; P4P Backsheet'!$D$11:$BF$187,P$25,0)),"",VLOOKUP($B118,'NEL &amp; P4P Backsheet'!$D$11:$BF$187, P$25,0))</f>
        <v/>
      </c>
      <c r="Q118" s="212" t="str">
        <f ca="1">IF(ISERROR(VLOOKUP($B118,'NEL &amp; P4P Backsheet'!$D$11:$BF$187,Q$25,0)),"",VLOOKUP($B118,'NEL &amp; P4P Backsheet'!$D$11:$BF$187, Q$25,0))</f>
        <v/>
      </c>
      <c r="R118" s="320" t="str">
        <f ca="1">IF(ISERROR(VLOOKUP($B118,'NEL &amp; P4P Backsheet'!$D$11:$BF$187,R$25,0)),"",VLOOKUP($B118,'NEL &amp; P4P Backsheet'!$D$11:$BF$187, R$25,0))</f>
        <v/>
      </c>
      <c r="S118" s="318" t="str">
        <f ca="1">IF(ISERROR(VLOOKUP($B118,'NEL &amp; P4P Backsheet'!$D$11:$BF$187,S$25,0)),"",VLOOKUP($B118,'NEL &amp; P4P Backsheet'!$D$11:$BF$187, S$25,0))</f>
        <v/>
      </c>
      <c r="T118" s="214" t="str">
        <f ca="1">IF(ISERROR(VLOOKUP($B118,'NEL &amp; P4P Backsheet'!$D$11:$BF$187,T$25,0)),"",VLOOKUP($B118,'NEL &amp; P4P Backsheet'!$D$11:$BF$187, T$25,0))</f>
        <v/>
      </c>
      <c r="U118" s="212" t="str">
        <f ca="1">IF(ISERROR(VLOOKUP($B118,'NEL &amp; P4P Backsheet'!$D$11:$BF$187,U$25,0)),"",VLOOKUP($B118,'NEL &amp; P4P Backsheet'!$D$11:$BF$187, U$25,0))</f>
        <v/>
      </c>
      <c r="V118" s="320" t="str">
        <f ca="1">IF(ISERROR(VLOOKUP($B118,'NEL &amp; P4P Backsheet'!$D$11:$BF$187,V$25,0)),"",VLOOKUP($B118,'NEL &amp; P4P Backsheet'!$D$11:$BF$187, V$25,0))</f>
        <v/>
      </c>
      <c r="W118" s="320" t="str">
        <f ca="1">IF(ISERROR(VLOOKUP($B118,'NEL &amp; P4P Backsheet'!$D$11:$BF$187,W$25,0)),"",VLOOKUP($B118,'NEL &amp; P4P Backsheet'!$D$11:$BF$187, W$25,0))</f>
        <v/>
      </c>
      <c r="X118" s="214" t="str">
        <f ca="1">IF(ISERROR(VLOOKUP($B118,'NEL &amp; P4P Backsheet'!$D$11:$BF$187,X$25,0)),"",VLOOKUP($B118,'NEL &amp; P4P Backsheet'!$D$11:$BF$187, X$25,0))</f>
        <v/>
      </c>
      <c r="Y118" s="368" t="str">
        <f ca="1">IF(ISERROR(VLOOKUP($B118,'NEL &amp; P4P Backsheet'!$D$11:$BK$187,$Y$25,0)),"",IF(VLOOKUP($B118,'NEL &amp; P4P Backsheet'!$D$11:$BK$187,$Y$25,0)=0,"",VLOOKUP($B118,'NEL &amp; P4P Backsheet'!$D$11:$BK$187,$Y$25,0)))</f>
        <v/>
      </c>
      <c r="Z118"/>
    </row>
    <row r="119" spans="1:26">
      <c r="A119" s="3">
        <v>91</v>
      </c>
      <c r="B119" s="41" t="str">
        <f t="shared" ca="1" si="3"/>
        <v/>
      </c>
      <c r="C119" s="42" t="str">
        <f ca="1">IF(B119="","",VLOOKUP(B119,'Org list'!$J$9:$K$637,2,0))</f>
        <v/>
      </c>
      <c r="D119" s="215" t="str">
        <f ca="1">IF(ISERROR(VLOOKUP($B119,'NEL &amp; P4P Backsheet'!$D$11:$BM$187,D$25,0)),"",IF(VLOOKUP($B119,'NEL &amp; P4P Backsheet'!$D$11:$BM$187,D$25,0)=0,"",VLOOKUP($B119,'NEL &amp; P4P Backsheet'!$D$11:$BM$187,D$25,0)))</f>
        <v/>
      </c>
      <c r="E119" s="209" t="str">
        <f ca="1">IF(ISERROR(VLOOKUP($B119,'NEL &amp; P4P Backsheet'!$D$11:$BF$187,E$25,0)),"",VLOOKUP($B119,'NEL &amp; P4P Backsheet'!$D$11:$BF$187, E$25,0))</f>
        <v/>
      </c>
      <c r="F119" s="209" t="str">
        <f ca="1">IF(ISERROR(VLOOKUP($B119,'NEL &amp; P4P Backsheet'!$D$11:$BF$187,F$25,0)),"",VLOOKUP($B119,'NEL &amp; P4P Backsheet'!$D$11:$BF$187, F$25,0))</f>
        <v/>
      </c>
      <c r="G119" s="209" t="str">
        <f ca="1">IF(ISERROR(VLOOKUP($B119,'NEL &amp; P4P Backsheet'!$D$11:$BF$187,G$25,0)),"",VLOOKUP($B119,'NEL &amp; P4P Backsheet'!$D$11:$BF$187, G$25,0))</f>
        <v/>
      </c>
      <c r="H119" s="259" t="str">
        <f ca="1">IF(ISERROR(VLOOKUP($B119,'NEL &amp; P4P Backsheet'!$D$11:$BF$187,H$25,0)),"",VLOOKUP($B119,'NEL &amp; P4P Backsheet'!$D$11:$BF$187, H$25,0))</f>
        <v/>
      </c>
      <c r="I119" s="209" t="str">
        <f ca="1">IF(ISERROR(VLOOKUP($B119,'NEL &amp; P4P Backsheet'!$D$11:$BF$187,I$25,0)),"",VLOOKUP($B119,'NEL &amp; P4P Backsheet'!$D$11:$BF$187, I$25,0))</f>
        <v/>
      </c>
      <c r="J119" s="318" t="str">
        <f ca="1">IF(ISERROR(VLOOKUP($B119,'NEL &amp; P4P Backsheet'!$D$11:$BF$187,J$25,0)),"",VLOOKUP($B119,'NEL &amp; P4P Backsheet'!$D$11:$BF$187, J$25,0))</f>
        <v/>
      </c>
      <c r="K119" s="320" t="str">
        <f ca="1">IF(ISERROR(VLOOKUP($B119,'NEL &amp; P4P Backsheet'!$D$11:$BF$187,K$25,0)),"",VLOOKUP($B119,'NEL &amp; P4P Backsheet'!$D$11:$BF$187, K$25,0))</f>
        <v/>
      </c>
      <c r="L119" s="259" t="str">
        <f ca="1">IF(ISERROR(VLOOKUP($B119,'NEL &amp; P4P Backsheet'!$D$11:$BF$187,L$25,0)),"",VLOOKUP($B119,'NEL &amp; P4P Backsheet'!$D$11:$BF$187, L$25,0))</f>
        <v/>
      </c>
      <c r="M119" s="608" t="str">
        <f ca="1">IF(ISERROR(VLOOKUP($B119,'NEL &amp; P4P Backsheet'!$D$11:$BF$187,M$25,0)),"",VLOOKUP($B119,'NEL &amp; P4P Backsheet'!$D$11:$BF$187, M$25,0))</f>
        <v/>
      </c>
      <c r="N119" s="608" t="str">
        <f ca="1">IF(ISERROR(VLOOKUP($B119,'NEL &amp; P4P Backsheet'!$D$11:$BF$187,N$25,0)),"",VLOOKUP($B119,'NEL &amp; P4P Backsheet'!$D$11:$BF$187, N$25,0))</f>
        <v/>
      </c>
      <c r="O119" s="611" t="str">
        <f ca="1">IF(ISERROR(VLOOKUP($B119,'NEL &amp; P4P Backsheet'!$D$11:$BF$187,O$25,0)),"",VLOOKUP($B119,'NEL &amp; P4P Backsheet'!$D$11:$BF$187, O$25,0))</f>
        <v/>
      </c>
      <c r="P119" s="612" t="str">
        <f ca="1">IF(ISERROR(VLOOKUP($B119,'NEL &amp; P4P Backsheet'!$D$11:$BF$187,P$25,0)),"",VLOOKUP($B119,'NEL &amp; P4P Backsheet'!$D$11:$BF$187, P$25,0))</f>
        <v/>
      </c>
      <c r="Q119" s="212" t="str">
        <f ca="1">IF(ISERROR(VLOOKUP($B119,'NEL &amp; P4P Backsheet'!$D$11:$BF$187,Q$25,0)),"",VLOOKUP($B119,'NEL &amp; P4P Backsheet'!$D$11:$BF$187, Q$25,0))</f>
        <v/>
      </c>
      <c r="R119" s="320" t="str">
        <f ca="1">IF(ISERROR(VLOOKUP($B119,'NEL &amp; P4P Backsheet'!$D$11:$BF$187,R$25,0)),"",VLOOKUP($B119,'NEL &amp; P4P Backsheet'!$D$11:$BF$187, R$25,0))</f>
        <v/>
      </c>
      <c r="S119" s="318" t="str">
        <f ca="1">IF(ISERROR(VLOOKUP($B119,'NEL &amp; P4P Backsheet'!$D$11:$BF$187,S$25,0)),"",VLOOKUP($B119,'NEL &amp; P4P Backsheet'!$D$11:$BF$187, S$25,0))</f>
        <v/>
      </c>
      <c r="T119" s="214" t="str">
        <f ca="1">IF(ISERROR(VLOOKUP($B119,'NEL &amp; P4P Backsheet'!$D$11:$BF$187,T$25,0)),"",VLOOKUP($B119,'NEL &amp; P4P Backsheet'!$D$11:$BF$187, T$25,0))</f>
        <v/>
      </c>
      <c r="U119" s="212" t="str">
        <f ca="1">IF(ISERROR(VLOOKUP($B119,'NEL &amp; P4P Backsheet'!$D$11:$BF$187,U$25,0)),"",VLOOKUP($B119,'NEL &amp; P4P Backsheet'!$D$11:$BF$187, U$25,0))</f>
        <v/>
      </c>
      <c r="V119" s="320" t="str">
        <f ca="1">IF(ISERROR(VLOOKUP($B119,'NEL &amp; P4P Backsheet'!$D$11:$BF$187,V$25,0)),"",VLOOKUP($B119,'NEL &amp; P4P Backsheet'!$D$11:$BF$187, V$25,0))</f>
        <v/>
      </c>
      <c r="W119" s="320" t="str">
        <f ca="1">IF(ISERROR(VLOOKUP($B119,'NEL &amp; P4P Backsheet'!$D$11:$BF$187,W$25,0)),"",VLOOKUP($B119,'NEL &amp; P4P Backsheet'!$D$11:$BF$187, W$25,0))</f>
        <v/>
      </c>
      <c r="X119" s="214" t="str">
        <f ca="1">IF(ISERROR(VLOOKUP($B119,'NEL &amp; P4P Backsheet'!$D$11:$BF$187,X$25,0)),"",VLOOKUP($B119,'NEL &amp; P4P Backsheet'!$D$11:$BF$187, X$25,0))</f>
        <v/>
      </c>
      <c r="Y119" s="368" t="str">
        <f ca="1">IF(ISERROR(VLOOKUP($B119,'NEL &amp; P4P Backsheet'!$D$11:$BK$187,$Y$25,0)),"",IF(VLOOKUP($B119,'NEL &amp; P4P Backsheet'!$D$11:$BK$187,$Y$25,0)=0,"",VLOOKUP($B119,'NEL &amp; P4P Backsheet'!$D$11:$BK$187,$Y$25,0)))</f>
        <v/>
      </c>
      <c r="Z119"/>
    </row>
    <row r="120" spans="1:26">
      <c r="A120" s="3">
        <v>92</v>
      </c>
      <c r="B120" s="41" t="str">
        <f t="shared" ca="1" si="3"/>
        <v/>
      </c>
      <c r="C120" s="42" t="str">
        <f ca="1">IF(B120="","",VLOOKUP(B120,'Org list'!$J$9:$K$637,2,0))</f>
        <v/>
      </c>
      <c r="D120" s="215" t="str">
        <f ca="1">IF(ISERROR(VLOOKUP($B120,'NEL &amp; P4P Backsheet'!$D$11:$BM$187,D$25,0)),"",IF(VLOOKUP($B120,'NEL &amp; P4P Backsheet'!$D$11:$BM$187,D$25,0)=0,"",VLOOKUP($B120,'NEL &amp; P4P Backsheet'!$D$11:$BM$187,D$25,0)))</f>
        <v/>
      </c>
      <c r="E120" s="209" t="str">
        <f ca="1">IF(ISERROR(VLOOKUP($B120,'NEL &amp; P4P Backsheet'!$D$11:$BF$187,E$25,0)),"",VLOOKUP($B120,'NEL &amp; P4P Backsheet'!$D$11:$BF$187, E$25,0))</f>
        <v/>
      </c>
      <c r="F120" s="209" t="str">
        <f ca="1">IF(ISERROR(VLOOKUP($B120,'NEL &amp; P4P Backsheet'!$D$11:$BF$187,F$25,0)),"",VLOOKUP($B120,'NEL &amp; P4P Backsheet'!$D$11:$BF$187, F$25,0))</f>
        <v/>
      </c>
      <c r="G120" s="209" t="str">
        <f ca="1">IF(ISERROR(VLOOKUP($B120,'NEL &amp; P4P Backsheet'!$D$11:$BF$187,G$25,0)),"",VLOOKUP($B120,'NEL &amp; P4P Backsheet'!$D$11:$BF$187, G$25,0))</f>
        <v/>
      </c>
      <c r="H120" s="259" t="str">
        <f ca="1">IF(ISERROR(VLOOKUP($B120,'NEL &amp; P4P Backsheet'!$D$11:$BF$187,H$25,0)),"",VLOOKUP($B120,'NEL &amp; P4P Backsheet'!$D$11:$BF$187, H$25,0))</f>
        <v/>
      </c>
      <c r="I120" s="209" t="str">
        <f ca="1">IF(ISERROR(VLOOKUP($B120,'NEL &amp; P4P Backsheet'!$D$11:$BF$187,I$25,0)),"",VLOOKUP($B120,'NEL &amp; P4P Backsheet'!$D$11:$BF$187, I$25,0))</f>
        <v/>
      </c>
      <c r="J120" s="318" t="str">
        <f ca="1">IF(ISERROR(VLOOKUP($B120,'NEL &amp; P4P Backsheet'!$D$11:$BF$187,J$25,0)),"",VLOOKUP($B120,'NEL &amp; P4P Backsheet'!$D$11:$BF$187, J$25,0))</f>
        <v/>
      </c>
      <c r="K120" s="320" t="str">
        <f ca="1">IF(ISERROR(VLOOKUP($B120,'NEL &amp; P4P Backsheet'!$D$11:$BF$187,K$25,0)),"",VLOOKUP($B120,'NEL &amp; P4P Backsheet'!$D$11:$BF$187, K$25,0))</f>
        <v/>
      </c>
      <c r="L120" s="259" t="str">
        <f ca="1">IF(ISERROR(VLOOKUP($B120,'NEL &amp; P4P Backsheet'!$D$11:$BF$187,L$25,0)),"",VLOOKUP($B120,'NEL &amp; P4P Backsheet'!$D$11:$BF$187, L$25,0))</f>
        <v/>
      </c>
      <c r="M120" s="608" t="str">
        <f ca="1">IF(ISERROR(VLOOKUP($B120,'NEL &amp; P4P Backsheet'!$D$11:$BF$187,M$25,0)),"",VLOOKUP($B120,'NEL &amp; P4P Backsheet'!$D$11:$BF$187, M$25,0))</f>
        <v/>
      </c>
      <c r="N120" s="608" t="str">
        <f ca="1">IF(ISERROR(VLOOKUP($B120,'NEL &amp; P4P Backsheet'!$D$11:$BF$187,N$25,0)),"",VLOOKUP($B120,'NEL &amp; P4P Backsheet'!$D$11:$BF$187, N$25,0))</f>
        <v/>
      </c>
      <c r="O120" s="611" t="str">
        <f ca="1">IF(ISERROR(VLOOKUP($B120,'NEL &amp; P4P Backsheet'!$D$11:$BF$187,O$25,0)),"",VLOOKUP($B120,'NEL &amp; P4P Backsheet'!$D$11:$BF$187, O$25,0))</f>
        <v/>
      </c>
      <c r="P120" s="612" t="str">
        <f ca="1">IF(ISERROR(VLOOKUP($B120,'NEL &amp; P4P Backsheet'!$D$11:$BF$187,P$25,0)),"",VLOOKUP($B120,'NEL &amp; P4P Backsheet'!$D$11:$BF$187, P$25,0))</f>
        <v/>
      </c>
      <c r="Q120" s="212" t="str">
        <f ca="1">IF(ISERROR(VLOOKUP($B120,'NEL &amp; P4P Backsheet'!$D$11:$BF$187,Q$25,0)),"",VLOOKUP($B120,'NEL &amp; P4P Backsheet'!$D$11:$BF$187, Q$25,0))</f>
        <v/>
      </c>
      <c r="R120" s="320" t="str">
        <f ca="1">IF(ISERROR(VLOOKUP($B120,'NEL &amp; P4P Backsheet'!$D$11:$BF$187,R$25,0)),"",VLOOKUP($B120,'NEL &amp; P4P Backsheet'!$D$11:$BF$187, R$25,0))</f>
        <v/>
      </c>
      <c r="S120" s="318" t="str">
        <f ca="1">IF(ISERROR(VLOOKUP($B120,'NEL &amp; P4P Backsheet'!$D$11:$BF$187,S$25,0)),"",VLOOKUP($B120,'NEL &amp; P4P Backsheet'!$D$11:$BF$187, S$25,0))</f>
        <v/>
      </c>
      <c r="T120" s="214" t="str">
        <f ca="1">IF(ISERROR(VLOOKUP($B120,'NEL &amp; P4P Backsheet'!$D$11:$BF$187,T$25,0)),"",VLOOKUP($B120,'NEL &amp; P4P Backsheet'!$D$11:$BF$187, T$25,0))</f>
        <v/>
      </c>
      <c r="U120" s="212" t="str">
        <f ca="1">IF(ISERROR(VLOOKUP($B120,'NEL &amp; P4P Backsheet'!$D$11:$BF$187,U$25,0)),"",VLOOKUP($B120,'NEL &amp; P4P Backsheet'!$D$11:$BF$187, U$25,0))</f>
        <v/>
      </c>
      <c r="V120" s="320" t="str">
        <f ca="1">IF(ISERROR(VLOOKUP($B120,'NEL &amp; P4P Backsheet'!$D$11:$BF$187,V$25,0)),"",VLOOKUP($B120,'NEL &amp; P4P Backsheet'!$D$11:$BF$187, V$25,0))</f>
        <v/>
      </c>
      <c r="W120" s="320" t="str">
        <f ca="1">IF(ISERROR(VLOOKUP($B120,'NEL &amp; P4P Backsheet'!$D$11:$BF$187,W$25,0)),"",VLOOKUP($B120,'NEL &amp; P4P Backsheet'!$D$11:$BF$187, W$25,0))</f>
        <v/>
      </c>
      <c r="X120" s="214" t="str">
        <f ca="1">IF(ISERROR(VLOOKUP($B120,'NEL &amp; P4P Backsheet'!$D$11:$BF$187,X$25,0)),"",VLOOKUP($B120,'NEL &amp; P4P Backsheet'!$D$11:$BF$187, X$25,0))</f>
        <v/>
      </c>
      <c r="Y120" s="368" t="str">
        <f ca="1">IF(ISERROR(VLOOKUP($B120,'NEL &amp; P4P Backsheet'!$D$11:$BK$187,$Y$25,0)),"",IF(VLOOKUP($B120,'NEL &amp; P4P Backsheet'!$D$11:$BK$187,$Y$25,0)=0,"",VLOOKUP($B120,'NEL &amp; P4P Backsheet'!$D$11:$BK$187,$Y$25,0)))</f>
        <v/>
      </c>
      <c r="Z120"/>
    </row>
    <row r="121" spans="1:26">
      <c r="A121" s="3">
        <v>93</v>
      </c>
      <c r="B121" s="41" t="str">
        <f t="shared" ca="1" si="3"/>
        <v/>
      </c>
      <c r="C121" s="42" t="str">
        <f ca="1">IF(B121="","",VLOOKUP(B121,'Org list'!$J$9:$K$637,2,0))</f>
        <v/>
      </c>
      <c r="D121" s="215" t="str">
        <f ca="1">IF(ISERROR(VLOOKUP($B121,'NEL &amp; P4P Backsheet'!$D$11:$BM$187,D$25,0)),"",IF(VLOOKUP($B121,'NEL &amp; P4P Backsheet'!$D$11:$BM$187,D$25,0)=0,"",VLOOKUP($B121,'NEL &amp; P4P Backsheet'!$D$11:$BM$187,D$25,0)))</f>
        <v/>
      </c>
      <c r="E121" s="209" t="str">
        <f ca="1">IF(ISERROR(VLOOKUP($B121,'NEL &amp; P4P Backsheet'!$D$11:$BF$187,E$25,0)),"",VLOOKUP($B121,'NEL &amp; P4P Backsheet'!$D$11:$BF$187, E$25,0))</f>
        <v/>
      </c>
      <c r="F121" s="209" t="str">
        <f ca="1">IF(ISERROR(VLOOKUP($B121,'NEL &amp; P4P Backsheet'!$D$11:$BF$187,F$25,0)),"",VLOOKUP($B121,'NEL &amp; P4P Backsheet'!$D$11:$BF$187, F$25,0))</f>
        <v/>
      </c>
      <c r="G121" s="209" t="str">
        <f ca="1">IF(ISERROR(VLOOKUP($B121,'NEL &amp; P4P Backsheet'!$D$11:$BF$187,G$25,0)),"",VLOOKUP($B121,'NEL &amp; P4P Backsheet'!$D$11:$BF$187, G$25,0))</f>
        <v/>
      </c>
      <c r="H121" s="259" t="str">
        <f ca="1">IF(ISERROR(VLOOKUP($B121,'NEL &amp; P4P Backsheet'!$D$11:$BF$187,H$25,0)),"",VLOOKUP($B121,'NEL &amp; P4P Backsheet'!$D$11:$BF$187, H$25,0))</f>
        <v/>
      </c>
      <c r="I121" s="209" t="str">
        <f ca="1">IF(ISERROR(VLOOKUP($B121,'NEL &amp; P4P Backsheet'!$D$11:$BF$187,I$25,0)),"",VLOOKUP($B121,'NEL &amp; P4P Backsheet'!$D$11:$BF$187, I$25,0))</f>
        <v/>
      </c>
      <c r="J121" s="318" t="str">
        <f ca="1">IF(ISERROR(VLOOKUP($B121,'NEL &amp; P4P Backsheet'!$D$11:$BF$187,J$25,0)),"",VLOOKUP($B121,'NEL &amp; P4P Backsheet'!$D$11:$BF$187, J$25,0))</f>
        <v/>
      </c>
      <c r="K121" s="320" t="str">
        <f ca="1">IF(ISERROR(VLOOKUP($B121,'NEL &amp; P4P Backsheet'!$D$11:$BF$187,K$25,0)),"",VLOOKUP($B121,'NEL &amp; P4P Backsheet'!$D$11:$BF$187, K$25,0))</f>
        <v/>
      </c>
      <c r="L121" s="259" t="str">
        <f ca="1">IF(ISERROR(VLOOKUP($B121,'NEL &amp; P4P Backsheet'!$D$11:$BF$187,L$25,0)),"",VLOOKUP($B121,'NEL &amp; P4P Backsheet'!$D$11:$BF$187, L$25,0))</f>
        <v/>
      </c>
      <c r="M121" s="608" t="str">
        <f ca="1">IF(ISERROR(VLOOKUP($B121,'NEL &amp; P4P Backsheet'!$D$11:$BF$187,M$25,0)),"",VLOOKUP($B121,'NEL &amp; P4P Backsheet'!$D$11:$BF$187, M$25,0))</f>
        <v/>
      </c>
      <c r="N121" s="608" t="str">
        <f ca="1">IF(ISERROR(VLOOKUP($B121,'NEL &amp; P4P Backsheet'!$D$11:$BF$187,N$25,0)),"",VLOOKUP($B121,'NEL &amp; P4P Backsheet'!$D$11:$BF$187, N$25,0))</f>
        <v/>
      </c>
      <c r="O121" s="611" t="str">
        <f ca="1">IF(ISERROR(VLOOKUP($B121,'NEL &amp; P4P Backsheet'!$D$11:$BF$187,O$25,0)),"",VLOOKUP($B121,'NEL &amp; P4P Backsheet'!$D$11:$BF$187, O$25,0))</f>
        <v/>
      </c>
      <c r="P121" s="612" t="str">
        <f ca="1">IF(ISERROR(VLOOKUP($B121,'NEL &amp; P4P Backsheet'!$D$11:$BF$187,P$25,0)),"",VLOOKUP($B121,'NEL &amp; P4P Backsheet'!$D$11:$BF$187, P$25,0))</f>
        <v/>
      </c>
      <c r="Q121" s="212" t="str">
        <f ca="1">IF(ISERROR(VLOOKUP($B121,'NEL &amp; P4P Backsheet'!$D$11:$BF$187,Q$25,0)),"",VLOOKUP($B121,'NEL &amp; P4P Backsheet'!$D$11:$BF$187, Q$25,0))</f>
        <v/>
      </c>
      <c r="R121" s="320" t="str">
        <f ca="1">IF(ISERROR(VLOOKUP($B121,'NEL &amp; P4P Backsheet'!$D$11:$BF$187,R$25,0)),"",VLOOKUP($B121,'NEL &amp; P4P Backsheet'!$D$11:$BF$187, R$25,0))</f>
        <v/>
      </c>
      <c r="S121" s="318" t="str">
        <f ca="1">IF(ISERROR(VLOOKUP($B121,'NEL &amp; P4P Backsheet'!$D$11:$BF$187,S$25,0)),"",VLOOKUP($B121,'NEL &amp; P4P Backsheet'!$D$11:$BF$187, S$25,0))</f>
        <v/>
      </c>
      <c r="T121" s="214" t="str">
        <f ca="1">IF(ISERROR(VLOOKUP($B121,'NEL &amp; P4P Backsheet'!$D$11:$BF$187,T$25,0)),"",VLOOKUP($B121,'NEL &amp; P4P Backsheet'!$D$11:$BF$187, T$25,0))</f>
        <v/>
      </c>
      <c r="U121" s="212" t="str">
        <f ca="1">IF(ISERROR(VLOOKUP($B121,'NEL &amp; P4P Backsheet'!$D$11:$BF$187,U$25,0)),"",VLOOKUP($B121,'NEL &amp; P4P Backsheet'!$D$11:$BF$187, U$25,0))</f>
        <v/>
      </c>
      <c r="V121" s="320" t="str">
        <f ca="1">IF(ISERROR(VLOOKUP($B121,'NEL &amp; P4P Backsheet'!$D$11:$BF$187,V$25,0)),"",VLOOKUP($B121,'NEL &amp; P4P Backsheet'!$D$11:$BF$187, V$25,0))</f>
        <v/>
      </c>
      <c r="W121" s="320" t="str">
        <f ca="1">IF(ISERROR(VLOOKUP($B121,'NEL &amp; P4P Backsheet'!$D$11:$BF$187,W$25,0)),"",VLOOKUP($B121,'NEL &amp; P4P Backsheet'!$D$11:$BF$187, W$25,0))</f>
        <v/>
      </c>
      <c r="X121" s="214" t="str">
        <f ca="1">IF(ISERROR(VLOOKUP($B121,'NEL &amp; P4P Backsheet'!$D$11:$BF$187,X$25,0)),"",VLOOKUP($B121,'NEL &amp; P4P Backsheet'!$D$11:$BF$187, X$25,0))</f>
        <v/>
      </c>
      <c r="Y121" s="368" t="str">
        <f ca="1">IF(ISERROR(VLOOKUP($B121,'NEL &amp; P4P Backsheet'!$D$11:$BK$187,$Y$25,0)),"",IF(VLOOKUP($B121,'NEL &amp; P4P Backsheet'!$D$11:$BK$187,$Y$25,0)=0,"",VLOOKUP($B121,'NEL &amp; P4P Backsheet'!$D$11:$BK$187,$Y$25,0)))</f>
        <v/>
      </c>
      <c r="Z121"/>
    </row>
    <row r="122" spans="1:26">
      <c r="A122" s="3">
        <v>94</v>
      </c>
      <c r="B122" s="41" t="str">
        <f t="shared" ca="1" si="3"/>
        <v/>
      </c>
      <c r="C122" s="42" t="str">
        <f ca="1">IF(B122="","",VLOOKUP(B122,'Org list'!$J$9:$K$637,2,0))</f>
        <v/>
      </c>
      <c r="D122" s="215" t="str">
        <f ca="1">IF(ISERROR(VLOOKUP($B122,'NEL &amp; P4P Backsheet'!$D$11:$BM$187,D$25,0)),"",IF(VLOOKUP($B122,'NEL &amp; P4P Backsheet'!$D$11:$BM$187,D$25,0)=0,"",VLOOKUP($B122,'NEL &amp; P4P Backsheet'!$D$11:$BM$187,D$25,0)))</f>
        <v/>
      </c>
      <c r="E122" s="209" t="str">
        <f ca="1">IF(ISERROR(VLOOKUP($B122,'NEL &amp; P4P Backsheet'!$D$11:$BF$187,E$25,0)),"",VLOOKUP($B122,'NEL &amp; P4P Backsheet'!$D$11:$BF$187, E$25,0))</f>
        <v/>
      </c>
      <c r="F122" s="209" t="str">
        <f ca="1">IF(ISERROR(VLOOKUP($B122,'NEL &amp; P4P Backsheet'!$D$11:$BF$187,F$25,0)),"",VLOOKUP($B122,'NEL &amp; P4P Backsheet'!$D$11:$BF$187, F$25,0))</f>
        <v/>
      </c>
      <c r="G122" s="209" t="str">
        <f ca="1">IF(ISERROR(VLOOKUP($B122,'NEL &amp; P4P Backsheet'!$D$11:$BF$187,G$25,0)),"",VLOOKUP($B122,'NEL &amp; P4P Backsheet'!$D$11:$BF$187, G$25,0))</f>
        <v/>
      </c>
      <c r="H122" s="259" t="str">
        <f ca="1">IF(ISERROR(VLOOKUP($B122,'NEL &amp; P4P Backsheet'!$D$11:$BF$187,H$25,0)),"",VLOOKUP($B122,'NEL &amp; P4P Backsheet'!$D$11:$BF$187, H$25,0))</f>
        <v/>
      </c>
      <c r="I122" s="209" t="str">
        <f ca="1">IF(ISERROR(VLOOKUP($B122,'NEL &amp; P4P Backsheet'!$D$11:$BF$187,I$25,0)),"",VLOOKUP($B122,'NEL &amp; P4P Backsheet'!$D$11:$BF$187, I$25,0))</f>
        <v/>
      </c>
      <c r="J122" s="318" t="str">
        <f ca="1">IF(ISERROR(VLOOKUP($B122,'NEL &amp; P4P Backsheet'!$D$11:$BF$187,J$25,0)),"",VLOOKUP($B122,'NEL &amp; P4P Backsheet'!$D$11:$BF$187, J$25,0))</f>
        <v/>
      </c>
      <c r="K122" s="320" t="str">
        <f ca="1">IF(ISERROR(VLOOKUP($B122,'NEL &amp; P4P Backsheet'!$D$11:$BF$187,K$25,0)),"",VLOOKUP($B122,'NEL &amp; P4P Backsheet'!$D$11:$BF$187, K$25,0))</f>
        <v/>
      </c>
      <c r="L122" s="259" t="str">
        <f ca="1">IF(ISERROR(VLOOKUP($B122,'NEL &amp; P4P Backsheet'!$D$11:$BF$187,L$25,0)),"",VLOOKUP($B122,'NEL &amp; P4P Backsheet'!$D$11:$BF$187, L$25,0))</f>
        <v/>
      </c>
      <c r="M122" s="608" t="str">
        <f ca="1">IF(ISERROR(VLOOKUP($B122,'NEL &amp; P4P Backsheet'!$D$11:$BF$187,M$25,0)),"",VLOOKUP($B122,'NEL &amp; P4P Backsheet'!$D$11:$BF$187, M$25,0))</f>
        <v/>
      </c>
      <c r="N122" s="608" t="str">
        <f ca="1">IF(ISERROR(VLOOKUP($B122,'NEL &amp; P4P Backsheet'!$D$11:$BF$187,N$25,0)),"",VLOOKUP($B122,'NEL &amp; P4P Backsheet'!$D$11:$BF$187, N$25,0))</f>
        <v/>
      </c>
      <c r="O122" s="611" t="str">
        <f ca="1">IF(ISERROR(VLOOKUP($B122,'NEL &amp; P4P Backsheet'!$D$11:$BF$187,O$25,0)),"",VLOOKUP($B122,'NEL &amp; P4P Backsheet'!$D$11:$BF$187, O$25,0))</f>
        <v/>
      </c>
      <c r="P122" s="612" t="str">
        <f ca="1">IF(ISERROR(VLOOKUP($B122,'NEL &amp; P4P Backsheet'!$D$11:$BF$187,P$25,0)),"",VLOOKUP($B122,'NEL &amp; P4P Backsheet'!$D$11:$BF$187, P$25,0))</f>
        <v/>
      </c>
      <c r="Q122" s="212" t="str">
        <f ca="1">IF(ISERROR(VLOOKUP($B122,'NEL &amp; P4P Backsheet'!$D$11:$BF$187,Q$25,0)),"",VLOOKUP($B122,'NEL &amp; P4P Backsheet'!$D$11:$BF$187, Q$25,0))</f>
        <v/>
      </c>
      <c r="R122" s="320" t="str">
        <f ca="1">IF(ISERROR(VLOOKUP($B122,'NEL &amp; P4P Backsheet'!$D$11:$BF$187,R$25,0)),"",VLOOKUP($B122,'NEL &amp; P4P Backsheet'!$D$11:$BF$187, R$25,0))</f>
        <v/>
      </c>
      <c r="S122" s="318" t="str">
        <f ca="1">IF(ISERROR(VLOOKUP($B122,'NEL &amp; P4P Backsheet'!$D$11:$BF$187,S$25,0)),"",VLOOKUP($B122,'NEL &amp; P4P Backsheet'!$D$11:$BF$187, S$25,0))</f>
        <v/>
      </c>
      <c r="T122" s="214" t="str">
        <f ca="1">IF(ISERROR(VLOOKUP($B122,'NEL &amp; P4P Backsheet'!$D$11:$BF$187,T$25,0)),"",VLOOKUP($B122,'NEL &amp; P4P Backsheet'!$D$11:$BF$187, T$25,0))</f>
        <v/>
      </c>
      <c r="U122" s="212" t="str">
        <f ca="1">IF(ISERROR(VLOOKUP($B122,'NEL &amp; P4P Backsheet'!$D$11:$BF$187,U$25,0)),"",VLOOKUP($B122,'NEL &amp; P4P Backsheet'!$D$11:$BF$187, U$25,0))</f>
        <v/>
      </c>
      <c r="V122" s="320" t="str">
        <f ca="1">IF(ISERROR(VLOOKUP($B122,'NEL &amp; P4P Backsheet'!$D$11:$BF$187,V$25,0)),"",VLOOKUP($B122,'NEL &amp; P4P Backsheet'!$D$11:$BF$187, V$25,0))</f>
        <v/>
      </c>
      <c r="W122" s="320" t="str">
        <f ca="1">IF(ISERROR(VLOOKUP($B122,'NEL &amp; P4P Backsheet'!$D$11:$BF$187,W$25,0)),"",VLOOKUP($B122,'NEL &amp; P4P Backsheet'!$D$11:$BF$187, W$25,0))</f>
        <v/>
      </c>
      <c r="X122" s="214" t="str">
        <f ca="1">IF(ISERROR(VLOOKUP($B122,'NEL &amp; P4P Backsheet'!$D$11:$BF$187,X$25,0)),"",VLOOKUP($B122,'NEL &amp; P4P Backsheet'!$D$11:$BF$187, X$25,0))</f>
        <v/>
      </c>
      <c r="Y122" s="368" t="str">
        <f ca="1">IF(ISERROR(VLOOKUP($B122,'NEL &amp; P4P Backsheet'!$D$11:$BK$187,$Y$25,0)),"",IF(VLOOKUP($B122,'NEL &amp; P4P Backsheet'!$D$11:$BK$187,$Y$25,0)=0,"",VLOOKUP($B122,'NEL &amp; P4P Backsheet'!$D$11:$BK$187,$Y$25,0)))</f>
        <v/>
      </c>
      <c r="Z122"/>
    </row>
    <row r="123" spans="1:26">
      <c r="A123" s="3">
        <v>95</v>
      </c>
      <c r="B123" s="41" t="str">
        <f t="shared" ca="1" si="3"/>
        <v/>
      </c>
      <c r="C123" s="42" t="str">
        <f ca="1">IF(B123="","",VLOOKUP(B123,'Org list'!$J$9:$K$637,2,0))</f>
        <v/>
      </c>
      <c r="D123" s="215" t="str">
        <f ca="1">IF(ISERROR(VLOOKUP($B123,'NEL &amp; P4P Backsheet'!$D$11:$BM$187,D$25,0)),"",IF(VLOOKUP($B123,'NEL &amp; P4P Backsheet'!$D$11:$BM$187,D$25,0)=0,"",VLOOKUP($B123,'NEL &amp; P4P Backsheet'!$D$11:$BM$187,D$25,0)))</f>
        <v/>
      </c>
      <c r="E123" s="209" t="str">
        <f ca="1">IF(ISERROR(VLOOKUP($B123,'NEL &amp; P4P Backsheet'!$D$11:$BF$187,E$25,0)),"",VLOOKUP($B123,'NEL &amp; P4P Backsheet'!$D$11:$BF$187, E$25,0))</f>
        <v/>
      </c>
      <c r="F123" s="209" t="str">
        <f ca="1">IF(ISERROR(VLOOKUP($B123,'NEL &amp; P4P Backsheet'!$D$11:$BF$187,F$25,0)),"",VLOOKUP($B123,'NEL &amp; P4P Backsheet'!$D$11:$BF$187, F$25,0))</f>
        <v/>
      </c>
      <c r="G123" s="209" t="str">
        <f ca="1">IF(ISERROR(VLOOKUP($B123,'NEL &amp; P4P Backsheet'!$D$11:$BF$187,G$25,0)),"",VLOOKUP($B123,'NEL &amp; P4P Backsheet'!$D$11:$BF$187, G$25,0))</f>
        <v/>
      </c>
      <c r="H123" s="259" t="str">
        <f ca="1">IF(ISERROR(VLOOKUP($B123,'NEL &amp; P4P Backsheet'!$D$11:$BF$187,H$25,0)),"",VLOOKUP($B123,'NEL &amp; P4P Backsheet'!$D$11:$BF$187, H$25,0))</f>
        <v/>
      </c>
      <c r="I123" s="209" t="str">
        <f ca="1">IF(ISERROR(VLOOKUP($B123,'NEL &amp; P4P Backsheet'!$D$11:$BF$187,I$25,0)),"",VLOOKUP($B123,'NEL &amp; P4P Backsheet'!$D$11:$BF$187, I$25,0))</f>
        <v/>
      </c>
      <c r="J123" s="318" t="str">
        <f ca="1">IF(ISERROR(VLOOKUP($B123,'NEL &amp; P4P Backsheet'!$D$11:$BF$187,J$25,0)),"",VLOOKUP($B123,'NEL &amp; P4P Backsheet'!$D$11:$BF$187, J$25,0))</f>
        <v/>
      </c>
      <c r="K123" s="320" t="str">
        <f ca="1">IF(ISERROR(VLOOKUP($B123,'NEL &amp; P4P Backsheet'!$D$11:$BF$187,K$25,0)),"",VLOOKUP($B123,'NEL &amp; P4P Backsheet'!$D$11:$BF$187, K$25,0))</f>
        <v/>
      </c>
      <c r="L123" s="259" t="str">
        <f ca="1">IF(ISERROR(VLOOKUP($B123,'NEL &amp; P4P Backsheet'!$D$11:$BF$187,L$25,0)),"",VLOOKUP($B123,'NEL &amp; P4P Backsheet'!$D$11:$BF$187, L$25,0))</f>
        <v/>
      </c>
      <c r="M123" s="608" t="str">
        <f ca="1">IF(ISERROR(VLOOKUP($B123,'NEL &amp; P4P Backsheet'!$D$11:$BF$187,M$25,0)),"",VLOOKUP($B123,'NEL &amp; P4P Backsheet'!$D$11:$BF$187, M$25,0))</f>
        <v/>
      </c>
      <c r="N123" s="608" t="str">
        <f ca="1">IF(ISERROR(VLOOKUP($B123,'NEL &amp; P4P Backsheet'!$D$11:$BF$187,N$25,0)),"",VLOOKUP($B123,'NEL &amp; P4P Backsheet'!$D$11:$BF$187, N$25,0))</f>
        <v/>
      </c>
      <c r="O123" s="611" t="str">
        <f ca="1">IF(ISERROR(VLOOKUP($B123,'NEL &amp; P4P Backsheet'!$D$11:$BF$187,O$25,0)),"",VLOOKUP($B123,'NEL &amp; P4P Backsheet'!$D$11:$BF$187, O$25,0))</f>
        <v/>
      </c>
      <c r="P123" s="612" t="str">
        <f ca="1">IF(ISERROR(VLOOKUP($B123,'NEL &amp; P4P Backsheet'!$D$11:$BF$187,P$25,0)),"",VLOOKUP($B123,'NEL &amp; P4P Backsheet'!$D$11:$BF$187, P$25,0))</f>
        <v/>
      </c>
      <c r="Q123" s="212" t="str">
        <f ca="1">IF(ISERROR(VLOOKUP($B123,'NEL &amp; P4P Backsheet'!$D$11:$BF$187,Q$25,0)),"",VLOOKUP($B123,'NEL &amp; P4P Backsheet'!$D$11:$BF$187, Q$25,0))</f>
        <v/>
      </c>
      <c r="R123" s="320" t="str">
        <f ca="1">IF(ISERROR(VLOOKUP($B123,'NEL &amp; P4P Backsheet'!$D$11:$BF$187,R$25,0)),"",VLOOKUP($B123,'NEL &amp; P4P Backsheet'!$D$11:$BF$187, R$25,0))</f>
        <v/>
      </c>
      <c r="S123" s="318" t="str">
        <f ca="1">IF(ISERROR(VLOOKUP($B123,'NEL &amp; P4P Backsheet'!$D$11:$BF$187,S$25,0)),"",VLOOKUP($B123,'NEL &amp; P4P Backsheet'!$D$11:$BF$187, S$25,0))</f>
        <v/>
      </c>
      <c r="T123" s="214" t="str">
        <f ca="1">IF(ISERROR(VLOOKUP($B123,'NEL &amp; P4P Backsheet'!$D$11:$BF$187,T$25,0)),"",VLOOKUP($B123,'NEL &amp; P4P Backsheet'!$D$11:$BF$187, T$25,0))</f>
        <v/>
      </c>
      <c r="U123" s="212" t="str">
        <f ca="1">IF(ISERROR(VLOOKUP($B123,'NEL &amp; P4P Backsheet'!$D$11:$BF$187,U$25,0)),"",VLOOKUP($B123,'NEL &amp; P4P Backsheet'!$D$11:$BF$187, U$25,0))</f>
        <v/>
      </c>
      <c r="V123" s="320" t="str">
        <f ca="1">IF(ISERROR(VLOOKUP($B123,'NEL &amp; P4P Backsheet'!$D$11:$BF$187,V$25,0)),"",VLOOKUP($B123,'NEL &amp; P4P Backsheet'!$D$11:$BF$187, V$25,0))</f>
        <v/>
      </c>
      <c r="W123" s="320" t="str">
        <f ca="1">IF(ISERROR(VLOOKUP($B123,'NEL &amp; P4P Backsheet'!$D$11:$BF$187,W$25,0)),"",VLOOKUP($B123,'NEL &amp; P4P Backsheet'!$D$11:$BF$187, W$25,0))</f>
        <v/>
      </c>
      <c r="X123" s="214" t="str">
        <f ca="1">IF(ISERROR(VLOOKUP($B123,'NEL &amp; P4P Backsheet'!$D$11:$BF$187,X$25,0)),"",VLOOKUP($B123,'NEL &amp; P4P Backsheet'!$D$11:$BF$187, X$25,0))</f>
        <v/>
      </c>
      <c r="Y123" s="368" t="str">
        <f ca="1">IF(ISERROR(VLOOKUP($B123,'NEL &amp; P4P Backsheet'!$D$11:$BK$187,$Y$25,0)),"",IF(VLOOKUP($B123,'NEL &amp; P4P Backsheet'!$D$11:$BK$187,$Y$25,0)=0,"",VLOOKUP($B123,'NEL &amp; P4P Backsheet'!$D$11:$BK$187,$Y$25,0)))</f>
        <v/>
      </c>
      <c r="Z123"/>
    </row>
    <row r="124" spans="1:26">
      <c r="A124" s="3">
        <v>96</v>
      </c>
      <c r="B124" s="41" t="str">
        <f t="shared" ref="B124:B155" ca="1" si="4">IF($A124&gt;$AA$28-1,"",INDIRECT("'Comms by AT'!D"&amp;$A124+$AA$27))</f>
        <v/>
      </c>
      <c r="C124" s="42" t="str">
        <f ca="1">IF(B124="","",VLOOKUP(B124,'Org list'!$J$9:$K$637,2,0))</f>
        <v/>
      </c>
      <c r="D124" s="215" t="str">
        <f ca="1">IF(ISERROR(VLOOKUP($B124,'NEL &amp; P4P Backsheet'!$D$11:$BM$187,D$25,0)),"",IF(VLOOKUP($B124,'NEL &amp; P4P Backsheet'!$D$11:$BM$187,D$25,0)=0,"",VLOOKUP($B124,'NEL &amp; P4P Backsheet'!$D$11:$BM$187,D$25,0)))</f>
        <v/>
      </c>
      <c r="E124" s="209" t="str">
        <f ca="1">IF(ISERROR(VLOOKUP($B124,'NEL &amp; P4P Backsheet'!$D$11:$BF$187,E$25,0)),"",VLOOKUP($B124,'NEL &amp; P4P Backsheet'!$D$11:$BF$187, E$25,0))</f>
        <v/>
      </c>
      <c r="F124" s="209" t="str">
        <f ca="1">IF(ISERROR(VLOOKUP($B124,'NEL &amp; P4P Backsheet'!$D$11:$BF$187,F$25,0)),"",VLOOKUP($B124,'NEL &amp; P4P Backsheet'!$D$11:$BF$187, F$25,0))</f>
        <v/>
      </c>
      <c r="G124" s="209" t="str">
        <f ca="1">IF(ISERROR(VLOOKUP($B124,'NEL &amp; P4P Backsheet'!$D$11:$BF$187,G$25,0)),"",VLOOKUP($B124,'NEL &amp; P4P Backsheet'!$D$11:$BF$187, G$25,0))</f>
        <v/>
      </c>
      <c r="H124" s="259" t="str">
        <f ca="1">IF(ISERROR(VLOOKUP($B124,'NEL &amp; P4P Backsheet'!$D$11:$BF$187,H$25,0)),"",VLOOKUP($B124,'NEL &amp; P4P Backsheet'!$D$11:$BF$187, H$25,0))</f>
        <v/>
      </c>
      <c r="I124" s="209" t="str">
        <f ca="1">IF(ISERROR(VLOOKUP($B124,'NEL &amp; P4P Backsheet'!$D$11:$BF$187,I$25,0)),"",VLOOKUP($B124,'NEL &amp; P4P Backsheet'!$D$11:$BF$187, I$25,0))</f>
        <v/>
      </c>
      <c r="J124" s="318" t="str">
        <f ca="1">IF(ISERROR(VLOOKUP($B124,'NEL &amp; P4P Backsheet'!$D$11:$BF$187,J$25,0)),"",VLOOKUP($B124,'NEL &amp; P4P Backsheet'!$D$11:$BF$187, J$25,0))</f>
        <v/>
      </c>
      <c r="K124" s="320" t="str">
        <f ca="1">IF(ISERROR(VLOOKUP($B124,'NEL &amp; P4P Backsheet'!$D$11:$BF$187,K$25,0)),"",VLOOKUP($B124,'NEL &amp; P4P Backsheet'!$D$11:$BF$187, K$25,0))</f>
        <v/>
      </c>
      <c r="L124" s="259" t="str">
        <f ca="1">IF(ISERROR(VLOOKUP($B124,'NEL &amp; P4P Backsheet'!$D$11:$BF$187,L$25,0)),"",VLOOKUP($B124,'NEL &amp; P4P Backsheet'!$D$11:$BF$187, L$25,0))</f>
        <v/>
      </c>
      <c r="M124" s="608" t="str">
        <f ca="1">IF(ISERROR(VLOOKUP($B124,'NEL &amp; P4P Backsheet'!$D$11:$BF$187,M$25,0)),"",VLOOKUP($B124,'NEL &amp; P4P Backsheet'!$D$11:$BF$187, M$25,0))</f>
        <v/>
      </c>
      <c r="N124" s="608" t="str">
        <f ca="1">IF(ISERROR(VLOOKUP($B124,'NEL &amp; P4P Backsheet'!$D$11:$BF$187,N$25,0)),"",VLOOKUP($B124,'NEL &amp; P4P Backsheet'!$D$11:$BF$187, N$25,0))</f>
        <v/>
      </c>
      <c r="O124" s="611" t="str">
        <f ca="1">IF(ISERROR(VLOOKUP($B124,'NEL &amp; P4P Backsheet'!$D$11:$BF$187,O$25,0)),"",VLOOKUP($B124,'NEL &amp; P4P Backsheet'!$D$11:$BF$187, O$25,0))</f>
        <v/>
      </c>
      <c r="P124" s="612" t="str">
        <f ca="1">IF(ISERROR(VLOOKUP($B124,'NEL &amp; P4P Backsheet'!$D$11:$BF$187,P$25,0)),"",VLOOKUP($B124,'NEL &amp; P4P Backsheet'!$D$11:$BF$187, P$25,0))</f>
        <v/>
      </c>
      <c r="Q124" s="212" t="str">
        <f ca="1">IF(ISERROR(VLOOKUP($B124,'NEL &amp; P4P Backsheet'!$D$11:$BF$187,Q$25,0)),"",VLOOKUP($B124,'NEL &amp; P4P Backsheet'!$D$11:$BF$187, Q$25,0))</f>
        <v/>
      </c>
      <c r="R124" s="320" t="str">
        <f ca="1">IF(ISERROR(VLOOKUP($B124,'NEL &amp; P4P Backsheet'!$D$11:$BF$187,R$25,0)),"",VLOOKUP($B124,'NEL &amp; P4P Backsheet'!$D$11:$BF$187, R$25,0))</f>
        <v/>
      </c>
      <c r="S124" s="318" t="str">
        <f ca="1">IF(ISERROR(VLOOKUP($B124,'NEL &amp; P4P Backsheet'!$D$11:$BF$187,S$25,0)),"",VLOOKUP($B124,'NEL &amp; P4P Backsheet'!$D$11:$BF$187, S$25,0))</f>
        <v/>
      </c>
      <c r="T124" s="214" t="str">
        <f ca="1">IF(ISERROR(VLOOKUP($B124,'NEL &amp; P4P Backsheet'!$D$11:$BF$187,T$25,0)),"",VLOOKUP($B124,'NEL &amp; P4P Backsheet'!$D$11:$BF$187, T$25,0))</f>
        <v/>
      </c>
      <c r="U124" s="212" t="str">
        <f ca="1">IF(ISERROR(VLOOKUP($B124,'NEL &amp; P4P Backsheet'!$D$11:$BF$187,U$25,0)),"",VLOOKUP($B124,'NEL &amp; P4P Backsheet'!$D$11:$BF$187, U$25,0))</f>
        <v/>
      </c>
      <c r="V124" s="320" t="str">
        <f ca="1">IF(ISERROR(VLOOKUP($B124,'NEL &amp; P4P Backsheet'!$D$11:$BF$187,V$25,0)),"",VLOOKUP($B124,'NEL &amp; P4P Backsheet'!$D$11:$BF$187, V$25,0))</f>
        <v/>
      </c>
      <c r="W124" s="320" t="str">
        <f ca="1">IF(ISERROR(VLOOKUP($B124,'NEL &amp; P4P Backsheet'!$D$11:$BF$187,W$25,0)),"",VLOOKUP($B124,'NEL &amp; P4P Backsheet'!$D$11:$BF$187, W$25,0))</f>
        <v/>
      </c>
      <c r="X124" s="214" t="str">
        <f ca="1">IF(ISERROR(VLOOKUP($B124,'NEL &amp; P4P Backsheet'!$D$11:$BF$187,X$25,0)),"",VLOOKUP($B124,'NEL &amp; P4P Backsheet'!$D$11:$BF$187, X$25,0))</f>
        <v/>
      </c>
      <c r="Y124" s="368" t="str">
        <f ca="1">IF(ISERROR(VLOOKUP($B124,'NEL &amp; P4P Backsheet'!$D$11:$BK$187,$Y$25,0)),"",IF(VLOOKUP($B124,'NEL &amp; P4P Backsheet'!$D$11:$BK$187,$Y$25,0)=0,"",VLOOKUP($B124,'NEL &amp; P4P Backsheet'!$D$11:$BK$187,$Y$25,0)))</f>
        <v/>
      </c>
      <c r="Z124"/>
    </row>
    <row r="125" spans="1:26">
      <c r="A125" s="3">
        <v>97</v>
      </c>
      <c r="B125" s="41" t="str">
        <f t="shared" ca="1" si="4"/>
        <v/>
      </c>
      <c r="C125" s="42" t="str">
        <f ca="1">IF(B125="","",VLOOKUP(B125,'Org list'!$J$9:$K$637,2,0))</f>
        <v/>
      </c>
      <c r="D125" s="215" t="str">
        <f ca="1">IF(ISERROR(VLOOKUP($B125,'NEL &amp; P4P Backsheet'!$D$11:$BM$187,D$25,0)),"",IF(VLOOKUP($B125,'NEL &amp; P4P Backsheet'!$D$11:$BM$187,D$25,0)=0,"",VLOOKUP($B125,'NEL &amp; P4P Backsheet'!$D$11:$BM$187,D$25,0)))</f>
        <v/>
      </c>
      <c r="E125" s="209" t="str">
        <f ca="1">IF(ISERROR(VLOOKUP($B125,'NEL &amp; P4P Backsheet'!$D$11:$BF$187,E$25,0)),"",VLOOKUP($B125,'NEL &amp; P4P Backsheet'!$D$11:$BF$187, E$25,0))</f>
        <v/>
      </c>
      <c r="F125" s="209" t="str">
        <f ca="1">IF(ISERROR(VLOOKUP($B125,'NEL &amp; P4P Backsheet'!$D$11:$BF$187,F$25,0)),"",VLOOKUP($B125,'NEL &amp; P4P Backsheet'!$D$11:$BF$187, F$25,0))</f>
        <v/>
      </c>
      <c r="G125" s="209" t="str">
        <f ca="1">IF(ISERROR(VLOOKUP($B125,'NEL &amp; P4P Backsheet'!$D$11:$BF$187,G$25,0)),"",VLOOKUP($B125,'NEL &amp; P4P Backsheet'!$D$11:$BF$187, G$25,0))</f>
        <v/>
      </c>
      <c r="H125" s="259" t="str">
        <f ca="1">IF(ISERROR(VLOOKUP($B125,'NEL &amp; P4P Backsheet'!$D$11:$BF$187,H$25,0)),"",VLOOKUP($B125,'NEL &amp; P4P Backsheet'!$D$11:$BF$187, H$25,0))</f>
        <v/>
      </c>
      <c r="I125" s="209" t="str">
        <f ca="1">IF(ISERROR(VLOOKUP($B125,'NEL &amp; P4P Backsheet'!$D$11:$BF$187,I$25,0)),"",VLOOKUP($B125,'NEL &amp; P4P Backsheet'!$D$11:$BF$187, I$25,0))</f>
        <v/>
      </c>
      <c r="J125" s="318" t="str">
        <f ca="1">IF(ISERROR(VLOOKUP($B125,'NEL &amp; P4P Backsheet'!$D$11:$BF$187,J$25,0)),"",VLOOKUP($B125,'NEL &amp; P4P Backsheet'!$D$11:$BF$187, J$25,0))</f>
        <v/>
      </c>
      <c r="K125" s="320" t="str">
        <f ca="1">IF(ISERROR(VLOOKUP($B125,'NEL &amp; P4P Backsheet'!$D$11:$BF$187,K$25,0)),"",VLOOKUP($B125,'NEL &amp; P4P Backsheet'!$D$11:$BF$187, K$25,0))</f>
        <v/>
      </c>
      <c r="L125" s="259" t="str">
        <f ca="1">IF(ISERROR(VLOOKUP($B125,'NEL &amp; P4P Backsheet'!$D$11:$BF$187,L$25,0)),"",VLOOKUP($B125,'NEL &amp; P4P Backsheet'!$D$11:$BF$187, L$25,0))</f>
        <v/>
      </c>
      <c r="M125" s="608" t="str">
        <f ca="1">IF(ISERROR(VLOOKUP($B125,'NEL &amp; P4P Backsheet'!$D$11:$BF$187,M$25,0)),"",VLOOKUP($B125,'NEL &amp; P4P Backsheet'!$D$11:$BF$187, M$25,0))</f>
        <v/>
      </c>
      <c r="N125" s="608" t="str">
        <f ca="1">IF(ISERROR(VLOOKUP($B125,'NEL &amp; P4P Backsheet'!$D$11:$BF$187,N$25,0)),"",VLOOKUP($B125,'NEL &amp; P4P Backsheet'!$D$11:$BF$187, N$25,0))</f>
        <v/>
      </c>
      <c r="O125" s="611" t="str">
        <f ca="1">IF(ISERROR(VLOOKUP($B125,'NEL &amp; P4P Backsheet'!$D$11:$BF$187,O$25,0)),"",VLOOKUP($B125,'NEL &amp; P4P Backsheet'!$D$11:$BF$187, O$25,0))</f>
        <v/>
      </c>
      <c r="P125" s="612" t="str">
        <f ca="1">IF(ISERROR(VLOOKUP($B125,'NEL &amp; P4P Backsheet'!$D$11:$BF$187,P$25,0)),"",VLOOKUP($B125,'NEL &amp; P4P Backsheet'!$D$11:$BF$187, P$25,0))</f>
        <v/>
      </c>
      <c r="Q125" s="212" t="str">
        <f ca="1">IF(ISERROR(VLOOKUP($B125,'NEL &amp; P4P Backsheet'!$D$11:$BF$187,Q$25,0)),"",VLOOKUP($B125,'NEL &amp; P4P Backsheet'!$D$11:$BF$187, Q$25,0))</f>
        <v/>
      </c>
      <c r="R125" s="320" t="str">
        <f ca="1">IF(ISERROR(VLOOKUP($B125,'NEL &amp; P4P Backsheet'!$D$11:$BF$187,R$25,0)),"",VLOOKUP($B125,'NEL &amp; P4P Backsheet'!$D$11:$BF$187, R$25,0))</f>
        <v/>
      </c>
      <c r="S125" s="318" t="str">
        <f ca="1">IF(ISERROR(VLOOKUP($B125,'NEL &amp; P4P Backsheet'!$D$11:$BF$187,S$25,0)),"",VLOOKUP($B125,'NEL &amp; P4P Backsheet'!$D$11:$BF$187, S$25,0))</f>
        <v/>
      </c>
      <c r="T125" s="214" t="str">
        <f ca="1">IF(ISERROR(VLOOKUP($B125,'NEL &amp; P4P Backsheet'!$D$11:$BF$187,T$25,0)),"",VLOOKUP($B125,'NEL &amp; P4P Backsheet'!$D$11:$BF$187, T$25,0))</f>
        <v/>
      </c>
      <c r="U125" s="212" t="str">
        <f ca="1">IF(ISERROR(VLOOKUP($B125,'NEL &amp; P4P Backsheet'!$D$11:$BF$187,U$25,0)),"",VLOOKUP($B125,'NEL &amp; P4P Backsheet'!$D$11:$BF$187, U$25,0))</f>
        <v/>
      </c>
      <c r="V125" s="320" t="str">
        <f ca="1">IF(ISERROR(VLOOKUP($B125,'NEL &amp; P4P Backsheet'!$D$11:$BF$187,V$25,0)),"",VLOOKUP($B125,'NEL &amp; P4P Backsheet'!$D$11:$BF$187, V$25,0))</f>
        <v/>
      </c>
      <c r="W125" s="320" t="str">
        <f ca="1">IF(ISERROR(VLOOKUP($B125,'NEL &amp; P4P Backsheet'!$D$11:$BF$187,W$25,0)),"",VLOOKUP($B125,'NEL &amp; P4P Backsheet'!$D$11:$BF$187, W$25,0))</f>
        <v/>
      </c>
      <c r="X125" s="214" t="str">
        <f ca="1">IF(ISERROR(VLOOKUP($B125,'NEL &amp; P4P Backsheet'!$D$11:$BF$187,X$25,0)),"",VLOOKUP($B125,'NEL &amp; P4P Backsheet'!$D$11:$BF$187, X$25,0))</f>
        <v/>
      </c>
      <c r="Y125" s="368" t="str">
        <f ca="1">IF(ISERROR(VLOOKUP($B125,'NEL &amp; P4P Backsheet'!$D$11:$BK$187,$Y$25,0)),"",IF(VLOOKUP($B125,'NEL &amp; P4P Backsheet'!$D$11:$BK$187,$Y$25,0)=0,"",VLOOKUP($B125,'NEL &amp; P4P Backsheet'!$D$11:$BK$187,$Y$25,0)))</f>
        <v/>
      </c>
      <c r="Z125"/>
    </row>
    <row r="126" spans="1:26">
      <c r="A126" s="3">
        <v>98</v>
      </c>
      <c r="B126" s="41" t="str">
        <f t="shared" ca="1" si="4"/>
        <v/>
      </c>
      <c r="C126" s="42" t="str">
        <f ca="1">IF(B126="","",VLOOKUP(B126,'Org list'!$J$9:$K$637,2,0))</f>
        <v/>
      </c>
      <c r="D126" s="215" t="str">
        <f ca="1">IF(ISERROR(VLOOKUP($B126,'NEL &amp; P4P Backsheet'!$D$11:$BM$187,D$25,0)),"",IF(VLOOKUP($B126,'NEL &amp; P4P Backsheet'!$D$11:$BM$187,D$25,0)=0,"",VLOOKUP($B126,'NEL &amp; P4P Backsheet'!$D$11:$BM$187,D$25,0)))</f>
        <v/>
      </c>
      <c r="E126" s="209" t="str">
        <f ca="1">IF(ISERROR(VLOOKUP($B126,'NEL &amp; P4P Backsheet'!$D$11:$BF$187,E$25,0)),"",VLOOKUP($B126,'NEL &amp; P4P Backsheet'!$D$11:$BF$187, E$25,0))</f>
        <v/>
      </c>
      <c r="F126" s="209" t="str">
        <f ca="1">IF(ISERROR(VLOOKUP($B126,'NEL &amp; P4P Backsheet'!$D$11:$BF$187,F$25,0)),"",VLOOKUP($B126,'NEL &amp; P4P Backsheet'!$D$11:$BF$187, F$25,0))</f>
        <v/>
      </c>
      <c r="G126" s="209" t="str">
        <f ca="1">IF(ISERROR(VLOOKUP($B126,'NEL &amp; P4P Backsheet'!$D$11:$BF$187,G$25,0)),"",VLOOKUP($B126,'NEL &amp; P4P Backsheet'!$D$11:$BF$187, G$25,0))</f>
        <v/>
      </c>
      <c r="H126" s="259" t="str">
        <f ca="1">IF(ISERROR(VLOOKUP($B126,'NEL &amp; P4P Backsheet'!$D$11:$BF$187,H$25,0)),"",VLOOKUP($B126,'NEL &amp; P4P Backsheet'!$D$11:$BF$187, H$25,0))</f>
        <v/>
      </c>
      <c r="I126" s="209" t="str">
        <f ca="1">IF(ISERROR(VLOOKUP($B126,'NEL &amp; P4P Backsheet'!$D$11:$BF$187,I$25,0)),"",VLOOKUP($B126,'NEL &amp; P4P Backsheet'!$D$11:$BF$187, I$25,0))</f>
        <v/>
      </c>
      <c r="J126" s="318" t="str">
        <f ca="1">IF(ISERROR(VLOOKUP($B126,'NEL &amp; P4P Backsheet'!$D$11:$BF$187,J$25,0)),"",VLOOKUP($B126,'NEL &amp; P4P Backsheet'!$D$11:$BF$187, J$25,0))</f>
        <v/>
      </c>
      <c r="K126" s="320" t="str">
        <f ca="1">IF(ISERROR(VLOOKUP($B126,'NEL &amp; P4P Backsheet'!$D$11:$BF$187,K$25,0)),"",VLOOKUP($B126,'NEL &amp; P4P Backsheet'!$D$11:$BF$187, K$25,0))</f>
        <v/>
      </c>
      <c r="L126" s="259" t="str">
        <f ca="1">IF(ISERROR(VLOOKUP($B126,'NEL &amp; P4P Backsheet'!$D$11:$BF$187,L$25,0)),"",VLOOKUP($B126,'NEL &amp; P4P Backsheet'!$D$11:$BF$187, L$25,0))</f>
        <v/>
      </c>
      <c r="M126" s="608" t="str">
        <f ca="1">IF(ISERROR(VLOOKUP($B126,'NEL &amp; P4P Backsheet'!$D$11:$BF$187,M$25,0)),"",VLOOKUP($B126,'NEL &amp; P4P Backsheet'!$D$11:$BF$187, M$25,0))</f>
        <v/>
      </c>
      <c r="N126" s="608" t="str">
        <f ca="1">IF(ISERROR(VLOOKUP($B126,'NEL &amp; P4P Backsheet'!$D$11:$BF$187,N$25,0)),"",VLOOKUP($B126,'NEL &amp; P4P Backsheet'!$D$11:$BF$187, N$25,0))</f>
        <v/>
      </c>
      <c r="O126" s="611" t="str">
        <f ca="1">IF(ISERROR(VLOOKUP($B126,'NEL &amp; P4P Backsheet'!$D$11:$BF$187,O$25,0)),"",VLOOKUP($B126,'NEL &amp; P4P Backsheet'!$D$11:$BF$187, O$25,0))</f>
        <v/>
      </c>
      <c r="P126" s="612" t="str">
        <f ca="1">IF(ISERROR(VLOOKUP($B126,'NEL &amp; P4P Backsheet'!$D$11:$BF$187,P$25,0)),"",VLOOKUP($B126,'NEL &amp; P4P Backsheet'!$D$11:$BF$187, P$25,0))</f>
        <v/>
      </c>
      <c r="Q126" s="212" t="str">
        <f ca="1">IF(ISERROR(VLOOKUP($B126,'NEL &amp; P4P Backsheet'!$D$11:$BF$187,Q$25,0)),"",VLOOKUP($B126,'NEL &amp; P4P Backsheet'!$D$11:$BF$187, Q$25,0))</f>
        <v/>
      </c>
      <c r="R126" s="320" t="str">
        <f ca="1">IF(ISERROR(VLOOKUP($B126,'NEL &amp; P4P Backsheet'!$D$11:$BF$187,R$25,0)),"",VLOOKUP($B126,'NEL &amp; P4P Backsheet'!$D$11:$BF$187, R$25,0))</f>
        <v/>
      </c>
      <c r="S126" s="318" t="str">
        <f ca="1">IF(ISERROR(VLOOKUP($B126,'NEL &amp; P4P Backsheet'!$D$11:$BF$187,S$25,0)),"",VLOOKUP($B126,'NEL &amp; P4P Backsheet'!$D$11:$BF$187, S$25,0))</f>
        <v/>
      </c>
      <c r="T126" s="214" t="str">
        <f ca="1">IF(ISERROR(VLOOKUP($B126,'NEL &amp; P4P Backsheet'!$D$11:$BF$187,T$25,0)),"",VLOOKUP($B126,'NEL &amp; P4P Backsheet'!$D$11:$BF$187, T$25,0))</f>
        <v/>
      </c>
      <c r="U126" s="212" t="str">
        <f ca="1">IF(ISERROR(VLOOKUP($B126,'NEL &amp; P4P Backsheet'!$D$11:$BF$187,U$25,0)),"",VLOOKUP($B126,'NEL &amp; P4P Backsheet'!$D$11:$BF$187, U$25,0))</f>
        <v/>
      </c>
      <c r="V126" s="320" t="str">
        <f ca="1">IF(ISERROR(VLOOKUP($B126,'NEL &amp; P4P Backsheet'!$D$11:$BF$187,V$25,0)),"",VLOOKUP($B126,'NEL &amp; P4P Backsheet'!$D$11:$BF$187, V$25,0))</f>
        <v/>
      </c>
      <c r="W126" s="320" t="str">
        <f ca="1">IF(ISERROR(VLOOKUP($B126,'NEL &amp; P4P Backsheet'!$D$11:$BF$187,W$25,0)),"",VLOOKUP($B126,'NEL &amp; P4P Backsheet'!$D$11:$BF$187, W$25,0))</f>
        <v/>
      </c>
      <c r="X126" s="214" t="str">
        <f ca="1">IF(ISERROR(VLOOKUP($B126,'NEL &amp; P4P Backsheet'!$D$11:$BF$187,X$25,0)),"",VLOOKUP($B126,'NEL &amp; P4P Backsheet'!$D$11:$BF$187, X$25,0))</f>
        <v/>
      </c>
      <c r="Y126" s="368" t="str">
        <f ca="1">IF(ISERROR(VLOOKUP($B126,'NEL &amp; P4P Backsheet'!$D$11:$BK$187,$Y$25,0)),"",IF(VLOOKUP($B126,'NEL &amp; P4P Backsheet'!$D$11:$BK$187,$Y$25,0)=0,"",VLOOKUP($B126,'NEL &amp; P4P Backsheet'!$D$11:$BK$187,$Y$25,0)))</f>
        <v/>
      </c>
      <c r="Z126"/>
    </row>
    <row r="127" spans="1:26">
      <c r="A127" s="3">
        <v>99</v>
      </c>
      <c r="B127" s="41" t="str">
        <f t="shared" ca="1" si="4"/>
        <v/>
      </c>
      <c r="C127" s="42" t="str">
        <f ca="1">IF(B127="","",VLOOKUP(B127,'Org list'!$J$9:$K$637,2,0))</f>
        <v/>
      </c>
      <c r="D127" s="215" t="str">
        <f ca="1">IF(ISERROR(VLOOKUP($B127,'NEL &amp; P4P Backsheet'!$D$11:$BM$187,D$25,0)),"",IF(VLOOKUP($B127,'NEL &amp; P4P Backsheet'!$D$11:$BM$187,D$25,0)=0,"",VLOOKUP($B127,'NEL &amp; P4P Backsheet'!$D$11:$BM$187,D$25,0)))</f>
        <v/>
      </c>
      <c r="E127" s="209" t="str">
        <f ca="1">IF(ISERROR(VLOOKUP($B127,'NEL &amp; P4P Backsheet'!$D$11:$BF$187,E$25,0)),"",VLOOKUP($B127,'NEL &amp; P4P Backsheet'!$D$11:$BF$187, E$25,0))</f>
        <v/>
      </c>
      <c r="F127" s="209" t="str">
        <f ca="1">IF(ISERROR(VLOOKUP($B127,'NEL &amp; P4P Backsheet'!$D$11:$BF$187,F$25,0)),"",VLOOKUP($B127,'NEL &amp; P4P Backsheet'!$D$11:$BF$187, F$25,0))</f>
        <v/>
      </c>
      <c r="G127" s="209" t="str">
        <f ca="1">IF(ISERROR(VLOOKUP($B127,'NEL &amp; P4P Backsheet'!$D$11:$BF$187,G$25,0)),"",VLOOKUP($B127,'NEL &amp; P4P Backsheet'!$D$11:$BF$187, G$25,0))</f>
        <v/>
      </c>
      <c r="H127" s="259" t="str">
        <f ca="1">IF(ISERROR(VLOOKUP($B127,'NEL &amp; P4P Backsheet'!$D$11:$BF$187,H$25,0)),"",VLOOKUP($B127,'NEL &amp; P4P Backsheet'!$D$11:$BF$187, H$25,0))</f>
        <v/>
      </c>
      <c r="I127" s="209" t="str">
        <f ca="1">IF(ISERROR(VLOOKUP($B127,'NEL &amp; P4P Backsheet'!$D$11:$BF$187,I$25,0)),"",VLOOKUP($B127,'NEL &amp; P4P Backsheet'!$D$11:$BF$187, I$25,0))</f>
        <v/>
      </c>
      <c r="J127" s="318" t="str">
        <f ca="1">IF(ISERROR(VLOOKUP($B127,'NEL &amp; P4P Backsheet'!$D$11:$BF$187,J$25,0)),"",VLOOKUP($B127,'NEL &amp; P4P Backsheet'!$D$11:$BF$187, J$25,0))</f>
        <v/>
      </c>
      <c r="K127" s="320" t="str">
        <f ca="1">IF(ISERROR(VLOOKUP($B127,'NEL &amp; P4P Backsheet'!$D$11:$BF$187,K$25,0)),"",VLOOKUP($B127,'NEL &amp; P4P Backsheet'!$D$11:$BF$187, K$25,0))</f>
        <v/>
      </c>
      <c r="L127" s="259" t="str">
        <f ca="1">IF(ISERROR(VLOOKUP($B127,'NEL &amp; P4P Backsheet'!$D$11:$BF$187,L$25,0)),"",VLOOKUP($B127,'NEL &amp; P4P Backsheet'!$D$11:$BF$187, L$25,0))</f>
        <v/>
      </c>
      <c r="M127" s="608" t="str">
        <f ca="1">IF(ISERROR(VLOOKUP($B127,'NEL &amp; P4P Backsheet'!$D$11:$BF$187,M$25,0)),"",VLOOKUP($B127,'NEL &amp; P4P Backsheet'!$D$11:$BF$187, M$25,0))</f>
        <v/>
      </c>
      <c r="N127" s="608" t="str">
        <f ca="1">IF(ISERROR(VLOOKUP($B127,'NEL &amp; P4P Backsheet'!$D$11:$BF$187,N$25,0)),"",VLOOKUP($B127,'NEL &amp; P4P Backsheet'!$D$11:$BF$187, N$25,0))</f>
        <v/>
      </c>
      <c r="O127" s="611" t="str">
        <f ca="1">IF(ISERROR(VLOOKUP($B127,'NEL &amp; P4P Backsheet'!$D$11:$BF$187,O$25,0)),"",VLOOKUP($B127,'NEL &amp; P4P Backsheet'!$D$11:$BF$187, O$25,0))</f>
        <v/>
      </c>
      <c r="P127" s="612" t="str">
        <f ca="1">IF(ISERROR(VLOOKUP($B127,'NEL &amp; P4P Backsheet'!$D$11:$BF$187,P$25,0)),"",VLOOKUP($B127,'NEL &amp; P4P Backsheet'!$D$11:$BF$187, P$25,0))</f>
        <v/>
      </c>
      <c r="Q127" s="212" t="str">
        <f ca="1">IF(ISERROR(VLOOKUP($B127,'NEL &amp; P4P Backsheet'!$D$11:$BF$187,Q$25,0)),"",VLOOKUP($B127,'NEL &amp; P4P Backsheet'!$D$11:$BF$187, Q$25,0))</f>
        <v/>
      </c>
      <c r="R127" s="320" t="str">
        <f ca="1">IF(ISERROR(VLOOKUP($B127,'NEL &amp; P4P Backsheet'!$D$11:$BF$187,R$25,0)),"",VLOOKUP($B127,'NEL &amp; P4P Backsheet'!$D$11:$BF$187, R$25,0))</f>
        <v/>
      </c>
      <c r="S127" s="318" t="str">
        <f ca="1">IF(ISERROR(VLOOKUP($B127,'NEL &amp; P4P Backsheet'!$D$11:$BF$187,S$25,0)),"",VLOOKUP($B127,'NEL &amp; P4P Backsheet'!$D$11:$BF$187, S$25,0))</f>
        <v/>
      </c>
      <c r="T127" s="214" t="str">
        <f ca="1">IF(ISERROR(VLOOKUP($B127,'NEL &amp; P4P Backsheet'!$D$11:$BF$187,T$25,0)),"",VLOOKUP($B127,'NEL &amp; P4P Backsheet'!$D$11:$BF$187, T$25,0))</f>
        <v/>
      </c>
      <c r="U127" s="212" t="str">
        <f ca="1">IF(ISERROR(VLOOKUP($B127,'NEL &amp; P4P Backsheet'!$D$11:$BF$187,U$25,0)),"",VLOOKUP($B127,'NEL &amp; P4P Backsheet'!$D$11:$BF$187, U$25,0))</f>
        <v/>
      </c>
      <c r="V127" s="320" t="str">
        <f ca="1">IF(ISERROR(VLOOKUP($B127,'NEL &amp; P4P Backsheet'!$D$11:$BF$187,V$25,0)),"",VLOOKUP($B127,'NEL &amp; P4P Backsheet'!$D$11:$BF$187, V$25,0))</f>
        <v/>
      </c>
      <c r="W127" s="320" t="str">
        <f ca="1">IF(ISERROR(VLOOKUP($B127,'NEL &amp; P4P Backsheet'!$D$11:$BF$187,W$25,0)),"",VLOOKUP($B127,'NEL &amp; P4P Backsheet'!$D$11:$BF$187, W$25,0))</f>
        <v/>
      </c>
      <c r="X127" s="214" t="str">
        <f ca="1">IF(ISERROR(VLOOKUP($B127,'NEL &amp; P4P Backsheet'!$D$11:$BF$187,X$25,0)),"",VLOOKUP($B127,'NEL &amp; P4P Backsheet'!$D$11:$BF$187, X$25,0))</f>
        <v/>
      </c>
      <c r="Y127" s="368" t="str">
        <f ca="1">IF(ISERROR(VLOOKUP($B127,'NEL &amp; P4P Backsheet'!$D$11:$BK$187,$Y$25,0)),"",IF(VLOOKUP($B127,'NEL &amp; P4P Backsheet'!$D$11:$BK$187,$Y$25,0)=0,"",VLOOKUP($B127,'NEL &amp; P4P Backsheet'!$D$11:$BK$187,$Y$25,0)))</f>
        <v/>
      </c>
      <c r="Z127"/>
    </row>
    <row r="128" spans="1:26">
      <c r="A128" s="3">
        <v>100</v>
      </c>
      <c r="B128" s="41" t="str">
        <f t="shared" ca="1" si="4"/>
        <v/>
      </c>
      <c r="C128" s="42" t="str">
        <f ca="1">IF(B128="","",VLOOKUP(B128,'Org list'!$J$9:$K$637,2,0))</f>
        <v/>
      </c>
      <c r="D128" s="215" t="str">
        <f ca="1">IF(ISERROR(VLOOKUP($B128,'NEL &amp; P4P Backsheet'!$D$11:$BM$187,D$25,0)),"",IF(VLOOKUP($B128,'NEL &amp; P4P Backsheet'!$D$11:$BM$187,D$25,0)=0,"",VLOOKUP($B128,'NEL &amp; P4P Backsheet'!$D$11:$BM$187,D$25,0)))</f>
        <v/>
      </c>
      <c r="E128" s="209" t="str">
        <f ca="1">IF(ISERROR(VLOOKUP($B128,'NEL &amp; P4P Backsheet'!$D$11:$BF$187,E$25,0)),"",VLOOKUP($B128,'NEL &amp; P4P Backsheet'!$D$11:$BF$187, E$25,0))</f>
        <v/>
      </c>
      <c r="F128" s="209" t="str">
        <f ca="1">IF(ISERROR(VLOOKUP($B128,'NEL &amp; P4P Backsheet'!$D$11:$BF$187,F$25,0)),"",VLOOKUP($B128,'NEL &amp; P4P Backsheet'!$D$11:$BF$187, F$25,0))</f>
        <v/>
      </c>
      <c r="G128" s="209" t="str">
        <f ca="1">IF(ISERROR(VLOOKUP($B128,'NEL &amp; P4P Backsheet'!$D$11:$BF$187,G$25,0)),"",VLOOKUP($B128,'NEL &amp; P4P Backsheet'!$D$11:$BF$187, G$25,0))</f>
        <v/>
      </c>
      <c r="H128" s="259" t="str">
        <f ca="1">IF(ISERROR(VLOOKUP($B128,'NEL &amp; P4P Backsheet'!$D$11:$BF$187,H$25,0)),"",VLOOKUP($B128,'NEL &amp; P4P Backsheet'!$D$11:$BF$187, H$25,0))</f>
        <v/>
      </c>
      <c r="I128" s="209" t="str">
        <f ca="1">IF(ISERROR(VLOOKUP($B128,'NEL &amp; P4P Backsheet'!$D$11:$BF$187,I$25,0)),"",VLOOKUP($B128,'NEL &amp; P4P Backsheet'!$D$11:$BF$187, I$25,0))</f>
        <v/>
      </c>
      <c r="J128" s="318" t="str">
        <f ca="1">IF(ISERROR(VLOOKUP($B128,'NEL &amp; P4P Backsheet'!$D$11:$BF$187,J$25,0)),"",VLOOKUP($B128,'NEL &amp; P4P Backsheet'!$D$11:$BF$187, J$25,0))</f>
        <v/>
      </c>
      <c r="K128" s="320" t="str">
        <f ca="1">IF(ISERROR(VLOOKUP($B128,'NEL &amp; P4P Backsheet'!$D$11:$BF$187,K$25,0)),"",VLOOKUP($B128,'NEL &amp; P4P Backsheet'!$D$11:$BF$187, K$25,0))</f>
        <v/>
      </c>
      <c r="L128" s="259" t="str">
        <f ca="1">IF(ISERROR(VLOOKUP($B128,'NEL &amp; P4P Backsheet'!$D$11:$BF$187,L$25,0)),"",VLOOKUP($B128,'NEL &amp; P4P Backsheet'!$D$11:$BF$187, L$25,0))</f>
        <v/>
      </c>
      <c r="M128" s="608" t="str">
        <f ca="1">IF(ISERROR(VLOOKUP($B128,'NEL &amp; P4P Backsheet'!$D$11:$BF$187,M$25,0)),"",VLOOKUP($B128,'NEL &amp; P4P Backsheet'!$D$11:$BF$187, M$25,0))</f>
        <v/>
      </c>
      <c r="N128" s="608" t="str">
        <f ca="1">IF(ISERROR(VLOOKUP($B128,'NEL &amp; P4P Backsheet'!$D$11:$BF$187,N$25,0)),"",VLOOKUP($B128,'NEL &amp; P4P Backsheet'!$D$11:$BF$187, N$25,0))</f>
        <v/>
      </c>
      <c r="O128" s="611" t="str">
        <f ca="1">IF(ISERROR(VLOOKUP($B128,'NEL &amp; P4P Backsheet'!$D$11:$BF$187,O$25,0)),"",VLOOKUP($B128,'NEL &amp; P4P Backsheet'!$D$11:$BF$187, O$25,0))</f>
        <v/>
      </c>
      <c r="P128" s="612" t="str">
        <f ca="1">IF(ISERROR(VLOOKUP($B128,'NEL &amp; P4P Backsheet'!$D$11:$BF$187,P$25,0)),"",VLOOKUP($B128,'NEL &amp; P4P Backsheet'!$D$11:$BF$187, P$25,0))</f>
        <v/>
      </c>
      <c r="Q128" s="212" t="str">
        <f ca="1">IF(ISERROR(VLOOKUP($B128,'NEL &amp; P4P Backsheet'!$D$11:$BF$187,Q$25,0)),"",VLOOKUP($B128,'NEL &amp; P4P Backsheet'!$D$11:$BF$187, Q$25,0))</f>
        <v/>
      </c>
      <c r="R128" s="320" t="str">
        <f ca="1">IF(ISERROR(VLOOKUP($B128,'NEL &amp; P4P Backsheet'!$D$11:$BF$187,R$25,0)),"",VLOOKUP($B128,'NEL &amp; P4P Backsheet'!$D$11:$BF$187, R$25,0))</f>
        <v/>
      </c>
      <c r="S128" s="318" t="str">
        <f ca="1">IF(ISERROR(VLOOKUP($B128,'NEL &amp; P4P Backsheet'!$D$11:$BF$187,S$25,0)),"",VLOOKUP($B128,'NEL &amp; P4P Backsheet'!$D$11:$BF$187, S$25,0))</f>
        <v/>
      </c>
      <c r="T128" s="214" t="str">
        <f ca="1">IF(ISERROR(VLOOKUP($B128,'NEL &amp; P4P Backsheet'!$D$11:$BF$187,T$25,0)),"",VLOOKUP($B128,'NEL &amp; P4P Backsheet'!$D$11:$BF$187, T$25,0))</f>
        <v/>
      </c>
      <c r="U128" s="212" t="str">
        <f ca="1">IF(ISERROR(VLOOKUP($B128,'NEL &amp; P4P Backsheet'!$D$11:$BF$187,U$25,0)),"",VLOOKUP($B128,'NEL &amp; P4P Backsheet'!$D$11:$BF$187, U$25,0))</f>
        <v/>
      </c>
      <c r="V128" s="320" t="str">
        <f ca="1">IF(ISERROR(VLOOKUP($B128,'NEL &amp; P4P Backsheet'!$D$11:$BF$187,V$25,0)),"",VLOOKUP($B128,'NEL &amp; P4P Backsheet'!$D$11:$BF$187, V$25,0))</f>
        <v/>
      </c>
      <c r="W128" s="320" t="str">
        <f ca="1">IF(ISERROR(VLOOKUP($B128,'NEL &amp; P4P Backsheet'!$D$11:$BF$187,W$25,0)),"",VLOOKUP($B128,'NEL &amp; P4P Backsheet'!$D$11:$BF$187, W$25,0))</f>
        <v/>
      </c>
      <c r="X128" s="214" t="str">
        <f ca="1">IF(ISERROR(VLOOKUP($B128,'NEL &amp; P4P Backsheet'!$D$11:$BF$187,X$25,0)),"",VLOOKUP($B128,'NEL &amp; P4P Backsheet'!$D$11:$BF$187, X$25,0))</f>
        <v/>
      </c>
      <c r="Y128" s="368" t="str">
        <f ca="1">IF(ISERROR(VLOOKUP($B128,'NEL &amp; P4P Backsheet'!$D$11:$BK$187,$Y$25,0)),"",IF(VLOOKUP($B128,'NEL &amp; P4P Backsheet'!$D$11:$BK$187,$Y$25,0)=0,"",VLOOKUP($B128,'NEL &amp; P4P Backsheet'!$D$11:$BK$187,$Y$25,0)))</f>
        <v/>
      </c>
      <c r="Z128"/>
    </row>
    <row r="129" spans="1:26">
      <c r="A129" s="3">
        <v>101</v>
      </c>
      <c r="B129" s="41" t="str">
        <f t="shared" ca="1" si="4"/>
        <v/>
      </c>
      <c r="C129" s="42" t="str">
        <f ca="1">IF(B129="","",VLOOKUP(B129,'Org list'!$J$9:$K$637,2,0))</f>
        <v/>
      </c>
      <c r="D129" s="215" t="str">
        <f ca="1">IF(ISERROR(VLOOKUP($B129,'NEL &amp; P4P Backsheet'!$D$11:$BM$187,D$25,0)),"",IF(VLOOKUP($B129,'NEL &amp; P4P Backsheet'!$D$11:$BM$187,D$25,0)=0,"",VLOOKUP($B129,'NEL &amp; P4P Backsheet'!$D$11:$BM$187,D$25,0)))</f>
        <v/>
      </c>
      <c r="E129" s="209" t="str">
        <f ca="1">IF(ISERROR(VLOOKUP($B129,'NEL &amp; P4P Backsheet'!$D$11:$BF$187,E$25,0)),"",VLOOKUP($B129,'NEL &amp; P4P Backsheet'!$D$11:$BF$187, E$25,0))</f>
        <v/>
      </c>
      <c r="F129" s="209" t="str">
        <f ca="1">IF(ISERROR(VLOOKUP($B129,'NEL &amp; P4P Backsheet'!$D$11:$BF$187,F$25,0)),"",VLOOKUP($B129,'NEL &amp; P4P Backsheet'!$D$11:$BF$187, F$25,0))</f>
        <v/>
      </c>
      <c r="G129" s="209" t="str">
        <f ca="1">IF(ISERROR(VLOOKUP($B129,'NEL &amp; P4P Backsheet'!$D$11:$BF$187,G$25,0)),"",VLOOKUP($B129,'NEL &amp; P4P Backsheet'!$D$11:$BF$187, G$25,0))</f>
        <v/>
      </c>
      <c r="H129" s="259" t="str">
        <f ca="1">IF(ISERROR(VLOOKUP($B129,'NEL &amp; P4P Backsheet'!$D$11:$BF$187,H$25,0)),"",VLOOKUP($B129,'NEL &amp; P4P Backsheet'!$D$11:$BF$187, H$25,0))</f>
        <v/>
      </c>
      <c r="I129" s="209" t="str">
        <f ca="1">IF(ISERROR(VLOOKUP($B129,'NEL &amp; P4P Backsheet'!$D$11:$BF$187,I$25,0)),"",VLOOKUP($B129,'NEL &amp; P4P Backsheet'!$D$11:$BF$187, I$25,0))</f>
        <v/>
      </c>
      <c r="J129" s="318" t="str">
        <f ca="1">IF(ISERROR(VLOOKUP($B129,'NEL &amp; P4P Backsheet'!$D$11:$BF$187,J$25,0)),"",VLOOKUP($B129,'NEL &amp; P4P Backsheet'!$D$11:$BF$187, J$25,0))</f>
        <v/>
      </c>
      <c r="K129" s="320" t="str">
        <f ca="1">IF(ISERROR(VLOOKUP($B129,'NEL &amp; P4P Backsheet'!$D$11:$BF$187,K$25,0)),"",VLOOKUP($B129,'NEL &amp; P4P Backsheet'!$D$11:$BF$187, K$25,0))</f>
        <v/>
      </c>
      <c r="L129" s="259" t="str">
        <f ca="1">IF(ISERROR(VLOOKUP($B129,'NEL &amp; P4P Backsheet'!$D$11:$BF$187,L$25,0)),"",VLOOKUP($B129,'NEL &amp; P4P Backsheet'!$D$11:$BF$187, L$25,0))</f>
        <v/>
      </c>
      <c r="M129" s="608" t="str">
        <f ca="1">IF(ISERROR(VLOOKUP($B129,'NEL &amp; P4P Backsheet'!$D$11:$BF$187,M$25,0)),"",VLOOKUP($B129,'NEL &amp; P4P Backsheet'!$D$11:$BF$187, M$25,0))</f>
        <v/>
      </c>
      <c r="N129" s="608" t="str">
        <f ca="1">IF(ISERROR(VLOOKUP($B129,'NEL &amp; P4P Backsheet'!$D$11:$BF$187,N$25,0)),"",VLOOKUP($B129,'NEL &amp; P4P Backsheet'!$D$11:$BF$187, N$25,0))</f>
        <v/>
      </c>
      <c r="O129" s="611" t="str">
        <f ca="1">IF(ISERROR(VLOOKUP($B129,'NEL &amp; P4P Backsheet'!$D$11:$BF$187,O$25,0)),"",VLOOKUP($B129,'NEL &amp; P4P Backsheet'!$D$11:$BF$187, O$25,0))</f>
        <v/>
      </c>
      <c r="P129" s="612" t="str">
        <f ca="1">IF(ISERROR(VLOOKUP($B129,'NEL &amp; P4P Backsheet'!$D$11:$BF$187,P$25,0)),"",VLOOKUP($B129,'NEL &amp; P4P Backsheet'!$D$11:$BF$187, P$25,0))</f>
        <v/>
      </c>
      <c r="Q129" s="212" t="str">
        <f ca="1">IF(ISERROR(VLOOKUP($B129,'NEL &amp; P4P Backsheet'!$D$11:$BF$187,Q$25,0)),"",VLOOKUP($B129,'NEL &amp; P4P Backsheet'!$D$11:$BF$187, Q$25,0))</f>
        <v/>
      </c>
      <c r="R129" s="320" t="str">
        <f ca="1">IF(ISERROR(VLOOKUP($B129,'NEL &amp; P4P Backsheet'!$D$11:$BF$187,R$25,0)),"",VLOOKUP($B129,'NEL &amp; P4P Backsheet'!$D$11:$BF$187, R$25,0))</f>
        <v/>
      </c>
      <c r="S129" s="318" t="str">
        <f ca="1">IF(ISERROR(VLOOKUP($B129,'NEL &amp; P4P Backsheet'!$D$11:$BF$187,S$25,0)),"",VLOOKUP($B129,'NEL &amp; P4P Backsheet'!$D$11:$BF$187, S$25,0))</f>
        <v/>
      </c>
      <c r="T129" s="214" t="str">
        <f ca="1">IF(ISERROR(VLOOKUP($B129,'NEL &amp; P4P Backsheet'!$D$11:$BF$187,T$25,0)),"",VLOOKUP($B129,'NEL &amp; P4P Backsheet'!$D$11:$BF$187, T$25,0))</f>
        <v/>
      </c>
      <c r="U129" s="212" t="str">
        <f ca="1">IF(ISERROR(VLOOKUP($B129,'NEL &amp; P4P Backsheet'!$D$11:$BF$187,U$25,0)),"",VLOOKUP($B129,'NEL &amp; P4P Backsheet'!$D$11:$BF$187, U$25,0))</f>
        <v/>
      </c>
      <c r="V129" s="320" t="str">
        <f ca="1">IF(ISERROR(VLOOKUP($B129,'NEL &amp; P4P Backsheet'!$D$11:$BF$187,V$25,0)),"",VLOOKUP($B129,'NEL &amp; P4P Backsheet'!$D$11:$BF$187, V$25,0))</f>
        <v/>
      </c>
      <c r="W129" s="320" t="str">
        <f ca="1">IF(ISERROR(VLOOKUP($B129,'NEL &amp; P4P Backsheet'!$D$11:$BF$187,W$25,0)),"",VLOOKUP($B129,'NEL &amp; P4P Backsheet'!$D$11:$BF$187, W$25,0))</f>
        <v/>
      </c>
      <c r="X129" s="214" t="str">
        <f ca="1">IF(ISERROR(VLOOKUP($B129,'NEL &amp; P4P Backsheet'!$D$11:$BF$187,X$25,0)),"",VLOOKUP($B129,'NEL &amp; P4P Backsheet'!$D$11:$BF$187, X$25,0))</f>
        <v/>
      </c>
      <c r="Y129" s="368" t="str">
        <f ca="1">IF(ISERROR(VLOOKUP($B129,'NEL &amp; P4P Backsheet'!$D$11:$BK$187,$Y$25,0)),"",IF(VLOOKUP($B129,'NEL &amp; P4P Backsheet'!$D$11:$BK$187,$Y$25,0)=0,"",VLOOKUP($B129,'NEL &amp; P4P Backsheet'!$D$11:$BK$187,$Y$25,0)))</f>
        <v/>
      </c>
      <c r="Z129"/>
    </row>
    <row r="130" spans="1:26">
      <c r="A130" s="3">
        <v>102</v>
      </c>
      <c r="B130" s="41" t="str">
        <f t="shared" ca="1" si="4"/>
        <v/>
      </c>
      <c r="C130" s="42" t="str">
        <f ca="1">IF(B130="","",VLOOKUP(B130,'Org list'!$J$9:$K$637,2,0))</f>
        <v/>
      </c>
      <c r="D130" s="215" t="str">
        <f ca="1">IF(ISERROR(VLOOKUP($B130,'NEL &amp; P4P Backsheet'!$D$11:$BM$187,D$25,0)),"",IF(VLOOKUP($B130,'NEL &amp; P4P Backsheet'!$D$11:$BM$187,D$25,0)=0,"",VLOOKUP($B130,'NEL &amp; P4P Backsheet'!$D$11:$BM$187,D$25,0)))</f>
        <v/>
      </c>
      <c r="E130" s="209" t="str">
        <f ca="1">IF(ISERROR(VLOOKUP($B130,'NEL &amp; P4P Backsheet'!$D$11:$BF$187,E$25,0)),"",VLOOKUP($B130,'NEL &amp; P4P Backsheet'!$D$11:$BF$187, E$25,0))</f>
        <v/>
      </c>
      <c r="F130" s="209" t="str">
        <f ca="1">IF(ISERROR(VLOOKUP($B130,'NEL &amp; P4P Backsheet'!$D$11:$BF$187,F$25,0)),"",VLOOKUP($B130,'NEL &amp; P4P Backsheet'!$D$11:$BF$187, F$25,0))</f>
        <v/>
      </c>
      <c r="G130" s="209" t="str">
        <f ca="1">IF(ISERROR(VLOOKUP($B130,'NEL &amp; P4P Backsheet'!$D$11:$BF$187,G$25,0)),"",VLOOKUP($B130,'NEL &amp; P4P Backsheet'!$D$11:$BF$187, G$25,0))</f>
        <v/>
      </c>
      <c r="H130" s="259" t="str">
        <f ca="1">IF(ISERROR(VLOOKUP($B130,'NEL &amp; P4P Backsheet'!$D$11:$BF$187,H$25,0)),"",VLOOKUP($B130,'NEL &amp; P4P Backsheet'!$D$11:$BF$187, H$25,0))</f>
        <v/>
      </c>
      <c r="I130" s="209" t="str">
        <f ca="1">IF(ISERROR(VLOOKUP($B130,'NEL &amp; P4P Backsheet'!$D$11:$BF$187,I$25,0)),"",VLOOKUP($B130,'NEL &amp; P4P Backsheet'!$D$11:$BF$187, I$25,0))</f>
        <v/>
      </c>
      <c r="J130" s="318" t="str">
        <f ca="1">IF(ISERROR(VLOOKUP($B130,'NEL &amp; P4P Backsheet'!$D$11:$BF$187,J$25,0)),"",VLOOKUP($B130,'NEL &amp; P4P Backsheet'!$D$11:$BF$187, J$25,0))</f>
        <v/>
      </c>
      <c r="K130" s="320" t="str">
        <f ca="1">IF(ISERROR(VLOOKUP($B130,'NEL &amp; P4P Backsheet'!$D$11:$BF$187,K$25,0)),"",VLOOKUP($B130,'NEL &amp; P4P Backsheet'!$D$11:$BF$187, K$25,0))</f>
        <v/>
      </c>
      <c r="L130" s="259" t="str">
        <f ca="1">IF(ISERROR(VLOOKUP($B130,'NEL &amp; P4P Backsheet'!$D$11:$BF$187,L$25,0)),"",VLOOKUP($B130,'NEL &amp; P4P Backsheet'!$D$11:$BF$187, L$25,0))</f>
        <v/>
      </c>
      <c r="M130" s="608" t="str">
        <f ca="1">IF(ISERROR(VLOOKUP($B130,'NEL &amp; P4P Backsheet'!$D$11:$BF$187,M$25,0)),"",VLOOKUP($B130,'NEL &amp; P4P Backsheet'!$D$11:$BF$187, M$25,0))</f>
        <v/>
      </c>
      <c r="N130" s="608" t="str">
        <f ca="1">IF(ISERROR(VLOOKUP($B130,'NEL &amp; P4P Backsheet'!$D$11:$BF$187,N$25,0)),"",VLOOKUP($B130,'NEL &amp; P4P Backsheet'!$D$11:$BF$187, N$25,0))</f>
        <v/>
      </c>
      <c r="O130" s="611" t="str">
        <f ca="1">IF(ISERROR(VLOOKUP($B130,'NEL &amp; P4P Backsheet'!$D$11:$BF$187,O$25,0)),"",VLOOKUP($B130,'NEL &amp; P4P Backsheet'!$D$11:$BF$187, O$25,0))</f>
        <v/>
      </c>
      <c r="P130" s="612" t="str">
        <f ca="1">IF(ISERROR(VLOOKUP($B130,'NEL &amp; P4P Backsheet'!$D$11:$BF$187,P$25,0)),"",VLOOKUP($B130,'NEL &amp; P4P Backsheet'!$D$11:$BF$187, P$25,0))</f>
        <v/>
      </c>
      <c r="Q130" s="212" t="str">
        <f ca="1">IF(ISERROR(VLOOKUP($B130,'NEL &amp; P4P Backsheet'!$D$11:$BF$187,Q$25,0)),"",VLOOKUP($B130,'NEL &amp; P4P Backsheet'!$D$11:$BF$187, Q$25,0))</f>
        <v/>
      </c>
      <c r="R130" s="320" t="str">
        <f ca="1">IF(ISERROR(VLOOKUP($B130,'NEL &amp; P4P Backsheet'!$D$11:$BF$187,R$25,0)),"",VLOOKUP($B130,'NEL &amp; P4P Backsheet'!$D$11:$BF$187, R$25,0))</f>
        <v/>
      </c>
      <c r="S130" s="318" t="str">
        <f ca="1">IF(ISERROR(VLOOKUP($B130,'NEL &amp; P4P Backsheet'!$D$11:$BF$187,S$25,0)),"",VLOOKUP($B130,'NEL &amp; P4P Backsheet'!$D$11:$BF$187, S$25,0))</f>
        <v/>
      </c>
      <c r="T130" s="214" t="str">
        <f ca="1">IF(ISERROR(VLOOKUP($B130,'NEL &amp; P4P Backsheet'!$D$11:$BF$187,T$25,0)),"",VLOOKUP($B130,'NEL &amp; P4P Backsheet'!$D$11:$BF$187, T$25,0))</f>
        <v/>
      </c>
      <c r="U130" s="212" t="str">
        <f ca="1">IF(ISERROR(VLOOKUP($B130,'NEL &amp; P4P Backsheet'!$D$11:$BF$187,U$25,0)),"",VLOOKUP($B130,'NEL &amp; P4P Backsheet'!$D$11:$BF$187, U$25,0))</f>
        <v/>
      </c>
      <c r="V130" s="320" t="str">
        <f ca="1">IF(ISERROR(VLOOKUP($B130,'NEL &amp; P4P Backsheet'!$D$11:$BF$187,V$25,0)),"",VLOOKUP($B130,'NEL &amp; P4P Backsheet'!$D$11:$BF$187, V$25,0))</f>
        <v/>
      </c>
      <c r="W130" s="320" t="str">
        <f ca="1">IF(ISERROR(VLOOKUP($B130,'NEL &amp; P4P Backsheet'!$D$11:$BF$187,W$25,0)),"",VLOOKUP($B130,'NEL &amp; P4P Backsheet'!$D$11:$BF$187, W$25,0))</f>
        <v/>
      </c>
      <c r="X130" s="214" t="str">
        <f ca="1">IF(ISERROR(VLOOKUP($B130,'NEL &amp; P4P Backsheet'!$D$11:$BF$187,X$25,0)),"",VLOOKUP($B130,'NEL &amp; P4P Backsheet'!$D$11:$BF$187, X$25,0))</f>
        <v/>
      </c>
      <c r="Y130" s="368" t="str">
        <f ca="1">IF(ISERROR(VLOOKUP($B130,'NEL &amp; P4P Backsheet'!$D$11:$BK$187,$Y$25,0)),"",IF(VLOOKUP($B130,'NEL &amp; P4P Backsheet'!$D$11:$BK$187,$Y$25,0)=0,"",VLOOKUP($B130,'NEL &amp; P4P Backsheet'!$D$11:$BK$187,$Y$25,0)))</f>
        <v/>
      </c>
      <c r="Z130"/>
    </row>
    <row r="131" spans="1:26">
      <c r="A131" s="3">
        <v>103</v>
      </c>
      <c r="B131" s="41" t="str">
        <f t="shared" ca="1" si="4"/>
        <v/>
      </c>
      <c r="C131" s="42" t="str">
        <f ca="1">IF(B131="","",VLOOKUP(B131,'Org list'!$J$9:$K$637,2,0))</f>
        <v/>
      </c>
      <c r="D131" s="215" t="str">
        <f ca="1">IF(ISERROR(VLOOKUP($B131,'NEL &amp; P4P Backsheet'!$D$11:$BM$187,D$25,0)),"",IF(VLOOKUP($B131,'NEL &amp; P4P Backsheet'!$D$11:$BM$187,D$25,0)=0,"",VLOOKUP($B131,'NEL &amp; P4P Backsheet'!$D$11:$BM$187,D$25,0)))</f>
        <v/>
      </c>
      <c r="E131" s="209" t="str">
        <f ca="1">IF(ISERROR(VLOOKUP($B131,'NEL &amp; P4P Backsheet'!$D$11:$BF$187,E$25,0)),"",VLOOKUP($B131,'NEL &amp; P4P Backsheet'!$D$11:$BF$187, E$25,0))</f>
        <v/>
      </c>
      <c r="F131" s="209" t="str">
        <f ca="1">IF(ISERROR(VLOOKUP($B131,'NEL &amp; P4P Backsheet'!$D$11:$BF$187,F$25,0)),"",VLOOKUP($B131,'NEL &amp; P4P Backsheet'!$D$11:$BF$187, F$25,0))</f>
        <v/>
      </c>
      <c r="G131" s="209" t="str">
        <f ca="1">IF(ISERROR(VLOOKUP($B131,'NEL &amp; P4P Backsheet'!$D$11:$BF$187,G$25,0)),"",VLOOKUP($B131,'NEL &amp; P4P Backsheet'!$D$11:$BF$187, G$25,0))</f>
        <v/>
      </c>
      <c r="H131" s="259" t="str">
        <f ca="1">IF(ISERROR(VLOOKUP($B131,'NEL &amp; P4P Backsheet'!$D$11:$BF$187,H$25,0)),"",VLOOKUP($B131,'NEL &amp; P4P Backsheet'!$D$11:$BF$187, H$25,0))</f>
        <v/>
      </c>
      <c r="I131" s="209" t="str">
        <f ca="1">IF(ISERROR(VLOOKUP($B131,'NEL &amp; P4P Backsheet'!$D$11:$BF$187,I$25,0)),"",VLOOKUP($B131,'NEL &amp; P4P Backsheet'!$D$11:$BF$187, I$25,0))</f>
        <v/>
      </c>
      <c r="J131" s="318" t="str">
        <f ca="1">IF(ISERROR(VLOOKUP($B131,'NEL &amp; P4P Backsheet'!$D$11:$BF$187,J$25,0)),"",VLOOKUP($B131,'NEL &amp; P4P Backsheet'!$D$11:$BF$187, J$25,0))</f>
        <v/>
      </c>
      <c r="K131" s="320" t="str">
        <f ca="1">IF(ISERROR(VLOOKUP($B131,'NEL &amp; P4P Backsheet'!$D$11:$BF$187,K$25,0)),"",VLOOKUP($B131,'NEL &amp; P4P Backsheet'!$D$11:$BF$187, K$25,0))</f>
        <v/>
      </c>
      <c r="L131" s="259" t="str">
        <f ca="1">IF(ISERROR(VLOOKUP($B131,'NEL &amp; P4P Backsheet'!$D$11:$BF$187,L$25,0)),"",VLOOKUP($B131,'NEL &amp; P4P Backsheet'!$D$11:$BF$187, L$25,0))</f>
        <v/>
      </c>
      <c r="M131" s="608" t="str">
        <f ca="1">IF(ISERROR(VLOOKUP($B131,'NEL &amp; P4P Backsheet'!$D$11:$BF$187,M$25,0)),"",VLOOKUP($B131,'NEL &amp; P4P Backsheet'!$D$11:$BF$187, M$25,0))</f>
        <v/>
      </c>
      <c r="N131" s="608" t="str">
        <f ca="1">IF(ISERROR(VLOOKUP($B131,'NEL &amp; P4P Backsheet'!$D$11:$BF$187,N$25,0)),"",VLOOKUP($B131,'NEL &amp; P4P Backsheet'!$D$11:$BF$187, N$25,0))</f>
        <v/>
      </c>
      <c r="O131" s="611" t="str">
        <f ca="1">IF(ISERROR(VLOOKUP($B131,'NEL &amp; P4P Backsheet'!$D$11:$BF$187,O$25,0)),"",VLOOKUP($B131,'NEL &amp; P4P Backsheet'!$D$11:$BF$187, O$25,0))</f>
        <v/>
      </c>
      <c r="P131" s="612" t="str">
        <f ca="1">IF(ISERROR(VLOOKUP($B131,'NEL &amp; P4P Backsheet'!$D$11:$BF$187,P$25,0)),"",VLOOKUP($B131,'NEL &amp; P4P Backsheet'!$D$11:$BF$187, P$25,0))</f>
        <v/>
      </c>
      <c r="Q131" s="212" t="str">
        <f ca="1">IF(ISERROR(VLOOKUP($B131,'NEL &amp; P4P Backsheet'!$D$11:$BF$187,Q$25,0)),"",VLOOKUP($B131,'NEL &amp; P4P Backsheet'!$D$11:$BF$187, Q$25,0))</f>
        <v/>
      </c>
      <c r="R131" s="320" t="str">
        <f ca="1">IF(ISERROR(VLOOKUP($B131,'NEL &amp; P4P Backsheet'!$D$11:$BF$187,R$25,0)),"",VLOOKUP($B131,'NEL &amp; P4P Backsheet'!$D$11:$BF$187, R$25,0))</f>
        <v/>
      </c>
      <c r="S131" s="318" t="str">
        <f ca="1">IF(ISERROR(VLOOKUP($B131,'NEL &amp; P4P Backsheet'!$D$11:$BF$187,S$25,0)),"",VLOOKUP($B131,'NEL &amp; P4P Backsheet'!$D$11:$BF$187, S$25,0))</f>
        <v/>
      </c>
      <c r="T131" s="214" t="str">
        <f ca="1">IF(ISERROR(VLOOKUP($B131,'NEL &amp; P4P Backsheet'!$D$11:$BF$187,T$25,0)),"",VLOOKUP($B131,'NEL &amp; P4P Backsheet'!$D$11:$BF$187, T$25,0))</f>
        <v/>
      </c>
      <c r="U131" s="212" t="str">
        <f ca="1">IF(ISERROR(VLOOKUP($B131,'NEL &amp; P4P Backsheet'!$D$11:$BF$187,U$25,0)),"",VLOOKUP($B131,'NEL &amp; P4P Backsheet'!$D$11:$BF$187, U$25,0))</f>
        <v/>
      </c>
      <c r="V131" s="320" t="str">
        <f ca="1">IF(ISERROR(VLOOKUP($B131,'NEL &amp; P4P Backsheet'!$D$11:$BF$187,V$25,0)),"",VLOOKUP($B131,'NEL &amp; P4P Backsheet'!$D$11:$BF$187, V$25,0))</f>
        <v/>
      </c>
      <c r="W131" s="320" t="str">
        <f ca="1">IF(ISERROR(VLOOKUP($B131,'NEL &amp; P4P Backsheet'!$D$11:$BF$187,W$25,0)),"",VLOOKUP($B131,'NEL &amp; P4P Backsheet'!$D$11:$BF$187, W$25,0))</f>
        <v/>
      </c>
      <c r="X131" s="214" t="str">
        <f ca="1">IF(ISERROR(VLOOKUP($B131,'NEL &amp; P4P Backsheet'!$D$11:$BF$187,X$25,0)),"",VLOOKUP($B131,'NEL &amp; P4P Backsheet'!$D$11:$BF$187, X$25,0))</f>
        <v/>
      </c>
      <c r="Y131" s="368" t="str">
        <f ca="1">IF(ISERROR(VLOOKUP($B131,'NEL &amp; P4P Backsheet'!$D$11:$BK$187,$Y$25,0)),"",IF(VLOOKUP($B131,'NEL &amp; P4P Backsheet'!$D$11:$BK$187,$Y$25,0)=0,"",VLOOKUP($B131,'NEL &amp; P4P Backsheet'!$D$11:$BK$187,$Y$25,0)))</f>
        <v/>
      </c>
      <c r="Z131"/>
    </row>
    <row r="132" spans="1:26">
      <c r="A132" s="3">
        <v>104</v>
      </c>
      <c r="B132" s="41" t="str">
        <f t="shared" ca="1" si="4"/>
        <v/>
      </c>
      <c r="C132" s="42" t="str">
        <f ca="1">IF(B132="","",VLOOKUP(B132,'Org list'!$J$9:$K$637,2,0))</f>
        <v/>
      </c>
      <c r="D132" s="215" t="str">
        <f ca="1">IF(ISERROR(VLOOKUP($B132,'NEL &amp; P4P Backsheet'!$D$11:$BM$187,D$25,0)),"",IF(VLOOKUP($B132,'NEL &amp; P4P Backsheet'!$D$11:$BM$187,D$25,0)=0,"",VLOOKUP($B132,'NEL &amp; P4P Backsheet'!$D$11:$BM$187,D$25,0)))</f>
        <v/>
      </c>
      <c r="E132" s="209" t="str">
        <f ca="1">IF(ISERROR(VLOOKUP($B132,'NEL &amp; P4P Backsheet'!$D$11:$BF$187,E$25,0)),"",VLOOKUP($B132,'NEL &amp; P4P Backsheet'!$D$11:$BF$187, E$25,0))</f>
        <v/>
      </c>
      <c r="F132" s="209" t="str">
        <f ca="1">IF(ISERROR(VLOOKUP($B132,'NEL &amp; P4P Backsheet'!$D$11:$BF$187,F$25,0)),"",VLOOKUP($B132,'NEL &amp; P4P Backsheet'!$D$11:$BF$187, F$25,0))</f>
        <v/>
      </c>
      <c r="G132" s="209" t="str">
        <f ca="1">IF(ISERROR(VLOOKUP($B132,'NEL &amp; P4P Backsheet'!$D$11:$BF$187,G$25,0)),"",VLOOKUP($B132,'NEL &amp; P4P Backsheet'!$D$11:$BF$187, G$25,0))</f>
        <v/>
      </c>
      <c r="H132" s="259" t="str">
        <f ca="1">IF(ISERROR(VLOOKUP($B132,'NEL &amp; P4P Backsheet'!$D$11:$BF$187,H$25,0)),"",VLOOKUP($B132,'NEL &amp; P4P Backsheet'!$D$11:$BF$187, H$25,0))</f>
        <v/>
      </c>
      <c r="I132" s="209" t="str">
        <f ca="1">IF(ISERROR(VLOOKUP($B132,'NEL &amp; P4P Backsheet'!$D$11:$BF$187,I$25,0)),"",VLOOKUP($B132,'NEL &amp; P4P Backsheet'!$D$11:$BF$187, I$25,0))</f>
        <v/>
      </c>
      <c r="J132" s="318" t="str">
        <f ca="1">IF(ISERROR(VLOOKUP($B132,'NEL &amp; P4P Backsheet'!$D$11:$BF$187,J$25,0)),"",VLOOKUP($B132,'NEL &amp; P4P Backsheet'!$D$11:$BF$187, J$25,0))</f>
        <v/>
      </c>
      <c r="K132" s="320" t="str">
        <f ca="1">IF(ISERROR(VLOOKUP($B132,'NEL &amp; P4P Backsheet'!$D$11:$BF$187,K$25,0)),"",VLOOKUP($B132,'NEL &amp; P4P Backsheet'!$D$11:$BF$187, K$25,0))</f>
        <v/>
      </c>
      <c r="L132" s="259" t="str">
        <f ca="1">IF(ISERROR(VLOOKUP($B132,'NEL &amp; P4P Backsheet'!$D$11:$BF$187,L$25,0)),"",VLOOKUP($B132,'NEL &amp; P4P Backsheet'!$D$11:$BF$187, L$25,0))</f>
        <v/>
      </c>
      <c r="M132" s="608" t="str">
        <f ca="1">IF(ISERROR(VLOOKUP($B132,'NEL &amp; P4P Backsheet'!$D$11:$BF$187,M$25,0)),"",VLOOKUP($B132,'NEL &amp; P4P Backsheet'!$D$11:$BF$187, M$25,0))</f>
        <v/>
      </c>
      <c r="N132" s="608" t="str">
        <f ca="1">IF(ISERROR(VLOOKUP($B132,'NEL &amp; P4P Backsheet'!$D$11:$BF$187,N$25,0)),"",VLOOKUP($B132,'NEL &amp; P4P Backsheet'!$D$11:$BF$187, N$25,0))</f>
        <v/>
      </c>
      <c r="O132" s="611" t="str">
        <f ca="1">IF(ISERROR(VLOOKUP($B132,'NEL &amp; P4P Backsheet'!$D$11:$BF$187,O$25,0)),"",VLOOKUP($B132,'NEL &amp; P4P Backsheet'!$D$11:$BF$187, O$25,0))</f>
        <v/>
      </c>
      <c r="P132" s="612" t="str">
        <f ca="1">IF(ISERROR(VLOOKUP($B132,'NEL &amp; P4P Backsheet'!$D$11:$BF$187,P$25,0)),"",VLOOKUP($B132,'NEL &amp; P4P Backsheet'!$D$11:$BF$187, P$25,0))</f>
        <v/>
      </c>
      <c r="Q132" s="212" t="str">
        <f ca="1">IF(ISERROR(VLOOKUP($B132,'NEL &amp; P4P Backsheet'!$D$11:$BF$187,Q$25,0)),"",VLOOKUP($B132,'NEL &amp; P4P Backsheet'!$D$11:$BF$187, Q$25,0))</f>
        <v/>
      </c>
      <c r="R132" s="320" t="str">
        <f ca="1">IF(ISERROR(VLOOKUP($B132,'NEL &amp; P4P Backsheet'!$D$11:$BF$187,R$25,0)),"",VLOOKUP($B132,'NEL &amp; P4P Backsheet'!$D$11:$BF$187, R$25,0))</f>
        <v/>
      </c>
      <c r="S132" s="318" t="str">
        <f ca="1">IF(ISERROR(VLOOKUP($B132,'NEL &amp; P4P Backsheet'!$D$11:$BF$187,S$25,0)),"",VLOOKUP($B132,'NEL &amp; P4P Backsheet'!$D$11:$BF$187, S$25,0))</f>
        <v/>
      </c>
      <c r="T132" s="214" t="str">
        <f ca="1">IF(ISERROR(VLOOKUP($B132,'NEL &amp; P4P Backsheet'!$D$11:$BF$187,T$25,0)),"",VLOOKUP($B132,'NEL &amp; P4P Backsheet'!$D$11:$BF$187, T$25,0))</f>
        <v/>
      </c>
      <c r="U132" s="212" t="str">
        <f ca="1">IF(ISERROR(VLOOKUP($B132,'NEL &amp; P4P Backsheet'!$D$11:$BF$187,U$25,0)),"",VLOOKUP($B132,'NEL &amp; P4P Backsheet'!$D$11:$BF$187, U$25,0))</f>
        <v/>
      </c>
      <c r="V132" s="320" t="str">
        <f ca="1">IF(ISERROR(VLOOKUP($B132,'NEL &amp; P4P Backsheet'!$D$11:$BF$187,V$25,0)),"",VLOOKUP($B132,'NEL &amp; P4P Backsheet'!$D$11:$BF$187, V$25,0))</f>
        <v/>
      </c>
      <c r="W132" s="320" t="str">
        <f ca="1">IF(ISERROR(VLOOKUP($B132,'NEL &amp; P4P Backsheet'!$D$11:$BF$187,W$25,0)),"",VLOOKUP($B132,'NEL &amp; P4P Backsheet'!$D$11:$BF$187, W$25,0))</f>
        <v/>
      </c>
      <c r="X132" s="214" t="str">
        <f ca="1">IF(ISERROR(VLOOKUP($B132,'NEL &amp; P4P Backsheet'!$D$11:$BF$187,X$25,0)),"",VLOOKUP($B132,'NEL &amp; P4P Backsheet'!$D$11:$BF$187, X$25,0))</f>
        <v/>
      </c>
      <c r="Y132" s="368" t="str">
        <f ca="1">IF(ISERROR(VLOOKUP($B132,'NEL &amp; P4P Backsheet'!$D$11:$BK$187,$Y$25,0)),"",IF(VLOOKUP($B132,'NEL &amp; P4P Backsheet'!$D$11:$BK$187,$Y$25,0)=0,"",VLOOKUP($B132,'NEL &amp; P4P Backsheet'!$D$11:$BK$187,$Y$25,0)))</f>
        <v/>
      </c>
      <c r="Z132"/>
    </row>
    <row r="133" spans="1:26">
      <c r="A133" s="3">
        <v>105</v>
      </c>
      <c r="B133" s="41" t="str">
        <f t="shared" ca="1" si="4"/>
        <v/>
      </c>
      <c r="C133" s="42" t="str">
        <f ca="1">IF(B133="","",VLOOKUP(B133,'Org list'!$J$9:$K$637,2,0))</f>
        <v/>
      </c>
      <c r="D133" s="215" t="str">
        <f ca="1">IF(ISERROR(VLOOKUP($B133,'NEL &amp; P4P Backsheet'!$D$11:$BM$187,D$25,0)),"",IF(VLOOKUP($B133,'NEL &amp; P4P Backsheet'!$D$11:$BM$187,D$25,0)=0,"",VLOOKUP($B133,'NEL &amp; P4P Backsheet'!$D$11:$BM$187,D$25,0)))</f>
        <v/>
      </c>
      <c r="E133" s="209" t="str">
        <f ca="1">IF(ISERROR(VLOOKUP($B133,'NEL &amp; P4P Backsheet'!$D$11:$BF$187,E$25,0)),"",VLOOKUP($B133,'NEL &amp; P4P Backsheet'!$D$11:$BF$187, E$25,0))</f>
        <v/>
      </c>
      <c r="F133" s="209" t="str">
        <f ca="1">IF(ISERROR(VLOOKUP($B133,'NEL &amp; P4P Backsheet'!$D$11:$BF$187,F$25,0)),"",VLOOKUP($B133,'NEL &amp; P4P Backsheet'!$D$11:$BF$187, F$25,0))</f>
        <v/>
      </c>
      <c r="G133" s="209" t="str">
        <f ca="1">IF(ISERROR(VLOOKUP($B133,'NEL &amp; P4P Backsheet'!$D$11:$BF$187,G$25,0)),"",VLOOKUP($B133,'NEL &amp; P4P Backsheet'!$D$11:$BF$187, G$25,0))</f>
        <v/>
      </c>
      <c r="H133" s="259" t="str">
        <f ca="1">IF(ISERROR(VLOOKUP($B133,'NEL &amp; P4P Backsheet'!$D$11:$BF$187,H$25,0)),"",VLOOKUP($B133,'NEL &amp; P4P Backsheet'!$D$11:$BF$187, H$25,0))</f>
        <v/>
      </c>
      <c r="I133" s="209" t="str">
        <f ca="1">IF(ISERROR(VLOOKUP($B133,'NEL &amp; P4P Backsheet'!$D$11:$BF$187,I$25,0)),"",VLOOKUP($B133,'NEL &amp; P4P Backsheet'!$D$11:$BF$187, I$25,0))</f>
        <v/>
      </c>
      <c r="J133" s="318" t="str">
        <f ca="1">IF(ISERROR(VLOOKUP($B133,'NEL &amp; P4P Backsheet'!$D$11:$BF$187,J$25,0)),"",VLOOKUP($B133,'NEL &amp; P4P Backsheet'!$D$11:$BF$187, J$25,0))</f>
        <v/>
      </c>
      <c r="K133" s="320" t="str">
        <f ca="1">IF(ISERROR(VLOOKUP($B133,'NEL &amp; P4P Backsheet'!$D$11:$BF$187,K$25,0)),"",VLOOKUP($B133,'NEL &amp; P4P Backsheet'!$D$11:$BF$187, K$25,0))</f>
        <v/>
      </c>
      <c r="L133" s="259" t="str">
        <f ca="1">IF(ISERROR(VLOOKUP($B133,'NEL &amp; P4P Backsheet'!$D$11:$BF$187,L$25,0)),"",VLOOKUP($B133,'NEL &amp; P4P Backsheet'!$D$11:$BF$187, L$25,0))</f>
        <v/>
      </c>
      <c r="M133" s="608" t="str">
        <f ca="1">IF(ISERROR(VLOOKUP($B133,'NEL &amp; P4P Backsheet'!$D$11:$BF$187,M$25,0)),"",VLOOKUP($B133,'NEL &amp; P4P Backsheet'!$D$11:$BF$187, M$25,0))</f>
        <v/>
      </c>
      <c r="N133" s="608" t="str">
        <f ca="1">IF(ISERROR(VLOOKUP($B133,'NEL &amp; P4P Backsheet'!$D$11:$BF$187,N$25,0)),"",VLOOKUP($B133,'NEL &amp; P4P Backsheet'!$D$11:$BF$187, N$25,0))</f>
        <v/>
      </c>
      <c r="O133" s="611" t="str">
        <f ca="1">IF(ISERROR(VLOOKUP($B133,'NEL &amp; P4P Backsheet'!$D$11:$BF$187,O$25,0)),"",VLOOKUP($B133,'NEL &amp; P4P Backsheet'!$D$11:$BF$187, O$25,0))</f>
        <v/>
      </c>
      <c r="P133" s="612" t="str">
        <f ca="1">IF(ISERROR(VLOOKUP($B133,'NEL &amp; P4P Backsheet'!$D$11:$BF$187,P$25,0)),"",VLOOKUP($B133,'NEL &amp; P4P Backsheet'!$D$11:$BF$187, P$25,0))</f>
        <v/>
      </c>
      <c r="Q133" s="212" t="str">
        <f ca="1">IF(ISERROR(VLOOKUP($B133,'NEL &amp; P4P Backsheet'!$D$11:$BF$187,Q$25,0)),"",VLOOKUP($B133,'NEL &amp; P4P Backsheet'!$D$11:$BF$187, Q$25,0))</f>
        <v/>
      </c>
      <c r="R133" s="320" t="str">
        <f ca="1">IF(ISERROR(VLOOKUP($B133,'NEL &amp; P4P Backsheet'!$D$11:$BF$187,R$25,0)),"",VLOOKUP($B133,'NEL &amp; P4P Backsheet'!$D$11:$BF$187, R$25,0))</f>
        <v/>
      </c>
      <c r="S133" s="318" t="str">
        <f ca="1">IF(ISERROR(VLOOKUP($B133,'NEL &amp; P4P Backsheet'!$D$11:$BF$187,S$25,0)),"",VLOOKUP($B133,'NEL &amp; P4P Backsheet'!$D$11:$BF$187, S$25,0))</f>
        <v/>
      </c>
      <c r="T133" s="214" t="str">
        <f ca="1">IF(ISERROR(VLOOKUP($B133,'NEL &amp; P4P Backsheet'!$D$11:$BF$187,T$25,0)),"",VLOOKUP($B133,'NEL &amp; P4P Backsheet'!$D$11:$BF$187, T$25,0))</f>
        <v/>
      </c>
      <c r="U133" s="212" t="str">
        <f ca="1">IF(ISERROR(VLOOKUP($B133,'NEL &amp; P4P Backsheet'!$D$11:$BF$187,U$25,0)),"",VLOOKUP($B133,'NEL &amp; P4P Backsheet'!$D$11:$BF$187, U$25,0))</f>
        <v/>
      </c>
      <c r="V133" s="320" t="str">
        <f ca="1">IF(ISERROR(VLOOKUP($B133,'NEL &amp; P4P Backsheet'!$D$11:$BF$187,V$25,0)),"",VLOOKUP($B133,'NEL &amp; P4P Backsheet'!$D$11:$BF$187, V$25,0))</f>
        <v/>
      </c>
      <c r="W133" s="320" t="str">
        <f ca="1">IF(ISERROR(VLOOKUP($B133,'NEL &amp; P4P Backsheet'!$D$11:$BF$187,W$25,0)),"",VLOOKUP($B133,'NEL &amp; P4P Backsheet'!$D$11:$BF$187, W$25,0))</f>
        <v/>
      </c>
      <c r="X133" s="214" t="str">
        <f ca="1">IF(ISERROR(VLOOKUP($B133,'NEL &amp; P4P Backsheet'!$D$11:$BF$187,X$25,0)),"",VLOOKUP($B133,'NEL &amp; P4P Backsheet'!$D$11:$BF$187, X$25,0))</f>
        <v/>
      </c>
      <c r="Y133" s="368" t="str">
        <f ca="1">IF(ISERROR(VLOOKUP($B133,'NEL &amp; P4P Backsheet'!$D$11:$BK$187,$Y$25,0)),"",IF(VLOOKUP($B133,'NEL &amp; P4P Backsheet'!$D$11:$BK$187,$Y$25,0)=0,"",VLOOKUP($B133,'NEL &amp; P4P Backsheet'!$D$11:$BK$187,$Y$25,0)))</f>
        <v/>
      </c>
      <c r="Z133"/>
    </row>
    <row r="134" spans="1:26">
      <c r="A134" s="3">
        <v>106</v>
      </c>
      <c r="B134" s="41" t="str">
        <f t="shared" ca="1" si="4"/>
        <v/>
      </c>
      <c r="C134" s="42" t="str">
        <f ca="1">IF(B134="","",VLOOKUP(B134,'Org list'!$J$9:$K$637,2,0))</f>
        <v/>
      </c>
      <c r="D134" s="215" t="str">
        <f ca="1">IF(ISERROR(VLOOKUP($B134,'NEL &amp; P4P Backsheet'!$D$11:$BM$187,D$25,0)),"",IF(VLOOKUP($B134,'NEL &amp; P4P Backsheet'!$D$11:$BM$187,D$25,0)=0,"",VLOOKUP($B134,'NEL &amp; P4P Backsheet'!$D$11:$BM$187,D$25,0)))</f>
        <v/>
      </c>
      <c r="E134" s="209" t="str">
        <f ca="1">IF(ISERROR(VLOOKUP($B134,'NEL &amp; P4P Backsheet'!$D$11:$BF$187,E$25,0)),"",VLOOKUP($B134,'NEL &amp; P4P Backsheet'!$D$11:$BF$187, E$25,0))</f>
        <v/>
      </c>
      <c r="F134" s="209" t="str">
        <f ca="1">IF(ISERROR(VLOOKUP($B134,'NEL &amp; P4P Backsheet'!$D$11:$BF$187,F$25,0)),"",VLOOKUP($B134,'NEL &amp; P4P Backsheet'!$D$11:$BF$187, F$25,0))</f>
        <v/>
      </c>
      <c r="G134" s="209" t="str">
        <f ca="1">IF(ISERROR(VLOOKUP($B134,'NEL &amp; P4P Backsheet'!$D$11:$BF$187,G$25,0)),"",VLOOKUP($B134,'NEL &amp; P4P Backsheet'!$D$11:$BF$187, G$25,0))</f>
        <v/>
      </c>
      <c r="H134" s="259" t="str">
        <f ca="1">IF(ISERROR(VLOOKUP($B134,'NEL &amp; P4P Backsheet'!$D$11:$BF$187,H$25,0)),"",VLOOKUP($B134,'NEL &amp; P4P Backsheet'!$D$11:$BF$187, H$25,0))</f>
        <v/>
      </c>
      <c r="I134" s="209" t="str">
        <f ca="1">IF(ISERROR(VLOOKUP($B134,'NEL &amp; P4P Backsheet'!$D$11:$BF$187,I$25,0)),"",VLOOKUP($B134,'NEL &amp; P4P Backsheet'!$D$11:$BF$187, I$25,0))</f>
        <v/>
      </c>
      <c r="J134" s="318" t="str">
        <f ca="1">IF(ISERROR(VLOOKUP($B134,'NEL &amp; P4P Backsheet'!$D$11:$BF$187,J$25,0)),"",VLOOKUP($B134,'NEL &amp; P4P Backsheet'!$D$11:$BF$187, J$25,0))</f>
        <v/>
      </c>
      <c r="K134" s="320" t="str">
        <f ca="1">IF(ISERROR(VLOOKUP($B134,'NEL &amp; P4P Backsheet'!$D$11:$BF$187,K$25,0)),"",VLOOKUP($B134,'NEL &amp; P4P Backsheet'!$D$11:$BF$187, K$25,0))</f>
        <v/>
      </c>
      <c r="L134" s="259" t="str">
        <f ca="1">IF(ISERROR(VLOOKUP($B134,'NEL &amp; P4P Backsheet'!$D$11:$BF$187,L$25,0)),"",VLOOKUP($B134,'NEL &amp; P4P Backsheet'!$D$11:$BF$187, L$25,0))</f>
        <v/>
      </c>
      <c r="M134" s="608" t="str">
        <f ca="1">IF(ISERROR(VLOOKUP($B134,'NEL &amp; P4P Backsheet'!$D$11:$BF$187,M$25,0)),"",VLOOKUP($B134,'NEL &amp; P4P Backsheet'!$D$11:$BF$187, M$25,0))</f>
        <v/>
      </c>
      <c r="N134" s="608" t="str">
        <f ca="1">IF(ISERROR(VLOOKUP($B134,'NEL &amp; P4P Backsheet'!$D$11:$BF$187,N$25,0)),"",VLOOKUP($B134,'NEL &amp; P4P Backsheet'!$D$11:$BF$187, N$25,0))</f>
        <v/>
      </c>
      <c r="O134" s="611" t="str">
        <f ca="1">IF(ISERROR(VLOOKUP($B134,'NEL &amp; P4P Backsheet'!$D$11:$BF$187,O$25,0)),"",VLOOKUP($B134,'NEL &amp; P4P Backsheet'!$D$11:$BF$187, O$25,0))</f>
        <v/>
      </c>
      <c r="P134" s="612" t="str">
        <f ca="1">IF(ISERROR(VLOOKUP($B134,'NEL &amp; P4P Backsheet'!$D$11:$BF$187,P$25,0)),"",VLOOKUP($B134,'NEL &amp; P4P Backsheet'!$D$11:$BF$187, P$25,0))</f>
        <v/>
      </c>
      <c r="Q134" s="212" t="str">
        <f ca="1">IF(ISERROR(VLOOKUP($B134,'NEL &amp; P4P Backsheet'!$D$11:$BF$187,Q$25,0)),"",VLOOKUP($B134,'NEL &amp; P4P Backsheet'!$D$11:$BF$187, Q$25,0))</f>
        <v/>
      </c>
      <c r="R134" s="320" t="str">
        <f ca="1">IF(ISERROR(VLOOKUP($B134,'NEL &amp; P4P Backsheet'!$D$11:$BF$187,R$25,0)),"",VLOOKUP($B134,'NEL &amp; P4P Backsheet'!$D$11:$BF$187, R$25,0))</f>
        <v/>
      </c>
      <c r="S134" s="318" t="str">
        <f ca="1">IF(ISERROR(VLOOKUP($B134,'NEL &amp; P4P Backsheet'!$D$11:$BF$187,S$25,0)),"",VLOOKUP($B134,'NEL &amp; P4P Backsheet'!$D$11:$BF$187, S$25,0))</f>
        <v/>
      </c>
      <c r="T134" s="214" t="str">
        <f ca="1">IF(ISERROR(VLOOKUP($B134,'NEL &amp; P4P Backsheet'!$D$11:$BF$187,T$25,0)),"",VLOOKUP($B134,'NEL &amp; P4P Backsheet'!$D$11:$BF$187, T$25,0))</f>
        <v/>
      </c>
      <c r="U134" s="212" t="str">
        <f ca="1">IF(ISERROR(VLOOKUP($B134,'NEL &amp; P4P Backsheet'!$D$11:$BF$187,U$25,0)),"",VLOOKUP($B134,'NEL &amp; P4P Backsheet'!$D$11:$BF$187, U$25,0))</f>
        <v/>
      </c>
      <c r="V134" s="320" t="str">
        <f ca="1">IF(ISERROR(VLOOKUP($B134,'NEL &amp; P4P Backsheet'!$D$11:$BF$187,V$25,0)),"",VLOOKUP($B134,'NEL &amp; P4P Backsheet'!$D$11:$BF$187, V$25,0))</f>
        <v/>
      </c>
      <c r="W134" s="320" t="str">
        <f ca="1">IF(ISERROR(VLOOKUP($B134,'NEL &amp; P4P Backsheet'!$D$11:$BF$187,W$25,0)),"",VLOOKUP($B134,'NEL &amp; P4P Backsheet'!$D$11:$BF$187, W$25,0))</f>
        <v/>
      </c>
      <c r="X134" s="214" t="str">
        <f ca="1">IF(ISERROR(VLOOKUP($B134,'NEL &amp; P4P Backsheet'!$D$11:$BF$187,X$25,0)),"",VLOOKUP($B134,'NEL &amp; P4P Backsheet'!$D$11:$BF$187, X$25,0))</f>
        <v/>
      </c>
      <c r="Y134" s="368" t="str">
        <f ca="1">IF(ISERROR(VLOOKUP($B134,'NEL &amp; P4P Backsheet'!$D$11:$BK$187,$Y$25,0)),"",IF(VLOOKUP($B134,'NEL &amp; P4P Backsheet'!$D$11:$BK$187,$Y$25,0)=0,"",VLOOKUP($B134,'NEL &amp; P4P Backsheet'!$D$11:$BK$187,$Y$25,0)))</f>
        <v/>
      </c>
      <c r="Z134"/>
    </row>
    <row r="135" spans="1:26">
      <c r="A135" s="3">
        <v>107</v>
      </c>
      <c r="B135" s="41" t="str">
        <f t="shared" ca="1" si="4"/>
        <v/>
      </c>
      <c r="C135" s="42" t="str">
        <f ca="1">IF(B135="","",VLOOKUP(B135,'Org list'!$J$9:$K$637,2,0))</f>
        <v/>
      </c>
      <c r="D135" s="215" t="str">
        <f ca="1">IF(ISERROR(VLOOKUP($B135,'NEL &amp; P4P Backsheet'!$D$11:$BM$187,D$25,0)),"",IF(VLOOKUP($B135,'NEL &amp; P4P Backsheet'!$D$11:$BM$187,D$25,0)=0,"",VLOOKUP($B135,'NEL &amp; P4P Backsheet'!$D$11:$BM$187,D$25,0)))</f>
        <v/>
      </c>
      <c r="E135" s="209" t="str">
        <f ca="1">IF(ISERROR(VLOOKUP($B135,'NEL &amp; P4P Backsheet'!$D$11:$BF$187,E$25,0)),"",VLOOKUP($B135,'NEL &amp; P4P Backsheet'!$D$11:$BF$187, E$25,0))</f>
        <v/>
      </c>
      <c r="F135" s="209" t="str">
        <f ca="1">IF(ISERROR(VLOOKUP($B135,'NEL &amp; P4P Backsheet'!$D$11:$BF$187,F$25,0)),"",VLOOKUP($B135,'NEL &amp; P4P Backsheet'!$D$11:$BF$187, F$25,0))</f>
        <v/>
      </c>
      <c r="G135" s="209" t="str">
        <f ca="1">IF(ISERROR(VLOOKUP($B135,'NEL &amp; P4P Backsheet'!$D$11:$BF$187,G$25,0)),"",VLOOKUP($B135,'NEL &amp; P4P Backsheet'!$D$11:$BF$187, G$25,0))</f>
        <v/>
      </c>
      <c r="H135" s="259" t="str">
        <f ca="1">IF(ISERROR(VLOOKUP($B135,'NEL &amp; P4P Backsheet'!$D$11:$BF$187,H$25,0)),"",VLOOKUP($B135,'NEL &amp; P4P Backsheet'!$D$11:$BF$187, H$25,0))</f>
        <v/>
      </c>
      <c r="I135" s="209" t="str">
        <f ca="1">IF(ISERROR(VLOOKUP($B135,'NEL &amp; P4P Backsheet'!$D$11:$BF$187,I$25,0)),"",VLOOKUP($B135,'NEL &amp; P4P Backsheet'!$D$11:$BF$187, I$25,0))</f>
        <v/>
      </c>
      <c r="J135" s="318" t="str">
        <f ca="1">IF(ISERROR(VLOOKUP($B135,'NEL &amp; P4P Backsheet'!$D$11:$BF$187,J$25,0)),"",VLOOKUP($B135,'NEL &amp; P4P Backsheet'!$D$11:$BF$187, J$25,0))</f>
        <v/>
      </c>
      <c r="K135" s="320" t="str">
        <f ca="1">IF(ISERROR(VLOOKUP($B135,'NEL &amp; P4P Backsheet'!$D$11:$BF$187,K$25,0)),"",VLOOKUP($B135,'NEL &amp; P4P Backsheet'!$D$11:$BF$187, K$25,0))</f>
        <v/>
      </c>
      <c r="L135" s="259" t="str">
        <f ca="1">IF(ISERROR(VLOOKUP($B135,'NEL &amp; P4P Backsheet'!$D$11:$BF$187,L$25,0)),"",VLOOKUP($B135,'NEL &amp; P4P Backsheet'!$D$11:$BF$187, L$25,0))</f>
        <v/>
      </c>
      <c r="M135" s="608" t="str">
        <f ca="1">IF(ISERROR(VLOOKUP($B135,'NEL &amp; P4P Backsheet'!$D$11:$BF$187,M$25,0)),"",VLOOKUP($B135,'NEL &amp; P4P Backsheet'!$D$11:$BF$187, M$25,0))</f>
        <v/>
      </c>
      <c r="N135" s="608" t="str">
        <f ca="1">IF(ISERROR(VLOOKUP($B135,'NEL &amp; P4P Backsheet'!$D$11:$BF$187,N$25,0)),"",VLOOKUP($B135,'NEL &amp; P4P Backsheet'!$D$11:$BF$187, N$25,0))</f>
        <v/>
      </c>
      <c r="O135" s="611" t="str">
        <f ca="1">IF(ISERROR(VLOOKUP($B135,'NEL &amp; P4P Backsheet'!$D$11:$BF$187,O$25,0)),"",VLOOKUP($B135,'NEL &amp; P4P Backsheet'!$D$11:$BF$187, O$25,0))</f>
        <v/>
      </c>
      <c r="P135" s="612" t="str">
        <f ca="1">IF(ISERROR(VLOOKUP($B135,'NEL &amp; P4P Backsheet'!$D$11:$BF$187,P$25,0)),"",VLOOKUP($B135,'NEL &amp; P4P Backsheet'!$D$11:$BF$187, P$25,0))</f>
        <v/>
      </c>
      <c r="Q135" s="212" t="str">
        <f ca="1">IF(ISERROR(VLOOKUP($B135,'NEL &amp; P4P Backsheet'!$D$11:$BF$187,Q$25,0)),"",VLOOKUP($B135,'NEL &amp; P4P Backsheet'!$D$11:$BF$187, Q$25,0))</f>
        <v/>
      </c>
      <c r="R135" s="320" t="str">
        <f ca="1">IF(ISERROR(VLOOKUP($B135,'NEL &amp; P4P Backsheet'!$D$11:$BF$187,R$25,0)),"",VLOOKUP($B135,'NEL &amp; P4P Backsheet'!$D$11:$BF$187, R$25,0))</f>
        <v/>
      </c>
      <c r="S135" s="318" t="str">
        <f ca="1">IF(ISERROR(VLOOKUP($B135,'NEL &amp; P4P Backsheet'!$D$11:$BF$187,S$25,0)),"",VLOOKUP($B135,'NEL &amp; P4P Backsheet'!$D$11:$BF$187, S$25,0))</f>
        <v/>
      </c>
      <c r="T135" s="214" t="str">
        <f ca="1">IF(ISERROR(VLOOKUP($B135,'NEL &amp; P4P Backsheet'!$D$11:$BF$187,T$25,0)),"",VLOOKUP($B135,'NEL &amp; P4P Backsheet'!$D$11:$BF$187, T$25,0))</f>
        <v/>
      </c>
      <c r="U135" s="212" t="str">
        <f ca="1">IF(ISERROR(VLOOKUP($B135,'NEL &amp; P4P Backsheet'!$D$11:$BF$187,U$25,0)),"",VLOOKUP($B135,'NEL &amp; P4P Backsheet'!$D$11:$BF$187, U$25,0))</f>
        <v/>
      </c>
      <c r="V135" s="320" t="str">
        <f ca="1">IF(ISERROR(VLOOKUP($B135,'NEL &amp; P4P Backsheet'!$D$11:$BF$187,V$25,0)),"",VLOOKUP($B135,'NEL &amp; P4P Backsheet'!$D$11:$BF$187, V$25,0))</f>
        <v/>
      </c>
      <c r="W135" s="320" t="str">
        <f ca="1">IF(ISERROR(VLOOKUP($B135,'NEL &amp; P4P Backsheet'!$D$11:$BF$187,W$25,0)),"",VLOOKUP($B135,'NEL &amp; P4P Backsheet'!$D$11:$BF$187, W$25,0))</f>
        <v/>
      </c>
      <c r="X135" s="214" t="str">
        <f ca="1">IF(ISERROR(VLOOKUP($B135,'NEL &amp; P4P Backsheet'!$D$11:$BF$187,X$25,0)),"",VLOOKUP($B135,'NEL &amp; P4P Backsheet'!$D$11:$BF$187, X$25,0))</f>
        <v/>
      </c>
      <c r="Y135" s="368" t="str">
        <f ca="1">IF(ISERROR(VLOOKUP($B135,'NEL &amp; P4P Backsheet'!$D$11:$BK$187,$Y$25,0)),"",IF(VLOOKUP($B135,'NEL &amp; P4P Backsheet'!$D$11:$BK$187,$Y$25,0)=0,"",VLOOKUP($B135,'NEL &amp; P4P Backsheet'!$D$11:$BK$187,$Y$25,0)))</f>
        <v/>
      </c>
      <c r="Z135"/>
    </row>
    <row r="136" spans="1:26">
      <c r="A136" s="3">
        <v>108</v>
      </c>
      <c r="B136" s="41" t="str">
        <f t="shared" ca="1" si="4"/>
        <v/>
      </c>
      <c r="C136" s="42" t="str">
        <f ca="1">IF(B136="","",VLOOKUP(B136,'Org list'!$J$9:$K$637,2,0))</f>
        <v/>
      </c>
      <c r="D136" s="215" t="str">
        <f ca="1">IF(ISERROR(VLOOKUP($B136,'NEL &amp; P4P Backsheet'!$D$11:$BM$187,D$25,0)),"",IF(VLOOKUP($B136,'NEL &amp; P4P Backsheet'!$D$11:$BM$187,D$25,0)=0,"",VLOOKUP($B136,'NEL &amp; P4P Backsheet'!$D$11:$BM$187,D$25,0)))</f>
        <v/>
      </c>
      <c r="E136" s="209" t="str">
        <f ca="1">IF(ISERROR(VLOOKUP($B136,'NEL &amp; P4P Backsheet'!$D$11:$BF$187,E$25,0)),"",VLOOKUP($B136,'NEL &amp; P4P Backsheet'!$D$11:$BF$187, E$25,0))</f>
        <v/>
      </c>
      <c r="F136" s="209" t="str">
        <f ca="1">IF(ISERROR(VLOOKUP($B136,'NEL &amp; P4P Backsheet'!$D$11:$BF$187,F$25,0)),"",VLOOKUP($B136,'NEL &amp; P4P Backsheet'!$D$11:$BF$187, F$25,0))</f>
        <v/>
      </c>
      <c r="G136" s="209" t="str">
        <f ca="1">IF(ISERROR(VLOOKUP($B136,'NEL &amp; P4P Backsheet'!$D$11:$BF$187,G$25,0)),"",VLOOKUP($B136,'NEL &amp; P4P Backsheet'!$D$11:$BF$187, G$25,0))</f>
        <v/>
      </c>
      <c r="H136" s="259" t="str">
        <f ca="1">IF(ISERROR(VLOOKUP($B136,'NEL &amp; P4P Backsheet'!$D$11:$BF$187,H$25,0)),"",VLOOKUP($B136,'NEL &amp; P4P Backsheet'!$D$11:$BF$187, H$25,0))</f>
        <v/>
      </c>
      <c r="I136" s="209" t="str">
        <f ca="1">IF(ISERROR(VLOOKUP($B136,'NEL &amp; P4P Backsheet'!$D$11:$BF$187,I$25,0)),"",VLOOKUP($B136,'NEL &amp; P4P Backsheet'!$D$11:$BF$187, I$25,0))</f>
        <v/>
      </c>
      <c r="J136" s="318" t="str">
        <f ca="1">IF(ISERROR(VLOOKUP($B136,'NEL &amp; P4P Backsheet'!$D$11:$BF$187,J$25,0)),"",VLOOKUP($B136,'NEL &amp; P4P Backsheet'!$D$11:$BF$187, J$25,0))</f>
        <v/>
      </c>
      <c r="K136" s="320" t="str">
        <f ca="1">IF(ISERROR(VLOOKUP($B136,'NEL &amp; P4P Backsheet'!$D$11:$BF$187,K$25,0)),"",VLOOKUP($B136,'NEL &amp; P4P Backsheet'!$D$11:$BF$187, K$25,0))</f>
        <v/>
      </c>
      <c r="L136" s="259" t="str">
        <f ca="1">IF(ISERROR(VLOOKUP($B136,'NEL &amp; P4P Backsheet'!$D$11:$BF$187,L$25,0)),"",VLOOKUP($B136,'NEL &amp; P4P Backsheet'!$D$11:$BF$187, L$25,0))</f>
        <v/>
      </c>
      <c r="M136" s="608" t="str">
        <f ca="1">IF(ISERROR(VLOOKUP($B136,'NEL &amp; P4P Backsheet'!$D$11:$BF$187,M$25,0)),"",VLOOKUP($B136,'NEL &amp; P4P Backsheet'!$D$11:$BF$187, M$25,0))</f>
        <v/>
      </c>
      <c r="N136" s="608" t="str">
        <f ca="1">IF(ISERROR(VLOOKUP($B136,'NEL &amp; P4P Backsheet'!$D$11:$BF$187,N$25,0)),"",VLOOKUP($B136,'NEL &amp; P4P Backsheet'!$D$11:$BF$187, N$25,0))</f>
        <v/>
      </c>
      <c r="O136" s="611" t="str">
        <f ca="1">IF(ISERROR(VLOOKUP($B136,'NEL &amp; P4P Backsheet'!$D$11:$BF$187,O$25,0)),"",VLOOKUP($B136,'NEL &amp; P4P Backsheet'!$D$11:$BF$187, O$25,0))</f>
        <v/>
      </c>
      <c r="P136" s="612" t="str">
        <f ca="1">IF(ISERROR(VLOOKUP($B136,'NEL &amp; P4P Backsheet'!$D$11:$BF$187,P$25,0)),"",VLOOKUP($B136,'NEL &amp; P4P Backsheet'!$D$11:$BF$187, P$25,0))</f>
        <v/>
      </c>
      <c r="Q136" s="212" t="str">
        <f ca="1">IF(ISERROR(VLOOKUP($B136,'NEL &amp; P4P Backsheet'!$D$11:$BF$187,Q$25,0)),"",VLOOKUP($B136,'NEL &amp; P4P Backsheet'!$D$11:$BF$187, Q$25,0))</f>
        <v/>
      </c>
      <c r="R136" s="320" t="str">
        <f ca="1">IF(ISERROR(VLOOKUP($B136,'NEL &amp; P4P Backsheet'!$D$11:$BF$187,R$25,0)),"",VLOOKUP($B136,'NEL &amp; P4P Backsheet'!$D$11:$BF$187, R$25,0))</f>
        <v/>
      </c>
      <c r="S136" s="318" t="str">
        <f ca="1">IF(ISERROR(VLOOKUP($B136,'NEL &amp; P4P Backsheet'!$D$11:$BF$187,S$25,0)),"",VLOOKUP($B136,'NEL &amp; P4P Backsheet'!$D$11:$BF$187, S$25,0))</f>
        <v/>
      </c>
      <c r="T136" s="214" t="str">
        <f ca="1">IF(ISERROR(VLOOKUP($B136,'NEL &amp; P4P Backsheet'!$D$11:$BF$187,T$25,0)),"",VLOOKUP($B136,'NEL &amp; P4P Backsheet'!$D$11:$BF$187, T$25,0))</f>
        <v/>
      </c>
      <c r="U136" s="212" t="str">
        <f ca="1">IF(ISERROR(VLOOKUP($B136,'NEL &amp; P4P Backsheet'!$D$11:$BF$187,U$25,0)),"",VLOOKUP($B136,'NEL &amp; P4P Backsheet'!$D$11:$BF$187, U$25,0))</f>
        <v/>
      </c>
      <c r="V136" s="320" t="str">
        <f ca="1">IF(ISERROR(VLOOKUP($B136,'NEL &amp; P4P Backsheet'!$D$11:$BF$187,V$25,0)),"",VLOOKUP($B136,'NEL &amp; P4P Backsheet'!$D$11:$BF$187, V$25,0))</f>
        <v/>
      </c>
      <c r="W136" s="320" t="str">
        <f ca="1">IF(ISERROR(VLOOKUP($B136,'NEL &amp; P4P Backsheet'!$D$11:$BF$187,W$25,0)),"",VLOOKUP($B136,'NEL &amp; P4P Backsheet'!$D$11:$BF$187, W$25,0))</f>
        <v/>
      </c>
      <c r="X136" s="214" t="str">
        <f ca="1">IF(ISERROR(VLOOKUP($B136,'NEL &amp; P4P Backsheet'!$D$11:$BF$187,X$25,0)),"",VLOOKUP($B136,'NEL &amp; P4P Backsheet'!$D$11:$BF$187, X$25,0))</f>
        <v/>
      </c>
      <c r="Y136" s="368" t="str">
        <f ca="1">IF(ISERROR(VLOOKUP($B136,'NEL &amp; P4P Backsheet'!$D$11:$BK$187,$Y$25,0)),"",IF(VLOOKUP($B136,'NEL &amp; P4P Backsheet'!$D$11:$BK$187,$Y$25,0)=0,"",VLOOKUP($B136,'NEL &amp; P4P Backsheet'!$D$11:$BK$187,$Y$25,0)))</f>
        <v/>
      </c>
      <c r="Z136"/>
    </row>
    <row r="137" spans="1:26">
      <c r="A137" s="3">
        <v>109</v>
      </c>
      <c r="B137" s="41" t="str">
        <f t="shared" ca="1" si="4"/>
        <v/>
      </c>
      <c r="C137" s="42" t="str">
        <f ca="1">IF(B137="","",VLOOKUP(B137,'Org list'!$J$9:$K$637,2,0))</f>
        <v/>
      </c>
      <c r="D137" s="215" t="str">
        <f ca="1">IF(ISERROR(VLOOKUP($B137,'NEL &amp; P4P Backsheet'!$D$11:$BM$187,D$25,0)),"",IF(VLOOKUP($B137,'NEL &amp; P4P Backsheet'!$D$11:$BM$187,D$25,0)=0,"",VLOOKUP($B137,'NEL &amp; P4P Backsheet'!$D$11:$BM$187,D$25,0)))</f>
        <v/>
      </c>
      <c r="E137" s="209" t="str">
        <f ca="1">IF(ISERROR(VLOOKUP($B137,'NEL &amp; P4P Backsheet'!$D$11:$BF$187,E$25,0)),"",VLOOKUP($B137,'NEL &amp; P4P Backsheet'!$D$11:$BF$187, E$25,0))</f>
        <v/>
      </c>
      <c r="F137" s="209" t="str">
        <f ca="1">IF(ISERROR(VLOOKUP($B137,'NEL &amp; P4P Backsheet'!$D$11:$BF$187,F$25,0)),"",VLOOKUP($B137,'NEL &amp; P4P Backsheet'!$D$11:$BF$187, F$25,0))</f>
        <v/>
      </c>
      <c r="G137" s="209" t="str">
        <f ca="1">IF(ISERROR(VLOOKUP($B137,'NEL &amp; P4P Backsheet'!$D$11:$BF$187,G$25,0)),"",VLOOKUP($B137,'NEL &amp; P4P Backsheet'!$D$11:$BF$187, G$25,0))</f>
        <v/>
      </c>
      <c r="H137" s="259" t="str">
        <f ca="1">IF(ISERROR(VLOOKUP($B137,'NEL &amp; P4P Backsheet'!$D$11:$BF$187,H$25,0)),"",VLOOKUP($B137,'NEL &amp; P4P Backsheet'!$D$11:$BF$187, H$25,0))</f>
        <v/>
      </c>
      <c r="I137" s="209" t="str">
        <f ca="1">IF(ISERROR(VLOOKUP($B137,'NEL &amp; P4P Backsheet'!$D$11:$BF$187,I$25,0)),"",VLOOKUP($B137,'NEL &amp; P4P Backsheet'!$D$11:$BF$187, I$25,0))</f>
        <v/>
      </c>
      <c r="J137" s="318" t="str">
        <f ca="1">IF(ISERROR(VLOOKUP($B137,'NEL &amp; P4P Backsheet'!$D$11:$BF$187,J$25,0)),"",VLOOKUP($B137,'NEL &amp; P4P Backsheet'!$D$11:$BF$187, J$25,0))</f>
        <v/>
      </c>
      <c r="K137" s="320" t="str">
        <f ca="1">IF(ISERROR(VLOOKUP($B137,'NEL &amp; P4P Backsheet'!$D$11:$BF$187,K$25,0)),"",VLOOKUP($B137,'NEL &amp; P4P Backsheet'!$D$11:$BF$187, K$25,0))</f>
        <v/>
      </c>
      <c r="L137" s="259" t="str">
        <f ca="1">IF(ISERROR(VLOOKUP($B137,'NEL &amp; P4P Backsheet'!$D$11:$BF$187,L$25,0)),"",VLOOKUP($B137,'NEL &amp; P4P Backsheet'!$D$11:$BF$187, L$25,0))</f>
        <v/>
      </c>
      <c r="M137" s="608" t="str">
        <f ca="1">IF(ISERROR(VLOOKUP($B137,'NEL &amp; P4P Backsheet'!$D$11:$BF$187,M$25,0)),"",VLOOKUP($B137,'NEL &amp; P4P Backsheet'!$D$11:$BF$187, M$25,0))</f>
        <v/>
      </c>
      <c r="N137" s="608" t="str">
        <f ca="1">IF(ISERROR(VLOOKUP($B137,'NEL &amp; P4P Backsheet'!$D$11:$BF$187,N$25,0)),"",VLOOKUP($B137,'NEL &amp; P4P Backsheet'!$D$11:$BF$187, N$25,0))</f>
        <v/>
      </c>
      <c r="O137" s="611" t="str">
        <f ca="1">IF(ISERROR(VLOOKUP($B137,'NEL &amp; P4P Backsheet'!$D$11:$BF$187,O$25,0)),"",VLOOKUP($B137,'NEL &amp; P4P Backsheet'!$D$11:$BF$187, O$25,0))</f>
        <v/>
      </c>
      <c r="P137" s="612" t="str">
        <f ca="1">IF(ISERROR(VLOOKUP($B137,'NEL &amp; P4P Backsheet'!$D$11:$BF$187,P$25,0)),"",VLOOKUP($B137,'NEL &amp; P4P Backsheet'!$D$11:$BF$187, P$25,0))</f>
        <v/>
      </c>
      <c r="Q137" s="212" t="str">
        <f ca="1">IF(ISERROR(VLOOKUP($B137,'NEL &amp; P4P Backsheet'!$D$11:$BF$187,Q$25,0)),"",VLOOKUP($B137,'NEL &amp; P4P Backsheet'!$D$11:$BF$187, Q$25,0))</f>
        <v/>
      </c>
      <c r="R137" s="320" t="str">
        <f ca="1">IF(ISERROR(VLOOKUP($B137,'NEL &amp; P4P Backsheet'!$D$11:$BF$187,R$25,0)),"",VLOOKUP($B137,'NEL &amp; P4P Backsheet'!$D$11:$BF$187, R$25,0))</f>
        <v/>
      </c>
      <c r="S137" s="318" t="str">
        <f ca="1">IF(ISERROR(VLOOKUP($B137,'NEL &amp; P4P Backsheet'!$D$11:$BF$187,S$25,0)),"",VLOOKUP($B137,'NEL &amp; P4P Backsheet'!$D$11:$BF$187, S$25,0))</f>
        <v/>
      </c>
      <c r="T137" s="214" t="str">
        <f ca="1">IF(ISERROR(VLOOKUP($B137,'NEL &amp; P4P Backsheet'!$D$11:$BF$187,T$25,0)),"",VLOOKUP($B137,'NEL &amp; P4P Backsheet'!$D$11:$BF$187, T$25,0))</f>
        <v/>
      </c>
      <c r="U137" s="212" t="str">
        <f ca="1">IF(ISERROR(VLOOKUP($B137,'NEL &amp; P4P Backsheet'!$D$11:$BF$187,U$25,0)),"",VLOOKUP($B137,'NEL &amp; P4P Backsheet'!$D$11:$BF$187, U$25,0))</f>
        <v/>
      </c>
      <c r="V137" s="320" t="str">
        <f ca="1">IF(ISERROR(VLOOKUP($B137,'NEL &amp; P4P Backsheet'!$D$11:$BF$187,V$25,0)),"",VLOOKUP($B137,'NEL &amp; P4P Backsheet'!$D$11:$BF$187, V$25,0))</f>
        <v/>
      </c>
      <c r="W137" s="320" t="str">
        <f ca="1">IF(ISERROR(VLOOKUP($B137,'NEL &amp; P4P Backsheet'!$D$11:$BF$187,W$25,0)),"",VLOOKUP($B137,'NEL &amp; P4P Backsheet'!$D$11:$BF$187, W$25,0))</f>
        <v/>
      </c>
      <c r="X137" s="214" t="str">
        <f ca="1">IF(ISERROR(VLOOKUP($B137,'NEL &amp; P4P Backsheet'!$D$11:$BF$187,X$25,0)),"",VLOOKUP($B137,'NEL &amp; P4P Backsheet'!$D$11:$BF$187, X$25,0))</f>
        <v/>
      </c>
      <c r="Y137" s="368" t="str">
        <f ca="1">IF(ISERROR(VLOOKUP($B137,'NEL &amp; P4P Backsheet'!$D$11:$BK$187,$Y$25,0)),"",IF(VLOOKUP($B137,'NEL &amp; P4P Backsheet'!$D$11:$BK$187,$Y$25,0)=0,"",VLOOKUP($B137,'NEL &amp; P4P Backsheet'!$D$11:$BK$187,$Y$25,0)))</f>
        <v/>
      </c>
      <c r="Z137"/>
    </row>
    <row r="138" spans="1:26">
      <c r="A138" s="3">
        <v>110</v>
      </c>
      <c r="B138" s="41" t="str">
        <f t="shared" ca="1" si="4"/>
        <v/>
      </c>
      <c r="C138" s="42" t="str">
        <f ca="1">IF(B138="","",VLOOKUP(B138,'Org list'!$J$9:$K$637,2,0))</f>
        <v/>
      </c>
      <c r="D138" s="215" t="str">
        <f ca="1">IF(ISERROR(VLOOKUP($B138,'NEL &amp; P4P Backsheet'!$D$11:$BM$187,D$25,0)),"",IF(VLOOKUP($B138,'NEL &amp; P4P Backsheet'!$D$11:$BM$187,D$25,0)=0,"",VLOOKUP($B138,'NEL &amp; P4P Backsheet'!$D$11:$BM$187,D$25,0)))</f>
        <v/>
      </c>
      <c r="E138" s="209" t="str">
        <f ca="1">IF(ISERROR(VLOOKUP($B138,'NEL &amp; P4P Backsheet'!$D$11:$BF$187,E$25,0)),"",VLOOKUP($B138,'NEL &amp; P4P Backsheet'!$D$11:$BF$187, E$25,0))</f>
        <v/>
      </c>
      <c r="F138" s="209" t="str">
        <f ca="1">IF(ISERROR(VLOOKUP($B138,'NEL &amp; P4P Backsheet'!$D$11:$BF$187,F$25,0)),"",VLOOKUP($B138,'NEL &amp; P4P Backsheet'!$D$11:$BF$187, F$25,0))</f>
        <v/>
      </c>
      <c r="G138" s="209" t="str">
        <f ca="1">IF(ISERROR(VLOOKUP($B138,'NEL &amp; P4P Backsheet'!$D$11:$BF$187,G$25,0)),"",VLOOKUP($B138,'NEL &amp; P4P Backsheet'!$D$11:$BF$187, G$25,0))</f>
        <v/>
      </c>
      <c r="H138" s="259" t="str">
        <f ca="1">IF(ISERROR(VLOOKUP($B138,'NEL &amp; P4P Backsheet'!$D$11:$BF$187,H$25,0)),"",VLOOKUP($B138,'NEL &amp; P4P Backsheet'!$D$11:$BF$187, H$25,0))</f>
        <v/>
      </c>
      <c r="I138" s="209" t="str">
        <f ca="1">IF(ISERROR(VLOOKUP($B138,'NEL &amp; P4P Backsheet'!$D$11:$BF$187,I$25,0)),"",VLOOKUP($B138,'NEL &amp; P4P Backsheet'!$D$11:$BF$187, I$25,0))</f>
        <v/>
      </c>
      <c r="J138" s="318" t="str">
        <f ca="1">IF(ISERROR(VLOOKUP($B138,'NEL &amp; P4P Backsheet'!$D$11:$BF$187,J$25,0)),"",VLOOKUP($B138,'NEL &amp; P4P Backsheet'!$D$11:$BF$187, J$25,0))</f>
        <v/>
      </c>
      <c r="K138" s="320" t="str">
        <f ca="1">IF(ISERROR(VLOOKUP($B138,'NEL &amp; P4P Backsheet'!$D$11:$BF$187,K$25,0)),"",VLOOKUP($B138,'NEL &amp; P4P Backsheet'!$D$11:$BF$187, K$25,0))</f>
        <v/>
      </c>
      <c r="L138" s="259" t="str">
        <f ca="1">IF(ISERROR(VLOOKUP($B138,'NEL &amp; P4P Backsheet'!$D$11:$BF$187,L$25,0)),"",VLOOKUP($B138,'NEL &amp; P4P Backsheet'!$D$11:$BF$187, L$25,0))</f>
        <v/>
      </c>
      <c r="M138" s="608" t="str">
        <f ca="1">IF(ISERROR(VLOOKUP($B138,'NEL &amp; P4P Backsheet'!$D$11:$BF$187,M$25,0)),"",VLOOKUP($B138,'NEL &amp; P4P Backsheet'!$D$11:$BF$187, M$25,0))</f>
        <v/>
      </c>
      <c r="N138" s="608" t="str">
        <f ca="1">IF(ISERROR(VLOOKUP($B138,'NEL &amp; P4P Backsheet'!$D$11:$BF$187,N$25,0)),"",VLOOKUP($B138,'NEL &amp; P4P Backsheet'!$D$11:$BF$187, N$25,0))</f>
        <v/>
      </c>
      <c r="O138" s="611" t="str">
        <f ca="1">IF(ISERROR(VLOOKUP($B138,'NEL &amp; P4P Backsheet'!$D$11:$BF$187,O$25,0)),"",VLOOKUP($B138,'NEL &amp; P4P Backsheet'!$D$11:$BF$187, O$25,0))</f>
        <v/>
      </c>
      <c r="P138" s="612" t="str">
        <f ca="1">IF(ISERROR(VLOOKUP($B138,'NEL &amp; P4P Backsheet'!$D$11:$BF$187,P$25,0)),"",VLOOKUP($B138,'NEL &amp; P4P Backsheet'!$D$11:$BF$187, P$25,0))</f>
        <v/>
      </c>
      <c r="Q138" s="212" t="str">
        <f ca="1">IF(ISERROR(VLOOKUP($B138,'NEL &amp; P4P Backsheet'!$D$11:$BF$187,Q$25,0)),"",VLOOKUP($B138,'NEL &amp; P4P Backsheet'!$D$11:$BF$187, Q$25,0))</f>
        <v/>
      </c>
      <c r="R138" s="320" t="str">
        <f ca="1">IF(ISERROR(VLOOKUP($B138,'NEL &amp; P4P Backsheet'!$D$11:$BF$187,R$25,0)),"",VLOOKUP($B138,'NEL &amp; P4P Backsheet'!$D$11:$BF$187, R$25,0))</f>
        <v/>
      </c>
      <c r="S138" s="318" t="str">
        <f ca="1">IF(ISERROR(VLOOKUP($B138,'NEL &amp; P4P Backsheet'!$D$11:$BF$187,S$25,0)),"",VLOOKUP($B138,'NEL &amp; P4P Backsheet'!$D$11:$BF$187, S$25,0))</f>
        <v/>
      </c>
      <c r="T138" s="214" t="str">
        <f ca="1">IF(ISERROR(VLOOKUP($B138,'NEL &amp; P4P Backsheet'!$D$11:$BF$187,T$25,0)),"",VLOOKUP($B138,'NEL &amp; P4P Backsheet'!$D$11:$BF$187, T$25,0))</f>
        <v/>
      </c>
      <c r="U138" s="212" t="str">
        <f ca="1">IF(ISERROR(VLOOKUP($B138,'NEL &amp; P4P Backsheet'!$D$11:$BF$187,U$25,0)),"",VLOOKUP($B138,'NEL &amp; P4P Backsheet'!$D$11:$BF$187, U$25,0))</f>
        <v/>
      </c>
      <c r="V138" s="320" t="str">
        <f ca="1">IF(ISERROR(VLOOKUP($B138,'NEL &amp; P4P Backsheet'!$D$11:$BF$187,V$25,0)),"",VLOOKUP($B138,'NEL &amp; P4P Backsheet'!$D$11:$BF$187, V$25,0))</f>
        <v/>
      </c>
      <c r="W138" s="320" t="str">
        <f ca="1">IF(ISERROR(VLOOKUP($B138,'NEL &amp; P4P Backsheet'!$D$11:$BF$187,W$25,0)),"",VLOOKUP($B138,'NEL &amp; P4P Backsheet'!$D$11:$BF$187, W$25,0))</f>
        <v/>
      </c>
      <c r="X138" s="214" t="str">
        <f ca="1">IF(ISERROR(VLOOKUP($B138,'NEL &amp; P4P Backsheet'!$D$11:$BF$187,X$25,0)),"",VLOOKUP($B138,'NEL &amp; P4P Backsheet'!$D$11:$BF$187, X$25,0))</f>
        <v/>
      </c>
      <c r="Y138" s="368" t="str">
        <f ca="1">IF(ISERROR(VLOOKUP($B138,'NEL &amp; P4P Backsheet'!$D$11:$BK$187,$Y$25,0)),"",IF(VLOOKUP($B138,'NEL &amp; P4P Backsheet'!$D$11:$BK$187,$Y$25,0)=0,"",VLOOKUP($B138,'NEL &amp; P4P Backsheet'!$D$11:$BK$187,$Y$25,0)))</f>
        <v/>
      </c>
      <c r="Z138"/>
    </row>
    <row r="139" spans="1:26">
      <c r="A139" s="3">
        <v>111</v>
      </c>
      <c r="B139" s="41" t="str">
        <f t="shared" ca="1" si="4"/>
        <v/>
      </c>
      <c r="C139" s="42" t="str">
        <f ca="1">IF(B139="","",VLOOKUP(B139,'Org list'!$J$9:$K$637,2,0))</f>
        <v/>
      </c>
      <c r="D139" s="215" t="str">
        <f ca="1">IF(ISERROR(VLOOKUP($B139,'NEL &amp; P4P Backsheet'!$D$11:$BM$187,D$25,0)),"",IF(VLOOKUP($B139,'NEL &amp; P4P Backsheet'!$D$11:$BM$187,D$25,0)=0,"",VLOOKUP($B139,'NEL &amp; P4P Backsheet'!$D$11:$BM$187,D$25,0)))</f>
        <v/>
      </c>
      <c r="E139" s="209" t="str">
        <f ca="1">IF(ISERROR(VLOOKUP($B139,'NEL &amp; P4P Backsheet'!$D$11:$BF$187,E$25,0)),"",VLOOKUP($B139,'NEL &amp; P4P Backsheet'!$D$11:$BF$187, E$25,0))</f>
        <v/>
      </c>
      <c r="F139" s="209" t="str">
        <f ca="1">IF(ISERROR(VLOOKUP($B139,'NEL &amp; P4P Backsheet'!$D$11:$BF$187,F$25,0)),"",VLOOKUP($B139,'NEL &amp; P4P Backsheet'!$D$11:$BF$187, F$25,0))</f>
        <v/>
      </c>
      <c r="G139" s="209" t="str">
        <f ca="1">IF(ISERROR(VLOOKUP($B139,'NEL &amp; P4P Backsheet'!$D$11:$BF$187,G$25,0)),"",VLOOKUP($B139,'NEL &amp; P4P Backsheet'!$D$11:$BF$187, G$25,0))</f>
        <v/>
      </c>
      <c r="H139" s="259" t="str">
        <f ca="1">IF(ISERROR(VLOOKUP($B139,'NEL &amp; P4P Backsheet'!$D$11:$BF$187,H$25,0)),"",VLOOKUP($B139,'NEL &amp; P4P Backsheet'!$D$11:$BF$187, H$25,0))</f>
        <v/>
      </c>
      <c r="I139" s="209" t="str">
        <f ca="1">IF(ISERROR(VLOOKUP($B139,'NEL &amp; P4P Backsheet'!$D$11:$BF$187,I$25,0)),"",VLOOKUP($B139,'NEL &amp; P4P Backsheet'!$D$11:$BF$187, I$25,0))</f>
        <v/>
      </c>
      <c r="J139" s="318" t="str">
        <f ca="1">IF(ISERROR(VLOOKUP($B139,'NEL &amp; P4P Backsheet'!$D$11:$BF$187,J$25,0)),"",VLOOKUP($B139,'NEL &amp; P4P Backsheet'!$D$11:$BF$187, J$25,0))</f>
        <v/>
      </c>
      <c r="K139" s="320" t="str">
        <f ca="1">IF(ISERROR(VLOOKUP($B139,'NEL &amp; P4P Backsheet'!$D$11:$BF$187,K$25,0)),"",VLOOKUP($B139,'NEL &amp; P4P Backsheet'!$D$11:$BF$187, K$25,0))</f>
        <v/>
      </c>
      <c r="L139" s="259" t="str">
        <f ca="1">IF(ISERROR(VLOOKUP($B139,'NEL &amp; P4P Backsheet'!$D$11:$BF$187,L$25,0)),"",VLOOKUP($B139,'NEL &amp; P4P Backsheet'!$D$11:$BF$187, L$25,0))</f>
        <v/>
      </c>
      <c r="M139" s="608" t="str">
        <f ca="1">IF(ISERROR(VLOOKUP($B139,'NEL &amp; P4P Backsheet'!$D$11:$BF$187,M$25,0)),"",VLOOKUP($B139,'NEL &amp; P4P Backsheet'!$D$11:$BF$187, M$25,0))</f>
        <v/>
      </c>
      <c r="N139" s="608" t="str">
        <f ca="1">IF(ISERROR(VLOOKUP($B139,'NEL &amp; P4P Backsheet'!$D$11:$BF$187,N$25,0)),"",VLOOKUP($B139,'NEL &amp; P4P Backsheet'!$D$11:$BF$187, N$25,0))</f>
        <v/>
      </c>
      <c r="O139" s="611" t="str">
        <f ca="1">IF(ISERROR(VLOOKUP($B139,'NEL &amp; P4P Backsheet'!$D$11:$BF$187,O$25,0)),"",VLOOKUP($B139,'NEL &amp; P4P Backsheet'!$D$11:$BF$187, O$25,0))</f>
        <v/>
      </c>
      <c r="P139" s="612" t="str">
        <f ca="1">IF(ISERROR(VLOOKUP($B139,'NEL &amp; P4P Backsheet'!$D$11:$BF$187,P$25,0)),"",VLOOKUP($B139,'NEL &amp; P4P Backsheet'!$D$11:$BF$187, P$25,0))</f>
        <v/>
      </c>
      <c r="Q139" s="212" t="str">
        <f ca="1">IF(ISERROR(VLOOKUP($B139,'NEL &amp; P4P Backsheet'!$D$11:$BF$187,Q$25,0)),"",VLOOKUP($B139,'NEL &amp; P4P Backsheet'!$D$11:$BF$187, Q$25,0))</f>
        <v/>
      </c>
      <c r="R139" s="320" t="str">
        <f ca="1">IF(ISERROR(VLOOKUP($B139,'NEL &amp; P4P Backsheet'!$D$11:$BF$187,R$25,0)),"",VLOOKUP($B139,'NEL &amp; P4P Backsheet'!$D$11:$BF$187, R$25,0))</f>
        <v/>
      </c>
      <c r="S139" s="318" t="str">
        <f ca="1">IF(ISERROR(VLOOKUP($B139,'NEL &amp; P4P Backsheet'!$D$11:$BF$187,S$25,0)),"",VLOOKUP($B139,'NEL &amp; P4P Backsheet'!$D$11:$BF$187, S$25,0))</f>
        <v/>
      </c>
      <c r="T139" s="214" t="str">
        <f ca="1">IF(ISERROR(VLOOKUP($B139,'NEL &amp; P4P Backsheet'!$D$11:$BF$187,T$25,0)),"",VLOOKUP($B139,'NEL &amp; P4P Backsheet'!$D$11:$BF$187, T$25,0))</f>
        <v/>
      </c>
      <c r="U139" s="212" t="str">
        <f ca="1">IF(ISERROR(VLOOKUP($B139,'NEL &amp; P4P Backsheet'!$D$11:$BF$187,U$25,0)),"",VLOOKUP($B139,'NEL &amp; P4P Backsheet'!$D$11:$BF$187, U$25,0))</f>
        <v/>
      </c>
      <c r="V139" s="320" t="str">
        <f ca="1">IF(ISERROR(VLOOKUP($B139,'NEL &amp; P4P Backsheet'!$D$11:$BF$187,V$25,0)),"",VLOOKUP($B139,'NEL &amp; P4P Backsheet'!$D$11:$BF$187, V$25,0))</f>
        <v/>
      </c>
      <c r="W139" s="320" t="str">
        <f ca="1">IF(ISERROR(VLOOKUP($B139,'NEL &amp; P4P Backsheet'!$D$11:$BF$187,W$25,0)),"",VLOOKUP($B139,'NEL &amp; P4P Backsheet'!$D$11:$BF$187, W$25,0))</f>
        <v/>
      </c>
      <c r="X139" s="214" t="str">
        <f ca="1">IF(ISERROR(VLOOKUP($B139,'NEL &amp; P4P Backsheet'!$D$11:$BF$187,X$25,0)),"",VLOOKUP($B139,'NEL &amp; P4P Backsheet'!$D$11:$BF$187, X$25,0))</f>
        <v/>
      </c>
      <c r="Y139" s="368" t="str">
        <f ca="1">IF(ISERROR(VLOOKUP($B139,'NEL &amp; P4P Backsheet'!$D$11:$BK$187,$Y$25,0)),"",IF(VLOOKUP($B139,'NEL &amp; P4P Backsheet'!$D$11:$BK$187,$Y$25,0)=0,"",VLOOKUP($B139,'NEL &amp; P4P Backsheet'!$D$11:$BK$187,$Y$25,0)))</f>
        <v/>
      </c>
      <c r="Z139"/>
    </row>
    <row r="140" spans="1:26">
      <c r="A140" s="3">
        <v>112</v>
      </c>
      <c r="B140" s="41" t="str">
        <f t="shared" ca="1" si="4"/>
        <v/>
      </c>
      <c r="C140" s="42" t="str">
        <f ca="1">IF(B140="","",VLOOKUP(B140,'Org list'!$J$9:$K$637,2,0))</f>
        <v/>
      </c>
      <c r="D140" s="215" t="str">
        <f ca="1">IF(ISERROR(VLOOKUP($B140,'NEL &amp; P4P Backsheet'!$D$11:$BM$187,D$25,0)),"",IF(VLOOKUP($B140,'NEL &amp; P4P Backsheet'!$D$11:$BM$187,D$25,0)=0,"",VLOOKUP($B140,'NEL &amp; P4P Backsheet'!$D$11:$BM$187,D$25,0)))</f>
        <v/>
      </c>
      <c r="E140" s="209" t="str">
        <f ca="1">IF(ISERROR(VLOOKUP($B140,'NEL &amp; P4P Backsheet'!$D$11:$BF$187,E$25,0)),"",VLOOKUP($B140,'NEL &amp; P4P Backsheet'!$D$11:$BF$187, E$25,0))</f>
        <v/>
      </c>
      <c r="F140" s="209" t="str">
        <f ca="1">IF(ISERROR(VLOOKUP($B140,'NEL &amp; P4P Backsheet'!$D$11:$BF$187,F$25,0)),"",VLOOKUP($B140,'NEL &amp; P4P Backsheet'!$D$11:$BF$187, F$25,0))</f>
        <v/>
      </c>
      <c r="G140" s="209" t="str">
        <f ca="1">IF(ISERROR(VLOOKUP($B140,'NEL &amp; P4P Backsheet'!$D$11:$BF$187,G$25,0)),"",VLOOKUP($B140,'NEL &amp; P4P Backsheet'!$D$11:$BF$187, G$25,0))</f>
        <v/>
      </c>
      <c r="H140" s="259" t="str">
        <f ca="1">IF(ISERROR(VLOOKUP($B140,'NEL &amp; P4P Backsheet'!$D$11:$BF$187,H$25,0)),"",VLOOKUP($B140,'NEL &amp; P4P Backsheet'!$D$11:$BF$187, H$25,0))</f>
        <v/>
      </c>
      <c r="I140" s="209" t="str">
        <f ca="1">IF(ISERROR(VLOOKUP($B140,'NEL &amp; P4P Backsheet'!$D$11:$BF$187,I$25,0)),"",VLOOKUP($B140,'NEL &amp; P4P Backsheet'!$D$11:$BF$187, I$25,0))</f>
        <v/>
      </c>
      <c r="J140" s="318" t="str">
        <f ca="1">IF(ISERROR(VLOOKUP($B140,'NEL &amp; P4P Backsheet'!$D$11:$BF$187,J$25,0)),"",VLOOKUP($B140,'NEL &amp; P4P Backsheet'!$D$11:$BF$187, J$25,0))</f>
        <v/>
      </c>
      <c r="K140" s="320" t="str">
        <f ca="1">IF(ISERROR(VLOOKUP($B140,'NEL &amp; P4P Backsheet'!$D$11:$BF$187,K$25,0)),"",VLOOKUP($B140,'NEL &amp; P4P Backsheet'!$D$11:$BF$187, K$25,0))</f>
        <v/>
      </c>
      <c r="L140" s="259" t="str">
        <f ca="1">IF(ISERROR(VLOOKUP($B140,'NEL &amp; P4P Backsheet'!$D$11:$BF$187,L$25,0)),"",VLOOKUP($B140,'NEL &amp; P4P Backsheet'!$D$11:$BF$187, L$25,0))</f>
        <v/>
      </c>
      <c r="M140" s="608" t="str">
        <f ca="1">IF(ISERROR(VLOOKUP($B140,'NEL &amp; P4P Backsheet'!$D$11:$BF$187,M$25,0)),"",VLOOKUP($B140,'NEL &amp; P4P Backsheet'!$D$11:$BF$187, M$25,0))</f>
        <v/>
      </c>
      <c r="N140" s="608" t="str">
        <f ca="1">IF(ISERROR(VLOOKUP($B140,'NEL &amp; P4P Backsheet'!$D$11:$BF$187,N$25,0)),"",VLOOKUP($B140,'NEL &amp; P4P Backsheet'!$D$11:$BF$187, N$25,0))</f>
        <v/>
      </c>
      <c r="O140" s="611" t="str">
        <f ca="1">IF(ISERROR(VLOOKUP($B140,'NEL &amp; P4P Backsheet'!$D$11:$BF$187,O$25,0)),"",VLOOKUP($B140,'NEL &amp; P4P Backsheet'!$D$11:$BF$187, O$25,0))</f>
        <v/>
      </c>
      <c r="P140" s="612" t="str">
        <f ca="1">IF(ISERROR(VLOOKUP($B140,'NEL &amp; P4P Backsheet'!$D$11:$BF$187,P$25,0)),"",VLOOKUP($B140,'NEL &amp; P4P Backsheet'!$D$11:$BF$187, P$25,0))</f>
        <v/>
      </c>
      <c r="Q140" s="212" t="str">
        <f ca="1">IF(ISERROR(VLOOKUP($B140,'NEL &amp; P4P Backsheet'!$D$11:$BF$187,Q$25,0)),"",VLOOKUP($B140,'NEL &amp; P4P Backsheet'!$D$11:$BF$187, Q$25,0))</f>
        <v/>
      </c>
      <c r="R140" s="320" t="str">
        <f ca="1">IF(ISERROR(VLOOKUP($B140,'NEL &amp; P4P Backsheet'!$D$11:$BF$187,R$25,0)),"",VLOOKUP($B140,'NEL &amp; P4P Backsheet'!$D$11:$BF$187, R$25,0))</f>
        <v/>
      </c>
      <c r="S140" s="318" t="str">
        <f ca="1">IF(ISERROR(VLOOKUP($B140,'NEL &amp; P4P Backsheet'!$D$11:$BF$187,S$25,0)),"",VLOOKUP($B140,'NEL &amp; P4P Backsheet'!$D$11:$BF$187, S$25,0))</f>
        <v/>
      </c>
      <c r="T140" s="214" t="str">
        <f ca="1">IF(ISERROR(VLOOKUP($B140,'NEL &amp; P4P Backsheet'!$D$11:$BF$187,T$25,0)),"",VLOOKUP($B140,'NEL &amp; P4P Backsheet'!$D$11:$BF$187, T$25,0))</f>
        <v/>
      </c>
      <c r="U140" s="212" t="str">
        <f ca="1">IF(ISERROR(VLOOKUP($B140,'NEL &amp; P4P Backsheet'!$D$11:$BF$187,U$25,0)),"",VLOOKUP($B140,'NEL &amp; P4P Backsheet'!$D$11:$BF$187, U$25,0))</f>
        <v/>
      </c>
      <c r="V140" s="320" t="str">
        <f ca="1">IF(ISERROR(VLOOKUP($B140,'NEL &amp; P4P Backsheet'!$D$11:$BF$187,V$25,0)),"",VLOOKUP($B140,'NEL &amp; P4P Backsheet'!$D$11:$BF$187, V$25,0))</f>
        <v/>
      </c>
      <c r="W140" s="320" t="str">
        <f ca="1">IF(ISERROR(VLOOKUP($B140,'NEL &amp; P4P Backsheet'!$D$11:$BF$187,W$25,0)),"",VLOOKUP($B140,'NEL &amp; P4P Backsheet'!$D$11:$BF$187, W$25,0))</f>
        <v/>
      </c>
      <c r="X140" s="214" t="str">
        <f ca="1">IF(ISERROR(VLOOKUP($B140,'NEL &amp; P4P Backsheet'!$D$11:$BF$187,X$25,0)),"",VLOOKUP($B140,'NEL &amp; P4P Backsheet'!$D$11:$BF$187, X$25,0))</f>
        <v/>
      </c>
      <c r="Y140" s="368" t="str">
        <f ca="1">IF(ISERROR(VLOOKUP($B140,'NEL &amp; P4P Backsheet'!$D$11:$BK$187,$Y$25,0)),"",IF(VLOOKUP($B140,'NEL &amp; P4P Backsheet'!$D$11:$BK$187,$Y$25,0)=0,"",VLOOKUP($B140,'NEL &amp; P4P Backsheet'!$D$11:$BK$187,$Y$25,0)))</f>
        <v/>
      </c>
      <c r="Z140"/>
    </row>
    <row r="141" spans="1:26">
      <c r="A141" s="3">
        <v>113</v>
      </c>
      <c r="B141" s="41" t="str">
        <f t="shared" ca="1" si="4"/>
        <v/>
      </c>
      <c r="C141" s="42" t="str">
        <f ca="1">IF(B141="","",VLOOKUP(B141,'Org list'!$J$9:$K$637,2,0))</f>
        <v/>
      </c>
      <c r="D141" s="215" t="str">
        <f ca="1">IF(ISERROR(VLOOKUP($B141,'NEL &amp; P4P Backsheet'!$D$11:$BM$187,D$25,0)),"",IF(VLOOKUP($B141,'NEL &amp; P4P Backsheet'!$D$11:$BM$187,D$25,0)=0,"",VLOOKUP($B141,'NEL &amp; P4P Backsheet'!$D$11:$BM$187,D$25,0)))</f>
        <v/>
      </c>
      <c r="E141" s="209" t="str">
        <f ca="1">IF(ISERROR(VLOOKUP($B141,'NEL &amp; P4P Backsheet'!$D$11:$BF$187,E$25,0)),"",VLOOKUP($B141,'NEL &amp; P4P Backsheet'!$D$11:$BF$187, E$25,0))</f>
        <v/>
      </c>
      <c r="F141" s="209" t="str">
        <f ca="1">IF(ISERROR(VLOOKUP($B141,'NEL &amp; P4P Backsheet'!$D$11:$BF$187,F$25,0)),"",VLOOKUP($B141,'NEL &amp; P4P Backsheet'!$D$11:$BF$187, F$25,0))</f>
        <v/>
      </c>
      <c r="G141" s="209" t="str">
        <f ca="1">IF(ISERROR(VLOOKUP($B141,'NEL &amp; P4P Backsheet'!$D$11:$BF$187,G$25,0)),"",VLOOKUP($B141,'NEL &amp; P4P Backsheet'!$D$11:$BF$187, G$25,0))</f>
        <v/>
      </c>
      <c r="H141" s="259" t="str">
        <f ca="1">IF(ISERROR(VLOOKUP($B141,'NEL &amp; P4P Backsheet'!$D$11:$BF$187,H$25,0)),"",VLOOKUP($B141,'NEL &amp; P4P Backsheet'!$D$11:$BF$187, H$25,0))</f>
        <v/>
      </c>
      <c r="I141" s="209" t="str">
        <f ca="1">IF(ISERROR(VLOOKUP($B141,'NEL &amp; P4P Backsheet'!$D$11:$BF$187,I$25,0)),"",VLOOKUP($B141,'NEL &amp; P4P Backsheet'!$D$11:$BF$187, I$25,0))</f>
        <v/>
      </c>
      <c r="J141" s="318" t="str">
        <f ca="1">IF(ISERROR(VLOOKUP($B141,'NEL &amp; P4P Backsheet'!$D$11:$BF$187,J$25,0)),"",VLOOKUP($B141,'NEL &amp; P4P Backsheet'!$D$11:$BF$187, J$25,0))</f>
        <v/>
      </c>
      <c r="K141" s="320" t="str">
        <f ca="1">IF(ISERROR(VLOOKUP($B141,'NEL &amp; P4P Backsheet'!$D$11:$BF$187,K$25,0)),"",VLOOKUP($B141,'NEL &amp; P4P Backsheet'!$D$11:$BF$187, K$25,0))</f>
        <v/>
      </c>
      <c r="L141" s="259" t="str">
        <f ca="1">IF(ISERROR(VLOOKUP($B141,'NEL &amp; P4P Backsheet'!$D$11:$BF$187,L$25,0)),"",VLOOKUP($B141,'NEL &amp; P4P Backsheet'!$D$11:$BF$187, L$25,0))</f>
        <v/>
      </c>
      <c r="M141" s="608" t="str">
        <f ca="1">IF(ISERROR(VLOOKUP($B141,'NEL &amp; P4P Backsheet'!$D$11:$BF$187,M$25,0)),"",VLOOKUP($B141,'NEL &amp; P4P Backsheet'!$D$11:$BF$187, M$25,0))</f>
        <v/>
      </c>
      <c r="N141" s="608" t="str">
        <f ca="1">IF(ISERROR(VLOOKUP($B141,'NEL &amp; P4P Backsheet'!$D$11:$BF$187,N$25,0)),"",VLOOKUP($B141,'NEL &amp; P4P Backsheet'!$D$11:$BF$187, N$25,0))</f>
        <v/>
      </c>
      <c r="O141" s="611" t="str">
        <f ca="1">IF(ISERROR(VLOOKUP($B141,'NEL &amp; P4P Backsheet'!$D$11:$BF$187,O$25,0)),"",VLOOKUP($B141,'NEL &amp; P4P Backsheet'!$D$11:$BF$187, O$25,0))</f>
        <v/>
      </c>
      <c r="P141" s="612" t="str">
        <f ca="1">IF(ISERROR(VLOOKUP($B141,'NEL &amp; P4P Backsheet'!$D$11:$BF$187,P$25,0)),"",VLOOKUP($B141,'NEL &amp; P4P Backsheet'!$D$11:$BF$187, P$25,0))</f>
        <v/>
      </c>
      <c r="Q141" s="212" t="str">
        <f ca="1">IF(ISERROR(VLOOKUP($B141,'NEL &amp; P4P Backsheet'!$D$11:$BF$187,Q$25,0)),"",VLOOKUP($B141,'NEL &amp; P4P Backsheet'!$D$11:$BF$187, Q$25,0))</f>
        <v/>
      </c>
      <c r="R141" s="320" t="str">
        <f ca="1">IF(ISERROR(VLOOKUP($B141,'NEL &amp; P4P Backsheet'!$D$11:$BF$187,R$25,0)),"",VLOOKUP($B141,'NEL &amp; P4P Backsheet'!$D$11:$BF$187, R$25,0))</f>
        <v/>
      </c>
      <c r="S141" s="318" t="str">
        <f ca="1">IF(ISERROR(VLOOKUP($B141,'NEL &amp; P4P Backsheet'!$D$11:$BF$187,S$25,0)),"",VLOOKUP($B141,'NEL &amp; P4P Backsheet'!$D$11:$BF$187, S$25,0))</f>
        <v/>
      </c>
      <c r="T141" s="214" t="str">
        <f ca="1">IF(ISERROR(VLOOKUP($B141,'NEL &amp; P4P Backsheet'!$D$11:$BF$187,T$25,0)),"",VLOOKUP($B141,'NEL &amp; P4P Backsheet'!$D$11:$BF$187, T$25,0))</f>
        <v/>
      </c>
      <c r="U141" s="212" t="str">
        <f ca="1">IF(ISERROR(VLOOKUP($B141,'NEL &amp; P4P Backsheet'!$D$11:$BF$187,U$25,0)),"",VLOOKUP($B141,'NEL &amp; P4P Backsheet'!$D$11:$BF$187, U$25,0))</f>
        <v/>
      </c>
      <c r="V141" s="320" t="str">
        <f ca="1">IF(ISERROR(VLOOKUP($B141,'NEL &amp; P4P Backsheet'!$D$11:$BF$187,V$25,0)),"",VLOOKUP($B141,'NEL &amp; P4P Backsheet'!$D$11:$BF$187, V$25,0))</f>
        <v/>
      </c>
      <c r="W141" s="320" t="str">
        <f ca="1">IF(ISERROR(VLOOKUP($B141,'NEL &amp; P4P Backsheet'!$D$11:$BF$187,W$25,0)),"",VLOOKUP($B141,'NEL &amp; P4P Backsheet'!$D$11:$BF$187, W$25,0))</f>
        <v/>
      </c>
      <c r="X141" s="214" t="str">
        <f ca="1">IF(ISERROR(VLOOKUP($B141,'NEL &amp; P4P Backsheet'!$D$11:$BF$187,X$25,0)),"",VLOOKUP($B141,'NEL &amp; P4P Backsheet'!$D$11:$BF$187, X$25,0))</f>
        <v/>
      </c>
      <c r="Y141" s="368" t="str">
        <f ca="1">IF(ISERROR(VLOOKUP($B141,'NEL &amp; P4P Backsheet'!$D$11:$BK$187,$Y$25,0)),"",IF(VLOOKUP($B141,'NEL &amp; P4P Backsheet'!$D$11:$BK$187,$Y$25,0)=0,"",VLOOKUP($B141,'NEL &amp; P4P Backsheet'!$D$11:$BK$187,$Y$25,0)))</f>
        <v/>
      </c>
      <c r="Z141"/>
    </row>
    <row r="142" spans="1:26">
      <c r="A142" s="3">
        <v>114</v>
      </c>
      <c r="B142" s="41" t="str">
        <f t="shared" ca="1" si="4"/>
        <v/>
      </c>
      <c r="C142" s="42" t="str">
        <f ca="1">IF(B142="","",VLOOKUP(B142,'Org list'!$J$9:$K$637,2,0))</f>
        <v/>
      </c>
      <c r="D142" s="215" t="str">
        <f ca="1">IF(ISERROR(VLOOKUP($B142,'NEL &amp; P4P Backsheet'!$D$11:$BM$187,D$25,0)),"",IF(VLOOKUP($B142,'NEL &amp; P4P Backsheet'!$D$11:$BM$187,D$25,0)=0,"",VLOOKUP($B142,'NEL &amp; P4P Backsheet'!$D$11:$BM$187,D$25,0)))</f>
        <v/>
      </c>
      <c r="E142" s="209" t="str">
        <f ca="1">IF(ISERROR(VLOOKUP($B142,'NEL &amp; P4P Backsheet'!$D$11:$BF$187,E$25,0)),"",VLOOKUP($B142,'NEL &amp; P4P Backsheet'!$D$11:$BF$187, E$25,0))</f>
        <v/>
      </c>
      <c r="F142" s="209" t="str">
        <f ca="1">IF(ISERROR(VLOOKUP($B142,'NEL &amp; P4P Backsheet'!$D$11:$BF$187,F$25,0)),"",VLOOKUP($B142,'NEL &amp; P4P Backsheet'!$D$11:$BF$187, F$25,0))</f>
        <v/>
      </c>
      <c r="G142" s="209" t="str">
        <f ca="1">IF(ISERROR(VLOOKUP($B142,'NEL &amp; P4P Backsheet'!$D$11:$BF$187,G$25,0)),"",VLOOKUP($B142,'NEL &amp; P4P Backsheet'!$D$11:$BF$187, G$25,0))</f>
        <v/>
      </c>
      <c r="H142" s="259" t="str">
        <f ca="1">IF(ISERROR(VLOOKUP($B142,'NEL &amp; P4P Backsheet'!$D$11:$BF$187,H$25,0)),"",VLOOKUP($B142,'NEL &amp; P4P Backsheet'!$D$11:$BF$187, H$25,0))</f>
        <v/>
      </c>
      <c r="I142" s="209" t="str">
        <f ca="1">IF(ISERROR(VLOOKUP($B142,'NEL &amp; P4P Backsheet'!$D$11:$BF$187,I$25,0)),"",VLOOKUP($B142,'NEL &amp; P4P Backsheet'!$D$11:$BF$187, I$25,0))</f>
        <v/>
      </c>
      <c r="J142" s="318" t="str">
        <f ca="1">IF(ISERROR(VLOOKUP($B142,'NEL &amp; P4P Backsheet'!$D$11:$BF$187,J$25,0)),"",VLOOKUP($B142,'NEL &amp; P4P Backsheet'!$D$11:$BF$187, J$25,0))</f>
        <v/>
      </c>
      <c r="K142" s="320" t="str">
        <f ca="1">IF(ISERROR(VLOOKUP($B142,'NEL &amp; P4P Backsheet'!$D$11:$BF$187,K$25,0)),"",VLOOKUP($B142,'NEL &amp; P4P Backsheet'!$D$11:$BF$187, K$25,0))</f>
        <v/>
      </c>
      <c r="L142" s="259" t="str">
        <f ca="1">IF(ISERROR(VLOOKUP($B142,'NEL &amp; P4P Backsheet'!$D$11:$BF$187,L$25,0)),"",VLOOKUP($B142,'NEL &amp; P4P Backsheet'!$D$11:$BF$187, L$25,0))</f>
        <v/>
      </c>
      <c r="M142" s="608" t="str">
        <f ca="1">IF(ISERROR(VLOOKUP($B142,'NEL &amp; P4P Backsheet'!$D$11:$BF$187,M$25,0)),"",VLOOKUP($B142,'NEL &amp; P4P Backsheet'!$D$11:$BF$187, M$25,0))</f>
        <v/>
      </c>
      <c r="N142" s="608" t="str">
        <f ca="1">IF(ISERROR(VLOOKUP($B142,'NEL &amp; P4P Backsheet'!$D$11:$BF$187,N$25,0)),"",VLOOKUP($B142,'NEL &amp; P4P Backsheet'!$D$11:$BF$187, N$25,0))</f>
        <v/>
      </c>
      <c r="O142" s="611" t="str">
        <f ca="1">IF(ISERROR(VLOOKUP($B142,'NEL &amp; P4P Backsheet'!$D$11:$BF$187,O$25,0)),"",VLOOKUP($B142,'NEL &amp; P4P Backsheet'!$D$11:$BF$187, O$25,0))</f>
        <v/>
      </c>
      <c r="P142" s="612" t="str">
        <f ca="1">IF(ISERROR(VLOOKUP($B142,'NEL &amp; P4P Backsheet'!$D$11:$BF$187,P$25,0)),"",VLOOKUP($B142,'NEL &amp; P4P Backsheet'!$D$11:$BF$187, P$25,0))</f>
        <v/>
      </c>
      <c r="Q142" s="212" t="str">
        <f ca="1">IF(ISERROR(VLOOKUP($B142,'NEL &amp; P4P Backsheet'!$D$11:$BF$187,Q$25,0)),"",VLOOKUP($B142,'NEL &amp; P4P Backsheet'!$D$11:$BF$187, Q$25,0))</f>
        <v/>
      </c>
      <c r="R142" s="320" t="str">
        <f ca="1">IF(ISERROR(VLOOKUP($B142,'NEL &amp; P4P Backsheet'!$D$11:$BF$187,R$25,0)),"",VLOOKUP($B142,'NEL &amp; P4P Backsheet'!$D$11:$BF$187, R$25,0))</f>
        <v/>
      </c>
      <c r="S142" s="318" t="str">
        <f ca="1">IF(ISERROR(VLOOKUP($B142,'NEL &amp; P4P Backsheet'!$D$11:$BF$187,S$25,0)),"",VLOOKUP($B142,'NEL &amp; P4P Backsheet'!$D$11:$BF$187, S$25,0))</f>
        <v/>
      </c>
      <c r="T142" s="214" t="str">
        <f ca="1">IF(ISERROR(VLOOKUP($B142,'NEL &amp; P4P Backsheet'!$D$11:$BF$187,T$25,0)),"",VLOOKUP($B142,'NEL &amp; P4P Backsheet'!$D$11:$BF$187, T$25,0))</f>
        <v/>
      </c>
      <c r="U142" s="212" t="str">
        <f ca="1">IF(ISERROR(VLOOKUP($B142,'NEL &amp; P4P Backsheet'!$D$11:$BF$187,U$25,0)),"",VLOOKUP($B142,'NEL &amp; P4P Backsheet'!$D$11:$BF$187, U$25,0))</f>
        <v/>
      </c>
      <c r="V142" s="320" t="str">
        <f ca="1">IF(ISERROR(VLOOKUP($B142,'NEL &amp; P4P Backsheet'!$D$11:$BF$187,V$25,0)),"",VLOOKUP($B142,'NEL &amp; P4P Backsheet'!$D$11:$BF$187, V$25,0))</f>
        <v/>
      </c>
      <c r="W142" s="320" t="str">
        <f ca="1">IF(ISERROR(VLOOKUP($B142,'NEL &amp; P4P Backsheet'!$D$11:$BF$187,W$25,0)),"",VLOOKUP($B142,'NEL &amp; P4P Backsheet'!$D$11:$BF$187, W$25,0))</f>
        <v/>
      </c>
      <c r="X142" s="214" t="str">
        <f ca="1">IF(ISERROR(VLOOKUP($B142,'NEL &amp; P4P Backsheet'!$D$11:$BF$187,X$25,0)),"",VLOOKUP($B142,'NEL &amp; P4P Backsheet'!$D$11:$BF$187, X$25,0))</f>
        <v/>
      </c>
      <c r="Y142" s="368" t="str">
        <f ca="1">IF(ISERROR(VLOOKUP($B142,'NEL &amp; P4P Backsheet'!$D$11:$BK$187,$Y$25,0)),"",IF(VLOOKUP($B142,'NEL &amp; P4P Backsheet'!$D$11:$BK$187,$Y$25,0)=0,"",VLOOKUP($B142,'NEL &amp; P4P Backsheet'!$D$11:$BK$187,$Y$25,0)))</f>
        <v/>
      </c>
      <c r="Z142"/>
    </row>
    <row r="143" spans="1:26">
      <c r="A143" s="3">
        <v>115</v>
      </c>
      <c r="B143" s="41" t="str">
        <f t="shared" ca="1" si="4"/>
        <v/>
      </c>
      <c r="C143" s="42" t="str">
        <f ca="1">IF(B143="","",VLOOKUP(B143,'Org list'!$J$9:$K$637,2,0))</f>
        <v/>
      </c>
      <c r="D143" s="215" t="str">
        <f ca="1">IF(ISERROR(VLOOKUP($B143,'NEL &amp; P4P Backsheet'!$D$11:$BM$187,D$25,0)),"",IF(VLOOKUP($B143,'NEL &amp; P4P Backsheet'!$D$11:$BM$187,D$25,0)=0,"",VLOOKUP($B143,'NEL &amp; P4P Backsheet'!$D$11:$BM$187,D$25,0)))</f>
        <v/>
      </c>
      <c r="E143" s="209" t="str">
        <f ca="1">IF(ISERROR(VLOOKUP($B143,'NEL &amp; P4P Backsheet'!$D$11:$BF$187,E$25,0)),"",VLOOKUP($B143,'NEL &amp; P4P Backsheet'!$D$11:$BF$187, E$25,0))</f>
        <v/>
      </c>
      <c r="F143" s="209" t="str">
        <f ca="1">IF(ISERROR(VLOOKUP($B143,'NEL &amp; P4P Backsheet'!$D$11:$BF$187,F$25,0)),"",VLOOKUP($B143,'NEL &amp; P4P Backsheet'!$D$11:$BF$187, F$25,0))</f>
        <v/>
      </c>
      <c r="G143" s="209" t="str">
        <f ca="1">IF(ISERROR(VLOOKUP($B143,'NEL &amp; P4P Backsheet'!$D$11:$BF$187,G$25,0)),"",VLOOKUP($B143,'NEL &amp; P4P Backsheet'!$D$11:$BF$187, G$25,0))</f>
        <v/>
      </c>
      <c r="H143" s="259" t="str">
        <f ca="1">IF(ISERROR(VLOOKUP($B143,'NEL &amp; P4P Backsheet'!$D$11:$BF$187,H$25,0)),"",VLOOKUP($B143,'NEL &amp; P4P Backsheet'!$D$11:$BF$187, H$25,0))</f>
        <v/>
      </c>
      <c r="I143" s="209" t="str">
        <f ca="1">IF(ISERROR(VLOOKUP($B143,'NEL &amp; P4P Backsheet'!$D$11:$BF$187,I$25,0)),"",VLOOKUP($B143,'NEL &amp; P4P Backsheet'!$D$11:$BF$187, I$25,0))</f>
        <v/>
      </c>
      <c r="J143" s="318" t="str">
        <f ca="1">IF(ISERROR(VLOOKUP($B143,'NEL &amp; P4P Backsheet'!$D$11:$BF$187,J$25,0)),"",VLOOKUP($B143,'NEL &amp; P4P Backsheet'!$D$11:$BF$187, J$25,0))</f>
        <v/>
      </c>
      <c r="K143" s="320" t="str">
        <f ca="1">IF(ISERROR(VLOOKUP($B143,'NEL &amp; P4P Backsheet'!$D$11:$BF$187,K$25,0)),"",VLOOKUP($B143,'NEL &amp; P4P Backsheet'!$D$11:$BF$187, K$25,0))</f>
        <v/>
      </c>
      <c r="L143" s="259" t="str">
        <f ca="1">IF(ISERROR(VLOOKUP($B143,'NEL &amp; P4P Backsheet'!$D$11:$BF$187,L$25,0)),"",VLOOKUP($B143,'NEL &amp; P4P Backsheet'!$D$11:$BF$187, L$25,0))</f>
        <v/>
      </c>
      <c r="M143" s="608" t="str">
        <f ca="1">IF(ISERROR(VLOOKUP($B143,'NEL &amp; P4P Backsheet'!$D$11:$BF$187,M$25,0)),"",VLOOKUP($B143,'NEL &amp; P4P Backsheet'!$D$11:$BF$187, M$25,0))</f>
        <v/>
      </c>
      <c r="N143" s="608" t="str">
        <f ca="1">IF(ISERROR(VLOOKUP($B143,'NEL &amp; P4P Backsheet'!$D$11:$BF$187,N$25,0)),"",VLOOKUP($B143,'NEL &amp; P4P Backsheet'!$D$11:$BF$187, N$25,0))</f>
        <v/>
      </c>
      <c r="O143" s="611" t="str">
        <f ca="1">IF(ISERROR(VLOOKUP($B143,'NEL &amp; P4P Backsheet'!$D$11:$BF$187,O$25,0)),"",VLOOKUP($B143,'NEL &amp; P4P Backsheet'!$D$11:$BF$187, O$25,0))</f>
        <v/>
      </c>
      <c r="P143" s="612" t="str">
        <f ca="1">IF(ISERROR(VLOOKUP($B143,'NEL &amp; P4P Backsheet'!$D$11:$BF$187,P$25,0)),"",VLOOKUP($B143,'NEL &amp; P4P Backsheet'!$D$11:$BF$187, P$25,0))</f>
        <v/>
      </c>
      <c r="Q143" s="212" t="str">
        <f ca="1">IF(ISERROR(VLOOKUP($B143,'NEL &amp; P4P Backsheet'!$D$11:$BF$187,Q$25,0)),"",VLOOKUP($B143,'NEL &amp; P4P Backsheet'!$D$11:$BF$187, Q$25,0))</f>
        <v/>
      </c>
      <c r="R143" s="320" t="str">
        <f ca="1">IF(ISERROR(VLOOKUP($B143,'NEL &amp; P4P Backsheet'!$D$11:$BF$187,R$25,0)),"",VLOOKUP($B143,'NEL &amp; P4P Backsheet'!$D$11:$BF$187, R$25,0))</f>
        <v/>
      </c>
      <c r="S143" s="318" t="str">
        <f ca="1">IF(ISERROR(VLOOKUP($B143,'NEL &amp; P4P Backsheet'!$D$11:$BF$187,S$25,0)),"",VLOOKUP($B143,'NEL &amp; P4P Backsheet'!$D$11:$BF$187, S$25,0))</f>
        <v/>
      </c>
      <c r="T143" s="214" t="str">
        <f ca="1">IF(ISERROR(VLOOKUP($B143,'NEL &amp; P4P Backsheet'!$D$11:$BF$187,T$25,0)),"",VLOOKUP($B143,'NEL &amp; P4P Backsheet'!$D$11:$BF$187, T$25,0))</f>
        <v/>
      </c>
      <c r="U143" s="212" t="str">
        <f ca="1">IF(ISERROR(VLOOKUP($B143,'NEL &amp; P4P Backsheet'!$D$11:$BF$187,U$25,0)),"",VLOOKUP($B143,'NEL &amp; P4P Backsheet'!$D$11:$BF$187, U$25,0))</f>
        <v/>
      </c>
      <c r="V143" s="320" t="str">
        <f ca="1">IF(ISERROR(VLOOKUP($B143,'NEL &amp; P4P Backsheet'!$D$11:$BF$187,V$25,0)),"",VLOOKUP($B143,'NEL &amp; P4P Backsheet'!$D$11:$BF$187, V$25,0))</f>
        <v/>
      </c>
      <c r="W143" s="320" t="str">
        <f ca="1">IF(ISERROR(VLOOKUP($B143,'NEL &amp; P4P Backsheet'!$D$11:$BF$187,W$25,0)),"",VLOOKUP($B143,'NEL &amp; P4P Backsheet'!$D$11:$BF$187, W$25,0))</f>
        <v/>
      </c>
      <c r="X143" s="214" t="str">
        <f ca="1">IF(ISERROR(VLOOKUP($B143,'NEL &amp; P4P Backsheet'!$D$11:$BF$187,X$25,0)),"",VLOOKUP($B143,'NEL &amp; P4P Backsheet'!$D$11:$BF$187, X$25,0))</f>
        <v/>
      </c>
      <c r="Y143" s="368" t="str">
        <f ca="1">IF(ISERROR(VLOOKUP($B143,'NEL &amp; P4P Backsheet'!$D$11:$BK$187,$Y$25,0)),"",IF(VLOOKUP($B143,'NEL &amp; P4P Backsheet'!$D$11:$BK$187,$Y$25,0)=0,"",VLOOKUP($B143,'NEL &amp; P4P Backsheet'!$D$11:$BK$187,$Y$25,0)))</f>
        <v/>
      </c>
      <c r="Z143"/>
    </row>
    <row r="144" spans="1:26">
      <c r="A144" s="3">
        <v>116</v>
      </c>
      <c r="B144" s="41" t="str">
        <f t="shared" ca="1" si="4"/>
        <v/>
      </c>
      <c r="C144" s="42" t="str">
        <f ca="1">IF(B144="","",VLOOKUP(B144,'Org list'!$J$9:$K$637,2,0))</f>
        <v/>
      </c>
      <c r="D144" s="215" t="str">
        <f ca="1">IF(ISERROR(VLOOKUP($B144,'NEL &amp; P4P Backsheet'!$D$11:$BM$187,D$25,0)),"",IF(VLOOKUP($B144,'NEL &amp; P4P Backsheet'!$D$11:$BM$187,D$25,0)=0,"",VLOOKUP($B144,'NEL &amp; P4P Backsheet'!$D$11:$BM$187,D$25,0)))</f>
        <v/>
      </c>
      <c r="E144" s="209" t="str">
        <f ca="1">IF(ISERROR(VLOOKUP($B144,'NEL &amp; P4P Backsheet'!$D$11:$BF$187,E$25,0)),"",VLOOKUP($B144,'NEL &amp; P4P Backsheet'!$D$11:$BF$187, E$25,0))</f>
        <v/>
      </c>
      <c r="F144" s="209" t="str">
        <f ca="1">IF(ISERROR(VLOOKUP($B144,'NEL &amp; P4P Backsheet'!$D$11:$BF$187,F$25,0)),"",VLOOKUP($B144,'NEL &amp; P4P Backsheet'!$D$11:$BF$187, F$25,0))</f>
        <v/>
      </c>
      <c r="G144" s="209" t="str">
        <f ca="1">IF(ISERROR(VLOOKUP($B144,'NEL &amp; P4P Backsheet'!$D$11:$BF$187,G$25,0)),"",VLOOKUP($B144,'NEL &amp; P4P Backsheet'!$D$11:$BF$187, G$25,0))</f>
        <v/>
      </c>
      <c r="H144" s="259" t="str">
        <f ca="1">IF(ISERROR(VLOOKUP($B144,'NEL &amp; P4P Backsheet'!$D$11:$BF$187,H$25,0)),"",VLOOKUP($B144,'NEL &amp; P4P Backsheet'!$D$11:$BF$187, H$25,0))</f>
        <v/>
      </c>
      <c r="I144" s="209" t="str">
        <f ca="1">IF(ISERROR(VLOOKUP($B144,'NEL &amp; P4P Backsheet'!$D$11:$BF$187,I$25,0)),"",VLOOKUP($B144,'NEL &amp; P4P Backsheet'!$D$11:$BF$187, I$25,0))</f>
        <v/>
      </c>
      <c r="J144" s="318" t="str">
        <f ca="1">IF(ISERROR(VLOOKUP($B144,'NEL &amp; P4P Backsheet'!$D$11:$BF$187,J$25,0)),"",VLOOKUP($B144,'NEL &amp; P4P Backsheet'!$D$11:$BF$187, J$25,0))</f>
        <v/>
      </c>
      <c r="K144" s="320" t="str">
        <f ca="1">IF(ISERROR(VLOOKUP($B144,'NEL &amp; P4P Backsheet'!$D$11:$BF$187,K$25,0)),"",VLOOKUP($B144,'NEL &amp; P4P Backsheet'!$D$11:$BF$187, K$25,0))</f>
        <v/>
      </c>
      <c r="L144" s="259" t="str">
        <f ca="1">IF(ISERROR(VLOOKUP($B144,'NEL &amp; P4P Backsheet'!$D$11:$BF$187,L$25,0)),"",VLOOKUP($B144,'NEL &amp; P4P Backsheet'!$D$11:$BF$187, L$25,0))</f>
        <v/>
      </c>
      <c r="M144" s="608" t="str">
        <f ca="1">IF(ISERROR(VLOOKUP($B144,'NEL &amp; P4P Backsheet'!$D$11:$BF$187,M$25,0)),"",VLOOKUP($B144,'NEL &amp; P4P Backsheet'!$D$11:$BF$187, M$25,0))</f>
        <v/>
      </c>
      <c r="N144" s="608" t="str">
        <f ca="1">IF(ISERROR(VLOOKUP($B144,'NEL &amp; P4P Backsheet'!$D$11:$BF$187,N$25,0)),"",VLOOKUP($B144,'NEL &amp; P4P Backsheet'!$D$11:$BF$187, N$25,0))</f>
        <v/>
      </c>
      <c r="O144" s="611" t="str">
        <f ca="1">IF(ISERROR(VLOOKUP($B144,'NEL &amp; P4P Backsheet'!$D$11:$BF$187,O$25,0)),"",VLOOKUP($B144,'NEL &amp; P4P Backsheet'!$D$11:$BF$187, O$25,0))</f>
        <v/>
      </c>
      <c r="P144" s="612" t="str">
        <f ca="1">IF(ISERROR(VLOOKUP($B144,'NEL &amp; P4P Backsheet'!$D$11:$BF$187,P$25,0)),"",VLOOKUP($B144,'NEL &amp; P4P Backsheet'!$D$11:$BF$187, P$25,0))</f>
        <v/>
      </c>
      <c r="Q144" s="212" t="str">
        <f ca="1">IF(ISERROR(VLOOKUP($B144,'NEL &amp; P4P Backsheet'!$D$11:$BF$187,Q$25,0)),"",VLOOKUP($B144,'NEL &amp; P4P Backsheet'!$D$11:$BF$187, Q$25,0))</f>
        <v/>
      </c>
      <c r="R144" s="320" t="str">
        <f ca="1">IF(ISERROR(VLOOKUP($B144,'NEL &amp; P4P Backsheet'!$D$11:$BF$187,R$25,0)),"",VLOOKUP($B144,'NEL &amp; P4P Backsheet'!$D$11:$BF$187, R$25,0))</f>
        <v/>
      </c>
      <c r="S144" s="318" t="str">
        <f ca="1">IF(ISERROR(VLOOKUP($B144,'NEL &amp; P4P Backsheet'!$D$11:$BF$187,S$25,0)),"",VLOOKUP($B144,'NEL &amp; P4P Backsheet'!$D$11:$BF$187, S$25,0))</f>
        <v/>
      </c>
      <c r="T144" s="214" t="str">
        <f ca="1">IF(ISERROR(VLOOKUP($B144,'NEL &amp; P4P Backsheet'!$D$11:$BF$187,T$25,0)),"",VLOOKUP($B144,'NEL &amp; P4P Backsheet'!$D$11:$BF$187, T$25,0))</f>
        <v/>
      </c>
      <c r="U144" s="212" t="str">
        <f ca="1">IF(ISERROR(VLOOKUP($B144,'NEL &amp; P4P Backsheet'!$D$11:$BF$187,U$25,0)),"",VLOOKUP($B144,'NEL &amp; P4P Backsheet'!$D$11:$BF$187, U$25,0))</f>
        <v/>
      </c>
      <c r="V144" s="320" t="str">
        <f ca="1">IF(ISERROR(VLOOKUP($B144,'NEL &amp; P4P Backsheet'!$D$11:$BF$187,V$25,0)),"",VLOOKUP($B144,'NEL &amp; P4P Backsheet'!$D$11:$BF$187, V$25,0))</f>
        <v/>
      </c>
      <c r="W144" s="320" t="str">
        <f ca="1">IF(ISERROR(VLOOKUP($B144,'NEL &amp; P4P Backsheet'!$D$11:$BF$187,W$25,0)),"",VLOOKUP($B144,'NEL &amp; P4P Backsheet'!$D$11:$BF$187, W$25,0))</f>
        <v/>
      </c>
      <c r="X144" s="214" t="str">
        <f ca="1">IF(ISERROR(VLOOKUP($B144,'NEL &amp; P4P Backsheet'!$D$11:$BF$187,X$25,0)),"",VLOOKUP($B144,'NEL &amp; P4P Backsheet'!$D$11:$BF$187, X$25,0))</f>
        <v/>
      </c>
      <c r="Y144" s="368" t="str">
        <f ca="1">IF(ISERROR(VLOOKUP($B144,'NEL &amp; P4P Backsheet'!$D$11:$BK$187,$Y$25,0)),"",IF(VLOOKUP($B144,'NEL &amp; P4P Backsheet'!$D$11:$BK$187,$Y$25,0)=0,"",VLOOKUP($B144,'NEL &amp; P4P Backsheet'!$D$11:$BK$187,$Y$25,0)))</f>
        <v/>
      </c>
      <c r="Z144"/>
    </row>
    <row r="145" spans="1:26">
      <c r="A145" s="3">
        <v>117</v>
      </c>
      <c r="B145" s="41" t="str">
        <f t="shared" ca="1" si="4"/>
        <v/>
      </c>
      <c r="C145" s="42" t="str">
        <f ca="1">IF(B145="","",VLOOKUP(B145,'Org list'!$J$9:$K$637,2,0))</f>
        <v/>
      </c>
      <c r="D145" s="215" t="str">
        <f ca="1">IF(ISERROR(VLOOKUP($B145,'NEL &amp; P4P Backsheet'!$D$11:$BM$187,D$25,0)),"",IF(VLOOKUP($B145,'NEL &amp; P4P Backsheet'!$D$11:$BM$187,D$25,0)=0,"",VLOOKUP($B145,'NEL &amp; P4P Backsheet'!$D$11:$BM$187,D$25,0)))</f>
        <v/>
      </c>
      <c r="E145" s="209" t="str">
        <f ca="1">IF(ISERROR(VLOOKUP($B145,'NEL &amp; P4P Backsheet'!$D$11:$BF$187,E$25,0)),"",VLOOKUP($B145,'NEL &amp; P4P Backsheet'!$D$11:$BF$187, E$25,0))</f>
        <v/>
      </c>
      <c r="F145" s="209" t="str">
        <f ca="1">IF(ISERROR(VLOOKUP($B145,'NEL &amp; P4P Backsheet'!$D$11:$BF$187,F$25,0)),"",VLOOKUP($B145,'NEL &amp; P4P Backsheet'!$D$11:$BF$187, F$25,0))</f>
        <v/>
      </c>
      <c r="G145" s="209" t="str">
        <f ca="1">IF(ISERROR(VLOOKUP($B145,'NEL &amp; P4P Backsheet'!$D$11:$BF$187,G$25,0)),"",VLOOKUP($B145,'NEL &amp; P4P Backsheet'!$D$11:$BF$187, G$25,0))</f>
        <v/>
      </c>
      <c r="H145" s="259" t="str">
        <f ca="1">IF(ISERROR(VLOOKUP($B145,'NEL &amp; P4P Backsheet'!$D$11:$BF$187,H$25,0)),"",VLOOKUP($B145,'NEL &amp; P4P Backsheet'!$D$11:$BF$187, H$25,0))</f>
        <v/>
      </c>
      <c r="I145" s="209" t="str">
        <f ca="1">IF(ISERROR(VLOOKUP($B145,'NEL &amp; P4P Backsheet'!$D$11:$BF$187,I$25,0)),"",VLOOKUP($B145,'NEL &amp; P4P Backsheet'!$D$11:$BF$187, I$25,0))</f>
        <v/>
      </c>
      <c r="J145" s="318" t="str">
        <f ca="1">IF(ISERROR(VLOOKUP($B145,'NEL &amp; P4P Backsheet'!$D$11:$BF$187,J$25,0)),"",VLOOKUP($B145,'NEL &amp; P4P Backsheet'!$D$11:$BF$187, J$25,0))</f>
        <v/>
      </c>
      <c r="K145" s="320" t="str">
        <f ca="1">IF(ISERROR(VLOOKUP($B145,'NEL &amp; P4P Backsheet'!$D$11:$BF$187,K$25,0)),"",VLOOKUP($B145,'NEL &amp; P4P Backsheet'!$D$11:$BF$187, K$25,0))</f>
        <v/>
      </c>
      <c r="L145" s="259" t="str">
        <f ca="1">IF(ISERROR(VLOOKUP($B145,'NEL &amp; P4P Backsheet'!$D$11:$BF$187,L$25,0)),"",VLOOKUP($B145,'NEL &amp; P4P Backsheet'!$D$11:$BF$187, L$25,0))</f>
        <v/>
      </c>
      <c r="M145" s="608" t="str">
        <f ca="1">IF(ISERROR(VLOOKUP($B145,'NEL &amp; P4P Backsheet'!$D$11:$BF$187,M$25,0)),"",VLOOKUP($B145,'NEL &amp; P4P Backsheet'!$D$11:$BF$187, M$25,0))</f>
        <v/>
      </c>
      <c r="N145" s="608" t="str">
        <f ca="1">IF(ISERROR(VLOOKUP($B145,'NEL &amp; P4P Backsheet'!$D$11:$BF$187,N$25,0)),"",VLOOKUP($B145,'NEL &amp; P4P Backsheet'!$D$11:$BF$187, N$25,0))</f>
        <v/>
      </c>
      <c r="O145" s="611" t="str">
        <f ca="1">IF(ISERROR(VLOOKUP($B145,'NEL &amp; P4P Backsheet'!$D$11:$BF$187,O$25,0)),"",VLOOKUP($B145,'NEL &amp; P4P Backsheet'!$D$11:$BF$187, O$25,0))</f>
        <v/>
      </c>
      <c r="P145" s="612" t="str">
        <f ca="1">IF(ISERROR(VLOOKUP($B145,'NEL &amp; P4P Backsheet'!$D$11:$BF$187,P$25,0)),"",VLOOKUP($B145,'NEL &amp; P4P Backsheet'!$D$11:$BF$187, P$25,0))</f>
        <v/>
      </c>
      <c r="Q145" s="212" t="str">
        <f ca="1">IF(ISERROR(VLOOKUP($B145,'NEL &amp; P4P Backsheet'!$D$11:$BF$187,Q$25,0)),"",VLOOKUP($B145,'NEL &amp; P4P Backsheet'!$D$11:$BF$187, Q$25,0))</f>
        <v/>
      </c>
      <c r="R145" s="320" t="str">
        <f ca="1">IF(ISERROR(VLOOKUP($B145,'NEL &amp; P4P Backsheet'!$D$11:$BF$187,R$25,0)),"",VLOOKUP($B145,'NEL &amp; P4P Backsheet'!$D$11:$BF$187, R$25,0))</f>
        <v/>
      </c>
      <c r="S145" s="318" t="str">
        <f ca="1">IF(ISERROR(VLOOKUP($B145,'NEL &amp; P4P Backsheet'!$D$11:$BF$187,S$25,0)),"",VLOOKUP($B145,'NEL &amp; P4P Backsheet'!$D$11:$BF$187, S$25,0))</f>
        <v/>
      </c>
      <c r="T145" s="214" t="str">
        <f ca="1">IF(ISERROR(VLOOKUP($B145,'NEL &amp; P4P Backsheet'!$D$11:$BF$187,T$25,0)),"",VLOOKUP($B145,'NEL &amp; P4P Backsheet'!$D$11:$BF$187, T$25,0))</f>
        <v/>
      </c>
      <c r="U145" s="212" t="str">
        <f ca="1">IF(ISERROR(VLOOKUP($B145,'NEL &amp; P4P Backsheet'!$D$11:$BF$187,U$25,0)),"",VLOOKUP($B145,'NEL &amp; P4P Backsheet'!$D$11:$BF$187, U$25,0))</f>
        <v/>
      </c>
      <c r="V145" s="320" t="str">
        <f ca="1">IF(ISERROR(VLOOKUP($B145,'NEL &amp; P4P Backsheet'!$D$11:$BF$187,V$25,0)),"",VLOOKUP($B145,'NEL &amp; P4P Backsheet'!$D$11:$BF$187, V$25,0))</f>
        <v/>
      </c>
      <c r="W145" s="320" t="str">
        <f ca="1">IF(ISERROR(VLOOKUP($B145,'NEL &amp; P4P Backsheet'!$D$11:$BF$187,W$25,0)),"",VLOOKUP($B145,'NEL &amp; P4P Backsheet'!$D$11:$BF$187, W$25,0))</f>
        <v/>
      </c>
      <c r="X145" s="214" t="str">
        <f ca="1">IF(ISERROR(VLOOKUP($B145,'NEL &amp; P4P Backsheet'!$D$11:$BF$187,X$25,0)),"",VLOOKUP($B145,'NEL &amp; P4P Backsheet'!$D$11:$BF$187, X$25,0))</f>
        <v/>
      </c>
      <c r="Y145" s="368" t="str">
        <f ca="1">IF(ISERROR(VLOOKUP($B145,'NEL &amp; P4P Backsheet'!$D$11:$BK$187,$Y$25,0)),"",IF(VLOOKUP($B145,'NEL &amp; P4P Backsheet'!$D$11:$BK$187,$Y$25,0)=0,"",VLOOKUP($B145,'NEL &amp; P4P Backsheet'!$D$11:$BK$187,$Y$25,0)))</f>
        <v/>
      </c>
      <c r="Z145"/>
    </row>
    <row r="146" spans="1:26">
      <c r="A146" s="3">
        <v>118</v>
      </c>
      <c r="B146" s="41" t="str">
        <f t="shared" ca="1" si="4"/>
        <v/>
      </c>
      <c r="C146" s="42" t="str">
        <f ca="1">IF(B146="","",VLOOKUP(B146,'Org list'!$J$9:$K$637,2,0))</f>
        <v/>
      </c>
      <c r="D146" s="215" t="str">
        <f ca="1">IF(ISERROR(VLOOKUP($B146,'NEL &amp; P4P Backsheet'!$D$11:$BM$187,D$25,0)),"",IF(VLOOKUP($B146,'NEL &amp; P4P Backsheet'!$D$11:$BM$187,D$25,0)=0,"",VLOOKUP($B146,'NEL &amp; P4P Backsheet'!$D$11:$BM$187,D$25,0)))</f>
        <v/>
      </c>
      <c r="E146" s="209" t="str">
        <f ca="1">IF(ISERROR(VLOOKUP($B146,'NEL &amp; P4P Backsheet'!$D$11:$BF$187,E$25,0)),"",VLOOKUP($B146,'NEL &amp; P4P Backsheet'!$D$11:$BF$187, E$25,0))</f>
        <v/>
      </c>
      <c r="F146" s="209" t="str">
        <f ca="1">IF(ISERROR(VLOOKUP($B146,'NEL &amp; P4P Backsheet'!$D$11:$BF$187,F$25,0)),"",VLOOKUP($B146,'NEL &amp; P4P Backsheet'!$D$11:$BF$187, F$25,0))</f>
        <v/>
      </c>
      <c r="G146" s="209" t="str">
        <f ca="1">IF(ISERROR(VLOOKUP($B146,'NEL &amp; P4P Backsheet'!$D$11:$BF$187,G$25,0)),"",VLOOKUP($B146,'NEL &amp; P4P Backsheet'!$D$11:$BF$187, G$25,0))</f>
        <v/>
      </c>
      <c r="H146" s="259" t="str">
        <f ca="1">IF(ISERROR(VLOOKUP($B146,'NEL &amp; P4P Backsheet'!$D$11:$BF$187,H$25,0)),"",VLOOKUP($B146,'NEL &amp; P4P Backsheet'!$D$11:$BF$187, H$25,0))</f>
        <v/>
      </c>
      <c r="I146" s="209" t="str">
        <f ca="1">IF(ISERROR(VLOOKUP($B146,'NEL &amp; P4P Backsheet'!$D$11:$BF$187,I$25,0)),"",VLOOKUP($B146,'NEL &amp; P4P Backsheet'!$D$11:$BF$187, I$25,0))</f>
        <v/>
      </c>
      <c r="J146" s="318" t="str">
        <f ca="1">IF(ISERROR(VLOOKUP($B146,'NEL &amp; P4P Backsheet'!$D$11:$BF$187,J$25,0)),"",VLOOKUP($B146,'NEL &amp; P4P Backsheet'!$D$11:$BF$187, J$25,0))</f>
        <v/>
      </c>
      <c r="K146" s="320" t="str">
        <f ca="1">IF(ISERROR(VLOOKUP($B146,'NEL &amp; P4P Backsheet'!$D$11:$BF$187,K$25,0)),"",VLOOKUP($B146,'NEL &amp; P4P Backsheet'!$D$11:$BF$187, K$25,0))</f>
        <v/>
      </c>
      <c r="L146" s="259" t="str">
        <f ca="1">IF(ISERROR(VLOOKUP($B146,'NEL &amp; P4P Backsheet'!$D$11:$BF$187,L$25,0)),"",VLOOKUP($B146,'NEL &amp; P4P Backsheet'!$D$11:$BF$187, L$25,0))</f>
        <v/>
      </c>
      <c r="M146" s="608" t="str">
        <f ca="1">IF(ISERROR(VLOOKUP($B146,'NEL &amp; P4P Backsheet'!$D$11:$BF$187,M$25,0)),"",VLOOKUP($B146,'NEL &amp; P4P Backsheet'!$D$11:$BF$187, M$25,0))</f>
        <v/>
      </c>
      <c r="N146" s="608" t="str">
        <f ca="1">IF(ISERROR(VLOOKUP($B146,'NEL &amp; P4P Backsheet'!$D$11:$BF$187,N$25,0)),"",VLOOKUP($B146,'NEL &amp; P4P Backsheet'!$D$11:$BF$187, N$25,0))</f>
        <v/>
      </c>
      <c r="O146" s="611" t="str">
        <f ca="1">IF(ISERROR(VLOOKUP($B146,'NEL &amp; P4P Backsheet'!$D$11:$BF$187,O$25,0)),"",VLOOKUP($B146,'NEL &amp; P4P Backsheet'!$D$11:$BF$187, O$25,0))</f>
        <v/>
      </c>
      <c r="P146" s="612" t="str">
        <f ca="1">IF(ISERROR(VLOOKUP($B146,'NEL &amp; P4P Backsheet'!$D$11:$BF$187,P$25,0)),"",VLOOKUP($B146,'NEL &amp; P4P Backsheet'!$D$11:$BF$187, P$25,0))</f>
        <v/>
      </c>
      <c r="Q146" s="212" t="str">
        <f ca="1">IF(ISERROR(VLOOKUP($B146,'NEL &amp; P4P Backsheet'!$D$11:$BF$187,Q$25,0)),"",VLOOKUP($B146,'NEL &amp; P4P Backsheet'!$D$11:$BF$187, Q$25,0))</f>
        <v/>
      </c>
      <c r="R146" s="320" t="str">
        <f ca="1">IF(ISERROR(VLOOKUP($B146,'NEL &amp; P4P Backsheet'!$D$11:$BF$187,R$25,0)),"",VLOOKUP($B146,'NEL &amp; P4P Backsheet'!$D$11:$BF$187, R$25,0))</f>
        <v/>
      </c>
      <c r="S146" s="318" t="str">
        <f ca="1">IF(ISERROR(VLOOKUP($B146,'NEL &amp; P4P Backsheet'!$D$11:$BF$187,S$25,0)),"",VLOOKUP($B146,'NEL &amp; P4P Backsheet'!$D$11:$BF$187, S$25,0))</f>
        <v/>
      </c>
      <c r="T146" s="214" t="str">
        <f ca="1">IF(ISERROR(VLOOKUP($B146,'NEL &amp; P4P Backsheet'!$D$11:$BF$187,T$25,0)),"",VLOOKUP($B146,'NEL &amp; P4P Backsheet'!$D$11:$BF$187, T$25,0))</f>
        <v/>
      </c>
      <c r="U146" s="212" t="str">
        <f ca="1">IF(ISERROR(VLOOKUP($B146,'NEL &amp; P4P Backsheet'!$D$11:$BF$187,U$25,0)),"",VLOOKUP($B146,'NEL &amp; P4P Backsheet'!$D$11:$BF$187, U$25,0))</f>
        <v/>
      </c>
      <c r="V146" s="320" t="str">
        <f ca="1">IF(ISERROR(VLOOKUP($B146,'NEL &amp; P4P Backsheet'!$D$11:$BF$187,V$25,0)),"",VLOOKUP($B146,'NEL &amp; P4P Backsheet'!$D$11:$BF$187, V$25,0))</f>
        <v/>
      </c>
      <c r="W146" s="320" t="str">
        <f ca="1">IF(ISERROR(VLOOKUP($B146,'NEL &amp; P4P Backsheet'!$D$11:$BF$187,W$25,0)),"",VLOOKUP($B146,'NEL &amp; P4P Backsheet'!$D$11:$BF$187, W$25,0))</f>
        <v/>
      </c>
      <c r="X146" s="214" t="str">
        <f ca="1">IF(ISERROR(VLOOKUP($B146,'NEL &amp; P4P Backsheet'!$D$11:$BF$187,X$25,0)),"",VLOOKUP($B146,'NEL &amp; P4P Backsheet'!$D$11:$BF$187, X$25,0))</f>
        <v/>
      </c>
      <c r="Y146" s="368" t="str">
        <f ca="1">IF(ISERROR(VLOOKUP($B146,'NEL &amp; P4P Backsheet'!$D$11:$BK$187,$Y$25,0)),"",IF(VLOOKUP($B146,'NEL &amp; P4P Backsheet'!$D$11:$BK$187,$Y$25,0)=0,"",VLOOKUP($B146,'NEL &amp; P4P Backsheet'!$D$11:$BK$187,$Y$25,0)))</f>
        <v/>
      </c>
      <c r="Z146"/>
    </row>
    <row r="147" spans="1:26">
      <c r="A147" s="3">
        <v>119</v>
      </c>
      <c r="B147" s="41" t="str">
        <f t="shared" ca="1" si="4"/>
        <v/>
      </c>
      <c r="C147" s="42" t="str">
        <f ca="1">IF(B147="","",VLOOKUP(B147,'Org list'!$J$9:$K$637,2,0))</f>
        <v/>
      </c>
      <c r="D147" s="215" t="str">
        <f ca="1">IF(ISERROR(VLOOKUP($B147,'NEL &amp; P4P Backsheet'!$D$11:$BM$187,D$25,0)),"",IF(VLOOKUP($B147,'NEL &amp; P4P Backsheet'!$D$11:$BM$187,D$25,0)=0,"",VLOOKUP($B147,'NEL &amp; P4P Backsheet'!$D$11:$BM$187,D$25,0)))</f>
        <v/>
      </c>
      <c r="E147" s="209" t="str">
        <f ca="1">IF(ISERROR(VLOOKUP($B147,'NEL &amp; P4P Backsheet'!$D$11:$BF$187,E$25,0)),"",VLOOKUP($B147,'NEL &amp; P4P Backsheet'!$D$11:$BF$187, E$25,0))</f>
        <v/>
      </c>
      <c r="F147" s="209" t="str">
        <f ca="1">IF(ISERROR(VLOOKUP($B147,'NEL &amp; P4P Backsheet'!$D$11:$BF$187,F$25,0)),"",VLOOKUP($B147,'NEL &amp; P4P Backsheet'!$D$11:$BF$187, F$25,0))</f>
        <v/>
      </c>
      <c r="G147" s="209" t="str">
        <f ca="1">IF(ISERROR(VLOOKUP($B147,'NEL &amp; P4P Backsheet'!$D$11:$BF$187,G$25,0)),"",VLOOKUP($B147,'NEL &amp; P4P Backsheet'!$D$11:$BF$187, G$25,0))</f>
        <v/>
      </c>
      <c r="H147" s="259" t="str">
        <f ca="1">IF(ISERROR(VLOOKUP($B147,'NEL &amp; P4P Backsheet'!$D$11:$BF$187,H$25,0)),"",VLOOKUP($B147,'NEL &amp; P4P Backsheet'!$D$11:$BF$187, H$25,0))</f>
        <v/>
      </c>
      <c r="I147" s="209" t="str">
        <f ca="1">IF(ISERROR(VLOOKUP($B147,'NEL &amp; P4P Backsheet'!$D$11:$BF$187,I$25,0)),"",VLOOKUP($B147,'NEL &amp; P4P Backsheet'!$D$11:$BF$187, I$25,0))</f>
        <v/>
      </c>
      <c r="J147" s="318" t="str">
        <f ca="1">IF(ISERROR(VLOOKUP($B147,'NEL &amp; P4P Backsheet'!$D$11:$BF$187,J$25,0)),"",VLOOKUP($B147,'NEL &amp; P4P Backsheet'!$D$11:$BF$187, J$25,0))</f>
        <v/>
      </c>
      <c r="K147" s="320" t="str">
        <f ca="1">IF(ISERROR(VLOOKUP($B147,'NEL &amp; P4P Backsheet'!$D$11:$BF$187,K$25,0)),"",VLOOKUP($B147,'NEL &amp; P4P Backsheet'!$D$11:$BF$187, K$25,0))</f>
        <v/>
      </c>
      <c r="L147" s="259" t="str">
        <f ca="1">IF(ISERROR(VLOOKUP($B147,'NEL &amp; P4P Backsheet'!$D$11:$BF$187,L$25,0)),"",VLOOKUP($B147,'NEL &amp; P4P Backsheet'!$D$11:$BF$187, L$25,0))</f>
        <v/>
      </c>
      <c r="M147" s="608" t="str">
        <f ca="1">IF(ISERROR(VLOOKUP($B147,'NEL &amp; P4P Backsheet'!$D$11:$BF$187,M$25,0)),"",VLOOKUP($B147,'NEL &amp; P4P Backsheet'!$D$11:$BF$187, M$25,0))</f>
        <v/>
      </c>
      <c r="N147" s="608" t="str">
        <f ca="1">IF(ISERROR(VLOOKUP($B147,'NEL &amp; P4P Backsheet'!$D$11:$BF$187,N$25,0)),"",VLOOKUP($B147,'NEL &amp; P4P Backsheet'!$D$11:$BF$187, N$25,0))</f>
        <v/>
      </c>
      <c r="O147" s="611" t="str">
        <f ca="1">IF(ISERROR(VLOOKUP($B147,'NEL &amp; P4P Backsheet'!$D$11:$BF$187,O$25,0)),"",VLOOKUP($B147,'NEL &amp; P4P Backsheet'!$D$11:$BF$187, O$25,0))</f>
        <v/>
      </c>
      <c r="P147" s="612" t="str">
        <f ca="1">IF(ISERROR(VLOOKUP($B147,'NEL &amp; P4P Backsheet'!$D$11:$BF$187,P$25,0)),"",VLOOKUP($B147,'NEL &amp; P4P Backsheet'!$D$11:$BF$187, P$25,0))</f>
        <v/>
      </c>
      <c r="Q147" s="212" t="str">
        <f ca="1">IF(ISERROR(VLOOKUP($B147,'NEL &amp; P4P Backsheet'!$D$11:$BF$187,Q$25,0)),"",VLOOKUP($B147,'NEL &amp; P4P Backsheet'!$D$11:$BF$187, Q$25,0))</f>
        <v/>
      </c>
      <c r="R147" s="320" t="str">
        <f ca="1">IF(ISERROR(VLOOKUP($B147,'NEL &amp; P4P Backsheet'!$D$11:$BF$187,R$25,0)),"",VLOOKUP($B147,'NEL &amp; P4P Backsheet'!$D$11:$BF$187, R$25,0))</f>
        <v/>
      </c>
      <c r="S147" s="318" t="str">
        <f ca="1">IF(ISERROR(VLOOKUP($B147,'NEL &amp; P4P Backsheet'!$D$11:$BF$187,S$25,0)),"",VLOOKUP($B147,'NEL &amp; P4P Backsheet'!$D$11:$BF$187, S$25,0))</f>
        <v/>
      </c>
      <c r="T147" s="214" t="str">
        <f ca="1">IF(ISERROR(VLOOKUP($B147,'NEL &amp; P4P Backsheet'!$D$11:$BF$187,T$25,0)),"",VLOOKUP($B147,'NEL &amp; P4P Backsheet'!$D$11:$BF$187, T$25,0))</f>
        <v/>
      </c>
      <c r="U147" s="212" t="str">
        <f ca="1">IF(ISERROR(VLOOKUP($B147,'NEL &amp; P4P Backsheet'!$D$11:$BF$187,U$25,0)),"",VLOOKUP($B147,'NEL &amp; P4P Backsheet'!$D$11:$BF$187, U$25,0))</f>
        <v/>
      </c>
      <c r="V147" s="320" t="str">
        <f ca="1">IF(ISERROR(VLOOKUP($B147,'NEL &amp; P4P Backsheet'!$D$11:$BF$187,V$25,0)),"",VLOOKUP($B147,'NEL &amp; P4P Backsheet'!$D$11:$BF$187, V$25,0))</f>
        <v/>
      </c>
      <c r="W147" s="320" t="str">
        <f ca="1">IF(ISERROR(VLOOKUP($B147,'NEL &amp; P4P Backsheet'!$D$11:$BF$187,W$25,0)),"",VLOOKUP($B147,'NEL &amp; P4P Backsheet'!$D$11:$BF$187, W$25,0))</f>
        <v/>
      </c>
      <c r="X147" s="214" t="str">
        <f ca="1">IF(ISERROR(VLOOKUP($B147,'NEL &amp; P4P Backsheet'!$D$11:$BF$187,X$25,0)),"",VLOOKUP($B147,'NEL &amp; P4P Backsheet'!$D$11:$BF$187, X$25,0))</f>
        <v/>
      </c>
      <c r="Y147" s="368" t="str">
        <f ca="1">IF(ISERROR(VLOOKUP($B147,'NEL &amp; P4P Backsheet'!$D$11:$BK$187,$Y$25,0)),"",IF(VLOOKUP($B147,'NEL &amp; P4P Backsheet'!$D$11:$BK$187,$Y$25,0)=0,"",VLOOKUP($B147,'NEL &amp; P4P Backsheet'!$D$11:$BK$187,$Y$25,0)))</f>
        <v/>
      </c>
      <c r="Z147"/>
    </row>
    <row r="148" spans="1:26">
      <c r="A148" s="3">
        <v>120</v>
      </c>
      <c r="B148" s="41" t="str">
        <f t="shared" ca="1" si="4"/>
        <v/>
      </c>
      <c r="C148" s="42" t="str">
        <f ca="1">IF(B148="","",VLOOKUP(B148,'Org list'!$J$9:$K$637,2,0))</f>
        <v/>
      </c>
      <c r="D148" s="215" t="str">
        <f ca="1">IF(ISERROR(VLOOKUP($B148,'NEL &amp; P4P Backsheet'!$D$11:$BM$187,D$25,0)),"",IF(VLOOKUP($B148,'NEL &amp; P4P Backsheet'!$D$11:$BM$187,D$25,0)=0,"",VLOOKUP($B148,'NEL &amp; P4P Backsheet'!$D$11:$BM$187,D$25,0)))</f>
        <v/>
      </c>
      <c r="E148" s="209" t="str">
        <f ca="1">IF(ISERROR(VLOOKUP($B148,'NEL &amp; P4P Backsheet'!$D$11:$BF$187,E$25,0)),"",VLOOKUP($B148,'NEL &amp; P4P Backsheet'!$D$11:$BF$187, E$25,0))</f>
        <v/>
      </c>
      <c r="F148" s="209" t="str">
        <f ca="1">IF(ISERROR(VLOOKUP($B148,'NEL &amp; P4P Backsheet'!$D$11:$BF$187,F$25,0)),"",VLOOKUP($B148,'NEL &amp; P4P Backsheet'!$D$11:$BF$187, F$25,0))</f>
        <v/>
      </c>
      <c r="G148" s="209" t="str">
        <f ca="1">IF(ISERROR(VLOOKUP($B148,'NEL &amp; P4P Backsheet'!$D$11:$BF$187,G$25,0)),"",VLOOKUP($B148,'NEL &amp; P4P Backsheet'!$D$11:$BF$187, G$25,0))</f>
        <v/>
      </c>
      <c r="H148" s="259" t="str">
        <f ca="1">IF(ISERROR(VLOOKUP($B148,'NEL &amp; P4P Backsheet'!$D$11:$BF$187,H$25,0)),"",VLOOKUP($B148,'NEL &amp; P4P Backsheet'!$D$11:$BF$187, H$25,0))</f>
        <v/>
      </c>
      <c r="I148" s="209" t="str">
        <f ca="1">IF(ISERROR(VLOOKUP($B148,'NEL &amp; P4P Backsheet'!$D$11:$BF$187,I$25,0)),"",VLOOKUP($B148,'NEL &amp; P4P Backsheet'!$D$11:$BF$187, I$25,0))</f>
        <v/>
      </c>
      <c r="J148" s="318" t="str">
        <f ca="1">IF(ISERROR(VLOOKUP($B148,'NEL &amp; P4P Backsheet'!$D$11:$BF$187,J$25,0)),"",VLOOKUP($B148,'NEL &amp; P4P Backsheet'!$D$11:$BF$187, J$25,0))</f>
        <v/>
      </c>
      <c r="K148" s="320" t="str">
        <f ca="1">IF(ISERROR(VLOOKUP($B148,'NEL &amp; P4P Backsheet'!$D$11:$BF$187,K$25,0)),"",VLOOKUP($B148,'NEL &amp; P4P Backsheet'!$D$11:$BF$187, K$25,0))</f>
        <v/>
      </c>
      <c r="L148" s="259" t="str">
        <f ca="1">IF(ISERROR(VLOOKUP($B148,'NEL &amp; P4P Backsheet'!$D$11:$BF$187,L$25,0)),"",VLOOKUP($B148,'NEL &amp; P4P Backsheet'!$D$11:$BF$187, L$25,0))</f>
        <v/>
      </c>
      <c r="M148" s="608" t="str">
        <f ca="1">IF(ISERROR(VLOOKUP($B148,'NEL &amp; P4P Backsheet'!$D$11:$BF$187,M$25,0)),"",VLOOKUP($B148,'NEL &amp; P4P Backsheet'!$D$11:$BF$187, M$25,0))</f>
        <v/>
      </c>
      <c r="N148" s="608" t="str">
        <f ca="1">IF(ISERROR(VLOOKUP($B148,'NEL &amp; P4P Backsheet'!$D$11:$BF$187,N$25,0)),"",VLOOKUP($B148,'NEL &amp; P4P Backsheet'!$D$11:$BF$187, N$25,0))</f>
        <v/>
      </c>
      <c r="O148" s="611" t="str">
        <f ca="1">IF(ISERROR(VLOOKUP($B148,'NEL &amp; P4P Backsheet'!$D$11:$BF$187,O$25,0)),"",VLOOKUP($B148,'NEL &amp; P4P Backsheet'!$D$11:$BF$187, O$25,0))</f>
        <v/>
      </c>
      <c r="P148" s="612" t="str">
        <f ca="1">IF(ISERROR(VLOOKUP($B148,'NEL &amp; P4P Backsheet'!$D$11:$BF$187,P$25,0)),"",VLOOKUP($B148,'NEL &amp; P4P Backsheet'!$D$11:$BF$187, P$25,0))</f>
        <v/>
      </c>
      <c r="Q148" s="212" t="str">
        <f ca="1">IF(ISERROR(VLOOKUP($B148,'NEL &amp; P4P Backsheet'!$D$11:$BF$187,Q$25,0)),"",VLOOKUP($B148,'NEL &amp; P4P Backsheet'!$D$11:$BF$187, Q$25,0))</f>
        <v/>
      </c>
      <c r="R148" s="320" t="str">
        <f ca="1">IF(ISERROR(VLOOKUP($B148,'NEL &amp; P4P Backsheet'!$D$11:$BF$187,R$25,0)),"",VLOOKUP($B148,'NEL &amp; P4P Backsheet'!$D$11:$BF$187, R$25,0))</f>
        <v/>
      </c>
      <c r="S148" s="318" t="str">
        <f ca="1">IF(ISERROR(VLOOKUP($B148,'NEL &amp; P4P Backsheet'!$D$11:$BF$187,S$25,0)),"",VLOOKUP($B148,'NEL &amp; P4P Backsheet'!$D$11:$BF$187, S$25,0))</f>
        <v/>
      </c>
      <c r="T148" s="214" t="str">
        <f ca="1">IF(ISERROR(VLOOKUP($B148,'NEL &amp; P4P Backsheet'!$D$11:$BF$187,T$25,0)),"",VLOOKUP($B148,'NEL &amp; P4P Backsheet'!$D$11:$BF$187, T$25,0))</f>
        <v/>
      </c>
      <c r="U148" s="212" t="str">
        <f ca="1">IF(ISERROR(VLOOKUP($B148,'NEL &amp; P4P Backsheet'!$D$11:$BF$187,U$25,0)),"",VLOOKUP($B148,'NEL &amp; P4P Backsheet'!$D$11:$BF$187, U$25,0))</f>
        <v/>
      </c>
      <c r="V148" s="320" t="str">
        <f ca="1">IF(ISERROR(VLOOKUP($B148,'NEL &amp; P4P Backsheet'!$D$11:$BF$187,V$25,0)),"",VLOOKUP($B148,'NEL &amp; P4P Backsheet'!$D$11:$BF$187, V$25,0))</f>
        <v/>
      </c>
      <c r="W148" s="320" t="str">
        <f ca="1">IF(ISERROR(VLOOKUP($B148,'NEL &amp; P4P Backsheet'!$D$11:$BF$187,W$25,0)),"",VLOOKUP($B148,'NEL &amp; P4P Backsheet'!$D$11:$BF$187, W$25,0))</f>
        <v/>
      </c>
      <c r="X148" s="214" t="str">
        <f ca="1">IF(ISERROR(VLOOKUP($B148,'NEL &amp; P4P Backsheet'!$D$11:$BF$187,X$25,0)),"",VLOOKUP($B148,'NEL &amp; P4P Backsheet'!$D$11:$BF$187, X$25,0))</f>
        <v/>
      </c>
      <c r="Y148" s="368" t="str">
        <f ca="1">IF(ISERROR(VLOOKUP($B148,'NEL &amp; P4P Backsheet'!$D$11:$BK$187,$Y$25,0)),"",IF(VLOOKUP($B148,'NEL &amp; P4P Backsheet'!$D$11:$BK$187,$Y$25,0)=0,"",VLOOKUP($B148,'NEL &amp; P4P Backsheet'!$D$11:$BK$187,$Y$25,0)))</f>
        <v/>
      </c>
      <c r="Z148"/>
    </row>
    <row r="149" spans="1:26">
      <c r="A149" s="3">
        <v>121</v>
      </c>
      <c r="B149" s="41" t="str">
        <f t="shared" ca="1" si="4"/>
        <v/>
      </c>
      <c r="C149" s="42" t="str">
        <f ca="1">IF(B149="","",VLOOKUP(B149,'Org list'!$J$9:$K$637,2,0))</f>
        <v/>
      </c>
      <c r="D149" s="215" t="str">
        <f ca="1">IF(ISERROR(VLOOKUP($B149,'NEL &amp; P4P Backsheet'!$D$11:$BM$187,D$25,0)),"",IF(VLOOKUP($B149,'NEL &amp; P4P Backsheet'!$D$11:$BM$187,D$25,0)=0,"",VLOOKUP($B149,'NEL &amp; P4P Backsheet'!$D$11:$BM$187,D$25,0)))</f>
        <v/>
      </c>
      <c r="E149" s="209" t="str">
        <f ca="1">IF(ISERROR(VLOOKUP($B149,'NEL &amp; P4P Backsheet'!$D$11:$BF$187,E$25,0)),"",VLOOKUP($B149,'NEL &amp; P4P Backsheet'!$D$11:$BF$187, E$25,0))</f>
        <v/>
      </c>
      <c r="F149" s="209" t="str">
        <f ca="1">IF(ISERROR(VLOOKUP($B149,'NEL &amp; P4P Backsheet'!$D$11:$BF$187,F$25,0)),"",VLOOKUP($B149,'NEL &amp; P4P Backsheet'!$D$11:$BF$187, F$25,0))</f>
        <v/>
      </c>
      <c r="G149" s="209" t="str">
        <f ca="1">IF(ISERROR(VLOOKUP($B149,'NEL &amp; P4P Backsheet'!$D$11:$BF$187,G$25,0)),"",VLOOKUP($B149,'NEL &amp; P4P Backsheet'!$D$11:$BF$187, G$25,0))</f>
        <v/>
      </c>
      <c r="H149" s="259" t="str">
        <f ca="1">IF(ISERROR(VLOOKUP($B149,'NEL &amp; P4P Backsheet'!$D$11:$BF$187,H$25,0)),"",VLOOKUP($B149,'NEL &amp; P4P Backsheet'!$D$11:$BF$187, H$25,0))</f>
        <v/>
      </c>
      <c r="I149" s="209" t="str">
        <f ca="1">IF(ISERROR(VLOOKUP($B149,'NEL &amp; P4P Backsheet'!$D$11:$BF$187,I$25,0)),"",VLOOKUP($B149,'NEL &amp; P4P Backsheet'!$D$11:$BF$187, I$25,0))</f>
        <v/>
      </c>
      <c r="J149" s="318" t="str">
        <f ca="1">IF(ISERROR(VLOOKUP($B149,'NEL &amp; P4P Backsheet'!$D$11:$BF$187,J$25,0)),"",VLOOKUP($B149,'NEL &amp; P4P Backsheet'!$D$11:$BF$187, J$25,0))</f>
        <v/>
      </c>
      <c r="K149" s="320" t="str">
        <f ca="1">IF(ISERROR(VLOOKUP($B149,'NEL &amp; P4P Backsheet'!$D$11:$BF$187,K$25,0)),"",VLOOKUP($B149,'NEL &amp; P4P Backsheet'!$D$11:$BF$187, K$25,0))</f>
        <v/>
      </c>
      <c r="L149" s="259" t="str">
        <f ca="1">IF(ISERROR(VLOOKUP($B149,'NEL &amp; P4P Backsheet'!$D$11:$BF$187,L$25,0)),"",VLOOKUP($B149,'NEL &amp; P4P Backsheet'!$D$11:$BF$187, L$25,0))</f>
        <v/>
      </c>
      <c r="M149" s="608" t="str">
        <f ca="1">IF(ISERROR(VLOOKUP($B149,'NEL &amp; P4P Backsheet'!$D$11:$BF$187,M$25,0)),"",VLOOKUP($B149,'NEL &amp; P4P Backsheet'!$D$11:$BF$187, M$25,0))</f>
        <v/>
      </c>
      <c r="N149" s="608" t="str">
        <f ca="1">IF(ISERROR(VLOOKUP($B149,'NEL &amp; P4P Backsheet'!$D$11:$BF$187,N$25,0)),"",VLOOKUP($B149,'NEL &amp; P4P Backsheet'!$D$11:$BF$187, N$25,0))</f>
        <v/>
      </c>
      <c r="O149" s="611" t="str">
        <f ca="1">IF(ISERROR(VLOOKUP($B149,'NEL &amp; P4P Backsheet'!$D$11:$BF$187,O$25,0)),"",VLOOKUP($B149,'NEL &amp; P4P Backsheet'!$D$11:$BF$187, O$25,0))</f>
        <v/>
      </c>
      <c r="P149" s="612" t="str">
        <f ca="1">IF(ISERROR(VLOOKUP($B149,'NEL &amp; P4P Backsheet'!$D$11:$BF$187,P$25,0)),"",VLOOKUP($B149,'NEL &amp; P4P Backsheet'!$D$11:$BF$187, P$25,0))</f>
        <v/>
      </c>
      <c r="Q149" s="212" t="str">
        <f ca="1">IF(ISERROR(VLOOKUP($B149,'NEL &amp; P4P Backsheet'!$D$11:$BF$187,Q$25,0)),"",VLOOKUP($B149,'NEL &amp; P4P Backsheet'!$D$11:$BF$187, Q$25,0))</f>
        <v/>
      </c>
      <c r="R149" s="320" t="str">
        <f ca="1">IF(ISERROR(VLOOKUP($B149,'NEL &amp; P4P Backsheet'!$D$11:$BF$187,R$25,0)),"",VLOOKUP($B149,'NEL &amp; P4P Backsheet'!$D$11:$BF$187, R$25,0))</f>
        <v/>
      </c>
      <c r="S149" s="318" t="str">
        <f ca="1">IF(ISERROR(VLOOKUP($B149,'NEL &amp; P4P Backsheet'!$D$11:$BF$187,S$25,0)),"",VLOOKUP($B149,'NEL &amp; P4P Backsheet'!$D$11:$BF$187, S$25,0))</f>
        <v/>
      </c>
      <c r="T149" s="214" t="str">
        <f ca="1">IF(ISERROR(VLOOKUP($B149,'NEL &amp; P4P Backsheet'!$D$11:$BF$187,T$25,0)),"",VLOOKUP($B149,'NEL &amp; P4P Backsheet'!$D$11:$BF$187, T$25,0))</f>
        <v/>
      </c>
      <c r="U149" s="212" t="str">
        <f ca="1">IF(ISERROR(VLOOKUP($B149,'NEL &amp; P4P Backsheet'!$D$11:$BF$187,U$25,0)),"",VLOOKUP($B149,'NEL &amp; P4P Backsheet'!$D$11:$BF$187, U$25,0))</f>
        <v/>
      </c>
      <c r="V149" s="320" t="str">
        <f ca="1">IF(ISERROR(VLOOKUP($B149,'NEL &amp; P4P Backsheet'!$D$11:$BF$187,V$25,0)),"",VLOOKUP($B149,'NEL &amp; P4P Backsheet'!$D$11:$BF$187, V$25,0))</f>
        <v/>
      </c>
      <c r="W149" s="320" t="str">
        <f ca="1">IF(ISERROR(VLOOKUP($B149,'NEL &amp; P4P Backsheet'!$D$11:$BF$187,W$25,0)),"",VLOOKUP($B149,'NEL &amp; P4P Backsheet'!$D$11:$BF$187, W$25,0))</f>
        <v/>
      </c>
      <c r="X149" s="214" t="str">
        <f ca="1">IF(ISERROR(VLOOKUP($B149,'NEL &amp; P4P Backsheet'!$D$11:$BF$187,X$25,0)),"",VLOOKUP($B149,'NEL &amp; P4P Backsheet'!$D$11:$BF$187, X$25,0))</f>
        <v/>
      </c>
      <c r="Y149" s="368" t="str">
        <f ca="1">IF(ISERROR(VLOOKUP($B149,'NEL &amp; P4P Backsheet'!$D$11:$BK$187,$Y$25,0)),"",IF(VLOOKUP($B149,'NEL &amp; P4P Backsheet'!$D$11:$BK$187,$Y$25,0)=0,"",VLOOKUP($B149,'NEL &amp; P4P Backsheet'!$D$11:$BK$187,$Y$25,0)))</f>
        <v/>
      </c>
      <c r="Z149"/>
    </row>
    <row r="150" spans="1:26">
      <c r="A150" s="3">
        <v>122</v>
      </c>
      <c r="B150" s="41" t="str">
        <f t="shared" ca="1" si="4"/>
        <v/>
      </c>
      <c r="C150" s="42" t="str">
        <f ca="1">IF(B150="","",VLOOKUP(B150,'Org list'!$J$9:$K$637,2,0))</f>
        <v/>
      </c>
      <c r="D150" s="215" t="str">
        <f ca="1">IF(ISERROR(VLOOKUP($B150,'NEL &amp; P4P Backsheet'!$D$11:$BM$187,D$25,0)),"",IF(VLOOKUP($B150,'NEL &amp; P4P Backsheet'!$D$11:$BM$187,D$25,0)=0,"",VLOOKUP($B150,'NEL &amp; P4P Backsheet'!$D$11:$BM$187,D$25,0)))</f>
        <v/>
      </c>
      <c r="E150" s="209" t="str">
        <f ca="1">IF(ISERROR(VLOOKUP($B150,'NEL &amp; P4P Backsheet'!$D$11:$BF$187,E$25,0)),"",VLOOKUP($B150,'NEL &amp; P4P Backsheet'!$D$11:$BF$187, E$25,0))</f>
        <v/>
      </c>
      <c r="F150" s="209" t="str">
        <f ca="1">IF(ISERROR(VLOOKUP($B150,'NEL &amp; P4P Backsheet'!$D$11:$BF$187,F$25,0)),"",VLOOKUP($B150,'NEL &amp; P4P Backsheet'!$D$11:$BF$187, F$25,0))</f>
        <v/>
      </c>
      <c r="G150" s="209" t="str">
        <f ca="1">IF(ISERROR(VLOOKUP($B150,'NEL &amp; P4P Backsheet'!$D$11:$BF$187,G$25,0)),"",VLOOKUP($B150,'NEL &amp; P4P Backsheet'!$D$11:$BF$187, G$25,0))</f>
        <v/>
      </c>
      <c r="H150" s="259" t="str">
        <f ca="1">IF(ISERROR(VLOOKUP($B150,'NEL &amp; P4P Backsheet'!$D$11:$BF$187,H$25,0)),"",VLOOKUP($B150,'NEL &amp; P4P Backsheet'!$D$11:$BF$187, H$25,0))</f>
        <v/>
      </c>
      <c r="I150" s="209" t="str">
        <f ca="1">IF(ISERROR(VLOOKUP($B150,'NEL &amp; P4P Backsheet'!$D$11:$BF$187,I$25,0)),"",VLOOKUP($B150,'NEL &amp; P4P Backsheet'!$D$11:$BF$187, I$25,0))</f>
        <v/>
      </c>
      <c r="J150" s="318" t="str">
        <f ca="1">IF(ISERROR(VLOOKUP($B150,'NEL &amp; P4P Backsheet'!$D$11:$BF$187,J$25,0)),"",VLOOKUP($B150,'NEL &amp; P4P Backsheet'!$D$11:$BF$187, J$25,0))</f>
        <v/>
      </c>
      <c r="K150" s="320" t="str">
        <f ca="1">IF(ISERROR(VLOOKUP($B150,'NEL &amp; P4P Backsheet'!$D$11:$BF$187,K$25,0)),"",VLOOKUP($B150,'NEL &amp; P4P Backsheet'!$D$11:$BF$187, K$25,0))</f>
        <v/>
      </c>
      <c r="L150" s="259" t="str">
        <f ca="1">IF(ISERROR(VLOOKUP($B150,'NEL &amp; P4P Backsheet'!$D$11:$BF$187,L$25,0)),"",VLOOKUP($B150,'NEL &amp; P4P Backsheet'!$D$11:$BF$187, L$25,0))</f>
        <v/>
      </c>
      <c r="M150" s="608" t="str">
        <f ca="1">IF(ISERROR(VLOOKUP($B150,'NEL &amp; P4P Backsheet'!$D$11:$BF$187,M$25,0)),"",VLOOKUP($B150,'NEL &amp; P4P Backsheet'!$D$11:$BF$187, M$25,0))</f>
        <v/>
      </c>
      <c r="N150" s="608" t="str">
        <f ca="1">IF(ISERROR(VLOOKUP($B150,'NEL &amp; P4P Backsheet'!$D$11:$BF$187,N$25,0)),"",VLOOKUP($B150,'NEL &amp; P4P Backsheet'!$D$11:$BF$187, N$25,0))</f>
        <v/>
      </c>
      <c r="O150" s="611" t="str">
        <f ca="1">IF(ISERROR(VLOOKUP($B150,'NEL &amp; P4P Backsheet'!$D$11:$BF$187,O$25,0)),"",VLOOKUP($B150,'NEL &amp; P4P Backsheet'!$D$11:$BF$187, O$25,0))</f>
        <v/>
      </c>
      <c r="P150" s="612" t="str">
        <f ca="1">IF(ISERROR(VLOOKUP($B150,'NEL &amp; P4P Backsheet'!$D$11:$BF$187,P$25,0)),"",VLOOKUP($B150,'NEL &amp; P4P Backsheet'!$D$11:$BF$187, P$25,0))</f>
        <v/>
      </c>
      <c r="Q150" s="212" t="str">
        <f ca="1">IF(ISERROR(VLOOKUP($B150,'NEL &amp; P4P Backsheet'!$D$11:$BF$187,Q$25,0)),"",VLOOKUP($B150,'NEL &amp; P4P Backsheet'!$D$11:$BF$187, Q$25,0))</f>
        <v/>
      </c>
      <c r="R150" s="320" t="str">
        <f ca="1">IF(ISERROR(VLOOKUP($B150,'NEL &amp; P4P Backsheet'!$D$11:$BF$187,R$25,0)),"",VLOOKUP($B150,'NEL &amp; P4P Backsheet'!$D$11:$BF$187, R$25,0))</f>
        <v/>
      </c>
      <c r="S150" s="318" t="str">
        <f ca="1">IF(ISERROR(VLOOKUP($B150,'NEL &amp; P4P Backsheet'!$D$11:$BF$187,S$25,0)),"",VLOOKUP($B150,'NEL &amp; P4P Backsheet'!$D$11:$BF$187, S$25,0))</f>
        <v/>
      </c>
      <c r="T150" s="214" t="str">
        <f ca="1">IF(ISERROR(VLOOKUP($B150,'NEL &amp; P4P Backsheet'!$D$11:$BF$187,T$25,0)),"",VLOOKUP($B150,'NEL &amp; P4P Backsheet'!$D$11:$BF$187, T$25,0))</f>
        <v/>
      </c>
      <c r="U150" s="212" t="str">
        <f ca="1">IF(ISERROR(VLOOKUP($B150,'NEL &amp; P4P Backsheet'!$D$11:$BF$187,U$25,0)),"",VLOOKUP($B150,'NEL &amp; P4P Backsheet'!$D$11:$BF$187, U$25,0))</f>
        <v/>
      </c>
      <c r="V150" s="320" t="str">
        <f ca="1">IF(ISERROR(VLOOKUP($B150,'NEL &amp; P4P Backsheet'!$D$11:$BF$187,V$25,0)),"",VLOOKUP($B150,'NEL &amp; P4P Backsheet'!$D$11:$BF$187, V$25,0))</f>
        <v/>
      </c>
      <c r="W150" s="320" t="str">
        <f ca="1">IF(ISERROR(VLOOKUP($B150,'NEL &amp; P4P Backsheet'!$D$11:$BF$187,W$25,0)),"",VLOOKUP($B150,'NEL &amp; P4P Backsheet'!$D$11:$BF$187, W$25,0))</f>
        <v/>
      </c>
      <c r="X150" s="214" t="str">
        <f ca="1">IF(ISERROR(VLOOKUP($B150,'NEL &amp; P4P Backsheet'!$D$11:$BF$187,X$25,0)),"",VLOOKUP($B150,'NEL &amp; P4P Backsheet'!$D$11:$BF$187, X$25,0))</f>
        <v/>
      </c>
      <c r="Y150" s="368" t="str">
        <f ca="1">IF(ISERROR(VLOOKUP($B150,'NEL &amp; P4P Backsheet'!$D$11:$BK$187,$Y$25,0)),"",IF(VLOOKUP($B150,'NEL &amp; P4P Backsheet'!$D$11:$BK$187,$Y$25,0)=0,"",VLOOKUP($B150,'NEL &amp; P4P Backsheet'!$D$11:$BK$187,$Y$25,0)))</f>
        <v/>
      </c>
      <c r="Z150"/>
    </row>
    <row r="151" spans="1:26">
      <c r="A151" s="3">
        <v>123</v>
      </c>
      <c r="B151" s="41" t="str">
        <f t="shared" ca="1" si="4"/>
        <v/>
      </c>
      <c r="C151" s="42" t="str">
        <f ca="1">IF(B151="","",VLOOKUP(B151,'Org list'!$J$9:$K$637,2,0))</f>
        <v/>
      </c>
      <c r="D151" s="215" t="str">
        <f ca="1">IF(ISERROR(VLOOKUP($B151,'NEL &amp; P4P Backsheet'!$D$11:$BM$187,D$25,0)),"",IF(VLOOKUP($B151,'NEL &amp; P4P Backsheet'!$D$11:$BM$187,D$25,0)=0,"",VLOOKUP($B151,'NEL &amp; P4P Backsheet'!$D$11:$BM$187,D$25,0)))</f>
        <v/>
      </c>
      <c r="E151" s="209" t="str">
        <f ca="1">IF(ISERROR(VLOOKUP($B151,'NEL &amp; P4P Backsheet'!$D$11:$BF$187,E$25,0)),"",VLOOKUP($B151,'NEL &amp; P4P Backsheet'!$D$11:$BF$187, E$25,0))</f>
        <v/>
      </c>
      <c r="F151" s="209" t="str">
        <f ca="1">IF(ISERROR(VLOOKUP($B151,'NEL &amp; P4P Backsheet'!$D$11:$BF$187,F$25,0)),"",VLOOKUP($B151,'NEL &amp; P4P Backsheet'!$D$11:$BF$187, F$25,0))</f>
        <v/>
      </c>
      <c r="G151" s="209" t="str">
        <f ca="1">IF(ISERROR(VLOOKUP($B151,'NEL &amp; P4P Backsheet'!$D$11:$BF$187,G$25,0)),"",VLOOKUP($B151,'NEL &amp; P4P Backsheet'!$D$11:$BF$187, G$25,0))</f>
        <v/>
      </c>
      <c r="H151" s="259" t="str">
        <f ca="1">IF(ISERROR(VLOOKUP($B151,'NEL &amp; P4P Backsheet'!$D$11:$BF$187,H$25,0)),"",VLOOKUP($B151,'NEL &amp; P4P Backsheet'!$D$11:$BF$187, H$25,0))</f>
        <v/>
      </c>
      <c r="I151" s="209" t="str">
        <f ca="1">IF(ISERROR(VLOOKUP($B151,'NEL &amp; P4P Backsheet'!$D$11:$BF$187,I$25,0)),"",VLOOKUP($B151,'NEL &amp; P4P Backsheet'!$D$11:$BF$187, I$25,0))</f>
        <v/>
      </c>
      <c r="J151" s="318" t="str">
        <f ca="1">IF(ISERROR(VLOOKUP($B151,'NEL &amp; P4P Backsheet'!$D$11:$BF$187,J$25,0)),"",VLOOKUP($B151,'NEL &amp; P4P Backsheet'!$D$11:$BF$187, J$25,0))</f>
        <v/>
      </c>
      <c r="K151" s="320" t="str">
        <f ca="1">IF(ISERROR(VLOOKUP($B151,'NEL &amp; P4P Backsheet'!$D$11:$BF$187,K$25,0)),"",VLOOKUP($B151,'NEL &amp; P4P Backsheet'!$D$11:$BF$187, K$25,0))</f>
        <v/>
      </c>
      <c r="L151" s="259" t="str">
        <f ca="1">IF(ISERROR(VLOOKUP($B151,'NEL &amp; P4P Backsheet'!$D$11:$BF$187,L$25,0)),"",VLOOKUP($B151,'NEL &amp; P4P Backsheet'!$D$11:$BF$187, L$25,0))</f>
        <v/>
      </c>
      <c r="M151" s="608" t="str">
        <f ca="1">IF(ISERROR(VLOOKUP($B151,'NEL &amp; P4P Backsheet'!$D$11:$BF$187,M$25,0)),"",VLOOKUP($B151,'NEL &amp; P4P Backsheet'!$D$11:$BF$187, M$25,0))</f>
        <v/>
      </c>
      <c r="N151" s="608" t="str">
        <f ca="1">IF(ISERROR(VLOOKUP($B151,'NEL &amp; P4P Backsheet'!$D$11:$BF$187,N$25,0)),"",VLOOKUP($B151,'NEL &amp; P4P Backsheet'!$D$11:$BF$187, N$25,0))</f>
        <v/>
      </c>
      <c r="O151" s="611" t="str">
        <f ca="1">IF(ISERROR(VLOOKUP($B151,'NEL &amp; P4P Backsheet'!$D$11:$BF$187,O$25,0)),"",VLOOKUP($B151,'NEL &amp; P4P Backsheet'!$D$11:$BF$187, O$25,0))</f>
        <v/>
      </c>
      <c r="P151" s="612" t="str">
        <f ca="1">IF(ISERROR(VLOOKUP($B151,'NEL &amp; P4P Backsheet'!$D$11:$BF$187,P$25,0)),"",VLOOKUP($B151,'NEL &amp; P4P Backsheet'!$D$11:$BF$187, P$25,0))</f>
        <v/>
      </c>
      <c r="Q151" s="212" t="str">
        <f ca="1">IF(ISERROR(VLOOKUP($B151,'NEL &amp; P4P Backsheet'!$D$11:$BF$187,Q$25,0)),"",VLOOKUP($B151,'NEL &amp; P4P Backsheet'!$D$11:$BF$187, Q$25,0))</f>
        <v/>
      </c>
      <c r="R151" s="320" t="str">
        <f ca="1">IF(ISERROR(VLOOKUP($B151,'NEL &amp; P4P Backsheet'!$D$11:$BF$187,R$25,0)),"",VLOOKUP($B151,'NEL &amp; P4P Backsheet'!$D$11:$BF$187, R$25,0))</f>
        <v/>
      </c>
      <c r="S151" s="318" t="str">
        <f ca="1">IF(ISERROR(VLOOKUP($B151,'NEL &amp; P4P Backsheet'!$D$11:$BF$187,S$25,0)),"",VLOOKUP($B151,'NEL &amp; P4P Backsheet'!$D$11:$BF$187, S$25,0))</f>
        <v/>
      </c>
      <c r="T151" s="214" t="str">
        <f ca="1">IF(ISERROR(VLOOKUP($B151,'NEL &amp; P4P Backsheet'!$D$11:$BF$187,T$25,0)),"",VLOOKUP($B151,'NEL &amp; P4P Backsheet'!$D$11:$BF$187, T$25,0))</f>
        <v/>
      </c>
      <c r="U151" s="212" t="str">
        <f ca="1">IF(ISERROR(VLOOKUP($B151,'NEL &amp; P4P Backsheet'!$D$11:$BF$187,U$25,0)),"",VLOOKUP($B151,'NEL &amp; P4P Backsheet'!$D$11:$BF$187, U$25,0))</f>
        <v/>
      </c>
      <c r="V151" s="320" t="str">
        <f ca="1">IF(ISERROR(VLOOKUP($B151,'NEL &amp; P4P Backsheet'!$D$11:$BF$187,V$25,0)),"",VLOOKUP($B151,'NEL &amp; P4P Backsheet'!$D$11:$BF$187, V$25,0))</f>
        <v/>
      </c>
      <c r="W151" s="320" t="str">
        <f ca="1">IF(ISERROR(VLOOKUP($B151,'NEL &amp; P4P Backsheet'!$D$11:$BF$187,W$25,0)),"",VLOOKUP($B151,'NEL &amp; P4P Backsheet'!$D$11:$BF$187, W$25,0))</f>
        <v/>
      </c>
      <c r="X151" s="214" t="str">
        <f ca="1">IF(ISERROR(VLOOKUP($B151,'NEL &amp; P4P Backsheet'!$D$11:$BF$187,X$25,0)),"",VLOOKUP($B151,'NEL &amp; P4P Backsheet'!$D$11:$BF$187, X$25,0))</f>
        <v/>
      </c>
      <c r="Y151" s="368" t="str">
        <f ca="1">IF(ISERROR(VLOOKUP($B151,'NEL &amp; P4P Backsheet'!$D$11:$BK$187,$Y$25,0)),"",IF(VLOOKUP($B151,'NEL &amp; P4P Backsheet'!$D$11:$BK$187,$Y$25,0)=0,"",VLOOKUP($B151,'NEL &amp; P4P Backsheet'!$D$11:$BK$187,$Y$25,0)))</f>
        <v/>
      </c>
      <c r="Z151"/>
    </row>
    <row r="152" spans="1:26">
      <c r="A152" s="3">
        <v>124</v>
      </c>
      <c r="B152" s="41" t="str">
        <f t="shared" ca="1" si="4"/>
        <v/>
      </c>
      <c r="C152" s="42" t="str">
        <f ca="1">IF(B152="","",VLOOKUP(B152,'Org list'!$J$9:$K$637,2,0))</f>
        <v/>
      </c>
      <c r="D152" s="215" t="str">
        <f ca="1">IF(ISERROR(VLOOKUP($B152,'NEL &amp; P4P Backsheet'!$D$11:$BM$187,D$25,0)),"",IF(VLOOKUP($B152,'NEL &amp; P4P Backsheet'!$D$11:$BM$187,D$25,0)=0,"",VLOOKUP($B152,'NEL &amp; P4P Backsheet'!$D$11:$BM$187,D$25,0)))</f>
        <v/>
      </c>
      <c r="E152" s="209" t="str">
        <f ca="1">IF(ISERROR(VLOOKUP($B152,'NEL &amp; P4P Backsheet'!$D$11:$BF$187,E$25,0)),"",VLOOKUP($B152,'NEL &amp; P4P Backsheet'!$D$11:$BF$187, E$25,0))</f>
        <v/>
      </c>
      <c r="F152" s="209" t="str">
        <f ca="1">IF(ISERROR(VLOOKUP($B152,'NEL &amp; P4P Backsheet'!$D$11:$BF$187,F$25,0)),"",VLOOKUP($B152,'NEL &amp; P4P Backsheet'!$D$11:$BF$187, F$25,0))</f>
        <v/>
      </c>
      <c r="G152" s="209" t="str">
        <f ca="1">IF(ISERROR(VLOOKUP($B152,'NEL &amp; P4P Backsheet'!$D$11:$BF$187,G$25,0)),"",VLOOKUP($B152,'NEL &amp; P4P Backsheet'!$D$11:$BF$187, G$25,0))</f>
        <v/>
      </c>
      <c r="H152" s="259" t="str">
        <f ca="1">IF(ISERROR(VLOOKUP($B152,'NEL &amp; P4P Backsheet'!$D$11:$BF$187,H$25,0)),"",VLOOKUP($B152,'NEL &amp; P4P Backsheet'!$D$11:$BF$187, H$25,0))</f>
        <v/>
      </c>
      <c r="I152" s="209" t="str">
        <f ca="1">IF(ISERROR(VLOOKUP($B152,'NEL &amp; P4P Backsheet'!$D$11:$BF$187,I$25,0)),"",VLOOKUP($B152,'NEL &amp; P4P Backsheet'!$D$11:$BF$187, I$25,0))</f>
        <v/>
      </c>
      <c r="J152" s="318" t="str">
        <f ca="1">IF(ISERROR(VLOOKUP($B152,'NEL &amp; P4P Backsheet'!$D$11:$BF$187,J$25,0)),"",VLOOKUP($B152,'NEL &amp; P4P Backsheet'!$D$11:$BF$187, J$25,0))</f>
        <v/>
      </c>
      <c r="K152" s="320" t="str">
        <f ca="1">IF(ISERROR(VLOOKUP($B152,'NEL &amp; P4P Backsheet'!$D$11:$BF$187,K$25,0)),"",VLOOKUP($B152,'NEL &amp; P4P Backsheet'!$D$11:$BF$187, K$25,0))</f>
        <v/>
      </c>
      <c r="L152" s="259" t="str">
        <f ca="1">IF(ISERROR(VLOOKUP($B152,'NEL &amp; P4P Backsheet'!$D$11:$BF$187,L$25,0)),"",VLOOKUP($B152,'NEL &amp; P4P Backsheet'!$D$11:$BF$187, L$25,0))</f>
        <v/>
      </c>
      <c r="M152" s="608" t="str">
        <f ca="1">IF(ISERROR(VLOOKUP($B152,'NEL &amp; P4P Backsheet'!$D$11:$BF$187,M$25,0)),"",VLOOKUP($B152,'NEL &amp; P4P Backsheet'!$D$11:$BF$187, M$25,0))</f>
        <v/>
      </c>
      <c r="N152" s="608" t="str">
        <f ca="1">IF(ISERROR(VLOOKUP($B152,'NEL &amp; P4P Backsheet'!$D$11:$BF$187,N$25,0)),"",VLOOKUP($B152,'NEL &amp; P4P Backsheet'!$D$11:$BF$187, N$25,0))</f>
        <v/>
      </c>
      <c r="O152" s="611" t="str">
        <f ca="1">IF(ISERROR(VLOOKUP($B152,'NEL &amp; P4P Backsheet'!$D$11:$BF$187,O$25,0)),"",VLOOKUP($B152,'NEL &amp; P4P Backsheet'!$D$11:$BF$187, O$25,0))</f>
        <v/>
      </c>
      <c r="P152" s="612" t="str">
        <f ca="1">IF(ISERROR(VLOOKUP($B152,'NEL &amp; P4P Backsheet'!$D$11:$BF$187,P$25,0)),"",VLOOKUP($B152,'NEL &amp; P4P Backsheet'!$D$11:$BF$187, P$25,0))</f>
        <v/>
      </c>
      <c r="Q152" s="212" t="str">
        <f ca="1">IF(ISERROR(VLOOKUP($B152,'NEL &amp; P4P Backsheet'!$D$11:$BF$187,Q$25,0)),"",VLOOKUP($B152,'NEL &amp; P4P Backsheet'!$D$11:$BF$187, Q$25,0))</f>
        <v/>
      </c>
      <c r="R152" s="320" t="str">
        <f ca="1">IF(ISERROR(VLOOKUP($B152,'NEL &amp; P4P Backsheet'!$D$11:$BF$187,R$25,0)),"",VLOOKUP($B152,'NEL &amp; P4P Backsheet'!$D$11:$BF$187, R$25,0))</f>
        <v/>
      </c>
      <c r="S152" s="318" t="str">
        <f ca="1">IF(ISERROR(VLOOKUP($B152,'NEL &amp; P4P Backsheet'!$D$11:$BF$187,S$25,0)),"",VLOOKUP($B152,'NEL &amp; P4P Backsheet'!$D$11:$BF$187, S$25,0))</f>
        <v/>
      </c>
      <c r="T152" s="214" t="str">
        <f ca="1">IF(ISERROR(VLOOKUP($B152,'NEL &amp; P4P Backsheet'!$D$11:$BF$187,T$25,0)),"",VLOOKUP($B152,'NEL &amp; P4P Backsheet'!$D$11:$BF$187, T$25,0))</f>
        <v/>
      </c>
      <c r="U152" s="212" t="str">
        <f ca="1">IF(ISERROR(VLOOKUP($B152,'NEL &amp; P4P Backsheet'!$D$11:$BF$187,U$25,0)),"",VLOOKUP($B152,'NEL &amp; P4P Backsheet'!$D$11:$BF$187, U$25,0))</f>
        <v/>
      </c>
      <c r="V152" s="320" t="str">
        <f ca="1">IF(ISERROR(VLOOKUP($B152,'NEL &amp; P4P Backsheet'!$D$11:$BF$187,V$25,0)),"",VLOOKUP($B152,'NEL &amp; P4P Backsheet'!$D$11:$BF$187, V$25,0))</f>
        <v/>
      </c>
      <c r="W152" s="320" t="str">
        <f ca="1">IF(ISERROR(VLOOKUP($B152,'NEL &amp; P4P Backsheet'!$D$11:$BF$187,W$25,0)),"",VLOOKUP($B152,'NEL &amp; P4P Backsheet'!$D$11:$BF$187, W$25,0))</f>
        <v/>
      </c>
      <c r="X152" s="214" t="str">
        <f ca="1">IF(ISERROR(VLOOKUP($B152,'NEL &amp; P4P Backsheet'!$D$11:$BF$187,X$25,0)),"",VLOOKUP($B152,'NEL &amp; P4P Backsheet'!$D$11:$BF$187, X$25,0))</f>
        <v/>
      </c>
      <c r="Y152" s="368" t="str">
        <f ca="1">IF(ISERROR(VLOOKUP($B152,'NEL &amp; P4P Backsheet'!$D$11:$BK$187,$Y$25,0)),"",IF(VLOOKUP($B152,'NEL &amp; P4P Backsheet'!$D$11:$BK$187,$Y$25,0)=0,"",VLOOKUP($B152,'NEL &amp; P4P Backsheet'!$D$11:$BK$187,$Y$25,0)))</f>
        <v/>
      </c>
      <c r="Z152"/>
    </row>
    <row r="153" spans="1:26">
      <c r="A153" s="3">
        <v>125</v>
      </c>
      <c r="B153" s="41" t="str">
        <f t="shared" ca="1" si="4"/>
        <v/>
      </c>
      <c r="C153" s="42" t="str">
        <f ca="1">IF(B153="","",VLOOKUP(B153,'Org list'!$J$9:$K$637,2,0))</f>
        <v/>
      </c>
      <c r="D153" s="215" t="str">
        <f ca="1">IF(ISERROR(VLOOKUP($B153,'NEL &amp; P4P Backsheet'!$D$11:$BM$187,D$25,0)),"",IF(VLOOKUP($B153,'NEL &amp; P4P Backsheet'!$D$11:$BM$187,D$25,0)=0,"",VLOOKUP($B153,'NEL &amp; P4P Backsheet'!$D$11:$BM$187,D$25,0)))</f>
        <v/>
      </c>
      <c r="E153" s="209" t="str">
        <f ca="1">IF(ISERROR(VLOOKUP($B153,'NEL &amp; P4P Backsheet'!$D$11:$BF$187,E$25,0)),"",VLOOKUP($B153,'NEL &amp; P4P Backsheet'!$D$11:$BF$187, E$25,0))</f>
        <v/>
      </c>
      <c r="F153" s="209" t="str">
        <f ca="1">IF(ISERROR(VLOOKUP($B153,'NEL &amp; P4P Backsheet'!$D$11:$BF$187,F$25,0)),"",VLOOKUP($B153,'NEL &amp; P4P Backsheet'!$D$11:$BF$187, F$25,0))</f>
        <v/>
      </c>
      <c r="G153" s="209" t="str">
        <f ca="1">IF(ISERROR(VLOOKUP($B153,'NEL &amp; P4P Backsheet'!$D$11:$BF$187,G$25,0)),"",VLOOKUP($B153,'NEL &amp; P4P Backsheet'!$D$11:$BF$187, G$25,0))</f>
        <v/>
      </c>
      <c r="H153" s="259" t="str">
        <f ca="1">IF(ISERROR(VLOOKUP($B153,'NEL &amp; P4P Backsheet'!$D$11:$BF$187,H$25,0)),"",VLOOKUP($B153,'NEL &amp; P4P Backsheet'!$D$11:$BF$187, H$25,0))</f>
        <v/>
      </c>
      <c r="I153" s="209" t="str">
        <f ca="1">IF(ISERROR(VLOOKUP($B153,'NEL &amp; P4P Backsheet'!$D$11:$BF$187,I$25,0)),"",VLOOKUP($B153,'NEL &amp; P4P Backsheet'!$D$11:$BF$187, I$25,0))</f>
        <v/>
      </c>
      <c r="J153" s="318" t="str">
        <f ca="1">IF(ISERROR(VLOOKUP($B153,'NEL &amp; P4P Backsheet'!$D$11:$BF$187,J$25,0)),"",VLOOKUP($B153,'NEL &amp; P4P Backsheet'!$D$11:$BF$187, J$25,0))</f>
        <v/>
      </c>
      <c r="K153" s="320" t="str">
        <f ca="1">IF(ISERROR(VLOOKUP($B153,'NEL &amp; P4P Backsheet'!$D$11:$BF$187,K$25,0)),"",VLOOKUP($B153,'NEL &amp; P4P Backsheet'!$D$11:$BF$187, K$25,0))</f>
        <v/>
      </c>
      <c r="L153" s="259" t="str">
        <f ca="1">IF(ISERROR(VLOOKUP($B153,'NEL &amp; P4P Backsheet'!$D$11:$BF$187,L$25,0)),"",VLOOKUP($B153,'NEL &amp; P4P Backsheet'!$D$11:$BF$187, L$25,0))</f>
        <v/>
      </c>
      <c r="M153" s="608" t="str">
        <f ca="1">IF(ISERROR(VLOOKUP($B153,'NEL &amp; P4P Backsheet'!$D$11:$BF$187,M$25,0)),"",VLOOKUP($B153,'NEL &amp; P4P Backsheet'!$D$11:$BF$187, M$25,0))</f>
        <v/>
      </c>
      <c r="N153" s="608" t="str">
        <f ca="1">IF(ISERROR(VLOOKUP($B153,'NEL &amp; P4P Backsheet'!$D$11:$BF$187,N$25,0)),"",VLOOKUP($B153,'NEL &amp; P4P Backsheet'!$D$11:$BF$187, N$25,0))</f>
        <v/>
      </c>
      <c r="O153" s="611" t="str">
        <f ca="1">IF(ISERROR(VLOOKUP($B153,'NEL &amp; P4P Backsheet'!$D$11:$BF$187,O$25,0)),"",VLOOKUP($B153,'NEL &amp; P4P Backsheet'!$D$11:$BF$187, O$25,0))</f>
        <v/>
      </c>
      <c r="P153" s="612" t="str">
        <f ca="1">IF(ISERROR(VLOOKUP($B153,'NEL &amp; P4P Backsheet'!$D$11:$BF$187,P$25,0)),"",VLOOKUP($B153,'NEL &amp; P4P Backsheet'!$D$11:$BF$187, P$25,0))</f>
        <v/>
      </c>
      <c r="Q153" s="212" t="str">
        <f ca="1">IF(ISERROR(VLOOKUP($B153,'NEL &amp; P4P Backsheet'!$D$11:$BF$187,Q$25,0)),"",VLOOKUP($B153,'NEL &amp; P4P Backsheet'!$D$11:$BF$187, Q$25,0))</f>
        <v/>
      </c>
      <c r="R153" s="320" t="str">
        <f ca="1">IF(ISERROR(VLOOKUP($B153,'NEL &amp; P4P Backsheet'!$D$11:$BF$187,R$25,0)),"",VLOOKUP($B153,'NEL &amp; P4P Backsheet'!$D$11:$BF$187, R$25,0))</f>
        <v/>
      </c>
      <c r="S153" s="318" t="str">
        <f ca="1">IF(ISERROR(VLOOKUP($B153,'NEL &amp; P4P Backsheet'!$D$11:$BF$187,S$25,0)),"",VLOOKUP($B153,'NEL &amp; P4P Backsheet'!$D$11:$BF$187, S$25,0))</f>
        <v/>
      </c>
      <c r="T153" s="214" t="str">
        <f ca="1">IF(ISERROR(VLOOKUP($B153,'NEL &amp; P4P Backsheet'!$D$11:$BF$187,T$25,0)),"",VLOOKUP($B153,'NEL &amp; P4P Backsheet'!$D$11:$BF$187, T$25,0))</f>
        <v/>
      </c>
      <c r="U153" s="212" t="str">
        <f ca="1">IF(ISERROR(VLOOKUP($B153,'NEL &amp; P4P Backsheet'!$D$11:$BF$187,U$25,0)),"",VLOOKUP($B153,'NEL &amp; P4P Backsheet'!$D$11:$BF$187, U$25,0))</f>
        <v/>
      </c>
      <c r="V153" s="320" t="str">
        <f ca="1">IF(ISERROR(VLOOKUP($B153,'NEL &amp; P4P Backsheet'!$D$11:$BF$187,V$25,0)),"",VLOOKUP($B153,'NEL &amp; P4P Backsheet'!$D$11:$BF$187, V$25,0))</f>
        <v/>
      </c>
      <c r="W153" s="320" t="str">
        <f ca="1">IF(ISERROR(VLOOKUP($B153,'NEL &amp; P4P Backsheet'!$D$11:$BF$187,W$25,0)),"",VLOOKUP($B153,'NEL &amp; P4P Backsheet'!$D$11:$BF$187, W$25,0))</f>
        <v/>
      </c>
      <c r="X153" s="214" t="str">
        <f ca="1">IF(ISERROR(VLOOKUP($B153,'NEL &amp; P4P Backsheet'!$D$11:$BF$187,X$25,0)),"",VLOOKUP($B153,'NEL &amp; P4P Backsheet'!$D$11:$BF$187, X$25,0))</f>
        <v/>
      </c>
      <c r="Y153" s="368" t="str">
        <f ca="1">IF(ISERROR(VLOOKUP($B153,'NEL &amp; P4P Backsheet'!$D$11:$BK$187,$Y$25,0)),"",IF(VLOOKUP($B153,'NEL &amp; P4P Backsheet'!$D$11:$BK$187,$Y$25,0)=0,"",VLOOKUP($B153,'NEL &amp; P4P Backsheet'!$D$11:$BK$187,$Y$25,0)))</f>
        <v/>
      </c>
      <c r="Z153"/>
    </row>
    <row r="154" spans="1:26">
      <c r="A154" s="3">
        <v>126</v>
      </c>
      <c r="B154" s="41" t="str">
        <f t="shared" ca="1" si="4"/>
        <v/>
      </c>
      <c r="C154" s="42" t="str">
        <f ca="1">IF(B154="","",VLOOKUP(B154,'Org list'!$J$9:$K$637,2,0))</f>
        <v/>
      </c>
      <c r="D154" s="215" t="str">
        <f ca="1">IF(ISERROR(VLOOKUP($B154,'NEL &amp; P4P Backsheet'!$D$11:$BM$187,D$25,0)),"",IF(VLOOKUP($B154,'NEL &amp; P4P Backsheet'!$D$11:$BM$187,D$25,0)=0,"",VLOOKUP($B154,'NEL &amp; P4P Backsheet'!$D$11:$BM$187,D$25,0)))</f>
        <v/>
      </c>
      <c r="E154" s="209" t="str">
        <f ca="1">IF(ISERROR(VLOOKUP($B154,'NEL &amp; P4P Backsheet'!$D$11:$BF$187,E$25,0)),"",VLOOKUP($B154,'NEL &amp; P4P Backsheet'!$D$11:$BF$187, E$25,0))</f>
        <v/>
      </c>
      <c r="F154" s="209" t="str">
        <f ca="1">IF(ISERROR(VLOOKUP($B154,'NEL &amp; P4P Backsheet'!$D$11:$BF$187,F$25,0)),"",VLOOKUP($B154,'NEL &amp; P4P Backsheet'!$D$11:$BF$187, F$25,0))</f>
        <v/>
      </c>
      <c r="G154" s="209" t="str">
        <f ca="1">IF(ISERROR(VLOOKUP($B154,'NEL &amp; P4P Backsheet'!$D$11:$BF$187,G$25,0)),"",VLOOKUP($B154,'NEL &amp; P4P Backsheet'!$D$11:$BF$187, G$25,0))</f>
        <v/>
      </c>
      <c r="H154" s="259" t="str">
        <f ca="1">IF(ISERROR(VLOOKUP($B154,'NEL &amp; P4P Backsheet'!$D$11:$BF$187,H$25,0)),"",VLOOKUP($B154,'NEL &amp; P4P Backsheet'!$D$11:$BF$187, H$25,0))</f>
        <v/>
      </c>
      <c r="I154" s="209" t="str">
        <f ca="1">IF(ISERROR(VLOOKUP($B154,'NEL &amp; P4P Backsheet'!$D$11:$BF$187,I$25,0)),"",VLOOKUP($B154,'NEL &amp; P4P Backsheet'!$D$11:$BF$187, I$25,0))</f>
        <v/>
      </c>
      <c r="J154" s="318" t="str">
        <f ca="1">IF(ISERROR(VLOOKUP($B154,'NEL &amp; P4P Backsheet'!$D$11:$BF$187,J$25,0)),"",VLOOKUP($B154,'NEL &amp; P4P Backsheet'!$D$11:$BF$187, J$25,0))</f>
        <v/>
      </c>
      <c r="K154" s="320" t="str">
        <f ca="1">IF(ISERROR(VLOOKUP($B154,'NEL &amp; P4P Backsheet'!$D$11:$BF$187,K$25,0)),"",VLOOKUP($B154,'NEL &amp; P4P Backsheet'!$D$11:$BF$187, K$25,0))</f>
        <v/>
      </c>
      <c r="L154" s="259" t="str">
        <f ca="1">IF(ISERROR(VLOOKUP($B154,'NEL &amp; P4P Backsheet'!$D$11:$BF$187,L$25,0)),"",VLOOKUP($B154,'NEL &amp; P4P Backsheet'!$D$11:$BF$187, L$25,0))</f>
        <v/>
      </c>
      <c r="M154" s="608" t="str">
        <f ca="1">IF(ISERROR(VLOOKUP($B154,'NEL &amp; P4P Backsheet'!$D$11:$BF$187,M$25,0)),"",VLOOKUP($B154,'NEL &amp; P4P Backsheet'!$D$11:$BF$187, M$25,0))</f>
        <v/>
      </c>
      <c r="N154" s="608" t="str">
        <f ca="1">IF(ISERROR(VLOOKUP($B154,'NEL &amp; P4P Backsheet'!$D$11:$BF$187,N$25,0)),"",VLOOKUP($B154,'NEL &amp; P4P Backsheet'!$D$11:$BF$187, N$25,0))</f>
        <v/>
      </c>
      <c r="O154" s="611" t="str">
        <f ca="1">IF(ISERROR(VLOOKUP($B154,'NEL &amp; P4P Backsheet'!$D$11:$BF$187,O$25,0)),"",VLOOKUP($B154,'NEL &amp; P4P Backsheet'!$D$11:$BF$187, O$25,0))</f>
        <v/>
      </c>
      <c r="P154" s="612" t="str">
        <f ca="1">IF(ISERROR(VLOOKUP($B154,'NEL &amp; P4P Backsheet'!$D$11:$BF$187,P$25,0)),"",VLOOKUP($B154,'NEL &amp; P4P Backsheet'!$D$11:$BF$187, P$25,0))</f>
        <v/>
      </c>
      <c r="Q154" s="212" t="str">
        <f ca="1">IF(ISERROR(VLOOKUP($B154,'NEL &amp; P4P Backsheet'!$D$11:$BF$187,Q$25,0)),"",VLOOKUP($B154,'NEL &amp; P4P Backsheet'!$D$11:$BF$187, Q$25,0))</f>
        <v/>
      </c>
      <c r="R154" s="320" t="str">
        <f ca="1">IF(ISERROR(VLOOKUP($B154,'NEL &amp; P4P Backsheet'!$D$11:$BF$187,R$25,0)),"",VLOOKUP($B154,'NEL &amp; P4P Backsheet'!$D$11:$BF$187, R$25,0))</f>
        <v/>
      </c>
      <c r="S154" s="318" t="str">
        <f ca="1">IF(ISERROR(VLOOKUP($B154,'NEL &amp; P4P Backsheet'!$D$11:$BF$187,S$25,0)),"",VLOOKUP($B154,'NEL &amp; P4P Backsheet'!$D$11:$BF$187, S$25,0))</f>
        <v/>
      </c>
      <c r="T154" s="214" t="str">
        <f ca="1">IF(ISERROR(VLOOKUP($B154,'NEL &amp; P4P Backsheet'!$D$11:$BF$187,T$25,0)),"",VLOOKUP($B154,'NEL &amp; P4P Backsheet'!$D$11:$BF$187, T$25,0))</f>
        <v/>
      </c>
      <c r="U154" s="212" t="str">
        <f ca="1">IF(ISERROR(VLOOKUP($B154,'NEL &amp; P4P Backsheet'!$D$11:$BF$187,U$25,0)),"",VLOOKUP($B154,'NEL &amp; P4P Backsheet'!$D$11:$BF$187, U$25,0))</f>
        <v/>
      </c>
      <c r="V154" s="320" t="str">
        <f ca="1">IF(ISERROR(VLOOKUP($B154,'NEL &amp; P4P Backsheet'!$D$11:$BF$187,V$25,0)),"",VLOOKUP($B154,'NEL &amp; P4P Backsheet'!$D$11:$BF$187, V$25,0))</f>
        <v/>
      </c>
      <c r="W154" s="320" t="str">
        <f ca="1">IF(ISERROR(VLOOKUP($B154,'NEL &amp; P4P Backsheet'!$D$11:$BF$187,W$25,0)),"",VLOOKUP($B154,'NEL &amp; P4P Backsheet'!$D$11:$BF$187, W$25,0))</f>
        <v/>
      </c>
      <c r="X154" s="214" t="str">
        <f ca="1">IF(ISERROR(VLOOKUP($B154,'NEL &amp; P4P Backsheet'!$D$11:$BF$187,X$25,0)),"",VLOOKUP($B154,'NEL &amp; P4P Backsheet'!$D$11:$BF$187, X$25,0))</f>
        <v/>
      </c>
      <c r="Y154" s="368" t="str">
        <f ca="1">IF(ISERROR(VLOOKUP($B154,'NEL &amp; P4P Backsheet'!$D$11:$BK$187,$Y$25,0)),"",IF(VLOOKUP($B154,'NEL &amp; P4P Backsheet'!$D$11:$BK$187,$Y$25,0)=0,"",VLOOKUP($B154,'NEL &amp; P4P Backsheet'!$D$11:$BK$187,$Y$25,0)))</f>
        <v/>
      </c>
      <c r="Z154"/>
    </row>
    <row r="155" spans="1:26">
      <c r="A155" s="3">
        <v>127</v>
      </c>
      <c r="B155" s="41" t="str">
        <f t="shared" ca="1" si="4"/>
        <v/>
      </c>
      <c r="C155" s="42" t="str">
        <f ca="1">IF(B155="","",VLOOKUP(B155,'Org list'!$J$9:$K$637,2,0))</f>
        <v/>
      </c>
      <c r="D155" s="215" t="str">
        <f ca="1">IF(ISERROR(VLOOKUP($B155,'NEL &amp; P4P Backsheet'!$D$11:$BM$187,D$25,0)),"",IF(VLOOKUP($B155,'NEL &amp; P4P Backsheet'!$D$11:$BM$187,D$25,0)=0,"",VLOOKUP($B155,'NEL &amp; P4P Backsheet'!$D$11:$BM$187,D$25,0)))</f>
        <v/>
      </c>
      <c r="E155" s="209" t="str">
        <f ca="1">IF(ISERROR(VLOOKUP($B155,'NEL &amp; P4P Backsheet'!$D$11:$BF$187,E$25,0)),"",VLOOKUP($B155,'NEL &amp; P4P Backsheet'!$D$11:$BF$187, E$25,0))</f>
        <v/>
      </c>
      <c r="F155" s="209" t="str">
        <f ca="1">IF(ISERROR(VLOOKUP($B155,'NEL &amp; P4P Backsheet'!$D$11:$BF$187,F$25,0)),"",VLOOKUP($B155,'NEL &amp; P4P Backsheet'!$D$11:$BF$187, F$25,0))</f>
        <v/>
      </c>
      <c r="G155" s="209" t="str">
        <f ca="1">IF(ISERROR(VLOOKUP($B155,'NEL &amp; P4P Backsheet'!$D$11:$BF$187,G$25,0)),"",VLOOKUP($B155,'NEL &amp; P4P Backsheet'!$D$11:$BF$187, G$25,0))</f>
        <v/>
      </c>
      <c r="H155" s="259" t="str">
        <f ca="1">IF(ISERROR(VLOOKUP($B155,'NEL &amp; P4P Backsheet'!$D$11:$BF$187,H$25,0)),"",VLOOKUP($B155,'NEL &amp; P4P Backsheet'!$D$11:$BF$187, H$25,0))</f>
        <v/>
      </c>
      <c r="I155" s="209" t="str">
        <f ca="1">IF(ISERROR(VLOOKUP($B155,'NEL &amp; P4P Backsheet'!$D$11:$BF$187,I$25,0)),"",VLOOKUP($B155,'NEL &amp; P4P Backsheet'!$D$11:$BF$187, I$25,0))</f>
        <v/>
      </c>
      <c r="J155" s="318" t="str">
        <f ca="1">IF(ISERROR(VLOOKUP($B155,'NEL &amp; P4P Backsheet'!$D$11:$BF$187,J$25,0)),"",VLOOKUP($B155,'NEL &amp; P4P Backsheet'!$D$11:$BF$187, J$25,0))</f>
        <v/>
      </c>
      <c r="K155" s="320" t="str">
        <f ca="1">IF(ISERROR(VLOOKUP($B155,'NEL &amp; P4P Backsheet'!$D$11:$BF$187,K$25,0)),"",VLOOKUP($B155,'NEL &amp; P4P Backsheet'!$D$11:$BF$187, K$25,0))</f>
        <v/>
      </c>
      <c r="L155" s="259" t="str">
        <f ca="1">IF(ISERROR(VLOOKUP($B155,'NEL &amp; P4P Backsheet'!$D$11:$BF$187,L$25,0)),"",VLOOKUP($B155,'NEL &amp; P4P Backsheet'!$D$11:$BF$187, L$25,0))</f>
        <v/>
      </c>
      <c r="M155" s="608" t="str">
        <f ca="1">IF(ISERROR(VLOOKUP($B155,'NEL &amp; P4P Backsheet'!$D$11:$BF$187,M$25,0)),"",VLOOKUP($B155,'NEL &amp; P4P Backsheet'!$D$11:$BF$187, M$25,0))</f>
        <v/>
      </c>
      <c r="N155" s="608" t="str">
        <f ca="1">IF(ISERROR(VLOOKUP($B155,'NEL &amp; P4P Backsheet'!$D$11:$BF$187,N$25,0)),"",VLOOKUP($B155,'NEL &amp; P4P Backsheet'!$D$11:$BF$187, N$25,0))</f>
        <v/>
      </c>
      <c r="O155" s="611" t="str">
        <f ca="1">IF(ISERROR(VLOOKUP($B155,'NEL &amp; P4P Backsheet'!$D$11:$BF$187,O$25,0)),"",VLOOKUP($B155,'NEL &amp; P4P Backsheet'!$D$11:$BF$187, O$25,0))</f>
        <v/>
      </c>
      <c r="P155" s="612" t="str">
        <f ca="1">IF(ISERROR(VLOOKUP($B155,'NEL &amp; P4P Backsheet'!$D$11:$BF$187,P$25,0)),"",VLOOKUP($B155,'NEL &amp; P4P Backsheet'!$D$11:$BF$187, P$25,0))</f>
        <v/>
      </c>
      <c r="Q155" s="212" t="str">
        <f ca="1">IF(ISERROR(VLOOKUP($B155,'NEL &amp; P4P Backsheet'!$D$11:$BF$187,Q$25,0)),"",VLOOKUP($B155,'NEL &amp; P4P Backsheet'!$D$11:$BF$187, Q$25,0))</f>
        <v/>
      </c>
      <c r="R155" s="320" t="str">
        <f ca="1">IF(ISERROR(VLOOKUP($B155,'NEL &amp; P4P Backsheet'!$D$11:$BF$187,R$25,0)),"",VLOOKUP($B155,'NEL &amp; P4P Backsheet'!$D$11:$BF$187, R$25,0))</f>
        <v/>
      </c>
      <c r="S155" s="318" t="str">
        <f ca="1">IF(ISERROR(VLOOKUP($B155,'NEL &amp; P4P Backsheet'!$D$11:$BF$187,S$25,0)),"",VLOOKUP($B155,'NEL &amp; P4P Backsheet'!$D$11:$BF$187, S$25,0))</f>
        <v/>
      </c>
      <c r="T155" s="214" t="str">
        <f ca="1">IF(ISERROR(VLOOKUP($B155,'NEL &amp; P4P Backsheet'!$D$11:$BF$187,T$25,0)),"",VLOOKUP($B155,'NEL &amp; P4P Backsheet'!$D$11:$BF$187, T$25,0))</f>
        <v/>
      </c>
      <c r="U155" s="212" t="str">
        <f ca="1">IF(ISERROR(VLOOKUP($B155,'NEL &amp; P4P Backsheet'!$D$11:$BF$187,U$25,0)),"",VLOOKUP($B155,'NEL &amp; P4P Backsheet'!$D$11:$BF$187, U$25,0))</f>
        <v/>
      </c>
      <c r="V155" s="320" t="str">
        <f ca="1">IF(ISERROR(VLOOKUP($B155,'NEL &amp; P4P Backsheet'!$D$11:$BF$187,V$25,0)),"",VLOOKUP($B155,'NEL &amp; P4P Backsheet'!$D$11:$BF$187, V$25,0))</f>
        <v/>
      </c>
      <c r="W155" s="320" t="str">
        <f ca="1">IF(ISERROR(VLOOKUP($B155,'NEL &amp; P4P Backsheet'!$D$11:$BF$187,W$25,0)),"",VLOOKUP($B155,'NEL &amp; P4P Backsheet'!$D$11:$BF$187, W$25,0))</f>
        <v/>
      </c>
      <c r="X155" s="214" t="str">
        <f ca="1">IF(ISERROR(VLOOKUP($B155,'NEL &amp; P4P Backsheet'!$D$11:$BF$187,X$25,0)),"",VLOOKUP($B155,'NEL &amp; P4P Backsheet'!$D$11:$BF$187, X$25,0))</f>
        <v/>
      </c>
      <c r="Y155" s="368" t="str">
        <f ca="1">IF(ISERROR(VLOOKUP($B155,'NEL &amp; P4P Backsheet'!$D$11:$BK$187,$Y$25,0)),"",IF(VLOOKUP($B155,'NEL &amp; P4P Backsheet'!$D$11:$BK$187,$Y$25,0)=0,"",VLOOKUP($B155,'NEL &amp; P4P Backsheet'!$D$11:$BK$187,$Y$25,0)))</f>
        <v/>
      </c>
      <c r="Z155"/>
    </row>
    <row r="156" spans="1:26">
      <c r="A156" s="3">
        <v>128</v>
      </c>
      <c r="B156" s="41" t="str">
        <f t="shared" ref="B156:B187" ca="1" si="5">IF($A156&gt;$AA$28-1,"",INDIRECT("'Comms by AT'!D"&amp;$A156+$AA$27))</f>
        <v/>
      </c>
      <c r="C156" s="42" t="str">
        <f ca="1">IF(B156="","",VLOOKUP(B156,'Org list'!$J$9:$K$637,2,0))</f>
        <v/>
      </c>
      <c r="D156" s="215" t="str">
        <f ca="1">IF(ISERROR(VLOOKUP($B156,'NEL &amp; P4P Backsheet'!$D$11:$BM$187,D$25,0)),"",IF(VLOOKUP($B156,'NEL &amp; P4P Backsheet'!$D$11:$BM$187,D$25,0)=0,"",VLOOKUP($B156,'NEL &amp; P4P Backsheet'!$D$11:$BM$187,D$25,0)))</f>
        <v/>
      </c>
      <c r="E156" s="209" t="str">
        <f ca="1">IF(ISERROR(VLOOKUP($B156,'NEL &amp; P4P Backsheet'!$D$11:$BF$187,E$25,0)),"",VLOOKUP($B156,'NEL &amp; P4P Backsheet'!$D$11:$BF$187, E$25,0))</f>
        <v/>
      </c>
      <c r="F156" s="209" t="str">
        <f ca="1">IF(ISERROR(VLOOKUP($B156,'NEL &amp; P4P Backsheet'!$D$11:$BF$187,F$25,0)),"",VLOOKUP($B156,'NEL &amp; P4P Backsheet'!$D$11:$BF$187, F$25,0))</f>
        <v/>
      </c>
      <c r="G156" s="209" t="str">
        <f ca="1">IF(ISERROR(VLOOKUP($B156,'NEL &amp; P4P Backsheet'!$D$11:$BF$187,G$25,0)),"",VLOOKUP($B156,'NEL &amp; P4P Backsheet'!$D$11:$BF$187, G$25,0))</f>
        <v/>
      </c>
      <c r="H156" s="259" t="str">
        <f ca="1">IF(ISERROR(VLOOKUP($B156,'NEL &amp; P4P Backsheet'!$D$11:$BF$187,H$25,0)),"",VLOOKUP($B156,'NEL &amp; P4P Backsheet'!$D$11:$BF$187, H$25,0))</f>
        <v/>
      </c>
      <c r="I156" s="209" t="str">
        <f ca="1">IF(ISERROR(VLOOKUP($B156,'NEL &amp; P4P Backsheet'!$D$11:$BF$187,I$25,0)),"",VLOOKUP($B156,'NEL &amp; P4P Backsheet'!$D$11:$BF$187, I$25,0))</f>
        <v/>
      </c>
      <c r="J156" s="318" t="str">
        <f ca="1">IF(ISERROR(VLOOKUP($B156,'NEL &amp; P4P Backsheet'!$D$11:$BF$187,J$25,0)),"",VLOOKUP($B156,'NEL &amp; P4P Backsheet'!$D$11:$BF$187, J$25,0))</f>
        <v/>
      </c>
      <c r="K156" s="320" t="str">
        <f ca="1">IF(ISERROR(VLOOKUP($B156,'NEL &amp; P4P Backsheet'!$D$11:$BF$187,K$25,0)),"",VLOOKUP($B156,'NEL &amp; P4P Backsheet'!$D$11:$BF$187, K$25,0))</f>
        <v/>
      </c>
      <c r="L156" s="259" t="str">
        <f ca="1">IF(ISERROR(VLOOKUP($B156,'NEL &amp; P4P Backsheet'!$D$11:$BF$187,L$25,0)),"",VLOOKUP($B156,'NEL &amp; P4P Backsheet'!$D$11:$BF$187, L$25,0))</f>
        <v/>
      </c>
      <c r="M156" s="608" t="str">
        <f ca="1">IF(ISERROR(VLOOKUP($B156,'NEL &amp; P4P Backsheet'!$D$11:$BF$187,M$25,0)),"",VLOOKUP($B156,'NEL &amp; P4P Backsheet'!$D$11:$BF$187, M$25,0))</f>
        <v/>
      </c>
      <c r="N156" s="608" t="str">
        <f ca="1">IF(ISERROR(VLOOKUP($B156,'NEL &amp; P4P Backsheet'!$D$11:$BF$187,N$25,0)),"",VLOOKUP($B156,'NEL &amp; P4P Backsheet'!$D$11:$BF$187, N$25,0))</f>
        <v/>
      </c>
      <c r="O156" s="611" t="str">
        <f ca="1">IF(ISERROR(VLOOKUP($B156,'NEL &amp; P4P Backsheet'!$D$11:$BF$187,O$25,0)),"",VLOOKUP($B156,'NEL &amp; P4P Backsheet'!$D$11:$BF$187, O$25,0))</f>
        <v/>
      </c>
      <c r="P156" s="612" t="str">
        <f ca="1">IF(ISERROR(VLOOKUP($B156,'NEL &amp; P4P Backsheet'!$D$11:$BF$187,P$25,0)),"",VLOOKUP($B156,'NEL &amp; P4P Backsheet'!$D$11:$BF$187, P$25,0))</f>
        <v/>
      </c>
      <c r="Q156" s="212" t="str">
        <f ca="1">IF(ISERROR(VLOOKUP($B156,'NEL &amp; P4P Backsheet'!$D$11:$BF$187,Q$25,0)),"",VLOOKUP($B156,'NEL &amp; P4P Backsheet'!$D$11:$BF$187, Q$25,0))</f>
        <v/>
      </c>
      <c r="R156" s="320" t="str">
        <f ca="1">IF(ISERROR(VLOOKUP($B156,'NEL &amp; P4P Backsheet'!$D$11:$BF$187,R$25,0)),"",VLOOKUP($B156,'NEL &amp; P4P Backsheet'!$D$11:$BF$187, R$25,0))</f>
        <v/>
      </c>
      <c r="S156" s="318" t="str">
        <f ca="1">IF(ISERROR(VLOOKUP($B156,'NEL &amp; P4P Backsheet'!$D$11:$BF$187,S$25,0)),"",VLOOKUP($B156,'NEL &amp; P4P Backsheet'!$D$11:$BF$187, S$25,0))</f>
        <v/>
      </c>
      <c r="T156" s="214" t="str">
        <f ca="1">IF(ISERROR(VLOOKUP($B156,'NEL &amp; P4P Backsheet'!$D$11:$BF$187,T$25,0)),"",VLOOKUP($B156,'NEL &amp; P4P Backsheet'!$D$11:$BF$187, T$25,0))</f>
        <v/>
      </c>
      <c r="U156" s="212" t="str">
        <f ca="1">IF(ISERROR(VLOOKUP($B156,'NEL &amp; P4P Backsheet'!$D$11:$BF$187,U$25,0)),"",VLOOKUP($B156,'NEL &amp; P4P Backsheet'!$D$11:$BF$187, U$25,0))</f>
        <v/>
      </c>
      <c r="V156" s="320" t="str">
        <f ca="1">IF(ISERROR(VLOOKUP($B156,'NEL &amp; P4P Backsheet'!$D$11:$BF$187,V$25,0)),"",VLOOKUP($B156,'NEL &amp; P4P Backsheet'!$D$11:$BF$187, V$25,0))</f>
        <v/>
      </c>
      <c r="W156" s="320" t="str">
        <f ca="1">IF(ISERROR(VLOOKUP($B156,'NEL &amp; P4P Backsheet'!$D$11:$BF$187,W$25,0)),"",VLOOKUP($B156,'NEL &amp; P4P Backsheet'!$D$11:$BF$187, W$25,0))</f>
        <v/>
      </c>
      <c r="X156" s="214" t="str">
        <f ca="1">IF(ISERROR(VLOOKUP($B156,'NEL &amp; P4P Backsheet'!$D$11:$BF$187,X$25,0)),"",VLOOKUP($B156,'NEL &amp; P4P Backsheet'!$D$11:$BF$187, X$25,0))</f>
        <v/>
      </c>
      <c r="Y156" s="368" t="str">
        <f ca="1">IF(ISERROR(VLOOKUP($B156,'NEL &amp; P4P Backsheet'!$D$11:$BK$187,$Y$25,0)),"",IF(VLOOKUP($B156,'NEL &amp; P4P Backsheet'!$D$11:$BK$187,$Y$25,0)=0,"",VLOOKUP($B156,'NEL &amp; P4P Backsheet'!$D$11:$BK$187,$Y$25,0)))</f>
        <v/>
      </c>
      <c r="Z156"/>
    </row>
    <row r="157" spans="1:26">
      <c r="A157" s="3">
        <v>129</v>
      </c>
      <c r="B157" s="41" t="str">
        <f t="shared" ca="1" si="5"/>
        <v/>
      </c>
      <c r="C157" s="42" t="str">
        <f ca="1">IF(B157="","",VLOOKUP(B157,'Org list'!$J$9:$K$637,2,0))</f>
        <v/>
      </c>
      <c r="D157" s="215" t="str">
        <f ca="1">IF(ISERROR(VLOOKUP($B157,'NEL &amp; P4P Backsheet'!$D$11:$BM$187,D$25,0)),"",IF(VLOOKUP($B157,'NEL &amp; P4P Backsheet'!$D$11:$BM$187,D$25,0)=0,"",VLOOKUP($B157,'NEL &amp; P4P Backsheet'!$D$11:$BM$187,D$25,0)))</f>
        <v/>
      </c>
      <c r="E157" s="209" t="str">
        <f ca="1">IF(ISERROR(VLOOKUP($B157,'NEL &amp; P4P Backsheet'!$D$11:$BF$187,E$25,0)),"",VLOOKUP($B157,'NEL &amp; P4P Backsheet'!$D$11:$BF$187, E$25,0))</f>
        <v/>
      </c>
      <c r="F157" s="209" t="str">
        <f ca="1">IF(ISERROR(VLOOKUP($B157,'NEL &amp; P4P Backsheet'!$D$11:$BF$187,F$25,0)),"",VLOOKUP($B157,'NEL &amp; P4P Backsheet'!$D$11:$BF$187, F$25,0))</f>
        <v/>
      </c>
      <c r="G157" s="209" t="str">
        <f ca="1">IF(ISERROR(VLOOKUP($B157,'NEL &amp; P4P Backsheet'!$D$11:$BF$187,G$25,0)),"",VLOOKUP($B157,'NEL &amp; P4P Backsheet'!$D$11:$BF$187, G$25,0))</f>
        <v/>
      </c>
      <c r="H157" s="259" t="str">
        <f ca="1">IF(ISERROR(VLOOKUP($B157,'NEL &amp; P4P Backsheet'!$D$11:$BF$187,H$25,0)),"",VLOOKUP($B157,'NEL &amp; P4P Backsheet'!$D$11:$BF$187, H$25,0))</f>
        <v/>
      </c>
      <c r="I157" s="209" t="str">
        <f ca="1">IF(ISERROR(VLOOKUP($B157,'NEL &amp; P4P Backsheet'!$D$11:$BF$187,I$25,0)),"",VLOOKUP($B157,'NEL &amp; P4P Backsheet'!$D$11:$BF$187, I$25,0))</f>
        <v/>
      </c>
      <c r="J157" s="318" t="str">
        <f ca="1">IF(ISERROR(VLOOKUP($B157,'NEL &amp; P4P Backsheet'!$D$11:$BF$187,J$25,0)),"",VLOOKUP($B157,'NEL &amp; P4P Backsheet'!$D$11:$BF$187, J$25,0))</f>
        <v/>
      </c>
      <c r="K157" s="320" t="str">
        <f ca="1">IF(ISERROR(VLOOKUP($B157,'NEL &amp; P4P Backsheet'!$D$11:$BF$187,K$25,0)),"",VLOOKUP($B157,'NEL &amp; P4P Backsheet'!$D$11:$BF$187, K$25,0))</f>
        <v/>
      </c>
      <c r="L157" s="259" t="str">
        <f ca="1">IF(ISERROR(VLOOKUP($B157,'NEL &amp; P4P Backsheet'!$D$11:$BF$187,L$25,0)),"",VLOOKUP($B157,'NEL &amp; P4P Backsheet'!$D$11:$BF$187, L$25,0))</f>
        <v/>
      </c>
      <c r="M157" s="608" t="str">
        <f ca="1">IF(ISERROR(VLOOKUP($B157,'NEL &amp; P4P Backsheet'!$D$11:$BF$187,M$25,0)),"",VLOOKUP($B157,'NEL &amp; P4P Backsheet'!$D$11:$BF$187, M$25,0))</f>
        <v/>
      </c>
      <c r="N157" s="608" t="str">
        <f ca="1">IF(ISERROR(VLOOKUP($B157,'NEL &amp; P4P Backsheet'!$D$11:$BF$187,N$25,0)),"",VLOOKUP($B157,'NEL &amp; P4P Backsheet'!$D$11:$BF$187, N$25,0))</f>
        <v/>
      </c>
      <c r="O157" s="611" t="str">
        <f ca="1">IF(ISERROR(VLOOKUP($B157,'NEL &amp; P4P Backsheet'!$D$11:$BF$187,O$25,0)),"",VLOOKUP($B157,'NEL &amp; P4P Backsheet'!$D$11:$BF$187, O$25,0))</f>
        <v/>
      </c>
      <c r="P157" s="612" t="str">
        <f ca="1">IF(ISERROR(VLOOKUP($B157,'NEL &amp; P4P Backsheet'!$D$11:$BF$187,P$25,0)),"",VLOOKUP($B157,'NEL &amp; P4P Backsheet'!$D$11:$BF$187, P$25,0))</f>
        <v/>
      </c>
      <c r="Q157" s="212" t="str">
        <f ca="1">IF(ISERROR(VLOOKUP($B157,'NEL &amp; P4P Backsheet'!$D$11:$BF$187,Q$25,0)),"",VLOOKUP($B157,'NEL &amp; P4P Backsheet'!$D$11:$BF$187, Q$25,0))</f>
        <v/>
      </c>
      <c r="R157" s="320" t="str">
        <f ca="1">IF(ISERROR(VLOOKUP($B157,'NEL &amp; P4P Backsheet'!$D$11:$BF$187,R$25,0)),"",VLOOKUP($B157,'NEL &amp; P4P Backsheet'!$D$11:$BF$187, R$25,0))</f>
        <v/>
      </c>
      <c r="S157" s="318" t="str">
        <f ca="1">IF(ISERROR(VLOOKUP($B157,'NEL &amp; P4P Backsheet'!$D$11:$BF$187,S$25,0)),"",VLOOKUP($B157,'NEL &amp; P4P Backsheet'!$D$11:$BF$187, S$25,0))</f>
        <v/>
      </c>
      <c r="T157" s="214" t="str">
        <f ca="1">IF(ISERROR(VLOOKUP($B157,'NEL &amp; P4P Backsheet'!$D$11:$BF$187,T$25,0)),"",VLOOKUP($B157,'NEL &amp; P4P Backsheet'!$D$11:$BF$187, T$25,0))</f>
        <v/>
      </c>
      <c r="U157" s="212" t="str">
        <f ca="1">IF(ISERROR(VLOOKUP($B157,'NEL &amp; P4P Backsheet'!$D$11:$BF$187,U$25,0)),"",VLOOKUP($B157,'NEL &amp; P4P Backsheet'!$D$11:$BF$187, U$25,0))</f>
        <v/>
      </c>
      <c r="V157" s="320" t="str">
        <f ca="1">IF(ISERROR(VLOOKUP($B157,'NEL &amp; P4P Backsheet'!$D$11:$BF$187,V$25,0)),"",VLOOKUP($B157,'NEL &amp; P4P Backsheet'!$D$11:$BF$187, V$25,0))</f>
        <v/>
      </c>
      <c r="W157" s="320" t="str">
        <f ca="1">IF(ISERROR(VLOOKUP($B157,'NEL &amp; P4P Backsheet'!$D$11:$BF$187,W$25,0)),"",VLOOKUP($B157,'NEL &amp; P4P Backsheet'!$D$11:$BF$187, W$25,0))</f>
        <v/>
      </c>
      <c r="X157" s="214" t="str">
        <f ca="1">IF(ISERROR(VLOOKUP($B157,'NEL &amp; P4P Backsheet'!$D$11:$BF$187,X$25,0)),"",VLOOKUP($B157,'NEL &amp; P4P Backsheet'!$D$11:$BF$187, X$25,0))</f>
        <v/>
      </c>
      <c r="Y157" s="368" t="str">
        <f ca="1">IF(ISERROR(VLOOKUP($B157,'NEL &amp; P4P Backsheet'!$D$11:$BK$187,$Y$25,0)),"",IF(VLOOKUP($B157,'NEL &amp; P4P Backsheet'!$D$11:$BK$187,$Y$25,0)=0,"",VLOOKUP($B157,'NEL &amp; P4P Backsheet'!$D$11:$BK$187,$Y$25,0)))</f>
        <v/>
      </c>
      <c r="Z157"/>
    </row>
    <row r="158" spans="1:26">
      <c r="A158" s="3">
        <v>130</v>
      </c>
      <c r="B158" s="41" t="str">
        <f t="shared" ca="1" si="5"/>
        <v/>
      </c>
      <c r="C158" s="42" t="str">
        <f ca="1">IF(B158="","",VLOOKUP(B158,'Org list'!$J$9:$K$637,2,0))</f>
        <v/>
      </c>
      <c r="D158" s="215" t="str">
        <f ca="1">IF(ISERROR(VLOOKUP($B158,'NEL &amp; P4P Backsheet'!$D$11:$BM$187,D$25,0)),"",IF(VLOOKUP($B158,'NEL &amp; P4P Backsheet'!$D$11:$BM$187,D$25,0)=0,"",VLOOKUP($B158,'NEL &amp; P4P Backsheet'!$D$11:$BM$187,D$25,0)))</f>
        <v/>
      </c>
      <c r="E158" s="209" t="str">
        <f ca="1">IF(ISERROR(VLOOKUP($B158,'NEL &amp; P4P Backsheet'!$D$11:$BF$187,E$25,0)),"",VLOOKUP($B158,'NEL &amp; P4P Backsheet'!$D$11:$BF$187, E$25,0))</f>
        <v/>
      </c>
      <c r="F158" s="209" t="str">
        <f ca="1">IF(ISERROR(VLOOKUP($B158,'NEL &amp; P4P Backsheet'!$D$11:$BF$187,F$25,0)),"",VLOOKUP($B158,'NEL &amp; P4P Backsheet'!$D$11:$BF$187, F$25,0))</f>
        <v/>
      </c>
      <c r="G158" s="209" t="str">
        <f ca="1">IF(ISERROR(VLOOKUP($B158,'NEL &amp; P4P Backsheet'!$D$11:$BF$187,G$25,0)),"",VLOOKUP($B158,'NEL &amp; P4P Backsheet'!$D$11:$BF$187, G$25,0))</f>
        <v/>
      </c>
      <c r="H158" s="259" t="str">
        <f ca="1">IF(ISERROR(VLOOKUP($B158,'NEL &amp; P4P Backsheet'!$D$11:$BF$187,H$25,0)),"",VLOOKUP($B158,'NEL &amp; P4P Backsheet'!$D$11:$BF$187, H$25,0))</f>
        <v/>
      </c>
      <c r="I158" s="209" t="str">
        <f ca="1">IF(ISERROR(VLOOKUP($B158,'NEL &amp; P4P Backsheet'!$D$11:$BF$187,I$25,0)),"",VLOOKUP($B158,'NEL &amp; P4P Backsheet'!$D$11:$BF$187, I$25,0))</f>
        <v/>
      </c>
      <c r="J158" s="318" t="str">
        <f ca="1">IF(ISERROR(VLOOKUP($B158,'NEL &amp; P4P Backsheet'!$D$11:$BF$187,J$25,0)),"",VLOOKUP($B158,'NEL &amp; P4P Backsheet'!$D$11:$BF$187, J$25,0))</f>
        <v/>
      </c>
      <c r="K158" s="320" t="str">
        <f ca="1">IF(ISERROR(VLOOKUP($B158,'NEL &amp; P4P Backsheet'!$D$11:$BF$187,K$25,0)),"",VLOOKUP($B158,'NEL &amp; P4P Backsheet'!$D$11:$BF$187, K$25,0))</f>
        <v/>
      </c>
      <c r="L158" s="259" t="str">
        <f ca="1">IF(ISERROR(VLOOKUP($B158,'NEL &amp; P4P Backsheet'!$D$11:$BF$187,L$25,0)),"",VLOOKUP($B158,'NEL &amp; P4P Backsheet'!$D$11:$BF$187, L$25,0))</f>
        <v/>
      </c>
      <c r="M158" s="608" t="str">
        <f ca="1">IF(ISERROR(VLOOKUP($B158,'NEL &amp; P4P Backsheet'!$D$11:$BF$187,M$25,0)),"",VLOOKUP($B158,'NEL &amp; P4P Backsheet'!$D$11:$BF$187, M$25,0))</f>
        <v/>
      </c>
      <c r="N158" s="608" t="str">
        <f ca="1">IF(ISERROR(VLOOKUP($B158,'NEL &amp; P4P Backsheet'!$D$11:$BF$187,N$25,0)),"",VLOOKUP($B158,'NEL &amp; P4P Backsheet'!$D$11:$BF$187, N$25,0))</f>
        <v/>
      </c>
      <c r="O158" s="611" t="str">
        <f ca="1">IF(ISERROR(VLOOKUP($B158,'NEL &amp; P4P Backsheet'!$D$11:$BF$187,O$25,0)),"",VLOOKUP($B158,'NEL &amp; P4P Backsheet'!$D$11:$BF$187, O$25,0))</f>
        <v/>
      </c>
      <c r="P158" s="612" t="str">
        <f ca="1">IF(ISERROR(VLOOKUP($B158,'NEL &amp; P4P Backsheet'!$D$11:$BF$187,P$25,0)),"",VLOOKUP($B158,'NEL &amp; P4P Backsheet'!$D$11:$BF$187, P$25,0))</f>
        <v/>
      </c>
      <c r="Q158" s="212" t="str">
        <f ca="1">IF(ISERROR(VLOOKUP($B158,'NEL &amp; P4P Backsheet'!$D$11:$BF$187,Q$25,0)),"",VLOOKUP($B158,'NEL &amp; P4P Backsheet'!$D$11:$BF$187, Q$25,0))</f>
        <v/>
      </c>
      <c r="R158" s="320" t="str">
        <f ca="1">IF(ISERROR(VLOOKUP($B158,'NEL &amp; P4P Backsheet'!$D$11:$BF$187,R$25,0)),"",VLOOKUP($B158,'NEL &amp; P4P Backsheet'!$D$11:$BF$187, R$25,0))</f>
        <v/>
      </c>
      <c r="S158" s="318" t="str">
        <f ca="1">IF(ISERROR(VLOOKUP($B158,'NEL &amp; P4P Backsheet'!$D$11:$BF$187,S$25,0)),"",VLOOKUP($B158,'NEL &amp; P4P Backsheet'!$D$11:$BF$187, S$25,0))</f>
        <v/>
      </c>
      <c r="T158" s="214" t="str">
        <f ca="1">IF(ISERROR(VLOOKUP($B158,'NEL &amp; P4P Backsheet'!$D$11:$BF$187,T$25,0)),"",VLOOKUP($B158,'NEL &amp; P4P Backsheet'!$D$11:$BF$187, T$25,0))</f>
        <v/>
      </c>
      <c r="U158" s="212" t="str">
        <f ca="1">IF(ISERROR(VLOOKUP($B158,'NEL &amp; P4P Backsheet'!$D$11:$BF$187,U$25,0)),"",VLOOKUP($B158,'NEL &amp; P4P Backsheet'!$D$11:$BF$187, U$25,0))</f>
        <v/>
      </c>
      <c r="V158" s="320" t="str">
        <f ca="1">IF(ISERROR(VLOOKUP($B158,'NEL &amp; P4P Backsheet'!$D$11:$BF$187,V$25,0)),"",VLOOKUP($B158,'NEL &amp; P4P Backsheet'!$D$11:$BF$187, V$25,0))</f>
        <v/>
      </c>
      <c r="W158" s="320" t="str">
        <f ca="1">IF(ISERROR(VLOOKUP($B158,'NEL &amp; P4P Backsheet'!$D$11:$BF$187,W$25,0)),"",VLOOKUP($B158,'NEL &amp; P4P Backsheet'!$D$11:$BF$187, W$25,0))</f>
        <v/>
      </c>
      <c r="X158" s="214" t="str">
        <f ca="1">IF(ISERROR(VLOOKUP($B158,'NEL &amp; P4P Backsheet'!$D$11:$BF$187,X$25,0)),"",VLOOKUP($B158,'NEL &amp; P4P Backsheet'!$D$11:$BF$187, X$25,0))</f>
        <v/>
      </c>
      <c r="Y158" s="368" t="str">
        <f ca="1">IF(ISERROR(VLOOKUP($B158,'NEL &amp; P4P Backsheet'!$D$11:$BK$187,$Y$25,0)),"",IF(VLOOKUP($B158,'NEL &amp; P4P Backsheet'!$D$11:$BK$187,$Y$25,0)=0,"",VLOOKUP($B158,'NEL &amp; P4P Backsheet'!$D$11:$BK$187,$Y$25,0)))</f>
        <v/>
      </c>
      <c r="Z158"/>
    </row>
    <row r="159" spans="1:26">
      <c r="A159" s="3">
        <v>131</v>
      </c>
      <c r="B159" s="41" t="str">
        <f t="shared" ca="1" si="5"/>
        <v/>
      </c>
      <c r="C159" s="42" t="str">
        <f ca="1">IF(B159="","",VLOOKUP(B159,'Org list'!$J$9:$K$637,2,0))</f>
        <v/>
      </c>
      <c r="D159" s="215" t="str">
        <f ca="1">IF(ISERROR(VLOOKUP($B159,'NEL &amp; P4P Backsheet'!$D$11:$BM$187,D$25,0)),"",IF(VLOOKUP($B159,'NEL &amp; P4P Backsheet'!$D$11:$BM$187,D$25,0)=0,"",VLOOKUP($B159,'NEL &amp; P4P Backsheet'!$D$11:$BM$187,D$25,0)))</f>
        <v/>
      </c>
      <c r="E159" s="209" t="str">
        <f ca="1">IF(ISERROR(VLOOKUP($B159,'NEL &amp; P4P Backsheet'!$D$11:$BF$187,E$25,0)),"",VLOOKUP($B159,'NEL &amp; P4P Backsheet'!$D$11:$BF$187, E$25,0))</f>
        <v/>
      </c>
      <c r="F159" s="209" t="str">
        <f ca="1">IF(ISERROR(VLOOKUP($B159,'NEL &amp; P4P Backsheet'!$D$11:$BF$187,F$25,0)),"",VLOOKUP($B159,'NEL &amp; P4P Backsheet'!$D$11:$BF$187, F$25,0))</f>
        <v/>
      </c>
      <c r="G159" s="209" t="str">
        <f ca="1">IF(ISERROR(VLOOKUP($B159,'NEL &amp; P4P Backsheet'!$D$11:$BF$187,G$25,0)),"",VLOOKUP($B159,'NEL &amp; P4P Backsheet'!$D$11:$BF$187, G$25,0))</f>
        <v/>
      </c>
      <c r="H159" s="259" t="str">
        <f ca="1">IF(ISERROR(VLOOKUP($B159,'NEL &amp; P4P Backsheet'!$D$11:$BF$187,H$25,0)),"",VLOOKUP($B159,'NEL &amp; P4P Backsheet'!$D$11:$BF$187, H$25,0))</f>
        <v/>
      </c>
      <c r="I159" s="209" t="str">
        <f ca="1">IF(ISERROR(VLOOKUP($B159,'NEL &amp; P4P Backsheet'!$D$11:$BF$187,I$25,0)),"",VLOOKUP($B159,'NEL &amp; P4P Backsheet'!$D$11:$BF$187, I$25,0))</f>
        <v/>
      </c>
      <c r="J159" s="318" t="str">
        <f ca="1">IF(ISERROR(VLOOKUP($B159,'NEL &amp; P4P Backsheet'!$D$11:$BF$187,J$25,0)),"",VLOOKUP($B159,'NEL &amp; P4P Backsheet'!$D$11:$BF$187, J$25,0))</f>
        <v/>
      </c>
      <c r="K159" s="320" t="str">
        <f ca="1">IF(ISERROR(VLOOKUP($B159,'NEL &amp; P4P Backsheet'!$D$11:$BF$187,K$25,0)),"",VLOOKUP($B159,'NEL &amp; P4P Backsheet'!$D$11:$BF$187, K$25,0))</f>
        <v/>
      </c>
      <c r="L159" s="259" t="str">
        <f ca="1">IF(ISERROR(VLOOKUP($B159,'NEL &amp; P4P Backsheet'!$D$11:$BF$187,L$25,0)),"",VLOOKUP($B159,'NEL &amp; P4P Backsheet'!$D$11:$BF$187, L$25,0))</f>
        <v/>
      </c>
      <c r="M159" s="608" t="str">
        <f ca="1">IF(ISERROR(VLOOKUP($B159,'NEL &amp; P4P Backsheet'!$D$11:$BF$187,M$25,0)),"",VLOOKUP($B159,'NEL &amp; P4P Backsheet'!$D$11:$BF$187, M$25,0))</f>
        <v/>
      </c>
      <c r="N159" s="608" t="str">
        <f ca="1">IF(ISERROR(VLOOKUP($B159,'NEL &amp; P4P Backsheet'!$D$11:$BF$187,N$25,0)),"",VLOOKUP($B159,'NEL &amp; P4P Backsheet'!$D$11:$BF$187, N$25,0))</f>
        <v/>
      </c>
      <c r="O159" s="611" t="str">
        <f ca="1">IF(ISERROR(VLOOKUP($B159,'NEL &amp; P4P Backsheet'!$D$11:$BF$187,O$25,0)),"",VLOOKUP($B159,'NEL &amp; P4P Backsheet'!$D$11:$BF$187, O$25,0))</f>
        <v/>
      </c>
      <c r="P159" s="612" t="str">
        <f ca="1">IF(ISERROR(VLOOKUP($B159,'NEL &amp; P4P Backsheet'!$D$11:$BF$187,P$25,0)),"",VLOOKUP($B159,'NEL &amp; P4P Backsheet'!$D$11:$BF$187, P$25,0))</f>
        <v/>
      </c>
      <c r="Q159" s="212" t="str">
        <f ca="1">IF(ISERROR(VLOOKUP($B159,'NEL &amp; P4P Backsheet'!$D$11:$BF$187,Q$25,0)),"",VLOOKUP($B159,'NEL &amp; P4P Backsheet'!$D$11:$BF$187, Q$25,0))</f>
        <v/>
      </c>
      <c r="R159" s="320" t="str">
        <f ca="1">IF(ISERROR(VLOOKUP($B159,'NEL &amp; P4P Backsheet'!$D$11:$BF$187,R$25,0)),"",VLOOKUP($B159,'NEL &amp; P4P Backsheet'!$D$11:$BF$187, R$25,0))</f>
        <v/>
      </c>
      <c r="S159" s="318" t="str">
        <f ca="1">IF(ISERROR(VLOOKUP($B159,'NEL &amp; P4P Backsheet'!$D$11:$BF$187,S$25,0)),"",VLOOKUP($B159,'NEL &amp; P4P Backsheet'!$D$11:$BF$187, S$25,0))</f>
        <v/>
      </c>
      <c r="T159" s="214" t="str">
        <f ca="1">IF(ISERROR(VLOOKUP($B159,'NEL &amp; P4P Backsheet'!$D$11:$BF$187,T$25,0)),"",VLOOKUP($B159,'NEL &amp; P4P Backsheet'!$D$11:$BF$187, T$25,0))</f>
        <v/>
      </c>
      <c r="U159" s="212" t="str">
        <f ca="1">IF(ISERROR(VLOOKUP($B159,'NEL &amp; P4P Backsheet'!$D$11:$BF$187,U$25,0)),"",VLOOKUP($B159,'NEL &amp; P4P Backsheet'!$D$11:$BF$187, U$25,0))</f>
        <v/>
      </c>
      <c r="V159" s="320" t="str">
        <f ca="1">IF(ISERROR(VLOOKUP($B159,'NEL &amp; P4P Backsheet'!$D$11:$BF$187,V$25,0)),"",VLOOKUP($B159,'NEL &amp; P4P Backsheet'!$D$11:$BF$187, V$25,0))</f>
        <v/>
      </c>
      <c r="W159" s="320" t="str">
        <f ca="1">IF(ISERROR(VLOOKUP($B159,'NEL &amp; P4P Backsheet'!$D$11:$BF$187,W$25,0)),"",VLOOKUP($B159,'NEL &amp; P4P Backsheet'!$D$11:$BF$187, W$25,0))</f>
        <v/>
      </c>
      <c r="X159" s="214" t="str">
        <f ca="1">IF(ISERROR(VLOOKUP($B159,'NEL &amp; P4P Backsheet'!$D$11:$BF$187,X$25,0)),"",VLOOKUP($B159,'NEL &amp; P4P Backsheet'!$D$11:$BF$187, X$25,0))</f>
        <v/>
      </c>
      <c r="Y159" s="368" t="str">
        <f ca="1">IF(ISERROR(VLOOKUP($B159,'NEL &amp; P4P Backsheet'!$D$11:$BK$187,$Y$25,0)),"",IF(VLOOKUP($B159,'NEL &amp; P4P Backsheet'!$D$11:$BK$187,$Y$25,0)=0,"",VLOOKUP($B159,'NEL &amp; P4P Backsheet'!$D$11:$BK$187,$Y$25,0)))</f>
        <v/>
      </c>
      <c r="Z159"/>
    </row>
    <row r="160" spans="1:26">
      <c r="A160" s="3">
        <v>132</v>
      </c>
      <c r="B160" s="41" t="str">
        <f t="shared" ca="1" si="5"/>
        <v/>
      </c>
      <c r="C160" s="42" t="str">
        <f ca="1">IF(B160="","",VLOOKUP(B160,'Org list'!$J$9:$K$637,2,0))</f>
        <v/>
      </c>
      <c r="D160" s="215" t="str">
        <f ca="1">IF(ISERROR(VLOOKUP($B160,'NEL &amp; P4P Backsheet'!$D$11:$BM$187,D$25,0)),"",IF(VLOOKUP($B160,'NEL &amp; P4P Backsheet'!$D$11:$BM$187,D$25,0)=0,"",VLOOKUP($B160,'NEL &amp; P4P Backsheet'!$D$11:$BM$187,D$25,0)))</f>
        <v/>
      </c>
      <c r="E160" s="209" t="str">
        <f ca="1">IF(ISERROR(VLOOKUP($B160,'NEL &amp; P4P Backsheet'!$D$11:$BF$187,E$25,0)),"",VLOOKUP($B160,'NEL &amp; P4P Backsheet'!$D$11:$BF$187, E$25,0))</f>
        <v/>
      </c>
      <c r="F160" s="209" t="str">
        <f ca="1">IF(ISERROR(VLOOKUP($B160,'NEL &amp; P4P Backsheet'!$D$11:$BF$187,F$25,0)),"",VLOOKUP($B160,'NEL &amp; P4P Backsheet'!$D$11:$BF$187, F$25,0))</f>
        <v/>
      </c>
      <c r="G160" s="209" t="str">
        <f ca="1">IF(ISERROR(VLOOKUP($B160,'NEL &amp; P4P Backsheet'!$D$11:$BF$187,G$25,0)),"",VLOOKUP($B160,'NEL &amp; P4P Backsheet'!$D$11:$BF$187, G$25,0))</f>
        <v/>
      </c>
      <c r="H160" s="259" t="str">
        <f ca="1">IF(ISERROR(VLOOKUP($B160,'NEL &amp; P4P Backsheet'!$D$11:$BF$187,H$25,0)),"",VLOOKUP($B160,'NEL &amp; P4P Backsheet'!$D$11:$BF$187, H$25,0))</f>
        <v/>
      </c>
      <c r="I160" s="209" t="str">
        <f ca="1">IF(ISERROR(VLOOKUP($B160,'NEL &amp; P4P Backsheet'!$D$11:$BF$187,I$25,0)),"",VLOOKUP($B160,'NEL &amp; P4P Backsheet'!$D$11:$BF$187, I$25,0))</f>
        <v/>
      </c>
      <c r="J160" s="318" t="str">
        <f ca="1">IF(ISERROR(VLOOKUP($B160,'NEL &amp; P4P Backsheet'!$D$11:$BF$187,J$25,0)),"",VLOOKUP($B160,'NEL &amp; P4P Backsheet'!$D$11:$BF$187, J$25,0))</f>
        <v/>
      </c>
      <c r="K160" s="320" t="str">
        <f ca="1">IF(ISERROR(VLOOKUP($B160,'NEL &amp; P4P Backsheet'!$D$11:$BF$187,K$25,0)),"",VLOOKUP($B160,'NEL &amp; P4P Backsheet'!$D$11:$BF$187, K$25,0))</f>
        <v/>
      </c>
      <c r="L160" s="259" t="str">
        <f ca="1">IF(ISERROR(VLOOKUP($B160,'NEL &amp; P4P Backsheet'!$D$11:$BF$187,L$25,0)),"",VLOOKUP($B160,'NEL &amp; P4P Backsheet'!$D$11:$BF$187, L$25,0))</f>
        <v/>
      </c>
      <c r="M160" s="608" t="str">
        <f ca="1">IF(ISERROR(VLOOKUP($B160,'NEL &amp; P4P Backsheet'!$D$11:$BF$187,M$25,0)),"",VLOOKUP($B160,'NEL &amp; P4P Backsheet'!$D$11:$BF$187, M$25,0))</f>
        <v/>
      </c>
      <c r="N160" s="608" t="str">
        <f ca="1">IF(ISERROR(VLOOKUP($B160,'NEL &amp; P4P Backsheet'!$D$11:$BF$187,N$25,0)),"",VLOOKUP($B160,'NEL &amp; P4P Backsheet'!$D$11:$BF$187, N$25,0))</f>
        <v/>
      </c>
      <c r="O160" s="611" t="str">
        <f ca="1">IF(ISERROR(VLOOKUP($B160,'NEL &amp; P4P Backsheet'!$D$11:$BF$187,O$25,0)),"",VLOOKUP($B160,'NEL &amp; P4P Backsheet'!$D$11:$BF$187, O$25,0))</f>
        <v/>
      </c>
      <c r="P160" s="612" t="str">
        <f ca="1">IF(ISERROR(VLOOKUP($B160,'NEL &amp; P4P Backsheet'!$D$11:$BF$187,P$25,0)),"",VLOOKUP($B160,'NEL &amp; P4P Backsheet'!$D$11:$BF$187, P$25,0))</f>
        <v/>
      </c>
      <c r="Q160" s="212" t="str">
        <f ca="1">IF(ISERROR(VLOOKUP($B160,'NEL &amp; P4P Backsheet'!$D$11:$BF$187,Q$25,0)),"",VLOOKUP($B160,'NEL &amp; P4P Backsheet'!$D$11:$BF$187, Q$25,0))</f>
        <v/>
      </c>
      <c r="R160" s="320" t="str">
        <f ca="1">IF(ISERROR(VLOOKUP($B160,'NEL &amp; P4P Backsheet'!$D$11:$BF$187,R$25,0)),"",VLOOKUP($B160,'NEL &amp; P4P Backsheet'!$D$11:$BF$187, R$25,0))</f>
        <v/>
      </c>
      <c r="S160" s="318" t="str">
        <f ca="1">IF(ISERROR(VLOOKUP($B160,'NEL &amp; P4P Backsheet'!$D$11:$BF$187,S$25,0)),"",VLOOKUP($B160,'NEL &amp; P4P Backsheet'!$D$11:$BF$187, S$25,0))</f>
        <v/>
      </c>
      <c r="T160" s="214" t="str">
        <f ca="1">IF(ISERROR(VLOOKUP($B160,'NEL &amp; P4P Backsheet'!$D$11:$BF$187,T$25,0)),"",VLOOKUP($B160,'NEL &amp; P4P Backsheet'!$D$11:$BF$187, T$25,0))</f>
        <v/>
      </c>
      <c r="U160" s="212" t="str">
        <f ca="1">IF(ISERROR(VLOOKUP($B160,'NEL &amp; P4P Backsheet'!$D$11:$BF$187,U$25,0)),"",VLOOKUP($B160,'NEL &amp; P4P Backsheet'!$D$11:$BF$187, U$25,0))</f>
        <v/>
      </c>
      <c r="V160" s="320" t="str">
        <f ca="1">IF(ISERROR(VLOOKUP($B160,'NEL &amp; P4P Backsheet'!$D$11:$BF$187,V$25,0)),"",VLOOKUP($B160,'NEL &amp; P4P Backsheet'!$D$11:$BF$187, V$25,0))</f>
        <v/>
      </c>
      <c r="W160" s="320" t="str">
        <f ca="1">IF(ISERROR(VLOOKUP($B160,'NEL &amp; P4P Backsheet'!$D$11:$BF$187,W$25,0)),"",VLOOKUP($B160,'NEL &amp; P4P Backsheet'!$D$11:$BF$187, W$25,0))</f>
        <v/>
      </c>
      <c r="X160" s="214" t="str">
        <f ca="1">IF(ISERROR(VLOOKUP($B160,'NEL &amp; P4P Backsheet'!$D$11:$BF$187,X$25,0)),"",VLOOKUP($B160,'NEL &amp; P4P Backsheet'!$D$11:$BF$187, X$25,0))</f>
        <v/>
      </c>
      <c r="Y160" s="368" t="str">
        <f ca="1">IF(ISERROR(VLOOKUP($B160,'NEL &amp; P4P Backsheet'!$D$11:$BK$187,$Y$25,0)),"",IF(VLOOKUP($B160,'NEL &amp; P4P Backsheet'!$D$11:$BK$187,$Y$25,0)=0,"",VLOOKUP($B160,'NEL &amp; P4P Backsheet'!$D$11:$BK$187,$Y$25,0)))</f>
        <v/>
      </c>
      <c r="Z160"/>
    </row>
    <row r="161" spans="1:26">
      <c r="A161" s="3">
        <v>133</v>
      </c>
      <c r="B161" s="41" t="str">
        <f t="shared" ca="1" si="5"/>
        <v/>
      </c>
      <c r="C161" s="42" t="str">
        <f ca="1">IF(B161="","",VLOOKUP(B161,'Org list'!$J$9:$K$637,2,0))</f>
        <v/>
      </c>
      <c r="D161" s="215" t="str">
        <f ca="1">IF(ISERROR(VLOOKUP($B161,'NEL &amp; P4P Backsheet'!$D$11:$BM$187,D$25,0)),"",IF(VLOOKUP($B161,'NEL &amp; P4P Backsheet'!$D$11:$BM$187,D$25,0)=0,"",VLOOKUP($B161,'NEL &amp; P4P Backsheet'!$D$11:$BM$187,D$25,0)))</f>
        <v/>
      </c>
      <c r="E161" s="209" t="str">
        <f ca="1">IF(ISERROR(VLOOKUP($B161,'NEL &amp; P4P Backsheet'!$D$11:$BF$187,E$25,0)),"",VLOOKUP($B161,'NEL &amp; P4P Backsheet'!$D$11:$BF$187, E$25,0))</f>
        <v/>
      </c>
      <c r="F161" s="209" t="str">
        <f ca="1">IF(ISERROR(VLOOKUP($B161,'NEL &amp; P4P Backsheet'!$D$11:$BF$187,F$25,0)),"",VLOOKUP($B161,'NEL &amp; P4P Backsheet'!$D$11:$BF$187, F$25,0))</f>
        <v/>
      </c>
      <c r="G161" s="209" t="str">
        <f ca="1">IF(ISERROR(VLOOKUP($B161,'NEL &amp; P4P Backsheet'!$D$11:$BF$187,G$25,0)),"",VLOOKUP($B161,'NEL &amp; P4P Backsheet'!$D$11:$BF$187, G$25,0))</f>
        <v/>
      </c>
      <c r="H161" s="259" t="str">
        <f ca="1">IF(ISERROR(VLOOKUP($B161,'NEL &amp; P4P Backsheet'!$D$11:$BF$187,H$25,0)),"",VLOOKUP($B161,'NEL &amp; P4P Backsheet'!$D$11:$BF$187, H$25,0))</f>
        <v/>
      </c>
      <c r="I161" s="209" t="str">
        <f ca="1">IF(ISERROR(VLOOKUP($B161,'NEL &amp; P4P Backsheet'!$D$11:$BF$187,I$25,0)),"",VLOOKUP($B161,'NEL &amp; P4P Backsheet'!$D$11:$BF$187, I$25,0))</f>
        <v/>
      </c>
      <c r="J161" s="318" t="str">
        <f ca="1">IF(ISERROR(VLOOKUP($B161,'NEL &amp; P4P Backsheet'!$D$11:$BF$187,J$25,0)),"",VLOOKUP($B161,'NEL &amp; P4P Backsheet'!$D$11:$BF$187, J$25,0))</f>
        <v/>
      </c>
      <c r="K161" s="320" t="str">
        <f ca="1">IF(ISERROR(VLOOKUP($B161,'NEL &amp; P4P Backsheet'!$D$11:$BF$187,K$25,0)),"",VLOOKUP($B161,'NEL &amp; P4P Backsheet'!$D$11:$BF$187, K$25,0))</f>
        <v/>
      </c>
      <c r="L161" s="259" t="str">
        <f ca="1">IF(ISERROR(VLOOKUP($B161,'NEL &amp; P4P Backsheet'!$D$11:$BF$187,L$25,0)),"",VLOOKUP($B161,'NEL &amp; P4P Backsheet'!$D$11:$BF$187, L$25,0))</f>
        <v/>
      </c>
      <c r="M161" s="608" t="str">
        <f ca="1">IF(ISERROR(VLOOKUP($B161,'NEL &amp; P4P Backsheet'!$D$11:$BF$187,M$25,0)),"",VLOOKUP($B161,'NEL &amp; P4P Backsheet'!$D$11:$BF$187, M$25,0))</f>
        <v/>
      </c>
      <c r="N161" s="608" t="str">
        <f ca="1">IF(ISERROR(VLOOKUP($B161,'NEL &amp; P4P Backsheet'!$D$11:$BF$187,N$25,0)),"",VLOOKUP($B161,'NEL &amp; P4P Backsheet'!$D$11:$BF$187, N$25,0))</f>
        <v/>
      </c>
      <c r="O161" s="611" t="str">
        <f ca="1">IF(ISERROR(VLOOKUP($B161,'NEL &amp; P4P Backsheet'!$D$11:$BF$187,O$25,0)),"",VLOOKUP($B161,'NEL &amp; P4P Backsheet'!$D$11:$BF$187, O$25,0))</f>
        <v/>
      </c>
      <c r="P161" s="612" t="str">
        <f ca="1">IF(ISERROR(VLOOKUP($B161,'NEL &amp; P4P Backsheet'!$D$11:$BF$187,P$25,0)),"",VLOOKUP($B161,'NEL &amp; P4P Backsheet'!$D$11:$BF$187, P$25,0))</f>
        <v/>
      </c>
      <c r="Q161" s="212" t="str">
        <f ca="1">IF(ISERROR(VLOOKUP($B161,'NEL &amp; P4P Backsheet'!$D$11:$BF$187,Q$25,0)),"",VLOOKUP($B161,'NEL &amp; P4P Backsheet'!$D$11:$BF$187, Q$25,0))</f>
        <v/>
      </c>
      <c r="R161" s="320" t="str">
        <f ca="1">IF(ISERROR(VLOOKUP($B161,'NEL &amp; P4P Backsheet'!$D$11:$BF$187,R$25,0)),"",VLOOKUP($B161,'NEL &amp; P4P Backsheet'!$D$11:$BF$187, R$25,0))</f>
        <v/>
      </c>
      <c r="S161" s="318" t="str">
        <f ca="1">IF(ISERROR(VLOOKUP($B161,'NEL &amp; P4P Backsheet'!$D$11:$BF$187,S$25,0)),"",VLOOKUP($B161,'NEL &amp; P4P Backsheet'!$D$11:$BF$187, S$25,0))</f>
        <v/>
      </c>
      <c r="T161" s="214" t="str">
        <f ca="1">IF(ISERROR(VLOOKUP($B161,'NEL &amp; P4P Backsheet'!$D$11:$BF$187,T$25,0)),"",VLOOKUP($B161,'NEL &amp; P4P Backsheet'!$D$11:$BF$187, T$25,0))</f>
        <v/>
      </c>
      <c r="U161" s="212" t="str">
        <f ca="1">IF(ISERROR(VLOOKUP($B161,'NEL &amp; P4P Backsheet'!$D$11:$BF$187,U$25,0)),"",VLOOKUP($B161,'NEL &amp; P4P Backsheet'!$D$11:$BF$187, U$25,0))</f>
        <v/>
      </c>
      <c r="V161" s="320" t="str">
        <f ca="1">IF(ISERROR(VLOOKUP($B161,'NEL &amp; P4P Backsheet'!$D$11:$BF$187,V$25,0)),"",VLOOKUP($B161,'NEL &amp; P4P Backsheet'!$D$11:$BF$187, V$25,0))</f>
        <v/>
      </c>
      <c r="W161" s="320" t="str">
        <f ca="1">IF(ISERROR(VLOOKUP($B161,'NEL &amp; P4P Backsheet'!$D$11:$BF$187,W$25,0)),"",VLOOKUP($B161,'NEL &amp; P4P Backsheet'!$D$11:$BF$187, W$25,0))</f>
        <v/>
      </c>
      <c r="X161" s="214" t="str">
        <f ca="1">IF(ISERROR(VLOOKUP($B161,'NEL &amp; P4P Backsheet'!$D$11:$BF$187,X$25,0)),"",VLOOKUP($B161,'NEL &amp; P4P Backsheet'!$D$11:$BF$187, X$25,0))</f>
        <v/>
      </c>
      <c r="Y161" s="368" t="str">
        <f ca="1">IF(ISERROR(VLOOKUP($B161,'NEL &amp; P4P Backsheet'!$D$11:$BK$187,$Y$25,0)),"",IF(VLOOKUP($B161,'NEL &amp; P4P Backsheet'!$D$11:$BK$187,$Y$25,0)=0,"",VLOOKUP($B161,'NEL &amp; P4P Backsheet'!$D$11:$BK$187,$Y$25,0)))</f>
        <v/>
      </c>
      <c r="Z161"/>
    </row>
    <row r="162" spans="1:26">
      <c r="A162" s="3">
        <v>134</v>
      </c>
      <c r="B162" s="41" t="str">
        <f t="shared" ca="1" si="5"/>
        <v/>
      </c>
      <c r="C162" s="42" t="str">
        <f ca="1">IF(B162="","",VLOOKUP(B162,'Org list'!$J$9:$K$637,2,0))</f>
        <v/>
      </c>
      <c r="D162" s="215" t="str">
        <f ca="1">IF(ISERROR(VLOOKUP($B162,'NEL &amp; P4P Backsheet'!$D$11:$BM$187,D$25,0)),"",IF(VLOOKUP($B162,'NEL &amp; P4P Backsheet'!$D$11:$BM$187,D$25,0)=0,"",VLOOKUP($B162,'NEL &amp; P4P Backsheet'!$D$11:$BM$187,D$25,0)))</f>
        <v/>
      </c>
      <c r="E162" s="209" t="str">
        <f ca="1">IF(ISERROR(VLOOKUP($B162,'NEL &amp; P4P Backsheet'!$D$11:$BF$187,E$25,0)),"",VLOOKUP($B162,'NEL &amp; P4P Backsheet'!$D$11:$BF$187, E$25,0))</f>
        <v/>
      </c>
      <c r="F162" s="209" t="str">
        <f ca="1">IF(ISERROR(VLOOKUP($B162,'NEL &amp; P4P Backsheet'!$D$11:$BF$187,F$25,0)),"",VLOOKUP($B162,'NEL &amp; P4P Backsheet'!$D$11:$BF$187, F$25,0))</f>
        <v/>
      </c>
      <c r="G162" s="209" t="str">
        <f ca="1">IF(ISERROR(VLOOKUP($B162,'NEL &amp; P4P Backsheet'!$D$11:$BF$187,G$25,0)),"",VLOOKUP($B162,'NEL &amp; P4P Backsheet'!$D$11:$BF$187, G$25,0))</f>
        <v/>
      </c>
      <c r="H162" s="259" t="str">
        <f ca="1">IF(ISERROR(VLOOKUP($B162,'NEL &amp; P4P Backsheet'!$D$11:$BF$187,H$25,0)),"",VLOOKUP($B162,'NEL &amp; P4P Backsheet'!$D$11:$BF$187, H$25,0))</f>
        <v/>
      </c>
      <c r="I162" s="209" t="str">
        <f ca="1">IF(ISERROR(VLOOKUP($B162,'NEL &amp; P4P Backsheet'!$D$11:$BF$187,I$25,0)),"",VLOOKUP($B162,'NEL &amp; P4P Backsheet'!$D$11:$BF$187, I$25,0))</f>
        <v/>
      </c>
      <c r="J162" s="318" t="str">
        <f ca="1">IF(ISERROR(VLOOKUP($B162,'NEL &amp; P4P Backsheet'!$D$11:$BF$187,J$25,0)),"",VLOOKUP($B162,'NEL &amp; P4P Backsheet'!$D$11:$BF$187, J$25,0))</f>
        <v/>
      </c>
      <c r="K162" s="320" t="str">
        <f ca="1">IF(ISERROR(VLOOKUP($B162,'NEL &amp; P4P Backsheet'!$D$11:$BF$187,K$25,0)),"",VLOOKUP($B162,'NEL &amp; P4P Backsheet'!$D$11:$BF$187, K$25,0))</f>
        <v/>
      </c>
      <c r="L162" s="259" t="str">
        <f ca="1">IF(ISERROR(VLOOKUP($B162,'NEL &amp; P4P Backsheet'!$D$11:$BF$187,L$25,0)),"",VLOOKUP($B162,'NEL &amp; P4P Backsheet'!$D$11:$BF$187, L$25,0))</f>
        <v/>
      </c>
      <c r="M162" s="608" t="str">
        <f ca="1">IF(ISERROR(VLOOKUP($B162,'NEL &amp; P4P Backsheet'!$D$11:$BF$187,M$25,0)),"",VLOOKUP($B162,'NEL &amp; P4P Backsheet'!$D$11:$BF$187, M$25,0))</f>
        <v/>
      </c>
      <c r="N162" s="608" t="str">
        <f ca="1">IF(ISERROR(VLOOKUP($B162,'NEL &amp; P4P Backsheet'!$D$11:$BF$187,N$25,0)),"",VLOOKUP($B162,'NEL &amp; P4P Backsheet'!$D$11:$BF$187, N$25,0))</f>
        <v/>
      </c>
      <c r="O162" s="611" t="str">
        <f ca="1">IF(ISERROR(VLOOKUP($B162,'NEL &amp; P4P Backsheet'!$D$11:$BF$187,O$25,0)),"",VLOOKUP($B162,'NEL &amp; P4P Backsheet'!$D$11:$BF$187, O$25,0))</f>
        <v/>
      </c>
      <c r="P162" s="612" t="str">
        <f ca="1">IF(ISERROR(VLOOKUP($B162,'NEL &amp; P4P Backsheet'!$D$11:$BF$187,P$25,0)),"",VLOOKUP($B162,'NEL &amp; P4P Backsheet'!$D$11:$BF$187, P$25,0))</f>
        <v/>
      </c>
      <c r="Q162" s="212" t="str">
        <f ca="1">IF(ISERROR(VLOOKUP($B162,'NEL &amp; P4P Backsheet'!$D$11:$BF$187,Q$25,0)),"",VLOOKUP($B162,'NEL &amp; P4P Backsheet'!$D$11:$BF$187, Q$25,0))</f>
        <v/>
      </c>
      <c r="R162" s="320" t="str">
        <f ca="1">IF(ISERROR(VLOOKUP($B162,'NEL &amp; P4P Backsheet'!$D$11:$BF$187,R$25,0)),"",VLOOKUP($B162,'NEL &amp; P4P Backsheet'!$D$11:$BF$187, R$25,0))</f>
        <v/>
      </c>
      <c r="S162" s="318" t="str">
        <f ca="1">IF(ISERROR(VLOOKUP($B162,'NEL &amp; P4P Backsheet'!$D$11:$BF$187,S$25,0)),"",VLOOKUP($B162,'NEL &amp; P4P Backsheet'!$D$11:$BF$187, S$25,0))</f>
        <v/>
      </c>
      <c r="T162" s="214" t="str">
        <f ca="1">IF(ISERROR(VLOOKUP($B162,'NEL &amp; P4P Backsheet'!$D$11:$BF$187,T$25,0)),"",VLOOKUP($B162,'NEL &amp; P4P Backsheet'!$D$11:$BF$187, T$25,0))</f>
        <v/>
      </c>
      <c r="U162" s="212" t="str">
        <f ca="1">IF(ISERROR(VLOOKUP($B162,'NEL &amp; P4P Backsheet'!$D$11:$BF$187,U$25,0)),"",VLOOKUP($B162,'NEL &amp; P4P Backsheet'!$D$11:$BF$187, U$25,0))</f>
        <v/>
      </c>
      <c r="V162" s="320" t="str">
        <f ca="1">IF(ISERROR(VLOOKUP($B162,'NEL &amp; P4P Backsheet'!$D$11:$BF$187,V$25,0)),"",VLOOKUP($B162,'NEL &amp; P4P Backsheet'!$D$11:$BF$187, V$25,0))</f>
        <v/>
      </c>
      <c r="W162" s="320" t="str">
        <f ca="1">IF(ISERROR(VLOOKUP($B162,'NEL &amp; P4P Backsheet'!$D$11:$BF$187,W$25,0)),"",VLOOKUP($B162,'NEL &amp; P4P Backsheet'!$D$11:$BF$187, W$25,0))</f>
        <v/>
      </c>
      <c r="X162" s="214" t="str">
        <f ca="1">IF(ISERROR(VLOOKUP($B162,'NEL &amp; P4P Backsheet'!$D$11:$BF$187,X$25,0)),"",VLOOKUP($B162,'NEL &amp; P4P Backsheet'!$D$11:$BF$187, X$25,0))</f>
        <v/>
      </c>
      <c r="Y162" s="368" t="str">
        <f ca="1">IF(ISERROR(VLOOKUP($B162,'NEL &amp; P4P Backsheet'!$D$11:$BK$187,$Y$25,0)),"",IF(VLOOKUP($B162,'NEL &amp; P4P Backsheet'!$D$11:$BK$187,$Y$25,0)=0,"",VLOOKUP($B162,'NEL &amp; P4P Backsheet'!$D$11:$BK$187,$Y$25,0)))</f>
        <v/>
      </c>
      <c r="Z162"/>
    </row>
    <row r="163" spans="1:26">
      <c r="A163" s="3">
        <v>135</v>
      </c>
      <c r="B163" s="41" t="str">
        <f t="shared" ca="1" si="5"/>
        <v/>
      </c>
      <c r="C163" s="42" t="str">
        <f ca="1">IF(B163="","",VLOOKUP(B163,'Org list'!$J$9:$K$637,2,0))</f>
        <v/>
      </c>
      <c r="D163" s="215" t="str">
        <f ca="1">IF(ISERROR(VLOOKUP($B163,'NEL &amp; P4P Backsheet'!$D$11:$BM$187,D$25,0)),"",IF(VLOOKUP($B163,'NEL &amp; P4P Backsheet'!$D$11:$BM$187,D$25,0)=0,"",VLOOKUP($B163,'NEL &amp; P4P Backsheet'!$D$11:$BM$187,D$25,0)))</f>
        <v/>
      </c>
      <c r="E163" s="209" t="str">
        <f ca="1">IF(ISERROR(VLOOKUP($B163,'NEL &amp; P4P Backsheet'!$D$11:$BF$187,E$25,0)),"",VLOOKUP($B163,'NEL &amp; P4P Backsheet'!$D$11:$BF$187, E$25,0))</f>
        <v/>
      </c>
      <c r="F163" s="209" t="str">
        <f ca="1">IF(ISERROR(VLOOKUP($B163,'NEL &amp; P4P Backsheet'!$D$11:$BF$187,F$25,0)),"",VLOOKUP($B163,'NEL &amp; P4P Backsheet'!$D$11:$BF$187, F$25,0))</f>
        <v/>
      </c>
      <c r="G163" s="209" t="str">
        <f ca="1">IF(ISERROR(VLOOKUP($B163,'NEL &amp; P4P Backsheet'!$D$11:$BF$187,G$25,0)),"",VLOOKUP($B163,'NEL &amp; P4P Backsheet'!$D$11:$BF$187, G$25,0))</f>
        <v/>
      </c>
      <c r="H163" s="259" t="str">
        <f ca="1">IF(ISERROR(VLOOKUP($B163,'NEL &amp; P4P Backsheet'!$D$11:$BF$187,H$25,0)),"",VLOOKUP($B163,'NEL &amp; P4P Backsheet'!$D$11:$BF$187, H$25,0))</f>
        <v/>
      </c>
      <c r="I163" s="209" t="str">
        <f ca="1">IF(ISERROR(VLOOKUP($B163,'NEL &amp; P4P Backsheet'!$D$11:$BF$187,I$25,0)),"",VLOOKUP($B163,'NEL &amp; P4P Backsheet'!$D$11:$BF$187, I$25,0))</f>
        <v/>
      </c>
      <c r="J163" s="318" t="str">
        <f ca="1">IF(ISERROR(VLOOKUP($B163,'NEL &amp; P4P Backsheet'!$D$11:$BF$187,J$25,0)),"",VLOOKUP($B163,'NEL &amp; P4P Backsheet'!$D$11:$BF$187, J$25,0))</f>
        <v/>
      </c>
      <c r="K163" s="320" t="str">
        <f ca="1">IF(ISERROR(VLOOKUP($B163,'NEL &amp; P4P Backsheet'!$D$11:$BF$187,K$25,0)),"",VLOOKUP($B163,'NEL &amp; P4P Backsheet'!$D$11:$BF$187, K$25,0))</f>
        <v/>
      </c>
      <c r="L163" s="259" t="str">
        <f ca="1">IF(ISERROR(VLOOKUP($B163,'NEL &amp; P4P Backsheet'!$D$11:$BF$187,L$25,0)),"",VLOOKUP($B163,'NEL &amp; P4P Backsheet'!$D$11:$BF$187, L$25,0))</f>
        <v/>
      </c>
      <c r="M163" s="608" t="str">
        <f ca="1">IF(ISERROR(VLOOKUP($B163,'NEL &amp; P4P Backsheet'!$D$11:$BF$187,M$25,0)),"",VLOOKUP($B163,'NEL &amp; P4P Backsheet'!$D$11:$BF$187, M$25,0))</f>
        <v/>
      </c>
      <c r="N163" s="608" t="str">
        <f ca="1">IF(ISERROR(VLOOKUP($B163,'NEL &amp; P4P Backsheet'!$D$11:$BF$187,N$25,0)),"",VLOOKUP($B163,'NEL &amp; P4P Backsheet'!$D$11:$BF$187, N$25,0))</f>
        <v/>
      </c>
      <c r="O163" s="611" t="str">
        <f ca="1">IF(ISERROR(VLOOKUP($B163,'NEL &amp; P4P Backsheet'!$D$11:$BF$187,O$25,0)),"",VLOOKUP($B163,'NEL &amp; P4P Backsheet'!$D$11:$BF$187, O$25,0))</f>
        <v/>
      </c>
      <c r="P163" s="612" t="str">
        <f ca="1">IF(ISERROR(VLOOKUP($B163,'NEL &amp; P4P Backsheet'!$D$11:$BF$187,P$25,0)),"",VLOOKUP($B163,'NEL &amp; P4P Backsheet'!$D$11:$BF$187, P$25,0))</f>
        <v/>
      </c>
      <c r="Q163" s="212" t="str">
        <f ca="1">IF(ISERROR(VLOOKUP($B163,'NEL &amp; P4P Backsheet'!$D$11:$BF$187,Q$25,0)),"",VLOOKUP($B163,'NEL &amp; P4P Backsheet'!$D$11:$BF$187, Q$25,0))</f>
        <v/>
      </c>
      <c r="R163" s="320" t="str">
        <f ca="1">IF(ISERROR(VLOOKUP($B163,'NEL &amp; P4P Backsheet'!$D$11:$BF$187,R$25,0)),"",VLOOKUP($B163,'NEL &amp; P4P Backsheet'!$D$11:$BF$187, R$25,0))</f>
        <v/>
      </c>
      <c r="S163" s="318" t="str">
        <f ca="1">IF(ISERROR(VLOOKUP($B163,'NEL &amp; P4P Backsheet'!$D$11:$BF$187,S$25,0)),"",VLOOKUP($B163,'NEL &amp; P4P Backsheet'!$D$11:$BF$187, S$25,0))</f>
        <v/>
      </c>
      <c r="T163" s="214" t="str">
        <f ca="1">IF(ISERROR(VLOOKUP($B163,'NEL &amp; P4P Backsheet'!$D$11:$BF$187,T$25,0)),"",VLOOKUP($B163,'NEL &amp; P4P Backsheet'!$D$11:$BF$187, T$25,0))</f>
        <v/>
      </c>
      <c r="U163" s="212" t="str">
        <f ca="1">IF(ISERROR(VLOOKUP($B163,'NEL &amp; P4P Backsheet'!$D$11:$BF$187,U$25,0)),"",VLOOKUP($B163,'NEL &amp; P4P Backsheet'!$D$11:$BF$187, U$25,0))</f>
        <v/>
      </c>
      <c r="V163" s="320" t="str">
        <f ca="1">IF(ISERROR(VLOOKUP($B163,'NEL &amp; P4P Backsheet'!$D$11:$BF$187,V$25,0)),"",VLOOKUP($B163,'NEL &amp; P4P Backsheet'!$D$11:$BF$187, V$25,0))</f>
        <v/>
      </c>
      <c r="W163" s="320" t="str">
        <f ca="1">IF(ISERROR(VLOOKUP($B163,'NEL &amp; P4P Backsheet'!$D$11:$BF$187,W$25,0)),"",VLOOKUP($B163,'NEL &amp; P4P Backsheet'!$D$11:$BF$187, W$25,0))</f>
        <v/>
      </c>
      <c r="X163" s="214" t="str">
        <f ca="1">IF(ISERROR(VLOOKUP($B163,'NEL &amp; P4P Backsheet'!$D$11:$BF$187,X$25,0)),"",VLOOKUP($B163,'NEL &amp; P4P Backsheet'!$D$11:$BF$187, X$25,0))</f>
        <v/>
      </c>
      <c r="Y163" s="368" t="str">
        <f ca="1">IF(ISERROR(VLOOKUP($B163,'NEL &amp; P4P Backsheet'!$D$11:$BK$187,$Y$25,0)),"",IF(VLOOKUP($B163,'NEL &amp; P4P Backsheet'!$D$11:$BK$187,$Y$25,0)=0,"",VLOOKUP($B163,'NEL &amp; P4P Backsheet'!$D$11:$BK$187,$Y$25,0)))</f>
        <v/>
      </c>
      <c r="Z163"/>
    </row>
    <row r="164" spans="1:26">
      <c r="A164" s="3">
        <v>136</v>
      </c>
      <c r="B164" s="41" t="str">
        <f t="shared" ca="1" si="5"/>
        <v/>
      </c>
      <c r="C164" s="42" t="str">
        <f ca="1">IF(B164="","",VLOOKUP(B164,'Org list'!$J$9:$K$637,2,0))</f>
        <v/>
      </c>
      <c r="D164" s="215" t="str">
        <f ca="1">IF(ISERROR(VLOOKUP($B164,'NEL &amp; P4P Backsheet'!$D$11:$BM$187,D$25,0)),"",IF(VLOOKUP($B164,'NEL &amp; P4P Backsheet'!$D$11:$BM$187,D$25,0)=0,"",VLOOKUP($B164,'NEL &amp; P4P Backsheet'!$D$11:$BM$187,D$25,0)))</f>
        <v/>
      </c>
      <c r="E164" s="209" t="str">
        <f ca="1">IF(ISERROR(VLOOKUP($B164,'NEL &amp; P4P Backsheet'!$D$11:$BF$187,E$25,0)),"",VLOOKUP($B164,'NEL &amp; P4P Backsheet'!$D$11:$BF$187, E$25,0))</f>
        <v/>
      </c>
      <c r="F164" s="209" t="str">
        <f ca="1">IF(ISERROR(VLOOKUP($B164,'NEL &amp; P4P Backsheet'!$D$11:$BF$187,F$25,0)),"",VLOOKUP($B164,'NEL &amp; P4P Backsheet'!$D$11:$BF$187, F$25,0))</f>
        <v/>
      </c>
      <c r="G164" s="209" t="str">
        <f ca="1">IF(ISERROR(VLOOKUP($B164,'NEL &amp; P4P Backsheet'!$D$11:$BF$187,G$25,0)),"",VLOOKUP($B164,'NEL &amp; P4P Backsheet'!$D$11:$BF$187, G$25,0))</f>
        <v/>
      </c>
      <c r="H164" s="259" t="str">
        <f ca="1">IF(ISERROR(VLOOKUP($B164,'NEL &amp; P4P Backsheet'!$D$11:$BF$187,H$25,0)),"",VLOOKUP($B164,'NEL &amp; P4P Backsheet'!$D$11:$BF$187, H$25,0))</f>
        <v/>
      </c>
      <c r="I164" s="209" t="str">
        <f ca="1">IF(ISERROR(VLOOKUP($B164,'NEL &amp; P4P Backsheet'!$D$11:$BF$187,I$25,0)),"",VLOOKUP($B164,'NEL &amp; P4P Backsheet'!$D$11:$BF$187, I$25,0))</f>
        <v/>
      </c>
      <c r="J164" s="318" t="str">
        <f ca="1">IF(ISERROR(VLOOKUP($B164,'NEL &amp; P4P Backsheet'!$D$11:$BF$187,J$25,0)),"",VLOOKUP($B164,'NEL &amp; P4P Backsheet'!$D$11:$BF$187, J$25,0))</f>
        <v/>
      </c>
      <c r="K164" s="320" t="str">
        <f ca="1">IF(ISERROR(VLOOKUP($B164,'NEL &amp; P4P Backsheet'!$D$11:$BF$187,K$25,0)),"",VLOOKUP($B164,'NEL &amp; P4P Backsheet'!$D$11:$BF$187, K$25,0))</f>
        <v/>
      </c>
      <c r="L164" s="259" t="str">
        <f ca="1">IF(ISERROR(VLOOKUP($B164,'NEL &amp; P4P Backsheet'!$D$11:$BF$187,L$25,0)),"",VLOOKUP($B164,'NEL &amp; P4P Backsheet'!$D$11:$BF$187, L$25,0))</f>
        <v/>
      </c>
      <c r="M164" s="608" t="str">
        <f ca="1">IF(ISERROR(VLOOKUP($B164,'NEL &amp; P4P Backsheet'!$D$11:$BF$187,M$25,0)),"",VLOOKUP($B164,'NEL &amp; P4P Backsheet'!$D$11:$BF$187, M$25,0))</f>
        <v/>
      </c>
      <c r="N164" s="608" t="str">
        <f ca="1">IF(ISERROR(VLOOKUP($B164,'NEL &amp; P4P Backsheet'!$D$11:$BF$187,N$25,0)),"",VLOOKUP($B164,'NEL &amp; P4P Backsheet'!$D$11:$BF$187, N$25,0))</f>
        <v/>
      </c>
      <c r="O164" s="611" t="str">
        <f ca="1">IF(ISERROR(VLOOKUP($B164,'NEL &amp; P4P Backsheet'!$D$11:$BF$187,O$25,0)),"",VLOOKUP($B164,'NEL &amp; P4P Backsheet'!$D$11:$BF$187, O$25,0))</f>
        <v/>
      </c>
      <c r="P164" s="612" t="str">
        <f ca="1">IF(ISERROR(VLOOKUP($B164,'NEL &amp; P4P Backsheet'!$D$11:$BF$187,P$25,0)),"",VLOOKUP($B164,'NEL &amp; P4P Backsheet'!$D$11:$BF$187, P$25,0))</f>
        <v/>
      </c>
      <c r="Q164" s="212" t="str">
        <f ca="1">IF(ISERROR(VLOOKUP($B164,'NEL &amp; P4P Backsheet'!$D$11:$BF$187,Q$25,0)),"",VLOOKUP($B164,'NEL &amp; P4P Backsheet'!$D$11:$BF$187, Q$25,0))</f>
        <v/>
      </c>
      <c r="R164" s="320" t="str">
        <f ca="1">IF(ISERROR(VLOOKUP($B164,'NEL &amp; P4P Backsheet'!$D$11:$BF$187,R$25,0)),"",VLOOKUP($B164,'NEL &amp; P4P Backsheet'!$D$11:$BF$187, R$25,0))</f>
        <v/>
      </c>
      <c r="S164" s="318" t="str">
        <f ca="1">IF(ISERROR(VLOOKUP($B164,'NEL &amp; P4P Backsheet'!$D$11:$BF$187,S$25,0)),"",VLOOKUP($B164,'NEL &amp; P4P Backsheet'!$D$11:$BF$187, S$25,0))</f>
        <v/>
      </c>
      <c r="T164" s="214" t="str">
        <f ca="1">IF(ISERROR(VLOOKUP($B164,'NEL &amp; P4P Backsheet'!$D$11:$BF$187,T$25,0)),"",VLOOKUP($B164,'NEL &amp; P4P Backsheet'!$D$11:$BF$187, T$25,0))</f>
        <v/>
      </c>
      <c r="U164" s="212" t="str">
        <f ca="1">IF(ISERROR(VLOOKUP($B164,'NEL &amp; P4P Backsheet'!$D$11:$BF$187,U$25,0)),"",VLOOKUP($B164,'NEL &amp; P4P Backsheet'!$D$11:$BF$187, U$25,0))</f>
        <v/>
      </c>
      <c r="V164" s="320" t="str">
        <f ca="1">IF(ISERROR(VLOOKUP($B164,'NEL &amp; P4P Backsheet'!$D$11:$BF$187,V$25,0)),"",VLOOKUP($B164,'NEL &amp; P4P Backsheet'!$D$11:$BF$187, V$25,0))</f>
        <v/>
      </c>
      <c r="W164" s="320" t="str">
        <f ca="1">IF(ISERROR(VLOOKUP($B164,'NEL &amp; P4P Backsheet'!$D$11:$BF$187,W$25,0)),"",VLOOKUP($B164,'NEL &amp; P4P Backsheet'!$D$11:$BF$187, W$25,0))</f>
        <v/>
      </c>
      <c r="X164" s="214" t="str">
        <f ca="1">IF(ISERROR(VLOOKUP($B164,'NEL &amp; P4P Backsheet'!$D$11:$BF$187,X$25,0)),"",VLOOKUP($B164,'NEL &amp; P4P Backsheet'!$D$11:$BF$187, X$25,0))</f>
        <v/>
      </c>
      <c r="Y164" s="368" t="str">
        <f ca="1">IF(ISERROR(VLOOKUP($B164,'NEL &amp; P4P Backsheet'!$D$11:$BK$187,$Y$25,0)),"",IF(VLOOKUP($B164,'NEL &amp; P4P Backsheet'!$D$11:$BK$187,$Y$25,0)=0,"",VLOOKUP($B164,'NEL &amp; P4P Backsheet'!$D$11:$BK$187,$Y$25,0)))</f>
        <v/>
      </c>
      <c r="Z164"/>
    </row>
    <row r="165" spans="1:26">
      <c r="A165" s="3">
        <v>137</v>
      </c>
      <c r="B165" s="41" t="str">
        <f t="shared" ca="1" si="5"/>
        <v/>
      </c>
      <c r="C165" s="42" t="str">
        <f ca="1">IF(B165="","",VLOOKUP(B165,'Org list'!$J$9:$K$637,2,0))</f>
        <v/>
      </c>
      <c r="D165" s="215" t="str">
        <f ca="1">IF(ISERROR(VLOOKUP($B165,'NEL &amp; P4P Backsheet'!$D$11:$BM$187,D$25,0)),"",IF(VLOOKUP($B165,'NEL &amp; P4P Backsheet'!$D$11:$BM$187,D$25,0)=0,"",VLOOKUP($B165,'NEL &amp; P4P Backsheet'!$D$11:$BM$187,D$25,0)))</f>
        <v/>
      </c>
      <c r="E165" s="209" t="str">
        <f ca="1">IF(ISERROR(VLOOKUP($B165,'NEL &amp; P4P Backsheet'!$D$11:$BF$187,E$25,0)),"",VLOOKUP($B165,'NEL &amp; P4P Backsheet'!$D$11:$BF$187, E$25,0))</f>
        <v/>
      </c>
      <c r="F165" s="209" t="str">
        <f ca="1">IF(ISERROR(VLOOKUP($B165,'NEL &amp; P4P Backsheet'!$D$11:$BF$187,F$25,0)),"",VLOOKUP($B165,'NEL &amp; P4P Backsheet'!$D$11:$BF$187, F$25,0))</f>
        <v/>
      </c>
      <c r="G165" s="209" t="str">
        <f ca="1">IF(ISERROR(VLOOKUP($B165,'NEL &amp; P4P Backsheet'!$D$11:$BF$187,G$25,0)),"",VLOOKUP($B165,'NEL &amp; P4P Backsheet'!$D$11:$BF$187, G$25,0))</f>
        <v/>
      </c>
      <c r="H165" s="259" t="str">
        <f ca="1">IF(ISERROR(VLOOKUP($B165,'NEL &amp; P4P Backsheet'!$D$11:$BF$187,H$25,0)),"",VLOOKUP($B165,'NEL &amp; P4P Backsheet'!$D$11:$BF$187, H$25,0))</f>
        <v/>
      </c>
      <c r="I165" s="209" t="str">
        <f ca="1">IF(ISERROR(VLOOKUP($B165,'NEL &amp; P4P Backsheet'!$D$11:$BF$187,I$25,0)),"",VLOOKUP($B165,'NEL &amp; P4P Backsheet'!$D$11:$BF$187, I$25,0))</f>
        <v/>
      </c>
      <c r="J165" s="318" t="str">
        <f ca="1">IF(ISERROR(VLOOKUP($B165,'NEL &amp; P4P Backsheet'!$D$11:$BF$187,J$25,0)),"",VLOOKUP($B165,'NEL &amp; P4P Backsheet'!$D$11:$BF$187, J$25,0))</f>
        <v/>
      </c>
      <c r="K165" s="320" t="str">
        <f ca="1">IF(ISERROR(VLOOKUP($B165,'NEL &amp; P4P Backsheet'!$D$11:$BF$187,K$25,0)),"",VLOOKUP($B165,'NEL &amp; P4P Backsheet'!$D$11:$BF$187, K$25,0))</f>
        <v/>
      </c>
      <c r="L165" s="259" t="str">
        <f ca="1">IF(ISERROR(VLOOKUP($B165,'NEL &amp; P4P Backsheet'!$D$11:$BF$187,L$25,0)),"",VLOOKUP($B165,'NEL &amp; P4P Backsheet'!$D$11:$BF$187, L$25,0))</f>
        <v/>
      </c>
      <c r="M165" s="608" t="str">
        <f ca="1">IF(ISERROR(VLOOKUP($B165,'NEL &amp; P4P Backsheet'!$D$11:$BF$187,M$25,0)),"",VLOOKUP($B165,'NEL &amp; P4P Backsheet'!$D$11:$BF$187, M$25,0))</f>
        <v/>
      </c>
      <c r="N165" s="608" t="str">
        <f ca="1">IF(ISERROR(VLOOKUP($B165,'NEL &amp; P4P Backsheet'!$D$11:$BF$187,N$25,0)),"",VLOOKUP($B165,'NEL &amp; P4P Backsheet'!$D$11:$BF$187, N$25,0))</f>
        <v/>
      </c>
      <c r="O165" s="611" t="str">
        <f ca="1">IF(ISERROR(VLOOKUP($B165,'NEL &amp; P4P Backsheet'!$D$11:$BF$187,O$25,0)),"",VLOOKUP($B165,'NEL &amp; P4P Backsheet'!$D$11:$BF$187, O$25,0))</f>
        <v/>
      </c>
      <c r="P165" s="612" t="str">
        <f ca="1">IF(ISERROR(VLOOKUP($B165,'NEL &amp; P4P Backsheet'!$D$11:$BF$187,P$25,0)),"",VLOOKUP($B165,'NEL &amp; P4P Backsheet'!$D$11:$BF$187, P$25,0))</f>
        <v/>
      </c>
      <c r="Q165" s="212" t="str">
        <f ca="1">IF(ISERROR(VLOOKUP($B165,'NEL &amp; P4P Backsheet'!$D$11:$BF$187,Q$25,0)),"",VLOOKUP($B165,'NEL &amp; P4P Backsheet'!$D$11:$BF$187, Q$25,0))</f>
        <v/>
      </c>
      <c r="R165" s="320" t="str">
        <f ca="1">IF(ISERROR(VLOOKUP($B165,'NEL &amp; P4P Backsheet'!$D$11:$BF$187,R$25,0)),"",VLOOKUP($B165,'NEL &amp; P4P Backsheet'!$D$11:$BF$187, R$25,0))</f>
        <v/>
      </c>
      <c r="S165" s="318" t="str">
        <f ca="1">IF(ISERROR(VLOOKUP($B165,'NEL &amp; P4P Backsheet'!$D$11:$BF$187,S$25,0)),"",VLOOKUP($B165,'NEL &amp; P4P Backsheet'!$D$11:$BF$187, S$25,0))</f>
        <v/>
      </c>
      <c r="T165" s="214" t="str">
        <f ca="1">IF(ISERROR(VLOOKUP($B165,'NEL &amp; P4P Backsheet'!$D$11:$BF$187,T$25,0)),"",VLOOKUP($B165,'NEL &amp; P4P Backsheet'!$D$11:$BF$187, T$25,0))</f>
        <v/>
      </c>
      <c r="U165" s="212" t="str">
        <f ca="1">IF(ISERROR(VLOOKUP($B165,'NEL &amp; P4P Backsheet'!$D$11:$BF$187,U$25,0)),"",VLOOKUP($B165,'NEL &amp; P4P Backsheet'!$D$11:$BF$187, U$25,0))</f>
        <v/>
      </c>
      <c r="V165" s="320" t="str">
        <f ca="1">IF(ISERROR(VLOOKUP($B165,'NEL &amp; P4P Backsheet'!$D$11:$BF$187,V$25,0)),"",VLOOKUP($B165,'NEL &amp; P4P Backsheet'!$D$11:$BF$187, V$25,0))</f>
        <v/>
      </c>
      <c r="W165" s="320" t="str">
        <f ca="1">IF(ISERROR(VLOOKUP($B165,'NEL &amp; P4P Backsheet'!$D$11:$BF$187,W$25,0)),"",VLOOKUP($B165,'NEL &amp; P4P Backsheet'!$D$11:$BF$187, W$25,0))</f>
        <v/>
      </c>
      <c r="X165" s="214" t="str">
        <f ca="1">IF(ISERROR(VLOOKUP($B165,'NEL &amp; P4P Backsheet'!$D$11:$BF$187,X$25,0)),"",VLOOKUP($B165,'NEL &amp; P4P Backsheet'!$D$11:$BF$187, X$25,0))</f>
        <v/>
      </c>
      <c r="Y165" s="368" t="str">
        <f ca="1">IF(ISERROR(VLOOKUP($B165,'NEL &amp; P4P Backsheet'!$D$11:$BK$187,$Y$25,0)),"",IF(VLOOKUP($B165,'NEL &amp; P4P Backsheet'!$D$11:$BK$187,$Y$25,0)=0,"",VLOOKUP($B165,'NEL &amp; P4P Backsheet'!$D$11:$BK$187,$Y$25,0)))</f>
        <v/>
      </c>
      <c r="Z165"/>
    </row>
    <row r="166" spans="1:26">
      <c r="A166" s="3">
        <v>138</v>
      </c>
      <c r="B166" s="41" t="str">
        <f t="shared" ca="1" si="5"/>
        <v/>
      </c>
      <c r="C166" s="42" t="str">
        <f ca="1">IF(B166="","",VLOOKUP(B166,'Org list'!$J$9:$K$637,2,0))</f>
        <v/>
      </c>
      <c r="D166" s="215" t="str">
        <f ca="1">IF(ISERROR(VLOOKUP($B166,'NEL &amp; P4P Backsheet'!$D$11:$BM$187,D$25,0)),"",IF(VLOOKUP($B166,'NEL &amp; P4P Backsheet'!$D$11:$BM$187,D$25,0)=0,"",VLOOKUP($B166,'NEL &amp; P4P Backsheet'!$D$11:$BM$187,D$25,0)))</f>
        <v/>
      </c>
      <c r="E166" s="209" t="str">
        <f ca="1">IF(ISERROR(VLOOKUP($B166,'NEL &amp; P4P Backsheet'!$D$11:$BF$187,E$25,0)),"",VLOOKUP($B166,'NEL &amp; P4P Backsheet'!$D$11:$BF$187, E$25,0))</f>
        <v/>
      </c>
      <c r="F166" s="209" t="str">
        <f ca="1">IF(ISERROR(VLOOKUP($B166,'NEL &amp; P4P Backsheet'!$D$11:$BF$187,F$25,0)),"",VLOOKUP($B166,'NEL &amp; P4P Backsheet'!$D$11:$BF$187, F$25,0))</f>
        <v/>
      </c>
      <c r="G166" s="209" t="str">
        <f ca="1">IF(ISERROR(VLOOKUP($B166,'NEL &amp; P4P Backsheet'!$D$11:$BF$187,G$25,0)),"",VLOOKUP($B166,'NEL &amp; P4P Backsheet'!$D$11:$BF$187, G$25,0))</f>
        <v/>
      </c>
      <c r="H166" s="259" t="str">
        <f ca="1">IF(ISERROR(VLOOKUP($B166,'NEL &amp; P4P Backsheet'!$D$11:$BF$187,H$25,0)),"",VLOOKUP($B166,'NEL &amp; P4P Backsheet'!$D$11:$BF$187, H$25,0))</f>
        <v/>
      </c>
      <c r="I166" s="209" t="str">
        <f ca="1">IF(ISERROR(VLOOKUP($B166,'NEL &amp; P4P Backsheet'!$D$11:$BF$187,I$25,0)),"",VLOOKUP($B166,'NEL &amp; P4P Backsheet'!$D$11:$BF$187, I$25,0))</f>
        <v/>
      </c>
      <c r="J166" s="318" t="str">
        <f ca="1">IF(ISERROR(VLOOKUP($B166,'NEL &amp; P4P Backsheet'!$D$11:$BF$187,J$25,0)),"",VLOOKUP($B166,'NEL &amp; P4P Backsheet'!$D$11:$BF$187, J$25,0))</f>
        <v/>
      </c>
      <c r="K166" s="320" t="str">
        <f ca="1">IF(ISERROR(VLOOKUP($B166,'NEL &amp; P4P Backsheet'!$D$11:$BF$187,K$25,0)),"",VLOOKUP($B166,'NEL &amp; P4P Backsheet'!$D$11:$BF$187, K$25,0))</f>
        <v/>
      </c>
      <c r="L166" s="259" t="str">
        <f ca="1">IF(ISERROR(VLOOKUP($B166,'NEL &amp; P4P Backsheet'!$D$11:$BF$187,L$25,0)),"",VLOOKUP($B166,'NEL &amp; P4P Backsheet'!$D$11:$BF$187, L$25,0))</f>
        <v/>
      </c>
      <c r="M166" s="608" t="str">
        <f ca="1">IF(ISERROR(VLOOKUP($B166,'NEL &amp; P4P Backsheet'!$D$11:$BF$187,M$25,0)),"",VLOOKUP($B166,'NEL &amp; P4P Backsheet'!$D$11:$BF$187, M$25,0))</f>
        <v/>
      </c>
      <c r="N166" s="608" t="str">
        <f ca="1">IF(ISERROR(VLOOKUP($B166,'NEL &amp; P4P Backsheet'!$D$11:$BF$187,N$25,0)),"",VLOOKUP($B166,'NEL &amp; P4P Backsheet'!$D$11:$BF$187, N$25,0))</f>
        <v/>
      </c>
      <c r="O166" s="611" t="str">
        <f ca="1">IF(ISERROR(VLOOKUP($B166,'NEL &amp; P4P Backsheet'!$D$11:$BF$187,O$25,0)),"",VLOOKUP($B166,'NEL &amp; P4P Backsheet'!$D$11:$BF$187, O$25,0))</f>
        <v/>
      </c>
      <c r="P166" s="612" t="str">
        <f ca="1">IF(ISERROR(VLOOKUP($B166,'NEL &amp; P4P Backsheet'!$D$11:$BF$187,P$25,0)),"",VLOOKUP($B166,'NEL &amp; P4P Backsheet'!$D$11:$BF$187, P$25,0))</f>
        <v/>
      </c>
      <c r="Q166" s="212" t="str">
        <f ca="1">IF(ISERROR(VLOOKUP($B166,'NEL &amp; P4P Backsheet'!$D$11:$BF$187,Q$25,0)),"",VLOOKUP($B166,'NEL &amp; P4P Backsheet'!$D$11:$BF$187, Q$25,0))</f>
        <v/>
      </c>
      <c r="R166" s="320" t="str">
        <f ca="1">IF(ISERROR(VLOOKUP($B166,'NEL &amp; P4P Backsheet'!$D$11:$BF$187,R$25,0)),"",VLOOKUP($B166,'NEL &amp; P4P Backsheet'!$D$11:$BF$187, R$25,0))</f>
        <v/>
      </c>
      <c r="S166" s="318" t="str">
        <f ca="1">IF(ISERROR(VLOOKUP($B166,'NEL &amp; P4P Backsheet'!$D$11:$BF$187,S$25,0)),"",VLOOKUP($B166,'NEL &amp; P4P Backsheet'!$D$11:$BF$187, S$25,0))</f>
        <v/>
      </c>
      <c r="T166" s="214" t="str">
        <f ca="1">IF(ISERROR(VLOOKUP($B166,'NEL &amp; P4P Backsheet'!$D$11:$BF$187,T$25,0)),"",VLOOKUP($B166,'NEL &amp; P4P Backsheet'!$D$11:$BF$187, T$25,0))</f>
        <v/>
      </c>
      <c r="U166" s="212" t="str">
        <f ca="1">IF(ISERROR(VLOOKUP($B166,'NEL &amp; P4P Backsheet'!$D$11:$BF$187,U$25,0)),"",VLOOKUP($B166,'NEL &amp; P4P Backsheet'!$D$11:$BF$187, U$25,0))</f>
        <v/>
      </c>
      <c r="V166" s="320" t="str">
        <f ca="1">IF(ISERROR(VLOOKUP($B166,'NEL &amp; P4P Backsheet'!$D$11:$BF$187,V$25,0)),"",VLOOKUP($B166,'NEL &amp; P4P Backsheet'!$D$11:$BF$187, V$25,0))</f>
        <v/>
      </c>
      <c r="W166" s="320" t="str">
        <f ca="1">IF(ISERROR(VLOOKUP($B166,'NEL &amp; P4P Backsheet'!$D$11:$BF$187,W$25,0)),"",VLOOKUP($B166,'NEL &amp; P4P Backsheet'!$D$11:$BF$187, W$25,0))</f>
        <v/>
      </c>
      <c r="X166" s="214" t="str">
        <f ca="1">IF(ISERROR(VLOOKUP($B166,'NEL &amp; P4P Backsheet'!$D$11:$BF$187,X$25,0)),"",VLOOKUP($B166,'NEL &amp; P4P Backsheet'!$D$11:$BF$187, X$25,0))</f>
        <v/>
      </c>
      <c r="Y166" s="368" t="str">
        <f ca="1">IF(ISERROR(VLOOKUP($B166,'NEL &amp; P4P Backsheet'!$D$11:$BK$187,$Y$25,0)),"",IF(VLOOKUP($B166,'NEL &amp; P4P Backsheet'!$D$11:$BK$187,$Y$25,0)=0,"",VLOOKUP($B166,'NEL &amp; P4P Backsheet'!$D$11:$BK$187,$Y$25,0)))</f>
        <v/>
      </c>
      <c r="Z166"/>
    </row>
    <row r="167" spans="1:26">
      <c r="A167" s="3">
        <v>139</v>
      </c>
      <c r="B167" s="41" t="str">
        <f t="shared" ca="1" si="5"/>
        <v/>
      </c>
      <c r="C167" s="42" t="str">
        <f ca="1">IF(B167="","",VLOOKUP(B167,'Org list'!$J$9:$K$637,2,0))</f>
        <v/>
      </c>
      <c r="D167" s="215" t="str">
        <f ca="1">IF(ISERROR(VLOOKUP($B167,'NEL &amp; P4P Backsheet'!$D$11:$BM$187,D$25,0)),"",IF(VLOOKUP($B167,'NEL &amp; P4P Backsheet'!$D$11:$BM$187,D$25,0)=0,"",VLOOKUP($B167,'NEL &amp; P4P Backsheet'!$D$11:$BM$187,D$25,0)))</f>
        <v/>
      </c>
      <c r="E167" s="209" t="str">
        <f ca="1">IF(ISERROR(VLOOKUP($B167,'NEL &amp; P4P Backsheet'!$D$11:$BF$187,E$25,0)),"",VLOOKUP($B167,'NEL &amp; P4P Backsheet'!$D$11:$BF$187, E$25,0))</f>
        <v/>
      </c>
      <c r="F167" s="209" t="str">
        <f ca="1">IF(ISERROR(VLOOKUP($B167,'NEL &amp; P4P Backsheet'!$D$11:$BF$187,F$25,0)),"",VLOOKUP($B167,'NEL &amp; P4P Backsheet'!$D$11:$BF$187, F$25,0))</f>
        <v/>
      </c>
      <c r="G167" s="209" t="str">
        <f ca="1">IF(ISERROR(VLOOKUP($B167,'NEL &amp; P4P Backsheet'!$D$11:$BF$187,G$25,0)),"",VLOOKUP($B167,'NEL &amp; P4P Backsheet'!$D$11:$BF$187, G$25,0))</f>
        <v/>
      </c>
      <c r="H167" s="259" t="str">
        <f ca="1">IF(ISERROR(VLOOKUP($B167,'NEL &amp; P4P Backsheet'!$D$11:$BF$187,H$25,0)),"",VLOOKUP($B167,'NEL &amp; P4P Backsheet'!$D$11:$BF$187, H$25,0))</f>
        <v/>
      </c>
      <c r="I167" s="209" t="str">
        <f ca="1">IF(ISERROR(VLOOKUP($B167,'NEL &amp; P4P Backsheet'!$D$11:$BF$187,I$25,0)),"",VLOOKUP($B167,'NEL &amp; P4P Backsheet'!$D$11:$BF$187, I$25,0))</f>
        <v/>
      </c>
      <c r="J167" s="318" t="str">
        <f ca="1">IF(ISERROR(VLOOKUP($B167,'NEL &amp; P4P Backsheet'!$D$11:$BF$187,J$25,0)),"",VLOOKUP($B167,'NEL &amp; P4P Backsheet'!$D$11:$BF$187, J$25,0))</f>
        <v/>
      </c>
      <c r="K167" s="320" t="str">
        <f ca="1">IF(ISERROR(VLOOKUP($B167,'NEL &amp; P4P Backsheet'!$D$11:$BF$187,K$25,0)),"",VLOOKUP($B167,'NEL &amp; P4P Backsheet'!$D$11:$BF$187, K$25,0))</f>
        <v/>
      </c>
      <c r="L167" s="259" t="str">
        <f ca="1">IF(ISERROR(VLOOKUP($B167,'NEL &amp; P4P Backsheet'!$D$11:$BF$187,L$25,0)),"",VLOOKUP($B167,'NEL &amp; P4P Backsheet'!$D$11:$BF$187, L$25,0))</f>
        <v/>
      </c>
      <c r="M167" s="608" t="str">
        <f ca="1">IF(ISERROR(VLOOKUP($B167,'NEL &amp; P4P Backsheet'!$D$11:$BF$187,M$25,0)),"",VLOOKUP($B167,'NEL &amp; P4P Backsheet'!$D$11:$BF$187, M$25,0))</f>
        <v/>
      </c>
      <c r="N167" s="608" t="str">
        <f ca="1">IF(ISERROR(VLOOKUP($B167,'NEL &amp; P4P Backsheet'!$D$11:$BF$187,N$25,0)),"",VLOOKUP($B167,'NEL &amp; P4P Backsheet'!$D$11:$BF$187, N$25,0))</f>
        <v/>
      </c>
      <c r="O167" s="611" t="str">
        <f ca="1">IF(ISERROR(VLOOKUP($B167,'NEL &amp; P4P Backsheet'!$D$11:$BF$187,O$25,0)),"",VLOOKUP($B167,'NEL &amp; P4P Backsheet'!$D$11:$BF$187, O$25,0))</f>
        <v/>
      </c>
      <c r="P167" s="612" t="str">
        <f ca="1">IF(ISERROR(VLOOKUP($B167,'NEL &amp; P4P Backsheet'!$D$11:$BF$187,P$25,0)),"",VLOOKUP($B167,'NEL &amp; P4P Backsheet'!$D$11:$BF$187, P$25,0))</f>
        <v/>
      </c>
      <c r="Q167" s="212" t="str">
        <f ca="1">IF(ISERROR(VLOOKUP($B167,'NEL &amp; P4P Backsheet'!$D$11:$BF$187,Q$25,0)),"",VLOOKUP($B167,'NEL &amp; P4P Backsheet'!$D$11:$BF$187, Q$25,0))</f>
        <v/>
      </c>
      <c r="R167" s="320" t="str">
        <f ca="1">IF(ISERROR(VLOOKUP($B167,'NEL &amp; P4P Backsheet'!$D$11:$BF$187,R$25,0)),"",VLOOKUP($B167,'NEL &amp; P4P Backsheet'!$D$11:$BF$187, R$25,0))</f>
        <v/>
      </c>
      <c r="S167" s="318" t="str">
        <f ca="1">IF(ISERROR(VLOOKUP($B167,'NEL &amp; P4P Backsheet'!$D$11:$BF$187,S$25,0)),"",VLOOKUP($B167,'NEL &amp; P4P Backsheet'!$D$11:$BF$187, S$25,0))</f>
        <v/>
      </c>
      <c r="T167" s="214" t="str">
        <f ca="1">IF(ISERROR(VLOOKUP($B167,'NEL &amp; P4P Backsheet'!$D$11:$BF$187,T$25,0)),"",VLOOKUP($B167,'NEL &amp; P4P Backsheet'!$D$11:$BF$187, T$25,0))</f>
        <v/>
      </c>
      <c r="U167" s="212" t="str">
        <f ca="1">IF(ISERROR(VLOOKUP($B167,'NEL &amp; P4P Backsheet'!$D$11:$BF$187,U$25,0)),"",VLOOKUP($B167,'NEL &amp; P4P Backsheet'!$D$11:$BF$187, U$25,0))</f>
        <v/>
      </c>
      <c r="V167" s="320" t="str">
        <f ca="1">IF(ISERROR(VLOOKUP($B167,'NEL &amp; P4P Backsheet'!$D$11:$BF$187,V$25,0)),"",VLOOKUP($B167,'NEL &amp; P4P Backsheet'!$D$11:$BF$187, V$25,0))</f>
        <v/>
      </c>
      <c r="W167" s="320" t="str">
        <f ca="1">IF(ISERROR(VLOOKUP($B167,'NEL &amp; P4P Backsheet'!$D$11:$BF$187,W$25,0)),"",VLOOKUP($B167,'NEL &amp; P4P Backsheet'!$D$11:$BF$187, W$25,0))</f>
        <v/>
      </c>
      <c r="X167" s="214" t="str">
        <f ca="1">IF(ISERROR(VLOOKUP($B167,'NEL &amp; P4P Backsheet'!$D$11:$BF$187,X$25,0)),"",VLOOKUP($B167,'NEL &amp; P4P Backsheet'!$D$11:$BF$187, X$25,0))</f>
        <v/>
      </c>
      <c r="Y167" s="368" t="str">
        <f ca="1">IF(ISERROR(VLOOKUP($B167,'NEL &amp; P4P Backsheet'!$D$11:$BK$187,$Y$25,0)),"",IF(VLOOKUP($B167,'NEL &amp; P4P Backsheet'!$D$11:$BK$187,$Y$25,0)=0,"",VLOOKUP($B167,'NEL &amp; P4P Backsheet'!$D$11:$BK$187,$Y$25,0)))</f>
        <v/>
      </c>
      <c r="Z167"/>
    </row>
    <row r="168" spans="1:26">
      <c r="A168" s="3">
        <v>140</v>
      </c>
      <c r="B168" s="41" t="str">
        <f t="shared" ca="1" si="5"/>
        <v/>
      </c>
      <c r="C168" s="42" t="str">
        <f ca="1">IF(B168="","",VLOOKUP(B168,'Org list'!$J$9:$K$637,2,0))</f>
        <v/>
      </c>
      <c r="D168" s="215" t="str">
        <f ca="1">IF(ISERROR(VLOOKUP($B168,'NEL &amp; P4P Backsheet'!$D$11:$BM$187,D$25,0)),"",IF(VLOOKUP($B168,'NEL &amp; P4P Backsheet'!$D$11:$BM$187,D$25,0)=0,"",VLOOKUP($B168,'NEL &amp; P4P Backsheet'!$D$11:$BM$187,D$25,0)))</f>
        <v/>
      </c>
      <c r="E168" s="209" t="str">
        <f ca="1">IF(ISERROR(VLOOKUP($B168,'NEL &amp; P4P Backsheet'!$D$11:$BF$187,E$25,0)),"",VLOOKUP($B168,'NEL &amp; P4P Backsheet'!$D$11:$BF$187, E$25,0))</f>
        <v/>
      </c>
      <c r="F168" s="209" t="str">
        <f ca="1">IF(ISERROR(VLOOKUP($B168,'NEL &amp; P4P Backsheet'!$D$11:$BF$187,F$25,0)),"",VLOOKUP($B168,'NEL &amp; P4P Backsheet'!$D$11:$BF$187, F$25,0))</f>
        <v/>
      </c>
      <c r="G168" s="209" t="str">
        <f ca="1">IF(ISERROR(VLOOKUP($B168,'NEL &amp; P4P Backsheet'!$D$11:$BF$187,G$25,0)),"",VLOOKUP($B168,'NEL &amp; P4P Backsheet'!$D$11:$BF$187, G$25,0))</f>
        <v/>
      </c>
      <c r="H168" s="259" t="str">
        <f ca="1">IF(ISERROR(VLOOKUP($B168,'NEL &amp; P4P Backsheet'!$D$11:$BF$187,H$25,0)),"",VLOOKUP($B168,'NEL &amp; P4P Backsheet'!$D$11:$BF$187, H$25,0))</f>
        <v/>
      </c>
      <c r="I168" s="209" t="str">
        <f ca="1">IF(ISERROR(VLOOKUP($B168,'NEL &amp; P4P Backsheet'!$D$11:$BF$187,I$25,0)),"",VLOOKUP($B168,'NEL &amp; P4P Backsheet'!$D$11:$BF$187, I$25,0))</f>
        <v/>
      </c>
      <c r="J168" s="318" t="str">
        <f ca="1">IF(ISERROR(VLOOKUP($B168,'NEL &amp; P4P Backsheet'!$D$11:$BF$187,J$25,0)),"",VLOOKUP($B168,'NEL &amp; P4P Backsheet'!$D$11:$BF$187, J$25,0))</f>
        <v/>
      </c>
      <c r="K168" s="320" t="str">
        <f ca="1">IF(ISERROR(VLOOKUP($B168,'NEL &amp; P4P Backsheet'!$D$11:$BF$187,K$25,0)),"",VLOOKUP($B168,'NEL &amp; P4P Backsheet'!$D$11:$BF$187, K$25,0))</f>
        <v/>
      </c>
      <c r="L168" s="259" t="str">
        <f ca="1">IF(ISERROR(VLOOKUP($B168,'NEL &amp; P4P Backsheet'!$D$11:$BF$187,L$25,0)),"",VLOOKUP($B168,'NEL &amp; P4P Backsheet'!$D$11:$BF$187, L$25,0))</f>
        <v/>
      </c>
      <c r="M168" s="608" t="str">
        <f ca="1">IF(ISERROR(VLOOKUP($B168,'NEL &amp; P4P Backsheet'!$D$11:$BF$187,M$25,0)),"",VLOOKUP($B168,'NEL &amp; P4P Backsheet'!$D$11:$BF$187, M$25,0))</f>
        <v/>
      </c>
      <c r="N168" s="608" t="str">
        <f ca="1">IF(ISERROR(VLOOKUP($B168,'NEL &amp; P4P Backsheet'!$D$11:$BF$187,N$25,0)),"",VLOOKUP($B168,'NEL &amp; P4P Backsheet'!$D$11:$BF$187, N$25,0))</f>
        <v/>
      </c>
      <c r="O168" s="611" t="str">
        <f ca="1">IF(ISERROR(VLOOKUP($B168,'NEL &amp; P4P Backsheet'!$D$11:$BF$187,O$25,0)),"",VLOOKUP($B168,'NEL &amp; P4P Backsheet'!$D$11:$BF$187, O$25,0))</f>
        <v/>
      </c>
      <c r="P168" s="612" t="str">
        <f ca="1">IF(ISERROR(VLOOKUP($B168,'NEL &amp; P4P Backsheet'!$D$11:$BF$187,P$25,0)),"",VLOOKUP($B168,'NEL &amp; P4P Backsheet'!$D$11:$BF$187, P$25,0))</f>
        <v/>
      </c>
      <c r="Q168" s="212" t="str">
        <f ca="1">IF(ISERROR(VLOOKUP($B168,'NEL &amp; P4P Backsheet'!$D$11:$BF$187,Q$25,0)),"",VLOOKUP($B168,'NEL &amp; P4P Backsheet'!$D$11:$BF$187, Q$25,0))</f>
        <v/>
      </c>
      <c r="R168" s="320" t="str">
        <f ca="1">IF(ISERROR(VLOOKUP($B168,'NEL &amp; P4P Backsheet'!$D$11:$BF$187,R$25,0)),"",VLOOKUP($B168,'NEL &amp; P4P Backsheet'!$D$11:$BF$187, R$25,0))</f>
        <v/>
      </c>
      <c r="S168" s="318" t="str">
        <f ca="1">IF(ISERROR(VLOOKUP($B168,'NEL &amp; P4P Backsheet'!$D$11:$BF$187,S$25,0)),"",VLOOKUP($B168,'NEL &amp; P4P Backsheet'!$D$11:$BF$187, S$25,0))</f>
        <v/>
      </c>
      <c r="T168" s="214" t="str">
        <f ca="1">IF(ISERROR(VLOOKUP($B168,'NEL &amp; P4P Backsheet'!$D$11:$BF$187,T$25,0)),"",VLOOKUP($B168,'NEL &amp; P4P Backsheet'!$D$11:$BF$187, T$25,0))</f>
        <v/>
      </c>
      <c r="U168" s="212" t="str">
        <f ca="1">IF(ISERROR(VLOOKUP($B168,'NEL &amp; P4P Backsheet'!$D$11:$BF$187,U$25,0)),"",VLOOKUP($B168,'NEL &amp; P4P Backsheet'!$D$11:$BF$187, U$25,0))</f>
        <v/>
      </c>
      <c r="V168" s="320" t="str">
        <f ca="1">IF(ISERROR(VLOOKUP($B168,'NEL &amp; P4P Backsheet'!$D$11:$BF$187,V$25,0)),"",VLOOKUP($B168,'NEL &amp; P4P Backsheet'!$D$11:$BF$187, V$25,0))</f>
        <v/>
      </c>
      <c r="W168" s="320" t="str">
        <f ca="1">IF(ISERROR(VLOOKUP($B168,'NEL &amp; P4P Backsheet'!$D$11:$BF$187,W$25,0)),"",VLOOKUP($B168,'NEL &amp; P4P Backsheet'!$D$11:$BF$187, W$25,0))</f>
        <v/>
      </c>
      <c r="X168" s="214" t="str">
        <f ca="1">IF(ISERROR(VLOOKUP($B168,'NEL &amp; P4P Backsheet'!$D$11:$BF$187,X$25,0)),"",VLOOKUP($B168,'NEL &amp; P4P Backsheet'!$D$11:$BF$187, X$25,0))</f>
        <v/>
      </c>
      <c r="Y168" s="368" t="str">
        <f ca="1">IF(ISERROR(VLOOKUP($B168,'NEL &amp; P4P Backsheet'!$D$11:$BK$187,$Y$25,0)),"",IF(VLOOKUP($B168,'NEL &amp; P4P Backsheet'!$D$11:$BK$187,$Y$25,0)=0,"",VLOOKUP($B168,'NEL &amp; P4P Backsheet'!$D$11:$BK$187,$Y$25,0)))</f>
        <v/>
      </c>
      <c r="Z168"/>
    </row>
    <row r="169" spans="1:26">
      <c r="A169" s="3">
        <v>141</v>
      </c>
      <c r="B169" s="41" t="str">
        <f t="shared" ca="1" si="5"/>
        <v/>
      </c>
      <c r="C169" s="42" t="str">
        <f ca="1">IF(B169="","",VLOOKUP(B169,'Org list'!$J$9:$K$637,2,0))</f>
        <v/>
      </c>
      <c r="D169" s="215" t="str">
        <f ca="1">IF(ISERROR(VLOOKUP($B169,'NEL &amp; P4P Backsheet'!$D$11:$BM$187,D$25,0)),"",IF(VLOOKUP($B169,'NEL &amp; P4P Backsheet'!$D$11:$BM$187,D$25,0)=0,"",VLOOKUP($B169,'NEL &amp; P4P Backsheet'!$D$11:$BM$187,D$25,0)))</f>
        <v/>
      </c>
      <c r="E169" s="209" t="str">
        <f ca="1">IF(ISERROR(VLOOKUP($B169,'NEL &amp; P4P Backsheet'!$D$11:$BF$187,E$25,0)),"",VLOOKUP($B169,'NEL &amp; P4P Backsheet'!$D$11:$BF$187, E$25,0))</f>
        <v/>
      </c>
      <c r="F169" s="209" t="str">
        <f ca="1">IF(ISERROR(VLOOKUP($B169,'NEL &amp; P4P Backsheet'!$D$11:$BF$187,F$25,0)),"",VLOOKUP($B169,'NEL &amp; P4P Backsheet'!$D$11:$BF$187, F$25,0))</f>
        <v/>
      </c>
      <c r="G169" s="209" t="str">
        <f ca="1">IF(ISERROR(VLOOKUP($B169,'NEL &amp; P4P Backsheet'!$D$11:$BF$187,G$25,0)),"",VLOOKUP($B169,'NEL &amp; P4P Backsheet'!$D$11:$BF$187, G$25,0))</f>
        <v/>
      </c>
      <c r="H169" s="259" t="str">
        <f ca="1">IF(ISERROR(VLOOKUP($B169,'NEL &amp; P4P Backsheet'!$D$11:$BF$187,H$25,0)),"",VLOOKUP($B169,'NEL &amp; P4P Backsheet'!$D$11:$BF$187, H$25,0))</f>
        <v/>
      </c>
      <c r="I169" s="209" t="str">
        <f ca="1">IF(ISERROR(VLOOKUP($B169,'NEL &amp; P4P Backsheet'!$D$11:$BF$187,I$25,0)),"",VLOOKUP($B169,'NEL &amp; P4P Backsheet'!$D$11:$BF$187, I$25,0))</f>
        <v/>
      </c>
      <c r="J169" s="318" t="str">
        <f ca="1">IF(ISERROR(VLOOKUP($B169,'NEL &amp; P4P Backsheet'!$D$11:$BF$187,J$25,0)),"",VLOOKUP($B169,'NEL &amp; P4P Backsheet'!$D$11:$BF$187, J$25,0))</f>
        <v/>
      </c>
      <c r="K169" s="320" t="str">
        <f ca="1">IF(ISERROR(VLOOKUP($B169,'NEL &amp; P4P Backsheet'!$D$11:$BF$187,K$25,0)),"",VLOOKUP($B169,'NEL &amp; P4P Backsheet'!$D$11:$BF$187, K$25,0))</f>
        <v/>
      </c>
      <c r="L169" s="259" t="str">
        <f ca="1">IF(ISERROR(VLOOKUP($B169,'NEL &amp; P4P Backsheet'!$D$11:$BF$187,L$25,0)),"",VLOOKUP($B169,'NEL &amp; P4P Backsheet'!$D$11:$BF$187, L$25,0))</f>
        <v/>
      </c>
      <c r="M169" s="608" t="str">
        <f ca="1">IF(ISERROR(VLOOKUP($B169,'NEL &amp; P4P Backsheet'!$D$11:$BF$187,M$25,0)),"",VLOOKUP($B169,'NEL &amp; P4P Backsheet'!$D$11:$BF$187, M$25,0))</f>
        <v/>
      </c>
      <c r="N169" s="608" t="str">
        <f ca="1">IF(ISERROR(VLOOKUP($B169,'NEL &amp; P4P Backsheet'!$D$11:$BF$187,N$25,0)),"",VLOOKUP($B169,'NEL &amp; P4P Backsheet'!$D$11:$BF$187, N$25,0))</f>
        <v/>
      </c>
      <c r="O169" s="611" t="str">
        <f ca="1">IF(ISERROR(VLOOKUP($B169,'NEL &amp; P4P Backsheet'!$D$11:$BF$187,O$25,0)),"",VLOOKUP($B169,'NEL &amp; P4P Backsheet'!$D$11:$BF$187, O$25,0))</f>
        <v/>
      </c>
      <c r="P169" s="612" t="str">
        <f ca="1">IF(ISERROR(VLOOKUP($B169,'NEL &amp; P4P Backsheet'!$D$11:$BF$187,P$25,0)),"",VLOOKUP($B169,'NEL &amp; P4P Backsheet'!$D$11:$BF$187, P$25,0))</f>
        <v/>
      </c>
      <c r="Q169" s="212" t="str">
        <f ca="1">IF(ISERROR(VLOOKUP($B169,'NEL &amp; P4P Backsheet'!$D$11:$BF$187,Q$25,0)),"",VLOOKUP($B169,'NEL &amp; P4P Backsheet'!$D$11:$BF$187, Q$25,0))</f>
        <v/>
      </c>
      <c r="R169" s="320" t="str">
        <f ca="1">IF(ISERROR(VLOOKUP($B169,'NEL &amp; P4P Backsheet'!$D$11:$BF$187,R$25,0)),"",VLOOKUP($B169,'NEL &amp; P4P Backsheet'!$D$11:$BF$187, R$25,0))</f>
        <v/>
      </c>
      <c r="S169" s="318" t="str">
        <f ca="1">IF(ISERROR(VLOOKUP($B169,'NEL &amp; P4P Backsheet'!$D$11:$BF$187,S$25,0)),"",VLOOKUP($B169,'NEL &amp; P4P Backsheet'!$D$11:$BF$187, S$25,0))</f>
        <v/>
      </c>
      <c r="T169" s="214" t="str">
        <f ca="1">IF(ISERROR(VLOOKUP($B169,'NEL &amp; P4P Backsheet'!$D$11:$BF$187,T$25,0)),"",VLOOKUP($B169,'NEL &amp; P4P Backsheet'!$D$11:$BF$187, T$25,0))</f>
        <v/>
      </c>
      <c r="U169" s="212" t="str">
        <f ca="1">IF(ISERROR(VLOOKUP($B169,'NEL &amp; P4P Backsheet'!$D$11:$BF$187,U$25,0)),"",VLOOKUP($B169,'NEL &amp; P4P Backsheet'!$D$11:$BF$187, U$25,0))</f>
        <v/>
      </c>
      <c r="V169" s="320" t="str">
        <f ca="1">IF(ISERROR(VLOOKUP($B169,'NEL &amp; P4P Backsheet'!$D$11:$BF$187,V$25,0)),"",VLOOKUP($B169,'NEL &amp; P4P Backsheet'!$D$11:$BF$187, V$25,0))</f>
        <v/>
      </c>
      <c r="W169" s="320" t="str">
        <f ca="1">IF(ISERROR(VLOOKUP($B169,'NEL &amp; P4P Backsheet'!$D$11:$BF$187,W$25,0)),"",VLOOKUP($B169,'NEL &amp; P4P Backsheet'!$D$11:$BF$187, W$25,0))</f>
        <v/>
      </c>
      <c r="X169" s="214" t="str">
        <f ca="1">IF(ISERROR(VLOOKUP($B169,'NEL &amp; P4P Backsheet'!$D$11:$BF$187,X$25,0)),"",VLOOKUP($B169,'NEL &amp; P4P Backsheet'!$D$11:$BF$187, X$25,0))</f>
        <v/>
      </c>
      <c r="Y169" s="368" t="str">
        <f ca="1">IF(ISERROR(VLOOKUP($B169,'NEL &amp; P4P Backsheet'!$D$11:$BK$187,$Y$25,0)),"",IF(VLOOKUP($B169,'NEL &amp; P4P Backsheet'!$D$11:$BK$187,$Y$25,0)=0,"",VLOOKUP($B169,'NEL &amp; P4P Backsheet'!$D$11:$BK$187,$Y$25,0)))</f>
        <v/>
      </c>
      <c r="Z169"/>
    </row>
    <row r="170" spans="1:26">
      <c r="A170" s="3">
        <v>142</v>
      </c>
      <c r="B170" s="41" t="str">
        <f t="shared" ca="1" si="5"/>
        <v/>
      </c>
      <c r="C170" s="42" t="str">
        <f ca="1">IF(B170="","",VLOOKUP(B170,'Org list'!$J$9:$K$637,2,0))</f>
        <v/>
      </c>
      <c r="D170" s="215" t="str">
        <f ca="1">IF(ISERROR(VLOOKUP($B170,'NEL &amp; P4P Backsheet'!$D$11:$BM$187,D$25,0)),"",IF(VLOOKUP($B170,'NEL &amp; P4P Backsheet'!$D$11:$BM$187,D$25,0)=0,"",VLOOKUP($B170,'NEL &amp; P4P Backsheet'!$D$11:$BM$187,D$25,0)))</f>
        <v/>
      </c>
      <c r="E170" s="209" t="str">
        <f ca="1">IF(ISERROR(VLOOKUP($B170,'NEL &amp; P4P Backsheet'!$D$11:$BF$187,E$25,0)),"",VLOOKUP($B170,'NEL &amp; P4P Backsheet'!$D$11:$BF$187, E$25,0))</f>
        <v/>
      </c>
      <c r="F170" s="209" t="str">
        <f ca="1">IF(ISERROR(VLOOKUP($B170,'NEL &amp; P4P Backsheet'!$D$11:$BF$187,F$25,0)),"",VLOOKUP($B170,'NEL &amp; P4P Backsheet'!$D$11:$BF$187, F$25,0))</f>
        <v/>
      </c>
      <c r="G170" s="209" t="str">
        <f ca="1">IF(ISERROR(VLOOKUP($B170,'NEL &amp; P4P Backsheet'!$D$11:$BF$187,G$25,0)),"",VLOOKUP($B170,'NEL &amp; P4P Backsheet'!$D$11:$BF$187, G$25,0))</f>
        <v/>
      </c>
      <c r="H170" s="259" t="str">
        <f ca="1">IF(ISERROR(VLOOKUP($B170,'NEL &amp; P4P Backsheet'!$D$11:$BF$187,H$25,0)),"",VLOOKUP($B170,'NEL &amp; P4P Backsheet'!$D$11:$BF$187, H$25,0))</f>
        <v/>
      </c>
      <c r="I170" s="209" t="str">
        <f ca="1">IF(ISERROR(VLOOKUP($B170,'NEL &amp; P4P Backsheet'!$D$11:$BF$187,I$25,0)),"",VLOOKUP($B170,'NEL &amp; P4P Backsheet'!$D$11:$BF$187, I$25,0))</f>
        <v/>
      </c>
      <c r="J170" s="318" t="str">
        <f ca="1">IF(ISERROR(VLOOKUP($B170,'NEL &amp; P4P Backsheet'!$D$11:$BF$187,J$25,0)),"",VLOOKUP($B170,'NEL &amp; P4P Backsheet'!$D$11:$BF$187, J$25,0))</f>
        <v/>
      </c>
      <c r="K170" s="320" t="str">
        <f ca="1">IF(ISERROR(VLOOKUP($B170,'NEL &amp; P4P Backsheet'!$D$11:$BF$187,K$25,0)),"",VLOOKUP($B170,'NEL &amp; P4P Backsheet'!$D$11:$BF$187, K$25,0))</f>
        <v/>
      </c>
      <c r="L170" s="259" t="str">
        <f ca="1">IF(ISERROR(VLOOKUP($B170,'NEL &amp; P4P Backsheet'!$D$11:$BF$187,L$25,0)),"",VLOOKUP($B170,'NEL &amp; P4P Backsheet'!$D$11:$BF$187, L$25,0))</f>
        <v/>
      </c>
      <c r="M170" s="608" t="str">
        <f ca="1">IF(ISERROR(VLOOKUP($B170,'NEL &amp; P4P Backsheet'!$D$11:$BF$187,M$25,0)),"",VLOOKUP($B170,'NEL &amp; P4P Backsheet'!$D$11:$BF$187, M$25,0))</f>
        <v/>
      </c>
      <c r="N170" s="608" t="str">
        <f ca="1">IF(ISERROR(VLOOKUP($B170,'NEL &amp; P4P Backsheet'!$D$11:$BF$187,N$25,0)),"",VLOOKUP($B170,'NEL &amp; P4P Backsheet'!$D$11:$BF$187, N$25,0))</f>
        <v/>
      </c>
      <c r="O170" s="611" t="str">
        <f ca="1">IF(ISERROR(VLOOKUP($B170,'NEL &amp; P4P Backsheet'!$D$11:$BF$187,O$25,0)),"",VLOOKUP($B170,'NEL &amp; P4P Backsheet'!$D$11:$BF$187, O$25,0))</f>
        <v/>
      </c>
      <c r="P170" s="612" t="str">
        <f ca="1">IF(ISERROR(VLOOKUP($B170,'NEL &amp; P4P Backsheet'!$D$11:$BF$187,P$25,0)),"",VLOOKUP($B170,'NEL &amp; P4P Backsheet'!$D$11:$BF$187, P$25,0))</f>
        <v/>
      </c>
      <c r="Q170" s="212" t="str">
        <f ca="1">IF(ISERROR(VLOOKUP($B170,'NEL &amp; P4P Backsheet'!$D$11:$BF$187,Q$25,0)),"",VLOOKUP($B170,'NEL &amp; P4P Backsheet'!$D$11:$BF$187, Q$25,0))</f>
        <v/>
      </c>
      <c r="R170" s="320" t="str">
        <f ca="1">IF(ISERROR(VLOOKUP($B170,'NEL &amp; P4P Backsheet'!$D$11:$BF$187,R$25,0)),"",VLOOKUP($B170,'NEL &amp; P4P Backsheet'!$D$11:$BF$187, R$25,0))</f>
        <v/>
      </c>
      <c r="S170" s="318" t="str">
        <f ca="1">IF(ISERROR(VLOOKUP($B170,'NEL &amp; P4P Backsheet'!$D$11:$BF$187,S$25,0)),"",VLOOKUP($B170,'NEL &amp; P4P Backsheet'!$D$11:$BF$187, S$25,0))</f>
        <v/>
      </c>
      <c r="T170" s="214" t="str">
        <f ca="1">IF(ISERROR(VLOOKUP($B170,'NEL &amp; P4P Backsheet'!$D$11:$BF$187,T$25,0)),"",VLOOKUP($B170,'NEL &amp; P4P Backsheet'!$D$11:$BF$187, T$25,0))</f>
        <v/>
      </c>
      <c r="U170" s="212" t="str">
        <f ca="1">IF(ISERROR(VLOOKUP($B170,'NEL &amp; P4P Backsheet'!$D$11:$BF$187,U$25,0)),"",VLOOKUP($B170,'NEL &amp; P4P Backsheet'!$D$11:$BF$187, U$25,0))</f>
        <v/>
      </c>
      <c r="V170" s="320" t="str">
        <f ca="1">IF(ISERROR(VLOOKUP($B170,'NEL &amp; P4P Backsheet'!$D$11:$BF$187,V$25,0)),"",VLOOKUP($B170,'NEL &amp; P4P Backsheet'!$D$11:$BF$187, V$25,0))</f>
        <v/>
      </c>
      <c r="W170" s="320" t="str">
        <f ca="1">IF(ISERROR(VLOOKUP($B170,'NEL &amp; P4P Backsheet'!$D$11:$BF$187,W$25,0)),"",VLOOKUP($B170,'NEL &amp; P4P Backsheet'!$D$11:$BF$187, W$25,0))</f>
        <v/>
      </c>
      <c r="X170" s="214" t="str">
        <f ca="1">IF(ISERROR(VLOOKUP($B170,'NEL &amp; P4P Backsheet'!$D$11:$BF$187,X$25,0)),"",VLOOKUP($B170,'NEL &amp; P4P Backsheet'!$D$11:$BF$187, X$25,0))</f>
        <v/>
      </c>
      <c r="Y170" s="368" t="str">
        <f ca="1">IF(ISERROR(VLOOKUP($B170,'NEL &amp; P4P Backsheet'!$D$11:$BK$187,$Y$25,0)),"",IF(VLOOKUP($B170,'NEL &amp; P4P Backsheet'!$D$11:$BK$187,$Y$25,0)=0,"",VLOOKUP($B170,'NEL &amp; P4P Backsheet'!$D$11:$BK$187,$Y$25,0)))</f>
        <v/>
      </c>
      <c r="Z170"/>
    </row>
    <row r="171" spans="1:26">
      <c r="A171" s="3">
        <v>143</v>
      </c>
      <c r="B171" s="41" t="str">
        <f t="shared" ca="1" si="5"/>
        <v/>
      </c>
      <c r="C171" s="42" t="str">
        <f ca="1">IF(B171="","",VLOOKUP(B171,'Org list'!$J$9:$K$637,2,0))</f>
        <v/>
      </c>
      <c r="D171" s="215" t="str">
        <f ca="1">IF(ISERROR(VLOOKUP($B171,'NEL &amp; P4P Backsheet'!$D$11:$BM$187,D$25,0)),"",IF(VLOOKUP($B171,'NEL &amp; P4P Backsheet'!$D$11:$BM$187,D$25,0)=0,"",VLOOKUP($B171,'NEL &amp; P4P Backsheet'!$D$11:$BM$187,D$25,0)))</f>
        <v/>
      </c>
      <c r="E171" s="209" t="str">
        <f ca="1">IF(ISERROR(VLOOKUP($B171,'NEL &amp; P4P Backsheet'!$D$11:$BF$187,E$25,0)),"",VLOOKUP($B171,'NEL &amp; P4P Backsheet'!$D$11:$BF$187, E$25,0))</f>
        <v/>
      </c>
      <c r="F171" s="209" t="str">
        <f ca="1">IF(ISERROR(VLOOKUP($B171,'NEL &amp; P4P Backsheet'!$D$11:$BF$187,F$25,0)),"",VLOOKUP($B171,'NEL &amp; P4P Backsheet'!$D$11:$BF$187, F$25,0))</f>
        <v/>
      </c>
      <c r="G171" s="209" t="str">
        <f ca="1">IF(ISERROR(VLOOKUP($B171,'NEL &amp; P4P Backsheet'!$D$11:$BF$187,G$25,0)),"",VLOOKUP($B171,'NEL &amp; P4P Backsheet'!$D$11:$BF$187, G$25,0))</f>
        <v/>
      </c>
      <c r="H171" s="259" t="str">
        <f ca="1">IF(ISERROR(VLOOKUP($B171,'NEL &amp; P4P Backsheet'!$D$11:$BF$187,H$25,0)),"",VLOOKUP($B171,'NEL &amp; P4P Backsheet'!$D$11:$BF$187, H$25,0))</f>
        <v/>
      </c>
      <c r="I171" s="209" t="str">
        <f ca="1">IF(ISERROR(VLOOKUP($B171,'NEL &amp; P4P Backsheet'!$D$11:$BF$187,I$25,0)),"",VLOOKUP($B171,'NEL &amp; P4P Backsheet'!$D$11:$BF$187, I$25,0))</f>
        <v/>
      </c>
      <c r="J171" s="318" t="str">
        <f ca="1">IF(ISERROR(VLOOKUP($B171,'NEL &amp; P4P Backsheet'!$D$11:$BF$187,J$25,0)),"",VLOOKUP($B171,'NEL &amp; P4P Backsheet'!$D$11:$BF$187, J$25,0))</f>
        <v/>
      </c>
      <c r="K171" s="320" t="str">
        <f ca="1">IF(ISERROR(VLOOKUP($B171,'NEL &amp; P4P Backsheet'!$D$11:$BF$187,K$25,0)),"",VLOOKUP($B171,'NEL &amp; P4P Backsheet'!$D$11:$BF$187, K$25,0))</f>
        <v/>
      </c>
      <c r="L171" s="259" t="str">
        <f ca="1">IF(ISERROR(VLOOKUP($B171,'NEL &amp; P4P Backsheet'!$D$11:$BF$187,L$25,0)),"",VLOOKUP($B171,'NEL &amp; P4P Backsheet'!$D$11:$BF$187, L$25,0))</f>
        <v/>
      </c>
      <c r="M171" s="608" t="str">
        <f ca="1">IF(ISERROR(VLOOKUP($B171,'NEL &amp; P4P Backsheet'!$D$11:$BF$187,M$25,0)),"",VLOOKUP($B171,'NEL &amp; P4P Backsheet'!$D$11:$BF$187, M$25,0))</f>
        <v/>
      </c>
      <c r="N171" s="608" t="str">
        <f ca="1">IF(ISERROR(VLOOKUP($B171,'NEL &amp; P4P Backsheet'!$D$11:$BF$187,N$25,0)),"",VLOOKUP($B171,'NEL &amp; P4P Backsheet'!$D$11:$BF$187, N$25,0))</f>
        <v/>
      </c>
      <c r="O171" s="611" t="str">
        <f ca="1">IF(ISERROR(VLOOKUP($B171,'NEL &amp; P4P Backsheet'!$D$11:$BF$187,O$25,0)),"",VLOOKUP($B171,'NEL &amp; P4P Backsheet'!$D$11:$BF$187, O$25,0))</f>
        <v/>
      </c>
      <c r="P171" s="612" t="str">
        <f ca="1">IF(ISERROR(VLOOKUP($B171,'NEL &amp; P4P Backsheet'!$D$11:$BF$187,P$25,0)),"",VLOOKUP($B171,'NEL &amp; P4P Backsheet'!$D$11:$BF$187, P$25,0))</f>
        <v/>
      </c>
      <c r="Q171" s="212" t="str">
        <f ca="1">IF(ISERROR(VLOOKUP($B171,'NEL &amp; P4P Backsheet'!$D$11:$BF$187,Q$25,0)),"",VLOOKUP($B171,'NEL &amp; P4P Backsheet'!$D$11:$BF$187, Q$25,0))</f>
        <v/>
      </c>
      <c r="R171" s="320" t="str">
        <f ca="1">IF(ISERROR(VLOOKUP($B171,'NEL &amp; P4P Backsheet'!$D$11:$BF$187,R$25,0)),"",VLOOKUP($B171,'NEL &amp; P4P Backsheet'!$D$11:$BF$187, R$25,0))</f>
        <v/>
      </c>
      <c r="S171" s="318" t="str">
        <f ca="1">IF(ISERROR(VLOOKUP($B171,'NEL &amp; P4P Backsheet'!$D$11:$BF$187,S$25,0)),"",VLOOKUP($B171,'NEL &amp; P4P Backsheet'!$D$11:$BF$187, S$25,0))</f>
        <v/>
      </c>
      <c r="T171" s="214" t="str">
        <f ca="1">IF(ISERROR(VLOOKUP($B171,'NEL &amp; P4P Backsheet'!$D$11:$BF$187,T$25,0)),"",VLOOKUP($B171,'NEL &amp; P4P Backsheet'!$D$11:$BF$187, T$25,0))</f>
        <v/>
      </c>
      <c r="U171" s="212" t="str">
        <f ca="1">IF(ISERROR(VLOOKUP($B171,'NEL &amp; P4P Backsheet'!$D$11:$BF$187,U$25,0)),"",VLOOKUP($B171,'NEL &amp; P4P Backsheet'!$D$11:$BF$187, U$25,0))</f>
        <v/>
      </c>
      <c r="V171" s="320" t="str">
        <f ca="1">IF(ISERROR(VLOOKUP($B171,'NEL &amp; P4P Backsheet'!$D$11:$BF$187,V$25,0)),"",VLOOKUP($B171,'NEL &amp; P4P Backsheet'!$D$11:$BF$187, V$25,0))</f>
        <v/>
      </c>
      <c r="W171" s="320" t="str">
        <f ca="1">IF(ISERROR(VLOOKUP($B171,'NEL &amp; P4P Backsheet'!$D$11:$BF$187,W$25,0)),"",VLOOKUP($B171,'NEL &amp; P4P Backsheet'!$D$11:$BF$187, W$25,0))</f>
        <v/>
      </c>
      <c r="X171" s="214" t="str">
        <f ca="1">IF(ISERROR(VLOOKUP($B171,'NEL &amp; P4P Backsheet'!$D$11:$BF$187,X$25,0)),"",VLOOKUP($B171,'NEL &amp; P4P Backsheet'!$D$11:$BF$187, X$25,0))</f>
        <v/>
      </c>
      <c r="Y171" s="368" t="str">
        <f ca="1">IF(ISERROR(VLOOKUP($B171,'NEL &amp; P4P Backsheet'!$D$11:$BK$187,$Y$25,0)),"",IF(VLOOKUP($B171,'NEL &amp; P4P Backsheet'!$D$11:$BK$187,$Y$25,0)=0,"",VLOOKUP($B171,'NEL &amp; P4P Backsheet'!$D$11:$BK$187,$Y$25,0)))</f>
        <v/>
      </c>
      <c r="Z171"/>
    </row>
    <row r="172" spans="1:26">
      <c r="A172" s="3">
        <v>144</v>
      </c>
      <c r="B172" s="41" t="str">
        <f t="shared" ca="1" si="5"/>
        <v/>
      </c>
      <c r="C172" s="42" t="str">
        <f ca="1">IF(B172="","",VLOOKUP(B172,'Org list'!$J$9:$K$637,2,0))</f>
        <v/>
      </c>
      <c r="D172" s="215" t="str">
        <f ca="1">IF(ISERROR(VLOOKUP($B172,'NEL &amp; P4P Backsheet'!$D$11:$BM$187,D$25,0)),"",IF(VLOOKUP($B172,'NEL &amp; P4P Backsheet'!$D$11:$BM$187,D$25,0)=0,"",VLOOKUP($B172,'NEL &amp; P4P Backsheet'!$D$11:$BM$187,D$25,0)))</f>
        <v/>
      </c>
      <c r="E172" s="209" t="str">
        <f ca="1">IF(ISERROR(VLOOKUP($B172,'NEL &amp; P4P Backsheet'!$D$11:$BF$187,E$25,0)),"",VLOOKUP($B172,'NEL &amp; P4P Backsheet'!$D$11:$BF$187, E$25,0))</f>
        <v/>
      </c>
      <c r="F172" s="209" t="str">
        <f ca="1">IF(ISERROR(VLOOKUP($B172,'NEL &amp; P4P Backsheet'!$D$11:$BF$187,F$25,0)),"",VLOOKUP($B172,'NEL &amp; P4P Backsheet'!$D$11:$BF$187, F$25,0))</f>
        <v/>
      </c>
      <c r="G172" s="209" t="str">
        <f ca="1">IF(ISERROR(VLOOKUP($B172,'NEL &amp; P4P Backsheet'!$D$11:$BF$187,G$25,0)),"",VLOOKUP($B172,'NEL &amp; P4P Backsheet'!$D$11:$BF$187, G$25,0))</f>
        <v/>
      </c>
      <c r="H172" s="259" t="str">
        <f ca="1">IF(ISERROR(VLOOKUP($B172,'NEL &amp; P4P Backsheet'!$D$11:$BF$187,H$25,0)),"",VLOOKUP($B172,'NEL &amp; P4P Backsheet'!$D$11:$BF$187, H$25,0))</f>
        <v/>
      </c>
      <c r="I172" s="209" t="str">
        <f ca="1">IF(ISERROR(VLOOKUP($B172,'NEL &amp; P4P Backsheet'!$D$11:$BF$187,I$25,0)),"",VLOOKUP($B172,'NEL &amp; P4P Backsheet'!$D$11:$BF$187, I$25,0))</f>
        <v/>
      </c>
      <c r="J172" s="318" t="str">
        <f ca="1">IF(ISERROR(VLOOKUP($B172,'NEL &amp; P4P Backsheet'!$D$11:$BF$187,J$25,0)),"",VLOOKUP($B172,'NEL &amp; P4P Backsheet'!$D$11:$BF$187, J$25,0))</f>
        <v/>
      </c>
      <c r="K172" s="320" t="str">
        <f ca="1">IF(ISERROR(VLOOKUP($B172,'NEL &amp; P4P Backsheet'!$D$11:$BF$187,K$25,0)),"",VLOOKUP($B172,'NEL &amp; P4P Backsheet'!$D$11:$BF$187, K$25,0))</f>
        <v/>
      </c>
      <c r="L172" s="259" t="str">
        <f ca="1">IF(ISERROR(VLOOKUP($B172,'NEL &amp; P4P Backsheet'!$D$11:$BF$187,L$25,0)),"",VLOOKUP($B172,'NEL &amp; P4P Backsheet'!$D$11:$BF$187, L$25,0))</f>
        <v/>
      </c>
      <c r="M172" s="608" t="str">
        <f ca="1">IF(ISERROR(VLOOKUP($B172,'NEL &amp; P4P Backsheet'!$D$11:$BF$187,M$25,0)),"",VLOOKUP($B172,'NEL &amp; P4P Backsheet'!$D$11:$BF$187, M$25,0))</f>
        <v/>
      </c>
      <c r="N172" s="608" t="str">
        <f ca="1">IF(ISERROR(VLOOKUP($B172,'NEL &amp; P4P Backsheet'!$D$11:$BF$187,N$25,0)),"",VLOOKUP($B172,'NEL &amp; P4P Backsheet'!$D$11:$BF$187, N$25,0))</f>
        <v/>
      </c>
      <c r="O172" s="611" t="str">
        <f ca="1">IF(ISERROR(VLOOKUP($B172,'NEL &amp; P4P Backsheet'!$D$11:$BF$187,O$25,0)),"",VLOOKUP($B172,'NEL &amp; P4P Backsheet'!$D$11:$BF$187, O$25,0))</f>
        <v/>
      </c>
      <c r="P172" s="612" t="str">
        <f ca="1">IF(ISERROR(VLOOKUP($B172,'NEL &amp; P4P Backsheet'!$D$11:$BF$187,P$25,0)),"",VLOOKUP($B172,'NEL &amp; P4P Backsheet'!$D$11:$BF$187, P$25,0))</f>
        <v/>
      </c>
      <c r="Q172" s="212" t="str">
        <f ca="1">IF(ISERROR(VLOOKUP($B172,'NEL &amp; P4P Backsheet'!$D$11:$BF$187,Q$25,0)),"",VLOOKUP($B172,'NEL &amp; P4P Backsheet'!$D$11:$BF$187, Q$25,0))</f>
        <v/>
      </c>
      <c r="R172" s="320" t="str">
        <f ca="1">IF(ISERROR(VLOOKUP($B172,'NEL &amp; P4P Backsheet'!$D$11:$BF$187,R$25,0)),"",VLOOKUP($B172,'NEL &amp; P4P Backsheet'!$D$11:$BF$187, R$25,0))</f>
        <v/>
      </c>
      <c r="S172" s="318" t="str">
        <f ca="1">IF(ISERROR(VLOOKUP($B172,'NEL &amp; P4P Backsheet'!$D$11:$BF$187,S$25,0)),"",VLOOKUP($B172,'NEL &amp; P4P Backsheet'!$D$11:$BF$187, S$25,0))</f>
        <v/>
      </c>
      <c r="T172" s="214" t="str">
        <f ca="1">IF(ISERROR(VLOOKUP($B172,'NEL &amp; P4P Backsheet'!$D$11:$BF$187,T$25,0)),"",VLOOKUP($B172,'NEL &amp; P4P Backsheet'!$D$11:$BF$187, T$25,0))</f>
        <v/>
      </c>
      <c r="U172" s="212" t="str">
        <f ca="1">IF(ISERROR(VLOOKUP($B172,'NEL &amp; P4P Backsheet'!$D$11:$BF$187,U$25,0)),"",VLOOKUP($B172,'NEL &amp; P4P Backsheet'!$D$11:$BF$187, U$25,0))</f>
        <v/>
      </c>
      <c r="V172" s="320" t="str">
        <f ca="1">IF(ISERROR(VLOOKUP($B172,'NEL &amp; P4P Backsheet'!$D$11:$BF$187,V$25,0)),"",VLOOKUP($B172,'NEL &amp; P4P Backsheet'!$D$11:$BF$187, V$25,0))</f>
        <v/>
      </c>
      <c r="W172" s="320" t="str">
        <f ca="1">IF(ISERROR(VLOOKUP($B172,'NEL &amp; P4P Backsheet'!$D$11:$BF$187,W$25,0)),"",VLOOKUP($B172,'NEL &amp; P4P Backsheet'!$D$11:$BF$187, W$25,0))</f>
        <v/>
      </c>
      <c r="X172" s="214" t="str">
        <f ca="1">IF(ISERROR(VLOOKUP($B172,'NEL &amp; P4P Backsheet'!$D$11:$BF$187,X$25,0)),"",VLOOKUP($B172,'NEL &amp; P4P Backsheet'!$D$11:$BF$187, X$25,0))</f>
        <v/>
      </c>
      <c r="Y172" s="368" t="str">
        <f ca="1">IF(ISERROR(VLOOKUP($B172,'NEL &amp; P4P Backsheet'!$D$11:$BK$187,$Y$25,0)),"",IF(VLOOKUP($B172,'NEL &amp; P4P Backsheet'!$D$11:$BK$187,$Y$25,0)=0,"",VLOOKUP($B172,'NEL &amp; P4P Backsheet'!$D$11:$BK$187,$Y$25,0)))</f>
        <v/>
      </c>
      <c r="Z172"/>
    </row>
    <row r="173" spans="1:26">
      <c r="A173" s="3">
        <v>145</v>
      </c>
      <c r="B173" s="41" t="str">
        <f t="shared" ca="1" si="5"/>
        <v/>
      </c>
      <c r="C173" s="42" t="str">
        <f ca="1">IF(B173="","",VLOOKUP(B173,'Org list'!$J$9:$K$637,2,0))</f>
        <v/>
      </c>
      <c r="D173" s="215" t="str">
        <f ca="1">IF(ISERROR(VLOOKUP($B173,'NEL &amp; P4P Backsheet'!$D$11:$BM$187,D$25,0)),"",IF(VLOOKUP($B173,'NEL &amp; P4P Backsheet'!$D$11:$BM$187,D$25,0)=0,"",VLOOKUP($B173,'NEL &amp; P4P Backsheet'!$D$11:$BM$187,D$25,0)))</f>
        <v/>
      </c>
      <c r="E173" s="209" t="str">
        <f ca="1">IF(ISERROR(VLOOKUP($B173,'NEL &amp; P4P Backsheet'!$D$11:$BF$187,E$25,0)),"",VLOOKUP($B173,'NEL &amp; P4P Backsheet'!$D$11:$BF$187, E$25,0))</f>
        <v/>
      </c>
      <c r="F173" s="209" t="str">
        <f ca="1">IF(ISERROR(VLOOKUP($B173,'NEL &amp; P4P Backsheet'!$D$11:$BF$187,F$25,0)),"",VLOOKUP($B173,'NEL &amp; P4P Backsheet'!$D$11:$BF$187, F$25,0))</f>
        <v/>
      </c>
      <c r="G173" s="209" t="str">
        <f ca="1">IF(ISERROR(VLOOKUP($B173,'NEL &amp; P4P Backsheet'!$D$11:$BF$187,G$25,0)),"",VLOOKUP($B173,'NEL &amp; P4P Backsheet'!$D$11:$BF$187, G$25,0))</f>
        <v/>
      </c>
      <c r="H173" s="259" t="str">
        <f ca="1">IF(ISERROR(VLOOKUP($B173,'NEL &amp; P4P Backsheet'!$D$11:$BF$187,H$25,0)),"",VLOOKUP($B173,'NEL &amp; P4P Backsheet'!$D$11:$BF$187, H$25,0))</f>
        <v/>
      </c>
      <c r="I173" s="209" t="str">
        <f ca="1">IF(ISERROR(VLOOKUP($B173,'NEL &amp; P4P Backsheet'!$D$11:$BF$187,I$25,0)),"",VLOOKUP($B173,'NEL &amp; P4P Backsheet'!$D$11:$BF$187, I$25,0))</f>
        <v/>
      </c>
      <c r="J173" s="318" t="str">
        <f ca="1">IF(ISERROR(VLOOKUP($B173,'NEL &amp; P4P Backsheet'!$D$11:$BF$187,J$25,0)),"",VLOOKUP($B173,'NEL &amp; P4P Backsheet'!$D$11:$BF$187, J$25,0))</f>
        <v/>
      </c>
      <c r="K173" s="320" t="str">
        <f ca="1">IF(ISERROR(VLOOKUP($B173,'NEL &amp; P4P Backsheet'!$D$11:$BF$187,K$25,0)),"",VLOOKUP($B173,'NEL &amp; P4P Backsheet'!$D$11:$BF$187, K$25,0))</f>
        <v/>
      </c>
      <c r="L173" s="259" t="str">
        <f ca="1">IF(ISERROR(VLOOKUP($B173,'NEL &amp; P4P Backsheet'!$D$11:$BF$187,L$25,0)),"",VLOOKUP($B173,'NEL &amp; P4P Backsheet'!$D$11:$BF$187, L$25,0))</f>
        <v/>
      </c>
      <c r="M173" s="608" t="str">
        <f ca="1">IF(ISERROR(VLOOKUP($B173,'NEL &amp; P4P Backsheet'!$D$11:$BF$187,M$25,0)),"",VLOOKUP($B173,'NEL &amp; P4P Backsheet'!$D$11:$BF$187, M$25,0))</f>
        <v/>
      </c>
      <c r="N173" s="608" t="str">
        <f ca="1">IF(ISERROR(VLOOKUP($B173,'NEL &amp; P4P Backsheet'!$D$11:$BF$187,N$25,0)),"",VLOOKUP($B173,'NEL &amp; P4P Backsheet'!$D$11:$BF$187, N$25,0))</f>
        <v/>
      </c>
      <c r="O173" s="611" t="str">
        <f ca="1">IF(ISERROR(VLOOKUP($B173,'NEL &amp; P4P Backsheet'!$D$11:$BF$187,O$25,0)),"",VLOOKUP($B173,'NEL &amp; P4P Backsheet'!$D$11:$BF$187, O$25,0))</f>
        <v/>
      </c>
      <c r="P173" s="612" t="str">
        <f ca="1">IF(ISERROR(VLOOKUP($B173,'NEL &amp; P4P Backsheet'!$D$11:$BF$187,P$25,0)),"",VLOOKUP($B173,'NEL &amp; P4P Backsheet'!$D$11:$BF$187, P$25,0))</f>
        <v/>
      </c>
      <c r="Q173" s="212" t="str">
        <f ca="1">IF(ISERROR(VLOOKUP($B173,'NEL &amp; P4P Backsheet'!$D$11:$BF$187,Q$25,0)),"",VLOOKUP($B173,'NEL &amp; P4P Backsheet'!$D$11:$BF$187, Q$25,0))</f>
        <v/>
      </c>
      <c r="R173" s="320" t="str">
        <f ca="1">IF(ISERROR(VLOOKUP($B173,'NEL &amp; P4P Backsheet'!$D$11:$BF$187,R$25,0)),"",VLOOKUP($B173,'NEL &amp; P4P Backsheet'!$D$11:$BF$187, R$25,0))</f>
        <v/>
      </c>
      <c r="S173" s="318" t="str">
        <f ca="1">IF(ISERROR(VLOOKUP($B173,'NEL &amp; P4P Backsheet'!$D$11:$BF$187,S$25,0)),"",VLOOKUP($B173,'NEL &amp; P4P Backsheet'!$D$11:$BF$187, S$25,0))</f>
        <v/>
      </c>
      <c r="T173" s="214" t="str">
        <f ca="1">IF(ISERROR(VLOOKUP($B173,'NEL &amp; P4P Backsheet'!$D$11:$BF$187,T$25,0)),"",VLOOKUP($B173,'NEL &amp; P4P Backsheet'!$D$11:$BF$187, T$25,0))</f>
        <v/>
      </c>
      <c r="U173" s="212" t="str">
        <f ca="1">IF(ISERROR(VLOOKUP($B173,'NEL &amp; P4P Backsheet'!$D$11:$BF$187,U$25,0)),"",VLOOKUP($B173,'NEL &amp; P4P Backsheet'!$D$11:$BF$187, U$25,0))</f>
        <v/>
      </c>
      <c r="V173" s="320" t="str">
        <f ca="1">IF(ISERROR(VLOOKUP($B173,'NEL &amp; P4P Backsheet'!$D$11:$BF$187,V$25,0)),"",VLOOKUP($B173,'NEL &amp; P4P Backsheet'!$D$11:$BF$187, V$25,0))</f>
        <v/>
      </c>
      <c r="W173" s="320" t="str">
        <f ca="1">IF(ISERROR(VLOOKUP($B173,'NEL &amp; P4P Backsheet'!$D$11:$BF$187,W$25,0)),"",VLOOKUP($B173,'NEL &amp; P4P Backsheet'!$D$11:$BF$187, W$25,0))</f>
        <v/>
      </c>
      <c r="X173" s="214" t="str">
        <f ca="1">IF(ISERROR(VLOOKUP($B173,'NEL &amp; P4P Backsheet'!$D$11:$BF$187,X$25,0)),"",VLOOKUP($B173,'NEL &amp; P4P Backsheet'!$D$11:$BF$187, X$25,0))</f>
        <v/>
      </c>
      <c r="Y173" s="368" t="str">
        <f ca="1">IF(ISERROR(VLOOKUP($B173,'NEL &amp; P4P Backsheet'!$D$11:$BK$187,$Y$25,0)),"",IF(VLOOKUP($B173,'NEL &amp; P4P Backsheet'!$D$11:$BK$187,$Y$25,0)=0,"",VLOOKUP($B173,'NEL &amp; P4P Backsheet'!$D$11:$BK$187,$Y$25,0)))</f>
        <v/>
      </c>
      <c r="Z173"/>
    </row>
    <row r="174" spans="1:26">
      <c r="A174" s="3">
        <v>146</v>
      </c>
      <c r="B174" s="41" t="str">
        <f t="shared" ca="1" si="5"/>
        <v/>
      </c>
      <c r="C174" s="42" t="str">
        <f ca="1">IF(B174="","",VLOOKUP(B174,'Org list'!$J$9:$K$637,2,0))</f>
        <v/>
      </c>
      <c r="D174" s="215" t="str">
        <f ca="1">IF(ISERROR(VLOOKUP($B174,'NEL &amp; P4P Backsheet'!$D$11:$BM$187,D$25,0)),"",IF(VLOOKUP($B174,'NEL &amp; P4P Backsheet'!$D$11:$BM$187,D$25,0)=0,"",VLOOKUP($B174,'NEL &amp; P4P Backsheet'!$D$11:$BM$187,D$25,0)))</f>
        <v/>
      </c>
      <c r="E174" s="209" t="str">
        <f ca="1">IF(ISERROR(VLOOKUP($B174,'NEL &amp; P4P Backsheet'!$D$11:$BF$187,E$25,0)),"",VLOOKUP($B174,'NEL &amp; P4P Backsheet'!$D$11:$BF$187, E$25,0))</f>
        <v/>
      </c>
      <c r="F174" s="209" t="str">
        <f ca="1">IF(ISERROR(VLOOKUP($B174,'NEL &amp; P4P Backsheet'!$D$11:$BF$187,F$25,0)),"",VLOOKUP($B174,'NEL &amp; P4P Backsheet'!$D$11:$BF$187, F$25,0))</f>
        <v/>
      </c>
      <c r="G174" s="209" t="str">
        <f ca="1">IF(ISERROR(VLOOKUP($B174,'NEL &amp; P4P Backsheet'!$D$11:$BF$187,G$25,0)),"",VLOOKUP($B174,'NEL &amp; P4P Backsheet'!$D$11:$BF$187, G$25,0))</f>
        <v/>
      </c>
      <c r="H174" s="259" t="str">
        <f ca="1">IF(ISERROR(VLOOKUP($B174,'NEL &amp; P4P Backsheet'!$D$11:$BF$187,H$25,0)),"",VLOOKUP($B174,'NEL &amp; P4P Backsheet'!$D$11:$BF$187, H$25,0))</f>
        <v/>
      </c>
      <c r="I174" s="209" t="str">
        <f ca="1">IF(ISERROR(VLOOKUP($B174,'NEL &amp; P4P Backsheet'!$D$11:$BF$187,I$25,0)),"",VLOOKUP($B174,'NEL &amp; P4P Backsheet'!$D$11:$BF$187, I$25,0))</f>
        <v/>
      </c>
      <c r="J174" s="318" t="str">
        <f ca="1">IF(ISERROR(VLOOKUP($B174,'NEL &amp; P4P Backsheet'!$D$11:$BF$187,J$25,0)),"",VLOOKUP($B174,'NEL &amp; P4P Backsheet'!$D$11:$BF$187, J$25,0))</f>
        <v/>
      </c>
      <c r="K174" s="320" t="str">
        <f ca="1">IF(ISERROR(VLOOKUP($B174,'NEL &amp; P4P Backsheet'!$D$11:$BF$187,K$25,0)),"",VLOOKUP($B174,'NEL &amp; P4P Backsheet'!$D$11:$BF$187, K$25,0))</f>
        <v/>
      </c>
      <c r="L174" s="259" t="str">
        <f ca="1">IF(ISERROR(VLOOKUP($B174,'NEL &amp; P4P Backsheet'!$D$11:$BF$187,L$25,0)),"",VLOOKUP($B174,'NEL &amp; P4P Backsheet'!$D$11:$BF$187, L$25,0))</f>
        <v/>
      </c>
      <c r="M174" s="608" t="str">
        <f ca="1">IF(ISERROR(VLOOKUP($B174,'NEL &amp; P4P Backsheet'!$D$11:$BF$187,M$25,0)),"",VLOOKUP($B174,'NEL &amp; P4P Backsheet'!$D$11:$BF$187, M$25,0))</f>
        <v/>
      </c>
      <c r="N174" s="608" t="str">
        <f ca="1">IF(ISERROR(VLOOKUP($B174,'NEL &amp; P4P Backsheet'!$D$11:$BF$187,N$25,0)),"",VLOOKUP($B174,'NEL &amp; P4P Backsheet'!$D$11:$BF$187, N$25,0))</f>
        <v/>
      </c>
      <c r="O174" s="611" t="str">
        <f ca="1">IF(ISERROR(VLOOKUP($B174,'NEL &amp; P4P Backsheet'!$D$11:$BF$187,O$25,0)),"",VLOOKUP($B174,'NEL &amp; P4P Backsheet'!$D$11:$BF$187, O$25,0))</f>
        <v/>
      </c>
      <c r="P174" s="612" t="str">
        <f ca="1">IF(ISERROR(VLOOKUP($B174,'NEL &amp; P4P Backsheet'!$D$11:$BF$187,P$25,0)),"",VLOOKUP($B174,'NEL &amp; P4P Backsheet'!$D$11:$BF$187, P$25,0))</f>
        <v/>
      </c>
      <c r="Q174" s="212" t="str">
        <f ca="1">IF(ISERROR(VLOOKUP($B174,'NEL &amp; P4P Backsheet'!$D$11:$BF$187,Q$25,0)),"",VLOOKUP($B174,'NEL &amp; P4P Backsheet'!$D$11:$BF$187, Q$25,0))</f>
        <v/>
      </c>
      <c r="R174" s="320" t="str">
        <f ca="1">IF(ISERROR(VLOOKUP($B174,'NEL &amp; P4P Backsheet'!$D$11:$BF$187,R$25,0)),"",VLOOKUP($B174,'NEL &amp; P4P Backsheet'!$D$11:$BF$187, R$25,0))</f>
        <v/>
      </c>
      <c r="S174" s="318" t="str">
        <f ca="1">IF(ISERROR(VLOOKUP($B174,'NEL &amp; P4P Backsheet'!$D$11:$BF$187,S$25,0)),"",VLOOKUP($B174,'NEL &amp; P4P Backsheet'!$D$11:$BF$187, S$25,0))</f>
        <v/>
      </c>
      <c r="T174" s="214" t="str">
        <f ca="1">IF(ISERROR(VLOOKUP($B174,'NEL &amp; P4P Backsheet'!$D$11:$BF$187,T$25,0)),"",VLOOKUP($B174,'NEL &amp; P4P Backsheet'!$D$11:$BF$187, T$25,0))</f>
        <v/>
      </c>
      <c r="U174" s="212" t="str">
        <f ca="1">IF(ISERROR(VLOOKUP($B174,'NEL &amp; P4P Backsheet'!$D$11:$BF$187,U$25,0)),"",VLOOKUP($B174,'NEL &amp; P4P Backsheet'!$D$11:$BF$187, U$25,0))</f>
        <v/>
      </c>
      <c r="V174" s="320" t="str">
        <f ca="1">IF(ISERROR(VLOOKUP($B174,'NEL &amp; P4P Backsheet'!$D$11:$BF$187,V$25,0)),"",VLOOKUP($B174,'NEL &amp; P4P Backsheet'!$D$11:$BF$187, V$25,0))</f>
        <v/>
      </c>
      <c r="W174" s="320" t="str">
        <f ca="1">IF(ISERROR(VLOOKUP($B174,'NEL &amp; P4P Backsheet'!$D$11:$BF$187,W$25,0)),"",VLOOKUP($B174,'NEL &amp; P4P Backsheet'!$D$11:$BF$187, W$25,0))</f>
        <v/>
      </c>
      <c r="X174" s="214" t="str">
        <f ca="1">IF(ISERROR(VLOOKUP($B174,'NEL &amp; P4P Backsheet'!$D$11:$BF$187,X$25,0)),"",VLOOKUP($B174,'NEL &amp; P4P Backsheet'!$D$11:$BF$187, X$25,0))</f>
        <v/>
      </c>
      <c r="Y174" s="368" t="str">
        <f ca="1">IF(ISERROR(VLOOKUP($B174,'NEL &amp; P4P Backsheet'!$D$11:$BK$187,$Y$25,0)),"",IF(VLOOKUP($B174,'NEL &amp; P4P Backsheet'!$D$11:$BK$187,$Y$25,0)=0,"",VLOOKUP($B174,'NEL &amp; P4P Backsheet'!$D$11:$BK$187,$Y$25,0)))</f>
        <v/>
      </c>
      <c r="Z174"/>
    </row>
    <row r="175" spans="1:26">
      <c r="A175" s="3">
        <v>147</v>
      </c>
      <c r="B175" s="41" t="str">
        <f t="shared" ca="1" si="5"/>
        <v/>
      </c>
      <c r="C175" s="42" t="str">
        <f ca="1">IF(B175="","",VLOOKUP(B175,'Org list'!$J$9:$K$637,2,0))</f>
        <v/>
      </c>
      <c r="D175" s="215" t="str">
        <f ca="1">IF(ISERROR(VLOOKUP($B175,'NEL &amp; P4P Backsheet'!$D$11:$BM$187,D$25,0)),"",IF(VLOOKUP($B175,'NEL &amp; P4P Backsheet'!$D$11:$BM$187,D$25,0)=0,"",VLOOKUP($B175,'NEL &amp; P4P Backsheet'!$D$11:$BM$187,D$25,0)))</f>
        <v/>
      </c>
      <c r="E175" s="209" t="str">
        <f ca="1">IF(ISERROR(VLOOKUP($B175,'NEL &amp; P4P Backsheet'!$D$11:$BF$187,E$25,0)),"",VLOOKUP($B175,'NEL &amp; P4P Backsheet'!$D$11:$BF$187, E$25,0))</f>
        <v/>
      </c>
      <c r="F175" s="209" t="str">
        <f ca="1">IF(ISERROR(VLOOKUP($B175,'NEL &amp; P4P Backsheet'!$D$11:$BF$187,F$25,0)),"",VLOOKUP($B175,'NEL &amp; P4P Backsheet'!$D$11:$BF$187, F$25,0))</f>
        <v/>
      </c>
      <c r="G175" s="209" t="str">
        <f ca="1">IF(ISERROR(VLOOKUP($B175,'NEL &amp; P4P Backsheet'!$D$11:$BF$187,G$25,0)),"",VLOOKUP($B175,'NEL &amp; P4P Backsheet'!$D$11:$BF$187, G$25,0))</f>
        <v/>
      </c>
      <c r="H175" s="259" t="str">
        <f ca="1">IF(ISERROR(VLOOKUP($B175,'NEL &amp; P4P Backsheet'!$D$11:$BF$187,H$25,0)),"",VLOOKUP($B175,'NEL &amp; P4P Backsheet'!$D$11:$BF$187, H$25,0))</f>
        <v/>
      </c>
      <c r="I175" s="209" t="str">
        <f ca="1">IF(ISERROR(VLOOKUP($B175,'NEL &amp; P4P Backsheet'!$D$11:$BF$187,I$25,0)),"",VLOOKUP($B175,'NEL &amp; P4P Backsheet'!$D$11:$BF$187, I$25,0))</f>
        <v/>
      </c>
      <c r="J175" s="318" t="str">
        <f ca="1">IF(ISERROR(VLOOKUP($B175,'NEL &amp; P4P Backsheet'!$D$11:$BF$187,J$25,0)),"",VLOOKUP($B175,'NEL &amp; P4P Backsheet'!$D$11:$BF$187, J$25,0))</f>
        <v/>
      </c>
      <c r="K175" s="320" t="str">
        <f ca="1">IF(ISERROR(VLOOKUP($B175,'NEL &amp; P4P Backsheet'!$D$11:$BF$187,K$25,0)),"",VLOOKUP($B175,'NEL &amp; P4P Backsheet'!$D$11:$BF$187, K$25,0))</f>
        <v/>
      </c>
      <c r="L175" s="259" t="str">
        <f ca="1">IF(ISERROR(VLOOKUP($B175,'NEL &amp; P4P Backsheet'!$D$11:$BF$187,L$25,0)),"",VLOOKUP($B175,'NEL &amp; P4P Backsheet'!$D$11:$BF$187, L$25,0))</f>
        <v/>
      </c>
      <c r="M175" s="608" t="str">
        <f ca="1">IF(ISERROR(VLOOKUP($B175,'NEL &amp; P4P Backsheet'!$D$11:$BF$187,M$25,0)),"",VLOOKUP($B175,'NEL &amp; P4P Backsheet'!$D$11:$BF$187, M$25,0))</f>
        <v/>
      </c>
      <c r="N175" s="608" t="str">
        <f ca="1">IF(ISERROR(VLOOKUP($B175,'NEL &amp; P4P Backsheet'!$D$11:$BF$187,N$25,0)),"",VLOOKUP($B175,'NEL &amp; P4P Backsheet'!$D$11:$BF$187, N$25,0))</f>
        <v/>
      </c>
      <c r="O175" s="611" t="str">
        <f ca="1">IF(ISERROR(VLOOKUP($B175,'NEL &amp; P4P Backsheet'!$D$11:$BF$187,O$25,0)),"",VLOOKUP($B175,'NEL &amp; P4P Backsheet'!$D$11:$BF$187, O$25,0))</f>
        <v/>
      </c>
      <c r="P175" s="612" t="str">
        <f ca="1">IF(ISERROR(VLOOKUP($B175,'NEL &amp; P4P Backsheet'!$D$11:$BF$187,P$25,0)),"",VLOOKUP($B175,'NEL &amp; P4P Backsheet'!$D$11:$BF$187, P$25,0))</f>
        <v/>
      </c>
      <c r="Q175" s="212" t="str">
        <f ca="1">IF(ISERROR(VLOOKUP($B175,'NEL &amp; P4P Backsheet'!$D$11:$BF$187,Q$25,0)),"",VLOOKUP($B175,'NEL &amp; P4P Backsheet'!$D$11:$BF$187, Q$25,0))</f>
        <v/>
      </c>
      <c r="R175" s="320" t="str">
        <f ca="1">IF(ISERROR(VLOOKUP($B175,'NEL &amp; P4P Backsheet'!$D$11:$BF$187,R$25,0)),"",VLOOKUP($B175,'NEL &amp; P4P Backsheet'!$D$11:$BF$187, R$25,0))</f>
        <v/>
      </c>
      <c r="S175" s="318" t="str">
        <f ca="1">IF(ISERROR(VLOOKUP($B175,'NEL &amp; P4P Backsheet'!$D$11:$BF$187,S$25,0)),"",VLOOKUP($B175,'NEL &amp; P4P Backsheet'!$D$11:$BF$187, S$25,0))</f>
        <v/>
      </c>
      <c r="T175" s="214" t="str">
        <f ca="1">IF(ISERROR(VLOOKUP($B175,'NEL &amp; P4P Backsheet'!$D$11:$BF$187,T$25,0)),"",VLOOKUP($B175,'NEL &amp; P4P Backsheet'!$D$11:$BF$187, T$25,0))</f>
        <v/>
      </c>
      <c r="U175" s="212" t="str">
        <f ca="1">IF(ISERROR(VLOOKUP($B175,'NEL &amp; P4P Backsheet'!$D$11:$BF$187,U$25,0)),"",VLOOKUP($B175,'NEL &amp; P4P Backsheet'!$D$11:$BF$187, U$25,0))</f>
        <v/>
      </c>
      <c r="V175" s="320" t="str">
        <f ca="1">IF(ISERROR(VLOOKUP($B175,'NEL &amp; P4P Backsheet'!$D$11:$BF$187,V$25,0)),"",VLOOKUP($B175,'NEL &amp; P4P Backsheet'!$D$11:$BF$187, V$25,0))</f>
        <v/>
      </c>
      <c r="W175" s="320" t="str">
        <f ca="1">IF(ISERROR(VLOOKUP($B175,'NEL &amp; P4P Backsheet'!$D$11:$BF$187,W$25,0)),"",VLOOKUP($B175,'NEL &amp; P4P Backsheet'!$D$11:$BF$187, W$25,0))</f>
        <v/>
      </c>
      <c r="X175" s="214" t="str">
        <f ca="1">IF(ISERROR(VLOOKUP($B175,'NEL &amp; P4P Backsheet'!$D$11:$BF$187,X$25,0)),"",VLOOKUP($B175,'NEL &amp; P4P Backsheet'!$D$11:$BF$187, X$25,0))</f>
        <v/>
      </c>
      <c r="Y175" s="368" t="str">
        <f ca="1">IF(ISERROR(VLOOKUP($B175,'NEL &amp; P4P Backsheet'!$D$11:$BK$187,$Y$25,0)),"",IF(VLOOKUP($B175,'NEL &amp; P4P Backsheet'!$D$11:$BK$187,$Y$25,0)=0,"",VLOOKUP($B175,'NEL &amp; P4P Backsheet'!$D$11:$BK$187,$Y$25,0)))</f>
        <v/>
      </c>
      <c r="Z175"/>
    </row>
    <row r="176" spans="1:26">
      <c r="A176" s="3">
        <v>148</v>
      </c>
      <c r="B176" s="41" t="str">
        <f t="shared" ca="1" si="5"/>
        <v/>
      </c>
      <c r="C176" s="42" t="str">
        <f ca="1">IF(B176="","",VLOOKUP(B176,'Org list'!$J$9:$K$637,2,0))</f>
        <v/>
      </c>
      <c r="D176" s="215" t="str">
        <f ca="1">IF(ISERROR(VLOOKUP($B176,'NEL &amp; P4P Backsheet'!$D$11:$BM$187,D$25,0)),"",IF(VLOOKUP($B176,'NEL &amp; P4P Backsheet'!$D$11:$BM$187,D$25,0)=0,"",VLOOKUP($B176,'NEL &amp; P4P Backsheet'!$D$11:$BM$187,D$25,0)))</f>
        <v/>
      </c>
      <c r="E176" s="209" t="str">
        <f ca="1">IF(ISERROR(VLOOKUP($B176,'NEL &amp; P4P Backsheet'!$D$11:$BF$187,E$25,0)),"",VLOOKUP($B176,'NEL &amp; P4P Backsheet'!$D$11:$BF$187, E$25,0))</f>
        <v/>
      </c>
      <c r="F176" s="209" t="str">
        <f ca="1">IF(ISERROR(VLOOKUP($B176,'NEL &amp; P4P Backsheet'!$D$11:$BF$187,F$25,0)),"",VLOOKUP($B176,'NEL &amp; P4P Backsheet'!$D$11:$BF$187, F$25,0))</f>
        <v/>
      </c>
      <c r="G176" s="209" t="str">
        <f ca="1">IF(ISERROR(VLOOKUP($B176,'NEL &amp; P4P Backsheet'!$D$11:$BF$187,G$25,0)),"",VLOOKUP($B176,'NEL &amp; P4P Backsheet'!$D$11:$BF$187, G$25,0))</f>
        <v/>
      </c>
      <c r="H176" s="259" t="str">
        <f ca="1">IF(ISERROR(VLOOKUP($B176,'NEL &amp; P4P Backsheet'!$D$11:$BF$187,H$25,0)),"",VLOOKUP($B176,'NEL &amp; P4P Backsheet'!$D$11:$BF$187, H$25,0))</f>
        <v/>
      </c>
      <c r="I176" s="209" t="str">
        <f ca="1">IF(ISERROR(VLOOKUP($B176,'NEL &amp; P4P Backsheet'!$D$11:$BF$187,I$25,0)),"",VLOOKUP($B176,'NEL &amp; P4P Backsheet'!$D$11:$BF$187, I$25,0))</f>
        <v/>
      </c>
      <c r="J176" s="318" t="str">
        <f ca="1">IF(ISERROR(VLOOKUP($B176,'NEL &amp; P4P Backsheet'!$D$11:$BF$187,J$25,0)),"",VLOOKUP($B176,'NEL &amp; P4P Backsheet'!$D$11:$BF$187, J$25,0))</f>
        <v/>
      </c>
      <c r="K176" s="320" t="str">
        <f ca="1">IF(ISERROR(VLOOKUP($B176,'NEL &amp; P4P Backsheet'!$D$11:$BF$187,K$25,0)),"",VLOOKUP($B176,'NEL &amp; P4P Backsheet'!$D$11:$BF$187, K$25,0))</f>
        <v/>
      </c>
      <c r="L176" s="259" t="str">
        <f ca="1">IF(ISERROR(VLOOKUP($B176,'NEL &amp; P4P Backsheet'!$D$11:$BF$187,L$25,0)),"",VLOOKUP($B176,'NEL &amp; P4P Backsheet'!$D$11:$BF$187, L$25,0))</f>
        <v/>
      </c>
      <c r="M176" s="608" t="str">
        <f ca="1">IF(ISERROR(VLOOKUP($B176,'NEL &amp; P4P Backsheet'!$D$11:$BF$187,M$25,0)),"",VLOOKUP($B176,'NEL &amp; P4P Backsheet'!$D$11:$BF$187, M$25,0))</f>
        <v/>
      </c>
      <c r="N176" s="608" t="str">
        <f ca="1">IF(ISERROR(VLOOKUP($B176,'NEL &amp; P4P Backsheet'!$D$11:$BF$187,N$25,0)),"",VLOOKUP($B176,'NEL &amp; P4P Backsheet'!$D$11:$BF$187, N$25,0))</f>
        <v/>
      </c>
      <c r="O176" s="611" t="str">
        <f ca="1">IF(ISERROR(VLOOKUP($B176,'NEL &amp; P4P Backsheet'!$D$11:$BF$187,O$25,0)),"",VLOOKUP($B176,'NEL &amp; P4P Backsheet'!$D$11:$BF$187, O$25,0))</f>
        <v/>
      </c>
      <c r="P176" s="612" t="str">
        <f ca="1">IF(ISERROR(VLOOKUP($B176,'NEL &amp; P4P Backsheet'!$D$11:$BF$187,P$25,0)),"",VLOOKUP($B176,'NEL &amp; P4P Backsheet'!$D$11:$BF$187, P$25,0))</f>
        <v/>
      </c>
      <c r="Q176" s="212" t="str">
        <f ca="1">IF(ISERROR(VLOOKUP($B176,'NEL &amp; P4P Backsheet'!$D$11:$BF$187,Q$25,0)),"",VLOOKUP($B176,'NEL &amp; P4P Backsheet'!$D$11:$BF$187, Q$25,0))</f>
        <v/>
      </c>
      <c r="R176" s="320" t="str">
        <f ca="1">IF(ISERROR(VLOOKUP($B176,'NEL &amp; P4P Backsheet'!$D$11:$BF$187,R$25,0)),"",VLOOKUP($B176,'NEL &amp; P4P Backsheet'!$D$11:$BF$187, R$25,0))</f>
        <v/>
      </c>
      <c r="S176" s="318" t="str">
        <f ca="1">IF(ISERROR(VLOOKUP($B176,'NEL &amp; P4P Backsheet'!$D$11:$BF$187,S$25,0)),"",VLOOKUP($B176,'NEL &amp; P4P Backsheet'!$D$11:$BF$187, S$25,0))</f>
        <v/>
      </c>
      <c r="T176" s="214" t="str">
        <f ca="1">IF(ISERROR(VLOOKUP($B176,'NEL &amp; P4P Backsheet'!$D$11:$BF$187,T$25,0)),"",VLOOKUP($B176,'NEL &amp; P4P Backsheet'!$D$11:$BF$187, T$25,0))</f>
        <v/>
      </c>
      <c r="U176" s="212" t="str">
        <f ca="1">IF(ISERROR(VLOOKUP($B176,'NEL &amp; P4P Backsheet'!$D$11:$BF$187,U$25,0)),"",VLOOKUP($B176,'NEL &amp; P4P Backsheet'!$D$11:$BF$187, U$25,0))</f>
        <v/>
      </c>
      <c r="V176" s="320" t="str">
        <f ca="1">IF(ISERROR(VLOOKUP($B176,'NEL &amp; P4P Backsheet'!$D$11:$BF$187,V$25,0)),"",VLOOKUP($B176,'NEL &amp; P4P Backsheet'!$D$11:$BF$187, V$25,0))</f>
        <v/>
      </c>
      <c r="W176" s="320" t="str">
        <f ca="1">IF(ISERROR(VLOOKUP($B176,'NEL &amp; P4P Backsheet'!$D$11:$BF$187,W$25,0)),"",VLOOKUP($B176,'NEL &amp; P4P Backsheet'!$D$11:$BF$187, W$25,0))</f>
        <v/>
      </c>
      <c r="X176" s="214" t="str">
        <f ca="1">IF(ISERROR(VLOOKUP($B176,'NEL &amp; P4P Backsheet'!$D$11:$BF$187,X$25,0)),"",VLOOKUP($B176,'NEL &amp; P4P Backsheet'!$D$11:$BF$187, X$25,0))</f>
        <v/>
      </c>
      <c r="Y176" s="368" t="str">
        <f ca="1">IF(ISERROR(VLOOKUP($B176,'NEL &amp; P4P Backsheet'!$D$11:$BK$187,$Y$25,0)),"",IF(VLOOKUP($B176,'NEL &amp; P4P Backsheet'!$D$11:$BK$187,$Y$25,0)=0,"",VLOOKUP($B176,'NEL &amp; P4P Backsheet'!$D$11:$BK$187,$Y$25,0)))</f>
        <v/>
      </c>
      <c r="Z176"/>
    </row>
    <row r="177" spans="1:26">
      <c r="A177" s="3">
        <v>149</v>
      </c>
      <c r="B177" s="41" t="str">
        <f t="shared" ca="1" si="5"/>
        <v/>
      </c>
      <c r="C177" s="42" t="str">
        <f ca="1">IF(B177="","",VLOOKUP(B177,'Org list'!$J$9:$K$637,2,0))</f>
        <v/>
      </c>
      <c r="D177" s="215" t="str">
        <f ca="1">IF(ISERROR(VLOOKUP($B177,'NEL &amp; P4P Backsheet'!$D$11:$BM$187,D$25,0)),"",IF(VLOOKUP($B177,'NEL &amp; P4P Backsheet'!$D$11:$BM$187,D$25,0)=0,"",VLOOKUP($B177,'NEL &amp; P4P Backsheet'!$D$11:$BM$187,D$25,0)))</f>
        <v/>
      </c>
      <c r="E177" s="209" t="str">
        <f ca="1">IF(ISERROR(VLOOKUP($B177,'NEL &amp; P4P Backsheet'!$D$11:$BF$187,E$25,0)),"",VLOOKUP($B177,'NEL &amp; P4P Backsheet'!$D$11:$BF$187, E$25,0))</f>
        <v/>
      </c>
      <c r="F177" s="209" t="str">
        <f ca="1">IF(ISERROR(VLOOKUP($B177,'NEL &amp; P4P Backsheet'!$D$11:$BF$187,F$25,0)),"",VLOOKUP($B177,'NEL &amp; P4P Backsheet'!$D$11:$BF$187, F$25,0))</f>
        <v/>
      </c>
      <c r="G177" s="209" t="str">
        <f ca="1">IF(ISERROR(VLOOKUP($B177,'NEL &amp; P4P Backsheet'!$D$11:$BF$187,G$25,0)),"",VLOOKUP($B177,'NEL &amp; P4P Backsheet'!$D$11:$BF$187, G$25,0))</f>
        <v/>
      </c>
      <c r="H177" s="259" t="str">
        <f ca="1">IF(ISERROR(VLOOKUP($B177,'NEL &amp; P4P Backsheet'!$D$11:$BF$187,H$25,0)),"",VLOOKUP($B177,'NEL &amp; P4P Backsheet'!$D$11:$BF$187, H$25,0))</f>
        <v/>
      </c>
      <c r="I177" s="209" t="str">
        <f ca="1">IF(ISERROR(VLOOKUP($B177,'NEL &amp; P4P Backsheet'!$D$11:$BF$187,I$25,0)),"",VLOOKUP($B177,'NEL &amp; P4P Backsheet'!$D$11:$BF$187, I$25,0))</f>
        <v/>
      </c>
      <c r="J177" s="318" t="str">
        <f ca="1">IF(ISERROR(VLOOKUP($B177,'NEL &amp; P4P Backsheet'!$D$11:$BF$187,J$25,0)),"",VLOOKUP($B177,'NEL &amp; P4P Backsheet'!$D$11:$BF$187, J$25,0))</f>
        <v/>
      </c>
      <c r="K177" s="320" t="str">
        <f ca="1">IF(ISERROR(VLOOKUP($B177,'NEL &amp; P4P Backsheet'!$D$11:$BF$187,K$25,0)),"",VLOOKUP($B177,'NEL &amp; P4P Backsheet'!$D$11:$BF$187, K$25,0))</f>
        <v/>
      </c>
      <c r="L177" s="259" t="str">
        <f ca="1">IF(ISERROR(VLOOKUP($B177,'NEL &amp; P4P Backsheet'!$D$11:$BF$187,L$25,0)),"",VLOOKUP($B177,'NEL &amp; P4P Backsheet'!$D$11:$BF$187, L$25,0))</f>
        <v/>
      </c>
      <c r="M177" s="608" t="str">
        <f ca="1">IF(ISERROR(VLOOKUP($B177,'NEL &amp; P4P Backsheet'!$D$11:$BF$187,M$25,0)),"",VLOOKUP($B177,'NEL &amp; P4P Backsheet'!$D$11:$BF$187, M$25,0))</f>
        <v/>
      </c>
      <c r="N177" s="608" t="str">
        <f ca="1">IF(ISERROR(VLOOKUP($B177,'NEL &amp; P4P Backsheet'!$D$11:$BF$187,N$25,0)),"",VLOOKUP($B177,'NEL &amp; P4P Backsheet'!$D$11:$BF$187, N$25,0))</f>
        <v/>
      </c>
      <c r="O177" s="611" t="str">
        <f ca="1">IF(ISERROR(VLOOKUP($B177,'NEL &amp; P4P Backsheet'!$D$11:$BF$187,O$25,0)),"",VLOOKUP($B177,'NEL &amp; P4P Backsheet'!$D$11:$BF$187, O$25,0))</f>
        <v/>
      </c>
      <c r="P177" s="612" t="str">
        <f ca="1">IF(ISERROR(VLOOKUP($B177,'NEL &amp; P4P Backsheet'!$D$11:$BF$187,P$25,0)),"",VLOOKUP($B177,'NEL &amp; P4P Backsheet'!$D$11:$BF$187, P$25,0))</f>
        <v/>
      </c>
      <c r="Q177" s="212" t="str">
        <f ca="1">IF(ISERROR(VLOOKUP($B177,'NEL &amp; P4P Backsheet'!$D$11:$BF$187,Q$25,0)),"",VLOOKUP($B177,'NEL &amp; P4P Backsheet'!$D$11:$BF$187, Q$25,0))</f>
        <v/>
      </c>
      <c r="R177" s="320" t="str">
        <f ca="1">IF(ISERROR(VLOOKUP($B177,'NEL &amp; P4P Backsheet'!$D$11:$BF$187,R$25,0)),"",VLOOKUP($B177,'NEL &amp; P4P Backsheet'!$D$11:$BF$187, R$25,0))</f>
        <v/>
      </c>
      <c r="S177" s="318" t="str">
        <f ca="1">IF(ISERROR(VLOOKUP($B177,'NEL &amp; P4P Backsheet'!$D$11:$BF$187,S$25,0)),"",VLOOKUP($B177,'NEL &amp; P4P Backsheet'!$D$11:$BF$187, S$25,0))</f>
        <v/>
      </c>
      <c r="T177" s="214" t="str">
        <f ca="1">IF(ISERROR(VLOOKUP($B177,'NEL &amp; P4P Backsheet'!$D$11:$BF$187,T$25,0)),"",VLOOKUP($B177,'NEL &amp; P4P Backsheet'!$D$11:$BF$187, T$25,0))</f>
        <v/>
      </c>
      <c r="U177" s="212" t="str">
        <f ca="1">IF(ISERROR(VLOOKUP($B177,'NEL &amp; P4P Backsheet'!$D$11:$BF$187,U$25,0)),"",VLOOKUP($B177,'NEL &amp; P4P Backsheet'!$D$11:$BF$187, U$25,0))</f>
        <v/>
      </c>
      <c r="V177" s="320" t="str">
        <f ca="1">IF(ISERROR(VLOOKUP($B177,'NEL &amp; P4P Backsheet'!$D$11:$BF$187,V$25,0)),"",VLOOKUP($B177,'NEL &amp; P4P Backsheet'!$D$11:$BF$187, V$25,0))</f>
        <v/>
      </c>
      <c r="W177" s="320" t="str">
        <f ca="1">IF(ISERROR(VLOOKUP($B177,'NEL &amp; P4P Backsheet'!$D$11:$BF$187,W$25,0)),"",VLOOKUP($B177,'NEL &amp; P4P Backsheet'!$D$11:$BF$187, W$25,0))</f>
        <v/>
      </c>
      <c r="X177" s="214" t="str">
        <f ca="1">IF(ISERROR(VLOOKUP($B177,'NEL &amp; P4P Backsheet'!$D$11:$BF$187,X$25,0)),"",VLOOKUP($B177,'NEL &amp; P4P Backsheet'!$D$11:$BF$187, X$25,0))</f>
        <v/>
      </c>
      <c r="Y177" s="368" t="str">
        <f ca="1">IF(ISERROR(VLOOKUP($B177,'NEL &amp; P4P Backsheet'!$D$11:$BK$187,$Y$25,0)),"",IF(VLOOKUP($B177,'NEL &amp; P4P Backsheet'!$D$11:$BK$187,$Y$25,0)=0,"",VLOOKUP($B177,'NEL &amp; P4P Backsheet'!$D$11:$BK$187,$Y$25,0)))</f>
        <v/>
      </c>
      <c r="Z177"/>
    </row>
    <row r="178" spans="1:26">
      <c r="A178" s="3">
        <v>150</v>
      </c>
      <c r="B178" s="41" t="str">
        <f t="shared" ca="1" si="5"/>
        <v/>
      </c>
      <c r="C178" s="42" t="str">
        <f ca="1">IF(B178="","",VLOOKUP(B178,'Org list'!$J$9:$K$637,2,0))</f>
        <v/>
      </c>
      <c r="D178" s="215" t="str">
        <f ca="1">IF(ISERROR(VLOOKUP($B178,'NEL &amp; P4P Backsheet'!$D$11:$BM$187,D$25,0)),"",IF(VLOOKUP($B178,'NEL &amp; P4P Backsheet'!$D$11:$BM$187,D$25,0)=0,"",VLOOKUP($B178,'NEL &amp; P4P Backsheet'!$D$11:$BM$187,D$25,0)))</f>
        <v/>
      </c>
      <c r="E178" s="209" t="str">
        <f ca="1">IF(ISERROR(VLOOKUP($B178,'NEL &amp; P4P Backsheet'!$D$11:$BF$187,E$25,0)),"",VLOOKUP($B178,'NEL &amp; P4P Backsheet'!$D$11:$BF$187, E$25,0))</f>
        <v/>
      </c>
      <c r="F178" s="209" t="str">
        <f ca="1">IF(ISERROR(VLOOKUP($B178,'NEL &amp; P4P Backsheet'!$D$11:$BF$187,F$25,0)),"",VLOOKUP($B178,'NEL &amp; P4P Backsheet'!$D$11:$BF$187, F$25,0))</f>
        <v/>
      </c>
      <c r="G178" s="209" t="str">
        <f ca="1">IF(ISERROR(VLOOKUP($B178,'NEL &amp; P4P Backsheet'!$D$11:$BF$187,G$25,0)),"",VLOOKUP($B178,'NEL &amp; P4P Backsheet'!$D$11:$BF$187, G$25,0))</f>
        <v/>
      </c>
      <c r="H178" s="259" t="str">
        <f ca="1">IF(ISERROR(VLOOKUP($B178,'NEL &amp; P4P Backsheet'!$D$11:$BF$187,H$25,0)),"",VLOOKUP($B178,'NEL &amp; P4P Backsheet'!$D$11:$BF$187, H$25,0))</f>
        <v/>
      </c>
      <c r="I178" s="209" t="str">
        <f ca="1">IF(ISERROR(VLOOKUP($B178,'NEL &amp; P4P Backsheet'!$D$11:$BF$187,I$25,0)),"",VLOOKUP($B178,'NEL &amp; P4P Backsheet'!$D$11:$BF$187, I$25,0))</f>
        <v/>
      </c>
      <c r="J178" s="318" t="str">
        <f ca="1">IF(ISERROR(VLOOKUP($B178,'NEL &amp; P4P Backsheet'!$D$11:$BF$187,J$25,0)),"",VLOOKUP($B178,'NEL &amp; P4P Backsheet'!$D$11:$BF$187, J$25,0))</f>
        <v/>
      </c>
      <c r="K178" s="320" t="str">
        <f ca="1">IF(ISERROR(VLOOKUP($B178,'NEL &amp; P4P Backsheet'!$D$11:$BF$187,K$25,0)),"",VLOOKUP($B178,'NEL &amp; P4P Backsheet'!$D$11:$BF$187, K$25,0))</f>
        <v/>
      </c>
      <c r="L178" s="259" t="str">
        <f ca="1">IF(ISERROR(VLOOKUP($B178,'NEL &amp; P4P Backsheet'!$D$11:$BF$187,L$25,0)),"",VLOOKUP($B178,'NEL &amp; P4P Backsheet'!$D$11:$BF$187, L$25,0))</f>
        <v/>
      </c>
      <c r="M178" s="608" t="str">
        <f ca="1">IF(ISERROR(VLOOKUP($B178,'NEL &amp; P4P Backsheet'!$D$11:$BF$187,M$25,0)),"",VLOOKUP($B178,'NEL &amp; P4P Backsheet'!$D$11:$BF$187, M$25,0))</f>
        <v/>
      </c>
      <c r="N178" s="608" t="str">
        <f ca="1">IF(ISERROR(VLOOKUP($B178,'NEL &amp; P4P Backsheet'!$D$11:$BF$187,N$25,0)),"",VLOOKUP($B178,'NEL &amp; P4P Backsheet'!$D$11:$BF$187, N$25,0))</f>
        <v/>
      </c>
      <c r="O178" s="611" t="str">
        <f ca="1">IF(ISERROR(VLOOKUP($B178,'NEL &amp; P4P Backsheet'!$D$11:$BF$187,O$25,0)),"",VLOOKUP($B178,'NEL &amp; P4P Backsheet'!$D$11:$BF$187, O$25,0))</f>
        <v/>
      </c>
      <c r="P178" s="612" t="str">
        <f ca="1">IF(ISERROR(VLOOKUP($B178,'NEL &amp; P4P Backsheet'!$D$11:$BF$187,P$25,0)),"",VLOOKUP($B178,'NEL &amp; P4P Backsheet'!$D$11:$BF$187, P$25,0))</f>
        <v/>
      </c>
      <c r="Q178" s="212" t="str">
        <f ca="1">IF(ISERROR(VLOOKUP($B178,'NEL &amp; P4P Backsheet'!$D$11:$BF$187,Q$25,0)),"",VLOOKUP($B178,'NEL &amp; P4P Backsheet'!$D$11:$BF$187, Q$25,0))</f>
        <v/>
      </c>
      <c r="R178" s="320" t="str">
        <f ca="1">IF(ISERROR(VLOOKUP($B178,'NEL &amp; P4P Backsheet'!$D$11:$BF$187,R$25,0)),"",VLOOKUP($B178,'NEL &amp; P4P Backsheet'!$D$11:$BF$187, R$25,0))</f>
        <v/>
      </c>
      <c r="S178" s="318" t="str">
        <f ca="1">IF(ISERROR(VLOOKUP($B178,'NEL &amp; P4P Backsheet'!$D$11:$BF$187,S$25,0)),"",VLOOKUP($B178,'NEL &amp; P4P Backsheet'!$D$11:$BF$187, S$25,0))</f>
        <v/>
      </c>
      <c r="T178" s="214" t="str">
        <f ca="1">IF(ISERROR(VLOOKUP($B178,'NEL &amp; P4P Backsheet'!$D$11:$BF$187,T$25,0)),"",VLOOKUP($B178,'NEL &amp; P4P Backsheet'!$D$11:$BF$187, T$25,0))</f>
        <v/>
      </c>
      <c r="U178" s="212" t="str">
        <f ca="1">IF(ISERROR(VLOOKUP($B178,'NEL &amp; P4P Backsheet'!$D$11:$BF$187,U$25,0)),"",VLOOKUP($B178,'NEL &amp; P4P Backsheet'!$D$11:$BF$187, U$25,0))</f>
        <v/>
      </c>
      <c r="V178" s="320" t="str">
        <f ca="1">IF(ISERROR(VLOOKUP($B178,'NEL &amp; P4P Backsheet'!$D$11:$BF$187,V$25,0)),"",VLOOKUP($B178,'NEL &amp; P4P Backsheet'!$D$11:$BF$187, V$25,0))</f>
        <v/>
      </c>
      <c r="W178" s="320" t="str">
        <f ca="1">IF(ISERROR(VLOOKUP($B178,'NEL &amp; P4P Backsheet'!$D$11:$BF$187,W$25,0)),"",VLOOKUP($B178,'NEL &amp; P4P Backsheet'!$D$11:$BF$187, W$25,0))</f>
        <v/>
      </c>
      <c r="X178" s="214" t="str">
        <f ca="1">IF(ISERROR(VLOOKUP($B178,'NEL &amp; P4P Backsheet'!$D$11:$BF$187,X$25,0)),"",VLOOKUP($B178,'NEL &amp; P4P Backsheet'!$D$11:$BF$187, X$25,0))</f>
        <v/>
      </c>
      <c r="Y178" s="368" t="str">
        <f ca="1">IF(ISERROR(VLOOKUP($B178,'NEL &amp; P4P Backsheet'!$D$11:$BK$187,$Y$25,0)),"",IF(VLOOKUP($B178,'NEL &amp; P4P Backsheet'!$D$11:$BK$187,$Y$25,0)=0,"",VLOOKUP($B178,'NEL &amp; P4P Backsheet'!$D$11:$BK$187,$Y$25,0)))</f>
        <v/>
      </c>
      <c r="Z178"/>
    </row>
    <row r="179" spans="1:26">
      <c r="A179" s="3">
        <v>151</v>
      </c>
      <c r="B179" s="41" t="str">
        <f t="shared" ca="1" si="5"/>
        <v/>
      </c>
      <c r="C179" s="42" t="str">
        <f ca="1">IF(B179="","",VLOOKUP(B179,'Org list'!$J$9:$K$637,2,0))</f>
        <v/>
      </c>
      <c r="D179" s="215" t="str">
        <f ca="1">IF(ISERROR(VLOOKUP($B179,'NEL &amp; P4P Backsheet'!$D$11:$BM$187,D$25,0)),"",IF(VLOOKUP($B179,'NEL &amp; P4P Backsheet'!$D$11:$BM$187,D$25,0)=0,"",VLOOKUP($B179,'NEL &amp; P4P Backsheet'!$D$11:$BM$187,D$25,0)))</f>
        <v/>
      </c>
      <c r="E179" s="209" t="str">
        <f ca="1">IF(ISERROR(VLOOKUP($B179,'NEL &amp; P4P Backsheet'!$D$11:$BF$187,E$25,0)),"",VLOOKUP($B179,'NEL &amp; P4P Backsheet'!$D$11:$BF$187, E$25,0))</f>
        <v/>
      </c>
      <c r="F179" s="209" t="str">
        <f ca="1">IF(ISERROR(VLOOKUP($B179,'NEL &amp; P4P Backsheet'!$D$11:$BF$187,F$25,0)),"",VLOOKUP($B179,'NEL &amp; P4P Backsheet'!$D$11:$BF$187, F$25,0))</f>
        <v/>
      </c>
      <c r="G179" s="209" t="str">
        <f ca="1">IF(ISERROR(VLOOKUP($B179,'NEL &amp; P4P Backsheet'!$D$11:$BF$187,G$25,0)),"",VLOOKUP($B179,'NEL &amp; P4P Backsheet'!$D$11:$BF$187, G$25,0))</f>
        <v/>
      </c>
      <c r="H179" s="259" t="str">
        <f ca="1">IF(ISERROR(VLOOKUP($B179,'NEL &amp; P4P Backsheet'!$D$11:$BF$187,H$25,0)),"",VLOOKUP($B179,'NEL &amp; P4P Backsheet'!$D$11:$BF$187, H$25,0))</f>
        <v/>
      </c>
      <c r="I179" s="209" t="str">
        <f ca="1">IF(ISERROR(VLOOKUP($B179,'NEL &amp; P4P Backsheet'!$D$11:$BF$187,I$25,0)),"",VLOOKUP($B179,'NEL &amp; P4P Backsheet'!$D$11:$BF$187, I$25,0))</f>
        <v/>
      </c>
      <c r="J179" s="318" t="str">
        <f ca="1">IF(ISERROR(VLOOKUP($B179,'NEL &amp; P4P Backsheet'!$D$11:$BF$187,J$25,0)),"",VLOOKUP($B179,'NEL &amp; P4P Backsheet'!$D$11:$BF$187, J$25,0))</f>
        <v/>
      </c>
      <c r="K179" s="320" t="str">
        <f ca="1">IF(ISERROR(VLOOKUP($B179,'NEL &amp; P4P Backsheet'!$D$11:$BF$187,K$25,0)),"",VLOOKUP($B179,'NEL &amp; P4P Backsheet'!$D$11:$BF$187, K$25,0))</f>
        <v/>
      </c>
      <c r="L179" s="259" t="str">
        <f ca="1">IF(ISERROR(VLOOKUP($B179,'NEL &amp; P4P Backsheet'!$D$11:$BF$187,L$25,0)),"",VLOOKUP($B179,'NEL &amp; P4P Backsheet'!$D$11:$BF$187, L$25,0))</f>
        <v/>
      </c>
      <c r="M179" s="608" t="str">
        <f ca="1">IF(ISERROR(VLOOKUP($B179,'NEL &amp; P4P Backsheet'!$D$11:$BF$187,M$25,0)),"",VLOOKUP($B179,'NEL &amp; P4P Backsheet'!$D$11:$BF$187, M$25,0))</f>
        <v/>
      </c>
      <c r="N179" s="608" t="str">
        <f ca="1">IF(ISERROR(VLOOKUP($B179,'NEL &amp; P4P Backsheet'!$D$11:$BF$187,N$25,0)),"",VLOOKUP($B179,'NEL &amp; P4P Backsheet'!$D$11:$BF$187, N$25,0))</f>
        <v/>
      </c>
      <c r="O179" s="611" t="str">
        <f ca="1">IF(ISERROR(VLOOKUP($B179,'NEL &amp; P4P Backsheet'!$D$11:$BF$187,O$25,0)),"",VLOOKUP($B179,'NEL &amp; P4P Backsheet'!$D$11:$BF$187, O$25,0))</f>
        <v/>
      </c>
      <c r="P179" s="612" t="str">
        <f ca="1">IF(ISERROR(VLOOKUP($B179,'NEL &amp; P4P Backsheet'!$D$11:$BF$187,P$25,0)),"",VLOOKUP($B179,'NEL &amp; P4P Backsheet'!$D$11:$BF$187, P$25,0))</f>
        <v/>
      </c>
      <c r="Q179" s="212" t="str">
        <f ca="1">IF(ISERROR(VLOOKUP($B179,'NEL &amp; P4P Backsheet'!$D$11:$BF$187,Q$25,0)),"",VLOOKUP($B179,'NEL &amp; P4P Backsheet'!$D$11:$BF$187, Q$25,0))</f>
        <v/>
      </c>
      <c r="R179" s="320" t="str">
        <f ca="1">IF(ISERROR(VLOOKUP($B179,'NEL &amp; P4P Backsheet'!$D$11:$BF$187,R$25,0)),"",VLOOKUP($B179,'NEL &amp; P4P Backsheet'!$D$11:$BF$187, R$25,0))</f>
        <v/>
      </c>
      <c r="S179" s="318" t="str">
        <f ca="1">IF(ISERROR(VLOOKUP($B179,'NEL &amp; P4P Backsheet'!$D$11:$BF$187,S$25,0)),"",VLOOKUP($B179,'NEL &amp; P4P Backsheet'!$D$11:$BF$187, S$25,0))</f>
        <v/>
      </c>
      <c r="T179" s="214" t="str">
        <f ca="1">IF(ISERROR(VLOOKUP($B179,'NEL &amp; P4P Backsheet'!$D$11:$BF$187,T$25,0)),"",VLOOKUP($B179,'NEL &amp; P4P Backsheet'!$D$11:$BF$187, T$25,0))</f>
        <v/>
      </c>
      <c r="U179" s="212" t="str">
        <f ca="1">IF(ISERROR(VLOOKUP($B179,'NEL &amp; P4P Backsheet'!$D$11:$BF$187,U$25,0)),"",VLOOKUP($B179,'NEL &amp; P4P Backsheet'!$D$11:$BF$187, U$25,0))</f>
        <v/>
      </c>
      <c r="V179" s="320" t="str">
        <f ca="1">IF(ISERROR(VLOOKUP($B179,'NEL &amp; P4P Backsheet'!$D$11:$BF$187,V$25,0)),"",VLOOKUP($B179,'NEL &amp; P4P Backsheet'!$D$11:$BF$187, V$25,0))</f>
        <v/>
      </c>
      <c r="W179" s="320" t="str">
        <f ca="1">IF(ISERROR(VLOOKUP($B179,'NEL &amp; P4P Backsheet'!$D$11:$BF$187,W$25,0)),"",VLOOKUP($B179,'NEL &amp; P4P Backsheet'!$D$11:$BF$187, W$25,0))</f>
        <v/>
      </c>
      <c r="X179" s="214" t="str">
        <f ca="1">IF(ISERROR(VLOOKUP($B179,'NEL &amp; P4P Backsheet'!$D$11:$BF$187,X$25,0)),"",VLOOKUP($B179,'NEL &amp; P4P Backsheet'!$D$11:$BF$187, X$25,0))</f>
        <v/>
      </c>
      <c r="Y179" s="368" t="str">
        <f ca="1">IF(ISERROR(VLOOKUP($B179,'NEL &amp; P4P Backsheet'!$D$11:$BK$187,$Y$25,0)),"",IF(VLOOKUP($B179,'NEL &amp; P4P Backsheet'!$D$11:$BK$187,$Y$25,0)=0,"",VLOOKUP($B179,'NEL &amp; P4P Backsheet'!$D$11:$BK$187,$Y$25,0)))</f>
        <v/>
      </c>
      <c r="Z179"/>
    </row>
    <row r="180" spans="1:26">
      <c r="A180" s="3">
        <v>152</v>
      </c>
      <c r="B180" s="41" t="str">
        <f t="shared" ca="1" si="5"/>
        <v/>
      </c>
      <c r="C180" s="42" t="str">
        <f ca="1">IF(B180="","",VLOOKUP(B180,'Org list'!$J$9:$K$637,2,0))</f>
        <v/>
      </c>
      <c r="D180" s="215" t="str">
        <f ca="1">IF(ISERROR(VLOOKUP($B180,'NEL &amp; P4P Backsheet'!$D$11:$BM$187,D$25,0)),"",IF(VLOOKUP($B180,'NEL &amp; P4P Backsheet'!$D$11:$BM$187,D$25,0)=0,"",VLOOKUP($B180,'NEL &amp; P4P Backsheet'!$D$11:$BM$187,D$25,0)))</f>
        <v/>
      </c>
      <c r="E180" s="209" t="str">
        <f ca="1">IF(ISERROR(VLOOKUP($B180,'NEL &amp; P4P Backsheet'!$D$11:$BF$187,E$25,0)),"",VLOOKUP($B180,'NEL &amp; P4P Backsheet'!$D$11:$BF$187, E$25,0))</f>
        <v/>
      </c>
      <c r="F180" s="209" t="str">
        <f ca="1">IF(ISERROR(VLOOKUP($B180,'NEL &amp; P4P Backsheet'!$D$11:$BF$187,F$25,0)),"",VLOOKUP($B180,'NEL &amp; P4P Backsheet'!$D$11:$BF$187, F$25,0))</f>
        <v/>
      </c>
      <c r="G180" s="209" t="str">
        <f ca="1">IF(ISERROR(VLOOKUP($B180,'NEL &amp; P4P Backsheet'!$D$11:$BF$187,G$25,0)),"",VLOOKUP($B180,'NEL &amp; P4P Backsheet'!$D$11:$BF$187, G$25,0))</f>
        <v/>
      </c>
      <c r="H180" s="259" t="str">
        <f ca="1">IF(ISERROR(VLOOKUP($B180,'NEL &amp; P4P Backsheet'!$D$11:$BF$187,H$25,0)),"",VLOOKUP($B180,'NEL &amp; P4P Backsheet'!$D$11:$BF$187, H$25,0))</f>
        <v/>
      </c>
      <c r="I180" s="209" t="str">
        <f ca="1">IF(ISERROR(VLOOKUP($B180,'NEL &amp; P4P Backsheet'!$D$11:$BF$187,I$25,0)),"",VLOOKUP($B180,'NEL &amp; P4P Backsheet'!$D$11:$BF$187, I$25,0))</f>
        <v/>
      </c>
      <c r="J180" s="318" t="str">
        <f ca="1">IF(ISERROR(VLOOKUP($B180,'NEL &amp; P4P Backsheet'!$D$11:$BF$187,J$25,0)),"",VLOOKUP($B180,'NEL &amp; P4P Backsheet'!$D$11:$BF$187, J$25,0))</f>
        <v/>
      </c>
      <c r="K180" s="320" t="str">
        <f ca="1">IF(ISERROR(VLOOKUP($B180,'NEL &amp; P4P Backsheet'!$D$11:$BF$187,K$25,0)),"",VLOOKUP($B180,'NEL &amp; P4P Backsheet'!$D$11:$BF$187, K$25,0))</f>
        <v/>
      </c>
      <c r="L180" s="259" t="str">
        <f ca="1">IF(ISERROR(VLOOKUP($B180,'NEL &amp; P4P Backsheet'!$D$11:$BF$187,L$25,0)),"",VLOOKUP($B180,'NEL &amp; P4P Backsheet'!$D$11:$BF$187, L$25,0))</f>
        <v/>
      </c>
      <c r="M180" s="608" t="str">
        <f ca="1">IF(ISERROR(VLOOKUP($B180,'NEL &amp; P4P Backsheet'!$D$11:$BF$187,M$25,0)),"",VLOOKUP($B180,'NEL &amp; P4P Backsheet'!$D$11:$BF$187, M$25,0))</f>
        <v/>
      </c>
      <c r="N180" s="608" t="str">
        <f ca="1">IF(ISERROR(VLOOKUP($B180,'NEL &amp; P4P Backsheet'!$D$11:$BF$187,N$25,0)),"",VLOOKUP($B180,'NEL &amp; P4P Backsheet'!$D$11:$BF$187, N$25,0))</f>
        <v/>
      </c>
      <c r="O180" s="611" t="str">
        <f ca="1">IF(ISERROR(VLOOKUP($B180,'NEL &amp; P4P Backsheet'!$D$11:$BF$187,O$25,0)),"",VLOOKUP($B180,'NEL &amp; P4P Backsheet'!$D$11:$BF$187, O$25,0))</f>
        <v/>
      </c>
      <c r="P180" s="612" t="str">
        <f ca="1">IF(ISERROR(VLOOKUP($B180,'NEL &amp; P4P Backsheet'!$D$11:$BF$187,P$25,0)),"",VLOOKUP($B180,'NEL &amp; P4P Backsheet'!$D$11:$BF$187, P$25,0))</f>
        <v/>
      </c>
      <c r="Q180" s="212" t="str">
        <f ca="1">IF(ISERROR(VLOOKUP($B180,'NEL &amp; P4P Backsheet'!$D$11:$BF$187,Q$25,0)),"",VLOOKUP($B180,'NEL &amp; P4P Backsheet'!$D$11:$BF$187, Q$25,0))</f>
        <v/>
      </c>
      <c r="R180" s="320" t="str">
        <f ca="1">IF(ISERROR(VLOOKUP($B180,'NEL &amp; P4P Backsheet'!$D$11:$BF$187,R$25,0)),"",VLOOKUP($B180,'NEL &amp; P4P Backsheet'!$D$11:$BF$187, R$25,0))</f>
        <v/>
      </c>
      <c r="S180" s="318" t="str">
        <f ca="1">IF(ISERROR(VLOOKUP($B180,'NEL &amp; P4P Backsheet'!$D$11:$BF$187,S$25,0)),"",VLOOKUP($B180,'NEL &amp; P4P Backsheet'!$D$11:$BF$187, S$25,0))</f>
        <v/>
      </c>
      <c r="T180" s="214" t="str">
        <f ca="1">IF(ISERROR(VLOOKUP($B180,'NEL &amp; P4P Backsheet'!$D$11:$BF$187,T$25,0)),"",VLOOKUP($B180,'NEL &amp; P4P Backsheet'!$D$11:$BF$187, T$25,0))</f>
        <v/>
      </c>
      <c r="U180" s="212" t="str">
        <f ca="1">IF(ISERROR(VLOOKUP($B180,'NEL &amp; P4P Backsheet'!$D$11:$BF$187,U$25,0)),"",VLOOKUP($B180,'NEL &amp; P4P Backsheet'!$D$11:$BF$187, U$25,0))</f>
        <v/>
      </c>
      <c r="V180" s="320" t="str">
        <f ca="1">IF(ISERROR(VLOOKUP($B180,'NEL &amp; P4P Backsheet'!$D$11:$BF$187,V$25,0)),"",VLOOKUP($B180,'NEL &amp; P4P Backsheet'!$D$11:$BF$187, V$25,0))</f>
        <v/>
      </c>
      <c r="W180" s="320" t="str">
        <f ca="1">IF(ISERROR(VLOOKUP($B180,'NEL &amp; P4P Backsheet'!$D$11:$BF$187,W$25,0)),"",VLOOKUP($B180,'NEL &amp; P4P Backsheet'!$D$11:$BF$187, W$25,0))</f>
        <v/>
      </c>
      <c r="X180" s="214" t="str">
        <f ca="1">IF(ISERROR(VLOOKUP($B180,'NEL &amp; P4P Backsheet'!$D$11:$BF$187,X$25,0)),"",VLOOKUP($B180,'NEL &amp; P4P Backsheet'!$D$11:$BF$187, X$25,0))</f>
        <v/>
      </c>
      <c r="Y180" s="368" t="str">
        <f ca="1">IF(ISERROR(VLOOKUP($B180,'NEL &amp; P4P Backsheet'!$D$11:$BK$187,$Y$25,0)),"",IF(VLOOKUP($B180,'NEL &amp; P4P Backsheet'!$D$11:$BK$187,$Y$25,0)=0,"",VLOOKUP($B180,'NEL &amp; P4P Backsheet'!$D$11:$BK$187,$Y$25,0)))</f>
        <v/>
      </c>
      <c r="Z180"/>
    </row>
    <row r="181" spans="1:26">
      <c r="A181" s="3">
        <v>153</v>
      </c>
      <c r="B181" s="41" t="str">
        <f t="shared" ca="1" si="5"/>
        <v/>
      </c>
      <c r="C181" s="42" t="str">
        <f ca="1">IF(B181="","",VLOOKUP(B181,'Org list'!$J$9:$K$637,2,0))</f>
        <v/>
      </c>
      <c r="D181" s="215" t="str">
        <f ca="1">IF(ISERROR(VLOOKUP($B181,'NEL &amp; P4P Backsheet'!$D$11:$BM$187,D$25,0)),"",IF(VLOOKUP($B181,'NEL &amp; P4P Backsheet'!$D$11:$BM$187,D$25,0)=0,"",VLOOKUP($B181,'NEL &amp; P4P Backsheet'!$D$11:$BM$187,D$25,0)))</f>
        <v/>
      </c>
      <c r="E181" s="209" t="str">
        <f ca="1">IF(ISERROR(VLOOKUP($B181,'NEL &amp; P4P Backsheet'!$D$11:$BF$187,E$25,0)),"",VLOOKUP($B181,'NEL &amp; P4P Backsheet'!$D$11:$BF$187, E$25,0))</f>
        <v/>
      </c>
      <c r="F181" s="209" t="str">
        <f ca="1">IF(ISERROR(VLOOKUP($B181,'NEL &amp; P4P Backsheet'!$D$11:$BF$187,F$25,0)),"",VLOOKUP($B181,'NEL &amp; P4P Backsheet'!$D$11:$BF$187, F$25,0))</f>
        <v/>
      </c>
      <c r="G181" s="209" t="str">
        <f ca="1">IF(ISERROR(VLOOKUP($B181,'NEL &amp; P4P Backsheet'!$D$11:$BF$187,G$25,0)),"",VLOOKUP($B181,'NEL &amp; P4P Backsheet'!$D$11:$BF$187, G$25,0))</f>
        <v/>
      </c>
      <c r="H181" s="259" t="str">
        <f ca="1">IF(ISERROR(VLOOKUP($B181,'NEL &amp; P4P Backsheet'!$D$11:$BF$187,H$25,0)),"",VLOOKUP($B181,'NEL &amp; P4P Backsheet'!$D$11:$BF$187, H$25,0))</f>
        <v/>
      </c>
      <c r="I181" s="209" t="str">
        <f ca="1">IF(ISERROR(VLOOKUP($B181,'NEL &amp; P4P Backsheet'!$D$11:$BF$187,I$25,0)),"",VLOOKUP($B181,'NEL &amp; P4P Backsheet'!$D$11:$BF$187, I$25,0))</f>
        <v/>
      </c>
      <c r="J181" s="318" t="str">
        <f ca="1">IF(ISERROR(VLOOKUP($B181,'NEL &amp; P4P Backsheet'!$D$11:$BF$187,J$25,0)),"",VLOOKUP($B181,'NEL &amp; P4P Backsheet'!$D$11:$BF$187, J$25,0))</f>
        <v/>
      </c>
      <c r="K181" s="320" t="str">
        <f ca="1">IF(ISERROR(VLOOKUP($B181,'NEL &amp; P4P Backsheet'!$D$11:$BF$187,K$25,0)),"",VLOOKUP($B181,'NEL &amp; P4P Backsheet'!$D$11:$BF$187, K$25,0))</f>
        <v/>
      </c>
      <c r="L181" s="259" t="str">
        <f ca="1">IF(ISERROR(VLOOKUP($B181,'NEL &amp; P4P Backsheet'!$D$11:$BF$187,L$25,0)),"",VLOOKUP($B181,'NEL &amp; P4P Backsheet'!$D$11:$BF$187, L$25,0))</f>
        <v/>
      </c>
      <c r="M181" s="608" t="str">
        <f ca="1">IF(ISERROR(VLOOKUP($B181,'NEL &amp; P4P Backsheet'!$D$11:$BF$187,M$25,0)),"",VLOOKUP($B181,'NEL &amp; P4P Backsheet'!$D$11:$BF$187, M$25,0))</f>
        <v/>
      </c>
      <c r="N181" s="608" t="str">
        <f ca="1">IF(ISERROR(VLOOKUP($B181,'NEL &amp; P4P Backsheet'!$D$11:$BF$187,N$25,0)),"",VLOOKUP($B181,'NEL &amp; P4P Backsheet'!$D$11:$BF$187, N$25,0))</f>
        <v/>
      </c>
      <c r="O181" s="611" t="str">
        <f ca="1">IF(ISERROR(VLOOKUP($B181,'NEL &amp; P4P Backsheet'!$D$11:$BF$187,O$25,0)),"",VLOOKUP($B181,'NEL &amp; P4P Backsheet'!$D$11:$BF$187, O$25,0))</f>
        <v/>
      </c>
      <c r="P181" s="612" t="str">
        <f ca="1">IF(ISERROR(VLOOKUP($B181,'NEL &amp; P4P Backsheet'!$D$11:$BF$187,P$25,0)),"",VLOOKUP($B181,'NEL &amp; P4P Backsheet'!$D$11:$BF$187, P$25,0))</f>
        <v/>
      </c>
      <c r="Q181" s="212" t="str">
        <f ca="1">IF(ISERROR(VLOOKUP($B181,'NEL &amp; P4P Backsheet'!$D$11:$BF$187,Q$25,0)),"",VLOOKUP($B181,'NEL &amp; P4P Backsheet'!$D$11:$BF$187, Q$25,0))</f>
        <v/>
      </c>
      <c r="R181" s="320" t="str">
        <f ca="1">IF(ISERROR(VLOOKUP($B181,'NEL &amp; P4P Backsheet'!$D$11:$BF$187,R$25,0)),"",VLOOKUP($B181,'NEL &amp; P4P Backsheet'!$D$11:$BF$187, R$25,0))</f>
        <v/>
      </c>
      <c r="S181" s="318" t="str">
        <f ca="1">IF(ISERROR(VLOOKUP($B181,'NEL &amp; P4P Backsheet'!$D$11:$BF$187,S$25,0)),"",VLOOKUP($B181,'NEL &amp; P4P Backsheet'!$D$11:$BF$187, S$25,0))</f>
        <v/>
      </c>
      <c r="T181" s="214" t="str">
        <f ca="1">IF(ISERROR(VLOOKUP($B181,'NEL &amp; P4P Backsheet'!$D$11:$BF$187,T$25,0)),"",VLOOKUP($B181,'NEL &amp; P4P Backsheet'!$D$11:$BF$187, T$25,0))</f>
        <v/>
      </c>
      <c r="U181" s="212" t="str">
        <f ca="1">IF(ISERROR(VLOOKUP($B181,'NEL &amp; P4P Backsheet'!$D$11:$BF$187,U$25,0)),"",VLOOKUP($B181,'NEL &amp; P4P Backsheet'!$D$11:$BF$187, U$25,0))</f>
        <v/>
      </c>
      <c r="V181" s="320" t="str">
        <f ca="1">IF(ISERROR(VLOOKUP($B181,'NEL &amp; P4P Backsheet'!$D$11:$BF$187,V$25,0)),"",VLOOKUP($B181,'NEL &amp; P4P Backsheet'!$D$11:$BF$187, V$25,0))</f>
        <v/>
      </c>
      <c r="W181" s="320" t="str">
        <f ca="1">IF(ISERROR(VLOOKUP($B181,'NEL &amp; P4P Backsheet'!$D$11:$BF$187,W$25,0)),"",VLOOKUP($B181,'NEL &amp; P4P Backsheet'!$D$11:$BF$187, W$25,0))</f>
        <v/>
      </c>
      <c r="X181" s="214" t="str">
        <f ca="1">IF(ISERROR(VLOOKUP($B181,'NEL &amp; P4P Backsheet'!$D$11:$BF$187,X$25,0)),"",VLOOKUP($B181,'NEL &amp; P4P Backsheet'!$D$11:$BF$187, X$25,0))</f>
        <v/>
      </c>
      <c r="Y181" s="368" t="str">
        <f ca="1">IF(ISERROR(VLOOKUP($B181,'NEL &amp; P4P Backsheet'!$D$11:$BK$187,$Y$25,0)),"",IF(VLOOKUP($B181,'NEL &amp; P4P Backsheet'!$D$11:$BK$187,$Y$25,0)=0,"",VLOOKUP($B181,'NEL &amp; P4P Backsheet'!$D$11:$BK$187,$Y$25,0)))</f>
        <v/>
      </c>
      <c r="Z181"/>
    </row>
    <row r="182" spans="1:26">
      <c r="A182" s="3">
        <v>154</v>
      </c>
      <c r="B182" s="41" t="str">
        <f t="shared" ca="1" si="5"/>
        <v/>
      </c>
      <c r="C182" s="42" t="str">
        <f ca="1">IF(B182="","",VLOOKUP(B182,'Org list'!$J$9:$K$637,2,0))</f>
        <v/>
      </c>
      <c r="D182" s="215" t="str">
        <f ca="1">IF(ISERROR(VLOOKUP($B182,'NEL &amp; P4P Backsheet'!$D$11:$BM$187,D$25,0)),"",IF(VLOOKUP($B182,'NEL &amp; P4P Backsheet'!$D$11:$BM$187,D$25,0)=0,"",VLOOKUP($B182,'NEL &amp; P4P Backsheet'!$D$11:$BM$187,D$25,0)))</f>
        <v/>
      </c>
      <c r="E182" s="209" t="str">
        <f ca="1">IF(ISERROR(VLOOKUP($B182,'NEL &amp; P4P Backsheet'!$D$11:$BF$187,E$25,0)),"",VLOOKUP($B182,'NEL &amp; P4P Backsheet'!$D$11:$BF$187, E$25,0))</f>
        <v/>
      </c>
      <c r="F182" s="209" t="str">
        <f ca="1">IF(ISERROR(VLOOKUP($B182,'NEL &amp; P4P Backsheet'!$D$11:$BF$187,F$25,0)),"",VLOOKUP($B182,'NEL &amp; P4P Backsheet'!$D$11:$BF$187, F$25,0))</f>
        <v/>
      </c>
      <c r="G182" s="209" t="str">
        <f ca="1">IF(ISERROR(VLOOKUP($B182,'NEL &amp; P4P Backsheet'!$D$11:$BF$187,G$25,0)),"",VLOOKUP($B182,'NEL &amp; P4P Backsheet'!$D$11:$BF$187, G$25,0))</f>
        <v/>
      </c>
      <c r="H182" s="259" t="str">
        <f ca="1">IF(ISERROR(VLOOKUP($B182,'NEL &amp; P4P Backsheet'!$D$11:$BF$187,H$25,0)),"",VLOOKUP($B182,'NEL &amp; P4P Backsheet'!$D$11:$BF$187, H$25,0))</f>
        <v/>
      </c>
      <c r="I182" s="209" t="str">
        <f ca="1">IF(ISERROR(VLOOKUP($B182,'NEL &amp; P4P Backsheet'!$D$11:$BF$187,I$25,0)),"",VLOOKUP($B182,'NEL &amp; P4P Backsheet'!$D$11:$BF$187, I$25,0))</f>
        <v/>
      </c>
      <c r="J182" s="318" t="str">
        <f ca="1">IF(ISERROR(VLOOKUP($B182,'NEL &amp; P4P Backsheet'!$D$11:$BF$187,J$25,0)),"",VLOOKUP($B182,'NEL &amp; P4P Backsheet'!$D$11:$BF$187, J$25,0))</f>
        <v/>
      </c>
      <c r="K182" s="320" t="str">
        <f ca="1">IF(ISERROR(VLOOKUP($B182,'NEL &amp; P4P Backsheet'!$D$11:$BF$187,K$25,0)),"",VLOOKUP($B182,'NEL &amp; P4P Backsheet'!$D$11:$BF$187, K$25,0))</f>
        <v/>
      </c>
      <c r="L182" s="259" t="str">
        <f ca="1">IF(ISERROR(VLOOKUP($B182,'NEL &amp; P4P Backsheet'!$D$11:$BF$187,L$25,0)),"",VLOOKUP($B182,'NEL &amp; P4P Backsheet'!$D$11:$BF$187, L$25,0))</f>
        <v/>
      </c>
      <c r="M182" s="608" t="str">
        <f ca="1">IF(ISERROR(VLOOKUP($B182,'NEL &amp; P4P Backsheet'!$D$11:$BF$187,M$25,0)),"",VLOOKUP($B182,'NEL &amp; P4P Backsheet'!$D$11:$BF$187, M$25,0))</f>
        <v/>
      </c>
      <c r="N182" s="608" t="str">
        <f ca="1">IF(ISERROR(VLOOKUP($B182,'NEL &amp; P4P Backsheet'!$D$11:$BF$187,N$25,0)),"",VLOOKUP($B182,'NEL &amp; P4P Backsheet'!$D$11:$BF$187, N$25,0))</f>
        <v/>
      </c>
      <c r="O182" s="611" t="str">
        <f ca="1">IF(ISERROR(VLOOKUP($B182,'NEL &amp; P4P Backsheet'!$D$11:$BF$187,O$25,0)),"",VLOOKUP($B182,'NEL &amp; P4P Backsheet'!$D$11:$BF$187, O$25,0))</f>
        <v/>
      </c>
      <c r="P182" s="612" t="str">
        <f ca="1">IF(ISERROR(VLOOKUP($B182,'NEL &amp; P4P Backsheet'!$D$11:$BF$187,P$25,0)),"",VLOOKUP($B182,'NEL &amp; P4P Backsheet'!$D$11:$BF$187, P$25,0))</f>
        <v/>
      </c>
      <c r="Q182" s="212" t="str">
        <f ca="1">IF(ISERROR(VLOOKUP($B182,'NEL &amp; P4P Backsheet'!$D$11:$BF$187,Q$25,0)),"",VLOOKUP($B182,'NEL &amp; P4P Backsheet'!$D$11:$BF$187, Q$25,0))</f>
        <v/>
      </c>
      <c r="R182" s="320" t="str">
        <f ca="1">IF(ISERROR(VLOOKUP($B182,'NEL &amp; P4P Backsheet'!$D$11:$BF$187,R$25,0)),"",VLOOKUP($B182,'NEL &amp; P4P Backsheet'!$D$11:$BF$187, R$25,0))</f>
        <v/>
      </c>
      <c r="S182" s="318" t="str">
        <f ca="1">IF(ISERROR(VLOOKUP($B182,'NEL &amp; P4P Backsheet'!$D$11:$BF$187,S$25,0)),"",VLOOKUP($B182,'NEL &amp; P4P Backsheet'!$D$11:$BF$187, S$25,0))</f>
        <v/>
      </c>
      <c r="T182" s="214" t="str">
        <f ca="1">IF(ISERROR(VLOOKUP($B182,'NEL &amp; P4P Backsheet'!$D$11:$BF$187,T$25,0)),"",VLOOKUP($B182,'NEL &amp; P4P Backsheet'!$D$11:$BF$187, T$25,0))</f>
        <v/>
      </c>
      <c r="U182" s="212" t="str">
        <f ca="1">IF(ISERROR(VLOOKUP($B182,'NEL &amp; P4P Backsheet'!$D$11:$BF$187,U$25,0)),"",VLOOKUP($B182,'NEL &amp; P4P Backsheet'!$D$11:$BF$187, U$25,0))</f>
        <v/>
      </c>
      <c r="V182" s="320" t="str">
        <f ca="1">IF(ISERROR(VLOOKUP($B182,'NEL &amp; P4P Backsheet'!$D$11:$BF$187,V$25,0)),"",VLOOKUP($B182,'NEL &amp; P4P Backsheet'!$D$11:$BF$187, V$25,0))</f>
        <v/>
      </c>
      <c r="W182" s="320" t="str">
        <f ca="1">IF(ISERROR(VLOOKUP($B182,'NEL &amp; P4P Backsheet'!$D$11:$BF$187,W$25,0)),"",VLOOKUP($B182,'NEL &amp; P4P Backsheet'!$D$11:$BF$187, W$25,0))</f>
        <v/>
      </c>
      <c r="X182" s="214" t="str">
        <f ca="1">IF(ISERROR(VLOOKUP($B182,'NEL &amp; P4P Backsheet'!$D$11:$BF$187,X$25,0)),"",VLOOKUP($B182,'NEL &amp; P4P Backsheet'!$D$11:$BF$187, X$25,0))</f>
        <v/>
      </c>
      <c r="Y182" s="368" t="str">
        <f ca="1">IF(ISERROR(VLOOKUP($B182,'NEL &amp; P4P Backsheet'!$D$11:$BK$187,$Y$25,0)),"",IF(VLOOKUP($B182,'NEL &amp; P4P Backsheet'!$D$11:$BK$187,$Y$25,0)=0,"",VLOOKUP($B182,'NEL &amp; P4P Backsheet'!$D$11:$BK$187,$Y$25,0)))</f>
        <v/>
      </c>
      <c r="Z182"/>
    </row>
    <row r="183" spans="1:26">
      <c r="A183" s="3">
        <v>155</v>
      </c>
      <c r="B183" s="41" t="str">
        <f t="shared" ca="1" si="5"/>
        <v/>
      </c>
      <c r="C183" s="42" t="str">
        <f ca="1">IF(B183="","",VLOOKUP(B183,'Org list'!$J$9:$K$637,2,0))</f>
        <v/>
      </c>
      <c r="D183" s="215" t="str">
        <f ca="1">IF(ISERROR(VLOOKUP($B183,'NEL &amp; P4P Backsheet'!$D$11:$BM$187,D$25,0)),"",IF(VLOOKUP($B183,'NEL &amp; P4P Backsheet'!$D$11:$BM$187,D$25,0)=0,"",VLOOKUP($B183,'NEL &amp; P4P Backsheet'!$D$11:$BM$187,D$25,0)))</f>
        <v/>
      </c>
      <c r="E183" s="209" t="str">
        <f ca="1">IF(ISERROR(VLOOKUP($B183,'NEL &amp; P4P Backsheet'!$D$11:$BF$187,E$25,0)),"",VLOOKUP($B183,'NEL &amp; P4P Backsheet'!$D$11:$BF$187, E$25,0))</f>
        <v/>
      </c>
      <c r="F183" s="209" t="str">
        <f ca="1">IF(ISERROR(VLOOKUP($B183,'NEL &amp; P4P Backsheet'!$D$11:$BF$187,F$25,0)),"",VLOOKUP($B183,'NEL &amp; P4P Backsheet'!$D$11:$BF$187, F$25,0))</f>
        <v/>
      </c>
      <c r="G183" s="209" t="str">
        <f ca="1">IF(ISERROR(VLOOKUP($B183,'NEL &amp; P4P Backsheet'!$D$11:$BF$187,G$25,0)),"",VLOOKUP($B183,'NEL &amp; P4P Backsheet'!$D$11:$BF$187, G$25,0))</f>
        <v/>
      </c>
      <c r="H183" s="259" t="str">
        <f ca="1">IF(ISERROR(VLOOKUP($B183,'NEL &amp; P4P Backsheet'!$D$11:$BF$187,H$25,0)),"",VLOOKUP($B183,'NEL &amp; P4P Backsheet'!$D$11:$BF$187, H$25,0))</f>
        <v/>
      </c>
      <c r="I183" s="209" t="str">
        <f ca="1">IF(ISERROR(VLOOKUP($B183,'NEL &amp; P4P Backsheet'!$D$11:$BF$187,I$25,0)),"",VLOOKUP($B183,'NEL &amp; P4P Backsheet'!$D$11:$BF$187, I$25,0))</f>
        <v/>
      </c>
      <c r="J183" s="318" t="str">
        <f ca="1">IF(ISERROR(VLOOKUP($B183,'NEL &amp; P4P Backsheet'!$D$11:$BF$187,J$25,0)),"",VLOOKUP($B183,'NEL &amp; P4P Backsheet'!$D$11:$BF$187, J$25,0))</f>
        <v/>
      </c>
      <c r="K183" s="320" t="str">
        <f ca="1">IF(ISERROR(VLOOKUP($B183,'NEL &amp; P4P Backsheet'!$D$11:$BF$187,K$25,0)),"",VLOOKUP($B183,'NEL &amp; P4P Backsheet'!$D$11:$BF$187, K$25,0))</f>
        <v/>
      </c>
      <c r="L183" s="259" t="str">
        <f ca="1">IF(ISERROR(VLOOKUP($B183,'NEL &amp; P4P Backsheet'!$D$11:$BF$187,L$25,0)),"",VLOOKUP($B183,'NEL &amp; P4P Backsheet'!$D$11:$BF$187, L$25,0))</f>
        <v/>
      </c>
      <c r="M183" s="608" t="str">
        <f ca="1">IF(ISERROR(VLOOKUP($B183,'NEL &amp; P4P Backsheet'!$D$11:$BF$187,M$25,0)),"",VLOOKUP($B183,'NEL &amp; P4P Backsheet'!$D$11:$BF$187, M$25,0))</f>
        <v/>
      </c>
      <c r="N183" s="608" t="str">
        <f ca="1">IF(ISERROR(VLOOKUP($B183,'NEL &amp; P4P Backsheet'!$D$11:$BF$187,N$25,0)),"",VLOOKUP($B183,'NEL &amp; P4P Backsheet'!$D$11:$BF$187, N$25,0))</f>
        <v/>
      </c>
      <c r="O183" s="611" t="str">
        <f ca="1">IF(ISERROR(VLOOKUP($B183,'NEL &amp; P4P Backsheet'!$D$11:$BF$187,O$25,0)),"",VLOOKUP($B183,'NEL &amp; P4P Backsheet'!$D$11:$BF$187, O$25,0))</f>
        <v/>
      </c>
      <c r="P183" s="612" t="str">
        <f ca="1">IF(ISERROR(VLOOKUP($B183,'NEL &amp; P4P Backsheet'!$D$11:$BF$187,P$25,0)),"",VLOOKUP($B183,'NEL &amp; P4P Backsheet'!$D$11:$BF$187, P$25,0))</f>
        <v/>
      </c>
      <c r="Q183" s="212" t="str">
        <f ca="1">IF(ISERROR(VLOOKUP($B183,'NEL &amp; P4P Backsheet'!$D$11:$BF$187,Q$25,0)),"",VLOOKUP($B183,'NEL &amp; P4P Backsheet'!$D$11:$BF$187, Q$25,0))</f>
        <v/>
      </c>
      <c r="R183" s="320" t="str">
        <f ca="1">IF(ISERROR(VLOOKUP($B183,'NEL &amp; P4P Backsheet'!$D$11:$BF$187,R$25,0)),"",VLOOKUP($B183,'NEL &amp; P4P Backsheet'!$D$11:$BF$187, R$25,0))</f>
        <v/>
      </c>
      <c r="S183" s="318" t="str">
        <f ca="1">IF(ISERROR(VLOOKUP($B183,'NEL &amp; P4P Backsheet'!$D$11:$BF$187,S$25,0)),"",VLOOKUP($B183,'NEL &amp; P4P Backsheet'!$D$11:$BF$187, S$25,0))</f>
        <v/>
      </c>
      <c r="T183" s="214" t="str">
        <f ca="1">IF(ISERROR(VLOOKUP($B183,'NEL &amp; P4P Backsheet'!$D$11:$BF$187,T$25,0)),"",VLOOKUP($B183,'NEL &amp; P4P Backsheet'!$D$11:$BF$187, T$25,0))</f>
        <v/>
      </c>
      <c r="U183" s="212" t="str">
        <f ca="1">IF(ISERROR(VLOOKUP($B183,'NEL &amp; P4P Backsheet'!$D$11:$BF$187,U$25,0)),"",VLOOKUP($B183,'NEL &amp; P4P Backsheet'!$D$11:$BF$187, U$25,0))</f>
        <v/>
      </c>
      <c r="V183" s="320" t="str">
        <f ca="1">IF(ISERROR(VLOOKUP($B183,'NEL &amp; P4P Backsheet'!$D$11:$BF$187,V$25,0)),"",VLOOKUP($B183,'NEL &amp; P4P Backsheet'!$D$11:$BF$187, V$25,0))</f>
        <v/>
      </c>
      <c r="W183" s="320" t="str">
        <f ca="1">IF(ISERROR(VLOOKUP($B183,'NEL &amp; P4P Backsheet'!$D$11:$BF$187,W$25,0)),"",VLOOKUP($B183,'NEL &amp; P4P Backsheet'!$D$11:$BF$187, W$25,0))</f>
        <v/>
      </c>
      <c r="X183" s="214" t="str">
        <f ca="1">IF(ISERROR(VLOOKUP($B183,'NEL &amp; P4P Backsheet'!$D$11:$BF$187,X$25,0)),"",VLOOKUP($B183,'NEL &amp; P4P Backsheet'!$D$11:$BF$187, X$25,0))</f>
        <v/>
      </c>
      <c r="Y183" s="368" t="str">
        <f ca="1">IF(ISERROR(VLOOKUP($B183,'NEL &amp; P4P Backsheet'!$D$11:$BK$187,$Y$25,0)),"",IF(VLOOKUP($B183,'NEL &amp; P4P Backsheet'!$D$11:$BK$187,$Y$25,0)=0,"",VLOOKUP($B183,'NEL &amp; P4P Backsheet'!$D$11:$BK$187,$Y$25,0)))</f>
        <v/>
      </c>
      <c r="Z183"/>
    </row>
    <row r="184" spans="1:26">
      <c r="A184" s="3">
        <v>156</v>
      </c>
      <c r="B184" s="41" t="str">
        <f t="shared" ca="1" si="5"/>
        <v/>
      </c>
      <c r="C184" s="42" t="str">
        <f ca="1">IF(B184="","",VLOOKUP(B184,'Org list'!$J$9:$K$637,2,0))</f>
        <v/>
      </c>
      <c r="D184" s="215" t="str">
        <f ca="1">IF(ISERROR(VLOOKUP($B184,'NEL &amp; P4P Backsheet'!$D$11:$BM$187,D$25,0)),"",IF(VLOOKUP($B184,'NEL &amp; P4P Backsheet'!$D$11:$BM$187,D$25,0)=0,"",VLOOKUP($B184,'NEL &amp; P4P Backsheet'!$D$11:$BM$187,D$25,0)))</f>
        <v/>
      </c>
      <c r="E184" s="209" t="str">
        <f ca="1">IF(ISERROR(VLOOKUP($B184,'NEL &amp; P4P Backsheet'!$D$11:$BF$187,E$25,0)),"",VLOOKUP($B184,'NEL &amp; P4P Backsheet'!$D$11:$BF$187, E$25,0))</f>
        <v/>
      </c>
      <c r="F184" s="209" t="str">
        <f ca="1">IF(ISERROR(VLOOKUP($B184,'NEL &amp; P4P Backsheet'!$D$11:$BF$187,F$25,0)),"",VLOOKUP($B184,'NEL &amp; P4P Backsheet'!$D$11:$BF$187, F$25,0))</f>
        <v/>
      </c>
      <c r="G184" s="209" t="str">
        <f ca="1">IF(ISERROR(VLOOKUP($B184,'NEL &amp; P4P Backsheet'!$D$11:$BF$187,G$25,0)),"",VLOOKUP($B184,'NEL &amp; P4P Backsheet'!$D$11:$BF$187, G$25,0))</f>
        <v/>
      </c>
      <c r="H184" s="259" t="str">
        <f ca="1">IF(ISERROR(VLOOKUP($B184,'NEL &amp; P4P Backsheet'!$D$11:$BF$187,H$25,0)),"",VLOOKUP($B184,'NEL &amp; P4P Backsheet'!$D$11:$BF$187, H$25,0))</f>
        <v/>
      </c>
      <c r="I184" s="209" t="str">
        <f ca="1">IF(ISERROR(VLOOKUP($B184,'NEL &amp; P4P Backsheet'!$D$11:$BF$187,I$25,0)),"",VLOOKUP($B184,'NEL &amp; P4P Backsheet'!$D$11:$BF$187, I$25,0))</f>
        <v/>
      </c>
      <c r="J184" s="318" t="str">
        <f ca="1">IF(ISERROR(VLOOKUP($B184,'NEL &amp; P4P Backsheet'!$D$11:$BF$187,J$25,0)),"",VLOOKUP($B184,'NEL &amp; P4P Backsheet'!$D$11:$BF$187, J$25,0))</f>
        <v/>
      </c>
      <c r="K184" s="320" t="str">
        <f ca="1">IF(ISERROR(VLOOKUP($B184,'NEL &amp; P4P Backsheet'!$D$11:$BF$187,K$25,0)),"",VLOOKUP($B184,'NEL &amp; P4P Backsheet'!$D$11:$BF$187, K$25,0))</f>
        <v/>
      </c>
      <c r="L184" s="259" t="str">
        <f ca="1">IF(ISERROR(VLOOKUP($B184,'NEL &amp; P4P Backsheet'!$D$11:$BF$187,L$25,0)),"",VLOOKUP($B184,'NEL &amp; P4P Backsheet'!$D$11:$BF$187, L$25,0))</f>
        <v/>
      </c>
      <c r="M184" s="608" t="str">
        <f ca="1">IF(ISERROR(VLOOKUP($B184,'NEL &amp; P4P Backsheet'!$D$11:$BF$187,M$25,0)),"",VLOOKUP($B184,'NEL &amp; P4P Backsheet'!$D$11:$BF$187, M$25,0))</f>
        <v/>
      </c>
      <c r="N184" s="608" t="str">
        <f ca="1">IF(ISERROR(VLOOKUP($B184,'NEL &amp; P4P Backsheet'!$D$11:$BF$187,N$25,0)),"",VLOOKUP($B184,'NEL &amp; P4P Backsheet'!$D$11:$BF$187, N$25,0))</f>
        <v/>
      </c>
      <c r="O184" s="611" t="str">
        <f ca="1">IF(ISERROR(VLOOKUP($B184,'NEL &amp; P4P Backsheet'!$D$11:$BF$187,O$25,0)),"",VLOOKUP($B184,'NEL &amp; P4P Backsheet'!$D$11:$BF$187, O$25,0))</f>
        <v/>
      </c>
      <c r="P184" s="612" t="str">
        <f ca="1">IF(ISERROR(VLOOKUP($B184,'NEL &amp; P4P Backsheet'!$D$11:$BF$187,P$25,0)),"",VLOOKUP($B184,'NEL &amp; P4P Backsheet'!$D$11:$BF$187, P$25,0))</f>
        <v/>
      </c>
      <c r="Q184" s="212" t="str">
        <f ca="1">IF(ISERROR(VLOOKUP($B184,'NEL &amp; P4P Backsheet'!$D$11:$BF$187,Q$25,0)),"",VLOOKUP($B184,'NEL &amp; P4P Backsheet'!$D$11:$BF$187, Q$25,0))</f>
        <v/>
      </c>
      <c r="R184" s="320" t="str">
        <f ca="1">IF(ISERROR(VLOOKUP($B184,'NEL &amp; P4P Backsheet'!$D$11:$BF$187,R$25,0)),"",VLOOKUP($B184,'NEL &amp; P4P Backsheet'!$D$11:$BF$187, R$25,0))</f>
        <v/>
      </c>
      <c r="S184" s="318" t="str">
        <f ca="1">IF(ISERROR(VLOOKUP($B184,'NEL &amp; P4P Backsheet'!$D$11:$BF$187,S$25,0)),"",VLOOKUP($B184,'NEL &amp; P4P Backsheet'!$D$11:$BF$187, S$25,0))</f>
        <v/>
      </c>
      <c r="T184" s="214" t="str">
        <f ca="1">IF(ISERROR(VLOOKUP($B184,'NEL &amp; P4P Backsheet'!$D$11:$BF$187,T$25,0)),"",VLOOKUP($B184,'NEL &amp; P4P Backsheet'!$D$11:$BF$187, T$25,0))</f>
        <v/>
      </c>
      <c r="U184" s="212" t="str">
        <f ca="1">IF(ISERROR(VLOOKUP($B184,'NEL &amp; P4P Backsheet'!$D$11:$BF$187,U$25,0)),"",VLOOKUP($B184,'NEL &amp; P4P Backsheet'!$D$11:$BF$187, U$25,0))</f>
        <v/>
      </c>
      <c r="V184" s="320" t="str">
        <f ca="1">IF(ISERROR(VLOOKUP($B184,'NEL &amp; P4P Backsheet'!$D$11:$BF$187,V$25,0)),"",VLOOKUP($B184,'NEL &amp; P4P Backsheet'!$D$11:$BF$187, V$25,0))</f>
        <v/>
      </c>
      <c r="W184" s="320" t="str">
        <f ca="1">IF(ISERROR(VLOOKUP($B184,'NEL &amp; P4P Backsheet'!$D$11:$BF$187,W$25,0)),"",VLOOKUP($B184,'NEL &amp; P4P Backsheet'!$D$11:$BF$187, W$25,0))</f>
        <v/>
      </c>
      <c r="X184" s="214" t="str">
        <f ca="1">IF(ISERROR(VLOOKUP($B184,'NEL &amp; P4P Backsheet'!$D$11:$BF$187,X$25,0)),"",VLOOKUP($B184,'NEL &amp; P4P Backsheet'!$D$11:$BF$187, X$25,0))</f>
        <v/>
      </c>
      <c r="Y184" s="368" t="str">
        <f ca="1">IF(ISERROR(VLOOKUP($B184,'NEL &amp; P4P Backsheet'!$D$11:$BK$187,$Y$25,0)),"",IF(VLOOKUP($B184,'NEL &amp; P4P Backsheet'!$D$11:$BK$187,$Y$25,0)=0,"",VLOOKUP($B184,'NEL &amp; P4P Backsheet'!$D$11:$BK$187,$Y$25,0)))</f>
        <v/>
      </c>
      <c r="Z184"/>
    </row>
    <row r="185" spans="1:26">
      <c r="A185" s="3">
        <v>157</v>
      </c>
      <c r="B185" s="41" t="str">
        <f t="shared" ca="1" si="5"/>
        <v/>
      </c>
      <c r="C185" s="42" t="str">
        <f ca="1">IF(B185="","",VLOOKUP(B185,'Org list'!$J$9:$K$637,2,0))</f>
        <v/>
      </c>
      <c r="D185" s="215" t="str">
        <f ca="1">IF(ISERROR(VLOOKUP($B185,'NEL &amp; P4P Backsheet'!$D$11:$BM$187,D$25,0)),"",IF(VLOOKUP($B185,'NEL &amp; P4P Backsheet'!$D$11:$BM$187,D$25,0)=0,"",VLOOKUP($B185,'NEL &amp; P4P Backsheet'!$D$11:$BM$187,D$25,0)))</f>
        <v/>
      </c>
      <c r="E185" s="209" t="str">
        <f ca="1">IF(ISERROR(VLOOKUP($B185,'NEL &amp; P4P Backsheet'!$D$11:$BF$187,E$25,0)),"",VLOOKUP($B185,'NEL &amp; P4P Backsheet'!$D$11:$BF$187, E$25,0))</f>
        <v/>
      </c>
      <c r="F185" s="209" t="str">
        <f ca="1">IF(ISERROR(VLOOKUP($B185,'NEL &amp; P4P Backsheet'!$D$11:$BF$187,F$25,0)),"",VLOOKUP($B185,'NEL &amp; P4P Backsheet'!$D$11:$BF$187, F$25,0))</f>
        <v/>
      </c>
      <c r="G185" s="209" t="str">
        <f ca="1">IF(ISERROR(VLOOKUP($B185,'NEL &amp; P4P Backsheet'!$D$11:$BF$187,G$25,0)),"",VLOOKUP($B185,'NEL &amp; P4P Backsheet'!$D$11:$BF$187, G$25,0))</f>
        <v/>
      </c>
      <c r="H185" s="259" t="str">
        <f ca="1">IF(ISERROR(VLOOKUP($B185,'NEL &amp; P4P Backsheet'!$D$11:$BF$187,H$25,0)),"",VLOOKUP($B185,'NEL &amp; P4P Backsheet'!$D$11:$BF$187, H$25,0))</f>
        <v/>
      </c>
      <c r="I185" s="209" t="str">
        <f ca="1">IF(ISERROR(VLOOKUP($B185,'NEL &amp; P4P Backsheet'!$D$11:$BF$187,I$25,0)),"",VLOOKUP($B185,'NEL &amp; P4P Backsheet'!$D$11:$BF$187, I$25,0))</f>
        <v/>
      </c>
      <c r="J185" s="318" t="str">
        <f ca="1">IF(ISERROR(VLOOKUP($B185,'NEL &amp; P4P Backsheet'!$D$11:$BF$187,J$25,0)),"",VLOOKUP($B185,'NEL &amp; P4P Backsheet'!$D$11:$BF$187, J$25,0))</f>
        <v/>
      </c>
      <c r="K185" s="320" t="str">
        <f ca="1">IF(ISERROR(VLOOKUP($B185,'NEL &amp; P4P Backsheet'!$D$11:$BF$187,K$25,0)),"",VLOOKUP($B185,'NEL &amp; P4P Backsheet'!$D$11:$BF$187, K$25,0))</f>
        <v/>
      </c>
      <c r="L185" s="259" t="str">
        <f ca="1">IF(ISERROR(VLOOKUP($B185,'NEL &amp; P4P Backsheet'!$D$11:$BF$187,L$25,0)),"",VLOOKUP($B185,'NEL &amp; P4P Backsheet'!$D$11:$BF$187, L$25,0))</f>
        <v/>
      </c>
      <c r="M185" s="608" t="str">
        <f ca="1">IF(ISERROR(VLOOKUP($B185,'NEL &amp; P4P Backsheet'!$D$11:$BF$187,M$25,0)),"",VLOOKUP($B185,'NEL &amp; P4P Backsheet'!$D$11:$BF$187, M$25,0))</f>
        <v/>
      </c>
      <c r="N185" s="608" t="str">
        <f ca="1">IF(ISERROR(VLOOKUP($B185,'NEL &amp; P4P Backsheet'!$D$11:$BF$187,N$25,0)),"",VLOOKUP($B185,'NEL &amp; P4P Backsheet'!$D$11:$BF$187, N$25,0))</f>
        <v/>
      </c>
      <c r="O185" s="611" t="str">
        <f ca="1">IF(ISERROR(VLOOKUP($B185,'NEL &amp; P4P Backsheet'!$D$11:$BF$187,O$25,0)),"",VLOOKUP($B185,'NEL &amp; P4P Backsheet'!$D$11:$BF$187, O$25,0))</f>
        <v/>
      </c>
      <c r="P185" s="612" t="str">
        <f ca="1">IF(ISERROR(VLOOKUP($B185,'NEL &amp; P4P Backsheet'!$D$11:$BF$187,P$25,0)),"",VLOOKUP($B185,'NEL &amp; P4P Backsheet'!$D$11:$BF$187, P$25,0))</f>
        <v/>
      </c>
      <c r="Q185" s="212" t="str">
        <f ca="1">IF(ISERROR(VLOOKUP($B185,'NEL &amp; P4P Backsheet'!$D$11:$BF$187,Q$25,0)),"",VLOOKUP($B185,'NEL &amp; P4P Backsheet'!$D$11:$BF$187, Q$25,0))</f>
        <v/>
      </c>
      <c r="R185" s="320" t="str">
        <f ca="1">IF(ISERROR(VLOOKUP($B185,'NEL &amp; P4P Backsheet'!$D$11:$BF$187,R$25,0)),"",VLOOKUP($B185,'NEL &amp; P4P Backsheet'!$D$11:$BF$187, R$25,0))</f>
        <v/>
      </c>
      <c r="S185" s="318" t="str">
        <f ca="1">IF(ISERROR(VLOOKUP($B185,'NEL &amp; P4P Backsheet'!$D$11:$BF$187,S$25,0)),"",VLOOKUP($B185,'NEL &amp; P4P Backsheet'!$D$11:$BF$187, S$25,0))</f>
        <v/>
      </c>
      <c r="T185" s="214" t="str">
        <f ca="1">IF(ISERROR(VLOOKUP($B185,'NEL &amp; P4P Backsheet'!$D$11:$BF$187,T$25,0)),"",VLOOKUP($B185,'NEL &amp; P4P Backsheet'!$D$11:$BF$187, T$25,0))</f>
        <v/>
      </c>
      <c r="U185" s="212" t="str">
        <f ca="1">IF(ISERROR(VLOOKUP($B185,'NEL &amp; P4P Backsheet'!$D$11:$BF$187,U$25,0)),"",VLOOKUP($B185,'NEL &amp; P4P Backsheet'!$D$11:$BF$187, U$25,0))</f>
        <v/>
      </c>
      <c r="V185" s="320" t="str">
        <f ca="1">IF(ISERROR(VLOOKUP($B185,'NEL &amp; P4P Backsheet'!$D$11:$BF$187,V$25,0)),"",VLOOKUP($B185,'NEL &amp; P4P Backsheet'!$D$11:$BF$187, V$25,0))</f>
        <v/>
      </c>
      <c r="W185" s="320" t="str">
        <f ca="1">IF(ISERROR(VLOOKUP($B185,'NEL &amp; P4P Backsheet'!$D$11:$BF$187,W$25,0)),"",VLOOKUP($B185,'NEL &amp; P4P Backsheet'!$D$11:$BF$187, W$25,0))</f>
        <v/>
      </c>
      <c r="X185" s="214" t="str">
        <f ca="1">IF(ISERROR(VLOOKUP($B185,'NEL &amp; P4P Backsheet'!$D$11:$BF$187,X$25,0)),"",VLOOKUP($B185,'NEL &amp; P4P Backsheet'!$D$11:$BF$187, X$25,0))</f>
        <v/>
      </c>
      <c r="Y185" s="368" t="str">
        <f ca="1">IF(ISERROR(VLOOKUP($B185,'NEL &amp; P4P Backsheet'!$D$11:$BK$187,$Y$25,0)),"",IF(VLOOKUP($B185,'NEL &amp; P4P Backsheet'!$D$11:$BK$187,$Y$25,0)=0,"",VLOOKUP($B185,'NEL &amp; P4P Backsheet'!$D$11:$BK$187,$Y$25,0)))</f>
        <v/>
      </c>
      <c r="Z185"/>
    </row>
    <row r="186" spans="1:26">
      <c r="A186" s="3">
        <v>158</v>
      </c>
      <c r="B186" s="41" t="str">
        <f t="shared" ca="1" si="5"/>
        <v/>
      </c>
      <c r="C186" s="42" t="str">
        <f ca="1">IF(B186="","",VLOOKUP(B186,'Org list'!$J$9:$K$637,2,0))</f>
        <v/>
      </c>
      <c r="D186" s="215" t="str">
        <f ca="1">IF(ISERROR(VLOOKUP($B186,'NEL &amp; P4P Backsheet'!$D$11:$BM$187,D$25,0)),"",IF(VLOOKUP($B186,'NEL &amp; P4P Backsheet'!$D$11:$BM$187,D$25,0)=0,"",VLOOKUP($B186,'NEL &amp; P4P Backsheet'!$D$11:$BM$187,D$25,0)))</f>
        <v/>
      </c>
      <c r="E186" s="209" t="str">
        <f ca="1">IF(ISERROR(VLOOKUP($B186,'NEL &amp; P4P Backsheet'!$D$11:$BF$187,E$25,0)),"",VLOOKUP($B186,'NEL &amp; P4P Backsheet'!$D$11:$BF$187, E$25,0))</f>
        <v/>
      </c>
      <c r="F186" s="209" t="str">
        <f ca="1">IF(ISERROR(VLOOKUP($B186,'NEL &amp; P4P Backsheet'!$D$11:$BF$187,F$25,0)),"",VLOOKUP($B186,'NEL &amp; P4P Backsheet'!$D$11:$BF$187, F$25,0))</f>
        <v/>
      </c>
      <c r="G186" s="209" t="str">
        <f ca="1">IF(ISERROR(VLOOKUP($B186,'NEL &amp; P4P Backsheet'!$D$11:$BF$187,G$25,0)),"",VLOOKUP($B186,'NEL &amp; P4P Backsheet'!$D$11:$BF$187, G$25,0))</f>
        <v/>
      </c>
      <c r="H186" s="259" t="str">
        <f ca="1">IF(ISERROR(VLOOKUP($B186,'NEL &amp; P4P Backsheet'!$D$11:$BF$187,H$25,0)),"",VLOOKUP($B186,'NEL &amp; P4P Backsheet'!$D$11:$BF$187, H$25,0))</f>
        <v/>
      </c>
      <c r="I186" s="209" t="str">
        <f ca="1">IF(ISERROR(VLOOKUP($B186,'NEL &amp; P4P Backsheet'!$D$11:$BF$187,I$25,0)),"",VLOOKUP($B186,'NEL &amp; P4P Backsheet'!$D$11:$BF$187, I$25,0))</f>
        <v/>
      </c>
      <c r="J186" s="318" t="str">
        <f ca="1">IF(ISERROR(VLOOKUP($B186,'NEL &amp; P4P Backsheet'!$D$11:$BF$187,J$25,0)),"",VLOOKUP($B186,'NEL &amp; P4P Backsheet'!$D$11:$BF$187, J$25,0))</f>
        <v/>
      </c>
      <c r="K186" s="320" t="str">
        <f ca="1">IF(ISERROR(VLOOKUP($B186,'NEL &amp; P4P Backsheet'!$D$11:$BF$187,K$25,0)),"",VLOOKUP($B186,'NEL &amp; P4P Backsheet'!$D$11:$BF$187, K$25,0))</f>
        <v/>
      </c>
      <c r="L186" s="259" t="str">
        <f ca="1">IF(ISERROR(VLOOKUP($B186,'NEL &amp; P4P Backsheet'!$D$11:$BF$187,L$25,0)),"",VLOOKUP($B186,'NEL &amp; P4P Backsheet'!$D$11:$BF$187, L$25,0))</f>
        <v/>
      </c>
      <c r="M186" s="608" t="str">
        <f ca="1">IF(ISERROR(VLOOKUP($B186,'NEL &amp; P4P Backsheet'!$D$11:$BF$187,M$25,0)),"",VLOOKUP($B186,'NEL &amp; P4P Backsheet'!$D$11:$BF$187, M$25,0))</f>
        <v/>
      </c>
      <c r="N186" s="608" t="str">
        <f ca="1">IF(ISERROR(VLOOKUP($B186,'NEL &amp; P4P Backsheet'!$D$11:$BF$187,N$25,0)),"",VLOOKUP($B186,'NEL &amp; P4P Backsheet'!$D$11:$BF$187, N$25,0))</f>
        <v/>
      </c>
      <c r="O186" s="611" t="str">
        <f ca="1">IF(ISERROR(VLOOKUP($B186,'NEL &amp; P4P Backsheet'!$D$11:$BF$187,O$25,0)),"",VLOOKUP($B186,'NEL &amp; P4P Backsheet'!$D$11:$BF$187, O$25,0))</f>
        <v/>
      </c>
      <c r="P186" s="612" t="str">
        <f ca="1">IF(ISERROR(VLOOKUP($B186,'NEL &amp; P4P Backsheet'!$D$11:$BF$187,P$25,0)),"",VLOOKUP($B186,'NEL &amp; P4P Backsheet'!$D$11:$BF$187, P$25,0))</f>
        <v/>
      </c>
      <c r="Q186" s="212" t="str">
        <f ca="1">IF(ISERROR(VLOOKUP($B186,'NEL &amp; P4P Backsheet'!$D$11:$BF$187,Q$25,0)),"",VLOOKUP($B186,'NEL &amp; P4P Backsheet'!$D$11:$BF$187, Q$25,0))</f>
        <v/>
      </c>
      <c r="R186" s="320" t="str">
        <f ca="1">IF(ISERROR(VLOOKUP($B186,'NEL &amp; P4P Backsheet'!$D$11:$BF$187,R$25,0)),"",VLOOKUP($B186,'NEL &amp; P4P Backsheet'!$D$11:$BF$187, R$25,0))</f>
        <v/>
      </c>
      <c r="S186" s="318" t="str">
        <f ca="1">IF(ISERROR(VLOOKUP($B186,'NEL &amp; P4P Backsheet'!$D$11:$BF$187,S$25,0)),"",VLOOKUP($B186,'NEL &amp; P4P Backsheet'!$D$11:$BF$187, S$25,0))</f>
        <v/>
      </c>
      <c r="T186" s="214" t="str">
        <f ca="1">IF(ISERROR(VLOOKUP($B186,'NEL &amp; P4P Backsheet'!$D$11:$BF$187,T$25,0)),"",VLOOKUP($B186,'NEL &amp; P4P Backsheet'!$D$11:$BF$187, T$25,0))</f>
        <v/>
      </c>
      <c r="U186" s="212" t="str">
        <f ca="1">IF(ISERROR(VLOOKUP($B186,'NEL &amp; P4P Backsheet'!$D$11:$BF$187,U$25,0)),"",VLOOKUP($B186,'NEL &amp; P4P Backsheet'!$D$11:$BF$187, U$25,0))</f>
        <v/>
      </c>
      <c r="V186" s="320" t="str">
        <f ca="1">IF(ISERROR(VLOOKUP($B186,'NEL &amp; P4P Backsheet'!$D$11:$BF$187,V$25,0)),"",VLOOKUP($B186,'NEL &amp; P4P Backsheet'!$D$11:$BF$187, V$25,0))</f>
        <v/>
      </c>
      <c r="W186" s="320" t="str">
        <f ca="1">IF(ISERROR(VLOOKUP($B186,'NEL &amp; P4P Backsheet'!$D$11:$BF$187,W$25,0)),"",VLOOKUP($B186,'NEL &amp; P4P Backsheet'!$D$11:$BF$187, W$25,0))</f>
        <v/>
      </c>
      <c r="X186" s="214" t="str">
        <f ca="1">IF(ISERROR(VLOOKUP($B186,'NEL &amp; P4P Backsheet'!$D$11:$BF$187,X$25,0)),"",VLOOKUP($B186,'NEL &amp; P4P Backsheet'!$D$11:$BF$187, X$25,0))</f>
        <v/>
      </c>
      <c r="Y186" s="368" t="str">
        <f ca="1">IF(ISERROR(VLOOKUP($B186,'NEL &amp; P4P Backsheet'!$D$11:$BK$187,$Y$25,0)),"",IF(VLOOKUP($B186,'NEL &amp; P4P Backsheet'!$D$11:$BK$187,$Y$25,0)=0,"",VLOOKUP($B186,'NEL &amp; P4P Backsheet'!$D$11:$BK$187,$Y$25,0)))</f>
        <v/>
      </c>
      <c r="Z186"/>
    </row>
    <row r="187" spans="1:26">
      <c r="A187" s="3">
        <v>159</v>
      </c>
      <c r="B187" s="41" t="str">
        <f t="shared" ca="1" si="5"/>
        <v/>
      </c>
      <c r="C187" s="42" t="str">
        <f ca="1">IF(B187="","",VLOOKUP(B187,'Org list'!$J$9:$K$637,2,0))</f>
        <v/>
      </c>
      <c r="D187" s="215" t="str">
        <f ca="1">IF(ISERROR(VLOOKUP($B187,'NEL &amp; P4P Backsheet'!$D$11:$BM$187,D$25,0)),"",IF(VLOOKUP($B187,'NEL &amp; P4P Backsheet'!$D$11:$BM$187,D$25,0)=0,"",VLOOKUP($B187,'NEL &amp; P4P Backsheet'!$D$11:$BM$187,D$25,0)))</f>
        <v/>
      </c>
      <c r="E187" s="209" t="str">
        <f ca="1">IF(ISERROR(VLOOKUP($B187,'NEL &amp; P4P Backsheet'!$D$11:$BF$187,E$25,0)),"",VLOOKUP($B187,'NEL &amp; P4P Backsheet'!$D$11:$BF$187, E$25,0))</f>
        <v/>
      </c>
      <c r="F187" s="209" t="str">
        <f ca="1">IF(ISERROR(VLOOKUP($B187,'NEL &amp; P4P Backsheet'!$D$11:$BF$187,F$25,0)),"",VLOOKUP($B187,'NEL &amp; P4P Backsheet'!$D$11:$BF$187, F$25,0))</f>
        <v/>
      </c>
      <c r="G187" s="209" t="str">
        <f ca="1">IF(ISERROR(VLOOKUP($B187,'NEL &amp; P4P Backsheet'!$D$11:$BF$187,G$25,0)),"",VLOOKUP($B187,'NEL &amp; P4P Backsheet'!$D$11:$BF$187, G$25,0))</f>
        <v/>
      </c>
      <c r="H187" s="259" t="str">
        <f ca="1">IF(ISERROR(VLOOKUP($B187,'NEL &amp; P4P Backsheet'!$D$11:$BF$187,H$25,0)),"",VLOOKUP($B187,'NEL &amp; P4P Backsheet'!$D$11:$BF$187, H$25,0))</f>
        <v/>
      </c>
      <c r="I187" s="209" t="str">
        <f ca="1">IF(ISERROR(VLOOKUP($B187,'NEL &amp; P4P Backsheet'!$D$11:$BF$187,I$25,0)),"",VLOOKUP($B187,'NEL &amp; P4P Backsheet'!$D$11:$BF$187, I$25,0))</f>
        <v/>
      </c>
      <c r="J187" s="318" t="str">
        <f ca="1">IF(ISERROR(VLOOKUP($B187,'NEL &amp; P4P Backsheet'!$D$11:$BF$187,J$25,0)),"",VLOOKUP($B187,'NEL &amp; P4P Backsheet'!$D$11:$BF$187, J$25,0))</f>
        <v/>
      </c>
      <c r="K187" s="320" t="str">
        <f ca="1">IF(ISERROR(VLOOKUP($B187,'NEL &amp; P4P Backsheet'!$D$11:$BF$187,K$25,0)),"",VLOOKUP($B187,'NEL &amp; P4P Backsheet'!$D$11:$BF$187, K$25,0))</f>
        <v/>
      </c>
      <c r="L187" s="259" t="str">
        <f ca="1">IF(ISERROR(VLOOKUP($B187,'NEL &amp; P4P Backsheet'!$D$11:$BF$187,L$25,0)),"",VLOOKUP($B187,'NEL &amp; P4P Backsheet'!$D$11:$BF$187, L$25,0))</f>
        <v/>
      </c>
      <c r="M187" s="608" t="str">
        <f ca="1">IF(ISERROR(VLOOKUP($B187,'NEL &amp; P4P Backsheet'!$D$11:$BF$187,M$25,0)),"",VLOOKUP($B187,'NEL &amp; P4P Backsheet'!$D$11:$BF$187, M$25,0))</f>
        <v/>
      </c>
      <c r="N187" s="608" t="str">
        <f ca="1">IF(ISERROR(VLOOKUP($B187,'NEL &amp; P4P Backsheet'!$D$11:$BF$187,N$25,0)),"",VLOOKUP($B187,'NEL &amp; P4P Backsheet'!$D$11:$BF$187, N$25,0))</f>
        <v/>
      </c>
      <c r="O187" s="611" t="str">
        <f ca="1">IF(ISERROR(VLOOKUP($B187,'NEL &amp; P4P Backsheet'!$D$11:$BF$187,O$25,0)),"",VLOOKUP($B187,'NEL &amp; P4P Backsheet'!$D$11:$BF$187, O$25,0))</f>
        <v/>
      </c>
      <c r="P187" s="612" t="str">
        <f ca="1">IF(ISERROR(VLOOKUP($B187,'NEL &amp; P4P Backsheet'!$D$11:$BF$187,P$25,0)),"",VLOOKUP($B187,'NEL &amp; P4P Backsheet'!$D$11:$BF$187, P$25,0))</f>
        <v/>
      </c>
      <c r="Q187" s="212" t="str">
        <f ca="1">IF(ISERROR(VLOOKUP($B187,'NEL &amp; P4P Backsheet'!$D$11:$BF$187,Q$25,0)),"",VLOOKUP($B187,'NEL &amp; P4P Backsheet'!$D$11:$BF$187, Q$25,0))</f>
        <v/>
      </c>
      <c r="R187" s="320" t="str">
        <f ca="1">IF(ISERROR(VLOOKUP($B187,'NEL &amp; P4P Backsheet'!$D$11:$BF$187,R$25,0)),"",VLOOKUP($B187,'NEL &amp; P4P Backsheet'!$D$11:$BF$187, R$25,0))</f>
        <v/>
      </c>
      <c r="S187" s="318" t="str">
        <f ca="1">IF(ISERROR(VLOOKUP($B187,'NEL &amp; P4P Backsheet'!$D$11:$BF$187,S$25,0)),"",VLOOKUP($B187,'NEL &amp; P4P Backsheet'!$D$11:$BF$187, S$25,0))</f>
        <v/>
      </c>
      <c r="T187" s="214" t="str">
        <f ca="1">IF(ISERROR(VLOOKUP($B187,'NEL &amp; P4P Backsheet'!$D$11:$BF$187,T$25,0)),"",VLOOKUP($B187,'NEL &amp; P4P Backsheet'!$D$11:$BF$187, T$25,0))</f>
        <v/>
      </c>
      <c r="U187" s="212" t="str">
        <f ca="1">IF(ISERROR(VLOOKUP($B187,'NEL &amp; P4P Backsheet'!$D$11:$BF$187,U$25,0)),"",VLOOKUP($B187,'NEL &amp; P4P Backsheet'!$D$11:$BF$187, U$25,0))</f>
        <v/>
      </c>
      <c r="V187" s="320" t="str">
        <f ca="1">IF(ISERROR(VLOOKUP($B187,'NEL &amp; P4P Backsheet'!$D$11:$BF$187,V$25,0)),"",VLOOKUP($B187,'NEL &amp; P4P Backsheet'!$D$11:$BF$187, V$25,0))</f>
        <v/>
      </c>
      <c r="W187" s="320" t="str">
        <f ca="1">IF(ISERROR(VLOOKUP($B187,'NEL &amp; P4P Backsheet'!$D$11:$BF$187,W$25,0)),"",VLOOKUP($B187,'NEL &amp; P4P Backsheet'!$D$11:$BF$187, W$25,0))</f>
        <v/>
      </c>
      <c r="X187" s="214" t="str">
        <f ca="1">IF(ISERROR(VLOOKUP($B187,'NEL &amp; P4P Backsheet'!$D$11:$BF$187,X$25,0)),"",VLOOKUP($B187,'NEL &amp; P4P Backsheet'!$D$11:$BF$187, X$25,0))</f>
        <v/>
      </c>
      <c r="Y187" s="368" t="str">
        <f ca="1">IF(ISERROR(VLOOKUP($B187,'NEL &amp; P4P Backsheet'!$D$11:$BK$187,$Y$25,0)),"",IF(VLOOKUP($B187,'NEL &amp; P4P Backsheet'!$D$11:$BK$187,$Y$25,0)=0,"",VLOOKUP($B187,'NEL &amp; P4P Backsheet'!$D$11:$BK$187,$Y$25,0)))</f>
        <v/>
      </c>
      <c r="Z187"/>
    </row>
    <row r="188" spans="1:26">
      <c r="A188" s="3">
        <v>160</v>
      </c>
      <c r="B188" s="41" t="str">
        <f t="shared" ref="B188:B204" ca="1" si="6">IF($A188&gt;$AA$28-1,"",INDIRECT("'Comms by AT'!D"&amp;$A188+$AA$27))</f>
        <v/>
      </c>
      <c r="C188" s="42" t="str">
        <f ca="1">IF(B188="","",VLOOKUP(B188,'Org list'!$J$9:$K$637,2,0))</f>
        <v/>
      </c>
      <c r="D188" s="215" t="str">
        <f ca="1">IF(ISERROR(VLOOKUP($B188,'NEL &amp; P4P Backsheet'!$D$11:$BM$187,D$25,0)),"",IF(VLOOKUP($B188,'NEL &amp; P4P Backsheet'!$D$11:$BM$187,D$25,0)=0,"",VLOOKUP($B188,'NEL &amp; P4P Backsheet'!$D$11:$BM$187,D$25,0)))</f>
        <v/>
      </c>
      <c r="E188" s="209" t="str">
        <f ca="1">IF(ISERROR(VLOOKUP($B188,'NEL &amp; P4P Backsheet'!$D$11:$BF$187,E$25,0)),"",VLOOKUP($B188,'NEL &amp; P4P Backsheet'!$D$11:$BF$187, E$25,0))</f>
        <v/>
      </c>
      <c r="F188" s="209" t="str">
        <f ca="1">IF(ISERROR(VLOOKUP($B188,'NEL &amp; P4P Backsheet'!$D$11:$BF$187,F$25,0)),"",VLOOKUP($B188,'NEL &amp; P4P Backsheet'!$D$11:$BF$187, F$25,0))</f>
        <v/>
      </c>
      <c r="G188" s="209" t="str">
        <f ca="1">IF(ISERROR(VLOOKUP($B188,'NEL &amp; P4P Backsheet'!$D$11:$BF$187,G$25,0)),"",VLOOKUP($B188,'NEL &amp; P4P Backsheet'!$D$11:$BF$187, G$25,0))</f>
        <v/>
      </c>
      <c r="H188" s="259" t="str">
        <f ca="1">IF(ISERROR(VLOOKUP($B188,'NEL &amp; P4P Backsheet'!$D$11:$BF$187,H$25,0)),"",VLOOKUP($B188,'NEL &amp; P4P Backsheet'!$D$11:$BF$187, H$25,0))</f>
        <v/>
      </c>
      <c r="I188" s="209" t="str">
        <f ca="1">IF(ISERROR(VLOOKUP($B188,'NEL &amp; P4P Backsheet'!$D$11:$BF$187,I$25,0)),"",VLOOKUP($B188,'NEL &amp; P4P Backsheet'!$D$11:$BF$187, I$25,0))</f>
        <v/>
      </c>
      <c r="J188" s="318" t="str">
        <f ca="1">IF(ISERROR(VLOOKUP($B188,'NEL &amp; P4P Backsheet'!$D$11:$BF$187,J$25,0)),"",VLOOKUP($B188,'NEL &amp; P4P Backsheet'!$D$11:$BF$187, J$25,0))</f>
        <v/>
      </c>
      <c r="K188" s="320" t="str">
        <f ca="1">IF(ISERROR(VLOOKUP($B188,'NEL &amp; P4P Backsheet'!$D$11:$BF$187,K$25,0)),"",VLOOKUP($B188,'NEL &amp; P4P Backsheet'!$D$11:$BF$187, K$25,0))</f>
        <v/>
      </c>
      <c r="L188" s="259" t="str">
        <f ca="1">IF(ISERROR(VLOOKUP($B188,'NEL &amp; P4P Backsheet'!$D$11:$BF$187,L$25,0)),"",VLOOKUP($B188,'NEL &amp; P4P Backsheet'!$D$11:$BF$187, L$25,0))</f>
        <v/>
      </c>
      <c r="M188" s="608" t="str">
        <f ca="1">IF(ISERROR(VLOOKUP($B188,'NEL &amp; P4P Backsheet'!$D$11:$BF$187,M$25,0)),"",VLOOKUP($B188,'NEL &amp; P4P Backsheet'!$D$11:$BF$187, M$25,0))</f>
        <v/>
      </c>
      <c r="N188" s="608" t="str">
        <f ca="1">IF(ISERROR(VLOOKUP($B188,'NEL &amp; P4P Backsheet'!$D$11:$BF$187,N$25,0)),"",VLOOKUP($B188,'NEL &amp; P4P Backsheet'!$D$11:$BF$187, N$25,0))</f>
        <v/>
      </c>
      <c r="O188" s="611" t="str">
        <f ca="1">IF(ISERROR(VLOOKUP($B188,'NEL &amp; P4P Backsheet'!$D$11:$BF$187,O$25,0)),"",VLOOKUP($B188,'NEL &amp; P4P Backsheet'!$D$11:$BF$187, O$25,0))</f>
        <v/>
      </c>
      <c r="P188" s="612" t="str">
        <f ca="1">IF(ISERROR(VLOOKUP($B188,'NEL &amp; P4P Backsheet'!$D$11:$BF$187,P$25,0)),"",VLOOKUP($B188,'NEL &amp; P4P Backsheet'!$D$11:$BF$187, P$25,0))</f>
        <v/>
      </c>
      <c r="Q188" s="212" t="str">
        <f ca="1">IF(ISERROR(VLOOKUP($B188,'NEL &amp; P4P Backsheet'!$D$11:$BF$187,Q$25,0)),"",VLOOKUP($B188,'NEL &amp; P4P Backsheet'!$D$11:$BF$187, Q$25,0))</f>
        <v/>
      </c>
      <c r="R188" s="320" t="str">
        <f ca="1">IF(ISERROR(VLOOKUP($B188,'NEL &amp; P4P Backsheet'!$D$11:$BF$187,R$25,0)),"",VLOOKUP($B188,'NEL &amp; P4P Backsheet'!$D$11:$BF$187, R$25,0))</f>
        <v/>
      </c>
      <c r="S188" s="318" t="str">
        <f ca="1">IF(ISERROR(VLOOKUP($B188,'NEL &amp; P4P Backsheet'!$D$11:$BF$187,S$25,0)),"",VLOOKUP($B188,'NEL &amp; P4P Backsheet'!$D$11:$BF$187, S$25,0))</f>
        <v/>
      </c>
      <c r="T188" s="214" t="str">
        <f ca="1">IF(ISERROR(VLOOKUP($B188,'NEL &amp; P4P Backsheet'!$D$11:$BF$187,T$25,0)),"",VLOOKUP($B188,'NEL &amp; P4P Backsheet'!$D$11:$BF$187, T$25,0))</f>
        <v/>
      </c>
      <c r="U188" s="212" t="str">
        <f ca="1">IF(ISERROR(VLOOKUP($B188,'NEL &amp; P4P Backsheet'!$D$11:$BF$187,U$25,0)),"",VLOOKUP($B188,'NEL &amp; P4P Backsheet'!$D$11:$BF$187, U$25,0))</f>
        <v/>
      </c>
      <c r="V188" s="320" t="str">
        <f ca="1">IF(ISERROR(VLOOKUP($B188,'NEL &amp; P4P Backsheet'!$D$11:$BF$187,V$25,0)),"",VLOOKUP($B188,'NEL &amp; P4P Backsheet'!$D$11:$BF$187, V$25,0))</f>
        <v/>
      </c>
      <c r="W188" s="320" t="str">
        <f ca="1">IF(ISERROR(VLOOKUP($B188,'NEL &amp; P4P Backsheet'!$D$11:$BF$187,W$25,0)),"",VLOOKUP($B188,'NEL &amp; P4P Backsheet'!$D$11:$BF$187, W$25,0))</f>
        <v/>
      </c>
      <c r="X188" s="214" t="str">
        <f ca="1">IF(ISERROR(VLOOKUP($B188,'NEL &amp; P4P Backsheet'!$D$11:$BF$187,X$25,0)),"",VLOOKUP($B188,'NEL &amp; P4P Backsheet'!$D$11:$BF$187, X$25,0))</f>
        <v/>
      </c>
      <c r="Y188" s="368" t="str">
        <f ca="1">IF(ISERROR(VLOOKUP($B188,'NEL &amp; P4P Backsheet'!$D$11:$BK$187,$Y$25,0)),"",IF(VLOOKUP($B188,'NEL &amp; P4P Backsheet'!$D$11:$BK$187,$Y$25,0)=0,"",VLOOKUP($B188,'NEL &amp; P4P Backsheet'!$D$11:$BK$187,$Y$25,0)))</f>
        <v/>
      </c>
      <c r="Z188"/>
    </row>
    <row r="189" spans="1:26">
      <c r="A189" s="3">
        <v>161</v>
      </c>
      <c r="B189" s="41" t="str">
        <f t="shared" ca="1" si="6"/>
        <v/>
      </c>
      <c r="C189" s="42" t="str">
        <f ca="1">IF(B189="","",VLOOKUP(B189,'Org list'!$J$9:$K$637,2,0))</f>
        <v/>
      </c>
      <c r="D189" s="215" t="str">
        <f ca="1">IF(ISERROR(VLOOKUP($B189,'NEL &amp; P4P Backsheet'!$D$11:$BM$187,D$25,0)),"",IF(VLOOKUP($B189,'NEL &amp; P4P Backsheet'!$D$11:$BM$187,D$25,0)=0,"",VLOOKUP($B189,'NEL &amp; P4P Backsheet'!$D$11:$BM$187,D$25,0)))</f>
        <v/>
      </c>
      <c r="E189" s="209" t="str">
        <f ca="1">IF(ISERROR(VLOOKUP($B189,'NEL &amp; P4P Backsheet'!$D$11:$BF$187,E$25,0)),"",VLOOKUP($B189,'NEL &amp; P4P Backsheet'!$D$11:$BF$187, E$25,0))</f>
        <v/>
      </c>
      <c r="F189" s="209" t="str">
        <f ca="1">IF(ISERROR(VLOOKUP($B189,'NEL &amp; P4P Backsheet'!$D$11:$BF$187,F$25,0)),"",VLOOKUP($B189,'NEL &amp; P4P Backsheet'!$D$11:$BF$187, F$25,0))</f>
        <v/>
      </c>
      <c r="G189" s="209" t="str">
        <f ca="1">IF(ISERROR(VLOOKUP($B189,'NEL &amp; P4P Backsheet'!$D$11:$BF$187,G$25,0)),"",VLOOKUP($B189,'NEL &amp; P4P Backsheet'!$D$11:$BF$187, G$25,0))</f>
        <v/>
      </c>
      <c r="H189" s="259" t="str">
        <f ca="1">IF(ISERROR(VLOOKUP($B189,'NEL &amp; P4P Backsheet'!$D$11:$BF$187,H$25,0)),"",VLOOKUP($B189,'NEL &amp; P4P Backsheet'!$D$11:$BF$187, H$25,0))</f>
        <v/>
      </c>
      <c r="I189" s="209" t="str">
        <f ca="1">IF(ISERROR(VLOOKUP($B189,'NEL &amp; P4P Backsheet'!$D$11:$BF$187,I$25,0)),"",VLOOKUP($B189,'NEL &amp; P4P Backsheet'!$D$11:$BF$187, I$25,0))</f>
        <v/>
      </c>
      <c r="J189" s="318" t="str">
        <f ca="1">IF(ISERROR(VLOOKUP($B189,'NEL &amp; P4P Backsheet'!$D$11:$BF$187,J$25,0)),"",VLOOKUP($B189,'NEL &amp; P4P Backsheet'!$D$11:$BF$187, J$25,0))</f>
        <v/>
      </c>
      <c r="K189" s="320" t="str">
        <f ca="1">IF(ISERROR(VLOOKUP($B189,'NEL &amp; P4P Backsheet'!$D$11:$BF$187,K$25,0)),"",VLOOKUP($B189,'NEL &amp; P4P Backsheet'!$D$11:$BF$187, K$25,0))</f>
        <v/>
      </c>
      <c r="L189" s="259" t="str">
        <f ca="1">IF(ISERROR(VLOOKUP($B189,'NEL &amp; P4P Backsheet'!$D$11:$BF$187,L$25,0)),"",VLOOKUP($B189,'NEL &amp; P4P Backsheet'!$D$11:$BF$187, L$25,0))</f>
        <v/>
      </c>
      <c r="M189" s="608" t="str">
        <f ca="1">IF(ISERROR(VLOOKUP($B189,'NEL &amp; P4P Backsheet'!$D$11:$BF$187,M$25,0)),"",VLOOKUP($B189,'NEL &amp; P4P Backsheet'!$D$11:$BF$187, M$25,0))</f>
        <v/>
      </c>
      <c r="N189" s="608" t="str">
        <f ca="1">IF(ISERROR(VLOOKUP($B189,'NEL &amp; P4P Backsheet'!$D$11:$BF$187,N$25,0)),"",VLOOKUP($B189,'NEL &amp; P4P Backsheet'!$D$11:$BF$187, N$25,0))</f>
        <v/>
      </c>
      <c r="O189" s="611" t="str">
        <f ca="1">IF(ISERROR(VLOOKUP($B189,'NEL &amp; P4P Backsheet'!$D$11:$BF$187,O$25,0)),"",VLOOKUP($B189,'NEL &amp; P4P Backsheet'!$D$11:$BF$187, O$25,0))</f>
        <v/>
      </c>
      <c r="P189" s="612" t="str">
        <f ca="1">IF(ISERROR(VLOOKUP($B189,'NEL &amp; P4P Backsheet'!$D$11:$BF$187,P$25,0)),"",VLOOKUP($B189,'NEL &amp; P4P Backsheet'!$D$11:$BF$187, P$25,0))</f>
        <v/>
      </c>
      <c r="Q189" s="212" t="str">
        <f ca="1">IF(ISERROR(VLOOKUP($B189,'NEL &amp; P4P Backsheet'!$D$11:$BF$187,Q$25,0)),"",VLOOKUP($B189,'NEL &amp; P4P Backsheet'!$D$11:$BF$187, Q$25,0))</f>
        <v/>
      </c>
      <c r="R189" s="320" t="str">
        <f ca="1">IF(ISERROR(VLOOKUP($B189,'NEL &amp; P4P Backsheet'!$D$11:$BF$187,R$25,0)),"",VLOOKUP($B189,'NEL &amp; P4P Backsheet'!$D$11:$BF$187, R$25,0))</f>
        <v/>
      </c>
      <c r="S189" s="318" t="str">
        <f ca="1">IF(ISERROR(VLOOKUP($B189,'NEL &amp; P4P Backsheet'!$D$11:$BF$187,S$25,0)),"",VLOOKUP($B189,'NEL &amp; P4P Backsheet'!$D$11:$BF$187, S$25,0))</f>
        <v/>
      </c>
      <c r="T189" s="214" t="str">
        <f ca="1">IF(ISERROR(VLOOKUP($B189,'NEL &amp; P4P Backsheet'!$D$11:$BF$187,T$25,0)),"",VLOOKUP($B189,'NEL &amp; P4P Backsheet'!$D$11:$BF$187, T$25,0))</f>
        <v/>
      </c>
      <c r="U189" s="212" t="str">
        <f ca="1">IF(ISERROR(VLOOKUP($B189,'NEL &amp; P4P Backsheet'!$D$11:$BF$187,U$25,0)),"",VLOOKUP($B189,'NEL &amp; P4P Backsheet'!$D$11:$BF$187, U$25,0))</f>
        <v/>
      </c>
      <c r="V189" s="320" t="str">
        <f ca="1">IF(ISERROR(VLOOKUP($B189,'NEL &amp; P4P Backsheet'!$D$11:$BF$187,V$25,0)),"",VLOOKUP($B189,'NEL &amp; P4P Backsheet'!$D$11:$BF$187, V$25,0))</f>
        <v/>
      </c>
      <c r="W189" s="320" t="str">
        <f ca="1">IF(ISERROR(VLOOKUP($B189,'NEL &amp; P4P Backsheet'!$D$11:$BF$187,W$25,0)),"",VLOOKUP($B189,'NEL &amp; P4P Backsheet'!$D$11:$BF$187, W$25,0))</f>
        <v/>
      </c>
      <c r="X189" s="214" t="str">
        <f ca="1">IF(ISERROR(VLOOKUP($B189,'NEL &amp; P4P Backsheet'!$D$11:$BF$187,X$25,0)),"",VLOOKUP($B189,'NEL &amp; P4P Backsheet'!$D$11:$BF$187, X$25,0))</f>
        <v/>
      </c>
      <c r="Y189" s="368" t="str">
        <f ca="1">IF(ISERROR(VLOOKUP($B189,'NEL &amp; P4P Backsheet'!$D$11:$BK$187,$Y$25,0)),"",IF(VLOOKUP($B189,'NEL &amp; P4P Backsheet'!$D$11:$BK$187,$Y$25,0)=0,"",VLOOKUP($B189,'NEL &amp; P4P Backsheet'!$D$11:$BK$187,$Y$25,0)))</f>
        <v/>
      </c>
      <c r="Z189"/>
    </row>
    <row r="190" spans="1:26">
      <c r="A190" s="3">
        <v>162</v>
      </c>
      <c r="B190" s="41" t="str">
        <f t="shared" ca="1" si="6"/>
        <v/>
      </c>
      <c r="C190" s="42" t="str">
        <f ca="1">IF(B190="","",VLOOKUP(B190,'Org list'!$J$9:$K$637,2,0))</f>
        <v/>
      </c>
      <c r="D190" s="215" t="str">
        <f ca="1">IF(ISERROR(VLOOKUP($B190,'NEL &amp; P4P Backsheet'!$D$11:$BM$187,D$25,0)),"",IF(VLOOKUP($B190,'NEL &amp; P4P Backsheet'!$D$11:$BM$187,D$25,0)=0,"",VLOOKUP($B190,'NEL &amp; P4P Backsheet'!$D$11:$BM$187,D$25,0)))</f>
        <v/>
      </c>
      <c r="E190" s="209" t="str">
        <f ca="1">IF(ISERROR(VLOOKUP($B190,'NEL &amp; P4P Backsheet'!$D$11:$BF$187,E$25,0)),"",VLOOKUP($B190,'NEL &amp; P4P Backsheet'!$D$11:$BF$187, E$25,0))</f>
        <v/>
      </c>
      <c r="F190" s="209" t="str">
        <f ca="1">IF(ISERROR(VLOOKUP($B190,'NEL &amp; P4P Backsheet'!$D$11:$BF$187,F$25,0)),"",VLOOKUP($B190,'NEL &amp; P4P Backsheet'!$D$11:$BF$187, F$25,0))</f>
        <v/>
      </c>
      <c r="G190" s="209" t="str">
        <f ca="1">IF(ISERROR(VLOOKUP($B190,'NEL &amp; P4P Backsheet'!$D$11:$BF$187,G$25,0)),"",VLOOKUP($B190,'NEL &amp; P4P Backsheet'!$D$11:$BF$187, G$25,0))</f>
        <v/>
      </c>
      <c r="H190" s="259" t="str">
        <f ca="1">IF(ISERROR(VLOOKUP($B190,'NEL &amp; P4P Backsheet'!$D$11:$BF$187,H$25,0)),"",VLOOKUP($B190,'NEL &amp; P4P Backsheet'!$D$11:$BF$187, H$25,0))</f>
        <v/>
      </c>
      <c r="I190" s="209" t="str">
        <f ca="1">IF(ISERROR(VLOOKUP($B190,'NEL &amp; P4P Backsheet'!$D$11:$BF$187,I$25,0)),"",VLOOKUP($B190,'NEL &amp; P4P Backsheet'!$D$11:$BF$187, I$25,0))</f>
        <v/>
      </c>
      <c r="J190" s="318" t="str">
        <f ca="1">IF(ISERROR(VLOOKUP($B190,'NEL &amp; P4P Backsheet'!$D$11:$BF$187,J$25,0)),"",VLOOKUP($B190,'NEL &amp; P4P Backsheet'!$D$11:$BF$187, J$25,0))</f>
        <v/>
      </c>
      <c r="K190" s="320" t="str">
        <f ca="1">IF(ISERROR(VLOOKUP($B190,'NEL &amp; P4P Backsheet'!$D$11:$BF$187,K$25,0)),"",VLOOKUP($B190,'NEL &amp; P4P Backsheet'!$D$11:$BF$187, K$25,0))</f>
        <v/>
      </c>
      <c r="L190" s="259" t="str">
        <f ca="1">IF(ISERROR(VLOOKUP($B190,'NEL &amp; P4P Backsheet'!$D$11:$BF$187,L$25,0)),"",VLOOKUP($B190,'NEL &amp; P4P Backsheet'!$D$11:$BF$187, L$25,0))</f>
        <v/>
      </c>
      <c r="M190" s="608" t="str">
        <f ca="1">IF(ISERROR(VLOOKUP($B190,'NEL &amp; P4P Backsheet'!$D$11:$BF$187,M$25,0)),"",VLOOKUP($B190,'NEL &amp; P4P Backsheet'!$D$11:$BF$187, M$25,0))</f>
        <v/>
      </c>
      <c r="N190" s="608" t="str">
        <f ca="1">IF(ISERROR(VLOOKUP($B190,'NEL &amp; P4P Backsheet'!$D$11:$BF$187,N$25,0)),"",VLOOKUP($B190,'NEL &amp; P4P Backsheet'!$D$11:$BF$187, N$25,0))</f>
        <v/>
      </c>
      <c r="O190" s="611" t="str">
        <f ca="1">IF(ISERROR(VLOOKUP($B190,'NEL &amp; P4P Backsheet'!$D$11:$BF$187,O$25,0)),"",VLOOKUP($B190,'NEL &amp; P4P Backsheet'!$D$11:$BF$187, O$25,0))</f>
        <v/>
      </c>
      <c r="P190" s="612" t="str">
        <f ca="1">IF(ISERROR(VLOOKUP($B190,'NEL &amp; P4P Backsheet'!$D$11:$BF$187,P$25,0)),"",VLOOKUP($B190,'NEL &amp; P4P Backsheet'!$D$11:$BF$187, P$25,0))</f>
        <v/>
      </c>
      <c r="Q190" s="212" t="str">
        <f ca="1">IF(ISERROR(VLOOKUP($B190,'NEL &amp; P4P Backsheet'!$D$11:$BF$187,Q$25,0)),"",VLOOKUP($B190,'NEL &amp; P4P Backsheet'!$D$11:$BF$187, Q$25,0))</f>
        <v/>
      </c>
      <c r="R190" s="320" t="str">
        <f ca="1">IF(ISERROR(VLOOKUP($B190,'NEL &amp; P4P Backsheet'!$D$11:$BF$187,R$25,0)),"",VLOOKUP($B190,'NEL &amp; P4P Backsheet'!$D$11:$BF$187, R$25,0))</f>
        <v/>
      </c>
      <c r="S190" s="318" t="str">
        <f ca="1">IF(ISERROR(VLOOKUP($B190,'NEL &amp; P4P Backsheet'!$D$11:$BF$187,S$25,0)),"",VLOOKUP($B190,'NEL &amp; P4P Backsheet'!$D$11:$BF$187, S$25,0))</f>
        <v/>
      </c>
      <c r="T190" s="214" t="str">
        <f ca="1">IF(ISERROR(VLOOKUP($B190,'NEL &amp; P4P Backsheet'!$D$11:$BF$187,T$25,0)),"",VLOOKUP($B190,'NEL &amp; P4P Backsheet'!$D$11:$BF$187, T$25,0))</f>
        <v/>
      </c>
      <c r="U190" s="212" t="str">
        <f ca="1">IF(ISERROR(VLOOKUP($B190,'NEL &amp; P4P Backsheet'!$D$11:$BF$187,U$25,0)),"",VLOOKUP($B190,'NEL &amp; P4P Backsheet'!$D$11:$BF$187, U$25,0))</f>
        <v/>
      </c>
      <c r="V190" s="320" t="str">
        <f ca="1">IF(ISERROR(VLOOKUP($B190,'NEL &amp; P4P Backsheet'!$D$11:$BF$187,V$25,0)),"",VLOOKUP($B190,'NEL &amp; P4P Backsheet'!$D$11:$BF$187, V$25,0))</f>
        <v/>
      </c>
      <c r="W190" s="320" t="str">
        <f ca="1">IF(ISERROR(VLOOKUP($B190,'NEL &amp; P4P Backsheet'!$D$11:$BF$187,W$25,0)),"",VLOOKUP($B190,'NEL &amp; P4P Backsheet'!$D$11:$BF$187, W$25,0))</f>
        <v/>
      </c>
      <c r="X190" s="214" t="str">
        <f ca="1">IF(ISERROR(VLOOKUP($B190,'NEL &amp; P4P Backsheet'!$D$11:$BF$187,X$25,0)),"",VLOOKUP($B190,'NEL &amp; P4P Backsheet'!$D$11:$BF$187, X$25,0))</f>
        <v/>
      </c>
      <c r="Y190" s="368" t="str">
        <f ca="1">IF(ISERROR(VLOOKUP($B190,'NEL &amp; P4P Backsheet'!$D$11:$BK$187,$Y$25,0)),"",IF(VLOOKUP($B190,'NEL &amp; P4P Backsheet'!$D$11:$BK$187,$Y$25,0)=0,"",VLOOKUP($B190,'NEL &amp; P4P Backsheet'!$D$11:$BK$187,$Y$25,0)))</f>
        <v/>
      </c>
      <c r="Z190"/>
    </row>
    <row r="191" spans="1:26">
      <c r="A191" s="3">
        <v>163</v>
      </c>
      <c r="B191" s="41" t="str">
        <f t="shared" ca="1" si="6"/>
        <v/>
      </c>
      <c r="C191" s="42" t="str">
        <f ca="1">IF(B191="","",VLOOKUP(B191,'Org list'!$J$9:$K$637,2,0))</f>
        <v/>
      </c>
      <c r="D191" s="215" t="str">
        <f ca="1">IF(ISERROR(VLOOKUP($B191,'NEL &amp; P4P Backsheet'!$D$11:$BM$187,D$25,0)),"",IF(VLOOKUP($B191,'NEL &amp; P4P Backsheet'!$D$11:$BM$187,D$25,0)=0,"",VLOOKUP($B191,'NEL &amp; P4P Backsheet'!$D$11:$BM$187,D$25,0)))</f>
        <v/>
      </c>
      <c r="E191" s="209" t="str">
        <f ca="1">IF(ISERROR(VLOOKUP($B191,'NEL &amp; P4P Backsheet'!$D$11:$BF$187,E$25,0)),"",VLOOKUP($B191,'NEL &amp; P4P Backsheet'!$D$11:$BF$187, E$25,0))</f>
        <v/>
      </c>
      <c r="F191" s="209" t="str">
        <f ca="1">IF(ISERROR(VLOOKUP($B191,'NEL &amp; P4P Backsheet'!$D$11:$BF$187,F$25,0)),"",VLOOKUP($B191,'NEL &amp; P4P Backsheet'!$D$11:$BF$187, F$25,0))</f>
        <v/>
      </c>
      <c r="G191" s="209" t="str">
        <f ca="1">IF(ISERROR(VLOOKUP($B191,'NEL &amp; P4P Backsheet'!$D$11:$BF$187,G$25,0)),"",VLOOKUP($B191,'NEL &amp; P4P Backsheet'!$D$11:$BF$187, G$25,0))</f>
        <v/>
      </c>
      <c r="H191" s="259" t="str">
        <f ca="1">IF(ISERROR(VLOOKUP($B191,'NEL &amp; P4P Backsheet'!$D$11:$BF$187,H$25,0)),"",VLOOKUP($B191,'NEL &amp; P4P Backsheet'!$D$11:$BF$187, H$25,0))</f>
        <v/>
      </c>
      <c r="I191" s="209" t="str">
        <f ca="1">IF(ISERROR(VLOOKUP($B191,'NEL &amp; P4P Backsheet'!$D$11:$BF$187,I$25,0)),"",VLOOKUP($B191,'NEL &amp; P4P Backsheet'!$D$11:$BF$187, I$25,0))</f>
        <v/>
      </c>
      <c r="J191" s="318" t="str">
        <f ca="1">IF(ISERROR(VLOOKUP($B191,'NEL &amp; P4P Backsheet'!$D$11:$BF$187,J$25,0)),"",VLOOKUP($B191,'NEL &amp; P4P Backsheet'!$D$11:$BF$187, J$25,0))</f>
        <v/>
      </c>
      <c r="K191" s="320" t="str">
        <f ca="1">IF(ISERROR(VLOOKUP($B191,'NEL &amp; P4P Backsheet'!$D$11:$BF$187,K$25,0)),"",VLOOKUP($B191,'NEL &amp; P4P Backsheet'!$D$11:$BF$187, K$25,0))</f>
        <v/>
      </c>
      <c r="L191" s="259" t="str">
        <f ca="1">IF(ISERROR(VLOOKUP($B191,'NEL &amp; P4P Backsheet'!$D$11:$BF$187,L$25,0)),"",VLOOKUP($B191,'NEL &amp; P4P Backsheet'!$D$11:$BF$187, L$25,0))</f>
        <v/>
      </c>
      <c r="M191" s="608" t="str">
        <f ca="1">IF(ISERROR(VLOOKUP($B191,'NEL &amp; P4P Backsheet'!$D$11:$BF$187,M$25,0)),"",VLOOKUP($B191,'NEL &amp; P4P Backsheet'!$D$11:$BF$187, M$25,0))</f>
        <v/>
      </c>
      <c r="N191" s="608" t="str">
        <f ca="1">IF(ISERROR(VLOOKUP($B191,'NEL &amp; P4P Backsheet'!$D$11:$BF$187,N$25,0)),"",VLOOKUP($B191,'NEL &amp; P4P Backsheet'!$D$11:$BF$187, N$25,0))</f>
        <v/>
      </c>
      <c r="O191" s="611" t="str">
        <f ca="1">IF(ISERROR(VLOOKUP($B191,'NEL &amp; P4P Backsheet'!$D$11:$BF$187,O$25,0)),"",VLOOKUP($B191,'NEL &amp; P4P Backsheet'!$D$11:$BF$187, O$25,0))</f>
        <v/>
      </c>
      <c r="P191" s="612" t="str">
        <f ca="1">IF(ISERROR(VLOOKUP($B191,'NEL &amp; P4P Backsheet'!$D$11:$BF$187,P$25,0)),"",VLOOKUP($B191,'NEL &amp; P4P Backsheet'!$D$11:$BF$187, P$25,0))</f>
        <v/>
      </c>
      <c r="Q191" s="212" t="str">
        <f ca="1">IF(ISERROR(VLOOKUP($B191,'NEL &amp; P4P Backsheet'!$D$11:$BF$187,Q$25,0)),"",VLOOKUP($B191,'NEL &amp; P4P Backsheet'!$D$11:$BF$187, Q$25,0))</f>
        <v/>
      </c>
      <c r="R191" s="320" t="str">
        <f ca="1">IF(ISERROR(VLOOKUP($B191,'NEL &amp; P4P Backsheet'!$D$11:$BF$187,R$25,0)),"",VLOOKUP($B191,'NEL &amp; P4P Backsheet'!$D$11:$BF$187, R$25,0))</f>
        <v/>
      </c>
      <c r="S191" s="318" t="str">
        <f ca="1">IF(ISERROR(VLOOKUP($B191,'NEL &amp; P4P Backsheet'!$D$11:$BF$187,S$25,0)),"",VLOOKUP($B191,'NEL &amp; P4P Backsheet'!$D$11:$BF$187, S$25,0))</f>
        <v/>
      </c>
      <c r="T191" s="214" t="str">
        <f ca="1">IF(ISERROR(VLOOKUP($B191,'NEL &amp; P4P Backsheet'!$D$11:$BF$187,T$25,0)),"",VLOOKUP($B191,'NEL &amp; P4P Backsheet'!$D$11:$BF$187, T$25,0))</f>
        <v/>
      </c>
      <c r="U191" s="212" t="str">
        <f ca="1">IF(ISERROR(VLOOKUP($B191,'NEL &amp; P4P Backsheet'!$D$11:$BF$187,U$25,0)),"",VLOOKUP($B191,'NEL &amp; P4P Backsheet'!$D$11:$BF$187, U$25,0))</f>
        <v/>
      </c>
      <c r="V191" s="320" t="str">
        <f ca="1">IF(ISERROR(VLOOKUP($B191,'NEL &amp; P4P Backsheet'!$D$11:$BF$187,V$25,0)),"",VLOOKUP($B191,'NEL &amp; P4P Backsheet'!$D$11:$BF$187, V$25,0))</f>
        <v/>
      </c>
      <c r="W191" s="320" t="str">
        <f ca="1">IF(ISERROR(VLOOKUP($B191,'NEL &amp; P4P Backsheet'!$D$11:$BF$187,W$25,0)),"",VLOOKUP($B191,'NEL &amp; P4P Backsheet'!$D$11:$BF$187, W$25,0))</f>
        <v/>
      </c>
      <c r="X191" s="214" t="str">
        <f ca="1">IF(ISERROR(VLOOKUP($B191,'NEL &amp; P4P Backsheet'!$D$11:$BF$187,X$25,0)),"",VLOOKUP($B191,'NEL &amp; P4P Backsheet'!$D$11:$BF$187, X$25,0))</f>
        <v/>
      </c>
      <c r="Y191" s="368" t="str">
        <f ca="1">IF(ISERROR(VLOOKUP($B191,'NEL &amp; P4P Backsheet'!$D$11:$BK$187,$Y$25,0)),"",IF(VLOOKUP($B191,'NEL &amp; P4P Backsheet'!$D$11:$BK$187,$Y$25,0)=0,"",VLOOKUP($B191,'NEL &amp; P4P Backsheet'!$D$11:$BK$187,$Y$25,0)))</f>
        <v/>
      </c>
      <c r="Z191"/>
    </row>
    <row r="192" spans="1:26">
      <c r="A192" s="3">
        <v>164</v>
      </c>
      <c r="B192" s="41" t="str">
        <f t="shared" ca="1" si="6"/>
        <v/>
      </c>
      <c r="C192" s="42" t="str">
        <f ca="1">IF(B192="","",VLOOKUP(B192,'Org list'!$J$9:$K$637,2,0))</f>
        <v/>
      </c>
      <c r="D192" s="215" t="str">
        <f ca="1">IF(ISERROR(VLOOKUP($B192,'NEL &amp; P4P Backsheet'!$D$11:$BM$187,D$25,0)),"",IF(VLOOKUP($B192,'NEL &amp; P4P Backsheet'!$D$11:$BM$187,D$25,0)=0,"",VLOOKUP($B192,'NEL &amp; P4P Backsheet'!$D$11:$BM$187,D$25,0)))</f>
        <v/>
      </c>
      <c r="E192" s="209" t="str">
        <f ca="1">IF(ISERROR(VLOOKUP($B192,'NEL &amp; P4P Backsheet'!$D$11:$BF$187,E$25,0)),"",VLOOKUP($B192,'NEL &amp; P4P Backsheet'!$D$11:$BF$187, E$25,0))</f>
        <v/>
      </c>
      <c r="F192" s="209" t="str">
        <f ca="1">IF(ISERROR(VLOOKUP($B192,'NEL &amp; P4P Backsheet'!$D$11:$BF$187,F$25,0)),"",VLOOKUP($B192,'NEL &amp; P4P Backsheet'!$D$11:$BF$187, F$25,0))</f>
        <v/>
      </c>
      <c r="G192" s="209" t="str">
        <f ca="1">IF(ISERROR(VLOOKUP($B192,'NEL &amp; P4P Backsheet'!$D$11:$BF$187,G$25,0)),"",VLOOKUP($B192,'NEL &amp; P4P Backsheet'!$D$11:$BF$187, G$25,0))</f>
        <v/>
      </c>
      <c r="H192" s="259" t="str">
        <f ca="1">IF(ISERROR(VLOOKUP($B192,'NEL &amp; P4P Backsheet'!$D$11:$BF$187,H$25,0)),"",VLOOKUP($B192,'NEL &amp; P4P Backsheet'!$D$11:$BF$187, H$25,0))</f>
        <v/>
      </c>
      <c r="I192" s="209" t="str">
        <f ca="1">IF(ISERROR(VLOOKUP($B192,'NEL &amp; P4P Backsheet'!$D$11:$BF$187,I$25,0)),"",VLOOKUP($B192,'NEL &amp; P4P Backsheet'!$D$11:$BF$187, I$25,0))</f>
        <v/>
      </c>
      <c r="J192" s="318" t="str">
        <f ca="1">IF(ISERROR(VLOOKUP($B192,'NEL &amp; P4P Backsheet'!$D$11:$BF$187,J$25,0)),"",VLOOKUP($B192,'NEL &amp; P4P Backsheet'!$D$11:$BF$187, J$25,0))</f>
        <v/>
      </c>
      <c r="K192" s="320" t="str">
        <f ca="1">IF(ISERROR(VLOOKUP($B192,'NEL &amp; P4P Backsheet'!$D$11:$BF$187,K$25,0)),"",VLOOKUP($B192,'NEL &amp; P4P Backsheet'!$D$11:$BF$187, K$25,0))</f>
        <v/>
      </c>
      <c r="L192" s="259" t="str">
        <f ca="1">IF(ISERROR(VLOOKUP($B192,'NEL &amp; P4P Backsheet'!$D$11:$BF$187,L$25,0)),"",VLOOKUP($B192,'NEL &amp; P4P Backsheet'!$D$11:$BF$187, L$25,0))</f>
        <v/>
      </c>
      <c r="M192" s="608" t="str">
        <f ca="1">IF(ISERROR(VLOOKUP($B192,'NEL &amp; P4P Backsheet'!$D$11:$BF$187,M$25,0)),"",VLOOKUP($B192,'NEL &amp; P4P Backsheet'!$D$11:$BF$187, M$25,0))</f>
        <v/>
      </c>
      <c r="N192" s="608" t="str">
        <f ca="1">IF(ISERROR(VLOOKUP($B192,'NEL &amp; P4P Backsheet'!$D$11:$BF$187,N$25,0)),"",VLOOKUP($B192,'NEL &amp; P4P Backsheet'!$D$11:$BF$187, N$25,0))</f>
        <v/>
      </c>
      <c r="O192" s="611" t="str">
        <f ca="1">IF(ISERROR(VLOOKUP($B192,'NEL &amp; P4P Backsheet'!$D$11:$BF$187,O$25,0)),"",VLOOKUP($B192,'NEL &amp; P4P Backsheet'!$D$11:$BF$187, O$25,0))</f>
        <v/>
      </c>
      <c r="P192" s="612" t="str">
        <f ca="1">IF(ISERROR(VLOOKUP($B192,'NEL &amp; P4P Backsheet'!$D$11:$BF$187,P$25,0)),"",VLOOKUP($B192,'NEL &amp; P4P Backsheet'!$D$11:$BF$187, P$25,0))</f>
        <v/>
      </c>
      <c r="Q192" s="212" t="str">
        <f ca="1">IF(ISERROR(VLOOKUP($B192,'NEL &amp; P4P Backsheet'!$D$11:$BF$187,Q$25,0)),"",VLOOKUP($B192,'NEL &amp; P4P Backsheet'!$D$11:$BF$187, Q$25,0))</f>
        <v/>
      </c>
      <c r="R192" s="320" t="str">
        <f ca="1">IF(ISERROR(VLOOKUP($B192,'NEL &amp; P4P Backsheet'!$D$11:$BF$187,R$25,0)),"",VLOOKUP($B192,'NEL &amp; P4P Backsheet'!$D$11:$BF$187, R$25,0))</f>
        <v/>
      </c>
      <c r="S192" s="318" t="str">
        <f ca="1">IF(ISERROR(VLOOKUP($B192,'NEL &amp; P4P Backsheet'!$D$11:$BF$187,S$25,0)),"",VLOOKUP($B192,'NEL &amp; P4P Backsheet'!$D$11:$BF$187, S$25,0))</f>
        <v/>
      </c>
      <c r="T192" s="214" t="str">
        <f ca="1">IF(ISERROR(VLOOKUP($B192,'NEL &amp; P4P Backsheet'!$D$11:$BF$187,T$25,0)),"",VLOOKUP($B192,'NEL &amp; P4P Backsheet'!$D$11:$BF$187, T$25,0))</f>
        <v/>
      </c>
      <c r="U192" s="212" t="str">
        <f ca="1">IF(ISERROR(VLOOKUP($B192,'NEL &amp; P4P Backsheet'!$D$11:$BF$187,U$25,0)),"",VLOOKUP($B192,'NEL &amp; P4P Backsheet'!$D$11:$BF$187, U$25,0))</f>
        <v/>
      </c>
      <c r="V192" s="320" t="str">
        <f ca="1">IF(ISERROR(VLOOKUP($B192,'NEL &amp; P4P Backsheet'!$D$11:$BF$187,V$25,0)),"",VLOOKUP($B192,'NEL &amp; P4P Backsheet'!$D$11:$BF$187, V$25,0))</f>
        <v/>
      </c>
      <c r="W192" s="320" t="str">
        <f ca="1">IF(ISERROR(VLOOKUP($B192,'NEL &amp; P4P Backsheet'!$D$11:$BF$187,W$25,0)),"",VLOOKUP($B192,'NEL &amp; P4P Backsheet'!$D$11:$BF$187, W$25,0))</f>
        <v/>
      </c>
      <c r="X192" s="214" t="str">
        <f ca="1">IF(ISERROR(VLOOKUP($B192,'NEL &amp; P4P Backsheet'!$D$11:$BF$187,X$25,0)),"",VLOOKUP($B192,'NEL &amp; P4P Backsheet'!$D$11:$BF$187, X$25,0))</f>
        <v/>
      </c>
      <c r="Y192" s="368" t="str">
        <f ca="1">IF(ISERROR(VLOOKUP($B192,'NEL &amp; P4P Backsheet'!$D$11:$BK$187,$Y$25,0)),"",IF(VLOOKUP($B192,'NEL &amp; P4P Backsheet'!$D$11:$BK$187,$Y$25,0)=0,"",VLOOKUP($B192,'NEL &amp; P4P Backsheet'!$D$11:$BK$187,$Y$25,0)))</f>
        <v/>
      </c>
      <c r="Z192"/>
    </row>
    <row r="193" spans="1:27">
      <c r="A193" s="3">
        <v>165</v>
      </c>
      <c r="B193" s="41" t="str">
        <f t="shared" ca="1" si="6"/>
        <v/>
      </c>
      <c r="C193" s="42" t="str">
        <f ca="1">IF(B193="","",VLOOKUP(B193,'Org list'!$J$9:$K$637,2,0))</f>
        <v/>
      </c>
      <c r="D193" s="215" t="str">
        <f ca="1">IF(ISERROR(VLOOKUP($B193,'NEL &amp; P4P Backsheet'!$D$11:$BM$187,D$25,0)),"",IF(VLOOKUP($B193,'NEL &amp; P4P Backsheet'!$D$11:$BM$187,D$25,0)=0,"",VLOOKUP($B193,'NEL &amp; P4P Backsheet'!$D$11:$BM$187,D$25,0)))</f>
        <v/>
      </c>
      <c r="E193" s="209" t="str">
        <f ca="1">IF(ISERROR(VLOOKUP($B193,'NEL &amp; P4P Backsheet'!$D$11:$BF$187,E$25,0)),"",VLOOKUP($B193,'NEL &amp; P4P Backsheet'!$D$11:$BF$187, E$25,0))</f>
        <v/>
      </c>
      <c r="F193" s="209" t="str">
        <f ca="1">IF(ISERROR(VLOOKUP($B193,'NEL &amp; P4P Backsheet'!$D$11:$BF$187,F$25,0)),"",VLOOKUP($B193,'NEL &amp; P4P Backsheet'!$D$11:$BF$187, F$25,0))</f>
        <v/>
      </c>
      <c r="G193" s="209" t="str">
        <f ca="1">IF(ISERROR(VLOOKUP($B193,'NEL &amp; P4P Backsheet'!$D$11:$BF$187,G$25,0)),"",VLOOKUP($B193,'NEL &amp; P4P Backsheet'!$D$11:$BF$187, G$25,0))</f>
        <v/>
      </c>
      <c r="H193" s="259" t="str">
        <f ca="1">IF(ISERROR(VLOOKUP($B193,'NEL &amp; P4P Backsheet'!$D$11:$BF$187,H$25,0)),"",VLOOKUP($B193,'NEL &amp; P4P Backsheet'!$D$11:$BF$187, H$25,0))</f>
        <v/>
      </c>
      <c r="I193" s="209" t="str">
        <f ca="1">IF(ISERROR(VLOOKUP($B193,'NEL &amp; P4P Backsheet'!$D$11:$BF$187,I$25,0)),"",VLOOKUP($B193,'NEL &amp; P4P Backsheet'!$D$11:$BF$187, I$25,0))</f>
        <v/>
      </c>
      <c r="J193" s="318" t="str">
        <f ca="1">IF(ISERROR(VLOOKUP($B193,'NEL &amp; P4P Backsheet'!$D$11:$BF$187,J$25,0)),"",VLOOKUP($B193,'NEL &amp; P4P Backsheet'!$D$11:$BF$187, J$25,0))</f>
        <v/>
      </c>
      <c r="K193" s="320" t="str">
        <f ca="1">IF(ISERROR(VLOOKUP($B193,'NEL &amp; P4P Backsheet'!$D$11:$BF$187,K$25,0)),"",VLOOKUP($B193,'NEL &amp; P4P Backsheet'!$D$11:$BF$187, K$25,0))</f>
        <v/>
      </c>
      <c r="L193" s="259" t="str">
        <f ca="1">IF(ISERROR(VLOOKUP($B193,'NEL &amp; P4P Backsheet'!$D$11:$BF$187,L$25,0)),"",VLOOKUP($B193,'NEL &amp; P4P Backsheet'!$D$11:$BF$187, L$25,0))</f>
        <v/>
      </c>
      <c r="M193" s="608" t="str">
        <f ca="1">IF(ISERROR(VLOOKUP($B193,'NEL &amp; P4P Backsheet'!$D$11:$BF$187,M$25,0)),"",VLOOKUP($B193,'NEL &amp; P4P Backsheet'!$D$11:$BF$187, M$25,0))</f>
        <v/>
      </c>
      <c r="N193" s="608" t="str">
        <f ca="1">IF(ISERROR(VLOOKUP($B193,'NEL &amp; P4P Backsheet'!$D$11:$BF$187,N$25,0)),"",VLOOKUP($B193,'NEL &amp; P4P Backsheet'!$D$11:$BF$187, N$25,0))</f>
        <v/>
      </c>
      <c r="O193" s="611" t="str">
        <f ca="1">IF(ISERROR(VLOOKUP($B193,'NEL &amp; P4P Backsheet'!$D$11:$BF$187,O$25,0)),"",VLOOKUP($B193,'NEL &amp; P4P Backsheet'!$D$11:$BF$187, O$25,0))</f>
        <v/>
      </c>
      <c r="P193" s="612" t="str">
        <f ca="1">IF(ISERROR(VLOOKUP($B193,'NEL &amp; P4P Backsheet'!$D$11:$BF$187,P$25,0)),"",VLOOKUP($B193,'NEL &amp; P4P Backsheet'!$D$11:$BF$187, P$25,0))</f>
        <v/>
      </c>
      <c r="Q193" s="212" t="str">
        <f ca="1">IF(ISERROR(VLOOKUP($B193,'NEL &amp; P4P Backsheet'!$D$11:$BF$187,Q$25,0)),"",VLOOKUP($B193,'NEL &amp; P4P Backsheet'!$D$11:$BF$187, Q$25,0))</f>
        <v/>
      </c>
      <c r="R193" s="320" t="str">
        <f ca="1">IF(ISERROR(VLOOKUP($B193,'NEL &amp; P4P Backsheet'!$D$11:$BF$187,R$25,0)),"",VLOOKUP($B193,'NEL &amp; P4P Backsheet'!$D$11:$BF$187, R$25,0))</f>
        <v/>
      </c>
      <c r="S193" s="318" t="str">
        <f ca="1">IF(ISERROR(VLOOKUP($B193,'NEL &amp; P4P Backsheet'!$D$11:$BF$187,S$25,0)),"",VLOOKUP($B193,'NEL &amp; P4P Backsheet'!$D$11:$BF$187, S$25,0))</f>
        <v/>
      </c>
      <c r="T193" s="214" t="str">
        <f ca="1">IF(ISERROR(VLOOKUP($B193,'NEL &amp; P4P Backsheet'!$D$11:$BF$187,T$25,0)),"",VLOOKUP($B193,'NEL &amp; P4P Backsheet'!$D$11:$BF$187, T$25,0))</f>
        <v/>
      </c>
      <c r="U193" s="212" t="str">
        <f ca="1">IF(ISERROR(VLOOKUP($B193,'NEL &amp; P4P Backsheet'!$D$11:$BF$187,U$25,0)),"",VLOOKUP($B193,'NEL &amp; P4P Backsheet'!$D$11:$BF$187, U$25,0))</f>
        <v/>
      </c>
      <c r="V193" s="320" t="str">
        <f ca="1">IF(ISERROR(VLOOKUP($B193,'NEL &amp; P4P Backsheet'!$D$11:$BF$187,V$25,0)),"",VLOOKUP($B193,'NEL &amp; P4P Backsheet'!$D$11:$BF$187, V$25,0))</f>
        <v/>
      </c>
      <c r="W193" s="320" t="str">
        <f ca="1">IF(ISERROR(VLOOKUP($B193,'NEL &amp; P4P Backsheet'!$D$11:$BF$187,W$25,0)),"",VLOOKUP($B193,'NEL &amp; P4P Backsheet'!$D$11:$BF$187, W$25,0))</f>
        <v/>
      </c>
      <c r="X193" s="214" t="str">
        <f ca="1">IF(ISERROR(VLOOKUP($B193,'NEL &amp; P4P Backsheet'!$D$11:$BF$187,X$25,0)),"",VLOOKUP($B193,'NEL &amp; P4P Backsheet'!$D$11:$BF$187, X$25,0))</f>
        <v/>
      </c>
      <c r="Y193" s="368" t="str">
        <f ca="1">IF(ISERROR(VLOOKUP($B193,'NEL &amp; P4P Backsheet'!$D$11:$BK$187,$Y$25,0)),"",IF(VLOOKUP($B193,'NEL &amp; P4P Backsheet'!$D$11:$BK$187,$Y$25,0)=0,"",VLOOKUP($B193,'NEL &amp; P4P Backsheet'!$D$11:$BK$187,$Y$25,0)))</f>
        <v/>
      </c>
      <c r="Z193"/>
    </row>
    <row r="194" spans="1:27">
      <c r="A194" s="3">
        <v>166</v>
      </c>
      <c r="B194" s="41" t="str">
        <f t="shared" ca="1" si="6"/>
        <v/>
      </c>
      <c r="C194" s="42" t="str">
        <f ca="1">IF(B194="","",VLOOKUP(B194,'Org list'!$J$9:$K$637,2,0))</f>
        <v/>
      </c>
      <c r="D194" s="215" t="str">
        <f ca="1">IF(ISERROR(VLOOKUP($B194,'NEL &amp; P4P Backsheet'!$D$11:$BM$187,D$25,0)),"",IF(VLOOKUP($B194,'NEL &amp; P4P Backsheet'!$D$11:$BM$187,D$25,0)=0,"",VLOOKUP($B194,'NEL &amp; P4P Backsheet'!$D$11:$BM$187,D$25,0)))</f>
        <v/>
      </c>
      <c r="E194" s="209" t="str">
        <f ca="1">IF(ISERROR(VLOOKUP($B194,'NEL &amp; P4P Backsheet'!$D$11:$BF$187,E$25,0)),"",VLOOKUP($B194,'NEL &amp; P4P Backsheet'!$D$11:$BF$187, E$25,0))</f>
        <v/>
      </c>
      <c r="F194" s="209" t="str">
        <f ca="1">IF(ISERROR(VLOOKUP($B194,'NEL &amp; P4P Backsheet'!$D$11:$BF$187,F$25,0)),"",VLOOKUP($B194,'NEL &amp; P4P Backsheet'!$D$11:$BF$187, F$25,0))</f>
        <v/>
      </c>
      <c r="G194" s="209" t="str">
        <f ca="1">IF(ISERROR(VLOOKUP($B194,'NEL &amp; P4P Backsheet'!$D$11:$BF$187,G$25,0)),"",VLOOKUP($B194,'NEL &amp; P4P Backsheet'!$D$11:$BF$187, G$25,0))</f>
        <v/>
      </c>
      <c r="H194" s="259" t="str">
        <f ca="1">IF(ISERROR(VLOOKUP($B194,'NEL &amp; P4P Backsheet'!$D$11:$BF$187,H$25,0)),"",VLOOKUP($B194,'NEL &amp; P4P Backsheet'!$D$11:$BF$187, H$25,0))</f>
        <v/>
      </c>
      <c r="I194" s="209" t="str">
        <f ca="1">IF(ISERROR(VLOOKUP($B194,'NEL &amp; P4P Backsheet'!$D$11:$BF$187,I$25,0)),"",VLOOKUP($B194,'NEL &amp; P4P Backsheet'!$D$11:$BF$187, I$25,0))</f>
        <v/>
      </c>
      <c r="J194" s="318" t="str">
        <f ca="1">IF(ISERROR(VLOOKUP($B194,'NEL &amp; P4P Backsheet'!$D$11:$BF$187,J$25,0)),"",VLOOKUP($B194,'NEL &amp; P4P Backsheet'!$D$11:$BF$187, J$25,0))</f>
        <v/>
      </c>
      <c r="K194" s="320" t="str">
        <f ca="1">IF(ISERROR(VLOOKUP($B194,'NEL &amp; P4P Backsheet'!$D$11:$BF$187,K$25,0)),"",VLOOKUP($B194,'NEL &amp; P4P Backsheet'!$D$11:$BF$187, K$25,0))</f>
        <v/>
      </c>
      <c r="L194" s="259" t="str">
        <f ca="1">IF(ISERROR(VLOOKUP($B194,'NEL &amp; P4P Backsheet'!$D$11:$BF$187,L$25,0)),"",VLOOKUP($B194,'NEL &amp; P4P Backsheet'!$D$11:$BF$187, L$25,0))</f>
        <v/>
      </c>
      <c r="M194" s="608" t="str">
        <f ca="1">IF(ISERROR(VLOOKUP($B194,'NEL &amp; P4P Backsheet'!$D$11:$BF$187,M$25,0)),"",VLOOKUP($B194,'NEL &amp; P4P Backsheet'!$D$11:$BF$187, M$25,0))</f>
        <v/>
      </c>
      <c r="N194" s="608" t="str">
        <f ca="1">IF(ISERROR(VLOOKUP($B194,'NEL &amp; P4P Backsheet'!$D$11:$BF$187,N$25,0)),"",VLOOKUP($B194,'NEL &amp; P4P Backsheet'!$D$11:$BF$187, N$25,0))</f>
        <v/>
      </c>
      <c r="O194" s="611" t="str">
        <f ca="1">IF(ISERROR(VLOOKUP($B194,'NEL &amp; P4P Backsheet'!$D$11:$BF$187,O$25,0)),"",VLOOKUP($B194,'NEL &amp; P4P Backsheet'!$D$11:$BF$187, O$25,0))</f>
        <v/>
      </c>
      <c r="P194" s="612" t="str">
        <f ca="1">IF(ISERROR(VLOOKUP($B194,'NEL &amp; P4P Backsheet'!$D$11:$BF$187,P$25,0)),"",VLOOKUP($B194,'NEL &amp; P4P Backsheet'!$D$11:$BF$187, P$25,0))</f>
        <v/>
      </c>
      <c r="Q194" s="212" t="str">
        <f ca="1">IF(ISERROR(VLOOKUP($B194,'NEL &amp; P4P Backsheet'!$D$11:$BF$187,Q$25,0)),"",VLOOKUP($B194,'NEL &amp; P4P Backsheet'!$D$11:$BF$187, Q$25,0))</f>
        <v/>
      </c>
      <c r="R194" s="320" t="str">
        <f ca="1">IF(ISERROR(VLOOKUP($B194,'NEL &amp; P4P Backsheet'!$D$11:$BF$187,R$25,0)),"",VLOOKUP($B194,'NEL &amp; P4P Backsheet'!$D$11:$BF$187, R$25,0))</f>
        <v/>
      </c>
      <c r="S194" s="318" t="str">
        <f ca="1">IF(ISERROR(VLOOKUP($B194,'NEL &amp; P4P Backsheet'!$D$11:$BF$187,S$25,0)),"",VLOOKUP($B194,'NEL &amp; P4P Backsheet'!$D$11:$BF$187, S$25,0))</f>
        <v/>
      </c>
      <c r="T194" s="214" t="str">
        <f ca="1">IF(ISERROR(VLOOKUP($B194,'NEL &amp; P4P Backsheet'!$D$11:$BF$187,T$25,0)),"",VLOOKUP($B194,'NEL &amp; P4P Backsheet'!$D$11:$BF$187, T$25,0))</f>
        <v/>
      </c>
      <c r="U194" s="212" t="str">
        <f ca="1">IF(ISERROR(VLOOKUP($B194,'NEL &amp; P4P Backsheet'!$D$11:$BF$187,U$25,0)),"",VLOOKUP($B194,'NEL &amp; P4P Backsheet'!$D$11:$BF$187, U$25,0))</f>
        <v/>
      </c>
      <c r="V194" s="320" t="str">
        <f ca="1">IF(ISERROR(VLOOKUP($B194,'NEL &amp; P4P Backsheet'!$D$11:$BF$187,V$25,0)),"",VLOOKUP($B194,'NEL &amp; P4P Backsheet'!$D$11:$BF$187, V$25,0))</f>
        <v/>
      </c>
      <c r="W194" s="320" t="str">
        <f ca="1">IF(ISERROR(VLOOKUP($B194,'NEL &amp; P4P Backsheet'!$D$11:$BF$187,W$25,0)),"",VLOOKUP($B194,'NEL &amp; P4P Backsheet'!$D$11:$BF$187, W$25,0))</f>
        <v/>
      </c>
      <c r="X194" s="214" t="str">
        <f ca="1">IF(ISERROR(VLOOKUP($B194,'NEL &amp; P4P Backsheet'!$D$11:$BF$187,X$25,0)),"",VLOOKUP($B194,'NEL &amp; P4P Backsheet'!$D$11:$BF$187, X$25,0))</f>
        <v/>
      </c>
      <c r="Y194" s="368" t="str">
        <f ca="1">IF(ISERROR(VLOOKUP($B194,'NEL &amp; P4P Backsheet'!$D$11:$BK$187,$Y$25,0)),"",IF(VLOOKUP($B194,'NEL &amp; P4P Backsheet'!$D$11:$BK$187,$Y$25,0)=0,"",VLOOKUP($B194,'NEL &amp; P4P Backsheet'!$D$11:$BK$187,$Y$25,0)))</f>
        <v/>
      </c>
      <c r="Z194"/>
    </row>
    <row r="195" spans="1:27">
      <c r="A195" s="3">
        <v>167</v>
      </c>
      <c r="B195" s="41" t="str">
        <f t="shared" ca="1" si="6"/>
        <v/>
      </c>
      <c r="C195" s="42" t="str">
        <f ca="1">IF(B195="","",VLOOKUP(B195,'Org list'!$J$9:$K$637,2,0))</f>
        <v/>
      </c>
      <c r="D195" s="215" t="str">
        <f ca="1">IF(ISERROR(VLOOKUP($B195,'NEL &amp; P4P Backsheet'!$D$11:$BM$187,D$25,0)),"",IF(VLOOKUP($B195,'NEL &amp; P4P Backsheet'!$D$11:$BM$187,D$25,0)=0,"",VLOOKUP($B195,'NEL &amp; P4P Backsheet'!$D$11:$BM$187,D$25,0)))</f>
        <v/>
      </c>
      <c r="E195" s="209" t="str">
        <f ca="1">IF(ISERROR(VLOOKUP($B195,'NEL &amp; P4P Backsheet'!$D$11:$BF$187,E$25,0)),"",VLOOKUP($B195,'NEL &amp; P4P Backsheet'!$D$11:$BF$187, E$25,0))</f>
        <v/>
      </c>
      <c r="F195" s="209" t="str">
        <f ca="1">IF(ISERROR(VLOOKUP($B195,'NEL &amp; P4P Backsheet'!$D$11:$BF$187,F$25,0)),"",VLOOKUP($B195,'NEL &amp; P4P Backsheet'!$D$11:$BF$187, F$25,0))</f>
        <v/>
      </c>
      <c r="G195" s="209" t="str">
        <f ca="1">IF(ISERROR(VLOOKUP($B195,'NEL &amp; P4P Backsheet'!$D$11:$BF$187,G$25,0)),"",VLOOKUP($B195,'NEL &amp; P4P Backsheet'!$D$11:$BF$187, G$25,0))</f>
        <v/>
      </c>
      <c r="H195" s="259" t="str">
        <f ca="1">IF(ISERROR(VLOOKUP($B195,'NEL &amp; P4P Backsheet'!$D$11:$BF$187,H$25,0)),"",VLOOKUP($B195,'NEL &amp; P4P Backsheet'!$D$11:$BF$187, H$25,0))</f>
        <v/>
      </c>
      <c r="I195" s="209" t="str">
        <f ca="1">IF(ISERROR(VLOOKUP($B195,'NEL &amp; P4P Backsheet'!$D$11:$BF$187,I$25,0)),"",VLOOKUP($B195,'NEL &amp; P4P Backsheet'!$D$11:$BF$187, I$25,0))</f>
        <v/>
      </c>
      <c r="J195" s="318" t="str">
        <f ca="1">IF(ISERROR(VLOOKUP($B195,'NEL &amp; P4P Backsheet'!$D$11:$BF$187,J$25,0)),"",VLOOKUP($B195,'NEL &amp; P4P Backsheet'!$D$11:$BF$187, J$25,0))</f>
        <v/>
      </c>
      <c r="K195" s="320" t="str">
        <f ca="1">IF(ISERROR(VLOOKUP($B195,'NEL &amp; P4P Backsheet'!$D$11:$BF$187,K$25,0)),"",VLOOKUP($B195,'NEL &amp; P4P Backsheet'!$D$11:$BF$187, K$25,0))</f>
        <v/>
      </c>
      <c r="L195" s="259" t="str">
        <f ca="1">IF(ISERROR(VLOOKUP($B195,'NEL &amp; P4P Backsheet'!$D$11:$BF$187,L$25,0)),"",VLOOKUP($B195,'NEL &amp; P4P Backsheet'!$D$11:$BF$187, L$25,0))</f>
        <v/>
      </c>
      <c r="M195" s="608" t="str">
        <f ca="1">IF(ISERROR(VLOOKUP($B195,'NEL &amp; P4P Backsheet'!$D$11:$BF$187,M$25,0)),"",VLOOKUP($B195,'NEL &amp; P4P Backsheet'!$D$11:$BF$187, M$25,0))</f>
        <v/>
      </c>
      <c r="N195" s="608" t="str">
        <f ca="1">IF(ISERROR(VLOOKUP($B195,'NEL &amp; P4P Backsheet'!$D$11:$BF$187,N$25,0)),"",VLOOKUP($B195,'NEL &amp; P4P Backsheet'!$D$11:$BF$187, N$25,0))</f>
        <v/>
      </c>
      <c r="O195" s="611" t="str">
        <f ca="1">IF(ISERROR(VLOOKUP($B195,'NEL &amp; P4P Backsheet'!$D$11:$BF$187,O$25,0)),"",VLOOKUP($B195,'NEL &amp; P4P Backsheet'!$D$11:$BF$187, O$25,0))</f>
        <v/>
      </c>
      <c r="P195" s="612" t="str">
        <f ca="1">IF(ISERROR(VLOOKUP($B195,'NEL &amp; P4P Backsheet'!$D$11:$BF$187,P$25,0)),"",VLOOKUP($B195,'NEL &amp; P4P Backsheet'!$D$11:$BF$187, P$25,0))</f>
        <v/>
      </c>
      <c r="Q195" s="212" t="str">
        <f ca="1">IF(ISERROR(VLOOKUP($B195,'NEL &amp; P4P Backsheet'!$D$11:$BF$187,Q$25,0)),"",VLOOKUP($B195,'NEL &amp; P4P Backsheet'!$D$11:$BF$187, Q$25,0))</f>
        <v/>
      </c>
      <c r="R195" s="320" t="str">
        <f ca="1">IF(ISERROR(VLOOKUP($B195,'NEL &amp; P4P Backsheet'!$D$11:$BF$187,R$25,0)),"",VLOOKUP($B195,'NEL &amp; P4P Backsheet'!$D$11:$BF$187, R$25,0))</f>
        <v/>
      </c>
      <c r="S195" s="318" t="str">
        <f ca="1">IF(ISERROR(VLOOKUP($B195,'NEL &amp; P4P Backsheet'!$D$11:$BF$187,S$25,0)),"",VLOOKUP($B195,'NEL &amp; P4P Backsheet'!$D$11:$BF$187, S$25,0))</f>
        <v/>
      </c>
      <c r="T195" s="214" t="str">
        <f ca="1">IF(ISERROR(VLOOKUP($B195,'NEL &amp; P4P Backsheet'!$D$11:$BF$187,T$25,0)),"",VLOOKUP($B195,'NEL &amp; P4P Backsheet'!$D$11:$BF$187, T$25,0))</f>
        <v/>
      </c>
      <c r="U195" s="212" t="str">
        <f ca="1">IF(ISERROR(VLOOKUP($B195,'NEL &amp; P4P Backsheet'!$D$11:$BF$187,U$25,0)),"",VLOOKUP($B195,'NEL &amp; P4P Backsheet'!$D$11:$BF$187, U$25,0))</f>
        <v/>
      </c>
      <c r="V195" s="320" t="str">
        <f ca="1">IF(ISERROR(VLOOKUP($B195,'NEL &amp; P4P Backsheet'!$D$11:$BF$187,V$25,0)),"",VLOOKUP($B195,'NEL &amp; P4P Backsheet'!$D$11:$BF$187, V$25,0))</f>
        <v/>
      </c>
      <c r="W195" s="320" t="str">
        <f ca="1">IF(ISERROR(VLOOKUP($B195,'NEL &amp; P4P Backsheet'!$D$11:$BF$187,W$25,0)),"",VLOOKUP($B195,'NEL &amp; P4P Backsheet'!$D$11:$BF$187, W$25,0))</f>
        <v/>
      </c>
      <c r="X195" s="214" t="str">
        <f ca="1">IF(ISERROR(VLOOKUP($B195,'NEL &amp; P4P Backsheet'!$D$11:$BF$187,X$25,0)),"",VLOOKUP($B195,'NEL &amp; P4P Backsheet'!$D$11:$BF$187, X$25,0))</f>
        <v/>
      </c>
      <c r="Y195" s="368" t="str">
        <f ca="1">IF(ISERROR(VLOOKUP($B195,'NEL &amp; P4P Backsheet'!$D$11:$BK$187,$Y$25,0)),"",IF(VLOOKUP($B195,'NEL &amp; P4P Backsheet'!$D$11:$BK$187,$Y$25,0)=0,"",VLOOKUP($B195,'NEL &amp; P4P Backsheet'!$D$11:$BK$187,$Y$25,0)))</f>
        <v/>
      </c>
      <c r="Z195"/>
    </row>
    <row r="196" spans="1:27">
      <c r="A196" s="3">
        <v>168</v>
      </c>
      <c r="B196" s="41" t="str">
        <f t="shared" ca="1" si="6"/>
        <v/>
      </c>
      <c r="C196" s="42" t="str">
        <f ca="1">IF(B196="","",VLOOKUP(B196,'Org list'!$J$9:$K$637,2,0))</f>
        <v/>
      </c>
      <c r="D196" s="215" t="str">
        <f ca="1">IF(ISERROR(VLOOKUP($B196,'NEL &amp; P4P Backsheet'!$D$11:$BM$187,D$25,0)),"",IF(VLOOKUP($B196,'NEL &amp; P4P Backsheet'!$D$11:$BM$187,D$25,0)=0,"",VLOOKUP($B196,'NEL &amp; P4P Backsheet'!$D$11:$BM$187,D$25,0)))</f>
        <v/>
      </c>
      <c r="E196" s="209" t="str">
        <f ca="1">IF(ISERROR(VLOOKUP($B196,'NEL &amp; P4P Backsheet'!$D$11:$BF$187,E$25,0)),"",VLOOKUP($B196,'NEL &amp; P4P Backsheet'!$D$11:$BF$187, E$25,0))</f>
        <v/>
      </c>
      <c r="F196" s="209" t="str">
        <f ca="1">IF(ISERROR(VLOOKUP($B196,'NEL &amp; P4P Backsheet'!$D$11:$BF$187,F$25,0)),"",VLOOKUP($B196,'NEL &amp; P4P Backsheet'!$D$11:$BF$187, F$25,0))</f>
        <v/>
      </c>
      <c r="G196" s="209" t="str">
        <f ca="1">IF(ISERROR(VLOOKUP($B196,'NEL &amp; P4P Backsheet'!$D$11:$BF$187,G$25,0)),"",VLOOKUP($B196,'NEL &amp; P4P Backsheet'!$D$11:$BF$187, G$25,0))</f>
        <v/>
      </c>
      <c r="H196" s="259" t="str">
        <f ca="1">IF(ISERROR(VLOOKUP($B196,'NEL &amp; P4P Backsheet'!$D$11:$BF$187,H$25,0)),"",VLOOKUP($B196,'NEL &amp; P4P Backsheet'!$D$11:$BF$187, H$25,0))</f>
        <v/>
      </c>
      <c r="I196" s="209" t="str">
        <f ca="1">IF(ISERROR(VLOOKUP($B196,'NEL &amp; P4P Backsheet'!$D$11:$BF$187,I$25,0)),"",VLOOKUP($B196,'NEL &amp; P4P Backsheet'!$D$11:$BF$187, I$25,0))</f>
        <v/>
      </c>
      <c r="J196" s="318" t="str">
        <f ca="1">IF(ISERROR(VLOOKUP($B196,'NEL &amp; P4P Backsheet'!$D$11:$BF$187,J$25,0)),"",VLOOKUP($B196,'NEL &amp; P4P Backsheet'!$D$11:$BF$187, J$25,0))</f>
        <v/>
      </c>
      <c r="K196" s="320" t="str">
        <f ca="1">IF(ISERROR(VLOOKUP($B196,'NEL &amp; P4P Backsheet'!$D$11:$BF$187,K$25,0)),"",VLOOKUP($B196,'NEL &amp; P4P Backsheet'!$D$11:$BF$187, K$25,0))</f>
        <v/>
      </c>
      <c r="L196" s="259" t="str">
        <f ca="1">IF(ISERROR(VLOOKUP($B196,'NEL &amp; P4P Backsheet'!$D$11:$BF$187,L$25,0)),"",VLOOKUP($B196,'NEL &amp; P4P Backsheet'!$D$11:$BF$187, L$25,0))</f>
        <v/>
      </c>
      <c r="M196" s="608" t="str">
        <f ca="1">IF(ISERROR(VLOOKUP($B196,'NEL &amp; P4P Backsheet'!$D$11:$BF$187,M$25,0)),"",VLOOKUP($B196,'NEL &amp; P4P Backsheet'!$D$11:$BF$187, M$25,0))</f>
        <v/>
      </c>
      <c r="N196" s="608" t="str">
        <f ca="1">IF(ISERROR(VLOOKUP($B196,'NEL &amp; P4P Backsheet'!$D$11:$BF$187,N$25,0)),"",VLOOKUP($B196,'NEL &amp; P4P Backsheet'!$D$11:$BF$187, N$25,0))</f>
        <v/>
      </c>
      <c r="O196" s="611" t="str">
        <f ca="1">IF(ISERROR(VLOOKUP($B196,'NEL &amp; P4P Backsheet'!$D$11:$BF$187,O$25,0)),"",VLOOKUP($B196,'NEL &amp; P4P Backsheet'!$D$11:$BF$187, O$25,0))</f>
        <v/>
      </c>
      <c r="P196" s="612" t="str">
        <f ca="1">IF(ISERROR(VLOOKUP($B196,'NEL &amp; P4P Backsheet'!$D$11:$BF$187,P$25,0)),"",VLOOKUP($B196,'NEL &amp; P4P Backsheet'!$D$11:$BF$187, P$25,0))</f>
        <v/>
      </c>
      <c r="Q196" s="212" t="str">
        <f ca="1">IF(ISERROR(VLOOKUP($B196,'NEL &amp; P4P Backsheet'!$D$11:$BF$187,Q$25,0)),"",VLOOKUP($B196,'NEL &amp; P4P Backsheet'!$D$11:$BF$187, Q$25,0))</f>
        <v/>
      </c>
      <c r="R196" s="320" t="str">
        <f ca="1">IF(ISERROR(VLOOKUP($B196,'NEL &amp; P4P Backsheet'!$D$11:$BF$187,R$25,0)),"",VLOOKUP($B196,'NEL &amp; P4P Backsheet'!$D$11:$BF$187, R$25,0))</f>
        <v/>
      </c>
      <c r="S196" s="318" t="str">
        <f ca="1">IF(ISERROR(VLOOKUP($B196,'NEL &amp; P4P Backsheet'!$D$11:$BF$187,S$25,0)),"",VLOOKUP($B196,'NEL &amp; P4P Backsheet'!$D$11:$BF$187, S$25,0))</f>
        <v/>
      </c>
      <c r="T196" s="214" t="str">
        <f ca="1">IF(ISERROR(VLOOKUP($B196,'NEL &amp; P4P Backsheet'!$D$11:$BF$187,T$25,0)),"",VLOOKUP($B196,'NEL &amp; P4P Backsheet'!$D$11:$BF$187, T$25,0))</f>
        <v/>
      </c>
      <c r="U196" s="212" t="str">
        <f ca="1">IF(ISERROR(VLOOKUP($B196,'NEL &amp; P4P Backsheet'!$D$11:$BF$187,U$25,0)),"",VLOOKUP($B196,'NEL &amp; P4P Backsheet'!$D$11:$BF$187, U$25,0))</f>
        <v/>
      </c>
      <c r="V196" s="320" t="str">
        <f ca="1">IF(ISERROR(VLOOKUP($B196,'NEL &amp; P4P Backsheet'!$D$11:$BF$187,V$25,0)),"",VLOOKUP($B196,'NEL &amp; P4P Backsheet'!$D$11:$BF$187, V$25,0))</f>
        <v/>
      </c>
      <c r="W196" s="320" t="str">
        <f ca="1">IF(ISERROR(VLOOKUP($B196,'NEL &amp; P4P Backsheet'!$D$11:$BF$187,W$25,0)),"",VLOOKUP($B196,'NEL &amp; P4P Backsheet'!$D$11:$BF$187, W$25,0))</f>
        <v/>
      </c>
      <c r="X196" s="214" t="str">
        <f ca="1">IF(ISERROR(VLOOKUP($B196,'NEL &amp; P4P Backsheet'!$D$11:$BF$187,X$25,0)),"",VLOOKUP($B196,'NEL &amp; P4P Backsheet'!$D$11:$BF$187, X$25,0))</f>
        <v/>
      </c>
      <c r="Y196" s="368" t="str">
        <f ca="1">IF(ISERROR(VLOOKUP($B196,'NEL &amp; P4P Backsheet'!$D$11:$BK$187,$Y$25,0)),"",IF(VLOOKUP($B196,'NEL &amp; P4P Backsheet'!$D$11:$BK$187,$Y$25,0)=0,"",VLOOKUP($B196,'NEL &amp; P4P Backsheet'!$D$11:$BK$187,$Y$25,0)))</f>
        <v/>
      </c>
      <c r="Z196"/>
    </row>
    <row r="197" spans="1:27">
      <c r="A197" s="3">
        <v>169</v>
      </c>
      <c r="B197" s="41" t="str">
        <f t="shared" ca="1" si="6"/>
        <v/>
      </c>
      <c r="C197" s="42" t="str">
        <f ca="1">IF(B197="","",VLOOKUP(B197,'Org list'!$J$9:$K$637,2,0))</f>
        <v/>
      </c>
      <c r="D197" s="215" t="str">
        <f ca="1">IF(ISERROR(VLOOKUP($B197,'NEL &amp; P4P Backsheet'!$D$11:$BM$187,D$25,0)),"",IF(VLOOKUP($B197,'NEL &amp; P4P Backsheet'!$D$11:$BM$187,D$25,0)=0,"",VLOOKUP($B197,'NEL &amp; P4P Backsheet'!$D$11:$BM$187,D$25,0)))</f>
        <v/>
      </c>
      <c r="E197" s="209" t="str">
        <f ca="1">IF(ISERROR(VLOOKUP($B197,'NEL &amp; P4P Backsheet'!$D$11:$BF$187,E$25,0)),"",VLOOKUP($B197,'NEL &amp; P4P Backsheet'!$D$11:$BF$187, E$25,0))</f>
        <v/>
      </c>
      <c r="F197" s="209" t="str">
        <f ca="1">IF(ISERROR(VLOOKUP($B197,'NEL &amp; P4P Backsheet'!$D$11:$BF$187,F$25,0)),"",VLOOKUP($B197,'NEL &amp; P4P Backsheet'!$D$11:$BF$187, F$25,0))</f>
        <v/>
      </c>
      <c r="G197" s="209" t="str">
        <f ca="1">IF(ISERROR(VLOOKUP($B197,'NEL &amp; P4P Backsheet'!$D$11:$BF$187,G$25,0)),"",VLOOKUP($B197,'NEL &amp; P4P Backsheet'!$D$11:$BF$187, G$25,0))</f>
        <v/>
      </c>
      <c r="H197" s="259" t="str">
        <f ca="1">IF(ISERROR(VLOOKUP($B197,'NEL &amp; P4P Backsheet'!$D$11:$BF$187,H$25,0)),"",VLOOKUP($B197,'NEL &amp; P4P Backsheet'!$D$11:$BF$187, H$25,0))</f>
        <v/>
      </c>
      <c r="I197" s="209" t="str">
        <f ca="1">IF(ISERROR(VLOOKUP($B197,'NEL &amp; P4P Backsheet'!$D$11:$BF$187,I$25,0)),"",VLOOKUP($B197,'NEL &amp; P4P Backsheet'!$D$11:$BF$187, I$25,0))</f>
        <v/>
      </c>
      <c r="J197" s="318" t="str">
        <f ca="1">IF(ISERROR(VLOOKUP($B197,'NEL &amp; P4P Backsheet'!$D$11:$BF$187,J$25,0)),"",VLOOKUP($B197,'NEL &amp; P4P Backsheet'!$D$11:$BF$187, J$25,0))</f>
        <v/>
      </c>
      <c r="K197" s="320" t="str">
        <f ca="1">IF(ISERROR(VLOOKUP($B197,'NEL &amp; P4P Backsheet'!$D$11:$BF$187,K$25,0)),"",VLOOKUP($B197,'NEL &amp; P4P Backsheet'!$D$11:$BF$187, K$25,0))</f>
        <v/>
      </c>
      <c r="L197" s="259" t="str">
        <f ca="1">IF(ISERROR(VLOOKUP($B197,'NEL &amp; P4P Backsheet'!$D$11:$BF$187,L$25,0)),"",VLOOKUP($B197,'NEL &amp; P4P Backsheet'!$D$11:$BF$187, L$25,0))</f>
        <v/>
      </c>
      <c r="M197" s="608" t="str">
        <f ca="1">IF(ISERROR(VLOOKUP($B197,'NEL &amp; P4P Backsheet'!$D$11:$BF$187,M$25,0)),"",VLOOKUP($B197,'NEL &amp; P4P Backsheet'!$D$11:$BF$187, M$25,0))</f>
        <v/>
      </c>
      <c r="N197" s="608" t="str">
        <f ca="1">IF(ISERROR(VLOOKUP($B197,'NEL &amp; P4P Backsheet'!$D$11:$BF$187,N$25,0)),"",VLOOKUP($B197,'NEL &amp; P4P Backsheet'!$D$11:$BF$187, N$25,0))</f>
        <v/>
      </c>
      <c r="O197" s="611" t="str">
        <f ca="1">IF(ISERROR(VLOOKUP($B197,'NEL &amp; P4P Backsheet'!$D$11:$BF$187,O$25,0)),"",VLOOKUP($B197,'NEL &amp; P4P Backsheet'!$D$11:$BF$187, O$25,0))</f>
        <v/>
      </c>
      <c r="P197" s="612" t="str">
        <f ca="1">IF(ISERROR(VLOOKUP($B197,'NEL &amp; P4P Backsheet'!$D$11:$BF$187,P$25,0)),"",VLOOKUP($B197,'NEL &amp; P4P Backsheet'!$D$11:$BF$187, P$25,0))</f>
        <v/>
      </c>
      <c r="Q197" s="212" t="str">
        <f ca="1">IF(ISERROR(VLOOKUP($B197,'NEL &amp; P4P Backsheet'!$D$11:$BF$187,Q$25,0)),"",VLOOKUP($B197,'NEL &amp; P4P Backsheet'!$D$11:$BF$187, Q$25,0))</f>
        <v/>
      </c>
      <c r="R197" s="320" t="str">
        <f ca="1">IF(ISERROR(VLOOKUP($B197,'NEL &amp; P4P Backsheet'!$D$11:$BF$187,R$25,0)),"",VLOOKUP($B197,'NEL &amp; P4P Backsheet'!$D$11:$BF$187, R$25,0))</f>
        <v/>
      </c>
      <c r="S197" s="318" t="str">
        <f ca="1">IF(ISERROR(VLOOKUP($B197,'NEL &amp; P4P Backsheet'!$D$11:$BF$187,S$25,0)),"",VLOOKUP($B197,'NEL &amp; P4P Backsheet'!$D$11:$BF$187, S$25,0))</f>
        <v/>
      </c>
      <c r="T197" s="214" t="str">
        <f ca="1">IF(ISERROR(VLOOKUP($B197,'NEL &amp; P4P Backsheet'!$D$11:$BF$187,T$25,0)),"",VLOOKUP($B197,'NEL &amp; P4P Backsheet'!$D$11:$BF$187, T$25,0))</f>
        <v/>
      </c>
      <c r="U197" s="212" t="str">
        <f ca="1">IF(ISERROR(VLOOKUP($B197,'NEL &amp; P4P Backsheet'!$D$11:$BF$187,U$25,0)),"",VLOOKUP($B197,'NEL &amp; P4P Backsheet'!$D$11:$BF$187, U$25,0))</f>
        <v/>
      </c>
      <c r="V197" s="320" t="str">
        <f ca="1">IF(ISERROR(VLOOKUP($B197,'NEL &amp; P4P Backsheet'!$D$11:$BF$187,V$25,0)),"",VLOOKUP($B197,'NEL &amp; P4P Backsheet'!$D$11:$BF$187, V$25,0))</f>
        <v/>
      </c>
      <c r="W197" s="320" t="str">
        <f ca="1">IF(ISERROR(VLOOKUP($B197,'NEL &amp; P4P Backsheet'!$D$11:$BF$187,W$25,0)),"",VLOOKUP($B197,'NEL &amp; P4P Backsheet'!$D$11:$BF$187, W$25,0))</f>
        <v/>
      </c>
      <c r="X197" s="214" t="str">
        <f ca="1">IF(ISERROR(VLOOKUP($B197,'NEL &amp; P4P Backsheet'!$D$11:$BF$187,X$25,0)),"",VLOOKUP($B197,'NEL &amp; P4P Backsheet'!$D$11:$BF$187, X$25,0))</f>
        <v/>
      </c>
      <c r="Y197" s="368" t="str">
        <f ca="1">IF(ISERROR(VLOOKUP($B197,'NEL &amp; P4P Backsheet'!$D$11:$BK$187,$Y$25,0)),"",IF(VLOOKUP($B197,'NEL &amp; P4P Backsheet'!$D$11:$BK$187,$Y$25,0)=0,"",VLOOKUP($B197,'NEL &amp; P4P Backsheet'!$D$11:$BK$187,$Y$25,0)))</f>
        <v/>
      </c>
      <c r="Z197"/>
    </row>
    <row r="198" spans="1:27">
      <c r="A198" s="3">
        <v>170</v>
      </c>
      <c r="B198" s="41" t="str">
        <f t="shared" ca="1" si="6"/>
        <v/>
      </c>
      <c r="C198" s="42" t="str">
        <f ca="1">IF(B198="","",VLOOKUP(B198,'Org list'!$J$9:$K$637,2,0))</f>
        <v/>
      </c>
      <c r="D198" s="215" t="str">
        <f ca="1">IF(ISERROR(VLOOKUP($B198,'NEL &amp; P4P Backsheet'!$D$11:$BM$187,D$25,0)),"",IF(VLOOKUP($B198,'NEL &amp; P4P Backsheet'!$D$11:$BM$187,D$25,0)=0,"",VLOOKUP($B198,'NEL &amp; P4P Backsheet'!$D$11:$BM$187,D$25,0)))</f>
        <v/>
      </c>
      <c r="E198" s="209" t="str">
        <f ca="1">IF(ISERROR(VLOOKUP($B198,'NEL &amp; P4P Backsheet'!$D$11:$BF$187,E$25,0)),"",VLOOKUP($B198,'NEL &amp; P4P Backsheet'!$D$11:$BF$187, E$25,0))</f>
        <v/>
      </c>
      <c r="F198" s="209" t="str">
        <f ca="1">IF(ISERROR(VLOOKUP($B198,'NEL &amp; P4P Backsheet'!$D$11:$BF$187,F$25,0)),"",VLOOKUP($B198,'NEL &amp; P4P Backsheet'!$D$11:$BF$187, F$25,0))</f>
        <v/>
      </c>
      <c r="G198" s="209" t="str">
        <f ca="1">IF(ISERROR(VLOOKUP($B198,'NEL &amp; P4P Backsheet'!$D$11:$BF$187,G$25,0)),"",VLOOKUP($B198,'NEL &amp; P4P Backsheet'!$D$11:$BF$187, G$25,0))</f>
        <v/>
      </c>
      <c r="H198" s="259" t="str">
        <f ca="1">IF(ISERROR(VLOOKUP($B198,'NEL &amp; P4P Backsheet'!$D$11:$BF$187,H$25,0)),"",VLOOKUP($B198,'NEL &amp; P4P Backsheet'!$D$11:$BF$187, H$25,0))</f>
        <v/>
      </c>
      <c r="I198" s="209" t="str">
        <f ca="1">IF(ISERROR(VLOOKUP($B198,'NEL &amp; P4P Backsheet'!$D$11:$BF$187,I$25,0)),"",VLOOKUP($B198,'NEL &amp; P4P Backsheet'!$D$11:$BF$187, I$25,0))</f>
        <v/>
      </c>
      <c r="J198" s="318" t="str">
        <f ca="1">IF(ISERROR(VLOOKUP($B198,'NEL &amp; P4P Backsheet'!$D$11:$BF$187,J$25,0)),"",VLOOKUP($B198,'NEL &amp; P4P Backsheet'!$D$11:$BF$187, J$25,0))</f>
        <v/>
      </c>
      <c r="K198" s="320" t="str">
        <f ca="1">IF(ISERROR(VLOOKUP($B198,'NEL &amp; P4P Backsheet'!$D$11:$BF$187,K$25,0)),"",VLOOKUP($B198,'NEL &amp; P4P Backsheet'!$D$11:$BF$187, K$25,0))</f>
        <v/>
      </c>
      <c r="L198" s="259" t="str">
        <f ca="1">IF(ISERROR(VLOOKUP($B198,'NEL &amp; P4P Backsheet'!$D$11:$BF$187,L$25,0)),"",VLOOKUP($B198,'NEL &amp; P4P Backsheet'!$D$11:$BF$187, L$25,0))</f>
        <v/>
      </c>
      <c r="M198" s="608" t="str">
        <f ca="1">IF(ISERROR(VLOOKUP($B198,'NEL &amp; P4P Backsheet'!$D$11:$BF$187,M$25,0)),"",VLOOKUP($B198,'NEL &amp; P4P Backsheet'!$D$11:$BF$187, M$25,0))</f>
        <v/>
      </c>
      <c r="N198" s="608" t="str">
        <f ca="1">IF(ISERROR(VLOOKUP($B198,'NEL &amp; P4P Backsheet'!$D$11:$BF$187,N$25,0)),"",VLOOKUP($B198,'NEL &amp; P4P Backsheet'!$D$11:$BF$187, N$25,0))</f>
        <v/>
      </c>
      <c r="O198" s="611" t="str">
        <f ca="1">IF(ISERROR(VLOOKUP($B198,'NEL &amp; P4P Backsheet'!$D$11:$BF$187,O$25,0)),"",VLOOKUP($B198,'NEL &amp; P4P Backsheet'!$D$11:$BF$187, O$25,0))</f>
        <v/>
      </c>
      <c r="P198" s="612" t="str">
        <f ca="1">IF(ISERROR(VLOOKUP($B198,'NEL &amp; P4P Backsheet'!$D$11:$BF$187,P$25,0)),"",VLOOKUP($B198,'NEL &amp; P4P Backsheet'!$D$11:$BF$187, P$25,0))</f>
        <v/>
      </c>
      <c r="Q198" s="212" t="str">
        <f ca="1">IF(ISERROR(VLOOKUP($B198,'NEL &amp; P4P Backsheet'!$D$11:$BF$187,Q$25,0)),"",VLOOKUP($B198,'NEL &amp; P4P Backsheet'!$D$11:$BF$187, Q$25,0))</f>
        <v/>
      </c>
      <c r="R198" s="320" t="str">
        <f ca="1">IF(ISERROR(VLOOKUP($B198,'NEL &amp; P4P Backsheet'!$D$11:$BF$187,R$25,0)),"",VLOOKUP($B198,'NEL &amp; P4P Backsheet'!$D$11:$BF$187, R$25,0))</f>
        <v/>
      </c>
      <c r="S198" s="318" t="str">
        <f ca="1">IF(ISERROR(VLOOKUP($B198,'NEL &amp; P4P Backsheet'!$D$11:$BF$187,S$25,0)),"",VLOOKUP($B198,'NEL &amp; P4P Backsheet'!$D$11:$BF$187, S$25,0))</f>
        <v/>
      </c>
      <c r="T198" s="214" t="str">
        <f ca="1">IF(ISERROR(VLOOKUP($B198,'NEL &amp; P4P Backsheet'!$D$11:$BF$187,T$25,0)),"",VLOOKUP($B198,'NEL &amp; P4P Backsheet'!$D$11:$BF$187, T$25,0))</f>
        <v/>
      </c>
      <c r="U198" s="212" t="str">
        <f ca="1">IF(ISERROR(VLOOKUP($B198,'NEL &amp; P4P Backsheet'!$D$11:$BF$187,U$25,0)),"",VLOOKUP($B198,'NEL &amp; P4P Backsheet'!$D$11:$BF$187, U$25,0))</f>
        <v/>
      </c>
      <c r="V198" s="320" t="str">
        <f ca="1">IF(ISERROR(VLOOKUP($B198,'NEL &amp; P4P Backsheet'!$D$11:$BF$187,V$25,0)),"",VLOOKUP($B198,'NEL &amp; P4P Backsheet'!$D$11:$BF$187, V$25,0))</f>
        <v/>
      </c>
      <c r="W198" s="320" t="str">
        <f ca="1">IF(ISERROR(VLOOKUP($B198,'NEL &amp; P4P Backsheet'!$D$11:$BF$187,W$25,0)),"",VLOOKUP($B198,'NEL &amp; P4P Backsheet'!$D$11:$BF$187, W$25,0))</f>
        <v/>
      </c>
      <c r="X198" s="214" t="str">
        <f ca="1">IF(ISERROR(VLOOKUP($B198,'NEL &amp; P4P Backsheet'!$D$11:$BF$187,X$25,0)),"",VLOOKUP($B198,'NEL &amp; P4P Backsheet'!$D$11:$BF$187, X$25,0))</f>
        <v/>
      </c>
      <c r="Y198" s="368" t="str">
        <f ca="1">IF(ISERROR(VLOOKUP($B198,'NEL &amp; P4P Backsheet'!$D$11:$BK$187,$Y$25,0)),"",IF(VLOOKUP($B198,'NEL &amp; P4P Backsheet'!$D$11:$BK$187,$Y$25,0)=0,"",VLOOKUP($B198,'NEL &amp; P4P Backsheet'!$D$11:$BK$187,$Y$25,0)))</f>
        <v/>
      </c>
      <c r="Z198"/>
    </row>
    <row r="199" spans="1:27">
      <c r="A199" s="3">
        <v>171</v>
      </c>
      <c r="B199" s="41" t="str">
        <f t="shared" ca="1" si="6"/>
        <v/>
      </c>
      <c r="C199" s="42" t="str">
        <f ca="1">IF(B199="","",VLOOKUP(B199,'Org list'!$J$9:$K$637,2,0))</f>
        <v/>
      </c>
      <c r="D199" s="215" t="str">
        <f ca="1">IF(ISERROR(VLOOKUP($B199,'NEL &amp; P4P Backsheet'!$D$11:$BM$187,D$25,0)),"",IF(VLOOKUP($B199,'NEL &amp; P4P Backsheet'!$D$11:$BM$187,D$25,0)=0,"",VLOOKUP($B199,'NEL &amp; P4P Backsheet'!$D$11:$BM$187,D$25,0)))</f>
        <v/>
      </c>
      <c r="E199" s="209" t="str">
        <f ca="1">IF(ISERROR(VLOOKUP($B199,'NEL &amp; P4P Backsheet'!$D$11:$BF$187,E$25,0)),"",VLOOKUP($B199,'NEL &amp; P4P Backsheet'!$D$11:$BF$187, E$25,0))</f>
        <v/>
      </c>
      <c r="F199" s="209" t="str">
        <f ca="1">IF(ISERROR(VLOOKUP($B199,'NEL &amp; P4P Backsheet'!$D$11:$BF$187,F$25,0)),"",VLOOKUP($B199,'NEL &amp; P4P Backsheet'!$D$11:$BF$187, F$25,0))</f>
        <v/>
      </c>
      <c r="G199" s="209" t="str">
        <f ca="1">IF(ISERROR(VLOOKUP($B199,'NEL &amp; P4P Backsheet'!$D$11:$BF$187,G$25,0)),"",VLOOKUP($B199,'NEL &amp; P4P Backsheet'!$D$11:$BF$187, G$25,0))</f>
        <v/>
      </c>
      <c r="H199" s="259" t="str">
        <f ca="1">IF(ISERROR(VLOOKUP($B199,'NEL &amp; P4P Backsheet'!$D$11:$BF$187,H$25,0)),"",VLOOKUP($B199,'NEL &amp; P4P Backsheet'!$D$11:$BF$187, H$25,0))</f>
        <v/>
      </c>
      <c r="I199" s="209" t="str">
        <f ca="1">IF(ISERROR(VLOOKUP($B199,'NEL &amp; P4P Backsheet'!$D$11:$BF$187,I$25,0)),"",VLOOKUP($B199,'NEL &amp; P4P Backsheet'!$D$11:$BF$187, I$25,0))</f>
        <v/>
      </c>
      <c r="J199" s="318" t="str">
        <f ca="1">IF(ISERROR(VLOOKUP($B199,'NEL &amp; P4P Backsheet'!$D$11:$BF$187,J$25,0)),"",VLOOKUP($B199,'NEL &amp; P4P Backsheet'!$D$11:$BF$187, J$25,0))</f>
        <v/>
      </c>
      <c r="K199" s="320" t="str">
        <f ca="1">IF(ISERROR(VLOOKUP($B199,'NEL &amp; P4P Backsheet'!$D$11:$BF$187,K$25,0)),"",VLOOKUP($B199,'NEL &amp; P4P Backsheet'!$D$11:$BF$187, K$25,0))</f>
        <v/>
      </c>
      <c r="L199" s="259" t="str">
        <f ca="1">IF(ISERROR(VLOOKUP($B199,'NEL &amp; P4P Backsheet'!$D$11:$BF$187,L$25,0)),"",VLOOKUP($B199,'NEL &amp; P4P Backsheet'!$D$11:$BF$187, L$25,0))</f>
        <v/>
      </c>
      <c r="M199" s="608" t="str">
        <f ca="1">IF(ISERROR(VLOOKUP($B199,'NEL &amp; P4P Backsheet'!$D$11:$BF$187,M$25,0)),"",VLOOKUP($B199,'NEL &amp; P4P Backsheet'!$D$11:$BF$187, M$25,0))</f>
        <v/>
      </c>
      <c r="N199" s="608" t="str">
        <f ca="1">IF(ISERROR(VLOOKUP($B199,'NEL &amp; P4P Backsheet'!$D$11:$BF$187,N$25,0)),"",VLOOKUP($B199,'NEL &amp; P4P Backsheet'!$D$11:$BF$187, N$25,0))</f>
        <v/>
      </c>
      <c r="O199" s="611" t="str">
        <f ca="1">IF(ISERROR(VLOOKUP($B199,'NEL &amp; P4P Backsheet'!$D$11:$BF$187,O$25,0)),"",VLOOKUP($B199,'NEL &amp; P4P Backsheet'!$D$11:$BF$187, O$25,0))</f>
        <v/>
      </c>
      <c r="P199" s="612" t="str">
        <f ca="1">IF(ISERROR(VLOOKUP($B199,'NEL &amp; P4P Backsheet'!$D$11:$BF$187,P$25,0)),"",VLOOKUP($B199,'NEL &amp; P4P Backsheet'!$D$11:$BF$187, P$25,0))</f>
        <v/>
      </c>
      <c r="Q199" s="212" t="str">
        <f ca="1">IF(ISERROR(VLOOKUP($B199,'NEL &amp; P4P Backsheet'!$D$11:$BF$187,Q$25,0)),"",VLOOKUP($B199,'NEL &amp; P4P Backsheet'!$D$11:$BF$187, Q$25,0))</f>
        <v/>
      </c>
      <c r="R199" s="320" t="str">
        <f ca="1">IF(ISERROR(VLOOKUP($B199,'NEL &amp; P4P Backsheet'!$D$11:$BF$187,R$25,0)),"",VLOOKUP($B199,'NEL &amp; P4P Backsheet'!$D$11:$BF$187, R$25,0))</f>
        <v/>
      </c>
      <c r="S199" s="318" t="str">
        <f ca="1">IF(ISERROR(VLOOKUP($B199,'NEL &amp; P4P Backsheet'!$D$11:$BF$187,S$25,0)),"",VLOOKUP($B199,'NEL &amp; P4P Backsheet'!$D$11:$BF$187, S$25,0))</f>
        <v/>
      </c>
      <c r="T199" s="214" t="str">
        <f ca="1">IF(ISERROR(VLOOKUP($B199,'NEL &amp; P4P Backsheet'!$D$11:$BF$187,T$25,0)),"",VLOOKUP($B199,'NEL &amp; P4P Backsheet'!$D$11:$BF$187, T$25,0))</f>
        <v/>
      </c>
      <c r="U199" s="212" t="str">
        <f ca="1">IF(ISERROR(VLOOKUP($B199,'NEL &amp; P4P Backsheet'!$D$11:$BF$187,U$25,0)),"",VLOOKUP($B199,'NEL &amp; P4P Backsheet'!$D$11:$BF$187, U$25,0))</f>
        <v/>
      </c>
      <c r="V199" s="320" t="str">
        <f ca="1">IF(ISERROR(VLOOKUP($B199,'NEL &amp; P4P Backsheet'!$D$11:$BF$187,V$25,0)),"",VLOOKUP($B199,'NEL &amp; P4P Backsheet'!$D$11:$BF$187, V$25,0))</f>
        <v/>
      </c>
      <c r="W199" s="320" t="str">
        <f ca="1">IF(ISERROR(VLOOKUP($B199,'NEL &amp; P4P Backsheet'!$D$11:$BF$187,W$25,0)),"",VLOOKUP($B199,'NEL &amp; P4P Backsheet'!$D$11:$BF$187, W$25,0))</f>
        <v/>
      </c>
      <c r="X199" s="214" t="str">
        <f ca="1">IF(ISERROR(VLOOKUP($B199,'NEL &amp; P4P Backsheet'!$D$11:$BF$187,X$25,0)),"",VLOOKUP($B199,'NEL &amp; P4P Backsheet'!$D$11:$BF$187, X$25,0))</f>
        <v/>
      </c>
      <c r="Y199" s="368" t="str">
        <f ca="1">IF(ISERROR(VLOOKUP($B199,'NEL &amp; P4P Backsheet'!$D$11:$BK$187,$Y$25,0)),"",IF(VLOOKUP($B199,'NEL &amp; P4P Backsheet'!$D$11:$BK$187,$Y$25,0)=0,"",VLOOKUP($B199,'NEL &amp; P4P Backsheet'!$D$11:$BK$187,$Y$25,0)))</f>
        <v/>
      </c>
      <c r="Z199"/>
    </row>
    <row r="200" spans="1:27">
      <c r="A200" s="3">
        <v>172</v>
      </c>
      <c r="B200" s="41" t="str">
        <f t="shared" ca="1" si="6"/>
        <v/>
      </c>
      <c r="C200" s="42" t="str">
        <f ca="1">IF(B200="","",VLOOKUP(B200,'Org list'!$J$9:$K$637,2,0))</f>
        <v/>
      </c>
      <c r="D200" s="215" t="str">
        <f ca="1">IF(ISERROR(VLOOKUP($B200,'NEL &amp; P4P Backsheet'!$D$11:$BM$187,D$25,0)),"",IF(VLOOKUP($B200,'NEL &amp; P4P Backsheet'!$D$11:$BM$187,D$25,0)=0,"",VLOOKUP($B200,'NEL &amp; P4P Backsheet'!$D$11:$BM$187,D$25,0)))</f>
        <v/>
      </c>
      <c r="E200" s="209" t="str">
        <f ca="1">IF(ISERROR(VLOOKUP($B200,'NEL &amp; P4P Backsheet'!$D$11:$BF$187,E$25,0)),"",VLOOKUP($B200,'NEL &amp; P4P Backsheet'!$D$11:$BF$187, E$25,0))</f>
        <v/>
      </c>
      <c r="F200" s="209" t="str">
        <f ca="1">IF(ISERROR(VLOOKUP($B200,'NEL &amp; P4P Backsheet'!$D$11:$BF$187,F$25,0)),"",VLOOKUP($B200,'NEL &amp; P4P Backsheet'!$D$11:$BF$187, F$25,0))</f>
        <v/>
      </c>
      <c r="G200" s="209" t="str">
        <f ca="1">IF(ISERROR(VLOOKUP($B200,'NEL &amp; P4P Backsheet'!$D$11:$BF$187,G$25,0)),"",VLOOKUP($B200,'NEL &amp; P4P Backsheet'!$D$11:$BF$187, G$25,0))</f>
        <v/>
      </c>
      <c r="H200" s="259" t="str">
        <f ca="1">IF(ISERROR(VLOOKUP($B200,'NEL &amp; P4P Backsheet'!$D$11:$BF$187,H$25,0)),"",VLOOKUP($B200,'NEL &amp; P4P Backsheet'!$D$11:$BF$187, H$25,0))</f>
        <v/>
      </c>
      <c r="I200" s="209" t="str">
        <f ca="1">IF(ISERROR(VLOOKUP($B200,'NEL &amp; P4P Backsheet'!$D$11:$BF$187,I$25,0)),"",VLOOKUP($B200,'NEL &amp; P4P Backsheet'!$D$11:$BF$187, I$25,0))</f>
        <v/>
      </c>
      <c r="J200" s="318" t="str">
        <f ca="1">IF(ISERROR(VLOOKUP($B200,'NEL &amp; P4P Backsheet'!$D$11:$BF$187,J$25,0)),"",VLOOKUP($B200,'NEL &amp; P4P Backsheet'!$D$11:$BF$187, J$25,0))</f>
        <v/>
      </c>
      <c r="K200" s="320" t="str">
        <f ca="1">IF(ISERROR(VLOOKUP($B200,'NEL &amp; P4P Backsheet'!$D$11:$BF$187,K$25,0)),"",VLOOKUP($B200,'NEL &amp; P4P Backsheet'!$D$11:$BF$187, K$25,0))</f>
        <v/>
      </c>
      <c r="L200" s="259" t="str">
        <f ca="1">IF(ISERROR(VLOOKUP($B200,'NEL &amp; P4P Backsheet'!$D$11:$BF$187,L$25,0)),"",VLOOKUP($B200,'NEL &amp; P4P Backsheet'!$D$11:$BF$187, L$25,0))</f>
        <v/>
      </c>
      <c r="M200" s="608" t="str">
        <f ca="1">IF(ISERROR(VLOOKUP($B200,'NEL &amp; P4P Backsheet'!$D$11:$BF$187,M$25,0)),"",VLOOKUP($B200,'NEL &amp; P4P Backsheet'!$D$11:$BF$187, M$25,0))</f>
        <v/>
      </c>
      <c r="N200" s="608" t="str">
        <f ca="1">IF(ISERROR(VLOOKUP($B200,'NEL &amp; P4P Backsheet'!$D$11:$BF$187,N$25,0)),"",VLOOKUP($B200,'NEL &amp; P4P Backsheet'!$D$11:$BF$187, N$25,0))</f>
        <v/>
      </c>
      <c r="O200" s="611" t="str">
        <f ca="1">IF(ISERROR(VLOOKUP($B200,'NEL &amp; P4P Backsheet'!$D$11:$BF$187,O$25,0)),"",VLOOKUP($B200,'NEL &amp; P4P Backsheet'!$D$11:$BF$187, O$25,0))</f>
        <v/>
      </c>
      <c r="P200" s="612" t="str">
        <f ca="1">IF(ISERROR(VLOOKUP($B200,'NEL &amp; P4P Backsheet'!$D$11:$BF$187,P$25,0)),"",VLOOKUP($B200,'NEL &amp; P4P Backsheet'!$D$11:$BF$187, P$25,0))</f>
        <v/>
      </c>
      <c r="Q200" s="212" t="str">
        <f ca="1">IF(ISERROR(VLOOKUP($B200,'NEL &amp; P4P Backsheet'!$D$11:$BF$187,Q$25,0)),"",VLOOKUP($B200,'NEL &amp; P4P Backsheet'!$D$11:$BF$187, Q$25,0))</f>
        <v/>
      </c>
      <c r="R200" s="320" t="str">
        <f ca="1">IF(ISERROR(VLOOKUP($B200,'NEL &amp; P4P Backsheet'!$D$11:$BF$187,R$25,0)),"",VLOOKUP($B200,'NEL &amp; P4P Backsheet'!$D$11:$BF$187, R$25,0))</f>
        <v/>
      </c>
      <c r="S200" s="318" t="str">
        <f ca="1">IF(ISERROR(VLOOKUP($B200,'NEL &amp; P4P Backsheet'!$D$11:$BF$187,S$25,0)),"",VLOOKUP($B200,'NEL &amp; P4P Backsheet'!$D$11:$BF$187, S$25,0))</f>
        <v/>
      </c>
      <c r="T200" s="214" t="str">
        <f ca="1">IF(ISERROR(VLOOKUP($B200,'NEL &amp; P4P Backsheet'!$D$11:$BF$187,T$25,0)),"",VLOOKUP($B200,'NEL &amp; P4P Backsheet'!$D$11:$BF$187, T$25,0))</f>
        <v/>
      </c>
      <c r="U200" s="212" t="str">
        <f ca="1">IF(ISERROR(VLOOKUP($B200,'NEL &amp; P4P Backsheet'!$D$11:$BF$187,U$25,0)),"",VLOOKUP($B200,'NEL &amp; P4P Backsheet'!$D$11:$BF$187, U$25,0))</f>
        <v/>
      </c>
      <c r="V200" s="320" t="str">
        <f ca="1">IF(ISERROR(VLOOKUP($B200,'NEL &amp; P4P Backsheet'!$D$11:$BF$187,V$25,0)),"",VLOOKUP($B200,'NEL &amp; P4P Backsheet'!$D$11:$BF$187, V$25,0))</f>
        <v/>
      </c>
      <c r="W200" s="320" t="str">
        <f ca="1">IF(ISERROR(VLOOKUP($B200,'NEL &amp; P4P Backsheet'!$D$11:$BF$187,W$25,0)),"",VLOOKUP($B200,'NEL &amp; P4P Backsheet'!$D$11:$BF$187, W$25,0))</f>
        <v/>
      </c>
      <c r="X200" s="214" t="str">
        <f ca="1">IF(ISERROR(VLOOKUP($B200,'NEL &amp; P4P Backsheet'!$D$11:$BF$187,X$25,0)),"",VLOOKUP($B200,'NEL &amp; P4P Backsheet'!$D$11:$BF$187, X$25,0))</f>
        <v/>
      </c>
      <c r="Y200" s="368" t="str">
        <f ca="1">IF(ISERROR(VLOOKUP($B200,'NEL &amp; P4P Backsheet'!$D$11:$BK$187,$Y$25,0)),"",IF(VLOOKUP($B200,'NEL &amp; P4P Backsheet'!$D$11:$BK$187,$Y$25,0)=0,"",VLOOKUP($B200,'NEL &amp; P4P Backsheet'!$D$11:$BK$187,$Y$25,0)))</f>
        <v/>
      </c>
      <c r="Z200"/>
    </row>
    <row r="201" spans="1:27">
      <c r="A201" s="3">
        <v>173</v>
      </c>
      <c r="B201" s="41" t="str">
        <f t="shared" ca="1" si="6"/>
        <v/>
      </c>
      <c r="C201" s="42" t="str">
        <f ca="1">IF(B201="","",VLOOKUP(B201,'Org list'!$J$9:$K$637,2,0))</f>
        <v/>
      </c>
      <c r="D201" s="215" t="str">
        <f ca="1">IF(ISERROR(VLOOKUP($B201,'NEL &amp; P4P Backsheet'!$D$11:$BM$187,D$25,0)),"",IF(VLOOKUP($B201,'NEL &amp; P4P Backsheet'!$D$11:$BM$187,D$25,0)=0,"",VLOOKUP($B201,'NEL &amp; P4P Backsheet'!$D$11:$BM$187,D$25,0)))</f>
        <v/>
      </c>
      <c r="E201" s="209" t="str">
        <f ca="1">IF(ISERROR(VLOOKUP($B201,'NEL &amp; P4P Backsheet'!$D$11:$BF$187,E$25,0)),"",VLOOKUP($B201,'NEL &amp; P4P Backsheet'!$D$11:$BF$187, E$25,0))</f>
        <v/>
      </c>
      <c r="F201" s="209" t="str">
        <f ca="1">IF(ISERROR(VLOOKUP($B201,'NEL &amp; P4P Backsheet'!$D$11:$BF$187,F$25,0)),"",VLOOKUP($B201,'NEL &amp; P4P Backsheet'!$D$11:$BF$187, F$25,0))</f>
        <v/>
      </c>
      <c r="G201" s="209" t="str">
        <f ca="1">IF(ISERROR(VLOOKUP($B201,'NEL &amp; P4P Backsheet'!$D$11:$BF$187,G$25,0)),"",VLOOKUP($B201,'NEL &amp; P4P Backsheet'!$D$11:$BF$187, G$25,0))</f>
        <v/>
      </c>
      <c r="H201" s="259" t="str">
        <f ca="1">IF(ISERROR(VLOOKUP($B201,'NEL &amp; P4P Backsheet'!$D$11:$BF$187,H$25,0)),"",VLOOKUP($B201,'NEL &amp; P4P Backsheet'!$D$11:$BF$187, H$25,0))</f>
        <v/>
      </c>
      <c r="I201" s="209" t="str">
        <f ca="1">IF(ISERROR(VLOOKUP($B201,'NEL &amp; P4P Backsheet'!$D$11:$BF$187,I$25,0)),"",VLOOKUP($B201,'NEL &amp; P4P Backsheet'!$D$11:$BF$187, I$25,0))</f>
        <v/>
      </c>
      <c r="J201" s="318" t="str">
        <f ca="1">IF(ISERROR(VLOOKUP($B201,'NEL &amp; P4P Backsheet'!$D$11:$BF$187,J$25,0)),"",VLOOKUP($B201,'NEL &amp; P4P Backsheet'!$D$11:$BF$187, J$25,0))</f>
        <v/>
      </c>
      <c r="K201" s="320" t="str">
        <f ca="1">IF(ISERROR(VLOOKUP($B201,'NEL &amp; P4P Backsheet'!$D$11:$BF$187,K$25,0)),"",VLOOKUP($B201,'NEL &amp; P4P Backsheet'!$D$11:$BF$187, K$25,0))</f>
        <v/>
      </c>
      <c r="L201" s="259" t="str">
        <f ca="1">IF(ISERROR(VLOOKUP($B201,'NEL &amp; P4P Backsheet'!$D$11:$BF$187,L$25,0)),"",VLOOKUP($B201,'NEL &amp; P4P Backsheet'!$D$11:$BF$187, L$25,0))</f>
        <v/>
      </c>
      <c r="M201" s="608" t="str">
        <f ca="1">IF(ISERROR(VLOOKUP($B201,'NEL &amp; P4P Backsheet'!$D$11:$BF$187,M$25,0)),"",VLOOKUP($B201,'NEL &amp; P4P Backsheet'!$D$11:$BF$187, M$25,0))</f>
        <v/>
      </c>
      <c r="N201" s="608" t="str">
        <f ca="1">IF(ISERROR(VLOOKUP($B201,'NEL &amp; P4P Backsheet'!$D$11:$BF$187,N$25,0)),"",VLOOKUP($B201,'NEL &amp; P4P Backsheet'!$D$11:$BF$187, N$25,0))</f>
        <v/>
      </c>
      <c r="O201" s="611" t="str">
        <f ca="1">IF(ISERROR(VLOOKUP($B201,'NEL &amp; P4P Backsheet'!$D$11:$BF$187,O$25,0)),"",VLOOKUP($B201,'NEL &amp; P4P Backsheet'!$D$11:$BF$187, O$25,0))</f>
        <v/>
      </c>
      <c r="P201" s="612" t="str">
        <f ca="1">IF(ISERROR(VLOOKUP($B201,'NEL &amp; P4P Backsheet'!$D$11:$BF$187,P$25,0)),"",VLOOKUP($B201,'NEL &amp; P4P Backsheet'!$D$11:$BF$187, P$25,0))</f>
        <v/>
      </c>
      <c r="Q201" s="212" t="str">
        <f ca="1">IF(ISERROR(VLOOKUP($B201,'NEL &amp; P4P Backsheet'!$D$11:$BF$187,Q$25,0)),"",VLOOKUP($B201,'NEL &amp; P4P Backsheet'!$D$11:$BF$187, Q$25,0))</f>
        <v/>
      </c>
      <c r="R201" s="320" t="str">
        <f ca="1">IF(ISERROR(VLOOKUP($B201,'NEL &amp; P4P Backsheet'!$D$11:$BF$187,R$25,0)),"",VLOOKUP($B201,'NEL &amp; P4P Backsheet'!$D$11:$BF$187, R$25,0))</f>
        <v/>
      </c>
      <c r="S201" s="318" t="str">
        <f ca="1">IF(ISERROR(VLOOKUP($B201,'NEL &amp; P4P Backsheet'!$D$11:$BF$187,S$25,0)),"",VLOOKUP($B201,'NEL &amp; P4P Backsheet'!$D$11:$BF$187, S$25,0))</f>
        <v/>
      </c>
      <c r="T201" s="214" t="str">
        <f ca="1">IF(ISERROR(VLOOKUP($B201,'NEL &amp; P4P Backsheet'!$D$11:$BF$187,T$25,0)),"",VLOOKUP($B201,'NEL &amp; P4P Backsheet'!$D$11:$BF$187, T$25,0))</f>
        <v/>
      </c>
      <c r="U201" s="212" t="str">
        <f ca="1">IF(ISERROR(VLOOKUP($B201,'NEL &amp; P4P Backsheet'!$D$11:$BF$187,U$25,0)),"",VLOOKUP($B201,'NEL &amp; P4P Backsheet'!$D$11:$BF$187, U$25,0))</f>
        <v/>
      </c>
      <c r="V201" s="320" t="str">
        <f ca="1">IF(ISERROR(VLOOKUP($B201,'NEL &amp; P4P Backsheet'!$D$11:$BF$187,V$25,0)),"",VLOOKUP($B201,'NEL &amp; P4P Backsheet'!$D$11:$BF$187, V$25,0))</f>
        <v/>
      </c>
      <c r="W201" s="320" t="str">
        <f ca="1">IF(ISERROR(VLOOKUP($B201,'NEL &amp; P4P Backsheet'!$D$11:$BF$187,W$25,0)),"",VLOOKUP($B201,'NEL &amp; P4P Backsheet'!$D$11:$BF$187, W$25,0))</f>
        <v/>
      </c>
      <c r="X201" s="214" t="str">
        <f ca="1">IF(ISERROR(VLOOKUP($B201,'NEL &amp; P4P Backsheet'!$D$11:$BF$187,X$25,0)),"",VLOOKUP($B201,'NEL &amp; P4P Backsheet'!$D$11:$BF$187, X$25,0))</f>
        <v/>
      </c>
      <c r="Y201" s="368" t="str">
        <f ca="1">IF(ISERROR(VLOOKUP($B201,'NEL &amp; P4P Backsheet'!$D$11:$BK$187,$Y$25,0)),"",IF(VLOOKUP($B201,'NEL &amp; P4P Backsheet'!$D$11:$BK$187,$Y$25,0)=0,"",VLOOKUP($B201,'NEL &amp; P4P Backsheet'!$D$11:$BK$187,$Y$25,0)))</f>
        <v/>
      </c>
      <c r="Z201"/>
    </row>
    <row r="202" spans="1:27">
      <c r="A202" s="3">
        <v>174</v>
      </c>
      <c r="B202" s="41" t="str">
        <f t="shared" ca="1" si="6"/>
        <v/>
      </c>
      <c r="C202" s="42" t="str">
        <f ca="1">IF(B202="","",VLOOKUP(B202,'Org list'!$J$9:$K$637,2,0))</f>
        <v/>
      </c>
      <c r="D202" s="215" t="str">
        <f ca="1">IF(ISERROR(VLOOKUP($B202,'NEL &amp; P4P Backsheet'!$D$11:$BM$187,D$25,0)),"",IF(VLOOKUP($B202,'NEL &amp; P4P Backsheet'!$D$11:$BM$187,D$25,0)=0,"",VLOOKUP($B202,'NEL &amp; P4P Backsheet'!$D$11:$BM$187,D$25,0)))</f>
        <v/>
      </c>
      <c r="E202" s="209" t="str">
        <f ca="1">IF(ISERROR(VLOOKUP($B202,'NEL &amp; P4P Backsheet'!$D$11:$BF$187,E$25,0)),"",VLOOKUP($B202,'NEL &amp; P4P Backsheet'!$D$11:$BF$187, E$25,0))</f>
        <v/>
      </c>
      <c r="F202" s="209" t="str">
        <f ca="1">IF(ISERROR(VLOOKUP($B202,'NEL &amp; P4P Backsheet'!$D$11:$BF$187,F$25,0)),"",VLOOKUP($B202,'NEL &amp; P4P Backsheet'!$D$11:$BF$187, F$25,0))</f>
        <v/>
      </c>
      <c r="G202" s="209" t="str">
        <f ca="1">IF(ISERROR(VLOOKUP($B202,'NEL &amp; P4P Backsheet'!$D$11:$BF$187,G$25,0)),"",VLOOKUP($B202,'NEL &amp; P4P Backsheet'!$D$11:$BF$187, G$25,0))</f>
        <v/>
      </c>
      <c r="H202" s="259" t="str">
        <f ca="1">IF(ISERROR(VLOOKUP($B202,'NEL &amp; P4P Backsheet'!$D$11:$BF$187,H$25,0)),"",VLOOKUP($B202,'NEL &amp; P4P Backsheet'!$D$11:$BF$187, H$25,0))</f>
        <v/>
      </c>
      <c r="I202" s="209" t="str">
        <f ca="1">IF(ISERROR(VLOOKUP($B202,'NEL &amp; P4P Backsheet'!$D$11:$BF$187,I$25,0)),"",VLOOKUP($B202,'NEL &amp; P4P Backsheet'!$D$11:$BF$187, I$25,0))</f>
        <v/>
      </c>
      <c r="J202" s="318" t="str">
        <f ca="1">IF(ISERROR(VLOOKUP($B202,'NEL &amp; P4P Backsheet'!$D$11:$BF$187,J$25,0)),"",VLOOKUP($B202,'NEL &amp; P4P Backsheet'!$D$11:$BF$187, J$25,0))</f>
        <v/>
      </c>
      <c r="K202" s="320" t="str">
        <f ca="1">IF(ISERROR(VLOOKUP($B202,'NEL &amp; P4P Backsheet'!$D$11:$BF$187,K$25,0)),"",VLOOKUP($B202,'NEL &amp; P4P Backsheet'!$D$11:$BF$187, K$25,0))</f>
        <v/>
      </c>
      <c r="L202" s="259" t="str">
        <f ca="1">IF(ISERROR(VLOOKUP($B202,'NEL &amp; P4P Backsheet'!$D$11:$BF$187,L$25,0)),"",VLOOKUP($B202,'NEL &amp; P4P Backsheet'!$D$11:$BF$187, L$25,0))</f>
        <v/>
      </c>
      <c r="M202" s="608" t="str">
        <f ca="1">IF(ISERROR(VLOOKUP($B202,'NEL &amp; P4P Backsheet'!$D$11:$BF$187,M$25,0)),"",VLOOKUP($B202,'NEL &amp; P4P Backsheet'!$D$11:$BF$187, M$25,0))</f>
        <v/>
      </c>
      <c r="N202" s="608" t="str">
        <f ca="1">IF(ISERROR(VLOOKUP($B202,'NEL &amp; P4P Backsheet'!$D$11:$BF$187,N$25,0)),"",VLOOKUP($B202,'NEL &amp; P4P Backsheet'!$D$11:$BF$187, N$25,0))</f>
        <v/>
      </c>
      <c r="O202" s="611" t="str">
        <f ca="1">IF(ISERROR(VLOOKUP($B202,'NEL &amp; P4P Backsheet'!$D$11:$BF$187,O$25,0)),"",VLOOKUP($B202,'NEL &amp; P4P Backsheet'!$D$11:$BF$187, O$25,0))</f>
        <v/>
      </c>
      <c r="P202" s="612" t="str">
        <f ca="1">IF(ISERROR(VLOOKUP($B202,'NEL &amp; P4P Backsheet'!$D$11:$BF$187,P$25,0)),"",VLOOKUP($B202,'NEL &amp; P4P Backsheet'!$D$11:$BF$187, P$25,0))</f>
        <v/>
      </c>
      <c r="Q202" s="212" t="str">
        <f ca="1">IF(ISERROR(VLOOKUP($B202,'NEL &amp; P4P Backsheet'!$D$11:$BF$187,Q$25,0)),"",VLOOKUP($B202,'NEL &amp; P4P Backsheet'!$D$11:$BF$187, Q$25,0))</f>
        <v/>
      </c>
      <c r="R202" s="320" t="str">
        <f ca="1">IF(ISERROR(VLOOKUP($B202,'NEL &amp; P4P Backsheet'!$D$11:$BF$187,R$25,0)),"",VLOOKUP($B202,'NEL &amp; P4P Backsheet'!$D$11:$BF$187, R$25,0))</f>
        <v/>
      </c>
      <c r="S202" s="318" t="str">
        <f ca="1">IF(ISERROR(VLOOKUP($B202,'NEL &amp; P4P Backsheet'!$D$11:$BF$187,S$25,0)),"",VLOOKUP($B202,'NEL &amp; P4P Backsheet'!$D$11:$BF$187, S$25,0))</f>
        <v/>
      </c>
      <c r="T202" s="214" t="str">
        <f ca="1">IF(ISERROR(VLOOKUP($B202,'NEL &amp; P4P Backsheet'!$D$11:$BF$187,T$25,0)),"",VLOOKUP($B202,'NEL &amp; P4P Backsheet'!$D$11:$BF$187, T$25,0))</f>
        <v/>
      </c>
      <c r="U202" s="212" t="str">
        <f ca="1">IF(ISERROR(VLOOKUP($B202,'NEL &amp; P4P Backsheet'!$D$11:$BF$187,U$25,0)),"",VLOOKUP($B202,'NEL &amp; P4P Backsheet'!$D$11:$BF$187, U$25,0))</f>
        <v/>
      </c>
      <c r="V202" s="320" t="str">
        <f ca="1">IF(ISERROR(VLOOKUP($B202,'NEL &amp; P4P Backsheet'!$D$11:$BF$187,V$25,0)),"",VLOOKUP($B202,'NEL &amp; P4P Backsheet'!$D$11:$BF$187, V$25,0))</f>
        <v/>
      </c>
      <c r="W202" s="320" t="str">
        <f ca="1">IF(ISERROR(VLOOKUP($B202,'NEL &amp; P4P Backsheet'!$D$11:$BF$187,W$25,0)),"",VLOOKUP($B202,'NEL &amp; P4P Backsheet'!$D$11:$BF$187, W$25,0))</f>
        <v/>
      </c>
      <c r="X202" s="214" t="str">
        <f ca="1">IF(ISERROR(VLOOKUP($B202,'NEL &amp; P4P Backsheet'!$D$11:$BF$187,X$25,0)),"",VLOOKUP($B202,'NEL &amp; P4P Backsheet'!$D$11:$BF$187, X$25,0))</f>
        <v/>
      </c>
      <c r="Y202" s="368" t="str">
        <f ca="1">IF(ISERROR(VLOOKUP($B202,'NEL &amp; P4P Backsheet'!$D$11:$BK$187,$Y$25,0)),"",IF(VLOOKUP($B202,'NEL &amp; P4P Backsheet'!$D$11:$BK$187,$Y$25,0)=0,"",VLOOKUP($B202,'NEL &amp; P4P Backsheet'!$D$11:$BK$187,$Y$25,0)))</f>
        <v/>
      </c>
      <c r="Z202"/>
    </row>
    <row r="203" spans="1:27">
      <c r="A203" s="3">
        <v>175</v>
      </c>
      <c r="B203" s="41" t="str">
        <f t="shared" ca="1" si="6"/>
        <v/>
      </c>
      <c r="C203" s="42" t="str">
        <f ca="1">IF(B203="","",VLOOKUP(B203,'Org list'!$J$9:$K$637,2,0))</f>
        <v/>
      </c>
      <c r="D203" s="215" t="str">
        <f ca="1">IF(ISERROR(VLOOKUP($B203,'NEL &amp; P4P Backsheet'!$D$11:$BM$187,D$25,0)),"",IF(VLOOKUP($B203,'NEL &amp; P4P Backsheet'!$D$11:$BM$187,D$25,0)=0,"",VLOOKUP($B203,'NEL &amp; P4P Backsheet'!$D$11:$BM$187,D$25,0)))</f>
        <v/>
      </c>
      <c r="E203" s="209" t="str">
        <f ca="1">IF(ISERROR(VLOOKUP($B203,'NEL &amp; P4P Backsheet'!$D$11:$BF$187,E$25,0)),"",VLOOKUP($B203,'NEL &amp; P4P Backsheet'!$D$11:$BF$187, E$25,0))</f>
        <v/>
      </c>
      <c r="F203" s="209" t="str">
        <f ca="1">IF(ISERROR(VLOOKUP($B203,'NEL &amp; P4P Backsheet'!$D$11:$BF$187,F$25,0)),"",VLOOKUP($B203,'NEL &amp; P4P Backsheet'!$D$11:$BF$187, F$25,0))</f>
        <v/>
      </c>
      <c r="G203" s="209" t="str">
        <f ca="1">IF(ISERROR(VLOOKUP($B203,'NEL &amp; P4P Backsheet'!$D$11:$BF$187,G$25,0)),"",VLOOKUP($B203,'NEL &amp; P4P Backsheet'!$D$11:$BF$187, G$25,0))</f>
        <v/>
      </c>
      <c r="H203" s="259" t="str">
        <f ca="1">IF(ISERROR(VLOOKUP($B203,'NEL &amp; P4P Backsheet'!$D$11:$BF$187,H$25,0)),"",VLOOKUP($B203,'NEL &amp; P4P Backsheet'!$D$11:$BF$187, H$25,0))</f>
        <v/>
      </c>
      <c r="I203" s="209" t="str">
        <f ca="1">IF(ISERROR(VLOOKUP($B203,'NEL &amp; P4P Backsheet'!$D$11:$BF$187,I$25,0)),"",VLOOKUP($B203,'NEL &amp; P4P Backsheet'!$D$11:$BF$187, I$25,0))</f>
        <v/>
      </c>
      <c r="J203" s="318" t="str">
        <f ca="1">IF(ISERROR(VLOOKUP($B203,'NEL &amp; P4P Backsheet'!$D$11:$BF$187,J$25,0)),"",VLOOKUP($B203,'NEL &amp; P4P Backsheet'!$D$11:$BF$187, J$25,0))</f>
        <v/>
      </c>
      <c r="K203" s="320" t="str">
        <f ca="1">IF(ISERROR(VLOOKUP($B203,'NEL &amp; P4P Backsheet'!$D$11:$BF$187,K$25,0)),"",VLOOKUP($B203,'NEL &amp; P4P Backsheet'!$D$11:$BF$187, K$25,0))</f>
        <v/>
      </c>
      <c r="L203" s="259" t="str">
        <f ca="1">IF(ISERROR(VLOOKUP($B203,'NEL &amp; P4P Backsheet'!$D$11:$BF$187,L$25,0)),"",VLOOKUP($B203,'NEL &amp; P4P Backsheet'!$D$11:$BF$187, L$25,0))</f>
        <v/>
      </c>
      <c r="M203" s="608" t="str">
        <f ca="1">IF(ISERROR(VLOOKUP($B203,'NEL &amp; P4P Backsheet'!$D$11:$BF$187,M$25,0)),"",VLOOKUP($B203,'NEL &amp; P4P Backsheet'!$D$11:$BF$187, M$25,0))</f>
        <v/>
      </c>
      <c r="N203" s="608" t="str">
        <f ca="1">IF(ISERROR(VLOOKUP($B203,'NEL &amp; P4P Backsheet'!$D$11:$BF$187,N$25,0)),"",VLOOKUP($B203,'NEL &amp; P4P Backsheet'!$D$11:$BF$187, N$25,0))</f>
        <v/>
      </c>
      <c r="O203" s="611" t="str">
        <f ca="1">IF(ISERROR(VLOOKUP($B203,'NEL &amp; P4P Backsheet'!$D$11:$BF$187,O$25,0)),"",VLOOKUP($B203,'NEL &amp; P4P Backsheet'!$D$11:$BF$187, O$25,0))</f>
        <v/>
      </c>
      <c r="P203" s="612" t="str">
        <f ca="1">IF(ISERROR(VLOOKUP($B203,'NEL &amp; P4P Backsheet'!$D$11:$BF$187,P$25,0)),"",VLOOKUP($B203,'NEL &amp; P4P Backsheet'!$D$11:$BF$187, P$25,0))</f>
        <v/>
      </c>
      <c r="Q203" s="212" t="str">
        <f ca="1">IF(ISERROR(VLOOKUP($B203,'NEL &amp; P4P Backsheet'!$D$11:$BF$187,Q$25,0)),"",VLOOKUP($B203,'NEL &amp; P4P Backsheet'!$D$11:$BF$187, Q$25,0))</f>
        <v/>
      </c>
      <c r="R203" s="320" t="str">
        <f ca="1">IF(ISERROR(VLOOKUP($B203,'NEL &amp; P4P Backsheet'!$D$11:$BF$187,R$25,0)),"",VLOOKUP($B203,'NEL &amp; P4P Backsheet'!$D$11:$BF$187, R$25,0))</f>
        <v/>
      </c>
      <c r="S203" s="318" t="str">
        <f ca="1">IF(ISERROR(VLOOKUP($B203,'NEL &amp; P4P Backsheet'!$D$11:$BF$187,S$25,0)),"",VLOOKUP($B203,'NEL &amp; P4P Backsheet'!$D$11:$BF$187, S$25,0))</f>
        <v/>
      </c>
      <c r="T203" s="214" t="str">
        <f ca="1">IF(ISERROR(VLOOKUP($B203,'NEL &amp; P4P Backsheet'!$D$11:$BF$187,T$25,0)),"",VLOOKUP($B203,'NEL &amp; P4P Backsheet'!$D$11:$BF$187, T$25,0))</f>
        <v/>
      </c>
      <c r="U203" s="212" t="str">
        <f ca="1">IF(ISERROR(VLOOKUP($B203,'NEL &amp; P4P Backsheet'!$D$11:$BF$187,U$25,0)),"",VLOOKUP($B203,'NEL &amp; P4P Backsheet'!$D$11:$BF$187, U$25,0))</f>
        <v/>
      </c>
      <c r="V203" s="320" t="str">
        <f ca="1">IF(ISERROR(VLOOKUP($B203,'NEL &amp; P4P Backsheet'!$D$11:$BF$187,V$25,0)),"",VLOOKUP($B203,'NEL &amp; P4P Backsheet'!$D$11:$BF$187, V$25,0))</f>
        <v/>
      </c>
      <c r="W203" s="320" t="str">
        <f ca="1">IF(ISERROR(VLOOKUP($B203,'NEL &amp; P4P Backsheet'!$D$11:$BF$187,W$25,0)),"",VLOOKUP($B203,'NEL &amp; P4P Backsheet'!$D$11:$BF$187, W$25,0))</f>
        <v/>
      </c>
      <c r="X203" s="214" t="str">
        <f ca="1">IF(ISERROR(VLOOKUP($B203,'NEL &amp; P4P Backsheet'!$D$11:$BF$187,X$25,0)),"",VLOOKUP($B203,'NEL &amp; P4P Backsheet'!$D$11:$BF$187, X$25,0))</f>
        <v/>
      </c>
      <c r="Y203" s="368" t="str">
        <f ca="1">IF(ISERROR(VLOOKUP($B203,'NEL &amp; P4P Backsheet'!$D$11:$BK$187,$Y$25,0)),"",IF(VLOOKUP($B203,'NEL &amp; P4P Backsheet'!$D$11:$BK$187,$Y$25,0)=0,"",VLOOKUP($B203,'NEL &amp; P4P Backsheet'!$D$11:$BK$187,$Y$25,0)))</f>
        <v/>
      </c>
      <c r="Z203"/>
    </row>
    <row r="204" spans="1:27" ht="15.75" thickBot="1">
      <c r="A204" s="3">
        <v>176</v>
      </c>
      <c r="B204" s="45" t="str">
        <f t="shared" ca="1" si="6"/>
        <v/>
      </c>
      <c r="C204" s="46" t="str">
        <f ca="1">IF(B204="","",VLOOKUP(B204,'Org list'!$J$9:$K$637,2,0))</f>
        <v/>
      </c>
      <c r="D204" s="219" t="str">
        <f ca="1">IF(ISERROR(VLOOKUP($B204,'NEL &amp; P4P Backsheet'!$D$11:$BM$187,D$25,0)),"",IF(VLOOKUP($B204,'NEL &amp; P4P Backsheet'!$D$11:$BM$187,D$25,0)=0,"",VLOOKUP($B204,'NEL &amp; P4P Backsheet'!$D$11:$BM$187,D$25,0)))</f>
        <v/>
      </c>
      <c r="E204" s="216" t="str">
        <f ca="1">IF(ISERROR(VLOOKUP($B204,'NEL &amp; P4P Backsheet'!$D$11:$BF$187,E$25,0)),"",VLOOKUP($B204,'NEL &amp; P4P Backsheet'!$D$11:$BF$187, E$25,0))</f>
        <v/>
      </c>
      <c r="F204" s="216" t="str">
        <f ca="1">IF(ISERROR(VLOOKUP($B204,'NEL &amp; P4P Backsheet'!$D$11:$BF$187,F$25,0)),"",VLOOKUP($B204,'NEL &amp; P4P Backsheet'!$D$11:$BF$187, F$25,0))</f>
        <v/>
      </c>
      <c r="G204" s="216" t="str">
        <f ca="1">IF(ISERROR(VLOOKUP($B204,'NEL &amp; P4P Backsheet'!$D$11:$BF$187,G$25,0)),"",VLOOKUP($B204,'NEL &amp; P4P Backsheet'!$D$11:$BF$187, G$25,0))</f>
        <v/>
      </c>
      <c r="H204" s="218" t="str">
        <f ca="1">IF(ISERROR(VLOOKUP($B204,'NEL &amp; P4P Backsheet'!$D$11:$BF$187,H$25,0)),"",VLOOKUP($B204,'NEL &amp; P4P Backsheet'!$D$11:$BF$187, H$25,0))</f>
        <v/>
      </c>
      <c r="I204" s="216" t="str">
        <f ca="1">IF(ISERROR(VLOOKUP($B204,'NEL &amp; P4P Backsheet'!$D$11:$BF$187,I$25,0)),"",VLOOKUP($B204,'NEL &amp; P4P Backsheet'!$D$11:$BF$187, I$25,0))</f>
        <v/>
      </c>
      <c r="J204" s="319" t="str">
        <f ca="1">IF(ISERROR(VLOOKUP($B204,'NEL &amp; P4P Backsheet'!$D$11:$BF$187,J$25,0)),"",VLOOKUP($B204,'NEL &amp; P4P Backsheet'!$D$11:$BF$187, J$25,0))</f>
        <v/>
      </c>
      <c r="K204" s="319" t="str">
        <f ca="1">IF(ISERROR(VLOOKUP($B204,'NEL &amp; P4P Backsheet'!$D$11:$BF$187,K$25,0)),"",VLOOKUP($B204,'NEL &amp; P4P Backsheet'!$D$11:$BF$187, K$25,0))</f>
        <v/>
      </c>
      <c r="L204" s="218" t="str">
        <f ca="1">IF(ISERROR(VLOOKUP($B204,'NEL &amp; P4P Backsheet'!$D$11:$BF$187,L$25,0)),"",VLOOKUP($B204,'NEL &amp; P4P Backsheet'!$D$11:$BF$187, L$25,0))</f>
        <v/>
      </c>
      <c r="M204" s="613" t="str">
        <f ca="1">IF(ISERROR(VLOOKUP($B204,'NEL &amp; P4P Backsheet'!$D$11:$BF$187,M$25,0)),"",VLOOKUP($B204,'NEL &amp; P4P Backsheet'!$D$11:$BF$187, M$25,0))</f>
        <v/>
      </c>
      <c r="N204" s="613" t="str">
        <f ca="1">IF(ISERROR(VLOOKUP($B204,'NEL &amp; P4P Backsheet'!$D$11:$BF$187,N$25,0)),"",VLOOKUP($B204,'NEL &amp; P4P Backsheet'!$D$11:$BF$187, N$25,0))</f>
        <v/>
      </c>
      <c r="O204" s="614" t="str">
        <f ca="1">IF(ISERROR(VLOOKUP($B204,'NEL &amp; P4P Backsheet'!$D$11:$BF$187,O$25,0)),"",VLOOKUP($B204,'NEL &amp; P4P Backsheet'!$D$11:$BF$187, O$25,0))</f>
        <v/>
      </c>
      <c r="P204" s="615" t="str">
        <f ca="1">IF(ISERROR(VLOOKUP($B204,'NEL &amp; P4P Backsheet'!$D$11:$BF$187,P$25,0)),"",VLOOKUP($B204,'NEL &amp; P4P Backsheet'!$D$11:$BF$187, P$25,0))</f>
        <v/>
      </c>
      <c r="Q204" s="216" t="str">
        <f ca="1">IF(ISERROR(VLOOKUP($B204,'NEL &amp; P4P Backsheet'!$D$11:$BF$187,Q$25,0)),"",VLOOKUP($B204,'NEL &amp; P4P Backsheet'!$D$11:$BF$187, Q$25,0))</f>
        <v/>
      </c>
      <c r="R204" s="319" t="str">
        <f ca="1">IF(ISERROR(VLOOKUP($B204,'NEL &amp; P4P Backsheet'!$D$11:$BF$187,R$25,0)),"",VLOOKUP($B204,'NEL &amp; P4P Backsheet'!$D$11:$BF$187, R$25,0))</f>
        <v/>
      </c>
      <c r="S204" s="319" t="str">
        <f ca="1">IF(ISERROR(VLOOKUP($B204,'NEL &amp; P4P Backsheet'!$D$11:$BF$187,S$25,0)),"",VLOOKUP($B204,'NEL &amp; P4P Backsheet'!$D$11:$BF$187, S$25,0))</f>
        <v/>
      </c>
      <c r="T204" s="218" t="str">
        <f ca="1">IF(ISERROR(VLOOKUP($B204,'NEL &amp; P4P Backsheet'!$D$11:$BF$187,T$25,0)),"",VLOOKUP($B204,'NEL &amp; P4P Backsheet'!$D$11:$BF$187, T$25,0))</f>
        <v/>
      </c>
      <c r="U204" s="216" t="str">
        <f ca="1">IF(ISERROR(VLOOKUP($B204,'NEL &amp; P4P Backsheet'!$D$11:$BF$187,U$25,0)),"",VLOOKUP($B204,'NEL &amp; P4P Backsheet'!$D$11:$BF$187, U$25,0))</f>
        <v/>
      </c>
      <c r="V204" s="319" t="str">
        <f ca="1">IF(ISERROR(VLOOKUP($B204,'NEL &amp; P4P Backsheet'!$D$11:$BF$187,V$25,0)),"",VLOOKUP($B204,'NEL &amp; P4P Backsheet'!$D$11:$BF$187, V$25,0))</f>
        <v/>
      </c>
      <c r="W204" s="319" t="str">
        <f ca="1">IF(ISERROR(VLOOKUP($B204,'NEL &amp; P4P Backsheet'!$D$11:$BF$187,W$25,0)),"",VLOOKUP($B204,'NEL &amp; P4P Backsheet'!$D$11:$BF$187, W$25,0))</f>
        <v/>
      </c>
      <c r="X204" s="218" t="str">
        <f ca="1">IF(ISERROR(VLOOKUP($B204,'NEL &amp; P4P Backsheet'!$D$11:$BF$187,X$25,0)),"",VLOOKUP($B204,'NEL &amp; P4P Backsheet'!$D$11:$BF$187, X$25,0))</f>
        <v/>
      </c>
      <c r="Y204" s="369" t="str">
        <f ca="1">IF(ISERROR(VLOOKUP($B204,'NEL &amp; P4P Backsheet'!$D$11:$BK$187,$Y$25,0)),"",IF(VLOOKUP($B204,'NEL &amp; P4P Backsheet'!$D$11:$BK$187,$Y$25,0)=0,"",VLOOKUP($B204,'NEL &amp; P4P Backsheet'!$D$11:$BK$187,$Y$25,0)))</f>
        <v/>
      </c>
      <c r="Z204"/>
    </row>
    <row r="205" spans="1:27">
      <c r="B205" s="1"/>
      <c r="C205" s="1"/>
      <c r="D205" s="1"/>
      <c r="E205" s="1"/>
      <c r="F205" s="1"/>
      <c r="G205" s="1"/>
      <c r="H205" s="1"/>
      <c r="I205" s="1"/>
      <c r="J205" s="1"/>
      <c r="K205" s="1"/>
      <c r="L205" s="1"/>
      <c r="M205" s="1"/>
      <c r="N205" s="1"/>
      <c r="O205" s="1"/>
      <c r="P205" s="1"/>
      <c r="Q205" s="1"/>
      <c r="R205" s="1"/>
      <c r="S205" s="1"/>
      <c r="T205" s="1"/>
      <c r="U205" s="1"/>
      <c r="V205" s="1"/>
      <c r="W205" s="1"/>
      <c r="X205" s="1"/>
      <c r="Y205" s="1"/>
      <c r="Z205" s="132"/>
    </row>
    <row r="206" spans="1:27" ht="15" customHeight="1">
      <c r="A206" s="76"/>
      <c r="B206" s="5" t="s">
        <v>20</v>
      </c>
      <c r="C206" s="76"/>
      <c r="D206" s="278"/>
      <c r="E206" s="88"/>
      <c r="F206" s="88"/>
      <c r="G206" s="88"/>
      <c r="H206" s="88"/>
      <c r="I206" s="88"/>
      <c r="J206" s="88"/>
      <c r="K206" s="309"/>
      <c r="L206" s="458"/>
      <c r="M206" s="76"/>
      <c r="N206" s="76"/>
      <c r="O206" s="309"/>
      <c r="P206" s="458"/>
      <c r="Q206" s="76"/>
      <c r="R206" s="76"/>
      <c r="S206" s="309"/>
      <c r="T206" s="458"/>
      <c r="U206" s="76"/>
      <c r="V206" s="76"/>
      <c r="W206" s="309"/>
      <c r="X206" s="458"/>
      <c r="Y206" s="76"/>
      <c r="Z206" s="442"/>
      <c r="AA206" s="442"/>
    </row>
    <row r="207" spans="1:27" s="9" customFormat="1" ht="15" customHeight="1">
      <c r="A207" s="269"/>
      <c r="B207" s="270"/>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72"/>
    </row>
    <row r="208" spans="1:27" s="9" customFormat="1" ht="74.25" customHeight="1">
      <c r="A208" s="60"/>
      <c r="B208" s="689" t="s">
        <v>1134</v>
      </c>
      <c r="C208" s="689"/>
      <c r="D208" s="689"/>
      <c r="E208" s="689"/>
      <c r="F208" s="689"/>
      <c r="G208" s="689"/>
      <c r="H208" s="689"/>
      <c r="I208" s="689"/>
      <c r="J208" s="689"/>
      <c r="K208" s="689"/>
      <c r="L208" s="689"/>
      <c r="M208" s="689"/>
      <c r="N208" s="689"/>
      <c r="O208" s="689"/>
      <c r="P208" s="689"/>
      <c r="Q208" s="689"/>
      <c r="R208" s="689"/>
      <c r="S208" s="689"/>
      <c r="T208" s="689"/>
      <c r="U208" s="689"/>
      <c r="V208" s="689"/>
      <c r="W208" s="689"/>
      <c r="X208" s="689"/>
      <c r="Y208" s="689"/>
      <c r="Z208" s="272"/>
    </row>
    <row r="209" spans="1:25">
      <c r="B209" s="681" t="s">
        <v>3534</v>
      </c>
      <c r="C209" s="681"/>
      <c r="D209" s="681"/>
      <c r="E209" s="681"/>
      <c r="F209" s="681"/>
      <c r="G209" s="681"/>
      <c r="H209" s="681"/>
      <c r="I209" s="681"/>
      <c r="J209" s="681"/>
      <c r="K209" s="681"/>
      <c r="L209" s="681"/>
      <c r="M209" s="681"/>
      <c r="N209" s="681"/>
      <c r="O209" s="681"/>
      <c r="P209" s="681"/>
      <c r="Q209" s="681"/>
      <c r="R209" s="681"/>
      <c r="S209" s="681"/>
      <c r="T209" s="681"/>
      <c r="U209" s="681"/>
      <c r="V209" s="681"/>
      <c r="W209" s="681"/>
      <c r="X209" s="681"/>
      <c r="Y209" s="681"/>
    </row>
    <row r="210" spans="1:25">
      <c r="B210" s="681" t="s">
        <v>3535</v>
      </c>
      <c r="C210" s="681"/>
      <c r="D210" s="681"/>
      <c r="E210" s="681"/>
      <c r="F210" s="681"/>
      <c r="G210" s="681"/>
      <c r="H210" s="681"/>
      <c r="I210" s="681"/>
      <c r="J210" s="681"/>
      <c r="K210" s="681"/>
      <c r="L210" s="681"/>
      <c r="M210" s="681"/>
      <c r="N210" s="681"/>
      <c r="O210" s="681"/>
      <c r="P210" s="681"/>
      <c r="Q210" s="681"/>
      <c r="R210" s="681"/>
      <c r="S210" s="681"/>
      <c r="T210" s="681"/>
      <c r="U210" s="681"/>
      <c r="V210" s="681"/>
      <c r="W210" s="681"/>
      <c r="X210" s="681"/>
      <c r="Y210" s="681"/>
    </row>
    <row r="211" spans="1:25" ht="45" customHeight="1">
      <c r="A211" s="255"/>
      <c r="B211" s="679" t="s">
        <v>3536</v>
      </c>
      <c r="C211" s="679"/>
      <c r="D211" s="679"/>
      <c r="E211" s="679"/>
      <c r="F211" s="679"/>
      <c r="G211" s="679"/>
      <c r="H211" s="679"/>
      <c r="I211" s="679"/>
      <c r="J211" s="679"/>
      <c r="K211" s="679"/>
      <c r="L211" s="679"/>
      <c r="M211" s="679"/>
      <c r="N211" s="679"/>
      <c r="O211" s="679"/>
      <c r="P211" s="679"/>
      <c r="Q211" s="679"/>
      <c r="R211" s="679"/>
      <c r="S211" s="679"/>
      <c r="T211" s="679"/>
      <c r="U211" s="679"/>
      <c r="V211" s="679"/>
      <c r="W211" s="679"/>
      <c r="X211" s="679"/>
      <c r="Y211" s="679"/>
    </row>
    <row r="212" spans="1:25" ht="45" customHeight="1">
      <c r="B212" s="679" t="s">
        <v>3538</v>
      </c>
      <c r="C212" s="679"/>
      <c r="D212" s="679"/>
      <c r="E212" s="679"/>
      <c r="F212" s="679"/>
      <c r="G212" s="679"/>
      <c r="H212" s="679"/>
      <c r="I212" s="679"/>
      <c r="J212" s="679"/>
      <c r="K212" s="679"/>
      <c r="L212" s="679"/>
      <c r="M212" s="679"/>
      <c r="N212" s="679"/>
      <c r="O212" s="679"/>
      <c r="P212" s="679"/>
      <c r="Q212" s="679"/>
      <c r="R212" s="679"/>
      <c r="S212" s="679"/>
      <c r="T212" s="679"/>
      <c r="U212" s="679"/>
      <c r="V212" s="679"/>
      <c r="W212" s="679"/>
      <c r="X212" s="679"/>
      <c r="Y212" s="679"/>
    </row>
    <row r="213" spans="1:25">
      <c r="B213" t="s">
        <v>3537</v>
      </c>
      <c r="C213" s="1"/>
      <c r="D213" s="1"/>
      <c r="E213" s="1"/>
      <c r="F213" s="1"/>
      <c r="G213" s="1"/>
      <c r="H213" s="1"/>
      <c r="I213" s="1"/>
      <c r="J213" s="1"/>
      <c r="K213" s="1"/>
      <c r="L213" s="1"/>
      <c r="M213" s="1"/>
      <c r="N213" s="1"/>
      <c r="O213" s="1"/>
      <c r="P213" s="1"/>
      <c r="Q213" s="1"/>
      <c r="R213" s="1"/>
      <c r="S213" s="1"/>
      <c r="T213" s="1"/>
      <c r="U213" s="1"/>
      <c r="V213" s="1"/>
      <c r="W213" s="1"/>
      <c r="X213" s="1"/>
      <c r="Y213" s="1"/>
    </row>
  </sheetData>
  <mergeCells count="16">
    <mergeCell ref="W15:W23"/>
    <mergeCell ref="A1:Y3"/>
    <mergeCell ref="E26:H26"/>
    <mergeCell ref="D26:D27"/>
    <mergeCell ref="B4:Y4"/>
    <mergeCell ref="I26:L26"/>
    <mergeCell ref="M26:P26"/>
    <mergeCell ref="Q26:T26"/>
    <mergeCell ref="Y13:Y14"/>
    <mergeCell ref="W13:X14"/>
    <mergeCell ref="U26:X26"/>
    <mergeCell ref="B211:Y211"/>
    <mergeCell ref="B212:Y212"/>
    <mergeCell ref="B208:Y208"/>
    <mergeCell ref="B209:Y209"/>
    <mergeCell ref="B210:Y210"/>
  </mergeCells>
  <conditionalFormatting sqref="B28:W204 Y28:Y204">
    <cfRule type="expression" dxfId="7" priority="8">
      <formula>#REF!&gt;0</formula>
    </cfRule>
  </conditionalFormatting>
  <conditionalFormatting sqref="X28:X204">
    <cfRule type="expression" dxfId="6" priority="1">
      <formula>#REF!&gt;0</formula>
    </cfRule>
  </conditionalFormatting>
  <pageMargins left="0.70866141732283461" right="0.70866141732283461" top="0.74803149606299213" bottom="0.74803149606299213" header="0.31496062992125984" footer="0.31496062992125984"/>
  <pageSetup paperSize="9" scale="2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ltText="Dropdown list to select Health and Wellbeing Board, Commissioning Region, Local Government Region or NHS England Local Office">
                <anchor moveWithCells="1" sizeWithCells="1">
                  <from>
                    <xdr:col>5</xdr:col>
                    <xdr:colOff>190500</xdr:colOff>
                    <xdr:row>4</xdr:row>
                    <xdr:rowOff>0</xdr:rowOff>
                  </from>
                  <to>
                    <xdr:col>10</xdr:col>
                    <xdr:colOff>419100</xdr:colOff>
                    <xdr:row>6</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88"/>
  <sheetViews>
    <sheetView zoomScale="85" zoomScaleNormal="85" workbookViewId="0">
      <pane xSplit="4" ySplit="10" topLeftCell="AR11" activePane="bottomRight" state="frozen"/>
      <selection pane="topRight" activeCell="E1" sqref="E1"/>
      <selection pane="bottomLeft" activeCell="A11" sqref="A11"/>
      <selection pane="bottomRight" activeCell="AU11" sqref="AU11"/>
    </sheetView>
  </sheetViews>
  <sheetFormatPr defaultRowHeight="15"/>
  <cols>
    <col min="4" max="4" width="14.7109375" customWidth="1"/>
    <col min="5" max="12" width="9.28515625" bestFit="1" customWidth="1"/>
    <col min="13" max="13" width="10.7109375" customWidth="1"/>
    <col min="14" max="18" width="9.28515625" bestFit="1" customWidth="1"/>
    <col min="19" max="19" width="10.85546875" customWidth="1"/>
    <col min="20" max="23" width="9.28515625" bestFit="1" customWidth="1"/>
    <col min="24" max="27" width="10.28515625" bestFit="1" customWidth="1"/>
    <col min="28" max="31" width="9.28515625" bestFit="1" customWidth="1"/>
    <col min="32" max="35" width="10.28515625" bestFit="1" customWidth="1"/>
    <col min="36" max="36" width="11.42578125" customWidth="1"/>
    <col min="37" max="37" width="13.5703125" customWidth="1"/>
    <col min="39" max="46" width="9.28515625" bestFit="1" customWidth="1"/>
    <col min="47" max="48" width="10.42578125" bestFit="1" customWidth="1"/>
    <col min="49" max="50" width="10.28515625" bestFit="1" customWidth="1"/>
    <col min="51" max="58" width="10" customWidth="1"/>
    <col min="59" max="59" width="9.28515625" bestFit="1" customWidth="1"/>
    <col min="60" max="60" width="12" customWidth="1"/>
    <col min="61" max="61" width="11" customWidth="1"/>
    <col min="62" max="62" width="13.5703125" customWidth="1"/>
    <col min="63" max="63" width="14.42578125" customWidth="1"/>
    <col min="65" max="65" width="10.5703125" bestFit="1" customWidth="1"/>
  </cols>
  <sheetData>
    <row r="1" spans="1:77">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v>47</v>
      </c>
      <c r="AX1">
        <v>48</v>
      </c>
      <c r="AY1">
        <v>49</v>
      </c>
      <c r="AZ1">
        <v>50</v>
      </c>
      <c r="BA1">
        <v>51</v>
      </c>
      <c r="BB1">
        <v>52</v>
      </c>
      <c r="BC1">
        <v>53</v>
      </c>
      <c r="BD1">
        <v>54</v>
      </c>
      <c r="BE1">
        <v>55</v>
      </c>
      <c r="BF1">
        <v>56</v>
      </c>
      <c r="BG1">
        <v>43</v>
      </c>
      <c r="BH1">
        <v>44</v>
      </c>
      <c r="BI1">
        <v>45</v>
      </c>
      <c r="BJ1">
        <v>46</v>
      </c>
      <c r="BK1">
        <v>47</v>
      </c>
      <c r="BL1">
        <v>18</v>
      </c>
      <c r="BM1">
        <v>36</v>
      </c>
      <c r="BN1">
        <v>57</v>
      </c>
      <c r="BO1">
        <v>58</v>
      </c>
      <c r="BP1">
        <v>59</v>
      </c>
      <c r="BQ1">
        <v>60</v>
      </c>
      <c r="BR1">
        <v>61</v>
      </c>
      <c r="BS1">
        <v>62</v>
      </c>
      <c r="BT1">
        <v>63</v>
      </c>
      <c r="BU1">
        <v>64</v>
      </c>
      <c r="BV1">
        <v>65</v>
      </c>
      <c r="BW1">
        <v>66</v>
      </c>
      <c r="BX1">
        <v>67</v>
      </c>
      <c r="BY1">
        <v>68</v>
      </c>
    </row>
    <row r="4" spans="1:77">
      <c r="AL4" t="s">
        <v>781</v>
      </c>
    </row>
    <row r="5" spans="1:77">
      <c r="AG5" t="s">
        <v>782</v>
      </c>
    </row>
    <row r="6" spans="1:77">
      <c r="AG6" t="s">
        <v>783</v>
      </c>
      <c r="BI6" t="s">
        <v>654</v>
      </c>
    </row>
    <row r="7" spans="1:77">
      <c r="BG7" s="396" t="s">
        <v>654</v>
      </c>
      <c r="BH7" s="563"/>
      <c r="BI7" s="396"/>
      <c r="BJ7" s="396"/>
    </row>
    <row r="8" spans="1:77">
      <c r="E8">
        <v>2</v>
      </c>
      <c r="F8">
        <v>3</v>
      </c>
      <c r="G8">
        <v>4</v>
      </c>
      <c r="H8">
        <v>5</v>
      </c>
      <c r="I8">
        <v>6</v>
      </c>
      <c r="J8">
        <v>7</v>
      </c>
      <c r="K8">
        <v>8</v>
      </c>
      <c r="L8">
        <v>9</v>
      </c>
      <c r="M8">
        <v>10</v>
      </c>
      <c r="N8">
        <v>11</v>
      </c>
      <c r="O8">
        <v>12</v>
      </c>
      <c r="P8">
        <v>13</v>
      </c>
      <c r="Q8">
        <v>14</v>
      </c>
      <c r="R8">
        <v>15</v>
      </c>
      <c r="S8">
        <v>16</v>
      </c>
      <c r="T8">
        <v>17</v>
      </c>
      <c r="U8">
        <v>18</v>
      </c>
      <c r="V8">
        <v>19</v>
      </c>
      <c r="W8">
        <v>20</v>
      </c>
      <c r="X8">
        <v>21</v>
      </c>
      <c r="Y8">
        <v>22</v>
      </c>
      <c r="Z8">
        <v>23</v>
      </c>
      <c r="AA8">
        <v>24</v>
      </c>
      <c r="AB8">
        <v>25</v>
      </c>
      <c r="AC8">
        <v>26</v>
      </c>
      <c r="AD8">
        <v>27</v>
      </c>
      <c r="AE8">
        <v>28</v>
      </c>
      <c r="AF8">
        <v>29</v>
      </c>
      <c r="AG8">
        <v>30</v>
      </c>
      <c r="AH8">
        <v>31</v>
      </c>
      <c r="AI8">
        <v>32</v>
      </c>
      <c r="AJ8">
        <v>33</v>
      </c>
      <c r="AK8">
        <v>34</v>
      </c>
      <c r="AL8">
        <v>35</v>
      </c>
      <c r="AM8">
        <v>36</v>
      </c>
      <c r="AN8">
        <v>37</v>
      </c>
      <c r="AO8">
        <v>38</v>
      </c>
      <c r="AP8">
        <v>39</v>
      </c>
      <c r="AQ8">
        <v>40</v>
      </c>
      <c r="AR8">
        <v>41</v>
      </c>
      <c r="AS8">
        <v>42</v>
      </c>
      <c r="AT8">
        <v>43</v>
      </c>
      <c r="AU8">
        <v>44</v>
      </c>
      <c r="AV8">
        <v>45</v>
      </c>
      <c r="AW8">
        <v>46</v>
      </c>
      <c r="AX8">
        <v>47</v>
      </c>
      <c r="AY8">
        <v>48</v>
      </c>
      <c r="AZ8">
        <v>49</v>
      </c>
      <c r="BA8">
        <v>50</v>
      </c>
      <c r="BB8">
        <v>51</v>
      </c>
      <c r="BC8">
        <v>52</v>
      </c>
      <c r="BD8">
        <v>53</v>
      </c>
      <c r="BE8">
        <v>54</v>
      </c>
      <c r="BF8">
        <v>55</v>
      </c>
      <c r="BG8">
        <v>56</v>
      </c>
      <c r="BH8">
        <v>57</v>
      </c>
      <c r="BI8">
        <v>58</v>
      </c>
      <c r="BJ8">
        <v>59</v>
      </c>
      <c r="BK8">
        <v>60</v>
      </c>
      <c r="BL8">
        <v>61</v>
      </c>
      <c r="BM8">
        <v>62</v>
      </c>
      <c r="BN8">
        <v>63</v>
      </c>
      <c r="BO8">
        <v>64</v>
      </c>
      <c r="BP8">
        <v>65</v>
      </c>
      <c r="BQ8">
        <v>66</v>
      </c>
      <c r="BR8">
        <v>67</v>
      </c>
      <c r="BS8">
        <v>68</v>
      </c>
      <c r="BT8">
        <v>69</v>
      </c>
      <c r="BU8">
        <v>70</v>
      </c>
      <c r="BV8">
        <v>71</v>
      </c>
      <c r="BW8">
        <v>72</v>
      </c>
      <c r="BX8">
        <v>73</v>
      </c>
      <c r="BY8">
        <v>74</v>
      </c>
    </row>
    <row r="9" spans="1:77" ht="15" customHeight="1">
      <c r="E9" t="s">
        <v>393</v>
      </c>
      <c r="I9" t="s">
        <v>387</v>
      </c>
      <c r="M9" t="s">
        <v>780</v>
      </c>
      <c r="T9" t="s">
        <v>784</v>
      </c>
      <c r="X9" t="s">
        <v>398</v>
      </c>
      <c r="AB9" t="s">
        <v>24</v>
      </c>
      <c r="AF9" t="s">
        <v>785</v>
      </c>
      <c r="AQ9" t="s">
        <v>23</v>
      </c>
      <c r="AU9" t="s">
        <v>400</v>
      </c>
      <c r="AY9" t="s">
        <v>796</v>
      </c>
      <c r="BC9" t="s">
        <v>401</v>
      </c>
      <c r="BG9" s="564" t="s">
        <v>1490</v>
      </c>
      <c r="BH9" s="564" t="s">
        <v>1272</v>
      </c>
      <c r="BI9" s="564" t="s">
        <v>685</v>
      </c>
      <c r="BJ9" s="564" t="s">
        <v>1491</v>
      </c>
      <c r="BK9" t="s">
        <v>1268</v>
      </c>
      <c r="BN9" t="s">
        <v>1454</v>
      </c>
      <c r="BR9" t="s">
        <v>1455</v>
      </c>
      <c r="BV9" t="s">
        <v>1456</v>
      </c>
    </row>
    <row r="10" spans="1:77">
      <c r="A10" s="75" t="s">
        <v>376</v>
      </c>
      <c r="B10" s="75" t="s">
        <v>375</v>
      </c>
      <c r="C10" s="75" t="s">
        <v>374</v>
      </c>
      <c r="D10" s="106" t="s">
        <v>382</v>
      </c>
      <c r="E10" t="s">
        <v>394</v>
      </c>
      <c r="F10" t="s">
        <v>395</v>
      </c>
      <c r="G10" t="s">
        <v>396</v>
      </c>
      <c r="H10" t="s">
        <v>397</v>
      </c>
      <c r="I10" t="s">
        <v>389</v>
      </c>
      <c r="J10" t="s">
        <v>390</v>
      </c>
      <c r="K10" t="s">
        <v>391</v>
      </c>
      <c r="L10" t="s">
        <v>392</v>
      </c>
      <c r="M10" t="s">
        <v>389</v>
      </c>
      <c r="N10" t="s">
        <v>390</v>
      </c>
      <c r="O10" t="s">
        <v>391</v>
      </c>
      <c r="P10" t="s">
        <v>392</v>
      </c>
      <c r="Q10" t="s">
        <v>786</v>
      </c>
      <c r="R10" t="s">
        <v>787</v>
      </c>
      <c r="S10" t="s">
        <v>788</v>
      </c>
      <c r="T10" t="s">
        <v>389</v>
      </c>
      <c r="U10" t="s">
        <v>390</v>
      </c>
      <c r="V10" t="s">
        <v>391</v>
      </c>
      <c r="W10" t="s">
        <v>392</v>
      </c>
      <c r="X10" t="s">
        <v>389</v>
      </c>
      <c r="Y10" t="s">
        <v>390</v>
      </c>
      <c r="Z10" t="s">
        <v>391</v>
      </c>
      <c r="AA10" t="s">
        <v>392</v>
      </c>
      <c r="AB10" t="s">
        <v>389</v>
      </c>
      <c r="AC10" t="s">
        <v>390</v>
      </c>
      <c r="AD10" t="s">
        <v>391</v>
      </c>
      <c r="AE10" t="s">
        <v>392</v>
      </c>
      <c r="AF10" t="s">
        <v>389</v>
      </c>
      <c r="AG10" t="s">
        <v>390</v>
      </c>
      <c r="AH10" t="s">
        <v>391</v>
      </c>
      <c r="AI10" t="s">
        <v>392</v>
      </c>
      <c r="AJ10" t="s">
        <v>789</v>
      </c>
      <c r="AK10" t="s">
        <v>790</v>
      </c>
      <c r="AL10" t="s">
        <v>791</v>
      </c>
      <c r="AM10" t="s">
        <v>792</v>
      </c>
      <c r="AN10" t="s">
        <v>793</v>
      </c>
      <c r="AO10" t="s">
        <v>794</v>
      </c>
      <c r="AP10" t="s">
        <v>795</v>
      </c>
      <c r="AQ10" t="s">
        <v>389</v>
      </c>
      <c r="AR10" t="s">
        <v>390</v>
      </c>
      <c r="AS10" t="s">
        <v>391</v>
      </c>
      <c r="AT10" t="s">
        <v>392</v>
      </c>
      <c r="AU10" t="s">
        <v>389</v>
      </c>
      <c r="AV10" t="s">
        <v>390</v>
      </c>
      <c r="AW10" t="s">
        <v>391</v>
      </c>
      <c r="AX10" t="s">
        <v>392</v>
      </c>
      <c r="AY10" t="s">
        <v>389</v>
      </c>
      <c r="AZ10" t="s">
        <v>390</v>
      </c>
      <c r="BA10" t="s">
        <v>391</v>
      </c>
      <c r="BB10" t="s">
        <v>392</v>
      </c>
      <c r="BC10" t="s">
        <v>389</v>
      </c>
      <c r="BD10" t="s">
        <v>390</v>
      </c>
      <c r="BE10" t="s">
        <v>391</v>
      </c>
      <c r="BF10" t="s">
        <v>392</v>
      </c>
      <c r="BG10" s="548" t="s">
        <v>1519</v>
      </c>
      <c r="BH10" s="548" t="s">
        <v>1520</v>
      </c>
      <c r="BI10" s="548" t="s">
        <v>757</v>
      </c>
      <c r="BJ10" s="548" t="s">
        <v>1521</v>
      </c>
      <c r="BK10" t="s">
        <v>1271</v>
      </c>
      <c r="BL10" t="s">
        <v>835</v>
      </c>
      <c r="BM10" t="s">
        <v>1135</v>
      </c>
      <c r="BN10" t="s">
        <v>389</v>
      </c>
      <c r="BO10" t="s">
        <v>390</v>
      </c>
      <c r="BP10" t="s">
        <v>391</v>
      </c>
      <c r="BQ10" t="s">
        <v>392</v>
      </c>
      <c r="BR10" t="s">
        <v>389</v>
      </c>
      <c r="BS10" t="s">
        <v>390</v>
      </c>
      <c r="BT10" t="s">
        <v>391</v>
      </c>
      <c r="BU10" t="s">
        <v>392</v>
      </c>
      <c r="BV10" t="s">
        <v>394</v>
      </c>
      <c r="BW10" t="s">
        <v>395</v>
      </c>
      <c r="BX10" t="s">
        <v>396</v>
      </c>
      <c r="BY10" t="s">
        <v>397</v>
      </c>
    </row>
    <row r="11" spans="1:77">
      <c r="A11" s="75"/>
      <c r="B11" s="75"/>
      <c r="C11" s="75"/>
      <c r="D11" s="106" t="s">
        <v>432</v>
      </c>
      <c r="E11" s="351">
        <v>1354039.7801800822</v>
      </c>
      <c r="F11" s="351">
        <v>1366101.4724592508</v>
      </c>
      <c r="G11" s="351">
        <v>1355506.9431727917</v>
      </c>
      <c r="H11" s="351">
        <v>1408451.7048718713</v>
      </c>
      <c r="I11" s="351">
        <v>1337554.8808187097</v>
      </c>
      <c r="J11" s="351">
        <v>1344247.2070956961</v>
      </c>
      <c r="K11" s="351">
        <v>1328955.0759458435</v>
      </c>
      <c r="L11" s="351">
        <v>1371120.857213048</v>
      </c>
      <c r="M11" s="351">
        <v>1354374.8524057043</v>
      </c>
      <c r="N11" s="351">
        <v>1365035.0043324586</v>
      </c>
      <c r="O11" s="351">
        <v>1366610.7233723414</v>
      </c>
      <c r="P11" s="351">
        <v>1413823.6381085739</v>
      </c>
      <c r="Q11" s="351"/>
      <c r="R11" s="351">
        <v>102221.8796106987</v>
      </c>
      <c r="S11" s="351">
        <v>197188636.86117625</v>
      </c>
      <c r="T11" s="351">
        <v>16484.899361372689</v>
      </c>
      <c r="U11" s="351">
        <v>38339.16472492757</v>
      </c>
      <c r="V11" s="351">
        <v>64891.03195187563</v>
      </c>
      <c r="W11" s="351">
        <v>102221.8796106987</v>
      </c>
      <c r="X11" s="351">
        <v>38669138.869317383</v>
      </c>
      <c r="Y11" s="351">
        <v>44705453.239819482</v>
      </c>
      <c r="Z11" s="351">
        <v>50328077.572458625</v>
      </c>
      <c r="AA11" s="351">
        <v>63485967.179580793</v>
      </c>
      <c r="AB11" s="351">
        <v>-335.07222562199513</v>
      </c>
      <c r="AC11" s="351">
        <v>1066.4681267921833</v>
      </c>
      <c r="AD11" s="351">
        <v>-11103.780199549692</v>
      </c>
      <c r="AE11" s="351">
        <v>-5371.9332367028173</v>
      </c>
      <c r="AF11" s="351">
        <v>13038740.805254489</v>
      </c>
      <c r="AG11" s="351">
        <v>16309424.8225118</v>
      </c>
      <c r="AH11" s="351">
        <v>15952755.531288978</v>
      </c>
      <c r="AI11" s="351">
        <v>10739670.767801885</v>
      </c>
      <c r="AJ11" s="351">
        <v>197188636.86117625</v>
      </c>
      <c r="AK11" s="351">
        <v>999997000</v>
      </c>
      <c r="AM11" s="351">
        <v>5484099.9006839963</v>
      </c>
      <c r="AN11" s="351">
        <v>5381878.0210732967</v>
      </c>
      <c r="AO11" s="351">
        <v>4130060.1205039141</v>
      </c>
      <c r="AP11" s="351">
        <v>4044323.1402545879</v>
      </c>
      <c r="AQ11" s="351">
        <v>-16819.971586994681</v>
      </c>
      <c r="AR11" s="351">
        <v>-20787.797236762701</v>
      </c>
      <c r="AS11" s="351">
        <v>-37655.647426497759</v>
      </c>
      <c r="AT11" s="351">
        <v>-42702.78089552591</v>
      </c>
      <c r="AU11" s="351">
        <v>13024387.652174732</v>
      </c>
      <c r="AV11" s="351">
        <v>18709572.309999999</v>
      </c>
      <c r="AW11" s="351">
        <v>15698541.090438752</v>
      </c>
      <c r="AX11" s="351">
        <v>23014886.002051041</v>
      </c>
      <c r="AY11" s="351">
        <v>25630398.064062886</v>
      </c>
      <c r="AZ11" s="351">
        <v>28396028.417307686</v>
      </c>
      <c r="BA11" s="351">
        <v>34375322.041169643</v>
      </c>
      <c r="BB11" s="351">
        <v>52746296.411778912</v>
      </c>
      <c r="BC11" s="351">
        <v>25461481.217142642</v>
      </c>
      <c r="BD11" s="351">
        <v>25995880.929819483</v>
      </c>
      <c r="BE11" s="351">
        <v>34629536.482019871</v>
      </c>
      <c r="BF11" s="351">
        <v>40471081.177529752</v>
      </c>
      <c r="BG11" s="352"/>
      <c r="BH11" s="352"/>
      <c r="BI11" s="74"/>
      <c r="BJ11" s="74"/>
      <c r="BK11" s="605">
        <v>1318711</v>
      </c>
      <c r="BL11" s="106"/>
      <c r="BM11" s="106"/>
      <c r="BN11" s="596">
        <v>2479.9306228286459</v>
      </c>
      <c r="BO11" s="596">
        <v>2499.4499140796656</v>
      </c>
      <c r="BP11" s="596">
        <v>2502.3351373936089</v>
      </c>
      <c r="BQ11" s="596">
        <v>2569.6636814679464</v>
      </c>
      <c r="BR11" s="596">
        <v>2449.1323821941537</v>
      </c>
      <c r="BS11" s="596">
        <v>2461.3863788205531</v>
      </c>
      <c r="BT11" s="596">
        <v>2433.385693294334</v>
      </c>
      <c r="BU11" s="596">
        <v>2492.0501926231027</v>
      </c>
      <c r="BV11" s="596">
        <v>2496.9449377581236</v>
      </c>
      <c r="BW11" s="596">
        <v>2519.1875497685783</v>
      </c>
      <c r="BX11" s="596">
        <v>2499.6504898852736</v>
      </c>
      <c r="BY11" s="596">
        <v>2578.948145325337</v>
      </c>
    </row>
    <row r="12" spans="1:77">
      <c r="A12" s="75"/>
      <c r="B12" s="75"/>
      <c r="C12" s="75"/>
      <c r="D12" s="106" t="s">
        <v>44</v>
      </c>
      <c r="E12" s="351">
        <v>434564.71190562838</v>
      </c>
      <c r="F12" s="351">
        <v>433800.59997904242</v>
      </c>
      <c r="G12" s="351">
        <v>429417.48142629664</v>
      </c>
      <c r="H12" s="351">
        <v>448221.43286974565</v>
      </c>
      <c r="I12" s="351">
        <v>426733.41054845956</v>
      </c>
      <c r="J12" s="351">
        <v>423677.59905364638</v>
      </c>
      <c r="K12" s="351">
        <v>417025.30025838112</v>
      </c>
      <c r="L12" s="351">
        <v>434961.37877852697</v>
      </c>
      <c r="M12" s="351">
        <v>434521</v>
      </c>
      <c r="N12" s="351">
        <v>430187.00433245872</v>
      </c>
      <c r="O12" s="351">
        <v>425915.83500000002</v>
      </c>
      <c r="P12" s="351">
        <v>440972.67598853272</v>
      </c>
      <c r="Q12" s="351"/>
      <c r="R12" s="351">
        <v>43606.537541699159</v>
      </c>
      <c r="S12" s="351">
        <v>71943115.454013407</v>
      </c>
      <c r="T12" s="351">
        <v>7831.3013571688525</v>
      </c>
      <c r="U12" s="351">
        <v>17954.302282564902</v>
      </c>
      <c r="V12" s="351">
        <v>30346.483450480482</v>
      </c>
      <c r="W12" s="351">
        <v>43606.537541699159</v>
      </c>
      <c r="X12" s="351">
        <v>15088912.845797872</v>
      </c>
      <c r="Y12" s="351">
        <v>16533976.985034667</v>
      </c>
      <c r="Z12" s="351">
        <v>19508912.225556206</v>
      </c>
      <c r="AA12" s="351">
        <v>20811313.397624668</v>
      </c>
      <c r="AB12" s="351">
        <v>43.711905628381828</v>
      </c>
      <c r="AC12" s="351">
        <v>3613.5956465836953</v>
      </c>
      <c r="AD12" s="351">
        <v>3501.6464262966065</v>
      </c>
      <c r="AE12" s="351">
        <v>7248.7568812129302</v>
      </c>
      <c r="AF12" s="351">
        <v>5293130</v>
      </c>
      <c r="AG12" s="351">
        <v>7118270.3497769143</v>
      </c>
      <c r="AH12" s="351">
        <v>7308550.5797920581</v>
      </c>
      <c r="AI12" s="351">
        <v>2758924.975784759</v>
      </c>
      <c r="AJ12" s="351">
        <v>71943115.454013407</v>
      </c>
      <c r="AK12" s="351">
        <v>305380000</v>
      </c>
      <c r="AM12" s="351">
        <v>1746004.2261807132</v>
      </c>
      <c r="AN12" s="351">
        <v>1702397.6886390138</v>
      </c>
      <c r="AO12" s="351">
        <v>1311439.5142750847</v>
      </c>
      <c r="AP12" s="351">
        <v>1275664.2780905543</v>
      </c>
      <c r="AQ12" s="351">
        <v>-7787.5894515404707</v>
      </c>
      <c r="AR12" s="351">
        <v>-6509.4052788123554</v>
      </c>
      <c r="AS12" s="351">
        <v>-8890.5347416189707</v>
      </c>
      <c r="AT12" s="351">
        <v>-6011.2972100057505</v>
      </c>
      <c r="AU12" s="351">
        <v>7350304.1883478398</v>
      </c>
      <c r="AV12" s="351">
        <v>8677753</v>
      </c>
      <c r="AW12" s="351">
        <v>7078919.0904387515</v>
      </c>
      <c r="AX12" s="351">
        <v>11116884.492051044</v>
      </c>
      <c r="AY12" s="351">
        <v>9795782.8457978684</v>
      </c>
      <c r="AZ12" s="351">
        <v>9415706.6352577526</v>
      </c>
      <c r="BA12" s="351">
        <v>12200361.645764146</v>
      </c>
      <c r="BB12" s="351">
        <v>18052388.421839911</v>
      </c>
      <c r="BC12" s="351">
        <v>7738608.6574500278</v>
      </c>
      <c r="BD12" s="351">
        <v>7856223.9850346679</v>
      </c>
      <c r="BE12" s="351">
        <v>12429993.135117453</v>
      </c>
      <c r="BF12" s="351">
        <v>9694428.9055736288</v>
      </c>
      <c r="BG12" s="605"/>
      <c r="BH12" s="605"/>
      <c r="BI12" s="606"/>
      <c r="BJ12" s="606"/>
      <c r="BK12" s="605">
        <v>424911</v>
      </c>
      <c r="BN12" s="596">
        <v>2863.804810638685</v>
      </c>
      <c r="BO12" s="596">
        <v>2835.2406730204989</v>
      </c>
      <c r="BP12" s="596">
        <v>2807.0906059780596</v>
      </c>
      <c r="BQ12" s="596">
        <v>2894.0960173446897</v>
      </c>
      <c r="BR12" s="596">
        <v>2812.479014797746</v>
      </c>
      <c r="BS12" s="596">
        <v>2792.3390269507813</v>
      </c>
      <c r="BT12" s="596">
        <v>2748.4956101960406</v>
      </c>
      <c r="BU12" s="596">
        <v>2854.6439781099384</v>
      </c>
      <c r="BV12" s="596">
        <v>2875.4881797389094</v>
      </c>
      <c r="BW12" s="596">
        <v>2870.4320977499683</v>
      </c>
      <c r="BX12" s="596">
        <v>2841.4292697625178</v>
      </c>
      <c r="BY12" s="596">
        <v>2954.1004823328262</v>
      </c>
    </row>
    <row r="13" spans="1:77">
      <c r="A13" s="75"/>
      <c r="B13" s="75"/>
      <c r="C13" s="75"/>
      <c r="D13" s="106" t="s">
        <v>49</v>
      </c>
      <c r="E13" s="351">
        <v>416172.3886255924</v>
      </c>
      <c r="F13" s="351">
        <v>425297.79567726323</v>
      </c>
      <c r="G13" s="351">
        <v>421860.7917794931</v>
      </c>
      <c r="H13" s="351">
        <v>436327.90523312788</v>
      </c>
      <c r="I13" s="351">
        <v>411794.93032736529</v>
      </c>
      <c r="J13" s="351">
        <v>418193.93736942066</v>
      </c>
      <c r="K13" s="351">
        <v>414581.03623443842</v>
      </c>
      <c r="L13" s="351">
        <v>423822.60531459912</v>
      </c>
      <c r="M13" s="351">
        <v>415489</v>
      </c>
      <c r="N13" s="351">
        <v>425822</v>
      </c>
      <c r="O13" s="351">
        <v>430285.8883723414</v>
      </c>
      <c r="P13" s="351">
        <v>444608.96212004119</v>
      </c>
      <c r="Q13" s="351"/>
      <c r="R13" s="351">
        <v>31266.372069653113</v>
      </c>
      <c r="S13" s="351">
        <v>65078203.092190661</v>
      </c>
      <c r="T13" s="351">
        <v>4377.4582982271313</v>
      </c>
      <c r="U13" s="351">
        <v>11481.316606069679</v>
      </c>
      <c r="V13" s="351">
        <v>18761.072151124365</v>
      </c>
      <c r="W13" s="351">
        <v>31266.372069653113</v>
      </c>
      <c r="X13" s="351">
        <v>10809653.343254492</v>
      </c>
      <c r="Y13" s="351">
        <v>14965943.880377427</v>
      </c>
      <c r="Z13" s="351">
        <v>16599444.401496923</v>
      </c>
      <c r="AA13" s="351">
        <v>22703161.467061829</v>
      </c>
      <c r="AB13" s="351">
        <v>683.3886255924167</v>
      </c>
      <c r="AC13" s="351">
        <v>-524.20432273677352</v>
      </c>
      <c r="AD13" s="351">
        <v>-8425.0965928482874</v>
      </c>
      <c r="AE13" s="351">
        <v>-8281.0568869133531</v>
      </c>
      <c r="AF13" s="351">
        <v>4479044.6432544887</v>
      </c>
      <c r="AG13" s="351">
        <v>4217319.3803774267</v>
      </c>
      <c r="AH13" s="351">
        <v>4040661.9514969215</v>
      </c>
      <c r="AI13" s="351">
        <v>5543180.7920171255</v>
      </c>
      <c r="AJ13" s="351">
        <v>65078203.092190661</v>
      </c>
      <c r="AK13" s="351">
        <v>295981000</v>
      </c>
      <c r="AM13" s="351">
        <v>1699658.8813154767</v>
      </c>
      <c r="AN13" s="351">
        <v>1668392.5092458234</v>
      </c>
      <c r="AO13" s="351">
        <v>1283486.4926898843</v>
      </c>
      <c r="AP13" s="351">
        <v>1256597.5789184582</v>
      </c>
      <c r="AQ13" s="351">
        <v>-3694.0696726347142</v>
      </c>
      <c r="AR13" s="351">
        <v>-7628.062630579323</v>
      </c>
      <c r="AS13" s="351">
        <v>-15704.852137902972</v>
      </c>
      <c r="AT13" s="351">
        <v>-20786.35680544209</v>
      </c>
      <c r="AU13" s="351">
        <v>3720772.6838268926</v>
      </c>
      <c r="AV13" s="351">
        <v>5746609</v>
      </c>
      <c r="AW13" s="351">
        <v>4842291</v>
      </c>
      <c r="AX13" s="351">
        <v>6159840.5</v>
      </c>
      <c r="AY13" s="351">
        <v>6330608.700000002</v>
      </c>
      <c r="AZ13" s="351">
        <v>10748624.500000002</v>
      </c>
      <c r="BA13" s="351">
        <v>12558782.450000003</v>
      </c>
      <c r="BB13" s="351">
        <v>17159980.675044701</v>
      </c>
      <c r="BC13" s="351">
        <v>7088880.6594275972</v>
      </c>
      <c r="BD13" s="351">
        <v>9219334.8803774267</v>
      </c>
      <c r="BE13" s="351">
        <v>11757153.401496923</v>
      </c>
      <c r="BF13" s="351">
        <v>16543320.967061823</v>
      </c>
      <c r="BG13" s="605"/>
      <c r="BH13" s="605"/>
      <c r="BI13" s="606"/>
      <c r="BJ13" s="606"/>
      <c r="BK13" s="605">
        <v>405876</v>
      </c>
      <c r="BN13" s="350">
        <v>2488.3487368526739</v>
      </c>
      <c r="BO13" s="350">
        <v>2550.2327036915044</v>
      </c>
      <c r="BP13" s="350">
        <v>2576.9667712426717</v>
      </c>
      <c r="BQ13" s="350">
        <v>2643.8645896381408</v>
      </c>
      <c r="BR13" s="350">
        <v>2466.2250859166775</v>
      </c>
      <c r="BS13" s="350">
        <v>2504.5485098586105</v>
      </c>
      <c r="BT13" s="350">
        <v>2482.9109743868971</v>
      </c>
      <c r="BU13" s="350">
        <v>2520.2586406184846</v>
      </c>
      <c r="BV13" s="350">
        <v>2509.5375825313768</v>
      </c>
      <c r="BW13" s="350">
        <v>2564.564183473582</v>
      </c>
      <c r="BX13" s="350">
        <v>2543.8389006617022</v>
      </c>
      <c r="BY13" s="350">
        <v>2613.1521937775178</v>
      </c>
    </row>
    <row r="14" spans="1:77">
      <c r="A14" s="75"/>
      <c r="B14" s="75"/>
      <c r="C14" s="75"/>
      <c r="D14" s="106" t="s">
        <v>73</v>
      </c>
      <c r="E14" s="351">
        <v>182135.27009029427</v>
      </c>
      <c r="F14" s="351">
        <v>183877.84302963183</v>
      </c>
      <c r="G14" s="351">
        <v>182746.07679246276</v>
      </c>
      <c r="H14" s="351">
        <v>189785.60009631352</v>
      </c>
      <c r="I14" s="351">
        <v>178649.09033626341</v>
      </c>
      <c r="J14" s="351">
        <v>182236.76855030528</v>
      </c>
      <c r="K14" s="351">
        <v>181271.12020984158</v>
      </c>
      <c r="L14" s="351">
        <v>186915.55302660685</v>
      </c>
      <c r="M14" s="351">
        <v>181616.1831427888</v>
      </c>
      <c r="N14" s="351">
        <v>184529</v>
      </c>
      <c r="O14" s="351">
        <v>182647</v>
      </c>
      <c r="P14" s="351">
        <v>187176</v>
      </c>
      <c r="Q14" s="351"/>
      <c r="R14" s="351">
        <v>9472.2578856852379</v>
      </c>
      <c r="S14" s="351">
        <v>22895699.357671004</v>
      </c>
      <c r="T14" s="351">
        <v>3486.1797540308644</v>
      </c>
      <c r="U14" s="351">
        <v>5127.2542333574311</v>
      </c>
      <c r="V14" s="351">
        <v>6602.2108159785857</v>
      </c>
      <c r="W14" s="351">
        <v>9472.2578856852379</v>
      </c>
      <c r="X14" s="351">
        <v>5906997.6805059882</v>
      </c>
      <c r="Y14" s="351">
        <v>4781859.0441599842</v>
      </c>
      <c r="Z14" s="351">
        <v>4927724.8441421222</v>
      </c>
      <c r="AA14" s="351">
        <v>7279117.7888629101</v>
      </c>
      <c r="AB14" s="351">
        <v>519.08694750549512</v>
      </c>
      <c r="AC14" s="351">
        <v>-651.15697036817164</v>
      </c>
      <c r="AD14" s="351">
        <v>99.07679246274347</v>
      </c>
      <c r="AE14" s="351">
        <v>2609.6000963135166</v>
      </c>
      <c r="AF14" s="351">
        <v>1841276.162</v>
      </c>
      <c r="AG14" s="351">
        <v>1441582.6923574575</v>
      </c>
      <c r="AH14" s="351">
        <v>2148692.9999999981</v>
      </c>
      <c r="AI14" s="351">
        <v>1352920</v>
      </c>
      <c r="AJ14" s="351">
        <v>22895699.357671004</v>
      </c>
      <c r="AK14" s="351">
        <v>156020000</v>
      </c>
      <c r="AM14" s="351">
        <v>738544.79000870243</v>
      </c>
      <c r="AN14" s="351">
        <v>729072.53212301712</v>
      </c>
      <c r="AO14" s="351">
        <v>556409.51991840813</v>
      </c>
      <c r="AP14" s="351">
        <v>550423.44178675371</v>
      </c>
      <c r="AQ14" s="351">
        <v>-2967.0928065253693</v>
      </c>
      <c r="AR14" s="351">
        <v>-2292.2314496947356</v>
      </c>
      <c r="AS14" s="351">
        <v>-1375.8797901584139</v>
      </c>
      <c r="AT14" s="351">
        <v>-260.44697339314143</v>
      </c>
      <c r="AU14" s="351">
        <v>644034</v>
      </c>
      <c r="AV14" s="351">
        <v>1361600</v>
      </c>
      <c r="AW14" s="351">
        <v>1510180</v>
      </c>
      <c r="AX14" s="351">
        <v>2753728</v>
      </c>
      <c r="AY14" s="351">
        <v>4065721.5185059877</v>
      </c>
      <c r="AZ14" s="351">
        <v>3340276.3518025265</v>
      </c>
      <c r="BA14" s="351">
        <v>2779031.8441421236</v>
      </c>
      <c r="BB14" s="351">
        <v>5926197.7888629101</v>
      </c>
      <c r="BC14" s="351">
        <v>5079693.6805059882</v>
      </c>
      <c r="BD14" s="351">
        <v>3420259.0441599842</v>
      </c>
      <c r="BE14" s="351">
        <v>3417544.8441421222</v>
      </c>
      <c r="BF14" s="351">
        <v>4525389.7888629101</v>
      </c>
      <c r="BG14" s="605"/>
      <c r="BH14" s="605"/>
      <c r="BI14" s="606"/>
      <c r="BJ14" s="606"/>
      <c r="BK14" s="605">
        <v>169072</v>
      </c>
      <c r="BN14" s="596">
        <v>2101.69493584576</v>
      </c>
      <c r="BO14" s="596">
        <v>2135.4025731934403</v>
      </c>
      <c r="BP14" s="596">
        <v>2113.623732779467</v>
      </c>
      <c r="BQ14" s="596">
        <v>2136.9520738105939</v>
      </c>
      <c r="BR14" s="596">
        <v>2067.3592075106035</v>
      </c>
      <c r="BS14" s="596">
        <v>2108.876461113317</v>
      </c>
      <c r="BT14" s="596">
        <v>2097.701805904509</v>
      </c>
      <c r="BU14" s="596">
        <v>2133.9786012504892</v>
      </c>
      <c r="BV14" s="596">
        <v>2135.1107908477006</v>
      </c>
      <c r="BW14" s="596">
        <v>2155.5383899874732</v>
      </c>
      <c r="BX14" s="596">
        <v>2142.2710733139993</v>
      </c>
      <c r="BY14" s="596">
        <v>2196.2328891433276</v>
      </c>
    </row>
    <row r="15" spans="1:77">
      <c r="A15" s="75"/>
      <c r="B15" s="75"/>
      <c r="C15" s="75"/>
      <c r="D15" s="106" t="s">
        <v>56</v>
      </c>
      <c r="E15" s="351">
        <v>321167.40955856716</v>
      </c>
      <c r="F15" s="351">
        <v>323125.23377331346</v>
      </c>
      <c r="G15" s="351">
        <v>321482.59317453927</v>
      </c>
      <c r="H15" s="351">
        <v>334116.76667268405</v>
      </c>
      <c r="I15" s="351">
        <v>320377.44960662135</v>
      </c>
      <c r="J15" s="351">
        <v>320138.90212232375</v>
      </c>
      <c r="K15" s="351">
        <v>316077.61924318259</v>
      </c>
      <c r="L15" s="351">
        <v>325421.32009331509</v>
      </c>
      <c r="M15" s="351">
        <v>322748.66926291544</v>
      </c>
      <c r="N15" s="351">
        <v>324497</v>
      </c>
      <c r="O15" s="351">
        <v>327762</v>
      </c>
      <c r="P15" s="351">
        <v>341066</v>
      </c>
      <c r="Q15" s="351"/>
      <c r="R15" s="351">
        <v>17876.712113661197</v>
      </c>
      <c r="S15" s="351">
        <v>37271618.957301192</v>
      </c>
      <c r="T15" s="351">
        <v>789.95995194583747</v>
      </c>
      <c r="U15" s="351">
        <v>3776.291602935552</v>
      </c>
      <c r="V15" s="351">
        <v>9181.2655342921898</v>
      </c>
      <c r="W15" s="351">
        <v>17876.712113661197</v>
      </c>
      <c r="X15" s="351">
        <v>6863574.9997590277</v>
      </c>
      <c r="Y15" s="351">
        <v>8423673.3302474022</v>
      </c>
      <c r="Z15" s="351">
        <v>9291996.1012633722</v>
      </c>
      <c r="AA15" s="351">
        <v>12692374.526031394</v>
      </c>
      <c r="AB15" s="351">
        <v>-1581.2597043482888</v>
      </c>
      <c r="AC15" s="351">
        <v>-1371.7662266865668</v>
      </c>
      <c r="AD15" s="351">
        <v>-6279.4068254607537</v>
      </c>
      <c r="AE15" s="351">
        <v>-6949.2333273159111</v>
      </c>
      <c r="AF15" s="351">
        <v>1425290</v>
      </c>
      <c r="AG15" s="351">
        <v>3532252.4</v>
      </c>
      <c r="AH15" s="351">
        <v>2454850</v>
      </c>
      <c r="AI15" s="351">
        <v>1084644.9999999998</v>
      </c>
      <c r="AJ15" s="351">
        <v>37271618.957301192</v>
      </c>
      <c r="AK15" s="351">
        <v>242616000</v>
      </c>
      <c r="AM15" s="351">
        <v>1299892.0031791038</v>
      </c>
      <c r="AN15" s="351">
        <v>1282015.2910654426</v>
      </c>
      <c r="AO15" s="351">
        <v>978724.59362053685</v>
      </c>
      <c r="AP15" s="351">
        <v>961637.84145882144</v>
      </c>
      <c r="AQ15" s="351">
        <v>-2371.2196562941263</v>
      </c>
      <c r="AR15" s="351">
        <v>-4358.097877676284</v>
      </c>
      <c r="AS15" s="351">
        <v>-11684.380756817402</v>
      </c>
      <c r="AT15" s="351">
        <v>-15644.679906684927</v>
      </c>
      <c r="AU15" s="351">
        <v>1309276.78</v>
      </c>
      <c r="AV15" s="351">
        <v>2923610.31</v>
      </c>
      <c r="AW15" s="351">
        <v>2267151</v>
      </c>
      <c r="AX15" s="351">
        <v>2984433.01</v>
      </c>
      <c r="AY15" s="351">
        <v>5438284.9997590277</v>
      </c>
      <c r="AZ15" s="351">
        <v>4891420.9302474037</v>
      </c>
      <c r="BA15" s="351">
        <v>6837146.1012633722</v>
      </c>
      <c r="BB15" s="351">
        <v>11607729.526031392</v>
      </c>
      <c r="BC15" s="351">
        <v>5554298.2197590265</v>
      </c>
      <c r="BD15" s="351">
        <v>5500063.0202474035</v>
      </c>
      <c r="BE15" s="351">
        <v>7024845.1012633722</v>
      </c>
      <c r="BF15" s="351">
        <v>9707941.5160313919</v>
      </c>
      <c r="BG15" s="605"/>
      <c r="BH15" s="605"/>
      <c r="BI15" s="606"/>
      <c r="BJ15" s="606"/>
      <c r="BK15" s="605">
        <v>318852</v>
      </c>
      <c r="BN15" s="350">
        <v>2288.7108342414103</v>
      </c>
      <c r="BO15" s="350">
        <v>2301.1087893094859</v>
      </c>
      <c r="BP15" s="350">
        <v>2324.2619161399202</v>
      </c>
      <c r="BQ15" s="350">
        <v>2400.6611136878569</v>
      </c>
      <c r="BR15" s="350">
        <v>2271.8957808126215</v>
      </c>
      <c r="BS15" s="350">
        <v>2270.2041666750952</v>
      </c>
      <c r="BT15" s="350">
        <v>2241.4043511789155</v>
      </c>
      <c r="BU15" s="350">
        <v>2290.5429116739583</v>
      </c>
      <c r="BV15" s="350">
        <v>2293.8859542789701</v>
      </c>
      <c r="BW15" s="350">
        <v>2307.8693951060659</v>
      </c>
      <c r="BX15" s="350">
        <v>2296.1371019613921</v>
      </c>
      <c r="BY15" s="350">
        <v>2369.3255359716113</v>
      </c>
    </row>
    <row r="16" spans="1:77">
      <c r="A16" s="75"/>
      <c r="B16" s="75"/>
      <c r="C16" s="75"/>
      <c r="D16" s="106" t="s">
        <v>116</v>
      </c>
      <c r="E16" s="351">
        <v>75997.461905628385</v>
      </c>
      <c r="F16" s="351">
        <v>75752.349979042425</v>
      </c>
      <c r="G16" s="351">
        <v>76254.23142629661</v>
      </c>
      <c r="H16" s="351">
        <v>78234.182869745622</v>
      </c>
      <c r="I16" s="351">
        <v>73939.808048459527</v>
      </c>
      <c r="J16" s="351">
        <v>73413.694479671161</v>
      </c>
      <c r="K16" s="351">
        <v>73804.712483507697</v>
      </c>
      <c r="L16" s="351">
        <v>75981.157383653248</v>
      </c>
      <c r="M16" s="351">
        <v>77965</v>
      </c>
      <c r="N16" s="351">
        <v>75454.110332458731</v>
      </c>
      <c r="O16" s="351">
        <v>73008</v>
      </c>
      <c r="P16" s="351">
        <v>74502</v>
      </c>
      <c r="Q16" s="351"/>
      <c r="R16" s="351">
        <v>9098.8537854213973</v>
      </c>
      <c r="S16" s="351">
        <v>15030957.607159546</v>
      </c>
      <c r="T16" s="351">
        <v>2057.6538571688525</v>
      </c>
      <c r="U16" s="351">
        <v>4396.3093565401268</v>
      </c>
      <c r="V16" s="351">
        <v>6845.8282993290268</v>
      </c>
      <c r="W16" s="351">
        <v>9098.8537854213973</v>
      </c>
      <c r="X16" s="351">
        <v>3948843.008297869</v>
      </c>
      <c r="Y16" s="351">
        <v>3571054.9977577501</v>
      </c>
      <c r="Z16" s="351">
        <v>4041485.0426174542</v>
      </c>
      <c r="AA16" s="351">
        <v>3469574.5584864719</v>
      </c>
      <c r="AB16" s="351">
        <v>-1967.5380943716182</v>
      </c>
      <c r="AC16" s="351">
        <v>298.23964658369505</v>
      </c>
      <c r="AD16" s="351">
        <v>3246.2314262966056</v>
      </c>
      <c r="AE16" s="351">
        <v>3732.1828697456185</v>
      </c>
      <c r="AF16" s="351">
        <v>676182</v>
      </c>
      <c r="AG16" s="351">
        <v>1114520</v>
      </c>
      <c r="AH16" s="351">
        <v>2633226.3297920586</v>
      </c>
      <c r="AI16" s="351">
        <v>431504.9757847591</v>
      </c>
      <c r="AJ16" s="351">
        <v>15030957.607159546</v>
      </c>
      <c r="AK16" s="351">
        <v>56299000</v>
      </c>
      <c r="AM16" s="351">
        <v>306238.22618071304</v>
      </c>
      <c r="AN16" s="351">
        <v>297139.37239529163</v>
      </c>
      <c r="AO16" s="351">
        <v>230240.76427508466</v>
      </c>
      <c r="AP16" s="351">
        <v>223199.56434683211</v>
      </c>
      <c r="AQ16" s="351">
        <v>-4025.1919515404707</v>
      </c>
      <c r="AR16" s="351">
        <v>-2040.4158527875793</v>
      </c>
      <c r="AS16" s="351">
        <v>796.71248350770566</v>
      </c>
      <c r="AT16" s="351">
        <v>1479.1573836532489</v>
      </c>
      <c r="AU16" s="351">
        <v>1497370.6837606838</v>
      </c>
      <c r="AV16" s="351">
        <v>2534210</v>
      </c>
      <c r="AW16" s="351">
        <v>1768746</v>
      </c>
      <c r="AX16" s="351">
        <v>3414162</v>
      </c>
      <c r="AY16" s="351">
        <v>3272661.008297869</v>
      </c>
      <c r="AZ16" s="351">
        <v>2456534.9977577506</v>
      </c>
      <c r="BA16" s="351">
        <v>1408258.7128253956</v>
      </c>
      <c r="BB16" s="351">
        <v>3038069.5827017128</v>
      </c>
      <c r="BC16" s="351">
        <v>2451472.324537185</v>
      </c>
      <c r="BD16" s="351">
        <v>1036844.9977577504</v>
      </c>
      <c r="BE16" s="351">
        <v>2272739.0426174542</v>
      </c>
      <c r="BF16" s="351">
        <v>55412.558486471884</v>
      </c>
      <c r="BG16" s="605"/>
      <c r="BH16" s="605"/>
      <c r="BI16" s="606"/>
      <c r="BJ16" s="606"/>
      <c r="BK16" s="605">
        <v>75110</v>
      </c>
      <c r="BN16" s="596">
        <v>2972.1369852443199</v>
      </c>
      <c r="BO16" s="596">
        <v>2876.4182903585734</v>
      </c>
      <c r="BP16" s="596">
        <v>2783.1690761074497</v>
      </c>
      <c r="BQ16" s="596">
        <v>2831.0887423340769</v>
      </c>
      <c r="BR16" s="596">
        <v>2818.6909277585096</v>
      </c>
      <c r="BS16" s="596">
        <v>2798.6347282300703</v>
      </c>
      <c r="BT16" s="596">
        <v>2813.5408921638737</v>
      </c>
      <c r="BU16" s="596">
        <v>2887.2969758982904</v>
      </c>
      <c r="BV16" s="596">
        <v>2905.6783986764449</v>
      </c>
      <c r="BW16" s="596">
        <v>2896.3068168830532</v>
      </c>
      <c r="BX16" s="596">
        <v>2915.4956956089486</v>
      </c>
      <c r="BY16" s="596">
        <v>2982.3986201184966</v>
      </c>
    </row>
    <row r="17" spans="1:77">
      <c r="A17" s="75"/>
      <c r="B17" s="75"/>
      <c r="C17" s="75"/>
      <c r="D17" s="106" t="s">
        <v>60</v>
      </c>
      <c r="E17" s="351">
        <v>213637.25</v>
      </c>
      <c r="F17" s="351">
        <v>215298.25</v>
      </c>
      <c r="G17" s="351">
        <v>212383.25</v>
      </c>
      <c r="H17" s="351">
        <v>222752.25</v>
      </c>
      <c r="I17" s="351">
        <v>209747.60250000001</v>
      </c>
      <c r="J17" s="351">
        <v>211480.90457397525</v>
      </c>
      <c r="K17" s="351">
        <v>208473.58777487333</v>
      </c>
      <c r="L17" s="351">
        <v>218549.22139487366</v>
      </c>
      <c r="M17" s="351">
        <v>215286</v>
      </c>
      <c r="N17" s="351">
        <v>215590</v>
      </c>
      <c r="O17" s="351">
        <v>212198.83499999999</v>
      </c>
      <c r="P17" s="351">
        <v>221237.67598853269</v>
      </c>
      <c r="Q17" s="351"/>
      <c r="R17" s="351">
        <v>15819.683756277762</v>
      </c>
      <c r="S17" s="351">
        <v>31412662.196853861</v>
      </c>
      <c r="T17" s="351">
        <v>3889.6475</v>
      </c>
      <c r="U17" s="351">
        <v>7706.9929260247773</v>
      </c>
      <c r="V17" s="351">
        <v>11616.655151151455</v>
      </c>
      <c r="W17" s="351">
        <v>15819.683756277762</v>
      </c>
      <c r="X17" s="351">
        <v>7316238.8374999994</v>
      </c>
      <c r="Y17" s="351">
        <v>7683652.9872769173</v>
      </c>
      <c r="Z17" s="351">
        <v>7660642.4529387495</v>
      </c>
      <c r="AA17" s="351">
        <v>8752127.9191382006</v>
      </c>
      <c r="AB17" s="351">
        <v>-1648.75</v>
      </c>
      <c r="AC17" s="351">
        <v>-291.75</v>
      </c>
      <c r="AD17" s="351">
        <v>184.41500000000087</v>
      </c>
      <c r="AE17" s="351">
        <v>1514.5740114673117</v>
      </c>
      <c r="AF17" s="351">
        <v>1978720</v>
      </c>
      <c r="AG17" s="351">
        <v>1923792.4097769153</v>
      </c>
      <c r="AH17" s="351">
        <v>2433836.25</v>
      </c>
      <c r="AI17" s="351">
        <v>914860</v>
      </c>
      <c r="AJ17" s="351">
        <v>31412662.196853861</v>
      </c>
      <c r="AK17" s="351">
        <v>146296000</v>
      </c>
      <c r="AM17" s="351">
        <v>864071</v>
      </c>
      <c r="AN17" s="351">
        <v>848251.31624372222</v>
      </c>
      <c r="AO17" s="351">
        <v>650433.75</v>
      </c>
      <c r="AP17" s="351">
        <v>638503.71374372218</v>
      </c>
      <c r="AQ17" s="351">
        <v>-5538.3975</v>
      </c>
      <c r="AR17" s="351">
        <v>-4109.0954260247763</v>
      </c>
      <c r="AS17" s="351">
        <v>-3725.2472251266763</v>
      </c>
      <c r="AT17" s="351">
        <v>-2688.4545936589993</v>
      </c>
      <c r="AU17" s="351">
        <v>4129555.5045871558</v>
      </c>
      <c r="AV17" s="351">
        <v>4580773</v>
      </c>
      <c r="AW17" s="351">
        <v>4422305.0904387515</v>
      </c>
      <c r="AX17" s="351">
        <v>5621238.4920510445</v>
      </c>
      <c r="AY17" s="351">
        <v>5337518.8374999994</v>
      </c>
      <c r="AZ17" s="351">
        <v>5759860.5775000025</v>
      </c>
      <c r="BA17" s="351">
        <v>5226806.2029387495</v>
      </c>
      <c r="BB17" s="351">
        <v>7837267.9191382006</v>
      </c>
      <c r="BC17" s="351">
        <v>3186683.3329128441</v>
      </c>
      <c r="BD17" s="351">
        <v>3102879.9872769169</v>
      </c>
      <c r="BE17" s="351">
        <v>3238337.362499998</v>
      </c>
      <c r="BF17" s="351">
        <v>3130889.4270871552</v>
      </c>
      <c r="BG17" s="605"/>
      <c r="BH17" s="605"/>
      <c r="BI17" s="606"/>
      <c r="BJ17" s="606"/>
      <c r="BK17" s="605">
        <v>211417</v>
      </c>
      <c r="BN17" s="596">
        <v>3009.2707886943267</v>
      </c>
      <c r="BO17" s="596">
        <v>3013.520105044498</v>
      </c>
      <c r="BP17" s="596">
        <v>2966.1183521476883</v>
      </c>
      <c r="BQ17" s="596">
        <v>3080.5363894400589</v>
      </c>
      <c r="BR17" s="596">
        <v>2931.8549891861016</v>
      </c>
      <c r="BS17" s="596">
        <v>2956.0831103792912</v>
      </c>
      <c r="BT17" s="596">
        <v>2914.0467931274161</v>
      </c>
      <c r="BU17" s="596">
        <v>3043.1020683185825</v>
      </c>
      <c r="BV17" s="596">
        <v>2996.9682781419351</v>
      </c>
      <c r="BW17" s="596">
        <v>3020.2692910036608</v>
      </c>
      <c r="BX17" s="596">
        <v>2979.3767849880492</v>
      </c>
      <c r="BY17" s="596">
        <v>3113.6341380346876</v>
      </c>
    </row>
    <row r="18" spans="1:77">
      <c r="A18" s="75"/>
      <c r="B18" s="75"/>
      <c r="C18" s="75"/>
      <c r="D18" s="106" t="s">
        <v>43</v>
      </c>
      <c r="E18" s="351">
        <v>144930</v>
      </c>
      <c r="F18" s="351">
        <v>142750</v>
      </c>
      <c r="G18" s="351">
        <v>140780</v>
      </c>
      <c r="H18" s="351">
        <v>147235</v>
      </c>
      <c r="I18" s="351">
        <v>143046</v>
      </c>
      <c r="J18" s="351">
        <v>138783</v>
      </c>
      <c r="K18" s="351">
        <v>134747</v>
      </c>
      <c r="L18" s="351">
        <v>140431</v>
      </c>
      <c r="M18" s="351">
        <v>141270</v>
      </c>
      <c r="N18" s="351">
        <v>139142.894</v>
      </c>
      <c r="O18" s="351">
        <v>140709</v>
      </c>
      <c r="P18" s="351">
        <v>145233</v>
      </c>
      <c r="Q18" s="351"/>
      <c r="R18" s="351">
        <v>18688</v>
      </c>
      <c r="S18" s="351">
        <v>25499495.649999999</v>
      </c>
      <c r="T18" s="351">
        <v>1884</v>
      </c>
      <c r="U18" s="351">
        <v>5851</v>
      </c>
      <c r="V18" s="351">
        <v>11884</v>
      </c>
      <c r="W18" s="351">
        <v>18688</v>
      </c>
      <c r="X18" s="351">
        <v>3823831</v>
      </c>
      <c r="Y18" s="351">
        <v>5279269</v>
      </c>
      <c r="Z18" s="351">
        <v>7806784.7299999995</v>
      </c>
      <c r="AA18" s="351">
        <v>8589610.9199999999</v>
      </c>
      <c r="AB18" s="351">
        <v>3660</v>
      </c>
      <c r="AC18" s="351">
        <v>3607.1059999999998</v>
      </c>
      <c r="AD18" s="351">
        <v>71</v>
      </c>
      <c r="AE18" s="351">
        <v>2002</v>
      </c>
      <c r="AF18" s="351">
        <v>2638228</v>
      </c>
      <c r="AG18" s="351">
        <v>4079957.9399999995</v>
      </c>
      <c r="AH18" s="351">
        <v>2241488</v>
      </c>
      <c r="AI18" s="351">
        <v>1412560</v>
      </c>
      <c r="AJ18" s="351">
        <v>25499495.649999999</v>
      </c>
      <c r="AK18" s="351">
        <v>102785000</v>
      </c>
      <c r="AM18" s="351">
        <v>575695</v>
      </c>
      <c r="AN18" s="351">
        <v>557007</v>
      </c>
      <c r="AO18" s="351">
        <v>430765</v>
      </c>
      <c r="AP18" s="351">
        <v>413961</v>
      </c>
      <c r="AQ18" s="351">
        <v>1776</v>
      </c>
      <c r="AR18" s="351">
        <v>-359.89400000000023</v>
      </c>
      <c r="AS18" s="351">
        <v>-5962</v>
      </c>
      <c r="AT18" s="351">
        <v>-4802</v>
      </c>
      <c r="AU18" s="351">
        <v>1723378</v>
      </c>
      <c r="AV18" s="351">
        <v>1562770</v>
      </c>
      <c r="AW18" s="351">
        <v>887868</v>
      </c>
      <c r="AX18" s="351">
        <v>2081484</v>
      </c>
      <c r="AY18" s="351">
        <v>1185603</v>
      </c>
      <c r="AZ18" s="351">
        <v>1199311.0600000003</v>
      </c>
      <c r="BA18" s="351">
        <v>5565296.7300000004</v>
      </c>
      <c r="BB18" s="351">
        <v>7177050.9199999999</v>
      </c>
      <c r="BC18" s="351">
        <v>2100453</v>
      </c>
      <c r="BD18" s="351">
        <v>3716499</v>
      </c>
      <c r="BE18" s="351">
        <v>6918916.7299999995</v>
      </c>
      <c r="BF18" s="351">
        <v>6508126.9199999999</v>
      </c>
      <c r="BG18" s="605"/>
      <c r="BH18" s="605"/>
      <c r="BI18" s="606"/>
      <c r="BJ18" s="606"/>
      <c r="BK18" s="605">
        <v>138384</v>
      </c>
      <c r="BN18" s="596">
        <v>2618.2600242677436</v>
      </c>
      <c r="BO18" s="596">
        <v>2578.8368161755793</v>
      </c>
      <c r="BP18" s="596">
        <v>2607.8626017887018</v>
      </c>
      <c r="BQ18" s="596">
        <v>2677.7887272013213</v>
      </c>
      <c r="BR18" s="596">
        <v>2651.1759285864205</v>
      </c>
      <c r="BS18" s="596">
        <v>2572.1666379836502</v>
      </c>
      <c r="BT18" s="596">
        <v>2497.36450407026</v>
      </c>
      <c r="BU18" s="596">
        <v>2589.2500240965123</v>
      </c>
      <c r="BV18" s="596">
        <v>2699.4849990019998</v>
      </c>
      <c r="BW18" s="596">
        <v>2658.8800359313841</v>
      </c>
      <c r="BX18" s="596">
        <v>2622.1865601290388</v>
      </c>
      <c r="BY18" s="596">
        <v>2728.8137231759129</v>
      </c>
    </row>
    <row r="19" spans="1:77">
      <c r="A19" s="75"/>
      <c r="B19" s="75"/>
      <c r="C19" s="75"/>
      <c r="D19" s="106" t="s">
        <v>159</v>
      </c>
      <c r="E19" s="351">
        <v>115036.38862559242</v>
      </c>
      <c r="F19" s="351">
        <v>118759.79567726323</v>
      </c>
      <c r="G19" s="351">
        <v>118394.79177949311</v>
      </c>
      <c r="H19" s="351">
        <v>122662.90523312784</v>
      </c>
      <c r="I19" s="351">
        <v>116598.55514736529</v>
      </c>
      <c r="J19" s="351">
        <v>114612.13677713336</v>
      </c>
      <c r="K19" s="351">
        <v>115740.27338871665</v>
      </c>
      <c r="L19" s="351">
        <v>118874.19260179777</v>
      </c>
      <c r="M19" s="351">
        <v>117243</v>
      </c>
      <c r="N19" s="351">
        <v>120207</v>
      </c>
      <c r="O19" s="351">
        <v>119230</v>
      </c>
      <c r="P19" s="351">
        <v>122497</v>
      </c>
      <c r="Q19" s="351"/>
      <c r="R19" s="351">
        <v>9028.7234004635229</v>
      </c>
      <c r="S19" s="351">
        <v>21809253.866690651</v>
      </c>
      <c r="T19" s="351">
        <v>-1562.1665217728705</v>
      </c>
      <c r="U19" s="351">
        <v>2585.4923783569884</v>
      </c>
      <c r="V19" s="351">
        <v>5240.0107691334451</v>
      </c>
      <c r="W19" s="351">
        <v>9028.7234004635229</v>
      </c>
      <c r="X19" s="351">
        <v>2547004.7724344875</v>
      </c>
      <c r="Y19" s="351">
        <v>6710554.8713174257</v>
      </c>
      <c r="Z19" s="351">
        <v>5537608.4022569209</v>
      </c>
      <c r="AA19" s="351">
        <v>7014085.820681815</v>
      </c>
      <c r="AB19" s="351">
        <v>-2206.6113744075833</v>
      </c>
      <c r="AC19" s="351">
        <v>-1447.2043227367735</v>
      </c>
      <c r="AD19" s="351">
        <v>-835.20822050688844</v>
      </c>
      <c r="AE19" s="351">
        <v>165.90523312784012</v>
      </c>
      <c r="AF19" s="351">
        <v>1281994.7724344877</v>
      </c>
      <c r="AG19" s="351">
        <v>2336458.8713174248</v>
      </c>
      <c r="AH19" s="351">
        <v>1198732.4022569212</v>
      </c>
      <c r="AI19" s="351">
        <v>1913795.439723986</v>
      </c>
      <c r="AJ19" s="351">
        <v>21809253.866690651</v>
      </c>
      <c r="AK19" s="351">
        <v>82907000</v>
      </c>
      <c r="AM19" s="351">
        <v>474853.88131547661</v>
      </c>
      <c r="AN19" s="351">
        <v>465825.15791501309</v>
      </c>
      <c r="AO19" s="351">
        <v>359817.49268988421</v>
      </c>
      <c r="AP19" s="351">
        <v>349226.60276764783</v>
      </c>
      <c r="AQ19" s="351">
        <v>-644.44485263471279</v>
      </c>
      <c r="AR19" s="351">
        <v>-5594.8632228666293</v>
      </c>
      <c r="AS19" s="351">
        <v>-3489.7266112833458</v>
      </c>
      <c r="AT19" s="351">
        <v>-3622.8073982022406</v>
      </c>
      <c r="AU19" s="351">
        <v>1255734.7724344877</v>
      </c>
      <c r="AV19" s="351">
        <v>3185969</v>
      </c>
      <c r="AW19" s="351">
        <v>1698732</v>
      </c>
      <c r="AX19" s="351">
        <v>3139852</v>
      </c>
      <c r="AY19" s="351">
        <v>1265010</v>
      </c>
      <c r="AZ19" s="351">
        <v>4374096</v>
      </c>
      <c r="BA19" s="351">
        <v>4338876</v>
      </c>
      <c r="BB19" s="351">
        <v>5100290.3809578288</v>
      </c>
      <c r="BC19" s="351">
        <v>1291270</v>
      </c>
      <c r="BD19" s="351">
        <v>3524585.8713174253</v>
      </c>
      <c r="BE19" s="351">
        <v>3838876.4022569214</v>
      </c>
      <c r="BF19" s="351">
        <v>3874233.820681815</v>
      </c>
      <c r="BG19" s="605"/>
      <c r="BH19" s="605"/>
      <c r="BI19" s="606"/>
      <c r="BJ19" s="606"/>
      <c r="BK19" s="605">
        <v>115911</v>
      </c>
      <c r="BN19" s="596">
        <v>2520.2284250540306</v>
      </c>
      <c r="BO19" s="596">
        <v>2583.9418838691427</v>
      </c>
      <c r="BP19" s="596">
        <v>2562.9405177212466</v>
      </c>
      <c r="BQ19" s="596">
        <v>2616.1158319994388</v>
      </c>
      <c r="BR19" s="596">
        <v>2506.3755874774611</v>
      </c>
      <c r="BS19" s="596">
        <v>2463.6759973892854</v>
      </c>
      <c r="BT19" s="596">
        <v>2487.9261612016776</v>
      </c>
      <c r="BU19" s="596">
        <v>2538.7450899345595</v>
      </c>
      <c r="BV19" s="596">
        <v>2488.3606661268041</v>
      </c>
      <c r="BW19" s="596">
        <v>2568.9019605993913</v>
      </c>
      <c r="BX19" s="596">
        <v>2561.0065341778418</v>
      </c>
      <c r="BY19" s="596">
        <v>2636.7334550313244</v>
      </c>
    </row>
    <row r="20" spans="1:77">
      <c r="A20" s="75"/>
      <c r="B20" s="75"/>
      <c r="C20" s="75"/>
      <c r="D20" s="106" t="s">
        <v>48</v>
      </c>
      <c r="E20" s="351">
        <v>149658</v>
      </c>
      <c r="F20" s="351">
        <v>150759</v>
      </c>
      <c r="G20" s="351">
        <v>150557</v>
      </c>
      <c r="H20" s="351">
        <v>154731</v>
      </c>
      <c r="I20" s="351">
        <v>146750.29517999999</v>
      </c>
      <c r="J20" s="351">
        <v>147722.63394</v>
      </c>
      <c r="K20" s="351">
        <v>146417.34176000001</v>
      </c>
      <c r="L20" s="351">
        <v>146958.44261999999</v>
      </c>
      <c r="M20" s="351">
        <v>145482</v>
      </c>
      <c r="N20" s="351">
        <v>147897</v>
      </c>
      <c r="O20" s="351">
        <v>152901.8883723414</v>
      </c>
      <c r="P20" s="351">
        <v>160057.96212004119</v>
      </c>
      <c r="Q20" s="351"/>
      <c r="R20" s="351">
        <v>17856.286500000006</v>
      </c>
      <c r="S20" s="351">
        <v>27031790.275500011</v>
      </c>
      <c r="T20" s="351">
        <v>2907.7048200000017</v>
      </c>
      <c r="U20" s="351">
        <v>5944.0708800000029</v>
      </c>
      <c r="V20" s="351">
        <v>10083.72912</v>
      </c>
      <c r="W20" s="351">
        <v>17856.286500000006</v>
      </c>
      <c r="X20" s="351">
        <v>5464599.770820003</v>
      </c>
      <c r="Y20" s="351">
        <v>4576059.7590599991</v>
      </c>
      <c r="Z20" s="351">
        <v>6451303.3492399985</v>
      </c>
      <c r="AA20" s="351">
        <v>10539827.396380009</v>
      </c>
      <c r="AB20" s="351">
        <v>4176</v>
      </c>
      <c r="AC20" s="351">
        <v>2862</v>
      </c>
      <c r="AD20" s="351">
        <v>-2344.8883723414001</v>
      </c>
      <c r="AE20" s="351">
        <v>-5326.962120041193</v>
      </c>
      <c r="AF20" s="351">
        <v>2858819.8708200012</v>
      </c>
      <c r="AG20" s="351">
        <v>912360.50906000158</v>
      </c>
      <c r="AH20" s="351">
        <v>2417279.5492400005</v>
      </c>
      <c r="AI20" s="351">
        <v>3367145.3522931389</v>
      </c>
      <c r="AJ20" s="351">
        <v>27031790.275500011</v>
      </c>
      <c r="AK20" s="351">
        <v>106208000</v>
      </c>
      <c r="AM20" s="351">
        <v>605705</v>
      </c>
      <c r="AN20" s="351">
        <v>587848.71349999995</v>
      </c>
      <c r="AO20" s="351">
        <v>456047</v>
      </c>
      <c r="AP20" s="351">
        <v>441098.41832</v>
      </c>
      <c r="AQ20" s="351">
        <v>1268.2951799999983</v>
      </c>
      <c r="AR20" s="351">
        <v>-174.36606000000302</v>
      </c>
      <c r="AS20" s="351">
        <v>-6484.5466123414035</v>
      </c>
      <c r="AT20" s="351">
        <v>-13099.519500041193</v>
      </c>
      <c r="AU20" s="351">
        <v>1274527.9113924052</v>
      </c>
      <c r="AV20" s="351">
        <v>558192</v>
      </c>
      <c r="AW20" s="351">
        <v>1851835</v>
      </c>
      <c r="AX20" s="351">
        <v>1252002</v>
      </c>
      <c r="AY20" s="351">
        <v>2605779.9000000022</v>
      </c>
      <c r="AZ20" s="351">
        <v>3663699.2499999972</v>
      </c>
      <c r="BA20" s="351">
        <v>4034023.7999999984</v>
      </c>
      <c r="BB20" s="351">
        <v>7172682.0440868717</v>
      </c>
      <c r="BC20" s="351">
        <v>4190071.8594275983</v>
      </c>
      <c r="BD20" s="351">
        <v>4017867.7590599987</v>
      </c>
      <c r="BE20" s="351">
        <v>4599468.3492399985</v>
      </c>
      <c r="BF20" s="351">
        <v>9287825.396380011</v>
      </c>
      <c r="BG20" s="605"/>
      <c r="BH20" s="605"/>
      <c r="BI20" s="606"/>
      <c r="BJ20" s="606"/>
      <c r="BK20" s="605">
        <v>142790</v>
      </c>
      <c r="BN20" s="596">
        <v>2538.4159328446226</v>
      </c>
      <c r="BO20" s="596">
        <v>2580.5536163918637</v>
      </c>
      <c r="BP20" s="596">
        <v>2667.8804911011762</v>
      </c>
      <c r="BQ20" s="596">
        <v>2776.7876087685172</v>
      </c>
      <c r="BR20" s="596">
        <v>2560.5455481404119</v>
      </c>
      <c r="BS20" s="596">
        <v>2577.5112222479056</v>
      </c>
      <c r="BT20" s="596">
        <v>2554.7360715988252</v>
      </c>
      <c r="BU20" s="596">
        <v>2549.5287898585557</v>
      </c>
      <c r="BV20" s="596">
        <v>2625.5278555175905</v>
      </c>
      <c r="BW20" s="596">
        <v>2644.8432691201033</v>
      </c>
      <c r="BX20" s="596">
        <v>2641.2994784319039</v>
      </c>
      <c r="BY20" s="596">
        <v>2699.7954090882808</v>
      </c>
    </row>
    <row r="21" spans="1:77">
      <c r="A21" s="75"/>
      <c r="B21" s="75"/>
      <c r="C21" s="75"/>
      <c r="D21" s="106" t="s">
        <v>101</v>
      </c>
      <c r="E21" s="351">
        <v>144867</v>
      </c>
      <c r="F21" s="351">
        <v>149104</v>
      </c>
      <c r="G21" s="351">
        <v>146790</v>
      </c>
      <c r="H21" s="351">
        <v>152572</v>
      </c>
      <c r="I21" s="351">
        <v>142048.07999999999</v>
      </c>
      <c r="J21" s="351">
        <v>149417.1666522873</v>
      </c>
      <c r="K21" s="351">
        <v>146533.42108572178</v>
      </c>
      <c r="L21" s="351">
        <v>151856.97009280135</v>
      </c>
      <c r="M21" s="351">
        <v>146533</v>
      </c>
      <c r="N21" s="351">
        <v>150966</v>
      </c>
      <c r="O21" s="351">
        <v>151382</v>
      </c>
      <c r="P21" s="351">
        <v>155020</v>
      </c>
      <c r="Q21" s="351"/>
      <c r="R21" s="351">
        <v>3477.3621691895823</v>
      </c>
      <c r="S21" s="351">
        <v>14890198.950000007</v>
      </c>
      <c r="T21" s="351">
        <v>2818.92</v>
      </c>
      <c r="U21" s="351">
        <v>2505.7533477126872</v>
      </c>
      <c r="V21" s="351">
        <v>2762.3322619909195</v>
      </c>
      <c r="W21" s="351">
        <v>3477.3621691895823</v>
      </c>
      <c r="X21" s="351">
        <v>2480678.8000000003</v>
      </c>
      <c r="Y21" s="351">
        <v>3332159.2500000047</v>
      </c>
      <c r="Z21" s="351">
        <v>4269322.6500000041</v>
      </c>
      <c r="AA21" s="351">
        <v>4808038.2499999991</v>
      </c>
      <c r="AB21" s="351">
        <v>-1666</v>
      </c>
      <c r="AC21" s="351">
        <v>-1862</v>
      </c>
      <c r="AD21" s="351">
        <v>-4592</v>
      </c>
      <c r="AE21" s="351">
        <v>-2448</v>
      </c>
      <c r="AF21" s="351">
        <v>20860</v>
      </c>
      <c r="AG21" s="351">
        <v>834400</v>
      </c>
      <c r="AH21" s="351">
        <v>424650.00000000006</v>
      </c>
      <c r="AI21" s="351">
        <v>262240</v>
      </c>
      <c r="AJ21" s="351">
        <v>14890198.950000007</v>
      </c>
      <c r="AK21" s="351">
        <v>102979000</v>
      </c>
      <c r="AM21" s="351">
        <v>593333</v>
      </c>
      <c r="AN21" s="351">
        <v>589855.63783081039</v>
      </c>
      <c r="AO21" s="351">
        <v>448466</v>
      </c>
      <c r="AP21" s="351">
        <v>447807.55783081043</v>
      </c>
      <c r="AQ21" s="351">
        <v>-4484.92</v>
      </c>
      <c r="AR21" s="351">
        <v>-1548.8333477126907</v>
      </c>
      <c r="AS21" s="351">
        <v>-4848.5789142782223</v>
      </c>
      <c r="AT21" s="351">
        <v>-3163.0299071986565</v>
      </c>
      <c r="AU21" s="351">
        <v>873140</v>
      </c>
      <c r="AV21" s="351">
        <v>1868348</v>
      </c>
      <c r="AW21" s="351">
        <v>1291724</v>
      </c>
      <c r="AX21" s="351">
        <v>1767986.5</v>
      </c>
      <c r="AY21" s="351">
        <v>2459818.8000000003</v>
      </c>
      <c r="AZ21" s="351">
        <v>2497759.2500000047</v>
      </c>
      <c r="BA21" s="351">
        <v>3844672.6500000041</v>
      </c>
      <c r="BB21" s="351">
        <v>4545798.2499999991</v>
      </c>
      <c r="BC21" s="351">
        <v>1607538.8</v>
      </c>
      <c r="BD21" s="351">
        <v>1463811.2500000044</v>
      </c>
      <c r="BE21" s="351">
        <v>2977598.6500000041</v>
      </c>
      <c r="BF21" s="351">
        <v>3040051.7499999991</v>
      </c>
      <c r="BG21" s="605"/>
      <c r="BH21" s="605"/>
      <c r="BI21" s="606"/>
      <c r="BJ21" s="606"/>
      <c r="BK21" s="605">
        <v>141002</v>
      </c>
      <c r="BN21" s="596">
        <v>2421.6180901758421</v>
      </c>
      <c r="BO21" s="596">
        <v>2494.8782636094679</v>
      </c>
      <c r="BP21" s="596">
        <v>2501.7531185944417</v>
      </c>
      <c r="BQ21" s="596">
        <v>2539.9002760045828</v>
      </c>
      <c r="BR21" s="596">
        <v>2347.4998819565917</v>
      </c>
      <c r="BS21" s="596">
        <v>2469.282098557987</v>
      </c>
      <c r="BT21" s="596">
        <v>2421.6250490779421</v>
      </c>
      <c r="BU21" s="596">
        <v>2488.076120835543</v>
      </c>
      <c r="BV21" s="596">
        <v>2414.0146859620463</v>
      </c>
      <c r="BW21" s="596">
        <v>2484.6186207741239</v>
      </c>
      <c r="BX21" s="596">
        <v>2446.0589074970057</v>
      </c>
      <c r="BY21" s="596">
        <v>2521.4191701139575</v>
      </c>
    </row>
    <row r="22" spans="1:77">
      <c r="A22" s="75"/>
      <c r="B22" s="75"/>
      <c r="C22" s="75"/>
      <c r="D22" s="106" t="s">
        <v>72</v>
      </c>
      <c r="E22" s="351">
        <v>182135.27009029427</v>
      </c>
      <c r="F22" s="351">
        <v>183877.84302963183</v>
      </c>
      <c r="G22" s="351">
        <v>182746.07679246276</v>
      </c>
      <c r="H22" s="351">
        <v>189785.60009631352</v>
      </c>
      <c r="I22" s="351">
        <v>178649.09033626341</v>
      </c>
      <c r="J22" s="351">
        <v>182236.76855030528</v>
      </c>
      <c r="K22" s="351">
        <v>181271.12020984158</v>
      </c>
      <c r="L22" s="351">
        <v>186915.55302660685</v>
      </c>
      <c r="M22" s="351">
        <v>181616.1831427888</v>
      </c>
      <c r="N22" s="351">
        <v>184529</v>
      </c>
      <c r="O22" s="351">
        <v>182647</v>
      </c>
      <c r="P22" s="351">
        <v>187176</v>
      </c>
      <c r="Q22" s="351"/>
      <c r="R22" s="351">
        <v>9472.2578856852379</v>
      </c>
      <c r="S22" s="351">
        <v>22895699.357671004</v>
      </c>
      <c r="T22" s="351">
        <v>3486.1797540308644</v>
      </c>
      <c r="U22" s="351">
        <v>5127.2542333574311</v>
      </c>
      <c r="V22" s="351">
        <v>6602.2108159785857</v>
      </c>
      <c r="W22" s="351">
        <v>9472.2578856852379</v>
      </c>
      <c r="X22" s="351">
        <v>5906997.6805059882</v>
      </c>
      <c r="Y22" s="351">
        <v>4781859.0441599842</v>
      </c>
      <c r="Z22" s="351">
        <v>4927724.8441421222</v>
      </c>
      <c r="AA22" s="351">
        <v>7279117.7888629101</v>
      </c>
      <c r="AB22" s="351">
        <v>519.08694750549512</v>
      </c>
      <c r="AC22" s="351">
        <v>-651.15697036817164</v>
      </c>
      <c r="AD22" s="351">
        <v>99.07679246274347</v>
      </c>
      <c r="AE22" s="351">
        <v>2609.6000963135166</v>
      </c>
      <c r="AF22" s="351">
        <v>1841276.162</v>
      </c>
      <c r="AG22" s="351">
        <v>1441582.6923574575</v>
      </c>
      <c r="AH22" s="351">
        <v>2148692.9999999981</v>
      </c>
      <c r="AI22" s="351">
        <v>1352920</v>
      </c>
      <c r="AJ22" s="351">
        <v>22895699.357671004</v>
      </c>
      <c r="AK22" s="351">
        <v>156020000</v>
      </c>
      <c r="AM22" s="351">
        <v>738544.79000870243</v>
      </c>
      <c r="AN22" s="351">
        <v>729072.53212301712</v>
      </c>
      <c r="AO22" s="351">
        <v>556409.51991840813</v>
      </c>
      <c r="AP22" s="351">
        <v>550423.44178675371</v>
      </c>
      <c r="AQ22" s="351">
        <v>-2967.0928065253693</v>
      </c>
      <c r="AR22" s="351">
        <v>-2292.2314496947356</v>
      </c>
      <c r="AS22" s="351">
        <v>-1375.8797901584139</v>
      </c>
      <c r="AT22" s="351">
        <v>-260.44697339314143</v>
      </c>
      <c r="AU22" s="351">
        <v>644034</v>
      </c>
      <c r="AV22" s="351">
        <v>1361600</v>
      </c>
      <c r="AW22" s="351">
        <v>1510180</v>
      </c>
      <c r="AX22" s="351">
        <v>2753728</v>
      </c>
      <c r="AY22" s="351">
        <v>4065721.5185059877</v>
      </c>
      <c r="AZ22" s="351">
        <v>3340276.3518025265</v>
      </c>
      <c r="BA22" s="351">
        <v>2779031.8441421236</v>
      </c>
      <c r="BB22" s="351">
        <v>5926197.7888629101</v>
      </c>
      <c r="BC22" s="351">
        <v>5079693.6805059882</v>
      </c>
      <c r="BD22" s="351">
        <v>3420259.0441599842</v>
      </c>
      <c r="BE22" s="351">
        <v>3417544.8441421222</v>
      </c>
      <c r="BF22" s="351">
        <v>4525389.7888629101</v>
      </c>
      <c r="BG22" s="605"/>
      <c r="BH22" s="605"/>
      <c r="BI22" s="606"/>
      <c r="BJ22" s="606"/>
      <c r="BK22" s="605">
        <v>169072</v>
      </c>
      <c r="BN22" s="596">
        <v>2101.69493584576</v>
      </c>
      <c r="BO22" s="596">
        <v>2135.4025731934403</v>
      </c>
      <c r="BP22" s="596">
        <v>2113.623732779467</v>
      </c>
      <c r="BQ22" s="596">
        <v>2136.9520738105939</v>
      </c>
      <c r="BR22" s="596">
        <v>2067.3592075106035</v>
      </c>
      <c r="BS22" s="596">
        <v>2108.876461113317</v>
      </c>
      <c r="BT22" s="596">
        <v>2097.701805904509</v>
      </c>
      <c r="BU22" s="596">
        <v>2133.9786012504892</v>
      </c>
      <c r="BV22" s="596">
        <v>2135.1107908477006</v>
      </c>
      <c r="BW22" s="596">
        <v>2155.5383899874732</v>
      </c>
      <c r="BX22" s="596">
        <v>2142.2710733139993</v>
      </c>
      <c r="BY22" s="596">
        <v>2196.2328891433276</v>
      </c>
    </row>
    <row r="23" spans="1:77">
      <c r="A23" s="75"/>
      <c r="B23" s="75"/>
      <c r="C23" s="75"/>
      <c r="D23" s="106" t="s">
        <v>55</v>
      </c>
      <c r="E23" s="351">
        <v>200278.42307396399</v>
      </c>
      <c r="F23" s="351">
        <v>204024.37296364782</v>
      </c>
      <c r="G23" s="351">
        <v>201744.29915783391</v>
      </c>
      <c r="H23" s="351">
        <v>210478.62162612929</v>
      </c>
      <c r="I23" s="351">
        <v>199816.01620464522</v>
      </c>
      <c r="J23" s="351">
        <v>202408.39323564683</v>
      </c>
      <c r="K23" s="351">
        <v>200153.1293784625</v>
      </c>
      <c r="L23" s="351">
        <v>208772.92642073907</v>
      </c>
      <c r="M23" s="351">
        <v>199480.66926291544</v>
      </c>
      <c r="N23" s="351">
        <v>203118</v>
      </c>
      <c r="O23" s="351">
        <v>204691</v>
      </c>
      <c r="P23" s="351">
        <v>211548</v>
      </c>
      <c r="Q23" s="351"/>
      <c r="R23" s="351">
        <v>5375.2515820813423</v>
      </c>
      <c r="S23" s="351">
        <v>19812548.007301196</v>
      </c>
      <c r="T23" s="351">
        <v>462.40686931874006</v>
      </c>
      <c r="U23" s="351">
        <v>2078.3865973197535</v>
      </c>
      <c r="V23" s="351">
        <v>3669.5563766911437</v>
      </c>
      <c r="W23" s="351">
        <v>5375.2515820813423</v>
      </c>
      <c r="X23" s="351">
        <v>3890864.2497590273</v>
      </c>
      <c r="Y23" s="351">
        <v>5425487.9302474055</v>
      </c>
      <c r="Z23" s="351">
        <v>4943918.1712633725</v>
      </c>
      <c r="AA23" s="351">
        <v>5552277.6560313925</v>
      </c>
      <c r="AB23" s="351">
        <v>797.75381104853659</v>
      </c>
      <c r="AC23" s="351">
        <v>906.37296364784015</v>
      </c>
      <c r="AD23" s="351">
        <v>-2946.7008421660939</v>
      </c>
      <c r="AE23" s="351">
        <v>-1069.3783738707061</v>
      </c>
      <c r="AF23" s="351">
        <v>1209240</v>
      </c>
      <c r="AG23" s="351">
        <v>2884790</v>
      </c>
      <c r="AH23" s="351">
        <v>1610020</v>
      </c>
      <c r="AI23" s="351">
        <v>740455</v>
      </c>
      <c r="AJ23" s="351">
        <v>19812548.007301196</v>
      </c>
      <c r="AK23" s="351">
        <v>147783000</v>
      </c>
      <c r="AM23" s="351">
        <v>816525.71682157507</v>
      </c>
      <c r="AN23" s="351">
        <v>811150.46523949376</v>
      </c>
      <c r="AO23" s="351">
        <v>616247.29374761111</v>
      </c>
      <c r="AP23" s="351">
        <v>611334.44903484848</v>
      </c>
      <c r="AQ23" s="351">
        <v>335.34694172979653</v>
      </c>
      <c r="AR23" s="351">
        <v>-709.60676435317419</v>
      </c>
      <c r="AS23" s="351">
        <v>-4537.8706215374932</v>
      </c>
      <c r="AT23" s="351">
        <v>-2775.0735792609121</v>
      </c>
      <c r="AU23" s="351">
        <v>1225190</v>
      </c>
      <c r="AV23" s="351">
        <v>1592850</v>
      </c>
      <c r="AW23" s="351">
        <v>1686051</v>
      </c>
      <c r="AX23" s="351">
        <v>2826493</v>
      </c>
      <c r="AY23" s="351">
        <v>2681624.2497590273</v>
      </c>
      <c r="AZ23" s="351">
        <v>2540697.9302474046</v>
      </c>
      <c r="BA23" s="351">
        <v>3333898.1712633721</v>
      </c>
      <c r="BB23" s="351">
        <v>4811822.6560313925</v>
      </c>
      <c r="BC23" s="351">
        <v>2665674.2497590273</v>
      </c>
      <c r="BD23" s="351">
        <v>3832637.9302474051</v>
      </c>
      <c r="BE23" s="351">
        <v>3257867.1712633721</v>
      </c>
      <c r="BF23" s="351">
        <v>2725784.6560313925</v>
      </c>
      <c r="BG23" s="605"/>
      <c r="BH23" s="605"/>
      <c r="BI23" s="606"/>
      <c r="BJ23" s="606"/>
      <c r="BK23" s="605">
        <v>198770</v>
      </c>
      <c r="BN23" s="596">
        <v>2236.4242864258554</v>
      </c>
      <c r="BO23" s="596">
        <v>2277.2032492608846</v>
      </c>
      <c r="BP23" s="596">
        <v>2294.8385189616861</v>
      </c>
      <c r="BQ23" s="596">
        <v>2352.9715030586635</v>
      </c>
      <c r="BR23" s="596">
        <v>2240.1839391663152</v>
      </c>
      <c r="BS23" s="596">
        <v>2269.2476824008199</v>
      </c>
      <c r="BT23" s="596">
        <v>2243.9633935464558</v>
      </c>
      <c r="BU23" s="596">
        <v>2322.1053684183366</v>
      </c>
      <c r="BV23" s="596">
        <v>2262.5779459165883</v>
      </c>
      <c r="BW23" s="596">
        <v>2304.896551569766</v>
      </c>
      <c r="BX23" s="596">
        <v>2279.138186644996</v>
      </c>
      <c r="BY23" s="596">
        <v>2359.7248942337651</v>
      </c>
    </row>
    <row r="24" spans="1:77">
      <c r="A24" s="75"/>
      <c r="B24" s="75"/>
      <c r="C24" s="75"/>
      <c r="D24" s="106" t="s">
        <v>65</v>
      </c>
      <c r="E24" s="351">
        <v>127499.98648460317</v>
      </c>
      <c r="F24" s="351">
        <v>125775.8608096656</v>
      </c>
      <c r="G24" s="351">
        <v>125857.29401670533</v>
      </c>
      <c r="H24" s="351">
        <v>130000.1450465548</v>
      </c>
      <c r="I24" s="351">
        <v>126959.43340197607</v>
      </c>
      <c r="J24" s="351">
        <v>124172.50888667689</v>
      </c>
      <c r="K24" s="351">
        <v>121814.48986472009</v>
      </c>
      <c r="L24" s="351">
        <v>122781.39367257598</v>
      </c>
      <c r="M24" s="351">
        <v>129499</v>
      </c>
      <c r="N24" s="351">
        <v>128131</v>
      </c>
      <c r="O24" s="351">
        <v>129843</v>
      </c>
      <c r="P24" s="351">
        <v>136552</v>
      </c>
      <c r="Q24" s="351"/>
      <c r="R24" s="351">
        <v>13405.460531579856</v>
      </c>
      <c r="S24" s="351">
        <v>18806030.949999996</v>
      </c>
      <c r="T24" s="351">
        <v>540.55308262709741</v>
      </c>
      <c r="U24" s="351">
        <v>2143.9050056157985</v>
      </c>
      <c r="V24" s="351">
        <v>6186.7091576010462</v>
      </c>
      <c r="W24" s="351">
        <v>13405.460531579856</v>
      </c>
      <c r="X24" s="351">
        <v>3290080.75</v>
      </c>
      <c r="Y24" s="351">
        <v>3345355.3999999985</v>
      </c>
      <c r="Z24" s="351">
        <v>4689287.93</v>
      </c>
      <c r="AA24" s="351">
        <v>7481306.8700000001</v>
      </c>
      <c r="AB24" s="351">
        <v>-1999.0135153968254</v>
      </c>
      <c r="AC24" s="351">
        <v>-2355.139190334407</v>
      </c>
      <c r="AD24" s="351">
        <v>-3985.7059832946597</v>
      </c>
      <c r="AE24" s="351">
        <v>-6551.854953445205</v>
      </c>
      <c r="AF24" s="351">
        <v>533420</v>
      </c>
      <c r="AG24" s="351">
        <v>781562.39999999991</v>
      </c>
      <c r="AH24" s="351">
        <v>844830</v>
      </c>
      <c r="AI24" s="351">
        <v>344189.99999999977</v>
      </c>
      <c r="AJ24" s="351">
        <v>18806030.949999996</v>
      </c>
      <c r="AK24" s="351">
        <v>98720000</v>
      </c>
      <c r="AM24" s="351">
        <v>509133.28635752888</v>
      </c>
      <c r="AN24" s="351">
        <v>495727.82582594908</v>
      </c>
      <c r="AO24" s="351">
        <v>381633.29987292574</v>
      </c>
      <c r="AP24" s="351">
        <v>368768.39242397295</v>
      </c>
      <c r="AQ24" s="351">
        <v>-2539.5665980239228</v>
      </c>
      <c r="AR24" s="351">
        <v>-3958.4911133231099</v>
      </c>
      <c r="AS24" s="351">
        <v>-8028.5101352799074</v>
      </c>
      <c r="AT24" s="351">
        <v>-13770.606327424015</v>
      </c>
      <c r="AU24" s="351">
        <v>401456.78</v>
      </c>
      <c r="AV24" s="351">
        <v>1464860.31</v>
      </c>
      <c r="AW24" s="351">
        <v>581100</v>
      </c>
      <c r="AX24" s="351">
        <v>157940.01</v>
      </c>
      <c r="AY24" s="351">
        <v>2756660.75</v>
      </c>
      <c r="AZ24" s="351">
        <v>2563792.9999999986</v>
      </c>
      <c r="BA24" s="351">
        <v>3844457.93</v>
      </c>
      <c r="BB24" s="351">
        <v>7137116.8700000001</v>
      </c>
      <c r="BC24" s="351">
        <v>2888623.9699999997</v>
      </c>
      <c r="BD24" s="351">
        <v>1880495.0899999985</v>
      </c>
      <c r="BE24" s="351">
        <v>4108187.9299999997</v>
      </c>
      <c r="BF24" s="351">
        <v>7323366.8599999994</v>
      </c>
      <c r="BG24" s="605"/>
      <c r="BH24" s="605"/>
      <c r="BI24" s="606"/>
      <c r="BJ24" s="606"/>
      <c r="BK24" s="605">
        <v>126255</v>
      </c>
      <c r="BN24" s="596">
        <v>2378.2262091230164</v>
      </c>
      <c r="BO24" s="596">
        <v>2353.1031313071235</v>
      </c>
      <c r="BP24" s="596">
        <v>2384.5437082229191</v>
      </c>
      <c r="BQ24" s="596">
        <v>2490.3720589776435</v>
      </c>
      <c r="BR24" s="596">
        <v>2331.5875181429019</v>
      </c>
      <c r="BS24" s="596">
        <v>2280.4061428030768</v>
      </c>
      <c r="BT24" s="596">
        <v>2237.1015409171296</v>
      </c>
      <c r="BU24" s="596">
        <v>2239.2301259924257</v>
      </c>
      <c r="BV24" s="596">
        <v>2357.3148518373032</v>
      </c>
      <c r="BW24" s="596">
        <v>2325.4379303408832</v>
      </c>
      <c r="BX24" s="596">
        <v>2326.943528213324</v>
      </c>
      <c r="BY24" s="596">
        <v>2387.4296491826985</v>
      </c>
    </row>
    <row r="25" spans="1:77">
      <c r="A25" s="75"/>
      <c r="B25" s="75"/>
      <c r="C25" s="75"/>
      <c r="D25" s="106" t="s">
        <v>42</v>
      </c>
      <c r="E25" s="351">
        <v>144930</v>
      </c>
      <c r="F25" s="351">
        <v>142750</v>
      </c>
      <c r="G25" s="351">
        <v>140780</v>
      </c>
      <c r="H25" s="351">
        <v>147235</v>
      </c>
      <c r="I25" s="351">
        <v>143046</v>
      </c>
      <c r="J25" s="351">
        <v>138783</v>
      </c>
      <c r="K25" s="351">
        <v>134747</v>
      </c>
      <c r="L25" s="351">
        <v>140431</v>
      </c>
      <c r="M25" s="351">
        <v>141270</v>
      </c>
      <c r="N25" s="351">
        <v>139142.894</v>
      </c>
      <c r="O25" s="351">
        <v>140709</v>
      </c>
      <c r="P25" s="351">
        <v>145233</v>
      </c>
      <c r="Q25" s="351"/>
      <c r="R25" s="351">
        <v>18688</v>
      </c>
      <c r="S25" s="351">
        <v>25499495.649999999</v>
      </c>
      <c r="T25" s="351">
        <v>1884</v>
      </c>
      <c r="U25" s="351">
        <v>5851</v>
      </c>
      <c r="V25" s="351">
        <v>11884</v>
      </c>
      <c r="W25" s="351">
        <v>18688</v>
      </c>
      <c r="X25" s="351">
        <v>3823831</v>
      </c>
      <c r="Y25" s="351">
        <v>5279269</v>
      </c>
      <c r="Z25" s="351">
        <v>7806784.7299999995</v>
      </c>
      <c r="AA25" s="351">
        <v>8589610.9199999999</v>
      </c>
      <c r="AB25" s="351">
        <v>3660</v>
      </c>
      <c r="AC25" s="351">
        <v>3607.1059999999998</v>
      </c>
      <c r="AD25" s="351">
        <v>71</v>
      </c>
      <c r="AE25" s="351">
        <v>2002</v>
      </c>
      <c r="AF25" s="351">
        <v>2638228</v>
      </c>
      <c r="AG25" s="351">
        <v>4079957.9399999995</v>
      </c>
      <c r="AH25" s="351">
        <v>2241488</v>
      </c>
      <c r="AI25" s="351">
        <v>1412560</v>
      </c>
      <c r="AJ25" s="351">
        <v>25499495.649999999</v>
      </c>
      <c r="AK25" s="351">
        <v>102785000</v>
      </c>
      <c r="AM25" s="351">
        <v>575695</v>
      </c>
      <c r="AN25" s="351">
        <v>557007</v>
      </c>
      <c r="AO25" s="351">
        <v>430765</v>
      </c>
      <c r="AP25" s="351">
        <v>413961</v>
      </c>
      <c r="AQ25" s="351">
        <v>1776</v>
      </c>
      <c r="AR25" s="351">
        <v>-359.89400000000023</v>
      </c>
      <c r="AS25" s="351">
        <v>-5962</v>
      </c>
      <c r="AT25" s="351">
        <v>-4802</v>
      </c>
      <c r="AU25" s="351">
        <v>1723378</v>
      </c>
      <c r="AV25" s="351">
        <v>1562770</v>
      </c>
      <c r="AW25" s="351">
        <v>887868</v>
      </c>
      <c r="AX25" s="351">
        <v>2081484</v>
      </c>
      <c r="AY25" s="351">
        <v>1185603</v>
      </c>
      <c r="AZ25" s="351">
        <v>1199311.0600000003</v>
      </c>
      <c r="BA25" s="351">
        <v>5565296.7300000004</v>
      </c>
      <c r="BB25" s="351">
        <v>7177050.9199999999</v>
      </c>
      <c r="BC25" s="351">
        <v>2100453</v>
      </c>
      <c r="BD25" s="351">
        <v>3716499</v>
      </c>
      <c r="BE25" s="351">
        <v>6918916.7299999995</v>
      </c>
      <c r="BF25" s="351">
        <v>6508126.9199999999</v>
      </c>
      <c r="BG25" s="605"/>
      <c r="BH25" s="605"/>
      <c r="BI25" s="606"/>
      <c r="BJ25" s="606"/>
      <c r="BK25" s="605">
        <v>138384</v>
      </c>
      <c r="BN25" s="596">
        <v>2618.2600242677436</v>
      </c>
      <c r="BO25" s="596">
        <v>2578.8368161755793</v>
      </c>
      <c r="BP25" s="596">
        <v>2607.8626017887018</v>
      </c>
      <c r="BQ25" s="596">
        <v>2677.7887272013213</v>
      </c>
      <c r="BR25" s="596">
        <v>2651.1759285864205</v>
      </c>
      <c r="BS25" s="596">
        <v>2572.1666379836502</v>
      </c>
      <c r="BT25" s="596">
        <v>2497.36450407026</v>
      </c>
      <c r="BU25" s="596">
        <v>2589.2500240965123</v>
      </c>
      <c r="BV25" s="596">
        <v>2699.4849990019998</v>
      </c>
      <c r="BW25" s="596">
        <v>2658.8800359313841</v>
      </c>
      <c r="BX25" s="596">
        <v>2622.1865601290388</v>
      </c>
      <c r="BY25" s="596">
        <v>2728.8137231759129</v>
      </c>
    </row>
    <row r="26" spans="1:77">
      <c r="A26" s="75"/>
      <c r="B26" s="75"/>
      <c r="C26" s="75"/>
      <c r="D26" s="106" t="s">
        <v>68</v>
      </c>
      <c r="E26" s="351">
        <v>125259.25</v>
      </c>
      <c r="F26" s="351">
        <v>124715.25</v>
      </c>
      <c r="G26" s="351">
        <v>122141.25</v>
      </c>
      <c r="H26" s="351">
        <v>129945.25</v>
      </c>
      <c r="I26" s="351">
        <v>121574.60249999999</v>
      </c>
      <c r="J26" s="351">
        <v>121183.90457397523</v>
      </c>
      <c r="K26" s="351">
        <v>118325.58777487332</v>
      </c>
      <c r="L26" s="351">
        <v>126104.22139487369</v>
      </c>
      <c r="M26" s="351">
        <v>125505</v>
      </c>
      <c r="N26" s="351">
        <v>125191</v>
      </c>
      <c r="O26" s="351">
        <v>122984</v>
      </c>
      <c r="P26" s="351">
        <v>129036.70999999999</v>
      </c>
      <c r="Q26" s="351"/>
      <c r="R26" s="351">
        <v>14872.683756277762</v>
      </c>
      <c r="S26" s="351">
        <v>22067757.196853865</v>
      </c>
      <c r="T26" s="351">
        <v>3684.6475</v>
      </c>
      <c r="U26" s="351">
        <v>7215.9929260247773</v>
      </c>
      <c r="V26" s="351">
        <v>11031.655151151455</v>
      </c>
      <c r="W26" s="351">
        <v>14872.683756277762</v>
      </c>
      <c r="X26" s="351">
        <v>4851523.8375000004</v>
      </c>
      <c r="Y26" s="351">
        <v>5642097.9872769173</v>
      </c>
      <c r="Z26" s="351">
        <v>5401547.4529387495</v>
      </c>
      <c r="AA26" s="351">
        <v>6172587.9191382006</v>
      </c>
      <c r="AB26" s="351">
        <v>-245.75</v>
      </c>
      <c r="AC26" s="351">
        <v>-475.75</v>
      </c>
      <c r="AD26" s="351">
        <v>-842.75</v>
      </c>
      <c r="AE26" s="351">
        <v>908.54000000000087</v>
      </c>
      <c r="AF26" s="351">
        <v>989360</v>
      </c>
      <c r="AG26" s="351">
        <v>1175812.4097769153</v>
      </c>
      <c r="AH26" s="351">
        <v>1568146.25</v>
      </c>
      <c r="AI26" s="351">
        <v>132610</v>
      </c>
      <c r="AJ26" s="351">
        <v>22067757.196853865</v>
      </c>
      <c r="AK26" s="351">
        <v>83897000</v>
      </c>
      <c r="AM26" s="351">
        <v>502061</v>
      </c>
      <c r="AN26" s="351">
        <v>487188.31624372222</v>
      </c>
      <c r="AO26" s="351">
        <v>376801.75</v>
      </c>
      <c r="AP26" s="351">
        <v>365613.71374372224</v>
      </c>
      <c r="AQ26" s="351">
        <v>-3930.3975</v>
      </c>
      <c r="AR26" s="351">
        <v>-4007.0954260247763</v>
      </c>
      <c r="AS26" s="351">
        <v>-4658.4122251266772</v>
      </c>
      <c r="AT26" s="351">
        <v>-2932.4886051263102</v>
      </c>
      <c r="AU26" s="351">
        <v>3001625.5045871558</v>
      </c>
      <c r="AV26" s="351">
        <v>3518403</v>
      </c>
      <c r="AW26" s="351">
        <v>3283945.0904387515</v>
      </c>
      <c r="AX26" s="351">
        <v>3998196.492051044</v>
      </c>
      <c r="AY26" s="351">
        <v>3862163.8375000004</v>
      </c>
      <c r="AZ26" s="351">
        <v>4466285.5775000015</v>
      </c>
      <c r="BA26" s="351">
        <v>3833401.2029387499</v>
      </c>
      <c r="BB26" s="351">
        <v>6039977.9191382006</v>
      </c>
      <c r="BC26" s="351">
        <v>1849898.3329128441</v>
      </c>
      <c r="BD26" s="351">
        <v>2123694.9872769173</v>
      </c>
      <c r="BE26" s="351">
        <v>2117602.3624999984</v>
      </c>
      <c r="BF26" s="351">
        <v>2174391.4270871552</v>
      </c>
      <c r="BG26" s="605"/>
      <c r="BH26" s="605"/>
      <c r="BI26" s="606"/>
      <c r="BJ26" s="606"/>
      <c r="BK26" s="605">
        <v>121030</v>
      </c>
      <c r="BN26" s="350">
        <v>2971.8824127612052</v>
      </c>
      <c r="BO26" s="350">
        <v>2964.4470828730969</v>
      </c>
      <c r="BP26" s="350">
        <v>2912.1866591054068</v>
      </c>
      <c r="BQ26" s="350">
        <v>3040.4822307409509</v>
      </c>
      <c r="BR26" s="350">
        <v>2878.8129796277794</v>
      </c>
      <c r="BS26" s="350">
        <v>2869.5614892883086</v>
      </c>
      <c r="BT26" s="350">
        <v>2801.8782780588681</v>
      </c>
      <c r="BU26" s="350">
        <v>2971.384223702978</v>
      </c>
      <c r="BV26" s="350">
        <v>2979.9791452692657</v>
      </c>
      <c r="BW26" s="350">
        <v>2967.0371177940374</v>
      </c>
      <c r="BX26" s="350">
        <v>2905.8003922035273</v>
      </c>
      <c r="BY26" s="350">
        <v>3077.0248444034742</v>
      </c>
    </row>
    <row r="27" spans="1:77">
      <c r="A27" s="75"/>
      <c r="B27" s="75"/>
      <c r="C27" s="75"/>
      <c r="D27" s="106" t="s">
        <v>115</v>
      </c>
      <c r="E27" s="351">
        <v>90442.461905628385</v>
      </c>
      <c r="F27" s="351">
        <v>89897.349979042425</v>
      </c>
      <c r="G27" s="351">
        <v>89911.23142629661</v>
      </c>
      <c r="H27" s="351">
        <v>92461.182869745622</v>
      </c>
      <c r="I27" s="351">
        <v>87954.808048459527</v>
      </c>
      <c r="J27" s="351">
        <v>87450.694479671161</v>
      </c>
      <c r="K27" s="351">
        <v>87283.712483507697</v>
      </c>
      <c r="L27" s="351">
        <v>89858.157383653248</v>
      </c>
      <c r="M27" s="351">
        <v>91717</v>
      </c>
      <c r="N27" s="351">
        <v>89243.110332458731</v>
      </c>
      <c r="O27" s="351">
        <v>86120</v>
      </c>
      <c r="P27" s="351">
        <v>87624</v>
      </c>
      <c r="Q27" s="351"/>
      <c r="R27" s="351">
        <v>10164.853785421397</v>
      </c>
      <c r="S27" s="351">
        <v>16619297.607159546</v>
      </c>
      <c r="T27" s="351">
        <v>2487.6538571688525</v>
      </c>
      <c r="U27" s="351">
        <v>4934.3093565401268</v>
      </c>
      <c r="V27" s="351">
        <v>7561.8282993290268</v>
      </c>
      <c r="W27" s="351">
        <v>10164.853785421397</v>
      </c>
      <c r="X27" s="351">
        <v>4589543.0082978681</v>
      </c>
      <c r="Y27" s="351">
        <v>3731974.9977577506</v>
      </c>
      <c r="Z27" s="351">
        <v>4306705.0426174542</v>
      </c>
      <c r="AA27" s="351">
        <v>3991074.5584864719</v>
      </c>
      <c r="AB27" s="351">
        <v>-1274.5380943716182</v>
      </c>
      <c r="AC27" s="351">
        <v>654.23964658369505</v>
      </c>
      <c r="AD27" s="351">
        <v>3791.2314262966056</v>
      </c>
      <c r="AE27" s="351">
        <v>4837.1828697456185</v>
      </c>
      <c r="AF27" s="351">
        <v>1316882</v>
      </c>
      <c r="AG27" s="351">
        <v>1275440</v>
      </c>
      <c r="AH27" s="351">
        <v>2898446.3297920586</v>
      </c>
      <c r="AI27" s="351">
        <v>953004.97578475904</v>
      </c>
      <c r="AJ27" s="351">
        <v>16619297.607159546</v>
      </c>
      <c r="AK27" s="351">
        <v>66707000</v>
      </c>
      <c r="AM27" s="351">
        <v>362712.22618071304</v>
      </c>
      <c r="AN27" s="351">
        <v>352547.37239529163</v>
      </c>
      <c r="AO27" s="351">
        <v>272269.76427508466</v>
      </c>
      <c r="AP27" s="351">
        <v>264592.56434683211</v>
      </c>
      <c r="AQ27" s="351">
        <v>-3762.1919515404707</v>
      </c>
      <c r="AR27" s="351">
        <v>-1792.4158527875793</v>
      </c>
      <c r="AS27" s="351">
        <v>1163.7124835077057</v>
      </c>
      <c r="AT27" s="351">
        <v>2234.1573836532489</v>
      </c>
      <c r="AU27" s="351">
        <v>2138070.683760684</v>
      </c>
      <c r="AV27" s="351">
        <v>2695130</v>
      </c>
      <c r="AW27" s="351">
        <v>2033966</v>
      </c>
      <c r="AX27" s="351">
        <v>3935662</v>
      </c>
      <c r="AY27" s="351">
        <v>3272661.008297869</v>
      </c>
      <c r="AZ27" s="351">
        <v>2456534.9977577506</v>
      </c>
      <c r="BA27" s="351">
        <v>1408258.7128253956</v>
      </c>
      <c r="BB27" s="351">
        <v>3038069.5827017128</v>
      </c>
      <c r="BC27" s="351">
        <v>2451472.324537185</v>
      </c>
      <c r="BD27" s="351">
        <v>1036844.9977577504</v>
      </c>
      <c r="BE27" s="351">
        <v>2272739.0426174542</v>
      </c>
      <c r="BF27" s="351">
        <v>55412.558486471884</v>
      </c>
      <c r="BG27" s="605"/>
      <c r="BH27" s="605"/>
      <c r="BI27" s="606"/>
      <c r="BJ27" s="606"/>
      <c r="BK27" s="605">
        <v>88648</v>
      </c>
      <c r="BN27" s="350">
        <v>2938.6545850733273</v>
      </c>
      <c r="BO27" s="350">
        <v>2859.3900298165522</v>
      </c>
      <c r="BP27" s="350">
        <v>2759.3241478299005</v>
      </c>
      <c r="BQ27" s="350">
        <v>2800.1108056995004</v>
      </c>
      <c r="BR27" s="350">
        <v>2818.1122360178597</v>
      </c>
      <c r="BS27" s="350">
        <v>2801.9602069467205</v>
      </c>
      <c r="BT27" s="350">
        <v>2796.6100274963414</v>
      </c>
      <c r="BU27" s="350">
        <v>2871.5054947299122</v>
      </c>
      <c r="BV27" s="350">
        <v>2904.7735513568268</v>
      </c>
      <c r="BW27" s="350">
        <v>2887.2659927000504</v>
      </c>
      <c r="BX27" s="350">
        <v>2887.711828206835</v>
      </c>
      <c r="BY27" s="350">
        <v>2962.4985442336906</v>
      </c>
    </row>
    <row r="28" spans="1:77">
      <c r="A28" s="75"/>
      <c r="B28" s="75"/>
      <c r="C28" s="75"/>
      <c r="D28" s="106" t="s">
        <v>59</v>
      </c>
      <c r="E28" s="351">
        <v>73933</v>
      </c>
      <c r="F28" s="351">
        <v>76438</v>
      </c>
      <c r="G28" s="351">
        <v>76585</v>
      </c>
      <c r="H28" s="351">
        <v>78580</v>
      </c>
      <c r="I28" s="351">
        <v>74158</v>
      </c>
      <c r="J28" s="351">
        <v>76260</v>
      </c>
      <c r="K28" s="351">
        <v>76669</v>
      </c>
      <c r="L28" s="351">
        <v>78568</v>
      </c>
      <c r="M28" s="351">
        <v>76029</v>
      </c>
      <c r="N28" s="351">
        <v>76610</v>
      </c>
      <c r="O28" s="351">
        <v>76102.834999999992</v>
      </c>
      <c r="P28" s="351">
        <v>79078.965988532698</v>
      </c>
      <c r="Q28" s="351"/>
      <c r="R28" s="351">
        <v>-119</v>
      </c>
      <c r="S28" s="351">
        <v>7756565</v>
      </c>
      <c r="T28" s="351">
        <v>-225</v>
      </c>
      <c r="U28" s="351">
        <v>-47</v>
      </c>
      <c r="V28" s="351">
        <v>-131</v>
      </c>
      <c r="W28" s="351">
        <v>-119</v>
      </c>
      <c r="X28" s="351">
        <v>1824015</v>
      </c>
      <c r="Y28" s="351">
        <v>1880635</v>
      </c>
      <c r="Z28" s="351">
        <v>1993874.9999999998</v>
      </c>
      <c r="AA28" s="351">
        <v>2058040.0000000002</v>
      </c>
      <c r="AB28" s="351">
        <v>-2096</v>
      </c>
      <c r="AC28" s="351">
        <v>-172</v>
      </c>
      <c r="AD28" s="351">
        <v>482.16500000000087</v>
      </c>
      <c r="AE28" s="351">
        <v>-498.96598853268915</v>
      </c>
      <c r="AF28" s="351">
        <v>348660</v>
      </c>
      <c r="AG28" s="351">
        <v>587060</v>
      </c>
      <c r="AH28" s="351">
        <v>600470</v>
      </c>
      <c r="AI28" s="351">
        <v>260750</v>
      </c>
      <c r="AJ28" s="351">
        <v>7756565</v>
      </c>
      <c r="AK28" s="351">
        <v>51991000</v>
      </c>
      <c r="AM28" s="351">
        <v>305536</v>
      </c>
      <c r="AN28" s="351">
        <v>305655</v>
      </c>
      <c r="AO28" s="351">
        <v>231603</v>
      </c>
      <c r="AP28" s="351">
        <v>231497</v>
      </c>
      <c r="AQ28" s="351">
        <v>-1871</v>
      </c>
      <c r="AR28" s="351">
        <v>-350</v>
      </c>
      <c r="AS28" s="351">
        <v>566.16500000000087</v>
      </c>
      <c r="AT28" s="351">
        <v>-510.96598853268915</v>
      </c>
      <c r="AU28" s="351">
        <v>487230</v>
      </c>
      <c r="AV28" s="351">
        <v>901450</v>
      </c>
      <c r="AW28" s="351">
        <v>873140</v>
      </c>
      <c r="AX28" s="351">
        <v>1101542</v>
      </c>
      <c r="AY28" s="351">
        <v>1475355</v>
      </c>
      <c r="AZ28" s="351">
        <v>1293575</v>
      </c>
      <c r="BA28" s="351">
        <v>1393404.9999999998</v>
      </c>
      <c r="BB28" s="351">
        <v>1797290.0000000002</v>
      </c>
      <c r="BC28" s="351">
        <v>1336785</v>
      </c>
      <c r="BD28" s="351">
        <v>979185</v>
      </c>
      <c r="BE28" s="351">
        <v>1120734.9999999998</v>
      </c>
      <c r="BF28" s="351">
        <v>956498.00000000023</v>
      </c>
      <c r="BG28" s="605"/>
      <c r="BH28" s="605"/>
      <c r="BI28" s="606"/>
      <c r="BJ28" s="606"/>
      <c r="BK28" s="605">
        <v>76849</v>
      </c>
      <c r="BN28" s="350">
        <v>3124.7102153285368</v>
      </c>
      <c r="BO28" s="350">
        <v>3148.5886911089083</v>
      </c>
      <c r="BP28" s="350">
        <v>3127.7447545010732</v>
      </c>
      <c r="BQ28" s="350">
        <v>3240.8115102447218</v>
      </c>
      <c r="BR28" s="350">
        <v>3047.81412550913</v>
      </c>
      <c r="BS28" s="350">
        <v>3134.2040671448294</v>
      </c>
      <c r="BT28" s="350">
        <v>3151.0135277199961</v>
      </c>
      <c r="BU28" s="350">
        <v>3219.8711193799695</v>
      </c>
      <c r="BV28" s="350">
        <v>3046.2887993887944</v>
      </c>
      <c r="BW28" s="350">
        <v>3149.5032427695442</v>
      </c>
      <c r="BX28" s="350">
        <v>3155.5601382493719</v>
      </c>
      <c r="BY28" s="350">
        <v>3229.5535745638695</v>
      </c>
    </row>
    <row r="29" spans="1:77">
      <c r="A29" s="75"/>
      <c r="B29" s="75"/>
      <c r="C29" s="75"/>
      <c r="D29" s="106" t="s">
        <v>104</v>
      </c>
      <c r="E29" s="351">
        <v>99029</v>
      </c>
      <c r="F29" s="351">
        <v>100705.43548768977</v>
      </c>
      <c r="G29" s="351">
        <v>100609.13775105709</v>
      </c>
      <c r="H29" s="351">
        <v>103033.30807672974</v>
      </c>
      <c r="I29" s="351">
        <v>100686.5656979034</v>
      </c>
      <c r="J29" s="351">
        <v>99231.445259603133</v>
      </c>
      <c r="K29" s="351">
        <v>100112.00547875327</v>
      </c>
      <c r="L29" s="351">
        <v>98472.005478753272</v>
      </c>
      <c r="M29" s="351">
        <v>96900</v>
      </c>
      <c r="N29" s="351">
        <v>98516</v>
      </c>
      <c r="O29" s="351">
        <v>98901</v>
      </c>
      <c r="P29" s="351">
        <v>103634</v>
      </c>
      <c r="Q29" s="351"/>
      <c r="R29" s="351">
        <v>4874.8594004635233</v>
      </c>
      <c r="S29" s="351">
        <v>13047640.506690649</v>
      </c>
      <c r="T29" s="351">
        <v>-1657.5656979033993</v>
      </c>
      <c r="U29" s="351">
        <v>-183.57546981676569</v>
      </c>
      <c r="V29" s="351">
        <v>313.55680248705903</v>
      </c>
      <c r="W29" s="351">
        <v>4874.8594004635233</v>
      </c>
      <c r="X29" s="351">
        <v>1846735</v>
      </c>
      <c r="Y29" s="351">
        <v>3024587.5499730189</v>
      </c>
      <c r="Z29" s="351">
        <v>2002132.0857326989</v>
      </c>
      <c r="AA29" s="351">
        <v>6174185.8709849315</v>
      </c>
      <c r="AB29" s="351">
        <v>2129</v>
      </c>
      <c r="AC29" s="351">
        <v>2189.4354876897669</v>
      </c>
      <c r="AD29" s="351">
        <v>1708.1377510570928</v>
      </c>
      <c r="AE29" s="351">
        <v>-600.69192327026394</v>
      </c>
      <c r="AF29" s="351">
        <v>1696245</v>
      </c>
      <c r="AG29" s="351">
        <v>2419647.5499730189</v>
      </c>
      <c r="AH29" s="351">
        <v>1172827.0857326989</v>
      </c>
      <c r="AI29" s="351">
        <v>3619234.4900271026</v>
      </c>
      <c r="AJ29" s="351">
        <v>13047640.506690649</v>
      </c>
      <c r="AK29" s="351">
        <v>68667000</v>
      </c>
      <c r="AM29" s="351">
        <v>403376.88131547661</v>
      </c>
      <c r="AN29" s="351">
        <v>398502.02191501309</v>
      </c>
      <c r="AO29" s="351">
        <v>304347.88131547661</v>
      </c>
      <c r="AP29" s="351">
        <v>297815.45621710969</v>
      </c>
      <c r="AQ29" s="351">
        <v>3786.5656979033993</v>
      </c>
      <c r="AR29" s="351">
        <v>715.44525960313695</v>
      </c>
      <c r="AS29" s="351">
        <v>1211.0054787532681</v>
      </c>
      <c r="AT29" s="351">
        <v>-5161.9945212467319</v>
      </c>
      <c r="AU29" s="351">
        <v>643680</v>
      </c>
      <c r="AV29" s="351">
        <v>2602703</v>
      </c>
      <c r="AW29" s="351">
        <v>2539507</v>
      </c>
      <c r="AX29" s="351">
        <v>3749291</v>
      </c>
      <c r="AY29" s="351">
        <v>150490</v>
      </c>
      <c r="AZ29" s="351">
        <v>604940</v>
      </c>
      <c r="BA29" s="351">
        <v>829305.00000000012</v>
      </c>
      <c r="BB29" s="351">
        <v>2554951.3809578288</v>
      </c>
      <c r="BC29" s="351">
        <v>1203055</v>
      </c>
      <c r="BD29" s="351">
        <v>421884.54997301893</v>
      </c>
      <c r="BE29" s="351">
        <v>-537374.91426730098</v>
      </c>
      <c r="BF29" s="351">
        <v>2424894.8709849315</v>
      </c>
      <c r="BG29" s="605"/>
      <c r="BH29" s="605"/>
      <c r="BI29" s="606"/>
      <c r="BJ29" s="606"/>
      <c r="BK29" s="605">
        <v>97092</v>
      </c>
      <c r="BN29" s="350">
        <v>2583.8904182409183</v>
      </c>
      <c r="BO29" s="350">
        <v>2626.9819240807255</v>
      </c>
      <c r="BP29" s="350">
        <v>2637.2481553606303</v>
      </c>
      <c r="BQ29" s="350">
        <v>2750.0928358673596</v>
      </c>
      <c r="BR29" s="350">
        <v>2684.8612213869692</v>
      </c>
      <c r="BS29" s="350">
        <v>2646.0596552578609</v>
      </c>
      <c r="BT29" s="350">
        <v>2669.5402652985854</v>
      </c>
      <c r="BU29" s="350">
        <v>2613.1111102592854</v>
      </c>
      <c r="BV29" s="350">
        <v>2653.0292118976076</v>
      </c>
      <c r="BW29" s="350">
        <v>2697.9416347303413</v>
      </c>
      <c r="BX29" s="350">
        <v>2695.3617772307593</v>
      </c>
      <c r="BY29" s="350">
        <v>2747.4383642840721</v>
      </c>
    </row>
    <row r="30" spans="1:77">
      <c r="A30" s="75"/>
      <c r="B30" s="75"/>
      <c r="C30" s="75"/>
      <c r="D30" s="106" t="s">
        <v>47</v>
      </c>
      <c r="E30" s="351">
        <v>106855</v>
      </c>
      <c r="F30" s="351">
        <v>109419</v>
      </c>
      <c r="G30" s="351">
        <v>109090</v>
      </c>
      <c r="H30" s="351">
        <v>112286</v>
      </c>
      <c r="I30" s="351">
        <v>105005.29517999999</v>
      </c>
      <c r="J30" s="351">
        <v>106206.63394</v>
      </c>
      <c r="K30" s="351">
        <v>105143.34176000001</v>
      </c>
      <c r="L30" s="351">
        <v>107637.44262</v>
      </c>
      <c r="M30" s="351">
        <v>106570</v>
      </c>
      <c r="N30" s="351">
        <v>107641</v>
      </c>
      <c r="O30" s="351">
        <v>111236.8883723414</v>
      </c>
      <c r="P30" s="351">
        <v>114851.96212004119</v>
      </c>
      <c r="Q30" s="351"/>
      <c r="R30" s="351">
        <v>13657.286500000006</v>
      </c>
      <c r="S30" s="351">
        <v>21234280.275500011</v>
      </c>
      <c r="T30" s="351">
        <v>1849.7048200000017</v>
      </c>
      <c r="U30" s="351">
        <v>5062.0708800000029</v>
      </c>
      <c r="V30" s="351">
        <v>9008.72912</v>
      </c>
      <c r="W30" s="351">
        <v>13657.286500000006</v>
      </c>
      <c r="X30" s="351">
        <v>4006754.7708200035</v>
      </c>
      <c r="Y30" s="351">
        <v>4342874.7590599991</v>
      </c>
      <c r="Z30" s="351">
        <v>5730768.3492399985</v>
      </c>
      <c r="AA30" s="351">
        <v>7153882.3963800101</v>
      </c>
      <c r="AB30" s="351">
        <v>285</v>
      </c>
      <c r="AC30" s="351">
        <v>1778</v>
      </c>
      <c r="AD30" s="351">
        <v>-2146.8883723414001</v>
      </c>
      <c r="AE30" s="351">
        <v>-2565.962120041193</v>
      </c>
      <c r="AF30" s="351">
        <v>1400974.8708200012</v>
      </c>
      <c r="AG30" s="351">
        <v>804335.50906000158</v>
      </c>
      <c r="AH30" s="351">
        <v>2417279.5492400005</v>
      </c>
      <c r="AI30" s="351">
        <v>1635765.3522931389</v>
      </c>
      <c r="AJ30" s="351">
        <v>21234280.275500011</v>
      </c>
      <c r="AK30" s="351">
        <v>77763000</v>
      </c>
      <c r="AM30" s="351">
        <v>437650</v>
      </c>
      <c r="AN30" s="351">
        <v>423992.71350000007</v>
      </c>
      <c r="AO30" s="351">
        <v>330795</v>
      </c>
      <c r="AP30" s="351">
        <v>318987.41832</v>
      </c>
      <c r="AQ30" s="351">
        <v>-1564.7048200000017</v>
      </c>
      <c r="AR30" s="351">
        <v>-1434.366060000003</v>
      </c>
      <c r="AS30" s="351">
        <v>-6093.5466123414035</v>
      </c>
      <c r="AT30" s="351">
        <v>-7214.5195000411932</v>
      </c>
      <c r="AU30" s="351">
        <v>840937.91139240505</v>
      </c>
      <c r="AV30" s="351">
        <v>116622</v>
      </c>
      <c r="AW30" s="351">
        <v>485155</v>
      </c>
      <c r="AX30" s="351">
        <v>116622</v>
      </c>
      <c r="AY30" s="351">
        <v>2605779.9000000022</v>
      </c>
      <c r="AZ30" s="351">
        <v>3538539.2499999972</v>
      </c>
      <c r="BA30" s="351">
        <v>3313488.7999999984</v>
      </c>
      <c r="BB30" s="351">
        <v>5518117.0440868707</v>
      </c>
      <c r="BC30" s="351">
        <v>3165816.8594275983</v>
      </c>
      <c r="BD30" s="351">
        <v>4226252.7590599991</v>
      </c>
      <c r="BE30" s="351">
        <v>5245613.3492399985</v>
      </c>
      <c r="BF30" s="351">
        <v>7037260.3963800101</v>
      </c>
      <c r="BG30" s="605"/>
      <c r="BH30" s="605"/>
      <c r="BI30" s="606"/>
      <c r="BJ30" s="606"/>
      <c r="BK30" s="605">
        <v>102617</v>
      </c>
      <c r="BN30" s="350">
        <v>2575.74558013261</v>
      </c>
      <c r="BO30" s="350">
        <v>2601.6311343816669</v>
      </c>
      <c r="BP30" s="350">
        <v>2688.5420247045404</v>
      </c>
      <c r="BQ30" s="350">
        <v>2758.0037426132058</v>
      </c>
      <c r="BR30" s="350">
        <v>2537.9274181327296</v>
      </c>
      <c r="BS30" s="350">
        <v>2566.9631974450317</v>
      </c>
      <c r="BT30" s="350">
        <v>2541.2639374935957</v>
      </c>
      <c r="BU30" s="350">
        <v>2584.757492266408</v>
      </c>
      <c r="BV30" s="350">
        <v>2598.5134835623217</v>
      </c>
      <c r="BW30" s="350">
        <v>2660.8651617416658</v>
      </c>
      <c r="BX30" s="350">
        <v>2652.8644978879197</v>
      </c>
      <c r="BY30" s="350">
        <v>2713.898547534674</v>
      </c>
    </row>
    <row r="31" spans="1:77">
      <c r="A31" s="75"/>
      <c r="B31" s="75"/>
      <c r="C31" s="75"/>
      <c r="D31" s="106" t="s">
        <v>158</v>
      </c>
      <c r="E31" s="351">
        <v>107233.38862559242</v>
      </c>
      <c r="F31" s="351">
        <v>109977.36018957346</v>
      </c>
      <c r="G31" s="351">
        <v>108435.65402843602</v>
      </c>
      <c r="H31" s="351">
        <v>113538.5971563981</v>
      </c>
      <c r="I31" s="351">
        <v>105209.98944946189</v>
      </c>
      <c r="J31" s="351">
        <v>106202.76651753022</v>
      </c>
      <c r="K31" s="351">
        <v>104907.46790996338</v>
      </c>
      <c r="L31" s="351">
        <v>109688.9371230445</v>
      </c>
      <c r="M31" s="351">
        <v>108651</v>
      </c>
      <c r="N31" s="351">
        <v>113683</v>
      </c>
      <c r="O31" s="351">
        <v>113318</v>
      </c>
      <c r="P31" s="351">
        <v>116721</v>
      </c>
      <c r="Q31" s="351"/>
      <c r="R31" s="351">
        <v>13175.839000000005</v>
      </c>
      <c r="S31" s="351">
        <v>20905441.110000007</v>
      </c>
      <c r="T31" s="351">
        <v>2023.3991761305288</v>
      </c>
      <c r="U31" s="351">
        <v>5797.992848173757</v>
      </c>
      <c r="V31" s="351">
        <v>9326.1789666463919</v>
      </c>
      <c r="W31" s="351">
        <v>13175.839000000005</v>
      </c>
      <c r="X31" s="351">
        <v>3330126.7724344875</v>
      </c>
      <c r="Y31" s="351">
        <v>5617860.571344411</v>
      </c>
      <c r="Z31" s="351">
        <v>5792157.3165242271</v>
      </c>
      <c r="AA31" s="351">
        <v>6165296.4496968836</v>
      </c>
      <c r="AB31" s="351">
        <v>-1417.6113744075833</v>
      </c>
      <c r="AC31" s="351">
        <v>-3705.6398104265404</v>
      </c>
      <c r="AD31" s="351">
        <v>-4882.345971563981</v>
      </c>
      <c r="AE31" s="351">
        <v>-3182.4028436018962</v>
      </c>
      <c r="AF31" s="351">
        <v>1360964.7724344877</v>
      </c>
      <c r="AG31" s="351">
        <v>158936.32134440594</v>
      </c>
      <c r="AH31" s="351">
        <v>25905.316524222362</v>
      </c>
      <c r="AI31" s="351">
        <v>25940.949696883399</v>
      </c>
      <c r="AJ31" s="351">
        <v>20905441.110000007</v>
      </c>
      <c r="AK31" s="351">
        <v>75746000</v>
      </c>
      <c r="AM31" s="351">
        <v>439185</v>
      </c>
      <c r="AN31" s="351">
        <v>426009.16100000002</v>
      </c>
      <c r="AO31" s="351">
        <v>331951.6113744076</v>
      </c>
      <c r="AP31" s="351">
        <v>320799.17155053816</v>
      </c>
      <c r="AQ31" s="351">
        <v>-3441.0105505381121</v>
      </c>
      <c r="AR31" s="351">
        <v>-7480.2334824697655</v>
      </c>
      <c r="AS31" s="351">
        <v>-8410.5320900366132</v>
      </c>
      <c r="AT31" s="351">
        <v>-7032.0628769555087</v>
      </c>
      <c r="AU31" s="351">
        <v>2100564.7724344875</v>
      </c>
      <c r="AV31" s="351">
        <v>2219704</v>
      </c>
      <c r="AW31" s="351">
        <v>1501556</v>
      </c>
      <c r="AX31" s="351">
        <v>1557393.5</v>
      </c>
      <c r="AY31" s="351">
        <v>1969162</v>
      </c>
      <c r="AZ31" s="351">
        <v>5458924.2500000047</v>
      </c>
      <c r="BA31" s="351">
        <v>5766252.0000000047</v>
      </c>
      <c r="BB31" s="351">
        <v>6139355.5</v>
      </c>
      <c r="BC31" s="351">
        <v>1229562</v>
      </c>
      <c r="BD31" s="351">
        <v>3398156.5713444105</v>
      </c>
      <c r="BE31" s="351">
        <v>4290601.3165242262</v>
      </c>
      <c r="BF31" s="351">
        <v>4607902.9496968836</v>
      </c>
      <c r="BG31" s="605"/>
      <c r="BH31" s="605"/>
      <c r="BI31" s="606"/>
      <c r="BJ31" s="606"/>
      <c r="BK31" s="605">
        <v>101808</v>
      </c>
      <c r="BN31" s="350">
        <v>2378.3015786479914</v>
      </c>
      <c r="BO31" s="350">
        <v>2488.4488717585627</v>
      </c>
      <c r="BP31" s="350">
        <v>2480.4592529220449</v>
      </c>
      <c r="BQ31" s="350">
        <v>2531.8767784176544</v>
      </c>
      <c r="BR31" s="350">
        <v>2302.9800369733712</v>
      </c>
      <c r="BS31" s="350">
        <v>2324.7112982432391</v>
      </c>
      <c r="BT31" s="350">
        <v>2296.358032068084</v>
      </c>
      <c r="BU31" s="350">
        <v>2379.3393883804156</v>
      </c>
      <c r="BV31" s="350">
        <v>2368.0360848338155</v>
      </c>
      <c r="BW31" s="350">
        <v>2428.631238661811</v>
      </c>
      <c r="BX31" s="350">
        <v>2394.5857247731196</v>
      </c>
      <c r="BY31" s="350">
        <v>2485.2879849659917</v>
      </c>
    </row>
    <row r="32" spans="1:77">
      <c r="A32" s="75"/>
      <c r="B32" s="75"/>
      <c r="C32" s="75"/>
      <c r="D32" s="106" t="s">
        <v>100</v>
      </c>
      <c r="E32" s="351">
        <v>103055</v>
      </c>
      <c r="F32" s="351">
        <v>105196</v>
      </c>
      <c r="G32" s="351">
        <v>103726</v>
      </c>
      <c r="H32" s="351">
        <v>107470</v>
      </c>
      <c r="I32" s="351">
        <v>100893.08</v>
      </c>
      <c r="J32" s="351">
        <v>106553.09165228732</v>
      </c>
      <c r="K32" s="351">
        <v>104418.22108572177</v>
      </c>
      <c r="L32" s="351">
        <v>108024.22009280133</v>
      </c>
      <c r="M32" s="351">
        <v>103368</v>
      </c>
      <c r="N32" s="351">
        <v>105982</v>
      </c>
      <c r="O32" s="351">
        <v>106830</v>
      </c>
      <c r="P32" s="351">
        <v>109402</v>
      </c>
      <c r="Q32" s="351"/>
      <c r="R32" s="351">
        <v>-441.61283081042347</v>
      </c>
      <c r="S32" s="351">
        <v>9890841.1999999993</v>
      </c>
      <c r="T32" s="351">
        <v>2161.92</v>
      </c>
      <c r="U32" s="351">
        <v>804.82834771268426</v>
      </c>
      <c r="V32" s="351">
        <v>112.60726199091368</v>
      </c>
      <c r="W32" s="351">
        <v>-441.61283081042347</v>
      </c>
      <c r="X32" s="351">
        <v>1626036.8</v>
      </c>
      <c r="Y32" s="351">
        <v>1980621</v>
      </c>
      <c r="Z32" s="351">
        <v>3074386.6499999994</v>
      </c>
      <c r="AA32" s="351">
        <v>3209796.7499999991</v>
      </c>
      <c r="AB32" s="351">
        <v>-313</v>
      </c>
      <c r="AC32" s="351">
        <v>-786</v>
      </c>
      <c r="AD32" s="351">
        <v>-3104</v>
      </c>
      <c r="AE32" s="351">
        <v>-1932</v>
      </c>
      <c r="AF32" s="351">
        <v>20860</v>
      </c>
      <c r="AG32" s="351">
        <v>834400</v>
      </c>
      <c r="AH32" s="351">
        <v>424650.00000000006</v>
      </c>
      <c r="AI32" s="351">
        <v>262240</v>
      </c>
      <c r="AJ32" s="351">
        <v>9890841.1999999993</v>
      </c>
      <c r="AK32" s="351">
        <v>73805000</v>
      </c>
      <c r="AM32" s="351">
        <v>419447</v>
      </c>
      <c r="AN32" s="351">
        <v>419888.61283081037</v>
      </c>
      <c r="AO32" s="351">
        <v>316392</v>
      </c>
      <c r="AP32" s="351">
        <v>318995.53283081041</v>
      </c>
      <c r="AQ32" s="351">
        <v>-2474.92</v>
      </c>
      <c r="AR32" s="351">
        <v>571.09165228730853</v>
      </c>
      <c r="AS32" s="351">
        <v>-2411.7789142782231</v>
      </c>
      <c r="AT32" s="351">
        <v>-1377.7799071986565</v>
      </c>
      <c r="AU32" s="351">
        <v>135590</v>
      </c>
      <c r="AV32" s="351">
        <v>807580</v>
      </c>
      <c r="AW32" s="351">
        <v>316073</v>
      </c>
      <c r="AX32" s="351">
        <v>736534</v>
      </c>
      <c r="AY32" s="351">
        <v>1605176.8</v>
      </c>
      <c r="AZ32" s="351">
        <v>1146221</v>
      </c>
      <c r="BA32" s="351">
        <v>2649736.6499999994</v>
      </c>
      <c r="BB32" s="351">
        <v>2947556.7499999991</v>
      </c>
      <c r="BC32" s="351">
        <v>1490446.8</v>
      </c>
      <c r="BD32" s="351">
        <v>1173041</v>
      </c>
      <c r="BE32" s="351">
        <v>2758313.6499999994</v>
      </c>
      <c r="BF32" s="351">
        <v>2473262.7499999991</v>
      </c>
      <c r="BG32" s="605"/>
      <c r="BH32" s="605"/>
      <c r="BI32" s="606"/>
      <c r="BJ32" s="606"/>
      <c r="BK32" s="605">
        <v>104359</v>
      </c>
      <c r="BN32" s="350">
        <v>2437.1495923294497</v>
      </c>
      <c r="BO32" s="350">
        <v>2498.7809389197791</v>
      </c>
      <c r="BP32" s="350">
        <v>2518.774581578004</v>
      </c>
      <c r="BQ32" s="350">
        <v>2559.784093618211</v>
      </c>
      <c r="BR32" s="350">
        <v>2378.7973917543391</v>
      </c>
      <c r="BS32" s="350">
        <v>2512.2458002652129</v>
      </c>
      <c r="BT32" s="350">
        <v>2461.9110841927209</v>
      </c>
      <c r="BU32" s="350">
        <v>2527.546848495143</v>
      </c>
      <c r="BV32" s="350">
        <v>2447.6150893511549</v>
      </c>
      <c r="BW32" s="350">
        <v>2498.4650617571597</v>
      </c>
      <c r="BX32" s="350">
        <v>2463.551722459249</v>
      </c>
      <c r="BY32" s="350">
        <v>2533.8641232068526</v>
      </c>
    </row>
    <row r="33" spans="1:77">
      <c r="A33" s="75"/>
      <c r="B33" s="75"/>
      <c r="C33" s="75"/>
      <c r="D33" s="106" t="s">
        <v>97</v>
      </c>
      <c r="E33" s="351">
        <v>72416</v>
      </c>
      <c r="F33" s="351">
        <v>71946</v>
      </c>
      <c r="G33" s="351">
        <v>71966</v>
      </c>
      <c r="H33" s="351">
        <v>74453</v>
      </c>
      <c r="I33" s="351">
        <v>71360.885000000009</v>
      </c>
      <c r="J33" s="351">
        <v>69865</v>
      </c>
      <c r="K33" s="351">
        <v>69182</v>
      </c>
      <c r="L33" s="351">
        <v>70974</v>
      </c>
      <c r="M33" s="351">
        <v>73916</v>
      </c>
      <c r="N33" s="351">
        <v>72215</v>
      </c>
      <c r="O33" s="351">
        <v>73210</v>
      </c>
      <c r="P33" s="351">
        <v>76418</v>
      </c>
      <c r="Q33" s="351"/>
      <c r="R33" s="351">
        <v>9399.114999999998</v>
      </c>
      <c r="S33" s="351">
        <v>13257487.749999998</v>
      </c>
      <c r="T33" s="351">
        <v>1055.1149999999998</v>
      </c>
      <c r="U33" s="351">
        <v>3136.114999999998</v>
      </c>
      <c r="V33" s="351">
        <v>5920.114999999998</v>
      </c>
      <c r="W33" s="351">
        <v>9399.114999999998</v>
      </c>
      <c r="X33" s="351">
        <v>2495910.75</v>
      </c>
      <c r="Y33" s="351">
        <v>2881162.9999999986</v>
      </c>
      <c r="Z33" s="351">
        <v>3636173</v>
      </c>
      <c r="AA33" s="351">
        <v>4244241</v>
      </c>
      <c r="AB33" s="351">
        <v>-1500</v>
      </c>
      <c r="AC33" s="351">
        <v>-269</v>
      </c>
      <c r="AD33" s="351">
        <v>-1244</v>
      </c>
      <c r="AE33" s="351">
        <v>-1965</v>
      </c>
      <c r="AF33" s="351">
        <v>241380</v>
      </c>
      <c r="AG33" s="351">
        <v>64070</v>
      </c>
      <c r="AH33" s="351">
        <v>263730</v>
      </c>
      <c r="AI33" s="351">
        <v>263730</v>
      </c>
      <c r="AJ33" s="351">
        <v>13257487.749999998</v>
      </c>
      <c r="AK33" s="351">
        <v>59608000</v>
      </c>
      <c r="AM33" s="351">
        <v>290781</v>
      </c>
      <c r="AN33" s="351">
        <v>281381.88500000001</v>
      </c>
      <c r="AO33" s="351">
        <v>218365</v>
      </c>
      <c r="AP33" s="351">
        <v>210021</v>
      </c>
      <c r="AQ33" s="351">
        <v>-2555.1149999999998</v>
      </c>
      <c r="AR33" s="351">
        <v>-2350</v>
      </c>
      <c r="AS33" s="351">
        <v>-4028</v>
      </c>
      <c r="AT33" s="351">
        <v>-5444</v>
      </c>
      <c r="AU33" s="351">
        <v>0</v>
      </c>
      <c r="AV33" s="351">
        <v>785498</v>
      </c>
      <c r="AW33" s="351">
        <v>0</v>
      </c>
      <c r="AX33" s="351">
        <v>0</v>
      </c>
      <c r="AY33" s="351">
        <v>2254530.75</v>
      </c>
      <c r="AZ33" s="351">
        <v>2817092.9999999986</v>
      </c>
      <c r="BA33" s="351">
        <v>3372443</v>
      </c>
      <c r="BB33" s="351">
        <v>3980511</v>
      </c>
      <c r="BC33" s="351">
        <v>2495910.75</v>
      </c>
      <c r="BD33" s="351">
        <v>2095664.9999999986</v>
      </c>
      <c r="BE33" s="351">
        <v>3636173</v>
      </c>
      <c r="BF33" s="351">
        <v>4244241</v>
      </c>
      <c r="BG33" s="605"/>
      <c r="BH33" s="605"/>
      <c r="BI33" s="606"/>
      <c r="BJ33" s="606"/>
      <c r="BK33" s="605">
        <v>76135</v>
      </c>
      <c r="BN33" s="350">
        <v>2321.1409528346976</v>
      </c>
      <c r="BO33" s="350">
        <v>2267.7254438681434</v>
      </c>
      <c r="BP33" s="350">
        <v>2298.9708474082499</v>
      </c>
      <c r="BQ33" s="350">
        <v>2382.6276526118495</v>
      </c>
      <c r="BR33" s="350">
        <v>2240.9041696524068</v>
      </c>
      <c r="BS33" s="350">
        <v>2193.929767165379</v>
      </c>
      <c r="BT33" s="350">
        <v>2172.4819172981502</v>
      </c>
      <c r="BU33" s="350">
        <v>2212.8898298368631</v>
      </c>
      <c r="BV33" s="350">
        <v>2289.8696061743713</v>
      </c>
      <c r="BW33" s="350">
        <v>2275.0077149500294</v>
      </c>
      <c r="BX33" s="350">
        <v>2275.640135853193</v>
      </c>
      <c r="BY33" s="350">
        <v>2338.0040500216701</v>
      </c>
    </row>
    <row r="34" spans="1:77">
      <c r="A34" s="75"/>
      <c r="B34" s="75"/>
      <c r="C34" s="75"/>
      <c r="D34" s="106" t="s">
        <v>76</v>
      </c>
      <c r="E34" s="351">
        <v>105936.90937980033</v>
      </c>
      <c r="F34" s="351">
        <v>108221</v>
      </c>
      <c r="G34" s="351">
        <v>106989</v>
      </c>
      <c r="H34" s="351">
        <v>111354.29941488797</v>
      </c>
      <c r="I34" s="351">
        <v>104448.83528600233</v>
      </c>
      <c r="J34" s="351">
        <v>106110.63922300164</v>
      </c>
      <c r="K34" s="351">
        <v>104897.37536581731</v>
      </c>
      <c r="L34" s="351">
        <v>109217.9264207391</v>
      </c>
      <c r="M34" s="351">
        <v>105907.48834427254</v>
      </c>
      <c r="N34" s="351">
        <v>107220</v>
      </c>
      <c r="O34" s="351">
        <v>108381</v>
      </c>
      <c r="P34" s="351">
        <v>110991</v>
      </c>
      <c r="Q34" s="351"/>
      <c r="R34" s="351">
        <v>7826.4324991279282</v>
      </c>
      <c r="S34" s="351">
        <v>14255117.573700611</v>
      </c>
      <c r="T34" s="351">
        <v>1488.0740937980045</v>
      </c>
      <c r="U34" s="351">
        <v>3598.4348707963727</v>
      </c>
      <c r="V34" s="351">
        <v>5690.0595049790572</v>
      </c>
      <c r="W34" s="351">
        <v>7826.4324991279282</v>
      </c>
      <c r="X34" s="351">
        <v>2867234.2497590273</v>
      </c>
      <c r="Y34" s="351">
        <v>3795499.8577275677</v>
      </c>
      <c r="Z34" s="351">
        <v>3749615.9049322004</v>
      </c>
      <c r="AA34" s="351">
        <v>3842767.5612818142</v>
      </c>
      <c r="AB34" s="351">
        <v>29.421035527800996</v>
      </c>
      <c r="AC34" s="351">
        <v>1001</v>
      </c>
      <c r="AD34" s="351">
        <v>-1392</v>
      </c>
      <c r="AE34" s="351">
        <v>363.29941488796248</v>
      </c>
      <c r="AF34" s="351">
        <v>774160</v>
      </c>
      <c r="AG34" s="351">
        <v>2168100</v>
      </c>
      <c r="AH34" s="351">
        <v>1121300</v>
      </c>
      <c r="AI34" s="351">
        <v>709165</v>
      </c>
      <c r="AJ34" s="351">
        <v>14255117.573700611</v>
      </c>
      <c r="AK34" s="351">
        <v>80508000</v>
      </c>
      <c r="AM34" s="351">
        <v>432501.20879468828</v>
      </c>
      <c r="AN34" s="351">
        <v>424674.77629556041</v>
      </c>
      <c r="AO34" s="351">
        <v>326564.29941488797</v>
      </c>
      <c r="AP34" s="351">
        <v>320225.94100955804</v>
      </c>
      <c r="AQ34" s="351">
        <v>-1458.6530582702035</v>
      </c>
      <c r="AR34" s="351">
        <v>-1109.3607769983728</v>
      </c>
      <c r="AS34" s="351">
        <v>-3483.6246341826918</v>
      </c>
      <c r="AT34" s="351">
        <v>-1773.0735792609121</v>
      </c>
      <c r="AU34" s="351">
        <v>703690</v>
      </c>
      <c r="AV34" s="351">
        <v>888080</v>
      </c>
      <c r="AW34" s="351">
        <v>1158591</v>
      </c>
      <c r="AX34" s="351">
        <v>2622363</v>
      </c>
      <c r="AY34" s="351">
        <v>2093074.2497590273</v>
      </c>
      <c r="AZ34" s="351">
        <v>1627399.8577275677</v>
      </c>
      <c r="BA34" s="351">
        <v>2628315.9049322004</v>
      </c>
      <c r="BB34" s="351">
        <v>3133602.5612818142</v>
      </c>
      <c r="BC34" s="351">
        <v>2163544.2497590273</v>
      </c>
      <c r="BD34" s="351">
        <v>2907419.8577275677</v>
      </c>
      <c r="BE34" s="351">
        <v>2591024.9049322004</v>
      </c>
      <c r="BF34" s="351">
        <v>1220404.5612818145</v>
      </c>
      <c r="BG34" s="605"/>
      <c r="BH34" s="605"/>
      <c r="BI34" s="606"/>
      <c r="BJ34" s="606"/>
      <c r="BK34" s="605">
        <v>104011</v>
      </c>
      <c r="BN34" s="350">
        <v>2293.7238786745033</v>
      </c>
      <c r="BO34" s="350">
        <v>2322.1500020095627</v>
      </c>
      <c r="BP34" s="350">
        <v>2347.2947152378142</v>
      </c>
      <c r="BQ34" s="350">
        <v>2384.0556871349313</v>
      </c>
      <c r="BR34" s="350">
        <v>2262.1326531364189</v>
      </c>
      <c r="BS34" s="350">
        <v>2298.1236810756322</v>
      </c>
      <c r="BT34" s="350">
        <v>2271.8470473468619</v>
      </c>
      <c r="BU34" s="350">
        <v>2345.9705617612917</v>
      </c>
      <c r="BV34" s="350">
        <v>2312.5881578348649</v>
      </c>
      <c r="BW34" s="350">
        <v>2362.4495418474762</v>
      </c>
      <c r="BX34" s="350">
        <v>2335.5551513358741</v>
      </c>
      <c r="BY34" s="350">
        <v>2411.6898583291886</v>
      </c>
    </row>
    <row r="35" spans="1:77">
      <c r="A35" s="75"/>
      <c r="B35" s="75"/>
      <c r="C35" s="75"/>
      <c r="D35" s="106" t="s">
        <v>54</v>
      </c>
      <c r="E35" s="351">
        <v>76446.50017876683</v>
      </c>
      <c r="F35" s="351">
        <v>78407.233773313434</v>
      </c>
      <c r="G35" s="351">
        <v>77765.593174539245</v>
      </c>
      <c r="H35" s="351">
        <v>81361.467257796132</v>
      </c>
      <c r="I35" s="351">
        <v>77001.729320618993</v>
      </c>
      <c r="J35" s="351">
        <v>78101.262899322086</v>
      </c>
      <c r="K35" s="351">
        <v>77022.243877365283</v>
      </c>
      <c r="L35" s="351">
        <v>79842.393672575985</v>
      </c>
      <c r="M35" s="351">
        <v>77672.180918642916</v>
      </c>
      <c r="N35" s="351">
        <v>80229</v>
      </c>
      <c r="O35" s="351">
        <v>80502</v>
      </c>
      <c r="P35" s="351">
        <v>84252</v>
      </c>
      <c r="Q35" s="351"/>
      <c r="R35" s="351">
        <v>2013.1646145332725</v>
      </c>
      <c r="S35" s="351">
        <v>8069783.633600587</v>
      </c>
      <c r="T35" s="351">
        <v>-555.22914185216678</v>
      </c>
      <c r="U35" s="351">
        <v>-249.25826786081871</v>
      </c>
      <c r="V35" s="351">
        <v>494.09102931313464</v>
      </c>
      <c r="W35" s="351">
        <v>2013.1646145332725</v>
      </c>
      <c r="X35" s="351">
        <v>1288850</v>
      </c>
      <c r="Y35" s="351">
        <v>1393880.4725198371</v>
      </c>
      <c r="Z35" s="351">
        <v>1821277.1963311718</v>
      </c>
      <c r="AA35" s="351">
        <v>3565775.9647495784</v>
      </c>
      <c r="AB35" s="351">
        <v>-1225.6807398760898</v>
      </c>
      <c r="AC35" s="351">
        <v>-1821.7662266865668</v>
      </c>
      <c r="AD35" s="351">
        <v>-2736.4068254607532</v>
      </c>
      <c r="AE35" s="351">
        <v>-2890.5327422038731</v>
      </c>
      <c r="AF35" s="351">
        <v>292040</v>
      </c>
      <c r="AG35" s="351">
        <v>933542.39999999991</v>
      </c>
      <c r="AH35" s="351">
        <v>904430</v>
      </c>
      <c r="AI35" s="351">
        <v>80459.999999999767</v>
      </c>
      <c r="AJ35" s="351">
        <v>8069783.633600587</v>
      </c>
      <c r="AK35" s="351">
        <v>55846000</v>
      </c>
      <c r="AM35" s="351">
        <v>313980.79438441561</v>
      </c>
      <c r="AN35" s="351">
        <v>311967.62976988236</v>
      </c>
      <c r="AO35" s="351">
        <v>237534.29420564882</v>
      </c>
      <c r="AP35" s="351">
        <v>234965.90044926337</v>
      </c>
      <c r="AQ35" s="351">
        <v>-670.451598023923</v>
      </c>
      <c r="AR35" s="351">
        <v>-2127.7371006779113</v>
      </c>
      <c r="AS35" s="351">
        <v>-3479.7561226347088</v>
      </c>
      <c r="AT35" s="351">
        <v>-4409.606327424015</v>
      </c>
      <c r="AU35" s="351">
        <v>401456.78</v>
      </c>
      <c r="AV35" s="351">
        <v>679362.31</v>
      </c>
      <c r="AW35" s="351">
        <v>739040</v>
      </c>
      <c r="AX35" s="351">
        <v>157940.01</v>
      </c>
      <c r="AY35" s="351">
        <v>996810</v>
      </c>
      <c r="AZ35" s="351">
        <v>460338.07251983718</v>
      </c>
      <c r="BA35" s="351">
        <v>916847.19633117178</v>
      </c>
      <c r="BB35" s="351">
        <v>3485315.9647495784</v>
      </c>
      <c r="BC35" s="351">
        <v>887393.22</v>
      </c>
      <c r="BD35" s="351">
        <v>714518.16251983726</v>
      </c>
      <c r="BE35" s="351">
        <v>1082237.1963311718</v>
      </c>
      <c r="BF35" s="351">
        <v>3407835.9547495781</v>
      </c>
      <c r="BG35" s="605"/>
      <c r="BH35" s="605"/>
      <c r="BI35" s="606"/>
      <c r="BJ35" s="606"/>
      <c r="BK35" s="605">
        <v>76388</v>
      </c>
      <c r="BN35" s="350">
        <v>2165.7224671445933</v>
      </c>
      <c r="BO35" s="350">
        <v>2237.0138930248463</v>
      </c>
      <c r="BP35" s="350">
        <v>2244.6259135261089</v>
      </c>
      <c r="BQ35" s="350">
        <v>2331.5905894729008</v>
      </c>
      <c r="BR35" s="350">
        <v>2147.0283597846583</v>
      </c>
      <c r="BS35" s="350">
        <v>2177.6864995022934</v>
      </c>
      <c r="BT35" s="350">
        <v>2147.6003642774317</v>
      </c>
      <c r="BU35" s="350">
        <v>2209.5591051603387</v>
      </c>
      <c r="BV35" s="350">
        <v>2147.0630893682574</v>
      </c>
      <c r="BW35" s="350">
        <v>2202.1319116046043</v>
      </c>
      <c r="BX35" s="350">
        <v>2184.1109055016868</v>
      </c>
      <c r="BY35" s="350">
        <v>2268.590317872292</v>
      </c>
    </row>
    <row r="36" spans="1:77">
      <c r="A36" s="75"/>
      <c r="B36" s="75"/>
      <c r="C36" s="75"/>
      <c r="D36" s="106" t="s">
        <v>135</v>
      </c>
      <c r="E36" s="351">
        <v>66368</v>
      </c>
      <c r="F36" s="351">
        <v>64551</v>
      </c>
      <c r="G36" s="351">
        <v>64762</v>
      </c>
      <c r="H36" s="351">
        <v>66948</v>
      </c>
      <c r="I36" s="351">
        <v>67566</v>
      </c>
      <c r="J36" s="351">
        <v>66062</v>
      </c>
      <c r="K36" s="351">
        <v>64976</v>
      </c>
      <c r="L36" s="351">
        <v>65387</v>
      </c>
      <c r="M36" s="351">
        <v>65253</v>
      </c>
      <c r="N36" s="351">
        <v>64833</v>
      </c>
      <c r="O36" s="351">
        <v>65669</v>
      </c>
      <c r="P36" s="351">
        <v>69405</v>
      </c>
      <c r="Q36" s="351"/>
      <c r="R36" s="351">
        <v>-1362</v>
      </c>
      <c r="S36" s="351">
        <v>1689230</v>
      </c>
      <c r="T36" s="351">
        <v>-1198</v>
      </c>
      <c r="U36" s="351">
        <v>-2709</v>
      </c>
      <c r="V36" s="351">
        <v>-2923</v>
      </c>
      <c r="W36" s="351">
        <v>-1362</v>
      </c>
      <c r="X36" s="351">
        <v>211580</v>
      </c>
      <c r="Y36" s="351">
        <v>353130</v>
      </c>
      <c r="Z36" s="351">
        <v>84930</v>
      </c>
      <c r="AA36" s="351">
        <v>1039590</v>
      </c>
      <c r="AB36" s="351">
        <v>1115</v>
      </c>
      <c r="AC36" s="351">
        <v>-282</v>
      </c>
      <c r="AD36" s="351">
        <v>-907</v>
      </c>
      <c r="AE36" s="351">
        <v>-2457</v>
      </c>
      <c r="AF36" s="351">
        <v>117710</v>
      </c>
      <c r="AG36" s="351">
        <v>366540</v>
      </c>
      <c r="AH36" s="351">
        <v>165390</v>
      </c>
      <c r="AI36" s="351">
        <v>31290</v>
      </c>
      <c r="AJ36" s="351">
        <v>1689230</v>
      </c>
      <c r="AK36" s="351">
        <v>46654000</v>
      </c>
      <c r="AM36" s="351">
        <v>262629</v>
      </c>
      <c r="AN36" s="351">
        <v>263991</v>
      </c>
      <c r="AO36" s="351">
        <v>196261</v>
      </c>
      <c r="AP36" s="351">
        <v>196425</v>
      </c>
      <c r="AQ36" s="351">
        <v>2313</v>
      </c>
      <c r="AR36" s="351">
        <v>1229</v>
      </c>
      <c r="AS36" s="351">
        <v>-693</v>
      </c>
      <c r="AT36" s="351">
        <v>-4018</v>
      </c>
      <c r="AU36" s="351">
        <v>204130</v>
      </c>
      <c r="AV36" s="351">
        <v>570670</v>
      </c>
      <c r="AW36" s="351">
        <v>369520</v>
      </c>
      <c r="AX36" s="351">
        <v>204130</v>
      </c>
      <c r="AY36" s="351">
        <v>93870</v>
      </c>
      <c r="AZ36" s="351">
        <v>-13410</v>
      </c>
      <c r="BA36" s="351">
        <v>-80460</v>
      </c>
      <c r="BB36" s="351">
        <v>1008300</v>
      </c>
      <c r="BC36" s="351">
        <v>7450</v>
      </c>
      <c r="BD36" s="351">
        <v>-217540</v>
      </c>
      <c r="BE36" s="351">
        <v>-284590</v>
      </c>
      <c r="BF36" s="351">
        <v>835460</v>
      </c>
      <c r="BG36" s="605"/>
      <c r="BH36" s="605"/>
      <c r="BI36" s="606"/>
      <c r="BJ36" s="606"/>
      <c r="BK36" s="605">
        <v>62318</v>
      </c>
      <c r="BN36" s="350">
        <v>2404.6715656547808</v>
      </c>
      <c r="BO36" s="350">
        <v>2389.1939315601794</v>
      </c>
      <c r="BP36" s="350">
        <v>2420.0017937103858</v>
      </c>
      <c r="BQ36" s="350">
        <v>2541.5465512498808</v>
      </c>
      <c r="BR36" s="350">
        <v>2489.909107704334</v>
      </c>
      <c r="BS36" s="350">
        <v>2434.4844370417622</v>
      </c>
      <c r="BT36" s="350">
        <v>2394.4636974542937</v>
      </c>
      <c r="BU36" s="350">
        <v>2394.411128111461</v>
      </c>
      <c r="BV36" s="350">
        <v>2460.6509388226809</v>
      </c>
      <c r="BW36" s="350">
        <v>2393.2840940203546</v>
      </c>
      <c r="BX36" s="350">
        <v>2401.1071013144056</v>
      </c>
      <c r="BY36" s="350">
        <v>2467.134874679421</v>
      </c>
    </row>
    <row r="37" spans="1:77">
      <c r="A37" s="75"/>
      <c r="B37" s="75"/>
      <c r="C37" s="75"/>
      <c r="D37" s="106" t="s">
        <v>71</v>
      </c>
      <c r="E37" s="351">
        <v>182135.27009029427</v>
      </c>
      <c r="F37" s="351">
        <v>183877.84302963183</v>
      </c>
      <c r="G37" s="351">
        <v>182746.07679246276</v>
      </c>
      <c r="H37" s="351">
        <v>189785.60009631352</v>
      </c>
      <c r="I37" s="351">
        <v>178649.09033626341</v>
      </c>
      <c r="J37" s="351">
        <v>182236.76855030528</v>
      </c>
      <c r="K37" s="351">
        <v>181271.12020984158</v>
      </c>
      <c r="L37" s="351">
        <v>186915.55302660685</v>
      </c>
      <c r="M37" s="351">
        <v>181616.1831427888</v>
      </c>
      <c r="N37" s="351">
        <v>184529</v>
      </c>
      <c r="O37" s="351">
        <v>182647</v>
      </c>
      <c r="P37" s="351">
        <v>187176</v>
      </c>
      <c r="Q37" s="351"/>
      <c r="R37" s="351">
        <v>9472.2578856852379</v>
      </c>
      <c r="S37" s="351">
        <v>22895699.357671004</v>
      </c>
      <c r="T37" s="351">
        <v>3486.1797540308644</v>
      </c>
      <c r="U37" s="351">
        <v>5127.2542333574311</v>
      </c>
      <c r="V37" s="351">
        <v>6602.2108159785857</v>
      </c>
      <c r="W37" s="351">
        <v>9472.2578856852379</v>
      </c>
      <c r="X37" s="351">
        <v>5906997.6805059882</v>
      </c>
      <c r="Y37" s="351">
        <v>4781859.0441599842</v>
      </c>
      <c r="Z37" s="351">
        <v>4927724.8441421222</v>
      </c>
      <c r="AA37" s="351">
        <v>7279117.7888629101</v>
      </c>
      <c r="AB37" s="351">
        <v>519.08694750549512</v>
      </c>
      <c r="AC37" s="351">
        <v>-651.15697036817164</v>
      </c>
      <c r="AD37" s="351">
        <v>99.07679246274347</v>
      </c>
      <c r="AE37" s="351">
        <v>2609.6000963135166</v>
      </c>
      <c r="AF37" s="351">
        <v>1841276.162</v>
      </c>
      <c r="AG37" s="351">
        <v>1441582.6923574575</v>
      </c>
      <c r="AH37" s="351">
        <v>2148692.9999999981</v>
      </c>
      <c r="AI37" s="351">
        <v>1352920</v>
      </c>
      <c r="AJ37" s="351">
        <v>22895699.357671004</v>
      </c>
      <c r="AK37" s="351">
        <v>156020000</v>
      </c>
      <c r="AM37" s="351">
        <v>738544.79000870243</v>
      </c>
      <c r="AN37" s="351">
        <v>729072.53212301712</v>
      </c>
      <c r="AO37" s="351">
        <v>556409.51991840813</v>
      </c>
      <c r="AP37" s="351">
        <v>550423.44178675371</v>
      </c>
      <c r="AQ37" s="351">
        <v>-2967.0928065253693</v>
      </c>
      <c r="AR37" s="351">
        <v>-2292.2314496947356</v>
      </c>
      <c r="AS37" s="351">
        <v>-1375.8797901584139</v>
      </c>
      <c r="AT37" s="351">
        <v>-260.44697339314143</v>
      </c>
      <c r="AU37" s="351">
        <v>644034</v>
      </c>
      <c r="AV37" s="351">
        <v>1361600</v>
      </c>
      <c r="AW37" s="351">
        <v>1510180</v>
      </c>
      <c r="AX37" s="351">
        <v>2753728</v>
      </c>
      <c r="AY37" s="351">
        <v>4065721.5185059877</v>
      </c>
      <c r="AZ37" s="351">
        <v>3340276.3518025265</v>
      </c>
      <c r="BA37" s="351">
        <v>2779031.8441421236</v>
      </c>
      <c r="BB37" s="351">
        <v>5926197.7888629101</v>
      </c>
      <c r="BC37" s="351">
        <v>5079693.6805059882</v>
      </c>
      <c r="BD37" s="351">
        <v>3420259.0441599842</v>
      </c>
      <c r="BE37" s="351">
        <v>3417544.8441421222</v>
      </c>
      <c r="BF37" s="351">
        <v>4525389.7888629101</v>
      </c>
      <c r="BG37" s="605"/>
      <c r="BH37" s="605"/>
      <c r="BI37" s="606"/>
      <c r="BJ37" s="606"/>
      <c r="BK37" s="605">
        <v>169072</v>
      </c>
      <c r="BN37" s="596">
        <v>2101.69493584576</v>
      </c>
      <c r="BO37" s="596">
        <v>2135.4025731934403</v>
      </c>
      <c r="BP37" s="596">
        <v>2113.623732779467</v>
      </c>
      <c r="BQ37" s="596">
        <v>2136.9520738105939</v>
      </c>
      <c r="BR37" s="596">
        <v>2067.3592075106035</v>
      </c>
      <c r="BS37" s="596">
        <v>2108.876461113317</v>
      </c>
      <c r="BT37" s="596">
        <v>2097.701805904509</v>
      </c>
      <c r="BU37" s="596">
        <v>2133.9786012504892</v>
      </c>
      <c r="BV37" s="596">
        <v>2135.1107908477006</v>
      </c>
      <c r="BW37" s="596">
        <v>2155.5383899874732</v>
      </c>
      <c r="BX37" s="596">
        <v>2142.2710733139993</v>
      </c>
      <c r="BY37" s="596">
        <v>2196.2328891433276</v>
      </c>
    </row>
    <row r="38" spans="1:77">
      <c r="A38" t="s">
        <v>73</v>
      </c>
      <c r="B38" t="s">
        <v>72</v>
      </c>
      <c r="C38" t="s">
        <v>71</v>
      </c>
      <c r="D38" t="s">
        <v>365</v>
      </c>
      <c r="E38" s="351">
        <v>4667.7298017287967</v>
      </c>
      <c r="F38" s="351">
        <v>4772.1602562418921</v>
      </c>
      <c r="G38" s="351">
        <v>4866.3983732147462</v>
      </c>
      <c r="H38" s="351">
        <v>4759.474642346413</v>
      </c>
      <c r="I38" s="351">
        <v>4551.0365566855771</v>
      </c>
      <c r="J38" s="351">
        <v>4652.8562498358451</v>
      </c>
      <c r="K38" s="351">
        <v>4744.7384138843772</v>
      </c>
      <c r="L38" s="351">
        <v>4640.4877762877531</v>
      </c>
      <c r="M38" s="351">
        <v>4697.7594937919303</v>
      </c>
      <c r="N38" s="351">
        <v>4981</v>
      </c>
      <c r="O38" s="351">
        <v>5030</v>
      </c>
      <c r="P38" s="351">
        <v>5221</v>
      </c>
      <c r="Q38" s="603">
        <v>2.5000000000000005E-2</v>
      </c>
      <c r="R38" s="351">
        <v>476.64407683829631</v>
      </c>
      <c r="S38" s="351">
        <v>710199.67448906146</v>
      </c>
      <c r="T38" s="351">
        <v>116.69324504321958</v>
      </c>
      <c r="U38" s="351">
        <v>235.99725144926742</v>
      </c>
      <c r="V38" s="351">
        <v>357.65721077963644</v>
      </c>
      <c r="W38" s="351">
        <v>476.64407683829631</v>
      </c>
      <c r="X38" s="351">
        <v>173872.93511439714</v>
      </c>
      <c r="Y38" s="351">
        <v>177762.96954501129</v>
      </c>
      <c r="Z38" s="351">
        <v>181273.33940224984</v>
      </c>
      <c r="AA38" s="351">
        <v>177290.43042740319</v>
      </c>
      <c r="AB38" s="351">
        <v>-30.029692063133552</v>
      </c>
      <c r="AC38" s="351">
        <v>-208.83974375810794</v>
      </c>
      <c r="AD38" s="351">
        <v>-163.60162678525376</v>
      </c>
      <c r="AE38" s="351">
        <v>-461.52535765358698</v>
      </c>
      <c r="AF38" s="351">
        <v>0</v>
      </c>
      <c r="AG38" s="351">
        <v>0</v>
      </c>
      <c r="AH38" s="351">
        <v>0</v>
      </c>
      <c r="AI38" s="351">
        <v>0</v>
      </c>
      <c r="AJ38" s="351">
        <v>710199.67448906146</v>
      </c>
      <c r="AK38" s="351">
        <v>3773000</v>
      </c>
      <c r="AL38">
        <v>1490</v>
      </c>
      <c r="AM38" s="351">
        <v>19065.763073531849</v>
      </c>
      <c r="AN38" s="351">
        <v>18589.118996693553</v>
      </c>
      <c r="AO38" s="351">
        <v>14398.033271803051</v>
      </c>
      <c r="AP38" s="351">
        <v>14038.082440007975</v>
      </c>
      <c r="AQ38" s="351">
        <v>-146.72293710635313</v>
      </c>
      <c r="AR38" s="351">
        <v>-328.14375016415488</v>
      </c>
      <c r="AS38" s="351">
        <v>-285.26158611562278</v>
      </c>
      <c r="AT38" s="351">
        <v>-580.51222371224685</v>
      </c>
      <c r="AU38" s="351">
        <v>0</v>
      </c>
      <c r="AV38" s="351">
        <v>0</v>
      </c>
      <c r="AW38" s="351">
        <v>0</v>
      </c>
      <c r="AX38" s="351">
        <v>0</v>
      </c>
      <c r="AY38" s="351">
        <v>173872.93511439714</v>
      </c>
      <c r="AZ38" s="351">
        <v>177762.96954501129</v>
      </c>
      <c r="BA38" s="351">
        <v>181273.33940224984</v>
      </c>
      <c r="BB38" s="351">
        <v>177290.43042740319</v>
      </c>
      <c r="BC38" s="351">
        <v>173872.93511439714</v>
      </c>
      <c r="BD38" s="351">
        <v>177762.96954501129</v>
      </c>
      <c r="BE38" s="351">
        <v>181273.33940224984</v>
      </c>
      <c r="BF38" s="351">
        <v>177290.43042740319</v>
      </c>
      <c r="BG38" s="605">
        <v>5221</v>
      </c>
      <c r="BH38" s="605">
        <v>0</v>
      </c>
      <c r="BI38" s="606" t="s">
        <v>1613</v>
      </c>
      <c r="BJ38" s="606" t="s">
        <v>403</v>
      </c>
      <c r="BK38" s="605">
        <v>4580</v>
      </c>
      <c r="BL38" t="s">
        <v>5148</v>
      </c>
      <c r="BM38" s="280">
        <v>1490</v>
      </c>
      <c r="BN38" s="596">
        <v>2321.5109207042706</v>
      </c>
      <c r="BO38" s="596">
        <v>2461.4810339501246</v>
      </c>
      <c r="BP38" s="596">
        <v>2485.6955632943432</v>
      </c>
      <c r="BQ38" s="596">
        <v>2529.614415443561</v>
      </c>
      <c r="BR38" s="596">
        <v>2249.0042499689275</v>
      </c>
      <c r="BS38" s="596">
        <v>2299.320901960898</v>
      </c>
      <c r="BT38" s="596">
        <v>2344.7266847683177</v>
      </c>
      <c r="BU38" s="596">
        <v>2248.3518049391178</v>
      </c>
      <c r="BV38" s="596">
        <v>2352.583786619829</v>
      </c>
      <c r="BW38" s="596">
        <v>2405.2178088431924</v>
      </c>
      <c r="BX38" s="596">
        <v>2452.7147882077234</v>
      </c>
      <c r="BY38" s="596">
        <v>2352.008946738054</v>
      </c>
    </row>
    <row r="39" spans="1:77">
      <c r="A39" t="s">
        <v>73</v>
      </c>
      <c r="B39" t="s">
        <v>72</v>
      </c>
      <c r="C39" t="s">
        <v>71</v>
      </c>
      <c r="D39" t="s">
        <v>363</v>
      </c>
      <c r="E39" s="351">
        <v>7371</v>
      </c>
      <c r="F39" s="351">
        <v>7590</v>
      </c>
      <c r="G39" s="351">
        <v>7407</v>
      </c>
      <c r="H39" s="351">
        <v>7637</v>
      </c>
      <c r="I39" s="351">
        <v>7227</v>
      </c>
      <c r="J39" s="351">
        <v>7442</v>
      </c>
      <c r="K39" s="351">
        <v>7262</v>
      </c>
      <c r="L39" s="351">
        <v>7488</v>
      </c>
      <c r="M39" s="351">
        <v>7372</v>
      </c>
      <c r="N39" s="351">
        <v>7836</v>
      </c>
      <c r="O39" s="351">
        <v>7584</v>
      </c>
      <c r="P39" s="351">
        <v>7478</v>
      </c>
      <c r="Q39" s="603">
        <v>1.9530078320279955E-2</v>
      </c>
      <c r="R39" s="351">
        <v>586</v>
      </c>
      <c r="S39" s="351">
        <v>1174344</v>
      </c>
      <c r="T39" s="351">
        <v>144</v>
      </c>
      <c r="U39" s="351">
        <v>292</v>
      </c>
      <c r="V39" s="351">
        <v>437</v>
      </c>
      <c r="W39" s="351">
        <v>586</v>
      </c>
      <c r="X39" s="351">
        <v>288576</v>
      </c>
      <c r="Y39" s="351">
        <v>296592</v>
      </c>
      <c r="Z39" s="351">
        <v>290580</v>
      </c>
      <c r="AA39" s="351">
        <v>298596</v>
      </c>
      <c r="AB39" s="351">
        <v>-1</v>
      </c>
      <c r="AC39" s="351">
        <v>-246</v>
      </c>
      <c r="AD39" s="351">
        <v>-177</v>
      </c>
      <c r="AE39" s="351">
        <v>159</v>
      </c>
      <c r="AF39" s="351">
        <v>0</v>
      </c>
      <c r="AG39" s="351">
        <v>0</v>
      </c>
      <c r="AH39" s="351">
        <v>0</v>
      </c>
      <c r="AI39" s="351">
        <v>0</v>
      </c>
      <c r="AJ39" s="351">
        <v>1174344</v>
      </c>
      <c r="AK39" s="351">
        <v>6225000</v>
      </c>
      <c r="AL39">
        <v>2004</v>
      </c>
      <c r="AM39" s="351">
        <v>30005</v>
      </c>
      <c r="AN39" s="351">
        <v>29419</v>
      </c>
      <c r="AO39" s="351">
        <v>22634</v>
      </c>
      <c r="AP39" s="351">
        <v>22192</v>
      </c>
      <c r="AQ39" s="351">
        <v>-145</v>
      </c>
      <c r="AR39" s="351">
        <v>-394</v>
      </c>
      <c r="AS39" s="351">
        <v>-322</v>
      </c>
      <c r="AT39" s="351">
        <v>10</v>
      </c>
      <c r="AU39" s="351">
        <v>0</v>
      </c>
      <c r="AV39" s="351">
        <v>0</v>
      </c>
      <c r="AW39" s="351">
        <v>0</v>
      </c>
      <c r="AX39" s="351">
        <v>0</v>
      </c>
      <c r="AY39" s="351">
        <v>288576</v>
      </c>
      <c r="AZ39" s="351">
        <v>296592</v>
      </c>
      <c r="BA39" s="351">
        <v>290580</v>
      </c>
      <c r="BB39" s="351">
        <v>298596</v>
      </c>
      <c r="BC39" s="351">
        <v>288576</v>
      </c>
      <c r="BD39" s="351">
        <v>296592</v>
      </c>
      <c r="BE39" s="351">
        <v>290580</v>
      </c>
      <c r="BF39" s="351">
        <v>298596</v>
      </c>
      <c r="BG39" s="605">
        <v>7478</v>
      </c>
      <c r="BH39" s="605">
        <v>0</v>
      </c>
      <c r="BI39" s="606">
        <v>0</v>
      </c>
      <c r="BJ39" s="606" t="s">
        <v>403</v>
      </c>
      <c r="BK39" s="605">
        <v>7597</v>
      </c>
      <c r="BL39" t="s">
        <v>5148</v>
      </c>
      <c r="BM39" s="280">
        <v>2004</v>
      </c>
      <c r="BN39" s="596">
        <v>1930.9750545237866</v>
      </c>
      <c r="BO39" s="596">
        <v>2052.5122798763418</v>
      </c>
      <c r="BP39" s="596">
        <v>1986.5049936934886</v>
      </c>
      <c r="BQ39" s="596">
        <v>1927.1400407594501</v>
      </c>
      <c r="BR39" s="596">
        <v>1892.9946716011132</v>
      </c>
      <c r="BS39" s="596">
        <v>1949.3104117968014</v>
      </c>
      <c r="BT39" s="596">
        <v>1902.1623502376206</v>
      </c>
      <c r="BU39" s="596">
        <v>1929.7171202469594</v>
      </c>
      <c r="BV39" s="596">
        <v>1961.3365512095963</v>
      </c>
      <c r="BW39" s="596">
        <v>2019.6098797559132</v>
      </c>
      <c r="BX39" s="596">
        <v>1970.9157285048816</v>
      </c>
      <c r="BY39" s="596">
        <v>2000.387478485914</v>
      </c>
    </row>
    <row r="40" spans="1:77">
      <c r="A40" t="s">
        <v>44</v>
      </c>
      <c r="B40" t="s">
        <v>43</v>
      </c>
      <c r="C40" t="s">
        <v>42</v>
      </c>
      <c r="D40" t="s">
        <v>361</v>
      </c>
      <c r="E40" s="351">
        <v>7750</v>
      </c>
      <c r="F40" s="351">
        <v>7762</v>
      </c>
      <c r="G40" s="351">
        <v>7481</v>
      </c>
      <c r="H40" s="351">
        <v>7823</v>
      </c>
      <c r="I40" s="351">
        <v>7622</v>
      </c>
      <c r="J40" s="351">
        <v>7704</v>
      </c>
      <c r="K40" s="351">
        <v>7128</v>
      </c>
      <c r="L40" s="351">
        <v>7470</v>
      </c>
      <c r="M40" s="351">
        <v>7864</v>
      </c>
      <c r="N40" s="351">
        <v>8149</v>
      </c>
      <c r="O40" s="351">
        <v>8142</v>
      </c>
      <c r="P40" s="351">
        <v>7952</v>
      </c>
      <c r="Q40" s="603">
        <v>2.8946002076843197E-2</v>
      </c>
      <c r="R40" s="351">
        <v>892</v>
      </c>
      <c r="S40" s="351">
        <v>1976672</v>
      </c>
      <c r="T40" s="351">
        <v>128</v>
      </c>
      <c r="U40" s="351">
        <v>186</v>
      </c>
      <c r="V40" s="351">
        <v>539</v>
      </c>
      <c r="W40" s="351">
        <v>892</v>
      </c>
      <c r="X40" s="351">
        <v>283648</v>
      </c>
      <c r="Y40" s="351">
        <v>128528</v>
      </c>
      <c r="Z40" s="351">
        <v>782248</v>
      </c>
      <c r="AA40" s="351">
        <v>782248</v>
      </c>
      <c r="AB40" s="351">
        <v>-114</v>
      </c>
      <c r="AC40" s="351">
        <v>-387</v>
      </c>
      <c r="AD40" s="351">
        <v>-661</v>
      </c>
      <c r="AE40" s="351">
        <v>-129</v>
      </c>
      <c r="AF40" s="351">
        <v>0</v>
      </c>
      <c r="AG40" s="351">
        <v>0</v>
      </c>
      <c r="AH40" s="351">
        <v>0</v>
      </c>
      <c r="AI40" s="351">
        <v>0</v>
      </c>
      <c r="AJ40" s="351">
        <v>1976672</v>
      </c>
      <c r="AK40" s="351">
        <v>5306000</v>
      </c>
      <c r="AL40">
        <v>2216</v>
      </c>
      <c r="AM40" s="351">
        <v>30816</v>
      </c>
      <c r="AN40" s="351">
        <v>29924</v>
      </c>
      <c r="AO40" s="351">
        <v>23066</v>
      </c>
      <c r="AP40" s="351">
        <v>22302</v>
      </c>
      <c r="AQ40" s="351">
        <v>-242</v>
      </c>
      <c r="AR40" s="351">
        <v>-445</v>
      </c>
      <c r="AS40" s="351">
        <v>-1014</v>
      </c>
      <c r="AT40" s="351">
        <v>-482</v>
      </c>
      <c r="AU40" s="351">
        <v>283648</v>
      </c>
      <c r="AV40" s="351">
        <v>0</v>
      </c>
      <c r="AW40" s="351">
        <v>0</v>
      </c>
      <c r="AX40" s="351">
        <v>0</v>
      </c>
      <c r="AY40" s="351">
        <v>283648</v>
      </c>
      <c r="AZ40" s="351">
        <v>128528</v>
      </c>
      <c r="BA40" s="351">
        <v>782248</v>
      </c>
      <c r="BB40" s="351">
        <v>782248</v>
      </c>
      <c r="BC40" s="351">
        <v>0</v>
      </c>
      <c r="BD40" s="351">
        <v>128528</v>
      </c>
      <c r="BE40" s="351">
        <v>782248</v>
      </c>
      <c r="BF40" s="351">
        <v>782248</v>
      </c>
      <c r="BG40" s="605">
        <v>7952</v>
      </c>
      <c r="BH40" s="605">
        <v>0</v>
      </c>
      <c r="BI40" s="606" t="s">
        <v>1649</v>
      </c>
      <c r="BJ40" s="606" t="s">
        <v>403</v>
      </c>
      <c r="BK40" s="605">
        <v>7388</v>
      </c>
      <c r="BL40" t="s">
        <v>5148</v>
      </c>
      <c r="BM40" s="280">
        <v>2216</v>
      </c>
      <c r="BN40" s="350">
        <v>3306.0649677752835</v>
      </c>
      <c r="BO40" s="350">
        <v>3425.8803945067125</v>
      </c>
      <c r="BP40" s="350">
        <v>3422.9375594641865</v>
      </c>
      <c r="BQ40" s="350">
        <v>3321.7486652424777</v>
      </c>
      <c r="BR40" s="350">
        <v>3204.3269563050885</v>
      </c>
      <c r="BS40" s="350">
        <v>3238.800166803253</v>
      </c>
      <c r="BT40" s="350">
        <v>2996.6468833039444</v>
      </c>
      <c r="BU40" s="350">
        <v>3120.4052476561005</v>
      </c>
      <c r="BV40" s="350">
        <v>3278.5080350076801</v>
      </c>
      <c r="BW40" s="350">
        <v>3283.5844345457567</v>
      </c>
      <c r="BX40" s="350">
        <v>3164.7120786958008</v>
      </c>
      <c r="BY40" s="350">
        <v>3288.8283625262006</v>
      </c>
    </row>
    <row r="41" spans="1:77">
      <c r="A41" t="s">
        <v>56</v>
      </c>
      <c r="B41" t="s">
        <v>65</v>
      </c>
      <c r="C41" t="s">
        <v>54</v>
      </c>
      <c r="D41" t="s">
        <v>359</v>
      </c>
      <c r="E41" s="351">
        <v>3549.9864846031746</v>
      </c>
      <c r="F41" s="351">
        <v>3525.860809665593</v>
      </c>
      <c r="G41" s="351">
        <v>3480.2940167053407</v>
      </c>
      <c r="H41" s="351">
        <v>3932.1450465547955</v>
      </c>
      <c r="I41" s="351">
        <v>3714.548401976077</v>
      </c>
      <c r="J41" s="351">
        <v>3548.5088866768901</v>
      </c>
      <c r="K41" s="351">
        <v>3500.4898647200926</v>
      </c>
      <c r="L41" s="351">
        <v>3965.3936725759845</v>
      </c>
      <c r="M41" s="351">
        <v>3631</v>
      </c>
      <c r="N41" s="351">
        <v>3792</v>
      </c>
      <c r="O41" s="351">
        <v>3792</v>
      </c>
      <c r="P41" s="351">
        <v>3989</v>
      </c>
      <c r="Q41" s="603">
        <v>-1.6610278295271584E-2</v>
      </c>
      <c r="R41" s="351">
        <v>-240.65446842014171</v>
      </c>
      <c r="S41" s="351">
        <v>0</v>
      </c>
      <c r="T41" s="351">
        <v>-164.56191737290237</v>
      </c>
      <c r="U41" s="351">
        <v>-187.20999438419949</v>
      </c>
      <c r="V41" s="351">
        <v>-207.40584239895179</v>
      </c>
      <c r="W41" s="351">
        <v>-240.65446842014171</v>
      </c>
      <c r="X41" s="351">
        <v>0</v>
      </c>
      <c r="Y41" s="351">
        <v>0</v>
      </c>
      <c r="Z41" s="351">
        <v>0</v>
      </c>
      <c r="AA41" s="351">
        <v>0</v>
      </c>
      <c r="AB41" s="351">
        <v>-81.013515396825369</v>
      </c>
      <c r="AC41" s="351">
        <v>-266.13919033440698</v>
      </c>
      <c r="AD41" s="351">
        <v>-311.70598329465929</v>
      </c>
      <c r="AE41" s="351">
        <v>-56.854953445204501</v>
      </c>
      <c r="AF41" s="351">
        <v>0</v>
      </c>
      <c r="AG41" s="351">
        <v>0</v>
      </c>
      <c r="AH41" s="351">
        <v>0</v>
      </c>
      <c r="AI41" s="351">
        <v>0</v>
      </c>
      <c r="AJ41" s="351">
        <v>0</v>
      </c>
      <c r="AK41" s="351">
        <v>3205000</v>
      </c>
      <c r="AL41">
        <v>1978</v>
      </c>
      <c r="AM41" s="351">
        <v>14488.286357528903</v>
      </c>
      <c r="AN41" s="351">
        <v>14728.940825949045</v>
      </c>
      <c r="AO41" s="351">
        <v>10938.299872925729</v>
      </c>
      <c r="AP41" s="351">
        <v>11014.392423972968</v>
      </c>
      <c r="AQ41" s="351">
        <v>83.548401976077002</v>
      </c>
      <c r="AR41" s="351">
        <v>-243.49111332310986</v>
      </c>
      <c r="AS41" s="351">
        <v>-291.51013527990744</v>
      </c>
      <c r="AT41" s="351">
        <v>-23.60632742401549</v>
      </c>
      <c r="AU41" s="351">
        <v>0</v>
      </c>
      <c r="AV41" s="351">
        <v>0</v>
      </c>
      <c r="AW41" s="351">
        <v>0</v>
      </c>
      <c r="AX41" s="351">
        <v>0</v>
      </c>
      <c r="AY41" s="351">
        <v>0</v>
      </c>
      <c r="AZ41" s="351">
        <v>0</v>
      </c>
      <c r="BA41" s="351">
        <v>0</v>
      </c>
      <c r="BB41" s="351">
        <v>0</v>
      </c>
      <c r="BC41" s="351">
        <v>0</v>
      </c>
      <c r="BD41" s="351">
        <v>0</v>
      </c>
      <c r="BE41" s="351">
        <v>0</v>
      </c>
      <c r="BF41" s="351">
        <v>0</v>
      </c>
      <c r="BG41" s="605">
        <v>3989</v>
      </c>
      <c r="BH41" s="605">
        <v>0</v>
      </c>
      <c r="BI41" s="606" t="s">
        <v>1667</v>
      </c>
      <c r="BJ41" s="606" t="s">
        <v>403</v>
      </c>
      <c r="BK41" s="605">
        <v>3740</v>
      </c>
      <c r="BL41" t="s">
        <v>5148</v>
      </c>
      <c r="BM41" s="280">
        <v>1978</v>
      </c>
      <c r="BN41" s="350">
        <v>2013.0285023103422</v>
      </c>
      <c r="BO41" s="350">
        <v>2102.2869955276283</v>
      </c>
      <c r="BP41" s="350">
        <v>2102.2869955276283</v>
      </c>
      <c r="BQ41" s="350">
        <v>2200.1795741450669</v>
      </c>
      <c r="BR41" s="350">
        <v>2059.3477847395147</v>
      </c>
      <c r="BS41" s="350">
        <v>1967.295381322534</v>
      </c>
      <c r="BT41" s="350">
        <v>1940.6736077471828</v>
      </c>
      <c r="BU41" s="350">
        <v>2187.1592283393766</v>
      </c>
      <c r="BV41" s="350">
        <v>1977.6118250870077</v>
      </c>
      <c r="BW41" s="350">
        <v>1964.1719936251989</v>
      </c>
      <c r="BX41" s="350">
        <v>1938.787832592383</v>
      </c>
      <c r="BY41" s="350">
        <v>2179.9834904800969</v>
      </c>
    </row>
    <row r="42" spans="1:77">
      <c r="A42" t="s">
        <v>49</v>
      </c>
      <c r="B42" t="s">
        <v>101</v>
      </c>
      <c r="C42" t="s">
        <v>158</v>
      </c>
      <c r="D42" t="s">
        <v>357</v>
      </c>
      <c r="E42" s="351">
        <v>3449</v>
      </c>
      <c r="F42" s="351">
        <v>3618</v>
      </c>
      <c r="G42" s="351">
        <v>3558</v>
      </c>
      <c r="H42" s="351">
        <v>3958</v>
      </c>
      <c r="I42" s="351">
        <v>3415</v>
      </c>
      <c r="J42" s="351">
        <v>3582</v>
      </c>
      <c r="K42" s="351">
        <v>3522</v>
      </c>
      <c r="L42" s="351">
        <v>3918</v>
      </c>
      <c r="M42" s="351">
        <v>3837</v>
      </c>
      <c r="N42" s="351">
        <v>3968</v>
      </c>
      <c r="O42" s="351">
        <v>3976</v>
      </c>
      <c r="P42" s="351">
        <v>4167</v>
      </c>
      <c r="Q42" s="603">
        <v>1.0011657409312213E-2</v>
      </c>
      <c r="R42" s="351">
        <v>146</v>
      </c>
      <c r="S42" s="351">
        <v>217540</v>
      </c>
      <c r="T42" s="351">
        <v>34</v>
      </c>
      <c r="U42" s="351">
        <v>70</v>
      </c>
      <c r="V42" s="351">
        <v>106</v>
      </c>
      <c r="W42" s="351">
        <v>146</v>
      </c>
      <c r="X42" s="351">
        <v>50660</v>
      </c>
      <c r="Y42" s="351">
        <v>53640</v>
      </c>
      <c r="Z42" s="351">
        <v>53640</v>
      </c>
      <c r="AA42" s="351">
        <v>59600</v>
      </c>
      <c r="AB42" s="351">
        <v>-388</v>
      </c>
      <c r="AC42" s="351">
        <v>-350</v>
      </c>
      <c r="AD42" s="351">
        <v>-418</v>
      </c>
      <c r="AE42" s="351">
        <v>-209</v>
      </c>
      <c r="AF42" s="351">
        <v>0</v>
      </c>
      <c r="AG42" s="351">
        <v>0</v>
      </c>
      <c r="AH42" s="351">
        <v>0</v>
      </c>
      <c r="AI42" s="351">
        <v>0</v>
      </c>
      <c r="AJ42" s="351">
        <v>217540</v>
      </c>
      <c r="AK42" s="351">
        <v>2716000</v>
      </c>
      <c r="AL42">
        <v>1490</v>
      </c>
      <c r="AM42" s="351">
        <v>14583</v>
      </c>
      <c r="AN42" s="351">
        <v>14437</v>
      </c>
      <c r="AO42" s="351">
        <v>11134</v>
      </c>
      <c r="AP42" s="351">
        <v>11022</v>
      </c>
      <c r="AQ42" s="351">
        <v>-422</v>
      </c>
      <c r="AR42" s="351">
        <v>-386</v>
      </c>
      <c r="AS42" s="351">
        <v>-454</v>
      </c>
      <c r="AT42" s="351">
        <v>-249</v>
      </c>
      <c r="AU42" s="351">
        <v>0</v>
      </c>
      <c r="AV42" s="351">
        <v>0</v>
      </c>
      <c r="AW42" s="351">
        <v>0</v>
      </c>
      <c r="AX42" s="351">
        <v>0</v>
      </c>
      <c r="AY42" s="351">
        <v>50660</v>
      </c>
      <c r="AZ42" s="351">
        <v>53640</v>
      </c>
      <c r="BA42" s="351">
        <v>53640</v>
      </c>
      <c r="BB42" s="351">
        <v>59600</v>
      </c>
      <c r="BC42" s="351">
        <v>50660</v>
      </c>
      <c r="BD42" s="351">
        <v>53640</v>
      </c>
      <c r="BE42" s="351">
        <v>53640</v>
      </c>
      <c r="BF42" s="351">
        <v>59600</v>
      </c>
      <c r="BG42" s="605">
        <v>4167</v>
      </c>
      <c r="BH42" s="605">
        <v>0</v>
      </c>
      <c r="BI42" s="606">
        <v>0</v>
      </c>
      <c r="BJ42" s="606" t="s">
        <v>403</v>
      </c>
      <c r="BK42" s="605">
        <v>3799</v>
      </c>
      <c r="BL42" t="s">
        <v>5149</v>
      </c>
      <c r="BM42" s="280">
        <v>1490</v>
      </c>
      <c r="BN42" s="350">
        <v>2333.9834585354974</v>
      </c>
      <c r="BO42" s="350">
        <v>2413.6685857359535</v>
      </c>
      <c r="BP42" s="350">
        <v>2418.534853045905</v>
      </c>
      <c r="BQ42" s="350">
        <v>2507.5747472407379</v>
      </c>
      <c r="BR42" s="350">
        <v>2077.2878579355547</v>
      </c>
      <c r="BS42" s="350">
        <v>2178.8711880307924</v>
      </c>
      <c r="BT42" s="350">
        <v>2142.374183206156</v>
      </c>
      <c r="BU42" s="350">
        <v>2357.7340676000026</v>
      </c>
      <c r="BV42" s="350">
        <v>2120.1573514519805</v>
      </c>
      <c r="BW42" s="350">
        <v>2224.0444469565859</v>
      </c>
      <c r="BX42" s="350">
        <v>2187.1614544697436</v>
      </c>
      <c r="BY42" s="350">
        <v>2407.5857515985144</v>
      </c>
    </row>
    <row r="43" spans="1:77">
      <c r="A43" t="s">
        <v>73</v>
      </c>
      <c r="B43" t="s">
        <v>72</v>
      </c>
      <c r="C43" t="s">
        <v>71</v>
      </c>
      <c r="D43" t="s">
        <v>355</v>
      </c>
      <c r="E43" s="351">
        <v>4813.66</v>
      </c>
      <c r="F43" s="351">
        <v>5076.26</v>
      </c>
      <c r="G43" s="351">
        <v>5524.7</v>
      </c>
      <c r="H43" s="351">
        <v>5683</v>
      </c>
      <c r="I43" s="351">
        <v>4766</v>
      </c>
      <c r="J43" s="351">
        <v>5026</v>
      </c>
      <c r="K43" s="351">
        <v>5470</v>
      </c>
      <c r="L43" s="351">
        <v>5637</v>
      </c>
      <c r="M43" s="351">
        <v>4766</v>
      </c>
      <c r="N43" s="351">
        <v>5002</v>
      </c>
      <c r="O43" s="351">
        <v>5015</v>
      </c>
      <c r="P43" s="351">
        <v>5146</v>
      </c>
      <c r="Q43" s="603">
        <v>9.4143320431403638E-3</v>
      </c>
      <c r="R43" s="351">
        <v>198.61999999999898</v>
      </c>
      <c r="S43" s="351">
        <v>295943.79999999847</v>
      </c>
      <c r="T43" s="351">
        <v>47.659999999999854</v>
      </c>
      <c r="U43" s="351">
        <v>97.920000000000073</v>
      </c>
      <c r="V43" s="351">
        <v>152.61999999999898</v>
      </c>
      <c r="W43" s="351">
        <v>198.61999999999898</v>
      </c>
      <c r="X43" s="351">
        <v>71013.399999999776</v>
      </c>
      <c r="Y43" s="351">
        <v>74887.400000000329</v>
      </c>
      <c r="Z43" s="351">
        <v>81502.999999998399</v>
      </c>
      <c r="AA43" s="351">
        <v>68539.999999999971</v>
      </c>
      <c r="AB43" s="351">
        <v>47.659999999999854</v>
      </c>
      <c r="AC43" s="351">
        <v>74.260000000000218</v>
      </c>
      <c r="AD43" s="351">
        <v>509.69999999999982</v>
      </c>
      <c r="AE43" s="351">
        <v>537</v>
      </c>
      <c r="AF43" s="351">
        <v>71013.399999999776</v>
      </c>
      <c r="AG43" s="351">
        <v>74887.400000000329</v>
      </c>
      <c r="AH43" s="351">
        <v>81502.999999998399</v>
      </c>
      <c r="AI43" s="351">
        <v>68539.999999999971</v>
      </c>
      <c r="AJ43" s="351">
        <v>295943.79999999847</v>
      </c>
      <c r="AK43" s="351">
        <v>3962000</v>
      </c>
      <c r="AL43">
        <v>1490</v>
      </c>
      <c r="AM43" s="351">
        <v>21097.62</v>
      </c>
      <c r="AN43" s="351">
        <v>20899</v>
      </c>
      <c r="AO43" s="351">
        <v>16283.96</v>
      </c>
      <c r="AP43" s="351">
        <v>16133</v>
      </c>
      <c r="AQ43" s="351">
        <v>0</v>
      </c>
      <c r="AR43" s="351">
        <v>24</v>
      </c>
      <c r="AS43" s="351">
        <v>455</v>
      </c>
      <c r="AT43" s="351">
        <v>491</v>
      </c>
      <c r="AU43" s="351">
        <v>0</v>
      </c>
      <c r="AV43" s="351">
        <v>0</v>
      </c>
      <c r="AW43" s="351">
        <v>0</v>
      </c>
      <c r="AX43" s="351">
        <v>25000</v>
      </c>
      <c r="AY43" s="351">
        <v>0</v>
      </c>
      <c r="AZ43" s="351">
        <v>0</v>
      </c>
      <c r="BA43" s="351">
        <v>0</v>
      </c>
      <c r="BB43" s="351">
        <v>0</v>
      </c>
      <c r="BC43" s="351">
        <v>71013.399999999776</v>
      </c>
      <c r="BD43" s="351">
        <v>74887.400000000329</v>
      </c>
      <c r="BE43" s="351">
        <v>81502.999999998399</v>
      </c>
      <c r="BF43" s="351">
        <v>43539.999999999971</v>
      </c>
      <c r="BG43" s="605">
        <v>5146</v>
      </c>
      <c r="BH43" s="605">
        <v>25000</v>
      </c>
      <c r="BI43" s="606" t="s">
        <v>1697</v>
      </c>
      <c r="BJ43" s="606" t="s">
        <v>403</v>
      </c>
      <c r="BK43" s="605">
        <v>4889</v>
      </c>
      <c r="BL43" t="s">
        <v>5148</v>
      </c>
      <c r="BM43" s="280">
        <v>1490</v>
      </c>
      <c r="BN43" s="596">
        <v>1980.1776736230358</v>
      </c>
      <c r="BO43" s="596">
        <v>2078.2309533072653</v>
      </c>
      <c r="BP43" s="596">
        <v>2083.6321932898709</v>
      </c>
      <c r="BQ43" s="596">
        <v>2117.3180504169882</v>
      </c>
      <c r="BR43" s="596">
        <v>1980.1776736230358</v>
      </c>
      <c r="BS43" s="596">
        <v>2088.2024732751529</v>
      </c>
      <c r="BT43" s="596">
        <v>2272.6755926810756</v>
      </c>
      <c r="BU43" s="596">
        <v>2319.3396521959899</v>
      </c>
      <c r="BV43" s="596">
        <v>2018.7640894124868</v>
      </c>
      <c r="BW43" s="596">
        <v>2128.8938970598319</v>
      </c>
      <c r="BX43" s="596">
        <v>2316.9617224268363</v>
      </c>
      <c r="BY43" s="596">
        <v>2361.1728323960792</v>
      </c>
    </row>
    <row r="44" spans="1:77">
      <c r="A44" t="s">
        <v>49</v>
      </c>
      <c r="B44" t="s">
        <v>48</v>
      </c>
      <c r="C44" t="s">
        <v>47</v>
      </c>
      <c r="D44" t="s">
        <v>353</v>
      </c>
      <c r="E44" s="351">
        <v>30046</v>
      </c>
      <c r="F44" s="351">
        <v>31066</v>
      </c>
      <c r="G44" s="351">
        <v>31091</v>
      </c>
      <c r="H44" s="351">
        <v>30529</v>
      </c>
      <c r="I44" s="351">
        <v>28994.39</v>
      </c>
      <c r="J44" s="351">
        <v>29978.69</v>
      </c>
      <c r="K44" s="351">
        <v>30002.814999999999</v>
      </c>
      <c r="L44" s="351">
        <v>29460.485000000001</v>
      </c>
      <c r="M44" s="351">
        <v>30039</v>
      </c>
      <c r="N44" s="351">
        <v>31136</v>
      </c>
      <c r="O44" s="351">
        <v>32597</v>
      </c>
      <c r="P44" s="351">
        <v>30552</v>
      </c>
      <c r="Q44" s="603">
        <v>3.4999999999999962E-2</v>
      </c>
      <c r="R44" s="351">
        <v>4295.6199999999953</v>
      </c>
      <c r="S44" s="351">
        <v>6400473.7999999933</v>
      </c>
      <c r="T44" s="351">
        <v>1051.6100000000006</v>
      </c>
      <c r="U44" s="351">
        <v>2138.9199999999983</v>
      </c>
      <c r="V44" s="351">
        <v>3227.1049999999959</v>
      </c>
      <c r="W44" s="351">
        <v>4295.6199999999953</v>
      </c>
      <c r="X44" s="351">
        <v>1566898.9000000011</v>
      </c>
      <c r="Y44" s="351">
        <v>1620091.8999999964</v>
      </c>
      <c r="Z44" s="351">
        <v>1621395.6499999962</v>
      </c>
      <c r="AA44" s="351">
        <v>1592087.3499999996</v>
      </c>
      <c r="AB44" s="351">
        <v>7</v>
      </c>
      <c r="AC44" s="351">
        <v>-70</v>
      </c>
      <c r="AD44" s="351">
        <v>-1506</v>
      </c>
      <c r="AE44" s="351">
        <v>-23</v>
      </c>
      <c r="AF44" s="351">
        <v>10430</v>
      </c>
      <c r="AG44" s="351">
        <v>0</v>
      </c>
      <c r="AH44" s="351">
        <v>0</v>
      </c>
      <c r="AI44" s="351">
        <v>0</v>
      </c>
      <c r="AJ44" s="351">
        <v>6400473.7999999933</v>
      </c>
      <c r="AK44" s="351">
        <v>21454000</v>
      </c>
      <c r="AL44">
        <v>1490</v>
      </c>
      <c r="AM44" s="351">
        <v>122732</v>
      </c>
      <c r="AN44" s="351">
        <v>118436.38</v>
      </c>
      <c r="AO44" s="351">
        <v>92686</v>
      </c>
      <c r="AP44" s="351">
        <v>89441.989999999991</v>
      </c>
      <c r="AQ44" s="351">
        <v>-1044.6100000000006</v>
      </c>
      <c r="AR44" s="351">
        <v>-1157.3100000000013</v>
      </c>
      <c r="AS44" s="351">
        <v>-2594.1850000000013</v>
      </c>
      <c r="AT44" s="351">
        <v>-1091.5149999999994</v>
      </c>
      <c r="AU44" s="351">
        <v>0</v>
      </c>
      <c r="AV44" s="351">
        <v>0</v>
      </c>
      <c r="AW44" s="351">
        <v>0</v>
      </c>
      <c r="AX44" s="351">
        <v>0</v>
      </c>
      <c r="AY44" s="351">
        <v>1556468.9000000011</v>
      </c>
      <c r="AZ44" s="351">
        <v>1620091.8999999964</v>
      </c>
      <c r="BA44" s="351">
        <v>1621395.6499999962</v>
      </c>
      <c r="BB44" s="351">
        <v>1592087.3499999996</v>
      </c>
      <c r="BC44" s="351">
        <v>1566898.9000000011</v>
      </c>
      <c r="BD44" s="351">
        <v>1620091.8999999964</v>
      </c>
      <c r="BE44" s="351">
        <v>1621395.6499999962</v>
      </c>
      <c r="BF44" s="351">
        <v>1592087.3499999996</v>
      </c>
      <c r="BG44" s="605">
        <v>30552</v>
      </c>
      <c r="BH44" s="605">
        <v>0</v>
      </c>
      <c r="BI44" s="606" t="s">
        <v>1613</v>
      </c>
      <c r="BJ44" s="606" t="s">
        <v>402</v>
      </c>
      <c r="BK44" s="605">
        <v>28994</v>
      </c>
      <c r="BL44" t="s">
        <v>5148</v>
      </c>
      <c r="BM44" s="280">
        <v>1490</v>
      </c>
      <c r="BN44" s="350">
        <v>2706.7980046496855</v>
      </c>
      <c r="BO44" s="350">
        <v>2805.6480799218552</v>
      </c>
      <c r="BP44" s="350">
        <v>2937.297997854982</v>
      </c>
      <c r="BQ44" s="350">
        <v>2732.0400571799032</v>
      </c>
      <c r="BR44" s="350">
        <v>2612.6687638747894</v>
      </c>
      <c r="BS44" s="350">
        <v>2701.363503246163</v>
      </c>
      <c r="BT44" s="350">
        <v>2703.5373939170299</v>
      </c>
      <c r="BU44" s="350">
        <v>2634.4339200035247</v>
      </c>
      <c r="BV44" s="350">
        <v>2727.3012672815712</v>
      </c>
      <c r="BW44" s="350">
        <v>2819.8875447437026</v>
      </c>
      <c r="BX44" s="350">
        <v>2822.1568162501276</v>
      </c>
      <c r="BY44" s="350">
        <v>2750.951639000974</v>
      </c>
    </row>
    <row r="45" spans="1:77">
      <c r="A45" t="s">
        <v>44</v>
      </c>
      <c r="B45" t="s">
        <v>60</v>
      </c>
      <c r="C45" t="s">
        <v>68</v>
      </c>
      <c r="D45" t="s">
        <v>351</v>
      </c>
      <c r="E45" s="351">
        <v>4919</v>
      </c>
      <c r="F45" s="351">
        <v>4757</v>
      </c>
      <c r="G45" s="351">
        <v>4565</v>
      </c>
      <c r="H45" s="351">
        <v>5027</v>
      </c>
      <c r="I45" s="351">
        <v>4919</v>
      </c>
      <c r="J45" s="351">
        <v>4582</v>
      </c>
      <c r="K45" s="351">
        <v>4484</v>
      </c>
      <c r="L45" s="351">
        <v>4857</v>
      </c>
      <c r="M45" s="351">
        <v>4644</v>
      </c>
      <c r="N45" s="351">
        <v>4671</v>
      </c>
      <c r="O45" s="351">
        <v>4710</v>
      </c>
      <c r="P45" s="351">
        <v>4707</v>
      </c>
      <c r="Q45" s="603">
        <v>2.2109196595391321E-2</v>
      </c>
      <c r="R45" s="351">
        <v>426</v>
      </c>
      <c r="S45" s="351">
        <v>634740</v>
      </c>
      <c r="T45" s="351">
        <v>0</v>
      </c>
      <c r="U45" s="351">
        <v>175</v>
      </c>
      <c r="V45" s="351">
        <v>256</v>
      </c>
      <c r="W45" s="351">
        <v>426</v>
      </c>
      <c r="X45" s="351">
        <v>0</v>
      </c>
      <c r="Y45" s="351">
        <v>260750</v>
      </c>
      <c r="Z45" s="351">
        <v>120690</v>
      </c>
      <c r="AA45" s="351">
        <v>253300</v>
      </c>
      <c r="AB45" s="351">
        <v>275</v>
      </c>
      <c r="AC45" s="351">
        <v>86</v>
      </c>
      <c r="AD45" s="351">
        <v>-145</v>
      </c>
      <c r="AE45" s="351">
        <v>320</v>
      </c>
      <c r="AF45" s="351">
        <v>0</v>
      </c>
      <c r="AG45" s="351">
        <v>260750</v>
      </c>
      <c r="AH45" s="351">
        <v>61090</v>
      </c>
      <c r="AI45" s="351">
        <v>0</v>
      </c>
      <c r="AJ45" s="351">
        <v>634740</v>
      </c>
      <c r="AK45" s="351">
        <v>3123000</v>
      </c>
      <c r="AL45">
        <v>1490</v>
      </c>
      <c r="AM45" s="351">
        <v>19268</v>
      </c>
      <c r="AN45" s="351">
        <v>18842</v>
      </c>
      <c r="AO45" s="351">
        <v>14349</v>
      </c>
      <c r="AP45" s="351">
        <v>13923</v>
      </c>
      <c r="AQ45" s="351">
        <v>275</v>
      </c>
      <c r="AR45" s="351">
        <v>-89</v>
      </c>
      <c r="AS45" s="351">
        <v>-226</v>
      </c>
      <c r="AT45" s="351">
        <v>150</v>
      </c>
      <c r="AU45" s="351">
        <v>0</v>
      </c>
      <c r="AV45" s="351">
        <v>0</v>
      </c>
      <c r="AW45" s="351">
        <v>0</v>
      </c>
      <c r="AX45" s="351">
        <v>415000</v>
      </c>
      <c r="AY45" s="351">
        <v>0</v>
      </c>
      <c r="AZ45" s="351">
        <v>0</v>
      </c>
      <c r="BA45" s="351">
        <v>59600</v>
      </c>
      <c r="BB45" s="351">
        <v>253300</v>
      </c>
      <c r="BC45" s="351">
        <v>0</v>
      </c>
      <c r="BD45" s="351">
        <v>260750</v>
      </c>
      <c r="BE45" s="351">
        <v>120690</v>
      </c>
      <c r="BF45" s="351">
        <v>-161700</v>
      </c>
      <c r="BG45" s="605">
        <v>4707</v>
      </c>
      <c r="BH45" s="605">
        <v>415000</v>
      </c>
      <c r="BI45" s="606" t="s">
        <v>1725</v>
      </c>
      <c r="BJ45" s="606" t="s">
        <v>403</v>
      </c>
      <c r="BK45" s="605">
        <v>4644</v>
      </c>
      <c r="BL45" t="s">
        <v>5149</v>
      </c>
      <c r="BM45" s="280">
        <v>1490</v>
      </c>
      <c r="BN45" s="596">
        <v>3130.8900754404954</v>
      </c>
      <c r="BO45" s="596">
        <v>3149.0929247163126</v>
      </c>
      <c r="BP45" s="596">
        <v>3175.3859292258253</v>
      </c>
      <c r="BQ45" s="596">
        <v>3167.5729040928172</v>
      </c>
      <c r="BR45" s="596">
        <v>3316.2894662127037</v>
      </c>
      <c r="BS45" s="596">
        <v>3089.0909400663977</v>
      </c>
      <c r="BT45" s="596">
        <v>3023.0213389912105</v>
      </c>
      <c r="BU45" s="596">
        <v>3268.5153165878082</v>
      </c>
      <c r="BV45" s="596">
        <v>3321.1217686629589</v>
      </c>
      <c r="BW45" s="596">
        <v>3211.745528263813</v>
      </c>
      <c r="BX45" s="596">
        <v>3082.1144285314917</v>
      </c>
      <c r="BY45" s="596">
        <v>3389.1008633159713</v>
      </c>
    </row>
    <row r="46" spans="1:77">
      <c r="A46" t="s">
        <v>44</v>
      </c>
      <c r="B46" t="s">
        <v>60</v>
      </c>
      <c r="C46" t="s">
        <v>68</v>
      </c>
      <c r="D46" t="s">
        <v>349</v>
      </c>
      <c r="E46" s="351">
        <v>4851</v>
      </c>
      <c r="F46" s="351">
        <v>5101</v>
      </c>
      <c r="G46" s="351">
        <v>4853</v>
      </c>
      <c r="H46" s="351">
        <v>5129</v>
      </c>
      <c r="I46" s="351">
        <v>4848</v>
      </c>
      <c r="J46" s="351">
        <v>4870</v>
      </c>
      <c r="K46" s="351">
        <v>4672</v>
      </c>
      <c r="L46" s="351">
        <v>4855</v>
      </c>
      <c r="M46" s="351">
        <v>5046</v>
      </c>
      <c r="N46" s="351">
        <v>5136</v>
      </c>
      <c r="O46" s="351">
        <v>4959</v>
      </c>
      <c r="P46" s="351">
        <v>4925</v>
      </c>
      <c r="Q46" s="603">
        <v>3.4564061402628674E-2</v>
      </c>
      <c r="R46" s="351">
        <v>689</v>
      </c>
      <c r="S46" s="351">
        <v>1309100</v>
      </c>
      <c r="T46" s="351">
        <v>3</v>
      </c>
      <c r="U46" s="351">
        <v>234</v>
      </c>
      <c r="V46" s="351">
        <v>415</v>
      </c>
      <c r="W46" s="351">
        <v>689</v>
      </c>
      <c r="X46" s="351">
        <v>5700</v>
      </c>
      <c r="Y46" s="351">
        <v>438900</v>
      </c>
      <c r="Z46" s="351">
        <v>343900</v>
      </c>
      <c r="AA46" s="351">
        <v>520600</v>
      </c>
      <c r="AB46" s="351">
        <v>-195</v>
      </c>
      <c r="AC46" s="351">
        <v>-35</v>
      </c>
      <c r="AD46" s="351">
        <v>-106</v>
      </c>
      <c r="AE46" s="351">
        <v>204</v>
      </c>
      <c r="AF46" s="351">
        <v>0</v>
      </c>
      <c r="AG46" s="351">
        <v>0</v>
      </c>
      <c r="AH46" s="351">
        <v>0</v>
      </c>
      <c r="AI46" s="351">
        <v>0</v>
      </c>
      <c r="AJ46" s="351">
        <v>1309100</v>
      </c>
      <c r="AK46" s="351">
        <v>3593000</v>
      </c>
      <c r="AL46">
        <v>1900</v>
      </c>
      <c r="AM46" s="351">
        <v>19934</v>
      </c>
      <c r="AN46" s="351">
        <v>19245</v>
      </c>
      <c r="AO46" s="351">
        <v>15083</v>
      </c>
      <c r="AP46" s="351">
        <v>14397</v>
      </c>
      <c r="AQ46" s="351">
        <v>-198</v>
      </c>
      <c r="AR46" s="351">
        <v>-266</v>
      </c>
      <c r="AS46" s="351">
        <v>-287</v>
      </c>
      <c r="AT46" s="351">
        <v>-70</v>
      </c>
      <c r="AU46" s="351">
        <v>0</v>
      </c>
      <c r="AV46" s="351">
        <v>444600</v>
      </c>
      <c r="AW46" s="351">
        <v>343900</v>
      </c>
      <c r="AX46" s="351">
        <v>520600</v>
      </c>
      <c r="AY46" s="351">
        <v>5700</v>
      </c>
      <c r="AZ46" s="351">
        <v>438900</v>
      </c>
      <c r="BA46" s="351">
        <v>343900</v>
      </c>
      <c r="BB46" s="351">
        <v>520600</v>
      </c>
      <c r="BC46" s="351">
        <v>5700</v>
      </c>
      <c r="BD46" s="351">
        <v>-5700</v>
      </c>
      <c r="BE46" s="351">
        <v>0</v>
      </c>
      <c r="BF46" s="351">
        <v>0</v>
      </c>
      <c r="BG46" s="605">
        <v>4925</v>
      </c>
      <c r="BH46" s="605">
        <v>520600</v>
      </c>
      <c r="BI46" s="606" t="s">
        <v>1740</v>
      </c>
      <c r="BJ46" s="606" t="s">
        <v>402</v>
      </c>
      <c r="BK46" s="605">
        <v>4698</v>
      </c>
      <c r="BL46" t="s">
        <v>5148</v>
      </c>
      <c r="BM46" s="280">
        <v>1900</v>
      </c>
      <c r="BN46" s="596">
        <v>3566.5062485705439</v>
      </c>
      <c r="BO46" s="596">
        <v>3630.1181317198402</v>
      </c>
      <c r="BP46" s="596">
        <v>3505.014761526224</v>
      </c>
      <c r="BQ46" s="596">
        <v>3482.1478657290008</v>
      </c>
      <c r="BR46" s="596">
        <v>3426.5601056420915</v>
      </c>
      <c r="BS46" s="596">
        <v>3442.1096770785862</v>
      </c>
      <c r="BT46" s="596">
        <v>3302.1635341501346</v>
      </c>
      <c r="BU46" s="596">
        <v>3432.6554087541726</v>
      </c>
      <c r="BV46" s="596">
        <v>3426.2899716878687</v>
      </c>
      <c r="BW46" s="596">
        <v>3602.8664493052606</v>
      </c>
      <c r="BX46" s="596">
        <v>3427.7025835088079</v>
      </c>
      <c r="BY46" s="596">
        <v>3625.170540808228</v>
      </c>
    </row>
    <row r="47" spans="1:77">
      <c r="A47" t="s">
        <v>44</v>
      </c>
      <c r="B47" t="s">
        <v>60</v>
      </c>
      <c r="C47" t="s">
        <v>68</v>
      </c>
      <c r="D47" t="s">
        <v>347</v>
      </c>
      <c r="E47" s="351">
        <v>8338</v>
      </c>
      <c r="F47" s="351">
        <v>8610</v>
      </c>
      <c r="G47" s="351">
        <v>8310</v>
      </c>
      <c r="H47" s="351">
        <v>8983</v>
      </c>
      <c r="I47" s="351">
        <v>8020</v>
      </c>
      <c r="J47" s="351">
        <v>8315</v>
      </c>
      <c r="K47" s="351">
        <v>8018</v>
      </c>
      <c r="L47" s="351">
        <v>8689</v>
      </c>
      <c r="M47" s="351">
        <v>8437</v>
      </c>
      <c r="N47" s="351">
        <v>8436</v>
      </c>
      <c r="O47" s="351">
        <v>8441</v>
      </c>
      <c r="P47" s="351">
        <v>9030</v>
      </c>
      <c r="Q47" s="603">
        <v>3.5016500686311729E-2</v>
      </c>
      <c r="R47" s="351">
        <v>1199</v>
      </c>
      <c r="S47" s="351">
        <v>1786510</v>
      </c>
      <c r="T47" s="351">
        <v>318</v>
      </c>
      <c r="U47" s="351">
        <v>613</v>
      </c>
      <c r="V47" s="351">
        <v>905</v>
      </c>
      <c r="W47" s="351">
        <v>1199</v>
      </c>
      <c r="X47" s="351">
        <v>473820</v>
      </c>
      <c r="Y47" s="351">
        <v>439550</v>
      </c>
      <c r="Z47" s="351">
        <v>435080</v>
      </c>
      <c r="AA47" s="351">
        <v>438060</v>
      </c>
      <c r="AB47" s="351">
        <v>-99</v>
      </c>
      <c r="AC47" s="351">
        <v>174</v>
      </c>
      <c r="AD47" s="351">
        <v>-131</v>
      </c>
      <c r="AE47" s="351">
        <v>-47</v>
      </c>
      <c r="AF47" s="351">
        <v>0</v>
      </c>
      <c r="AG47" s="351">
        <v>111750</v>
      </c>
      <c r="AH47" s="351">
        <v>0</v>
      </c>
      <c r="AI47" s="351">
        <v>0</v>
      </c>
      <c r="AJ47" s="351">
        <v>1786510</v>
      </c>
      <c r="AK47" s="351">
        <v>5480000</v>
      </c>
      <c r="AL47">
        <v>1490</v>
      </c>
      <c r="AM47" s="351">
        <v>34241</v>
      </c>
      <c r="AN47" s="351">
        <v>33042</v>
      </c>
      <c r="AO47" s="351">
        <v>25903</v>
      </c>
      <c r="AP47" s="351">
        <v>25022</v>
      </c>
      <c r="AQ47" s="351">
        <v>-417</v>
      </c>
      <c r="AR47" s="351">
        <v>-121</v>
      </c>
      <c r="AS47" s="351">
        <v>-423</v>
      </c>
      <c r="AT47" s="351">
        <v>-341</v>
      </c>
      <c r="AU47" s="351">
        <v>0</v>
      </c>
      <c r="AV47" s="351">
        <v>111750</v>
      </c>
      <c r="AW47" s="351">
        <v>0</v>
      </c>
      <c r="AX47" s="351">
        <v>0</v>
      </c>
      <c r="AY47" s="351">
        <v>473820</v>
      </c>
      <c r="AZ47" s="351">
        <v>327800</v>
      </c>
      <c r="BA47" s="351">
        <v>435080</v>
      </c>
      <c r="BB47" s="351">
        <v>438060</v>
      </c>
      <c r="BC47" s="351">
        <v>473820</v>
      </c>
      <c r="BD47" s="351">
        <v>327800</v>
      </c>
      <c r="BE47" s="351">
        <v>435080</v>
      </c>
      <c r="BF47" s="351">
        <v>438060</v>
      </c>
      <c r="BG47" s="605">
        <v>9030</v>
      </c>
      <c r="BH47" s="605">
        <v>0</v>
      </c>
      <c r="BI47" s="606">
        <v>0</v>
      </c>
      <c r="BJ47" s="606" t="s">
        <v>409</v>
      </c>
      <c r="BK47" s="605">
        <v>7740</v>
      </c>
      <c r="BL47" t="s">
        <v>5149</v>
      </c>
      <c r="BM47" s="280">
        <v>1490</v>
      </c>
      <c r="BN47" s="596">
        <v>2972.3839635484901</v>
      </c>
      <c r="BO47" s="596">
        <v>2972.0316601274221</v>
      </c>
      <c r="BP47" s="596">
        <v>2973.7931772327611</v>
      </c>
      <c r="BQ47" s="596">
        <v>3162.1272986936447</v>
      </c>
      <c r="BR47" s="596">
        <v>2825.4734369632438</v>
      </c>
      <c r="BS47" s="596">
        <v>2929.4029461782261</v>
      </c>
      <c r="BT47" s="596">
        <v>2824.7688301211083</v>
      </c>
      <c r="BU47" s="596">
        <v>3042.7158469932538</v>
      </c>
      <c r="BV47" s="596">
        <v>2955.0339068167659</v>
      </c>
      <c r="BW47" s="596">
        <v>3051.4322304740176</v>
      </c>
      <c r="BX47" s="596">
        <v>2945.1105499696964</v>
      </c>
      <c r="BY47" s="596">
        <v>3164.7416314514739</v>
      </c>
    </row>
    <row r="48" spans="1:77">
      <c r="A48" t="s">
        <v>56</v>
      </c>
      <c r="B48" t="s">
        <v>65</v>
      </c>
      <c r="C48" t="s">
        <v>135</v>
      </c>
      <c r="D48" t="s">
        <v>345</v>
      </c>
      <c r="E48" s="351">
        <v>9627</v>
      </c>
      <c r="F48" s="351">
        <v>8765</v>
      </c>
      <c r="G48" s="351">
        <v>8908</v>
      </c>
      <c r="H48" s="351">
        <v>9228</v>
      </c>
      <c r="I48" s="351">
        <v>9844</v>
      </c>
      <c r="J48" s="351">
        <v>9196</v>
      </c>
      <c r="K48" s="351">
        <v>8737</v>
      </c>
      <c r="L48" s="351">
        <v>8167</v>
      </c>
      <c r="M48" s="351">
        <v>9845</v>
      </c>
      <c r="N48" s="351">
        <v>9781</v>
      </c>
      <c r="O48" s="351">
        <v>9966</v>
      </c>
      <c r="P48" s="351">
        <v>10939</v>
      </c>
      <c r="Q48" s="603">
        <v>1.5987735435830049E-2</v>
      </c>
      <c r="R48" s="351">
        <v>584</v>
      </c>
      <c r="S48" s="351">
        <v>440920</v>
      </c>
      <c r="T48" s="351">
        <v>-217</v>
      </c>
      <c r="U48" s="351">
        <v>-648</v>
      </c>
      <c r="V48" s="351">
        <v>-477</v>
      </c>
      <c r="W48" s="351">
        <v>584</v>
      </c>
      <c r="X48" s="351">
        <v>0</v>
      </c>
      <c r="Y48" s="351">
        <v>0</v>
      </c>
      <c r="Z48" s="351">
        <v>0</v>
      </c>
      <c r="AA48" s="351">
        <v>440920</v>
      </c>
      <c r="AB48" s="351">
        <v>-218</v>
      </c>
      <c r="AC48" s="351">
        <v>-1016</v>
      </c>
      <c r="AD48" s="351">
        <v>-1058</v>
      </c>
      <c r="AE48" s="351">
        <v>-1711</v>
      </c>
      <c r="AF48" s="351">
        <v>0</v>
      </c>
      <c r="AG48" s="351">
        <v>0</v>
      </c>
      <c r="AH48" s="351">
        <v>0</v>
      </c>
      <c r="AI48" s="351">
        <v>0</v>
      </c>
      <c r="AJ48" s="351">
        <v>440920</v>
      </c>
      <c r="AK48" s="351">
        <v>6374000</v>
      </c>
      <c r="AL48">
        <v>755</v>
      </c>
      <c r="AM48" s="351">
        <v>36528</v>
      </c>
      <c r="AN48" s="351">
        <v>35944</v>
      </c>
      <c r="AO48" s="351">
        <v>26901</v>
      </c>
      <c r="AP48" s="351">
        <v>26100</v>
      </c>
      <c r="AQ48" s="351">
        <v>-1</v>
      </c>
      <c r="AR48" s="351">
        <v>-585</v>
      </c>
      <c r="AS48" s="351">
        <v>-1229</v>
      </c>
      <c r="AT48" s="351">
        <v>-2772</v>
      </c>
      <c r="AU48" s="351">
        <v>0</v>
      </c>
      <c r="AV48" s="351">
        <v>0</v>
      </c>
      <c r="AW48" s="351">
        <v>0</v>
      </c>
      <c r="AX48" s="351">
        <v>0</v>
      </c>
      <c r="AY48" s="351">
        <v>0</v>
      </c>
      <c r="AZ48" s="351">
        <v>0</v>
      </c>
      <c r="BA48" s="351">
        <v>0</v>
      </c>
      <c r="BB48" s="351">
        <v>440920</v>
      </c>
      <c r="BC48" s="351">
        <v>0</v>
      </c>
      <c r="BD48" s="351">
        <v>0</v>
      </c>
      <c r="BE48" s="351">
        <v>0</v>
      </c>
      <c r="BF48" s="351">
        <v>440920</v>
      </c>
      <c r="BG48" s="605">
        <v>10939</v>
      </c>
      <c r="BH48" s="605">
        <v>0</v>
      </c>
      <c r="BI48" s="606" t="s">
        <v>1613</v>
      </c>
      <c r="BJ48" s="606" t="s">
        <v>402</v>
      </c>
      <c r="BK48" s="605">
        <v>7723</v>
      </c>
      <c r="BL48" t="s">
        <v>5149</v>
      </c>
      <c r="BM48" s="280">
        <v>755</v>
      </c>
      <c r="BN48" s="350">
        <v>2859.1829732909473</v>
      </c>
      <c r="BO48" s="350">
        <v>2840.5961058160237</v>
      </c>
      <c r="BP48" s="350">
        <v>2894.323769610724</v>
      </c>
      <c r="BQ48" s="350">
        <v>3149.2361216721006</v>
      </c>
      <c r="BR48" s="350">
        <v>2858.8925534866517</v>
      </c>
      <c r="BS48" s="350">
        <v>2670.7005203030526</v>
      </c>
      <c r="BT48" s="350">
        <v>2537.3978301313364</v>
      </c>
      <c r="BU48" s="350">
        <v>2351.203163515499</v>
      </c>
      <c r="BV48" s="350">
        <v>2819.6644706478141</v>
      </c>
      <c r="BW48" s="350">
        <v>2567.1921767142508</v>
      </c>
      <c r="BX48" s="350">
        <v>2609.0756315083336</v>
      </c>
      <c r="BY48" s="350">
        <v>2679.9939540405144</v>
      </c>
    </row>
    <row r="49" spans="1:77">
      <c r="A49" t="s">
        <v>56</v>
      </c>
      <c r="B49" t="s">
        <v>55</v>
      </c>
      <c r="C49" t="s">
        <v>54</v>
      </c>
      <c r="D49" t="s">
        <v>343</v>
      </c>
      <c r="E49" s="351">
        <v>2147</v>
      </c>
      <c r="F49" s="351">
        <v>2158</v>
      </c>
      <c r="G49" s="351">
        <v>2222</v>
      </c>
      <c r="H49" s="351">
        <v>2298</v>
      </c>
      <c r="I49" s="351">
        <v>2068</v>
      </c>
      <c r="J49" s="351">
        <v>2097</v>
      </c>
      <c r="K49" s="351">
        <v>2149</v>
      </c>
      <c r="L49" s="351">
        <v>2221</v>
      </c>
      <c r="M49" s="351">
        <v>2199</v>
      </c>
      <c r="N49" s="351">
        <v>2345</v>
      </c>
      <c r="O49" s="351">
        <v>2332</v>
      </c>
      <c r="P49" s="351">
        <v>2347</v>
      </c>
      <c r="Q49" s="603">
        <v>3.2861189801699719E-2</v>
      </c>
      <c r="R49" s="351">
        <v>290</v>
      </c>
      <c r="S49" s="351">
        <v>432100</v>
      </c>
      <c r="T49" s="351">
        <v>79</v>
      </c>
      <c r="U49" s="351">
        <v>140</v>
      </c>
      <c r="V49" s="351">
        <v>213</v>
      </c>
      <c r="W49" s="351">
        <v>290</v>
      </c>
      <c r="X49" s="351">
        <v>117710</v>
      </c>
      <c r="Y49" s="351">
        <v>90890</v>
      </c>
      <c r="Z49" s="351">
        <v>108770</v>
      </c>
      <c r="AA49" s="351">
        <v>114730</v>
      </c>
      <c r="AB49" s="351">
        <v>-52</v>
      </c>
      <c r="AC49" s="351">
        <v>-187</v>
      </c>
      <c r="AD49" s="351">
        <v>-110</v>
      </c>
      <c r="AE49" s="351">
        <v>-49</v>
      </c>
      <c r="AF49" s="351">
        <v>0</v>
      </c>
      <c r="AG49" s="351">
        <v>0</v>
      </c>
      <c r="AH49" s="351">
        <v>0</v>
      </c>
      <c r="AI49" s="351">
        <v>0</v>
      </c>
      <c r="AJ49" s="351">
        <v>432100</v>
      </c>
      <c r="AK49" s="351">
        <v>1761000</v>
      </c>
      <c r="AL49">
        <v>1490</v>
      </c>
      <c r="AM49" s="351">
        <v>8825</v>
      </c>
      <c r="AN49" s="351">
        <v>8535</v>
      </c>
      <c r="AO49" s="351">
        <v>6678</v>
      </c>
      <c r="AP49" s="351">
        <v>6467</v>
      </c>
      <c r="AQ49" s="351">
        <v>-131</v>
      </c>
      <c r="AR49" s="351">
        <v>-248</v>
      </c>
      <c r="AS49" s="351">
        <v>-183</v>
      </c>
      <c r="AT49" s="351">
        <v>-126</v>
      </c>
      <c r="AU49" s="351">
        <v>0</v>
      </c>
      <c r="AV49" s="351">
        <v>0</v>
      </c>
      <c r="AW49" s="351">
        <v>0</v>
      </c>
      <c r="AX49" s="351">
        <v>0</v>
      </c>
      <c r="AY49" s="351">
        <v>117710</v>
      </c>
      <c r="AZ49" s="351">
        <v>90890</v>
      </c>
      <c r="BA49" s="351">
        <v>108770</v>
      </c>
      <c r="BB49" s="351">
        <v>114730</v>
      </c>
      <c r="BC49" s="351">
        <v>117710</v>
      </c>
      <c r="BD49" s="351">
        <v>90890</v>
      </c>
      <c r="BE49" s="351">
        <v>108770</v>
      </c>
      <c r="BF49" s="351">
        <v>114730</v>
      </c>
      <c r="BG49" s="605">
        <v>2347</v>
      </c>
      <c r="BH49" s="605">
        <v>0</v>
      </c>
      <c r="BI49" s="606">
        <v>0</v>
      </c>
      <c r="BJ49" s="606" t="s">
        <v>402</v>
      </c>
      <c r="BK49" s="605">
        <v>1996</v>
      </c>
      <c r="BL49" t="s">
        <v>5149</v>
      </c>
      <c r="BM49" s="280">
        <v>1490</v>
      </c>
      <c r="BN49" s="350">
        <v>1855.7659542747708</v>
      </c>
      <c r="BO49" s="350">
        <v>1978.977336413978</v>
      </c>
      <c r="BP49" s="350">
        <v>1968.0064599221309</v>
      </c>
      <c r="BQ49" s="350">
        <v>1961.0904776039083</v>
      </c>
      <c r="BR49" s="350">
        <v>1745.2132757800027</v>
      </c>
      <c r="BS49" s="350">
        <v>1769.6867694925852</v>
      </c>
      <c r="BT49" s="350">
        <v>1813.5702754599738</v>
      </c>
      <c r="BU49" s="350">
        <v>1855.808244890618</v>
      </c>
      <c r="BV49" s="350">
        <v>1829.8820921823515</v>
      </c>
      <c r="BW49" s="350">
        <v>1839.2573614017301</v>
      </c>
      <c r="BX49" s="350">
        <v>1893.8043823144783</v>
      </c>
      <c r="BY49" s="350">
        <v>1939.3133983280688</v>
      </c>
    </row>
    <row r="50" spans="1:77">
      <c r="A50" t="s">
        <v>44</v>
      </c>
      <c r="B50" t="s">
        <v>43</v>
      </c>
      <c r="C50" t="s">
        <v>42</v>
      </c>
      <c r="D50" t="s">
        <v>341</v>
      </c>
      <c r="E50" s="351">
        <v>15802</v>
      </c>
      <c r="F50" s="351">
        <v>15693</v>
      </c>
      <c r="G50" s="351">
        <v>15325</v>
      </c>
      <c r="H50" s="351">
        <v>15415</v>
      </c>
      <c r="I50" s="351">
        <v>15762</v>
      </c>
      <c r="J50" s="351">
        <v>15264</v>
      </c>
      <c r="K50" s="351">
        <v>14884</v>
      </c>
      <c r="L50" s="351">
        <v>14962</v>
      </c>
      <c r="M50" s="351">
        <v>14173</v>
      </c>
      <c r="N50" s="351">
        <v>14115</v>
      </c>
      <c r="O50" s="351">
        <v>14271</v>
      </c>
      <c r="P50" s="351">
        <v>14944</v>
      </c>
      <c r="Q50" s="603">
        <v>2.1900859644894351E-2</v>
      </c>
      <c r="R50" s="351">
        <v>1363</v>
      </c>
      <c r="S50" s="351">
        <v>2030870</v>
      </c>
      <c r="T50" s="351">
        <v>40</v>
      </c>
      <c r="U50" s="351">
        <v>469</v>
      </c>
      <c r="V50" s="351">
        <v>910</v>
      </c>
      <c r="W50" s="351">
        <v>1363</v>
      </c>
      <c r="X50" s="351">
        <v>59600</v>
      </c>
      <c r="Y50" s="351">
        <v>639210</v>
      </c>
      <c r="Z50" s="351">
        <v>657090</v>
      </c>
      <c r="AA50" s="351">
        <v>674970</v>
      </c>
      <c r="AB50" s="351">
        <v>1629</v>
      </c>
      <c r="AC50" s="351">
        <v>1578</v>
      </c>
      <c r="AD50" s="351">
        <v>1054</v>
      </c>
      <c r="AE50" s="351">
        <v>471</v>
      </c>
      <c r="AF50" s="351">
        <v>59600</v>
      </c>
      <c r="AG50" s="351">
        <v>639210</v>
      </c>
      <c r="AH50" s="351">
        <v>657090</v>
      </c>
      <c r="AI50" s="351">
        <v>674970</v>
      </c>
      <c r="AJ50" s="351">
        <v>2030870</v>
      </c>
      <c r="AK50" s="351">
        <v>9866000</v>
      </c>
      <c r="AL50">
        <v>1490</v>
      </c>
      <c r="AM50" s="351">
        <v>62235</v>
      </c>
      <c r="AN50" s="351">
        <v>60872</v>
      </c>
      <c r="AO50" s="351">
        <v>46433</v>
      </c>
      <c r="AP50" s="351">
        <v>45110</v>
      </c>
      <c r="AQ50" s="351">
        <v>1589</v>
      </c>
      <c r="AR50" s="351">
        <v>1149</v>
      </c>
      <c r="AS50" s="351">
        <v>613</v>
      </c>
      <c r="AT50" s="351">
        <v>18</v>
      </c>
      <c r="AU50" s="351">
        <v>0</v>
      </c>
      <c r="AV50" s="351">
        <v>0</v>
      </c>
      <c r="AW50" s="351">
        <v>0</v>
      </c>
      <c r="AX50" s="351">
        <v>0</v>
      </c>
      <c r="AY50" s="351">
        <v>0</v>
      </c>
      <c r="AZ50" s="351">
        <v>0</v>
      </c>
      <c r="BA50" s="351">
        <v>0</v>
      </c>
      <c r="BB50" s="351">
        <v>0</v>
      </c>
      <c r="BC50" s="351">
        <v>59600</v>
      </c>
      <c r="BD50" s="351">
        <v>639210</v>
      </c>
      <c r="BE50" s="351">
        <v>657090</v>
      </c>
      <c r="BF50" s="351">
        <v>674970</v>
      </c>
      <c r="BG50" s="605">
        <v>14944</v>
      </c>
      <c r="BH50" s="605">
        <v>0</v>
      </c>
      <c r="BI50" s="606" t="s">
        <v>1790</v>
      </c>
      <c r="BJ50" s="606" t="s">
        <v>403</v>
      </c>
      <c r="BK50" s="605">
        <v>14400</v>
      </c>
      <c r="BL50" t="s">
        <v>5149</v>
      </c>
      <c r="BM50" s="280">
        <v>1490</v>
      </c>
      <c r="BN50" s="596">
        <v>2650.9162080213468</v>
      </c>
      <c r="BO50" s="596">
        <v>2640.0678950272568</v>
      </c>
      <c r="BP50" s="596">
        <v>2669.246116183775</v>
      </c>
      <c r="BQ50" s="596">
        <v>2776.8628000811937</v>
      </c>
      <c r="BR50" s="596">
        <v>2948.1225760835723</v>
      </c>
      <c r="BS50" s="596">
        <v>2854.9767162377648</v>
      </c>
      <c r="BT50" s="596">
        <v>2783.9015621385543</v>
      </c>
      <c r="BU50" s="596">
        <v>2780.2075224046321</v>
      </c>
      <c r="BV50" s="596">
        <v>2974.4342706297998</v>
      </c>
      <c r="BW50" s="596">
        <v>2953.9170363873845</v>
      </c>
      <c r="BX50" s="596">
        <v>2884.6478418808811</v>
      </c>
      <c r="BY50" s="596">
        <v>2883.2197379982404</v>
      </c>
    </row>
    <row r="51" spans="1:77">
      <c r="A51" t="s">
        <v>73</v>
      </c>
      <c r="B51" t="s">
        <v>72</v>
      </c>
      <c r="C51" t="s">
        <v>71</v>
      </c>
      <c r="D51" t="s">
        <v>339</v>
      </c>
      <c r="E51" s="351">
        <v>7022</v>
      </c>
      <c r="F51" s="351">
        <v>6875</v>
      </c>
      <c r="G51" s="351">
        <v>6744</v>
      </c>
      <c r="H51" s="351">
        <v>6867</v>
      </c>
      <c r="I51" s="351">
        <v>6775</v>
      </c>
      <c r="J51" s="351">
        <v>7150</v>
      </c>
      <c r="K51" s="351">
        <v>7013.76</v>
      </c>
      <c r="L51" s="351">
        <v>7141.68</v>
      </c>
      <c r="M51" s="351">
        <v>6775</v>
      </c>
      <c r="N51" s="351">
        <v>7074</v>
      </c>
      <c r="O51" s="351">
        <v>6694</v>
      </c>
      <c r="P51" s="351">
        <v>6742</v>
      </c>
      <c r="Q51" s="603">
        <v>-2.0809946197469911E-2</v>
      </c>
      <c r="R51" s="351">
        <v>-572.44000000000233</v>
      </c>
      <c r="S51" s="351">
        <v>0</v>
      </c>
      <c r="T51" s="351">
        <v>247</v>
      </c>
      <c r="U51" s="351">
        <v>-28</v>
      </c>
      <c r="V51" s="351">
        <v>-297.76000000000204</v>
      </c>
      <c r="W51" s="351">
        <v>-572.44000000000233</v>
      </c>
      <c r="X51" s="351">
        <v>0</v>
      </c>
      <c r="Y51" s="351">
        <v>0</v>
      </c>
      <c r="Z51" s="351">
        <v>0</v>
      </c>
      <c r="AA51" s="351">
        <v>0</v>
      </c>
      <c r="AB51" s="351">
        <v>247</v>
      </c>
      <c r="AC51" s="351">
        <v>-199</v>
      </c>
      <c r="AD51" s="351">
        <v>50</v>
      </c>
      <c r="AE51" s="351">
        <v>125</v>
      </c>
      <c r="AF51" s="351">
        <v>0</v>
      </c>
      <c r="AG51" s="351">
        <v>0</v>
      </c>
      <c r="AH51" s="351">
        <v>0</v>
      </c>
      <c r="AI51" s="351">
        <v>0</v>
      </c>
      <c r="AJ51" s="351">
        <v>0</v>
      </c>
      <c r="AK51" s="351">
        <v>5732000</v>
      </c>
      <c r="AL51">
        <v>1490</v>
      </c>
      <c r="AM51" s="351">
        <v>27508</v>
      </c>
      <c r="AN51" s="351">
        <v>28080.440000000002</v>
      </c>
      <c r="AO51" s="351">
        <v>20486</v>
      </c>
      <c r="AP51" s="351">
        <v>21305.440000000002</v>
      </c>
      <c r="AQ51" s="351">
        <v>0</v>
      </c>
      <c r="AR51" s="351">
        <v>76</v>
      </c>
      <c r="AS51" s="351">
        <v>319.76000000000022</v>
      </c>
      <c r="AT51" s="351">
        <v>399.68000000000029</v>
      </c>
      <c r="AU51" s="351">
        <v>0</v>
      </c>
      <c r="AV51" s="351">
        <v>0</v>
      </c>
      <c r="AW51" s="351">
        <v>0</v>
      </c>
      <c r="AX51" s="351">
        <v>0</v>
      </c>
      <c r="AY51" s="351">
        <v>0</v>
      </c>
      <c r="AZ51" s="351">
        <v>0</v>
      </c>
      <c r="BA51" s="351">
        <v>0</v>
      </c>
      <c r="BB51" s="351">
        <v>0</v>
      </c>
      <c r="BC51" s="351">
        <v>0</v>
      </c>
      <c r="BD51" s="351">
        <v>0</v>
      </c>
      <c r="BE51" s="351">
        <v>0</v>
      </c>
      <c r="BF51" s="351">
        <v>0</v>
      </c>
      <c r="BG51" s="605">
        <v>6742</v>
      </c>
      <c r="BH51" s="605">
        <v>0</v>
      </c>
      <c r="BI51" s="606" t="s">
        <v>1804</v>
      </c>
      <c r="BJ51" s="606" t="s">
        <v>402</v>
      </c>
      <c r="BK51" s="605">
        <v>7046</v>
      </c>
      <c r="BL51" t="s">
        <v>5148</v>
      </c>
      <c r="BM51" s="280">
        <v>1490</v>
      </c>
      <c r="BN51" s="596">
        <v>2101.3082289103586</v>
      </c>
      <c r="BO51" s="596">
        <v>2194.044931558949</v>
      </c>
      <c r="BP51" s="596">
        <v>2076.1855770222796</v>
      </c>
      <c r="BQ51" s="596">
        <v>2071.6819150281012</v>
      </c>
      <c r="BR51" s="596">
        <v>2101.3082289103586</v>
      </c>
      <c r="BS51" s="596">
        <v>2217.6168024662825</v>
      </c>
      <c r="BT51" s="596">
        <v>2175.3611223029252</v>
      </c>
      <c r="BU51" s="596">
        <v>2194.4955946184946</v>
      </c>
      <c r="BV51" s="596">
        <v>2195.7899876535753</v>
      </c>
      <c r="BW51" s="596">
        <v>2149.822866009446</v>
      </c>
      <c r="BX51" s="596">
        <v>2108.8589684898475</v>
      </c>
      <c r="BY51" s="596">
        <v>2129.8425989560792</v>
      </c>
    </row>
    <row r="52" spans="1:77">
      <c r="A52" t="s">
        <v>56</v>
      </c>
      <c r="B52" t="s">
        <v>55</v>
      </c>
      <c r="C52" t="s">
        <v>76</v>
      </c>
      <c r="D52" t="s">
        <v>337</v>
      </c>
      <c r="E52" s="351">
        <v>6091</v>
      </c>
      <c r="F52" s="351">
        <v>6652</v>
      </c>
      <c r="G52" s="351">
        <v>6399</v>
      </c>
      <c r="H52" s="351">
        <v>6468</v>
      </c>
      <c r="I52" s="351">
        <v>5978.5</v>
      </c>
      <c r="J52" s="351">
        <v>6526.4999999999991</v>
      </c>
      <c r="K52" s="351">
        <v>6267</v>
      </c>
      <c r="L52" s="351">
        <v>6369.5</v>
      </c>
      <c r="M52" s="351">
        <v>5987</v>
      </c>
      <c r="N52" s="351">
        <v>5894</v>
      </c>
      <c r="O52" s="351">
        <v>6379</v>
      </c>
      <c r="P52" s="351">
        <v>6439</v>
      </c>
      <c r="Q52" s="603">
        <v>1.829363529871144E-2</v>
      </c>
      <c r="R52" s="351">
        <v>468.5</v>
      </c>
      <c r="S52" s="351">
        <v>698065</v>
      </c>
      <c r="T52" s="351">
        <v>112.5</v>
      </c>
      <c r="U52" s="351">
        <v>238</v>
      </c>
      <c r="V52" s="351">
        <v>370</v>
      </c>
      <c r="W52" s="351">
        <v>468.5</v>
      </c>
      <c r="X52" s="351">
        <v>167625</v>
      </c>
      <c r="Y52" s="351">
        <v>186995</v>
      </c>
      <c r="Z52" s="351">
        <v>196680</v>
      </c>
      <c r="AA52" s="351">
        <v>146765</v>
      </c>
      <c r="AB52" s="351">
        <v>104</v>
      </c>
      <c r="AC52" s="351">
        <v>758</v>
      </c>
      <c r="AD52" s="351">
        <v>20</v>
      </c>
      <c r="AE52" s="351">
        <v>29</v>
      </c>
      <c r="AF52" s="351">
        <v>154960</v>
      </c>
      <c r="AG52" s="351">
        <v>199660</v>
      </c>
      <c r="AH52" s="351">
        <v>196680</v>
      </c>
      <c r="AI52" s="351">
        <v>146765</v>
      </c>
      <c r="AJ52" s="351">
        <v>698065</v>
      </c>
      <c r="AK52" s="351">
        <v>5221000</v>
      </c>
      <c r="AL52">
        <v>1490</v>
      </c>
      <c r="AM52" s="351">
        <v>25610</v>
      </c>
      <c r="AN52" s="351">
        <v>25141.5</v>
      </c>
      <c r="AO52" s="351">
        <v>19519</v>
      </c>
      <c r="AP52" s="351">
        <v>19163</v>
      </c>
      <c r="AQ52" s="351">
        <v>-8.5</v>
      </c>
      <c r="AR52" s="351">
        <v>632.49999999999909</v>
      </c>
      <c r="AS52" s="351">
        <v>-112</v>
      </c>
      <c r="AT52" s="351">
        <v>-69.5</v>
      </c>
      <c r="AU52" s="351">
        <v>157940</v>
      </c>
      <c r="AV52" s="351">
        <v>0</v>
      </c>
      <c r="AW52" s="351">
        <v>196680</v>
      </c>
      <c r="AX52" s="351">
        <v>146765</v>
      </c>
      <c r="AY52" s="351">
        <v>12665</v>
      </c>
      <c r="AZ52" s="351">
        <v>-12665</v>
      </c>
      <c r="BA52" s="351">
        <v>0</v>
      </c>
      <c r="BB52" s="351">
        <v>0</v>
      </c>
      <c r="BC52" s="351">
        <v>9685</v>
      </c>
      <c r="BD52" s="351">
        <v>186995</v>
      </c>
      <c r="BE52" s="351">
        <v>0</v>
      </c>
      <c r="BF52" s="351">
        <v>0</v>
      </c>
      <c r="BG52" s="605">
        <v>6439</v>
      </c>
      <c r="BH52" s="605">
        <v>146765</v>
      </c>
      <c r="BI52" s="606" t="s">
        <v>1744</v>
      </c>
      <c r="BJ52" s="606" t="s">
        <v>402</v>
      </c>
      <c r="BK52" s="605">
        <v>5879</v>
      </c>
      <c r="BL52" t="s">
        <v>5149</v>
      </c>
      <c r="BM52" s="280">
        <v>1490</v>
      </c>
      <c r="BN52" s="350">
        <v>2126.0687987908732</v>
      </c>
      <c r="BO52" s="350">
        <v>2093.0431768955077</v>
      </c>
      <c r="BP52" s="350">
        <v>2265.2735706509065</v>
      </c>
      <c r="BQ52" s="350">
        <v>2269.5441144637507</v>
      </c>
      <c r="BR52" s="350">
        <v>2123.0503279724794</v>
      </c>
      <c r="BS52" s="350">
        <v>2317.6529172053833</v>
      </c>
      <c r="BT52" s="350">
        <v>2225.5007786908968</v>
      </c>
      <c r="BU52" s="350">
        <v>2245.0475597261784</v>
      </c>
      <c r="BV52" s="350">
        <v>2177.9261545442737</v>
      </c>
      <c r="BW52" s="350">
        <v>2378.5199113492877</v>
      </c>
      <c r="BX52" s="350">
        <v>2288.0560602411442</v>
      </c>
      <c r="BY52" s="350">
        <v>2296.8787356905573</v>
      </c>
    </row>
    <row r="53" spans="1:77">
      <c r="A53" t="s">
        <v>56</v>
      </c>
      <c r="B53" t="s">
        <v>65</v>
      </c>
      <c r="C53" t="s">
        <v>97</v>
      </c>
      <c r="D53" t="s">
        <v>335</v>
      </c>
      <c r="E53" s="351">
        <v>3703</v>
      </c>
      <c r="F53" s="351">
        <v>3608</v>
      </c>
      <c r="G53" s="351">
        <v>3598</v>
      </c>
      <c r="H53" s="351">
        <v>3763</v>
      </c>
      <c r="I53" s="351">
        <v>3976</v>
      </c>
      <c r="J53" s="351">
        <v>3301</v>
      </c>
      <c r="K53" s="351">
        <v>3292</v>
      </c>
      <c r="L53" s="351">
        <v>3443</v>
      </c>
      <c r="M53" s="351">
        <v>3763</v>
      </c>
      <c r="N53" s="351">
        <v>4004</v>
      </c>
      <c r="O53" s="351">
        <v>3728</v>
      </c>
      <c r="P53" s="351">
        <v>3791</v>
      </c>
      <c r="Q53" s="603">
        <v>4.4983642311886583E-2</v>
      </c>
      <c r="R53" s="351">
        <v>660</v>
      </c>
      <c r="S53" s="351">
        <v>983400</v>
      </c>
      <c r="T53" s="351">
        <v>-273</v>
      </c>
      <c r="U53" s="351">
        <v>34</v>
      </c>
      <c r="V53" s="351">
        <v>340</v>
      </c>
      <c r="W53" s="351">
        <v>660</v>
      </c>
      <c r="X53" s="351">
        <v>0</v>
      </c>
      <c r="Y53" s="351">
        <v>50660</v>
      </c>
      <c r="Z53" s="351">
        <v>455940</v>
      </c>
      <c r="AA53" s="351">
        <v>476800</v>
      </c>
      <c r="AB53" s="351">
        <v>-60</v>
      </c>
      <c r="AC53" s="351">
        <v>-396</v>
      </c>
      <c r="AD53" s="351">
        <v>-130</v>
      </c>
      <c r="AE53" s="351">
        <v>-28</v>
      </c>
      <c r="AF53" s="351">
        <v>0</v>
      </c>
      <c r="AG53" s="351">
        <v>0</v>
      </c>
      <c r="AH53" s="351">
        <v>0</v>
      </c>
      <c r="AI53" s="351">
        <v>0</v>
      </c>
      <c r="AJ53" s="351">
        <v>983400</v>
      </c>
      <c r="AK53" s="351">
        <v>8071000</v>
      </c>
      <c r="AL53">
        <v>1490</v>
      </c>
      <c r="AM53" s="351">
        <v>14672</v>
      </c>
      <c r="AN53" s="351">
        <v>14012</v>
      </c>
      <c r="AO53" s="351">
        <v>10969</v>
      </c>
      <c r="AP53" s="351">
        <v>10036</v>
      </c>
      <c r="AQ53" s="351">
        <v>213</v>
      </c>
      <c r="AR53" s="351">
        <v>-703</v>
      </c>
      <c r="AS53" s="351">
        <v>-436</v>
      </c>
      <c r="AT53" s="351">
        <v>-348</v>
      </c>
      <c r="AU53" s="351">
        <v>0</v>
      </c>
      <c r="AV53" s="351">
        <v>0</v>
      </c>
      <c r="AW53" s="351">
        <v>0</v>
      </c>
      <c r="AX53" s="351">
        <v>0</v>
      </c>
      <c r="AY53" s="351">
        <v>0</v>
      </c>
      <c r="AZ53" s="351">
        <v>50660</v>
      </c>
      <c r="BA53" s="351">
        <v>455940</v>
      </c>
      <c r="BB53" s="351">
        <v>476800</v>
      </c>
      <c r="BC53" s="351">
        <v>0</v>
      </c>
      <c r="BD53" s="351">
        <v>50660</v>
      </c>
      <c r="BE53" s="351">
        <v>455940</v>
      </c>
      <c r="BF53" s="351">
        <v>476800</v>
      </c>
      <c r="BG53" s="605">
        <v>3791</v>
      </c>
      <c r="BH53" s="605">
        <v>0</v>
      </c>
      <c r="BI53" s="606">
        <v>0</v>
      </c>
      <c r="BJ53" s="606" t="s">
        <v>403</v>
      </c>
      <c r="BK53" s="605">
        <v>9661</v>
      </c>
      <c r="BL53" t="s">
        <v>5148</v>
      </c>
      <c r="BM53" s="280">
        <v>1490</v>
      </c>
      <c r="BN53" s="350">
        <v>844.08090241117702</v>
      </c>
      <c r="BO53" s="350">
        <v>898.13976435140933</v>
      </c>
      <c r="BP53" s="350">
        <v>836.23003034516819</v>
      </c>
      <c r="BQ53" s="350">
        <v>841.59344572441228</v>
      </c>
      <c r="BR53" s="350">
        <v>891.85906669860231</v>
      </c>
      <c r="BS53" s="350">
        <v>740.44939113986061</v>
      </c>
      <c r="BT53" s="350">
        <v>738.43059546574409</v>
      </c>
      <c r="BU53" s="350">
        <v>764.33823097577181</v>
      </c>
      <c r="BV53" s="350">
        <v>839.13923603481339</v>
      </c>
      <c r="BW53" s="350">
        <v>817.61122430829232</v>
      </c>
      <c r="BX53" s="350">
        <v>815.3451178107639</v>
      </c>
      <c r="BY53" s="350">
        <v>844.08090241117702</v>
      </c>
    </row>
    <row r="54" spans="1:77">
      <c r="A54" t="s">
        <v>73</v>
      </c>
      <c r="B54" t="s">
        <v>72</v>
      </c>
      <c r="C54" t="s">
        <v>71</v>
      </c>
      <c r="D54" t="s">
        <v>333</v>
      </c>
      <c r="E54" s="351">
        <v>7278.5506999999998</v>
      </c>
      <c r="F54" s="351">
        <v>7310.3303999999998</v>
      </c>
      <c r="G54" s="351">
        <v>7071.9825000000001</v>
      </c>
      <c r="H54" s="351">
        <v>7640.0451000000003</v>
      </c>
      <c r="I54" s="351">
        <v>7113.0506999999998</v>
      </c>
      <c r="J54" s="351">
        <v>7144.8303999999998</v>
      </c>
      <c r="K54" s="351">
        <v>6906.4825000000001</v>
      </c>
      <c r="L54" s="351">
        <v>7474.5451000000003</v>
      </c>
      <c r="M54" s="351">
        <v>7358</v>
      </c>
      <c r="N54" s="351">
        <v>7806</v>
      </c>
      <c r="O54" s="351">
        <v>8451</v>
      </c>
      <c r="P54" s="351">
        <v>8879</v>
      </c>
      <c r="Q54" s="603">
        <v>2.2593155959016387E-2</v>
      </c>
      <c r="R54" s="351">
        <v>662</v>
      </c>
      <c r="S54" s="351">
        <v>1410304.94</v>
      </c>
      <c r="T54" s="351">
        <v>165.5</v>
      </c>
      <c r="U54" s="351">
        <v>331</v>
      </c>
      <c r="V54" s="351">
        <v>496.5</v>
      </c>
      <c r="W54" s="351">
        <v>662</v>
      </c>
      <c r="X54" s="351">
        <v>352576.23499999999</v>
      </c>
      <c r="Y54" s="351">
        <v>352576.23499999999</v>
      </c>
      <c r="Z54" s="351">
        <v>352576.2350000001</v>
      </c>
      <c r="AA54" s="351">
        <v>352576.23499999987</v>
      </c>
      <c r="AB54" s="351">
        <v>-79.449300000000221</v>
      </c>
      <c r="AC54" s="351">
        <v>-495.66960000000017</v>
      </c>
      <c r="AD54" s="351">
        <v>-1379.0174999999999</v>
      </c>
      <c r="AE54" s="351">
        <v>-1238.9548999999997</v>
      </c>
      <c r="AF54" s="351">
        <v>0</v>
      </c>
      <c r="AG54" s="351">
        <v>0</v>
      </c>
      <c r="AH54" s="351">
        <v>0</v>
      </c>
      <c r="AI54" s="351">
        <v>0</v>
      </c>
      <c r="AJ54" s="351">
        <v>1410304.94</v>
      </c>
      <c r="AK54" s="351">
        <v>5558000</v>
      </c>
      <c r="AL54">
        <v>2130.37</v>
      </c>
      <c r="AM54" s="351">
        <v>29300.908699999996</v>
      </c>
      <c r="AN54" s="351">
        <v>28638.908699999996</v>
      </c>
      <c r="AO54" s="351">
        <v>22022.358</v>
      </c>
      <c r="AP54" s="351">
        <v>21525.858</v>
      </c>
      <c r="AQ54" s="351">
        <v>-244.94930000000022</v>
      </c>
      <c r="AR54" s="351">
        <v>-661.16960000000017</v>
      </c>
      <c r="AS54" s="351">
        <v>-1544.5174999999999</v>
      </c>
      <c r="AT54" s="351">
        <v>-1404.4548999999997</v>
      </c>
      <c r="AU54" s="351">
        <v>0</v>
      </c>
      <c r="AV54" s="351">
        <v>0</v>
      </c>
      <c r="AW54" s="351">
        <v>0</v>
      </c>
      <c r="AX54" s="351">
        <v>0</v>
      </c>
      <c r="AY54" s="351">
        <v>352576.23499999999</v>
      </c>
      <c r="AZ54" s="351">
        <v>352576.23499999999</v>
      </c>
      <c r="BA54" s="351">
        <v>352576.2350000001</v>
      </c>
      <c r="BB54" s="351">
        <v>352576.23499999987</v>
      </c>
      <c r="BC54" s="351">
        <v>352576.23499999999</v>
      </c>
      <c r="BD54" s="351">
        <v>352576.23499999999</v>
      </c>
      <c r="BE54" s="351">
        <v>352576.2350000001</v>
      </c>
      <c r="BF54" s="351">
        <v>352576.23499999987</v>
      </c>
      <c r="BG54" s="605">
        <v>8879</v>
      </c>
      <c r="BH54" s="605">
        <v>0</v>
      </c>
      <c r="BI54" s="606">
        <v>0</v>
      </c>
      <c r="BJ54" s="606" t="s">
        <v>403</v>
      </c>
      <c r="BK54" s="605">
        <v>8129</v>
      </c>
      <c r="BL54" t="s">
        <v>5149</v>
      </c>
      <c r="BM54" s="280">
        <v>2130.37</v>
      </c>
      <c r="BN54" s="596">
        <v>2271.3799791289262</v>
      </c>
      <c r="BO54" s="596">
        <v>2409.6754711987492</v>
      </c>
      <c r="BP54" s="596">
        <v>2608.7839363439184</v>
      </c>
      <c r="BQ54" s="596">
        <v>2710.8523571648948</v>
      </c>
      <c r="BR54" s="596">
        <v>2195.7652827546876</v>
      </c>
      <c r="BS54" s="596">
        <v>2205.5755266148021</v>
      </c>
      <c r="BT54" s="596">
        <v>2131.9986513596482</v>
      </c>
      <c r="BU54" s="596">
        <v>2282.0574617716311</v>
      </c>
      <c r="BV54" s="596">
        <v>2271.282969115251</v>
      </c>
      <c r="BW54" s="596">
        <v>2281.199873503042</v>
      </c>
      <c r="BX54" s="596">
        <v>2206.823043786876</v>
      </c>
      <c r="BY54" s="596">
        <v>2358.4459744199585</v>
      </c>
    </row>
    <row r="55" spans="1:77">
      <c r="A55" t="s">
        <v>56</v>
      </c>
      <c r="B55" t="s">
        <v>55</v>
      </c>
      <c r="C55" t="s">
        <v>54</v>
      </c>
      <c r="D55" t="s">
        <v>331</v>
      </c>
      <c r="E55" s="351">
        <v>12417</v>
      </c>
      <c r="F55" s="351">
        <v>12417</v>
      </c>
      <c r="G55" s="351">
        <v>12511</v>
      </c>
      <c r="H55" s="351">
        <v>13658</v>
      </c>
      <c r="I55" s="351">
        <v>12675</v>
      </c>
      <c r="J55" s="351">
        <v>12984</v>
      </c>
      <c r="K55" s="351">
        <v>13082</v>
      </c>
      <c r="L55" s="351">
        <v>14295</v>
      </c>
      <c r="M55" s="351">
        <v>12545</v>
      </c>
      <c r="N55" s="351">
        <v>13477</v>
      </c>
      <c r="O55" s="351">
        <v>13173</v>
      </c>
      <c r="P55" s="351">
        <v>14551</v>
      </c>
      <c r="Q55" s="603">
        <v>-3.9860400368605768E-2</v>
      </c>
      <c r="R55" s="351">
        <v>-2033</v>
      </c>
      <c r="S55" s="351">
        <v>0</v>
      </c>
      <c r="T55" s="351">
        <v>-258</v>
      </c>
      <c r="U55" s="351">
        <v>-825</v>
      </c>
      <c r="V55" s="351">
        <v>-1396</v>
      </c>
      <c r="W55" s="351">
        <v>-2033</v>
      </c>
      <c r="X55" s="351">
        <v>0</v>
      </c>
      <c r="Y55" s="351">
        <v>0</v>
      </c>
      <c r="Z55" s="351">
        <v>0</v>
      </c>
      <c r="AA55" s="351">
        <v>0</v>
      </c>
      <c r="AB55" s="351">
        <v>-128</v>
      </c>
      <c r="AC55" s="351">
        <v>-1060</v>
      </c>
      <c r="AD55" s="351">
        <v>-662</v>
      </c>
      <c r="AE55" s="351">
        <v>-893</v>
      </c>
      <c r="AF55" s="351">
        <v>0</v>
      </c>
      <c r="AG55" s="351">
        <v>0</v>
      </c>
      <c r="AH55" s="351">
        <v>0</v>
      </c>
      <c r="AI55" s="351">
        <v>0</v>
      </c>
      <c r="AJ55" s="351">
        <v>0</v>
      </c>
      <c r="AK55" s="351">
        <v>7626000</v>
      </c>
      <c r="AL55">
        <v>1490</v>
      </c>
      <c r="AM55" s="351">
        <v>51003</v>
      </c>
      <c r="AN55" s="351">
        <v>53036</v>
      </c>
      <c r="AO55" s="351">
        <v>38586</v>
      </c>
      <c r="AP55" s="351">
        <v>40361</v>
      </c>
      <c r="AQ55" s="351">
        <v>130</v>
      </c>
      <c r="AR55" s="351">
        <v>-493</v>
      </c>
      <c r="AS55" s="351">
        <v>-91</v>
      </c>
      <c r="AT55" s="351">
        <v>-256</v>
      </c>
      <c r="AU55" s="351">
        <v>0</v>
      </c>
      <c r="AV55" s="351">
        <v>0</v>
      </c>
      <c r="AW55" s="351">
        <v>0</v>
      </c>
      <c r="AX55" s="351">
        <v>0</v>
      </c>
      <c r="AY55" s="351">
        <v>0</v>
      </c>
      <c r="AZ55" s="351">
        <v>0</v>
      </c>
      <c r="BA55" s="351">
        <v>0</v>
      </c>
      <c r="BB55" s="351">
        <v>0</v>
      </c>
      <c r="BC55" s="351">
        <v>0</v>
      </c>
      <c r="BD55" s="351">
        <v>0</v>
      </c>
      <c r="BE55" s="351">
        <v>0</v>
      </c>
      <c r="BF55" s="351">
        <v>0</v>
      </c>
      <c r="BG55" s="605">
        <v>14551</v>
      </c>
      <c r="BH55" s="605">
        <v>0</v>
      </c>
      <c r="BI55" s="606" t="s">
        <v>1855</v>
      </c>
      <c r="BJ55" s="606" t="s">
        <v>402</v>
      </c>
      <c r="BK55" s="605">
        <v>12545</v>
      </c>
      <c r="BL55" t="s">
        <v>5148</v>
      </c>
      <c r="BM55" s="280">
        <v>1490</v>
      </c>
      <c r="BN55" s="350">
        <v>2401.934407879457</v>
      </c>
      <c r="BO55" s="350">
        <v>2580.3802323628092</v>
      </c>
      <c r="BP55" s="350">
        <v>2522.1747273811147</v>
      </c>
      <c r="BQ55" s="350">
        <v>2764.4786520132311</v>
      </c>
      <c r="BR55" s="350">
        <v>2426.8249198782078</v>
      </c>
      <c r="BS55" s="350">
        <v>2485.9877522444694</v>
      </c>
      <c r="BT55" s="350">
        <v>2504.7513689819893</v>
      </c>
      <c r="BU55" s="350">
        <v>2715.8423703201938</v>
      </c>
      <c r="BV55" s="350">
        <v>2394.9368385122539</v>
      </c>
      <c r="BW55" s="350">
        <v>2394.9368385122539</v>
      </c>
      <c r="BX55" s="350">
        <v>2413.067148798164</v>
      </c>
      <c r="BY55" s="350">
        <v>2615.035483684147</v>
      </c>
    </row>
    <row r="56" spans="1:77">
      <c r="A56" t="s">
        <v>44</v>
      </c>
      <c r="B56" t="s">
        <v>60</v>
      </c>
      <c r="C56" t="s">
        <v>68</v>
      </c>
      <c r="D56" t="s">
        <v>329</v>
      </c>
      <c r="E56" s="351">
        <v>4792.25</v>
      </c>
      <c r="F56" s="351">
        <v>4869.25</v>
      </c>
      <c r="G56" s="351">
        <v>4722.25</v>
      </c>
      <c r="H56" s="351">
        <v>4810.25</v>
      </c>
      <c r="I56" s="351">
        <v>4552.6374999999998</v>
      </c>
      <c r="J56" s="351">
        <v>4625.7874999999995</v>
      </c>
      <c r="K56" s="351">
        <v>4486.1374999999998</v>
      </c>
      <c r="L56" s="351">
        <v>4569.7375000000002</v>
      </c>
      <c r="M56" s="351">
        <v>4864</v>
      </c>
      <c r="N56" s="351">
        <v>4787</v>
      </c>
      <c r="O56" s="351">
        <v>4667</v>
      </c>
      <c r="P56" s="351">
        <v>4668</v>
      </c>
      <c r="Q56" s="603">
        <v>5.0000000000000037E-2</v>
      </c>
      <c r="R56" s="351">
        <v>959.70000000000073</v>
      </c>
      <c r="S56" s="351">
        <v>1693870.5000000014</v>
      </c>
      <c r="T56" s="351">
        <v>239.61250000000018</v>
      </c>
      <c r="U56" s="351">
        <v>483.07500000000073</v>
      </c>
      <c r="V56" s="351">
        <v>719.1875</v>
      </c>
      <c r="W56" s="351">
        <v>959.70000000000073</v>
      </c>
      <c r="X56" s="351">
        <v>422916.06250000035</v>
      </c>
      <c r="Y56" s="351">
        <v>429711.31250000105</v>
      </c>
      <c r="Z56" s="351">
        <v>416738.5624999986</v>
      </c>
      <c r="AA56" s="351">
        <v>424504.5625000014</v>
      </c>
      <c r="AB56" s="351">
        <v>-71.75</v>
      </c>
      <c r="AC56" s="351">
        <v>82.25</v>
      </c>
      <c r="AD56" s="351">
        <v>55.25</v>
      </c>
      <c r="AE56" s="351">
        <v>142.25</v>
      </c>
      <c r="AF56" s="351">
        <v>0</v>
      </c>
      <c r="AG56" s="351">
        <v>18532.5</v>
      </c>
      <c r="AH56" s="351">
        <v>97516.250000000015</v>
      </c>
      <c r="AI56" s="351">
        <v>0</v>
      </c>
      <c r="AJ56" s="351">
        <v>1693870.5000000014</v>
      </c>
      <c r="AK56" s="351">
        <v>3389000</v>
      </c>
      <c r="AL56">
        <v>1765</v>
      </c>
      <c r="AM56" s="351">
        <v>19194</v>
      </c>
      <c r="AN56" s="351">
        <v>18234.3</v>
      </c>
      <c r="AO56" s="351">
        <v>14401.75</v>
      </c>
      <c r="AP56" s="351">
        <v>13681.662499999999</v>
      </c>
      <c r="AQ56" s="351">
        <v>-311.36250000000018</v>
      </c>
      <c r="AR56" s="351">
        <v>-161.21250000000055</v>
      </c>
      <c r="AS56" s="351">
        <v>-180.86250000000018</v>
      </c>
      <c r="AT56" s="351">
        <v>-98.262499999999818</v>
      </c>
      <c r="AU56" s="351">
        <v>0</v>
      </c>
      <c r="AV56" s="351">
        <v>18533</v>
      </c>
      <c r="AW56" s="351">
        <v>97516</v>
      </c>
      <c r="AX56" s="351">
        <v>251071</v>
      </c>
      <c r="AY56" s="351">
        <v>422916.06250000035</v>
      </c>
      <c r="AZ56" s="351">
        <v>411178.81250000105</v>
      </c>
      <c r="BA56" s="351">
        <v>319222.3124999986</v>
      </c>
      <c r="BB56" s="351">
        <v>424504.5625000014</v>
      </c>
      <c r="BC56" s="351">
        <v>422916.06250000035</v>
      </c>
      <c r="BD56" s="351">
        <v>411178.31250000105</v>
      </c>
      <c r="BE56" s="351">
        <v>319222.5624999986</v>
      </c>
      <c r="BF56" s="351">
        <v>173433.5625000014</v>
      </c>
      <c r="BG56" s="605">
        <v>4668</v>
      </c>
      <c r="BH56" s="605">
        <v>251071</v>
      </c>
      <c r="BI56" s="606" t="s">
        <v>1744</v>
      </c>
      <c r="BJ56" s="606" t="s">
        <v>403</v>
      </c>
      <c r="BK56" s="605">
        <v>4319</v>
      </c>
      <c r="BL56" t="s">
        <v>5149</v>
      </c>
      <c r="BM56" s="280">
        <v>1765</v>
      </c>
      <c r="BN56" s="596">
        <v>2574.7723634436866</v>
      </c>
      <c r="BO56" s="596">
        <v>2534.0121923941051</v>
      </c>
      <c r="BP56" s="596">
        <v>2470.4898479012513</v>
      </c>
      <c r="BQ56" s="596">
        <v>2457.5703868454279</v>
      </c>
      <c r="BR56" s="596">
        <v>2409.951730217384</v>
      </c>
      <c r="BS56" s="596">
        <v>2448.6738927144866</v>
      </c>
      <c r="BT56" s="596">
        <v>2374.7497643109277</v>
      </c>
      <c r="BU56" s="596">
        <v>2405.8379510833461</v>
      </c>
      <c r="BV56" s="596">
        <v>2550.1279132135001</v>
      </c>
      <c r="BW56" s="596">
        <v>2591.1023718326119</v>
      </c>
      <c r="BX56" s="596">
        <v>2512.8784053779432</v>
      </c>
      <c r="BY56" s="596">
        <v>2546.3196466395957</v>
      </c>
    </row>
    <row r="57" spans="1:77">
      <c r="A57" t="s">
        <v>44</v>
      </c>
      <c r="B57" t="s">
        <v>43</v>
      </c>
      <c r="C57" t="s">
        <v>42</v>
      </c>
      <c r="D57" t="s">
        <v>327</v>
      </c>
      <c r="E57" s="351">
        <v>6024</v>
      </c>
      <c r="F57" s="351">
        <v>6112</v>
      </c>
      <c r="G57" s="351">
        <v>5850</v>
      </c>
      <c r="H57" s="351">
        <v>6542</v>
      </c>
      <c r="I57" s="351">
        <v>5815</v>
      </c>
      <c r="J57" s="351">
        <v>5898</v>
      </c>
      <c r="K57" s="351">
        <v>5644</v>
      </c>
      <c r="L57" s="351">
        <v>6312</v>
      </c>
      <c r="M57" s="351">
        <v>5806</v>
      </c>
      <c r="N57" s="351">
        <v>5464</v>
      </c>
      <c r="O57" s="351">
        <v>5316</v>
      </c>
      <c r="P57" s="351">
        <v>5724</v>
      </c>
      <c r="Q57" s="603">
        <v>3.502120026092629E-2</v>
      </c>
      <c r="R57" s="351">
        <v>859</v>
      </c>
      <c r="S57" s="351">
        <v>1279910</v>
      </c>
      <c r="T57" s="351">
        <v>209</v>
      </c>
      <c r="U57" s="351">
        <v>423</v>
      </c>
      <c r="V57" s="351">
        <v>629</v>
      </c>
      <c r="W57" s="351">
        <v>859</v>
      </c>
      <c r="X57" s="351">
        <v>311410</v>
      </c>
      <c r="Y57" s="351">
        <v>318860</v>
      </c>
      <c r="Z57" s="351">
        <v>306940</v>
      </c>
      <c r="AA57" s="351">
        <v>342700</v>
      </c>
      <c r="AB57" s="351">
        <v>218</v>
      </c>
      <c r="AC57" s="351">
        <v>648</v>
      </c>
      <c r="AD57" s="351">
        <v>534</v>
      </c>
      <c r="AE57" s="351">
        <v>818</v>
      </c>
      <c r="AF57" s="351">
        <v>311410</v>
      </c>
      <c r="AG57" s="351">
        <v>318860</v>
      </c>
      <c r="AH57" s="351">
        <v>306940</v>
      </c>
      <c r="AI57" s="351">
        <v>342700</v>
      </c>
      <c r="AJ57" s="351">
        <v>1279910</v>
      </c>
      <c r="AK57" s="351">
        <v>4002000</v>
      </c>
      <c r="AL57">
        <v>1490</v>
      </c>
      <c r="AM57" s="351">
        <v>24528</v>
      </c>
      <c r="AN57" s="351">
        <v>23669</v>
      </c>
      <c r="AO57" s="351">
        <v>18504</v>
      </c>
      <c r="AP57" s="351">
        <v>17854</v>
      </c>
      <c r="AQ57" s="351">
        <v>9</v>
      </c>
      <c r="AR57" s="351">
        <v>434</v>
      </c>
      <c r="AS57" s="351">
        <v>328</v>
      </c>
      <c r="AT57" s="351">
        <v>588</v>
      </c>
      <c r="AU57" s="351">
        <v>0</v>
      </c>
      <c r="AV57" s="351">
        <v>0</v>
      </c>
      <c r="AW57" s="351">
        <v>306940</v>
      </c>
      <c r="AX57" s="351">
        <v>342700</v>
      </c>
      <c r="AY57" s="351">
        <v>0</v>
      </c>
      <c r="AZ57" s="351">
        <v>0</v>
      </c>
      <c r="BA57" s="351">
        <v>0</v>
      </c>
      <c r="BB57" s="351">
        <v>0</v>
      </c>
      <c r="BC57" s="351">
        <v>311410</v>
      </c>
      <c r="BD57" s="351">
        <v>318860</v>
      </c>
      <c r="BE57" s="351">
        <v>0</v>
      </c>
      <c r="BF57" s="351">
        <v>0</v>
      </c>
      <c r="BG57" s="605">
        <v>5724</v>
      </c>
      <c r="BH57" s="605">
        <v>342700</v>
      </c>
      <c r="BI57" s="606">
        <v>0</v>
      </c>
      <c r="BJ57" s="606" t="s">
        <v>402</v>
      </c>
      <c r="BK57" s="605">
        <v>5822</v>
      </c>
      <c r="BL57" t="s">
        <v>5148</v>
      </c>
      <c r="BM57" s="280">
        <v>1490</v>
      </c>
      <c r="BN57" s="350">
        <v>2776.4909793620495</v>
      </c>
      <c r="BO57" s="350">
        <v>2612.942940274585</v>
      </c>
      <c r="BP57" s="350">
        <v>2542.1677654648047</v>
      </c>
      <c r="BQ57" s="350">
        <v>2719.9119622849516</v>
      </c>
      <c r="BR57" s="350">
        <v>2780.7948751275094</v>
      </c>
      <c r="BS57" s="350">
        <v>2820.4863582978587</v>
      </c>
      <c r="BT57" s="350">
        <v>2699.0208555837771</v>
      </c>
      <c r="BU57" s="350">
        <v>2999.3159164819381</v>
      </c>
      <c r="BV57" s="350">
        <v>2898.8541008752145</v>
      </c>
      <c r="BW57" s="350">
        <v>2941.2012391350117</v>
      </c>
      <c r="BX57" s="350">
        <v>2815.1222593160696</v>
      </c>
      <c r="BY57" s="350">
        <v>3128.4540108485239</v>
      </c>
    </row>
    <row r="58" spans="1:77">
      <c r="A58" t="s">
        <v>49</v>
      </c>
      <c r="B58" t="s">
        <v>101</v>
      </c>
      <c r="C58" t="s">
        <v>100</v>
      </c>
      <c r="D58" t="s">
        <v>325</v>
      </c>
      <c r="E58" s="351">
        <v>13791</v>
      </c>
      <c r="F58" s="351">
        <v>14323</v>
      </c>
      <c r="G58" s="351">
        <v>14055</v>
      </c>
      <c r="H58" s="351">
        <v>14735</v>
      </c>
      <c r="I58" s="351">
        <v>13791</v>
      </c>
      <c r="J58" s="351">
        <v>14158</v>
      </c>
      <c r="K58" s="351">
        <v>13857</v>
      </c>
      <c r="L58" s="351">
        <v>14504</v>
      </c>
      <c r="M58" s="351">
        <v>13765</v>
      </c>
      <c r="N58" s="351">
        <v>14751</v>
      </c>
      <c r="O58" s="351">
        <v>15048</v>
      </c>
      <c r="P58" s="351">
        <v>16239</v>
      </c>
      <c r="Q58" s="603">
        <v>1.0438633487979755E-2</v>
      </c>
      <c r="R58" s="351">
        <v>594</v>
      </c>
      <c r="S58" s="351">
        <v>885060</v>
      </c>
      <c r="T58" s="351">
        <v>0</v>
      </c>
      <c r="U58" s="351">
        <v>165</v>
      </c>
      <c r="V58" s="351">
        <v>363</v>
      </c>
      <c r="W58" s="351">
        <v>594</v>
      </c>
      <c r="X58" s="351">
        <v>0</v>
      </c>
      <c r="Y58" s="351">
        <v>245850</v>
      </c>
      <c r="Z58" s="351">
        <v>295020</v>
      </c>
      <c r="AA58" s="351">
        <v>344190</v>
      </c>
      <c r="AB58" s="351">
        <v>26</v>
      </c>
      <c r="AC58" s="351">
        <v>-428</v>
      </c>
      <c r="AD58" s="351">
        <v>-993</v>
      </c>
      <c r="AE58" s="351">
        <v>-1504</v>
      </c>
      <c r="AF58" s="351">
        <v>0</v>
      </c>
      <c r="AG58" s="351">
        <v>0</v>
      </c>
      <c r="AH58" s="351">
        <v>0</v>
      </c>
      <c r="AI58" s="351">
        <v>0</v>
      </c>
      <c r="AJ58" s="351">
        <v>885060</v>
      </c>
      <c r="AK58" s="351">
        <v>9957000</v>
      </c>
      <c r="AL58">
        <v>1490</v>
      </c>
      <c r="AM58" s="351">
        <v>56904</v>
      </c>
      <c r="AN58" s="351">
        <v>56310</v>
      </c>
      <c r="AO58" s="351">
        <v>43113</v>
      </c>
      <c r="AP58" s="351">
        <v>42519</v>
      </c>
      <c r="AQ58" s="351">
        <v>26</v>
      </c>
      <c r="AR58" s="351">
        <v>-593</v>
      </c>
      <c r="AS58" s="351">
        <v>-1191</v>
      </c>
      <c r="AT58" s="351">
        <v>-1735</v>
      </c>
      <c r="AU58" s="351">
        <v>0</v>
      </c>
      <c r="AV58" s="351">
        <v>0</v>
      </c>
      <c r="AW58" s="351">
        <v>0</v>
      </c>
      <c r="AX58" s="351">
        <v>0</v>
      </c>
      <c r="AY58" s="351">
        <v>0</v>
      </c>
      <c r="AZ58" s="351">
        <v>245850</v>
      </c>
      <c r="BA58" s="351">
        <v>295020</v>
      </c>
      <c r="BB58" s="351">
        <v>344190</v>
      </c>
      <c r="BC58" s="351">
        <v>0</v>
      </c>
      <c r="BD58" s="351">
        <v>245850</v>
      </c>
      <c r="BE58" s="351">
        <v>295020</v>
      </c>
      <c r="BF58" s="351">
        <v>344190</v>
      </c>
      <c r="BG58" s="605">
        <v>16239</v>
      </c>
      <c r="BH58" s="605">
        <v>0</v>
      </c>
      <c r="BI58" s="606">
        <v>0</v>
      </c>
      <c r="BJ58" s="606" t="s">
        <v>403</v>
      </c>
      <c r="BK58" s="605">
        <v>13629</v>
      </c>
      <c r="BL58" t="s">
        <v>5149</v>
      </c>
      <c r="BM58" s="280">
        <v>1490</v>
      </c>
      <c r="BN58" s="350">
        <v>2137.9439090092192</v>
      </c>
      <c r="BO58" s="350">
        <v>2291.0868581035229</v>
      </c>
      <c r="BP58" s="350">
        <v>2337.2161237029227</v>
      </c>
      <c r="BQ58" s="350">
        <v>2499.5331518850917</v>
      </c>
      <c r="BR58" s="350">
        <v>2141.9821612165742</v>
      </c>
      <c r="BS58" s="350">
        <v>2198.9836442973137</v>
      </c>
      <c r="BT58" s="350">
        <v>2152.2331091275519</v>
      </c>
      <c r="BU58" s="350">
        <v>2232.4791449560544</v>
      </c>
      <c r="BV58" s="350">
        <v>2160.3989898355931</v>
      </c>
      <c r="BW58" s="350">
        <v>2243.7382881165395</v>
      </c>
      <c r="BX58" s="350">
        <v>2201.7553333434312</v>
      </c>
      <c r="BY58" s="350">
        <v>2288.6017798220737</v>
      </c>
    </row>
    <row r="59" spans="1:77">
      <c r="A59" t="s">
        <v>73</v>
      </c>
      <c r="B59" t="s">
        <v>72</v>
      </c>
      <c r="C59" t="s">
        <v>71</v>
      </c>
      <c r="D59" t="s">
        <v>323</v>
      </c>
      <c r="E59" s="351">
        <v>4167</v>
      </c>
      <c r="F59" s="351">
        <v>4168</v>
      </c>
      <c r="G59" s="351">
        <v>4349</v>
      </c>
      <c r="H59" s="351">
        <v>4562</v>
      </c>
      <c r="I59" s="351">
        <v>4029</v>
      </c>
      <c r="J59" s="351">
        <v>4015</v>
      </c>
      <c r="K59" s="351">
        <v>4194</v>
      </c>
      <c r="L59" s="351">
        <v>4405</v>
      </c>
      <c r="M59" s="351">
        <v>4602</v>
      </c>
      <c r="N59" s="351">
        <v>4695</v>
      </c>
      <c r="O59" s="351">
        <v>4595</v>
      </c>
      <c r="P59" s="351">
        <v>4750</v>
      </c>
      <c r="Q59" s="603">
        <v>3.4964629479299549E-2</v>
      </c>
      <c r="R59" s="351">
        <v>603</v>
      </c>
      <c r="S59" s="351">
        <v>1277154</v>
      </c>
      <c r="T59" s="351">
        <v>138</v>
      </c>
      <c r="U59" s="351">
        <v>291</v>
      </c>
      <c r="V59" s="351">
        <v>446</v>
      </c>
      <c r="W59" s="351">
        <v>603</v>
      </c>
      <c r="X59" s="351">
        <v>292284</v>
      </c>
      <c r="Y59" s="351">
        <v>324054</v>
      </c>
      <c r="Z59" s="351">
        <v>328290</v>
      </c>
      <c r="AA59" s="351">
        <v>332526</v>
      </c>
      <c r="AB59" s="351">
        <v>-435</v>
      </c>
      <c r="AC59" s="351">
        <v>-527</v>
      </c>
      <c r="AD59" s="351">
        <v>-246</v>
      </c>
      <c r="AE59" s="351">
        <v>-188</v>
      </c>
      <c r="AF59" s="351">
        <v>0</v>
      </c>
      <c r="AG59" s="351">
        <v>0</v>
      </c>
      <c r="AH59" s="351">
        <v>0</v>
      </c>
      <c r="AI59" s="351">
        <v>0</v>
      </c>
      <c r="AJ59" s="351">
        <v>1277154</v>
      </c>
      <c r="AK59" s="351">
        <v>5251000</v>
      </c>
      <c r="AL59">
        <v>2118</v>
      </c>
      <c r="AM59" s="351">
        <v>17246</v>
      </c>
      <c r="AN59" s="351">
        <v>16643</v>
      </c>
      <c r="AO59" s="351">
        <v>13079</v>
      </c>
      <c r="AP59" s="351">
        <v>12614</v>
      </c>
      <c r="AQ59" s="351">
        <v>-573</v>
      </c>
      <c r="AR59" s="351">
        <v>-680</v>
      </c>
      <c r="AS59" s="351">
        <v>-401</v>
      </c>
      <c r="AT59" s="351">
        <v>-345</v>
      </c>
      <c r="AU59" s="351">
        <v>0</v>
      </c>
      <c r="AV59" s="351">
        <v>0</v>
      </c>
      <c r="AW59" s="351">
        <v>0</v>
      </c>
      <c r="AX59" s="351">
        <v>0</v>
      </c>
      <c r="AY59" s="351">
        <v>292284</v>
      </c>
      <c r="AZ59" s="351">
        <v>324054</v>
      </c>
      <c r="BA59" s="351">
        <v>328290</v>
      </c>
      <c r="BB59" s="351">
        <v>332526</v>
      </c>
      <c r="BC59" s="351">
        <v>292284</v>
      </c>
      <c r="BD59" s="351">
        <v>324054</v>
      </c>
      <c r="BE59" s="351">
        <v>328290</v>
      </c>
      <c r="BF59" s="351">
        <v>332526</v>
      </c>
      <c r="BG59" s="605">
        <v>4750</v>
      </c>
      <c r="BH59" s="605">
        <v>0</v>
      </c>
      <c r="BI59" s="606" t="s">
        <v>1905</v>
      </c>
      <c r="BJ59" s="606" t="s">
        <v>403</v>
      </c>
      <c r="BK59" s="605">
        <v>4441</v>
      </c>
      <c r="BL59" t="s">
        <v>5149</v>
      </c>
      <c r="BM59" s="280">
        <v>2118</v>
      </c>
      <c r="BN59" s="596">
        <v>1962.1587996861499</v>
      </c>
      <c r="BO59" s="596">
        <v>2001.8112917267438</v>
      </c>
      <c r="BP59" s="596">
        <v>1959.1742035110517</v>
      </c>
      <c r="BQ59" s="596">
        <v>1996.1635585482525</v>
      </c>
      <c r="BR59" s="596">
        <v>1717.8482842102344</v>
      </c>
      <c r="BS59" s="596">
        <v>1711.8790918600375</v>
      </c>
      <c r="BT59" s="596">
        <v>1788.1994797661262</v>
      </c>
      <c r="BU59" s="596">
        <v>1851.1790474536951</v>
      </c>
      <c r="BV59" s="596">
        <v>1800.2458521495275</v>
      </c>
      <c r="BW59" s="596">
        <v>1800.6778765920883</v>
      </c>
      <c r="BX59" s="596">
        <v>1878.8743006955356</v>
      </c>
      <c r="BY59" s="596">
        <v>1945.1039643998733</v>
      </c>
    </row>
    <row r="60" spans="1:77">
      <c r="A60" t="s">
        <v>49</v>
      </c>
      <c r="B60" t="s">
        <v>101</v>
      </c>
      <c r="C60" t="s">
        <v>158</v>
      </c>
      <c r="D60" t="s">
        <v>321</v>
      </c>
      <c r="E60" s="351">
        <v>5434</v>
      </c>
      <c r="F60" s="351">
        <v>5708</v>
      </c>
      <c r="G60" s="351">
        <v>5615</v>
      </c>
      <c r="H60" s="351">
        <v>6232</v>
      </c>
      <c r="I60" s="351">
        <v>5434</v>
      </c>
      <c r="J60" s="351">
        <v>5600</v>
      </c>
      <c r="K60" s="351">
        <v>5635</v>
      </c>
      <c r="L60" s="351">
        <v>5966</v>
      </c>
      <c r="M60" s="351">
        <v>6041</v>
      </c>
      <c r="N60" s="351">
        <v>6241</v>
      </c>
      <c r="O60" s="351">
        <v>6239</v>
      </c>
      <c r="P60" s="351">
        <v>6534</v>
      </c>
      <c r="Q60" s="603">
        <v>1.5398668928618034E-2</v>
      </c>
      <c r="R60" s="351">
        <v>354</v>
      </c>
      <c r="S60" s="351">
        <v>527460</v>
      </c>
      <c r="T60" s="351">
        <v>0</v>
      </c>
      <c r="U60" s="351">
        <v>108</v>
      </c>
      <c r="V60" s="351">
        <v>88</v>
      </c>
      <c r="W60" s="351">
        <v>354</v>
      </c>
      <c r="X60" s="351">
        <v>0</v>
      </c>
      <c r="Y60" s="351">
        <v>160920</v>
      </c>
      <c r="Z60" s="351">
        <v>0</v>
      </c>
      <c r="AA60" s="351">
        <v>366540</v>
      </c>
      <c r="AB60" s="351">
        <v>-607</v>
      </c>
      <c r="AC60" s="351">
        <v>-533</v>
      </c>
      <c r="AD60" s="351">
        <v>-624</v>
      </c>
      <c r="AE60" s="351">
        <v>-302</v>
      </c>
      <c r="AF60" s="351">
        <v>0</v>
      </c>
      <c r="AG60" s="351">
        <v>0</v>
      </c>
      <c r="AH60" s="351">
        <v>0</v>
      </c>
      <c r="AI60" s="351">
        <v>0</v>
      </c>
      <c r="AJ60" s="351">
        <v>527460</v>
      </c>
      <c r="AK60" s="351">
        <v>4033000</v>
      </c>
      <c r="AL60">
        <v>1490</v>
      </c>
      <c r="AM60" s="351">
        <v>22989</v>
      </c>
      <c r="AN60" s="351">
        <v>22635</v>
      </c>
      <c r="AO60" s="351">
        <v>17555</v>
      </c>
      <c r="AP60" s="351">
        <v>17201</v>
      </c>
      <c r="AQ60" s="351">
        <v>-607</v>
      </c>
      <c r="AR60" s="351">
        <v>-641</v>
      </c>
      <c r="AS60" s="351">
        <v>-604</v>
      </c>
      <c r="AT60" s="351">
        <v>-568</v>
      </c>
      <c r="AU60" s="351">
        <v>0</v>
      </c>
      <c r="AV60" s="351">
        <v>0</v>
      </c>
      <c r="AW60" s="351">
        <v>0</v>
      </c>
      <c r="AX60" s="351">
        <v>0</v>
      </c>
      <c r="AY60" s="351">
        <v>0</v>
      </c>
      <c r="AZ60" s="351">
        <v>160920</v>
      </c>
      <c r="BA60" s="351">
        <v>0</v>
      </c>
      <c r="BB60" s="351">
        <v>366540</v>
      </c>
      <c r="BC60" s="351">
        <v>0</v>
      </c>
      <c r="BD60" s="351">
        <v>160920</v>
      </c>
      <c r="BE60" s="351">
        <v>0</v>
      </c>
      <c r="BF60" s="351">
        <v>366540</v>
      </c>
      <c r="BG60" s="605">
        <v>6534</v>
      </c>
      <c r="BH60" s="605">
        <v>0</v>
      </c>
      <c r="BI60" s="606" t="s">
        <v>1919</v>
      </c>
      <c r="BJ60" s="606" t="s">
        <v>403</v>
      </c>
      <c r="BK60" s="605">
        <v>6041</v>
      </c>
      <c r="BL60" t="s">
        <v>5149</v>
      </c>
      <c r="BM60" s="280">
        <v>1490</v>
      </c>
      <c r="BN60" s="350">
        <v>2240.7302859364354</v>
      </c>
      <c r="BO60" s="350">
        <v>2314.9143708871534</v>
      </c>
      <c r="BP60" s="350">
        <v>2314.1725300376461</v>
      </c>
      <c r="BQ60" s="350">
        <v>2393.5343537824297</v>
      </c>
      <c r="BR60" s="350">
        <v>2015.5815881110063</v>
      </c>
      <c r="BS60" s="350">
        <v>2077.1543786201023</v>
      </c>
      <c r="BT60" s="350">
        <v>2090.136593486478</v>
      </c>
      <c r="BU60" s="350">
        <v>2185.4646395264731</v>
      </c>
      <c r="BV60" s="350">
        <v>2040.3716556871404</v>
      </c>
      <c r="BW60" s="350">
        <v>2143.2538481159731</v>
      </c>
      <c r="BX60" s="350">
        <v>2108.3339798828292</v>
      </c>
      <c r="BY60" s="350">
        <v>2311.5760870643708</v>
      </c>
    </row>
    <row r="61" spans="1:77">
      <c r="A61" t="s">
        <v>44</v>
      </c>
      <c r="B61" t="s">
        <v>60</v>
      </c>
      <c r="C61" t="s">
        <v>59</v>
      </c>
      <c r="D61" t="s">
        <v>319</v>
      </c>
      <c r="E61" s="351">
        <v>10327</v>
      </c>
      <c r="F61" s="351">
        <v>10226</v>
      </c>
      <c r="G61" s="351">
        <v>10142</v>
      </c>
      <c r="H61" s="351">
        <v>10985</v>
      </c>
      <c r="I61" s="351">
        <v>9965</v>
      </c>
      <c r="J61" s="351">
        <v>9868</v>
      </c>
      <c r="K61" s="351">
        <v>9787</v>
      </c>
      <c r="L61" s="351">
        <v>10600</v>
      </c>
      <c r="M61" s="351">
        <v>10303</v>
      </c>
      <c r="N61" s="351">
        <v>10105</v>
      </c>
      <c r="O61" s="351">
        <v>10644</v>
      </c>
      <c r="P61" s="351">
        <v>11660</v>
      </c>
      <c r="Q61" s="603">
        <v>3.5028790786948177E-2</v>
      </c>
      <c r="R61" s="351">
        <v>1460</v>
      </c>
      <c r="S61" s="351">
        <v>2175400</v>
      </c>
      <c r="T61" s="351">
        <v>362</v>
      </c>
      <c r="U61" s="351">
        <v>720</v>
      </c>
      <c r="V61" s="351">
        <v>1075</v>
      </c>
      <c r="W61" s="351">
        <v>1460</v>
      </c>
      <c r="X61" s="351">
        <v>539380</v>
      </c>
      <c r="Y61" s="351">
        <v>533420</v>
      </c>
      <c r="Z61" s="351">
        <v>528949.99999999977</v>
      </c>
      <c r="AA61" s="351">
        <v>573650.00000000023</v>
      </c>
      <c r="AB61" s="351">
        <v>24</v>
      </c>
      <c r="AC61" s="351">
        <v>121</v>
      </c>
      <c r="AD61" s="351">
        <v>-502</v>
      </c>
      <c r="AE61" s="351">
        <v>-675</v>
      </c>
      <c r="AF61" s="351">
        <v>35760</v>
      </c>
      <c r="AG61" s="351">
        <v>180290</v>
      </c>
      <c r="AH61" s="351">
        <v>0</v>
      </c>
      <c r="AI61" s="351">
        <v>0</v>
      </c>
      <c r="AJ61" s="351">
        <v>2175400</v>
      </c>
      <c r="AK61" s="351">
        <v>6385000</v>
      </c>
      <c r="AL61">
        <v>1490</v>
      </c>
      <c r="AM61" s="351">
        <v>41680</v>
      </c>
      <c r="AN61" s="351">
        <v>40220</v>
      </c>
      <c r="AO61" s="351">
        <v>31353</v>
      </c>
      <c r="AP61" s="351">
        <v>30255</v>
      </c>
      <c r="AQ61" s="351">
        <v>-338</v>
      </c>
      <c r="AR61" s="351">
        <v>-237</v>
      </c>
      <c r="AS61" s="351">
        <v>-857</v>
      </c>
      <c r="AT61" s="351">
        <v>-1060</v>
      </c>
      <c r="AU61" s="351">
        <v>35760</v>
      </c>
      <c r="AV61" s="351">
        <v>180290</v>
      </c>
      <c r="AW61" s="351">
        <v>0</v>
      </c>
      <c r="AX61" s="351">
        <v>0</v>
      </c>
      <c r="AY61" s="351">
        <v>503620</v>
      </c>
      <c r="AZ61" s="351">
        <v>353130</v>
      </c>
      <c r="BA61" s="351">
        <v>528949.99999999977</v>
      </c>
      <c r="BB61" s="351">
        <v>573650.00000000023</v>
      </c>
      <c r="BC61" s="351">
        <v>503620</v>
      </c>
      <c r="BD61" s="351">
        <v>353130</v>
      </c>
      <c r="BE61" s="351">
        <v>528949.99999999977</v>
      </c>
      <c r="BF61" s="351">
        <v>573650.00000000023</v>
      </c>
      <c r="BG61" s="605">
        <v>11660</v>
      </c>
      <c r="BH61" s="605">
        <v>0</v>
      </c>
      <c r="BI61" s="606" t="s">
        <v>1613</v>
      </c>
      <c r="BJ61" s="606" t="s">
        <v>403</v>
      </c>
      <c r="BK61" s="605">
        <v>9853</v>
      </c>
      <c r="BL61" t="s">
        <v>5149</v>
      </c>
      <c r="BM61" s="280">
        <v>1490</v>
      </c>
      <c r="BN61" s="596">
        <v>2739.0777553112375</v>
      </c>
      <c r="BO61" s="596">
        <v>2686.4389709230372</v>
      </c>
      <c r="BP61" s="596">
        <v>2829.7334395353596</v>
      </c>
      <c r="BQ61" s="596">
        <v>3086.8705794775642</v>
      </c>
      <c r="BR61" s="596">
        <v>2649.2196284263305</v>
      </c>
      <c r="BS61" s="596">
        <v>2623.4319411250399</v>
      </c>
      <c r="BT61" s="596">
        <v>2601.8978929662312</v>
      </c>
      <c r="BU61" s="596">
        <v>2806.2459813432401</v>
      </c>
      <c r="BV61" s="596">
        <v>2756.2833906437613</v>
      </c>
      <c r="BW61" s="596">
        <v>2729.3264212959334</v>
      </c>
      <c r="BX61" s="596">
        <v>2706.9067636205123</v>
      </c>
      <c r="BY61" s="596">
        <v>2920.3891237594817</v>
      </c>
    </row>
    <row r="62" spans="1:77">
      <c r="A62" t="s">
        <v>44</v>
      </c>
      <c r="B62" t="s">
        <v>60</v>
      </c>
      <c r="C62" t="s">
        <v>59</v>
      </c>
      <c r="D62" t="s">
        <v>317</v>
      </c>
      <c r="E62" s="351">
        <v>8141</v>
      </c>
      <c r="F62" s="351">
        <v>9325</v>
      </c>
      <c r="G62" s="351">
        <v>9335</v>
      </c>
      <c r="H62" s="351">
        <v>9565</v>
      </c>
      <c r="I62" s="351">
        <v>7803</v>
      </c>
      <c r="J62" s="351">
        <v>9021</v>
      </c>
      <c r="K62" s="351">
        <v>9023</v>
      </c>
      <c r="L62" s="351">
        <v>9246</v>
      </c>
      <c r="M62" s="351">
        <v>9495</v>
      </c>
      <c r="N62" s="351">
        <v>9694</v>
      </c>
      <c r="O62" s="351">
        <v>9360</v>
      </c>
      <c r="P62" s="351">
        <v>10208</v>
      </c>
      <c r="Q62" s="603">
        <v>3.5005224660397072E-2</v>
      </c>
      <c r="R62" s="351">
        <v>1273</v>
      </c>
      <c r="S62" s="351">
        <v>1896770</v>
      </c>
      <c r="T62" s="351">
        <v>338</v>
      </c>
      <c r="U62" s="351">
        <v>642</v>
      </c>
      <c r="V62" s="351">
        <v>954</v>
      </c>
      <c r="W62" s="351">
        <v>1273</v>
      </c>
      <c r="X62" s="351">
        <v>503620</v>
      </c>
      <c r="Y62" s="351">
        <v>452960</v>
      </c>
      <c r="Z62" s="351">
        <v>464880</v>
      </c>
      <c r="AA62" s="351">
        <v>475310</v>
      </c>
      <c r="AB62" s="351">
        <v>-1354</v>
      </c>
      <c r="AC62" s="351">
        <v>-369</v>
      </c>
      <c r="AD62" s="351">
        <v>-25</v>
      </c>
      <c r="AE62" s="351">
        <v>-643</v>
      </c>
      <c r="AF62" s="351">
        <v>0</v>
      </c>
      <c r="AG62" s="351">
        <v>0</v>
      </c>
      <c r="AH62" s="351">
        <v>0</v>
      </c>
      <c r="AI62" s="351">
        <v>0</v>
      </c>
      <c r="AJ62" s="351">
        <v>1896770</v>
      </c>
      <c r="AK62" s="351">
        <v>6389000</v>
      </c>
      <c r="AL62">
        <v>1490</v>
      </c>
      <c r="AM62" s="351">
        <v>36366</v>
      </c>
      <c r="AN62" s="351">
        <v>35093</v>
      </c>
      <c r="AO62" s="351">
        <v>28225</v>
      </c>
      <c r="AP62" s="351">
        <v>27290</v>
      </c>
      <c r="AQ62" s="351">
        <v>-1692</v>
      </c>
      <c r="AR62" s="351">
        <v>-673</v>
      </c>
      <c r="AS62" s="351">
        <v>-337</v>
      </c>
      <c r="AT62" s="351">
        <v>-962</v>
      </c>
      <c r="AU62" s="351">
        <v>0</v>
      </c>
      <c r="AV62" s="351">
        <v>0</v>
      </c>
      <c r="AW62" s="351">
        <v>0</v>
      </c>
      <c r="AX62" s="351">
        <v>0</v>
      </c>
      <c r="AY62" s="351">
        <v>503620</v>
      </c>
      <c r="AZ62" s="351">
        <v>452960</v>
      </c>
      <c r="BA62" s="351">
        <v>464880</v>
      </c>
      <c r="BB62" s="351">
        <v>475310</v>
      </c>
      <c r="BC62" s="351">
        <v>503620</v>
      </c>
      <c r="BD62" s="351">
        <v>452960</v>
      </c>
      <c r="BE62" s="351">
        <v>464880</v>
      </c>
      <c r="BF62" s="351">
        <v>475310</v>
      </c>
      <c r="BG62" s="605">
        <v>10208</v>
      </c>
      <c r="BH62" s="605">
        <v>0</v>
      </c>
      <c r="BI62" s="606">
        <v>0</v>
      </c>
      <c r="BJ62" s="606" t="s">
        <v>403</v>
      </c>
      <c r="BK62" s="605">
        <v>9163</v>
      </c>
      <c r="BL62" t="s">
        <v>5149</v>
      </c>
      <c r="BM62" s="280">
        <v>1490</v>
      </c>
      <c r="BN62" s="596">
        <v>2856.6366782293412</v>
      </c>
      <c r="BO62" s="596">
        <v>2916.5072099794875</v>
      </c>
      <c r="BP62" s="596">
        <v>2816.0209908611514</v>
      </c>
      <c r="BQ62" s="596">
        <v>3063.3560826234552</v>
      </c>
      <c r="BR62" s="596">
        <v>2347.5867298813637</v>
      </c>
      <c r="BS62" s="596">
        <v>2714.0304870254749</v>
      </c>
      <c r="BT62" s="596">
        <v>2714.632200912411</v>
      </c>
      <c r="BU62" s="596">
        <v>2774.665981576848</v>
      </c>
      <c r="BV62" s="596">
        <v>2455.1066587929949</v>
      </c>
      <c r="BW62" s="596">
        <v>2812.1692167110523</v>
      </c>
      <c r="BX62" s="596">
        <v>2815.1849477745495</v>
      </c>
      <c r="BY62" s="596">
        <v>2877.6966642721063</v>
      </c>
    </row>
    <row r="63" spans="1:77">
      <c r="A63" t="s">
        <v>73</v>
      </c>
      <c r="B63" t="s">
        <v>72</v>
      </c>
      <c r="C63" t="s">
        <v>71</v>
      </c>
      <c r="D63" t="s">
        <v>315</v>
      </c>
      <c r="E63" s="351">
        <v>138</v>
      </c>
      <c r="F63" s="351">
        <v>139</v>
      </c>
      <c r="G63" s="351">
        <v>140</v>
      </c>
      <c r="H63" s="351">
        <v>145</v>
      </c>
      <c r="I63" s="351">
        <v>132.23268969298172</v>
      </c>
      <c r="J63" s="351">
        <v>144.26486239154536</v>
      </c>
      <c r="K63" s="351">
        <v>134</v>
      </c>
      <c r="L63" s="351">
        <v>140.19470414855405</v>
      </c>
      <c r="M63" s="351">
        <v>144</v>
      </c>
      <c r="N63" s="351">
        <v>107</v>
      </c>
      <c r="O63" s="351">
        <v>163</v>
      </c>
      <c r="P63" s="351">
        <v>43</v>
      </c>
      <c r="Q63" s="603">
        <v>2.0120540510531783E-2</v>
      </c>
      <c r="R63" s="351">
        <v>11.307743766918861</v>
      </c>
      <c r="S63" s="351">
        <v>16848.538212709103</v>
      </c>
      <c r="T63" s="351">
        <v>5.7673103070182776</v>
      </c>
      <c r="U63" s="351">
        <v>0.50244791547288514</v>
      </c>
      <c r="V63" s="351">
        <v>6.5024479154728851</v>
      </c>
      <c r="W63" s="351">
        <v>11.307743766918861</v>
      </c>
      <c r="X63" s="351">
        <v>8593.2923574572324</v>
      </c>
      <c r="Y63" s="351">
        <v>0</v>
      </c>
      <c r="Z63" s="351">
        <v>1095.3550365973679</v>
      </c>
      <c r="AA63" s="351">
        <v>7159.8908186545032</v>
      </c>
      <c r="AB63" s="351">
        <v>-6</v>
      </c>
      <c r="AC63" s="351">
        <v>32</v>
      </c>
      <c r="AD63" s="351">
        <v>-23</v>
      </c>
      <c r="AE63" s="351">
        <v>102</v>
      </c>
      <c r="AF63" s="351">
        <v>0</v>
      </c>
      <c r="AG63" s="351">
        <v>8593.2923574572324</v>
      </c>
      <c r="AH63" s="351">
        <v>0</v>
      </c>
      <c r="AI63" s="351">
        <v>0</v>
      </c>
      <c r="AJ63" s="351">
        <v>16848.538212709103</v>
      </c>
      <c r="AK63" s="351">
        <v>212000</v>
      </c>
      <c r="AL63">
        <v>1490</v>
      </c>
      <c r="AM63" s="351">
        <v>562</v>
      </c>
      <c r="AN63" s="351">
        <v>550.69225623308114</v>
      </c>
      <c r="AO63" s="351">
        <v>424</v>
      </c>
      <c r="AP63" s="351">
        <v>418.45956654009944</v>
      </c>
      <c r="AQ63" s="351">
        <v>-11.767310307018278</v>
      </c>
      <c r="AR63" s="351">
        <v>37.264862391545364</v>
      </c>
      <c r="AS63" s="351">
        <v>-29</v>
      </c>
      <c r="AT63" s="351">
        <v>97.194704148554052</v>
      </c>
      <c r="AU63" s="351">
        <v>0</v>
      </c>
      <c r="AV63" s="351">
        <v>0</v>
      </c>
      <c r="AW63" s="351">
        <v>0</v>
      </c>
      <c r="AX63" s="351">
        <v>0</v>
      </c>
      <c r="AY63" s="351">
        <v>8593.2923574572324</v>
      </c>
      <c r="AZ63" s="351">
        <v>-8593.2923574572324</v>
      </c>
      <c r="BA63" s="351">
        <v>1095.3550365973679</v>
      </c>
      <c r="BB63" s="351">
        <v>7159.8908186545032</v>
      </c>
      <c r="BC63" s="351">
        <v>8593.2923574572324</v>
      </c>
      <c r="BD63" s="351">
        <v>0</v>
      </c>
      <c r="BE63" s="351">
        <v>1095.3550365973679</v>
      </c>
      <c r="BF63" s="351">
        <v>7159.8908186545032</v>
      </c>
      <c r="BG63" s="605">
        <v>43</v>
      </c>
      <c r="BH63" s="605">
        <v>0</v>
      </c>
      <c r="BI63" s="606" t="s">
        <v>1965</v>
      </c>
      <c r="BJ63" s="606" t="s">
        <v>402</v>
      </c>
      <c r="BK63" s="605">
        <v>144</v>
      </c>
      <c r="BL63" t="s">
        <v>5148</v>
      </c>
      <c r="BM63" s="280">
        <v>1490</v>
      </c>
      <c r="BN63" s="596">
        <v>1735.5505473673327</v>
      </c>
      <c r="BO63" s="596">
        <v>1289.6104761687818</v>
      </c>
      <c r="BP63" s="596">
        <v>1964.5468001449667</v>
      </c>
      <c r="BQ63" s="596">
        <v>505.08604023233488</v>
      </c>
      <c r="BR63" s="596">
        <v>1593.7258123368686</v>
      </c>
      <c r="BS63" s="596">
        <v>1738.7427839549964</v>
      </c>
      <c r="BT63" s="596">
        <v>1615.0262038001565</v>
      </c>
      <c r="BU63" s="596">
        <v>1646.7532088357409</v>
      </c>
      <c r="BV63" s="596">
        <v>1706.7417039367108</v>
      </c>
      <c r="BW63" s="596">
        <v>1719.1093974434989</v>
      </c>
      <c r="BX63" s="596">
        <v>1731.4770909502865</v>
      </c>
      <c r="BY63" s="596">
        <v>1747.6029817240501</v>
      </c>
    </row>
    <row r="64" spans="1:77">
      <c r="A64" t="s">
        <v>56</v>
      </c>
      <c r="B64" t="s">
        <v>65</v>
      </c>
      <c r="C64" t="s">
        <v>97</v>
      </c>
      <c r="D64" t="s">
        <v>313</v>
      </c>
      <c r="E64" s="351">
        <v>13289</v>
      </c>
      <c r="F64" s="351">
        <v>13107</v>
      </c>
      <c r="G64" s="351">
        <v>12506</v>
      </c>
      <c r="H64" s="351">
        <v>13779</v>
      </c>
      <c r="I64" s="351">
        <v>12823.885</v>
      </c>
      <c r="J64" s="351">
        <v>12648</v>
      </c>
      <c r="K64" s="351">
        <v>12068</v>
      </c>
      <c r="L64" s="351">
        <v>13299</v>
      </c>
      <c r="M64" s="351">
        <v>13482</v>
      </c>
      <c r="N64" s="351">
        <v>13028</v>
      </c>
      <c r="O64" s="351">
        <v>13154</v>
      </c>
      <c r="P64" s="351">
        <v>13782</v>
      </c>
      <c r="Q64" s="603">
        <v>3.4967350657732349E-2</v>
      </c>
      <c r="R64" s="351">
        <v>1842.114999999998</v>
      </c>
      <c r="S64" s="351">
        <v>1565797.7499999984</v>
      </c>
      <c r="T64" s="351">
        <v>465.11499999999978</v>
      </c>
      <c r="U64" s="351">
        <v>924.11499999999796</v>
      </c>
      <c r="V64" s="351">
        <v>1362.114999999998</v>
      </c>
      <c r="W64" s="351">
        <v>1842.114999999998</v>
      </c>
      <c r="X64" s="351">
        <v>395347.74999999983</v>
      </c>
      <c r="Y64" s="351">
        <v>390149.99999999854</v>
      </c>
      <c r="Z64" s="351">
        <v>372300</v>
      </c>
      <c r="AA64" s="351">
        <v>408000</v>
      </c>
      <c r="AB64" s="351">
        <v>-193</v>
      </c>
      <c r="AC64" s="351">
        <v>79</v>
      </c>
      <c r="AD64" s="351">
        <v>-648</v>
      </c>
      <c r="AE64" s="351">
        <v>-3</v>
      </c>
      <c r="AF64" s="351">
        <v>0</v>
      </c>
      <c r="AG64" s="351">
        <v>0</v>
      </c>
      <c r="AH64" s="351">
        <v>0</v>
      </c>
      <c r="AI64" s="351">
        <v>0</v>
      </c>
      <c r="AJ64" s="351">
        <v>1565797.7499999984</v>
      </c>
      <c r="AK64" s="351">
        <v>10974000</v>
      </c>
      <c r="AL64">
        <v>850</v>
      </c>
      <c r="AM64" s="351">
        <v>52681</v>
      </c>
      <c r="AN64" s="351">
        <v>50838.885000000002</v>
      </c>
      <c r="AO64" s="351">
        <v>39392</v>
      </c>
      <c r="AP64" s="351">
        <v>38015</v>
      </c>
      <c r="AQ64" s="351">
        <v>-658.11499999999978</v>
      </c>
      <c r="AR64" s="351">
        <v>-380</v>
      </c>
      <c r="AS64" s="351">
        <v>-1086</v>
      </c>
      <c r="AT64" s="351">
        <v>-483</v>
      </c>
      <c r="AU64" s="351">
        <v>0</v>
      </c>
      <c r="AV64" s="351">
        <v>785498</v>
      </c>
      <c r="AW64" s="351">
        <v>0</v>
      </c>
      <c r="AX64" s="351">
        <v>0</v>
      </c>
      <c r="AY64" s="351">
        <v>395347.74999999983</v>
      </c>
      <c r="AZ64" s="351">
        <v>390149.99999999854</v>
      </c>
      <c r="BA64" s="351">
        <v>372300</v>
      </c>
      <c r="BB64" s="351">
        <v>408000</v>
      </c>
      <c r="BC64" s="351">
        <v>395347.74999999983</v>
      </c>
      <c r="BD64" s="351">
        <v>-395348.00000000146</v>
      </c>
      <c r="BE64" s="351">
        <v>372300</v>
      </c>
      <c r="BF64" s="351">
        <v>408000</v>
      </c>
      <c r="BG64" s="605">
        <v>13782</v>
      </c>
      <c r="BH64" s="605">
        <v>0</v>
      </c>
      <c r="BI64" s="606" t="s">
        <v>1983</v>
      </c>
      <c r="BJ64" s="606" t="s">
        <v>403</v>
      </c>
      <c r="BK64" s="605">
        <v>13482</v>
      </c>
      <c r="BL64" t="s">
        <v>5149</v>
      </c>
      <c r="BM64" s="280">
        <v>850</v>
      </c>
      <c r="BN64" s="350">
        <v>2436.9444685752919</v>
      </c>
      <c r="BO64" s="350">
        <v>2354.8815113928872</v>
      </c>
      <c r="BP64" s="350">
        <v>2377.6566933421886</v>
      </c>
      <c r="BQ64" s="350">
        <v>2470.6590061441962</v>
      </c>
      <c r="BR64" s="350">
        <v>2317.9866204120799</v>
      </c>
      <c r="BS64" s="350">
        <v>2286.1944547203893</v>
      </c>
      <c r="BT64" s="350">
        <v>2181.3563155886827</v>
      </c>
      <c r="BU64" s="350">
        <v>2384.0730026637402</v>
      </c>
      <c r="BV64" s="350">
        <v>2421.5396154706245</v>
      </c>
      <c r="BW64" s="350">
        <v>2388.3753284651575</v>
      </c>
      <c r="BX64" s="350">
        <v>2278.8602928042465</v>
      </c>
      <c r="BY64" s="350">
        <v>2490.6288260272172</v>
      </c>
    </row>
    <row r="65" spans="1:77">
      <c r="A65" t="s">
        <v>44</v>
      </c>
      <c r="B65" t="s">
        <v>116</v>
      </c>
      <c r="C65" t="s">
        <v>115</v>
      </c>
      <c r="D65" t="s">
        <v>311</v>
      </c>
      <c r="E65" s="351">
        <v>15434</v>
      </c>
      <c r="F65" s="351">
        <v>15557</v>
      </c>
      <c r="G65" s="351">
        <v>16178</v>
      </c>
      <c r="H65" s="351">
        <v>16262</v>
      </c>
      <c r="I65" s="351">
        <v>14893.81</v>
      </c>
      <c r="J65" s="351">
        <v>15012.504999999999</v>
      </c>
      <c r="K65" s="351">
        <v>15611.769999999999</v>
      </c>
      <c r="L65" s="351">
        <v>15692.83</v>
      </c>
      <c r="M65" s="351">
        <v>15651</v>
      </c>
      <c r="N65" s="351">
        <v>15529</v>
      </c>
      <c r="O65" s="351">
        <v>15203</v>
      </c>
      <c r="P65" s="351">
        <v>15340</v>
      </c>
      <c r="Q65" s="603">
        <v>3.4999999999999989E-2</v>
      </c>
      <c r="R65" s="351">
        <v>2220.0849999999991</v>
      </c>
      <c r="S65" s="351">
        <v>3307926.6499999985</v>
      </c>
      <c r="T65" s="351">
        <v>540.19000000000051</v>
      </c>
      <c r="U65" s="351">
        <v>1084.6850000000013</v>
      </c>
      <c r="V65" s="351">
        <v>1650.9150000000009</v>
      </c>
      <c r="W65" s="351">
        <v>2220.0849999999991</v>
      </c>
      <c r="X65" s="351">
        <v>804883.10000000068</v>
      </c>
      <c r="Y65" s="351">
        <v>811297.55000000109</v>
      </c>
      <c r="Z65" s="351">
        <v>843682.69999999925</v>
      </c>
      <c r="AA65" s="351">
        <v>848063.29999999749</v>
      </c>
      <c r="AB65" s="351">
        <v>-217</v>
      </c>
      <c r="AC65" s="351">
        <v>28</v>
      </c>
      <c r="AD65" s="351">
        <v>975</v>
      </c>
      <c r="AE65" s="351">
        <v>922</v>
      </c>
      <c r="AF65" s="351">
        <v>0</v>
      </c>
      <c r="AG65" s="351">
        <v>0</v>
      </c>
      <c r="AH65" s="351">
        <v>1171140</v>
      </c>
      <c r="AI65" s="351">
        <v>0</v>
      </c>
      <c r="AJ65" s="351">
        <v>3307926.6499999985</v>
      </c>
      <c r="AK65" s="351">
        <v>11327000</v>
      </c>
      <c r="AL65">
        <v>1490</v>
      </c>
      <c r="AM65" s="351">
        <v>63431</v>
      </c>
      <c r="AN65" s="351">
        <v>61210.915000000001</v>
      </c>
      <c r="AO65" s="351">
        <v>47997</v>
      </c>
      <c r="AP65" s="351">
        <v>46317.104999999996</v>
      </c>
      <c r="AQ65" s="351">
        <v>-757.19000000000051</v>
      </c>
      <c r="AR65" s="351">
        <v>-516.4950000000008</v>
      </c>
      <c r="AS65" s="351">
        <v>408.76999999999862</v>
      </c>
      <c r="AT65" s="351">
        <v>352.82999999999993</v>
      </c>
      <c r="AU65" s="351">
        <v>810560</v>
      </c>
      <c r="AV65" s="351">
        <v>810560</v>
      </c>
      <c r="AW65" s="351">
        <v>0</v>
      </c>
      <c r="AX65" s="351">
        <v>923800</v>
      </c>
      <c r="AY65" s="351">
        <v>804883.10000000068</v>
      </c>
      <c r="AZ65" s="351">
        <v>811297.55000000109</v>
      </c>
      <c r="BA65" s="351">
        <v>-327457.30000000075</v>
      </c>
      <c r="BB65" s="351">
        <v>848063.29999999749</v>
      </c>
      <c r="BC65" s="351">
        <v>-5676.8999999993248</v>
      </c>
      <c r="BD65" s="351">
        <v>737.5500000010943</v>
      </c>
      <c r="BE65" s="351">
        <v>843682.69999999925</v>
      </c>
      <c r="BF65" s="351">
        <v>-75736.700000002515</v>
      </c>
      <c r="BG65" s="605">
        <v>15340</v>
      </c>
      <c r="BH65" s="605">
        <v>923800</v>
      </c>
      <c r="BI65" s="606" t="s">
        <v>1997</v>
      </c>
      <c r="BJ65" s="606" t="s">
        <v>402</v>
      </c>
      <c r="BK65" s="605">
        <v>15103</v>
      </c>
      <c r="BL65" t="s">
        <v>5149</v>
      </c>
      <c r="BM65" s="280">
        <v>1490</v>
      </c>
      <c r="BN65" s="350">
        <v>3009.4683689616527</v>
      </c>
      <c r="BO65" s="350">
        <v>2986.0094755354612</v>
      </c>
      <c r="BP65" s="350">
        <v>2923.3242357244912</v>
      </c>
      <c r="BQ65" s="350">
        <v>2937.5033410749375</v>
      </c>
      <c r="BR65" s="350">
        <v>2863.8713237700308</v>
      </c>
      <c r="BS65" s="350">
        <v>2886.6947119275865</v>
      </c>
      <c r="BT65" s="350">
        <v>3001.9249887230503</v>
      </c>
      <c r="BU65" s="350">
        <v>3005.0678328501313</v>
      </c>
      <c r="BV65" s="350">
        <v>2979.6016498081749</v>
      </c>
      <c r="BW65" s="350">
        <v>3003.3473413286106</v>
      </c>
      <c r="BX65" s="350">
        <v>3123.2341253464206</v>
      </c>
      <c r="BY65" s="350">
        <v>3126.9551221042998</v>
      </c>
    </row>
    <row r="66" spans="1:77">
      <c r="A66" t="s">
        <v>49</v>
      </c>
      <c r="B66" t="s">
        <v>48</v>
      </c>
      <c r="C66" t="s">
        <v>47</v>
      </c>
      <c r="D66" t="s">
        <v>309</v>
      </c>
      <c r="E66" s="351">
        <v>8145</v>
      </c>
      <c r="F66" s="351">
        <v>8496</v>
      </c>
      <c r="G66" s="351">
        <v>8589</v>
      </c>
      <c r="H66" s="351">
        <v>8589</v>
      </c>
      <c r="I66" s="351">
        <v>8292</v>
      </c>
      <c r="J66" s="351">
        <v>8454.56</v>
      </c>
      <c r="K66" s="351">
        <v>7813.4889999999996</v>
      </c>
      <c r="L66" s="351">
        <v>8150.4750000000004</v>
      </c>
      <c r="M66" s="351">
        <v>7413</v>
      </c>
      <c r="N66" s="351">
        <v>7567</v>
      </c>
      <c r="O66" s="351">
        <v>8862</v>
      </c>
      <c r="P66" s="351">
        <v>9279</v>
      </c>
      <c r="Q66" s="603">
        <v>3.2776723143794977E-2</v>
      </c>
      <c r="R66" s="351">
        <v>1108.4760000000024</v>
      </c>
      <c r="S66" s="351">
        <v>1651629.2400000035</v>
      </c>
      <c r="T66" s="351">
        <v>-147</v>
      </c>
      <c r="U66" s="351">
        <v>-105.55999999999767</v>
      </c>
      <c r="V66" s="351">
        <v>669.95100000000093</v>
      </c>
      <c r="W66" s="351">
        <v>1108.4760000000024</v>
      </c>
      <c r="X66" s="351">
        <v>0</v>
      </c>
      <c r="Y66" s="351">
        <v>0</v>
      </c>
      <c r="Z66" s="351">
        <v>998226.99000000127</v>
      </c>
      <c r="AA66" s="351">
        <v>653402.25000000221</v>
      </c>
      <c r="AB66" s="351">
        <v>732</v>
      </c>
      <c r="AC66" s="351">
        <v>929</v>
      </c>
      <c r="AD66" s="351">
        <v>-273</v>
      </c>
      <c r="AE66" s="351">
        <v>-690</v>
      </c>
      <c r="AF66" s="351">
        <v>0</v>
      </c>
      <c r="AG66" s="351">
        <v>0</v>
      </c>
      <c r="AH66" s="351">
        <v>998226.99000000127</v>
      </c>
      <c r="AI66" s="351">
        <v>653402.25000000221</v>
      </c>
      <c r="AJ66" s="351">
        <v>1651629.2400000035</v>
      </c>
      <c r="AK66" s="351">
        <v>6294000</v>
      </c>
      <c r="AL66">
        <v>1490</v>
      </c>
      <c r="AM66" s="351">
        <v>33819</v>
      </c>
      <c r="AN66" s="351">
        <v>32710.523999999998</v>
      </c>
      <c r="AO66" s="351">
        <v>25674</v>
      </c>
      <c r="AP66" s="351">
        <v>24418.523999999998</v>
      </c>
      <c r="AQ66" s="351">
        <v>879</v>
      </c>
      <c r="AR66" s="351">
        <v>887.55999999999949</v>
      </c>
      <c r="AS66" s="351">
        <v>-1048.5110000000004</v>
      </c>
      <c r="AT66" s="351">
        <v>-1128.5249999999996</v>
      </c>
      <c r="AU66" s="351">
        <v>0</v>
      </c>
      <c r="AV66" s="351">
        <v>0</v>
      </c>
      <c r="AW66" s="351">
        <v>0</v>
      </c>
      <c r="AX66" s="351">
        <v>0</v>
      </c>
      <c r="AY66" s="351">
        <v>0</v>
      </c>
      <c r="AZ66" s="351">
        <v>0</v>
      </c>
      <c r="BA66" s="351">
        <v>0</v>
      </c>
      <c r="BB66" s="351">
        <v>0</v>
      </c>
      <c r="BC66" s="351">
        <v>0</v>
      </c>
      <c r="BD66" s="351">
        <v>0</v>
      </c>
      <c r="BE66" s="351">
        <v>998226.99000000127</v>
      </c>
      <c r="BF66" s="351">
        <v>653402.25000000221</v>
      </c>
      <c r="BG66" s="605">
        <v>9279</v>
      </c>
      <c r="BH66" s="605">
        <v>0</v>
      </c>
      <c r="BI66" s="606" t="s">
        <v>2010</v>
      </c>
      <c r="BJ66" s="606" t="s">
        <v>402</v>
      </c>
      <c r="BK66" s="605">
        <v>7391</v>
      </c>
      <c r="BL66" t="s">
        <v>5149</v>
      </c>
      <c r="BM66" s="280">
        <v>1490</v>
      </c>
      <c r="BN66" s="350">
        <v>2200.395533341326</v>
      </c>
      <c r="BO66" s="350">
        <v>2246.107244137841</v>
      </c>
      <c r="BP66" s="350">
        <v>2630.5011758358064</v>
      </c>
      <c r="BQ66" s="350">
        <v>2718.0127741855067</v>
      </c>
      <c r="BR66" s="350">
        <v>2461.3084800305242</v>
      </c>
      <c r="BS66" s="350">
        <v>2509.5610495570268</v>
      </c>
      <c r="BT66" s="350">
        <v>2319.2723992191536</v>
      </c>
      <c r="BU66" s="350">
        <v>2387.444246759308</v>
      </c>
      <c r="BV66" s="350">
        <v>2449.6811358789764</v>
      </c>
      <c r="BW66" s="350">
        <v>2555.2475052704463</v>
      </c>
      <c r="BX66" s="350">
        <v>2583.2180817758781</v>
      </c>
      <c r="BY66" s="350">
        <v>2549.466779423803</v>
      </c>
    </row>
    <row r="67" spans="1:77">
      <c r="A67" t="s">
        <v>73</v>
      </c>
      <c r="B67" t="s">
        <v>72</v>
      </c>
      <c r="C67" t="s">
        <v>71</v>
      </c>
      <c r="D67" t="s">
        <v>307</v>
      </c>
      <c r="E67" s="351">
        <v>9094.59</v>
      </c>
      <c r="F67" s="351">
        <v>9331.5669999999991</v>
      </c>
      <c r="G67" s="351">
        <v>9106.94</v>
      </c>
      <c r="H67" s="351">
        <v>10038.539000000001</v>
      </c>
      <c r="I67" s="351">
        <v>8935.4346750000004</v>
      </c>
      <c r="J67" s="351">
        <v>9168.2645775000001</v>
      </c>
      <c r="K67" s="351">
        <v>8947.56855</v>
      </c>
      <c r="L67" s="351">
        <v>9862.8645675000007</v>
      </c>
      <c r="M67" s="351">
        <v>9291</v>
      </c>
      <c r="N67" s="351">
        <v>9462</v>
      </c>
      <c r="O67" s="351">
        <v>9440</v>
      </c>
      <c r="P67" s="351">
        <v>9497</v>
      </c>
      <c r="Q67" s="603">
        <v>1.7499999999999787E-2</v>
      </c>
      <c r="R67" s="351">
        <v>657.50362999999197</v>
      </c>
      <c r="S67" s="351">
        <v>979680.40869998804</v>
      </c>
      <c r="T67" s="351">
        <v>159.15532499999972</v>
      </c>
      <c r="U67" s="351">
        <v>322.45774749999691</v>
      </c>
      <c r="V67" s="351">
        <v>481.82919749999928</v>
      </c>
      <c r="W67" s="351">
        <v>657.50362999999197</v>
      </c>
      <c r="X67" s="351">
        <v>237141.43424999958</v>
      </c>
      <c r="Y67" s="351">
        <v>243320.60952499579</v>
      </c>
      <c r="Z67" s="351">
        <v>237463.46050000354</v>
      </c>
      <c r="AA67" s="351">
        <v>261754.90442498913</v>
      </c>
      <c r="AB67" s="351">
        <v>-196.40999999999985</v>
      </c>
      <c r="AC67" s="351">
        <v>-130.4330000000009</v>
      </c>
      <c r="AD67" s="351">
        <v>-333.05999999999949</v>
      </c>
      <c r="AE67" s="351">
        <v>541.53900000000067</v>
      </c>
      <c r="AF67" s="351">
        <v>0</v>
      </c>
      <c r="AG67" s="351">
        <v>0</v>
      </c>
      <c r="AH67" s="351">
        <v>0</v>
      </c>
      <c r="AI67" s="351">
        <v>0</v>
      </c>
      <c r="AJ67" s="351">
        <v>979680.40869998804</v>
      </c>
      <c r="AK67" s="351">
        <v>6213000</v>
      </c>
      <c r="AL67">
        <v>1490</v>
      </c>
      <c r="AM67" s="351">
        <v>37571.635999999999</v>
      </c>
      <c r="AN67" s="351">
        <v>36914.132370000007</v>
      </c>
      <c r="AO67" s="351">
        <v>28477.045999999998</v>
      </c>
      <c r="AP67" s="351">
        <v>27978.697695000003</v>
      </c>
      <c r="AQ67" s="351">
        <v>-355.56532499999958</v>
      </c>
      <c r="AR67" s="351">
        <v>-293.73542249999991</v>
      </c>
      <c r="AS67" s="351">
        <v>-492.43145000000004</v>
      </c>
      <c r="AT67" s="351">
        <v>365.8645675000007</v>
      </c>
      <c r="AU67" s="351">
        <v>0</v>
      </c>
      <c r="AV67" s="351">
        <v>0</v>
      </c>
      <c r="AW67" s="351">
        <v>0</v>
      </c>
      <c r="AX67" s="351">
        <v>0</v>
      </c>
      <c r="AY67" s="351">
        <v>237141.43424999958</v>
      </c>
      <c r="AZ67" s="351">
        <v>243320.60952499579</v>
      </c>
      <c r="BA67" s="351">
        <v>237463.46050000354</v>
      </c>
      <c r="BB67" s="351">
        <v>261754.90442498913</v>
      </c>
      <c r="BC67" s="351">
        <v>237141.43424999958</v>
      </c>
      <c r="BD67" s="351">
        <v>243320.60952499579</v>
      </c>
      <c r="BE67" s="351">
        <v>237463.46050000354</v>
      </c>
      <c r="BF67" s="351">
        <v>261754.90442498913</v>
      </c>
      <c r="BG67" s="605">
        <v>9497</v>
      </c>
      <c r="BH67" s="605">
        <v>0</v>
      </c>
      <c r="BI67" s="606" t="s">
        <v>2023</v>
      </c>
      <c r="BJ67" s="606" t="s">
        <v>403</v>
      </c>
      <c r="BK67" s="605">
        <v>9128</v>
      </c>
      <c r="BL67" t="s">
        <v>5148</v>
      </c>
      <c r="BM67" s="280">
        <v>1490</v>
      </c>
      <c r="BN67" s="596">
        <v>2439.5822783953936</v>
      </c>
      <c r="BO67" s="596">
        <v>2484.4825657278238</v>
      </c>
      <c r="BP67" s="596">
        <v>2478.7059205739438</v>
      </c>
      <c r="BQ67" s="596">
        <v>2465.4235701793268</v>
      </c>
      <c r="BR67" s="596">
        <v>2346.2197915068027</v>
      </c>
      <c r="BS67" s="596">
        <v>2407.3550518683919</v>
      </c>
      <c r="BT67" s="596">
        <v>2349.4058410620996</v>
      </c>
      <c r="BU67" s="596">
        <v>2560.4021032116493</v>
      </c>
      <c r="BV67" s="596">
        <v>2414.0201911115309</v>
      </c>
      <c r="BW67" s="596">
        <v>2476.9221210313003</v>
      </c>
      <c r="BX67" s="596">
        <v>2417.2983102307248</v>
      </c>
      <c r="BY67" s="596">
        <v>2635.8671666538603</v>
      </c>
    </row>
    <row r="68" spans="1:77">
      <c r="A68" t="s">
        <v>44</v>
      </c>
      <c r="B68" t="s">
        <v>60</v>
      </c>
      <c r="C68" t="s">
        <v>115</v>
      </c>
      <c r="D68" t="s">
        <v>305</v>
      </c>
      <c r="E68" s="351">
        <v>14445</v>
      </c>
      <c r="F68" s="351">
        <v>14145</v>
      </c>
      <c r="G68" s="351">
        <v>13657</v>
      </c>
      <c r="H68" s="351">
        <v>14227</v>
      </c>
      <c r="I68" s="351">
        <v>14015</v>
      </c>
      <c r="J68" s="351">
        <v>14037</v>
      </c>
      <c r="K68" s="351">
        <v>13479</v>
      </c>
      <c r="L68" s="351">
        <v>13877</v>
      </c>
      <c r="M68" s="351">
        <v>13752</v>
      </c>
      <c r="N68" s="351">
        <v>13789</v>
      </c>
      <c r="O68" s="351">
        <v>13112</v>
      </c>
      <c r="P68" s="351">
        <v>13122</v>
      </c>
      <c r="Q68" s="603">
        <v>1.8875942911782413E-2</v>
      </c>
      <c r="R68" s="351">
        <v>1066</v>
      </c>
      <c r="S68" s="351">
        <v>1588340</v>
      </c>
      <c r="T68" s="351">
        <v>430</v>
      </c>
      <c r="U68" s="351">
        <v>538</v>
      </c>
      <c r="V68" s="351">
        <v>716</v>
      </c>
      <c r="W68" s="351">
        <v>1066</v>
      </c>
      <c r="X68" s="351">
        <v>640700</v>
      </c>
      <c r="Y68" s="351">
        <v>160920</v>
      </c>
      <c r="Z68" s="351">
        <v>265220</v>
      </c>
      <c r="AA68" s="351">
        <v>521500</v>
      </c>
      <c r="AB68" s="351">
        <v>693</v>
      </c>
      <c r="AC68" s="351">
        <v>356</v>
      </c>
      <c r="AD68" s="351">
        <v>545</v>
      </c>
      <c r="AE68" s="351">
        <v>1105</v>
      </c>
      <c r="AF68" s="351">
        <v>640700</v>
      </c>
      <c r="AG68" s="351">
        <v>160920</v>
      </c>
      <c r="AH68" s="351">
        <v>265220</v>
      </c>
      <c r="AI68" s="351">
        <v>521500</v>
      </c>
      <c r="AJ68" s="351">
        <v>1588340</v>
      </c>
      <c r="AK68" s="351">
        <v>10408000</v>
      </c>
      <c r="AL68">
        <v>1490</v>
      </c>
      <c r="AM68" s="351">
        <v>56474</v>
      </c>
      <c r="AN68" s="351">
        <v>55408</v>
      </c>
      <c r="AO68" s="351">
        <v>42029</v>
      </c>
      <c r="AP68" s="351">
        <v>41393</v>
      </c>
      <c r="AQ68" s="351">
        <v>263</v>
      </c>
      <c r="AR68" s="351">
        <v>248</v>
      </c>
      <c r="AS68" s="351">
        <v>367</v>
      </c>
      <c r="AT68" s="351">
        <v>755</v>
      </c>
      <c r="AU68" s="351">
        <v>640700</v>
      </c>
      <c r="AV68" s="351">
        <v>160920</v>
      </c>
      <c r="AW68" s="351">
        <v>265220</v>
      </c>
      <c r="AX68" s="351">
        <v>521500</v>
      </c>
      <c r="AY68" s="351">
        <v>0</v>
      </c>
      <c r="AZ68" s="351">
        <v>0</v>
      </c>
      <c r="BA68" s="351">
        <v>0</v>
      </c>
      <c r="BB68" s="351">
        <v>0</v>
      </c>
      <c r="BC68" s="351">
        <v>0</v>
      </c>
      <c r="BD68" s="351">
        <v>0</v>
      </c>
      <c r="BE68" s="351">
        <v>0</v>
      </c>
      <c r="BF68" s="351">
        <v>0</v>
      </c>
      <c r="BG68" s="605">
        <v>13122</v>
      </c>
      <c r="BH68" s="605">
        <v>521500</v>
      </c>
      <c r="BI68" s="606">
        <v>0</v>
      </c>
      <c r="BJ68" s="606" t="s">
        <v>402</v>
      </c>
      <c r="BK68" s="605">
        <v>13538</v>
      </c>
      <c r="BL68" t="s">
        <v>5149</v>
      </c>
      <c r="BM68" s="280">
        <v>1490</v>
      </c>
      <c r="BN68" s="596">
        <v>2762.23675350956</v>
      </c>
      <c r="BO68" s="596">
        <v>2769.6686005048955</v>
      </c>
      <c r="BP68" s="596">
        <v>2633.6858865632166</v>
      </c>
      <c r="BQ68" s="596">
        <v>2636.3286966341511</v>
      </c>
      <c r="BR68" s="596">
        <v>2815.0631253953234</v>
      </c>
      <c r="BS68" s="596">
        <v>2819.4820614466034</v>
      </c>
      <c r="BT68" s="596">
        <v>2707.40177432776</v>
      </c>
      <c r="BU68" s="596">
        <v>2788.0150375851331</v>
      </c>
      <c r="BV68" s="596">
        <v>2900.0222712475338</v>
      </c>
      <c r="BW68" s="596">
        <v>2839.7933559568269</v>
      </c>
      <c r="BX68" s="596">
        <v>2741.8209870839437</v>
      </c>
      <c r="BY68" s="596">
        <v>2857.6456000712997</v>
      </c>
    </row>
    <row r="69" spans="1:77">
      <c r="A69" t="s">
        <v>44</v>
      </c>
      <c r="B69" t="s">
        <v>116</v>
      </c>
      <c r="C69" t="s">
        <v>115</v>
      </c>
      <c r="D69" t="s">
        <v>303</v>
      </c>
      <c r="E69" s="351">
        <v>3313</v>
      </c>
      <c r="F69" s="351">
        <v>3373</v>
      </c>
      <c r="G69" s="351">
        <v>3247</v>
      </c>
      <c r="H69" s="351">
        <v>3393</v>
      </c>
      <c r="I69" s="351">
        <v>3197</v>
      </c>
      <c r="J69" s="351">
        <v>3254</v>
      </c>
      <c r="K69" s="351">
        <v>3133</v>
      </c>
      <c r="L69" s="351">
        <v>3274</v>
      </c>
      <c r="M69" s="351">
        <v>3261</v>
      </c>
      <c r="N69" s="351">
        <v>3207</v>
      </c>
      <c r="O69" s="351">
        <v>3138</v>
      </c>
      <c r="P69" s="351">
        <v>3493</v>
      </c>
      <c r="Q69" s="603">
        <v>3.5119315623592974E-2</v>
      </c>
      <c r="R69" s="351">
        <v>468</v>
      </c>
      <c r="S69" s="351">
        <v>697320</v>
      </c>
      <c r="T69" s="351">
        <v>116</v>
      </c>
      <c r="U69" s="351">
        <v>235</v>
      </c>
      <c r="V69" s="351">
        <v>349</v>
      </c>
      <c r="W69" s="351">
        <v>468</v>
      </c>
      <c r="X69" s="351">
        <v>172840</v>
      </c>
      <c r="Y69" s="351">
        <v>177310</v>
      </c>
      <c r="Z69" s="351">
        <v>169860</v>
      </c>
      <c r="AA69" s="351">
        <v>177310</v>
      </c>
      <c r="AB69" s="351">
        <v>52</v>
      </c>
      <c r="AC69" s="351">
        <v>166</v>
      </c>
      <c r="AD69" s="351">
        <v>109</v>
      </c>
      <c r="AE69" s="351">
        <v>-100</v>
      </c>
      <c r="AF69" s="351">
        <v>77480</v>
      </c>
      <c r="AG69" s="351">
        <v>247340</v>
      </c>
      <c r="AH69" s="351">
        <v>162410</v>
      </c>
      <c r="AI69" s="351">
        <v>0</v>
      </c>
      <c r="AJ69" s="351">
        <v>697320</v>
      </c>
      <c r="AK69" s="351">
        <v>2074000</v>
      </c>
      <c r="AL69">
        <v>1490</v>
      </c>
      <c r="AM69" s="351">
        <v>13326</v>
      </c>
      <c r="AN69" s="351">
        <v>12858</v>
      </c>
      <c r="AO69" s="351">
        <v>10013</v>
      </c>
      <c r="AP69" s="351">
        <v>9661</v>
      </c>
      <c r="AQ69" s="351">
        <v>-64</v>
      </c>
      <c r="AR69" s="351">
        <v>47</v>
      </c>
      <c r="AS69" s="351">
        <v>-5</v>
      </c>
      <c r="AT69" s="351">
        <v>-219</v>
      </c>
      <c r="AU69" s="351">
        <v>172760.68376068378</v>
      </c>
      <c r="AV69" s="351">
        <v>177310</v>
      </c>
      <c r="AW69" s="351">
        <v>169860</v>
      </c>
      <c r="AX69" s="351">
        <v>0</v>
      </c>
      <c r="AY69" s="351">
        <v>95360</v>
      </c>
      <c r="AZ69" s="351">
        <v>-70030</v>
      </c>
      <c r="BA69" s="351">
        <v>7450</v>
      </c>
      <c r="BB69" s="351">
        <v>177310</v>
      </c>
      <c r="BC69" s="351">
        <v>79.316239316220162</v>
      </c>
      <c r="BD69" s="351">
        <v>0</v>
      </c>
      <c r="BE69" s="351">
        <v>0</v>
      </c>
      <c r="BF69" s="351">
        <v>177310</v>
      </c>
      <c r="BG69" s="605">
        <v>3493</v>
      </c>
      <c r="BH69" s="605">
        <v>0</v>
      </c>
      <c r="BI69" s="606" t="s">
        <v>2049</v>
      </c>
      <c r="BJ69" s="606" t="s">
        <v>403</v>
      </c>
      <c r="BK69" s="605">
        <v>3051</v>
      </c>
      <c r="BL69" t="s">
        <v>5149</v>
      </c>
      <c r="BM69" s="280">
        <v>1490</v>
      </c>
      <c r="BN69" s="350">
        <v>3088.9076275671964</v>
      </c>
      <c r="BO69" s="350">
        <v>3037.7573632652557</v>
      </c>
      <c r="BP69" s="350">
        <v>2972.398692212776</v>
      </c>
      <c r="BQ69" s="350">
        <v>3303.1887336695945</v>
      </c>
      <c r="BR69" s="350">
        <v>3028.2850920982296</v>
      </c>
      <c r="BS69" s="350">
        <v>3082.2770377502784</v>
      </c>
      <c r="BT69" s="350">
        <v>2967.6625566292628</v>
      </c>
      <c r="BU69" s="350">
        <v>3096.0892968892795</v>
      </c>
      <c r="BV69" s="350">
        <v>3142.834733338299</v>
      </c>
      <c r="BW69" s="350">
        <v>3199.7529597193125</v>
      </c>
      <c r="BX69" s="350">
        <v>3080.2246843191842</v>
      </c>
      <c r="BY69" s="350">
        <v>3213.94160697194</v>
      </c>
    </row>
    <row r="70" spans="1:77">
      <c r="A70" t="s">
        <v>49</v>
      </c>
      <c r="B70" t="s">
        <v>159</v>
      </c>
      <c r="C70" t="s">
        <v>104</v>
      </c>
      <c r="D70" t="s">
        <v>301</v>
      </c>
      <c r="E70" s="351">
        <v>7099</v>
      </c>
      <c r="F70" s="351">
        <v>6959</v>
      </c>
      <c r="G70" s="351">
        <v>6930</v>
      </c>
      <c r="H70" s="351">
        <v>7236</v>
      </c>
      <c r="I70" s="351">
        <v>7080</v>
      </c>
      <c r="J70" s="351">
        <v>6536</v>
      </c>
      <c r="K70" s="351">
        <v>6808</v>
      </c>
      <c r="L70" s="351">
        <v>6808</v>
      </c>
      <c r="M70" s="351">
        <v>7005</v>
      </c>
      <c r="N70" s="351">
        <v>7080</v>
      </c>
      <c r="O70" s="351">
        <v>6835</v>
      </c>
      <c r="P70" s="351">
        <v>6925</v>
      </c>
      <c r="Q70" s="603">
        <v>3.5147392290249435E-2</v>
      </c>
      <c r="R70" s="351">
        <v>992</v>
      </c>
      <c r="S70" s="351">
        <v>1478080</v>
      </c>
      <c r="T70" s="351">
        <v>19</v>
      </c>
      <c r="U70" s="351">
        <v>442</v>
      </c>
      <c r="V70" s="351">
        <v>564</v>
      </c>
      <c r="W70" s="351">
        <v>992</v>
      </c>
      <c r="X70" s="351">
        <v>28310</v>
      </c>
      <c r="Y70" s="351">
        <v>630270</v>
      </c>
      <c r="Z70" s="351">
        <v>181780.00000000012</v>
      </c>
      <c r="AA70" s="351">
        <v>637719.99999999988</v>
      </c>
      <c r="AB70" s="351">
        <v>94</v>
      </c>
      <c r="AC70" s="351">
        <v>-121</v>
      </c>
      <c r="AD70" s="351">
        <v>95</v>
      </c>
      <c r="AE70" s="351">
        <v>311</v>
      </c>
      <c r="AF70" s="351">
        <v>28310</v>
      </c>
      <c r="AG70" s="351">
        <v>0</v>
      </c>
      <c r="AH70" s="351">
        <v>73009.999999999985</v>
      </c>
      <c r="AI70" s="351">
        <v>0</v>
      </c>
      <c r="AJ70" s="351">
        <v>1478080</v>
      </c>
      <c r="AK70" s="351">
        <v>4586000</v>
      </c>
      <c r="AL70">
        <v>1490</v>
      </c>
      <c r="AM70" s="351">
        <v>28224</v>
      </c>
      <c r="AN70" s="351">
        <v>27232</v>
      </c>
      <c r="AO70" s="351">
        <v>21125</v>
      </c>
      <c r="AP70" s="351">
        <v>20152</v>
      </c>
      <c r="AQ70" s="351">
        <v>75</v>
      </c>
      <c r="AR70" s="351">
        <v>-544</v>
      </c>
      <c r="AS70" s="351">
        <v>-27</v>
      </c>
      <c r="AT70" s="351">
        <v>-117</v>
      </c>
      <c r="AU70" s="351">
        <v>0</v>
      </c>
      <c r="AV70" s="351">
        <v>0</v>
      </c>
      <c r="AW70" s="351">
        <v>73010</v>
      </c>
      <c r="AX70" s="351">
        <v>463390</v>
      </c>
      <c r="AY70" s="351">
        <v>0</v>
      </c>
      <c r="AZ70" s="351">
        <v>630270</v>
      </c>
      <c r="BA70" s="351">
        <v>108770.00000000013</v>
      </c>
      <c r="BB70" s="351">
        <v>637719.99999999988</v>
      </c>
      <c r="BC70" s="351">
        <v>28310</v>
      </c>
      <c r="BD70" s="351">
        <v>630270</v>
      </c>
      <c r="BE70" s="351">
        <v>108770.00000000012</v>
      </c>
      <c r="BF70" s="351">
        <v>174329.99999999988</v>
      </c>
      <c r="BG70" s="605">
        <v>6925</v>
      </c>
      <c r="BH70" s="605">
        <v>463390</v>
      </c>
      <c r="BI70" s="606" t="s">
        <v>2062</v>
      </c>
      <c r="BJ70" s="606" t="s">
        <v>403</v>
      </c>
      <c r="BK70" s="605">
        <v>6776</v>
      </c>
      <c r="BL70" t="s">
        <v>5149</v>
      </c>
      <c r="BM70" s="280">
        <v>1490</v>
      </c>
      <c r="BN70" s="350">
        <v>2734.9308210668755</v>
      </c>
      <c r="BO70" s="350">
        <v>2764.2127356393262</v>
      </c>
      <c r="BP70" s="350">
        <v>2668.5584813693213</v>
      </c>
      <c r="BQ70" s="350">
        <v>2683.4785129438524</v>
      </c>
      <c r="BR70" s="350">
        <v>2764.2127356393262</v>
      </c>
      <c r="BS70" s="350">
        <v>2551.821248607152</v>
      </c>
      <c r="BT70" s="350">
        <v>2658.0169921232391</v>
      </c>
      <c r="BU70" s="350">
        <v>2638.140320017581</v>
      </c>
      <c r="BV70" s="350">
        <v>2791.9811971727481</v>
      </c>
      <c r="BW70" s="350">
        <v>2736.9202917488597</v>
      </c>
      <c r="BX70" s="350">
        <v>2725.514818482483</v>
      </c>
      <c r="BY70" s="350">
        <v>2825.1191179500233</v>
      </c>
    </row>
    <row r="71" spans="1:77">
      <c r="A71" t="s">
        <v>49</v>
      </c>
      <c r="B71" t="s">
        <v>159</v>
      </c>
      <c r="C71" t="s">
        <v>104</v>
      </c>
      <c r="D71" t="s">
        <v>299</v>
      </c>
      <c r="E71" s="351">
        <v>23620</v>
      </c>
      <c r="F71" s="351">
        <v>23685.435487689767</v>
      </c>
      <c r="G71" s="351">
        <v>23606.137751057093</v>
      </c>
      <c r="H71" s="351">
        <v>24311.308076729736</v>
      </c>
      <c r="I71" s="351">
        <v>23908.565697903399</v>
      </c>
      <c r="J71" s="351">
        <v>22069.445259603137</v>
      </c>
      <c r="K71" s="351">
        <v>22989.005478753268</v>
      </c>
      <c r="L71" s="351">
        <v>22989.005478753268</v>
      </c>
      <c r="M71" s="351">
        <v>22840</v>
      </c>
      <c r="N71" s="351">
        <v>22838</v>
      </c>
      <c r="O71" s="351">
        <v>22143</v>
      </c>
      <c r="P71" s="351">
        <v>22786</v>
      </c>
      <c r="Q71" s="603">
        <v>3.4307504197865095E-2</v>
      </c>
      <c r="R71" s="351">
        <v>3266.8594004635233</v>
      </c>
      <c r="S71" s="351">
        <v>4867620.5066906493</v>
      </c>
      <c r="T71" s="351">
        <v>-288.56569790339927</v>
      </c>
      <c r="U71" s="351">
        <v>1327.4245301832343</v>
      </c>
      <c r="V71" s="351">
        <v>1944.556802487059</v>
      </c>
      <c r="W71" s="351">
        <v>3266.8594004635233</v>
      </c>
      <c r="X71" s="351">
        <v>0</v>
      </c>
      <c r="Y71" s="351">
        <v>1977862.5499730189</v>
      </c>
      <c r="Z71" s="351">
        <v>919527.08573269891</v>
      </c>
      <c r="AA71" s="351">
        <v>1970230.8709849315</v>
      </c>
      <c r="AB71" s="351">
        <v>780</v>
      </c>
      <c r="AC71" s="351">
        <v>847.43548768976689</v>
      </c>
      <c r="AD71" s="351">
        <v>1463.1377510570928</v>
      </c>
      <c r="AE71" s="351">
        <v>1525.3080767297361</v>
      </c>
      <c r="AF71" s="351">
        <v>0</v>
      </c>
      <c r="AG71" s="351">
        <v>1977862.5499730189</v>
      </c>
      <c r="AH71" s="351">
        <v>919527.08573269891</v>
      </c>
      <c r="AI71" s="351">
        <v>1707564.4900271026</v>
      </c>
      <c r="AJ71" s="351">
        <v>4867620.5066906493</v>
      </c>
      <c r="AK71" s="351">
        <v>15070000</v>
      </c>
      <c r="AL71">
        <v>1490</v>
      </c>
      <c r="AM71" s="351">
        <v>95222.881315476596</v>
      </c>
      <c r="AN71" s="351">
        <v>91956.021915013072</v>
      </c>
      <c r="AO71" s="351">
        <v>71602.881315476596</v>
      </c>
      <c r="AP71" s="351">
        <v>68047.456217109677</v>
      </c>
      <c r="AQ71" s="351">
        <v>1068.5656979033993</v>
      </c>
      <c r="AR71" s="351">
        <v>-768.55474039686305</v>
      </c>
      <c r="AS71" s="351">
        <v>846.00547875326811</v>
      </c>
      <c r="AT71" s="351">
        <v>203.00547875326811</v>
      </c>
      <c r="AU71" s="351">
        <v>0</v>
      </c>
      <c r="AV71" s="351">
        <v>1977863</v>
      </c>
      <c r="AW71" s="351">
        <v>919527</v>
      </c>
      <c r="AX71" s="351">
        <v>1970231</v>
      </c>
      <c r="AY71" s="351">
        <v>0</v>
      </c>
      <c r="AZ71" s="351">
        <v>0</v>
      </c>
      <c r="BA71" s="351">
        <v>0</v>
      </c>
      <c r="BB71" s="351">
        <v>262666.38095782883</v>
      </c>
      <c r="BC71" s="351">
        <v>0</v>
      </c>
      <c r="BD71" s="351">
        <v>-0.45002698106691241</v>
      </c>
      <c r="BE71" s="351">
        <v>8.5732698906213045E-2</v>
      </c>
      <c r="BF71" s="351">
        <v>-0.1290150685235858</v>
      </c>
      <c r="BG71" s="605">
        <v>22786</v>
      </c>
      <c r="BH71" s="605">
        <v>1970231</v>
      </c>
      <c r="BI71" s="606" t="s">
        <v>2074</v>
      </c>
      <c r="BJ71" s="606" t="s">
        <v>402</v>
      </c>
      <c r="BK71" s="605">
        <v>22215</v>
      </c>
      <c r="BL71" t="s">
        <v>5149</v>
      </c>
      <c r="BM71" s="280">
        <v>1490</v>
      </c>
      <c r="BN71" s="350">
        <v>2914.412752057402</v>
      </c>
      <c r="BO71" s="350">
        <v>2914.1575495397087</v>
      </c>
      <c r="BP71" s="350">
        <v>2825.4746746412893</v>
      </c>
      <c r="BQ71" s="350">
        <v>2893.1642337880262</v>
      </c>
      <c r="BR71" s="350">
        <v>3050.7630802702206</v>
      </c>
      <c r="BS71" s="350">
        <v>2816.0889971725114</v>
      </c>
      <c r="BT71" s="350">
        <v>2933.4260387213662</v>
      </c>
      <c r="BU71" s="350">
        <v>2918.9400694060364</v>
      </c>
      <c r="BV71" s="350">
        <v>3028.3393457579264</v>
      </c>
      <c r="BW71" s="350">
        <v>3036.7288826749368</v>
      </c>
      <c r="BX71" s="350">
        <v>3026.562055584578</v>
      </c>
      <c r="BY71" s="350">
        <v>3102.1535147993545</v>
      </c>
    </row>
    <row r="72" spans="1:77">
      <c r="A72" t="s">
        <v>56</v>
      </c>
      <c r="B72" t="s">
        <v>65</v>
      </c>
      <c r="C72" t="s">
        <v>97</v>
      </c>
      <c r="D72" t="s">
        <v>297</v>
      </c>
      <c r="E72" s="351">
        <v>19971</v>
      </c>
      <c r="F72" s="351">
        <v>19764</v>
      </c>
      <c r="G72" s="351">
        <v>20240</v>
      </c>
      <c r="H72" s="351">
        <v>20913</v>
      </c>
      <c r="I72" s="351">
        <v>18925</v>
      </c>
      <c r="J72" s="351">
        <v>18666</v>
      </c>
      <c r="K72" s="351">
        <v>19128</v>
      </c>
      <c r="L72" s="351">
        <v>19377</v>
      </c>
      <c r="M72" s="351">
        <v>20812</v>
      </c>
      <c r="N72" s="351">
        <v>19987</v>
      </c>
      <c r="O72" s="351">
        <v>20268</v>
      </c>
      <c r="P72" s="351">
        <v>20527</v>
      </c>
      <c r="Q72" s="603">
        <v>5.9242409257244583E-2</v>
      </c>
      <c r="R72" s="351">
        <v>4792</v>
      </c>
      <c r="S72" s="351">
        <v>7140080</v>
      </c>
      <c r="T72" s="351">
        <v>1046</v>
      </c>
      <c r="U72" s="351">
        <v>2144</v>
      </c>
      <c r="V72" s="351">
        <v>3256</v>
      </c>
      <c r="W72" s="351">
        <v>4792</v>
      </c>
      <c r="X72" s="351">
        <v>1558540</v>
      </c>
      <c r="Y72" s="351">
        <v>1636020</v>
      </c>
      <c r="Z72" s="351">
        <v>1656880</v>
      </c>
      <c r="AA72" s="351">
        <v>2288640</v>
      </c>
      <c r="AB72" s="351">
        <v>-841</v>
      </c>
      <c r="AC72" s="351">
        <v>-223</v>
      </c>
      <c r="AD72" s="351">
        <v>-28</v>
      </c>
      <c r="AE72" s="351">
        <v>386</v>
      </c>
      <c r="AF72" s="351">
        <v>0</v>
      </c>
      <c r="AG72" s="351">
        <v>0</v>
      </c>
      <c r="AH72" s="351">
        <v>0</v>
      </c>
      <c r="AI72" s="351">
        <v>0</v>
      </c>
      <c r="AJ72" s="351">
        <v>7140080</v>
      </c>
      <c r="AK72" s="351">
        <v>14523000</v>
      </c>
      <c r="AL72">
        <v>1490</v>
      </c>
      <c r="AM72" s="351">
        <v>80888</v>
      </c>
      <c r="AN72" s="351">
        <v>76096</v>
      </c>
      <c r="AO72" s="351">
        <v>60917</v>
      </c>
      <c r="AP72" s="351">
        <v>57171</v>
      </c>
      <c r="AQ72" s="351">
        <v>-1887</v>
      </c>
      <c r="AR72" s="351">
        <v>-1321</v>
      </c>
      <c r="AS72" s="351">
        <v>-1140</v>
      </c>
      <c r="AT72" s="351">
        <v>-1150</v>
      </c>
      <c r="AU72" s="351">
        <v>0</v>
      </c>
      <c r="AV72" s="351">
        <v>0</v>
      </c>
      <c r="AW72" s="351">
        <v>0</v>
      </c>
      <c r="AX72" s="351">
        <v>0</v>
      </c>
      <c r="AY72" s="351">
        <v>1558540</v>
      </c>
      <c r="AZ72" s="351">
        <v>1636020</v>
      </c>
      <c r="BA72" s="351">
        <v>1656880</v>
      </c>
      <c r="BB72" s="351">
        <v>2288640</v>
      </c>
      <c r="BC72" s="351">
        <v>1558540</v>
      </c>
      <c r="BD72" s="351">
        <v>1636020</v>
      </c>
      <c r="BE72" s="351">
        <v>1656880</v>
      </c>
      <c r="BF72" s="351">
        <v>2288640</v>
      </c>
      <c r="BG72" s="605">
        <v>20527</v>
      </c>
      <c r="BH72" s="605">
        <v>0</v>
      </c>
      <c r="BI72" s="606" t="s">
        <v>1855</v>
      </c>
      <c r="BJ72" s="606" t="s">
        <v>404</v>
      </c>
      <c r="BK72" s="605">
        <v>19266</v>
      </c>
      <c r="BL72" t="s">
        <v>5149</v>
      </c>
      <c r="BM72" s="280">
        <v>1490</v>
      </c>
      <c r="BN72" s="350">
        <v>2723.6188329259535</v>
      </c>
      <c r="BO72" s="350">
        <v>2615.6529700985502</v>
      </c>
      <c r="BP72" s="350">
        <v>2652.4267973161263</v>
      </c>
      <c r="BQ72" s="350">
        <v>2671.1979268380942</v>
      </c>
      <c r="BR72" s="350">
        <v>2476.671459404366</v>
      </c>
      <c r="BS72" s="350">
        <v>2442.7767218621875</v>
      </c>
      <c r="BT72" s="350">
        <v>2503.2376050455327</v>
      </c>
      <c r="BU72" s="350">
        <v>2521.5473390335537</v>
      </c>
      <c r="BV72" s="350">
        <v>2627.5973081014872</v>
      </c>
      <c r="BW72" s="350">
        <v>2600.3621850341897</v>
      </c>
      <c r="BX72" s="350">
        <v>2662.9898110246913</v>
      </c>
      <c r="BY72" s="350">
        <v>2736.8364718902776</v>
      </c>
    </row>
    <row r="73" spans="1:77">
      <c r="A73" t="s">
        <v>44</v>
      </c>
      <c r="B73" t="s">
        <v>43</v>
      </c>
      <c r="C73" t="s">
        <v>42</v>
      </c>
      <c r="D73" t="s">
        <v>295</v>
      </c>
      <c r="E73" s="351">
        <v>9509</v>
      </c>
      <c r="F73" s="351">
        <v>9349</v>
      </c>
      <c r="G73" s="351">
        <v>9160</v>
      </c>
      <c r="H73" s="351">
        <v>9825</v>
      </c>
      <c r="I73" s="351">
        <v>9176</v>
      </c>
      <c r="J73" s="351">
        <v>9022</v>
      </c>
      <c r="K73" s="351">
        <v>8839</v>
      </c>
      <c r="L73" s="351">
        <v>9481</v>
      </c>
      <c r="M73" s="351">
        <v>9486</v>
      </c>
      <c r="N73" s="351">
        <v>9149</v>
      </c>
      <c r="O73" s="351">
        <v>9067</v>
      </c>
      <c r="P73" s="351">
        <v>9246</v>
      </c>
      <c r="Q73" s="603">
        <v>3.501308035832254E-2</v>
      </c>
      <c r="R73" s="351">
        <v>1325</v>
      </c>
      <c r="S73" s="351">
        <v>749950</v>
      </c>
      <c r="T73" s="351">
        <v>333</v>
      </c>
      <c r="U73" s="351">
        <v>660</v>
      </c>
      <c r="V73" s="351">
        <v>981</v>
      </c>
      <c r="W73" s="351">
        <v>1325</v>
      </c>
      <c r="X73" s="351">
        <v>188478</v>
      </c>
      <c r="Y73" s="351">
        <v>185082</v>
      </c>
      <c r="Z73" s="351">
        <v>181686</v>
      </c>
      <c r="AA73" s="351">
        <v>194704</v>
      </c>
      <c r="AB73" s="351">
        <v>23</v>
      </c>
      <c r="AC73" s="351">
        <v>200</v>
      </c>
      <c r="AD73" s="351">
        <v>93</v>
      </c>
      <c r="AE73" s="351">
        <v>579</v>
      </c>
      <c r="AF73" s="351">
        <v>13018</v>
      </c>
      <c r="AG73" s="351">
        <v>113200</v>
      </c>
      <c r="AH73" s="351">
        <v>52638</v>
      </c>
      <c r="AI73" s="351">
        <v>0</v>
      </c>
      <c r="AJ73" s="351">
        <v>749950</v>
      </c>
      <c r="AK73" s="351">
        <v>6381000</v>
      </c>
      <c r="AL73">
        <v>566</v>
      </c>
      <c r="AM73" s="351">
        <v>37843</v>
      </c>
      <c r="AN73" s="351">
        <v>36518</v>
      </c>
      <c r="AO73" s="351">
        <v>28334</v>
      </c>
      <c r="AP73" s="351">
        <v>27342</v>
      </c>
      <c r="AQ73" s="351">
        <v>-310</v>
      </c>
      <c r="AR73" s="351">
        <v>-127</v>
      </c>
      <c r="AS73" s="351">
        <v>-228</v>
      </c>
      <c r="AT73" s="351">
        <v>235</v>
      </c>
      <c r="AU73" s="351">
        <v>0</v>
      </c>
      <c r="AV73" s="351">
        <v>113200</v>
      </c>
      <c r="AW73" s="351">
        <v>52638</v>
      </c>
      <c r="AX73" s="351">
        <v>327713.99999999994</v>
      </c>
      <c r="AY73" s="351">
        <v>175460</v>
      </c>
      <c r="AZ73" s="351">
        <v>71882</v>
      </c>
      <c r="BA73" s="351">
        <v>129048</v>
      </c>
      <c r="BB73" s="351">
        <v>194704</v>
      </c>
      <c r="BC73" s="351">
        <v>188478</v>
      </c>
      <c r="BD73" s="351">
        <v>71882</v>
      </c>
      <c r="BE73" s="351">
        <v>129048</v>
      </c>
      <c r="BF73" s="351">
        <v>-133009.99999999994</v>
      </c>
      <c r="BG73" s="605">
        <v>9246</v>
      </c>
      <c r="BH73" s="605">
        <v>327713.99999999994</v>
      </c>
      <c r="BI73" s="606">
        <v>0</v>
      </c>
      <c r="BJ73" s="606" t="s">
        <v>402</v>
      </c>
      <c r="BK73" s="605">
        <v>9154</v>
      </c>
      <c r="BL73" t="s">
        <v>5148</v>
      </c>
      <c r="BM73" s="280">
        <v>566</v>
      </c>
      <c r="BN73" s="350">
        <v>3118.4766377724977</v>
      </c>
      <c r="BO73" s="350">
        <v>3007.6895170757521</v>
      </c>
      <c r="BP73" s="350">
        <v>2980.732413523428</v>
      </c>
      <c r="BQ73" s="350">
        <v>3032.702560611534</v>
      </c>
      <c r="BR73" s="350">
        <v>3016.5656365381028</v>
      </c>
      <c r="BS73" s="350">
        <v>2965.9388810861774</v>
      </c>
      <c r="BT73" s="350">
        <v>2905.7785158413567</v>
      </c>
      <c r="BU73" s="350">
        <v>3109.7829306898066</v>
      </c>
      <c r="BV73" s="350">
        <v>3132.1960074570443</v>
      </c>
      <c r="BW73" s="350">
        <v>3079.4931616064682</v>
      </c>
      <c r="BX73" s="350">
        <v>3017.2379249454752</v>
      </c>
      <c r="BY73" s="350">
        <v>3229.9212487997884</v>
      </c>
    </row>
    <row r="74" spans="1:77">
      <c r="A74" t="s">
        <v>56</v>
      </c>
      <c r="B74" t="s">
        <v>65</v>
      </c>
      <c r="C74" t="s">
        <v>135</v>
      </c>
      <c r="D74" t="s">
        <v>293</v>
      </c>
      <c r="E74" s="351">
        <v>11594</v>
      </c>
      <c r="F74" s="351">
        <v>10595</v>
      </c>
      <c r="G74" s="351">
        <v>10763</v>
      </c>
      <c r="H74" s="351">
        <v>11152</v>
      </c>
      <c r="I74" s="351">
        <v>11833</v>
      </c>
      <c r="J74" s="351">
        <v>11044</v>
      </c>
      <c r="K74" s="351">
        <v>10602</v>
      </c>
      <c r="L74" s="351">
        <v>9911</v>
      </c>
      <c r="M74" s="351">
        <v>11827</v>
      </c>
      <c r="N74" s="351">
        <v>11771</v>
      </c>
      <c r="O74" s="351">
        <v>11981</v>
      </c>
      <c r="P74" s="351">
        <v>13123</v>
      </c>
      <c r="Q74" s="603">
        <v>1.6189007799746056E-2</v>
      </c>
      <c r="R74" s="351">
        <v>714</v>
      </c>
      <c r="S74" s="351">
        <v>539070</v>
      </c>
      <c r="T74" s="351">
        <v>-239</v>
      </c>
      <c r="U74" s="351">
        <v>-688</v>
      </c>
      <c r="V74" s="351">
        <v>-527</v>
      </c>
      <c r="W74" s="351">
        <v>714</v>
      </c>
      <c r="X74" s="351">
        <v>0</v>
      </c>
      <c r="Y74" s="351">
        <v>0</v>
      </c>
      <c r="Z74" s="351">
        <v>0</v>
      </c>
      <c r="AA74" s="351">
        <v>539070</v>
      </c>
      <c r="AB74" s="351">
        <v>-233</v>
      </c>
      <c r="AC74" s="351">
        <v>-1176</v>
      </c>
      <c r="AD74" s="351">
        <v>-1218</v>
      </c>
      <c r="AE74" s="351">
        <v>-1971</v>
      </c>
      <c r="AF74" s="351">
        <v>0</v>
      </c>
      <c r="AG74" s="351">
        <v>0</v>
      </c>
      <c r="AH74" s="351">
        <v>0</v>
      </c>
      <c r="AI74" s="351">
        <v>0</v>
      </c>
      <c r="AJ74" s="351">
        <v>539070</v>
      </c>
      <c r="AK74" s="351">
        <v>7910000</v>
      </c>
      <c r="AL74">
        <v>755</v>
      </c>
      <c r="AM74" s="351">
        <v>44104</v>
      </c>
      <c r="AN74" s="351">
        <v>43390</v>
      </c>
      <c r="AO74" s="351">
        <v>32510</v>
      </c>
      <c r="AP74" s="351">
        <v>31557</v>
      </c>
      <c r="AQ74" s="351">
        <v>6</v>
      </c>
      <c r="AR74" s="351">
        <v>-727</v>
      </c>
      <c r="AS74" s="351">
        <v>-1379</v>
      </c>
      <c r="AT74" s="351">
        <v>-3212</v>
      </c>
      <c r="AU74" s="351">
        <v>0</v>
      </c>
      <c r="AV74" s="351">
        <v>0</v>
      </c>
      <c r="AW74" s="351">
        <v>0</v>
      </c>
      <c r="AX74" s="351">
        <v>0</v>
      </c>
      <c r="AY74" s="351">
        <v>0</v>
      </c>
      <c r="AZ74" s="351">
        <v>0</v>
      </c>
      <c r="BA74" s="351">
        <v>0</v>
      </c>
      <c r="BB74" s="351">
        <v>539070</v>
      </c>
      <c r="BC74" s="351">
        <v>0</v>
      </c>
      <c r="BD74" s="351">
        <v>0</v>
      </c>
      <c r="BE74" s="351">
        <v>0</v>
      </c>
      <c r="BF74" s="351">
        <v>539070</v>
      </c>
      <c r="BG74" s="605">
        <v>13123</v>
      </c>
      <c r="BH74" s="605">
        <v>0</v>
      </c>
      <c r="BI74" s="606" t="s">
        <v>1613</v>
      </c>
      <c r="BJ74" s="606" t="s">
        <v>402</v>
      </c>
      <c r="BK74" s="605">
        <v>9370</v>
      </c>
      <c r="BL74" t="s">
        <v>5149</v>
      </c>
      <c r="BM74" s="280">
        <v>755</v>
      </c>
      <c r="BN74" s="350">
        <v>2829.0512858200755</v>
      </c>
      <c r="BO74" s="350">
        <v>2815.655930108067</v>
      </c>
      <c r="BP74" s="350">
        <v>2865.8885140280986</v>
      </c>
      <c r="BQ74" s="350">
        <v>3127.8686107172925</v>
      </c>
      <c r="BR74" s="350">
        <v>2830.4865025035051</v>
      </c>
      <c r="BS74" s="350">
        <v>2641.7555086325283</v>
      </c>
      <c r="BT74" s="350">
        <v>2536.02787961989</v>
      </c>
      <c r="BU74" s="350">
        <v>2362.2880287144012</v>
      </c>
      <c r="BV74" s="350">
        <v>2782.1352191433248</v>
      </c>
      <c r="BW74" s="350">
        <v>2542.4118204953879</v>
      </c>
      <c r="BX74" s="350">
        <v>2582.7256653130589</v>
      </c>
      <c r="BY74" s="350">
        <v>2667.5894089342592</v>
      </c>
    </row>
    <row r="75" spans="1:77">
      <c r="A75" t="s">
        <v>49</v>
      </c>
      <c r="B75" t="s">
        <v>48</v>
      </c>
      <c r="C75" t="s">
        <v>47</v>
      </c>
      <c r="D75" t="s">
        <v>291</v>
      </c>
      <c r="E75" s="351">
        <v>9879</v>
      </c>
      <c r="F75" s="351">
        <v>9815</v>
      </c>
      <c r="G75" s="351">
        <v>10113</v>
      </c>
      <c r="H75" s="351">
        <v>10518</v>
      </c>
      <c r="I75" s="351">
        <v>9484</v>
      </c>
      <c r="J75" s="351">
        <v>9422</v>
      </c>
      <c r="K75" s="351">
        <v>9708</v>
      </c>
      <c r="L75" s="351">
        <v>10097</v>
      </c>
      <c r="M75" s="351">
        <v>9838</v>
      </c>
      <c r="N75" s="351">
        <v>10107</v>
      </c>
      <c r="O75" s="351">
        <v>9753</v>
      </c>
      <c r="P75" s="351">
        <v>10607</v>
      </c>
      <c r="Q75" s="603">
        <v>4.0024798512089274E-2</v>
      </c>
      <c r="R75" s="351">
        <v>1614</v>
      </c>
      <c r="S75" s="351">
        <v>2848710</v>
      </c>
      <c r="T75" s="351">
        <v>395</v>
      </c>
      <c r="U75" s="351">
        <v>788</v>
      </c>
      <c r="V75" s="351">
        <v>1193</v>
      </c>
      <c r="W75" s="351">
        <v>1614</v>
      </c>
      <c r="X75" s="351">
        <v>697175</v>
      </c>
      <c r="Y75" s="351">
        <v>693645</v>
      </c>
      <c r="Z75" s="351">
        <v>714825</v>
      </c>
      <c r="AA75" s="351">
        <v>743065</v>
      </c>
      <c r="AB75" s="351">
        <v>41</v>
      </c>
      <c r="AC75" s="351">
        <v>-292</v>
      </c>
      <c r="AD75" s="351">
        <v>360</v>
      </c>
      <c r="AE75" s="351">
        <v>-89</v>
      </c>
      <c r="AF75" s="351">
        <v>72365</v>
      </c>
      <c r="AG75" s="351">
        <v>0</v>
      </c>
      <c r="AH75" s="351">
        <v>120020</v>
      </c>
      <c r="AI75" s="351">
        <v>0</v>
      </c>
      <c r="AJ75" s="351">
        <v>2848710</v>
      </c>
      <c r="AK75" s="351">
        <v>5980000</v>
      </c>
      <c r="AL75">
        <v>1765</v>
      </c>
      <c r="AM75" s="351">
        <v>40325</v>
      </c>
      <c r="AN75" s="351">
        <v>38711</v>
      </c>
      <c r="AO75" s="351">
        <v>30446</v>
      </c>
      <c r="AP75" s="351">
        <v>29227</v>
      </c>
      <c r="AQ75" s="351">
        <v>-354</v>
      </c>
      <c r="AR75" s="351">
        <v>-685</v>
      </c>
      <c r="AS75" s="351">
        <v>-45</v>
      </c>
      <c r="AT75" s="351">
        <v>-510</v>
      </c>
      <c r="AU75" s="351">
        <v>42172.911392405062</v>
      </c>
      <c r="AV75" s="351">
        <v>0</v>
      </c>
      <c r="AW75" s="351">
        <v>370300</v>
      </c>
      <c r="AX75" s="351">
        <v>0</v>
      </c>
      <c r="AY75" s="351">
        <v>624810</v>
      </c>
      <c r="AZ75" s="351">
        <v>693645</v>
      </c>
      <c r="BA75" s="351">
        <v>594805</v>
      </c>
      <c r="BB75" s="351">
        <v>743065</v>
      </c>
      <c r="BC75" s="351">
        <v>655002.08860759495</v>
      </c>
      <c r="BD75" s="351">
        <v>693645</v>
      </c>
      <c r="BE75" s="351">
        <v>344525</v>
      </c>
      <c r="BF75" s="351">
        <v>743065</v>
      </c>
      <c r="BG75" s="605">
        <v>10607</v>
      </c>
      <c r="BH75" s="605">
        <v>0</v>
      </c>
      <c r="BI75" s="606" t="s">
        <v>2117</v>
      </c>
      <c r="BJ75" s="606" t="s">
        <v>405</v>
      </c>
      <c r="BK75" s="605">
        <v>8239</v>
      </c>
      <c r="BL75" t="s">
        <v>5149</v>
      </c>
      <c r="BM75" s="280">
        <v>1765</v>
      </c>
      <c r="BN75" s="350">
        <v>3118.0084590954643</v>
      </c>
      <c r="BO75" s="350">
        <v>3203.2640268426367</v>
      </c>
      <c r="BP75" s="350">
        <v>3091.0689674281425</v>
      </c>
      <c r="BQ75" s="350">
        <v>3352.5276895651018</v>
      </c>
      <c r="BR75" s="350">
        <v>3005.8133996809702</v>
      </c>
      <c r="BS75" s="350">
        <v>2986.1634175236291</v>
      </c>
      <c r="BT75" s="350">
        <v>3076.8068836042657</v>
      </c>
      <c r="BU75" s="350">
        <v>3191.3332781690237</v>
      </c>
      <c r="BV75" s="350">
        <v>3138.7184897397842</v>
      </c>
      <c r="BW75" s="350">
        <v>3118.3846519684157</v>
      </c>
      <c r="BX75" s="350">
        <v>3213.0640840913488</v>
      </c>
      <c r="BY75" s="350">
        <v>3333.5243924340411</v>
      </c>
    </row>
    <row r="76" spans="1:77">
      <c r="A76" t="s">
        <v>73</v>
      </c>
      <c r="B76" t="s">
        <v>72</v>
      </c>
      <c r="C76" t="s">
        <v>71</v>
      </c>
      <c r="D76" t="s">
        <v>289</v>
      </c>
      <c r="E76" s="351">
        <v>8194</v>
      </c>
      <c r="F76" s="351">
        <v>7529</v>
      </c>
      <c r="G76" s="351">
        <v>7608</v>
      </c>
      <c r="H76" s="351">
        <v>7604</v>
      </c>
      <c r="I76" s="351">
        <v>7453</v>
      </c>
      <c r="J76" s="351">
        <v>7734</v>
      </c>
      <c r="K76" s="351">
        <v>7818</v>
      </c>
      <c r="L76" s="351">
        <v>7777</v>
      </c>
      <c r="M76" s="351">
        <v>7043</v>
      </c>
      <c r="N76" s="351">
        <v>7602</v>
      </c>
      <c r="O76" s="351">
        <v>7670</v>
      </c>
      <c r="P76" s="351">
        <v>8381</v>
      </c>
      <c r="Q76" s="603">
        <v>4.9458542104412482E-3</v>
      </c>
      <c r="R76" s="351">
        <v>153</v>
      </c>
      <c r="S76" s="351">
        <v>230418</v>
      </c>
      <c r="T76" s="351">
        <v>741</v>
      </c>
      <c r="U76" s="351">
        <v>536</v>
      </c>
      <c r="V76" s="351">
        <v>326</v>
      </c>
      <c r="W76" s="351">
        <v>153</v>
      </c>
      <c r="X76" s="351">
        <v>230418</v>
      </c>
      <c r="Y76" s="351">
        <v>0</v>
      </c>
      <c r="Z76" s="351">
        <v>0</v>
      </c>
      <c r="AA76" s="351">
        <v>0</v>
      </c>
      <c r="AB76" s="351">
        <v>1151</v>
      </c>
      <c r="AC76" s="351">
        <v>-73</v>
      </c>
      <c r="AD76" s="351">
        <v>-62</v>
      </c>
      <c r="AE76" s="351">
        <v>-777</v>
      </c>
      <c r="AF76" s="351">
        <v>230418</v>
      </c>
      <c r="AG76" s="351">
        <v>0</v>
      </c>
      <c r="AH76" s="351">
        <v>0</v>
      </c>
      <c r="AI76" s="351">
        <v>0</v>
      </c>
      <c r="AJ76" s="351">
        <v>230418</v>
      </c>
      <c r="AK76" s="351">
        <v>6440000</v>
      </c>
      <c r="AL76">
        <v>1506</v>
      </c>
      <c r="AM76" s="351">
        <v>30935</v>
      </c>
      <c r="AN76" s="351">
        <v>30782</v>
      </c>
      <c r="AO76" s="351">
        <v>22741</v>
      </c>
      <c r="AP76" s="351">
        <v>23329</v>
      </c>
      <c r="AQ76" s="351">
        <v>410</v>
      </c>
      <c r="AR76" s="351">
        <v>132</v>
      </c>
      <c r="AS76" s="351">
        <v>148</v>
      </c>
      <c r="AT76" s="351">
        <v>-604</v>
      </c>
      <c r="AU76" s="351">
        <v>0</v>
      </c>
      <c r="AV76" s="351">
        <v>230418</v>
      </c>
      <c r="AW76" s="351">
        <v>0</v>
      </c>
      <c r="AX76" s="351">
        <v>0</v>
      </c>
      <c r="AY76" s="351">
        <v>0</v>
      </c>
      <c r="AZ76" s="351">
        <v>0</v>
      </c>
      <c r="BA76" s="351">
        <v>0</v>
      </c>
      <c r="BB76" s="351">
        <v>0</v>
      </c>
      <c r="BC76" s="351">
        <v>230418</v>
      </c>
      <c r="BD76" s="351">
        <v>-230418</v>
      </c>
      <c r="BE76" s="351">
        <v>0</v>
      </c>
      <c r="BF76" s="351">
        <v>0</v>
      </c>
      <c r="BG76" s="605">
        <v>8381</v>
      </c>
      <c r="BH76" s="605">
        <v>0</v>
      </c>
      <c r="BI76" s="606" t="s">
        <v>2063</v>
      </c>
      <c r="BJ76" s="606" t="s">
        <v>402</v>
      </c>
      <c r="BK76" s="605">
        <v>7581</v>
      </c>
      <c r="BL76" t="s">
        <v>5148</v>
      </c>
      <c r="BM76" s="280">
        <v>1506</v>
      </c>
      <c r="BN76" s="596">
        <v>2005.7403245776536</v>
      </c>
      <c r="BO76" s="596">
        <v>2164.9351054152098</v>
      </c>
      <c r="BP76" s="596">
        <v>2184.3004812594922</v>
      </c>
      <c r="BQ76" s="596">
        <v>2360.8953009639667</v>
      </c>
      <c r="BR76" s="596">
        <v>2122.5021495211204</v>
      </c>
      <c r="BS76" s="596">
        <v>2202.5267173482284</v>
      </c>
      <c r="BT76" s="596">
        <v>2226.4486522146949</v>
      </c>
      <c r="BU76" s="596">
        <v>2190.7508358903196</v>
      </c>
      <c r="BV76" s="596">
        <v>2357.0714950958859</v>
      </c>
      <c r="BW76" s="596">
        <v>2165.7787755158561</v>
      </c>
      <c r="BX76" s="596">
        <v>2188.5037752855137</v>
      </c>
      <c r="BY76" s="596">
        <v>2165.5046752929829</v>
      </c>
    </row>
    <row r="77" spans="1:77">
      <c r="A77" t="s">
        <v>44</v>
      </c>
      <c r="B77" t="s">
        <v>43</v>
      </c>
      <c r="C77" t="s">
        <v>42</v>
      </c>
      <c r="D77" t="s">
        <v>287</v>
      </c>
      <c r="E77" s="351">
        <v>7673</v>
      </c>
      <c r="F77" s="351">
        <v>7538</v>
      </c>
      <c r="G77" s="351">
        <v>7455</v>
      </c>
      <c r="H77" s="351">
        <v>7909</v>
      </c>
      <c r="I77" s="351">
        <v>7634</v>
      </c>
      <c r="J77" s="351">
        <v>7526</v>
      </c>
      <c r="K77" s="351">
        <v>7442</v>
      </c>
      <c r="L77" s="351">
        <v>7896</v>
      </c>
      <c r="M77" s="351">
        <v>8063</v>
      </c>
      <c r="N77" s="351">
        <v>6809</v>
      </c>
      <c r="O77" s="351">
        <v>7326</v>
      </c>
      <c r="P77" s="351">
        <v>7384</v>
      </c>
      <c r="Q77" s="603">
        <v>2.5183973834832381E-3</v>
      </c>
      <c r="R77" s="351">
        <v>77</v>
      </c>
      <c r="S77" s="351">
        <v>70840</v>
      </c>
      <c r="T77" s="351">
        <v>39</v>
      </c>
      <c r="U77" s="351">
        <v>51</v>
      </c>
      <c r="V77" s="351">
        <v>64</v>
      </c>
      <c r="W77" s="351">
        <v>77</v>
      </c>
      <c r="X77" s="351">
        <v>35879.999999999993</v>
      </c>
      <c r="Y77" s="351">
        <v>11040.000000000007</v>
      </c>
      <c r="Z77" s="351">
        <v>11960.000000000007</v>
      </c>
      <c r="AA77" s="351">
        <v>11959.999999999993</v>
      </c>
      <c r="AB77" s="351">
        <v>-390</v>
      </c>
      <c r="AC77" s="351">
        <v>729</v>
      </c>
      <c r="AD77" s="351">
        <v>129</v>
      </c>
      <c r="AE77" s="351">
        <v>525</v>
      </c>
      <c r="AF77" s="351">
        <v>0</v>
      </c>
      <c r="AG77" s="351">
        <v>46920</v>
      </c>
      <c r="AH77" s="351">
        <v>11960.000000000007</v>
      </c>
      <c r="AI77" s="351">
        <v>11959.999999999993</v>
      </c>
      <c r="AJ77" s="351">
        <v>70840</v>
      </c>
      <c r="AK77" s="351">
        <v>5916000</v>
      </c>
      <c r="AL77">
        <v>920</v>
      </c>
      <c r="AM77" s="351">
        <v>30575</v>
      </c>
      <c r="AN77" s="351">
        <v>30498</v>
      </c>
      <c r="AO77" s="351">
        <v>22902</v>
      </c>
      <c r="AP77" s="351">
        <v>22864</v>
      </c>
      <c r="AQ77" s="351">
        <v>-429</v>
      </c>
      <c r="AR77" s="351">
        <v>717</v>
      </c>
      <c r="AS77" s="351">
        <v>116</v>
      </c>
      <c r="AT77" s="351">
        <v>512</v>
      </c>
      <c r="AU77" s="351">
        <v>38100</v>
      </c>
      <c r="AV77" s="351">
        <v>8820</v>
      </c>
      <c r="AW77" s="351">
        <v>11960</v>
      </c>
      <c r="AX77" s="351">
        <v>11960</v>
      </c>
      <c r="AY77" s="351">
        <v>35879.999999999993</v>
      </c>
      <c r="AZ77" s="351">
        <v>-35879.999999999993</v>
      </c>
      <c r="BA77" s="351">
        <v>0</v>
      </c>
      <c r="BB77" s="351">
        <v>0</v>
      </c>
      <c r="BC77" s="351">
        <v>-2220.0000000000073</v>
      </c>
      <c r="BD77" s="351">
        <v>2220.0000000000073</v>
      </c>
      <c r="BE77" s="351">
        <v>0</v>
      </c>
      <c r="BF77" s="351">
        <v>0</v>
      </c>
      <c r="BG77" s="605">
        <v>7384</v>
      </c>
      <c r="BH77" s="605">
        <v>11960</v>
      </c>
      <c r="BI77" s="606" t="s">
        <v>1613</v>
      </c>
      <c r="BJ77" s="606" t="s">
        <v>402</v>
      </c>
      <c r="BK77" s="605">
        <v>8345</v>
      </c>
      <c r="BL77" t="s">
        <v>5148</v>
      </c>
      <c r="BM77" s="280">
        <v>920</v>
      </c>
      <c r="BN77" s="350">
        <v>2369.8150145559925</v>
      </c>
      <c r="BO77" s="350">
        <v>2001.2489686359613</v>
      </c>
      <c r="BP77" s="350">
        <v>2153.201636690711</v>
      </c>
      <c r="BQ77" s="350">
        <v>2160.2026405820911</v>
      </c>
      <c r="BR77" s="350">
        <v>2243.7266304254558</v>
      </c>
      <c r="BS77" s="350">
        <v>2211.9841001548307</v>
      </c>
      <c r="BT77" s="350">
        <v>2187.2954654999007</v>
      </c>
      <c r="BU77" s="350">
        <v>2309.9891725401126</v>
      </c>
      <c r="BV77" s="350">
        <v>2265.3476617660394</v>
      </c>
      <c r="BW77" s="350">
        <v>2225.490769502464</v>
      </c>
      <c r="BX77" s="350">
        <v>2200.9861616663397</v>
      </c>
      <c r="BY77" s="350">
        <v>2324.5525176886208</v>
      </c>
    </row>
    <row r="78" spans="1:77">
      <c r="A78" t="s">
        <v>56</v>
      </c>
      <c r="B78" t="s">
        <v>55</v>
      </c>
      <c r="C78" t="s">
        <v>76</v>
      </c>
      <c r="D78" t="s">
        <v>285</v>
      </c>
      <c r="E78" s="351">
        <v>12357</v>
      </c>
      <c r="F78" s="351">
        <v>12950</v>
      </c>
      <c r="G78" s="351">
        <v>12922</v>
      </c>
      <c r="H78" s="351">
        <v>13325</v>
      </c>
      <c r="I78" s="351">
        <v>12357</v>
      </c>
      <c r="J78" s="351">
        <v>12354</v>
      </c>
      <c r="K78" s="351">
        <v>12327</v>
      </c>
      <c r="L78" s="351">
        <v>12711</v>
      </c>
      <c r="M78" s="351">
        <v>12464</v>
      </c>
      <c r="N78" s="351">
        <v>12242</v>
      </c>
      <c r="O78" s="351">
        <v>12669</v>
      </c>
      <c r="P78" s="351">
        <v>11822</v>
      </c>
      <c r="Q78" s="603">
        <v>3.5011832253559375E-2</v>
      </c>
      <c r="R78" s="351">
        <v>1805</v>
      </c>
      <c r="S78" s="351">
        <v>2689450</v>
      </c>
      <c r="T78" s="351">
        <v>0</v>
      </c>
      <c r="U78" s="351">
        <v>596</v>
      </c>
      <c r="V78" s="351">
        <v>1191</v>
      </c>
      <c r="W78" s="351">
        <v>1805</v>
      </c>
      <c r="X78" s="351">
        <v>0</v>
      </c>
      <c r="Y78" s="351">
        <v>888040</v>
      </c>
      <c r="Z78" s="351">
        <v>886550</v>
      </c>
      <c r="AA78" s="351">
        <v>914860</v>
      </c>
      <c r="AB78" s="351">
        <v>-107</v>
      </c>
      <c r="AC78" s="351">
        <v>708</v>
      </c>
      <c r="AD78" s="351">
        <v>253</v>
      </c>
      <c r="AE78" s="351">
        <v>1503</v>
      </c>
      <c r="AF78" s="351">
        <v>0</v>
      </c>
      <c r="AG78" s="351">
        <v>888040</v>
      </c>
      <c r="AH78" s="351">
        <v>384420</v>
      </c>
      <c r="AI78" s="351">
        <v>0</v>
      </c>
      <c r="AJ78" s="351">
        <v>2689450</v>
      </c>
      <c r="AK78" s="351">
        <v>10564000</v>
      </c>
      <c r="AL78">
        <v>1490</v>
      </c>
      <c r="AM78" s="351">
        <v>51554</v>
      </c>
      <c r="AN78" s="351">
        <v>49749</v>
      </c>
      <c r="AO78" s="351">
        <v>39197</v>
      </c>
      <c r="AP78" s="351">
        <v>37392</v>
      </c>
      <c r="AQ78" s="351">
        <v>-107</v>
      </c>
      <c r="AR78" s="351">
        <v>112</v>
      </c>
      <c r="AS78" s="351">
        <v>-342</v>
      </c>
      <c r="AT78" s="351">
        <v>889</v>
      </c>
      <c r="AU78" s="351">
        <v>0</v>
      </c>
      <c r="AV78" s="351">
        <v>888080</v>
      </c>
      <c r="AW78" s="351">
        <v>383420</v>
      </c>
      <c r="AX78" s="351">
        <v>1416990</v>
      </c>
      <c r="AY78" s="351">
        <v>0</v>
      </c>
      <c r="AZ78" s="351">
        <v>0</v>
      </c>
      <c r="BA78" s="351">
        <v>502130</v>
      </c>
      <c r="BB78" s="351">
        <v>914860</v>
      </c>
      <c r="BC78" s="351">
        <v>0</v>
      </c>
      <c r="BD78" s="351">
        <v>-40</v>
      </c>
      <c r="BE78" s="351">
        <v>503130</v>
      </c>
      <c r="BF78" s="351">
        <v>-502130</v>
      </c>
      <c r="BG78" s="605">
        <v>11822</v>
      </c>
      <c r="BH78" s="605">
        <v>1416990</v>
      </c>
      <c r="BI78" s="606" t="s">
        <v>1613</v>
      </c>
      <c r="BJ78" s="606" t="s">
        <v>402</v>
      </c>
      <c r="BK78" s="605">
        <v>12602</v>
      </c>
      <c r="BL78" t="s">
        <v>5148</v>
      </c>
      <c r="BM78" s="280">
        <v>1490</v>
      </c>
      <c r="BN78" s="350">
        <v>2305.496489899167</v>
      </c>
      <c r="BO78" s="350">
        <v>2264.4326082594353</v>
      </c>
      <c r="BP78" s="350">
        <v>2343.4158400619822</v>
      </c>
      <c r="BQ78" s="350">
        <v>2172.0459519599617</v>
      </c>
      <c r="BR78" s="350">
        <v>2285.7044388385752</v>
      </c>
      <c r="BS78" s="350">
        <v>2285.1495215191198</v>
      </c>
      <c r="BT78" s="350">
        <v>2280.1552656440172</v>
      </c>
      <c r="BU78" s="350">
        <v>2335.3811618476634</v>
      </c>
      <c r="BV78" s="350">
        <v>2300.3453919181211</v>
      </c>
      <c r="BW78" s="350">
        <v>2410.7366533413988</v>
      </c>
      <c r="BX78" s="350">
        <v>2405.5242497666068</v>
      </c>
      <c r="BY78" s="350">
        <v>2464.7577605829911</v>
      </c>
    </row>
    <row r="79" spans="1:77">
      <c r="A79" t="s">
        <v>73</v>
      </c>
      <c r="B79" t="s">
        <v>72</v>
      </c>
      <c r="C79" t="s">
        <v>71</v>
      </c>
      <c r="D79" t="s">
        <v>283</v>
      </c>
      <c r="E79" s="351">
        <v>7258</v>
      </c>
      <c r="F79" s="351">
        <v>7122</v>
      </c>
      <c r="G79" s="351">
        <v>7377</v>
      </c>
      <c r="H79" s="351">
        <v>7751</v>
      </c>
      <c r="I79" s="351">
        <v>6970</v>
      </c>
      <c r="J79" s="351">
        <v>6874</v>
      </c>
      <c r="K79" s="351">
        <v>7133</v>
      </c>
      <c r="L79" s="351">
        <v>7498</v>
      </c>
      <c r="M79" s="351">
        <v>7128</v>
      </c>
      <c r="N79" s="351">
        <v>7695</v>
      </c>
      <c r="O79" s="351">
        <v>7765</v>
      </c>
      <c r="P79" s="351">
        <v>7890</v>
      </c>
      <c r="Q79" s="603">
        <v>3.5007455605259592E-2</v>
      </c>
      <c r="R79" s="351">
        <v>1033</v>
      </c>
      <c r="S79" s="351">
        <v>1539170</v>
      </c>
      <c r="T79" s="351">
        <v>288</v>
      </c>
      <c r="U79" s="351">
        <v>536</v>
      </c>
      <c r="V79" s="351">
        <v>780</v>
      </c>
      <c r="W79" s="351">
        <v>1033</v>
      </c>
      <c r="X79" s="351">
        <v>429120.00000000006</v>
      </c>
      <c r="Y79" s="351">
        <v>369520.00000000006</v>
      </c>
      <c r="Z79" s="351">
        <v>363559.99999999988</v>
      </c>
      <c r="AA79" s="351">
        <v>376970</v>
      </c>
      <c r="AB79" s="351">
        <v>130</v>
      </c>
      <c r="AC79" s="351">
        <v>-573</v>
      </c>
      <c r="AD79" s="351">
        <v>-388</v>
      </c>
      <c r="AE79" s="351">
        <v>-139</v>
      </c>
      <c r="AF79" s="351">
        <v>193699.99999999997</v>
      </c>
      <c r="AG79" s="351">
        <v>0</v>
      </c>
      <c r="AH79" s="351">
        <v>0</v>
      </c>
      <c r="AI79" s="351">
        <v>0</v>
      </c>
      <c r="AJ79" s="351">
        <v>1539170</v>
      </c>
      <c r="AK79" s="351">
        <v>5352000</v>
      </c>
      <c r="AL79">
        <v>1490</v>
      </c>
      <c r="AM79" s="351">
        <v>29508</v>
      </c>
      <c r="AN79" s="351">
        <v>28475</v>
      </c>
      <c r="AO79" s="351">
        <v>22250</v>
      </c>
      <c r="AP79" s="351">
        <v>21505</v>
      </c>
      <c r="AQ79" s="351">
        <v>-158</v>
      </c>
      <c r="AR79" s="351">
        <v>-821</v>
      </c>
      <c r="AS79" s="351">
        <v>-632</v>
      </c>
      <c r="AT79" s="351">
        <v>-392</v>
      </c>
      <c r="AU79" s="351">
        <v>193699.99999999997</v>
      </c>
      <c r="AV79" s="351">
        <v>0</v>
      </c>
      <c r="AW79" s="351">
        <v>0</v>
      </c>
      <c r="AX79" s="351">
        <v>0</v>
      </c>
      <c r="AY79" s="351">
        <v>235420.00000000009</v>
      </c>
      <c r="AZ79" s="351">
        <v>369520.00000000006</v>
      </c>
      <c r="BA79" s="351">
        <v>363559.99999999988</v>
      </c>
      <c r="BB79" s="351">
        <v>376970</v>
      </c>
      <c r="BC79" s="351">
        <v>235420.00000000009</v>
      </c>
      <c r="BD79" s="351">
        <v>369520.00000000006</v>
      </c>
      <c r="BE79" s="351">
        <v>363559.99999999988</v>
      </c>
      <c r="BF79" s="351">
        <v>376970</v>
      </c>
      <c r="BG79" s="605">
        <v>7890</v>
      </c>
      <c r="BH79" s="605">
        <v>0</v>
      </c>
      <c r="BI79" s="606">
        <v>0</v>
      </c>
      <c r="BJ79" s="606" t="s">
        <v>403</v>
      </c>
      <c r="BK79" s="605">
        <v>6726</v>
      </c>
      <c r="BL79" t="s">
        <v>5149</v>
      </c>
      <c r="BM79" s="280">
        <v>1490</v>
      </c>
      <c r="BN79" s="596">
        <v>2150.42593231214</v>
      </c>
      <c r="BO79" s="596">
        <v>2321.4825405642418</v>
      </c>
      <c r="BP79" s="596">
        <v>2342.6006403484521</v>
      </c>
      <c r="BQ79" s="596">
        <v>2345.7050305891976</v>
      </c>
      <c r="BR79" s="596">
        <v>2102.7593642277798</v>
      </c>
      <c r="BS79" s="596">
        <v>2073.7973988094345</v>
      </c>
      <c r="BT79" s="596">
        <v>2151.9343680110119</v>
      </c>
      <c r="BU79" s="596">
        <v>2229.1630316042842</v>
      </c>
      <c r="BV79" s="596">
        <v>2221.4198217951798</v>
      </c>
      <c r="BW79" s="596">
        <v>2179.7949808246449</v>
      </c>
      <c r="BX79" s="596">
        <v>2257.8415576443986</v>
      </c>
      <c r="BY79" s="596">
        <v>2338.3770203916101</v>
      </c>
    </row>
    <row r="80" spans="1:77">
      <c r="A80" t="s">
        <v>49</v>
      </c>
      <c r="B80" t="s">
        <v>101</v>
      </c>
      <c r="C80" t="s">
        <v>100</v>
      </c>
      <c r="D80" t="s">
        <v>281</v>
      </c>
      <c r="E80" s="351">
        <v>35187</v>
      </c>
      <c r="F80" s="351">
        <v>35825</v>
      </c>
      <c r="G80" s="351">
        <v>35567</v>
      </c>
      <c r="H80" s="351">
        <v>36547</v>
      </c>
      <c r="I80" s="351">
        <v>34579</v>
      </c>
      <c r="J80" s="351">
        <v>38678.591652287309</v>
      </c>
      <c r="K80" s="351">
        <v>38574.906085721777</v>
      </c>
      <c r="L80" s="351">
        <v>39590.395092801344</v>
      </c>
      <c r="M80" s="351">
        <v>34579</v>
      </c>
      <c r="N80" s="351">
        <v>36603</v>
      </c>
      <c r="O80" s="351">
        <v>36169</v>
      </c>
      <c r="P80" s="351">
        <v>36453</v>
      </c>
      <c r="Q80" s="603">
        <v>-5.7969151871850137E-2</v>
      </c>
      <c r="R80" s="351">
        <v>-8296.8928308104223</v>
      </c>
      <c r="S80" s="351">
        <v>0</v>
      </c>
      <c r="T80" s="351">
        <v>608</v>
      </c>
      <c r="U80" s="351">
        <v>-2245.5916522873158</v>
      </c>
      <c r="V80" s="351">
        <v>-5253.4977380090859</v>
      </c>
      <c r="W80" s="351">
        <v>-8296.8928308104223</v>
      </c>
      <c r="X80" s="351">
        <v>0</v>
      </c>
      <c r="Y80" s="351">
        <v>0</v>
      </c>
      <c r="Z80" s="351">
        <v>0</v>
      </c>
      <c r="AA80" s="351">
        <v>0</v>
      </c>
      <c r="AB80" s="351">
        <v>608</v>
      </c>
      <c r="AC80" s="351">
        <v>-778</v>
      </c>
      <c r="AD80" s="351">
        <v>-602</v>
      </c>
      <c r="AE80" s="351">
        <v>94</v>
      </c>
      <c r="AF80" s="351">
        <v>0</v>
      </c>
      <c r="AG80" s="351">
        <v>0</v>
      </c>
      <c r="AH80" s="351">
        <v>0</v>
      </c>
      <c r="AI80" s="351">
        <v>0</v>
      </c>
      <c r="AJ80" s="351">
        <v>0</v>
      </c>
      <c r="AK80" s="351">
        <v>25129000</v>
      </c>
      <c r="AL80">
        <v>745</v>
      </c>
      <c r="AM80" s="351">
        <v>143126</v>
      </c>
      <c r="AN80" s="351">
        <v>151422.89283081042</v>
      </c>
      <c r="AO80" s="351">
        <v>107939</v>
      </c>
      <c r="AP80" s="351">
        <v>116843.89283081042</v>
      </c>
      <c r="AQ80" s="351">
        <v>0</v>
      </c>
      <c r="AR80" s="351">
        <v>2075.5916522873085</v>
      </c>
      <c r="AS80" s="351">
        <v>2405.9060857217773</v>
      </c>
      <c r="AT80" s="351">
        <v>3137.3950928013437</v>
      </c>
      <c r="AU80" s="351">
        <v>0</v>
      </c>
      <c r="AV80" s="351">
        <v>0</v>
      </c>
      <c r="AW80" s="351">
        <v>0</v>
      </c>
      <c r="AX80" s="351">
        <v>0</v>
      </c>
      <c r="AY80" s="351">
        <v>0</v>
      </c>
      <c r="AZ80" s="351">
        <v>0</v>
      </c>
      <c r="BA80" s="351">
        <v>0</v>
      </c>
      <c r="BB80" s="351">
        <v>0</v>
      </c>
      <c r="BC80" s="351">
        <v>0</v>
      </c>
      <c r="BD80" s="351">
        <v>0</v>
      </c>
      <c r="BE80" s="351">
        <v>0</v>
      </c>
      <c r="BF80" s="351">
        <v>0</v>
      </c>
      <c r="BG80" s="605">
        <v>36453</v>
      </c>
      <c r="BH80" s="605">
        <v>0</v>
      </c>
      <c r="BI80" s="606" t="s">
        <v>420</v>
      </c>
      <c r="BJ80" s="606" t="s">
        <v>402</v>
      </c>
      <c r="BK80" s="605">
        <v>35730</v>
      </c>
      <c r="BL80" t="s">
        <v>5149</v>
      </c>
      <c r="BM80" s="280">
        <v>745</v>
      </c>
      <c r="BN80" s="350">
        <v>2406.914085573761</v>
      </c>
      <c r="BO80" s="350">
        <v>2547.7971102188139</v>
      </c>
      <c r="BP80" s="350">
        <v>2517.5880031555962</v>
      </c>
      <c r="BQ80" s="350">
        <v>2517.852315779593</v>
      </c>
      <c r="BR80" s="350">
        <v>2406.914085573761</v>
      </c>
      <c r="BS80" s="350">
        <v>2692.2712356645943</v>
      </c>
      <c r="BT80" s="350">
        <v>2685.0540734957267</v>
      </c>
      <c r="BU80" s="350">
        <v>2734.5559478517243</v>
      </c>
      <c r="BV80" s="350">
        <v>2467.5284507618735</v>
      </c>
      <c r="BW80" s="350">
        <v>2512.2689274034196</v>
      </c>
      <c r="BX80" s="350">
        <v>2494.1763835577785</v>
      </c>
      <c r="BY80" s="350">
        <v>2543.899160920334</v>
      </c>
    </row>
    <row r="81" spans="1:77">
      <c r="A81" t="s">
        <v>44</v>
      </c>
      <c r="B81" t="s">
        <v>116</v>
      </c>
      <c r="C81" t="s">
        <v>115</v>
      </c>
      <c r="D81" t="s">
        <v>279</v>
      </c>
      <c r="E81" s="351">
        <v>6584.4619056283818</v>
      </c>
      <c r="F81" s="351">
        <v>6396.3499790424312</v>
      </c>
      <c r="G81" s="351">
        <v>6571.2314262966056</v>
      </c>
      <c r="H81" s="351">
        <v>6935.1828697456185</v>
      </c>
      <c r="I81" s="351">
        <v>6386.9280484595301</v>
      </c>
      <c r="J81" s="351">
        <v>6204.4594796711581</v>
      </c>
      <c r="K81" s="351">
        <v>6374.0944835077071</v>
      </c>
      <c r="L81" s="351">
        <v>6727.12738365325</v>
      </c>
      <c r="M81" s="351">
        <v>6924</v>
      </c>
      <c r="N81" s="351">
        <v>6773</v>
      </c>
      <c r="O81" s="351">
        <v>6211</v>
      </c>
      <c r="P81" s="351">
        <v>6495</v>
      </c>
      <c r="Q81" s="603">
        <v>3.0000000000000058E-2</v>
      </c>
      <c r="R81" s="351">
        <v>794.61678542139271</v>
      </c>
      <c r="S81" s="351">
        <v>1183979.0102778752</v>
      </c>
      <c r="T81" s="351">
        <v>197.53385716885168</v>
      </c>
      <c r="U81" s="351">
        <v>389.42435654012479</v>
      </c>
      <c r="V81" s="351">
        <v>586.56129932902331</v>
      </c>
      <c r="W81" s="351">
        <v>794.61678542139271</v>
      </c>
      <c r="X81" s="351">
        <v>294325.44718158903</v>
      </c>
      <c r="Y81" s="351">
        <v>285916.84406319697</v>
      </c>
      <c r="Z81" s="351">
        <v>293734.04475545872</v>
      </c>
      <c r="AA81" s="351">
        <v>310002.67427763052</v>
      </c>
      <c r="AB81" s="351">
        <v>-339.53809437161817</v>
      </c>
      <c r="AC81" s="351">
        <v>-376.65002095756881</v>
      </c>
      <c r="AD81" s="351">
        <v>360.2314262966056</v>
      </c>
      <c r="AE81" s="351">
        <v>440.18286974561852</v>
      </c>
      <c r="AF81" s="351">
        <v>0</v>
      </c>
      <c r="AG81" s="351">
        <v>0</v>
      </c>
      <c r="AH81" s="351">
        <v>0</v>
      </c>
      <c r="AI81" s="351">
        <v>0</v>
      </c>
      <c r="AJ81" s="351">
        <v>1183979.0102778752</v>
      </c>
      <c r="AK81" s="351">
        <v>4531000</v>
      </c>
      <c r="AL81">
        <v>1490</v>
      </c>
      <c r="AM81" s="351">
        <v>26487.226180713038</v>
      </c>
      <c r="AN81" s="351">
        <v>25692.609395291645</v>
      </c>
      <c r="AO81" s="351">
        <v>19902.764275084657</v>
      </c>
      <c r="AP81" s="351">
        <v>19305.681346832116</v>
      </c>
      <c r="AQ81" s="351">
        <v>-537.07195154046985</v>
      </c>
      <c r="AR81" s="351">
        <v>-568.54052032884192</v>
      </c>
      <c r="AS81" s="351">
        <v>163.09448350770708</v>
      </c>
      <c r="AT81" s="351">
        <v>232.12738365325004</v>
      </c>
      <c r="AU81" s="351">
        <v>0</v>
      </c>
      <c r="AV81" s="351">
        <v>0</v>
      </c>
      <c r="AW81" s="351">
        <v>0</v>
      </c>
      <c r="AX81" s="351">
        <v>0</v>
      </c>
      <c r="AY81" s="351">
        <v>294325.44718158903</v>
      </c>
      <c r="AZ81" s="351">
        <v>285916.84406319697</v>
      </c>
      <c r="BA81" s="351">
        <v>293734.04475545872</v>
      </c>
      <c r="BB81" s="351">
        <v>310002.67427763052</v>
      </c>
      <c r="BC81" s="351">
        <v>294325.44718158903</v>
      </c>
      <c r="BD81" s="351">
        <v>285916.84406319697</v>
      </c>
      <c r="BE81" s="351">
        <v>293734.04475545872</v>
      </c>
      <c r="BF81" s="351">
        <v>310002.67427763052</v>
      </c>
      <c r="BG81" s="605">
        <v>6495</v>
      </c>
      <c r="BH81" s="605">
        <v>0</v>
      </c>
      <c r="BI81" s="606" t="s">
        <v>2191</v>
      </c>
      <c r="BJ81" s="606" t="s">
        <v>403</v>
      </c>
      <c r="BK81" s="605">
        <v>6716</v>
      </c>
      <c r="BL81" t="s">
        <v>5149</v>
      </c>
      <c r="BM81" s="280">
        <v>1490</v>
      </c>
      <c r="BN81" s="350">
        <v>3434.9940424880187</v>
      </c>
      <c r="BO81" s="350">
        <v>3360.0829939011196</v>
      </c>
      <c r="BP81" s="350">
        <v>3081.2749852531897</v>
      </c>
      <c r="BQ81" s="350">
        <v>3213.045691721024</v>
      </c>
      <c r="BR81" s="350">
        <v>3168.5528301932573</v>
      </c>
      <c r="BS81" s="350">
        <v>3078.0302353449943</v>
      </c>
      <c r="BT81" s="350">
        <v>3162.186102990283</v>
      </c>
      <c r="BU81" s="350">
        <v>3327.8780073449725</v>
      </c>
      <c r="BV81" s="350">
        <v>3275.0345813612807</v>
      </c>
      <c r="BW81" s="350">
        <v>3181.4699023388594</v>
      </c>
      <c r="BX81" s="350">
        <v>3268.4538952003491</v>
      </c>
      <c r="BY81" s="350">
        <v>3440.5418603612306</v>
      </c>
    </row>
    <row r="82" spans="1:77">
      <c r="A82" t="s">
        <v>56</v>
      </c>
      <c r="B82" t="s">
        <v>65</v>
      </c>
      <c r="C82" t="s">
        <v>54</v>
      </c>
      <c r="D82" t="s">
        <v>277</v>
      </c>
      <c r="E82" s="351">
        <v>14527</v>
      </c>
      <c r="F82" s="351">
        <v>14530</v>
      </c>
      <c r="G82" s="351">
        <v>13980</v>
      </c>
      <c r="H82" s="351">
        <v>14617</v>
      </c>
      <c r="I82" s="351">
        <v>14612</v>
      </c>
      <c r="J82" s="351">
        <v>14165</v>
      </c>
      <c r="K82" s="351">
        <v>13609</v>
      </c>
      <c r="L82" s="351">
        <v>14228</v>
      </c>
      <c r="M82" s="351">
        <v>14461</v>
      </c>
      <c r="N82" s="351">
        <v>14273</v>
      </c>
      <c r="O82" s="351">
        <v>14777</v>
      </c>
      <c r="P82" s="351">
        <v>15589</v>
      </c>
      <c r="Q82" s="603">
        <v>1.8038644326499462E-2</v>
      </c>
      <c r="R82" s="351">
        <v>1040</v>
      </c>
      <c r="S82" s="351">
        <v>1724143.2</v>
      </c>
      <c r="T82" s="351">
        <v>-85</v>
      </c>
      <c r="U82" s="351">
        <v>280</v>
      </c>
      <c r="V82" s="351">
        <v>651</v>
      </c>
      <c r="W82" s="351">
        <v>1040</v>
      </c>
      <c r="X82" s="351">
        <v>0</v>
      </c>
      <c r="Y82" s="351">
        <v>464192.39999999997</v>
      </c>
      <c r="Z82" s="351">
        <v>615054.93000000017</v>
      </c>
      <c r="AA82" s="351">
        <v>644895.86999999988</v>
      </c>
      <c r="AB82" s="351">
        <v>66</v>
      </c>
      <c r="AC82" s="351">
        <v>257</v>
      </c>
      <c r="AD82" s="351">
        <v>-797</v>
      </c>
      <c r="AE82" s="351">
        <v>-972</v>
      </c>
      <c r="AF82" s="351">
        <v>0</v>
      </c>
      <c r="AG82" s="351">
        <v>464192.39999999997</v>
      </c>
      <c r="AH82" s="351">
        <v>0</v>
      </c>
      <c r="AI82" s="351">
        <v>0</v>
      </c>
      <c r="AJ82" s="351">
        <v>1724143.2</v>
      </c>
      <c r="AK82" s="351">
        <v>10401000</v>
      </c>
      <c r="AL82">
        <v>1657.83</v>
      </c>
      <c r="AM82" s="351">
        <v>57654</v>
      </c>
      <c r="AN82" s="351">
        <v>56614</v>
      </c>
      <c r="AO82" s="351">
        <v>43127</v>
      </c>
      <c r="AP82" s="351">
        <v>42002</v>
      </c>
      <c r="AQ82" s="351">
        <v>151</v>
      </c>
      <c r="AR82" s="351">
        <v>-108</v>
      </c>
      <c r="AS82" s="351">
        <v>-1168</v>
      </c>
      <c r="AT82" s="351">
        <v>-1361</v>
      </c>
      <c r="AU82" s="351">
        <v>109416.78</v>
      </c>
      <c r="AV82" s="351">
        <v>426062.31</v>
      </c>
      <c r="AW82" s="351">
        <v>0</v>
      </c>
      <c r="AX82" s="351">
        <v>0.01</v>
      </c>
      <c r="AY82" s="351">
        <v>0</v>
      </c>
      <c r="AZ82" s="351">
        <v>0</v>
      </c>
      <c r="BA82" s="351">
        <v>615054.93000000017</v>
      </c>
      <c r="BB82" s="351">
        <v>644895.86999999988</v>
      </c>
      <c r="BC82" s="351">
        <v>-109416.78</v>
      </c>
      <c r="BD82" s="351">
        <v>38130.089999999967</v>
      </c>
      <c r="BE82" s="351">
        <v>615054.93000000017</v>
      </c>
      <c r="BF82" s="351">
        <v>644895.85999999987</v>
      </c>
      <c r="BG82" s="605">
        <v>15589</v>
      </c>
      <c r="BH82" s="605">
        <v>0.01</v>
      </c>
      <c r="BI82" s="606" t="s">
        <v>2211</v>
      </c>
      <c r="BJ82" s="606" t="s">
        <v>403</v>
      </c>
      <c r="BK82" s="605">
        <v>14461</v>
      </c>
      <c r="BL82" t="s">
        <v>3878</v>
      </c>
      <c r="BM82" s="280">
        <v>1657.83</v>
      </c>
      <c r="BN82" s="350">
        <v>2355.5633383314685</v>
      </c>
      <c r="BO82" s="350">
        <v>2324.9398746978113</v>
      </c>
      <c r="BP82" s="350">
        <v>2407.0368197582538</v>
      </c>
      <c r="BQ82" s="350">
        <v>2521.6773178430017</v>
      </c>
      <c r="BR82" s="350">
        <v>2380.1598436967993</v>
      </c>
      <c r="BS82" s="350">
        <v>2307.3476721848592</v>
      </c>
      <c r="BT82" s="350">
        <v>2216.7804073959583</v>
      </c>
      <c r="BU82" s="350">
        <v>2301.5218986638165</v>
      </c>
      <c r="BV82" s="350">
        <v>2382.1359136426649</v>
      </c>
      <c r="BW82" s="350">
        <v>2382.627853323324</v>
      </c>
      <c r="BX82" s="350">
        <v>2292.4389118692407</v>
      </c>
      <c r="BY82" s="350">
        <v>2380.9742975168433</v>
      </c>
    </row>
    <row r="83" spans="1:77">
      <c r="A83" t="s">
        <v>73</v>
      </c>
      <c r="B83" t="s">
        <v>72</v>
      </c>
      <c r="C83" t="s">
        <v>71</v>
      </c>
      <c r="D83" t="s">
        <v>275</v>
      </c>
      <c r="E83" s="351">
        <v>8308</v>
      </c>
      <c r="F83" s="351">
        <v>8173</v>
      </c>
      <c r="G83" s="351">
        <v>7947</v>
      </c>
      <c r="H83" s="351">
        <v>8752</v>
      </c>
      <c r="I83" s="351">
        <v>8607.5</v>
      </c>
      <c r="J83" s="351">
        <v>8467.6</v>
      </c>
      <c r="K83" s="351">
        <v>8233.5</v>
      </c>
      <c r="L83" s="351">
        <v>9067.5</v>
      </c>
      <c r="M83" s="351">
        <v>8226</v>
      </c>
      <c r="N83" s="351">
        <v>8623</v>
      </c>
      <c r="O83" s="351">
        <v>7915</v>
      </c>
      <c r="P83" s="351">
        <v>8026</v>
      </c>
      <c r="Q83" s="603">
        <v>-3.6048824593128345E-2</v>
      </c>
      <c r="R83" s="351">
        <v>-1196.0999999999985</v>
      </c>
      <c r="S83" s="351">
        <v>0</v>
      </c>
      <c r="T83" s="351">
        <v>-299.5</v>
      </c>
      <c r="U83" s="351">
        <v>-594.09999999999854</v>
      </c>
      <c r="V83" s="351">
        <v>-880.59999999999854</v>
      </c>
      <c r="W83" s="351">
        <v>-1196.0999999999985</v>
      </c>
      <c r="X83" s="351">
        <v>0</v>
      </c>
      <c r="Y83" s="351">
        <v>0</v>
      </c>
      <c r="Z83" s="351">
        <v>0</v>
      </c>
      <c r="AA83" s="351">
        <v>0</v>
      </c>
      <c r="AB83" s="351">
        <v>82</v>
      </c>
      <c r="AC83" s="351">
        <v>-450</v>
      </c>
      <c r="AD83" s="351">
        <v>32</v>
      </c>
      <c r="AE83" s="351">
        <v>726</v>
      </c>
      <c r="AF83" s="351">
        <v>0</v>
      </c>
      <c r="AG83" s="351">
        <v>0</v>
      </c>
      <c r="AH83" s="351">
        <v>0</v>
      </c>
      <c r="AI83" s="351">
        <v>0</v>
      </c>
      <c r="AJ83" s="351">
        <v>0</v>
      </c>
      <c r="AK83" s="351">
        <v>5205000</v>
      </c>
      <c r="AL83">
        <v>2136</v>
      </c>
      <c r="AM83" s="351">
        <v>33180</v>
      </c>
      <c r="AN83" s="351">
        <v>34376.1</v>
      </c>
      <c r="AO83" s="351">
        <v>24872</v>
      </c>
      <c r="AP83" s="351">
        <v>25768.6</v>
      </c>
      <c r="AQ83" s="351">
        <v>381.5</v>
      </c>
      <c r="AR83" s="351">
        <v>-155.39999999999964</v>
      </c>
      <c r="AS83" s="351">
        <v>318.5</v>
      </c>
      <c r="AT83" s="351">
        <v>1041.5</v>
      </c>
      <c r="AU83" s="604" t="s">
        <v>3559</v>
      </c>
      <c r="AV83" s="351">
        <v>0</v>
      </c>
      <c r="AW83" s="351">
        <v>0</v>
      </c>
      <c r="AX83" s="604" t="s">
        <v>3560</v>
      </c>
      <c r="AY83" s="351">
        <v>0</v>
      </c>
      <c r="AZ83" s="351">
        <v>0</v>
      </c>
      <c r="BA83" s="351">
        <v>0</v>
      </c>
      <c r="BB83" s="351">
        <v>0</v>
      </c>
      <c r="BC83" s="351">
        <v>-40584</v>
      </c>
      <c r="BD83" s="351">
        <v>0</v>
      </c>
      <c r="BE83" s="351">
        <v>0</v>
      </c>
      <c r="BF83" s="351">
        <v>-1085088</v>
      </c>
      <c r="BG83" s="605">
        <v>8026</v>
      </c>
      <c r="BH83" s="605">
        <v>1085088</v>
      </c>
      <c r="BI83" s="606" t="s">
        <v>2224</v>
      </c>
      <c r="BJ83" s="606" t="s">
        <v>402</v>
      </c>
      <c r="BK83" s="605">
        <v>5170</v>
      </c>
      <c r="BL83" t="s">
        <v>5148</v>
      </c>
      <c r="BM83" s="280">
        <v>2136</v>
      </c>
      <c r="BN83" s="596">
        <v>3057.9168901385215</v>
      </c>
      <c r="BO83" s="596">
        <v>3205.4968810678911</v>
      </c>
      <c r="BP83" s="596">
        <v>2942.3063682769753</v>
      </c>
      <c r="BQ83" s="596">
        <v>2948.206816568596</v>
      </c>
      <c r="BR83" s="596">
        <v>3199.7349418754343</v>
      </c>
      <c r="BS83" s="596">
        <v>3147.72879393836</v>
      </c>
      <c r="BT83" s="596">
        <v>3060.7049252316456</v>
      </c>
      <c r="BU83" s="596">
        <v>3330.7831185192804</v>
      </c>
      <c r="BV83" s="596">
        <v>3123.3673798172554</v>
      </c>
      <c r="BW83" s="596">
        <v>3072.6145396300467</v>
      </c>
      <c r="BX83" s="596">
        <v>2987.6505256870159</v>
      </c>
      <c r="BY83" s="596">
        <v>3253.4510846696257</v>
      </c>
    </row>
    <row r="84" spans="1:77">
      <c r="A84" t="s">
        <v>73</v>
      </c>
      <c r="B84" t="s">
        <v>72</v>
      </c>
      <c r="C84" t="s">
        <v>71</v>
      </c>
      <c r="D84" t="s">
        <v>273</v>
      </c>
      <c r="E84" s="351">
        <v>5361</v>
      </c>
      <c r="F84" s="351">
        <v>5130</v>
      </c>
      <c r="G84" s="351">
        <v>5235</v>
      </c>
      <c r="H84" s="351">
        <v>4972</v>
      </c>
      <c r="I84" s="351">
        <v>5009</v>
      </c>
      <c r="J84" s="351">
        <v>5255</v>
      </c>
      <c r="K84" s="351">
        <v>5017</v>
      </c>
      <c r="L84" s="351">
        <v>5013</v>
      </c>
      <c r="M84" s="351">
        <v>5009</v>
      </c>
      <c r="N84" s="351">
        <v>5026</v>
      </c>
      <c r="O84" s="351">
        <v>4299</v>
      </c>
      <c r="P84" s="351">
        <v>4248</v>
      </c>
      <c r="Q84" s="603">
        <v>1.9518794086385158E-2</v>
      </c>
      <c r="R84" s="351">
        <v>404</v>
      </c>
      <c r="S84" s="351">
        <v>601960</v>
      </c>
      <c r="T84" s="351">
        <v>352</v>
      </c>
      <c r="U84" s="351">
        <v>227</v>
      </c>
      <c r="V84" s="351">
        <v>445</v>
      </c>
      <c r="W84" s="351">
        <v>404</v>
      </c>
      <c r="X84" s="351">
        <v>524480</v>
      </c>
      <c r="Y84" s="351">
        <v>0</v>
      </c>
      <c r="Z84" s="351">
        <v>77480</v>
      </c>
      <c r="AA84" s="351">
        <v>0</v>
      </c>
      <c r="AB84" s="351">
        <v>352</v>
      </c>
      <c r="AC84" s="351">
        <v>104</v>
      </c>
      <c r="AD84" s="351">
        <v>936</v>
      </c>
      <c r="AE84" s="351">
        <v>724</v>
      </c>
      <c r="AF84" s="351">
        <v>524480</v>
      </c>
      <c r="AG84" s="351">
        <v>0</v>
      </c>
      <c r="AH84" s="351">
        <v>77480</v>
      </c>
      <c r="AI84" s="351">
        <v>0</v>
      </c>
      <c r="AJ84" s="351">
        <v>601960</v>
      </c>
      <c r="AK84" s="351">
        <v>5390000</v>
      </c>
      <c r="AL84">
        <v>1490</v>
      </c>
      <c r="AM84" s="351">
        <v>20698</v>
      </c>
      <c r="AN84" s="351">
        <v>20294</v>
      </c>
      <c r="AO84" s="351">
        <v>15337</v>
      </c>
      <c r="AP84" s="351">
        <v>15285</v>
      </c>
      <c r="AQ84" s="351">
        <v>0</v>
      </c>
      <c r="AR84" s="351">
        <v>229</v>
      </c>
      <c r="AS84" s="351">
        <v>718</v>
      </c>
      <c r="AT84" s="351">
        <v>765</v>
      </c>
      <c r="AU84" s="351">
        <v>0</v>
      </c>
      <c r="AV84" s="351">
        <v>0</v>
      </c>
      <c r="AW84" s="351">
        <v>0</v>
      </c>
      <c r="AX84" s="351">
        <v>0</v>
      </c>
      <c r="AY84" s="351">
        <v>0</v>
      </c>
      <c r="AZ84" s="351">
        <v>0</v>
      </c>
      <c r="BA84" s="351">
        <v>0</v>
      </c>
      <c r="BB84" s="351">
        <v>0</v>
      </c>
      <c r="BC84" s="351">
        <v>524480</v>
      </c>
      <c r="BD84" s="351">
        <v>0</v>
      </c>
      <c r="BE84" s="351">
        <v>77480</v>
      </c>
      <c r="BF84" s="351">
        <v>0</v>
      </c>
      <c r="BG84" s="605">
        <v>4248</v>
      </c>
      <c r="BH84" s="605">
        <v>0</v>
      </c>
      <c r="BI84" s="606" t="s">
        <v>2234</v>
      </c>
      <c r="BJ84" s="606" t="s">
        <v>402</v>
      </c>
      <c r="BK84" s="605">
        <v>5578</v>
      </c>
      <c r="BL84" t="s">
        <v>5148</v>
      </c>
      <c r="BM84" s="280">
        <v>1490</v>
      </c>
      <c r="BN84" s="596">
        <v>1905.9957348084824</v>
      </c>
      <c r="BO84" s="596">
        <v>1912.4644765716578</v>
      </c>
      <c r="BP84" s="596">
        <v>1635.8306376405801</v>
      </c>
      <c r="BQ84" s="596">
        <v>1594.426880517846</v>
      </c>
      <c r="BR84" s="596">
        <v>1905.9957348084824</v>
      </c>
      <c r="BS84" s="596">
        <v>1999.6022332638402</v>
      </c>
      <c r="BT84" s="596">
        <v>1909.0398485793885</v>
      </c>
      <c r="BU84" s="596">
        <v>1881.5588399331357</v>
      </c>
      <c r="BV84" s="596">
        <v>2067.5395879741855</v>
      </c>
      <c r="BW84" s="596">
        <v>1978.4514244184988</v>
      </c>
      <c r="BX84" s="596">
        <v>2018.9460442165384</v>
      </c>
      <c r="BY84" s="596">
        <v>1891.9167086180425</v>
      </c>
    </row>
    <row r="85" spans="1:77">
      <c r="A85" t="s">
        <v>44</v>
      </c>
      <c r="B85" t="s">
        <v>60</v>
      </c>
      <c r="C85" t="s">
        <v>59</v>
      </c>
      <c r="D85" t="s">
        <v>271</v>
      </c>
      <c r="E85" s="351">
        <v>4477</v>
      </c>
      <c r="F85" s="351">
        <v>4439</v>
      </c>
      <c r="G85" s="351">
        <v>4440</v>
      </c>
      <c r="H85" s="351">
        <v>4618</v>
      </c>
      <c r="I85" s="351">
        <v>4548</v>
      </c>
      <c r="J85" s="351">
        <v>4292</v>
      </c>
      <c r="K85" s="351">
        <v>4293</v>
      </c>
      <c r="L85" s="351">
        <v>4466</v>
      </c>
      <c r="M85" s="351">
        <v>4548</v>
      </c>
      <c r="N85" s="351">
        <v>4128</v>
      </c>
      <c r="O85" s="351">
        <v>4139</v>
      </c>
      <c r="P85" s="351">
        <v>4258</v>
      </c>
      <c r="Q85" s="603">
        <v>2.0863469455880718E-2</v>
      </c>
      <c r="R85" s="351">
        <v>375</v>
      </c>
      <c r="S85" s="351">
        <v>558750</v>
      </c>
      <c r="T85" s="351">
        <v>-71</v>
      </c>
      <c r="U85" s="351">
        <v>76</v>
      </c>
      <c r="V85" s="351">
        <v>223</v>
      </c>
      <c r="W85" s="351">
        <v>375</v>
      </c>
      <c r="X85" s="351">
        <v>0</v>
      </c>
      <c r="Y85" s="351">
        <v>113240</v>
      </c>
      <c r="Z85" s="351">
        <v>219030</v>
      </c>
      <c r="AA85" s="351">
        <v>226480</v>
      </c>
      <c r="AB85" s="351">
        <v>-71</v>
      </c>
      <c r="AC85" s="351">
        <v>311</v>
      </c>
      <c r="AD85" s="351">
        <v>301</v>
      </c>
      <c r="AE85" s="351">
        <v>360</v>
      </c>
      <c r="AF85" s="351">
        <v>0</v>
      </c>
      <c r="AG85" s="351">
        <v>113240</v>
      </c>
      <c r="AH85" s="351">
        <v>219030</v>
      </c>
      <c r="AI85" s="351">
        <v>226480</v>
      </c>
      <c r="AJ85" s="351">
        <v>558750</v>
      </c>
      <c r="AK85" s="351">
        <v>2732000</v>
      </c>
      <c r="AL85">
        <v>1490</v>
      </c>
      <c r="AM85" s="351">
        <v>17974</v>
      </c>
      <c r="AN85" s="351">
        <v>17599</v>
      </c>
      <c r="AO85" s="351">
        <v>13497</v>
      </c>
      <c r="AP85" s="351">
        <v>13051</v>
      </c>
      <c r="AQ85" s="351">
        <v>0</v>
      </c>
      <c r="AR85" s="351">
        <v>164</v>
      </c>
      <c r="AS85" s="351">
        <v>154</v>
      </c>
      <c r="AT85" s="351">
        <v>208</v>
      </c>
      <c r="AU85" s="604" t="s">
        <v>3561</v>
      </c>
      <c r="AV85" s="604" t="s">
        <v>3562</v>
      </c>
      <c r="AW85" s="604" t="s">
        <v>3563</v>
      </c>
      <c r="AX85" s="604" t="s">
        <v>3564</v>
      </c>
      <c r="AY85" s="351">
        <v>0</v>
      </c>
      <c r="AZ85" s="351">
        <v>0</v>
      </c>
      <c r="BA85" s="351">
        <v>0</v>
      </c>
      <c r="BB85" s="351">
        <v>0</v>
      </c>
      <c r="BC85" s="351">
        <v>-64070</v>
      </c>
      <c r="BD85" s="351">
        <v>0</v>
      </c>
      <c r="BE85" s="351">
        <v>0</v>
      </c>
      <c r="BF85" s="351">
        <v>0</v>
      </c>
      <c r="BG85" s="605">
        <v>4258</v>
      </c>
      <c r="BH85" s="605">
        <v>226480</v>
      </c>
      <c r="BI85" s="606" t="s">
        <v>2248</v>
      </c>
      <c r="BJ85" s="606" t="s">
        <v>402</v>
      </c>
      <c r="BK85" s="605">
        <v>4389</v>
      </c>
      <c r="BL85" t="s">
        <v>5149</v>
      </c>
      <c r="BM85" s="280">
        <v>1490</v>
      </c>
      <c r="BN85" s="596">
        <v>3598.6698214899934</v>
      </c>
      <c r="BO85" s="596">
        <v>3266.3388353365635</v>
      </c>
      <c r="BP85" s="596">
        <v>3275.0427421167724</v>
      </c>
      <c r="BQ85" s="596">
        <v>3361.8111423559008</v>
      </c>
      <c r="BR85" s="596">
        <v>3598.6698214899934</v>
      </c>
      <c r="BS85" s="596">
        <v>3396.106172786951</v>
      </c>
      <c r="BT85" s="596">
        <v>3396.8974370396968</v>
      </c>
      <c r="BU85" s="596">
        <v>3526.0330112168745</v>
      </c>
      <c r="BV85" s="596">
        <v>3550.4008947422631</v>
      </c>
      <c r="BW85" s="596">
        <v>3520.2657073399391</v>
      </c>
      <c r="BX85" s="596">
        <v>3521.0587385873682</v>
      </c>
      <c r="BY85" s="596">
        <v>3654.0583191822316</v>
      </c>
    </row>
    <row r="86" spans="1:77">
      <c r="A86" t="s">
        <v>73</v>
      </c>
      <c r="B86" t="s">
        <v>72</v>
      </c>
      <c r="C86" t="s">
        <v>71</v>
      </c>
      <c r="D86" t="s">
        <v>269</v>
      </c>
      <c r="E86" s="351">
        <v>3965</v>
      </c>
      <c r="F86" s="351">
        <v>3977</v>
      </c>
      <c r="G86" s="351">
        <v>4020</v>
      </c>
      <c r="H86" s="351">
        <v>4019</v>
      </c>
      <c r="I86" s="351">
        <v>3934</v>
      </c>
      <c r="J86" s="351">
        <v>4098</v>
      </c>
      <c r="K86" s="351">
        <v>4138</v>
      </c>
      <c r="L86" s="351">
        <v>4103</v>
      </c>
      <c r="M86" s="351">
        <v>4205</v>
      </c>
      <c r="N86" s="351">
        <v>3691</v>
      </c>
      <c r="O86" s="351">
        <v>3854</v>
      </c>
      <c r="P86" s="351">
        <v>3886</v>
      </c>
      <c r="Q86" s="603">
        <v>-1.8271697640948627E-2</v>
      </c>
      <c r="R86" s="351">
        <v>-292</v>
      </c>
      <c r="S86" s="351">
        <v>0</v>
      </c>
      <c r="T86" s="351">
        <v>31</v>
      </c>
      <c r="U86" s="351">
        <v>-90</v>
      </c>
      <c r="V86" s="351">
        <v>-208</v>
      </c>
      <c r="W86" s="351">
        <v>-292</v>
      </c>
      <c r="X86" s="351">
        <v>0</v>
      </c>
      <c r="Y86" s="351">
        <v>0</v>
      </c>
      <c r="Z86" s="351">
        <v>0</v>
      </c>
      <c r="AA86" s="351">
        <v>0</v>
      </c>
      <c r="AB86" s="351">
        <v>-240</v>
      </c>
      <c r="AC86" s="351">
        <v>286</v>
      </c>
      <c r="AD86" s="351">
        <v>166</v>
      </c>
      <c r="AE86" s="351">
        <v>133</v>
      </c>
      <c r="AF86" s="351">
        <v>0</v>
      </c>
      <c r="AG86" s="351">
        <v>0</v>
      </c>
      <c r="AH86" s="351">
        <v>0</v>
      </c>
      <c r="AI86" s="351">
        <v>0</v>
      </c>
      <c r="AJ86" s="351">
        <v>0</v>
      </c>
      <c r="AK86" s="351">
        <v>3800000</v>
      </c>
      <c r="AL86">
        <v>1745.3801100000001</v>
      </c>
      <c r="AM86" s="351">
        <v>15981</v>
      </c>
      <c r="AN86" s="351">
        <v>16273</v>
      </c>
      <c r="AO86" s="351">
        <v>12016</v>
      </c>
      <c r="AP86" s="351">
        <v>12339</v>
      </c>
      <c r="AQ86" s="351">
        <v>-271</v>
      </c>
      <c r="AR86" s="351">
        <v>407</v>
      </c>
      <c r="AS86" s="351">
        <v>284</v>
      </c>
      <c r="AT86" s="351">
        <v>217</v>
      </c>
      <c r="AU86" s="351">
        <v>0</v>
      </c>
      <c r="AV86" s="351">
        <v>0</v>
      </c>
      <c r="AW86" s="351">
        <v>0</v>
      </c>
      <c r="AX86" s="351">
        <v>0</v>
      </c>
      <c r="AY86" s="351">
        <v>0</v>
      </c>
      <c r="AZ86" s="351">
        <v>0</v>
      </c>
      <c r="BA86" s="351">
        <v>0</v>
      </c>
      <c r="BB86" s="351">
        <v>0</v>
      </c>
      <c r="BC86" s="351">
        <v>0</v>
      </c>
      <c r="BD86" s="351">
        <v>0</v>
      </c>
      <c r="BE86" s="351">
        <v>0</v>
      </c>
      <c r="BF86" s="351">
        <v>0</v>
      </c>
      <c r="BG86" s="605">
        <v>3886</v>
      </c>
      <c r="BH86" s="605">
        <v>0</v>
      </c>
      <c r="BI86" s="606" t="s">
        <v>1613</v>
      </c>
      <c r="BJ86" s="606" t="s">
        <v>402</v>
      </c>
      <c r="BK86" s="605">
        <v>3488</v>
      </c>
      <c r="BL86" t="s">
        <v>5148</v>
      </c>
      <c r="BM86" s="280">
        <v>1745.3801100000001</v>
      </c>
      <c r="BN86" s="596">
        <v>2335.4806351387629</v>
      </c>
      <c r="BO86" s="596">
        <v>2050.0021460873186</v>
      </c>
      <c r="BP86" s="596">
        <v>2140.5332622651113</v>
      </c>
      <c r="BQ86" s="596">
        <v>2151.1624392468216</v>
      </c>
      <c r="BR86" s="596">
        <v>2184.9657119229237</v>
      </c>
      <c r="BS86" s="596">
        <v>2276.0522337214388</v>
      </c>
      <c r="BT86" s="596">
        <v>2298.2684585503453</v>
      </c>
      <c r="BU86" s="596">
        <v>2271.286538401881</v>
      </c>
      <c r="BV86" s="596">
        <v>2205.1455773430675</v>
      </c>
      <c r="BW86" s="596">
        <v>2211.8194101118233</v>
      </c>
      <c r="BX86" s="596">
        <v>2235.7339775331984</v>
      </c>
      <c r="BY86" s="596">
        <v>2232.1751896843493</v>
      </c>
    </row>
    <row r="87" spans="1:77">
      <c r="A87" t="s">
        <v>56</v>
      </c>
      <c r="B87" t="s">
        <v>55</v>
      </c>
      <c r="C87" t="s">
        <v>135</v>
      </c>
      <c r="D87" t="s">
        <v>267</v>
      </c>
      <c r="E87" s="351">
        <v>30669</v>
      </c>
      <c r="F87" s="351">
        <v>30414</v>
      </c>
      <c r="G87" s="351">
        <v>30274</v>
      </c>
      <c r="H87" s="351">
        <v>31316</v>
      </c>
      <c r="I87" s="351">
        <v>31128</v>
      </c>
      <c r="J87" s="351">
        <v>31107</v>
      </c>
      <c r="K87" s="351">
        <v>30990</v>
      </c>
      <c r="L87" s="351">
        <v>31914</v>
      </c>
      <c r="M87" s="351">
        <v>29171</v>
      </c>
      <c r="N87" s="351">
        <v>28760</v>
      </c>
      <c r="O87" s="351">
        <v>29253</v>
      </c>
      <c r="P87" s="351">
        <v>29804</v>
      </c>
      <c r="Q87" s="603">
        <v>-2.0102222983052507E-2</v>
      </c>
      <c r="R87" s="351">
        <v>-2466</v>
      </c>
      <c r="S87" s="351">
        <v>0</v>
      </c>
      <c r="T87" s="351">
        <v>-459</v>
      </c>
      <c r="U87" s="351">
        <v>-1152</v>
      </c>
      <c r="V87" s="351">
        <v>-1868</v>
      </c>
      <c r="W87" s="351">
        <v>-2466</v>
      </c>
      <c r="X87" s="351">
        <v>0</v>
      </c>
      <c r="Y87" s="351">
        <v>0</v>
      </c>
      <c r="Z87" s="351">
        <v>0</v>
      </c>
      <c r="AA87" s="351">
        <v>0</v>
      </c>
      <c r="AB87" s="351">
        <v>1498</v>
      </c>
      <c r="AC87" s="351">
        <v>1654</v>
      </c>
      <c r="AD87" s="351">
        <v>1021</v>
      </c>
      <c r="AE87" s="351">
        <v>1512</v>
      </c>
      <c r="AF87" s="351">
        <v>0</v>
      </c>
      <c r="AG87" s="351">
        <v>0</v>
      </c>
      <c r="AH87" s="351">
        <v>0</v>
      </c>
      <c r="AI87" s="351">
        <v>0</v>
      </c>
      <c r="AJ87" s="351">
        <v>0</v>
      </c>
      <c r="AK87" s="351">
        <v>21047000</v>
      </c>
      <c r="AL87">
        <v>1490</v>
      </c>
      <c r="AM87" s="351">
        <v>122673</v>
      </c>
      <c r="AN87" s="351">
        <v>125139</v>
      </c>
      <c r="AO87" s="351">
        <v>92004</v>
      </c>
      <c r="AP87" s="351">
        <v>94011</v>
      </c>
      <c r="AQ87" s="351">
        <v>1957</v>
      </c>
      <c r="AR87" s="351">
        <v>2347</v>
      </c>
      <c r="AS87" s="351">
        <v>1737</v>
      </c>
      <c r="AT87" s="351">
        <v>2110</v>
      </c>
      <c r="AU87" s="351">
        <v>0</v>
      </c>
      <c r="AV87" s="351">
        <v>0</v>
      </c>
      <c r="AW87" s="351">
        <v>0</v>
      </c>
      <c r="AX87" s="351">
        <v>0</v>
      </c>
      <c r="AY87" s="351">
        <v>0</v>
      </c>
      <c r="AZ87" s="351">
        <v>0</v>
      </c>
      <c r="BA87" s="351">
        <v>0</v>
      </c>
      <c r="BB87" s="351">
        <v>0</v>
      </c>
      <c r="BC87" s="351">
        <v>0</v>
      </c>
      <c r="BD87" s="351">
        <v>0</v>
      </c>
      <c r="BE87" s="351">
        <v>0</v>
      </c>
      <c r="BF87" s="351">
        <v>0</v>
      </c>
      <c r="BG87" s="605">
        <v>29804</v>
      </c>
      <c r="BH87" s="605">
        <v>0</v>
      </c>
      <c r="BI87" s="606" t="s">
        <v>1613</v>
      </c>
      <c r="BJ87" s="606" t="s">
        <v>402</v>
      </c>
      <c r="BK87" s="605">
        <v>30314</v>
      </c>
      <c r="BL87" t="s">
        <v>5148</v>
      </c>
      <c r="BM87" s="280">
        <v>1490</v>
      </c>
      <c r="BN87" s="350">
        <v>2153.4153606112568</v>
      </c>
      <c r="BO87" s="350">
        <v>2123.0751695581139</v>
      </c>
      <c r="BP87" s="350">
        <v>2159.4686347386478</v>
      </c>
      <c r="BQ87" s="350">
        <v>2185.789302359779</v>
      </c>
      <c r="BR87" s="350">
        <v>2297.8819150905761</v>
      </c>
      <c r="BS87" s="350">
        <v>2296.3316863506343</v>
      </c>
      <c r="BT87" s="350">
        <v>2287.6946976566742</v>
      </c>
      <c r="BU87" s="350">
        <v>2340.5341496279016</v>
      </c>
      <c r="BV87" s="350">
        <v>2278.3860271756248</v>
      </c>
      <c r="BW87" s="350">
        <v>2259.4421934370034</v>
      </c>
      <c r="BX87" s="350">
        <v>2249.0416572667796</v>
      </c>
      <c r="BY87" s="350">
        <v>2311.7601533338629</v>
      </c>
    </row>
    <row r="88" spans="1:77">
      <c r="A88" t="s">
        <v>73</v>
      </c>
      <c r="B88" t="s">
        <v>72</v>
      </c>
      <c r="C88" t="s">
        <v>71</v>
      </c>
      <c r="D88" t="s">
        <v>265</v>
      </c>
      <c r="E88" s="351">
        <v>5924</v>
      </c>
      <c r="F88" s="351">
        <v>6317</v>
      </c>
      <c r="G88" s="351">
        <v>5978</v>
      </c>
      <c r="H88" s="351">
        <v>6003</v>
      </c>
      <c r="I88" s="351">
        <v>5835</v>
      </c>
      <c r="J88" s="351">
        <v>6222</v>
      </c>
      <c r="K88" s="351">
        <v>5888</v>
      </c>
      <c r="L88" s="351">
        <v>5913</v>
      </c>
      <c r="M88" s="351">
        <v>5794</v>
      </c>
      <c r="N88" s="351">
        <v>6241</v>
      </c>
      <c r="O88" s="351">
        <v>5998</v>
      </c>
      <c r="P88" s="351">
        <v>6124</v>
      </c>
      <c r="Q88" s="603">
        <v>1.5027660804227561E-2</v>
      </c>
      <c r="R88" s="351">
        <v>364</v>
      </c>
      <c r="S88" s="351">
        <v>644280</v>
      </c>
      <c r="T88" s="351">
        <v>89</v>
      </c>
      <c r="U88" s="351">
        <v>184</v>
      </c>
      <c r="V88" s="351">
        <v>274</v>
      </c>
      <c r="W88" s="351">
        <v>364</v>
      </c>
      <c r="X88" s="351">
        <v>157530</v>
      </c>
      <c r="Y88" s="351">
        <v>168150</v>
      </c>
      <c r="Z88" s="351">
        <v>159300</v>
      </c>
      <c r="AA88" s="351">
        <v>159300</v>
      </c>
      <c r="AB88" s="351">
        <v>130</v>
      </c>
      <c r="AC88" s="351">
        <v>76</v>
      </c>
      <c r="AD88" s="351">
        <v>-20</v>
      </c>
      <c r="AE88" s="351">
        <v>-121</v>
      </c>
      <c r="AF88" s="351">
        <v>157530</v>
      </c>
      <c r="AG88" s="351">
        <v>168150</v>
      </c>
      <c r="AH88" s="351">
        <v>3540</v>
      </c>
      <c r="AI88" s="351">
        <v>0</v>
      </c>
      <c r="AJ88" s="351">
        <v>644280</v>
      </c>
      <c r="AK88" s="351">
        <v>4761000</v>
      </c>
      <c r="AL88">
        <v>1770</v>
      </c>
      <c r="AM88" s="351">
        <v>24222</v>
      </c>
      <c r="AN88" s="351">
        <v>23858</v>
      </c>
      <c r="AO88" s="351">
        <v>18298</v>
      </c>
      <c r="AP88" s="351">
        <v>18023</v>
      </c>
      <c r="AQ88" s="351">
        <v>41</v>
      </c>
      <c r="AR88" s="351">
        <v>-19</v>
      </c>
      <c r="AS88" s="351">
        <v>-110</v>
      </c>
      <c r="AT88" s="351">
        <v>-211</v>
      </c>
      <c r="AU88" s="351">
        <v>0</v>
      </c>
      <c r="AV88" s="351">
        <v>0</v>
      </c>
      <c r="AW88" s="351">
        <v>0</v>
      </c>
      <c r="AX88" s="351">
        <v>0</v>
      </c>
      <c r="AY88" s="351">
        <v>0</v>
      </c>
      <c r="AZ88" s="351">
        <v>0</v>
      </c>
      <c r="BA88" s="351">
        <v>155760</v>
      </c>
      <c r="BB88" s="351">
        <v>159300</v>
      </c>
      <c r="BC88" s="351">
        <v>157530</v>
      </c>
      <c r="BD88" s="351">
        <v>168150</v>
      </c>
      <c r="BE88" s="351">
        <v>159300</v>
      </c>
      <c r="BF88" s="351">
        <v>159300</v>
      </c>
      <c r="BG88" s="605">
        <v>6124</v>
      </c>
      <c r="BH88" s="605">
        <v>0</v>
      </c>
      <c r="BI88" s="606" t="s">
        <v>2277</v>
      </c>
      <c r="BJ88" s="606" t="s">
        <v>409</v>
      </c>
      <c r="BK88" s="605">
        <v>5707</v>
      </c>
      <c r="BL88" t="s">
        <v>5148</v>
      </c>
      <c r="BM88" s="280">
        <v>1770</v>
      </c>
      <c r="BN88" s="596">
        <v>2149.3085794118233</v>
      </c>
      <c r="BO88" s="596">
        <v>2315.1251025386937</v>
      </c>
      <c r="BP88" s="596">
        <v>2224.9832342616701</v>
      </c>
      <c r="BQ88" s="596">
        <v>2240.7514593461015</v>
      </c>
      <c r="BR88" s="596">
        <v>2164.517701219881</v>
      </c>
      <c r="BS88" s="596">
        <v>2308.0769729203253</v>
      </c>
      <c r="BT88" s="596">
        <v>2184.1782733132236</v>
      </c>
      <c r="BU88" s="596">
        <v>2163.5472532843733</v>
      </c>
      <c r="BV88" s="596">
        <v>2226.4918782845593</v>
      </c>
      <c r="BW88" s="596">
        <v>2374.1980410404394</v>
      </c>
      <c r="BX88" s="596">
        <v>2246.7873815639932</v>
      </c>
      <c r="BY88" s="596">
        <v>2226.8380052138723</v>
      </c>
    </row>
    <row r="89" spans="1:77">
      <c r="A89" t="s">
        <v>73</v>
      </c>
      <c r="B89" t="s">
        <v>72</v>
      </c>
      <c r="C89" t="s">
        <v>71</v>
      </c>
      <c r="D89" t="s">
        <v>263</v>
      </c>
      <c r="E89" s="351">
        <v>5432</v>
      </c>
      <c r="F89" s="351">
        <v>5385</v>
      </c>
      <c r="G89" s="351">
        <v>5198</v>
      </c>
      <c r="H89" s="351">
        <v>5265</v>
      </c>
      <c r="I89" s="351">
        <v>4960</v>
      </c>
      <c r="J89" s="351">
        <v>5486.2379999999994</v>
      </c>
      <c r="K89" s="351">
        <v>5295.7223999999997</v>
      </c>
      <c r="L89" s="351">
        <v>5363.982</v>
      </c>
      <c r="M89" s="351">
        <v>4960</v>
      </c>
      <c r="N89" s="351">
        <v>4881</v>
      </c>
      <c r="O89" s="351">
        <v>4426</v>
      </c>
      <c r="P89" s="351">
        <v>5083</v>
      </c>
      <c r="Q89" s="603">
        <v>8.1793984962406051E-3</v>
      </c>
      <c r="R89" s="351">
        <v>174.05760000000009</v>
      </c>
      <c r="S89" s="351">
        <v>129672.91200000007</v>
      </c>
      <c r="T89" s="351">
        <v>472</v>
      </c>
      <c r="U89" s="351">
        <v>370.76200000000063</v>
      </c>
      <c r="V89" s="351">
        <v>273.03960000000006</v>
      </c>
      <c r="W89" s="351">
        <v>174.05760000000009</v>
      </c>
      <c r="X89" s="351">
        <v>129672.91200000007</v>
      </c>
      <c r="Y89" s="351">
        <v>0</v>
      </c>
      <c r="Z89" s="351">
        <v>0</v>
      </c>
      <c r="AA89" s="351">
        <v>0</v>
      </c>
      <c r="AB89" s="351">
        <v>472</v>
      </c>
      <c r="AC89" s="351">
        <v>504</v>
      </c>
      <c r="AD89" s="351">
        <v>772</v>
      </c>
      <c r="AE89" s="351">
        <v>182</v>
      </c>
      <c r="AF89" s="351">
        <v>129672.91200000007</v>
      </c>
      <c r="AG89" s="351">
        <v>0</v>
      </c>
      <c r="AH89" s="351">
        <v>0</v>
      </c>
      <c r="AI89" s="351">
        <v>0</v>
      </c>
      <c r="AJ89" s="351">
        <v>129672.91200000007</v>
      </c>
      <c r="AK89" s="351">
        <v>3810000</v>
      </c>
      <c r="AL89">
        <v>745</v>
      </c>
      <c r="AM89" s="351">
        <v>21280</v>
      </c>
      <c r="AN89" s="351">
        <v>21105.9424</v>
      </c>
      <c r="AO89" s="351">
        <v>15848</v>
      </c>
      <c r="AP89" s="351">
        <v>16145.9424</v>
      </c>
      <c r="AQ89" s="351">
        <v>0</v>
      </c>
      <c r="AR89" s="351">
        <v>605.23799999999937</v>
      </c>
      <c r="AS89" s="351">
        <v>869.72239999999965</v>
      </c>
      <c r="AT89" s="351">
        <v>280.98199999999997</v>
      </c>
      <c r="AU89" s="351">
        <v>0</v>
      </c>
      <c r="AV89" s="351">
        <v>0</v>
      </c>
      <c r="AW89" s="351">
        <v>0</v>
      </c>
      <c r="AX89" s="351">
        <v>0</v>
      </c>
      <c r="AY89" s="351">
        <v>0</v>
      </c>
      <c r="AZ89" s="351">
        <v>0</v>
      </c>
      <c r="BA89" s="351">
        <v>0</v>
      </c>
      <c r="BB89" s="351">
        <v>0</v>
      </c>
      <c r="BC89" s="351">
        <v>129672.91200000007</v>
      </c>
      <c r="BD89" s="351">
        <v>0</v>
      </c>
      <c r="BE89" s="351">
        <v>0</v>
      </c>
      <c r="BF89" s="351">
        <v>0</v>
      </c>
      <c r="BG89" s="605">
        <v>5083</v>
      </c>
      <c r="BH89" s="605">
        <v>0</v>
      </c>
      <c r="BI89" s="606" t="s">
        <v>1613</v>
      </c>
      <c r="BJ89" s="606" t="s">
        <v>404</v>
      </c>
      <c r="BK89" s="605">
        <v>5053</v>
      </c>
      <c r="BL89" t="s">
        <v>5148</v>
      </c>
      <c r="BM89" s="280">
        <v>745</v>
      </c>
      <c r="BN89" s="596">
        <v>1977.7400413990433</v>
      </c>
      <c r="BO89" s="596">
        <v>1946.2397463848247</v>
      </c>
      <c r="BP89" s="596">
        <v>1764.8139966193883</v>
      </c>
      <c r="BQ89" s="596">
        <v>2002.59264634585</v>
      </c>
      <c r="BR89" s="596">
        <v>1977.7400413990433</v>
      </c>
      <c r="BS89" s="596">
        <v>2187.5710825090737</v>
      </c>
      <c r="BT89" s="596">
        <v>2111.6052900431132</v>
      </c>
      <c r="BU89" s="596">
        <v>2113.2935094100935</v>
      </c>
      <c r="BV89" s="596">
        <v>2191.1213062074398</v>
      </c>
      <c r="BW89" s="596">
        <v>2172.1627823871618</v>
      </c>
      <c r="BX89" s="596">
        <v>2096.73205995329</v>
      </c>
      <c r="BY89" s="596">
        <v>2099.3551044286214</v>
      </c>
    </row>
    <row r="90" spans="1:77">
      <c r="A90" t="s">
        <v>44</v>
      </c>
      <c r="B90" t="s">
        <v>116</v>
      </c>
      <c r="C90" t="s">
        <v>115</v>
      </c>
      <c r="D90" t="s">
        <v>261</v>
      </c>
      <c r="E90" s="351">
        <v>2349</v>
      </c>
      <c r="F90" s="351">
        <v>2372</v>
      </c>
      <c r="G90" s="351">
        <v>2358</v>
      </c>
      <c r="H90" s="351">
        <v>2496</v>
      </c>
      <c r="I90" s="351">
        <v>2409</v>
      </c>
      <c r="J90" s="351">
        <v>2241</v>
      </c>
      <c r="K90" s="351">
        <v>2227</v>
      </c>
      <c r="L90" s="351">
        <v>2362</v>
      </c>
      <c r="M90" s="351">
        <v>2318</v>
      </c>
      <c r="N90" s="351">
        <v>2252.3993451109</v>
      </c>
      <c r="O90" s="351">
        <v>2299</v>
      </c>
      <c r="P90" s="351">
        <v>2236</v>
      </c>
      <c r="Q90" s="603">
        <v>3.5091383812010442E-2</v>
      </c>
      <c r="R90" s="351">
        <v>336</v>
      </c>
      <c r="S90" s="351">
        <v>500640</v>
      </c>
      <c r="T90" s="351">
        <v>-60</v>
      </c>
      <c r="U90" s="351">
        <v>71</v>
      </c>
      <c r="V90" s="351">
        <v>202</v>
      </c>
      <c r="W90" s="351">
        <v>336</v>
      </c>
      <c r="X90" s="351">
        <v>0</v>
      </c>
      <c r="Y90" s="351">
        <v>105790</v>
      </c>
      <c r="Z90" s="351">
        <v>195190</v>
      </c>
      <c r="AA90" s="351">
        <v>199660</v>
      </c>
      <c r="AB90" s="351">
        <v>31</v>
      </c>
      <c r="AC90" s="351">
        <v>119.60065488910004</v>
      </c>
      <c r="AD90" s="351">
        <v>59</v>
      </c>
      <c r="AE90" s="351">
        <v>260</v>
      </c>
      <c r="AF90" s="351">
        <v>0</v>
      </c>
      <c r="AG90" s="351">
        <v>105790</v>
      </c>
      <c r="AH90" s="351">
        <v>195190</v>
      </c>
      <c r="AI90" s="351">
        <v>11324.975784759095</v>
      </c>
      <c r="AJ90" s="351">
        <v>500640</v>
      </c>
      <c r="AK90" s="351">
        <v>1922000</v>
      </c>
      <c r="AL90">
        <v>1490</v>
      </c>
      <c r="AM90" s="351">
        <v>9575</v>
      </c>
      <c r="AN90" s="351">
        <v>9239</v>
      </c>
      <c r="AO90" s="351">
        <v>7226</v>
      </c>
      <c r="AP90" s="351">
        <v>6830</v>
      </c>
      <c r="AQ90" s="351">
        <v>91</v>
      </c>
      <c r="AR90" s="351">
        <v>-11.399345110899958</v>
      </c>
      <c r="AS90" s="351">
        <v>-72</v>
      </c>
      <c r="AT90" s="351">
        <v>126</v>
      </c>
      <c r="AU90" s="351">
        <v>0</v>
      </c>
      <c r="AV90" s="351">
        <v>105790</v>
      </c>
      <c r="AW90" s="351">
        <v>195190</v>
      </c>
      <c r="AX90" s="351">
        <v>199660</v>
      </c>
      <c r="AY90" s="351">
        <v>0</v>
      </c>
      <c r="AZ90" s="351">
        <v>0</v>
      </c>
      <c r="BA90" s="351">
        <v>0</v>
      </c>
      <c r="BB90" s="351">
        <v>188335.0242152409</v>
      </c>
      <c r="BC90" s="351">
        <v>0</v>
      </c>
      <c r="BD90" s="351">
        <v>0</v>
      </c>
      <c r="BE90" s="351">
        <v>0</v>
      </c>
      <c r="BF90" s="351">
        <v>0</v>
      </c>
      <c r="BG90" s="605">
        <v>2236</v>
      </c>
      <c r="BH90" s="605">
        <v>199660</v>
      </c>
      <c r="BI90" s="606" t="s">
        <v>1613</v>
      </c>
      <c r="BJ90" s="606" t="s">
        <v>402</v>
      </c>
      <c r="BK90" s="605">
        <v>2318</v>
      </c>
      <c r="BL90" t="s">
        <v>5149</v>
      </c>
      <c r="BM90" s="280">
        <v>1490</v>
      </c>
      <c r="BN90" s="350">
        <v>2495.1321779586829</v>
      </c>
      <c r="BO90" s="350">
        <v>2424.5185865398062</v>
      </c>
      <c r="BP90" s="350">
        <v>2474.6802748606606</v>
      </c>
      <c r="BQ90" s="350">
        <v>2399.8683378136243</v>
      </c>
      <c r="BR90" s="350">
        <v>2593.0860296386827</v>
      </c>
      <c r="BS90" s="350">
        <v>2412.2481496140672</v>
      </c>
      <c r="BT90" s="350">
        <v>2397.1783262786826</v>
      </c>
      <c r="BU90" s="350">
        <v>2535.1024212503485</v>
      </c>
      <c r="BV90" s="350">
        <v>2535.6434941810703</v>
      </c>
      <c r="BW90" s="350">
        <v>2560.4709954012342</v>
      </c>
      <c r="BX90" s="350">
        <v>2545.3586033541783</v>
      </c>
      <c r="BY90" s="350">
        <v>2686.7342175085728</v>
      </c>
    </row>
    <row r="91" spans="1:77">
      <c r="A91" t="s">
        <v>73</v>
      </c>
      <c r="B91" t="s">
        <v>72</v>
      </c>
      <c r="C91" t="s">
        <v>71</v>
      </c>
      <c r="D91" t="s">
        <v>259</v>
      </c>
      <c r="E91" s="351">
        <v>5373.662795267639</v>
      </c>
      <c r="F91" s="351">
        <v>5726.9696779269743</v>
      </c>
      <c r="G91" s="351">
        <v>5952.8208573304273</v>
      </c>
      <c r="H91" s="351">
        <v>5964.7530644919698</v>
      </c>
      <c r="I91" s="351">
        <v>5239.3212253859483</v>
      </c>
      <c r="J91" s="351">
        <v>5583.7954359788</v>
      </c>
      <c r="K91" s="351">
        <v>5804.0003358971662</v>
      </c>
      <c r="L91" s="351">
        <v>5815.6342378796708</v>
      </c>
      <c r="M91" s="351">
        <v>5823.8445988973635</v>
      </c>
      <c r="N91" s="351">
        <v>6070</v>
      </c>
      <c r="O91" s="351">
        <v>6003</v>
      </c>
      <c r="P91" s="351">
        <v>6061</v>
      </c>
      <c r="Q91" s="603">
        <v>2.5000000000000033E-2</v>
      </c>
      <c r="R91" s="351">
        <v>575.45515987542603</v>
      </c>
      <c r="S91" s="351">
        <v>857428.18821438483</v>
      </c>
      <c r="T91" s="351">
        <v>134.3415698816907</v>
      </c>
      <c r="U91" s="351">
        <v>277.51581182986592</v>
      </c>
      <c r="V91" s="351">
        <v>426.33633326312702</v>
      </c>
      <c r="W91" s="351">
        <v>575.45515987542603</v>
      </c>
      <c r="X91" s="351">
        <v>200168.93912371914</v>
      </c>
      <c r="Y91" s="351">
        <v>213329.62050278109</v>
      </c>
      <c r="Z91" s="351">
        <v>221742.57693555905</v>
      </c>
      <c r="AA91" s="351">
        <v>222187.05165232555</v>
      </c>
      <c r="AB91" s="351">
        <v>-450.18180362972453</v>
      </c>
      <c r="AC91" s="351">
        <v>-343.03032207302567</v>
      </c>
      <c r="AD91" s="351">
        <v>-50.179142669572684</v>
      </c>
      <c r="AE91" s="351">
        <v>-96.246935508030219</v>
      </c>
      <c r="AF91" s="351">
        <v>0</v>
      </c>
      <c r="AG91" s="351">
        <v>0</v>
      </c>
      <c r="AH91" s="351">
        <v>0</v>
      </c>
      <c r="AI91" s="351">
        <v>0</v>
      </c>
      <c r="AJ91" s="351">
        <v>857428.18821438483</v>
      </c>
      <c r="AK91" s="351">
        <v>4478000</v>
      </c>
      <c r="AL91">
        <v>1490</v>
      </c>
      <c r="AM91" s="351">
        <v>23018.206395017012</v>
      </c>
      <c r="AN91" s="351">
        <v>22442.751235141586</v>
      </c>
      <c r="AO91" s="351">
        <v>17644.54359974937</v>
      </c>
      <c r="AP91" s="351">
        <v>17203.430009755637</v>
      </c>
      <c r="AQ91" s="351">
        <v>-584.52337351141523</v>
      </c>
      <c r="AR91" s="351">
        <v>-486.20456402119999</v>
      </c>
      <c r="AS91" s="351">
        <v>-198.99966410283378</v>
      </c>
      <c r="AT91" s="351">
        <v>-245.36576212032924</v>
      </c>
      <c r="AU91" s="351">
        <v>0</v>
      </c>
      <c r="AV91" s="351">
        <v>0</v>
      </c>
      <c r="AW91" s="351">
        <v>0</v>
      </c>
      <c r="AX91" s="351">
        <v>0</v>
      </c>
      <c r="AY91" s="351">
        <v>200168.93912371914</v>
      </c>
      <c r="AZ91" s="351">
        <v>213329.62050278109</v>
      </c>
      <c r="BA91" s="351">
        <v>221742.57693555905</v>
      </c>
      <c r="BB91" s="351">
        <v>222187.05165232555</v>
      </c>
      <c r="BC91" s="351">
        <v>200168.93912371914</v>
      </c>
      <c r="BD91" s="351">
        <v>213329.62050278109</v>
      </c>
      <c r="BE91" s="351">
        <v>221742.57693555905</v>
      </c>
      <c r="BF91" s="351">
        <v>222187.05165232555</v>
      </c>
      <c r="BG91" s="605">
        <v>6061</v>
      </c>
      <c r="BH91" s="605">
        <v>0</v>
      </c>
      <c r="BI91" s="606">
        <v>0</v>
      </c>
      <c r="BJ91" s="606" t="s">
        <v>403</v>
      </c>
      <c r="BK91" s="605">
        <v>5678</v>
      </c>
      <c r="BL91" t="s">
        <v>5148</v>
      </c>
      <c r="BM91" s="280">
        <v>1490</v>
      </c>
      <c r="BN91" s="596">
        <v>2357.8471903794043</v>
      </c>
      <c r="BO91" s="596">
        <v>2457.5058971032158</v>
      </c>
      <c r="BP91" s="596">
        <v>2430.3802142192103</v>
      </c>
      <c r="BQ91" s="596">
        <v>2427.2283812702999</v>
      </c>
      <c r="BR91" s="596">
        <v>2121.1965087650765</v>
      </c>
      <c r="BS91" s="596">
        <v>2260.6606609779114</v>
      </c>
      <c r="BT91" s="596">
        <v>2349.8130234359692</v>
      </c>
      <c r="BU91" s="596">
        <v>2328.9675758569224</v>
      </c>
      <c r="BV91" s="596">
        <v>2198.4398595905072</v>
      </c>
      <c r="BW91" s="596">
        <v>2342.9825975885028</v>
      </c>
      <c r="BX91" s="596">
        <v>2435.3814424831517</v>
      </c>
      <c r="BY91" s="596">
        <v>2414.8955240121077</v>
      </c>
    </row>
    <row r="92" spans="1:77">
      <c r="A92" t="s">
        <v>49</v>
      </c>
      <c r="B92" t="s">
        <v>48</v>
      </c>
      <c r="C92" t="s">
        <v>47</v>
      </c>
      <c r="D92" t="s">
        <v>257</v>
      </c>
      <c r="E92" s="351">
        <v>4376</v>
      </c>
      <c r="F92" s="351">
        <v>4248</v>
      </c>
      <c r="G92" s="351">
        <v>4243</v>
      </c>
      <c r="H92" s="351">
        <v>4528</v>
      </c>
      <c r="I92" s="351">
        <v>4311</v>
      </c>
      <c r="J92" s="351">
        <v>4182</v>
      </c>
      <c r="K92" s="351">
        <v>4178</v>
      </c>
      <c r="L92" s="351">
        <v>4462</v>
      </c>
      <c r="M92" s="351">
        <v>4108</v>
      </c>
      <c r="N92" s="351">
        <v>4072</v>
      </c>
      <c r="O92" s="351">
        <v>4204</v>
      </c>
      <c r="P92" s="351">
        <v>4473</v>
      </c>
      <c r="Q92" s="603">
        <v>1.5061799367634379E-2</v>
      </c>
      <c r="R92" s="351">
        <v>262</v>
      </c>
      <c r="S92" s="351">
        <v>462954</v>
      </c>
      <c r="T92" s="351">
        <v>65</v>
      </c>
      <c r="U92" s="351">
        <v>131</v>
      </c>
      <c r="V92" s="351">
        <v>196</v>
      </c>
      <c r="W92" s="351">
        <v>262</v>
      </c>
      <c r="X92" s="351">
        <v>114855</v>
      </c>
      <c r="Y92" s="351">
        <v>116622</v>
      </c>
      <c r="Z92" s="351">
        <v>114855</v>
      </c>
      <c r="AA92" s="351">
        <v>116622</v>
      </c>
      <c r="AB92" s="351">
        <v>268</v>
      </c>
      <c r="AC92" s="351">
        <v>176</v>
      </c>
      <c r="AD92" s="351">
        <v>39</v>
      </c>
      <c r="AE92" s="351">
        <v>55</v>
      </c>
      <c r="AF92" s="351">
        <v>114855</v>
      </c>
      <c r="AG92" s="351">
        <v>116622</v>
      </c>
      <c r="AH92" s="351">
        <v>114855</v>
      </c>
      <c r="AI92" s="351">
        <v>116622</v>
      </c>
      <c r="AJ92" s="351">
        <v>462954</v>
      </c>
      <c r="AK92" s="351">
        <v>3380000</v>
      </c>
      <c r="AL92">
        <v>1767</v>
      </c>
      <c r="AM92" s="351">
        <v>17395</v>
      </c>
      <c r="AN92" s="351">
        <v>17133</v>
      </c>
      <c r="AO92" s="351">
        <v>13019</v>
      </c>
      <c r="AP92" s="351">
        <v>12822</v>
      </c>
      <c r="AQ92" s="351">
        <v>203</v>
      </c>
      <c r="AR92" s="351">
        <v>110</v>
      </c>
      <c r="AS92" s="351">
        <v>-26</v>
      </c>
      <c r="AT92" s="351">
        <v>-11</v>
      </c>
      <c r="AU92" s="351">
        <v>114855</v>
      </c>
      <c r="AV92" s="351">
        <v>116622</v>
      </c>
      <c r="AW92" s="351">
        <v>114855</v>
      </c>
      <c r="AX92" s="351">
        <v>116622</v>
      </c>
      <c r="AY92" s="351">
        <v>0</v>
      </c>
      <c r="AZ92" s="351">
        <v>0</v>
      </c>
      <c r="BA92" s="351">
        <v>0</v>
      </c>
      <c r="BB92" s="351">
        <v>0</v>
      </c>
      <c r="BC92" s="351">
        <v>0</v>
      </c>
      <c r="BD92" s="351">
        <v>0</v>
      </c>
      <c r="BE92" s="351">
        <v>0</v>
      </c>
      <c r="BF92" s="351">
        <v>0</v>
      </c>
      <c r="BG92" s="605">
        <v>4473</v>
      </c>
      <c r="BH92" s="605">
        <v>116622</v>
      </c>
      <c r="BI92" s="606">
        <v>0</v>
      </c>
      <c r="BJ92" s="606" t="s">
        <v>402</v>
      </c>
      <c r="BK92" s="605">
        <v>4527</v>
      </c>
      <c r="BL92" t="s">
        <v>5148</v>
      </c>
      <c r="BM92" s="280">
        <v>1767</v>
      </c>
      <c r="BN92" s="350">
        <v>2188.9812757163336</v>
      </c>
      <c r="BO92" s="350">
        <v>2169.798382355626</v>
      </c>
      <c r="BP92" s="350">
        <v>2240.1356580115548</v>
      </c>
      <c r="BQ92" s="350">
        <v>2370.1224305737464</v>
      </c>
      <c r="BR92" s="350">
        <v>2297.1514799447696</v>
      </c>
      <c r="BS92" s="350">
        <v>2228.4127787355665</v>
      </c>
      <c r="BT92" s="350">
        <v>2226.2813461399323</v>
      </c>
      <c r="BU92" s="350">
        <v>2364.2938263402762</v>
      </c>
      <c r="BV92" s="350">
        <v>2344.0672095492755</v>
      </c>
      <c r="BW92" s="350">
        <v>2275.5021723412528</v>
      </c>
      <c r="BX92" s="350">
        <v>2272.8238505753143</v>
      </c>
      <c r="BY92" s="350">
        <v>2412.7816982579257</v>
      </c>
    </row>
    <row r="93" spans="1:77">
      <c r="A93" t="s">
        <v>49</v>
      </c>
      <c r="B93" t="s">
        <v>101</v>
      </c>
      <c r="C93" t="s">
        <v>158</v>
      </c>
      <c r="D93" t="s">
        <v>255</v>
      </c>
      <c r="E93" s="351">
        <v>26910</v>
      </c>
      <c r="F93" s="351">
        <v>28455</v>
      </c>
      <c r="G93" s="351">
        <v>27930</v>
      </c>
      <c r="H93" s="351">
        <v>28587</v>
      </c>
      <c r="I93" s="351">
        <v>26415</v>
      </c>
      <c r="J93" s="351">
        <v>27765.075000000001</v>
      </c>
      <c r="K93" s="351">
        <v>27253.200000000001</v>
      </c>
      <c r="L93" s="351">
        <v>27894.75</v>
      </c>
      <c r="M93" s="351">
        <v>27267</v>
      </c>
      <c r="N93" s="351">
        <v>28548</v>
      </c>
      <c r="O93" s="351">
        <v>28380</v>
      </c>
      <c r="P93" s="351">
        <v>28413</v>
      </c>
      <c r="Q93" s="603">
        <v>2.2827398509143615E-2</v>
      </c>
      <c r="R93" s="351">
        <v>2553.9750000000058</v>
      </c>
      <c r="S93" s="351">
        <v>3805422.7500000088</v>
      </c>
      <c r="T93" s="351">
        <v>495</v>
      </c>
      <c r="U93" s="351">
        <v>1184.9250000000029</v>
      </c>
      <c r="V93" s="351">
        <v>1861.7250000000058</v>
      </c>
      <c r="W93" s="351">
        <v>2553.9750000000058</v>
      </c>
      <c r="X93" s="351">
        <v>737550</v>
      </c>
      <c r="Y93" s="351">
        <v>1027988.2500000044</v>
      </c>
      <c r="Z93" s="351">
        <v>1008432.0000000044</v>
      </c>
      <c r="AA93" s="351">
        <v>1031452.5</v>
      </c>
      <c r="AB93" s="351">
        <v>-357</v>
      </c>
      <c r="AC93" s="351">
        <v>-93</v>
      </c>
      <c r="AD93" s="351">
        <v>-450</v>
      </c>
      <c r="AE93" s="351">
        <v>174</v>
      </c>
      <c r="AF93" s="351">
        <v>0</v>
      </c>
      <c r="AG93" s="351">
        <v>0</v>
      </c>
      <c r="AH93" s="351">
        <v>0</v>
      </c>
      <c r="AI93" s="351">
        <v>0</v>
      </c>
      <c r="AJ93" s="351">
        <v>3805422.7500000088</v>
      </c>
      <c r="AK93" s="351">
        <v>18957000</v>
      </c>
      <c r="AL93">
        <v>1490</v>
      </c>
      <c r="AM93" s="351">
        <v>111882</v>
      </c>
      <c r="AN93" s="351">
        <v>109328.02499999999</v>
      </c>
      <c r="AO93" s="351">
        <v>84972</v>
      </c>
      <c r="AP93" s="351">
        <v>82913.024999999994</v>
      </c>
      <c r="AQ93" s="351">
        <v>-852</v>
      </c>
      <c r="AR93" s="351">
        <v>-782.92499999999927</v>
      </c>
      <c r="AS93" s="351">
        <v>-1126.7999999999993</v>
      </c>
      <c r="AT93" s="351">
        <v>-518.25</v>
      </c>
      <c r="AU93" s="351">
        <v>737550</v>
      </c>
      <c r="AV93" s="351">
        <v>1060768</v>
      </c>
      <c r="AW93" s="351">
        <v>975651</v>
      </c>
      <c r="AX93" s="351">
        <v>1031452.5</v>
      </c>
      <c r="AY93" s="351">
        <v>737550</v>
      </c>
      <c r="AZ93" s="351">
        <v>1027988.2500000044</v>
      </c>
      <c r="BA93" s="351">
        <v>1008432.0000000044</v>
      </c>
      <c r="BB93" s="351">
        <v>1031452.5</v>
      </c>
      <c r="BC93" s="351">
        <v>0</v>
      </c>
      <c r="BD93" s="351">
        <v>-32779.749999995576</v>
      </c>
      <c r="BE93" s="351">
        <v>32781.000000004424</v>
      </c>
      <c r="BF93" s="351">
        <v>0</v>
      </c>
      <c r="BG93" s="605">
        <v>28413</v>
      </c>
      <c r="BH93" s="605">
        <v>1031452.5</v>
      </c>
      <c r="BI93" s="606" t="s">
        <v>2346</v>
      </c>
      <c r="BJ93" s="606" t="s">
        <v>402</v>
      </c>
      <c r="BK93" s="605">
        <v>26803</v>
      </c>
      <c r="BL93" t="s">
        <v>5149</v>
      </c>
      <c r="BM93" s="280">
        <v>1490</v>
      </c>
      <c r="BN93" s="350">
        <v>2346.5658035283009</v>
      </c>
      <c r="BO93" s="350">
        <v>2456.807150002785</v>
      </c>
      <c r="BP93" s="350">
        <v>2442.3492684979346</v>
      </c>
      <c r="BQ93" s="350">
        <v>2420.3273581300436</v>
      </c>
      <c r="BR93" s="350">
        <v>2273.2436901822743</v>
      </c>
      <c r="BS93" s="350">
        <v>2389.4295495433507</v>
      </c>
      <c r="BT93" s="350">
        <v>2345.3781918332597</v>
      </c>
      <c r="BU93" s="350">
        <v>2376.1808528912129</v>
      </c>
      <c r="BV93" s="350">
        <v>2338.8909711189522</v>
      </c>
      <c r="BW93" s="350">
        <v>2473.1751238643542</v>
      </c>
      <c r="BX93" s="350">
        <v>2427.5445865236838</v>
      </c>
      <c r="BY93" s="350">
        <v>2460.1634439235536</v>
      </c>
    </row>
    <row r="94" spans="1:77">
      <c r="A94" t="s">
        <v>73</v>
      </c>
      <c r="B94" t="s">
        <v>72</v>
      </c>
      <c r="C94" t="s">
        <v>71</v>
      </c>
      <c r="D94" t="s">
        <v>253</v>
      </c>
      <c r="E94" s="351">
        <v>2711</v>
      </c>
      <c r="F94" s="351">
        <v>2818</v>
      </c>
      <c r="G94" s="351">
        <v>2756</v>
      </c>
      <c r="H94" s="351">
        <v>2815</v>
      </c>
      <c r="I94" s="351">
        <v>2616</v>
      </c>
      <c r="J94" s="351">
        <v>2719</v>
      </c>
      <c r="K94" s="351">
        <v>2660</v>
      </c>
      <c r="L94" s="351">
        <v>2717</v>
      </c>
      <c r="M94" s="351">
        <v>2754</v>
      </c>
      <c r="N94" s="351">
        <v>2663</v>
      </c>
      <c r="O94" s="351">
        <v>2571</v>
      </c>
      <c r="P94" s="351">
        <v>2560</v>
      </c>
      <c r="Q94" s="603">
        <v>3.4954954954954952E-2</v>
      </c>
      <c r="R94" s="351">
        <v>388</v>
      </c>
      <c r="S94" s="351">
        <v>578120</v>
      </c>
      <c r="T94" s="351">
        <v>95</v>
      </c>
      <c r="U94" s="351">
        <v>194</v>
      </c>
      <c r="V94" s="351">
        <v>290</v>
      </c>
      <c r="W94" s="351">
        <v>388</v>
      </c>
      <c r="X94" s="351">
        <v>141550</v>
      </c>
      <c r="Y94" s="351">
        <v>147510</v>
      </c>
      <c r="Z94" s="351">
        <v>143040</v>
      </c>
      <c r="AA94" s="351">
        <v>146020</v>
      </c>
      <c r="AB94" s="351">
        <v>-43</v>
      </c>
      <c r="AC94" s="351">
        <v>155</v>
      </c>
      <c r="AD94" s="351">
        <v>185</v>
      </c>
      <c r="AE94" s="351">
        <v>255</v>
      </c>
      <c r="AF94" s="351">
        <v>0</v>
      </c>
      <c r="AG94" s="351">
        <v>166879.99999999997</v>
      </c>
      <c r="AH94" s="351">
        <v>265220</v>
      </c>
      <c r="AI94" s="351">
        <v>10429.999999999942</v>
      </c>
      <c r="AJ94" s="351">
        <v>578120</v>
      </c>
      <c r="AK94" s="351">
        <v>4521000</v>
      </c>
      <c r="AL94">
        <v>1490</v>
      </c>
      <c r="AM94" s="351">
        <v>11100</v>
      </c>
      <c r="AN94" s="351">
        <v>10712</v>
      </c>
      <c r="AO94" s="351">
        <v>8389</v>
      </c>
      <c r="AP94" s="351">
        <v>8096</v>
      </c>
      <c r="AQ94" s="351">
        <v>-138</v>
      </c>
      <c r="AR94" s="351">
        <v>56</v>
      </c>
      <c r="AS94" s="351">
        <v>89</v>
      </c>
      <c r="AT94" s="351">
        <v>157</v>
      </c>
      <c r="AU94" s="351">
        <v>0</v>
      </c>
      <c r="AV94" s="351">
        <v>166879.99999999997</v>
      </c>
      <c r="AW94" s="351">
        <v>265200</v>
      </c>
      <c r="AX94" s="351">
        <v>146020</v>
      </c>
      <c r="AY94" s="351">
        <v>141550</v>
      </c>
      <c r="AZ94" s="351">
        <v>-19369.999999999971</v>
      </c>
      <c r="BA94" s="351">
        <v>-122180</v>
      </c>
      <c r="BB94" s="351">
        <v>135590.00000000006</v>
      </c>
      <c r="BC94" s="351">
        <v>141550</v>
      </c>
      <c r="BD94" s="351">
        <v>-19369.999999999971</v>
      </c>
      <c r="BE94" s="351">
        <v>-122160</v>
      </c>
      <c r="BF94" s="351">
        <v>0</v>
      </c>
      <c r="BG94" s="605">
        <v>2560</v>
      </c>
      <c r="BH94" s="605">
        <v>146020</v>
      </c>
      <c r="BI94" s="606" t="s">
        <v>2063</v>
      </c>
      <c r="BJ94" s="606" t="s">
        <v>402</v>
      </c>
      <c r="BK94" s="605">
        <v>775</v>
      </c>
      <c r="BL94" t="s">
        <v>5148</v>
      </c>
      <c r="BM94" s="280">
        <v>1490</v>
      </c>
      <c r="BN94" s="596">
        <v>931.3364303414678</v>
      </c>
      <c r="BO94" s="596">
        <v>900.56242338392485</v>
      </c>
      <c r="BP94" s="596">
        <v>869.45024052574945</v>
      </c>
      <c r="BQ94" s="596">
        <v>852.21105375593868</v>
      </c>
      <c r="BR94" s="596">
        <v>884.6681560542047</v>
      </c>
      <c r="BS94" s="596">
        <v>919.50027381933592</v>
      </c>
      <c r="BT94" s="596">
        <v>899.54789568202773</v>
      </c>
      <c r="BU94" s="596">
        <v>904.47555978706453</v>
      </c>
      <c r="BV94" s="596">
        <v>931.31165669209895</v>
      </c>
      <c r="BW94" s="596">
        <v>968.06943878950005</v>
      </c>
      <c r="BX94" s="596">
        <v>946.77053701343584</v>
      </c>
      <c r="BY94" s="596">
        <v>951.96516028004078</v>
      </c>
    </row>
    <row r="95" spans="1:77">
      <c r="A95" t="s">
        <v>73</v>
      </c>
      <c r="B95" t="s">
        <v>72</v>
      </c>
      <c r="C95" t="s">
        <v>71</v>
      </c>
      <c r="D95" t="s">
        <v>251</v>
      </c>
      <c r="E95" s="351">
        <v>5671</v>
      </c>
      <c r="F95" s="351">
        <v>5767</v>
      </c>
      <c r="G95" s="351">
        <v>5635</v>
      </c>
      <c r="H95" s="351">
        <v>6150</v>
      </c>
      <c r="I95" s="351">
        <v>5950</v>
      </c>
      <c r="J95" s="351">
        <v>5725</v>
      </c>
      <c r="K95" s="351">
        <v>5475</v>
      </c>
      <c r="L95" s="351">
        <v>5250</v>
      </c>
      <c r="M95" s="351">
        <v>6034</v>
      </c>
      <c r="N95" s="351">
        <v>5817</v>
      </c>
      <c r="O95" s="351">
        <v>6066</v>
      </c>
      <c r="P95" s="351">
        <v>7236</v>
      </c>
      <c r="Q95" s="603">
        <v>3.5439004435258152E-2</v>
      </c>
      <c r="R95" s="351">
        <v>823</v>
      </c>
      <c r="S95" s="351">
        <v>2043509</v>
      </c>
      <c r="T95" s="351">
        <v>-279</v>
      </c>
      <c r="U95" s="351">
        <v>-237</v>
      </c>
      <c r="V95" s="351">
        <v>-77</v>
      </c>
      <c r="W95" s="351">
        <v>823</v>
      </c>
      <c r="X95" s="351">
        <v>0</v>
      </c>
      <c r="Y95" s="351">
        <v>0</v>
      </c>
      <c r="Z95" s="351">
        <v>0</v>
      </c>
      <c r="AA95" s="351">
        <v>2043509</v>
      </c>
      <c r="AB95" s="351">
        <v>-363</v>
      </c>
      <c r="AC95" s="351">
        <v>-50</v>
      </c>
      <c r="AD95" s="351">
        <v>-431</v>
      </c>
      <c r="AE95" s="351">
        <v>-1086</v>
      </c>
      <c r="AF95" s="351">
        <v>0</v>
      </c>
      <c r="AG95" s="351">
        <v>0</v>
      </c>
      <c r="AH95" s="351">
        <v>0</v>
      </c>
      <c r="AI95" s="351">
        <v>0</v>
      </c>
      <c r="AJ95" s="351">
        <v>2043509</v>
      </c>
      <c r="AK95" s="351">
        <v>4418000</v>
      </c>
      <c r="AL95">
        <v>2483</v>
      </c>
      <c r="AM95" s="351">
        <v>23223</v>
      </c>
      <c r="AN95" s="351">
        <v>22400</v>
      </c>
      <c r="AO95" s="351">
        <v>17552</v>
      </c>
      <c r="AP95" s="351">
        <v>16450</v>
      </c>
      <c r="AQ95" s="351">
        <v>-84</v>
      </c>
      <c r="AR95" s="351">
        <v>-92</v>
      </c>
      <c r="AS95" s="351">
        <v>-591</v>
      </c>
      <c r="AT95" s="351">
        <v>-1986</v>
      </c>
      <c r="AU95" s="351">
        <v>0</v>
      </c>
      <c r="AV95" s="351">
        <v>0</v>
      </c>
      <c r="AW95" s="351">
        <v>0</v>
      </c>
      <c r="AX95" s="351">
        <v>0</v>
      </c>
      <c r="AY95" s="351">
        <v>0</v>
      </c>
      <c r="AZ95" s="351">
        <v>0</v>
      </c>
      <c r="BA95" s="351">
        <v>0</v>
      </c>
      <c r="BB95" s="351">
        <v>2043509</v>
      </c>
      <c r="BC95" s="351">
        <v>0</v>
      </c>
      <c r="BD95" s="351">
        <v>0</v>
      </c>
      <c r="BE95" s="351">
        <v>0</v>
      </c>
      <c r="BF95" s="351">
        <v>2043509</v>
      </c>
      <c r="BG95" s="605">
        <v>7236</v>
      </c>
      <c r="BH95" s="605">
        <v>0</v>
      </c>
      <c r="BI95" s="606">
        <v>0</v>
      </c>
      <c r="BJ95" s="606" t="s">
        <v>402</v>
      </c>
      <c r="BK95" s="605">
        <v>5250</v>
      </c>
      <c r="BL95" t="s">
        <v>5148</v>
      </c>
      <c r="BM95" s="280">
        <v>2483</v>
      </c>
      <c r="BN95" s="596">
        <v>2217.985129744025</v>
      </c>
      <c r="BO95" s="596">
        <v>2138.2200032683118</v>
      </c>
      <c r="BP95" s="596">
        <v>2229.7477290399829</v>
      </c>
      <c r="BQ95" s="596">
        <v>2617.4361034146254</v>
      </c>
      <c r="BR95" s="596">
        <v>2187.1083065921362</v>
      </c>
      <c r="BS95" s="596">
        <v>2104.4025302924338</v>
      </c>
      <c r="BT95" s="596">
        <v>2012.5072232927639</v>
      </c>
      <c r="BU95" s="596">
        <v>1899.0518992436132</v>
      </c>
      <c r="BV95" s="596">
        <v>2117.6014660448823</v>
      </c>
      <c r="BW95" s="596">
        <v>2153.448713574473</v>
      </c>
      <c r="BX95" s="596">
        <v>2104.1587482212858</v>
      </c>
      <c r="BY95" s="596">
        <v>2260.6245521918718</v>
      </c>
    </row>
    <row r="96" spans="1:77">
      <c r="A96" t="s">
        <v>56</v>
      </c>
      <c r="B96" t="s">
        <v>55</v>
      </c>
      <c r="C96" t="s">
        <v>135</v>
      </c>
      <c r="D96" t="s">
        <v>249</v>
      </c>
      <c r="E96" s="351">
        <v>2819</v>
      </c>
      <c r="F96" s="351">
        <v>2875</v>
      </c>
      <c r="G96" s="351">
        <v>2977</v>
      </c>
      <c r="H96" s="351">
        <v>3123</v>
      </c>
      <c r="I96" s="351">
        <v>3032</v>
      </c>
      <c r="J96" s="351">
        <v>2844</v>
      </c>
      <c r="K96" s="351">
        <v>2887</v>
      </c>
      <c r="L96" s="351">
        <v>3062</v>
      </c>
      <c r="M96" s="351">
        <v>3131</v>
      </c>
      <c r="N96" s="351">
        <v>2842</v>
      </c>
      <c r="O96" s="351">
        <v>2824</v>
      </c>
      <c r="P96" s="351">
        <v>3158</v>
      </c>
      <c r="Q96" s="603">
        <v>-2.6284551466847551E-3</v>
      </c>
      <c r="R96" s="351">
        <v>-31</v>
      </c>
      <c r="S96" s="351">
        <v>0</v>
      </c>
      <c r="T96" s="351">
        <v>-213</v>
      </c>
      <c r="U96" s="351">
        <v>-182</v>
      </c>
      <c r="V96" s="351">
        <v>-92</v>
      </c>
      <c r="W96" s="351">
        <v>-31</v>
      </c>
      <c r="X96" s="351">
        <v>0</v>
      </c>
      <c r="Y96" s="351">
        <v>0</v>
      </c>
      <c r="Z96" s="351">
        <v>0</v>
      </c>
      <c r="AA96" s="351">
        <v>0</v>
      </c>
      <c r="AB96" s="351">
        <v>-312</v>
      </c>
      <c r="AC96" s="351">
        <v>33</v>
      </c>
      <c r="AD96" s="351">
        <v>153</v>
      </c>
      <c r="AE96" s="351">
        <v>-35</v>
      </c>
      <c r="AF96" s="351">
        <v>0</v>
      </c>
      <c r="AG96" s="351">
        <v>0</v>
      </c>
      <c r="AH96" s="351">
        <v>0</v>
      </c>
      <c r="AI96" s="351">
        <v>0</v>
      </c>
      <c r="AJ96" s="351">
        <v>0</v>
      </c>
      <c r="AK96" s="351">
        <v>3122000</v>
      </c>
      <c r="AL96">
        <v>1490</v>
      </c>
      <c r="AM96" s="351">
        <v>11794</v>
      </c>
      <c r="AN96" s="351">
        <v>11825</v>
      </c>
      <c r="AO96" s="351">
        <v>8975</v>
      </c>
      <c r="AP96" s="351">
        <v>8793</v>
      </c>
      <c r="AQ96" s="351">
        <v>-99</v>
      </c>
      <c r="AR96" s="351">
        <v>2</v>
      </c>
      <c r="AS96" s="351">
        <v>63</v>
      </c>
      <c r="AT96" s="351">
        <v>-96</v>
      </c>
      <c r="AU96" s="351">
        <v>0</v>
      </c>
      <c r="AV96" s="351">
        <v>0</v>
      </c>
      <c r="AW96" s="351">
        <v>0</v>
      </c>
      <c r="AX96" s="351">
        <v>0</v>
      </c>
      <c r="AY96" s="351">
        <v>0</v>
      </c>
      <c r="AZ96" s="351">
        <v>0</v>
      </c>
      <c r="BA96" s="351">
        <v>0</v>
      </c>
      <c r="BB96" s="351">
        <v>0</v>
      </c>
      <c r="BC96" s="351">
        <v>0</v>
      </c>
      <c r="BD96" s="351">
        <v>0</v>
      </c>
      <c r="BE96" s="351">
        <v>0</v>
      </c>
      <c r="BF96" s="351">
        <v>0</v>
      </c>
      <c r="BG96" s="605">
        <v>3158</v>
      </c>
      <c r="BH96" s="605">
        <v>0</v>
      </c>
      <c r="BI96" s="606" t="s">
        <v>1744</v>
      </c>
      <c r="BJ96" s="606" t="s">
        <v>402</v>
      </c>
      <c r="BK96" s="605">
        <v>3026</v>
      </c>
      <c r="BL96" t="s">
        <v>5149</v>
      </c>
      <c r="BM96" s="280">
        <v>1490</v>
      </c>
      <c r="BN96" s="350">
        <v>2237.1120571001306</v>
      </c>
      <c r="BO96" s="350">
        <v>2030.6203980448968</v>
      </c>
      <c r="BP96" s="350">
        <v>2017.7593258546053</v>
      </c>
      <c r="BQ96" s="350">
        <v>2247.9469706035234</v>
      </c>
      <c r="BR96" s="350">
        <v>2166.3761600535281</v>
      </c>
      <c r="BS96" s="350">
        <v>2032.0494060660401</v>
      </c>
      <c r="BT96" s="350">
        <v>2062.7730785206249</v>
      </c>
      <c r="BU96" s="350">
        <v>2179.6116605408452</v>
      </c>
      <c r="BV96" s="350">
        <v>2021.0236646170376</v>
      </c>
      <c r="BW96" s="350">
        <v>2061.1717047797033</v>
      </c>
      <c r="BX96" s="350">
        <v>2134.2984922188439</v>
      </c>
      <c r="BY96" s="350">
        <v>2231.3960250155569</v>
      </c>
    </row>
    <row r="97" spans="1:77">
      <c r="A97" t="s">
        <v>73</v>
      </c>
      <c r="B97" t="s">
        <v>72</v>
      </c>
      <c r="C97" t="s">
        <v>71</v>
      </c>
      <c r="D97" t="s">
        <v>247</v>
      </c>
      <c r="E97" s="351">
        <v>4570</v>
      </c>
      <c r="F97" s="351">
        <v>4532</v>
      </c>
      <c r="G97" s="351">
        <v>4261</v>
      </c>
      <c r="H97" s="351">
        <v>4421</v>
      </c>
      <c r="I97" s="351">
        <v>4322</v>
      </c>
      <c r="J97" s="351">
        <v>4588</v>
      </c>
      <c r="K97" s="351">
        <v>4640</v>
      </c>
      <c r="L97" s="351">
        <v>4640</v>
      </c>
      <c r="M97" s="351">
        <v>4389</v>
      </c>
      <c r="N97" s="351">
        <v>4848</v>
      </c>
      <c r="O97" s="351">
        <v>4387</v>
      </c>
      <c r="P97" s="351">
        <v>4541</v>
      </c>
      <c r="Q97" s="603">
        <v>-2.2829509671614935E-2</v>
      </c>
      <c r="R97" s="351">
        <v>-406</v>
      </c>
      <c r="S97" s="351">
        <v>0</v>
      </c>
      <c r="T97" s="351">
        <v>248</v>
      </c>
      <c r="U97" s="351">
        <v>192</v>
      </c>
      <c r="V97" s="351">
        <v>-187</v>
      </c>
      <c r="W97" s="351">
        <v>-406</v>
      </c>
      <c r="X97" s="351">
        <v>0</v>
      </c>
      <c r="Y97" s="351">
        <v>0</v>
      </c>
      <c r="Z97" s="351">
        <v>0</v>
      </c>
      <c r="AA97" s="351">
        <v>0</v>
      </c>
      <c r="AB97" s="351">
        <v>181</v>
      </c>
      <c r="AC97" s="351">
        <v>-316</v>
      </c>
      <c r="AD97" s="351">
        <v>-126</v>
      </c>
      <c r="AE97" s="351">
        <v>-120</v>
      </c>
      <c r="AF97" s="351">
        <v>0</v>
      </c>
      <c r="AG97" s="351">
        <v>0</v>
      </c>
      <c r="AH97" s="351">
        <v>0</v>
      </c>
      <c r="AI97" s="351">
        <v>0</v>
      </c>
      <c r="AJ97" s="351">
        <v>0</v>
      </c>
      <c r="AK97" s="351">
        <v>4908000</v>
      </c>
      <c r="AL97">
        <v>2058</v>
      </c>
      <c r="AM97" s="351">
        <v>17784</v>
      </c>
      <c r="AN97" s="351">
        <v>18190</v>
      </c>
      <c r="AO97" s="351">
        <v>13214</v>
      </c>
      <c r="AP97" s="351">
        <v>13868</v>
      </c>
      <c r="AQ97" s="351">
        <v>-67</v>
      </c>
      <c r="AR97" s="351">
        <v>-260</v>
      </c>
      <c r="AS97" s="351">
        <v>253</v>
      </c>
      <c r="AT97" s="351">
        <v>99</v>
      </c>
      <c r="AU97" s="351">
        <v>0</v>
      </c>
      <c r="AV97" s="351">
        <v>0</v>
      </c>
      <c r="AW97" s="351">
        <v>0</v>
      </c>
      <c r="AX97" s="351">
        <v>0</v>
      </c>
      <c r="AY97" s="351">
        <v>0</v>
      </c>
      <c r="AZ97" s="351">
        <v>0</v>
      </c>
      <c r="BA97" s="351">
        <v>0</v>
      </c>
      <c r="BB97" s="351">
        <v>0</v>
      </c>
      <c r="BC97" s="351">
        <v>0</v>
      </c>
      <c r="BD97" s="351">
        <v>0</v>
      </c>
      <c r="BE97" s="351">
        <v>0</v>
      </c>
      <c r="BF97" s="351">
        <v>0</v>
      </c>
      <c r="BG97" s="605">
        <v>4541</v>
      </c>
      <c r="BH97" s="605">
        <v>0</v>
      </c>
      <c r="BI97" s="606" t="s">
        <v>2063</v>
      </c>
      <c r="BJ97" s="606" t="s">
        <v>402</v>
      </c>
      <c r="BK97" s="605">
        <v>4535</v>
      </c>
      <c r="BL97" t="s">
        <v>5148</v>
      </c>
      <c r="BM97" s="280">
        <v>2058</v>
      </c>
      <c r="BN97" s="596">
        <v>1962.7052464130823</v>
      </c>
      <c r="BO97" s="596">
        <v>2167.9642366394678</v>
      </c>
      <c r="BP97" s="596">
        <v>1961.8108717280002</v>
      </c>
      <c r="BQ97" s="596">
        <v>1994.5590397162341</v>
      </c>
      <c r="BR97" s="596">
        <v>1932.7436944628257</v>
      </c>
      <c r="BS97" s="596">
        <v>2051.69552757877</v>
      </c>
      <c r="BT97" s="596">
        <v>2074.9492693909096</v>
      </c>
      <c r="BU97" s="596">
        <v>2038.0431500293605</v>
      </c>
      <c r="BV97" s="596">
        <v>2080.2371503125332</v>
      </c>
      <c r="BW97" s="596">
        <v>2062.9397735703283</v>
      </c>
      <c r="BX97" s="596">
        <v>1939.58216575092</v>
      </c>
      <c r="BY97" s="596">
        <v>1977.015241374399</v>
      </c>
    </row>
    <row r="98" spans="1:77">
      <c r="A98" t="s">
        <v>73</v>
      </c>
      <c r="B98" t="s">
        <v>72</v>
      </c>
      <c r="C98" t="s">
        <v>71</v>
      </c>
      <c r="D98" t="s">
        <v>245</v>
      </c>
      <c r="E98" s="351">
        <v>2436</v>
      </c>
      <c r="F98" s="351">
        <v>2659</v>
      </c>
      <c r="G98" s="351">
        <v>2688</v>
      </c>
      <c r="H98" s="351">
        <v>2688</v>
      </c>
      <c r="I98" s="351">
        <v>2629</v>
      </c>
      <c r="J98" s="351">
        <v>2742</v>
      </c>
      <c r="K98" s="351">
        <v>2755</v>
      </c>
      <c r="L98" s="351">
        <v>2725</v>
      </c>
      <c r="M98" s="351">
        <v>3062</v>
      </c>
      <c r="N98" s="351">
        <v>2495</v>
      </c>
      <c r="O98" s="351">
        <v>2705</v>
      </c>
      <c r="P98" s="351">
        <v>2646</v>
      </c>
      <c r="Q98" s="603">
        <v>-3.6290707668799542E-2</v>
      </c>
      <c r="R98" s="351">
        <v>-380</v>
      </c>
      <c r="S98" s="351">
        <v>0</v>
      </c>
      <c r="T98" s="351">
        <v>-193</v>
      </c>
      <c r="U98" s="351">
        <v>-276</v>
      </c>
      <c r="V98" s="351">
        <v>-343</v>
      </c>
      <c r="W98" s="351">
        <v>-380</v>
      </c>
      <c r="X98" s="351">
        <v>0</v>
      </c>
      <c r="Y98" s="351">
        <v>0</v>
      </c>
      <c r="Z98" s="351">
        <v>0</v>
      </c>
      <c r="AA98" s="351">
        <v>0</v>
      </c>
      <c r="AB98" s="351">
        <v>-626</v>
      </c>
      <c r="AC98" s="351">
        <v>164</v>
      </c>
      <c r="AD98" s="351">
        <v>-17</v>
      </c>
      <c r="AE98" s="351">
        <v>42</v>
      </c>
      <c r="AF98" s="351">
        <v>0</v>
      </c>
      <c r="AG98" s="351">
        <v>0</v>
      </c>
      <c r="AH98" s="351">
        <v>0</v>
      </c>
      <c r="AI98" s="351">
        <v>0</v>
      </c>
      <c r="AJ98" s="351">
        <v>0</v>
      </c>
      <c r="AK98" s="351">
        <v>3809000</v>
      </c>
      <c r="AL98">
        <v>1897.2716040268499</v>
      </c>
      <c r="AM98" s="351">
        <v>10471</v>
      </c>
      <c r="AN98" s="351">
        <v>10851</v>
      </c>
      <c r="AO98" s="351">
        <v>8035</v>
      </c>
      <c r="AP98" s="351">
        <v>8222</v>
      </c>
      <c r="AQ98" s="351">
        <v>-433</v>
      </c>
      <c r="AR98" s="351">
        <v>247</v>
      </c>
      <c r="AS98" s="351">
        <v>50</v>
      </c>
      <c r="AT98" s="351">
        <v>79</v>
      </c>
      <c r="AU98" s="351">
        <v>0</v>
      </c>
      <c r="AV98" s="351">
        <v>0</v>
      </c>
      <c r="AW98" s="351">
        <v>0</v>
      </c>
      <c r="AX98" s="351">
        <v>0</v>
      </c>
      <c r="AY98" s="351">
        <v>0</v>
      </c>
      <c r="AZ98" s="351">
        <v>0</v>
      </c>
      <c r="BA98" s="351">
        <v>0</v>
      </c>
      <c r="BB98" s="351">
        <v>0</v>
      </c>
      <c r="BC98" s="351">
        <v>0</v>
      </c>
      <c r="BD98" s="351">
        <v>0</v>
      </c>
      <c r="BE98" s="351">
        <v>0</v>
      </c>
      <c r="BF98" s="351">
        <v>0</v>
      </c>
      <c r="BG98" s="605">
        <v>2646</v>
      </c>
      <c r="BH98" s="605">
        <v>0</v>
      </c>
      <c r="BI98" s="606" t="s">
        <v>1613</v>
      </c>
      <c r="BJ98" s="606" t="s">
        <v>402</v>
      </c>
      <c r="BK98" s="605">
        <v>2463</v>
      </c>
      <c r="BL98" t="s">
        <v>5148</v>
      </c>
      <c r="BM98" s="280">
        <v>1897.2716040268499</v>
      </c>
      <c r="BN98" s="596">
        <v>1968.0425623718772</v>
      </c>
      <c r="BO98" s="596">
        <v>1603.614040861474</v>
      </c>
      <c r="BP98" s="596">
        <v>1738.5875673468086</v>
      </c>
      <c r="BQ98" s="596">
        <v>1697.357479336132</v>
      </c>
      <c r="BR98" s="596">
        <v>1689.7400053806875</v>
      </c>
      <c r="BS98" s="596">
        <v>1762.3686172513676</v>
      </c>
      <c r="BT98" s="596">
        <v>1770.7241212718882</v>
      </c>
      <c r="BU98" s="596">
        <v>1748.034441115253</v>
      </c>
      <c r="BV98" s="596">
        <v>1565.6119027020275</v>
      </c>
      <c r="BW98" s="596">
        <v>1708.9335177687567</v>
      </c>
      <c r="BX98" s="596">
        <v>1727.5717547056854</v>
      </c>
      <c r="BY98" s="596">
        <v>1727.6611390122816</v>
      </c>
    </row>
    <row r="99" spans="1:77">
      <c r="A99" t="s">
        <v>56</v>
      </c>
      <c r="B99" t="s">
        <v>55</v>
      </c>
      <c r="C99" t="s">
        <v>76</v>
      </c>
      <c r="D99" t="s">
        <v>243</v>
      </c>
      <c r="E99" s="351">
        <v>35927</v>
      </c>
      <c r="F99" s="351">
        <v>37059</v>
      </c>
      <c r="G99" s="351">
        <v>36500</v>
      </c>
      <c r="H99" s="351">
        <v>37962</v>
      </c>
      <c r="I99" s="351">
        <v>35568</v>
      </c>
      <c r="J99" s="351">
        <v>36688</v>
      </c>
      <c r="K99" s="351">
        <v>36135</v>
      </c>
      <c r="L99" s="351">
        <v>37582</v>
      </c>
      <c r="M99" s="351">
        <v>36056</v>
      </c>
      <c r="N99" s="351">
        <v>35467</v>
      </c>
      <c r="O99" s="351">
        <v>36398</v>
      </c>
      <c r="P99" s="351">
        <v>37321</v>
      </c>
      <c r="Q99" s="603">
        <v>1.0003526667028376E-2</v>
      </c>
      <c r="R99" s="351">
        <v>1475</v>
      </c>
      <c r="S99" s="351">
        <v>2183000</v>
      </c>
      <c r="T99" s="351">
        <v>359</v>
      </c>
      <c r="U99" s="351">
        <v>730</v>
      </c>
      <c r="V99" s="351">
        <v>1095</v>
      </c>
      <c r="W99" s="351">
        <v>1475</v>
      </c>
      <c r="X99" s="351">
        <v>531320</v>
      </c>
      <c r="Y99" s="351">
        <v>549080</v>
      </c>
      <c r="Z99" s="351">
        <v>540200</v>
      </c>
      <c r="AA99" s="351">
        <v>562400</v>
      </c>
      <c r="AB99" s="351">
        <v>-129</v>
      </c>
      <c r="AC99" s="351">
        <v>1592</v>
      </c>
      <c r="AD99" s="351">
        <v>102</v>
      </c>
      <c r="AE99" s="351">
        <v>641</v>
      </c>
      <c r="AF99" s="351">
        <v>0</v>
      </c>
      <c r="AG99" s="351">
        <v>1080400</v>
      </c>
      <c r="AH99" s="351">
        <v>540200</v>
      </c>
      <c r="AI99" s="351">
        <v>562400</v>
      </c>
      <c r="AJ99" s="351">
        <v>2183000</v>
      </c>
      <c r="AK99" s="351">
        <v>26232000</v>
      </c>
      <c r="AL99">
        <v>1480</v>
      </c>
      <c r="AM99" s="351">
        <v>147448</v>
      </c>
      <c r="AN99" s="351">
        <v>145973</v>
      </c>
      <c r="AO99" s="351">
        <v>111521</v>
      </c>
      <c r="AP99" s="351">
        <v>110405</v>
      </c>
      <c r="AQ99" s="351">
        <v>-488</v>
      </c>
      <c r="AR99" s="351">
        <v>1221</v>
      </c>
      <c r="AS99" s="351">
        <v>-263</v>
      </c>
      <c r="AT99" s="351">
        <v>261</v>
      </c>
      <c r="AU99" s="351">
        <v>545750</v>
      </c>
      <c r="AV99" s="351">
        <v>0</v>
      </c>
      <c r="AW99" s="351">
        <v>578491</v>
      </c>
      <c r="AX99" s="351">
        <v>1058608</v>
      </c>
      <c r="AY99" s="351">
        <v>531320</v>
      </c>
      <c r="AZ99" s="351">
        <v>-531320</v>
      </c>
      <c r="BA99" s="351">
        <v>0</v>
      </c>
      <c r="BB99" s="351">
        <v>0</v>
      </c>
      <c r="BC99" s="351">
        <v>-14430</v>
      </c>
      <c r="BD99" s="351">
        <v>549080</v>
      </c>
      <c r="BE99" s="351">
        <v>-38291</v>
      </c>
      <c r="BF99" s="351">
        <v>-496208</v>
      </c>
      <c r="BG99" s="605">
        <v>37321</v>
      </c>
      <c r="BH99" s="605">
        <v>1058608</v>
      </c>
      <c r="BI99" s="606" t="s">
        <v>3550</v>
      </c>
      <c r="BJ99" s="606" t="s">
        <v>402</v>
      </c>
      <c r="BK99" s="605">
        <v>35695</v>
      </c>
      <c r="BL99" t="s">
        <v>5148</v>
      </c>
      <c r="BM99" s="280">
        <v>1480</v>
      </c>
      <c r="BN99" s="350">
        <v>2379.6239496032763</v>
      </c>
      <c r="BO99" s="350">
        <v>2340.7511265969438</v>
      </c>
      <c r="BP99" s="350">
        <v>2402.1952661875989</v>
      </c>
      <c r="BQ99" s="350">
        <v>2441.9855910797564</v>
      </c>
      <c r="BR99" s="350">
        <v>2347.4169247695067</v>
      </c>
      <c r="BS99" s="350">
        <v>2421.3346866830761</v>
      </c>
      <c r="BT99" s="350">
        <v>2384.8377917382513</v>
      </c>
      <c r="BU99" s="350">
        <v>2459.0633285270865</v>
      </c>
      <c r="BV99" s="350">
        <v>2390.8241962777511</v>
      </c>
      <c r="BW99" s="350">
        <v>2466.1550892046976</v>
      </c>
      <c r="BX99" s="350">
        <v>2428.9554698176275</v>
      </c>
      <c r="BY99" s="350">
        <v>2505.416140859762</v>
      </c>
    </row>
    <row r="100" spans="1:77">
      <c r="A100" t="s">
        <v>44</v>
      </c>
      <c r="B100" t="s">
        <v>43</v>
      </c>
      <c r="C100" t="s">
        <v>42</v>
      </c>
      <c r="D100" t="s">
        <v>241</v>
      </c>
      <c r="E100" s="351">
        <v>7682</v>
      </c>
      <c r="F100" s="351">
        <v>7348</v>
      </c>
      <c r="G100" s="351">
        <v>7088</v>
      </c>
      <c r="H100" s="351">
        <v>7250</v>
      </c>
      <c r="I100" s="351">
        <v>7422</v>
      </c>
      <c r="J100" s="351">
        <v>7094</v>
      </c>
      <c r="K100" s="351">
        <v>6831</v>
      </c>
      <c r="L100" s="351">
        <v>6993</v>
      </c>
      <c r="M100" s="351">
        <v>6556</v>
      </c>
      <c r="N100" s="351">
        <v>6215</v>
      </c>
      <c r="O100" s="351">
        <v>6554</v>
      </c>
      <c r="P100" s="351">
        <v>7329</v>
      </c>
      <c r="Q100" s="603">
        <v>3.500408608008717E-2</v>
      </c>
      <c r="R100" s="351">
        <v>1028</v>
      </c>
      <c r="S100" s="351">
        <v>1531720</v>
      </c>
      <c r="T100" s="351">
        <v>260</v>
      </c>
      <c r="U100" s="351">
        <v>514</v>
      </c>
      <c r="V100" s="351">
        <v>771</v>
      </c>
      <c r="W100" s="351">
        <v>1028</v>
      </c>
      <c r="X100" s="351">
        <v>387400</v>
      </c>
      <c r="Y100" s="351">
        <v>378460</v>
      </c>
      <c r="Z100" s="351">
        <v>382930</v>
      </c>
      <c r="AA100" s="351">
        <v>382930</v>
      </c>
      <c r="AB100" s="351">
        <v>1126</v>
      </c>
      <c r="AC100" s="351">
        <v>1133</v>
      </c>
      <c r="AD100" s="351">
        <v>534</v>
      </c>
      <c r="AE100" s="351">
        <v>-79</v>
      </c>
      <c r="AF100" s="351">
        <v>387400</v>
      </c>
      <c r="AG100" s="351">
        <v>378460</v>
      </c>
      <c r="AH100" s="351">
        <v>382930</v>
      </c>
      <c r="AI100" s="351">
        <v>382930</v>
      </c>
      <c r="AJ100" s="351">
        <v>1531720</v>
      </c>
      <c r="AK100" s="351">
        <v>5729000</v>
      </c>
      <c r="AL100">
        <v>1490</v>
      </c>
      <c r="AM100" s="351">
        <v>29368</v>
      </c>
      <c r="AN100" s="351">
        <v>28340</v>
      </c>
      <c r="AO100" s="351">
        <v>21686</v>
      </c>
      <c r="AP100" s="351">
        <v>20918</v>
      </c>
      <c r="AQ100" s="351">
        <v>866</v>
      </c>
      <c r="AR100" s="351">
        <v>879</v>
      </c>
      <c r="AS100" s="351">
        <v>277</v>
      </c>
      <c r="AT100" s="351">
        <v>-336</v>
      </c>
      <c r="AU100" s="351">
        <v>382930</v>
      </c>
      <c r="AV100" s="351">
        <v>382930</v>
      </c>
      <c r="AW100" s="351">
        <v>382930</v>
      </c>
      <c r="AX100" s="351">
        <v>382930</v>
      </c>
      <c r="AY100" s="351">
        <v>0</v>
      </c>
      <c r="AZ100" s="351">
        <v>0</v>
      </c>
      <c r="BA100" s="351">
        <v>0</v>
      </c>
      <c r="BB100" s="351">
        <v>0</v>
      </c>
      <c r="BC100" s="351">
        <v>4470</v>
      </c>
      <c r="BD100" s="351">
        <v>-4470</v>
      </c>
      <c r="BE100" s="351">
        <v>0</v>
      </c>
      <c r="BF100" s="351">
        <v>0</v>
      </c>
      <c r="BG100" s="605">
        <v>7329</v>
      </c>
      <c r="BH100" s="605">
        <v>382930</v>
      </c>
      <c r="BI100" s="606">
        <v>0</v>
      </c>
      <c r="BJ100" s="606" t="s">
        <v>402</v>
      </c>
      <c r="BK100" s="605">
        <v>7162</v>
      </c>
      <c r="BL100" t="s">
        <v>5149</v>
      </c>
      <c r="BM100" s="280">
        <v>1490</v>
      </c>
      <c r="BN100" s="350">
        <v>2534.9077404552349</v>
      </c>
      <c r="BO100" s="350">
        <v>2403.0585123443084</v>
      </c>
      <c r="BP100" s="350">
        <v>2534.1344311994526</v>
      </c>
      <c r="BQ100" s="350">
        <v>2825.8203218746994</v>
      </c>
      <c r="BR100" s="350">
        <v>2869.7506482090839</v>
      </c>
      <c r="BS100" s="350">
        <v>2742.9279302607442</v>
      </c>
      <c r="BT100" s="350">
        <v>2641.2377631253376</v>
      </c>
      <c r="BU100" s="350">
        <v>2696.2698200122491</v>
      </c>
      <c r="BV100" s="350">
        <v>2977.2792241940515</v>
      </c>
      <c r="BW100" s="350">
        <v>2847.8323014030057</v>
      </c>
      <c r="BX100" s="350">
        <v>2747.0652357572817</v>
      </c>
      <c r="BY100" s="350">
        <v>2803.246052211784</v>
      </c>
    </row>
    <row r="101" spans="1:77">
      <c r="A101" t="s">
        <v>73</v>
      </c>
      <c r="B101" t="s">
        <v>72</v>
      </c>
      <c r="C101" t="s">
        <v>71</v>
      </c>
      <c r="D101" t="s">
        <v>239</v>
      </c>
      <c r="E101" s="351">
        <v>2958</v>
      </c>
      <c r="F101" s="351">
        <v>2884</v>
      </c>
      <c r="G101" s="351">
        <v>2863</v>
      </c>
      <c r="H101" s="351">
        <v>3100</v>
      </c>
      <c r="I101" s="351">
        <v>2828</v>
      </c>
      <c r="J101" s="351">
        <v>2801</v>
      </c>
      <c r="K101" s="351">
        <v>2740</v>
      </c>
      <c r="L101" s="351">
        <v>3024</v>
      </c>
      <c r="M101" s="351">
        <v>2943</v>
      </c>
      <c r="N101" s="351">
        <v>3464</v>
      </c>
      <c r="O101" s="351">
        <v>3378</v>
      </c>
      <c r="P101" s="351">
        <v>3451</v>
      </c>
      <c r="Q101" s="603">
        <v>3.4900465904277846E-2</v>
      </c>
      <c r="R101" s="351">
        <v>412</v>
      </c>
      <c r="S101" s="351">
        <v>928973.48000000021</v>
      </c>
      <c r="T101" s="351">
        <v>130</v>
      </c>
      <c r="U101" s="351">
        <v>213</v>
      </c>
      <c r="V101" s="351">
        <v>336</v>
      </c>
      <c r="W101" s="351">
        <v>412</v>
      </c>
      <c r="X101" s="351">
        <v>293122.70000000007</v>
      </c>
      <c r="Y101" s="351">
        <v>187147.57</v>
      </c>
      <c r="Z101" s="351">
        <v>277339.1700000001</v>
      </c>
      <c r="AA101" s="351">
        <v>171364.04000000004</v>
      </c>
      <c r="AB101" s="351">
        <v>15</v>
      </c>
      <c r="AC101" s="351">
        <v>-580</v>
      </c>
      <c r="AD101" s="351">
        <v>-515</v>
      </c>
      <c r="AE101" s="351">
        <v>-351</v>
      </c>
      <c r="AF101" s="351">
        <v>33821.850000000006</v>
      </c>
      <c r="AG101" s="351">
        <v>0</v>
      </c>
      <c r="AH101" s="351">
        <v>0</v>
      </c>
      <c r="AI101" s="351">
        <v>0</v>
      </c>
      <c r="AJ101" s="351">
        <v>928973.48000000021</v>
      </c>
      <c r="AK101" s="351">
        <v>2856000</v>
      </c>
      <c r="AL101">
        <v>2254.7900000000004</v>
      </c>
      <c r="AM101" s="351">
        <v>11805</v>
      </c>
      <c r="AN101" s="351">
        <v>11393</v>
      </c>
      <c r="AO101" s="351">
        <v>8847</v>
      </c>
      <c r="AP101" s="351">
        <v>8565</v>
      </c>
      <c r="AQ101" s="351">
        <v>-115</v>
      </c>
      <c r="AR101" s="351">
        <v>-663</v>
      </c>
      <c r="AS101" s="351">
        <v>-638</v>
      </c>
      <c r="AT101" s="351">
        <v>-427</v>
      </c>
      <c r="AU101" s="351">
        <v>0</v>
      </c>
      <c r="AV101" s="351">
        <v>50000</v>
      </c>
      <c r="AW101" s="351">
        <v>50000</v>
      </c>
      <c r="AX101" s="351">
        <v>50000</v>
      </c>
      <c r="AY101" s="351">
        <v>259300.85000000006</v>
      </c>
      <c r="AZ101" s="351">
        <v>187147.57</v>
      </c>
      <c r="BA101" s="351">
        <v>277339.1700000001</v>
      </c>
      <c r="BB101" s="351">
        <v>171364.04000000004</v>
      </c>
      <c r="BC101" s="351">
        <v>293122.70000000007</v>
      </c>
      <c r="BD101" s="351">
        <v>137147.57</v>
      </c>
      <c r="BE101" s="351">
        <v>227339.1700000001</v>
      </c>
      <c r="BF101" s="351">
        <v>121364.04000000004</v>
      </c>
      <c r="BG101" s="605">
        <v>3451</v>
      </c>
      <c r="BH101" s="605">
        <v>50000</v>
      </c>
      <c r="BI101" s="606" t="s">
        <v>2423</v>
      </c>
      <c r="BJ101" s="606" t="s">
        <v>403</v>
      </c>
      <c r="BK101" s="605">
        <v>3443</v>
      </c>
      <c r="BL101" t="s">
        <v>5149</v>
      </c>
      <c r="BM101" s="280">
        <v>2254.7900000000004</v>
      </c>
      <c r="BN101" s="596">
        <v>1705.9222386040224</v>
      </c>
      <c r="BO101" s="596">
        <v>2007.922064058557</v>
      </c>
      <c r="BP101" s="596">
        <v>1958.0718049624149</v>
      </c>
      <c r="BQ101" s="596">
        <v>1967.3060751551736</v>
      </c>
      <c r="BR101" s="596">
        <v>1639.2620084173207</v>
      </c>
      <c r="BS101" s="596">
        <v>1623.6113456778344</v>
      </c>
      <c r="BT101" s="596">
        <v>1588.2524409701057</v>
      </c>
      <c r="BU101" s="596">
        <v>1723.8868650446957</v>
      </c>
      <c r="BV101" s="596">
        <v>1743.1096049994599</v>
      </c>
      <c r="BW101" s="596">
        <v>1699.5024005471405</v>
      </c>
      <c r="BX101" s="596">
        <v>1687.1273830674286</v>
      </c>
      <c r="BY101" s="596">
        <v>1796.9279441632582</v>
      </c>
    </row>
    <row r="102" spans="1:77">
      <c r="A102" t="s">
        <v>44</v>
      </c>
      <c r="B102" t="s">
        <v>43</v>
      </c>
      <c r="C102" t="s">
        <v>42</v>
      </c>
      <c r="D102" t="s">
        <v>237</v>
      </c>
      <c r="E102" s="351">
        <v>11540</v>
      </c>
      <c r="F102" s="351">
        <v>11672</v>
      </c>
      <c r="G102" s="351">
        <v>11673</v>
      </c>
      <c r="H102" s="351">
        <v>12050</v>
      </c>
      <c r="I102" s="351">
        <v>11134</v>
      </c>
      <c r="J102" s="351">
        <v>11263</v>
      </c>
      <c r="K102" s="351">
        <v>11264</v>
      </c>
      <c r="L102" s="351">
        <v>11628</v>
      </c>
      <c r="M102" s="351">
        <v>11524</v>
      </c>
      <c r="N102" s="351">
        <v>11050</v>
      </c>
      <c r="O102" s="351">
        <v>11116</v>
      </c>
      <c r="P102" s="351">
        <v>11903</v>
      </c>
      <c r="Q102" s="603">
        <v>3.5069777351656548E-2</v>
      </c>
      <c r="R102" s="351">
        <v>1646</v>
      </c>
      <c r="S102" s="351">
        <v>2452540</v>
      </c>
      <c r="T102" s="351">
        <v>406</v>
      </c>
      <c r="U102" s="351">
        <v>815</v>
      </c>
      <c r="V102" s="351">
        <v>1224</v>
      </c>
      <c r="W102" s="351">
        <v>1646</v>
      </c>
      <c r="X102" s="351">
        <v>604940</v>
      </c>
      <c r="Y102" s="351">
        <v>609410</v>
      </c>
      <c r="Z102" s="351">
        <v>609410</v>
      </c>
      <c r="AA102" s="351">
        <v>628780</v>
      </c>
      <c r="AB102" s="351">
        <v>16</v>
      </c>
      <c r="AC102" s="351">
        <v>622</v>
      </c>
      <c r="AD102" s="351">
        <v>557</v>
      </c>
      <c r="AE102" s="351">
        <v>147</v>
      </c>
      <c r="AF102" s="351">
        <v>23839.999999999996</v>
      </c>
      <c r="AG102" s="351">
        <v>926780.00000000012</v>
      </c>
      <c r="AH102" s="351">
        <v>829929.99999999988</v>
      </c>
      <c r="AI102" s="351">
        <v>0</v>
      </c>
      <c r="AJ102" s="351">
        <v>2452540</v>
      </c>
      <c r="AK102" s="351">
        <v>7675000</v>
      </c>
      <c r="AL102">
        <v>1490</v>
      </c>
      <c r="AM102" s="351">
        <v>46935</v>
      </c>
      <c r="AN102" s="351">
        <v>45289</v>
      </c>
      <c r="AO102" s="351">
        <v>35395</v>
      </c>
      <c r="AP102" s="351">
        <v>34155</v>
      </c>
      <c r="AQ102" s="351">
        <v>-390</v>
      </c>
      <c r="AR102" s="351">
        <v>213</v>
      </c>
      <c r="AS102" s="351">
        <v>148</v>
      </c>
      <c r="AT102" s="351">
        <v>-275</v>
      </c>
      <c r="AU102" s="351">
        <v>0</v>
      </c>
      <c r="AV102" s="351">
        <v>0</v>
      </c>
      <c r="AW102" s="351">
        <v>0</v>
      </c>
      <c r="AX102" s="351">
        <v>0</v>
      </c>
      <c r="AY102" s="351">
        <v>581100</v>
      </c>
      <c r="AZ102" s="351">
        <v>-317370.00000000012</v>
      </c>
      <c r="BA102" s="351">
        <v>-220519.99999999988</v>
      </c>
      <c r="BB102" s="351">
        <v>628780</v>
      </c>
      <c r="BC102" s="351">
        <v>604940</v>
      </c>
      <c r="BD102" s="351">
        <v>609410</v>
      </c>
      <c r="BE102" s="351">
        <v>609410</v>
      </c>
      <c r="BF102" s="351">
        <v>628780</v>
      </c>
      <c r="BG102" s="605">
        <v>11903</v>
      </c>
      <c r="BH102" s="605">
        <v>0</v>
      </c>
      <c r="BI102" s="606" t="s">
        <v>2436</v>
      </c>
      <c r="BJ102" s="606" t="s">
        <v>402</v>
      </c>
      <c r="BK102" s="605">
        <v>11137</v>
      </c>
      <c r="BL102" t="s">
        <v>5149</v>
      </c>
      <c r="BM102" s="280">
        <v>1490</v>
      </c>
      <c r="BN102" s="350">
        <v>2656.3022932862227</v>
      </c>
      <c r="BO102" s="350">
        <v>2547.0444585918744</v>
      </c>
      <c r="BP102" s="350">
        <v>2562.257574815138</v>
      </c>
      <c r="BQ102" s="350">
        <v>2725.1226811745546</v>
      </c>
      <c r="BR102" s="350">
        <v>2566.4066065123916</v>
      </c>
      <c r="BS102" s="350">
        <v>2596.1413336760434</v>
      </c>
      <c r="BT102" s="350">
        <v>2596.3718354370021</v>
      </c>
      <c r="BU102" s="350">
        <v>2662.1630292109321</v>
      </c>
      <c r="BV102" s="350">
        <v>2677.4805822797302</v>
      </c>
      <c r="BW102" s="350">
        <v>2708.1068766350963</v>
      </c>
      <c r="BX102" s="350">
        <v>2708.338894016576</v>
      </c>
      <c r="BY102" s="350">
        <v>2777.5462195504147</v>
      </c>
    </row>
    <row r="103" spans="1:77">
      <c r="A103" t="s">
        <v>44</v>
      </c>
      <c r="B103" t="s">
        <v>60</v>
      </c>
      <c r="C103" t="s">
        <v>59</v>
      </c>
      <c r="D103" t="s">
        <v>235</v>
      </c>
      <c r="E103" s="351">
        <v>4801</v>
      </c>
      <c r="F103" s="351">
        <v>5461</v>
      </c>
      <c r="G103" s="351">
        <v>5427</v>
      </c>
      <c r="H103" s="351">
        <v>5494</v>
      </c>
      <c r="I103" s="351">
        <v>5489</v>
      </c>
      <c r="J103" s="351">
        <v>5603</v>
      </c>
      <c r="K103" s="351">
        <v>5798</v>
      </c>
      <c r="L103" s="351">
        <v>5773</v>
      </c>
      <c r="M103" s="351">
        <v>5488</v>
      </c>
      <c r="N103" s="351">
        <v>5534</v>
      </c>
      <c r="O103" s="351">
        <v>5554</v>
      </c>
      <c r="P103" s="351">
        <v>5030</v>
      </c>
      <c r="Q103" s="603">
        <v>-6.9867346457064633E-2</v>
      </c>
      <c r="R103" s="351">
        <v>-1480</v>
      </c>
      <c r="S103" s="351">
        <v>0</v>
      </c>
      <c r="T103" s="351">
        <v>-688</v>
      </c>
      <c r="U103" s="351">
        <v>-830</v>
      </c>
      <c r="V103" s="351">
        <v>-1201</v>
      </c>
      <c r="W103" s="351">
        <v>-1480</v>
      </c>
      <c r="X103" s="351">
        <v>0</v>
      </c>
      <c r="Y103" s="351">
        <v>0</v>
      </c>
      <c r="Z103" s="351">
        <v>0</v>
      </c>
      <c r="AA103" s="351">
        <v>0</v>
      </c>
      <c r="AB103" s="351">
        <v>-687</v>
      </c>
      <c r="AC103" s="351">
        <v>-73</v>
      </c>
      <c r="AD103" s="351">
        <v>-127</v>
      </c>
      <c r="AE103" s="351">
        <v>464</v>
      </c>
      <c r="AF103" s="351">
        <v>0</v>
      </c>
      <c r="AG103" s="351">
        <v>0</v>
      </c>
      <c r="AH103" s="351">
        <v>0</v>
      </c>
      <c r="AI103" s="351">
        <v>0</v>
      </c>
      <c r="AJ103" s="351">
        <v>0</v>
      </c>
      <c r="AK103" s="351">
        <v>3879000</v>
      </c>
      <c r="AL103">
        <v>1490</v>
      </c>
      <c r="AM103" s="351">
        <v>21183</v>
      </c>
      <c r="AN103" s="351">
        <v>22663</v>
      </c>
      <c r="AO103" s="351">
        <v>16382</v>
      </c>
      <c r="AP103" s="351">
        <v>17174</v>
      </c>
      <c r="AQ103" s="351">
        <v>1</v>
      </c>
      <c r="AR103" s="351">
        <v>69</v>
      </c>
      <c r="AS103" s="351">
        <v>244</v>
      </c>
      <c r="AT103" s="351">
        <v>743</v>
      </c>
      <c r="AU103" s="604" t="s">
        <v>3565</v>
      </c>
      <c r="AV103" s="604" t="s">
        <v>3566</v>
      </c>
      <c r="AW103" s="604" t="s">
        <v>3567</v>
      </c>
      <c r="AX103" s="604" t="s">
        <v>3568</v>
      </c>
      <c r="AY103" s="351">
        <v>0</v>
      </c>
      <c r="AZ103" s="351">
        <v>0</v>
      </c>
      <c r="BA103" s="351">
        <v>0</v>
      </c>
      <c r="BB103" s="351">
        <v>0</v>
      </c>
      <c r="BC103" s="351">
        <v>-74500</v>
      </c>
      <c r="BD103" s="351">
        <v>-314390</v>
      </c>
      <c r="BE103" s="351">
        <v>-272670</v>
      </c>
      <c r="BF103" s="351">
        <v>-406770</v>
      </c>
      <c r="BG103" s="605">
        <v>5030</v>
      </c>
      <c r="BH103" s="605">
        <v>406770</v>
      </c>
      <c r="BI103" s="606" t="s">
        <v>2451</v>
      </c>
      <c r="BJ103" s="606" t="s">
        <v>402</v>
      </c>
      <c r="BK103" s="605">
        <v>5828</v>
      </c>
      <c r="BL103" t="s">
        <v>5148</v>
      </c>
      <c r="BM103" s="280">
        <v>1490</v>
      </c>
      <c r="BN103" s="596">
        <v>3757.9030402538037</v>
      </c>
      <c r="BO103" s="596">
        <v>3789.4014986815878</v>
      </c>
      <c r="BP103" s="596">
        <v>3803.0964806067104</v>
      </c>
      <c r="BQ103" s="596">
        <v>3441.6785133164021</v>
      </c>
      <c r="BR103" s="596">
        <v>3758.5877893500606</v>
      </c>
      <c r="BS103" s="596">
        <v>3836.6491863232618</v>
      </c>
      <c r="BT103" s="596">
        <v>3970.1752600932132</v>
      </c>
      <c r="BU103" s="596">
        <v>3950.0616416253652</v>
      </c>
      <c r="BV103" s="596">
        <v>3289.3682308924649</v>
      </c>
      <c r="BW103" s="596">
        <v>3741.5621555725379</v>
      </c>
      <c r="BX103" s="596">
        <v>3718.2673170284124</v>
      </c>
      <c r="BY103" s="596">
        <v>3762.0115348313407</v>
      </c>
    </row>
    <row r="104" spans="1:77">
      <c r="A104" t="s">
        <v>73</v>
      </c>
      <c r="B104" t="s">
        <v>72</v>
      </c>
      <c r="C104" t="s">
        <v>71</v>
      </c>
      <c r="D104" t="s">
        <v>233</v>
      </c>
      <c r="E104" s="351">
        <v>6525</v>
      </c>
      <c r="F104" s="351">
        <v>6710</v>
      </c>
      <c r="G104" s="351">
        <v>6608</v>
      </c>
      <c r="H104" s="351">
        <v>6725</v>
      </c>
      <c r="I104" s="351">
        <v>6217</v>
      </c>
      <c r="J104" s="351">
        <v>6415</v>
      </c>
      <c r="K104" s="351">
        <v>6810</v>
      </c>
      <c r="L104" s="351">
        <v>6556</v>
      </c>
      <c r="M104" s="351">
        <v>6746</v>
      </c>
      <c r="N104" s="351">
        <v>6377</v>
      </c>
      <c r="O104" s="351">
        <v>6396</v>
      </c>
      <c r="P104" s="351">
        <v>6441</v>
      </c>
      <c r="Q104" s="603">
        <v>2.1454381210478771E-2</v>
      </c>
      <c r="R104" s="351">
        <v>570</v>
      </c>
      <c r="S104" s="351">
        <v>849300</v>
      </c>
      <c r="T104" s="351">
        <v>308</v>
      </c>
      <c r="U104" s="351">
        <v>603</v>
      </c>
      <c r="V104" s="351">
        <v>401</v>
      </c>
      <c r="W104" s="351">
        <v>570</v>
      </c>
      <c r="X104" s="351">
        <v>458920</v>
      </c>
      <c r="Y104" s="351">
        <v>390380</v>
      </c>
      <c r="Z104" s="351">
        <v>0</v>
      </c>
      <c r="AA104" s="351">
        <v>0</v>
      </c>
      <c r="AB104" s="351">
        <v>-221</v>
      </c>
      <c r="AC104" s="351">
        <v>333</v>
      </c>
      <c r="AD104" s="351">
        <v>212</v>
      </c>
      <c r="AE104" s="351">
        <v>284</v>
      </c>
      <c r="AF104" s="351">
        <v>0</v>
      </c>
      <c r="AG104" s="351">
        <v>166880</v>
      </c>
      <c r="AH104" s="351">
        <v>315880</v>
      </c>
      <c r="AI104" s="351">
        <v>0</v>
      </c>
      <c r="AJ104" s="351">
        <v>849300</v>
      </c>
      <c r="AK104" s="351">
        <v>6360000</v>
      </c>
      <c r="AL104">
        <v>1490</v>
      </c>
      <c r="AM104" s="351">
        <v>26568</v>
      </c>
      <c r="AN104" s="351">
        <v>25998</v>
      </c>
      <c r="AO104" s="351">
        <v>20043</v>
      </c>
      <c r="AP104" s="351">
        <v>19781</v>
      </c>
      <c r="AQ104" s="351">
        <v>-529</v>
      </c>
      <c r="AR104" s="351">
        <v>38</v>
      </c>
      <c r="AS104" s="351">
        <v>414</v>
      </c>
      <c r="AT104" s="351">
        <v>115</v>
      </c>
      <c r="AU104" s="351">
        <v>202640</v>
      </c>
      <c r="AV104" s="351">
        <v>166880</v>
      </c>
      <c r="AW104" s="351">
        <v>315880</v>
      </c>
      <c r="AX104" s="351">
        <v>163900</v>
      </c>
      <c r="AY104" s="351">
        <v>458920</v>
      </c>
      <c r="AZ104" s="351">
        <v>223500</v>
      </c>
      <c r="BA104" s="351">
        <v>-315880</v>
      </c>
      <c r="BB104" s="351">
        <v>0</v>
      </c>
      <c r="BC104" s="351">
        <v>256280</v>
      </c>
      <c r="BD104" s="351">
        <v>223500</v>
      </c>
      <c r="BE104" s="351">
        <v>-315880</v>
      </c>
      <c r="BF104" s="351">
        <v>-163900</v>
      </c>
      <c r="BG104" s="605">
        <v>6441</v>
      </c>
      <c r="BH104" s="605">
        <v>163900</v>
      </c>
      <c r="BI104" s="606" t="s">
        <v>2466</v>
      </c>
      <c r="BJ104" s="606" t="s">
        <v>402</v>
      </c>
      <c r="BK104" s="605">
        <v>6591</v>
      </c>
      <c r="BL104" t="s">
        <v>5148</v>
      </c>
      <c r="BM104" s="280">
        <v>1490</v>
      </c>
      <c r="BN104" s="596">
        <v>2099.4159077013114</v>
      </c>
      <c r="BO104" s="596">
        <v>1984.5797870458439</v>
      </c>
      <c r="BP104" s="596">
        <v>1990.4927580281037</v>
      </c>
      <c r="BQ104" s="596">
        <v>1981.2036098913941</v>
      </c>
      <c r="BR104" s="596">
        <v>1934.7863471952348</v>
      </c>
      <c r="BS104" s="596">
        <v>1996.4057290103635</v>
      </c>
      <c r="BT104" s="596">
        <v>2119.3332836415552</v>
      </c>
      <c r="BU104" s="596">
        <v>2016.5767530582177</v>
      </c>
      <c r="BV104" s="596">
        <v>2053.5808287337009</v>
      </c>
      <c r="BW104" s="596">
        <v>2111.8049595100583</v>
      </c>
      <c r="BX104" s="596">
        <v>2079.7030063252555</v>
      </c>
      <c r="BY104" s="596">
        <v>2092.8805187209191</v>
      </c>
    </row>
    <row r="105" spans="1:77">
      <c r="A105" t="s">
        <v>44</v>
      </c>
      <c r="B105" t="s">
        <v>60</v>
      </c>
      <c r="C105" t="s">
        <v>68</v>
      </c>
      <c r="D105" t="s">
        <v>231</v>
      </c>
      <c r="E105" s="351">
        <v>34106</v>
      </c>
      <c r="F105" s="351">
        <v>34409</v>
      </c>
      <c r="G105" s="351">
        <v>33300</v>
      </c>
      <c r="H105" s="351">
        <v>36605</v>
      </c>
      <c r="I105" s="351">
        <v>33045</v>
      </c>
      <c r="J105" s="351">
        <v>33338</v>
      </c>
      <c r="K105" s="351">
        <v>32264</v>
      </c>
      <c r="L105" s="351">
        <v>35501</v>
      </c>
      <c r="M105" s="351">
        <v>34928</v>
      </c>
      <c r="N105" s="351">
        <v>34045</v>
      </c>
      <c r="O105" s="351">
        <v>32350</v>
      </c>
      <c r="P105" s="351">
        <v>34713</v>
      </c>
      <c r="Q105" s="603">
        <v>3.0862592110966622E-2</v>
      </c>
      <c r="R105" s="351">
        <v>4272</v>
      </c>
      <c r="S105" s="351">
        <v>6365280</v>
      </c>
      <c r="T105" s="351">
        <v>1061</v>
      </c>
      <c r="U105" s="351">
        <v>2132</v>
      </c>
      <c r="V105" s="351">
        <v>3168</v>
      </c>
      <c r="W105" s="351">
        <v>4272</v>
      </c>
      <c r="X105" s="351">
        <v>1580890</v>
      </c>
      <c r="Y105" s="351">
        <v>1595790</v>
      </c>
      <c r="Z105" s="351">
        <v>1543640</v>
      </c>
      <c r="AA105" s="351">
        <v>1644960</v>
      </c>
      <c r="AB105" s="351">
        <v>-822</v>
      </c>
      <c r="AC105" s="351">
        <v>364</v>
      </c>
      <c r="AD105" s="351">
        <v>950</v>
      </c>
      <c r="AE105" s="351">
        <v>1892</v>
      </c>
      <c r="AF105" s="351">
        <v>0</v>
      </c>
      <c r="AG105" s="351">
        <v>0</v>
      </c>
      <c r="AH105" s="351">
        <v>733080</v>
      </c>
      <c r="AI105" s="351">
        <v>0</v>
      </c>
      <c r="AJ105" s="351">
        <v>6365280</v>
      </c>
      <c r="AK105" s="351">
        <v>22975000</v>
      </c>
      <c r="AL105">
        <v>1490</v>
      </c>
      <c r="AM105" s="351">
        <v>138420</v>
      </c>
      <c r="AN105" s="351">
        <v>134148</v>
      </c>
      <c r="AO105" s="351">
        <v>104314</v>
      </c>
      <c r="AP105" s="351">
        <v>101103</v>
      </c>
      <c r="AQ105" s="351">
        <v>-1883</v>
      </c>
      <c r="AR105" s="351">
        <v>-707</v>
      </c>
      <c r="AS105" s="351">
        <v>-86</v>
      </c>
      <c r="AT105" s="351">
        <v>788</v>
      </c>
      <c r="AU105" s="351">
        <v>1580890</v>
      </c>
      <c r="AV105" s="351">
        <v>1595790</v>
      </c>
      <c r="AW105" s="351">
        <v>1543640</v>
      </c>
      <c r="AX105" s="351">
        <v>1644960</v>
      </c>
      <c r="AY105" s="351">
        <v>1580890</v>
      </c>
      <c r="AZ105" s="351">
        <v>1595790</v>
      </c>
      <c r="BA105" s="351">
        <v>810560</v>
      </c>
      <c r="BB105" s="351">
        <v>1644960</v>
      </c>
      <c r="BC105" s="351">
        <v>0</v>
      </c>
      <c r="BD105" s="351">
        <v>0</v>
      </c>
      <c r="BE105" s="351">
        <v>0</v>
      </c>
      <c r="BF105" s="351">
        <v>0</v>
      </c>
      <c r="BG105" s="605">
        <v>34713</v>
      </c>
      <c r="BH105" s="605">
        <v>1644960</v>
      </c>
      <c r="BI105" s="606" t="s">
        <v>2478</v>
      </c>
      <c r="BJ105" s="606" t="s">
        <v>402</v>
      </c>
      <c r="BK105" s="605">
        <v>31993</v>
      </c>
      <c r="BL105" t="s">
        <v>5149</v>
      </c>
      <c r="BM105" s="280">
        <v>1490</v>
      </c>
      <c r="BN105" s="596">
        <v>2949.6130003112053</v>
      </c>
      <c r="BO105" s="596">
        <v>2875.0450811840069</v>
      </c>
      <c r="BP105" s="596">
        <v>2731.9050778764172</v>
      </c>
      <c r="BQ105" s="596">
        <v>2922.9880630583534</v>
      </c>
      <c r="BR105" s="596">
        <v>2790.5967016515056</v>
      </c>
      <c r="BS105" s="596">
        <v>2815.3400768545284</v>
      </c>
      <c r="BT105" s="596">
        <v>2724.6425172366221</v>
      </c>
      <c r="BU105" s="596">
        <v>2989.3411467356495</v>
      </c>
      <c r="BV105" s="596">
        <v>2887.8409394551481</v>
      </c>
      <c r="BW105" s="596">
        <v>2913.4967127693717</v>
      </c>
      <c r="BX105" s="596">
        <v>2819.5948889889301</v>
      </c>
      <c r="BY105" s="596">
        <v>3091.2329327872103</v>
      </c>
    </row>
    <row r="106" spans="1:77">
      <c r="A106" t="s">
        <v>44</v>
      </c>
      <c r="B106" t="s">
        <v>43</v>
      </c>
      <c r="C106" t="s">
        <v>42</v>
      </c>
      <c r="D106" t="s">
        <v>229</v>
      </c>
      <c r="E106" s="351">
        <v>17681</v>
      </c>
      <c r="F106" s="351">
        <v>17399</v>
      </c>
      <c r="G106" s="351">
        <v>17278</v>
      </c>
      <c r="H106" s="351">
        <v>18145</v>
      </c>
      <c r="I106" s="351">
        <v>17310</v>
      </c>
      <c r="J106" s="351">
        <v>16883</v>
      </c>
      <c r="K106" s="351">
        <v>16583</v>
      </c>
      <c r="L106" s="351">
        <v>17259</v>
      </c>
      <c r="M106" s="351">
        <v>17158</v>
      </c>
      <c r="N106" s="351">
        <v>17437</v>
      </c>
      <c r="O106" s="351">
        <v>17365</v>
      </c>
      <c r="P106" s="351">
        <v>19227</v>
      </c>
      <c r="Q106" s="603">
        <v>3.5005602598470985E-2</v>
      </c>
      <c r="R106" s="351">
        <v>2468</v>
      </c>
      <c r="S106" s="351">
        <v>5306200</v>
      </c>
      <c r="T106" s="351">
        <v>371</v>
      </c>
      <c r="U106" s="351">
        <v>887</v>
      </c>
      <c r="V106" s="351">
        <v>1582</v>
      </c>
      <c r="W106" s="351">
        <v>2468</v>
      </c>
      <c r="X106" s="351">
        <v>797650</v>
      </c>
      <c r="Y106" s="351">
        <v>1109400</v>
      </c>
      <c r="Z106" s="351">
        <v>1494250</v>
      </c>
      <c r="AA106" s="351">
        <v>1904900</v>
      </c>
      <c r="AB106" s="351">
        <v>523</v>
      </c>
      <c r="AC106" s="351">
        <v>-38</v>
      </c>
      <c r="AD106" s="351">
        <v>-87</v>
      </c>
      <c r="AE106" s="351">
        <v>-1082</v>
      </c>
      <c r="AF106" s="351">
        <v>797650</v>
      </c>
      <c r="AG106" s="351">
        <v>245100</v>
      </c>
      <c r="AH106" s="351">
        <v>0</v>
      </c>
      <c r="AI106" s="351">
        <v>0</v>
      </c>
      <c r="AJ106" s="351">
        <v>5306200</v>
      </c>
      <c r="AK106" s="351">
        <v>14486000</v>
      </c>
      <c r="AL106">
        <v>2150</v>
      </c>
      <c r="AM106" s="351">
        <v>70503</v>
      </c>
      <c r="AN106" s="351">
        <v>68035</v>
      </c>
      <c r="AO106" s="351">
        <v>52822</v>
      </c>
      <c r="AP106" s="351">
        <v>50725</v>
      </c>
      <c r="AQ106" s="351">
        <v>152</v>
      </c>
      <c r="AR106" s="351">
        <v>-554</v>
      </c>
      <c r="AS106" s="351">
        <v>-782</v>
      </c>
      <c r="AT106" s="351">
        <v>-1968</v>
      </c>
      <c r="AU106" s="351">
        <v>0</v>
      </c>
      <c r="AV106" s="351">
        <v>0</v>
      </c>
      <c r="AW106" s="351">
        <v>0</v>
      </c>
      <c r="AX106" s="351">
        <v>0</v>
      </c>
      <c r="AY106" s="351">
        <v>0</v>
      </c>
      <c r="AZ106" s="351">
        <v>864300</v>
      </c>
      <c r="BA106" s="351">
        <v>1494250</v>
      </c>
      <c r="BB106" s="351">
        <v>1904900</v>
      </c>
      <c r="BC106" s="351">
        <v>797650</v>
      </c>
      <c r="BD106" s="351">
        <v>1109400</v>
      </c>
      <c r="BE106" s="351">
        <v>1494250</v>
      </c>
      <c r="BF106" s="351">
        <v>1904900</v>
      </c>
      <c r="BG106" s="605">
        <v>19227</v>
      </c>
      <c r="BH106" s="605">
        <v>0</v>
      </c>
      <c r="BI106" s="606" t="s">
        <v>2489</v>
      </c>
      <c r="BJ106" s="606" t="s">
        <v>409</v>
      </c>
      <c r="BK106" s="605">
        <v>16765</v>
      </c>
      <c r="BL106" t="s">
        <v>5149</v>
      </c>
      <c r="BM106" s="280">
        <v>2150</v>
      </c>
      <c r="BN106" s="350">
        <v>2212.0339310225036</v>
      </c>
      <c r="BO106" s="350">
        <v>2248.0030105629671</v>
      </c>
      <c r="BP106" s="350">
        <v>2238.720667455751</v>
      </c>
      <c r="BQ106" s="350">
        <v>2461.0704214788984</v>
      </c>
      <c r="BR106" s="350">
        <v>2231.6299886932939</v>
      </c>
      <c r="BS106" s="350">
        <v>2176.5805372102186</v>
      </c>
      <c r="BT106" s="350">
        <v>2137.9041075968162</v>
      </c>
      <c r="BU106" s="350">
        <v>2209.1649453531136</v>
      </c>
      <c r="BV106" s="350">
        <v>2296.0305973444806</v>
      </c>
      <c r="BW106" s="350">
        <v>2259.4104611275729</v>
      </c>
      <c r="BX106" s="350">
        <v>2243.6975658004599</v>
      </c>
      <c r="BY106" s="350">
        <v>2339.2793844505959</v>
      </c>
    </row>
    <row r="107" spans="1:77">
      <c r="A107" t="s">
        <v>49</v>
      </c>
      <c r="B107" t="s">
        <v>159</v>
      </c>
      <c r="C107" t="s">
        <v>158</v>
      </c>
      <c r="D107" t="s">
        <v>227</v>
      </c>
      <c r="E107" s="351">
        <v>8256</v>
      </c>
      <c r="F107" s="351">
        <v>8252</v>
      </c>
      <c r="G107" s="351">
        <v>8447</v>
      </c>
      <c r="H107" s="351">
        <v>8670</v>
      </c>
      <c r="I107" s="351">
        <v>7966</v>
      </c>
      <c r="J107" s="351">
        <v>7962</v>
      </c>
      <c r="K107" s="351">
        <v>8151</v>
      </c>
      <c r="L107" s="351">
        <v>8370</v>
      </c>
      <c r="M107" s="351">
        <v>8215</v>
      </c>
      <c r="N107" s="351">
        <v>9471</v>
      </c>
      <c r="O107" s="351">
        <v>8876</v>
      </c>
      <c r="P107" s="351">
        <v>9676</v>
      </c>
      <c r="Q107" s="603">
        <v>3.4973977695167288E-2</v>
      </c>
      <c r="R107" s="351">
        <v>1176</v>
      </c>
      <c r="S107" s="351">
        <v>1752240</v>
      </c>
      <c r="T107" s="351">
        <v>290</v>
      </c>
      <c r="U107" s="351">
        <v>580</v>
      </c>
      <c r="V107" s="351">
        <v>876</v>
      </c>
      <c r="W107" s="351">
        <v>1176</v>
      </c>
      <c r="X107" s="351">
        <v>432100</v>
      </c>
      <c r="Y107" s="351">
        <v>432100</v>
      </c>
      <c r="Z107" s="351">
        <v>441040</v>
      </c>
      <c r="AA107" s="351">
        <v>447000</v>
      </c>
      <c r="AB107" s="351">
        <v>41</v>
      </c>
      <c r="AC107" s="351">
        <v>-1219</v>
      </c>
      <c r="AD107" s="351">
        <v>-429</v>
      </c>
      <c r="AE107" s="351">
        <v>-1006</v>
      </c>
      <c r="AF107" s="351">
        <v>61089.999999999993</v>
      </c>
      <c r="AG107" s="351">
        <v>0</v>
      </c>
      <c r="AH107" s="351">
        <v>0</v>
      </c>
      <c r="AI107" s="351">
        <v>0</v>
      </c>
      <c r="AJ107" s="351">
        <v>1752240</v>
      </c>
      <c r="AK107" s="351">
        <v>6180000</v>
      </c>
      <c r="AL107">
        <v>1490</v>
      </c>
      <c r="AM107" s="351">
        <v>33625</v>
      </c>
      <c r="AN107" s="351">
        <v>32449</v>
      </c>
      <c r="AO107" s="351">
        <v>25369</v>
      </c>
      <c r="AP107" s="351">
        <v>24483</v>
      </c>
      <c r="AQ107" s="351">
        <v>-249</v>
      </c>
      <c r="AR107" s="351">
        <v>-1509</v>
      </c>
      <c r="AS107" s="351">
        <v>-725</v>
      </c>
      <c r="AT107" s="351">
        <v>-1306</v>
      </c>
      <c r="AU107" s="351">
        <v>63140</v>
      </c>
      <c r="AV107" s="351">
        <v>0</v>
      </c>
      <c r="AW107" s="351">
        <v>0</v>
      </c>
      <c r="AX107" s="351">
        <v>0</v>
      </c>
      <c r="AY107" s="351">
        <v>371010</v>
      </c>
      <c r="AZ107" s="351">
        <v>432100</v>
      </c>
      <c r="BA107" s="351">
        <v>441040</v>
      </c>
      <c r="BB107" s="351">
        <v>447000</v>
      </c>
      <c r="BC107" s="351">
        <v>368960</v>
      </c>
      <c r="BD107" s="351">
        <v>432100</v>
      </c>
      <c r="BE107" s="351">
        <v>441040</v>
      </c>
      <c r="BF107" s="351">
        <v>447000</v>
      </c>
      <c r="BG107" s="605">
        <v>9676</v>
      </c>
      <c r="BH107" s="605">
        <v>0</v>
      </c>
      <c r="BI107" s="606" t="s">
        <v>2500</v>
      </c>
      <c r="BJ107" s="606" t="s">
        <v>403</v>
      </c>
      <c r="BK107" s="605">
        <v>8215</v>
      </c>
      <c r="BL107" t="s">
        <v>5149</v>
      </c>
      <c r="BM107" s="280">
        <v>1490</v>
      </c>
      <c r="BN107" s="350">
        <v>2432.347086022135</v>
      </c>
      <c r="BO107" s="350">
        <v>2804.231193148587</v>
      </c>
      <c r="BP107" s="350">
        <v>2628.0599799796073</v>
      </c>
      <c r="BQ107" s="350">
        <v>2846.4454719464102</v>
      </c>
      <c r="BR107" s="350">
        <v>2358.6216539564612</v>
      </c>
      <c r="BS107" s="350">
        <v>2357.4373096662498</v>
      </c>
      <c r="BT107" s="350">
        <v>2413.3975773787492</v>
      </c>
      <c r="BU107" s="350">
        <v>2462.2518189532298</v>
      </c>
      <c r="BV107" s="350">
        <v>2459.3407905018353</v>
      </c>
      <c r="BW107" s="350">
        <v>2458.1492494211657</v>
      </c>
      <c r="BX107" s="350">
        <v>2516.2368771038036</v>
      </c>
      <c r="BY107" s="350">
        <v>2567.0662490337081</v>
      </c>
    </row>
    <row r="108" spans="1:77">
      <c r="A108" t="s">
        <v>49</v>
      </c>
      <c r="B108" t="s">
        <v>159</v>
      </c>
      <c r="C108" t="s">
        <v>158</v>
      </c>
      <c r="D108" t="s">
        <v>225</v>
      </c>
      <c r="E108" s="351">
        <v>14245</v>
      </c>
      <c r="F108" s="351">
        <v>14413</v>
      </c>
      <c r="G108" s="351">
        <v>14724</v>
      </c>
      <c r="H108" s="351">
        <v>14932</v>
      </c>
      <c r="I108" s="351">
        <v>13746</v>
      </c>
      <c r="J108" s="351">
        <v>13909</v>
      </c>
      <c r="K108" s="351">
        <v>14209</v>
      </c>
      <c r="L108" s="351">
        <v>14409</v>
      </c>
      <c r="M108" s="351">
        <v>14410</v>
      </c>
      <c r="N108" s="351">
        <v>15463</v>
      </c>
      <c r="O108" s="351">
        <v>14792</v>
      </c>
      <c r="P108" s="351">
        <v>15400</v>
      </c>
      <c r="Q108" s="603">
        <v>3.5000171485406593E-2</v>
      </c>
      <c r="R108" s="351">
        <v>2041</v>
      </c>
      <c r="S108" s="351">
        <v>3041090</v>
      </c>
      <c r="T108" s="351">
        <v>499</v>
      </c>
      <c r="U108" s="351">
        <v>1003</v>
      </c>
      <c r="V108" s="351">
        <v>1518</v>
      </c>
      <c r="W108" s="351">
        <v>2041</v>
      </c>
      <c r="X108" s="351">
        <v>743510</v>
      </c>
      <c r="Y108" s="351">
        <v>750960</v>
      </c>
      <c r="Z108" s="351">
        <v>767350</v>
      </c>
      <c r="AA108" s="351">
        <v>779270</v>
      </c>
      <c r="AB108" s="351">
        <v>-165</v>
      </c>
      <c r="AC108" s="351">
        <v>-1050</v>
      </c>
      <c r="AD108" s="351">
        <v>-68</v>
      </c>
      <c r="AE108" s="351">
        <v>-468</v>
      </c>
      <c r="AF108" s="351">
        <v>0</v>
      </c>
      <c r="AG108" s="351">
        <v>0</v>
      </c>
      <c r="AH108" s="351">
        <v>0</v>
      </c>
      <c r="AI108" s="351">
        <v>0</v>
      </c>
      <c r="AJ108" s="351">
        <v>3041090</v>
      </c>
      <c r="AK108" s="351">
        <v>10191000</v>
      </c>
      <c r="AL108">
        <v>1490</v>
      </c>
      <c r="AM108" s="351">
        <v>58314</v>
      </c>
      <c r="AN108" s="351">
        <v>56273</v>
      </c>
      <c r="AO108" s="351">
        <v>44069</v>
      </c>
      <c r="AP108" s="351">
        <v>42527</v>
      </c>
      <c r="AQ108" s="351">
        <v>-664</v>
      </c>
      <c r="AR108" s="351">
        <v>-1554</v>
      </c>
      <c r="AS108" s="351">
        <v>-583</v>
      </c>
      <c r="AT108" s="351">
        <v>-991</v>
      </c>
      <c r="AU108" s="351">
        <v>0</v>
      </c>
      <c r="AV108" s="351">
        <v>1000000</v>
      </c>
      <c r="AW108" s="351">
        <v>500000</v>
      </c>
      <c r="AX108" s="351">
        <v>500000</v>
      </c>
      <c r="AY108" s="351">
        <v>743510</v>
      </c>
      <c r="AZ108" s="351">
        <v>750960</v>
      </c>
      <c r="BA108" s="351">
        <v>767350</v>
      </c>
      <c r="BB108" s="351">
        <v>779270</v>
      </c>
      <c r="BC108" s="351">
        <v>743510</v>
      </c>
      <c r="BD108" s="351">
        <v>-249040</v>
      </c>
      <c r="BE108" s="351">
        <v>267350</v>
      </c>
      <c r="BF108" s="351">
        <v>279270</v>
      </c>
      <c r="BG108" s="605">
        <v>15400</v>
      </c>
      <c r="BH108" s="605">
        <v>500000</v>
      </c>
      <c r="BI108" s="606" t="s">
        <v>2511</v>
      </c>
      <c r="BJ108" s="606" t="s">
        <v>409</v>
      </c>
      <c r="BK108" s="605">
        <v>13810</v>
      </c>
      <c r="BL108" t="s">
        <v>5148</v>
      </c>
      <c r="BM108" s="280">
        <v>1490</v>
      </c>
      <c r="BN108" s="350">
        <v>2152.4760047994746</v>
      </c>
      <c r="BO108" s="350">
        <v>2309.7665830821843</v>
      </c>
      <c r="BP108" s="350">
        <v>2209.5367843854151</v>
      </c>
      <c r="BQ108" s="350">
        <v>2285.2936492229655</v>
      </c>
      <c r="BR108" s="350">
        <v>2053.2918224825526</v>
      </c>
      <c r="BS108" s="350">
        <v>2077.6397467561342</v>
      </c>
      <c r="BT108" s="350">
        <v>2122.4518773210089</v>
      </c>
      <c r="BU108" s="350">
        <v>2138.2335189385522</v>
      </c>
      <c r="BV108" s="350">
        <v>2141.7154451818737</v>
      </c>
      <c r="BW108" s="350">
        <v>2166.9740057147314</v>
      </c>
      <c r="BX108" s="350">
        <v>2213.7324124154379</v>
      </c>
      <c r="BY108" s="350">
        <v>2230.4491119823565</v>
      </c>
    </row>
    <row r="109" spans="1:77">
      <c r="A109" t="s">
        <v>73</v>
      </c>
      <c r="B109" t="s">
        <v>72</v>
      </c>
      <c r="C109" t="s">
        <v>71</v>
      </c>
      <c r="D109" t="s">
        <v>223</v>
      </c>
      <c r="E109" s="351">
        <v>5374</v>
      </c>
      <c r="F109" s="351">
        <v>5734</v>
      </c>
      <c r="G109" s="351">
        <v>5871</v>
      </c>
      <c r="H109" s="351">
        <v>6057</v>
      </c>
      <c r="I109" s="351">
        <v>6039</v>
      </c>
      <c r="J109" s="351">
        <v>5836</v>
      </c>
      <c r="K109" s="351">
        <v>5966</v>
      </c>
      <c r="L109" s="351">
        <v>6145</v>
      </c>
      <c r="M109" s="351">
        <v>6142</v>
      </c>
      <c r="N109" s="351">
        <v>6063</v>
      </c>
      <c r="O109" s="351">
        <v>5979</v>
      </c>
      <c r="P109" s="351">
        <v>6438</v>
      </c>
      <c r="Q109" s="603">
        <v>-4.1239798576141691E-2</v>
      </c>
      <c r="R109" s="351">
        <v>-950</v>
      </c>
      <c r="S109" s="351">
        <v>0</v>
      </c>
      <c r="T109" s="351">
        <v>-665</v>
      </c>
      <c r="U109" s="351">
        <v>-767</v>
      </c>
      <c r="V109" s="351">
        <v>-862</v>
      </c>
      <c r="W109" s="351">
        <v>-950</v>
      </c>
      <c r="X109" s="351">
        <v>0</v>
      </c>
      <c r="Y109" s="351">
        <v>0</v>
      </c>
      <c r="Z109" s="351">
        <v>0</v>
      </c>
      <c r="AA109" s="351">
        <v>0</v>
      </c>
      <c r="AB109" s="351">
        <v>-768</v>
      </c>
      <c r="AC109" s="351">
        <v>-329</v>
      </c>
      <c r="AD109" s="351">
        <v>-108</v>
      </c>
      <c r="AE109" s="351">
        <v>-381</v>
      </c>
      <c r="AF109" s="351">
        <v>0</v>
      </c>
      <c r="AG109" s="351">
        <v>0</v>
      </c>
      <c r="AH109" s="351">
        <v>0</v>
      </c>
      <c r="AI109" s="351">
        <v>0</v>
      </c>
      <c r="AJ109" s="351">
        <v>0</v>
      </c>
      <c r="AK109" s="351">
        <v>5705000</v>
      </c>
      <c r="AL109">
        <v>2020</v>
      </c>
      <c r="AM109" s="351">
        <v>23036</v>
      </c>
      <c r="AN109" s="351">
        <v>23986</v>
      </c>
      <c r="AO109" s="351">
        <v>17662</v>
      </c>
      <c r="AP109" s="351">
        <v>17947</v>
      </c>
      <c r="AQ109" s="351">
        <v>-103</v>
      </c>
      <c r="AR109" s="351">
        <v>-227</v>
      </c>
      <c r="AS109" s="351">
        <v>-13</v>
      </c>
      <c r="AT109" s="351">
        <v>-293</v>
      </c>
      <c r="AU109" s="351">
        <v>0</v>
      </c>
      <c r="AV109" s="351">
        <v>0</v>
      </c>
      <c r="AW109" s="351">
        <v>0</v>
      </c>
      <c r="AX109" s="351">
        <v>0</v>
      </c>
      <c r="AY109" s="351">
        <v>0</v>
      </c>
      <c r="AZ109" s="351">
        <v>0</v>
      </c>
      <c r="BA109" s="351">
        <v>0</v>
      </c>
      <c r="BB109" s="351">
        <v>0</v>
      </c>
      <c r="BC109" s="351">
        <v>0</v>
      </c>
      <c r="BD109" s="351">
        <v>0</v>
      </c>
      <c r="BE109" s="351">
        <v>0</v>
      </c>
      <c r="BF109" s="351">
        <v>0</v>
      </c>
      <c r="BG109" s="605">
        <v>6438</v>
      </c>
      <c r="BH109" s="605">
        <v>0</v>
      </c>
      <c r="BI109" s="606">
        <v>0</v>
      </c>
      <c r="BJ109" s="606" t="s">
        <v>402</v>
      </c>
      <c r="BK109" s="605">
        <v>6234</v>
      </c>
      <c r="BL109" t="s">
        <v>5148</v>
      </c>
      <c r="BM109" s="280">
        <v>2020</v>
      </c>
      <c r="BN109" s="596">
        <v>2089.4924300720418</v>
      </c>
      <c r="BO109" s="596">
        <v>2062.6168354814049</v>
      </c>
      <c r="BP109" s="596">
        <v>2034.0402538913609</v>
      </c>
      <c r="BQ109" s="596">
        <v>2158.6244488588018</v>
      </c>
      <c r="BR109" s="596">
        <v>2054.4520978842497</v>
      </c>
      <c r="BS109" s="596">
        <v>1985.3920257083096</v>
      </c>
      <c r="BT109" s="596">
        <v>2029.6176876929014</v>
      </c>
      <c r="BU109" s="596">
        <v>2060.3832305432334</v>
      </c>
      <c r="BV109" s="596">
        <v>1854.4199009635561</v>
      </c>
      <c r="BW109" s="596">
        <v>1978.6460201200282</v>
      </c>
      <c r="BX109" s="596">
        <v>2025.9209599101296</v>
      </c>
      <c r="BY109" s="596">
        <v>2060.5756510821161</v>
      </c>
    </row>
    <row r="110" spans="1:77">
      <c r="A110" t="s">
        <v>49</v>
      </c>
      <c r="B110" t="s">
        <v>159</v>
      </c>
      <c r="C110" t="s">
        <v>158</v>
      </c>
      <c r="D110" t="s">
        <v>221</v>
      </c>
      <c r="E110" s="351">
        <v>18307</v>
      </c>
      <c r="F110" s="351">
        <v>17973</v>
      </c>
      <c r="G110" s="351">
        <v>17626</v>
      </c>
      <c r="H110" s="351">
        <v>18507</v>
      </c>
      <c r="I110" s="351">
        <v>17663</v>
      </c>
      <c r="J110" s="351">
        <v>17345</v>
      </c>
      <c r="K110" s="351">
        <v>17008</v>
      </c>
      <c r="L110" s="351">
        <v>17862</v>
      </c>
      <c r="M110" s="351">
        <v>17658</v>
      </c>
      <c r="N110" s="351">
        <v>17984</v>
      </c>
      <c r="O110" s="351">
        <v>18781</v>
      </c>
      <c r="P110" s="351">
        <v>18791</v>
      </c>
      <c r="Q110" s="603">
        <v>3.5007526272906798E-2</v>
      </c>
      <c r="R110" s="351">
        <v>2535</v>
      </c>
      <c r="S110" s="351">
        <v>3777150</v>
      </c>
      <c r="T110" s="351">
        <v>644</v>
      </c>
      <c r="U110" s="351">
        <v>1272</v>
      </c>
      <c r="V110" s="351">
        <v>1890</v>
      </c>
      <c r="W110" s="351">
        <v>2535</v>
      </c>
      <c r="X110" s="351">
        <v>959560</v>
      </c>
      <c r="Y110" s="351">
        <v>935720.00000000023</v>
      </c>
      <c r="Z110" s="351">
        <v>920819.99999999977</v>
      </c>
      <c r="AA110" s="351">
        <v>961050</v>
      </c>
      <c r="AB110" s="351">
        <v>649</v>
      </c>
      <c r="AC110" s="351">
        <v>-11</v>
      </c>
      <c r="AD110" s="351">
        <v>-1155</v>
      </c>
      <c r="AE110" s="351">
        <v>-284</v>
      </c>
      <c r="AF110" s="351">
        <v>959560</v>
      </c>
      <c r="AG110" s="351">
        <v>0</v>
      </c>
      <c r="AH110" s="351">
        <v>0</v>
      </c>
      <c r="AI110" s="351">
        <v>0</v>
      </c>
      <c r="AJ110" s="351">
        <v>3777150</v>
      </c>
      <c r="AK110" s="351">
        <v>13988000</v>
      </c>
      <c r="AL110">
        <v>1490</v>
      </c>
      <c r="AM110" s="351">
        <v>72413</v>
      </c>
      <c r="AN110" s="351">
        <v>69878</v>
      </c>
      <c r="AO110" s="351">
        <v>54106</v>
      </c>
      <c r="AP110" s="351">
        <v>52215</v>
      </c>
      <c r="AQ110" s="351">
        <v>5</v>
      </c>
      <c r="AR110" s="351">
        <v>-639</v>
      </c>
      <c r="AS110" s="351">
        <v>-1773</v>
      </c>
      <c r="AT110" s="351">
        <v>-929</v>
      </c>
      <c r="AU110" s="351">
        <v>959560</v>
      </c>
      <c r="AV110" s="351">
        <v>0</v>
      </c>
      <c r="AW110" s="351">
        <v>0</v>
      </c>
      <c r="AX110" s="351">
        <v>0</v>
      </c>
      <c r="AY110" s="351">
        <v>0</v>
      </c>
      <c r="AZ110" s="351">
        <v>935720.00000000023</v>
      </c>
      <c r="BA110" s="351">
        <v>920819.99999999977</v>
      </c>
      <c r="BB110" s="351">
        <v>961050</v>
      </c>
      <c r="BC110" s="351">
        <v>0</v>
      </c>
      <c r="BD110" s="351">
        <v>935720.00000000023</v>
      </c>
      <c r="BE110" s="351">
        <v>920819.99999999977</v>
      </c>
      <c r="BF110" s="351">
        <v>961050</v>
      </c>
      <c r="BG110" s="605">
        <v>18791</v>
      </c>
      <c r="BH110" s="605">
        <v>0</v>
      </c>
      <c r="BI110" s="606" t="s">
        <v>1744</v>
      </c>
      <c r="BJ110" s="606" t="s">
        <v>409</v>
      </c>
      <c r="BK110" s="605">
        <v>17036</v>
      </c>
      <c r="BL110" t="s">
        <v>5149</v>
      </c>
      <c r="BM110" s="280">
        <v>1490</v>
      </c>
      <c r="BN110" s="350">
        <v>2408.2828695465332</v>
      </c>
      <c r="BO110" s="350">
        <v>2452.744315660032</v>
      </c>
      <c r="BP110" s="350">
        <v>2561.4430044712562</v>
      </c>
      <c r="BQ110" s="350">
        <v>2544.7643082525242</v>
      </c>
      <c r="BR110" s="350">
        <v>2408.964793566679</v>
      </c>
      <c r="BS110" s="350">
        <v>2365.5944258854129</v>
      </c>
      <c r="BT110" s="350">
        <v>2319.632746927593</v>
      </c>
      <c r="BU110" s="350">
        <v>2418.9548227346381</v>
      </c>
      <c r="BV110" s="350">
        <v>2513.7045608716239</v>
      </c>
      <c r="BW110" s="350">
        <v>2467.8435610720326</v>
      </c>
      <c r="BX110" s="350">
        <v>2420.1975522982052</v>
      </c>
      <c r="BY110" s="350">
        <v>2524.0735681672718</v>
      </c>
    </row>
    <row r="111" spans="1:77">
      <c r="A111" t="s">
        <v>44</v>
      </c>
      <c r="B111" t="s">
        <v>60</v>
      </c>
      <c r="C111" t="s">
        <v>59</v>
      </c>
      <c r="D111" t="s">
        <v>219</v>
      </c>
      <c r="E111" s="351">
        <v>13683</v>
      </c>
      <c r="F111" s="351">
        <v>14212</v>
      </c>
      <c r="G111" s="351">
        <v>14114</v>
      </c>
      <c r="H111" s="351">
        <v>14791</v>
      </c>
      <c r="I111" s="351">
        <v>14592</v>
      </c>
      <c r="J111" s="351">
        <v>15038</v>
      </c>
      <c r="K111" s="351">
        <v>14948</v>
      </c>
      <c r="L111" s="351">
        <v>15625</v>
      </c>
      <c r="M111" s="351">
        <v>14151</v>
      </c>
      <c r="N111" s="351">
        <v>14434</v>
      </c>
      <c r="O111" s="351">
        <v>14265</v>
      </c>
      <c r="P111" s="351">
        <v>14981.965988532689</v>
      </c>
      <c r="Q111" s="603">
        <v>-5.9911971830985913E-2</v>
      </c>
      <c r="R111" s="351">
        <v>-3403</v>
      </c>
      <c r="S111" s="351">
        <v>0</v>
      </c>
      <c r="T111" s="351">
        <v>-909</v>
      </c>
      <c r="U111" s="351">
        <v>-1735</v>
      </c>
      <c r="V111" s="351">
        <v>-2569</v>
      </c>
      <c r="W111" s="351">
        <v>-3403</v>
      </c>
      <c r="X111" s="351">
        <v>0</v>
      </c>
      <c r="Y111" s="351">
        <v>0</v>
      </c>
      <c r="Z111" s="351">
        <v>0</v>
      </c>
      <c r="AA111" s="351">
        <v>0</v>
      </c>
      <c r="AB111" s="351">
        <v>-468</v>
      </c>
      <c r="AC111" s="351">
        <v>-222</v>
      </c>
      <c r="AD111" s="351">
        <v>-151</v>
      </c>
      <c r="AE111" s="351">
        <v>-190.96598853268915</v>
      </c>
      <c r="AF111" s="351">
        <v>0</v>
      </c>
      <c r="AG111" s="351">
        <v>0</v>
      </c>
      <c r="AH111" s="351">
        <v>0</v>
      </c>
      <c r="AI111" s="351">
        <v>0</v>
      </c>
      <c r="AJ111" s="351">
        <v>0</v>
      </c>
      <c r="AK111" s="351">
        <v>11512000</v>
      </c>
      <c r="AL111">
        <v>1490</v>
      </c>
      <c r="AM111" s="351">
        <v>56800</v>
      </c>
      <c r="AN111" s="351">
        <v>60203</v>
      </c>
      <c r="AO111" s="351">
        <v>43117</v>
      </c>
      <c r="AP111" s="351">
        <v>45611</v>
      </c>
      <c r="AQ111" s="351">
        <v>441</v>
      </c>
      <c r="AR111" s="351">
        <v>604</v>
      </c>
      <c r="AS111" s="351">
        <v>683</v>
      </c>
      <c r="AT111" s="351">
        <v>643.03401146731085</v>
      </c>
      <c r="AU111" s="351">
        <v>0</v>
      </c>
      <c r="AV111" s="351">
        <v>0</v>
      </c>
      <c r="AW111" s="351">
        <v>0</v>
      </c>
      <c r="AX111" s="351">
        <v>0</v>
      </c>
      <c r="AY111" s="351">
        <v>0</v>
      </c>
      <c r="AZ111" s="351">
        <v>0</v>
      </c>
      <c r="BA111" s="351">
        <v>0</v>
      </c>
      <c r="BB111" s="351">
        <v>0</v>
      </c>
      <c r="BC111" s="351">
        <v>0</v>
      </c>
      <c r="BD111" s="351">
        <v>0</v>
      </c>
      <c r="BE111" s="351">
        <v>0</v>
      </c>
      <c r="BF111" s="351">
        <v>0</v>
      </c>
      <c r="BG111" s="605">
        <v>14981.965988532689</v>
      </c>
      <c r="BH111" s="605">
        <v>0</v>
      </c>
      <c r="BI111" s="606" t="s">
        <v>2549</v>
      </c>
      <c r="BJ111" s="606" t="s">
        <v>402</v>
      </c>
      <c r="BK111" s="605">
        <v>15387</v>
      </c>
      <c r="BL111" t="s">
        <v>5149</v>
      </c>
      <c r="BM111" s="280">
        <v>1490</v>
      </c>
      <c r="BN111" s="596">
        <v>3004.5981243528149</v>
      </c>
      <c r="BO111" s="596">
        <v>3064.6858403581746</v>
      </c>
      <c r="BP111" s="596">
        <v>3028.8030700228187</v>
      </c>
      <c r="BQ111" s="596">
        <v>3174.225257089458</v>
      </c>
      <c r="BR111" s="596">
        <v>3098.2330457604603</v>
      </c>
      <c r="BS111" s="596">
        <v>3192.9295875922289</v>
      </c>
      <c r="BT111" s="596">
        <v>3173.8204199580159</v>
      </c>
      <c r="BU111" s="596">
        <v>3310.4647067003693</v>
      </c>
      <c r="BV111" s="596">
        <v>2909.0791763673355</v>
      </c>
      <c r="BW111" s="596">
        <v>3021.5474131793158</v>
      </c>
      <c r="BX111" s="596">
        <v>3000.712087645149</v>
      </c>
      <c r="BY111" s="596">
        <v>3140.4855386405543</v>
      </c>
    </row>
    <row r="112" spans="1:77">
      <c r="A112" t="s">
        <v>49</v>
      </c>
      <c r="B112" t="s">
        <v>101</v>
      </c>
      <c r="C112" t="s">
        <v>158</v>
      </c>
      <c r="D112" t="s">
        <v>217</v>
      </c>
      <c r="E112" s="351">
        <v>6019</v>
      </c>
      <c r="F112" s="351">
        <v>6127</v>
      </c>
      <c r="G112" s="351">
        <v>5961</v>
      </c>
      <c r="H112" s="351">
        <v>6325</v>
      </c>
      <c r="I112" s="351">
        <v>5891</v>
      </c>
      <c r="J112" s="351">
        <v>5917</v>
      </c>
      <c r="K112" s="351">
        <v>5705</v>
      </c>
      <c r="L112" s="351">
        <v>6054</v>
      </c>
      <c r="M112" s="351">
        <v>6020</v>
      </c>
      <c r="N112" s="351">
        <v>6227</v>
      </c>
      <c r="O112" s="351">
        <v>5957</v>
      </c>
      <c r="P112" s="351">
        <v>6504</v>
      </c>
      <c r="Q112" s="603">
        <v>3.5404387688277666E-2</v>
      </c>
      <c r="R112" s="351">
        <v>865</v>
      </c>
      <c r="S112" s="351">
        <v>448935</v>
      </c>
      <c r="T112" s="351">
        <v>128</v>
      </c>
      <c r="U112" s="351">
        <v>338</v>
      </c>
      <c r="V112" s="351">
        <v>594</v>
      </c>
      <c r="W112" s="351">
        <v>865</v>
      </c>
      <c r="X112" s="351">
        <v>66432</v>
      </c>
      <c r="Y112" s="351">
        <v>108990</v>
      </c>
      <c r="Z112" s="351">
        <v>132864</v>
      </c>
      <c r="AA112" s="351">
        <v>140649</v>
      </c>
      <c r="AB112" s="351">
        <v>-1</v>
      </c>
      <c r="AC112" s="351">
        <v>-100</v>
      </c>
      <c r="AD112" s="351">
        <v>4</v>
      </c>
      <c r="AE112" s="351">
        <v>-179</v>
      </c>
      <c r="AF112" s="351">
        <v>0</v>
      </c>
      <c r="AG112" s="351">
        <v>0</v>
      </c>
      <c r="AH112" s="351">
        <v>0</v>
      </c>
      <c r="AI112" s="351">
        <v>0</v>
      </c>
      <c r="AJ112" s="351">
        <v>448935</v>
      </c>
      <c r="AK112" s="351">
        <v>3468000</v>
      </c>
      <c r="AL112">
        <v>519</v>
      </c>
      <c r="AM112" s="351">
        <v>24432</v>
      </c>
      <c r="AN112" s="351">
        <v>23567</v>
      </c>
      <c r="AO112" s="351">
        <v>18413</v>
      </c>
      <c r="AP112" s="351">
        <v>17676</v>
      </c>
      <c r="AQ112" s="351">
        <v>-129</v>
      </c>
      <c r="AR112" s="351">
        <v>-310</v>
      </c>
      <c r="AS112" s="351">
        <v>-252</v>
      </c>
      <c r="AT112" s="351">
        <v>-450</v>
      </c>
      <c r="AU112" s="351">
        <v>0</v>
      </c>
      <c r="AV112" s="351">
        <v>0</v>
      </c>
      <c r="AW112" s="351">
        <v>0</v>
      </c>
      <c r="AX112" s="351">
        <v>0</v>
      </c>
      <c r="AY112" s="351">
        <v>66432</v>
      </c>
      <c r="AZ112" s="351">
        <v>108990</v>
      </c>
      <c r="BA112" s="351">
        <v>132864</v>
      </c>
      <c r="BB112" s="351">
        <v>140649</v>
      </c>
      <c r="BC112" s="351">
        <v>66432</v>
      </c>
      <c r="BD112" s="351">
        <v>108990</v>
      </c>
      <c r="BE112" s="351">
        <v>132864</v>
      </c>
      <c r="BF112" s="351">
        <v>140649</v>
      </c>
      <c r="BG112" s="605">
        <v>6504</v>
      </c>
      <c r="BH112" s="605">
        <v>0</v>
      </c>
      <c r="BI112" s="606">
        <v>0</v>
      </c>
      <c r="BJ112" s="606" t="s">
        <v>403</v>
      </c>
      <c r="BK112" s="605">
        <v>0</v>
      </c>
      <c r="BL112" t="s">
        <v>5149</v>
      </c>
      <c r="BM112" s="280">
        <v>519</v>
      </c>
      <c r="BN112" s="350">
        <v>2817.0870480412595</v>
      </c>
      <c r="BO112" s="350">
        <v>2913.9536624838743</v>
      </c>
      <c r="BP112" s="350">
        <v>2787.6059045152465</v>
      </c>
      <c r="BQ112" s="350">
        <v>3005.2797830919912</v>
      </c>
      <c r="BR112" s="350">
        <v>2756.720897011804</v>
      </c>
      <c r="BS112" s="350">
        <v>2768.8877181495241</v>
      </c>
      <c r="BT112" s="350">
        <v>2669.6813304111938</v>
      </c>
      <c r="BU112" s="350">
        <v>2797.349908800571</v>
      </c>
      <c r="BV112" s="350">
        <v>2851.1075470450983</v>
      </c>
      <c r="BW112" s="350">
        <v>2902.2654827621395</v>
      </c>
      <c r="BX112" s="350">
        <v>2823.633840826687</v>
      </c>
      <c r="BY112" s="350">
        <v>2959.8132190798947</v>
      </c>
    </row>
    <row r="113" spans="1:77">
      <c r="A113" t="s">
        <v>44</v>
      </c>
      <c r="B113" t="s">
        <v>60</v>
      </c>
      <c r="C113" t="s">
        <v>68</v>
      </c>
      <c r="D113" t="s">
        <v>215</v>
      </c>
      <c r="E113" s="351">
        <v>15549</v>
      </c>
      <c r="F113" s="351">
        <v>16050</v>
      </c>
      <c r="G113" s="351">
        <v>15660</v>
      </c>
      <c r="H113" s="351">
        <v>16569</v>
      </c>
      <c r="I113" s="351">
        <v>15059</v>
      </c>
      <c r="J113" s="351">
        <v>15489</v>
      </c>
      <c r="K113" s="351">
        <v>15112</v>
      </c>
      <c r="L113" s="351">
        <v>15989</v>
      </c>
      <c r="M113" s="351">
        <v>15810</v>
      </c>
      <c r="N113" s="351">
        <v>15838</v>
      </c>
      <c r="O113" s="351">
        <v>15630</v>
      </c>
      <c r="P113" s="351">
        <v>16722</v>
      </c>
      <c r="Q113" s="603">
        <v>3.4138622548098012E-2</v>
      </c>
      <c r="R113" s="351">
        <v>2179</v>
      </c>
      <c r="S113" s="351">
        <v>3246710</v>
      </c>
      <c r="T113" s="351">
        <v>490</v>
      </c>
      <c r="U113" s="351">
        <v>1051</v>
      </c>
      <c r="V113" s="351">
        <v>1599</v>
      </c>
      <c r="W113" s="351">
        <v>2179</v>
      </c>
      <c r="X113" s="351">
        <v>730100</v>
      </c>
      <c r="Y113" s="351">
        <v>835890</v>
      </c>
      <c r="Z113" s="351">
        <v>816520</v>
      </c>
      <c r="AA113" s="351">
        <v>864200</v>
      </c>
      <c r="AB113" s="351">
        <v>-261</v>
      </c>
      <c r="AC113" s="351">
        <v>212</v>
      </c>
      <c r="AD113" s="351">
        <v>30</v>
      </c>
      <c r="AE113" s="351">
        <v>-153</v>
      </c>
      <c r="AF113" s="351">
        <v>0</v>
      </c>
      <c r="AG113" s="351">
        <v>0</v>
      </c>
      <c r="AH113" s="351">
        <v>0</v>
      </c>
      <c r="AI113" s="351">
        <v>0</v>
      </c>
      <c r="AJ113" s="351">
        <v>3246710</v>
      </c>
      <c r="AK113" s="351">
        <v>10878000</v>
      </c>
      <c r="AL113">
        <v>1490</v>
      </c>
      <c r="AM113" s="351">
        <v>63828</v>
      </c>
      <c r="AN113" s="351">
        <v>61649</v>
      </c>
      <c r="AO113" s="351">
        <v>48279</v>
      </c>
      <c r="AP113" s="351">
        <v>46590</v>
      </c>
      <c r="AQ113" s="351">
        <v>-751</v>
      </c>
      <c r="AR113" s="351">
        <v>-349</v>
      </c>
      <c r="AS113" s="351">
        <v>-518</v>
      </c>
      <c r="AT113" s="351">
        <v>-733</v>
      </c>
      <c r="AU113" s="351">
        <v>710005.504587156</v>
      </c>
      <c r="AV113" s="351">
        <v>829660</v>
      </c>
      <c r="AW113" s="351">
        <v>787000</v>
      </c>
      <c r="AX113" s="351">
        <v>832334.495412844</v>
      </c>
      <c r="AY113" s="351">
        <v>730100</v>
      </c>
      <c r="AZ113" s="351">
        <v>835890</v>
      </c>
      <c r="BA113" s="351">
        <v>816520</v>
      </c>
      <c r="BB113" s="351">
        <v>864200</v>
      </c>
      <c r="BC113" s="351">
        <v>20094.495412844</v>
      </c>
      <c r="BD113" s="351">
        <v>6230</v>
      </c>
      <c r="BE113" s="351">
        <v>29520</v>
      </c>
      <c r="BF113" s="351">
        <v>31865.504587156</v>
      </c>
      <c r="BG113" s="605">
        <v>16722</v>
      </c>
      <c r="BH113" s="605">
        <v>832334.495412844</v>
      </c>
      <c r="BI113" s="606" t="s">
        <v>2572</v>
      </c>
      <c r="BJ113" s="606" t="s">
        <v>402</v>
      </c>
      <c r="BK113" s="605">
        <v>15810</v>
      </c>
      <c r="BL113" t="s">
        <v>5149</v>
      </c>
      <c r="BM113" s="280">
        <v>1490</v>
      </c>
      <c r="BN113" s="596">
        <v>3027.8763997488604</v>
      </c>
      <c r="BO113" s="596">
        <v>3033.2388626959173</v>
      </c>
      <c r="BP113" s="596">
        <v>2993.4034236606381</v>
      </c>
      <c r="BQ113" s="596">
        <v>3176.6264909407246</v>
      </c>
      <c r="BR113" s="596">
        <v>2884.0474828474439</v>
      </c>
      <c r="BS113" s="596">
        <v>2966.3995923915309</v>
      </c>
      <c r="BT113" s="596">
        <v>2894.1978591400871</v>
      </c>
      <c r="BU113" s="596">
        <v>3037.3807537167349</v>
      </c>
      <c r="BV113" s="596">
        <v>3000.317675927879</v>
      </c>
      <c r="BW113" s="596">
        <v>3096.9900764449453</v>
      </c>
      <c r="BX113" s="596">
        <v>3021.7361119705824</v>
      </c>
      <c r="BY113" s="596">
        <v>3173.2374489208646</v>
      </c>
    </row>
    <row r="114" spans="1:77">
      <c r="A114" t="s">
        <v>56</v>
      </c>
      <c r="B114" t="s">
        <v>55</v>
      </c>
      <c r="C114" t="s">
        <v>76</v>
      </c>
      <c r="D114" t="s">
        <v>213</v>
      </c>
      <c r="E114" s="351">
        <v>6207</v>
      </c>
      <c r="F114" s="351">
        <v>5889</v>
      </c>
      <c r="G114" s="351">
        <v>5807</v>
      </c>
      <c r="H114" s="351">
        <v>6282</v>
      </c>
      <c r="I114" s="351">
        <v>6157</v>
      </c>
      <c r="J114" s="351">
        <v>5842</v>
      </c>
      <c r="K114" s="351">
        <v>5761</v>
      </c>
      <c r="L114" s="351">
        <v>6232</v>
      </c>
      <c r="M114" s="351">
        <v>6212</v>
      </c>
      <c r="N114" s="351">
        <v>6609</v>
      </c>
      <c r="O114" s="351">
        <v>6976</v>
      </c>
      <c r="P114" s="351">
        <v>7469</v>
      </c>
      <c r="Q114" s="603">
        <v>7.980152987388878E-3</v>
      </c>
      <c r="R114" s="351">
        <v>193</v>
      </c>
      <c r="S114" s="351">
        <v>287570</v>
      </c>
      <c r="T114" s="351">
        <v>50</v>
      </c>
      <c r="U114" s="351">
        <v>97</v>
      </c>
      <c r="V114" s="351">
        <v>143</v>
      </c>
      <c r="W114" s="351">
        <v>193</v>
      </c>
      <c r="X114" s="351">
        <v>74500</v>
      </c>
      <c r="Y114" s="351">
        <v>70030</v>
      </c>
      <c r="Z114" s="351">
        <v>68540</v>
      </c>
      <c r="AA114" s="351">
        <v>74500</v>
      </c>
      <c r="AB114" s="351">
        <v>-5</v>
      </c>
      <c r="AC114" s="351">
        <v>-720</v>
      </c>
      <c r="AD114" s="351">
        <v>-1169</v>
      </c>
      <c r="AE114" s="351">
        <v>-1187</v>
      </c>
      <c r="AF114" s="351">
        <v>0</v>
      </c>
      <c r="AG114" s="351">
        <v>0</v>
      </c>
      <c r="AH114" s="351">
        <v>0</v>
      </c>
      <c r="AI114" s="351">
        <v>0</v>
      </c>
      <c r="AJ114" s="351">
        <v>287570</v>
      </c>
      <c r="AK114" s="351">
        <v>4669000</v>
      </c>
      <c r="AL114">
        <v>1490</v>
      </c>
      <c r="AM114" s="351">
        <v>24185</v>
      </c>
      <c r="AN114" s="351">
        <v>23992</v>
      </c>
      <c r="AO114" s="351">
        <v>17978</v>
      </c>
      <c r="AP114" s="351">
        <v>17835</v>
      </c>
      <c r="AQ114" s="351">
        <v>-55</v>
      </c>
      <c r="AR114" s="351">
        <v>-767</v>
      </c>
      <c r="AS114" s="351">
        <v>-1215</v>
      </c>
      <c r="AT114" s="351">
        <v>-1237</v>
      </c>
      <c r="AU114" s="351">
        <v>0</v>
      </c>
      <c r="AV114" s="351">
        <v>0</v>
      </c>
      <c r="AW114" s="351">
        <v>0</v>
      </c>
      <c r="AX114" s="351">
        <v>0</v>
      </c>
      <c r="AY114" s="351">
        <v>74500</v>
      </c>
      <c r="AZ114" s="351">
        <v>70030</v>
      </c>
      <c r="BA114" s="351">
        <v>68540</v>
      </c>
      <c r="BB114" s="351">
        <v>74500</v>
      </c>
      <c r="BC114" s="351">
        <v>74500</v>
      </c>
      <c r="BD114" s="351">
        <v>70030</v>
      </c>
      <c r="BE114" s="351">
        <v>68540</v>
      </c>
      <c r="BF114" s="351">
        <v>74500</v>
      </c>
      <c r="BG114" s="605">
        <v>7469</v>
      </c>
      <c r="BH114" s="605">
        <v>0</v>
      </c>
      <c r="BI114" s="606">
        <v>0</v>
      </c>
      <c r="BJ114" s="606" t="s">
        <v>403</v>
      </c>
      <c r="BK114" s="605">
        <v>6212</v>
      </c>
      <c r="BL114" t="s">
        <v>5148</v>
      </c>
      <c r="BM114" s="280">
        <v>1490</v>
      </c>
      <c r="BN114" s="350">
        <v>2256.3173863016991</v>
      </c>
      <c r="BO114" s="350">
        <v>2400.5153905453844</v>
      </c>
      <c r="BP114" s="350">
        <v>2533.8168201610838</v>
      </c>
      <c r="BQ114" s="350">
        <v>2688.0757607070859</v>
      </c>
      <c r="BR114" s="350">
        <v>2236.3403328170575</v>
      </c>
      <c r="BS114" s="350">
        <v>2121.9262992232011</v>
      </c>
      <c r="BT114" s="350">
        <v>2092.5055477276378</v>
      </c>
      <c r="BU114" s="350">
        <v>2242.882332404145</v>
      </c>
      <c r="BV114" s="350">
        <v>2274.7518175036139</v>
      </c>
      <c r="BW114" s="350">
        <v>2158.2106417397749</v>
      </c>
      <c r="BX114" s="350">
        <v>2128.1591435868354</v>
      </c>
      <c r="BY114" s="350">
        <v>2281.7427271003339</v>
      </c>
    </row>
    <row r="115" spans="1:77">
      <c r="A115" t="s">
        <v>73</v>
      </c>
      <c r="B115" t="s">
        <v>72</v>
      </c>
      <c r="C115" t="s">
        <v>71</v>
      </c>
      <c r="D115" t="s">
        <v>211</v>
      </c>
      <c r="E115" s="351">
        <v>4212</v>
      </c>
      <c r="F115" s="351">
        <v>4320</v>
      </c>
      <c r="G115" s="351">
        <v>4404</v>
      </c>
      <c r="H115" s="351">
        <v>4495</v>
      </c>
      <c r="I115" s="351">
        <v>4507</v>
      </c>
      <c r="J115" s="351">
        <v>4556</v>
      </c>
      <c r="K115" s="351">
        <v>4403</v>
      </c>
      <c r="L115" s="351">
        <v>4494</v>
      </c>
      <c r="M115" s="351">
        <v>4184</v>
      </c>
      <c r="N115" s="351">
        <v>4365</v>
      </c>
      <c r="O115" s="351">
        <v>4138</v>
      </c>
      <c r="P115" s="351">
        <v>4400</v>
      </c>
      <c r="Q115" s="603">
        <v>-3.0348230164649187E-2</v>
      </c>
      <c r="R115" s="351">
        <v>-529</v>
      </c>
      <c r="S115" s="351">
        <v>0</v>
      </c>
      <c r="T115" s="351">
        <v>-295</v>
      </c>
      <c r="U115" s="351">
        <v>-531</v>
      </c>
      <c r="V115" s="351">
        <v>-530</v>
      </c>
      <c r="W115" s="351">
        <v>-529</v>
      </c>
      <c r="X115" s="351">
        <v>0</v>
      </c>
      <c r="Y115" s="351">
        <v>0</v>
      </c>
      <c r="Z115" s="351">
        <v>0</v>
      </c>
      <c r="AA115" s="351">
        <v>0</v>
      </c>
      <c r="AB115" s="351">
        <v>28</v>
      </c>
      <c r="AC115" s="351">
        <v>-45</v>
      </c>
      <c r="AD115" s="351">
        <v>266</v>
      </c>
      <c r="AE115" s="351">
        <v>95</v>
      </c>
      <c r="AF115" s="351">
        <v>0</v>
      </c>
      <c r="AG115" s="351">
        <v>0</v>
      </c>
      <c r="AH115" s="351">
        <v>0</v>
      </c>
      <c r="AI115" s="351">
        <v>0</v>
      </c>
      <c r="AJ115" s="351">
        <v>0</v>
      </c>
      <c r="AK115" s="351">
        <v>3253000</v>
      </c>
      <c r="AL115">
        <v>1490</v>
      </c>
      <c r="AM115" s="351">
        <v>17431</v>
      </c>
      <c r="AN115" s="351">
        <v>17960</v>
      </c>
      <c r="AO115" s="351">
        <v>13219</v>
      </c>
      <c r="AP115" s="351">
        <v>13453</v>
      </c>
      <c r="AQ115" s="351">
        <v>323</v>
      </c>
      <c r="AR115" s="351">
        <v>191</v>
      </c>
      <c r="AS115" s="351">
        <v>265</v>
      </c>
      <c r="AT115" s="351">
        <v>94</v>
      </c>
      <c r="AU115" s="351" t="s">
        <v>1705</v>
      </c>
      <c r="AV115" s="351">
        <v>0</v>
      </c>
      <c r="AW115" s="351">
        <v>0</v>
      </c>
      <c r="AX115" s="351">
        <v>0</v>
      </c>
      <c r="AY115" s="351">
        <v>0</v>
      </c>
      <c r="AZ115" s="351">
        <v>0</v>
      </c>
      <c r="BA115" s="351">
        <v>0</v>
      </c>
      <c r="BB115" s="351">
        <v>0</v>
      </c>
      <c r="BC115" s="351" t="e">
        <v>#VALUE!</v>
      </c>
      <c r="BD115" s="351">
        <v>0</v>
      </c>
      <c r="BE115" s="351">
        <v>0</v>
      </c>
      <c r="BF115" s="351">
        <v>0</v>
      </c>
      <c r="BG115" s="605">
        <v>4400</v>
      </c>
      <c r="BH115" s="605">
        <v>0</v>
      </c>
      <c r="BI115" s="606">
        <v>0</v>
      </c>
      <c r="BJ115" s="606" t="s">
        <v>402</v>
      </c>
      <c r="BK115" s="605">
        <v>0</v>
      </c>
      <c r="BL115" t="s">
        <v>5149</v>
      </c>
      <c r="BM115" s="280">
        <v>1490</v>
      </c>
      <c r="BN115" s="596">
        <v>1989.3292266173582</v>
      </c>
      <c r="BO115" s="596">
        <v>2075.3876850346005</v>
      </c>
      <c r="BP115" s="596">
        <v>1967.4580161908768</v>
      </c>
      <c r="BQ115" s="596">
        <v>2063.9172661877251</v>
      </c>
      <c r="BR115" s="596">
        <v>2142.9031606989565</v>
      </c>
      <c r="BS115" s="596">
        <v>2166.2007544141215</v>
      </c>
      <c r="BT115" s="596">
        <v>2093.4552066912593</v>
      </c>
      <c r="BU115" s="596">
        <v>2108.0100441471905</v>
      </c>
      <c r="BV115" s="596">
        <v>2029.0148643885129</v>
      </c>
      <c r="BW115" s="596">
        <v>2081.0408865523209</v>
      </c>
      <c r="BX115" s="596">
        <v>2121.5055704575052</v>
      </c>
      <c r="BY115" s="596">
        <v>2137.1976275442221</v>
      </c>
    </row>
    <row r="116" spans="1:77">
      <c r="A116" t="s">
        <v>44</v>
      </c>
      <c r="B116" t="s">
        <v>116</v>
      </c>
      <c r="C116" t="s">
        <v>115</v>
      </c>
      <c r="D116" t="s">
        <v>209</v>
      </c>
      <c r="E116" s="351">
        <v>4232</v>
      </c>
      <c r="F116" s="351">
        <v>4197</v>
      </c>
      <c r="G116" s="351">
        <v>3924</v>
      </c>
      <c r="H116" s="351">
        <v>4079</v>
      </c>
      <c r="I116" s="351">
        <v>4083</v>
      </c>
      <c r="J116" s="351">
        <v>4054</v>
      </c>
      <c r="K116" s="351">
        <v>3783</v>
      </c>
      <c r="L116" s="351">
        <v>3933</v>
      </c>
      <c r="M116" s="351">
        <v>3782</v>
      </c>
      <c r="N116" s="351">
        <v>3843.0011053816193</v>
      </c>
      <c r="O116" s="351">
        <v>3835</v>
      </c>
      <c r="P116" s="351">
        <v>3949</v>
      </c>
      <c r="Q116" s="603">
        <v>3.5236124634858812E-2</v>
      </c>
      <c r="R116" s="351">
        <v>579</v>
      </c>
      <c r="S116" s="351">
        <v>862710</v>
      </c>
      <c r="T116" s="351">
        <v>149</v>
      </c>
      <c r="U116" s="351">
        <v>292</v>
      </c>
      <c r="V116" s="351">
        <v>433</v>
      </c>
      <c r="W116" s="351">
        <v>579</v>
      </c>
      <c r="X116" s="351">
        <v>222010</v>
      </c>
      <c r="Y116" s="351">
        <v>213070</v>
      </c>
      <c r="Z116" s="351">
        <v>210090</v>
      </c>
      <c r="AA116" s="351">
        <v>217540</v>
      </c>
      <c r="AB116" s="351">
        <v>450</v>
      </c>
      <c r="AC116" s="351">
        <v>353.99889461838075</v>
      </c>
      <c r="AD116" s="351">
        <v>89</v>
      </c>
      <c r="AE116" s="351">
        <v>130</v>
      </c>
      <c r="AF116" s="351">
        <v>222010</v>
      </c>
      <c r="AG116" s="351">
        <v>213070</v>
      </c>
      <c r="AH116" s="351">
        <v>210090</v>
      </c>
      <c r="AI116" s="351">
        <v>217540</v>
      </c>
      <c r="AJ116" s="351">
        <v>862710</v>
      </c>
      <c r="AK116" s="351">
        <v>3014000</v>
      </c>
      <c r="AL116">
        <v>1490</v>
      </c>
      <c r="AM116" s="351">
        <v>16432</v>
      </c>
      <c r="AN116" s="351">
        <v>15853</v>
      </c>
      <c r="AO116" s="351">
        <v>12200</v>
      </c>
      <c r="AP116" s="351">
        <v>11770</v>
      </c>
      <c r="AQ116" s="351">
        <v>301</v>
      </c>
      <c r="AR116" s="351">
        <v>210.99889461838075</v>
      </c>
      <c r="AS116" s="351">
        <v>-52</v>
      </c>
      <c r="AT116" s="351">
        <v>-16</v>
      </c>
      <c r="AU116" s="351">
        <v>222010</v>
      </c>
      <c r="AV116" s="351">
        <v>213070</v>
      </c>
      <c r="AW116" s="351">
        <v>210090</v>
      </c>
      <c r="AX116" s="351">
        <v>217540</v>
      </c>
      <c r="AY116" s="351">
        <v>0</v>
      </c>
      <c r="AZ116" s="351">
        <v>0</v>
      </c>
      <c r="BA116" s="351">
        <v>0</v>
      </c>
      <c r="BB116" s="351">
        <v>0</v>
      </c>
      <c r="BC116" s="351">
        <v>0</v>
      </c>
      <c r="BD116" s="351">
        <v>0</v>
      </c>
      <c r="BE116" s="351">
        <v>0</v>
      </c>
      <c r="BF116" s="351">
        <v>0</v>
      </c>
      <c r="BG116" s="605">
        <v>3949</v>
      </c>
      <c r="BH116" s="605">
        <v>217540</v>
      </c>
      <c r="BI116" s="606">
        <v>0</v>
      </c>
      <c r="BJ116" s="606" t="s">
        <v>402</v>
      </c>
      <c r="BK116" s="605">
        <v>4036</v>
      </c>
      <c r="BL116" t="s">
        <v>5149</v>
      </c>
      <c r="BM116" s="280">
        <v>1490</v>
      </c>
      <c r="BN116" s="350">
        <v>2702.6364182529805</v>
      </c>
      <c r="BO116" s="350">
        <v>2746.2281181361245</v>
      </c>
      <c r="BP116" s="350">
        <v>2740.5104875727607</v>
      </c>
      <c r="BQ116" s="350">
        <v>2812.6097907822864</v>
      </c>
      <c r="BR116" s="350">
        <v>2917.7325477860704</v>
      </c>
      <c r="BS116" s="350">
        <v>2897.0090004224176</v>
      </c>
      <c r="BT116" s="350">
        <v>2703.3510233344859</v>
      </c>
      <c r="BU116" s="350">
        <v>2801.2140560006919</v>
      </c>
      <c r="BV116" s="350">
        <v>3033.4579951724149</v>
      </c>
      <c r="BW116" s="350">
        <v>3008.3703227170668</v>
      </c>
      <c r="BX116" s="350">
        <v>2812.6864775653489</v>
      </c>
      <c r="BY116" s="350">
        <v>2914.8741274600493</v>
      </c>
    </row>
    <row r="117" spans="1:77">
      <c r="A117" t="s">
        <v>49</v>
      </c>
      <c r="B117" t="s">
        <v>55</v>
      </c>
      <c r="C117" t="s">
        <v>158</v>
      </c>
      <c r="D117" t="s">
        <v>207</v>
      </c>
      <c r="E117" s="351">
        <v>6611</v>
      </c>
      <c r="F117" s="351">
        <v>6675</v>
      </c>
      <c r="G117" s="351">
        <v>6119</v>
      </c>
      <c r="H117" s="351">
        <v>6362</v>
      </c>
      <c r="I117" s="351">
        <v>6398</v>
      </c>
      <c r="J117" s="351">
        <v>6442</v>
      </c>
      <c r="K117" s="351">
        <v>5890</v>
      </c>
      <c r="L117" s="351">
        <v>6133</v>
      </c>
      <c r="M117" s="351">
        <v>6231</v>
      </c>
      <c r="N117" s="351">
        <v>6752</v>
      </c>
      <c r="O117" s="351">
        <v>6772</v>
      </c>
      <c r="P117" s="351">
        <v>7034</v>
      </c>
      <c r="Q117" s="603">
        <v>3.5083634105638993E-2</v>
      </c>
      <c r="R117" s="351">
        <v>904</v>
      </c>
      <c r="S117" s="351">
        <v>1346960</v>
      </c>
      <c r="T117" s="351">
        <v>213</v>
      </c>
      <c r="U117" s="351">
        <v>446</v>
      </c>
      <c r="V117" s="351">
        <v>675</v>
      </c>
      <c r="W117" s="351">
        <v>904</v>
      </c>
      <c r="X117" s="351">
        <v>317370</v>
      </c>
      <c r="Y117" s="351">
        <v>347170</v>
      </c>
      <c r="Z117" s="351">
        <v>341210</v>
      </c>
      <c r="AA117" s="351">
        <v>341210</v>
      </c>
      <c r="AB117" s="351">
        <v>380</v>
      </c>
      <c r="AC117" s="351">
        <v>-77</v>
      </c>
      <c r="AD117" s="351">
        <v>-653</v>
      </c>
      <c r="AE117" s="351">
        <v>-672</v>
      </c>
      <c r="AF117" s="351">
        <v>317370</v>
      </c>
      <c r="AG117" s="351">
        <v>134100</v>
      </c>
      <c r="AH117" s="351">
        <v>0</v>
      </c>
      <c r="AI117" s="351">
        <v>0</v>
      </c>
      <c r="AJ117" s="351">
        <v>1346960</v>
      </c>
      <c r="AK117" s="351">
        <v>3887000</v>
      </c>
      <c r="AL117">
        <v>1490</v>
      </c>
      <c r="AM117" s="351">
        <v>25767</v>
      </c>
      <c r="AN117" s="351">
        <v>24863</v>
      </c>
      <c r="AO117" s="351">
        <v>19156</v>
      </c>
      <c r="AP117" s="351">
        <v>18465</v>
      </c>
      <c r="AQ117" s="351">
        <v>167</v>
      </c>
      <c r="AR117" s="351">
        <v>-310</v>
      </c>
      <c r="AS117" s="351">
        <v>-882</v>
      </c>
      <c r="AT117" s="351">
        <v>-901</v>
      </c>
      <c r="AU117" s="351">
        <v>317370</v>
      </c>
      <c r="AV117" s="351">
        <v>134100</v>
      </c>
      <c r="AW117" s="351">
        <v>0</v>
      </c>
      <c r="AX117" s="351">
        <v>0</v>
      </c>
      <c r="AY117" s="351">
        <v>0</v>
      </c>
      <c r="AZ117" s="351">
        <v>213070</v>
      </c>
      <c r="BA117" s="351">
        <v>341210</v>
      </c>
      <c r="BB117" s="351">
        <v>341210</v>
      </c>
      <c r="BC117" s="351">
        <v>0</v>
      </c>
      <c r="BD117" s="351">
        <v>213070</v>
      </c>
      <c r="BE117" s="351">
        <v>341210</v>
      </c>
      <c r="BF117" s="351">
        <v>341210</v>
      </c>
      <c r="BG117" s="605">
        <v>7034</v>
      </c>
      <c r="BH117" s="605">
        <v>0</v>
      </c>
      <c r="BI117" s="606">
        <v>0</v>
      </c>
      <c r="BJ117" s="606" t="s">
        <v>403</v>
      </c>
      <c r="BK117" s="605">
        <v>6173</v>
      </c>
      <c r="BL117" t="s">
        <v>5149</v>
      </c>
      <c r="BM117" s="280">
        <v>1490</v>
      </c>
      <c r="BN117" s="350">
        <v>2368.7410754752791</v>
      </c>
      <c r="BO117" s="350">
        <v>2566.8014350199142</v>
      </c>
      <c r="BP117" s="350">
        <v>2574.404519839286</v>
      </c>
      <c r="BQ117" s="350">
        <v>2637.4093456153969</v>
      </c>
      <c r="BR117" s="350">
        <v>2432.2268337170335</v>
      </c>
      <c r="BS117" s="350">
        <v>2448.9536203196512</v>
      </c>
      <c r="BT117" s="350">
        <v>2239.1084793049904</v>
      </c>
      <c r="BU117" s="350">
        <v>2299.5779807590602</v>
      </c>
      <c r="BV117" s="350">
        <v>2548.0170262729616</v>
      </c>
      <c r="BW117" s="350">
        <v>2572.6839586101978</v>
      </c>
      <c r="BX117" s="350">
        <v>2358.3899839304572</v>
      </c>
      <c r="BY117" s="350">
        <v>2418.5412810421644</v>
      </c>
    </row>
    <row r="118" spans="1:77">
      <c r="A118" t="s">
        <v>44</v>
      </c>
      <c r="B118" t="s">
        <v>116</v>
      </c>
      <c r="C118" t="s">
        <v>115</v>
      </c>
      <c r="D118" t="s">
        <v>205</v>
      </c>
      <c r="E118" s="351">
        <v>7885</v>
      </c>
      <c r="F118" s="351">
        <v>7815</v>
      </c>
      <c r="G118" s="351">
        <v>7864</v>
      </c>
      <c r="H118" s="351">
        <v>8400</v>
      </c>
      <c r="I118" s="351">
        <v>7743.07</v>
      </c>
      <c r="J118" s="351">
        <v>7674.33</v>
      </c>
      <c r="K118" s="351">
        <v>7722.4480000000003</v>
      </c>
      <c r="L118" s="351">
        <v>8248.7999999999993</v>
      </c>
      <c r="M118" s="351">
        <v>8046</v>
      </c>
      <c r="N118" s="351">
        <v>7911</v>
      </c>
      <c r="O118" s="351">
        <v>7352</v>
      </c>
      <c r="P118" s="351">
        <v>7659</v>
      </c>
      <c r="Q118" s="603">
        <v>1.8000000000000082E-2</v>
      </c>
      <c r="R118" s="351">
        <v>575.35200000000259</v>
      </c>
      <c r="S118" s="351">
        <v>857274.48000000382</v>
      </c>
      <c r="T118" s="351">
        <v>141.93000000000029</v>
      </c>
      <c r="U118" s="351">
        <v>282.60000000000036</v>
      </c>
      <c r="V118" s="351">
        <v>424.15200000000186</v>
      </c>
      <c r="W118" s="351">
        <v>575.35200000000259</v>
      </c>
      <c r="X118" s="351">
        <v>211475.70000000042</v>
      </c>
      <c r="Y118" s="351">
        <v>209598.3000000001</v>
      </c>
      <c r="Z118" s="351">
        <v>210912.48000000225</v>
      </c>
      <c r="AA118" s="351">
        <v>225288.00000000105</v>
      </c>
      <c r="AB118" s="351">
        <v>-161</v>
      </c>
      <c r="AC118" s="351">
        <v>-96</v>
      </c>
      <c r="AD118" s="351">
        <v>512</v>
      </c>
      <c r="AE118" s="351">
        <v>741</v>
      </c>
      <c r="AF118" s="351">
        <v>0</v>
      </c>
      <c r="AG118" s="351">
        <v>0</v>
      </c>
      <c r="AH118" s="351">
        <v>379950</v>
      </c>
      <c r="AI118" s="351">
        <v>0</v>
      </c>
      <c r="AJ118" s="351">
        <v>857274.48000000382</v>
      </c>
      <c r="AK118" s="351">
        <v>5759000</v>
      </c>
      <c r="AL118">
        <v>1490</v>
      </c>
      <c r="AM118" s="351">
        <v>31964</v>
      </c>
      <c r="AN118" s="351">
        <v>31388.647999999997</v>
      </c>
      <c r="AO118" s="351">
        <v>24079</v>
      </c>
      <c r="AP118" s="351">
        <v>23645.578000000001</v>
      </c>
      <c r="AQ118" s="351">
        <v>-302.93000000000029</v>
      </c>
      <c r="AR118" s="351">
        <v>-236.67000000000007</v>
      </c>
      <c r="AS118" s="351">
        <v>370.44800000000032</v>
      </c>
      <c r="AT118" s="351">
        <v>589.79999999999927</v>
      </c>
      <c r="AU118" s="351">
        <v>0</v>
      </c>
      <c r="AV118" s="351">
        <v>0</v>
      </c>
      <c r="AW118" s="351">
        <v>0</v>
      </c>
      <c r="AX118" s="351">
        <v>0</v>
      </c>
      <c r="AY118" s="351">
        <v>211475.70000000042</v>
      </c>
      <c r="AZ118" s="351">
        <v>209598.3000000001</v>
      </c>
      <c r="BA118" s="351">
        <v>-169037.51999999775</v>
      </c>
      <c r="BB118" s="351">
        <v>225288.00000000105</v>
      </c>
      <c r="BC118" s="351">
        <v>211475.70000000042</v>
      </c>
      <c r="BD118" s="351">
        <v>209598.3000000001</v>
      </c>
      <c r="BE118" s="351">
        <v>210912.48000000225</v>
      </c>
      <c r="BF118" s="351">
        <v>225288.00000000105</v>
      </c>
      <c r="BG118" s="605">
        <v>7659</v>
      </c>
      <c r="BH118" s="605">
        <v>0</v>
      </c>
      <c r="BI118" s="606" t="s">
        <v>2191</v>
      </c>
      <c r="BJ118" s="606" t="s">
        <v>403</v>
      </c>
      <c r="BK118" s="605">
        <v>7901</v>
      </c>
      <c r="BL118" t="s">
        <v>5149</v>
      </c>
      <c r="BM118" s="280">
        <v>1490</v>
      </c>
      <c r="BN118" s="350">
        <v>2821.7031038222121</v>
      </c>
      <c r="BO118" s="350">
        <v>2774.3590920131146</v>
      </c>
      <c r="BP118" s="350">
        <v>2578.3198134850741</v>
      </c>
      <c r="BQ118" s="350">
        <v>2675.9394928678544</v>
      </c>
      <c r="BR118" s="350">
        <v>2715.466648286435</v>
      </c>
      <c r="BS118" s="350">
        <v>2691.3597788660104</v>
      </c>
      <c r="BT118" s="350">
        <v>2708.2345874603079</v>
      </c>
      <c r="BU118" s="350">
        <v>2882.0067487620258</v>
      </c>
      <c r="BV118" s="350">
        <v>2773.7243450021447</v>
      </c>
      <c r="BW118" s="350">
        <v>2749.1002861371921</v>
      </c>
      <c r="BX118" s="350">
        <v>2766.3371273426587</v>
      </c>
      <c r="BY118" s="350">
        <v>2945.8496236771789</v>
      </c>
    </row>
    <row r="119" spans="1:77">
      <c r="A119" t="s">
        <v>73</v>
      </c>
      <c r="B119" t="s">
        <v>72</v>
      </c>
      <c r="C119" t="s">
        <v>71</v>
      </c>
      <c r="D119" t="s">
        <v>203</v>
      </c>
      <c r="E119" s="351">
        <v>8271</v>
      </c>
      <c r="F119" s="351">
        <v>8119</v>
      </c>
      <c r="G119" s="351">
        <v>7856</v>
      </c>
      <c r="H119" s="351">
        <v>8068</v>
      </c>
      <c r="I119" s="351">
        <v>8148</v>
      </c>
      <c r="J119" s="351">
        <v>8002</v>
      </c>
      <c r="K119" s="351">
        <v>7737</v>
      </c>
      <c r="L119" s="351">
        <v>7943</v>
      </c>
      <c r="M119" s="351">
        <v>7347</v>
      </c>
      <c r="N119" s="351">
        <v>7812</v>
      </c>
      <c r="O119" s="351">
        <v>7636</v>
      </c>
      <c r="P119" s="351">
        <v>7642</v>
      </c>
      <c r="Q119" s="603">
        <v>1.4978028099275856E-2</v>
      </c>
      <c r="R119" s="351">
        <v>484</v>
      </c>
      <c r="S119" s="351">
        <v>721160</v>
      </c>
      <c r="T119" s="351">
        <v>123</v>
      </c>
      <c r="U119" s="351">
        <v>240</v>
      </c>
      <c r="V119" s="351">
        <v>359</v>
      </c>
      <c r="W119" s="351">
        <v>484</v>
      </c>
      <c r="X119" s="351">
        <v>183270</v>
      </c>
      <c r="Y119" s="351">
        <v>174330</v>
      </c>
      <c r="Z119" s="351">
        <v>177310</v>
      </c>
      <c r="AA119" s="351">
        <v>186250</v>
      </c>
      <c r="AB119" s="351">
        <v>924</v>
      </c>
      <c r="AC119" s="351">
        <v>307</v>
      </c>
      <c r="AD119" s="351">
        <v>220</v>
      </c>
      <c r="AE119" s="351">
        <v>426</v>
      </c>
      <c r="AF119" s="351">
        <v>183270</v>
      </c>
      <c r="AG119" s="351">
        <v>174330</v>
      </c>
      <c r="AH119" s="351">
        <v>177310</v>
      </c>
      <c r="AI119" s="351">
        <v>186250</v>
      </c>
      <c r="AJ119" s="351">
        <v>721160</v>
      </c>
      <c r="AK119" s="351">
        <v>6081000</v>
      </c>
      <c r="AL119">
        <v>1490</v>
      </c>
      <c r="AM119" s="351">
        <v>32314</v>
      </c>
      <c r="AN119" s="351">
        <v>31830</v>
      </c>
      <c r="AO119" s="351">
        <v>24043</v>
      </c>
      <c r="AP119" s="351">
        <v>23682</v>
      </c>
      <c r="AQ119" s="351">
        <v>801</v>
      </c>
      <c r="AR119" s="351">
        <v>190</v>
      </c>
      <c r="AS119" s="351">
        <v>101</v>
      </c>
      <c r="AT119" s="351">
        <v>301</v>
      </c>
      <c r="AU119" s="351" t="s">
        <v>3558</v>
      </c>
      <c r="AV119" s="351">
        <v>357600</v>
      </c>
      <c r="AW119" s="351">
        <v>177310</v>
      </c>
      <c r="AX119" s="351">
        <v>186250</v>
      </c>
      <c r="AY119" s="351">
        <v>0</v>
      </c>
      <c r="AZ119" s="351">
        <v>0</v>
      </c>
      <c r="BA119" s="351">
        <v>0</v>
      </c>
      <c r="BB119" s="351">
        <v>0</v>
      </c>
      <c r="BC119" s="351" t="e">
        <v>#VALUE!</v>
      </c>
      <c r="BD119" s="351">
        <v>-183270</v>
      </c>
      <c r="BE119" s="351">
        <v>0</v>
      </c>
      <c r="BF119" s="351">
        <v>0</v>
      </c>
      <c r="BG119" s="605">
        <v>7642</v>
      </c>
      <c r="BH119" s="605">
        <v>186250</v>
      </c>
      <c r="BI119" s="606" t="s">
        <v>1613</v>
      </c>
      <c r="BJ119" s="606" t="s">
        <v>402</v>
      </c>
      <c r="BK119" s="605">
        <v>8148</v>
      </c>
      <c r="BL119" t="s">
        <v>5149</v>
      </c>
      <c r="BM119" s="280">
        <v>1490</v>
      </c>
      <c r="BN119" s="596">
        <v>2224.1525456592908</v>
      </c>
      <c r="BO119" s="596">
        <v>2364.9216941187397</v>
      </c>
      <c r="BP119" s="596">
        <v>2311.6413282502172</v>
      </c>
      <c r="BQ119" s="596">
        <v>2274.7111776863489</v>
      </c>
      <c r="BR119" s="596">
        <v>2466.6387562313735</v>
      </c>
      <c r="BS119" s="596">
        <v>2422.4402709086221</v>
      </c>
      <c r="BT119" s="596">
        <v>2342.2169927543127</v>
      </c>
      <c r="BU119" s="596">
        <v>2364.3065800003496</v>
      </c>
      <c r="BV119" s="596">
        <v>2544.117687543745</v>
      </c>
      <c r="BW119" s="596">
        <v>2497.3632577883768</v>
      </c>
      <c r="BX119" s="596">
        <v>2416.4657905142858</v>
      </c>
      <c r="BY119" s="596">
        <v>2442.420408109318</v>
      </c>
    </row>
    <row r="120" spans="1:77">
      <c r="A120" t="s">
        <v>49</v>
      </c>
      <c r="B120" t="s">
        <v>101</v>
      </c>
      <c r="C120" t="s">
        <v>100</v>
      </c>
      <c r="D120" t="s">
        <v>201</v>
      </c>
      <c r="E120" s="351">
        <v>22905</v>
      </c>
      <c r="F120" s="351">
        <v>23320</v>
      </c>
      <c r="G120" s="351">
        <v>23029</v>
      </c>
      <c r="H120" s="351">
        <v>23835</v>
      </c>
      <c r="I120" s="351">
        <v>22667</v>
      </c>
      <c r="J120" s="351">
        <v>22702</v>
      </c>
      <c r="K120" s="351">
        <v>21812</v>
      </c>
      <c r="L120" s="351">
        <v>22642</v>
      </c>
      <c r="M120" s="351">
        <v>23331</v>
      </c>
      <c r="N120" s="351">
        <v>23335</v>
      </c>
      <c r="O120" s="351">
        <v>24104</v>
      </c>
      <c r="P120" s="351">
        <v>23268</v>
      </c>
      <c r="Q120" s="603">
        <v>3.5084703885528902E-2</v>
      </c>
      <c r="R120" s="351">
        <v>3266</v>
      </c>
      <c r="S120" s="351">
        <v>4866340</v>
      </c>
      <c r="T120" s="351">
        <v>238</v>
      </c>
      <c r="U120" s="351">
        <v>856</v>
      </c>
      <c r="V120" s="351">
        <v>2073</v>
      </c>
      <c r="W120" s="351">
        <v>3266</v>
      </c>
      <c r="X120" s="351">
        <v>354620</v>
      </c>
      <c r="Y120" s="351">
        <v>920820</v>
      </c>
      <c r="Z120" s="351">
        <v>1813330</v>
      </c>
      <c r="AA120" s="351">
        <v>1777570</v>
      </c>
      <c r="AB120" s="351">
        <v>-426</v>
      </c>
      <c r="AC120" s="351">
        <v>-15</v>
      </c>
      <c r="AD120" s="351">
        <v>-1075</v>
      </c>
      <c r="AE120" s="351">
        <v>567</v>
      </c>
      <c r="AF120" s="351">
        <v>0</v>
      </c>
      <c r="AG120" s="351">
        <v>0</v>
      </c>
      <c r="AH120" s="351">
        <v>0</v>
      </c>
      <c r="AI120" s="351">
        <v>0</v>
      </c>
      <c r="AJ120" s="351">
        <v>4866340</v>
      </c>
      <c r="AK120" s="351">
        <v>16295000</v>
      </c>
      <c r="AL120">
        <v>1490</v>
      </c>
      <c r="AM120" s="351">
        <v>93089</v>
      </c>
      <c r="AN120" s="351">
        <v>89823</v>
      </c>
      <c r="AO120" s="351">
        <v>70184</v>
      </c>
      <c r="AP120" s="351">
        <v>67156</v>
      </c>
      <c r="AQ120" s="351">
        <v>-664</v>
      </c>
      <c r="AR120" s="351">
        <v>-633</v>
      </c>
      <c r="AS120" s="351">
        <v>-2292</v>
      </c>
      <c r="AT120" s="351">
        <v>-626</v>
      </c>
      <c r="AU120" s="351">
        <v>0</v>
      </c>
      <c r="AV120" s="351">
        <v>0</v>
      </c>
      <c r="AW120" s="351">
        <v>0</v>
      </c>
      <c r="AX120" s="351">
        <v>0</v>
      </c>
      <c r="AY120" s="351">
        <v>354620</v>
      </c>
      <c r="AZ120" s="351">
        <v>920820</v>
      </c>
      <c r="BA120" s="351">
        <v>1813330</v>
      </c>
      <c r="BB120" s="351">
        <v>1777570</v>
      </c>
      <c r="BC120" s="351">
        <v>354620</v>
      </c>
      <c r="BD120" s="351">
        <v>920820</v>
      </c>
      <c r="BE120" s="351">
        <v>1813330</v>
      </c>
      <c r="BF120" s="351">
        <v>1777570</v>
      </c>
      <c r="BG120" s="605">
        <v>23268</v>
      </c>
      <c r="BH120" s="605">
        <v>0</v>
      </c>
      <c r="BI120" s="606" t="s">
        <v>1744</v>
      </c>
      <c r="BJ120" s="606" t="s">
        <v>403</v>
      </c>
      <c r="BK120" s="605">
        <v>23331</v>
      </c>
      <c r="BL120" t="s">
        <v>5149</v>
      </c>
      <c r="BM120" s="280">
        <v>1490</v>
      </c>
      <c r="BN120" s="350">
        <v>2643.5322107148313</v>
      </c>
      <c r="BO120" s="350">
        <v>2643.985432987467</v>
      </c>
      <c r="BP120" s="350">
        <v>2731.117414901646</v>
      </c>
      <c r="BQ120" s="350">
        <v>2617.9135054294102</v>
      </c>
      <c r="BR120" s="350">
        <v>2568.2973134573353</v>
      </c>
      <c r="BS120" s="350">
        <v>2572.2630083428962</v>
      </c>
      <c r="BT120" s="350">
        <v>2471.4210526814927</v>
      </c>
      <c r="BU120" s="350">
        <v>2547.4814161050676</v>
      </c>
      <c r="BV120" s="350">
        <v>2612.9388368889663</v>
      </c>
      <c r="BW120" s="350">
        <v>2660.2808852325124</v>
      </c>
      <c r="BX120" s="350">
        <v>2627.0844127795676</v>
      </c>
      <c r="BY120" s="350">
        <v>2700.6382170669071</v>
      </c>
    </row>
    <row r="121" spans="1:77">
      <c r="A121" t="s">
        <v>44</v>
      </c>
      <c r="B121" t="s">
        <v>43</v>
      </c>
      <c r="C121" t="s">
        <v>42</v>
      </c>
      <c r="D121" t="s">
        <v>199</v>
      </c>
      <c r="E121" s="351">
        <v>3701</v>
      </c>
      <c r="F121" s="351">
        <v>3726</v>
      </c>
      <c r="G121" s="351">
        <v>3734</v>
      </c>
      <c r="H121" s="351">
        <v>3693</v>
      </c>
      <c r="I121" s="351">
        <v>3726</v>
      </c>
      <c r="J121" s="351">
        <v>3629</v>
      </c>
      <c r="K121" s="351">
        <v>3637</v>
      </c>
      <c r="L121" s="351">
        <v>3599</v>
      </c>
      <c r="M121" s="351">
        <v>3723</v>
      </c>
      <c r="N121" s="351">
        <v>3829</v>
      </c>
      <c r="O121" s="351">
        <v>3856</v>
      </c>
      <c r="P121" s="351">
        <v>3868</v>
      </c>
      <c r="Q121" s="603">
        <v>1.7705668506799516E-2</v>
      </c>
      <c r="R121" s="351">
        <v>263</v>
      </c>
      <c r="S121" s="351">
        <v>560716</v>
      </c>
      <c r="T121" s="351">
        <v>-25</v>
      </c>
      <c r="U121" s="351">
        <v>72</v>
      </c>
      <c r="V121" s="351">
        <v>169</v>
      </c>
      <c r="W121" s="351">
        <v>263</v>
      </c>
      <c r="X121" s="351">
        <v>0</v>
      </c>
      <c r="Y121" s="351">
        <v>153504</v>
      </c>
      <c r="Z121" s="351">
        <v>206804.00000000006</v>
      </c>
      <c r="AA121" s="351">
        <v>200407.99999999994</v>
      </c>
      <c r="AB121" s="351">
        <v>-22</v>
      </c>
      <c r="AC121" s="351">
        <v>-103</v>
      </c>
      <c r="AD121" s="351">
        <v>-122</v>
      </c>
      <c r="AE121" s="351">
        <v>-175</v>
      </c>
      <c r="AF121" s="351">
        <v>0</v>
      </c>
      <c r="AG121" s="351">
        <v>0</v>
      </c>
      <c r="AH121" s="351">
        <v>0</v>
      </c>
      <c r="AI121" s="351">
        <v>0</v>
      </c>
      <c r="AJ121" s="351">
        <v>560716</v>
      </c>
      <c r="AK121" s="351">
        <v>3250000</v>
      </c>
      <c r="AL121">
        <v>2132</v>
      </c>
      <c r="AM121" s="351">
        <v>14854</v>
      </c>
      <c r="AN121" s="351">
        <v>14591</v>
      </c>
      <c r="AO121" s="351">
        <v>11153</v>
      </c>
      <c r="AP121" s="351">
        <v>10865</v>
      </c>
      <c r="AQ121" s="351">
        <v>3</v>
      </c>
      <c r="AR121" s="351">
        <v>-200</v>
      </c>
      <c r="AS121" s="351">
        <v>-219</v>
      </c>
      <c r="AT121" s="351">
        <v>-269</v>
      </c>
      <c r="AU121" s="351">
        <v>46900</v>
      </c>
      <c r="AV121" s="351">
        <v>0</v>
      </c>
      <c r="AW121" s="351">
        <v>0</v>
      </c>
      <c r="AX121" s="351">
        <v>0</v>
      </c>
      <c r="AY121" s="351">
        <v>0</v>
      </c>
      <c r="AZ121" s="351">
        <v>153504</v>
      </c>
      <c r="BA121" s="351">
        <v>206804.00000000006</v>
      </c>
      <c r="BB121" s="351">
        <v>200407.99999999994</v>
      </c>
      <c r="BC121" s="351">
        <v>-46900</v>
      </c>
      <c r="BD121" s="351">
        <v>153504</v>
      </c>
      <c r="BE121" s="351">
        <v>206804.00000000006</v>
      </c>
      <c r="BF121" s="351">
        <v>200407.99999999994</v>
      </c>
      <c r="BG121" s="605">
        <v>3868</v>
      </c>
      <c r="BH121" s="605">
        <v>0</v>
      </c>
      <c r="BI121" s="606" t="s">
        <v>2663</v>
      </c>
      <c r="BJ121" s="606" t="s">
        <v>403</v>
      </c>
      <c r="BK121" s="605">
        <v>3630</v>
      </c>
      <c r="BL121" t="s">
        <v>5149</v>
      </c>
      <c r="BM121" s="280">
        <v>2132</v>
      </c>
      <c r="BN121" s="350">
        <v>2326.8917827069831</v>
      </c>
      <c r="BO121" s="350">
        <v>2393.1422605385542</v>
      </c>
      <c r="BP121" s="350">
        <v>2410.0173822503698</v>
      </c>
      <c r="BQ121" s="350">
        <v>2414.6056574722443</v>
      </c>
      <c r="BR121" s="350">
        <v>2328.7667962305177</v>
      </c>
      <c r="BS121" s="350">
        <v>2268.1413589695517</v>
      </c>
      <c r="BT121" s="350">
        <v>2273.1413950323117</v>
      </c>
      <c r="BU121" s="350">
        <v>2246.6819444784401</v>
      </c>
      <c r="BV121" s="350">
        <v>2315.5497858469944</v>
      </c>
      <c r="BW121" s="350">
        <v>2331.1911651083224</v>
      </c>
      <c r="BX121" s="350">
        <v>2336.1964064719477</v>
      </c>
      <c r="BY121" s="350">
        <v>2308.1416474716325</v>
      </c>
    </row>
    <row r="122" spans="1:77">
      <c r="A122" t="s">
        <v>44</v>
      </c>
      <c r="B122" t="s">
        <v>43</v>
      </c>
      <c r="C122" t="s">
        <v>42</v>
      </c>
      <c r="D122" t="s">
        <v>197</v>
      </c>
      <c r="E122" s="351">
        <v>4649</v>
      </c>
      <c r="F122" s="351">
        <v>4589</v>
      </c>
      <c r="G122" s="351">
        <v>4515</v>
      </c>
      <c r="H122" s="351">
        <v>4784</v>
      </c>
      <c r="I122" s="351">
        <v>4630</v>
      </c>
      <c r="J122" s="351">
        <v>4491</v>
      </c>
      <c r="K122" s="351">
        <v>4357</v>
      </c>
      <c r="L122" s="351">
        <v>4102</v>
      </c>
      <c r="M122" s="351">
        <v>4376</v>
      </c>
      <c r="N122" s="351">
        <v>4965</v>
      </c>
      <c r="O122" s="351">
        <v>4862</v>
      </c>
      <c r="P122" s="351">
        <v>5404</v>
      </c>
      <c r="Q122" s="603">
        <v>5.1626476776177377E-2</v>
      </c>
      <c r="R122" s="351">
        <v>957</v>
      </c>
      <c r="S122" s="351">
        <v>1425930</v>
      </c>
      <c r="T122" s="351">
        <v>19</v>
      </c>
      <c r="U122" s="351">
        <v>117</v>
      </c>
      <c r="V122" s="351">
        <v>275</v>
      </c>
      <c r="W122" s="351">
        <v>957</v>
      </c>
      <c r="X122" s="351">
        <v>28310</v>
      </c>
      <c r="Y122" s="351">
        <v>146020</v>
      </c>
      <c r="Z122" s="351">
        <v>235420</v>
      </c>
      <c r="AA122" s="351">
        <v>1016180</v>
      </c>
      <c r="AB122" s="351">
        <v>273</v>
      </c>
      <c r="AC122" s="351">
        <v>-376</v>
      </c>
      <c r="AD122" s="351">
        <v>-347</v>
      </c>
      <c r="AE122" s="351">
        <v>-620</v>
      </c>
      <c r="AF122" s="351">
        <v>28310</v>
      </c>
      <c r="AG122" s="351">
        <v>0</v>
      </c>
      <c r="AH122" s="351">
        <v>0</v>
      </c>
      <c r="AI122" s="351">
        <v>0</v>
      </c>
      <c r="AJ122" s="351">
        <v>1425930</v>
      </c>
      <c r="AK122" s="351">
        <v>3181000</v>
      </c>
      <c r="AL122">
        <v>1490</v>
      </c>
      <c r="AM122" s="351">
        <v>18537</v>
      </c>
      <c r="AN122" s="351">
        <v>17580</v>
      </c>
      <c r="AO122" s="351">
        <v>13888</v>
      </c>
      <c r="AP122" s="351">
        <v>12950</v>
      </c>
      <c r="AQ122" s="351">
        <v>254</v>
      </c>
      <c r="AR122" s="351">
        <v>-474</v>
      </c>
      <c r="AS122" s="351">
        <v>-505</v>
      </c>
      <c r="AT122" s="351">
        <v>-1302</v>
      </c>
      <c r="AU122" s="351">
        <v>0</v>
      </c>
      <c r="AV122" s="351">
        <v>146020</v>
      </c>
      <c r="AW122" s="351">
        <v>0</v>
      </c>
      <c r="AX122" s="351">
        <v>1016180</v>
      </c>
      <c r="AY122" s="351">
        <v>0</v>
      </c>
      <c r="AZ122" s="351">
        <v>146020</v>
      </c>
      <c r="BA122" s="351">
        <v>235420</v>
      </c>
      <c r="BB122" s="351">
        <v>1016180</v>
      </c>
      <c r="BC122" s="351">
        <v>28310</v>
      </c>
      <c r="BD122" s="351">
        <v>0</v>
      </c>
      <c r="BE122" s="351">
        <v>235420</v>
      </c>
      <c r="BF122" s="351">
        <v>0</v>
      </c>
      <c r="BG122" s="605">
        <v>5404</v>
      </c>
      <c r="BH122" s="605">
        <v>1016180</v>
      </c>
      <c r="BI122" s="606" t="s">
        <v>2674</v>
      </c>
      <c r="BJ122" s="606" t="s">
        <v>403</v>
      </c>
      <c r="BK122" s="605">
        <v>4102</v>
      </c>
      <c r="BL122" t="s">
        <v>5148</v>
      </c>
      <c r="BM122" s="280">
        <v>1490</v>
      </c>
      <c r="BN122" s="350">
        <v>2564.9602260597449</v>
      </c>
      <c r="BO122" s="350">
        <v>2910.1982455179691</v>
      </c>
      <c r="BP122" s="350">
        <v>2849.8255528113527</v>
      </c>
      <c r="BQ122" s="350">
        <v>3151.9708698165164</v>
      </c>
      <c r="BR122" s="350">
        <v>2713.8404585595563</v>
      </c>
      <c r="BS122" s="350">
        <v>2632.3666305380061</v>
      </c>
      <c r="BT122" s="350">
        <v>2553.823515754641</v>
      </c>
      <c r="BU122" s="350">
        <v>2392.5581991094282</v>
      </c>
      <c r="BV122" s="350">
        <v>2737.6617518503067</v>
      </c>
      <c r="BW122" s="350">
        <v>2702.3294857476999</v>
      </c>
      <c r="BX122" s="350">
        <v>2658.7530242211515</v>
      </c>
      <c r="BY122" s="350">
        <v>2804.1064262956625</v>
      </c>
    </row>
    <row r="123" spans="1:77">
      <c r="A123" t="s">
        <v>56</v>
      </c>
      <c r="B123" t="s">
        <v>65</v>
      </c>
      <c r="C123" t="s">
        <v>97</v>
      </c>
      <c r="D123" t="s">
        <v>195</v>
      </c>
      <c r="E123" s="351">
        <v>4765</v>
      </c>
      <c r="F123" s="351">
        <v>4974</v>
      </c>
      <c r="G123" s="351">
        <v>4832</v>
      </c>
      <c r="H123" s="351">
        <v>4850</v>
      </c>
      <c r="I123" s="351">
        <v>4603</v>
      </c>
      <c r="J123" s="351">
        <v>4931</v>
      </c>
      <c r="K123" s="351">
        <v>4655</v>
      </c>
      <c r="L123" s="351">
        <v>4673</v>
      </c>
      <c r="M123" s="351">
        <v>4179</v>
      </c>
      <c r="N123" s="351">
        <v>4594</v>
      </c>
      <c r="O123" s="351">
        <v>4734</v>
      </c>
      <c r="P123" s="351">
        <v>4757</v>
      </c>
      <c r="Q123" s="603">
        <v>2.8783275835435867E-2</v>
      </c>
      <c r="R123" s="351">
        <v>559</v>
      </c>
      <c r="S123" s="351">
        <v>832910</v>
      </c>
      <c r="T123" s="351">
        <v>162</v>
      </c>
      <c r="U123" s="351">
        <v>205</v>
      </c>
      <c r="V123" s="351">
        <v>382</v>
      </c>
      <c r="W123" s="351">
        <v>559</v>
      </c>
      <c r="X123" s="351">
        <v>241380</v>
      </c>
      <c r="Y123" s="351">
        <v>64070</v>
      </c>
      <c r="Z123" s="351">
        <v>263730</v>
      </c>
      <c r="AA123" s="351">
        <v>263730</v>
      </c>
      <c r="AB123" s="351">
        <v>586</v>
      </c>
      <c r="AC123" s="351">
        <v>380</v>
      </c>
      <c r="AD123" s="351">
        <v>98</v>
      </c>
      <c r="AE123" s="351">
        <v>93</v>
      </c>
      <c r="AF123" s="351">
        <v>241380</v>
      </c>
      <c r="AG123" s="351">
        <v>64070</v>
      </c>
      <c r="AH123" s="351">
        <v>263730</v>
      </c>
      <c r="AI123" s="351">
        <v>263730</v>
      </c>
      <c r="AJ123" s="351">
        <v>832910</v>
      </c>
      <c r="AK123" s="351">
        <v>3822000</v>
      </c>
      <c r="AL123">
        <v>1490</v>
      </c>
      <c r="AM123" s="351">
        <v>19421</v>
      </c>
      <c r="AN123" s="351">
        <v>18862</v>
      </c>
      <c r="AO123" s="351">
        <v>14656</v>
      </c>
      <c r="AP123" s="351">
        <v>14259</v>
      </c>
      <c r="AQ123" s="351">
        <v>424</v>
      </c>
      <c r="AR123" s="351">
        <v>337</v>
      </c>
      <c r="AS123" s="351">
        <v>-79</v>
      </c>
      <c r="AT123" s="351">
        <v>-84</v>
      </c>
      <c r="AU123" s="351">
        <v>0</v>
      </c>
      <c r="AV123" s="351">
        <v>0</v>
      </c>
      <c r="AW123" s="351">
        <v>0</v>
      </c>
      <c r="AX123" s="351">
        <v>0</v>
      </c>
      <c r="AY123" s="351">
        <v>0</v>
      </c>
      <c r="AZ123" s="351">
        <v>0</v>
      </c>
      <c r="BA123" s="351">
        <v>0</v>
      </c>
      <c r="BB123" s="351">
        <v>0</v>
      </c>
      <c r="BC123" s="351">
        <v>241380</v>
      </c>
      <c r="BD123" s="351">
        <v>64070</v>
      </c>
      <c r="BE123" s="351">
        <v>263730</v>
      </c>
      <c r="BF123" s="351">
        <v>263730</v>
      </c>
      <c r="BG123" s="605">
        <v>4757</v>
      </c>
      <c r="BH123" s="605">
        <v>0</v>
      </c>
      <c r="BI123" s="606" t="s">
        <v>2689</v>
      </c>
      <c r="BJ123" s="606" t="s">
        <v>402</v>
      </c>
      <c r="BK123" s="605">
        <v>4486</v>
      </c>
      <c r="BL123" t="s">
        <v>5148</v>
      </c>
      <c r="BM123" s="280">
        <v>1490</v>
      </c>
      <c r="BN123" s="350">
        <v>1985.9616038203912</v>
      </c>
      <c r="BO123" s="350">
        <v>2183.1796142500302</v>
      </c>
      <c r="BP123" s="350">
        <v>2249.7109912624392</v>
      </c>
      <c r="BQ123" s="350">
        <v>2237.9301679789346</v>
      </c>
      <c r="BR123" s="350">
        <v>2187.4566313436853</v>
      </c>
      <c r="BS123" s="350">
        <v>2343.3301432013282</v>
      </c>
      <c r="BT123" s="350">
        <v>2212.1682856625798</v>
      </c>
      <c r="BU123" s="350">
        <v>2198.4123764905535</v>
      </c>
      <c r="BV123" s="350">
        <v>2287.1739408549874</v>
      </c>
      <c r="BW123" s="350">
        <v>2387.4927978620585</v>
      </c>
      <c r="BX123" s="350">
        <v>2319.3335744409865</v>
      </c>
      <c r="BY123" s="350">
        <v>2304.8369893584345</v>
      </c>
    </row>
    <row r="124" spans="1:77">
      <c r="A124" t="s">
        <v>44</v>
      </c>
      <c r="B124" t="s">
        <v>116</v>
      </c>
      <c r="C124" t="s">
        <v>115</v>
      </c>
      <c r="D124" t="s">
        <v>193</v>
      </c>
      <c r="E124" s="351">
        <v>6233</v>
      </c>
      <c r="F124" s="351">
        <v>6920</v>
      </c>
      <c r="G124" s="351">
        <v>7339</v>
      </c>
      <c r="H124" s="351">
        <v>7609</v>
      </c>
      <c r="I124" s="351">
        <v>6015</v>
      </c>
      <c r="J124" s="351">
        <v>6678</v>
      </c>
      <c r="K124" s="351">
        <v>7082</v>
      </c>
      <c r="L124" s="351">
        <v>7343</v>
      </c>
      <c r="M124" s="351">
        <v>7334</v>
      </c>
      <c r="N124" s="351">
        <v>7151</v>
      </c>
      <c r="O124" s="351">
        <v>6614</v>
      </c>
      <c r="P124" s="351">
        <v>6268</v>
      </c>
      <c r="Q124" s="603">
        <v>3.4980961531618095E-2</v>
      </c>
      <c r="R124" s="351">
        <v>983</v>
      </c>
      <c r="S124" s="351">
        <v>1464670</v>
      </c>
      <c r="T124" s="351">
        <v>218</v>
      </c>
      <c r="U124" s="351">
        <v>460</v>
      </c>
      <c r="V124" s="351">
        <v>717</v>
      </c>
      <c r="W124" s="351">
        <v>983</v>
      </c>
      <c r="X124" s="351">
        <v>324820</v>
      </c>
      <c r="Y124" s="351">
        <v>360580</v>
      </c>
      <c r="Z124" s="351">
        <v>382930</v>
      </c>
      <c r="AA124" s="351">
        <v>396340</v>
      </c>
      <c r="AB124" s="351">
        <v>-1101</v>
      </c>
      <c r="AC124" s="351">
        <v>-231</v>
      </c>
      <c r="AD124" s="351">
        <v>725</v>
      </c>
      <c r="AE124" s="351">
        <v>1341</v>
      </c>
      <c r="AF124" s="351">
        <v>0</v>
      </c>
      <c r="AG124" s="351">
        <v>0</v>
      </c>
      <c r="AH124" s="351">
        <v>0</v>
      </c>
      <c r="AI124" s="351">
        <v>0</v>
      </c>
      <c r="AJ124" s="351">
        <v>1464670</v>
      </c>
      <c r="AK124" s="351">
        <v>4403000</v>
      </c>
      <c r="AL124">
        <v>1490</v>
      </c>
      <c r="AM124" s="351">
        <v>28101</v>
      </c>
      <c r="AN124" s="351">
        <v>27118</v>
      </c>
      <c r="AO124" s="351">
        <v>21868</v>
      </c>
      <c r="AP124" s="351">
        <v>21103</v>
      </c>
      <c r="AQ124" s="351">
        <v>-1319</v>
      </c>
      <c r="AR124" s="351">
        <v>-473</v>
      </c>
      <c r="AS124" s="351">
        <v>468</v>
      </c>
      <c r="AT124" s="351">
        <v>1075</v>
      </c>
      <c r="AU124" s="351">
        <v>0</v>
      </c>
      <c r="AV124" s="351">
        <v>0</v>
      </c>
      <c r="AW124" s="351">
        <v>0</v>
      </c>
      <c r="AX124" s="351">
        <v>1093660</v>
      </c>
      <c r="AY124" s="351">
        <v>324820</v>
      </c>
      <c r="AZ124" s="351">
        <v>360580</v>
      </c>
      <c r="BA124" s="351">
        <v>382930</v>
      </c>
      <c r="BB124" s="351">
        <v>396340</v>
      </c>
      <c r="BC124" s="351">
        <v>324820</v>
      </c>
      <c r="BD124" s="351">
        <v>360580</v>
      </c>
      <c r="BE124" s="351">
        <v>382930</v>
      </c>
      <c r="BF124" s="351">
        <v>-697320</v>
      </c>
      <c r="BG124" s="605">
        <v>6268</v>
      </c>
      <c r="BH124" s="605">
        <v>1093660</v>
      </c>
      <c r="BI124" s="606">
        <v>0</v>
      </c>
      <c r="BJ124" s="606" t="s">
        <v>403</v>
      </c>
      <c r="BK124" s="605">
        <v>7077</v>
      </c>
      <c r="BL124" t="s">
        <v>5149</v>
      </c>
      <c r="BM124" s="280">
        <v>1490</v>
      </c>
      <c r="BN124" s="350">
        <v>3579.6261929223865</v>
      </c>
      <c r="BO124" s="350">
        <v>3490.3063683648747</v>
      </c>
      <c r="BP124" s="350">
        <v>3228.2039323682393</v>
      </c>
      <c r="BQ124" s="350">
        <v>3040.8671784728799</v>
      </c>
      <c r="BR124" s="350">
        <v>2935.8401350461081</v>
      </c>
      <c r="BS124" s="350">
        <v>3259.4414666397188</v>
      </c>
      <c r="BT124" s="350">
        <v>3456.6284017284352</v>
      </c>
      <c r="BU124" s="350">
        <v>3562.3943349595343</v>
      </c>
      <c r="BV124" s="350">
        <v>3060.3617643183443</v>
      </c>
      <c r="BW124" s="350">
        <v>3397.6742193298478</v>
      </c>
      <c r="BX124" s="350">
        <v>3603.4004473499645</v>
      </c>
      <c r="BY124" s="350">
        <v>3713.8499729951513</v>
      </c>
    </row>
    <row r="125" spans="1:77">
      <c r="A125" t="s">
        <v>44</v>
      </c>
      <c r="B125" t="s">
        <v>43</v>
      </c>
      <c r="C125" t="s">
        <v>42</v>
      </c>
      <c r="D125" t="s">
        <v>191</v>
      </c>
      <c r="E125" s="351">
        <v>15122</v>
      </c>
      <c r="F125" s="351">
        <v>14976</v>
      </c>
      <c r="G125" s="351">
        <v>14831</v>
      </c>
      <c r="H125" s="351">
        <v>15944</v>
      </c>
      <c r="I125" s="351">
        <v>15637</v>
      </c>
      <c r="J125" s="351">
        <v>14627</v>
      </c>
      <c r="K125" s="351">
        <v>13224</v>
      </c>
      <c r="L125" s="351">
        <v>13880</v>
      </c>
      <c r="M125" s="351">
        <v>15637</v>
      </c>
      <c r="N125" s="351">
        <v>15369</v>
      </c>
      <c r="O125" s="351">
        <v>15236</v>
      </c>
      <c r="P125" s="351">
        <v>16286</v>
      </c>
      <c r="Q125" s="603">
        <v>5.7578893762423408E-2</v>
      </c>
      <c r="R125" s="351">
        <v>3505</v>
      </c>
      <c r="S125" s="351">
        <v>2062797.65</v>
      </c>
      <c r="T125" s="351">
        <v>-515</v>
      </c>
      <c r="U125" s="351">
        <v>-166</v>
      </c>
      <c r="V125" s="351">
        <v>1441</v>
      </c>
      <c r="W125" s="351">
        <v>3505</v>
      </c>
      <c r="X125" s="351">
        <v>0</v>
      </c>
      <c r="Y125" s="351">
        <v>0</v>
      </c>
      <c r="Z125" s="351">
        <v>848071.72999999986</v>
      </c>
      <c r="AA125" s="351">
        <v>1214725.92</v>
      </c>
      <c r="AB125" s="351">
        <v>-515</v>
      </c>
      <c r="AC125" s="351">
        <v>-393</v>
      </c>
      <c r="AD125" s="351">
        <v>-405</v>
      </c>
      <c r="AE125" s="351">
        <v>-342</v>
      </c>
      <c r="AF125" s="351">
        <v>0</v>
      </c>
      <c r="AG125" s="351">
        <v>0</v>
      </c>
      <c r="AH125" s="351">
        <v>0</v>
      </c>
      <c r="AI125" s="351">
        <v>0</v>
      </c>
      <c r="AJ125" s="351">
        <v>2062797.65</v>
      </c>
      <c r="AK125" s="351">
        <v>10524000</v>
      </c>
      <c r="AL125">
        <v>588.53</v>
      </c>
      <c r="AM125" s="351">
        <v>60873</v>
      </c>
      <c r="AN125" s="351">
        <v>57368</v>
      </c>
      <c r="AO125" s="351">
        <v>45751</v>
      </c>
      <c r="AP125" s="351">
        <v>41731</v>
      </c>
      <c r="AQ125" s="351">
        <v>0</v>
      </c>
      <c r="AR125" s="351">
        <v>-742</v>
      </c>
      <c r="AS125" s="351">
        <v>-2012</v>
      </c>
      <c r="AT125" s="351">
        <v>-2406</v>
      </c>
      <c r="AU125" s="351">
        <v>71800</v>
      </c>
      <c r="AV125" s="351">
        <v>11800</v>
      </c>
      <c r="AW125" s="351">
        <v>133400</v>
      </c>
      <c r="AX125" s="351">
        <v>0</v>
      </c>
      <c r="AY125" s="351">
        <v>0</v>
      </c>
      <c r="AZ125" s="351">
        <v>0</v>
      </c>
      <c r="BA125" s="351">
        <v>848071.72999999986</v>
      </c>
      <c r="BB125" s="351">
        <v>1214725.92</v>
      </c>
      <c r="BC125" s="351">
        <v>-71800</v>
      </c>
      <c r="BD125" s="351">
        <v>-11800</v>
      </c>
      <c r="BE125" s="351">
        <v>714671.72999999986</v>
      </c>
      <c r="BF125" s="351">
        <v>1214725.92</v>
      </c>
      <c r="BG125" s="605">
        <v>16286</v>
      </c>
      <c r="BH125" s="605">
        <v>0</v>
      </c>
      <c r="BI125" s="606" t="s">
        <v>2717</v>
      </c>
      <c r="BJ125" s="606" t="s">
        <v>402</v>
      </c>
      <c r="BK125" s="605">
        <v>12613</v>
      </c>
      <c r="BL125" t="s">
        <v>5149</v>
      </c>
      <c r="BM125" s="280">
        <v>588.53</v>
      </c>
      <c r="BN125" s="350">
        <v>2577.6570408663333</v>
      </c>
      <c r="BO125" s="350">
        <v>2533.4789960398207</v>
      </c>
      <c r="BP125" s="350">
        <v>2511.5548170774096</v>
      </c>
      <c r="BQ125" s="350">
        <v>2677.2463719173156</v>
      </c>
      <c r="BR125" s="350">
        <v>2577.6570408663333</v>
      </c>
      <c r="BS125" s="350">
        <v>2411.165155512685</v>
      </c>
      <c r="BT125" s="350">
        <v>2179.8897939768744</v>
      </c>
      <c r="BU125" s="350">
        <v>2281.7253863571373</v>
      </c>
      <c r="BV125" s="350">
        <v>2498.8687339329695</v>
      </c>
      <c r="BW125" s="350">
        <v>2474.7426371763095</v>
      </c>
      <c r="BX125" s="350">
        <v>2450.7817876577092</v>
      </c>
      <c r="BY125" s="350">
        <v>2628.2639802758085</v>
      </c>
    </row>
    <row r="126" spans="1:77">
      <c r="A126" t="s">
        <v>49</v>
      </c>
      <c r="B126" t="s">
        <v>159</v>
      </c>
      <c r="C126" t="s">
        <v>158</v>
      </c>
      <c r="D126" t="s">
        <v>189</v>
      </c>
      <c r="E126" s="351">
        <v>17246</v>
      </c>
      <c r="F126" s="351">
        <v>18099</v>
      </c>
      <c r="G126" s="351">
        <v>17770</v>
      </c>
      <c r="H126" s="351">
        <v>19279</v>
      </c>
      <c r="I126" s="351">
        <v>17541</v>
      </c>
      <c r="J126" s="351">
        <v>17040</v>
      </c>
      <c r="K126" s="351">
        <v>16866</v>
      </c>
      <c r="L126" s="351">
        <v>18413</v>
      </c>
      <c r="M126" s="351">
        <v>18287</v>
      </c>
      <c r="N126" s="351">
        <v>18375</v>
      </c>
      <c r="O126" s="351">
        <v>18865</v>
      </c>
      <c r="P126" s="351">
        <v>19504</v>
      </c>
      <c r="Q126" s="603">
        <v>3.5002900792883387E-2</v>
      </c>
      <c r="R126" s="351">
        <v>2534</v>
      </c>
      <c r="S126" s="351">
        <v>5889016</v>
      </c>
      <c r="T126" s="351">
        <v>-295</v>
      </c>
      <c r="U126" s="351">
        <v>764</v>
      </c>
      <c r="V126" s="351">
        <v>1668</v>
      </c>
      <c r="W126" s="351">
        <v>2534</v>
      </c>
      <c r="X126" s="351">
        <v>0</v>
      </c>
      <c r="Y126" s="351">
        <v>1775536.0000000002</v>
      </c>
      <c r="Z126" s="351">
        <v>2100896</v>
      </c>
      <c r="AA126" s="351">
        <v>2012584</v>
      </c>
      <c r="AB126" s="351">
        <v>-1041</v>
      </c>
      <c r="AC126" s="351">
        <v>-276</v>
      </c>
      <c r="AD126" s="351">
        <v>-1095</v>
      </c>
      <c r="AE126" s="351">
        <v>-225</v>
      </c>
      <c r="AF126" s="351">
        <v>0</v>
      </c>
      <c r="AG126" s="351">
        <v>0</v>
      </c>
      <c r="AH126" s="351">
        <v>0</v>
      </c>
      <c r="AI126" s="351">
        <v>0</v>
      </c>
      <c r="AJ126" s="351">
        <v>5889016</v>
      </c>
      <c r="AK126" s="351">
        <v>11735000</v>
      </c>
      <c r="AL126">
        <v>2324</v>
      </c>
      <c r="AM126" s="351">
        <v>72394</v>
      </c>
      <c r="AN126" s="351">
        <v>69860</v>
      </c>
      <c r="AO126" s="351">
        <v>55148</v>
      </c>
      <c r="AP126" s="351">
        <v>52319</v>
      </c>
      <c r="AQ126" s="351">
        <v>-746</v>
      </c>
      <c r="AR126" s="351">
        <v>-1335</v>
      </c>
      <c r="AS126" s="351">
        <v>-1999</v>
      </c>
      <c r="AT126" s="351">
        <v>-1091</v>
      </c>
      <c r="AU126" s="351">
        <v>0</v>
      </c>
      <c r="AV126" s="351">
        <v>0</v>
      </c>
      <c r="AW126" s="351">
        <v>0</v>
      </c>
      <c r="AX126" s="351">
        <v>0</v>
      </c>
      <c r="AY126" s="351">
        <v>0</v>
      </c>
      <c r="AZ126" s="351">
        <v>1775536.0000000002</v>
      </c>
      <c r="BA126" s="351">
        <v>2100896</v>
      </c>
      <c r="BB126" s="351">
        <v>2012584</v>
      </c>
      <c r="BC126" s="351">
        <v>0</v>
      </c>
      <c r="BD126" s="351">
        <v>1775536.0000000002</v>
      </c>
      <c r="BE126" s="351">
        <v>2100896</v>
      </c>
      <c r="BF126" s="351">
        <v>2012584</v>
      </c>
      <c r="BG126" s="605">
        <v>19504</v>
      </c>
      <c r="BH126" s="605">
        <v>0</v>
      </c>
      <c r="BI126" s="606" t="s">
        <v>2730</v>
      </c>
      <c r="BJ126" s="606" t="s">
        <v>403</v>
      </c>
      <c r="BK126" s="605">
        <v>19279</v>
      </c>
      <c r="BL126" t="s">
        <v>5149</v>
      </c>
      <c r="BM126" s="280">
        <v>2324</v>
      </c>
      <c r="BN126" s="350">
        <v>2545.934359733817</v>
      </c>
      <c r="BO126" s="350">
        <v>2558.1858074101215</v>
      </c>
      <c r="BP126" s="350">
        <v>2626.4040956077247</v>
      </c>
      <c r="BQ126" s="350">
        <v>2691.9411898741118</v>
      </c>
      <c r="BR126" s="350">
        <v>2442.0754964778744</v>
      </c>
      <c r="BS126" s="350">
        <v>2372.3257773207329</v>
      </c>
      <c r="BT126" s="350">
        <v>2348.1013239607678</v>
      </c>
      <c r="BU126" s="350">
        <v>2541.3614196653007</v>
      </c>
      <c r="BV126" s="350">
        <v>2421.4517712580628</v>
      </c>
      <c r="BW126" s="350">
        <v>2541.2185786848941</v>
      </c>
      <c r="BX126" s="350">
        <v>2495.0248159141702</v>
      </c>
      <c r="BY126" s="350">
        <v>2684.0415880848836</v>
      </c>
    </row>
    <row r="127" spans="1:77">
      <c r="A127" t="s">
        <v>44</v>
      </c>
      <c r="B127" t="s">
        <v>116</v>
      </c>
      <c r="C127" t="s">
        <v>115</v>
      </c>
      <c r="D127" t="s">
        <v>187</v>
      </c>
      <c r="E127" s="351">
        <v>8780</v>
      </c>
      <c r="F127" s="351">
        <v>8063</v>
      </c>
      <c r="G127" s="351">
        <v>8147</v>
      </c>
      <c r="H127" s="351">
        <v>7891</v>
      </c>
      <c r="I127" s="351">
        <v>8220</v>
      </c>
      <c r="J127" s="351">
        <v>7836.4</v>
      </c>
      <c r="K127" s="351">
        <v>7836.4</v>
      </c>
      <c r="L127" s="351">
        <v>7836.4</v>
      </c>
      <c r="M127" s="351">
        <v>9958</v>
      </c>
      <c r="N127" s="351">
        <v>8145</v>
      </c>
      <c r="O127" s="351">
        <v>7734</v>
      </c>
      <c r="P127" s="351">
        <v>7857</v>
      </c>
      <c r="Q127" s="603">
        <v>3.5029348255831726E-2</v>
      </c>
      <c r="R127" s="351">
        <v>1151.8000000000029</v>
      </c>
      <c r="S127" s="351">
        <v>2975010.4668816677</v>
      </c>
      <c r="T127" s="351">
        <v>560</v>
      </c>
      <c r="U127" s="351">
        <v>786.60000000000036</v>
      </c>
      <c r="V127" s="351">
        <v>1097.2000000000007</v>
      </c>
      <c r="W127" s="351">
        <v>1151.8000000000029</v>
      </c>
      <c r="X127" s="351">
        <v>1446436.7611162786</v>
      </c>
      <c r="Y127" s="351">
        <v>585290.30369455228</v>
      </c>
      <c r="Z127" s="351">
        <v>802255.81786199403</v>
      </c>
      <c r="AA127" s="351">
        <v>141027.58420884283</v>
      </c>
      <c r="AB127" s="351">
        <v>-1178</v>
      </c>
      <c r="AC127" s="351">
        <v>-82</v>
      </c>
      <c r="AD127" s="351">
        <v>413</v>
      </c>
      <c r="AE127" s="351">
        <v>34</v>
      </c>
      <c r="AF127" s="351">
        <v>0</v>
      </c>
      <c r="AG127" s="351">
        <v>0</v>
      </c>
      <c r="AH127" s="351">
        <v>0</v>
      </c>
      <c r="AI127" s="351">
        <v>0</v>
      </c>
      <c r="AJ127" s="351">
        <v>2975010.4668816677</v>
      </c>
      <c r="AK127" s="351">
        <v>6436000</v>
      </c>
      <c r="AL127">
        <v>2582.9227877076405</v>
      </c>
      <c r="AM127" s="351">
        <v>32881</v>
      </c>
      <c r="AN127" s="351">
        <v>31729.199999999997</v>
      </c>
      <c r="AO127" s="351">
        <v>24101</v>
      </c>
      <c r="AP127" s="351">
        <v>23509.199999999997</v>
      </c>
      <c r="AQ127" s="351">
        <v>-1738</v>
      </c>
      <c r="AR127" s="351">
        <v>-308.60000000000036</v>
      </c>
      <c r="AS127" s="351">
        <v>102.39999999999964</v>
      </c>
      <c r="AT127" s="351">
        <v>-20.600000000000364</v>
      </c>
      <c r="AU127" s="351">
        <v>0</v>
      </c>
      <c r="AV127" s="351">
        <v>585290</v>
      </c>
      <c r="AW127" s="351">
        <v>585290</v>
      </c>
      <c r="AX127" s="351">
        <v>141028</v>
      </c>
      <c r="AY127" s="351">
        <v>1446436.7611162786</v>
      </c>
      <c r="AZ127" s="351">
        <v>585290.30369455228</v>
      </c>
      <c r="BA127" s="351">
        <v>802255.81786199403</v>
      </c>
      <c r="BB127" s="351">
        <v>141027.58420884283</v>
      </c>
      <c r="BC127" s="351">
        <v>1446436.7611162786</v>
      </c>
      <c r="BD127" s="351">
        <v>0.3036945522762835</v>
      </c>
      <c r="BE127" s="351">
        <v>216965.81786199403</v>
      </c>
      <c r="BF127" s="351">
        <v>-0.41579115716740489</v>
      </c>
      <c r="BG127" s="605">
        <v>7857</v>
      </c>
      <c r="BH127" s="605">
        <v>141028</v>
      </c>
      <c r="BI127" s="606" t="s">
        <v>2742</v>
      </c>
      <c r="BJ127" s="606" t="s">
        <v>402</v>
      </c>
      <c r="BK127" s="605">
        <v>8220</v>
      </c>
      <c r="BL127" t="s">
        <v>5149</v>
      </c>
      <c r="BM127" s="280">
        <v>2582.9227877076405</v>
      </c>
      <c r="BN127" s="350">
        <v>3139.1208028129649</v>
      </c>
      <c r="BO127" s="350">
        <v>2567.5978046707774</v>
      </c>
      <c r="BP127" s="350">
        <v>2438.0357791680531</v>
      </c>
      <c r="BQ127" s="350">
        <v>2472.7169422882689</v>
      </c>
      <c r="BR127" s="350">
        <v>2591.2405100544861</v>
      </c>
      <c r="BS127" s="350">
        <v>2470.3159529186096</v>
      </c>
      <c r="BT127" s="350">
        <v>2470.3159529186096</v>
      </c>
      <c r="BU127" s="350">
        <v>2466.233810175358</v>
      </c>
      <c r="BV127" s="350">
        <v>2771.7906205907557</v>
      </c>
      <c r="BW127" s="350">
        <v>2545.4382430322621</v>
      </c>
      <c r="BX127" s="350">
        <v>2571.956513206479</v>
      </c>
      <c r="BY127" s="350">
        <v>2487.5278424379499</v>
      </c>
    </row>
    <row r="128" spans="1:77">
      <c r="A128" t="s">
        <v>49</v>
      </c>
      <c r="B128" t="s">
        <v>159</v>
      </c>
      <c r="C128" t="s">
        <v>104</v>
      </c>
      <c r="D128" t="s">
        <v>185</v>
      </c>
      <c r="E128" s="351">
        <v>7359</v>
      </c>
      <c r="F128" s="351">
        <v>7716</v>
      </c>
      <c r="G128" s="351">
        <v>7574</v>
      </c>
      <c r="H128" s="351">
        <v>7537</v>
      </c>
      <c r="I128" s="351">
        <v>7117</v>
      </c>
      <c r="J128" s="351">
        <v>7593</v>
      </c>
      <c r="K128" s="351">
        <v>7453</v>
      </c>
      <c r="L128" s="351">
        <v>7416</v>
      </c>
      <c r="M128" s="351">
        <v>7218</v>
      </c>
      <c r="N128" s="351">
        <v>7413</v>
      </c>
      <c r="O128" s="351">
        <v>7323</v>
      </c>
      <c r="P128" s="351">
        <v>7332</v>
      </c>
      <c r="Q128" s="603">
        <v>2.0108659643543365E-2</v>
      </c>
      <c r="R128" s="351">
        <v>607</v>
      </c>
      <c r="S128" s="351">
        <v>904430</v>
      </c>
      <c r="T128" s="351">
        <v>242</v>
      </c>
      <c r="U128" s="351">
        <v>365</v>
      </c>
      <c r="V128" s="351">
        <v>486</v>
      </c>
      <c r="W128" s="351">
        <v>607</v>
      </c>
      <c r="X128" s="351">
        <v>360580</v>
      </c>
      <c r="Y128" s="351">
        <v>183270</v>
      </c>
      <c r="Z128" s="351">
        <v>180290</v>
      </c>
      <c r="AA128" s="351">
        <v>180290</v>
      </c>
      <c r="AB128" s="351">
        <v>141</v>
      </c>
      <c r="AC128" s="351">
        <v>303</v>
      </c>
      <c r="AD128" s="351">
        <v>251</v>
      </c>
      <c r="AE128" s="351">
        <v>205</v>
      </c>
      <c r="AF128" s="351">
        <v>210090</v>
      </c>
      <c r="AG128" s="351">
        <v>333760</v>
      </c>
      <c r="AH128" s="351">
        <v>180290</v>
      </c>
      <c r="AI128" s="351">
        <v>180290</v>
      </c>
      <c r="AJ128" s="351">
        <v>904430</v>
      </c>
      <c r="AK128" s="351">
        <v>6191000</v>
      </c>
      <c r="AL128">
        <v>1490</v>
      </c>
      <c r="AM128" s="351">
        <v>30186</v>
      </c>
      <c r="AN128" s="351">
        <v>29579</v>
      </c>
      <c r="AO128" s="351">
        <v>22827</v>
      </c>
      <c r="AP128" s="351">
        <v>22462</v>
      </c>
      <c r="AQ128" s="351">
        <v>-101</v>
      </c>
      <c r="AR128" s="351">
        <v>180</v>
      </c>
      <c r="AS128" s="351">
        <v>130</v>
      </c>
      <c r="AT128" s="351">
        <v>84</v>
      </c>
      <c r="AU128" s="351">
        <v>210090</v>
      </c>
      <c r="AV128" s="351">
        <v>183270</v>
      </c>
      <c r="AW128" s="351">
        <v>180290</v>
      </c>
      <c r="AX128" s="351">
        <v>180290</v>
      </c>
      <c r="AY128" s="351">
        <v>150490</v>
      </c>
      <c r="AZ128" s="351">
        <v>-150490</v>
      </c>
      <c r="BA128" s="351">
        <v>0</v>
      </c>
      <c r="BB128" s="351">
        <v>0</v>
      </c>
      <c r="BC128" s="351">
        <v>150490</v>
      </c>
      <c r="BD128" s="351">
        <v>0</v>
      </c>
      <c r="BE128" s="351">
        <v>0</v>
      </c>
      <c r="BF128" s="351">
        <v>0</v>
      </c>
      <c r="BG128" s="605">
        <v>7332</v>
      </c>
      <c r="BH128" s="605">
        <v>180290</v>
      </c>
      <c r="BI128" s="606" t="s">
        <v>1613</v>
      </c>
      <c r="BJ128" s="606" t="s">
        <v>402</v>
      </c>
      <c r="BK128" s="605">
        <v>7003</v>
      </c>
      <c r="BL128" t="s">
        <v>5149</v>
      </c>
      <c r="BM128" s="280">
        <v>1490</v>
      </c>
      <c r="BN128" s="350">
        <v>2300.1236375408193</v>
      </c>
      <c r="BO128" s="350">
        <v>2362.2633035591707</v>
      </c>
      <c r="BP128" s="350">
        <v>2333.5834577045471</v>
      </c>
      <c r="BQ128" s="350">
        <v>2323.4938502517721</v>
      </c>
      <c r="BR128" s="350">
        <v>2267.938477192853</v>
      </c>
      <c r="BS128" s="350">
        <v>2419.622995268418</v>
      </c>
      <c r="BT128" s="350">
        <v>2375.0099017167813</v>
      </c>
      <c r="BU128" s="350">
        <v>2350.1132560648034</v>
      </c>
      <c r="BV128" s="350">
        <v>2357.2478309307926</v>
      </c>
      <c r="BW128" s="350">
        <v>2471.602699206685</v>
      </c>
      <c r="BX128" s="350">
        <v>2426.1170093042292</v>
      </c>
      <c r="BY128" s="350">
        <v>2401.7777578477635</v>
      </c>
    </row>
    <row r="129" spans="1:77">
      <c r="A129" t="s">
        <v>49</v>
      </c>
      <c r="B129" t="s">
        <v>159</v>
      </c>
      <c r="C129" t="s">
        <v>104</v>
      </c>
      <c r="D129" t="s">
        <v>183</v>
      </c>
      <c r="E129" s="351">
        <v>18148</v>
      </c>
      <c r="F129" s="351">
        <v>21005</v>
      </c>
      <c r="G129" s="351">
        <v>21032</v>
      </c>
      <c r="H129" s="351">
        <v>21504</v>
      </c>
      <c r="I129" s="351">
        <v>20836</v>
      </c>
      <c r="J129" s="351">
        <v>21517</v>
      </c>
      <c r="K129" s="351">
        <v>21588</v>
      </c>
      <c r="L129" s="351">
        <v>21938</v>
      </c>
      <c r="M129" s="351">
        <v>20925</v>
      </c>
      <c r="N129" s="351">
        <v>20929</v>
      </c>
      <c r="O129" s="351">
        <v>20935</v>
      </c>
      <c r="P129" s="351">
        <v>21385</v>
      </c>
      <c r="Q129" s="603">
        <v>-5.1292095630990707E-2</v>
      </c>
      <c r="R129" s="351">
        <v>-4190</v>
      </c>
      <c r="S129" s="351">
        <v>0</v>
      </c>
      <c r="T129" s="351">
        <v>-2688</v>
      </c>
      <c r="U129" s="351">
        <v>-3200</v>
      </c>
      <c r="V129" s="351">
        <v>-3756</v>
      </c>
      <c r="W129" s="351">
        <v>-4190</v>
      </c>
      <c r="X129" s="351">
        <v>0</v>
      </c>
      <c r="Y129" s="351">
        <v>0</v>
      </c>
      <c r="Z129" s="351">
        <v>0</v>
      </c>
      <c r="AA129" s="351">
        <v>0</v>
      </c>
      <c r="AB129" s="351">
        <v>-2777</v>
      </c>
      <c r="AC129" s="351">
        <v>76</v>
      </c>
      <c r="AD129" s="351">
        <v>97</v>
      </c>
      <c r="AE129" s="351">
        <v>119</v>
      </c>
      <c r="AF129" s="351">
        <v>0</v>
      </c>
      <c r="AG129" s="351">
        <v>0</v>
      </c>
      <c r="AH129" s="351">
        <v>0</v>
      </c>
      <c r="AI129" s="351">
        <v>0</v>
      </c>
      <c r="AJ129" s="351">
        <v>0</v>
      </c>
      <c r="AK129" s="351">
        <v>14375000</v>
      </c>
      <c r="AL129">
        <v>1490</v>
      </c>
      <c r="AM129" s="351">
        <v>81689</v>
      </c>
      <c r="AN129" s="351">
        <v>85879</v>
      </c>
      <c r="AO129" s="351">
        <v>63541</v>
      </c>
      <c r="AP129" s="351">
        <v>65043</v>
      </c>
      <c r="AQ129" s="351">
        <v>-89</v>
      </c>
      <c r="AR129" s="351">
        <v>588</v>
      </c>
      <c r="AS129" s="351">
        <v>653</v>
      </c>
      <c r="AT129" s="351">
        <v>553</v>
      </c>
      <c r="AU129" s="351">
        <v>0</v>
      </c>
      <c r="AV129" s="351">
        <v>0</v>
      </c>
      <c r="AW129" s="351">
        <v>0</v>
      </c>
      <c r="AX129" s="351">
        <v>0</v>
      </c>
      <c r="AY129" s="351">
        <v>0</v>
      </c>
      <c r="AZ129" s="351">
        <v>0</v>
      </c>
      <c r="BA129" s="351">
        <v>0</v>
      </c>
      <c r="BB129" s="351">
        <v>0</v>
      </c>
      <c r="BC129" s="351">
        <v>0</v>
      </c>
      <c r="BD129" s="351">
        <v>0</v>
      </c>
      <c r="BE129" s="351">
        <v>0</v>
      </c>
      <c r="BF129" s="351">
        <v>0</v>
      </c>
      <c r="BG129" s="605">
        <v>21385</v>
      </c>
      <c r="BH129" s="605">
        <v>0</v>
      </c>
      <c r="BI129" s="606" t="s">
        <v>1613</v>
      </c>
      <c r="BJ129" s="606" t="s">
        <v>402</v>
      </c>
      <c r="BK129" s="605">
        <v>20925</v>
      </c>
      <c r="BL129" t="s">
        <v>5149</v>
      </c>
      <c r="BM129" s="280">
        <v>1490</v>
      </c>
      <c r="BN129" s="350">
        <v>2606.6371911496494</v>
      </c>
      <c r="BO129" s="350">
        <v>2607.1354730499888</v>
      </c>
      <c r="BP129" s="350">
        <v>2607.8828959004977</v>
      </c>
      <c r="BQ129" s="350">
        <v>2648.7726051608029</v>
      </c>
      <c r="BR129" s="350">
        <v>2595.5504188671011</v>
      </c>
      <c r="BS129" s="350">
        <v>2680.3829123998571</v>
      </c>
      <c r="BT129" s="350">
        <v>2689.2274161308787</v>
      </c>
      <c r="BU129" s="350">
        <v>2717.2678705643066</v>
      </c>
      <c r="BV129" s="350">
        <v>2273.3051789305437</v>
      </c>
      <c r="BW129" s="350">
        <v>2631.186647753806</v>
      </c>
      <c r="BX129" s="350">
        <v>2634.5687967416357</v>
      </c>
      <c r="BY129" s="350">
        <v>2678.7634962237544</v>
      </c>
    </row>
    <row r="130" spans="1:77">
      <c r="A130" t="s">
        <v>44</v>
      </c>
      <c r="B130" t="s">
        <v>60</v>
      </c>
      <c r="C130" t="s">
        <v>68</v>
      </c>
      <c r="D130" t="s">
        <v>181</v>
      </c>
      <c r="E130" s="351">
        <v>7329</v>
      </c>
      <c r="F130" s="351">
        <v>7191</v>
      </c>
      <c r="G130" s="351">
        <v>7434</v>
      </c>
      <c r="H130" s="351">
        <v>7615</v>
      </c>
      <c r="I130" s="351">
        <v>6974</v>
      </c>
      <c r="J130" s="351">
        <v>7438</v>
      </c>
      <c r="K130" s="351">
        <v>7253</v>
      </c>
      <c r="L130" s="351">
        <v>7904</v>
      </c>
      <c r="M130" s="351">
        <v>6974</v>
      </c>
      <c r="N130" s="351">
        <v>7082</v>
      </c>
      <c r="O130" s="351">
        <v>6548</v>
      </c>
      <c r="P130" s="351">
        <v>6806</v>
      </c>
      <c r="Q130" s="603">
        <v>0</v>
      </c>
      <c r="R130" s="351">
        <v>0</v>
      </c>
      <c r="S130" s="351">
        <v>0</v>
      </c>
      <c r="T130" s="351">
        <v>355</v>
      </c>
      <c r="U130" s="351">
        <v>108</v>
      </c>
      <c r="V130" s="351">
        <v>289</v>
      </c>
      <c r="W130" s="351">
        <v>0</v>
      </c>
      <c r="X130" s="351">
        <v>0</v>
      </c>
      <c r="Y130" s="351">
        <v>0</v>
      </c>
      <c r="Z130" s="351">
        <v>0</v>
      </c>
      <c r="AA130" s="351">
        <v>0</v>
      </c>
      <c r="AB130" s="351">
        <v>355</v>
      </c>
      <c r="AC130" s="351">
        <v>109</v>
      </c>
      <c r="AD130" s="351">
        <v>886</v>
      </c>
      <c r="AE130" s="351">
        <v>809</v>
      </c>
      <c r="AF130" s="351">
        <v>0</v>
      </c>
      <c r="AG130" s="351">
        <v>0</v>
      </c>
      <c r="AH130" s="351">
        <v>0</v>
      </c>
      <c r="AI130" s="351">
        <v>0</v>
      </c>
      <c r="AJ130" s="351">
        <v>0</v>
      </c>
      <c r="AK130" s="351">
        <v>4635000</v>
      </c>
      <c r="AL130">
        <v>1490</v>
      </c>
      <c r="AM130" s="351">
        <v>29569</v>
      </c>
      <c r="AN130" s="351">
        <v>29569</v>
      </c>
      <c r="AO130" s="351">
        <v>22240</v>
      </c>
      <c r="AP130" s="351">
        <v>22595</v>
      </c>
      <c r="AQ130" s="351">
        <v>0</v>
      </c>
      <c r="AR130" s="351">
        <v>356</v>
      </c>
      <c r="AS130" s="351">
        <v>705</v>
      </c>
      <c r="AT130" s="351">
        <v>1098</v>
      </c>
      <c r="AU130" s="351">
        <v>0</v>
      </c>
      <c r="AV130" s="351">
        <v>0</v>
      </c>
      <c r="AW130" s="351">
        <v>0</v>
      </c>
      <c r="AX130" s="351">
        <v>0</v>
      </c>
      <c r="AY130" s="351">
        <v>0</v>
      </c>
      <c r="AZ130" s="351">
        <v>0</v>
      </c>
      <c r="BA130" s="351">
        <v>0</v>
      </c>
      <c r="BB130" s="351">
        <v>0</v>
      </c>
      <c r="BC130" s="351">
        <v>0</v>
      </c>
      <c r="BD130" s="351">
        <v>0</v>
      </c>
      <c r="BE130" s="351">
        <v>0</v>
      </c>
      <c r="BF130" s="351">
        <v>0</v>
      </c>
      <c r="BG130" s="605">
        <v>6806</v>
      </c>
      <c r="BH130" s="605">
        <v>0</v>
      </c>
      <c r="BI130" s="606">
        <v>0</v>
      </c>
      <c r="BJ130" s="606" t="s">
        <v>402</v>
      </c>
      <c r="BK130" s="605">
        <v>8312</v>
      </c>
      <c r="BL130" t="s">
        <v>5149</v>
      </c>
      <c r="BM130" s="280">
        <v>1490</v>
      </c>
      <c r="BN130" s="596">
        <v>3052.7199794109924</v>
      </c>
      <c r="BO130" s="596">
        <v>3099.9946794076068</v>
      </c>
      <c r="BP130" s="596">
        <v>2866.2475516465702</v>
      </c>
      <c r="BQ130" s="596">
        <v>2966.8712857548312</v>
      </c>
      <c r="BR130" s="596">
        <v>3052.7199794109924</v>
      </c>
      <c r="BS130" s="596">
        <v>3255.826097914965</v>
      </c>
      <c r="BT130" s="596">
        <v>3174.8462877355792</v>
      </c>
      <c r="BU130" s="596">
        <v>3445.5114079644704</v>
      </c>
      <c r="BV130" s="596">
        <v>3221.3059469672303</v>
      </c>
      <c r="BW130" s="596">
        <v>3160.6509843964186</v>
      </c>
      <c r="BX130" s="596">
        <v>3267.4564619667603</v>
      </c>
      <c r="BY130" s="596">
        <v>3333.3040784649716</v>
      </c>
    </row>
    <row r="131" spans="1:77">
      <c r="A131" t="s">
        <v>56</v>
      </c>
      <c r="B131" t="s">
        <v>55</v>
      </c>
      <c r="C131" t="s">
        <v>54</v>
      </c>
      <c r="D131" t="s">
        <v>179</v>
      </c>
      <c r="E131" s="351">
        <v>12787.513694163656</v>
      </c>
      <c r="F131" s="351">
        <v>13626.37296364784</v>
      </c>
      <c r="G131" s="351">
        <v>13509.299157833906</v>
      </c>
      <c r="H131" s="351">
        <v>13849.322211241331</v>
      </c>
      <c r="I131" s="351">
        <v>12825.18091864292</v>
      </c>
      <c r="J131" s="351">
        <v>13299.754012645199</v>
      </c>
      <c r="K131" s="351">
        <v>13299.754012645199</v>
      </c>
      <c r="L131" s="351">
        <v>13299</v>
      </c>
      <c r="M131" s="351">
        <v>12825.18091864292</v>
      </c>
      <c r="N131" s="351">
        <v>13951</v>
      </c>
      <c r="O131" s="351">
        <v>13614</v>
      </c>
      <c r="P131" s="351">
        <v>14022</v>
      </c>
      <c r="Q131" s="603">
        <v>1.9504745481259592E-2</v>
      </c>
      <c r="R131" s="351">
        <v>1048.8190829534142</v>
      </c>
      <c r="S131" s="351">
        <v>1562740.4336005871</v>
      </c>
      <c r="T131" s="351">
        <v>-37.667224479264405</v>
      </c>
      <c r="U131" s="351">
        <v>288.95172652338078</v>
      </c>
      <c r="V131" s="351">
        <v>498.49687171208643</v>
      </c>
      <c r="W131" s="351">
        <v>1048.8190829534142</v>
      </c>
      <c r="X131" s="351">
        <v>0</v>
      </c>
      <c r="Y131" s="351">
        <v>430538.0725198373</v>
      </c>
      <c r="Z131" s="351">
        <v>312222.2663311715</v>
      </c>
      <c r="AA131" s="351">
        <v>819980.09474957827</v>
      </c>
      <c r="AB131" s="351">
        <v>-37.667224479264405</v>
      </c>
      <c r="AC131" s="351">
        <v>-324.62703635215985</v>
      </c>
      <c r="AD131" s="351">
        <v>-104.70084216609393</v>
      </c>
      <c r="AE131" s="351">
        <v>-172.67778875866861</v>
      </c>
      <c r="AF131" s="351">
        <v>0</v>
      </c>
      <c r="AG131" s="351">
        <v>0</v>
      </c>
      <c r="AH131" s="351">
        <v>0</v>
      </c>
      <c r="AI131" s="351">
        <v>0</v>
      </c>
      <c r="AJ131" s="351">
        <v>1562740.4336005871</v>
      </c>
      <c r="AK131" s="351">
        <v>9797000</v>
      </c>
      <c r="AL131">
        <v>1490</v>
      </c>
      <c r="AM131" s="351">
        <v>53772.508026886731</v>
      </c>
      <c r="AN131" s="351">
        <v>52723.688943933317</v>
      </c>
      <c r="AO131" s="351">
        <v>40984.994332723072</v>
      </c>
      <c r="AP131" s="351">
        <v>39898.508025290401</v>
      </c>
      <c r="AQ131" s="351">
        <v>0</v>
      </c>
      <c r="AR131" s="351">
        <v>-651.2459873548014</v>
      </c>
      <c r="AS131" s="351">
        <v>-314.2459873548014</v>
      </c>
      <c r="AT131" s="351">
        <v>-723</v>
      </c>
      <c r="AU131" s="351">
        <v>0</v>
      </c>
      <c r="AV131" s="351">
        <v>0</v>
      </c>
      <c r="AW131" s="351">
        <v>157940</v>
      </c>
      <c r="AX131" s="351">
        <v>0</v>
      </c>
      <c r="AY131" s="351">
        <v>0</v>
      </c>
      <c r="AZ131" s="351">
        <v>430538.0725198373</v>
      </c>
      <c r="BA131" s="351">
        <v>312222.2663311715</v>
      </c>
      <c r="BB131" s="351">
        <v>819980.09474957827</v>
      </c>
      <c r="BC131" s="351">
        <v>0</v>
      </c>
      <c r="BD131" s="351">
        <v>430538.0725198373</v>
      </c>
      <c r="BE131" s="351">
        <v>154282.2663311715</v>
      </c>
      <c r="BF131" s="351">
        <v>819980.09474957827</v>
      </c>
      <c r="BG131" s="605">
        <v>14022</v>
      </c>
      <c r="BH131" s="605">
        <v>0</v>
      </c>
      <c r="BI131" s="606" t="s">
        <v>2791</v>
      </c>
      <c r="BJ131" s="606" t="s">
        <v>402</v>
      </c>
      <c r="BK131" s="605">
        <v>12825</v>
      </c>
      <c r="BL131" t="s">
        <v>5148</v>
      </c>
      <c r="BM131" s="280">
        <v>1490</v>
      </c>
      <c r="BN131" s="350">
        <v>1907.7840250147731</v>
      </c>
      <c r="BO131" s="350">
        <v>2075.2529809768475</v>
      </c>
      <c r="BP131" s="350">
        <v>2025.1232229244354</v>
      </c>
      <c r="BQ131" s="350">
        <v>2072.4328739110379</v>
      </c>
      <c r="BR131" s="350">
        <v>1907.7840250147731</v>
      </c>
      <c r="BS131" s="350">
        <v>1978.3781923160157</v>
      </c>
      <c r="BT131" s="350">
        <v>1978.3781923160157</v>
      </c>
      <c r="BU131" s="350">
        <v>1965.5744394624801</v>
      </c>
      <c r="BV131" s="350">
        <v>1913.8092869833783</v>
      </c>
      <c r="BW131" s="350">
        <v>2039.3549324315352</v>
      </c>
      <c r="BX131" s="350">
        <v>2021.8333921080668</v>
      </c>
      <c r="BY131" s="350">
        <v>2060.1281057549591</v>
      </c>
    </row>
    <row r="132" spans="1:77">
      <c r="A132" t="s">
        <v>49</v>
      </c>
      <c r="B132" t="s">
        <v>101</v>
      </c>
      <c r="C132" t="s">
        <v>100</v>
      </c>
      <c r="D132" t="s">
        <v>177</v>
      </c>
      <c r="E132" s="351">
        <v>4295</v>
      </c>
      <c r="F132" s="351">
        <v>4454</v>
      </c>
      <c r="G132" s="351">
        <v>4372</v>
      </c>
      <c r="H132" s="351">
        <v>4580</v>
      </c>
      <c r="I132" s="351">
        <v>4250</v>
      </c>
      <c r="J132" s="351">
        <v>4412</v>
      </c>
      <c r="K132" s="351">
        <v>4329</v>
      </c>
      <c r="L132" s="351">
        <v>4535</v>
      </c>
      <c r="M132" s="351">
        <v>4281</v>
      </c>
      <c r="N132" s="351">
        <v>4582</v>
      </c>
      <c r="O132" s="351">
        <v>4669</v>
      </c>
      <c r="P132" s="351">
        <v>5032</v>
      </c>
      <c r="Q132" s="603">
        <v>9.8864470933845549E-3</v>
      </c>
      <c r="R132" s="351">
        <v>175</v>
      </c>
      <c r="S132" s="351">
        <v>260750</v>
      </c>
      <c r="T132" s="351">
        <v>45</v>
      </c>
      <c r="U132" s="351">
        <v>87</v>
      </c>
      <c r="V132" s="351">
        <v>130</v>
      </c>
      <c r="W132" s="351">
        <v>175</v>
      </c>
      <c r="X132" s="351">
        <v>67050</v>
      </c>
      <c r="Y132" s="351">
        <v>62580</v>
      </c>
      <c r="Z132" s="351">
        <v>64070</v>
      </c>
      <c r="AA132" s="351">
        <v>67050</v>
      </c>
      <c r="AB132" s="351">
        <v>14</v>
      </c>
      <c r="AC132" s="351">
        <v>-128</v>
      </c>
      <c r="AD132" s="351">
        <v>-297</v>
      </c>
      <c r="AE132" s="351">
        <v>-452</v>
      </c>
      <c r="AF132" s="351">
        <v>20860</v>
      </c>
      <c r="AG132" s="351">
        <v>0</v>
      </c>
      <c r="AH132" s="351">
        <v>0</v>
      </c>
      <c r="AI132" s="351">
        <v>0</v>
      </c>
      <c r="AJ132" s="351">
        <v>260750</v>
      </c>
      <c r="AK132" s="351">
        <v>3106000</v>
      </c>
      <c r="AL132">
        <v>1490</v>
      </c>
      <c r="AM132" s="351">
        <v>17701</v>
      </c>
      <c r="AN132" s="351">
        <v>17526</v>
      </c>
      <c r="AO132" s="351">
        <v>13406</v>
      </c>
      <c r="AP132" s="351">
        <v>13276</v>
      </c>
      <c r="AQ132" s="351">
        <v>-31</v>
      </c>
      <c r="AR132" s="351">
        <v>-170</v>
      </c>
      <c r="AS132" s="351">
        <v>-340</v>
      </c>
      <c r="AT132" s="351">
        <v>-497</v>
      </c>
      <c r="AU132" s="351">
        <v>0</v>
      </c>
      <c r="AV132" s="351">
        <v>0</v>
      </c>
      <c r="AW132" s="351">
        <v>0</v>
      </c>
      <c r="AX132" s="351">
        <v>0</v>
      </c>
      <c r="AY132" s="351">
        <v>46190</v>
      </c>
      <c r="AZ132" s="351">
        <v>62580</v>
      </c>
      <c r="BA132" s="351">
        <v>64070</v>
      </c>
      <c r="BB132" s="351">
        <v>67050</v>
      </c>
      <c r="BC132" s="351">
        <v>67050</v>
      </c>
      <c r="BD132" s="351">
        <v>62580</v>
      </c>
      <c r="BE132" s="351">
        <v>64070</v>
      </c>
      <c r="BF132" s="351">
        <v>67050</v>
      </c>
      <c r="BG132" s="605">
        <v>5032</v>
      </c>
      <c r="BH132" s="605">
        <v>0</v>
      </c>
      <c r="BI132" s="606" t="s">
        <v>1613</v>
      </c>
      <c r="BJ132" s="606" t="s">
        <v>403</v>
      </c>
      <c r="BK132" s="605">
        <v>4239</v>
      </c>
      <c r="BL132" t="s">
        <v>5149</v>
      </c>
      <c r="BM132" s="280">
        <v>1490</v>
      </c>
      <c r="BN132" s="350">
        <v>2218.672150993425</v>
      </c>
      <c r="BO132" s="350">
        <v>2374.6684877019093</v>
      </c>
      <c r="BP132" s="350">
        <v>2419.7571298734647</v>
      </c>
      <c r="BQ132" s="350">
        <v>2577.2014734627019</v>
      </c>
      <c r="BR132" s="350">
        <v>2202.6060830932161</v>
      </c>
      <c r="BS132" s="350">
        <v>2286.5642443781808</v>
      </c>
      <c r="BT132" s="350">
        <v>2243.5486432260077</v>
      </c>
      <c r="BU132" s="350">
        <v>2322.6567333373118</v>
      </c>
      <c r="BV132" s="350">
        <v>2251.5910190361769</v>
      </c>
      <c r="BW132" s="350">
        <v>2334.9444467490416</v>
      </c>
      <c r="BX132" s="350">
        <v>2291.9571444065577</v>
      </c>
      <c r="BY132" s="350">
        <v>2373.6319671922188</v>
      </c>
    </row>
    <row r="133" spans="1:77">
      <c r="A133" t="s">
        <v>56</v>
      </c>
      <c r="B133" t="s">
        <v>65</v>
      </c>
      <c r="C133" t="s">
        <v>97</v>
      </c>
      <c r="D133" t="s">
        <v>175</v>
      </c>
      <c r="E133" s="351">
        <v>6797</v>
      </c>
      <c r="F133" s="351">
        <v>6739</v>
      </c>
      <c r="G133" s="351">
        <v>6843</v>
      </c>
      <c r="H133" s="351">
        <v>7025</v>
      </c>
      <c r="I133" s="351">
        <v>6706</v>
      </c>
      <c r="J133" s="351">
        <v>6444</v>
      </c>
      <c r="K133" s="351">
        <v>6510</v>
      </c>
      <c r="L133" s="351">
        <v>6785</v>
      </c>
      <c r="M133" s="351">
        <v>6990</v>
      </c>
      <c r="N133" s="351">
        <v>6754</v>
      </c>
      <c r="O133" s="351">
        <v>6687</v>
      </c>
      <c r="P133" s="351">
        <v>7022</v>
      </c>
      <c r="Q133" s="603">
        <v>3.4994891256750836E-2</v>
      </c>
      <c r="R133" s="351">
        <v>959</v>
      </c>
      <c r="S133" s="351">
        <v>1428910</v>
      </c>
      <c r="T133" s="351">
        <v>91</v>
      </c>
      <c r="U133" s="351">
        <v>386</v>
      </c>
      <c r="V133" s="351">
        <v>719</v>
      </c>
      <c r="W133" s="351">
        <v>959</v>
      </c>
      <c r="X133" s="351">
        <v>135590</v>
      </c>
      <c r="Y133" s="351">
        <v>439550</v>
      </c>
      <c r="Z133" s="351">
        <v>496170</v>
      </c>
      <c r="AA133" s="351">
        <v>357600</v>
      </c>
      <c r="AB133" s="351">
        <v>-193</v>
      </c>
      <c r="AC133" s="351">
        <v>-15</v>
      </c>
      <c r="AD133" s="351">
        <v>156</v>
      </c>
      <c r="AE133" s="351">
        <v>3</v>
      </c>
      <c r="AF133" s="351">
        <v>0</v>
      </c>
      <c r="AG133" s="351">
        <v>0</v>
      </c>
      <c r="AH133" s="351">
        <v>0</v>
      </c>
      <c r="AI133" s="351">
        <v>0</v>
      </c>
      <c r="AJ133" s="351">
        <v>1428910</v>
      </c>
      <c r="AK133" s="351">
        <v>5130000</v>
      </c>
      <c r="AL133">
        <v>1490</v>
      </c>
      <c r="AM133" s="351">
        <v>27404</v>
      </c>
      <c r="AN133" s="351">
        <v>26445</v>
      </c>
      <c r="AO133" s="351">
        <v>20607</v>
      </c>
      <c r="AP133" s="351">
        <v>19739</v>
      </c>
      <c r="AQ133" s="351">
        <v>-284</v>
      </c>
      <c r="AR133" s="351">
        <v>-310</v>
      </c>
      <c r="AS133" s="351">
        <v>-177</v>
      </c>
      <c r="AT133" s="351">
        <v>-237</v>
      </c>
      <c r="AU133" s="351">
        <v>0</v>
      </c>
      <c r="AV133" s="351">
        <v>0</v>
      </c>
      <c r="AW133" s="351">
        <v>0</v>
      </c>
      <c r="AX133" s="351">
        <v>0</v>
      </c>
      <c r="AY133" s="351">
        <v>135590</v>
      </c>
      <c r="AZ133" s="351">
        <v>439550</v>
      </c>
      <c r="BA133" s="351">
        <v>496170</v>
      </c>
      <c r="BB133" s="351">
        <v>357600</v>
      </c>
      <c r="BC133" s="351">
        <v>135590</v>
      </c>
      <c r="BD133" s="351">
        <v>439550</v>
      </c>
      <c r="BE133" s="351">
        <v>496170</v>
      </c>
      <c r="BF133" s="351">
        <v>357600</v>
      </c>
      <c r="BG133" s="605">
        <v>7022</v>
      </c>
      <c r="BH133" s="605">
        <v>0</v>
      </c>
      <c r="BI133" s="606">
        <v>0</v>
      </c>
      <c r="BJ133" s="606" t="s">
        <v>404</v>
      </c>
      <c r="BK133" s="605">
        <v>5639</v>
      </c>
      <c r="BL133" t="s">
        <v>5149</v>
      </c>
      <c r="BM133" s="280">
        <v>1490</v>
      </c>
      <c r="BN133" s="350">
        <v>2674.9319896628231</v>
      </c>
      <c r="BO133" s="350">
        <v>2584.6195505268533</v>
      </c>
      <c r="BP133" s="350">
        <v>2558.9800021280826</v>
      </c>
      <c r="BQ133" s="350">
        <v>2677.3121661724012</v>
      </c>
      <c r="BR133" s="350">
        <v>2566.2509188381819</v>
      </c>
      <c r="BS133" s="350">
        <v>2465.9888042041821</v>
      </c>
      <c r="BT133" s="350">
        <v>2491.2456727761055</v>
      </c>
      <c r="BU133" s="350">
        <v>2586.9500210025267</v>
      </c>
      <c r="BV133" s="350">
        <v>2610.6687426751623</v>
      </c>
      <c r="BW133" s="350">
        <v>2588.391445768415</v>
      </c>
      <c r="BX133" s="350">
        <v>2628.3369436701687</v>
      </c>
      <c r="BY133" s="350">
        <v>2688.3257836024795</v>
      </c>
    </row>
    <row r="134" spans="1:77">
      <c r="A134" t="s">
        <v>56</v>
      </c>
      <c r="B134" t="s">
        <v>55</v>
      </c>
      <c r="C134" t="s">
        <v>135</v>
      </c>
      <c r="D134" t="s">
        <v>173</v>
      </c>
      <c r="E134" s="351">
        <v>4716</v>
      </c>
      <c r="F134" s="351">
        <v>4712</v>
      </c>
      <c r="G134" s="351">
        <v>4846</v>
      </c>
      <c r="H134" s="351">
        <v>4876</v>
      </c>
      <c r="I134" s="351">
        <v>4928</v>
      </c>
      <c r="J134" s="351">
        <v>4918</v>
      </c>
      <c r="K134" s="351">
        <v>4823</v>
      </c>
      <c r="L134" s="351">
        <v>5120</v>
      </c>
      <c r="M134" s="351">
        <v>4415</v>
      </c>
      <c r="N134" s="351">
        <v>4735</v>
      </c>
      <c r="O134" s="351">
        <v>4783</v>
      </c>
      <c r="P134" s="351">
        <v>4808</v>
      </c>
      <c r="Q134" s="603">
        <v>-3.3368146214099219E-2</v>
      </c>
      <c r="R134" s="351">
        <v>-639</v>
      </c>
      <c r="S134" s="351">
        <v>0</v>
      </c>
      <c r="T134" s="351">
        <v>-212</v>
      </c>
      <c r="U134" s="351">
        <v>-418</v>
      </c>
      <c r="V134" s="351">
        <v>-395</v>
      </c>
      <c r="W134" s="351">
        <v>-639</v>
      </c>
      <c r="X134" s="351">
        <v>0</v>
      </c>
      <c r="Y134" s="351">
        <v>0</v>
      </c>
      <c r="Z134" s="351">
        <v>0</v>
      </c>
      <c r="AA134" s="351">
        <v>0</v>
      </c>
      <c r="AB134" s="351">
        <v>301</v>
      </c>
      <c r="AC134" s="351">
        <v>-23</v>
      </c>
      <c r="AD134" s="351">
        <v>63</v>
      </c>
      <c r="AE134" s="351">
        <v>68</v>
      </c>
      <c r="AF134" s="351">
        <v>0</v>
      </c>
      <c r="AG134" s="351">
        <v>0</v>
      </c>
      <c r="AH134" s="351">
        <v>0</v>
      </c>
      <c r="AI134" s="351">
        <v>0</v>
      </c>
      <c r="AJ134" s="351">
        <v>0</v>
      </c>
      <c r="AK134" s="351">
        <v>3772000</v>
      </c>
      <c r="AL134">
        <v>1490</v>
      </c>
      <c r="AM134" s="351">
        <v>19150</v>
      </c>
      <c r="AN134" s="351">
        <v>19789</v>
      </c>
      <c r="AO134" s="351">
        <v>14434</v>
      </c>
      <c r="AP134" s="351">
        <v>14861</v>
      </c>
      <c r="AQ134" s="351">
        <v>513</v>
      </c>
      <c r="AR134" s="351">
        <v>183</v>
      </c>
      <c r="AS134" s="351">
        <v>40</v>
      </c>
      <c r="AT134" s="351">
        <v>312</v>
      </c>
      <c r="AU134" s="604" t="s">
        <v>3569</v>
      </c>
      <c r="AV134" s="604" t="s">
        <v>3569</v>
      </c>
      <c r="AW134" s="604" t="s">
        <v>3569</v>
      </c>
      <c r="AX134" s="604" t="s">
        <v>3569</v>
      </c>
      <c r="AY134" s="351">
        <v>0</v>
      </c>
      <c r="AZ134" s="351">
        <v>0</v>
      </c>
      <c r="BA134" s="351">
        <v>0</v>
      </c>
      <c r="BB134" s="351">
        <v>0</v>
      </c>
      <c r="BC134" s="351">
        <v>-204130</v>
      </c>
      <c r="BD134" s="351">
        <v>-204130</v>
      </c>
      <c r="BE134" s="351">
        <v>-204130</v>
      </c>
      <c r="BF134" s="351">
        <v>-204130</v>
      </c>
      <c r="BG134" s="605">
        <v>4808</v>
      </c>
      <c r="BH134" s="605">
        <v>204130</v>
      </c>
      <c r="BI134" s="606" t="s">
        <v>2828</v>
      </c>
      <c r="BJ134" s="606" t="s">
        <v>402</v>
      </c>
      <c r="BK134" s="605">
        <v>5085</v>
      </c>
      <c r="BL134" t="s">
        <v>5148</v>
      </c>
      <c r="BM134" s="280">
        <v>1490</v>
      </c>
      <c r="BN134" s="350">
        <v>2087.3054582853351</v>
      </c>
      <c r="BO134" s="350">
        <v>2238.593736122551</v>
      </c>
      <c r="BP134" s="350">
        <v>2261.2869777981332</v>
      </c>
      <c r="BQ134" s="350">
        <v>2257.1514743698876</v>
      </c>
      <c r="BR134" s="350">
        <v>2329.8394786931217</v>
      </c>
      <c r="BS134" s="350">
        <v>2325.1117200107087</v>
      </c>
      <c r="BT134" s="350">
        <v>2280.1980125277855</v>
      </c>
      <c r="BU134" s="350">
        <v>2403.622202324007</v>
      </c>
      <c r="BV134" s="350">
        <v>2245.1295363809886</v>
      </c>
      <c r="BW134" s="350">
        <v>2243.2252704468233</v>
      </c>
      <c r="BX134" s="350">
        <v>2307.0181792413637</v>
      </c>
      <c r="BY134" s="350">
        <v>2305.2551335445742</v>
      </c>
    </row>
    <row r="135" spans="1:77">
      <c r="A135" t="s">
        <v>56</v>
      </c>
      <c r="B135" t="s">
        <v>55</v>
      </c>
      <c r="C135" t="s">
        <v>54</v>
      </c>
      <c r="D135" t="s">
        <v>171</v>
      </c>
      <c r="E135" s="351">
        <v>2942</v>
      </c>
      <c r="F135" s="351">
        <v>2916</v>
      </c>
      <c r="G135" s="351">
        <v>2940</v>
      </c>
      <c r="H135" s="351">
        <v>3168</v>
      </c>
      <c r="I135" s="351">
        <v>3148</v>
      </c>
      <c r="J135" s="351">
        <v>2993</v>
      </c>
      <c r="K135" s="351">
        <v>2967</v>
      </c>
      <c r="L135" s="351">
        <v>3247</v>
      </c>
      <c r="M135" s="351">
        <v>3206</v>
      </c>
      <c r="N135" s="351">
        <v>3147</v>
      </c>
      <c r="O135" s="351">
        <v>3296</v>
      </c>
      <c r="P135" s="351">
        <v>3148</v>
      </c>
      <c r="Q135" s="603">
        <v>-3.2508774862109312E-2</v>
      </c>
      <c r="R135" s="351">
        <v>-389</v>
      </c>
      <c r="S135" s="351">
        <v>0</v>
      </c>
      <c r="T135" s="351">
        <v>-206</v>
      </c>
      <c r="U135" s="351">
        <v>-283</v>
      </c>
      <c r="V135" s="351">
        <v>-310</v>
      </c>
      <c r="W135" s="351">
        <v>-389</v>
      </c>
      <c r="X135" s="351">
        <v>0</v>
      </c>
      <c r="Y135" s="351">
        <v>0</v>
      </c>
      <c r="Z135" s="351">
        <v>0</v>
      </c>
      <c r="AA135" s="351">
        <v>0</v>
      </c>
      <c r="AB135" s="351">
        <v>-264</v>
      </c>
      <c r="AC135" s="351">
        <v>-231</v>
      </c>
      <c r="AD135" s="351">
        <v>-356</v>
      </c>
      <c r="AE135" s="351">
        <v>20</v>
      </c>
      <c r="AF135" s="351">
        <v>0</v>
      </c>
      <c r="AG135" s="351">
        <v>0</v>
      </c>
      <c r="AH135" s="351">
        <v>0</v>
      </c>
      <c r="AI135" s="351">
        <v>0</v>
      </c>
      <c r="AJ135" s="351">
        <v>0</v>
      </c>
      <c r="AK135" s="351">
        <v>2623000</v>
      </c>
      <c r="AL135">
        <v>2307</v>
      </c>
      <c r="AM135" s="351">
        <v>11966</v>
      </c>
      <c r="AN135" s="351">
        <v>12355</v>
      </c>
      <c r="AO135" s="351">
        <v>9024</v>
      </c>
      <c r="AP135" s="351">
        <v>9207</v>
      </c>
      <c r="AQ135" s="351">
        <v>-58</v>
      </c>
      <c r="AR135" s="351">
        <v>-154</v>
      </c>
      <c r="AS135" s="351">
        <v>-329</v>
      </c>
      <c r="AT135" s="351">
        <v>99</v>
      </c>
      <c r="AU135" s="351">
        <v>0</v>
      </c>
      <c r="AV135" s="351">
        <v>0</v>
      </c>
      <c r="AW135" s="351">
        <v>0</v>
      </c>
      <c r="AX135" s="351">
        <v>0</v>
      </c>
      <c r="AY135" s="351">
        <v>0</v>
      </c>
      <c r="AZ135" s="351">
        <v>0</v>
      </c>
      <c r="BA135" s="351">
        <v>0</v>
      </c>
      <c r="BB135" s="351">
        <v>0</v>
      </c>
      <c r="BC135" s="351">
        <v>0</v>
      </c>
      <c r="BD135" s="351">
        <v>0</v>
      </c>
      <c r="BE135" s="351">
        <v>0</v>
      </c>
      <c r="BF135" s="351">
        <v>0</v>
      </c>
      <c r="BG135" s="605">
        <v>3148</v>
      </c>
      <c r="BH135" s="605">
        <v>0</v>
      </c>
      <c r="BI135" s="606">
        <v>0</v>
      </c>
      <c r="BJ135" s="606" t="s">
        <v>402</v>
      </c>
      <c r="BK135" s="605">
        <v>3211</v>
      </c>
      <c r="BL135" t="s">
        <v>5148</v>
      </c>
      <c r="BM135" s="280">
        <v>2307</v>
      </c>
      <c r="BN135" s="350">
        <v>2006.7098594168299</v>
      </c>
      <c r="BO135" s="350">
        <v>1969.7803891406002</v>
      </c>
      <c r="BP135" s="350">
        <v>2063.0429496687061</v>
      </c>
      <c r="BQ135" s="350">
        <v>1958.9556354483375</v>
      </c>
      <c r="BR135" s="350">
        <v>1970.406312365621</v>
      </c>
      <c r="BS135" s="350">
        <v>1873.3882124873899</v>
      </c>
      <c r="BT135" s="350">
        <v>1857.1142086368482</v>
      </c>
      <c r="BU135" s="350">
        <v>2020.5619276685998</v>
      </c>
      <c r="BV135" s="350">
        <v>1852.2456586701721</v>
      </c>
      <c r="BW135" s="350">
        <v>1835.8763904426314</v>
      </c>
      <c r="BX135" s="350">
        <v>1850.9864841911306</v>
      </c>
      <c r="BY135" s="350">
        <v>1982.924776866038</v>
      </c>
    </row>
    <row r="136" spans="1:77">
      <c r="A136" t="s">
        <v>73</v>
      </c>
      <c r="B136" t="s">
        <v>72</v>
      </c>
      <c r="C136" t="s">
        <v>71</v>
      </c>
      <c r="D136" t="s">
        <v>169</v>
      </c>
      <c r="E136" s="351">
        <v>6752.076793297867</v>
      </c>
      <c r="F136" s="351">
        <v>6854.5556954629628</v>
      </c>
      <c r="G136" s="351">
        <v>6596.2350619175695</v>
      </c>
      <c r="H136" s="351">
        <v>7070.7882894751328</v>
      </c>
      <c r="I136" s="351">
        <v>6549.5144894989307</v>
      </c>
      <c r="J136" s="351">
        <v>6648.919024599074</v>
      </c>
      <c r="K136" s="351">
        <v>6398.3480100600427</v>
      </c>
      <c r="L136" s="351">
        <v>6858.6646407908793</v>
      </c>
      <c r="M136" s="351">
        <v>6909.5790500995136</v>
      </c>
      <c r="N136" s="351">
        <v>7002</v>
      </c>
      <c r="O136" s="351">
        <v>6908</v>
      </c>
      <c r="P136" s="351">
        <v>6681</v>
      </c>
      <c r="Q136" s="603">
        <v>2.9999999999999985E-2</v>
      </c>
      <c r="R136" s="351">
        <v>818.20967520460545</v>
      </c>
      <c r="S136" s="351">
        <v>1219132.4160548621</v>
      </c>
      <c r="T136" s="351">
        <v>202.56230379893623</v>
      </c>
      <c r="U136" s="351">
        <v>408.198974662826</v>
      </c>
      <c r="V136" s="351">
        <v>606.08602652035188</v>
      </c>
      <c r="W136" s="351">
        <v>818.20967520460545</v>
      </c>
      <c r="X136" s="351">
        <v>301817.83266041498</v>
      </c>
      <c r="Y136" s="351">
        <v>306398.63958719571</v>
      </c>
      <c r="Z136" s="351">
        <v>294851.70726771362</v>
      </c>
      <c r="AA136" s="351">
        <v>316064.23653953779</v>
      </c>
      <c r="AB136" s="351">
        <v>-157.50225680164658</v>
      </c>
      <c r="AC136" s="351">
        <v>-147.44430453703717</v>
      </c>
      <c r="AD136" s="351">
        <v>-311.76493808243049</v>
      </c>
      <c r="AE136" s="351">
        <v>389.78828947513284</v>
      </c>
      <c r="AF136" s="351">
        <v>0</v>
      </c>
      <c r="AG136" s="351">
        <v>0</v>
      </c>
      <c r="AH136" s="351">
        <v>0</v>
      </c>
      <c r="AI136" s="351">
        <v>0</v>
      </c>
      <c r="AJ136" s="351">
        <v>1219132.4160548621</v>
      </c>
      <c r="AK136" s="351">
        <v>4634000</v>
      </c>
      <c r="AL136">
        <v>1490</v>
      </c>
      <c r="AM136" s="351">
        <v>27273.655840153529</v>
      </c>
      <c r="AN136" s="351">
        <v>26455.446164948924</v>
      </c>
      <c r="AO136" s="351">
        <v>20521.579046855666</v>
      </c>
      <c r="AP136" s="351">
        <v>19905.931675449996</v>
      </c>
      <c r="AQ136" s="351">
        <v>-360.06456060058281</v>
      </c>
      <c r="AR136" s="351">
        <v>-353.08097540092604</v>
      </c>
      <c r="AS136" s="351">
        <v>-509.65198993995728</v>
      </c>
      <c r="AT136" s="351">
        <v>177.66464079087928</v>
      </c>
      <c r="AU136" s="351">
        <v>0</v>
      </c>
      <c r="AV136" s="351">
        <v>0</v>
      </c>
      <c r="AW136" s="351">
        <v>0</v>
      </c>
      <c r="AX136" s="351">
        <v>0</v>
      </c>
      <c r="AY136" s="351">
        <v>301817.83266041498</v>
      </c>
      <c r="AZ136" s="351">
        <v>306398.63958719571</v>
      </c>
      <c r="BA136" s="351">
        <v>294851.70726771362</v>
      </c>
      <c r="BB136" s="351">
        <v>316064.23653953779</v>
      </c>
      <c r="BC136" s="351">
        <v>301817.83266041498</v>
      </c>
      <c r="BD136" s="351">
        <v>306398.63958719571</v>
      </c>
      <c r="BE136" s="351">
        <v>294851.70726771362</v>
      </c>
      <c r="BF136" s="351">
        <v>316064.23653953779</v>
      </c>
      <c r="BG136" s="605">
        <v>6681</v>
      </c>
      <c r="BH136" s="605">
        <v>0</v>
      </c>
      <c r="BI136" s="606">
        <v>0</v>
      </c>
      <c r="BJ136" s="606" t="s">
        <v>403</v>
      </c>
      <c r="BK136" s="605">
        <v>6702</v>
      </c>
      <c r="BL136" t="s">
        <v>5148</v>
      </c>
      <c r="BM136" s="280">
        <v>1490</v>
      </c>
      <c r="BN136" s="596">
        <v>2299.5671971174547</v>
      </c>
      <c r="BO136" s="596">
        <v>2330.3256822837161</v>
      </c>
      <c r="BP136" s="596">
        <v>2299.0416756949317</v>
      </c>
      <c r="BQ136" s="596">
        <v>2183.4796692845021</v>
      </c>
      <c r="BR136" s="596">
        <v>2179.7346217321738</v>
      </c>
      <c r="BS136" s="596">
        <v>2212.8173039771518</v>
      </c>
      <c r="BT136" s="596">
        <v>2129.4251202559017</v>
      </c>
      <c r="BU136" s="596">
        <v>2241.5439008542699</v>
      </c>
      <c r="BV136" s="596">
        <v>2288.1141346666345</v>
      </c>
      <c r="BW136" s="596">
        <v>2322.8417350372083</v>
      </c>
      <c r="BX136" s="596">
        <v>2235.3031730531461</v>
      </c>
      <c r="BY136" s="596">
        <v>2353.2190152748999</v>
      </c>
    </row>
    <row r="137" spans="1:77">
      <c r="A137" t="s">
        <v>44</v>
      </c>
      <c r="B137" t="s">
        <v>116</v>
      </c>
      <c r="C137" t="s">
        <v>115</v>
      </c>
      <c r="D137" t="s">
        <v>167</v>
      </c>
      <c r="E137" s="351">
        <v>3934</v>
      </c>
      <c r="F137" s="351">
        <v>3902</v>
      </c>
      <c r="G137" s="351">
        <v>3649</v>
      </c>
      <c r="H137" s="351">
        <v>3794</v>
      </c>
      <c r="I137" s="351">
        <v>3802</v>
      </c>
      <c r="J137" s="351">
        <v>3768</v>
      </c>
      <c r="K137" s="351">
        <v>3516</v>
      </c>
      <c r="L137" s="351">
        <v>3658</v>
      </c>
      <c r="M137" s="351">
        <v>3519</v>
      </c>
      <c r="N137" s="351">
        <v>3573.649681868309</v>
      </c>
      <c r="O137" s="351">
        <v>3566</v>
      </c>
      <c r="P137" s="351">
        <v>3672</v>
      </c>
      <c r="Q137" s="603">
        <v>3.5015380587734797E-2</v>
      </c>
      <c r="R137" s="351">
        <v>535</v>
      </c>
      <c r="S137" s="351">
        <v>797150</v>
      </c>
      <c r="T137" s="351">
        <v>132</v>
      </c>
      <c r="U137" s="351">
        <v>266</v>
      </c>
      <c r="V137" s="351">
        <v>399</v>
      </c>
      <c r="W137" s="351">
        <v>535</v>
      </c>
      <c r="X137" s="351">
        <v>196680</v>
      </c>
      <c r="Y137" s="351">
        <v>199660</v>
      </c>
      <c r="Z137" s="351">
        <v>198170</v>
      </c>
      <c r="AA137" s="351">
        <v>202640</v>
      </c>
      <c r="AB137" s="351">
        <v>415</v>
      </c>
      <c r="AC137" s="351">
        <v>328.35031813169098</v>
      </c>
      <c r="AD137" s="351">
        <v>83</v>
      </c>
      <c r="AE137" s="351">
        <v>122</v>
      </c>
      <c r="AF137" s="351">
        <v>196680</v>
      </c>
      <c r="AG137" s="351">
        <v>199660</v>
      </c>
      <c r="AH137" s="351">
        <v>198170</v>
      </c>
      <c r="AI137" s="351">
        <v>202640</v>
      </c>
      <c r="AJ137" s="351">
        <v>797150</v>
      </c>
      <c r="AK137" s="351">
        <v>3010000</v>
      </c>
      <c r="AL137">
        <v>1490</v>
      </c>
      <c r="AM137" s="351">
        <v>15279</v>
      </c>
      <c r="AN137" s="351">
        <v>14744</v>
      </c>
      <c r="AO137" s="351">
        <v>11345</v>
      </c>
      <c r="AP137" s="351">
        <v>10942</v>
      </c>
      <c r="AQ137" s="351">
        <v>283</v>
      </c>
      <c r="AR137" s="351">
        <v>194.35031813169098</v>
      </c>
      <c r="AS137" s="351">
        <v>-50</v>
      </c>
      <c r="AT137" s="351">
        <v>-14</v>
      </c>
      <c r="AU137" s="351">
        <v>196680</v>
      </c>
      <c r="AV137" s="351">
        <v>199660</v>
      </c>
      <c r="AW137" s="351">
        <v>198170</v>
      </c>
      <c r="AX137" s="351">
        <v>202640</v>
      </c>
      <c r="AY137" s="351">
        <v>0</v>
      </c>
      <c r="AZ137" s="351">
        <v>0</v>
      </c>
      <c r="BA137" s="351">
        <v>0</v>
      </c>
      <c r="BB137" s="351">
        <v>0</v>
      </c>
      <c r="BC137" s="351">
        <v>0</v>
      </c>
      <c r="BD137" s="351">
        <v>0</v>
      </c>
      <c r="BE137" s="351">
        <v>0</v>
      </c>
      <c r="BF137" s="351">
        <v>0</v>
      </c>
      <c r="BG137" s="605">
        <v>3672</v>
      </c>
      <c r="BH137" s="605">
        <v>202640</v>
      </c>
      <c r="BI137" s="606" t="s">
        <v>2024</v>
      </c>
      <c r="BJ137" s="606" t="s">
        <v>402</v>
      </c>
      <c r="BK137" s="605">
        <v>3717</v>
      </c>
      <c r="BL137" t="s">
        <v>5149</v>
      </c>
      <c r="BM137" s="280">
        <v>1490</v>
      </c>
      <c r="BN137" s="350">
        <v>2611.6892740199974</v>
      </c>
      <c r="BO137" s="350">
        <v>2652.2485203865976</v>
      </c>
      <c r="BP137" s="350">
        <v>2646.5711711154618</v>
      </c>
      <c r="BQ137" s="350">
        <v>2724.8834553914648</v>
      </c>
      <c r="BR137" s="350">
        <v>2821.7228246160926</v>
      </c>
      <c r="BS137" s="350">
        <v>2796.4891118236287</v>
      </c>
      <c r="BT137" s="350">
        <v>2609.4627699500743</v>
      </c>
      <c r="BU137" s="350">
        <v>2714.4944661824561</v>
      </c>
      <c r="BV137" s="350">
        <v>2919.4781362330618</v>
      </c>
      <c r="BW137" s="350">
        <v>2895.7304747283697</v>
      </c>
      <c r="BX137" s="350">
        <v>2707.9755259568992</v>
      </c>
      <c r="BY137" s="350">
        <v>2815.7854804296308</v>
      </c>
    </row>
    <row r="138" spans="1:77">
      <c r="A138" t="s">
        <v>73</v>
      </c>
      <c r="B138" t="s">
        <v>72</v>
      </c>
      <c r="C138" t="s">
        <v>71</v>
      </c>
      <c r="D138" t="s">
        <v>165</v>
      </c>
      <c r="E138" s="351">
        <v>3433</v>
      </c>
      <c r="F138" s="351">
        <v>3456</v>
      </c>
      <c r="G138" s="351">
        <v>3426</v>
      </c>
      <c r="H138" s="351">
        <v>3663</v>
      </c>
      <c r="I138" s="351">
        <v>3310</v>
      </c>
      <c r="J138" s="351">
        <v>3332</v>
      </c>
      <c r="K138" s="351">
        <v>3306</v>
      </c>
      <c r="L138" s="351">
        <v>3539</v>
      </c>
      <c r="M138" s="351">
        <v>3645</v>
      </c>
      <c r="N138" s="351">
        <v>3777</v>
      </c>
      <c r="O138" s="351">
        <v>3620</v>
      </c>
      <c r="P138" s="351">
        <v>4090</v>
      </c>
      <c r="Q138" s="603">
        <v>3.5126627557590502E-2</v>
      </c>
      <c r="R138" s="351">
        <v>491</v>
      </c>
      <c r="S138" s="351">
        <v>731590</v>
      </c>
      <c r="T138" s="351">
        <v>123</v>
      </c>
      <c r="U138" s="351">
        <v>247</v>
      </c>
      <c r="V138" s="351">
        <v>367</v>
      </c>
      <c r="W138" s="351">
        <v>491</v>
      </c>
      <c r="X138" s="351">
        <v>183270</v>
      </c>
      <c r="Y138" s="351">
        <v>184760</v>
      </c>
      <c r="Z138" s="351">
        <v>178800</v>
      </c>
      <c r="AA138" s="351">
        <v>184760</v>
      </c>
      <c r="AB138" s="351">
        <v>-212</v>
      </c>
      <c r="AC138" s="351">
        <v>-321</v>
      </c>
      <c r="AD138" s="351">
        <v>-194</v>
      </c>
      <c r="AE138" s="351">
        <v>-427</v>
      </c>
      <c r="AF138" s="351">
        <v>0</v>
      </c>
      <c r="AG138" s="351">
        <v>0</v>
      </c>
      <c r="AH138" s="351">
        <v>0</v>
      </c>
      <c r="AI138" s="351">
        <v>0</v>
      </c>
      <c r="AJ138" s="351">
        <v>731590</v>
      </c>
      <c r="AK138" s="351">
        <v>3089000</v>
      </c>
      <c r="AL138">
        <v>1490</v>
      </c>
      <c r="AM138" s="351">
        <v>13978</v>
      </c>
      <c r="AN138" s="351">
        <v>13487</v>
      </c>
      <c r="AO138" s="351">
        <v>10545</v>
      </c>
      <c r="AP138" s="351">
        <v>10177</v>
      </c>
      <c r="AQ138" s="351">
        <v>-335</v>
      </c>
      <c r="AR138" s="351">
        <v>-445</v>
      </c>
      <c r="AS138" s="351">
        <v>-314</v>
      </c>
      <c r="AT138" s="351">
        <v>-551</v>
      </c>
      <c r="AU138" s="351">
        <v>0</v>
      </c>
      <c r="AV138" s="351">
        <v>0</v>
      </c>
      <c r="AW138" s="351">
        <v>0</v>
      </c>
      <c r="AX138" s="351">
        <v>0</v>
      </c>
      <c r="AY138" s="351">
        <v>183270</v>
      </c>
      <c r="AZ138" s="351">
        <v>184760</v>
      </c>
      <c r="BA138" s="351">
        <v>178800</v>
      </c>
      <c r="BB138" s="351">
        <v>184760</v>
      </c>
      <c r="BC138" s="351">
        <v>183270</v>
      </c>
      <c r="BD138" s="351">
        <v>184760</v>
      </c>
      <c r="BE138" s="351">
        <v>178800</v>
      </c>
      <c r="BF138" s="351">
        <v>184760</v>
      </c>
      <c r="BG138" s="605">
        <v>4090</v>
      </c>
      <c r="BH138" s="605">
        <v>0</v>
      </c>
      <c r="BI138" s="606" t="s">
        <v>1613</v>
      </c>
      <c r="BJ138" s="606" t="s">
        <v>402</v>
      </c>
      <c r="BK138" s="605">
        <v>0</v>
      </c>
      <c r="BL138" t="s">
        <v>5149</v>
      </c>
      <c r="BM138" s="280">
        <v>1490</v>
      </c>
      <c r="BN138" s="596">
        <v>1854.8664551111326</v>
      </c>
      <c r="BO138" s="596">
        <v>1922.0385736501366</v>
      </c>
      <c r="BP138" s="596">
        <v>1842.1444629635939</v>
      </c>
      <c r="BQ138" s="596">
        <v>2053.9657659650138</v>
      </c>
      <c r="BR138" s="596">
        <v>1684.3917603341151</v>
      </c>
      <c r="BS138" s="596">
        <v>1695.5871134239489</v>
      </c>
      <c r="BT138" s="596">
        <v>1682.3562415905089</v>
      </c>
      <c r="BU138" s="596">
        <v>1777.2579084963775</v>
      </c>
      <c r="BV138" s="596">
        <v>1769.2297428721674</v>
      </c>
      <c r="BW138" s="596">
        <v>1781.0830152537753</v>
      </c>
      <c r="BX138" s="596">
        <v>1765.6222251908084</v>
      </c>
      <c r="BY138" s="596">
        <v>1864.0262894573605</v>
      </c>
    </row>
    <row r="139" spans="1:77">
      <c r="A139" t="s">
        <v>44</v>
      </c>
      <c r="B139" t="s">
        <v>60</v>
      </c>
      <c r="C139" t="s">
        <v>68</v>
      </c>
      <c r="D139" t="s">
        <v>163</v>
      </c>
      <c r="E139" s="351">
        <v>6809</v>
      </c>
      <c r="F139" s="351">
        <v>6271</v>
      </c>
      <c r="G139" s="351">
        <v>6147</v>
      </c>
      <c r="H139" s="351">
        <v>6432</v>
      </c>
      <c r="I139" s="351">
        <v>6622</v>
      </c>
      <c r="J139" s="351">
        <v>6083</v>
      </c>
      <c r="K139" s="351">
        <v>5901</v>
      </c>
      <c r="L139" s="351">
        <v>6143</v>
      </c>
      <c r="M139" s="351">
        <v>6578</v>
      </c>
      <c r="N139" s="351">
        <v>6620</v>
      </c>
      <c r="O139" s="351">
        <v>6256</v>
      </c>
      <c r="P139" s="351">
        <v>6510</v>
      </c>
      <c r="Q139" s="603">
        <v>3.5465138937604737E-2</v>
      </c>
      <c r="R139" s="351">
        <v>910</v>
      </c>
      <c r="S139" s="351">
        <v>1355900</v>
      </c>
      <c r="T139" s="351">
        <v>187</v>
      </c>
      <c r="U139" s="351">
        <v>375</v>
      </c>
      <c r="V139" s="351">
        <v>621</v>
      </c>
      <c r="W139" s="351">
        <v>910</v>
      </c>
      <c r="X139" s="351">
        <v>278630</v>
      </c>
      <c r="Y139" s="351">
        <v>280120</v>
      </c>
      <c r="Z139" s="351">
        <v>366540</v>
      </c>
      <c r="AA139" s="351">
        <v>430610</v>
      </c>
      <c r="AB139" s="351">
        <v>231</v>
      </c>
      <c r="AC139" s="351">
        <v>-349</v>
      </c>
      <c r="AD139" s="351">
        <v>-109</v>
      </c>
      <c r="AE139" s="351">
        <v>-78</v>
      </c>
      <c r="AF139" s="351">
        <v>278630</v>
      </c>
      <c r="AG139" s="351">
        <v>0</v>
      </c>
      <c r="AH139" s="351">
        <v>0</v>
      </c>
      <c r="AI139" s="351">
        <v>0</v>
      </c>
      <c r="AJ139" s="351">
        <v>1355900</v>
      </c>
      <c r="AK139" s="351">
        <v>4371000</v>
      </c>
      <c r="AL139">
        <v>1490</v>
      </c>
      <c r="AM139" s="351">
        <v>25659</v>
      </c>
      <c r="AN139" s="351">
        <v>24749</v>
      </c>
      <c r="AO139" s="351">
        <v>18850</v>
      </c>
      <c r="AP139" s="351">
        <v>18127</v>
      </c>
      <c r="AQ139" s="351">
        <v>44</v>
      </c>
      <c r="AR139" s="351">
        <v>-537</v>
      </c>
      <c r="AS139" s="351">
        <v>-355</v>
      </c>
      <c r="AT139" s="351">
        <v>-367</v>
      </c>
      <c r="AU139" s="351">
        <v>278630</v>
      </c>
      <c r="AV139" s="351">
        <v>0</v>
      </c>
      <c r="AW139" s="351">
        <v>0</v>
      </c>
      <c r="AX139" s="351">
        <v>0</v>
      </c>
      <c r="AY139" s="351">
        <v>0</v>
      </c>
      <c r="AZ139" s="351">
        <v>280120</v>
      </c>
      <c r="BA139" s="351">
        <v>366540</v>
      </c>
      <c r="BB139" s="351">
        <v>430610</v>
      </c>
      <c r="BC139" s="351">
        <v>0</v>
      </c>
      <c r="BD139" s="351">
        <v>280120</v>
      </c>
      <c r="BE139" s="351">
        <v>366540</v>
      </c>
      <c r="BF139" s="351">
        <v>430610</v>
      </c>
      <c r="BG139" s="605">
        <v>6510</v>
      </c>
      <c r="BH139" s="605">
        <v>0</v>
      </c>
      <c r="BI139" s="606" t="s">
        <v>1744</v>
      </c>
      <c r="BJ139" s="606" t="s">
        <v>403</v>
      </c>
      <c r="BK139" s="605">
        <v>6578</v>
      </c>
      <c r="BL139" t="s">
        <v>5149</v>
      </c>
      <c r="BM139" s="280">
        <v>1490</v>
      </c>
      <c r="BN139" s="596">
        <v>3085.4533086038646</v>
      </c>
      <c r="BO139" s="596">
        <v>3105.1536793793834</v>
      </c>
      <c r="BP139" s="596">
        <v>2934.4171326582209</v>
      </c>
      <c r="BQ139" s="596">
        <v>3046.3658853142165</v>
      </c>
      <c r="BR139" s="596">
        <v>3106.0917922734557</v>
      </c>
      <c r="BS139" s="596">
        <v>2853.2703673209649</v>
      </c>
      <c r="BT139" s="596">
        <v>2767.9020939603838</v>
      </c>
      <c r="BU139" s="596">
        <v>2874.6275934693135</v>
      </c>
      <c r="BV139" s="596">
        <v>3200.5864899648359</v>
      </c>
      <c r="BW139" s="596">
        <v>2947.6983225979566</v>
      </c>
      <c r="BX139" s="596">
        <v>2889.4118304910921</v>
      </c>
      <c r="BY139" s="596">
        <v>3016.9710673365853</v>
      </c>
    </row>
    <row r="140" spans="1:77">
      <c r="A140" t="s">
        <v>44</v>
      </c>
      <c r="B140" t="s">
        <v>43</v>
      </c>
      <c r="C140" t="s">
        <v>42</v>
      </c>
      <c r="D140" t="s">
        <v>161</v>
      </c>
      <c r="E140" s="351">
        <v>7447</v>
      </c>
      <c r="F140" s="351">
        <v>7570</v>
      </c>
      <c r="G140" s="351">
        <v>7438</v>
      </c>
      <c r="H140" s="351">
        <v>7728</v>
      </c>
      <c r="I140" s="351">
        <v>7638</v>
      </c>
      <c r="J140" s="351">
        <v>7514</v>
      </c>
      <c r="K140" s="351">
        <v>7382</v>
      </c>
      <c r="L140" s="351">
        <v>7670</v>
      </c>
      <c r="M140" s="351">
        <v>7491</v>
      </c>
      <c r="N140" s="351">
        <v>7745</v>
      </c>
      <c r="O140" s="351">
        <v>7503</v>
      </c>
      <c r="P140" s="351">
        <v>6378</v>
      </c>
      <c r="Q140" s="603">
        <v>-6.9575588907663257E-4</v>
      </c>
      <c r="R140" s="351">
        <v>-21</v>
      </c>
      <c r="S140" s="351">
        <v>0</v>
      </c>
      <c r="T140" s="351">
        <v>-191</v>
      </c>
      <c r="U140" s="351">
        <v>-135</v>
      </c>
      <c r="V140" s="351">
        <v>-79</v>
      </c>
      <c r="W140" s="351">
        <v>-21</v>
      </c>
      <c r="X140" s="351">
        <v>0</v>
      </c>
      <c r="Y140" s="351">
        <v>0</v>
      </c>
      <c r="Z140" s="351">
        <v>0</v>
      </c>
      <c r="AA140" s="351">
        <v>0</v>
      </c>
      <c r="AB140" s="351">
        <v>-44</v>
      </c>
      <c r="AC140" s="351">
        <v>-175</v>
      </c>
      <c r="AD140" s="351">
        <v>-65</v>
      </c>
      <c r="AE140" s="351">
        <v>1350</v>
      </c>
      <c r="AF140" s="351">
        <v>0</v>
      </c>
      <c r="AG140" s="351">
        <v>0</v>
      </c>
      <c r="AH140" s="351">
        <v>0</v>
      </c>
      <c r="AI140" s="351">
        <v>0</v>
      </c>
      <c r="AJ140" s="351">
        <v>0</v>
      </c>
      <c r="AK140" s="351">
        <v>5303000</v>
      </c>
      <c r="AL140">
        <v>1490</v>
      </c>
      <c r="AM140" s="351">
        <v>30183</v>
      </c>
      <c r="AN140" s="351">
        <v>30204</v>
      </c>
      <c r="AO140" s="351">
        <v>22736</v>
      </c>
      <c r="AP140" s="351">
        <v>22566</v>
      </c>
      <c r="AQ140" s="351">
        <v>147</v>
      </c>
      <c r="AR140" s="351">
        <v>-231</v>
      </c>
      <c r="AS140" s="351">
        <v>-121</v>
      </c>
      <c r="AT140" s="351">
        <v>1292</v>
      </c>
      <c r="AU140" s="351">
        <v>0</v>
      </c>
      <c r="AV140" s="351">
        <v>0</v>
      </c>
      <c r="AW140" s="351">
        <v>0</v>
      </c>
      <c r="AX140" s="351">
        <v>0</v>
      </c>
      <c r="AY140" s="351">
        <v>0</v>
      </c>
      <c r="AZ140" s="351">
        <v>0</v>
      </c>
      <c r="BA140" s="351">
        <v>0</v>
      </c>
      <c r="BB140" s="351">
        <v>0</v>
      </c>
      <c r="BC140" s="351">
        <v>0</v>
      </c>
      <c r="BD140" s="351">
        <v>0</v>
      </c>
      <c r="BE140" s="351">
        <v>0</v>
      </c>
      <c r="BF140" s="351">
        <v>0</v>
      </c>
      <c r="BG140" s="605">
        <v>6378</v>
      </c>
      <c r="BH140" s="605">
        <v>0</v>
      </c>
      <c r="BI140" s="606">
        <v>0</v>
      </c>
      <c r="BJ140" s="606" t="s">
        <v>403</v>
      </c>
      <c r="BK140" s="605">
        <v>7579</v>
      </c>
      <c r="BL140" t="s">
        <v>5149</v>
      </c>
      <c r="BM140" s="280">
        <v>1490</v>
      </c>
      <c r="BN140" s="350">
        <v>2872.5186683515763</v>
      </c>
      <c r="BO140" s="350">
        <v>2969.9181800003948</v>
      </c>
      <c r="BP140" s="350">
        <v>2877.1202200830162</v>
      </c>
      <c r="BQ140" s="350">
        <v>2436.775532077846</v>
      </c>
      <c r="BR140" s="350">
        <v>2928.8876770617189</v>
      </c>
      <c r="BS140" s="350">
        <v>2881.3383091701699</v>
      </c>
      <c r="BT140" s="350">
        <v>2830.7212401243269</v>
      </c>
      <c r="BU140" s="350">
        <v>2930.3964143990406</v>
      </c>
      <c r="BV140" s="350">
        <v>2865.4542851475931</v>
      </c>
      <c r="BW140" s="350">
        <v>2912.7821859228252</v>
      </c>
      <c r="BX140" s="350">
        <v>2861.9912680176981</v>
      </c>
      <c r="BY140" s="350">
        <v>2963.3993150475208</v>
      </c>
    </row>
    <row r="141" spans="1:77">
      <c r="A141" t="s">
        <v>49</v>
      </c>
      <c r="B141" t="s">
        <v>159</v>
      </c>
      <c r="C141" t="s">
        <v>158</v>
      </c>
      <c r="D141" t="s">
        <v>157</v>
      </c>
      <c r="E141" s="351">
        <v>756.38862559241659</v>
      </c>
      <c r="F141" s="351">
        <v>657.36018957345948</v>
      </c>
      <c r="G141" s="351">
        <v>685.65402843601873</v>
      </c>
      <c r="H141" s="351">
        <v>686.59715639810406</v>
      </c>
      <c r="I141" s="351">
        <v>740.98944946188794</v>
      </c>
      <c r="J141" s="351">
        <v>640.69151753023402</v>
      </c>
      <c r="K141" s="351">
        <v>668.26790996338605</v>
      </c>
      <c r="L141" s="351">
        <v>669.18712304449105</v>
      </c>
      <c r="M141" s="351">
        <v>685</v>
      </c>
      <c r="N141" s="351">
        <v>654</v>
      </c>
      <c r="O141" s="351">
        <v>680</v>
      </c>
      <c r="P141" s="351">
        <v>698</v>
      </c>
      <c r="Q141" s="603">
        <v>2.3999999999999855E-2</v>
      </c>
      <c r="R141" s="351">
        <v>66.863999999999578</v>
      </c>
      <c r="S141" s="351">
        <v>99627.359999999375</v>
      </c>
      <c r="T141" s="351">
        <v>15.399176130528645</v>
      </c>
      <c r="U141" s="351">
        <v>32.067848173754101</v>
      </c>
      <c r="V141" s="351">
        <v>49.453966646386561</v>
      </c>
      <c r="W141" s="351">
        <v>66.863999999999578</v>
      </c>
      <c r="X141" s="351">
        <v>22944.772434487681</v>
      </c>
      <c r="Y141" s="351">
        <v>24836.321344405933</v>
      </c>
      <c r="Z141" s="351">
        <v>25905.316524222362</v>
      </c>
      <c r="AA141" s="351">
        <v>25940.949696883399</v>
      </c>
      <c r="AB141" s="351">
        <v>71.388625592416588</v>
      </c>
      <c r="AC141" s="351">
        <v>3.3601895734594791</v>
      </c>
      <c r="AD141" s="351">
        <v>5.6540284360187343</v>
      </c>
      <c r="AE141" s="351">
        <v>-11.402843601895938</v>
      </c>
      <c r="AF141" s="351">
        <v>22944.772434487681</v>
      </c>
      <c r="AG141" s="351">
        <v>24836.321344405933</v>
      </c>
      <c r="AH141" s="351">
        <v>25905.316524222362</v>
      </c>
      <c r="AI141" s="351">
        <v>25940.949696883399</v>
      </c>
      <c r="AJ141" s="351">
        <v>99627.359999999375</v>
      </c>
      <c r="AK141" s="351">
        <v>591000</v>
      </c>
      <c r="AL141">
        <v>1490</v>
      </c>
      <c r="AM141" s="351">
        <v>2785.9999999999991</v>
      </c>
      <c r="AN141" s="351">
        <v>2719.1359999999995</v>
      </c>
      <c r="AO141" s="351">
        <v>2029.6113744075822</v>
      </c>
      <c r="AP141" s="351">
        <v>1978.1465505381111</v>
      </c>
      <c r="AQ141" s="351">
        <v>55.989449461887943</v>
      </c>
      <c r="AR141" s="351">
        <v>-13.308482469765977</v>
      </c>
      <c r="AS141" s="351">
        <v>-11.732090036613954</v>
      </c>
      <c r="AT141" s="351">
        <v>-28.812876955508955</v>
      </c>
      <c r="AU141" s="351">
        <v>22944.772434487681</v>
      </c>
      <c r="AV141" s="351">
        <v>24836</v>
      </c>
      <c r="AW141" s="351">
        <v>25905</v>
      </c>
      <c r="AX141" s="351">
        <v>25941</v>
      </c>
      <c r="AY141" s="351">
        <v>0</v>
      </c>
      <c r="AZ141" s="351">
        <v>0</v>
      </c>
      <c r="BA141" s="351">
        <v>0</v>
      </c>
      <c r="BB141" s="351">
        <v>0</v>
      </c>
      <c r="BC141" s="351">
        <v>0</v>
      </c>
      <c r="BD141" s="351">
        <v>0.32134440593290492</v>
      </c>
      <c r="BE141" s="351">
        <v>0.31652422236220445</v>
      </c>
      <c r="BF141" s="351">
        <v>-5.0303116600844078E-2</v>
      </c>
      <c r="BG141" s="605">
        <v>698</v>
      </c>
      <c r="BH141" s="605">
        <v>25941</v>
      </c>
      <c r="BI141" s="606" t="s">
        <v>1744</v>
      </c>
      <c r="BJ141" s="606" t="s">
        <v>402</v>
      </c>
      <c r="BK141" s="605">
        <v>652</v>
      </c>
      <c r="BL141" t="s">
        <v>5148</v>
      </c>
      <c r="BM141" s="280">
        <v>1490</v>
      </c>
      <c r="BN141" s="350">
        <v>1852.0849772277365</v>
      </c>
      <c r="BO141" s="350">
        <v>1768.2679928568466</v>
      </c>
      <c r="BP141" s="350">
        <v>1838.5661087808189</v>
      </c>
      <c r="BQ141" s="350">
        <v>1882.0888586999679</v>
      </c>
      <c r="BR141" s="350">
        <v>2003.4677775658597</v>
      </c>
      <c r="BS141" s="350">
        <v>1732.2848681094706</v>
      </c>
      <c r="BT141" s="350">
        <v>1806.845192418343</v>
      </c>
      <c r="BU141" s="350">
        <v>1804.3977488073369</v>
      </c>
      <c r="BV141" s="350">
        <v>2048.2402094186955</v>
      </c>
      <c r="BW141" s="350">
        <v>1780.0790847441788</v>
      </c>
      <c r="BX141" s="350">
        <v>1856.6965489368981</v>
      </c>
      <c r="BY141" s="350">
        <v>1856.403326674761</v>
      </c>
    </row>
    <row r="142" spans="1:77">
      <c r="A142" t="s">
        <v>44</v>
      </c>
      <c r="B142" t="s">
        <v>60</v>
      </c>
      <c r="C142" t="s">
        <v>68</v>
      </c>
      <c r="D142" t="s">
        <v>155</v>
      </c>
      <c r="E142" s="351">
        <v>8219</v>
      </c>
      <c r="F142" s="351">
        <v>8376</v>
      </c>
      <c r="G142" s="351">
        <v>8012</v>
      </c>
      <c r="H142" s="351">
        <v>8610</v>
      </c>
      <c r="I142" s="351">
        <v>8219</v>
      </c>
      <c r="J142" s="351">
        <v>8326.3020739752246</v>
      </c>
      <c r="K142" s="351">
        <v>7962.450274873323</v>
      </c>
      <c r="L142" s="351">
        <v>8409.6838948736895</v>
      </c>
      <c r="M142" s="351">
        <v>8176</v>
      </c>
      <c r="N142" s="351">
        <v>8135</v>
      </c>
      <c r="O142" s="351">
        <v>8247</v>
      </c>
      <c r="P142" s="351">
        <v>8445</v>
      </c>
      <c r="Q142" s="603">
        <v>9.0183868584689433E-3</v>
      </c>
      <c r="R142" s="351">
        <v>299.56375627776288</v>
      </c>
      <c r="S142" s="351">
        <v>446349.99685386667</v>
      </c>
      <c r="T142" s="351">
        <v>0</v>
      </c>
      <c r="U142" s="351">
        <v>49.69792602477537</v>
      </c>
      <c r="V142" s="351">
        <v>99.247651151454193</v>
      </c>
      <c r="W142" s="351">
        <v>299.56375627776288</v>
      </c>
      <c r="X142" s="351">
        <v>0</v>
      </c>
      <c r="Y142" s="351">
        <v>74049.909776915287</v>
      </c>
      <c r="Z142" s="351">
        <v>73829.09043875146</v>
      </c>
      <c r="AA142" s="351">
        <v>298470.9966381999</v>
      </c>
      <c r="AB142" s="351">
        <v>43</v>
      </c>
      <c r="AC142" s="351">
        <v>241</v>
      </c>
      <c r="AD142" s="351">
        <v>-235</v>
      </c>
      <c r="AE142" s="351">
        <v>165</v>
      </c>
      <c r="AF142" s="351">
        <v>0</v>
      </c>
      <c r="AG142" s="351">
        <v>74049.909776915287</v>
      </c>
      <c r="AH142" s="351">
        <v>0</v>
      </c>
      <c r="AI142" s="351">
        <v>0</v>
      </c>
      <c r="AJ142" s="351">
        <v>446349.99685386667</v>
      </c>
      <c r="AK142" s="351">
        <v>5225000</v>
      </c>
      <c r="AL142">
        <v>1490</v>
      </c>
      <c r="AM142" s="351">
        <v>33217</v>
      </c>
      <c r="AN142" s="351">
        <v>32917.436243722237</v>
      </c>
      <c r="AO142" s="351">
        <v>24998</v>
      </c>
      <c r="AP142" s="351">
        <v>24698.436243722237</v>
      </c>
      <c r="AQ142" s="351">
        <v>43</v>
      </c>
      <c r="AR142" s="351">
        <v>191.30207397522463</v>
      </c>
      <c r="AS142" s="351">
        <v>-284.549725126677</v>
      </c>
      <c r="AT142" s="351">
        <v>-35.316105126310504</v>
      </c>
      <c r="AU142" s="351">
        <v>0</v>
      </c>
      <c r="AV142" s="351">
        <v>74050</v>
      </c>
      <c r="AW142" s="351">
        <v>73829.09043875146</v>
      </c>
      <c r="AX142" s="351">
        <v>298470.9966381999</v>
      </c>
      <c r="AY142" s="351">
        <v>0</v>
      </c>
      <c r="AZ142" s="351">
        <v>0</v>
      </c>
      <c r="BA142" s="351">
        <v>73829.09043875146</v>
      </c>
      <c r="BB142" s="351">
        <v>298470.9966381999</v>
      </c>
      <c r="BC142" s="351">
        <v>0</v>
      </c>
      <c r="BD142" s="351">
        <v>-9.022308471321594E-2</v>
      </c>
      <c r="BE142" s="351">
        <v>0</v>
      </c>
      <c r="BF142" s="351">
        <v>0</v>
      </c>
      <c r="BG142" s="605">
        <v>8445</v>
      </c>
      <c r="BH142" s="605">
        <v>298470.9966381999</v>
      </c>
      <c r="BI142" s="606" t="s">
        <v>2918</v>
      </c>
      <c r="BJ142" s="606" t="s">
        <v>402</v>
      </c>
      <c r="BK142" s="605">
        <v>7976</v>
      </c>
      <c r="BL142" t="s">
        <v>5149</v>
      </c>
      <c r="BM142" s="280">
        <v>1490</v>
      </c>
      <c r="BN142" s="596">
        <v>3341.009236672804</v>
      </c>
      <c r="BO142" s="596">
        <v>3324.2551541503499</v>
      </c>
      <c r="BP142" s="596">
        <v>3370.0224039677851</v>
      </c>
      <c r="BQ142" s="596">
        <v>3414.3455030189057</v>
      </c>
      <c r="BR142" s="596">
        <v>3358.5805915134265</v>
      </c>
      <c r="BS142" s="596">
        <v>3402.4280988844357</v>
      </c>
      <c r="BT142" s="596">
        <v>3253.745097223542</v>
      </c>
      <c r="BU142" s="596">
        <v>3400.067067883067</v>
      </c>
      <c r="BV142" s="596">
        <v>3394.3081693336799</v>
      </c>
      <c r="BW142" s="596">
        <v>3459.1465173791094</v>
      </c>
      <c r="BX142" s="596">
        <v>3308.8206658597692</v>
      </c>
      <c r="BY142" s="596">
        <v>3518.3573297153671</v>
      </c>
    </row>
    <row r="143" spans="1:77">
      <c r="A143" t="s">
        <v>49</v>
      </c>
      <c r="B143" t="s">
        <v>48</v>
      </c>
      <c r="C143" t="s">
        <v>47</v>
      </c>
      <c r="D143" t="s">
        <v>153</v>
      </c>
      <c r="E143" s="351">
        <v>8140</v>
      </c>
      <c r="F143" s="351">
        <v>8005</v>
      </c>
      <c r="G143" s="351">
        <v>7822</v>
      </c>
      <c r="H143" s="351">
        <v>8522</v>
      </c>
      <c r="I143" s="351">
        <v>7855.0999999999995</v>
      </c>
      <c r="J143" s="351">
        <v>7724.8249999999998</v>
      </c>
      <c r="K143" s="351">
        <v>7548.23</v>
      </c>
      <c r="L143" s="351">
        <v>8223.73</v>
      </c>
      <c r="M143" s="351">
        <v>8459</v>
      </c>
      <c r="N143" s="351">
        <v>8405</v>
      </c>
      <c r="O143" s="351">
        <v>8208</v>
      </c>
      <c r="P143" s="351">
        <v>8798</v>
      </c>
      <c r="Q143" s="603">
        <v>3.5000000000000052E-2</v>
      </c>
      <c r="R143" s="351">
        <v>1137.1150000000016</v>
      </c>
      <c r="S143" s="351">
        <v>1694301.3500000024</v>
      </c>
      <c r="T143" s="351">
        <v>284.90000000000055</v>
      </c>
      <c r="U143" s="351">
        <v>565.07500000000073</v>
      </c>
      <c r="V143" s="351">
        <v>838.84500000000116</v>
      </c>
      <c r="W143" s="351">
        <v>1137.1150000000016</v>
      </c>
      <c r="X143" s="351">
        <v>424501.00000000087</v>
      </c>
      <c r="Y143" s="351">
        <v>417460.75000000029</v>
      </c>
      <c r="Z143" s="351">
        <v>407917.30000000075</v>
      </c>
      <c r="AA143" s="351">
        <v>444422.30000000051</v>
      </c>
      <c r="AB143" s="351">
        <v>-319</v>
      </c>
      <c r="AC143" s="351">
        <v>-400</v>
      </c>
      <c r="AD143" s="351">
        <v>-386</v>
      </c>
      <c r="AE143" s="351">
        <v>-276</v>
      </c>
      <c r="AF143" s="351">
        <v>0</v>
      </c>
      <c r="AG143" s="351">
        <v>0</v>
      </c>
      <c r="AH143" s="351">
        <v>0</v>
      </c>
      <c r="AI143" s="351">
        <v>0</v>
      </c>
      <c r="AJ143" s="351">
        <v>1694301.3500000024</v>
      </c>
      <c r="AK143" s="351">
        <v>6703000</v>
      </c>
      <c r="AL143">
        <v>1490</v>
      </c>
      <c r="AM143" s="351">
        <v>32489</v>
      </c>
      <c r="AN143" s="351">
        <v>31351.884999999998</v>
      </c>
      <c r="AO143" s="351">
        <v>24349</v>
      </c>
      <c r="AP143" s="351">
        <v>23496.785</v>
      </c>
      <c r="AQ143" s="351">
        <v>-603.90000000000055</v>
      </c>
      <c r="AR143" s="351">
        <v>-680.17500000000018</v>
      </c>
      <c r="AS143" s="351">
        <v>-659.77000000000044</v>
      </c>
      <c r="AT143" s="351">
        <v>-574.27000000000044</v>
      </c>
      <c r="AU143" s="351">
        <v>0</v>
      </c>
      <c r="AV143" s="351">
        <v>0</v>
      </c>
      <c r="AW143" s="351">
        <v>0</v>
      </c>
      <c r="AX143" s="351">
        <v>0</v>
      </c>
      <c r="AY143" s="351">
        <v>424501.00000000087</v>
      </c>
      <c r="AZ143" s="351">
        <v>417460.75000000029</v>
      </c>
      <c r="BA143" s="351">
        <v>407917.30000000075</v>
      </c>
      <c r="BB143" s="351">
        <v>444422.30000000051</v>
      </c>
      <c r="BC143" s="351">
        <v>424501.00000000087</v>
      </c>
      <c r="BD143" s="351">
        <v>417460.75000000029</v>
      </c>
      <c r="BE143" s="351">
        <v>407917.30000000075</v>
      </c>
      <c r="BF143" s="351">
        <v>444422.30000000051</v>
      </c>
      <c r="BG143" s="605">
        <v>8798</v>
      </c>
      <c r="BH143" s="605">
        <v>0</v>
      </c>
      <c r="BI143" s="606">
        <v>0</v>
      </c>
      <c r="BJ143" s="606" t="s">
        <v>403</v>
      </c>
      <c r="BK143" s="605">
        <v>8459</v>
      </c>
      <c r="BL143" t="s">
        <v>5148</v>
      </c>
      <c r="BM143" s="280">
        <v>1490</v>
      </c>
      <c r="BN143" s="350">
        <v>2646.9864056642314</v>
      </c>
      <c r="BO143" s="350">
        <v>2630.0887503969575</v>
      </c>
      <c r="BP143" s="350">
        <v>2568.4436006256074</v>
      </c>
      <c r="BQ143" s="350">
        <v>2727.6931129835166</v>
      </c>
      <c r="BR143" s="350">
        <v>2458.0142942585535</v>
      </c>
      <c r="BS143" s="350">
        <v>2417.2487009262554</v>
      </c>
      <c r="BT143" s="350">
        <v>2361.9886744091405</v>
      </c>
      <c r="BU143" s="350">
        <v>2549.6489752257257</v>
      </c>
      <c r="BV143" s="350">
        <v>2570.0386360791067</v>
      </c>
      <c r="BW143" s="350">
        <v>2527.4151451859029</v>
      </c>
      <c r="BX143" s="350">
        <v>2469.6366353084486</v>
      </c>
      <c r="BY143" s="350">
        <v>2666.7003368093842</v>
      </c>
    </row>
    <row r="144" spans="1:77">
      <c r="A144" t="s">
        <v>44</v>
      </c>
      <c r="B144" t="s">
        <v>60</v>
      </c>
      <c r="C144" t="s">
        <v>59</v>
      </c>
      <c r="D144" t="s">
        <v>151</v>
      </c>
      <c r="E144" s="351">
        <v>9294</v>
      </c>
      <c r="F144" s="351">
        <v>9107</v>
      </c>
      <c r="G144" s="351">
        <v>9091</v>
      </c>
      <c r="H144" s="351">
        <v>9050</v>
      </c>
      <c r="I144" s="351">
        <v>9009</v>
      </c>
      <c r="J144" s="351">
        <v>8822</v>
      </c>
      <c r="K144" s="351">
        <v>8806</v>
      </c>
      <c r="L144" s="351">
        <v>8764</v>
      </c>
      <c r="M144" s="351">
        <v>9668</v>
      </c>
      <c r="N144" s="351">
        <v>9461</v>
      </c>
      <c r="O144" s="351">
        <v>8572.8349999999991</v>
      </c>
      <c r="P144" s="351">
        <v>8650</v>
      </c>
      <c r="Q144" s="603">
        <v>3.1224344589787095E-2</v>
      </c>
      <c r="R144" s="351">
        <v>1141</v>
      </c>
      <c r="S144" s="351">
        <v>1808485</v>
      </c>
      <c r="T144" s="351">
        <v>285</v>
      </c>
      <c r="U144" s="351">
        <v>570</v>
      </c>
      <c r="V144" s="351">
        <v>855</v>
      </c>
      <c r="W144" s="351">
        <v>1141</v>
      </c>
      <c r="X144" s="351">
        <v>451725</v>
      </c>
      <c r="Y144" s="351">
        <v>451725</v>
      </c>
      <c r="Z144" s="351">
        <v>451725</v>
      </c>
      <c r="AA144" s="351">
        <v>453310</v>
      </c>
      <c r="AB144" s="351">
        <v>-374</v>
      </c>
      <c r="AC144" s="351">
        <v>-354</v>
      </c>
      <c r="AD144" s="351">
        <v>518.16500000000087</v>
      </c>
      <c r="AE144" s="351">
        <v>400</v>
      </c>
      <c r="AF144" s="351">
        <v>0</v>
      </c>
      <c r="AG144" s="351">
        <v>0</v>
      </c>
      <c r="AH144" s="351">
        <v>0</v>
      </c>
      <c r="AI144" s="351">
        <v>0</v>
      </c>
      <c r="AJ144" s="351">
        <v>1808485</v>
      </c>
      <c r="AK144" s="351">
        <v>6136000</v>
      </c>
      <c r="AL144">
        <v>1585</v>
      </c>
      <c r="AM144" s="351">
        <v>36542</v>
      </c>
      <c r="AN144" s="351">
        <v>35401</v>
      </c>
      <c r="AO144" s="351">
        <v>27248</v>
      </c>
      <c r="AP144" s="351">
        <v>26392</v>
      </c>
      <c r="AQ144" s="351">
        <v>-659</v>
      </c>
      <c r="AR144" s="351">
        <v>-639</v>
      </c>
      <c r="AS144" s="351">
        <v>233.16500000000087</v>
      </c>
      <c r="AT144" s="351">
        <v>114</v>
      </c>
      <c r="AU144" s="351">
        <v>0</v>
      </c>
      <c r="AV144" s="351">
        <v>0</v>
      </c>
      <c r="AW144" s="351">
        <v>0</v>
      </c>
      <c r="AX144" s="351">
        <v>301412</v>
      </c>
      <c r="AY144" s="351">
        <v>451725</v>
      </c>
      <c r="AZ144" s="351">
        <v>451725</v>
      </c>
      <c r="BA144" s="351">
        <v>451725</v>
      </c>
      <c r="BB144" s="351">
        <v>453310</v>
      </c>
      <c r="BC144" s="351">
        <v>451725</v>
      </c>
      <c r="BD144" s="351">
        <v>451725</v>
      </c>
      <c r="BE144" s="351">
        <v>451725</v>
      </c>
      <c r="BF144" s="351">
        <v>151898</v>
      </c>
      <c r="BG144" s="605">
        <v>8650</v>
      </c>
      <c r="BH144" s="605">
        <v>301412</v>
      </c>
      <c r="BI144" s="606" t="s">
        <v>2946</v>
      </c>
      <c r="BJ144" s="606" t="s">
        <v>403</v>
      </c>
      <c r="BK144" s="605">
        <v>9383</v>
      </c>
      <c r="BL144" t="s">
        <v>5149</v>
      </c>
      <c r="BM144" s="280">
        <v>1585</v>
      </c>
      <c r="BN144" s="596">
        <v>3531.0963767174635</v>
      </c>
      <c r="BO144" s="596">
        <v>3455.4926375800501</v>
      </c>
      <c r="BP144" s="596">
        <v>3131.1032898941512</v>
      </c>
      <c r="BQ144" s="596">
        <v>3156.7915712015483</v>
      </c>
      <c r="BR144" s="596">
        <v>3290.4062120239587</v>
      </c>
      <c r="BS144" s="596">
        <v>3222.1071819819472</v>
      </c>
      <c r="BT144" s="596">
        <v>3216.2634147056251</v>
      </c>
      <c r="BU144" s="596">
        <v>3198.395529480968</v>
      </c>
      <c r="BV144" s="596">
        <v>3396.6371997973815</v>
      </c>
      <c r="BW144" s="596">
        <v>3328.2951343398704</v>
      </c>
      <c r="BX144" s="596">
        <v>3322.4476848889599</v>
      </c>
      <c r="BY144" s="596">
        <v>3305.3808656695333</v>
      </c>
    </row>
    <row r="145" spans="1:77">
      <c r="A145" t="s">
        <v>44</v>
      </c>
      <c r="B145" t="s">
        <v>43</v>
      </c>
      <c r="C145" t="s">
        <v>42</v>
      </c>
      <c r="D145" t="s">
        <v>149</v>
      </c>
      <c r="E145" s="351">
        <v>15351</v>
      </c>
      <c r="F145" s="351">
        <v>13817</v>
      </c>
      <c r="G145" s="351">
        <v>14091</v>
      </c>
      <c r="H145" s="351">
        <v>14352</v>
      </c>
      <c r="I145" s="351">
        <v>14786</v>
      </c>
      <c r="J145" s="351">
        <v>13350</v>
      </c>
      <c r="K145" s="351">
        <v>13350</v>
      </c>
      <c r="L145" s="351">
        <v>14100</v>
      </c>
      <c r="M145" s="351">
        <v>14216</v>
      </c>
      <c r="N145" s="351">
        <v>13712</v>
      </c>
      <c r="O145" s="351">
        <v>14482</v>
      </c>
      <c r="P145" s="351">
        <v>13377</v>
      </c>
      <c r="Q145" s="603">
        <v>3.5149537414729828E-2</v>
      </c>
      <c r="R145" s="351">
        <v>2025</v>
      </c>
      <c r="S145" s="351">
        <v>3645000</v>
      </c>
      <c r="T145" s="351">
        <v>565</v>
      </c>
      <c r="U145" s="351">
        <v>1032</v>
      </c>
      <c r="V145" s="351">
        <v>1773</v>
      </c>
      <c r="W145" s="351">
        <v>2025</v>
      </c>
      <c r="X145" s="351">
        <v>1017000</v>
      </c>
      <c r="Y145" s="351">
        <v>840600</v>
      </c>
      <c r="Z145" s="351">
        <v>1333800</v>
      </c>
      <c r="AA145" s="351">
        <v>453600</v>
      </c>
      <c r="AB145" s="351">
        <v>1135</v>
      </c>
      <c r="AC145" s="351">
        <v>105</v>
      </c>
      <c r="AD145" s="351">
        <v>-391</v>
      </c>
      <c r="AE145" s="351">
        <v>975</v>
      </c>
      <c r="AF145" s="351">
        <v>1017000</v>
      </c>
      <c r="AG145" s="351">
        <v>840600</v>
      </c>
      <c r="AH145" s="351">
        <v>0</v>
      </c>
      <c r="AI145" s="351">
        <v>0</v>
      </c>
      <c r="AJ145" s="351">
        <v>3645000</v>
      </c>
      <c r="AK145" s="351">
        <v>10920000</v>
      </c>
      <c r="AL145">
        <v>1800</v>
      </c>
      <c r="AM145" s="351">
        <v>57611</v>
      </c>
      <c r="AN145" s="351">
        <v>55586</v>
      </c>
      <c r="AO145" s="351">
        <v>42260</v>
      </c>
      <c r="AP145" s="351">
        <v>40800</v>
      </c>
      <c r="AQ145" s="351">
        <v>570</v>
      </c>
      <c r="AR145" s="351">
        <v>-362</v>
      </c>
      <c r="AS145" s="351">
        <v>-1132</v>
      </c>
      <c r="AT145" s="351">
        <v>723</v>
      </c>
      <c r="AU145" s="351">
        <v>900000</v>
      </c>
      <c r="AV145" s="351">
        <v>900000</v>
      </c>
      <c r="AW145" s="351">
        <v>0</v>
      </c>
      <c r="AX145" s="351">
        <v>0</v>
      </c>
      <c r="AY145" s="351">
        <v>0</v>
      </c>
      <c r="AZ145" s="351">
        <v>0</v>
      </c>
      <c r="BA145" s="351">
        <v>1333800</v>
      </c>
      <c r="BB145" s="351">
        <v>453600</v>
      </c>
      <c r="BC145" s="351">
        <v>117000</v>
      </c>
      <c r="BD145" s="351">
        <v>-59400</v>
      </c>
      <c r="BE145" s="351">
        <v>1333800</v>
      </c>
      <c r="BF145" s="351">
        <v>453600</v>
      </c>
      <c r="BG145" s="605">
        <v>13377</v>
      </c>
      <c r="BH145" s="605">
        <v>0</v>
      </c>
      <c r="BI145" s="606" t="s">
        <v>2962</v>
      </c>
      <c r="BJ145" s="606" t="s">
        <v>402</v>
      </c>
      <c r="BK145" s="605">
        <v>15385</v>
      </c>
      <c r="BL145" t="s">
        <v>5149</v>
      </c>
      <c r="BM145" s="280">
        <v>1800</v>
      </c>
      <c r="BN145" s="350">
        <v>2507.8029036621324</v>
      </c>
      <c r="BO145" s="350">
        <v>2418.8937405047241</v>
      </c>
      <c r="BP145" s="350">
        <v>2554.7271842174314</v>
      </c>
      <c r="BQ145" s="350">
        <v>2345.9046077007224</v>
      </c>
      <c r="BR145" s="350">
        <v>2608.3549334234872</v>
      </c>
      <c r="BS145" s="350">
        <v>2355.0343812527763</v>
      </c>
      <c r="BT145" s="350">
        <v>2355.0343812527763</v>
      </c>
      <c r="BU145" s="350">
        <v>2472.6960431023535</v>
      </c>
      <c r="BV145" s="350">
        <v>2722.6913964257265</v>
      </c>
      <c r="BW145" s="350">
        <v>2450.6173555087134</v>
      </c>
      <c r="BX145" s="350">
        <v>2499.214674420879</v>
      </c>
      <c r="BY145" s="350">
        <v>2531.7942651490521</v>
      </c>
    </row>
    <row r="146" spans="1:77">
      <c r="A146" t="s">
        <v>49</v>
      </c>
      <c r="B146" t="s">
        <v>48</v>
      </c>
      <c r="C146" t="s">
        <v>104</v>
      </c>
      <c r="D146" t="s">
        <v>147</v>
      </c>
      <c r="E146" s="351">
        <v>7252</v>
      </c>
      <c r="F146" s="351">
        <v>7227</v>
      </c>
      <c r="G146" s="351">
        <v>6973</v>
      </c>
      <c r="H146" s="351">
        <v>7446</v>
      </c>
      <c r="I146" s="351">
        <v>7252</v>
      </c>
      <c r="J146" s="351">
        <v>7143</v>
      </c>
      <c r="K146" s="351">
        <v>6559</v>
      </c>
      <c r="L146" s="351">
        <v>6684</v>
      </c>
      <c r="M146" s="351">
        <v>7199</v>
      </c>
      <c r="N146" s="351">
        <v>7429</v>
      </c>
      <c r="O146" s="351">
        <v>7375</v>
      </c>
      <c r="P146" s="351">
        <v>7883</v>
      </c>
      <c r="Q146" s="603">
        <v>4.3601633331026367E-2</v>
      </c>
      <c r="R146" s="351">
        <v>1260</v>
      </c>
      <c r="S146" s="351">
        <v>1877400</v>
      </c>
      <c r="T146" s="351">
        <v>0</v>
      </c>
      <c r="U146" s="351">
        <v>84</v>
      </c>
      <c r="V146" s="351">
        <v>498</v>
      </c>
      <c r="W146" s="351">
        <v>1260</v>
      </c>
      <c r="X146" s="351">
        <v>0</v>
      </c>
      <c r="Y146" s="351">
        <v>125160</v>
      </c>
      <c r="Z146" s="351">
        <v>616860</v>
      </c>
      <c r="AA146" s="351">
        <v>1135380</v>
      </c>
      <c r="AB146" s="351">
        <v>53</v>
      </c>
      <c r="AC146" s="351">
        <v>-202</v>
      </c>
      <c r="AD146" s="351">
        <v>-402</v>
      </c>
      <c r="AE146" s="351">
        <v>-437</v>
      </c>
      <c r="AF146" s="351">
        <v>0</v>
      </c>
      <c r="AG146" s="351">
        <v>0</v>
      </c>
      <c r="AH146" s="351">
        <v>0</v>
      </c>
      <c r="AI146" s="351">
        <v>0</v>
      </c>
      <c r="AJ146" s="351">
        <v>1877400</v>
      </c>
      <c r="AK146" s="351">
        <v>5577000</v>
      </c>
      <c r="AL146">
        <v>1490</v>
      </c>
      <c r="AM146" s="351">
        <v>28898</v>
      </c>
      <c r="AN146" s="351">
        <v>27638</v>
      </c>
      <c r="AO146" s="351">
        <v>21646</v>
      </c>
      <c r="AP146" s="351">
        <v>20386</v>
      </c>
      <c r="AQ146" s="351">
        <v>53</v>
      </c>
      <c r="AR146" s="351">
        <v>-286</v>
      </c>
      <c r="AS146" s="351">
        <v>-816</v>
      </c>
      <c r="AT146" s="351">
        <v>-1199</v>
      </c>
      <c r="AU146" s="351">
        <v>0</v>
      </c>
      <c r="AV146" s="351">
        <v>125160</v>
      </c>
      <c r="AW146" s="351">
        <v>616680</v>
      </c>
      <c r="AX146" s="351">
        <v>1135380</v>
      </c>
      <c r="AY146" s="351">
        <v>0</v>
      </c>
      <c r="AZ146" s="351">
        <v>125160</v>
      </c>
      <c r="BA146" s="351">
        <v>616860</v>
      </c>
      <c r="BB146" s="351">
        <v>1135380</v>
      </c>
      <c r="BC146" s="351">
        <v>0</v>
      </c>
      <c r="BD146" s="351">
        <v>0</v>
      </c>
      <c r="BE146" s="351">
        <v>180</v>
      </c>
      <c r="BF146" s="351">
        <v>0</v>
      </c>
      <c r="BG146" s="605">
        <v>7883</v>
      </c>
      <c r="BH146" s="605">
        <v>1135380</v>
      </c>
      <c r="BI146" s="606" t="s">
        <v>2974</v>
      </c>
      <c r="BJ146" s="606" t="s">
        <v>402</v>
      </c>
      <c r="BK146" s="605">
        <v>7380</v>
      </c>
      <c r="BL146" t="s">
        <v>5149</v>
      </c>
      <c r="BM146" s="280">
        <v>1490</v>
      </c>
      <c r="BN146" s="350">
        <v>2310.9405611224984</v>
      </c>
      <c r="BO146" s="350">
        <v>2384.7725279315241</v>
      </c>
      <c r="BP146" s="350">
        <v>2367.4380661589703</v>
      </c>
      <c r="BQ146" s="350">
        <v>2520.0761162089416</v>
      </c>
      <c r="BR146" s="350">
        <v>2327.9540143437084</v>
      </c>
      <c r="BS146" s="350">
        <v>2292.9640822472575</v>
      </c>
      <c r="BT146" s="350">
        <v>2105.4950882626013</v>
      </c>
      <c r="BU146" s="350">
        <v>2136.7739135786587</v>
      </c>
      <c r="BV146" s="350">
        <v>2337.2620542662871</v>
      </c>
      <c r="BW146" s="350">
        <v>2329.2047526451265</v>
      </c>
      <c r="BX146" s="350">
        <v>2247.3425681741342</v>
      </c>
      <c r="BY146" s="350">
        <v>2390.229673304365</v>
      </c>
    </row>
    <row r="147" spans="1:77">
      <c r="A147" t="s">
        <v>56</v>
      </c>
      <c r="B147" t="s">
        <v>55</v>
      </c>
      <c r="C147" t="s">
        <v>54</v>
      </c>
      <c r="D147" t="s">
        <v>145</v>
      </c>
      <c r="E147" s="351">
        <v>3941</v>
      </c>
      <c r="F147" s="351">
        <v>4147</v>
      </c>
      <c r="G147" s="351">
        <v>4297</v>
      </c>
      <c r="H147" s="351">
        <v>4441</v>
      </c>
      <c r="I147" s="351">
        <v>3798</v>
      </c>
      <c r="J147" s="351">
        <v>3991</v>
      </c>
      <c r="K147" s="351">
        <v>4161</v>
      </c>
      <c r="L147" s="351">
        <v>4294</v>
      </c>
      <c r="M147" s="351">
        <v>3969</v>
      </c>
      <c r="N147" s="351">
        <v>3974</v>
      </c>
      <c r="O147" s="351">
        <v>4080</v>
      </c>
      <c r="P147" s="351">
        <v>4572</v>
      </c>
      <c r="Q147" s="603">
        <v>3.4589326043028647E-2</v>
      </c>
      <c r="R147" s="351">
        <v>582</v>
      </c>
      <c r="S147" s="351">
        <v>867180</v>
      </c>
      <c r="T147" s="351">
        <v>143</v>
      </c>
      <c r="U147" s="351">
        <v>299</v>
      </c>
      <c r="V147" s="351">
        <v>435</v>
      </c>
      <c r="W147" s="351">
        <v>582</v>
      </c>
      <c r="X147" s="351">
        <v>213070</v>
      </c>
      <c r="Y147" s="351">
        <v>232439.99999999994</v>
      </c>
      <c r="Z147" s="351">
        <v>202640.00000000006</v>
      </c>
      <c r="AA147" s="351">
        <v>219030</v>
      </c>
      <c r="AB147" s="351">
        <v>-28</v>
      </c>
      <c r="AC147" s="351">
        <v>173</v>
      </c>
      <c r="AD147" s="351">
        <v>217</v>
      </c>
      <c r="AE147" s="351">
        <v>-131</v>
      </c>
      <c r="AF147" s="351">
        <v>0</v>
      </c>
      <c r="AG147" s="351">
        <v>216050</v>
      </c>
      <c r="AH147" s="351">
        <v>323330</v>
      </c>
      <c r="AI147" s="351">
        <v>0</v>
      </c>
      <c r="AJ147" s="351">
        <v>867180</v>
      </c>
      <c r="AK147" s="351">
        <v>2332000</v>
      </c>
      <c r="AL147">
        <v>1490</v>
      </c>
      <c r="AM147" s="351">
        <v>16826</v>
      </c>
      <c r="AN147" s="351">
        <v>16244</v>
      </c>
      <c r="AO147" s="351">
        <v>12885</v>
      </c>
      <c r="AP147" s="351">
        <v>12446</v>
      </c>
      <c r="AQ147" s="351">
        <v>-171</v>
      </c>
      <c r="AR147" s="351">
        <v>17</v>
      </c>
      <c r="AS147" s="351">
        <v>81</v>
      </c>
      <c r="AT147" s="351">
        <v>-278</v>
      </c>
      <c r="AU147" s="351">
        <v>0</v>
      </c>
      <c r="AV147" s="351">
        <v>0</v>
      </c>
      <c r="AW147" s="351">
        <v>0</v>
      </c>
      <c r="AX147" s="351">
        <v>0</v>
      </c>
      <c r="AY147" s="351">
        <v>213070</v>
      </c>
      <c r="AZ147" s="351">
        <v>16389.999999999942</v>
      </c>
      <c r="BA147" s="351">
        <v>-120689.99999999994</v>
      </c>
      <c r="BB147" s="351">
        <v>219030</v>
      </c>
      <c r="BC147" s="351">
        <v>213070</v>
      </c>
      <c r="BD147" s="351">
        <v>232439.99999999994</v>
      </c>
      <c r="BE147" s="351">
        <v>202640.00000000006</v>
      </c>
      <c r="BF147" s="351">
        <v>219030</v>
      </c>
      <c r="BG147" s="605">
        <v>4572</v>
      </c>
      <c r="BH147" s="605">
        <v>0</v>
      </c>
      <c r="BI147" s="606" t="s">
        <v>2987</v>
      </c>
      <c r="BJ147" s="606" t="s">
        <v>403</v>
      </c>
      <c r="BK147" s="605">
        <v>3665</v>
      </c>
      <c r="BL147" t="s">
        <v>5149</v>
      </c>
      <c r="BM147" s="280">
        <v>1490</v>
      </c>
      <c r="BN147" s="350">
        <v>2691.9242090604093</v>
      </c>
      <c r="BO147" s="350">
        <v>2695.3153960206769</v>
      </c>
      <c r="BP147" s="350">
        <v>2767.2085595783497</v>
      </c>
      <c r="BQ147" s="350">
        <v>3061.1810578856548</v>
      </c>
      <c r="BR147" s="350">
        <v>2575.9456150192582</v>
      </c>
      <c r="BS147" s="350">
        <v>2706.8454316855868</v>
      </c>
      <c r="BT147" s="350">
        <v>2822.1457883346848</v>
      </c>
      <c r="BU147" s="350">
        <v>2875.0462516537627</v>
      </c>
      <c r="BV147" s="350">
        <v>2707.2190169242126</v>
      </c>
      <c r="BW147" s="350">
        <v>2848.7280546015504</v>
      </c>
      <c r="BX147" s="350">
        <v>2951.7686160170879</v>
      </c>
      <c r="BY147" s="350">
        <v>3012.0522581096693</v>
      </c>
    </row>
    <row r="148" spans="1:77">
      <c r="A148" t="s">
        <v>49</v>
      </c>
      <c r="B148" t="s">
        <v>48</v>
      </c>
      <c r="C148" t="s">
        <v>47</v>
      </c>
      <c r="D148" t="s">
        <v>143</v>
      </c>
      <c r="E148" s="351">
        <v>6063</v>
      </c>
      <c r="F148" s="351">
        <v>6352</v>
      </c>
      <c r="G148" s="351">
        <v>6837</v>
      </c>
      <c r="H148" s="351">
        <v>7446</v>
      </c>
      <c r="I148" s="351">
        <v>6063</v>
      </c>
      <c r="J148" s="351">
        <v>6066.16</v>
      </c>
      <c r="K148" s="351">
        <v>6529.335</v>
      </c>
      <c r="L148" s="351">
        <v>7092.3150000000005</v>
      </c>
      <c r="M148" s="351">
        <v>6785</v>
      </c>
      <c r="N148" s="351">
        <v>6569</v>
      </c>
      <c r="O148" s="351">
        <v>6761</v>
      </c>
      <c r="P148" s="351">
        <v>7220</v>
      </c>
      <c r="Q148" s="603">
        <v>3.5477938422353819E-2</v>
      </c>
      <c r="R148" s="351">
        <v>947.19000000000233</v>
      </c>
      <c r="S148" s="351">
        <v>1411313.1000000034</v>
      </c>
      <c r="T148" s="351">
        <v>0</v>
      </c>
      <c r="U148" s="351">
        <v>285.84000000000015</v>
      </c>
      <c r="V148" s="351">
        <v>593.50500000000102</v>
      </c>
      <c r="W148" s="351">
        <v>947.19000000000233</v>
      </c>
      <c r="X148" s="351">
        <v>0</v>
      </c>
      <c r="Y148" s="351">
        <v>425901.60000000015</v>
      </c>
      <c r="Z148" s="351">
        <v>458420.85000000132</v>
      </c>
      <c r="AA148" s="351">
        <v>526990.65000000189</v>
      </c>
      <c r="AB148" s="351">
        <v>-722</v>
      </c>
      <c r="AC148" s="351">
        <v>-217</v>
      </c>
      <c r="AD148" s="351">
        <v>76</v>
      </c>
      <c r="AE148" s="351">
        <v>226</v>
      </c>
      <c r="AF148" s="351">
        <v>0</v>
      </c>
      <c r="AG148" s="351">
        <v>0</v>
      </c>
      <c r="AH148" s="351">
        <v>0</v>
      </c>
      <c r="AI148" s="351">
        <v>0</v>
      </c>
      <c r="AJ148" s="351">
        <v>1411313.1000000034</v>
      </c>
      <c r="AK148" s="351">
        <v>3965000</v>
      </c>
      <c r="AL148">
        <v>1490</v>
      </c>
      <c r="AM148" s="351">
        <v>26698</v>
      </c>
      <c r="AN148" s="351">
        <v>25750.809999999998</v>
      </c>
      <c r="AO148" s="351">
        <v>20635</v>
      </c>
      <c r="AP148" s="351">
        <v>19687.809999999998</v>
      </c>
      <c r="AQ148" s="351">
        <v>-722</v>
      </c>
      <c r="AR148" s="351">
        <v>-502.84000000000015</v>
      </c>
      <c r="AS148" s="351">
        <v>-231.66499999999996</v>
      </c>
      <c r="AT148" s="351">
        <v>-127.68499999999949</v>
      </c>
      <c r="AU148" s="351">
        <v>0</v>
      </c>
      <c r="AV148" s="351">
        <v>0</v>
      </c>
      <c r="AW148" s="351">
        <v>0</v>
      </c>
      <c r="AX148" s="351">
        <v>0</v>
      </c>
      <c r="AY148" s="351">
        <v>0</v>
      </c>
      <c r="AZ148" s="351">
        <v>425901.60000000015</v>
      </c>
      <c r="BA148" s="351">
        <v>458420.85000000132</v>
      </c>
      <c r="BB148" s="351">
        <v>526990.65000000189</v>
      </c>
      <c r="BC148" s="351">
        <v>0</v>
      </c>
      <c r="BD148" s="351">
        <v>425901.60000000015</v>
      </c>
      <c r="BE148" s="351">
        <v>458420.85000000132</v>
      </c>
      <c r="BF148" s="351">
        <v>526990.65000000189</v>
      </c>
      <c r="BG148" s="605">
        <v>7220</v>
      </c>
      <c r="BH148" s="605">
        <v>0</v>
      </c>
      <c r="BI148" s="606">
        <v>0</v>
      </c>
      <c r="BJ148" s="606" t="s">
        <v>403</v>
      </c>
      <c r="BK148" s="605">
        <v>5822</v>
      </c>
      <c r="BL148" t="s">
        <v>5148</v>
      </c>
      <c r="BM148" s="280">
        <v>1490</v>
      </c>
      <c r="BN148" s="350">
        <v>3226.7764251933145</v>
      </c>
      <c r="BO148" s="350">
        <v>3124.0522235954136</v>
      </c>
      <c r="BP148" s="350">
        <v>3215.3626250157699</v>
      </c>
      <c r="BQ148" s="350">
        <v>3415.5200331485203</v>
      </c>
      <c r="BR148" s="350">
        <v>2883.4112698521831</v>
      </c>
      <c r="BS148" s="350">
        <v>2884.9140868755603</v>
      </c>
      <c r="BT148" s="350">
        <v>3105.1885409269839</v>
      </c>
      <c r="BU148" s="350">
        <v>3355.116892506891</v>
      </c>
      <c r="BV148" s="350">
        <v>2897.8492509855487</v>
      </c>
      <c r="BW148" s="350">
        <v>3035.9786314135254</v>
      </c>
      <c r="BX148" s="350">
        <v>3267.7874532390224</v>
      </c>
      <c r="BY148" s="350">
        <v>3541.1315050831859</v>
      </c>
    </row>
    <row r="149" spans="1:77">
      <c r="A149" t="s">
        <v>56</v>
      </c>
      <c r="B149" t="s">
        <v>65</v>
      </c>
      <c r="C149" t="s">
        <v>97</v>
      </c>
      <c r="D149" t="s">
        <v>141</v>
      </c>
      <c r="E149" s="351">
        <v>14780</v>
      </c>
      <c r="F149" s="351">
        <v>14746</v>
      </c>
      <c r="G149" s="351">
        <v>14745</v>
      </c>
      <c r="H149" s="351">
        <v>14745</v>
      </c>
      <c r="I149" s="351">
        <v>15289</v>
      </c>
      <c r="J149" s="351">
        <v>15000</v>
      </c>
      <c r="K149" s="351">
        <v>14500</v>
      </c>
      <c r="L149" s="351">
        <v>14200</v>
      </c>
      <c r="M149" s="351">
        <v>15289</v>
      </c>
      <c r="N149" s="351">
        <v>15070</v>
      </c>
      <c r="O149" s="351">
        <v>15285</v>
      </c>
      <c r="P149" s="351">
        <v>16321</v>
      </c>
      <c r="Q149" s="603">
        <v>4.5750305002033347E-4</v>
      </c>
      <c r="R149" s="351">
        <v>27</v>
      </c>
      <c r="S149" s="351">
        <v>40230</v>
      </c>
      <c r="T149" s="351">
        <v>-509</v>
      </c>
      <c r="U149" s="351">
        <v>-763</v>
      </c>
      <c r="V149" s="351">
        <v>-518</v>
      </c>
      <c r="W149" s="351">
        <v>27</v>
      </c>
      <c r="X149" s="351">
        <v>0</v>
      </c>
      <c r="Y149" s="351">
        <v>0</v>
      </c>
      <c r="Z149" s="351">
        <v>0</v>
      </c>
      <c r="AA149" s="351">
        <v>40230</v>
      </c>
      <c r="AB149" s="351">
        <v>-509</v>
      </c>
      <c r="AC149" s="351">
        <v>-324</v>
      </c>
      <c r="AD149" s="351">
        <v>-540</v>
      </c>
      <c r="AE149" s="351">
        <v>-1576</v>
      </c>
      <c r="AF149" s="351">
        <v>0</v>
      </c>
      <c r="AG149" s="351">
        <v>0</v>
      </c>
      <c r="AH149" s="351">
        <v>0</v>
      </c>
      <c r="AI149" s="351">
        <v>0</v>
      </c>
      <c r="AJ149" s="351">
        <v>40230</v>
      </c>
      <c r="AK149" s="351">
        <v>10135000</v>
      </c>
      <c r="AL149">
        <v>1490</v>
      </c>
      <c r="AM149" s="351">
        <v>59016</v>
      </c>
      <c r="AN149" s="351">
        <v>58989</v>
      </c>
      <c r="AO149" s="351">
        <v>44236</v>
      </c>
      <c r="AP149" s="351">
        <v>43700</v>
      </c>
      <c r="AQ149" s="351">
        <v>0</v>
      </c>
      <c r="AR149" s="351">
        <v>-70</v>
      </c>
      <c r="AS149" s="351">
        <v>-785</v>
      </c>
      <c r="AT149" s="351">
        <v>-2121</v>
      </c>
      <c r="AU149" s="351">
        <v>0</v>
      </c>
      <c r="AV149" s="351">
        <v>0</v>
      </c>
      <c r="AW149" s="351">
        <v>0</v>
      </c>
      <c r="AX149" s="351">
        <v>0</v>
      </c>
      <c r="AY149" s="351">
        <v>0</v>
      </c>
      <c r="AZ149" s="351">
        <v>0</v>
      </c>
      <c r="BA149" s="351">
        <v>0</v>
      </c>
      <c r="BB149" s="351">
        <v>40230</v>
      </c>
      <c r="BC149" s="351">
        <v>0</v>
      </c>
      <c r="BD149" s="351">
        <v>0</v>
      </c>
      <c r="BE149" s="351">
        <v>0</v>
      </c>
      <c r="BF149" s="351">
        <v>40230</v>
      </c>
      <c r="BG149" s="605">
        <v>16321</v>
      </c>
      <c r="BH149" s="605">
        <v>0</v>
      </c>
      <c r="BI149" s="606">
        <v>0</v>
      </c>
      <c r="BJ149" s="606" t="s">
        <v>402</v>
      </c>
      <c r="BK149" s="605">
        <v>14200</v>
      </c>
      <c r="BL149" t="s">
        <v>5149</v>
      </c>
      <c r="BM149" s="280">
        <v>1490</v>
      </c>
      <c r="BN149" s="350">
        <v>2812.5338413733261</v>
      </c>
      <c r="BO149" s="350">
        <v>2772.2470396687831</v>
      </c>
      <c r="BP149" s="350">
        <v>2811.7980093787223</v>
      </c>
      <c r="BQ149" s="350">
        <v>2983.9828917972923</v>
      </c>
      <c r="BR149" s="350">
        <v>2812.5338413733261</v>
      </c>
      <c r="BS149" s="350">
        <v>2759.3699797632216</v>
      </c>
      <c r="BT149" s="350">
        <v>2667.3909804377809</v>
      </c>
      <c r="BU149" s="350">
        <v>2596.1985824104863</v>
      </c>
      <c r="BV149" s="350">
        <v>2734.6979991957692</v>
      </c>
      <c r="BW149" s="350">
        <v>2728.4070836360497</v>
      </c>
      <c r="BX149" s="350">
        <v>2728.222056707823</v>
      </c>
      <c r="BY149" s="350">
        <v>2712.4606901072466</v>
      </c>
    </row>
    <row r="150" spans="1:77">
      <c r="A150" t="s">
        <v>56</v>
      </c>
      <c r="B150" t="s">
        <v>65</v>
      </c>
      <c r="C150" t="s">
        <v>97</v>
      </c>
      <c r="D150" t="s">
        <v>139</v>
      </c>
      <c r="E150" s="351">
        <v>5534</v>
      </c>
      <c r="F150" s="351">
        <v>5518</v>
      </c>
      <c r="G150" s="351">
        <v>5702</v>
      </c>
      <c r="H150" s="351">
        <v>5762</v>
      </c>
      <c r="I150" s="351">
        <v>5461</v>
      </c>
      <c r="J150" s="351">
        <v>5385</v>
      </c>
      <c r="K150" s="351">
        <v>5529</v>
      </c>
      <c r="L150" s="351">
        <v>5581</v>
      </c>
      <c r="M150" s="351">
        <v>5888</v>
      </c>
      <c r="N150" s="351">
        <v>5890</v>
      </c>
      <c r="O150" s="351">
        <v>5925</v>
      </c>
      <c r="P150" s="351">
        <v>6553</v>
      </c>
      <c r="Q150" s="603">
        <v>2.4871202700302006E-2</v>
      </c>
      <c r="R150" s="351">
        <v>560</v>
      </c>
      <c r="S150" s="351">
        <v>1266160</v>
      </c>
      <c r="T150" s="351">
        <v>73</v>
      </c>
      <c r="U150" s="351">
        <v>206</v>
      </c>
      <c r="V150" s="351">
        <v>379</v>
      </c>
      <c r="W150" s="351">
        <v>560</v>
      </c>
      <c r="X150" s="351">
        <v>165053</v>
      </c>
      <c r="Y150" s="351">
        <v>300713.00000000006</v>
      </c>
      <c r="Z150" s="351">
        <v>391152.99999999994</v>
      </c>
      <c r="AA150" s="351">
        <v>409241</v>
      </c>
      <c r="AB150" s="351">
        <v>-354</v>
      </c>
      <c r="AC150" s="351">
        <v>-372</v>
      </c>
      <c r="AD150" s="351">
        <v>-223</v>
      </c>
      <c r="AE150" s="351">
        <v>-791</v>
      </c>
      <c r="AF150" s="351">
        <v>0</v>
      </c>
      <c r="AG150" s="351">
        <v>0</v>
      </c>
      <c r="AH150" s="351">
        <v>0</v>
      </c>
      <c r="AI150" s="351">
        <v>0</v>
      </c>
      <c r="AJ150" s="351">
        <v>1266160</v>
      </c>
      <c r="AK150" s="351">
        <v>3909000</v>
      </c>
      <c r="AL150">
        <v>2261</v>
      </c>
      <c r="AM150" s="351">
        <v>22516</v>
      </c>
      <c r="AN150" s="351">
        <v>21956</v>
      </c>
      <c r="AO150" s="351">
        <v>16982</v>
      </c>
      <c r="AP150" s="351">
        <v>16495</v>
      </c>
      <c r="AQ150" s="351">
        <v>-427</v>
      </c>
      <c r="AR150" s="351">
        <v>-505</v>
      </c>
      <c r="AS150" s="351">
        <v>-396</v>
      </c>
      <c r="AT150" s="351">
        <v>-972</v>
      </c>
      <c r="AU150" s="351">
        <v>0</v>
      </c>
      <c r="AV150" s="351">
        <v>0</v>
      </c>
      <c r="AW150" s="351">
        <v>0</v>
      </c>
      <c r="AX150" s="351">
        <v>0</v>
      </c>
      <c r="AY150" s="351">
        <v>165053</v>
      </c>
      <c r="AZ150" s="351">
        <v>300713.00000000006</v>
      </c>
      <c r="BA150" s="351">
        <v>391152.99999999994</v>
      </c>
      <c r="BB150" s="351">
        <v>409241</v>
      </c>
      <c r="BC150" s="351">
        <v>165053</v>
      </c>
      <c r="BD150" s="351">
        <v>300713.00000000006</v>
      </c>
      <c r="BE150" s="351">
        <v>391152.99999999994</v>
      </c>
      <c r="BF150" s="351">
        <v>409241</v>
      </c>
      <c r="BG150" s="605">
        <v>6553</v>
      </c>
      <c r="BH150" s="605">
        <v>0</v>
      </c>
      <c r="BI150" s="606">
        <v>0</v>
      </c>
      <c r="BJ150" s="606" t="s">
        <v>402</v>
      </c>
      <c r="BK150" s="605">
        <v>5888</v>
      </c>
      <c r="BL150" t="s">
        <v>5149</v>
      </c>
      <c r="BM150" s="280">
        <v>2261</v>
      </c>
      <c r="BN150" s="350">
        <v>2154.5196382653739</v>
      </c>
      <c r="BO150" s="350">
        <v>2155.251472381633</v>
      </c>
      <c r="BP150" s="350">
        <v>2168.0585694161587</v>
      </c>
      <c r="BQ150" s="350">
        <v>2377.7918235094271</v>
      </c>
      <c r="BR150" s="350">
        <v>1998.273054444159</v>
      </c>
      <c r="BS150" s="350">
        <v>1970.4633580263312</v>
      </c>
      <c r="BT150" s="350">
        <v>2023.155414396952</v>
      </c>
      <c r="BU150" s="350">
        <v>2025.096317260203</v>
      </c>
      <c r="BV150" s="350">
        <v>2042.2698488276724</v>
      </c>
      <c r="BW150" s="350">
        <v>2036.3652016319293</v>
      </c>
      <c r="BX150" s="350">
        <v>2104.2686443829757</v>
      </c>
      <c r="BY150" s="350">
        <v>2108.414088941081</v>
      </c>
    </row>
    <row r="151" spans="1:77">
      <c r="A151" t="s">
        <v>44</v>
      </c>
      <c r="B151" t="s">
        <v>116</v>
      </c>
      <c r="C151" t="s">
        <v>115</v>
      </c>
      <c r="D151" t="s">
        <v>137</v>
      </c>
      <c r="E151" s="351">
        <v>4184</v>
      </c>
      <c r="F151" s="351">
        <v>4184</v>
      </c>
      <c r="G151" s="351">
        <v>4009</v>
      </c>
      <c r="H151" s="351">
        <v>4034</v>
      </c>
      <c r="I151" s="351">
        <v>4100</v>
      </c>
      <c r="J151" s="351">
        <v>4100</v>
      </c>
      <c r="K151" s="351">
        <v>3929</v>
      </c>
      <c r="L151" s="351">
        <v>3953</v>
      </c>
      <c r="M151" s="351">
        <v>4075</v>
      </c>
      <c r="N151" s="351">
        <v>4236.3261932469404</v>
      </c>
      <c r="O151" s="351">
        <v>4110</v>
      </c>
      <c r="P151" s="351">
        <v>4439</v>
      </c>
      <c r="Q151" s="603">
        <v>2.0047529096337821E-2</v>
      </c>
      <c r="R151" s="351">
        <v>329</v>
      </c>
      <c r="S151" s="351">
        <v>705047</v>
      </c>
      <c r="T151" s="351">
        <v>84</v>
      </c>
      <c r="U151" s="351">
        <v>168</v>
      </c>
      <c r="V151" s="351">
        <v>248</v>
      </c>
      <c r="W151" s="351">
        <v>329</v>
      </c>
      <c r="X151" s="351">
        <v>180012</v>
      </c>
      <c r="Y151" s="351">
        <v>180012</v>
      </c>
      <c r="Z151" s="351">
        <v>171440</v>
      </c>
      <c r="AA151" s="351">
        <v>173583</v>
      </c>
      <c r="AB151" s="351">
        <v>109</v>
      </c>
      <c r="AC151" s="351">
        <v>-52.32619324694042</v>
      </c>
      <c r="AD151" s="351">
        <v>-101</v>
      </c>
      <c r="AE151" s="351">
        <v>-405</v>
      </c>
      <c r="AF151" s="351">
        <v>180012</v>
      </c>
      <c r="AG151" s="351">
        <v>0</v>
      </c>
      <c r="AH151" s="351">
        <v>0</v>
      </c>
      <c r="AI151" s="351">
        <v>0</v>
      </c>
      <c r="AJ151" s="351">
        <v>705047</v>
      </c>
      <c r="AK151" s="351">
        <v>3617000</v>
      </c>
      <c r="AL151">
        <v>2143</v>
      </c>
      <c r="AM151" s="351">
        <v>16411</v>
      </c>
      <c r="AN151" s="351">
        <v>16082</v>
      </c>
      <c r="AO151" s="351">
        <v>12227</v>
      </c>
      <c r="AP151" s="351">
        <v>11982</v>
      </c>
      <c r="AQ151" s="351">
        <v>25</v>
      </c>
      <c r="AR151" s="351">
        <v>-136.32619324694042</v>
      </c>
      <c r="AS151" s="351">
        <v>-181</v>
      </c>
      <c r="AT151" s="351">
        <v>-486</v>
      </c>
      <c r="AU151" s="351">
        <v>0</v>
      </c>
      <c r="AV151" s="351">
        <v>0</v>
      </c>
      <c r="AW151" s="351">
        <v>0</v>
      </c>
      <c r="AX151" s="351">
        <v>0</v>
      </c>
      <c r="AY151" s="351">
        <v>0</v>
      </c>
      <c r="AZ151" s="351">
        <v>180012</v>
      </c>
      <c r="BA151" s="351">
        <v>171440</v>
      </c>
      <c r="BB151" s="351">
        <v>173583</v>
      </c>
      <c r="BC151" s="351">
        <v>180012</v>
      </c>
      <c r="BD151" s="351">
        <v>180012</v>
      </c>
      <c r="BE151" s="351">
        <v>171440</v>
      </c>
      <c r="BF151" s="351">
        <v>173583</v>
      </c>
      <c r="BG151" s="605">
        <v>4439</v>
      </c>
      <c r="BH151" s="605">
        <v>0</v>
      </c>
      <c r="BI151" s="606" t="s">
        <v>1613</v>
      </c>
      <c r="BJ151" s="606" t="s">
        <v>402</v>
      </c>
      <c r="BK151" s="605">
        <v>3874</v>
      </c>
      <c r="BL151" t="s">
        <v>5149</v>
      </c>
      <c r="BM151" s="280">
        <v>2143</v>
      </c>
      <c r="BN151" s="350">
        <v>2728.186251233416</v>
      </c>
      <c r="BO151" s="350">
        <v>2836.1930984432638</v>
      </c>
      <c r="BP151" s="350">
        <v>2751.6185257838874</v>
      </c>
      <c r="BQ151" s="350">
        <v>2964.1995807397111</v>
      </c>
      <c r="BR151" s="350">
        <v>2744.9235901980387</v>
      </c>
      <c r="BS151" s="350">
        <v>2744.9235901980387</v>
      </c>
      <c r="BT151" s="350">
        <v>2630.440191680023</v>
      </c>
      <c r="BU151" s="350">
        <v>2639.6668039342371</v>
      </c>
      <c r="BV151" s="350">
        <v>2807.9222842812865</v>
      </c>
      <c r="BW151" s="350">
        <v>2807.9222842812865</v>
      </c>
      <c r="BX151" s="350">
        <v>2690.4781160811849</v>
      </c>
      <c r="BY151" s="350">
        <v>2700.7370153314355</v>
      </c>
    </row>
    <row r="152" spans="1:77">
      <c r="A152" t="s">
        <v>56</v>
      </c>
      <c r="B152" t="s">
        <v>55</v>
      </c>
      <c r="C152" t="s">
        <v>135</v>
      </c>
      <c r="D152" t="s">
        <v>134</v>
      </c>
      <c r="E152" s="351">
        <v>6943</v>
      </c>
      <c r="F152" s="351">
        <v>7190</v>
      </c>
      <c r="G152" s="351">
        <v>6994</v>
      </c>
      <c r="H152" s="351">
        <v>7253</v>
      </c>
      <c r="I152" s="351">
        <v>6801</v>
      </c>
      <c r="J152" s="351">
        <v>6953</v>
      </c>
      <c r="K152" s="351">
        <v>6937</v>
      </c>
      <c r="L152" s="351">
        <v>7213</v>
      </c>
      <c r="M152" s="351">
        <v>6864</v>
      </c>
      <c r="N152" s="351">
        <v>6944</v>
      </c>
      <c r="O152" s="351">
        <v>6862</v>
      </c>
      <c r="P152" s="351">
        <v>7573</v>
      </c>
      <c r="Q152" s="603">
        <v>1.6772374911909797E-2</v>
      </c>
      <c r="R152" s="351">
        <v>476</v>
      </c>
      <c r="S152" s="351">
        <v>709240</v>
      </c>
      <c r="T152" s="351">
        <v>142</v>
      </c>
      <c r="U152" s="351">
        <v>379</v>
      </c>
      <c r="V152" s="351">
        <v>436</v>
      </c>
      <c r="W152" s="351">
        <v>476</v>
      </c>
      <c r="X152" s="351">
        <v>211580</v>
      </c>
      <c r="Y152" s="351">
        <v>353130</v>
      </c>
      <c r="Z152" s="351">
        <v>84930</v>
      </c>
      <c r="AA152" s="351">
        <v>59600</v>
      </c>
      <c r="AB152" s="351">
        <v>79</v>
      </c>
      <c r="AC152" s="351">
        <v>246</v>
      </c>
      <c r="AD152" s="351">
        <v>132</v>
      </c>
      <c r="AE152" s="351">
        <v>-320</v>
      </c>
      <c r="AF152" s="351">
        <v>117710</v>
      </c>
      <c r="AG152" s="351">
        <v>366540</v>
      </c>
      <c r="AH152" s="351">
        <v>165390</v>
      </c>
      <c r="AI152" s="351">
        <v>31290</v>
      </c>
      <c r="AJ152" s="351">
        <v>709240</v>
      </c>
      <c r="AK152" s="351">
        <v>4429000</v>
      </c>
      <c r="AL152">
        <v>1490</v>
      </c>
      <c r="AM152" s="351">
        <v>28380</v>
      </c>
      <c r="AN152" s="351">
        <v>27904</v>
      </c>
      <c r="AO152" s="351">
        <v>21437</v>
      </c>
      <c r="AP152" s="351">
        <v>21103</v>
      </c>
      <c r="AQ152" s="351">
        <v>-63</v>
      </c>
      <c r="AR152" s="351">
        <v>9</v>
      </c>
      <c r="AS152" s="351">
        <v>75</v>
      </c>
      <c r="AT152" s="351">
        <v>-360</v>
      </c>
      <c r="AU152" s="351">
        <v>0</v>
      </c>
      <c r="AV152" s="351">
        <v>366540</v>
      </c>
      <c r="AW152" s="351">
        <v>165390</v>
      </c>
      <c r="AX152" s="351">
        <v>0</v>
      </c>
      <c r="AY152" s="351">
        <v>93870</v>
      </c>
      <c r="AZ152" s="351">
        <v>-13410</v>
      </c>
      <c r="BA152" s="351">
        <v>-80460</v>
      </c>
      <c r="BB152" s="351">
        <v>28310</v>
      </c>
      <c r="BC152" s="351">
        <v>211580</v>
      </c>
      <c r="BD152" s="351">
        <v>-13410</v>
      </c>
      <c r="BE152" s="351">
        <v>-80460</v>
      </c>
      <c r="BF152" s="351">
        <v>59600</v>
      </c>
      <c r="BG152" s="605">
        <v>7573</v>
      </c>
      <c r="BH152" s="605">
        <v>0</v>
      </c>
      <c r="BI152" s="606">
        <v>0</v>
      </c>
      <c r="BJ152" s="606" t="s">
        <v>402</v>
      </c>
      <c r="BK152" s="605">
        <v>6800</v>
      </c>
      <c r="BL152" t="s">
        <v>5149</v>
      </c>
      <c r="BM152" s="280">
        <v>1490</v>
      </c>
      <c r="BN152" s="350">
        <v>2800.5374828747072</v>
      </c>
      <c r="BO152" s="350">
        <v>2833.1777798779085</v>
      </c>
      <c r="BP152" s="350">
        <v>2799.7214754496272</v>
      </c>
      <c r="BQ152" s="350">
        <v>3067.4555137737666</v>
      </c>
      <c r="BR152" s="350">
        <v>2774.8332489846857</v>
      </c>
      <c r="BS152" s="350">
        <v>2836.8498132907689</v>
      </c>
      <c r="BT152" s="350">
        <v>2830.3217538901285</v>
      </c>
      <c r="BU152" s="350">
        <v>2921.6369498019508</v>
      </c>
      <c r="BV152" s="350">
        <v>2852.5567680366653</v>
      </c>
      <c r="BW152" s="350">
        <v>2954.0376151783994</v>
      </c>
      <c r="BX152" s="350">
        <v>2873.5103032764569</v>
      </c>
      <c r="BY152" s="350">
        <v>2959.2509270527753</v>
      </c>
    </row>
    <row r="153" spans="1:77">
      <c r="A153" t="s">
        <v>49</v>
      </c>
      <c r="B153" t="s">
        <v>101</v>
      </c>
      <c r="C153" t="s">
        <v>100</v>
      </c>
      <c r="D153" t="s">
        <v>132</v>
      </c>
      <c r="E153" s="351">
        <v>4856</v>
      </c>
      <c r="F153" s="351">
        <v>5029</v>
      </c>
      <c r="G153" s="351">
        <v>5006</v>
      </c>
      <c r="H153" s="351">
        <v>5132</v>
      </c>
      <c r="I153" s="351">
        <v>4674</v>
      </c>
      <c r="J153" s="351">
        <v>4863</v>
      </c>
      <c r="K153" s="351">
        <v>4827</v>
      </c>
      <c r="L153" s="351">
        <v>4956</v>
      </c>
      <c r="M153" s="351">
        <v>4885</v>
      </c>
      <c r="N153" s="351">
        <v>4684</v>
      </c>
      <c r="O153" s="351">
        <v>4546</v>
      </c>
      <c r="P153" s="351">
        <v>4760</v>
      </c>
      <c r="Q153" s="603">
        <v>3.510962393247765E-2</v>
      </c>
      <c r="R153" s="351">
        <v>703</v>
      </c>
      <c r="S153" s="351">
        <v>1047470</v>
      </c>
      <c r="T153" s="351">
        <v>182</v>
      </c>
      <c r="U153" s="351">
        <v>348</v>
      </c>
      <c r="V153" s="351">
        <v>527</v>
      </c>
      <c r="W153" s="351">
        <v>703</v>
      </c>
      <c r="X153" s="351">
        <v>271180</v>
      </c>
      <c r="Y153" s="351">
        <v>247340</v>
      </c>
      <c r="Z153" s="351">
        <v>266710</v>
      </c>
      <c r="AA153" s="351">
        <v>262240</v>
      </c>
      <c r="AB153" s="351">
        <v>-29</v>
      </c>
      <c r="AC153" s="351">
        <v>345</v>
      </c>
      <c r="AD153" s="351">
        <v>460</v>
      </c>
      <c r="AE153" s="351">
        <v>372</v>
      </c>
      <c r="AF153" s="351">
        <v>0</v>
      </c>
      <c r="AG153" s="351">
        <v>470840</v>
      </c>
      <c r="AH153" s="351">
        <v>314390</v>
      </c>
      <c r="AI153" s="351">
        <v>262240</v>
      </c>
      <c r="AJ153" s="351">
        <v>1047470</v>
      </c>
      <c r="AK153" s="351">
        <v>3358000</v>
      </c>
      <c r="AL153">
        <v>1490</v>
      </c>
      <c r="AM153" s="351">
        <v>20023</v>
      </c>
      <c r="AN153" s="351">
        <v>19320</v>
      </c>
      <c r="AO153" s="351">
        <v>15167</v>
      </c>
      <c r="AP153" s="351">
        <v>14646</v>
      </c>
      <c r="AQ153" s="351">
        <v>-211</v>
      </c>
      <c r="AR153" s="351">
        <v>179</v>
      </c>
      <c r="AS153" s="351">
        <v>281</v>
      </c>
      <c r="AT153" s="351">
        <v>196</v>
      </c>
      <c r="AU153" s="351">
        <v>0</v>
      </c>
      <c r="AV153" s="351">
        <v>470840</v>
      </c>
      <c r="AW153" s="351">
        <v>314390</v>
      </c>
      <c r="AX153" s="351">
        <v>262240</v>
      </c>
      <c r="AY153" s="351">
        <v>271180</v>
      </c>
      <c r="AZ153" s="351">
        <v>-223500</v>
      </c>
      <c r="BA153" s="351">
        <v>-47680</v>
      </c>
      <c r="BB153" s="351">
        <v>0</v>
      </c>
      <c r="BC153" s="351">
        <v>271180</v>
      </c>
      <c r="BD153" s="351">
        <v>-223500</v>
      </c>
      <c r="BE153" s="351">
        <v>-47680</v>
      </c>
      <c r="BF153" s="351">
        <v>0</v>
      </c>
      <c r="BG153" s="605">
        <v>4760</v>
      </c>
      <c r="BH153" s="605">
        <v>262240</v>
      </c>
      <c r="BI153" s="606">
        <v>0</v>
      </c>
      <c r="BJ153" s="606" t="s">
        <v>402</v>
      </c>
      <c r="BK153" s="605">
        <v>4885</v>
      </c>
      <c r="BL153" t="s">
        <v>5149</v>
      </c>
      <c r="BM153" s="280">
        <v>1490</v>
      </c>
      <c r="BN153" s="350">
        <v>2739.3106197622146</v>
      </c>
      <c r="BO153" s="350">
        <v>2626.5979412418042</v>
      </c>
      <c r="BP153" s="350">
        <v>2549.2131171830147</v>
      </c>
      <c r="BQ153" s="350">
        <v>2649.7668987255697</v>
      </c>
      <c r="BR153" s="350">
        <v>2620.990345295515</v>
      </c>
      <c r="BS153" s="350">
        <v>2726.9739086803788</v>
      </c>
      <c r="BT153" s="350">
        <v>2706.786563273738</v>
      </c>
      <c r="BU153" s="350">
        <v>2758.8749474966226</v>
      </c>
      <c r="BV153" s="350">
        <v>2741.9389591988188</v>
      </c>
      <c r="BW153" s="350">
        <v>2839.6233578687934</v>
      </c>
      <c r="BX153" s="350">
        <v>2826.6364146930164</v>
      </c>
      <c r="BY153" s="350">
        <v>2877.8182396355546</v>
      </c>
    </row>
    <row r="154" spans="1:77">
      <c r="A154" t="s">
        <v>73</v>
      </c>
      <c r="B154" t="s">
        <v>72</v>
      </c>
      <c r="C154" t="s">
        <v>71</v>
      </c>
      <c r="D154" t="s">
        <v>130</v>
      </c>
      <c r="E154" s="351">
        <v>7758</v>
      </c>
      <c r="F154" s="351">
        <v>7817</v>
      </c>
      <c r="G154" s="351">
        <v>7836</v>
      </c>
      <c r="H154" s="351">
        <v>8536</v>
      </c>
      <c r="I154" s="351">
        <v>7855</v>
      </c>
      <c r="J154" s="351">
        <v>7582</v>
      </c>
      <c r="K154" s="351">
        <v>7601</v>
      </c>
      <c r="L154" s="351">
        <v>8280</v>
      </c>
      <c r="M154" s="351">
        <v>7855</v>
      </c>
      <c r="N154" s="351">
        <v>8092</v>
      </c>
      <c r="O154" s="351">
        <v>8264</v>
      </c>
      <c r="P154" s="351">
        <v>7999</v>
      </c>
      <c r="Q154" s="603">
        <v>1.968885967383479E-2</v>
      </c>
      <c r="R154" s="351">
        <v>629</v>
      </c>
      <c r="S154" s="351">
        <v>937210</v>
      </c>
      <c r="T154" s="351">
        <v>-97</v>
      </c>
      <c r="U154" s="351">
        <v>138</v>
      </c>
      <c r="V154" s="351">
        <v>373</v>
      </c>
      <c r="W154" s="351">
        <v>629</v>
      </c>
      <c r="X154" s="351">
        <v>0</v>
      </c>
      <c r="Y154" s="351">
        <v>205620</v>
      </c>
      <c r="Z154" s="351">
        <v>350150</v>
      </c>
      <c r="AA154" s="351">
        <v>381440</v>
      </c>
      <c r="AB154" s="351">
        <v>-97</v>
      </c>
      <c r="AC154" s="351">
        <v>-275</v>
      </c>
      <c r="AD154" s="351">
        <v>-428</v>
      </c>
      <c r="AE154" s="351">
        <v>537</v>
      </c>
      <c r="AF154" s="351">
        <v>0</v>
      </c>
      <c r="AG154" s="351">
        <v>0</v>
      </c>
      <c r="AH154" s="351">
        <v>0</v>
      </c>
      <c r="AI154" s="351">
        <v>0</v>
      </c>
      <c r="AJ154" s="351">
        <v>937210</v>
      </c>
      <c r="AK154" s="351">
        <v>5918000</v>
      </c>
      <c r="AL154">
        <v>1490</v>
      </c>
      <c r="AM154" s="351">
        <v>31947</v>
      </c>
      <c r="AN154" s="351">
        <v>31318</v>
      </c>
      <c r="AO154" s="351">
        <v>24189</v>
      </c>
      <c r="AP154" s="351">
        <v>23463</v>
      </c>
      <c r="AQ154" s="351">
        <v>0</v>
      </c>
      <c r="AR154" s="351">
        <v>-510</v>
      </c>
      <c r="AS154" s="351">
        <v>-663</v>
      </c>
      <c r="AT154" s="351">
        <v>281</v>
      </c>
      <c r="AU154" s="351">
        <v>0</v>
      </c>
      <c r="AV154" s="351">
        <v>0</v>
      </c>
      <c r="AW154" s="351">
        <v>0</v>
      </c>
      <c r="AX154" s="351">
        <v>0</v>
      </c>
      <c r="AY154" s="351">
        <v>0</v>
      </c>
      <c r="AZ154" s="351">
        <v>205620</v>
      </c>
      <c r="BA154" s="351">
        <v>350150</v>
      </c>
      <c r="BB154" s="351">
        <v>381440</v>
      </c>
      <c r="BC154" s="351">
        <v>0</v>
      </c>
      <c r="BD154" s="351">
        <v>205620</v>
      </c>
      <c r="BE154" s="351">
        <v>350150</v>
      </c>
      <c r="BF154" s="351">
        <v>381440</v>
      </c>
      <c r="BG154" s="605">
        <v>7999</v>
      </c>
      <c r="BH154" s="605">
        <v>0</v>
      </c>
      <c r="BI154" s="606" t="s">
        <v>3076</v>
      </c>
      <c r="BJ154" s="606" t="s">
        <v>403</v>
      </c>
      <c r="BK154" s="605">
        <v>7619</v>
      </c>
      <c r="BL154" t="s">
        <v>5148</v>
      </c>
      <c r="BM154" s="280">
        <v>1490</v>
      </c>
      <c r="BN154" s="596">
        <v>2562.9181143551355</v>
      </c>
      <c r="BO154" s="596">
        <v>2640.2461338461817</v>
      </c>
      <c r="BP154" s="596">
        <v>2696.3660467257596</v>
      </c>
      <c r="BQ154" s="596">
        <v>2572.5705707581483</v>
      </c>
      <c r="BR154" s="596">
        <v>2562.9181143551355</v>
      </c>
      <c r="BS154" s="596">
        <v>2473.8440665869684</v>
      </c>
      <c r="BT154" s="596">
        <v>2480.0433592887821</v>
      </c>
      <c r="BU154" s="596">
        <v>2662.9434086607662</v>
      </c>
      <c r="BV154" s="596">
        <v>2566.4114709316887</v>
      </c>
      <c r="BW154" s="596">
        <v>2585.9291657995632</v>
      </c>
      <c r="BX154" s="596">
        <v>2592.2145251637935</v>
      </c>
      <c r="BY154" s="596">
        <v>2785.1138159306729</v>
      </c>
    </row>
    <row r="155" spans="1:77">
      <c r="A155" t="s">
        <v>44</v>
      </c>
      <c r="B155" t="s">
        <v>60</v>
      </c>
      <c r="C155" t="s">
        <v>59</v>
      </c>
      <c r="D155" t="s">
        <v>128</v>
      </c>
      <c r="E155" s="351">
        <v>5778</v>
      </c>
      <c r="F155" s="351">
        <v>6064</v>
      </c>
      <c r="G155" s="351">
        <v>5926</v>
      </c>
      <c r="H155" s="351">
        <v>5783</v>
      </c>
      <c r="I155" s="351">
        <v>5817</v>
      </c>
      <c r="J155" s="351">
        <v>6065</v>
      </c>
      <c r="K155" s="351">
        <v>5955</v>
      </c>
      <c r="L155" s="351">
        <v>5845</v>
      </c>
      <c r="M155" s="351">
        <v>5343</v>
      </c>
      <c r="N155" s="351">
        <v>5931</v>
      </c>
      <c r="O155" s="351">
        <v>5950</v>
      </c>
      <c r="P155" s="351">
        <v>6089</v>
      </c>
      <c r="Q155" s="603">
        <v>-5.5623965012101401E-3</v>
      </c>
      <c r="R155" s="351">
        <v>-131</v>
      </c>
      <c r="S155" s="351">
        <v>0</v>
      </c>
      <c r="T155" s="351">
        <v>-39</v>
      </c>
      <c r="U155" s="351">
        <v>-40</v>
      </c>
      <c r="V155" s="351">
        <v>-69</v>
      </c>
      <c r="W155" s="351">
        <v>-131</v>
      </c>
      <c r="X155" s="351">
        <v>0</v>
      </c>
      <c r="Y155" s="351">
        <v>0</v>
      </c>
      <c r="Z155" s="351">
        <v>0</v>
      </c>
      <c r="AA155" s="351">
        <v>0</v>
      </c>
      <c r="AB155" s="351">
        <v>435</v>
      </c>
      <c r="AC155" s="351">
        <v>133</v>
      </c>
      <c r="AD155" s="351">
        <v>-24</v>
      </c>
      <c r="AE155" s="351">
        <v>-306</v>
      </c>
      <c r="AF155" s="351">
        <v>0</v>
      </c>
      <c r="AG155" s="351">
        <v>0</v>
      </c>
      <c r="AH155" s="351">
        <v>0</v>
      </c>
      <c r="AI155" s="351">
        <v>0</v>
      </c>
      <c r="AJ155" s="351">
        <v>0</v>
      </c>
      <c r="AK155" s="351">
        <v>4099000</v>
      </c>
      <c r="AL155">
        <v>1804</v>
      </c>
      <c r="AM155" s="351">
        <v>23551</v>
      </c>
      <c r="AN155" s="351">
        <v>23682</v>
      </c>
      <c r="AO155" s="351">
        <v>17773</v>
      </c>
      <c r="AP155" s="351">
        <v>17865</v>
      </c>
      <c r="AQ155" s="351">
        <v>474</v>
      </c>
      <c r="AR155" s="351">
        <v>134</v>
      </c>
      <c r="AS155" s="351">
        <v>5</v>
      </c>
      <c r="AT155" s="351">
        <v>-244</v>
      </c>
      <c r="AU155" s="351">
        <v>0</v>
      </c>
      <c r="AV155" s="351">
        <v>0</v>
      </c>
      <c r="AW155" s="351">
        <v>0</v>
      </c>
      <c r="AX155" s="351">
        <v>0</v>
      </c>
      <c r="AY155" s="351">
        <v>0</v>
      </c>
      <c r="AZ155" s="351">
        <v>0</v>
      </c>
      <c r="BA155" s="351">
        <v>0</v>
      </c>
      <c r="BB155" s="351">
        <v>0</v>
      </c>
      <c r="BC155" s="351">
        <v>0</v>
      </c>
      <c r="BD155" s="351">
        <v>0</v>
      </c>
      <c r="BE155" s="351">
        <v>0</v>
      </c>
      <c r="BF155" s="351">
        <v>0</v>
      </c>
      <c r="BG155" s="605">
        <v>6089</v>
      </c>
      <c r="BH155" s="605">
        <v>0</v>
      </c>
      <c r="BI155" s="606" t="s">
        <v>3091</v>
      </c>
      <c r="BJ155" s="606" t="s">
        <v>403</v>
      </c>
      <c r="BK155" s="605">
        <v>5852</v>
      </c>
      <c r="BL155" t="s">
        <v>5148</v>
      </c>
      <c r="BM155" s="280">
        <v>1804</v>
      </c>
      <c r="BN155" s="596">
        <v>3001.3725254651126</v>
      </c>
      <c r="BO155" s="596">
        <v>3331.6751728492573</v>
      </c>
      <c r="BP155" s="596">
        <v>3342.3482175776562</v>
      </c>
      <c r="BQ155" s="596">
        <v>3406.2005156234623</v>
      </c>
      <c r="BR155" s="596">
        <v>3267.6369044788621</v>
      </c>
      <c r="BS155" s="596">
        <v>3406.9482251442837</v>
      </c>
      <c r="BT155" s="596">
        <v>3345.1569135588147</v>
      </c>
      <c r="BU155" s="596">
        <v>3269.7063579929609</v>
      </c>
      <c r="BV155" s="596">
        <v>3258.8200022581627</v>
      </c>
      <c r="BW155" s="596">
        <v>3420.1253883166319</v>
      </c>
      <c r="BX155" s="596">
        <v>3342.2927195191887</v>
      </c>
      <c r="BY155" s="596">
        <v>3248.5377718069899</v>
      </c>
    </row>
    <row r="156" spans="1:77">
      <c r="A156" t="s">
        <v>49</v>
      </c>
      <c r="B156" t="s">
        <v>48</v>
      </c>
      <c r="C156" t="s">
        <v>104</v>
      </c>
      <c r="D156" t="s">
        <v>126</v>
      </c>
      <c r="E156" s="351">
        <v>22807</v>
      </c>
      <c r="F156" s="351">
        <v>22635</v>
      </c>
      <c r="G156" s="351">
        <v>23170</v>
      </c>
      <c r="H156" s="351">
        <v>23087</v>
      </c>
      <c r="I156" s="351">
        <v>22681</v>
      </c>
      <c r="J156" s="351">
        <v>22691</v>
      </c>
      <c r="K156" s="351">
        <v>23182</v>
      </c>
      <c r="L156" s="351">
        <v>21857</v>
      </c>
      <c r="M156" s="351">
        <v>20264</v>
      </c>
      <c r="N156" s="351">
        <v>20987</v>
      </c>
      <c r="O156" s="351">
        <v>22183</v>
      </c>
      <c r="P156" s="351">
        <v>23894</v>
      </c>
      <c r="Q156" s="603">
        <v>1.4045954699615044E-2</v>
      </c>
      <c r="R156" s="351">
        <v>1288</v>
      </c>
      <c r="S156" s="351">
        <v>1919120</v>
      </c>
      <c r="T156" s="351">
        <v>126</v>
      </c>
      <c r="U156" s="351">
        <v>70</v>
      </c>
      <c r="V156" s="351">
        <v>58</v>
      </c>
      <c r="W156" s="351">
        <v>1288</v>
      </c>
      <c r="X156" s="351">
        <v>187740</v>
      </c>
      <c r="Y156" s="351">
        <v>0</v>
      </c>
      <c r="Z156" s="351">
        <v>0</v>
      </c>
      <c r="AA156" s="351">
        <v>1731380</v>
      </c>
      <c r="AB156" s="351">
        <v>2543</v>
      </c>
      <c r="AC156" s="351">
        <v>1648</v>
      </c>
      <c r="AD156" s="351">
        <v>987</v>
      </c>
      <c r="AE156" s="351">
        <v>-807</v>
      </c>
      <c r="AF156" s="351">
        <v>187740</v>
      </c>
      <c r="AG156" s="351">
        <v>0</v>
      </c>
      <c r="AH156" s="351">
        <v>0</v>
      </c>
      <c r="AI156" s="351">
        <v>1731380</v>
      </c>
      <c r="AJ156" s="351">
        <v>1919120</v>
      </c>
      <c r="AK156" s="351">
        <v>14536000</v>
      </c>
      <c r="AL156">
        <v>1490</v>
      </c>
      <c r="AM156" s="351">
        <v>91699</v>
      </c>
      <c r="AN156" s="351">
        <v>90411</v>
      </c>
      <c r="AO156" s="351">
        <v>68892</v>
      </c>
      <c r="AP156" s="351">
        <v>67730</v>
      </c>
      <c r="AQ156" s="351">
        <v>2417</v>
      </c>
      <c r="AR156" s="351">
        <v>1704</v>
      </c>
      <c r="AS156" s="351">
        <v>999</v>
      </c>
      <c r="AT156" s="351">
        <v>-2037</v>
      </c>
      <c r="AU156" s="351">
        <v>0</v>
      </c>
      <c r="AV156" s="351">
        <v>0</v>
      </c>
      <c r="AW156" s="351">
        <v>0</v>
      </c>
      <c r="AX156" s="351">
        <v>0</v>
      </c>
      <c r="AY156" s="351">
        <v>0</v>
      </c>
      <c r="AZ156" s="351">
        <v>0</v>
      </c>
      <c r="BA156" s="351">
        <v>0</v>
      </c>
      <c r="BB156" s="351">
        <v>0</v>
      </c>
      <c r="BC156" s="351">
        <v>187740</v>
      </c>
      <c r="BD156" s="351">
        <v>0</v>
      </c>
      <c r="BE156" s="351">
        <v>0</v>
      </c>
      <c r="BF156" s="351">
        <v>1731380</v>
      </c>
      <c r="BG156" s="605">
        <v>23894</v>
      </c>
      <c r="BH156" s="605">
        <v>0</v>
      </c>
      <c r="BI156" s="606" t="s">
        <v>3102</v>
      </c>
      <c r="BJ156" s="606" t="s">
        <v>402</v>
      </c>
      <c r="BK156" s="605">
        <v>21491</v>
      </c>
      <c r="BL156" t="s">
        <v>5148</v>
      </c>
      <c r="BM156" s="280">
        <v>1490</v>
      </c>
      <c r="BN156" s="350">
        <v>2354.6574910786298</v>
      </c>
      <c r="BO156" s="350">
        <v>2438.6694021549151</v>
      </c>
      <c r="BP156" s="350">
        <v>2577.6434625245379</v>
      </c>
      <c r="BQ156" s="350">
        <v>2766.0774320532651</v>
      </c>
      <c r="BR156" s="350">
        <v>2635.5105879961702</v>
      </c>
      <c r="BS156" s="350">
        <v>2636.6725784674886</v>
      </c>
      <c r="BT156" s="350">
        <v>2693.7263106091982</v>
      </c>
      <c r="BU156" s="350">
        <v>2530.2651055657579</v>
      </c>
      <c r="BV156" s="350">
        <v>2659.7969709926078</v>
      </c>
      <c r="BW156" s="350">
        <v>2639.7379944060017</v>
      </c>
      <c r="BX156" s="350">
        <v>2702.130741346899</v>
      </c>
      <c r="BY156" s="350">
        <v>2682.6874011316781</v>
      </c>
    </row>
    <row r="157" spans="1:77">
      <c r="A157" t="s">
        <v>44</v>
      </c>
      <c r="B157" t="s">
        <v>60</v>
      </c>
      <c r="C157" t="s">
        <v>68</v>
      </c>
      <c r="D157" t="s">
        <v>124</v>
      </c>
      <c r="E157" s="351">
        <v>9401</v>
      </c>
      <c r="F157" s="351">
        <v>8091</v>
      </c>
      <c r="G157" s="351">
        <v>8225</v>
      </c>
      <c r="H157" s="351">
        <v>8520</v>
      </c>
      <c r="I157" s="351">
        <v>9071.9650000000001</v>
      </c>
      <c r="J157" s="351">
        <v>7807.8149999999996</v>
      </c>
      <c r="K157" s="351">
        <v>7936</v>
      </c>
      <c r="L157" s="351">
        <v>8221.7999999999993</v>
      </c>
      <c r="M157" s="351">
        <v>9640</v>
      </c>
      <c r="N157" s="351">
        <v>9837</v>
      </c>
      <c r="O157" s="351">
        <v>9837</v>
      </c>
      <c r="P157" s="351">
        <v>10344.709999999999</v>
      </c>
      <c r="Q157" s="603">
        <v>3.5032859187428753E-2</v>
      </c>
      <c r="R157" s="351">
        <v>1199.4199999999983</v>
      </c>
      <c r="S157" s="351">
        <v>917556.29999999865</v>
      </c>
      <c r="T157" s="351">
        <v>329.03499999999985</v>
      </c>
      <c r="U157" s="351">
        <v>612.22000000000116</v>
      </c>
      <c r="V157" s="351">
        <v>901.22000000000116</v>
      </c>
      <c r="W157" s="351">
        <v>1199.4199999999983</v>
      </c>
      <c r="X157" s="351">
        <v>251711.77499999988</v>
      </c>
      <c r="Y157" s="351">
        <v>216636.52500000098</v>
      </c>
      <c r="Z157" s="351">
        <v>221085</v>
      </c>
      <c r="AA157" s="351">
        <v>228122.99999999779</v>
      </c>
      <c r="AB157" s="351">
        <v>-239</v>
      </c>
      <c r="AC157" s="351">
        <v>-1746</v>
      </c>
      <c r="AD157" s="351">
        <v>-1612</v>
      </c>
      <c r="AE157" s="351">
        <v>-1824.7099999999991</v>
      </c>
      <c r="AF157" s="351">
        <v>0</v>
      </c>
      <c r="AG157" s="351">
        <v>0</v>
      </c>
      <c r="AH157" s="351">
        <v>0</v>
      </c>
      <c r="AI157" s="351">
        <v>0</v>
      </c>
      <c r="AJ157" s="351">
        <v>917556.29999999865</v>
      </c>
      <c r="AK157" s="351">
        <v>5319000</v>
      </c>
      <c r="AL157">
        <v>765</v>
      </c>
      <c r="AM157" s="351">
        <v>34237</v>
      </c>
      <c r="AN157" s="351">
        <v>33037.58</v>
      </c>
      <c r="AO157" s="351">
        <v>24836</v>
      </c>
      <c r="AP157" s="351">
        <v>23965.614999999998</v>
      </c>
      <c r="AQ157" s="351">
        <v>-568.03499999999985</v>
      </c>
      <c r="AR157" s="351">
        <v>-2029.1850000000004</v>
      </c>
      <c r="AS157" s="351">
        <v>-1901</v>
      </c>
      <c r="AT157" s="351">
        <v>-2122.91</v>
      </c>
      <c r="AU157" s="351">
        <v>0</v>
      </c>
      <c r="AV157" s="351">
        <v>0</v>
      </c>
      <c r="AW157" s="351">
        <v>0</v>
      </c>
      <c r="AX157" s="351">
        <v>0</v>
      </c>
      <c r="AY157" s="351">
        <v>251711.77499999988</v>
      </c>
      <c r="AZ157" s="351">
        <v>216636.52500000098</v>
      </c>
      <c r="BA157" s="351">
        <v>221085</v>
      </c>
      <c r="BB157" s="351">
        <v>228122.99999999779</v>
      </c>
      <c r="BC157" s="351">
        <v>251711.77499999988</v>
      </c>
      <c r="BD157" s="351">
        <v>216636.52500000098</v>
      </c>
      <c r="BE157" s="351">
        <v>221085</v>
      </c>
      <c r="BF157" s="351">
        <v>228122.99999999779</v>
      </c>
      <c r="BG157" s="605">
        <v>10344.709999999999</v>
      </c>
      <c r="BH157" s="605">
        <v>0</v>
      </c>
      <c r="BI157" s="606">
        <v>0</v>
      </c>
      <c r="BJ157" s="606" t="s">
        <v>402</v>
      </c>
      <c r="BK157" s="605">
        <v>9303</v>
      </c>
      <c r="BL157" t="s">
        <v>5149</v>
      </c>
      <c r="BM157" s="280">
        <v>765</v>
      </c>
      <c r="BN157" s="596">
        <v>3354.7088257332784</v>
      </c>
      <c r="BO157" s="596">
        <v>3423.2645973794879</v>
      </c>
      <c r="BP157" s="596">
        <v>3423.2645973794879</v>
      </c>
      <c r="BQ157" s="596">
        <v>3583.2470368348795</v>
      </c>
      <c r="BR157" s="596">
        <v>3157.0333041746267</v>
      </c>
      <c r="BS157" s="596">
        <v>2717.1105695220617</v>
      </c>
      <c r="BT157" s="596">
        <v>2761.7188009356119</v>
      </c>
      <c r="BU157" s="596">
        <v>2847.903951628321</v>
      </c>
      <c r="BV157" s="596">
        <v>3286.1358675787565</v>
      </c>
      <c r="BW157" s="596">
        <v>2828.2230937751006</v>
      </c>
      <c r="BX157" s="596">
        <v>2875.0630263626504</v>
      </c>
      <c r="BY157" s="596">
        <v>2964.9501239883334</v>
      </c>
    </row>
    <row r="158" spans="1:77">
      <c r="A158" t="s">
        <v>44</v>
      </c>
      <c r="B158" t="s">
        <v>116</v>
      </c>
      <c r="C158" t="s">
        <v>115</v>
      </c>
      <c r="D158" t="s">
        <v>122</v>
      </c>
      <c r="E158" s="351">
        <v>5023</v>
      </c>
      <c r="F158" s="351">
        <v>5072</v>
      </c>
      <c r="G158" s="351">
        <v>5041</v>
      </c>
      <c r="H158" s="351">
        <v>5337</v>
      </c>
      <c r="I158" s="351">
        <v>5108</v>
      </c>
      <c r="J158" s="351">
        <v>4753</v>
      </c>
      <c r="K158" s="351">
        <v>4726</v>
      </c>
      <c r="L158" s="351">
        <v>5013</v>
      </c>
      <c r="M158" s="351">
        <v>4957</v>
      </c>
      <c r="N158" s="351">
        <v>4816.7340068509675</v>
      </c>
      <c r="O158" s="351">
        <v>4916</v>
      </c>
      <c r="P158" s="351">
        <v>4784</v>
      </c>
      <c r="Q158" s="603">
        <v>4.2641527865969815E-2</v>
      </c>
      <c r="R158" s="351">
        <v>873</v>
      </c>
      <c r="S158" s="351">
        <v>1300770</v>
      </c>
      <c r="T158" s="351">
        <v>-85</v>
      </c>
      <c r="U158" s="351">
        <v>234</v>
      </c>
      <c r="V158" s="351">
        <v>549</v>
      </c>
      <c r="W158" s="351">
        <v>873</v>
      </c>
      <c r="X158" s="351">
        <v>0</v>
      </c>
      <c r="Y158" s="351">
        <v>348660</v>
      </c>
      <c r="Z158" s="351">
        <v>469350</v>
      </c>
      <c r="AA158" s="351">
        <v>482760</v>
      </c>
      <c r="AB158" s="351">
        <v>66</v>
      </c>
      <c r="AC158" s="351">
        <v>255.26599314903251</v>
      </c>
      <c r="AD158" s="351">
        <v>125</v>
      </c>
      <c r="AE158" s="351">
        <v>553</v>
      </c>
      <c r="AF158" s="351">
        <v>0</v>
      </c>
      <c r="AG158" s="351">
        <v>348660</v>
      </c>
      <c r="AH158" s="351">
        <v>316276.32979205844</v>
      </c>
      <c r="AI158" s="351">
        <v>0</v>
      </c>
      <c r="AJ158" s="351">
        <v>1300770</v>
      </c>
      <c r="AK158" s="351">
        <v>3723000</v>
      </c>
      <c r="AL158">
        <v>1490</v>
      </c>
      <c r="AM158" s="351">
        <v>20473</v>
      </c>
      <c r="AN158" s="351">
        <v>19600</v>
      </c>
      <c r="AO158" s="351">
        <v>15450</v>
      </c>
      <c r="AP158" s="351">
        <v>14492</v>
      </c>
      <c r="AQ158" s="351">
        <v>151</v>
      </c>
      <c r="AR158" s="351">
        <v>-63.734006850967489</v>
      </c>
      <c r="AS158" s="351">
        <v>-190</v>
      </c>
      <c r="AT158" s="351">
        <v>229</v>
      </c>
      <c r="AU158" s="351">
        <v>0</v>
      </c>
      <c r="AV158" s="351">
        <v>348660</v>
      </c>
      <c r="AW158" s="351">
        <v>316276</v>
      </c>
      <c r="AX158" s="351">
        <v>635834</v>
      </c>
      <c r="AY158" s="351">
        <v>0</v>
      </c>
      <c r="AZ158" s="351">
        <v>0</v>
      </c>
      <c r="BA158" s="351">
        <v>153073.67020794156</v>
      </c>
      <c r="BB158" s="351">
        <v>482760</v>
      </c>
      <c r="BC158" s="351">
        <v>0</v>
      </c>
      <c r="BD158" s="351">
        <v>0</v>
      </c>
      <c r="BE158" s="351">
        <v>153074</v>
      </c>
      <c r="BF158" s="351">
        <v>-153074</v>
      </c>
      <c r="BG158" s="605">
        <v>4784</v>
      </c>
      <c r="BH158" s="605">
        <v>635834</v>
      </c>
      <c r="BI158" s="606" t="s">
        <v>1744</v>
      </c>
      <c r="BJ158" s="606" t="s">
        <v>402</v>
      </c>
      <c r="BK158" s="605">
        <v>4957</v>
      </c>
      <c r="BL158" t="s">
        <v>5149</v>
      </c>
      <c r="BM158" s="280">
        <v>1490</v>
      </c>
      <c r="BN158" s="350">
        <v>2533.4092385058375</v>
      </c>
      <c r="BO158" s="350">
        <v>2461.7224999760906</v>
      </c>
      <c r="BP158" s="350">
        <v>2512.4550769608022</v>
      </c>
      <c r="BQ158" s="350">
        <v>2430.21114547154</v>
      </c>
      <c r="BR158" s="350">
        <v>2610.5818822448696</v>
      </c>
      <c r="BS158" s="350">
        <v>2429.1495078915164</v>
      </c>
      <c r="BT158" s="350">
        <v>2415.350425898444</v>
      </c>
      <c r="BU158" s="350">
        <v>2546.5402324934844</v>
      </c>
      <c r="BV158" s="350">
        <v>2582.5171159368128</v>
      </c>
      <c r="BW158" s="350">
        <v>2607.7098968806522</v>
      </c>
      <c r="BX158" s="350">
        <v>2591.7716068957743</v>
      </c>
      <c r="BY158" s="350">
        <v>2727.6185406305535</v>
      </c>
    </row>
    <row r="159" spans="1:77">
      <c r="A159" t="s">
        <v>49</v>
      </c>
      <c r="B159" t="s">
        <v>48</v>
      </c>
      <c r="C159" t="s">
        <v>104</v>
      </c>
      <c r="D159" t="s">
        <v>120</v>
      </c>
      <c r="E159" s="351">
        <v>8307</v>
      </c>
      <c r="F159" s="351">
        <v>7220</v>
      </c>
      <c r="G159" s="351">
        <v>7249</v>
      </c>
      <c r="H159" s="351">
        <v>7539</v>
      </c>
      <c r="I159" s="351">
        <v>7530</v>
      </c>
      <c r="J159" s="351">
        <v>7573</v>
      </c>
      <c r="K159" s="351">
        <v>7601</v>
      </c>
      <c r="L159" s="351">
        <v>6560</v>
      </c>
      <c r="M159" s="351">
        <v>7239</v>
      </c>
      <c r="N159" s="351">
        <v>7698</v>
      </c>
      <c r="O159" s="351">
        <v>7965</v>
      </c>
      <c r="P159" s="351">
        <v>8847</v>
      </c>
      <c r="Q159" s="603">
        <v>3.4669305624278411E-2</v>
      </c>
      <c r="R159" s="351">
        <v>1051</v>
      </c>
      <c r="S159" s="351">
        <v>1565990</v>
      </c>
      <c r="T159" s="351">
        <v>777</v>
      </c>
      <c r="U159" s="351">
        <v>424</v>
      </c>
      <c r="V159" s="351">
        <v>72</v>
      </c>
      <c r="W159" s="351">
        <v>1051</v>
      </c>
      <c r="X159" s="351">
        <v>1157730</v>
      </c>
      <c r="Y159" s="351">
        <v>0</v>
      </c>
      <c r="Z159" s="351">
        <v>0</v>
      </c>
      <c r="AA159" s="351">
        <v>408260</v>
      </c>
      <c r="AB159" s="351">
        <v>1068</v>
      </c>
      <c r="AC159" s="351">
        <v>-478</v>
      </c>
      <c r="AD159" s="351">
        <v>-716</v>
      </c>
      <c r="AE159" s="351">
        <v>-1308</v>
      </c>
      <c r="AF159" s="351">
        <v>1157730</v>
      </c>
      <c r="AG159" s="351">
        <v>0</v>
      </c>
      <c r="AH159" s="351">
        <v>0</v>
      </c>
      <c r="AI159" s="351">
        <v>0</v>
      </c>
      <c r="AJ159" s="351">
        <v>1565990</v>
      </c>
      <c r="AK159" s="351">
        <v>5323000</v>
      </c>
      <c r="AL159">
        <v>1490</v>
      </c>
      <c r="AM159" s="351">
        <v>30315</v>
      </c>
      <c r="AN159" s="351">
        <v>29264</v>
      </c>
      <c r="AO159" s="351">
        <v>22008</v>
      </c>
      <c r="AP159" s="351">
        <v>21734</v>
      </c>
      <c r="AQ159" s="351">
        <v>291</v>
      </c>
      <c r="AR159" s="351">
        <v>-125</v>
      </c>
      <c r="AS159" s="351">
        <v>-364</v>
      </c>
      <c r="AT159" s="351">
        <v>-2287</v>
      </c>
      <c r="AU159" s="604" t="s">
        <v>3570</v>
      </c>
      <c r="AV159" s="604" t="s">
        <v>3571</v>
      </c>
      <c r="AW159" s="604" t="s">
        <v>3572</v>
      </c>
      <c r="AX159" s="351">
        <v>0</v>
      </c>
      <c r="AY159" s="351">
        <v>0</v>
      </c>
      <c r="AZ159" s="351">
        <v>0</v>
      </c>
      <c r="BA159" s="351">
        <v>0</v>
      </c>
      <c r="BB159" s="351">
        <v>408260</v>
      </c>
      <c r="BC159" s="351">
        <v>724140</v>
      </c>
      <c r="BD159" s="351">
        <v>-316410</v>
      </c>
      <c r="BE159" s="351">
        <v>-750000</v>
      </c>
      <c r="BF159" s="351">
        <v>408260</v>
      </c>
      <c r="BG159" s="605">
        <v>8847</v>
      </c>
      <c r="BH159" s="605">
        <v>0</v>
      </c>
      <c r="BI159" s="606" t="s">
        <v>3134</v>
      </c>
      <c r="BJ159" s="606" t="s">
        <v>402</v>
      </c>
      <c r="BK159" s="605">
        <v>7239</v>
      </c>
      <c r="BL159" t="s">
        <v>5148</v>
      </c>
      <c r="BM159" s="280">
        <v>1490</v>
      </c>
      <c r="BN159" s="350">
        <v>2872.4542120620608</v>
      </c>
      <c r="BO159" s="350">
        <v>3054.5866175512838</v>
      </c>
      <c r="BP159" s="350">
        <v>3160.5329187835769</v>
      </c>
      <c r="BQ159" s="350">
        <v>3498.8788697508348</v>
      </c>
      <c r="BR159" s="350">
        <v>2987.9237763264705</v>
      </c>
      <c r="BS159" s="350">
        <v>3004.9862892590122</v>
      </c>
      <c r="BT159" s="350">
        <v>3016.096762796481</v>
      </c>
      <c r="BU159" s="350">
        <v>2594.3987097960298</v>
      </c>
      <c r="BV159" s="350">
        <v>3306.5047115423322</v>
      </c>
      <c r="BW159" s="350">
        <v>2873.8370070224678</v>
      </c>
      <c r="BX159" s="350">
        <v>2885.3801196545523</v>
      </c>
      <c r="BY159" s="350">
        <v>2991.4949999635137</v>
      </c>
    </row>
    <row r="160" spans="1:77">
      <c r="A160" t="s">
        <v>49</v>
      </c>
      <c r="B160" t="s">
        <v>101</v>
      </c>
      <c r="C160" t="s">
        <v>100</v>
      </c>
      <c r="D160" t="s">
        <v>118</v>
      </c>
      <c r="E160" s="351">
        <v>17309</v>
      </c>
      <c r="F160" s="351">
        <v>17345</v>
      </c>
      <c r="G160" s="351">
        <v>16706</v>
      </c>
      <c r="H160" s="351">
        <v>17636</v>
      </c>
      <c r="I160" s="351">
        <v>16385</v>
      </c>
      <c r="J160" s="351">
        <v>17011</v>
      </c>
      <c r="K160" s="351">
        <v>16202</v>
      </c>
      <c r="L160" s="351">
        <v>16967</v>
      </c>
      <c r="M160" s="351">
        <v>17772</v>
      </c>
      <c r="N160" s="351">
        <v>17414</v>
      </c>
      <c r="O160" s="351">
        <v>17377</v>
      </c>
      <c r="P160" s="351">
        <v>18963</v>
      </c>
      <c r="Q160" s="603">
        <v>3.5233926604440836E-2</v>
      </c>
      <c r="R160" s="351">
        <v>2431</v>
      </c>
      <c r="S160" s="351">
        <v>1808664</v>
      </c>
      <c r="T160" s="351">
        <v>924</v>
      </c>
      <c r="U160" s="351">
        <v>1258</v>
      </c>
      <c r="V160" s="351">
        <v>1762</v>
      </c>
      <c r="W160" s="351">
        <v>2431</v>
      </c>
      <c r="X160" s="351">
        <v>687456</v>
      </c>
      <c r="Y160" s="351">
        <v>248496</v>
      </c>
      <c r="Z160" s="351">
        <v>374976</v>
      </c>
      <c r="AA160" s="351">
        <v>497736</v>
      </c>
      <c r="AB160" s="351">
        <v>-463</v>
      </c>
      <c r="AC160" s="351">
        <v>-69</v>
      </c>
      <c r="AD160" s="351">
        <v>-671</v>
      </c>
      <c r="AE160" s="351">
        <v>-1327</v>
      </c>
      <c r="AF160" s="351">
        <v>0</v>
      </c>
      <c r="AG160" s="351">
        <v>0</v>
      </c>
      <c r="AH160" s="351">
        <v>0</v>
      </c>
      <c r="AI160" s="351">
        <v>0</v>
      </c>
      <c r="AJ160" s="351">
        <v>1808664</v>
      </c>
      <c r="AK160" s="351">
        <v>13151000</v>
      </c>
      <c r="AL160">
        <v>744</v>
      </c>
      <c r="AM160" s="351">
        <v>68996</v>
      </c>
      <c r="AN160" s="351">
        <v>66565</v>
      </c>
      <c r="AO160" s="351">
        <v>51687</v>
      </c>
      <c r="AP160" s="351">
        <v>50180</v>
      </c>
      <c r="AQ160" s="351">
        <v>-1387</v>
      </c>
      <c r="AR160" s="351">
        <v>-403</v>
      </c>
      <c r="AS160" s="351">
        <v>-1175</v>
      </c>
      <c r="AT160" s="351">
        <v>-1996</v>
      </c>
      <c r="AU160" s="351">
        <v>0</v>
      </c>
      <c r="AV160" s="351">
        <v>0</v>
      </c>
      <c r="AW160" s="351">
        <v>0</v>
      </c>
      <c r="AX160" s="351">
        <v>0</v>
      </c>
      <c r="AY160" s="351">
        <v>687456</v>
      </c>
      <c r="AZ160" s="351">
        <v>248496</v>
      </c>
      <c r="BA160" s="351">
        <v>374976</v>
      </c>
      <c r="BB160" s="351">
        <v>497736</v>
      </c>
      <c r="BC160" s="351">
        <v>687456</v>
      </c>
      <c r="BD160" s="351">
        <v>248496</v>
      </c>
      <c r="BE160" s="351">
        <v>374976</v>
      </c>
      <c r="BF160" s="351">
        <v>497736</v>
      </c>
      <c r="BG160" s="605">
        <v>18963</v>
      </c>
      <c r="BH160" s="605">
        <v>0</v>
      </c>
      <c r="BI160" s="606" t="s">
        <v>1613</v>
      </c>
      <c r="BJ160" s="606" t="s">
        <v>403</v>
      </c>
      <c r="BK160" s="605">
        <v>17772</v>
      </c>
      <c r="BL160" t="s">
        <v>5149</v>
      </c>
      <c r="BM160" s="280">
        <v>744</v>
      </c>
      <c r="BN160" s="350">
        <v>2392.7779853245056</v>
      </c>
      <c r="BO160" s="350">
        <v>2344.5777535697125</v>
      </c>
      <c r="BP160" s="350">
        <v>2339.5961653715917</v>
      </c>
      <c r="BQ160" s="350">
        <v>2539.4049753252139</v>
      </c>
      <c r="BR160" s="350">
        <v>2206.0357466544015</v>
      </c>
      <c r="BS160" s="350">
        <v>2290.3188334658544</v>
      </c>
      <c r="BT160" s="350">
        <v>2181.3970807015326</v>
      </c>
      <c r="BU160" s="350">
        <v>2272.1132846249488</v>
      </c>
      <c r="BV160" s="350">
        <v>2342.279214269995</v>
      </c>
      <c r="BW160" s="350">
        <v>2347.1507869612956</v>
      </c>
      <c r="BX160" s="350">
        <v>2260.680371690712</v>
      </c>
      <c r="BY160" s="350">
        <v>2374.4672827584386</v>
      </c>
    </row>
    <row r="161" spans="1:77">
      <c r="A161" t="s">
        <v>44</v>
      </c>
      <c r="B161" t="s">
        <v>116</v>
      </c>
      <c r="C161" t="s">
        <v>115</v>
      </c>
      <c r="D161" t="s">
        <v>114</v>
      </c>
      <c r="E161" s="351">
        <v>8046</v>
      </c>
      <c r="F161" s="351">
        <v>7901</v>
      </c>
      <c r="G161" s="351">
        <v>7927</v>
      </c>
      <c r="H161" s="351">
        <v>8004</v>
      </c>
      <c r="I161" s="351">
        <v>7982</v>
      </c>
      <c r="J161" s="351">
        <v>7838</v>
      </c>
      <c r="K161" s="351">
        <v>7864</v>
      </c>
      <c r="L161" s="351">
        <v>7940</v>
      </c>
      <c r="M161" s="351">
        <v>8140</v>
      </c>
      <c r="N161" s="351">
        <v>8016</v>
      </c>
      <c r="O161" s="351">
        <v>8030</v>
      </c>
      <c r="P161" s="351">
        <v>8310</v>
      </c>
      <c r="Q161" s="603">
        <v>7.9678775330949241E-3</v>
      </c>
      <c r="R161" s="351">
        <v>254</v>
      </c>
      <c r="S161" s="351">
        <v>378460</v>
      </c>
      <c r="T161" s="351">
        <v>64</v>
      </c>
      <c r="U161" s="351">
        <v>127</v>
      </c>
      <c r="V161" s="351">
        <v>190</v>
      </c>
      <c r="W161" s="351">
        <v>254</v>
      </c>
      <c r="X161" s="351">
        <v>95360</v>
      </c>
      <c r="Y161" s="351">
        <v>93870</v>
      </c>
      <c r="Z161" s="351">
        <v>93870</v>
      </c>
      <c r="AA161" s="351">
        <v>95360</v>
      </c>
      <c r="AB161" s="351">
        <v>-94</v>
      </c>
      <c r="AC161" s="351">
        <v>-115</v>
      </c>
      <c r="AD161" s="351">
        <v>-103</v>
      </c>
      <c r="AE161" s="351">
        <v>-306</v>
      </c>
      <c r="AF161" s="351">
        <v>0</v>
      </c>
      <c r="AG161" s="351">
        <v>0</v>
      </c>
      <c r="AH161" s="351">
        <v>0</v>
      </c>
      <c r="AI161" s="351">
        <v>0</v>
      </c>
      <c r="AJ161" s="351">
        <v>378460</v>
      </c>
      <c r="AK161" s="351">
        <v>6483000</v>
      </c>
      <c r="AL161">
        <v>1490</v>
      </c>
      <c r="AM161" s="351">
        <v>31878</v>
      </c>
      <c r="AN161" s="351">
        <v>31624</v>
      </c>
      <c r="AO161" s="351">
        <v>23832</v>
      </c>
      <c r="AP161" s="351">
        <v>23642</v>
      </c>
      <c r="AQ161" s="351">
        <v>-158</v>
      </c>
      <c r="AR161" s="351">
        <v>-178</v>
      </c>
      <c r="AS161" s="351">
        <v>-166</v>
      </c>
      <c r="AT161" s="351">
        <v>-370</v>
      </c>
      <c r="AU161" s="351">
        <v>95360</v>
      </c>
      <c r="AV161" s="351">
        <v>93870</v>
      </c>
      <c r="AW161" s="351">
        <v>93870</v>
      </c>
      <c r="AX161" s="351">
        <v>0</v>
      </c>
      <c r="AY161" s="351">
        <v>95360</v>
      </c>
      <c r="AZ161" s="351">
        <v>93870</v>
      </c>
      <c r="BA161" s="351">
        <v>93870</v>
      </c>
      <c r="BB161" s="351">
        <v>95360</v>
      </c>
      <c r="BC161" s="351">
        <v>0</v>
      </c>
      <c r="BD161" s="351">
        <v>0</v>
      </c>
      <c r="BE161" s="351">
        <v>0</v>
      </c>
      <c r="BF161" s="351">
        <v>95360</v>
      </c>
      <c r="BG161" s="605">
        <v>8310</v>
      </c>
      <c r="BH161" s="605">
        <v>0</v>
      </c>
      <c r="BI161" s="606" t="s">
        <v>3170</v>
      </c>
      <c r="BJ161" s="606" t="s">
        <v>404</v>
      </c>
      <c r="BK161" s="605">
        <v>8140</v>
      </c>
      <c r="BL161" t="s">
        <v>5149</v>
      </c>
      <c r="BM161" s="280">
        <v>1490</v>
      </c>
      <c r="BN161" s="350">
        <v>2947.858926785168</v>
      </c>
      <c r="BO161" s="350">
        <v>2902.95296770392</v>
      </c>
      <c r="BP161" s="350">
        <v>2908.0229953421253</v>
      </c>
      <c r="BQ161" s="350">
        <v>3006.1711810675724</v>
      </c>
      <c r="BR161" s="350">
        <v>2890.6400434397069</v>
      </c>
      <c r="BS161" s="350">
        <v>2838.4911877324507</v>
      </c>
      <c r="BT161" s="350">
        <v>2847.9069533462612</v>
      </c>
      <c r="BU161" s="350">
        <v>2872.3224040525301</v>
      </c>
      <c r="BV161" s="350">
        <v>2916.1249718078016</v>
      </c>
      <c r="BW161" s="350">
        <v>2863.5723840732589</v>
      </c>
      <c r="BX161" s="350">
        <v>2872.9956067015219</v>
      </c>
      <c r="BY161" s="350">
        <v>2898.6072297283154</v>
      </c>
    </row>
    <row r="162" spans="1:77">
      <c r="A162" t="s">
        <v>56</v>
      </c>
      <c r="B162" t="s">
        <v>55</v>
      </c>
      <c r="C162" t="s">
        <v>76</v>
      </c>
      <c r="D162" t="s">
        <v>112</v>
      </c>
      <c r="E162" s="351">
        <v>24833.909379800334</v>
      </c>
      <c r="F162" s="351">
        <v>25113</v>
      </c>
      <c r="G162" s="351">
        <v>25369</v>
      </c>
      <c r="H162" s="351">
        <v>26489.299414887962</v>
      </c>
      <c r="I162" s="351">
        <v>24585.57028600233</v>
      </c>
      <c r="J162" s="351">
        <v>24861.669223001627</v>
      </c>
      <c r="K162" s="351">
        <v>25115.095365817309</v>
      </c>
      <c r="L162" s="351">
        <v>26224.406420739087</v>
      </c>
      <c r="M162" s="351">
        <v>24925.488344272533</v>
      </c>
      <c r="N162" s="351">
        <v>26153</v>
      </c>
      <c r="O162" s="351">
        <v>25236</v>
      </c>
      <c r="P162" s="351">
        <v>25821</v>
      </c>
      <c r="Q162" s="603">
        <v>1.0004080451147509E-2</v>
      </c>
      <c r="R162" s="351">
        <v>1018.4674991279317</v>
      </c>
      <c r="S162" s="351">
        <v>1517516.5737006182</v>
      </c>
      <c r="T162" s="351">
        <v>248.33909379800389</v>
      </c>
      <c r="U162" s="351">
        <v>499.66987079637329</v>
      </c>
      <c r="V162" s="351">
        <v>753.57450497905666</v>
      </c>
      <c r="W162" s="351">
        <v>1018.4674991279317</v>
      </c>
      <c r="X162" s="351">
        <v>370025.24975902581</v>
      </c>
      <c r="Y162" s="351">
        <v>374482.8577275704</v>
      </c>
      <c r="Z162" s="351">
        <v>378317.90493219823</v>
      </c>
      <c r="AA162" s="351">
        <v>394690.56128182379</v>
      </c>
      <c r="AB162" s="351">
        <v>-91.578964472199004</v>
      </c>
      <c r="AC162" s="351">
        <v>-1040</v>
      </c>
      <c r="AD162" s="351">
        <v>133</v>
      </c>
      <c r="AE162" s="351">
        <v>668.29941488796248</v>
      </c>
      <c r="AF162" s="351">
        <v>0</v>
      </c>
      <c r="AG162" s="351">
        <v>0</v>
      </c>
      <c r="AH162" s="351">
        <v>0</v>
      </c>
      <c r="AI162" s="351">
        <v>0</v>
      </c>
      <c r="AJ162" s="351">
        <v>1517516.5737006182</v>
      </c>
      <c r="AK162" s="351">
        <v>18923000</v>
      </c>
      <c r="AL162">
        <v>1490</v>
      </c>
      <c r="AM162" s="351">
        <v>101805.2087946883</v>
      </c>
      <c r="AN162" s="351">
        <v>100786.74129556036</v>
      </c>
      <c r="AO162" s="351">
        <v>76971.299414887966</v>
      </c>
      <c r="AP162" s="351">
        <v>76201.17100955802</v>
      </c>
      <c r="AQ162" s="351">
        <v>-339.91805827020289</v>
      </c>
      <c r="AR162" s="351">
        <v>-1291.330776998373</v>
      </c>
      <c r="AS162" s="351">
        <v>-120.90463418269064</v>
      </c>
      <c r="AT162" s="351">
        <v>403.40642073908748</v>
      </c>
      <c r="AU162" s="351">
        <v>0</v>
      </c>
      <c r="AV162" s="351">
        <v>0</v>
      </c>
      <c r="AW162" s="351">
        <v>0</v>
      </c>
      <c r="AX162" s="351">
        <v>0</v>
      </c>
      <c r="AY162" s="351">
        <v>370025.24975902581</v>
      </c>
      <c r="AZ162" s="351">
        <v>374482.8577275704</v>
      </c>
      <c r="BA162" s="351">
        <v>378317.90493219823</v>
      </c>
      <c r="BB162" s="351">
        <v>394690.56128182379</v>
      </c>
      <c r="BC162" s="351">
        <v>370025.24975902581</v>
      </c>
      <c r="BD162" s="351">
        <v>374482.8577275704</v>
      </c>
      <c r="BE162" s="351">
        <v>378317.90493219823</v>
      </c>
      <c r="BF162" s="351">
        <v>394690.56128182379</v>
      </c>
      <c r="BG162" s="605">
        <v>25821</v>
      </c>
      <c r="BH162" s="605">
        <v>0</v>
      </c>
      <c r="BI162" s="606">
        <v>0</v>
      </c>
      <c r="BJ162" s="606" t="s">
        <v>403</v>
      </c>
      <c r="BK162" s="605">
        <v>24676</v>
      </c>
      <c r="BL162" t="s">
        <v>5149</v>
      </c>
      <c r="BM162" s="280">
        <v>1490</v>
      </c>
      <c r="BN162" s="350">
        <v>2128.1580551373777</v>
      </c>
      <c r="BO162" s="350">
        <v>2232.9639783686353</v>
      </c>
      <c r="BP162" s="350">
        <v>2154.6697877150186</v>
      </c>
      <c r="BQ162" s="350">
        <v>2185.8107179190542</v>
      </c>
      <c r="BR162" s="350">
        <v>2099.135580480001</v>
      </c>
      <c r="BS162" s="350">
        <v>2122.7091277130262</v>
      </c>
      <c r="BT162" s="350">
        <v>2144.346853713268</v>
      </c>
      <c r="BU162" s="350">
        <v>2219.9600567567782</v>
      </c>
      <c r="BV162" s="350">
        <v>2137.9397105689059</v>
      </c>
      <c r="BW162" s="350">
        <v>2161.9664922828433</v>
      </c>
      <c r="BX162" s="350">
        <v>2184.0054132410887</v>
      </c>
      <c r="BY162" s="350">
        <v>2261.6774903707483</v>
      </c>
    </row>
    <row r="163" spans="1:77">
      <c r="A163" t="s">
        <v>73</v>
      </c>
      <c r="B163" t="s">
        <v>72</v>
      </c>
      <c r="C163" t="s">
        <v>71</v>
      </c>
      <c r="D163" t="s">
        <v>110</v>
      </c>
      <c r="E163" s="351">
        <v>4571</v>
      </c>
      <c r="F163" s="351">
        <v>4711</v>
      </c>
      <c r="G163" s="351">
        <v>5021</v>
      </c>
      <c r="H163" s="351">
        <v>4934</v>
      </c>
      <c r="I163" s="351">
        <v>4393</v>
      </c>
      <c r="J163" s="351">
        <v>4551</v>
      </c>
      <c r="K163" s="351">
        <v>4859</v>
      </c>
      <c r="L163" s="351">
        <v>4760</v>
      </c>
      <c r="M163" s="351">
        <v>4559</v>
      </c>
      <c r="N163" s="351">
        <v>4576</v>
      </c>
      <c r="O163" s="351">
        <v>4641</v>
      </c>
      <c r="P163" s="351">
        <v>4793</v>
      </c>
      <c r="Q163" s="603">
        <v>3.5036648126007174E-2</v>
      </c>
      <c r="R163" s="351">
        <v>674</v>
      </c>
      <c r="S163" s="351">
        <v>1004260</v>
      </c>
      <c r="T163" s="351">
        <v>178</v>
      </c>
      <c r="U163" s="351">
        <v>338</v>
      </c>
      <c r="V163" s="351">
        <v>500</v>
      </c>
      <c r="W163" s="351">
        <v>674</v>
      </c>
      <c r="X163" s="351">
        <v>265220</v>
      </c>
      <c r="Y163" s="351">
        <v>238400</v>
      </c>
      <c r="Z163" s="351">
        <v>241380</v>
      </c>
      <c r="AA163" s="351">
        <v>259260</v>
      </c>
      <c r="AB163" s="351">
        <v>12</v>
      </c>
      <c r="AC163" s="351">
        <v>135</v>
      </c>
      <c r="AD163" s="351">
        <v>380</v>
      </c>
      <c r="AE163" s="351">
        <v>141</v>
      </c>
      <c r="AF163" s="351">
        <v>17880</v>
      </c>
      <c r="AG163" s="351">
        <v>201150</v>
      </c>
      <c r="AH163" s="351">
        <v>525970</v>
      </c>
      <c r="AI163" s="351">
        <v>40230</v>
      </c>
      <c r="AJ163" s="351">
        <v>1004260</v>
      </c>
      <c r="AK163" s="351">
        <v>3207000</v>
      </c>
      <c r="AL163">
        <v>1490</v>
      </c>
      <c r="AM163" s="351">
        <v>19237</v>
      </c>
      <c r="AN163" s="351">
        <v>18563</v>
      </c>
      <c r="AO163" s="351">
        <v>14666</v>
      </c>
      <c r="AP163" s="351">
        <v>14170</v>
      </c>
      <c r="AQ163" s="351">
        <v>-166</v>
      </c>
      <c r="AR163" s="351">
        <v>-25</v>
      </c>
      <c r="AS163" s="351">
        <v>218</v>
      </c>
      <c r="AT163" s="351">
        <v>-33</v>
      </c>
      <c r="AU163" s="351">
        <v>17880</v>
      </c>
      <c r="AV163" s="351">
        <v>0</v>
      </c>
      <c r="AW163" s="351">
        <v>0</v>
      </c>
      <c r="AX163" s="351">
        <v>0</v>
      </c>
      <c r="AY163" s="351">
        <v>247340</v>
      </c>
      <c r="AZ163" s="351">
        <v>37250</v>
      </c>
      <c r="BA163" s="351">
        <v>-284590</v>
      </c>
      <c r="BB163" s="351">
        <v>219030</v>
      </c>
      <c r="BC163" s="351">
        <v>247340</v>
      </c>
      <c r="BD163" s="351">
        <v>238400</v>
      </c>
      <c r="BE163" s="351">
        <v>241380</v>
      </c>
      <c r="BF163" s="351">
        <v>259260</v>
      </c>
      <c r="BG163" s="605">
        <v>4793</v>
      </c>
      <c r="BH163" s="605">
        <v>0</v>
      </c>
      <c r="BI163" s="606" t="s">
        <v>3199</v>
      </c>
      <c r="BJ163" s="606" t="s">
        <v>402</v>
      </c>
      <c r="BK163" s="605">
        <v>4760</v>
      </c>
      <c r="BL163" t="s">
        <v>5149</v>
      </c>
      <c r="BM163" s="280">
        <v>1490</v>
      </c>
      <c r="BN163" s="596">
        <v>2262.1710571185886</v>
      </c>
      <c r="BO163" s="596">
        <v>2270.6064394329155</v>
      </c>
      <c r="BP163" s="596">
        <v>2302.8593718112238</v>
      </c>
      <c r="BQ163" s="596">
        <v>2345.7381444531975</v>
      </c>
      <c r="BR163" s="596">
        <v>2179.8020298139854</v>
      </c>
      <c r="BS163" s="596">
        <v>2258.2014654412583</v>
      </c>
      <c r="BT163" s="596">
        <v>2411.0307450184737</v>
      </c>
      <c r="BU163" s="596">
        <v>2329.5876418938496</v>
      </c>
      <c r="BV163" s="596">
        <v>2299.1135803051102</v>
      </c>
      <c r="BW163" s="596">
        <v>2369.5305352914843</v>
      </c>
      <c r="BX163" s="596">
        <v>2525.4537927613123</v>
      </c>
      <c r="BY163" s="596">
        <v>2448.245666993445</v>
      </c>
    </row>
    <row r="164" spans="1:77">
      <c r="A164" t="s">
        <v>56</v>
      </c>
      <c r="B164" t="s">
        <v>65</v>
      </c>
      <c r="C164" t="s">
        <v>54</v>
      </c>
      <c r="D164" t="s">
        <v>108</v>
      </c>
      <c r="E164" s="351">
        <v>5625</v>
      </c>
      <c r="F164" s="351">
        <v>6022</v>
      </c>
      <c r="G164" s="351">
        <v>6386</v>
      </c>
      <c r="H164" s="351">
        <v>6250</v>
      </c>
      <c r="I164" s="351">
        <v>5967</v>
      </c>
      <c r="J164" s="351">
        <v>5826</v>
      </c>
      <c r="K164" s="351">
        <v>6169</v>
      </c>
      <c r="L164" s="351">
        <v>5955</v>
      </c>
      <c r="M164" s="351">
        <v>5854</v>
      </c>
      <c r="N164" s="351">
        <v>6077</v>
      </c>
      <c r="O164" s="351">
        <v>6187</v>
      </c>
      <c r="P164" s="351">
        <v>6178</v>
      </c>
      <c r="Q164" s="603">
        <v>1.5072272783428736E-2</v>
      </c>
      <c r="R164" s="351">
        <v>366</v>
      </c>
      <c r="S164" s="351">
        <v>545340</v>
      </c>
      <c r="T164" s="351">
        <v>-342</v>
      </c>
      <c r="U164" s="351">
        <v>-146</v>
      </c>
      <c r="V164" s="351">
        <v>71</v>
      </c>
      <c r="W164" s="351">
        <v>366</v>
      </c>
      <c r="X164" s="351">
        <v>0</v>
      </c>
      <c r="Y164" s="351">
        <v>0</v>
      </c>
      <c r="Z164" s="351">
        <v>105790</v>
      </c>
      <c r="AA164" s="351">
        <v>439550</v>
      </c>
      <c r="AB164" s="351">
        <v>-229</v>
      </c>
      <c r="AC164" s="351">
        <v>-55</v>
      </c>
      <c r="AD164" s="351">
        <v>199</v>
      </c>
      <c r="AE164" s="351">
        <v>72</v>
      </c>
      <c r="AF164" s="351">
        <v>0</v>
      </c>
      <c r="AG164" s="351">
        <v>0</v>
      </c>
      <c r="AH164" s="351">
        <v>0</v>
      </c>
      <c r="AI164" s="351">
        <v>0</v>
      </c>
      <c r="AJ164" s="351">
        <v>545340</v>
      </c>
      <c r="AK164" s="351">
        <v>3397000</v>
      </c>
      <c r="AL164">
        <v>1490</v>
      </c>
      <c r="AM164" s="351">
        <v>24283</v>
      </c>
      <c r="AN164" s="351">
        <v>23917</v>
      </c>
      <c r="AO164" s="351">
        <v>18658</v>
      </c>
      <c r="AP164" s="351">
        <v>17950</v>
      </c>
      <c r="AQ164" s="351">
        <v>113</v>
      </c>
      <c r="AR164" s="351">
        <v>-251</v>
      </c>
      <c r="AS164" s="351">
        <v>-18</v>
      </c>
      <c r="AT164" s="351">
        <v>-223</v>
      </c>
      <c r="AU164" s="351">
        <v>0</v>
      </c>
      <c r="AV164" s="351">
        <v>0</v>
      </c>
      <c r="AW164" s="351">
        <v>0</v>
      </c>
      <c r="AX164" s="351">
        <v>0</v>
      </c>
      <c r="AY164" s="351">
        <v>0</v>
      </c>
      <c r="AZ164" s="351">
        <v>0</v>
      </c>
      <c r="BA164" s="351">
        <v>105790</v>
      </c>
      <c r="BB164" s="351">
        <v>439550</v>
      </c>
      <c r="BC164" s="351">
        <v>0</v>
      </c>
      <c r="BD164" s="351">
        <v>0</v>
      </c>
      <c r="BE164" s="351">
        <v>105790</v>
      </c>
      <c r="BF164" s="351">
        <v>439550</v>
      </c>
      <c r="BG164" s="605">
        <v>6178</v>
      </c>
      <c r="BH164" s="605">
        <v>0</v>
      </c>
      <c r="BI164" s="606">
        <v>0</v>
      </c>
      <c r="BJ164" s="606" t="s">
        <v>404</v>
      </c>
      <c r="BK164" s="605">
        <v>6007</v>
      </c>
      <c r="BL164" t="s">
        <v>5148</v>
      </c>
      <c r="BM164" s="280">
        <v>1490</v>
      </c>
      <c r="BN164" s="350">
        <v>2665.0795527612277</v>
      </c>
      <c r="BO164" s="350">
        <v>2766.6020570772084</v>
      </c>
      <c r="BP164" s="350">
        <v>2816.6804224348675</v>
      </c>
      <c r="BQ164" s="350">
        <v>2779.1411948981895</v>
      </c>
      <c r="BR164" s="350">
        <v>2716.5236917195493</v>
      </c>
      <c r="BS164" s="350">
        <v>2652.3323324883686</v>
      </c>
      <c r="BT164" s="350">
        <v>2808.4857808308871</v>
      </c>
      <c r="BU164" s="350">
        <v>2678.8258037582905</v>
      </c>
      <c r="BV164" s="350">
        <v>2591.4567351368541</v>
      </c>
      <c r="BW164" s="350">
        <v>2774.3559927100687</v>
      </c>
      <c r="BX164" s="350">
        <v>2942.0520374371472</v>
      </c>
      <c r="BY164" s="350">
        <v>2845.3616680487994</v>
      </c>
    </row>
    <row r="165" spans="1:77">
      <c r="A165" t="s">
        <v>44</v>
      </c>
      <c r="B165" t="s">
        <v>60</v>
      </c>
      <c r="C165" t="s">
        <v>68</v>
      </c>
      <c r="D165" t="s">
        <v>106</v>
      </c>
      <c r="E165" s="351">
        <v>6911</v>
      </c>
      <c r="F165" s="351">
        <v>6525</v>
      </c>
      <c r="G165" s="351">
        <v>6574</v>
      </c>
      <c r="H165" s="351">
        <v>6870</v>
      </c>
      <c r="I165" s="351">
        <v>6724</v>
      </c>
      <c r="J165" s="351">
        <v>6346</v>
      </c>
      <c r="K165" s="351">
        <v>6397</v>
      </c>
      <c r="L165" s="351">
        <v>6692</v>
      </c>
      <c r="M165" s="351">
        <v>6395</v>
      </c>
      <c r="N165" s="351">
        <v>6582</v>
      </c>
      <c r="O165" s="351">
        <v>6507</v>
      </c>
      <c r="P165" s="351">
        <v>6640</v>
      </c>
      <c r="Q165" s="603">
        <v>2.6822916666666665E-2</v>
      </c>
      <c r="R165" s="351">
        <v>721</v>
      </c>
      <c r="S165" s="351">
        <v>1074290</v>
      </c>
      <c r="T165" s="351">
        <v>187</v>
      </c>
      <c r="U165" s="351">
        <v>366</v>
      </c>
      <c r="V165" s="351">
        <v>543</v>
      </c>
      <c r="W165" s="351">
        <v>721</v>
      </c>
      <c r="X165" s="351">
        <v>278630</v>
      </c>
      <c r="Y165" s="351">
        <v>266710</v>
      </c>
      <c r="Z165" s="351">
        <v>263730</v>
      </c>
      <c r="AA165" s="351">
        <v>265220</v>
      </c>
      <c r="AB165" s="351">
        <v>516</v>
      </c>
      <c r="AC165" s="351">
        <v>-57</v>
      </c>
      <c r="AD165" s="351">
        <v>67</v>
      </c>
      <c r="AE165" s="351">
        <v>230</v>
      </c>
      <c r="AF165" s="351">
        <v>278630</v>
      </c>
      <c r="AG165" s="351">
        <v>266710</v>
      </c>
      <c r="AH165" s="351">
        <v>238400</v>
      </c>
      <c r="AI165" s="351">
        <v>0</v>
      </c>
      <c r="AJ165" s="351">
        <v>1074290</v>
      </c>
      <c r="AK165" s="351">
        <v>4376000</v>
      </c>
      <c r="AL165">
        <v>1490</v>
      </c>
      <c r="AM165" s="351">
        <v>26880</v>
      </c>
      <c r="AN165" s="351">
        <v>26159</v>
      </c>
      <c r="AO165" s="351">
        <v>19969</v>
      </c>
      <c r="AP165" s="351">
        <v>19435</v>
      </c>
      <c r="AQ165" s="351">
        <v>329</v>
      </c>
      <c r="AR165" s="351">
        <v>-236</v>
      </c>
      <c r="AS165" s="351">
        <v>-110</v>
      </c>
      <c r="AT165" s="351">
        <v>52</v>
      </c>
      <c r="AU165" s="351">
        <v>0</v>
      </c>
      <c r="AV165" s="351">
        <v>0</v>
      </c>
      <c r="AW165" s="351">
        <v>0</v>
      </c>
      <c r="AX165" s="351">
        <v>0</v>
      </c>
      <c r="AY165" s="351">
        <v>0</v>
      </c>
      <c r="AZ165" s="351">
        <v>0</v>
      </c>
      <c r="BA165" s="351">
        <v>25330</v>
      </c>
      <c r="BB165" s="351">
        <v>265220</v>
      </c>
      <c r="BC165" s="351">
        <v>278630</v>
      </c>
      <c r="BD165" s="351">
        <v>266710</v>
      </c>
      <c r="BE165" s="351">
        <v>263730</v>
      </c>
      <c r="BF165" s="351">
        <v>265220</v>
      </c>
      <c r="BG165" s="605">
        <v>6640</v>
      </c>
      <c r="BH165" s="605">
        <v>0</v>
      </c>
      <c r="BI165" s="606" t="s">
        <v>3224</v>
      </c>
      <c r="BJ165" s="606" t="s">
        <v>402</v>
      </c>
      <c r="BK165" s="605">
        <v>6542</v>
      </c>
      <c r="BL165" t="s">
        <v>5149</v>
      </c>
      <c r="BM165" s="280">
        <v>1490</v>
      </c>
      <c r="BN165" s="596">
        <v>2855.2521973498528</v>
      </c>
      <c r="BO165" s="596">
        <v>2938.7443257164555</v>
      </c>
      <c r="BP165" s="596">
        <v>2905.2581779758393</v>
      </c>
      <c r="BQ165" s="596">
        <v>2946.8404059270883</v>
      </c>
      <c r="BR165" s="596">
        <v>3002.144765438688</v>
      </c>
      <c r="BS165" s="596">
        <v>2833.3745808259837</v>
      </c>
      <c r="BT165" s="596">
        <v>2856.1451612896026</v>
      </c>
      <c r="BU165" s="596">
        <v>2969.9180717566378</v>
      </c>
      <c r="BV165" s="596">
        <v>3104.2059385287721</v>
      </c>
      <c r="BW165" s="596">
        <v>2930.8267615251393</v>
      </c>
      <c r="BX165" s="596">
        <v>2952.8360352898494</v>
      </c>
      <c r="BY165" s="596">
        <v>3067.3311330404204</v>
      </c>
    </row>
    <row r="166" spans="1:77">
      <c r="A166" t="s">
        <v>49</v>
      </c>
      <c r="B166" t="s">
        <v>48</v>
      </c>
      <c r="C166" t="s">
        <v>104</v>
      </c>
      <c r="D166" t="s">
        <v>103</v>
      </c>
      <c r="E166" s="351">
        <v>4437</v>
      </c>
      <c r="F166" s="351">
        <v>4258</v>
      </c>
      <c r="G166" s="351">
        <v>4075</v>
      </c>
      <c r="H166" s="351">
        <v>4373</v>
      </c>
      <c r="I166" s="351">
        <v>4282</v>
      </c>
      <c r="J166" s="351">
        <v>4109</v>
      </c>
      <c r="K166" s="351">
        <v>3932</v>
      </c>
      <c r="L166" s="351">
        <v>4220</v>
      </c>
      <c r="M166" s="351">
        <v>4210</v>
      </c>
      <c r="N166" s="351">
        <v>4142</v>
      </c>
      <c r="O166" s="351">
        <v>4142</v>
      </c>
      <c r="P166" s="351">
        <v>4582</v>
      </c>
      <c r="Q166" s="603">
        <v>3.4999708335763866E-2</v>
      </c>
      <c r="R166" s="351">
        <v>600</v>
      </c>
      <c r="S166" s="351">
        <v>435000</v>
      </c>
      <c r="T166" s="351">
        <v>155</v>
      </c>
      <c r="U166" s="351">
        <v>304</v>
      </c>
      <c r="V166" s="351">
        <v>447</v>
      </c>
      <c r="W166" s="351">
        <v>600</v>
      </c>
      <c r="X166" s="351">
        <v>112375.00000000001</v>
      </c>
      <c r="Y166" s="351">
        <v>108025.00000000001</v>
      </c>
      <c r="Z166" s="351">
        <v>103674.99999999997</v>
      </c>
      <c r="AA166" s="351">
        <v>110925</v>
      </c>
      <c r="AB166" s="351">
        <v>227</v>
      </c>
      <c r="AC166" s="351">
        <v>116</v>
      </c>
      <c r="AD166" s="351">
        <v>-67</v>
      </c>
      <c r="AE166" s="351">
        <v>-209</v>
      </c>
      <c r="AF166" s="351">
        <v>112375.00000000001</v>
      </c>
      <c r="AG166" s="351">
        <v>108025.00000000001</v>
      </c>
      <c r="AH166" s="351">
        <v>0</v>
      </c>
      <c r="AI166" s="351">
        <v>0</v>
      </c>
      <c r="AJ166" s="351">
        <v>435000</v>
      </c>
      <c r="AK166" s="351">
        <v>3009000</v>
      </c>
      <c r="AL166">
        <v>725</v>
      </c>
      <c r="AM166" s="351">
        <v>17143</v>
      </c>
      <c r="AN166" s="351">
        <v>16543</v>
      </c>
      <c r="AO166" s="351">
        <v>12706</v>
      </c>
      <c r="AP166" s="351">
        <v>12261</v>
      </c>
      <c r="AQ166" s="351">
        <v>72</v>
      </c>
      <c r="AR166" s="351">
        <v>-33</v>
      </c>
      <c r="AS166" s="351">
        <v>-210</v>
      </c>
      <c r="AT166" s="351">
        <v>-362</v>
      </c>
      <c r="AU166" s="351">
        <v>0</v>
      </c>
      <c r="AV166" s="351">
        <v>0</v>
      </c>
      <c r="AW166" s="351">
        <v>0</v>
      </c>
      <c r="AX166" s="351">
        <v>0</v>
      </c>
      <c r="AY166" s="351">
        <v>0</v>
      </c>
      <c r="AZ166" s="351">
        <v>0</v>
      </c>
      <c r="BA166" s="351">
        <v>103674.99999999997</v>
      </c>
      <c r="BB166" s="351">
        <v>110925</v>
      </c>
      <c r="BC166" s="351">
        <v>112375.00000000001</v>
      </c>
      <c r="BD166" s="351">
        <v>108025.00000000001</v>
      </c>
      <c r="BE166" s="351">
        <v>103674.99999999997</v>
      </c>
      <c r="BF166" s="351">
        <v>110925</v>
      </c>
      <c r="BG166" s="605">
        <v>4582</v>
      </c>
      <c r="BH166" s="605">
        <v>0</v>
      </c>
      <c r="BI166" s="606">
        <v>0</v>
      </c>
      <c r="BJ166" s="606" t="s">
        <v>402</v>
      </c>
      <c r="BK166" s="605">
        <v>4063</v>
      </c>
      <c r="BL166" t="s">
        <v>5148</v>
      </c>
      <c r="BM166" s="280">
        <v>725</v>
      </c>
      <c r="BN166" s="350">
        <v>2481.662196354041</v>
      </c>
      <c r="BO166" s="350">
        <v>2441.5783414010543</v>
      </c>
      <c r="BP166" s="350">
        <v>2441.5783414010543</v>
      </c>
      <c r="BQ166" s="350">
        <v>2689.8603465836331</v>
      </c>
      <c r="BR166" s="350">
        <v>2524.1039251277916</v>
      </c>
      <c r="BS166" s="350">
        <v>2422.1258823797516</v>
      </c>
      <c r="BT166" s="350">
        <v>2317.7899658109477</v>
      </c>
      <c r="BU166" s="350">
        <v>2477.3484641167465</v>
      </c>
      <c r="BV166" s="350">
        <v>2625.8935450565396</v>
      </c>
      <c r="BW166" s="350">
        <v>2519.9582408949168</v>
      </c>
      <c r="BX166" s="350">
        <v>2411.6556673665536</v>
      </c>
      <c r="BY166" s="350">
        <v>2577.7455545501716</v>
      </c>
    </row>
    <row r="167" spans="1:77">
      <c r="A167" t="s">
        <v>49</v>
      </c>
      <c r="B167" t="s">
        <v>101</v>
      </c>
      <c r="C167" t="s">
        <v>100</v>
      </c>
      <c r="D167" t="s">
        <v>99</v>
      </c>
      <c r="E167" s="351">
        <v>4712</v>
      </c>
      <c r="F167" s="351">
        <v>4900</v>
      </c>
      <c r="G167" s="351">
        <v>4991</v>
      </c>
      <c r="H167" s="351">
        <v>5005</v>
      </c>
      <c r="I167" s="351">
        <v>4547.08</v>
      </c>
      <c r="J167" s="351">
        <v>4728.5</v>
      </c>
      <c r="K167" s="351">
        <v>4816.3149999999996</v>
      </c>
      <c r="L167" s="351">
        <v>4829.8249999999998</v>
      </c>
      <c r="M167" s="351">
        <v>4755</v>
      </c>
      <c r="N167" s="351">
        <v>4613</v>
      </c>
      <c r="O167" s="351">
        <v>4917</v>
      </c>
      <c r="P167" s="351">
        <v>4687</v>
      </c>
      <c r="Q167" s="603">
        <v>3.4999999999999941E-2</v>
      </c>
      <c r="R167" s="351">
        <v>686.27999999999884</v>
      </c>
      <c r="S167" s="351">
        <v>1022557.1999999983</v>
      </c>
      <c r="T167" s="351">
        <v>164.92000000000007</v>
      </c>
      <c r="U167" s="351">
        <v>336.42000000000007</v>
      </c>
      <c r="V167" s="351">
        <v>511.10499999999956</v>
      </c>
      <c r="W167" s="351">
        <v>686.27999999999884</v>
      </c>
      <c r="X167" s="351">
        <v>245730.8000000001</v>
      </c>
      <c r="Y167" s="351">
        <v>255535.00000000006</v>
      </c>
      <c r="Z167" s="351">
        <v>260280.64999999932</v>
      </c>
      <c r="AA167" s="351">
        <v>261010.74999999884</v>
      </c>
      <c r="AB167" s="351">
        <v>-43</v>
      </c>
      <c r="AC167" s="351">
        <v>287</v>
      </c>
      <c r="AD167" s="351">
        <v>74</v>
      </c>
      <c r="AE167" s="351">
        <v>318</v>
      </c>
      <c r="AF167" s="351">
        <v>0</v>
      </c>
      <c r="AG167" s="351">
        <v>363560</v>
      </c>
      <c r="AH167" s="351">
        <v>110260.00000000006</v>
      </c>
      <c r="AI167" s="351">
        <v>0</v>
      </c>
      <c r="AJ167" s="351">
        <v>1022557.1999999983</v>
      </c>
      <c r="AK167" s="351">
        <v>2809000</v>
      </c>
      <c r="AL167">
        <v>1490</v>
      </c>
      <c r="AM167" s="351">
        <v>19608</v>
      </c>
      <c r="AN167" s="351">
        <v>18921.72</v>
      </c>
      <c r="AO167" s="351">
        <v>14896</v>
      </c>
      <c r="AP167" s="351">
        <v>14374.64</v>
      </c>
      <c r="AQ167" s="351">
        <v>-207.92000000000007</v>
      </c>
      <c r="AR167" s="351">
        <v>115.5</v>
      </c>
      <c r="AS167" s="351">
        <v>-100.6850000000004</v>
      </c>
      <c r="AT167" s="351">
        <v>142.82499999999982</v>
      </c>
      <c r="AU167" s="351">
        <v>135590</v>
      </c>
      <c r="AV167" s="351">
        <v>336740</v>
      </c>
      <c r="AW167" s="351">
        <v>1683</v>
      </c>
      <c r="AX167" s="351">
        <v>474294</v>
      </c>
      <c r="AY167" s="351">
        <v>245730.8000000001</v>
      </c>
      <c r="AZ167" s="351">
        <v>-108024.99999999994</v>
      </c>
      <c r="BA167" s="351">
        <v>150020.64999999927</v>
      </c>
      <c r="BB167" s="351">
        <v>261010.74999999884</v>
      </c>
      <c r="BC167" s="351">
        <v>110140.8000000001</v>
      </c>
      <c r="BD167" s="351">
        <v>-81204.999999999942</v>
      </c>
      <c r="BE167" s="351">
        <v>258597.64999999932</v>
      </c>
      <c r="BF167" s="351">
        <v>-213283.25000000116</v>
      </c>
      <c r="BG167" s="605">
        <v>4687</v>
      </c>
      <c r="BH167" s="605">
        <v>474294</v>
      </c>
      <c r="BI167" s="606" t="s">
        <v>3253</v>
      </c>
      <c r="BJ167" s="606" t="s">
        <v>402</v>
      </c>
      <c r="BK167" s="605">
        <v>4773</v>
      </c>
      <c r="BL167" t="s">
        <v>5148</v>
      </c>
      <c r="BM167" s="280">
        <v>1490</v>
      </c>
      <c r="BN167" s="350">
        <v>2894.7046173095482</v>
      </c>
      <c r="BO167" s="350">
        <v>2808.2591797368973</v>
      </c>
      <c r="BP167" s="350">
        <v>2993.325468624826</v>
      </c>
      <c r="BQ167" s="350">
        <v>2823.9173933971188</v>
      </c>
      <c r="BR167" s="350">
        <v>2768.1290160411991</v>
      </c>
      <c r="BS167" s="350">
        <v>2878.5721941005677</v>
      </c>
      <c r="BT167" s="350">
        <v>2932.0313919910063</v>
      </c>
      <c r="BU167" s="350">
        <v>2909.9694526486533</v>
      </c>
      <c r="BV167" s="350">
        <v>2897.3066030318441</v>
      </c>
      <c r="BW167" s="350">
        <v>3012.9037255636749</v>
      </c>
      <c r="BX167" s="350">
        <v>3068.8576518955715</v>
      </c>
      <c r="BY167" s="350">
        <v>3046.8972890923851</v>
      </c>
    </row>
    <row r="168" spans="1:77">
      <c r="A168" t="s">
        <v>56</v>
      </c>
      <c r="B168" t="s">
        <v>65</v>
      </c>
      <c r="C168" t="s">
        <v>97</v>
      </c>
      <c r="D168" t="s">
        <v>96</v>
      </c>
      <c r="E168" s="351">
        <v>3577</v>
      </c>
      <c r="F168" s="351">
        <v>3490</v>
      </c>
      <c r="G168" s="351">
        <v>3500</v>
      </c>
      <c r="H168" s="351">
        <v>3616</v>
      </c>
      <c r="I168" s="351">
        <v>3577</v>
      </c>
      <c r="J168" s="351">
        <v>3490</v>
      </c>
      <c r="K168" s="351">
        <v>3500</v>
      </c>
      <c r="L168" s="351">
        <v>3616</v>
      </c>
      <c r="M168" s="351">
        <v>3513</v>
      </c>
      <c r="N168" s="351">
        <v>2888</v>
      </c>
      <c r="O168" s="351">
        <v>3429</v>
      </c>
      <c r="P168" s="351">
        <v>3665</v>
      </c>
      <c r="Q168" s="603">
        <v>0</v>
      </c>
      <c r="R168" s="351">
        <v>0</v>
      </c>
      <c r="S168" s="351">
        <v>0</v>
      </c>
      <c r="T168" s="351">
        <v>0</v>
      </c>
      <c r="U168" s="351">
        <v>0</v>
      </c>
      <c r="V168" s="351">
        <v>0</v>
      </c>
      <c r="W168" s="351">
        <v>0</v>
      </c>
      <c r="X168" s="351">
        <v>0</v>
      </c>
      <c r="Y168" s="351">
        <v>0</v>
      </c>
      <c r="Z168" s="351">
        <v>0</v>
      </c>
      <c r="AA168" s="351">
        <v>0</v>
      </c>
      <c r="AB168" s="351">
        <v>64</v>
      </c>
      <c r="AC168" s="351">
        <v>602</v>
      </c>
      <c r="AD168" s="351">
        <v>71</v>
      </c>
      <c r="AE168" s="351">
        <v>-49</v>
      </c>
      <c r="AF168" s="351">
        <v>0</v>
      </c>
      <c r="AG168" s="351">
        <v>0</v>
      </c>
      <c r="AH168" s="351">
        <v>0</v>
      </c>
      <c r="AI168" s="351">
        <v>0</v>
      </c>
      <c r="AJ168" s="351">
        <v>0</v>
      </c>
      <c r="AK168" s="351">
        <v>3044000</v>
      </c>
      <c r="AL168">
        <v>1800</v>
      </c>
      <c r="AM168" s="351">
        <v>14183</v>
      </c>
      <c r="AN168" s="351">
        <v>14183</v>
      </c>
      <c r="AO168" s="351">
        <v>10606</v>
      </c>
      <c r="AP168" s="351">
        <v>10606</v>
      </c>
      <c r="AQ168" s="351">
        <v>64</v>
      </c>
      <c r="AR168" s="351">
        <v>602</v>
      </c>
      <c r="AS168" s="351">
        <v>71</v>
      </c>
      <c r="AT168" s="351">
        <v>-49</v>
      </c>
      <c r="AU168" s="351">
        <v>0</v>
      </c>
      <c r="AV168" s="351">
        <v>0</v>
      </c>
      <c r="AW168" s="351">
        <v>0</v>
      </c>
      <c r="AX168" s="351">
        <v>0</v>
      </c>
      <c r="AY168" s="351">
        <v>0</v>
      </c>
      <c r="AZ168" s="351">
        <v>0</v>
      </c>
      <c r="BA168" s="351">
        <v>0</v>
      </c>
      <c r="BB168" s="351">
        <v>0</v>
      </c>
      <c r="BC168" s="351">
        <v>0</v>
      </c>
      <c r="BD168" s="351">
        <v>0</v>
      </c>
      <c r="BE168" s="351">
        <v>0</v>
      </c>
      <c r="BF168" s="351">
        <v>0</v>
      </c>
      <c r="BG168" s="605">
        <v>3665</v>
      </c>
      <c r="BH168" s="605">
        <v>0</v>
      </c>
      <c r="BI168" s="606">
        <v>0</v>
      </c>
      <c r="BJ168" s="606" t="s">
        <v>402</v>
      </c>
      <c r="BK168" s="605">
        <v>3513</v>
      </c>
      <c r="BL168" t="s">
        <v>5148</v>
      </c>
      <c r="BM168" s="280">
        <v>1800</v>
      </c>
      <c r="BN168" s="350">
        <v>2648.0543546888275</v>
      </c>
      <c r="BO168" s="350">
        <v>2176.9373687279631</v>
      </c>
      <c r="BP168" s="350">
        <v>2584.7362317756874</v>
      </c>
      <c r="BQ168" s="350">
        <v>2752.021183099238</v>
      </c>
      <c r="BR168" s="350">
        <v>2696.2967340512205</v>
      </c>
      <c r="BS168" s="350">
        <v>2630.7172496054677</v>
      </c>
      <c r="BT168" s="350">
        <v>2638.2551213808415</v>
      </c>
      <c r="BU168" s="350">
        <v>2715.2274483183746</v>
      </c>
      <c r="BV168" s="350">
        <v>2705.5668842607047</v>
      </c>
      <c r="BW168" s="350">
        <v>2639.7619306876877</v>
      </c>
      <c r="BX168" s="350">
        <v>2647.3257184547015</v>
      </c>
      <c r="BY168" s="350">
        <v>2725.6944339751781</v>
      </c>
    </row>
    <row r="169" spans="1:77">
      <c r="A169" t="s">
        <v>73</v>
      </c>
      <c r="B169" t="s">
        <v>72</v>
      </c>
      <c r="C169" t="s">
        <v>71</v>
      </c>
      <c r="D169" t="s">
        <v>94</v>
      </c>
      <c r="E169" s="351">
        <v>5378</v>
      </c>
      <c r="F169" s="351">
        <v>5449</v>
      </c>
      <c r="G169" s="351">
        <v>5269</v>
      </c>
      <c r="H169" s="351">
        <v>5518</v>
      </c>
      <c r="I169" s="351">
        <v>5194</v>
      </c>
      <c r="J169" s="351">
        <v>5248</v>
      </c>
      <c r="K169" s="351">
        <v>5089</v>
      </c>
      <c r="L169" s="351">
        <v>5326</v>
      </c>
      <c r="M169" s="351">
        <v>5304</v>
      </c>
      <c r="N169" s="351">
        <v>5489</v>
      </c>
      <c r="O169" s="351">
        <v>5841</v>
      </c>
      <c r="P169" s="351">
        <v>5748</v>
      </c>
      <c r="Q169" s="603">
        <v>3.5023595817525677E-2</v>
      </c>
      <c r="R169" s="351">
        <v>757</v>
      </c>
      <c r="S169" s="351">
        <v>1127930</v>
      </c>
      <c r="T169" s="351">
        <v>184</v>
      </c>
      <c r="U169" s="351">
        <v>385</v>
      </c>
      <c r="V169" s="351">
        <v>565</v>
      </c>
      <c r="W169" s="351">
        <v>757</v>
      </c>
      <c r="X169" s="351">
        <v>274160</v>
      </c>
      <c r="Y169" s="351">
        <v>299490</v>
      </c>
      <c r="Z169" s="351">
        <v>268200</v>
      </c>
      <c r="AA169" s="351">
        <v>286080</v>
      </c>
      <c r="AB169" s="351">
        <v>74</v>
      </c>
      <c r="AC169" s="351">
        <v>-40</v>
      </c>
      <c r="AD169" s="351">
        <v>-572</v>
      </c>
      <c r="AE169" s="351">
        <v>-230</v>
      </c>
      <c r="AF169" s="351">
        <v>110260</v>
      </c>
      <c r="AG169" s="351">
        <v>0</v>
      </c>
      <c r="AH169" s="351">
        <v>0</v>
      </c>
      <c r="AI169" s="351">
        <v>0</v>
      </c>
      <c r="AJ169" s="351">
        <v>1127930</v>
      </c>
      <c r="AK169" s="351">
        <v>5416000</v>
      </c>
      <c r="AL169">
        <v>1490</v>
      </c>
      <c r="AM169" s="351">
        <v>21614</v>
      </c>
      <c r="AN169" s="351">
        <v>20857</v>
      </c>
      <c r="AO169" s="351">
        <v>16236</v>
      </c>
      <c r="AP169" s="351">
        <v>15663</v>
      </c>
      <c r="AQ169" s="351">
        <v>-110</v>
      </c>
      <c r="AR169" s="351">
        <v>-241</v>
      </c>
      <c r="AS169" s="351">
        <v>-752</v>
      </c>
      <c r="AT169" s="351">
        <v>-422</v>
      </c>
      <c r="AU169" s="351">
        <v>0</v>
      </c>
      <c r="AV169" s="351">
        <v>0</v>
      </c>
      <c r="AW169" s="351">
        <v>0</v>
      </c>
      <c r="AX169" s="351">
        <v>0</v>
      </c>
      <c r="AY169" s="351">
        <v>163900</v>
      </c>
      <c r="AZ169" s="351">
        <v>299490</v>
      </c>
      <c r="BA169" s="351">
        <v>268200</v>
      </c>
      <c r="BB169" s="351">
        <v>286080</v>
      </c>
      <c r="BC169" s="351">
        <v>274160</v>
      </c>
      <c r="BD169" s="351">
        <v>299490</v>
      </c>
      <c r="BE169" s="351">
        <v>268200</v>
      </c>
      <c r="BF169" s="351">
        <v>286080</v>
      </c>
      <c r="BG169" s="605">
        <v>5748</v>
      </c>
      <c r="BH169" s="605">
        <v>0</v>
      </c>
      <c r="BI169" s="606" t="s">
        <v>2074</v>
      </c>
      <c r="BJ169" s="606" t="s">
        <v>402</v>
      </c>
      <c r="BK169" s="605">
        <v>5304</v>
      </c>
      <c r="BL169" t="s">
        <v>5148</v>
      </c>
      <c r="BM169" s="280">
        <v>1490</v>
      </c>
      <c r="BN169" s="596">
        <v>1876.1038425174668</v>
      </c>
      <c r="BO169" s="596">
        <v>1941.5410994680194</v>
      </c>
      <c r="BP169" s="596">
        <v>2066.048745125287</v>
      </c>
      <c r="BQ169" s="596">
        <v>1987.7154825970374</v>
      </c>
      <c r="BR169" s="596">
        <v>1837.1952032495703</v>
      </c>
      <c r="BS169" s="596">
        <v>1856.2958079810833</v>
      </c>
      <c r="BT169" s="596">
        <v>1800.0551384938515</v>
      </c>
      <c r="BU169" s="596">
        <v>1841.7836917731074</v>
      </c>
      <c r="BV169" s="596">
        <v>1945.7159856392989</v>
      </c>
      <c r="BW169" s="596">
        <v>1971.4031992838493</v>
      </c>
      <c r="BX169" s="596">
        <v>1906.2806858187926</v>
      </c>
      <c r="BY169" s="596">
        <v>1951.7988316386466</v>
      </c>
    </row>
    <row r="170" spans="1:77">
      <c r="A170" t="s">
        <v>44</v>
      </c>
      <c r="B170" t="s">
        <v>60</v>
      </c>
      <c r="C170" t="s">
        <v>68</v>
      </c>
      <c r="D170" t="s">
        <v>92</v>
      </c>
      <c r="E170" s="351">
        <v>5716</v>
      </c>
      <c r="F170" s="351">
        <v>5962</v>
      </c>
      <c r="G170" s="351">
        <v>5876</v>
      </c>
      <c r="H170" s="351">
        <v>6428</v>
      </c>
      <c r="I170" s="351">
        <v>5491</v>
      </c>
      <c r="J170" s="351">
        <v>5758</v>
      </c>
      <c r="K170" s="351">
        <v>5671</v>
      </c>
      <c r="L170" s="351">
        <v>6222</v>
      </c>
      <c r="M170" s="351">
        <v>6112</v>
      </c>
      <c r="N170" s="351">
        <v>5990</v>
      </c>
      <c r="O170" s="351">
        <v>6451</v>
      </c>
      <c r="P170" s="351">
        <v>7114</v>
      </c>
      <c r="Q170" s="603">
        <v>3.5026269702276708E-2</v>
      </c>
      <c r="R170" s="351">
        <v>840</v>
      </c>
      <c r="S170" s="351">
        <v>1482230.4</v>
      </c>
      <c r="T170" s="351">
        <v>225</v>
      </c>
      <c r="U170" s="351">
        <v>429</v>
      </c>
      <c r="V170" s="351">
        <v>634</v>
      </c>
      <c r="W170" s="351">
        <v>840</v>
      </c>
      <c r="X170" s="351">
        <v>397025.99999999994</v>
      </c>
      <c r="Y170" s="351">
        <v>359970.23999999993</v>
      </c>
      <c r="Z170" s="351">
        <v>361734.79999999993</v>
      </c>
      <c r="AA170" s="351">
        <v>363499.3600000001</v>
      </c>
      <c r="AB170" s="351">
        <v>-396</v>
      </c>
      <c r="AC170" s="351">
        <v>-28</v>
      </c>
      <c r="AD170" s="351">
        <v>-575</v>
      </c>
      <c r="AE170" s="351">
        <v>-686</v>
      </c>
      <c r="AF170" s="351">
        <v>0</v>
      </c>
      <c r="AG170" s="351">
        <v>0</v>
      </c>
      <c r="AH170" s="351">
        <v>0</v>
      </c>
      <c r="AI170" s="351">
        <v>0</v>
      </c>
      <c r="AJ170" s="351">
        <v>1482230.4</v>
      </c>
      <c r="AK170" s="351">
        <v>4076000</v>
      </c>
      <c r="AL170">
        <v>1764.56</v>
      </c>
      <c r="AM170" s="351">
        <v>23982</v>
      </c>
      <c r="AN170" s="351">
        <v>23142</v>
      </c>
      <c r="AO170" s="351">
        <v>18266</v>
      </c>
      <c r="AP170" s="351">
        <v>17651</v>
      </c>
      <c r="AQ170" s="351">
        <v>-621</v>
      </c>
      <c r="AR170" s="351">
        <v>-232</v>
      </c>
      <c r="AS170" s="351">
        <v>-780</v>
      </c>
      <c r="AT170" s="351">
        <v>-892</v>
      </c>
      <c r="AU170" s="351">
        <v>0</v>
      </c>
      <c r="AV170" s="351">
        <v>0</v>
      </c>
      <c r="AW170" s="351">
        <v>0</v>
      </c>
      <c r="AX170" s="351">
        <v>0</v>
      </c>
      <c r="AY170" s="351">
        <v>397025.99999999994</v>
      </c>
      <c r="AZ170" s="351">
        <v>359970.23999999993</v>
      </c>
      <c r="BA170" s="351">
        <v>361734.79999999993</v>
      </c>
      <c r="BB170" s="351">
        <v>363499.3600000001</v>
      </c>
      <c r="BC170" s="351">
        <v>397025.99999999994</v>
      </c>
      <c r="BD170" s="351">
        <v>359970.23999999993</v>
      </c>
      <c r="BE170" s="351">
        <v>361734.79999999993</v>
      </c>
      <c r="BF170" s="351">
        <v>363499.3600000001</v>
      </c>
      <c r="BG170" s="605">
        <v>7114</v>
      </c>
      <c r="BH170" s="605">
        <v>0</v>
      </c>
      <c r="BI170" s="606" t="s">
        <v>3283</v>
      </c>
      <c r="BJ170" s="606" t="s">
        <v>403</v>
      </c>
      <c r="BK170" s="605">
        <v>5491</v>
      </c>
      <c r="BL170" t="s">
        <v>5149</v>
      </c>
      <c r="BM170" s="280">
        <v>1764.56</v>
      </c>
      <c r="BN170" s="596">
        <v>2624.0753252499931</v>
      </c>
      <c r="BO170" s="596">
        <v>2571.6968583520056</v>
      </c>
      <c r="BP170" s="596">
        <v>2769.6187701550566</v>
      </c>
      <c r="BQ170" s="596">
        <v>3032.8158821090155</v>
      </c>
      <c r="BR170" s="596">
        <v>2357.4603421053193</v>
      </c>
      <c r="BS170" s="596">
        <v>2472.0919049066529</v>
      </c>
      <c r="BT170" s="596">
        <v>2434.7400473646453</v>
      </c>
      <c r="BU170" s="596">
        <v>2652.5415263539912</v>
      </c>
      <c r="BV170" s="596">
        <v>2470.9513109375835</v>
      </c>
      <c r="BW170" s="596">
        <v>2577.2938621080948</v>
      </c>
      <c r="BX170" s="596">
        <v>2540.1171978777534</v>
      </c>
      <c r="BY170" s="596">
        <v>2759.7441411496984</v>
      </c>
    </row>
    <row r="171" spans="1:77">
      <c r="A171" t="s">
        <v>44</v>
      </c>
      <c r="B171" t="s">
        <v>43</v>
      </c>
      <c r="C171" t="s">
        <v>42</v>
      </c>
      <c r="D171" t="s">
        <v>90</v>
      </c>
      <c r="E171" s="351">
        <v>10167</v>
      </c>
      <c r="F171" s="351">
        <v>10239</v>
      </c>
      <c r="G171" s="351">
        <v>9962</v>
      </c>
      <c r="H171" s="351">
        <v>10503</v>
      </c>
      <c r="I171" s="351">
        <v>10167</v>
      </c>
      <c r="J171" s="351">
        <v>9803</v>
      </c>
      <c r="K171" s="351">
        <v>9528</v>
      </c>
      <c r="L171" s="351">
        <v>10052</v>
      </c>
      <c r="M171" s="351">
        <v>10030</v>
      </c>
      <c r="N171" s="351">
        <v>9992.8940000000002</v>
      </c>
      <c r="O171" s="351">
        <v>10433</v>
      </c>
      <c r="P171" s="351">
        <v>10593</v>
      </c>
      <c r="Q171" s="603">
        <v>3.2321205744904699E-2</v>
      </c>
      <c r="R171" s="351">
        <v>1321</v>
      </c>
      <c r="S171" s="351">
        <v>1968290</v>
      </c>
      <c r="T171" s="351">
        <v>0</v>
      </c>
      <c r="U171" s="351">
        <v>436</v>
      </c>
      <c r="V171" s="351">
        <v>870</v>
      </c>
      <c r="W171" s="351">
        <v>1321</v>
      </c>
      <c r="X171" s="351">
        <v>0</v>
      </c>
      <c r="Y171" s="351">
        <v>649640</v>
      </c>
      <c r="Z171" s="351">
        <v>646660</v>
      </c>
      <c r="AA171" s="351">
        <v>671990</v>
      </c>
      <c r="AB171" s="351">
        <v>137</v>
      </c>
      <c r="AC171" s="351">
        <v>246.10599999999977</v>
      </c>
      <c r="AD171" s="351">
        <v>-471</v>
      </c>
      <c r="AE171" s="351">
        <v>-90</v>
      </c>
      <c r="AF171" s="351">
        <v>0</v>
      </c>
      <c r="AG171" s="351">
        <v>570827.93999999959</v>
      </c>
      <c r="AH171" s="351">
        <v>0</v>
      </c>
      <c r="AI171" s="351">
        <v>0</v>
      </c>
      <c r="AJ171" s="351">
        <v>1968290</v>
      </c>
      <c r="AK171" s="351">
        <v>7016000</v>
      </c>
      <c r="AL171">
        <v>1490</v>
      </c>
      <c r="AM171" s="351">
        <v>40871</v>
      </c>
      <c r="AN171" s="351">
        <v>39550</v>
      </c>
      <c r="AO171" s="351">
        <v>30704</v>
      </c>
      <c r="AP171" s="351">
        <v>29383</v>
      </c>
      <c r="AQ171" s="351">
        <v>137</v>
      </c>
      <c r="AR171" s="351">
        <v>-189.89400000000023</v>
      </c>
      <c r="AS171" s="351">
        <v>-905</v>
      </c>
      <c r="AT171" s="351">
        <v>-541</v>
      </c>
      <c r="AU171" s="351">
        <v>0</v>
      </c>
      <c r="AV171" s="351">
        <v>0</v>
      </c>
      <c r="AW171" s="351">
        <v>0</v>
      </c>
      <c r="AX171" s="351">
        <v>0</v>
      </c>
      <c r="AY171" s="351">
        <v>0</v>
      </c>
      <c r="AZ171" s="351">
        <v>78812.060000000405</v>
      </c>
      <c r="BA171" s="351">
        <v>646660</v>
      </c>
      <c r="BB171" s="351">
        <v>671990</v>
      </c>
      <c r="BC171" s="351">
        <v>0</v>
      </c>
      <c r="BD171" s="351">
        <v>649640</v>
      </c>
      <c r="BE171" s="351">
        <v>646660</v>
      </c>
      <c r="BF171" s="351">
        <v>671990</v>
      </c>
      <c r="BG171" s="605">
        <v>10593</v>
      </c>
      <c r="BH171" s="605">
        <v>0</v>
      </c>
      <c r="BI171" s="606" t="s">
        <v>3297</v>
      </c>
      <c r="BJ171" s="606" t="s">
        <v>403</v>
      </c>
      <c r="BK171" s="605">
        <v>10352</v>
      </c>
      <c r="BL171" t="s">
        <v>5149</v>
      </c>
      <c r="BM171" s="280">
        <v>1490</v>
      </c>
      <c r="BN171" s="350">
        <v>3018.9025710054843</v>
      </c>
      <c r="BO171" s="350">
        <v>3007.7341364292397</v>
      </c>
      <c r="BP171" s="350">
        <v>3140.2004509770904</v>
      </c>
      <c r="BQ171" s="350">
        <v>3171.8963646088191</v>
      </c>
      <c r="BR171" s="350">
        <v>3060.1378304499258</v>
      </c>
      <c r="BS171" s="350">
        <v>2950.5784549917012</v>
      </c>
      <c r="BT171" s="350">
        <v>2867.8069488076026</v>
      </c>
      <c r="BU171" s="350">
        <v>3009.902979047281</v>
      </c>
      <c r="BV171" s="350">
        <v>3075.4774529010083</v>
      </c>
      <c r="BW171" s="350">
        <v>3097.2571692980646</v>
      </c>
      <c r="BX171" s="350">
        <v>3013.4657603816113</v>
      </c>
      <c r="BY171" s="350">
        <v>3161.2695616421333</v>
      </c>
    </row>
    <row r="172" spans="1:77">
      <c r="A172" t="s">
        <v>49</v>
      </c>
      <c r="B172" t="s">
        <v>48</v>
      </c>
      <c r="C172" t="s">
        <v>47</v>
      </c>
      <c r="D172" t="s">
        <v>88</v>
      </c>
      <c r="E172" s="351">
        <v>7243</v>
      </c>
      <c r="F172" s="351">
        <v>7177</v>
      </c>
      <c r="G172" s="351">
        <v>7415</v>
      </c>
      <c r="H172" s="351">
        <v>7781</v>
      </c>
      <c r="I172" s="351">
        <v>7503</v>
      </c>
      <c r="J172" s="351">
        <v>7059</v>
      </c>
      <c r="K172" s="351">
        <v>7268</v>
      </c>
      <c r="L172" s="351">
        <v>7192</v>
      </c>
      <c r="M172" s="351">
        <v>7503</v>
      </c>
      <c r="N172" s="351">
        <v>7574</v>
      </c>
      <c r="O172" s="351">
        <v>7539</v>
      </c>
      <c r="P172" s="351">
        <v>8297</v>
      </c>
      <c r="Q172" s="603">
        <v>2.0056726094003243E-2</v>
      </c>
      <c r="R172" s="351">
        <v>594</v>
      </c>
      <c r="S172" s="351">
        <v>885060</v>
      </c>
      <c r="T172" s="351">
        <v>-260</v>
      </c>
      <c r="U172" s="351">
        <v>-142</v>
      </c>
      <c r="V172" s="351">
        <v>5</v>
      </c>
      <c r="W172" s="351">
        <v>594</v>
      </c>
      <c r="X172" s="351">
        <v>0</v>
      </c>
      <c r="Y172" s="351">
        <v>0</v>
      </c>
      <c r="Z172" s="351">
        <v>7450</v>
      </c>
      <c r="AA172" s="351">
        <v>877610</v>
      </c>
      <c r="AB172" s="351">
        <v>-260</v>
      </c>
      <c r="AC172" s="351">
        <v>-397</v>
      </c>
      <c r="AD172" s="351">
        <v>-124</v>
      </c>
      <c r="AE172" s="351">
        <v>-516</v>
      </c>
      <c r="AF172" s="351">
        <v>0</v>
      </c>
      <c r="AG172" s="351">
        <v>0</v>
      </c>
      <c r="AH172" s="351">
        <v>0</v>
      </c>
      <c r="AI172" s="351">
        <v>0</v>
      </c>
      <c r="AJ172" s="351">
        <v>885060</v>
      </c>
      <c r="AK172" s="351">
        <v>5590000</v>
      </c>
      <c r="AL172">
        <v>1490</v>
      </c>
      <c r="AM172" s="351">
        <v>29616</v>
      </c>
      <c r="AN172" s="351">
        <v>29022</v>
      </c>
      <c r="AO172" s="351">
        <v>22373</v>
      </c>
      <c r="AP172" s="351">
        <v>21519</v>
      </c>
      <c r="AQ172" s="351">
        <v>0</v>
      </c>
      <c r="AR172" s="351">
        <v>-515</v>
      </c>
      <c r="AS172" s="351">
        <v>-271</v>
      </c>
      <c r="AT172" s="351">
        <v>-1105</v>
      </c>
      <c r="AU172" s="351">
        <v>0</v>
      </c>
      <c r="AV172" s="351">
        <v>0</v>
      </c>
      <c r="AW172" s="351">
        <v>0</v>
      </c>
      <c r="AX172" s="351">
        <v>0</v>
      </c>
      <c r="AY172" s="351">
        <v>0</v>
      </c>
      <c r="AZ172" s="351">
        <v>0</v>
      </c>
      <c r="BA172" s="351">
        <v>7450</v>
      </c>
      <c r="BB172" s="351">
        <v>877610</v>
      </c>
      <c r="BC172" s="351">
        <v>0</v>
      </c>
      <c r="BD172" s="351">
        <v>0</v>
      </c>
      <c r="BE172" s="351">
        <v>7450</v>
      </c>
      <c r="BF172" s="351">
        <v>877610</v>
      </c>
      <c r="BG172" s="605">
        <v>8297</v>
      </c>
      <c r="BH172" s="605">
        <v>0</v>
      </c>
      <c r="BI172" s="606">
        <v>0</v>
      </c>
      <c r="BJ172" s="606" t="s">
        <v>403</v>
      </c>
      <c r="BK172" s="605">
        <v>7503</v>
      </c>
      <c r="BL172" t="s">
        <v>5149</v>
      </c>
      <c r="BM172" s="280">
        <v>1490</v>
      </c>
      <c r="BN172" s="350">
        <v>2730.8024912430883</v>
      </c>
      <c r="BO172" s="350">
        <v>2756.6437516560241</v>
      </c>
      <c r="BP172" s="350">
        <v>2743.9051021566897</v>
      </c>
      <c r="BQ172" s="350">
        <v>3004.1357539003593</v>
      </c>
      <c r="BR172" s="350">
        <v>2730.8024912430883</v>
      </c>
      <c r="BS172" s="350">
        <v>2569.203623308671</v>
      </c>
      <c r="BT172" s="350">
        <v>2645.2715588904125</v>
      </c>
      <c r="BU172" s="350">
        <v>2604.0429483007574</v>
      </c>
      <c r="BV172" s="350">
        <v>2649.2957529590785</v>
      </c>
      <c r="BW172" s="350">
        <v>2625.154717518612</v>
      </c>
      <c r="BX172" s="350">
        <v>2712.2087544099913</v>
      </c>
      <c r="BY172" s="350">
        <v>2831.9837644092322</v>
      </c>
    </row>
    <row r="173" spans="1:77">
      <c r="A173" t="s">
        <v>73</v>
      </c>
      <c r="B173" t="s">
        <v>72</v>
      </c>
      <c r="C173" t="s">
        <v>71</v>
      </c>
      <c r="D173" t="s">
        <v>86</v>
      </c>
      <c r="E173" s="351">
        <v>6977</v>
      </c>
      <c r="F173" s="351">
        <v>7326</v>
      </c>
      <c r="G173" s="351">
        <v>7019</v>
      </c>
      <c r="H173" s="351">
        <v>7618</v>
      </c>
      <c r="I173" s="351">
        <v>6850</v>
      </c>
      <c r="J173" s="351">
        <v>7100</v>
      </c>
      <c r="K173" s="351">
        <v>6880</v>
      </c>
      <c r="L173" s="351">
        <v>7400</v>
      </c>
      <c r="M173" s="351">
        <v>6244</v>
      </c>
      <c r="N173" s="351">
        <v>5518</v>
      </c>
      <c r="O173" s="351">
        <v>5456</v>
      </c>
      <c r="P173" s="351">
        <v>5477</v>
      </c>
      <c r="Q173" s="603">
        <v>2.4533517622667589E-2</v>
      </c>
      <c r="R173" s="351">
        <v>710</v>
      </c>
      <c r="S173" s="351">
        <v>1057900</v>
      </c>
      <c r="T173" s="351">
        <v>127</v>
      </c>
      <c r="U173" s="351">
        <v>353</v>
      </c>
      <c r="V173" s="351">
        <v>492</v>
      </c>
      <c r="W173" s="351">
        <v>710</v>
      </c>
      <c r="X173" s="351">
        <v>189230</v>
      </c>
      <c r="Y173" s="351">
        <v>336740</v>
      </c>
      <c r="Z173" s="351">
        <v>207110</v>
      </c>
      <c r="AA173" s="351">
        <v>324820</v>
      </c>
      <c r="AB173" s="351">
        <v>733</v>
      </c>
      <c r="AC173" s="351">
        <v>1808</v>
      </c>
      <c r="AD173" s="351">
        <v>1563</v>
      </c>
      <c r="AE173" s="351">
        <v>2141</v>
      </c>
      <c r="AF173" s="351">
        <v>189230</v>
      </c>
      <c r="AG173" s="351">
        <v>336740</v>
      </c>
      <c r="AH173" s="351">
        <v>207110</v>
      </c>
      <c r="AI173" s="351">
        <v>324820</v>
      </c>
      <c r="AJ173" s="351">
        <v>1057900</v>
      </c>
      <c r="AK173" s="351">
        <v>4640000</v>
      </c>
      <c r="AL173">
        <v>1490</v>
      </c>
      <c r="AM173" s="351">
        <v>28940</v>
      </c>
      <c r="AN173" s="351">
        <v>28230</v>
      </c>
      <c r="AO173" s="351">
        <v>21963</v>
      </c>
      <c r="AP173" s="351">
        <v>21380</v>
      </c>
      <c r="AQ173" s="351">
        <v>606</v>
      </c>
      <c r="AR173" s="351">
        <v>1582</v>
      </c>
      <c r="AS173" s="351">
        <v>1424</v>
      </c>
      <c r="AT173" s="351">
        <v>1923</v>
      </c>
      <c r="AU173" s="351">
        <v>189230</v>
      </c>
      <c r="AV173" s="351">
        <v>336740</v>
      </c>
      <c r="AW173" s="351">
        <v>207110</v>
      </c>
      <c r="AX173" s="351">
        <v>324820</v>
      </c>
      <c r="AY173" s="351">
        <v>0</v>
      </c>
      <c r="AZ173" s="351">
        <v>0</v>
      </c>
      <c r="BA173" s="351">
        <v>0</v>
      </c>
      <c r="BB173" s="351">
        <v>0</v>
      </c>
      <c r="BC173" s="351">
        <v>0</v>
      </c>
      <c r="BD173" s="351">
        <v>0</v>
      </c>
      <c r="BE173" s="351">
        <v>0</v>
      </c>
      <c r="BF173" s="351">
        <v>0</v>
      </c>
      <c r="BG173" s="605">
        <v>5477</v>
      </c>
      <c r="BH173" s="605">
        <v>324820</v>
      </c>
      <c r="BI173" s="606">
        <v>0</v>
      </c>
      <c r="BJ173" s="606" t="s">
        <v>402</v>
      </c>
      <c r="BK173" s="605">
        <v>6608</v>
      </c>
      <c r="BL173" t="s">
        <v>5148</v>
      </c>
      <c r="BM173" s="280">
        <v>1490</v>
      </c>
      <c r="BN173" s="596">
        <v>2295.8149301374765</v>
      </c>
      <c r="BO173" s="596">
        <v>2028.87680725474</v>
      </c>
      <c r="BP173" s="596">
        <v>2006.0804386339</v>
      </c>
      <c r="BQ173" s="596">
        <v>1988.1496552155729</v>
      </c>
      <c r="BR173" s="596">
        <v>2518.631049237943</v>
      </c>
      <c r="BS173" s="596">
        <v>2610.5518904510063</v>
      </c>
      <c r="BT173" s="596">
        <v>2529.6615501835108</v>
      </c>
      <c r="BU173" s="596">
        <v>2686.1981830555487</v>
      </c>
      <c r="BV173" s="596">
        <v>2596.0065508813268</v>
      </c>
      <c r="BW173" s="596">
        <v>2725.8626905197934</v>
      </c>
      <c r="BX173" s="596">
        <v>2611.6339373134629</v>
      </c>
      <c r="BY173" s="596">
        <v>2801.0118734444741</v>
      </c>
    </row>
    <row r="174" spans="1:77">
      <c r="A174" t="s">
        <v>73</v>
      </c>
      <c r="B174" t="s">
        <v>72</v>
      </c>
      <c r="C174" t="s">
        <v>71</v>
      </c>
      <c r="D174" t="s">
        <v>84</v>
      </c>
      <c r="E174" s="351">
        <v>5756</v>
      </c>
      <c r="F174" s="351">
        <v>6401</v>
      </c>
      <c r="G174" s="351">
        <v>6380</v>
      </c>
      <c r="H174" s="351">
        <v>6533</v>
      </c>
      <c r="I174" s="351">
        <v>6048</v>
      </c>
      <c r="J174" s="351">
        <v>6048</v>
      </c>
      <c r="K174" s="351">
        <v>6048</v>
      </c>
      <c r="L174" s="351">
        <v>6048</v>
      </c>
      <c r="M174" s="351">
        <v>5704</v>
      </c>
      <c r="N174" s="351">
        <v>5894</v>
      </c>
      <c r="O174" s="351">
        <v>5891</v>
      </c>
      <c r="P174" s="351">
        <v>5843</v>
      </c>
      <c r="Q174" s="603">
        <v>3.5021938571998402E-2</v>
      </c>
      <c r="R174" s="351">
        <v>878</v>
      </c>
      <c r="S174" s="351">
        <v>1308220</v>
      </c>
      <c r="T174" s="351">
        <v>-292</v>
      </c>
      <c r="U174" s="351">
        <v>61</v>
      </c>
      <c r="V174" s="351">
        <v>393</v>
      </c>
      <c r="W174" s="351">
        <v>878</v>
      </c>
      <c r="X174" s="351">
        <v>0</v>
      </c>
      <c r="Y174" s="351">
        <v>90890</v>
      </c>
      <c r="Z174" s="351">
        <v>494680</v>
      </c>
      <c r="AA174" s="351">
        <v>722650</v>
      </c>
      <c r="AB174" s="351">
        <v>52</v>
      </c>
      <c r="AC174" s="351">
        <v>507</v>
      </c>
      <c r="AD174" s="351">
        <v>489</v>
      </c>
      <c r="AE174" s="351">
        <v>690</v>
      </c>
      <c r="AF174" s="351">
        <v>0</v>
      </c>
      <c r="AG174" s="351">
        <v>90890</v>
      </c>
      <c r="AH174" s="351">
        <v>494680</v>
      </c>
      <c r="AI174" s="351">
        <v>722650</v>
      </c>
      <c r="AJ174" s="351">
        <v>1308220</v>
      </c>
      <c r="AK174" s="351">
        <v>5782000</v>
      </c>
      <c r="AL174">
        <v>1490</v>
      </c>
      <c r="AM174" s="351">
        <v>25070</v>
      </c>
      <c r="AN174" s="351">
        <v>24192</v>
      </c>
      <c r="AO174" s="351">
        <v>19314</v>
      </c>
      <c r="AP174" s="351">
        <v>18144</v>
      </c>
      <c r="AQ174" s="351">
        <v>344</v>
      </c>
      <c r="AR174" s="351">
        <v>154</v>
      </c>
      <c r="AS174" s="351">
        <v>157</v>
      </c>
      <c r="AT174" s="351">
        <v>205</v>
      </c>
      <c r="AU174" s="351">
        <v>0</v>
      </c>
      <c r="AV174" s="351">
        <v>0</v>
      </c>
      <c r="AW174" s="351">
        <v>494680</v>
      </c>
      <c r="AX174" s="351">
        <v>772650</v>
      </c>
      <c r="AY174" s="351">
        <v>0</v>
      </c>
      <c r="AZ174" s="351">
        <v>0</v>
      </c>
      <c r="BA174" s="351">
        <v>0</v>
      </c>
      <c r="BB174" s="351">
        <v>0</v>
      </c>
      <c r="BC174" s="351">
        <v>0</v>
      </c>
      <c r="BD174" s="351">
        <v>90890</v>
      </c>
      <c r="BE174" s="351">
        <v>0</v>
      </c>
      <c r="BF174" s="351">
        <v>-50000</v>
      </c>
      <c r="BG174" s="605">
        <v>5843</v>
      </c>
      <c r="BH174" s="605">
        <v>772650</v>
      </c>
      <c r="BI174" s="606" t="s">
        <v>3333</v>
      </c>
      <c r="BJ174" s="606" t="s">
        <v>404</v>
      </c>
      <c r="BK174" s="605">
        <v>6048</v>
      </c>
      <c r="BL174" t="s">
        <v>5149</v>
      </c>
      <c r="BM174" s="280">
        <v>1490</v>
      </c>
      <c r="BN174" s="596">
        <v>1799.3555701400237</v>
      </c>
      <c r="BO174" s="596">
        <v>1859.2920284721772</v>
      </c>
      <c r="BP174" s="596">
        <v>1858.345663340617</v>
      </c>
      <c r="BQ174" s="596">
        <v>1824.2422259986229</v>
      </c>
      <c r="BR174" s="596">
        <v>1907.8721052256071</v>
      </c>
      <c r="BS174" s="596">
        <v>1907.8721052256071</v>
      </c>
      <c r="BT174" s="596">
        <v>1907.8721052256071</v>
      </c>
      <c r="BU174" s="596">
        <v>1888.2452477904619</v>
      </c>
      <c r="BV174" s="596">
        <v>1832.9739959138183</v>
      </c>
      <c r="BW174" s="596">
        <v>2038.3715336769199</v>
      </c>
      <c r="BX174" s="596">
        <v>2031.6841719823071</v>
      </c>
      <c r="BY174" s="596">
        <v>2060.8678014945258</v>
      </c>
    </row>
    <row r="175" spans="1:77">
      <c r="A175" t="s">
        <v>44</v>
      </c>
      <c r="B175" t="s">
        <v>60</v>
      </c>
      <c r="C175" t="s">
        <v>59</v>
      </c>
      <c r="D175" t="s">
        <v>82</v>
      </c>
      <c r="E175" s="351">
        <v>5942</v>
      </c>
      <c r="F175" s="351">
        <v>6113</v>
      </c>
      <c r="G175" s="351">
        <v>6400</v>
      </c>
      <c r="H175" s="351">
        <v>6346</v>
      </c>
      <c r="I175" s="351">
        <v>5721</v>
      </c>
      <c r="J175" s="351">
        <v>5892</v>
      </c>
      <c r="K175" s="351">
        <v>6179</v>
      </c>
      <c r="L175" s="351">
        <v>6125</v>
      </c>
      <c r="M175" s="351">
        <v>5732</v>
      </c>
      <c r="N175" s="351">
        <v>5916</v>
      </c>
      <c r="O175" s="351">
        <v>6121</v>
      </c>
      <c r="P175" s="351">
        <v>6257</v>
      </c>
      <c r="Q175" s="603">
        <v>3.5643724043385346E-2</v>
      </c>
      <c r="R175" s="351">
        <v>884</v>
      </c>
      <c r="S175" s="351">
        <v>1317160</v>
      </c>
      <c r="T175" s="351">
        <v>221</v>
      </c>
      <c r="U175" s="351">
        <v>442</v>
      </c>
      <c r="V175" s="351">
        <v>663</v>
      </c>
      <c r="W175" s="351">
        <v>884</v>
      </c>
      <c r="X175" s="351">
        <v>329290</v>
      </c>
      <c r="Y175" s="351">
        <v>329290</v>
      </c>
      <c r="Z175" s="351">
        <v>329290</v>
      </c>
      <c r="AA175" s="351">
        <v>329290</v>
      </c>
      <c r="AB175" s="351">
        <v>210</v>
      </c>
      <c r="AC175" s="351">
        <v>197</v>
      </c>
      <c r="AD175" s="351">
        <v>279</v>
      </c>
      <c r="AE175" s="351">
        <v>89</v>
      </c>
      <c r="AF175" s="351">
        <v>312900</v>
      </c>
      <c r="AG175" s="351">
        <v>293530</v>
      </c>
      <c r="AH175" s="351">
        <v>381440</v>
      </c>
      <c r="AI175" s="351">
        <v>34270</v>
      </c>
      <c r="AJ175" s="351">
        <v>1317160</v>
      </c>
      <c r="AK175" s="351">
        <v>3653000</v>
      </c>
      <c r="AL175">
        <v>1490</v>
      </c>
      <c r="AM175" s="351">
        <v>24801</v>
      </c>
      <c r="AN175" s="351">
        <v>23917</v>
      </c>
      <c r="AO175" s="351">
        <v>18859</v>
      </c>
      <c r="AP175" s="351">
        <v>18196</v>
      </c>
      <c r="AQ175" s="351">
        <v>-11</v>
      </c>
      <c r="AR175" s="351">
        <v>-24</v>
      </c>
      <c r="AS175" s="351">
        <v>58</v>
      </c>
      <c r="AT175" s="351">
        <v>-132</v>
      </c>
      <c r="AU175" s="351">
        <v>312900</v>
      </c>
      <c r="AV175" s="351">
        <v>293530</v>
      </c>
      <c r="AW175" s="351">
        <v>381440</v>
      </c>
      <c r="AX175" s="351">
        <v>166880</v>
      </c>
      <c r="AY175" s="351">
        <v>16390</v>
      </c>
      <c r="AZ175" s="351">
        <v>35760</v>
      </c>
      <c r="BA175" s="351">
        <v>-52150</v>
      </c>
      <c r="BB175" s="351">
        <v>295020</v>
      </c>
      <c r="BC175" s="351">
        <v>16390</v>
      </c>
      <c r="BD175" s="351">
        <v>35760</v>
      </c>
      <c r="BE175" s="351">
        <v>-52150</v>
      </c>
      <c r="BF175" s="351">
        <v>162410</v>
      </c>
      <c r="BG175" s="605">
        <v>6257</v>
      </c>
      <c r="BH175" s="605">
        <v>166880</v>
      </c>
      <c r="BI175" s="606">
        <v>0</v>
      </c>
      <c r="BJ175" s="606" t="s">
        <v>402</v>
      </c>
      <c r="BK175" s="605">
        <v>5526</v>
      </c>
      <c r="BL175" t="s">
        <v>5149</v>
      </c>
      <c r="BM175" s="280">
        <v>1490</v>
      </c>
      <c r="BN175" s="596">
        <v>2753.9014368394269</v>
      </c>
      <c r="BO175" s="596">
        <v>2842.3030182034277</v>
      </c>
      <c r="BP175" s="596">
        <v>2940.7939104839725</v>
      </c>
      <c r="BQ175" s="596">
        <v>2983.3266702366777</v>
      </c>
      <c r="BR175" s="596">
        <v>2748.6165596926658</v>
      </c>
      <c r="BS175" s="596">
        <v>2830.7723771559495</v>
      </c>
      <c r="BT175" s="596">
        <v>2968.6596263487122</v>
      </c>
      <c r="BU175" s="596">
        <v>2920.3893008150312</v>
      </c>
      <c r="BV175" s="596">
        <v>2875.9705698862981</v>
      </c>
      <c r="BW175" s="596">
        <v>2958.7357949705383</v>
      </c>
      <c r="BX175" s="596">
        <v>3097.6458511060764</v>
      </c>
      <c r="BY175" s="596">
        <v>3048.8936703040827</v>
      </c>
    </row>
    <row r="176" spans="1:77">
      <c r="A176" t="s">
        <v>49</v>
      </c>
      <c r="B176" t="s">
        <v>48</v>
      </c>
      <c r="C176" t="s">
        <v>47</v>
      </c>
      <c r="D176" t="s">
        <v>80</v>
      </c>
      <c r="E176" s="351">
        <v>13029</v>
      </c>
      <c r="F176" s="351">
        <v>13357</v>
      </c>
      <c r="G176" s="351">
        <v>12778</v>
      </c>
      <c r="H176" s="351">
        <v>13311</v>
      </c>
      <c r="I176" s="351">
        <v>12734.805179999999</v>
      </c>
      <c r="J176" s="351">
        <v>13055.398939999999</v>
      </c>
      <c r="K176" s="351">
        <v>12489.472759999999</v>
      </c>
      <c r="L176" s="351">
        <v>13010.437619999999</v>
      </c>
      <c r="M176" s="351">
        <v>12486</v>
      </c>
      <c r="N176" s="351">
        <v>12432</v>
      </c>
      <c r="O176" s="351">
        <v>13259.8883723414</v>
      </c>
      <c r="P176" s="351">
        <v>13685.962120041193</v>
      </c>
      <c r="Q176" s="603">
        <v>2.2580000000000076E-2</v>
      </c>
      <c r="R176" s="351">
        <v>1184.885500000004</v>
      </c>
      <c r="S176" s="351">
        <v>2133978.7855000072</v>
      </c>
      <c r="T176" s="351">
        <v>294.19482000000062</v>
      </c>
      <c r="U176" s="351">
        <v>595.79588000000149</v>
      </c>
      <c r="V176" s="351">
        <v>884.32312000000093</v>
      </c>
      <c r="W176" s="351">
        <v>1184.885500000004</v>
      </c>
      <c r="X176" s="351">
        <v>529844.87082000112</v>
      </c>
      <c r="Y176" s="351">
        <v>543183.50906000158</v>
      </c>
      <c r="Z176" s="351">
        <v>519637.55923999916</v>
      </c>
      <c r="AA176" s="351">
        <v>541312.84638000536</v>
      </c>
      <c r="AB176" s="351">
        <v>543</v>
      </c>
      <c r="AC176" s="351">
        <v>925</v>
      </c>
      <c r="AD176" s="351">
        <v>-481.8883723414001</v>
      </c>
      <c r="AE176" s="351">
        <v>-374.96212004119297</v>
      </c>
      <c r="AF176" s="351">
        <v>529844.87082000112</v>
      </c>
      <c r="AG176" s="351">
        <v>543183.50906000158</v>
      </c>
      <c r="AH176" s="351">
        <v>519637.55923999916</v>
      </c>
      <c r="AI176" s="351">
        <v>183321.10229313653</v>
      </c>
      <c r="AJ176" s="351">
        <v>2133978.7855000072</v>
      </c>
      <c r="AK176" s="351">
        <v>9528000</v>
      </c>
      <c r="AL176">
        <v>1801</v>
      </c>
      <c r="AM176" s="351">
        <v>52475</v>
      </c>
      <c r="AN176" s="351">
        <v>51290.114499999996</v>
      </c>
      <c r="AO176" s="351">
        <v>39446</v>
      </c>
      <c r="AP176" s="351">
        <v>38555.309319999993</v>
      </c>
      <c r="AQ176" s="351">
        <v>248.80517999999938</v>
      </c>
      <c r="AR176" s="351">
        <v>623.39893999999913</v>
      </c>
      <c r="AS176" s="351">
        <v>-770.41561234140136</v>
      </c>
      <c r="AT176" s="351">
        <v>-675.52450004119419</v>
      </c>
      <c r="AU176" s="351">
        <v>0</v>
      </c>
      <c r="AV176" s="351">
        <v>0</v>
      </c>
      <c r="AW176" s="351">
        <v>0</v>
      </c>
      <c r="AX176" s="351">
        <v>0</v>
      </c>
      <c r="AY176" s="351">
        <v>0</v>
      </c>
      <c r="AZ176" s="351">
        <v>0</v>
      </c>
      <c r="BA176" s="351">
        <v>0</v>
      </c>
      <c r="BB176" s="351">
        <v>357991.74408686883</v>
      </c>
      <c r="BC176" s="351">
        <v>529844.87082000112</v>
      </c>
      <c r="BD176" s="351">
        <v>543183.50906000158</v>
      </c>
      <c r="BE176" s="351">
        <v>519637.55923999916</v>
      </c>
      <c r="BF176" s="351">
        <v>541312.84638000536</v>
      </c>
      <c r="BG176" s="605">
        <v>13685.962120041193</v>
      </c>
      <c r="BH176" s="605">
        <v>0</v>
      </c>
      <c r="BI176" s="606" t="s">
        <v>3367</v>
      </c>
      <c r="BJ176" s="606" t="s">
        <v>402</v>
      </c>
      <c r="BK176" s="605">
        <v>12204</v>
      </c>
      <c r="BL176" t="s">
        <v>5149</v>
      </c>
      <c r="BM176" s="280">
        <v>1801</v>
      </c>
      <c r="BN176" s="350">
        <v>2246.7174887981946</v>
      </c>
      <c r="BO176" s="350">
        <v>2237.0007865400571</v>
      </c>
      <c r="BP176" s="350">
        <v>2385.9701350033033</v>
      </c>
      <c r="BQ176" s="350">
        <v>2447.9298157514522</v>
      </c>
      <c r="BR176" s="350">
        <v>2291.4872268415697</v>
      </c>
      <c r="BS176" s="350">
        <v>2349.1745252070646</v>
      </c>
      <c r="BT176" s="350">
        <v>2247.3423735191936</v>
      </c>
      <c r="BU176" s="350">
        <v>2327.1026097123599</v>
      </c>
      <c r="BV176" s="350">
        <v>2357.2958855867255</v>
      </c>
      <c r="BW176" s="350">
        <v>2416.6398913026242</v>
      </c>
      <c r="BX176" s="350">
        <v>2311.8832470663269</v>
      </c>
      <c r="BY176" s="350">
        <v>2395.1671066308477</v>
      </c>
    </row>
    <row r="177" spans="1:77">
      <c r="A177" t="s">
        <v>56</v>
      </c>
      <c r="B177" t="s">
        <v>55</v>
      </c>
      <c r="C177" t="s">
        <v>54</v>
      </c>
      <c r="D177" t="s">
        <v>78</v>
      </c>
      <c r="E177" s="351">
        <v>2615</v>
      </c>
      <c r="F177" s="351">
        <v>2626</v>
      </c>
      <c r="G177" s="351">
        <v>2633</v>
      </c>
      <c r="H177" s="351">
        <v>2914</v>
      </c>
      <c r="I177" s="351">
        <v>2679</v>
      </c>
      <c r="J177" s="351">
        <v>2696</v>
      </c>
      <c r="K177" s="351">
        <v>2704</v>
      </c>
      <c r="L177" s="351">
        <v>2928</v>
      </c>
      <c r="M177" s="351">
        <v>2745</v>
      </c>
      <c r="N177" s="351">
        <v>2670</v>
      </c>
      <c r="O177" s="351">
        <v>2833</v>
      </c>
      <c r="P177" s="351">
        <v>2900</v>
      </c>
      <c r="Q177" s="603">
        <v>-2.0300333704115683E-2</v>
      </c>
      <c r="R177" s="351">
        <v>-219</v>
      </c>
      <c r="S177" s="351">
        <v>0</v>
      </c>
      <c r="T177" s="351">
        <v>-64</v>
      </c>
      <c r="U177" s="351">
        <v>-134</v>
      </c>
      <c r="V177" s="351">
        <v>-205</v>
      </c>
      <c r="W177" s="351">
        <v>-219</v>
      </c>
      <c r="X177" s="351">
        <v>0</v>
      </c>
      <c r="Y177" s="351">
        <v>0</v>
      </c>
      <c r="Z177" s="351">
        <v>0</v>
      </c>
      <c r="AA177" s="351">
        <v>0</v>
      </c>
      <c r="AB177" s="351">
        <v>-130</v>
      </c>
      <c r="AC177" s="351">
        <v>-44</v>
      </c>
      <c r="AD177" s="351">
        <v>-200</v>
      </c>
      <c r="AE177" s="351">
        <v>14</v>
      </c>
      <c r="AF177" s="351">
        <v>0</v>
      </c>
      <c r="AG177" s="351">
        <v>0</v>
      </c>
      <c r="AH177" s="351">
        <v>0</v>
      </c>
      <c r="AI177" s="351">
        <v>0</v>
      </c>
      <c r="AJ177" s="351">
        <v>0</v>
      </c>
      <c r="AK177" s="351">
        <v>2465000</v>
      </c>
      <c r="AL177">
        <v>2307</v>
      </c>
      <c r="AM177" s="351">
        <v>10788</v>
      </c>
      <c r="AN177" s="351">
        <v>11007</v>
      </c>
      <c r="AO177" s="351">
        <v>8173</v>
      </c>
      <c r="AP177" s="351">
        <v>8328</v>
      </c>
      <c r="AQ177" s="351">
        <v>-66</v>
      </c>
      <c r="AR177" s="351">
        <v>26</v>
      </c>
      <c r="AS177" s="351">
        <v>-129</v>
      </c>
      <c r="AT177" s="351">
        <v>28</v>
      </c>
      <c r="AU177" s="351">
        <v>0</v>
      </c>
      <c r="AV177" s="351">
        <v>0</v>
      </c>
      <c r="AW177" s="351">
        <v>0</v>
      </c>
      <c r="AX177" s="351">
        <v>0</v>
      </c>
      <c r="AY177" s="351">
        <v>0</v>
      </c>
      <c r="AZ177" s="351">
        <v>0</v>
      </c>
      <c r="BA177" s="351">
        <v>0</v>
      </c>
      <c r="BB177" s="351">
        <v>0</v>
      </c>
      <c r="BC177" s="351">
        <v>0</v>
      </c>
      <c r="BD177" s="351">
        <v>0</v>
      </c>
      <c r="BE177" s="351">
        <v>0</v>
      </c>
      <c r="BF177" s="351">
        <v>0</v>
      </c>
      <c r="BG177" s="605">
        <v>2900</v>
      </c>
      <c r="BH177" s="605">
        <v>0</v>
      </c>
      <c r="BI177" s="606">
        <v>0</v>
      </c>
      <c r="BJ177" s="606" t="s">
        <v>402</v>
      </c>
      <c r="BK177" s="605">
        <v>2726</v>
      </c>
      <c r="BL177" t="s">
        <v>5148</v>
      </c>
      <c r="BM177" s="280">
        <v>2307</v>
      </c>
      <c r="BN177" s="350">
        <v>1745.8413343906072</v>
      </c>
      <c r="BO177" s="350">
        <v>1698.1407514837599</v>
      </c>
      <c r="BP177" s="350">
        <v>1801.8100183346414</v>
      </c>
      <c r="BQ177" s="350">
        <v>1832.4731325316861</v>
      </c>
      <c r="BR177" s="350">
        <v>1703.8648214325817</v>
      </c>
      <c r="BS177" s="350">
        <v>1714.6769535581338</v>
      </c>
      <c r="BT177" s="350">
        <v>1719.7650157348644</v>
      </c>
      <c r="BU177" s="350">
        <v>1850.165976569923</v>
      </c>
      <c r="BV177" s="350">
        <v>1673.5499595173706</v>
      </c>
      <c r="BW177" s="350">
        <v>1680.5897490220327</v>
      </c>
      <c r="BX177" s="350">
        <v>1685.0696150704537</v>
      </c>
      <c r="BY177" s="350">
        <v>1853.3266478740363</v>
      </c>
    </row>
    <row r="178" spans="1:77">
      <c r="A178" t="s">
        <v>56</v>
      </c>
      <c r="B178" t="s">
        <v>55</v>
      </c>
      <c r="C178" t="s">
        <v>76</v>
      </c>
      <c r="D178" t="s">
        <v>75</v>
      </c>
      <c r="E178" s="351">
        <v>20521</v>
      </c>
      <c r="F178" s="351">
        <v>20558</v>
      </c>
      <c r="G178" s="351">
        <v>19992</v>
      </c>
      <c r="H178" s="351">
        <v>20828</v>
      </c>
      <c r="I178" s="351">
        <v>19802.764999999999</v>
      </c>
      <c r="J178" s="351">
        <v>19838.47</v>
      </c>
      <c r="K178" s="351">
        <v>19292.28</v>
      </c>
      <c r="L178" s="351">
        <v>20099.02</v>
      </c>
      <c r="M178" s="351">
        <v>20263</v>
      </c>
      <c r="N178" s="351">
        <v>20855</v>
      </c>
      <c r="O178" s="351">
        <v>20723</v>
      </c>
      <c r="P178" s="351">
        <v>22119</v>
      </c>
      <c r="Q178" s="603">
        <v>3.4999999999999955E-2</v>
      </c>
      <c r="R178" s="351">
        <v>2866.4649999999965</v>
      </c>
      <c r="S178" s="351">
        <v>6879515.9999999916</v>
      </c>
      <c r="T178" s="351">
        <v>718.23500000000058</v>
      </c>
      <c r="U178" s="351">
        <v>1437.7649999999994</v>
      </c>
      <c r="V178" s="351">
        <v>2137.4850000000006</v>
      </c>
      <c r="W178" s="351">
        <v>2866.4649999999965</v>
      </c>
      <c r="X178" s="351">
        <v>1723764.0000000014</v>
      </c>
      <c r="Y178" s="351">
        <v>1726871.9999999972</v>
      </c>
      <c r="Z178" s="351">
        <v>1679328.0000000023</v>
      </c>
      <c r="AA178" s="351">
        <v>1749551.9999999907</v>
      </c>
      <c r="AB178" s="351">
        <v>258</v>
      </c>
      <c r="AC178" s="351">
        <v>-297</v>
      </c>
      <c r="AD178" s="351">
        <v>-731</v>
      </c>
      <c r="AE178" s="351">
        <v>-1291</v>
      </c>
      <c r="AF178" s="351">
        <v>619200</v>
      </c>
      <c r="AG178" s="351">
        <v>0</v>
      </c>
      <c r="AH178" s="351">
        <v>0</v>
      </c>
      <c r="AI178" s="351">
        <v>0</v>
      </c>
      <c r="AJ178" s="351">
        <v>6879515.9999999916</v>
      </c>
      <c r="AK178" s="351">
        <v>14899000</v>
      </c>
      <c r="AL178">
        <v>2400</v>
      </c>
      <c r="AM178" s="351">
        <v>81899</v>
      </c>
      <c r="AN178" s="351">
        <v>79032.535000000003</v>
      </c>
      <c r="AO178" s="351">
        <v>61378</v>
      </c>
      <c r="AP178" s="351">
        <v>59229.770000000004</v>
      </c>
      <c r="AQ178" s="351">
        <v>-460.23500000000058</v>
      </c>
      <c r="AR178" s="351">
        <v>-1016.5299999999988</v>
      </c>
      <c r="AS178" s="351">
        <v>-1430.7200000000012</v>
      </c>
      <c r="AT178" s="351">
        <v>-2019.9799999999996</v>
      </c>
      <c r="AU178" s="351">
        <v>0</v>
      </c>
      <c r="AV178" s="351">
        <v>0</v>
      </c>
      <c r="AW178" s="351">
        <v>0</v>
      </c>
      <c r="AX178" s="351">
        <v>0</v>
      </c>
      <c r="AY178" s="351">
        <v>1104564.0000000014</v>
      </c>
      <c r="AZ178" s="351">
        <v>1726871.9999999972</v>
      </c>
      <c r="BA178" s="351">
        <v>1679328.0000000023</v>
      </c>
      <c r="BB178" s="351">
        <v>1749551.9999999907</v>
      </c>
      <c r="BC178" s="351">
        <v>1723764.0000000014</v>
      </c>
      <c r="BD178" s="351">
        <v>1726871.9999999972</v>
      </c>
      <c r="BE178" s="351">
        <v>1679328.0000000023</v>
      </c>
      <c r="BF178" s="351">
        <v>1749551.9999999907</v>
      </c>
      <c r="BG178" s="605">
        <v>22119</v>
      </c>
      <c r="BH178" s="605">
        <v>0</v>
      </c>
      <c r="BI178" s="606">
        <v>0</v>
      </c>
      <c r="BJ178" s="606" t="s">
        <v>403</v>
      </c>
      <c r="BK178" s="605">
        <v>18947</v>
      </c>
      <c r="BL178" t="s">
        <v>5149</v>
      </c>
      <c r="BM178" s="280">
        <v>2400</v>
      </c>
      <c r="BN178" s="350">
        <v>2431.6124975411772</v>
      </c>
      <c r="BO178" s="350">
        <v>2502.6540312994744</v>
      </c>
      <c r="BP178" s="350">
        <v>2486.8136893128267</v>
      </c>
      <c r="BQ178" s="350">
        <v>2632.9067810087408</v>
      </c>
      <c r="BR178" s="350">
        <v>2376.3831051606876</v>
      </c>
      <c r="BS178" s="350">
        <v>2380.6677976654851</v>
      </c>
      <c r="BT178" s="350">
        <v>2315.1235825920985</v>
      </c>
      <c r="BU178" s="350">
        <v>2392.4610538283964</v>
      </c>
      <c r="BV178" s="350">
        <v>2481.7351740867384</v>
      </c>
      <c r="BW178" s="350">
        <v>2486.2098196420825</v>
      </c>
      <c r="BX178" s="350">
        <v>2417.759836281959</v>
      </c>
      <c r="BY178" s="350">
        <v>2499.41396134766</v>
      </c>
    </row>
    <row r="179" spans="1:77">
      <c r="A179" t="s">
        <v>73</v>
      </c>
      <c r="B179" t="s">
        <v>72</v>
      </c>
      <c r="C179" t="s">
        <v>71</v>
      </c>
      <c r="D179" t="s">
        <v>70</v>
      </c>
      <c r="E179" s="351">
        <v>4414</v>
      </c>
      <c r="F179" s="351">
        <v>3698</v>
      </c>
      <c r="G179" s="351">
        <v>3731</v>
      </c>
      <c r="H179" s="351">
        <v>3731</v>
      </c>
      <c r="I179" s="351">
        <v>3657</v>
      </c>
      <c r="J179" s="351">
        <v>3879</v>
      </c>
      <c r="K179" s="351">
        <v>3904</v>
      </c>
      <c r="L179" s="351">
        <v>3869</v>
      </c>
      <c r="M179" s="351">
        <v>4600</v>
      </c>
      <c r="N179" s="351">
        <v>3485</v>
      </c>
      <c r="O179" s="351">
        <v>3868</v>
      </c>
      <c r="P179" s="351">
        <v>3735</v>
      </c>
      <c r="Q179" s="603">
        <v>1.7015538718376782E-2</v>
      </c>
      <c r="R179" s="351">
        <v>265</v>
      </c>
      <c r="S179" s="351">
        <v>520990</v>
      </c>
      <c r="T179" s="351">
        <v>757</v>
      </c>
      <c r="U179" s="351">
        <v>576</v>
      </c>
      <c r="V179" s="351">
        <v>403</v>
      </c>
      <c r="W179" s="351">
        <v>265</v>
      </c>
      <c r="X179" s="351">
        <v>520990</v>
      </c>
      <c r="Y179" s="351">
        <v>0</v>
      </c>
      <c r="Z179" s="351">
        <v>0</v>
      </c>
      <c r="AA179" s="351">
        <v>0</v>
      </c>
      <c r="AB179" s="351">
        <v>-186</v>
      </c>
      <c r="AC179" s="351">
        <v>213</v>
      </c>
      <c r="AD179" s="351">
        <v>-137</v>
      </c>
      <c r="AE179" s="351">
        <v>-4</v>
      </c>
      <c r="AF179" s="351">
        <v>0</v>
      </c>
      <c r="AG179" s="351">
        <v>53082</v>
      </c>
      <c r="AH179" s="351">
        <v>0</v>
      </c>
      <c r="AI179" s="351">
        <v>0</v>
      </c>
      <c r="AJ179" s="351">
        <v>520990</v>
      </c>
      <c r="AK179" s="351">
        <v>5261000</v>
      </c>
      <c r="AL179">
        <v>1966</v>
      </c>
      <c r="AM179" s="351">
        <v>15574</v>
      </c>
      <c r="AN179" s="351">
        <v>15309</v>
      </c>
      <c r="AO179" s="351">
        <v>11160</v>
      </c>
      <c r="AP179" s="351">
        <v>11652</v>
      </c>
      <c r="AQ179" s="351">
        <v>-943</v>
      </c>
      <c r="AR179" s="351">
        <v>394</v>
      </c>
      <c r="AS179" s="351">
        <v>36</v>
      </c>
      <c r="AT179" s="351">
        <v>134</v>
      </c>
      <c r="AU179" s="351">
        <v>0</v>
      </c>
      <c r="AV179" s="351">
        <v>53082</v>
      </c>
      <c r="AW179" s="351">
        <v>0</v>
      </c>
      <c r="AX179" s="351">
        <v>0</v>
      </c>
      <c r="AY179" s="351">
        <v>520990</v>
      </c>
      <c r="AZ179" s="351">
        <v>-53082</v>
      </c>
      <c r="BA179" s="351">
        <v>0</v>
      </c>
      <c r="BB179" s="351">
        <v>0</v>
      </c>
      <c r="BC179" s="351">
        <v>520990</v>
      </c>
      <c r="BD179" s="351">
        <v>-53082</v>
      </c>
      <c r="BE179" s="351">
        <v>0</v>
      </c>
      <c r="BF179" s="351">
        <v>0</v>
      </c>
      <c r="BG179" s="605">
        <v>3735</v>
      </c>
      <c r="BH179" s="605">
        <v>0</v>
      </c>
      <c r="BI179" s="606" t="s">
        <v>1613</v>
      </c>
      <c r="BJ179" s="606" t="s">
        <v>402</v>
      </c>
      <c r="BK179" s="605">
        <v>3657</v>
      </c>
      <c r="BL179" t="s">
        <v>5148</v>
      </c>
      <c r="BM179" s="280">
        <v>1966</v>
      </c>
      <c r="BN179" s="596">
        <v>1977.386368761546</v>
      </c>
      <c r="BO179" s="596">
        <v>1498.0851076378233</v>
      </c>
      <c r="BP179" s="596">
        <v>1662.7240161673174</v>
      </c>
      <c r="BQ179" s="596">
        <v>1584.2301581789554</v>
      </c>
      <c r="BR179" s="596">
        <v>1572.022163165429</v>
      </c>
      <c r="BS179" s="596">
        <v>1667.4525487882688</v>
      </c>
      <c r="BT179" s="596">
        <v>1678.1992138358858</v>
      </c>
      <c r="BU179" s="596">
        <v>1641.067331189927</v>
      </c>
      <c r="BV179" s="596">
        <v>1920.1700482409881</v>
      </c>
      <c r="BW179" s="596">
        <v>1608.6970635240539</v>
      </c>
      <c r="BX179" s="596">
        <v>1623.0526619816781</v>
      </c>
      <c r="BY179" s="596">
        <v>1603.8322917063756</v>
      </c>
    </row>
    <row r="180" spans="1:77">
      <c r="A180" t="s">
        <v>44</v>
      </c>
      <c r="B180" t="s">
        <v>60</v>
      </c>
      <c r="C180" t="s">
        <v>68</v>
      </c>
      <c r="D180" t="s">
        <v>67</v>
      </c>
      <c r="E180" s="351">
        <v>8319</v>
      </c>
      <c r="F180" s="351">
        <v>8503</v>
      </c>
      <c r="G180" s="351">
        <v>8463</v>
      </c>
      <c r="H180" s="351">
        <v>8347</v>
      </c>
      <c r="I180" s="351">
        <v>8029</v>
      </c>
      <c r="J180" s="351">
        <v>8205</v>
      </c>
      <c r="K180" s="351">
        <v>8169</v>
      </c>
      <c r="L180" s="351">
        <v>8051</v>
      </c>
      <c r="M180" s="351">
        <v>7901</v>
      </c>
      <c r="N180" s="351">
        <v>8032</v>
      </c>
      <c r="O180" s="351">
        <v>8381</v>
      </c>
      <c r="P180" s="351">
        <v>8412</v>
      </c>
      <c r="Q180" s="603">
        <v>3.5026165556612747E-2</v>
      </c>
      <c r="R180" s="351">
        <v>1178</v>
      </c>
      <c r="S180" s="351">
        <v>1755220</v>
      </c>
      <c r="T180" s="351">
        <v>290</v>
      </c>
      <c r="U180" s="351">
        <v>588</v>
      </c>
      <c r="V180" s="351">
        <v>882</v>
      </c>
      <c r="W180" s="351">
        <v>1178</v>
      </c>
      <c r="X180" s="351">
        <v>432100</v>
      </c>
      <c r="Y180" s="351">
        <v>444020</v>
      </c>
      <c r="Z180" s="351">
        <v>438060</v>
      </c>
      <c r="AA180" s="351">
        <v>441040</v>
      </c>
      <c r="AB180" s="351">
        <v>418</v>
      </c>
      <c r="AC180" s="351">
        <v>471</v>
      </c>
      <c r="AD180" s="351">
        <v>82</v>
      </c>
      <c r="AE180" s="351">
        <v>-65</v>
      </c>
      <c r="AF180" s="351">
        <v>432100</v>
      </c>
      <c r="AG180" s="351">
        <v>444020</v>
      </c>
      <c r="AH180" s="351">
        <v>438060</v>
      </c>
      <c r="AI180" s="351">
        <v>132610</v>
      </c>
      <c r="AJ180" s="351">
        <v>1755220</v>
      </c>
      <c r="AK180" s="351">
        <v>6457000</v>
      </c>
      <c r="AL180">
        <v>1490</v>
      </c>
      <c r="AM180" s="351">
        <v>33632</v>
      </c>
      <c r="AN180" s="351">
        <v>32454</v>
      </c>
      <c r="AO180" s="351">
        <v>25313</v>
      </c>
      <c r="AP180" s="351">
        <v>24425</v>
      </c>
      <c r="AQ180" s="351">
        <v>128</v>
      </c>
      <c r="AR180" s="351">
        <v>173</v>
      </c>
      <c r="AS180" s="351">
        <v>-212</v>
      </c>
      <c r="AT180" s="351">
        <v>-361</v>
      </c>
      <c r="AU180" s="351">
        <v>432100</v>
      </c>
      <c r="AV180" s="351">
        <v>444020</v>
      </c>
      <c r="AW180" s="351">
        <v>438060</v>
      </c>
      <c r="AX180" s="351">
        <v>35760</v>
      </c>
      <c r="AY180" s="351">
        <v>0</v>
      </c>
      <c r="AZ180" s="351">
        <v>0</v>
      </c>
      <c r="BA180" s="351">
        <v>0</v>
      </c>
      <c r="BB180" s="351">
        <v>308430</v>
      </c>
      <c r="BC180" s="351">
        <v>0</v>
      </c>
      <c r="BD180" s="351">
        <v>0</v>
      </c>
      <c r="BE180" s="351">
        <v>0</v>
      </c>
      <c r="BF180" s="351">
        <v>405280</v>
      </c>
      <c r="BG180" s="605">
        <v>8412</v>
      </c>
      <c r="BH180" s="605">
        <v>35760</v>
      </c>
      <c r="BI180" s="606">
        <v>0</v>
      </c>
      <c r="BJ180" s="606" t="s">
        <v>403</v>
      </c>
      <c r="BK180" s="605">
        <v>7624</v>
      </c>
      <c r="BL180" t="s">
        <v>5149</v>
      </c>
      <c r="BM180" s="280">
        <v>1490</v>
      </c>
      <c r="BN180" s="596">
        <v>2441.6184039374425</v>
      </c>
      <c r="BO180" s="596">
        <v>2482.1008758923604</v>
      </c>
      <c r="BP180" s="596">
        <v>2589.9511256043165</v>
      </c>
      <c r="BQ180" s="596">
        <v>2585.2088859382516</v>
      </c>
      <c r="BR180" s="596">
        <v>2481.1737963819423</v>
      </c>
      <c r="BS180" s="596">
        <v>2535.5624609931292</v>
      </c>
      <c r="BT180" s="596">
        <v>2524.4375068681138</v>
      </c>
      <c r="BU180" s="596">
        <v>2474.2649477756613</v>
      </c>
      <c r="BV180" s="596">
        <v>2584.5524737876699</v>
      </c>
      <c r="BW180" s="596">
        <v>2641.7177166265847</v>
      </c>
      <c r="BX180" s="596">
        <v>2629.2904899224727</v>
      </c>
      <c r="BY180" s="596">
        <v>2579.4442244862466</v>
      </c>
    </row>
    <row r="181" spans="1:77">
      <c r="A181" t="s">
        <v>56</v>
      </c>
      <c r="B181" t="s">
        <v>65</v>
      </c>
      <c r="C181" t="s">
        <v>54</v>
      </c>
      <c r="D181" t="s">
        <v>64</v>
      </c>
      <c r="E181" s="351">
        <v>10161</v>
      </c>
      <c r="F181" s="351">
        <v>10392</v>
      </c>
      <c r="G181" s="351">
        <v>10374</v>
      </c>
      <c r="H181" s="351">
        <v>10368</v>
      </c>
      <c r="I181" s="351">
        <v>9628</v>
      </c>
      <c r="J181" s="351">
        <v>10528</v>
      </c>
      <c r="K181" s="351">
        <v>10015</v>
      </c>
      <c r="L181" s="351">
        <v>9581</v>
      </c>
      <c r="M181" s="351">
        <v>9965</v>
      </c>
      <c r="N181" s="351">
        <v>10222</v>
      </c>
      <c r="O181" s="351">
        <v>9930</v>
      </c>
      <c r="P181" s="351">
        <v>10316</v>
      </c>
      <c r="Q181" s="603">
        <v>3.7365298462283571E-2</v>
      </c>
      <c r="R181" s="351">
        <v>1543</v>
      </c>
      <c r="S181" s="351">
        <v>2299070</v>
      </c>
      <c r="T181" s="351">
        <v>533</v>
      </c>
      <c r="U181" s="351">
        <v>397</v>
      </c>
      <c r="V181" s="351">
        <v>756</v>
      </c>
      <c r="W181" s="351">
        <v>1543</v>
      </c>
      <c r="X181" s="351">
        <v>794170</v>
      </c>
      <c r="Y181" s="351">
        <v>0</v>
      </c>
      <c r="Z181" s="351">
        <v>332270</v>
      </c>
      <c r="AA181" s="351">
        <v>1172630</v>
      </c>
      <c r="AB181" s="351">
        <v>196</v>
      </c>
      <c r="AC181" s="351">
        <v>170</v>
      </c>
      <c r="AD181" s="351">
        <v>444</v>
      </c>
      <c r="AE181" s="351">
        <v>52</v>
      </c>
      <c r="AF181" s="351">
        <v>292040</v>
      </c>
      <c r="AG181" s="351">
        <v>253300</v>
      </c>
      <c r="AH181" s="351">
        <v>581100</v>
      </c>
      <c r="AI181" s="351">
        <v>80459.999999999767</v>
      </c>
      <c r="AJ181" s="351">
        <v>2299070</v>
      </c>
      <c r="AK181" s="351">
        <v>7825000</v>
      </c>
      <c r="AL181">
        <v>1490</v>
      </c>
      <c r="AM181" s="351">
        <v>41295</v>
      </c>
      <c r="AN181" s="351">
        <v>39752</v>
      </c>
      <c r="AO181" s="351">
        <v>31134</v>
      </c>
      <c r="AP181" s="351">
        <v>30124</v>
      </c>
      <c r="AQ181" s="351">
        <v>-337</v>
      </c>
      <c r="AR181" s="351">
        <v>306</v>
      </c>
      <c r="AS181" s="351">
        <v>85</v>
      </c>
      <c r="AT181" s="351">
        <v>-735</v>
      </c>
      <c r="AU181" s="351">
        <v>292040</v>
      </c>
      <c r="AV181" s="351">
        <v>253300</v>
      </c>
      <c r="AW181" s="351">
        <v>581100</v>
      </c>
      <c r="AX181" s="351">
        <v>157940</v>
      </c>
      <c r="AY181" s="351">
        <v>502130</v>
      </c>
      <c r="AZ181" s="351">
        <v>-253300</v>
      </c>
      <c r="BA181" s="351">
        <v>-248830</v>
      </c>
      <c r="BB181" s="351">
        <v>1092170.0000000002</v>
      </c>
      <c r="BC181" s="351">
        <v>502130</v>
      </c>
      <c r="BD181" s="351">
        <v>-253300</v>
      </c>
      <c r="BE181" s="351">
        <v>-248830</v>
      </c>
      <c r="BF181" s="351">
        <v>1014690</v>
      </c>
      <c r="BG181" s="605">
        <v>10316</v>
      </c>
      <c r="BH181" s="605">
        <v>157940</v>
      </c>
      <c r="BI181" s="606">
        <v>0</v>
      </c>
      <c r="BJ181" s="606" t="s">
        <v>403</v>
      </c>
      <c r="BK181" s="605">
        <v>8819</v>
      </c>
      <c r="BL181" t="s">
        <v>5149</v>
      </c>
      <c r="BM181" s="280">
        <v>1490</v>
      </c>
      <c r="BN181" s="350">
        <v>2057.1809134709433</v>
      </c>
      <c r="BO181" s="350">
        <v>2110.2361562970377</v>
      </c>
      <c r="BP181" s="350">
        <v>2049.955491296183</v>
      </c>
      <c r="BQ181" s="350">
        <v>2117.4464150432459</v>
      </c>
      <c r="BR181" s="350">
        <v>1987.610419959683</v>
      </c>
      <c r="BS181" s="350">
        <v>2173.4069901677963</v>
      </c>
      <c r="BT181" s="350">
        <v>2067.5029451491719</v>
      </c>
      <c r="BU181" s="350">
        <v>1966.5814368485205</v>
      </c>
      <c r="BV181" s="350">
        <v>2109.4393581026484</v>
      </c>
      <c r="BW181" s="350">
        <v>2157.3953163470842</v>
      </c>
      <c r="BX181" s="350">
        <v>2153.6584884319332</v>
      </c>
      <c r="BY181" s="350">
        <v>2140.3764887974653</v>
      </c>
    </row>
    <row r="182" spans="1:77">
      <c r="A182" t="s">
        <v>56</v>
      </c>
      <c r="B182" t="s">
        <v>55</v>
      </c>
      <c r="C182" t="s">
        <v>54</v>
      </c>
      <c r="D182" t="s">
        <v>62</v>
      </c>
      <c r="E182" s="351">
        <v>3128</v>
      </c>
      <c r="F182" s="351">
        <v>3349</v>
      </c>
      <c r="G182" s="351">
        <v>2764</v>
      </c>
      <c r="H182" s="351">
        <v>2956</v>
      </c>
      <c r="I182" s="351">
        <v>3018</v>
      </c>
      <c r="J182" s="351">
        <v>3231</v>
      </c>
      <c r="K182" s="351">
        <v>2667</v>
      </c>
      <c r="L182" s="351">
        <v>2852</v>
      </c>
      <c r="M182" s="351">
        <v>3476</v>
      </c>
      <c r="N182" s="351">
        <v>3473</v>
      </c>
      <c r="O182" s="351">
        <v>3444</v>
      </c>
      <c r="P182" s="351">
        <v>3761</v>
      </c>
      <c r="Q182" s="603">
        <v>3.5172583422152986E-2</v>
      </c>
      <c r="R182" s="351">
        <v>429</v>
      </c>
      <c r="S182" s="351">
        <v>639210</v>
      </c>
      <c r="T182" s="351">
        <v>110</v>
      </c>
      <c r="U182" s="351">
        <v>228</v>
      </c>
      <c r="V182" s="351">
        <v>325</v>
      </c>
      <c r="W182" s="351">
        <v>429</v>
      </c>
      <c r="X182" s="351">
        <v>163900</v>
      </c>
      <c r="Y182" s="351">
        <v>175820</v>
      </c>
      <c r="Z182" s="351">
        <v>144530</v>
      </c>
      <c r="AA182" s="351">
        <v>154960</v>
      </c>
      <c r="AB182" s="351">
        <v>-348</v>
      </c>
      <c r="AC182" s="351">
        <v>-124</v>
      </c>
      <c r="AD182" s="351">
        <v>-680</v>
      </c>
      <c r="AE182" s="351">
        <v>-805</v>
      </c>
      <c r="AF182" s="351">
        <v>0</v>
      </c>
      <c r="AG182" s="351">
        <v>0</v>
      </c>
      <c r="AH182" s="351">
        <v>0</v>
      </c>
      <c r="AI182" s="351">
        <v>0</v>
      </c>
      <c r="AJ182" s="351">
        <v>639210</v>
      </c>
      <c r="AK182" s="351">
        <v>2266000</v>
      </c>
      <c r="AL182">
        <v>1490</v>
      </c>
      <c r="AM182" s="351">
        <v>12197</v>
      </c>
      <c r="AN182" s="351">
        <v>11768</v>
      </c>
      <c r="AO182" s="351">
        <v>9069</v>
      </c>
      <c r="AP182" s="351">
        <v>8750</v>
      </c>
      <c r="AQ182" s="351">
        <v>-458</v>
      </c>
      <c r="AR182" s="351">
        <v>-242</v>
      </c>
      <c r="AS182" s="351">
        <v>-777</v>
      </c>
      <c r="AT182" s="351">
        <v>-909</v>
      </c>
      <c r="AU182" s="351">
        <v>0</v>
      </c>
      <c r="AV182" s="351">
        <v>0</v>
      </c>
      <c r="AW182" s="351">
        <v>0</v>
      </c>
      <c r="AX182" s="351">
        <v>0</v>
      </c>
      <c r="AY182" s="351">
        <v>163900</v>
      </c>
      <c r="AZ182" s="351">
        <v>175820</v>
      </c>
      <c r="BA182" s="351">
        <v>144530</v>
      </c>
      <c r="BB182" s="351">
        <v>154960</v>
      </c>
      <c r="BC182" s="351">
        <v>163900</v>
      </c>
      <c r="BD182" s="351">
        <v>175820</v>
      </c>
      <c r="BE182" s="351">
        <v>144530</v>
      </c>
      <c r="BF182" s="351">
        <v>154960</v>
      </c>
      <c r="BG182" s="605">
        <v>3761</v>
      </c>
      <c r="BH182" s="605">
        <v>0</v>
      </c>
      <c r="BI182" s="606" t="s">
        <v>3429</v>
      </c>
      <c r="BJ182" s="606" t="s">
        <v>403</v>
      </c>
      <c r="BK182" s="605">
        <v>3476</v>
      </c>
      <c r="BL182" t="s">
        <v>5149</v>
      </c>
      <c r="BM182" s="280">
        <v>1490</v>
      </c>
      <c r="BN182" s="350">
        <v>2329.0769585924086</v>
      </c>
      <c r="BO182" s="350">
        <v>2327.0668231275704</v>
      </c>
      <c r="BP182" s="350">
        <v>2307.6355136341354</v>
      </c>
      <c r="BQ182" s="350">
        <v>2498.1269693589747</v>
      </c>
      <c r="BR182" s="350">
        <v>2022.1962776271259</v>
      </c>
      <c r="BS182" s="350">
        <v>2164.9158956306305</v>
      </c>
      <c r="BT182" s="350">
        <v>1787.0104282410682</v>
      </c>
      <c r="BU182" s="350">
        <v>1894.3520650390312</v>
      </c>
      <c r="BV182" s="350">
        <v>2113.7484537977366</v>
      </c>
      <c r="BW182" s="350">
        <v>2263.0893771638807</v>
      </c>
      <c r="BX182" s="350">
        <v>1867.7751682534986</v>
      </c>
      <c r="BY182" s="350">
        <v>1980.6534780204718</v>
      </c>
    </row>
    <row r="183" spans="1:77">
      <c r="A183" t="s">
        <v>44</v>
      </c>
      <c r="B183" t="s">
        <v>60</v>
      </c>
      <c r="C183" t="s">
        <v>59</v>
      </c>
      <c r="D183" t="s">
        <v>58</v>
      </c>
      <c r="E183" s="351">
        <v>11490</v>
      </c>
      <c r="F183" s="351">
        <v>11491</v>
      </c>
      <c r="G183" s="351">
        <v>11710</v>
      </c>
      <c r="H183" s="351">
        <v>11948</v>
      </c>
      <c r="I183" s="351">
        <v>11214</v>
      </c>
      <c r="J183" s="351">
        <v>11659</v>
      </c>
      <c r="K183" s="351">
        <v>11880</v>
      </c>
      <c r="L183" s="351">
        <v>12124</v>
      </c>
      <c r="M183" s="351">
        <v>11301</v>
      </c>
      <c r="N183" s="351">
        <v>11407</v>
      </c>
      <c r="O183" s="351">
        <v>11497</v>
      </c>
      <c r="P183" s="351">
        <v>11945</v>
      </c>
      <c r="Q183" s="603">
        <v>-5.1030253650378435E-3</v>
      </c>
      <c r="R183" s="351">
        <v>-238</v>
      </c>
      <c r="S183" s="351">
        <v>0</v>
      </c>
      <c r="T183" s="351">
        <v>276</v>
      </c>
      <c r="U183" s="351">
        <v>108</v>
      </c>
      <c r="V183" s="351">
        <v>-62</v>
      </c>
      <c r="W183" s="351">
        <v>-238</v>
      </c>
      <c r="X183" s="351">
        <v>0</v>
      </c>
      <c r="Y183" s="351">
        <v>0</v>
      </c>
      <c r="Z183" s="351">
        <v>0</v>
      </c>
      <c r="AA183" s="351">
        <v>0</v>
      </c>
      <c r="AB183" s="351">
        <v>189</v>
      </c>
      <c r="AC183" s="351">
        <v>84</v>
      </c>
      <c r="AD183" s="351">
        <v>213</v>
      </c>
      <c r="AE183" s="351">
        <v>3</v>
      </c>
      <c r="AF183" s="351">
        <v>0</v>
      </c>
      <c r="AG183" s="351">
        <v>0</v>
      </c>
      <c r="AH183" s="351">
        <v>0</v>
      </c>
      <c r="AI183" s="351">
        <v>0</v>
      </c>
      <c r="AJ183" s="351">
        <v>0</v>
      </c>
      <c r="AK183" s="351">
        <v>7206000</v>
      </c>
      <c r="AL183">
        <v>1490</v>
      </c>
      <c r="AM183" s="351">
        <v>46639</v>
      </c>
      <c r="AN183" s="351">
        <v>46877</v>
      </c>
      <c r="AO183" s="351">
        <v>35149</v>
      </c>
      <c r="AP183" s="351">
        <v>35663</v>
      </c>
      <c r="AQ183" s="351">
        <v>-87</v>
      </c>
      <c r="AR183" s="351">
        <v>252</v>
      </c>
      <c r="AS183" s="351">
        <v>383</v>
      </c>
      <c r="AT183" s="351">
        <v>179</v>
      </c>
      <c r="AU183" s="351" t="s">
        <v>1613</v>
      </c>
      <c r="AV183" s="351">
        <v>0</v>
      </c>
      <c r="AW183" s="351">
        <v>0</v>
      </c>
      <c r="AX183" s="351">
        <v>0</v>
      </c>
      <c r="AY183" s="351">
        <v>0</v>
      </c>
      <c r="AZ183" s="351">
        <v>0</v>
      </c>
      <c r="BA183" s="351">
        <v>0</v>
      </c>
      <c r="BB183" s="351">
        <v>0</v>
      </c>
      <c r="BC183" s="351" t="e">
        <v>#VALUE!</v>
      </c>
      <c r="BD183" s="351">
        <v>0</v>
      </c>
      <c r="BE183" s="351">
        <v>0</v>
      </c>
      <c r="BF183" s="351">
        <v>0</v>
      </c>
      <c r="BG183" s="605">
        <v>11945</v>
      </c>
      <c r="BH183" s="605">
        <v>0</v>
      </c>
      <c r="BI183" s="606" t="s">
        <v>2063</v>
      </c>
      <c r="BJ183" s="606" t="s">
        <v>402</v>
      </c>
      <c r="BK183" s="605">
        <v>11468</v>
      </c>
      <c r="BL183" t="s">
        <v>5148</v>
      </c>
      <c r="BM183" s="280">
        <v>1490</v>
      </c>
      <c r="BN183" s="596">
        <v>3517.6175866162675</v>
      </c>
      <c r="BO183" s="596">
        <v>3550.611787499492</v>
      </c>
      <c r="BP183" s="596">
        <v>3578.6257316456267</v>
      </c>
      <c r="BQ183" s="596">
        <v>3711.5066309802323</v>
      </c>
      <c r="BR183" s="596">
        <v>3490.5374406083379</v>
      </c>
      <c r="BS183" s="596">
        <v>3629.0508311086683</v>
      </c>
      <c r="BT183" s="596">
        <v>3697.8406272897314</v>
      </c>
      <c r="BU183" s="596">
        <v>3767.1248550861737</v>
      </c>
      <c r="BV183" s="596">
        <v>3581.9377040991376</v>
      </c>
      <c r="BW183" s="596">
        <v>3582.2494480246469</v>
      </c>
      <c r="BX183" s="596">
        <v>3650.5213677111319</v>
      </c>
      <c r="BY183" s="596">
        <v>3719.0067184223662</v>
      </c>
    </row>
    <row r="184" spans="1:77">
      <c r="A184" t="s">
        <v>56</v>
      </c>
      <c r="B184" t="s">
        <v>55</v>
      </c>
      <c r="C184" t="s">
        <v>54</v>
      </c>
      <c r="D184" t="s">
        <v>53</v>
      </c>
      <c r="E184" s="351">
        <v>2606</v>
      </c>
      <c r="F184" s="351">
        <v>2698</v>
      </c>
      <c r="G184" s="351">
        <v>2669</v>
      </c>
      <c r="H184" s="351">
        <v>2910</v>
      </c>
      <c r="I184" s="351">
        <v>2869</v>
      </c>
      <c r="J184" s="351">
        <v>2742</v>
      </c>
      <c r="K184" s="351">
        <v>2699</v>
      </c>
      <c r="L184" s="351">
        <v>2977</v>
      </c>
      <c r="M184" s="351">
        <v>2796</v>
      </c>
      <c r="N184" s="351">
        <v>2828</v>
      </c>
      <c r="O184" s="351">
        <v>3044</v>
      </c>
      <c r="P184" s="351">
        <v>2879</v>
      </c>
      <c r="Q184" s="603">
        <v>-3.7122117063309749E-2</v>
      </c>
      <c r="R184" s="351">
        <v>-404</v>
      </c>
      <c r="S184" s="351">
        <v>0</v>
      </c>
      <c r="T184" s="351">
        <v>-263</v>
      </c>
      <c r="U184" s="351">
        <v>-307</v>
      </c>
      <c r="V184" s="351">
        <v>-337</v>
      </c>
      <c r="W184" s="351">
        <v>-404</v>
      </c>
      <c r="X184" s="351">
        <v>0</v>
      </c>
      <c r="Y184" s="351">
        <v>0</v>
      </c>
      <c r="Z184" s="351">
        <v>0</v>
      </c>
      <c r="AA184" s="351">
        <v>0</v>
      </c>
      <c r="AB184" s="351">
        <v>-190</v>
      </c>
      <c r="AC184" s="351">
        <v>-130</v>
      </c>
      <c r="AD184" s="351">
        <v>-375</v>
      </c>
      <c r="AE184" s="351">
        <v>31</v>
      </c>
      <c r="AF184" s="351">
        <v>0</v>
      </c>
      <c r="AG184" s="351">
        <v>0</v>
      </c>
      <c r="AH184" s="351">
        <v>0</v>
      </c>
      <c r="AI184" s="351">
        <v>0</v>
      </c>
      <c r="AJ184" s="351">
        <v>0</v>
      </c>
      <c r="AK184" s="351">
        <v>2148000</v>
      </c>
      <c r="AL184">
        <v>2307</v>
      </c>
      <c r="AM184" s="351">
        <v>10883</v>
      </c>
      <c r="AN184" s="351">
        <v>11287</v>
      </c>
      <c r="AO184" s="351">
        <v>8277</v>
      </c>
      <c r="AP184" s="351">
        <v>8418</v>
      </c>
      <c r="AQ184" s="351">
        <v>73</v>
      </c>
      <c r="AR184" s="351">
        <v>-86</v>
      </c>
      <c r="AS184" s="351">
        <v>-345</v>
      </c>
      <c r="AT184" s="351">
        <v>98</v>
      </c>
      <c r="AU184" s="351">
        <v>0</v>
      </c>
      <c r="AV184" s="351">
        <v>0</v>
      </c>
      <c r="AW184" s="351">
        <v>0</v>
      </c>
      <c r="AX184" s="351">
        <v>0</v>
      </c>
      <c r="AY184" s="351">
        <v>0</v>
      </c>
      <c r="AZ184" s="351">
        <v>0</v>
      </c>
      <c r="BA184" s="351">
        <v>0</v>
      </c>
      <c r="BB184" s="351">
        <v>0</v>
      </c>
      <c r="BC184" s="351">
        <v>0</v>
      </c>
      <c r="BD184" s="351">
        <v>0</v>
      </c>
      <c r="BE184" s="351">
        <v>0</v>
      </c>
      <c r="BF184" s="351">
        <v>0</v>
      </c>
      <c r="BG184" s="605">
        <v>2879</v>
      </c>
      <c r="BH184" s="605">
        <v>0</v>
      </c>
      <c r="BI184" s="606">
        <v>0</v>
      </c>
      <c r="BJ184" s="606" t="s">
        <v>402</v>
      </c>
      <c r="BK184" s="605">
        <v>2917</v>
      </c>
      <c r="BL184" t="s">
        <v>5148</v>
      </c>
      <c r="BM184" s="280">
        <v>2307</v>
      </c>
      <c r="BN184" s="350">
        <v>1732.6082000343013</v>
      </c>
      <c r="BO184" s="350">
        <v>1752.4377645554378</v>
      </c>
      <c r="BP184" s="350">
        <v>1886.2873250731091</v>
      </c>
      <c r="BQ184" s="350">
        <v>1766.0943212393433</v>
      </c>
      <c r="BR184" s="350">
        <v>1777.844394098144</v>
      </c>
      <c r="BS184" s="350">
        <v>1699.1458099048837</v>
      </c>
      <c r="BT184" s="350">
        <v>1672.4998325796062</v>
      </c>
      <c r="BU184" s="350">
        <v>1826.2114603437046</v>
      </c>
      <c r="BV184" s="350">
        <v>1630.7048482044063</v>
      </c>
      <c r="BW184" s="350">
        <v>1688.2738604971175</v>
      </c>
      <c r="BX184" s="350">
        <v>1670.1271066222409</v>
      </c>
      <c r="BY184" s="350">
        <v>1803.2510236408502</v>
      </c>
    </row>
    <row r="185" spans="1:77">
      <c r="A185" t="s">
        <v>49</v>
      </c>
      <c r="B185" t="s">
        <v>48</v>
      </c>
      <c r="C185" t="s">
        <v>47</v>
      </c>
      <c r="D185" t="s">
        <v>51</v>
      </c>
      <c r="E185" s="351">
        <v>7027</v>
      </c>
      <c r="F185" s="351">
        <v>7855</v>
      </c>
      <c r="G185" s="351">
        <v>7463</v>
      </c>
      <c r="H185" s="351">
        <v>7969</v>
      </c>
      <c r="I185" s="351">
        <v>7313</v>
      </c>
      <c r="J185" s="351">
        <v>7313</v>
      </c>
      <c r="K185" s="351">
        <v>7313</v>
      </c>
      <c r="L185" s="351">
        <v>7314</v>
      </c>
      <c r="M185" s="351">
        <v>7731</v>
      </c>
      <c r="N185" s="351">
        <v>7377</v>
      </c>
      <c r="O185" s="351">
        <v>7553</v>
      </c>
      <c r="P185" s="351">
        <v>8297</v>
      </c>
      <c r="Q185" s="603">
        <v>3.5000329880583228E-2</v>
      </c>
      <c r="R185" s="351">
        <v>1061</v>
      </c>
      <c r="S185" s="351">
        <v>1580890</v>
      </c>
      <c r="T185" s="351">
        <v>-286</v>
      </c>
      <c r="U185" s="351">
        <v>256</v>
      </c>
      <c r="V185" s="351">
        <v>406</v>
      </c>
      <c r="W185" s="351">
        <v>1061</v>
      </c>
      <c r="X185" s="351">
        <v>0</v>
      </c>
      <c r="Y185" s="351">
        <v>381440</v>
      </c>
      <c r="Z185" s="351">
        <v>223500</v>
      </c>
      <c r="AA185" s="351">
        <v>975950</v>
      </c>
      <c r="AB185" s="351">
        <v>-704</v>
      </c>
      <c r="AC185" s="351">
        <v>478</v>
      </c>
      <c r="AD185" s="351">
        <v>-90</v>
      </c>
      <c r="AE185" s="351">
        <v>-328</v>
      </c>
      <c r="AF185" s="351">
        <v>0</v>
      </c>
      <c r="AG185" s="351">
        <v>0</v>
      </c>
      <c r="AH185" s="351">
        <v>0</v>
      </c>
      <c r="AI185" s="351">
        <v>0</v>
      </c>
      <c r="AJ185" s="351">
        <v>1580890</v>
      </c>
      <c r="AK185" s="351">
        <v>5185000</v>
      </c>
      <c r="AL185">
        <v>1490</v>
      </c>
      <c r="AM185" s="351">
        <v>30314</v>
      </c>
      <c r="AN185" s="351">
        <v>29253</v>
      </c>
      <c r="AO185" s="351">
        <v>23287</v>
      </c>
      <c r="AP185" s="351">
        <v>21940</v>
      </c>
      <c r="AQ185" s="351">
        <v>-418</v>
      </c>
      <c r="AR185" s="351">
        <v>-64</v>
      </c>
      <c r="AS185" s="351">
        <v>-240</v>
      </c>
      <c r="AT185" s="351">
        <v>-983</v>
      </c>
      <c r="AU185" s="351">
        <v>0</v>
      </c>
      <c r="AV185" s="351">
        <v>0</v>
      </c>
      <c r="AW185" s="351">
        <v>0</v>
      </c>
      <c r="AX185" s="351">
        <v>0</v>
      </c>
      <c r="AY185" s="351">
        <v>0</v>
      </c>
      <c r="AZ185" s="351">
        <v>381440</v>
      </c>
      <c r="BA185" s="351">
        <v>223500</v>
      </c>
      <c r="BB185" s="351">
        <v>975950</v>
      </c>
      <c r="BC185" s="351">
        <v>0</v>
      </c>
      <c r="BD185" s="351">
        <v>381440</v>
      </c>
      <c r="BE185" s="351">
        <v>223500</v>
      </c>
      <c r="BF185" s="351">
        <v>975950</v>
      </c>
      <c r="BG185" s="605">
        <v>8297</v>
      </c>
      <c r="BH185" s="605">
        <v>0</v>
      </c>
      <c r="BI185" s="606">
        <v>0</v>
      </c>
      <c r="BJ185" s="606" t="s">
        <v>403</v>
      </c>
      <c r="BK185" s="605">
        <v>7460</v>
      </c>
      <c r="BL185" t="s">
        <v>5149</v>
      </c>
      <c r="BM185" s="280">
        <v>1490</v>
      </c>
      <c r="BN185" s="350">
        <v>3056.9398644056778</v>
      </c>
      <c r="BO185" s="350">
        <v>2916.9635725935436</v>
      </c>
      <c r="BP185" s="350">
        <v>2986.5563052459042</v>
      </c>
      <c r="BQ185" s="350">
        <v>3269.3160893754653</v>
      </c>
      <c r="BR185" s="350">
        <v>2891.6571243563217</v>
      </c>
      <c r="BS185" s="350">
        <v>2891.6571243563217</v>
      </c>
      <c r="BT185" s="350">
        <v>2891.6571243563217</v>
      </c>
      <c r="BU185" s="350">
        <v>2881.978772772346</v>
      </c>
      <c r="BV185" s="350">
        <v>2786.931912465257</v>
      </c>
      <c r="BW185" s="350">
        <v>3115.3195065340251</v>
      </c>
      <c r="BX185" s="350">
        <v>2959.850983738183</v>
      </c>
      <c r="BY185" s="350">
        <v>3151.048218787847</v>
      </c>
    </row>
    <row r="186" spans="1:77">
      <c r="A186" t="s">
        <v>49</v>
      </c>
      <c r="B186" t="s">
        <v>48</v>
      </c>
      <c r="C186" t="s">
        <v>47</v>
      </c>
      <c r="D186" t="s">
        <v>46</v>
      </c>
      <c r="E186" s="351">
        <v>12907</v>
      </c>
      <c r="F186" s="351">
        <v>13048</v>
      </c>
      <c r="G186" s="351">
        <v>12739</v>
      </c>
      <c r="H186" s="351">
        <v>13093</v>
      </c>
      <c r="I186" s="351">
        <v>12455</v>
      </c>
      <c r="J186" s="351">
        <v>12951</v>
      </c>
      <c r="K186" s="351">
        <v>12293</v>
      </c>
      <c r="L186" s="351">
        <v>12635</v>
      </c>
      <c r="M186" s="351">
        <v>12208</v>
      </c>
      <c r="N186" s="351">
        <v>12402</v>
      </c>
      <c r="O186" s="351">
        <v>12500</v>
      </c>
      <c r="P186" s="351">
        <v>13643</v>
      </c>
      <c r="Q186" s="603">
        <v>2.8057234441075947E-2</v>
      </c>
      <c r="R186" s="351">
        <v>1453</v>
      </c>
      <c r="S186" s="351">
        <v>2164970</v>
      </c>
      <c r="T186" s="351">
        <v>452</v>
      </c>
      <c r="U186" s="351">
        <v>549</v>
      </c>
      <c r="V186" s="351">
        <v>995</v>
      </c>
      <c r="W186" s="351">
        <v>1453</v>
      </c>
      <c r="X186" s="351">
        <v>673480</v>
      </c>
      <c r="Y186" s="351">
        <v>144530</v>
      </c>
      <c r="Z186" s="351">
        <v>664540</v>
      </c>
      <c r="AA186" s="351">
        <v>682420</v>
      </c>
      <c r="AB186" s="351">
        <v>699</v>
      </c>
      <c r="AC186" s="351">
        <v>646</v>
      </c>
      <c r="AD186" s="351">
        <v>239</v>
      </c>
      <c r="AE186" s="351">
        <v>-550</v>
      </c>
      <c r="AF186" s="351">
        <v>673480</v>
      </c>
      <c r="AG186" s="351">
        <v>144530</v>
      </c>
      <c r="AH186" s="351">
        <v>664540</v>
      </c>
      <c r="AI186" s="351">
        <v>682420</v>
      </c>
      <c r="AJ186" s="351">
        <v>2164970</v>
      </c>
      <c r="AK186" s="351">
        <v>9684000</v>
      </c>
      <c r="AL186">
        <v>1490</v>
      </c>
      <c r="AM186" s="351">
        <v>51787</v>
      </c>
      <c r="AN186" s="351">
        <v>50334</v>
      </c>
      <c r="AO186" s="351">
        <v>38880</v>
      </c>
      <c r="AP186" s="351">
        <v>37879</v>
      </c>
      <c r="AQ186" s="351">
        <v>247</v>
      </c>
      <c r="AR186" s="351">
        <v>549</v>
      </c>
      <c r="AS186" s="351">
        <v>-207</v>
      </c>
      <c r="AT186" s="351">
        <v>-1008</v>
      </c>
      <c r="AU186" s="351">
        <v>683910</v>
      </c>
      <c r="AV186" s="351">
        <v>0</v>
      </c>
      <c r="AW186" s="351">
        <v>0</v>
      </c>
      <c r="AX186" s="351">
        <v>0</v>
      </c>
      <c r="AY186" s="351">
        <v>0</v>
      </c>
      <c r="AZ186" s="351">
        <v>0</v>
      </c>
      <c r="BA186" s="351">
        <v>0</v>
      </c>
      <c r="BB186" s="351">
        <v>0</v>
      </c>
      <c r="BC186" s="351">
        <v>-10430</v>
      </c>
      <c r="BD186" s="351">
        <v>144530</v>
      </c>
      <c r="BE186" s="351">
        <v>664540</v>
      </c>
      <c r="BF186" s="351">
        <v>682420</v>
      </c>
      <c r="BG186" s="605">
        <v>13643</v>
      </c>
      <c r="BH186" s="605">
        <v>0</v>
      </c>
      <c r="BI186" s="606" t="s">
        <v>3481</v>
      </c>
      <c r="BJ186" s="606" t="s">
        <v>402</v>
      </c>
      <c r="BK186" s="605">
        <v>12018</v>
      </c>
      <c r="BL186" t="s">
        <v>5149</v>
      </c>
      <c r="BM186" s="280">
        <v>1490</v>
      </c>
      <c r="BN186" s="350">
        <v>2125.5070584863192</v>
      </c>
      <c r="BO186" s="350">
        <v>2159.2839563685561</v>
      </c>
      <c r="BP186" s="350">
        <v>2176.3465130307172</v>
      </c>
      <c r="BQ186" s="350">
        <v>2366.3439077413732</v>
      </c>
      <c r="BR186" s="350">
        <v>2168.5116655838065</v>
      </c>
      <c r="BS186" s="350">
        <v>2254.8690952208653</v>
      </c>
      <c r="BT186" s="350">
        <v>2140.3062147749283</v>
      </c>
      <c r="BU186" s="350">
        <v>2191.5088524746939</v>
      </c>
      <c r="BV186" s="350">
        <v>2255.0253389057434</v>
      </c>
      <c r="BW186" s="350">
        <v>2279.6599226808821</v>
      </c>
      <c r="BX186" s="350">
        <v>2225.6734944077066</v>
      </c>
      <c r="BY186" s="350">
        <v>2279.5923916088946</v>
      </c>
    </row>
    <row r="187" spans="1:77">
      <c r="A187" t="s">
        <v>44</v>
      </c>
      <c r="B187" t="s">
        <v>43</v>
      </c>
      <c r="C187" t="s">
        <v>42</v>
      </c>
      <c r="D187" t="s">
        <v>41</v>
      </c>
      <c r="E187" s="351">
        <v>4832</v>
      </c>
      <c r="F187" s="351">
        <v>4960</v>
      </c>
      <c r="G187" s="351">
        <v>4899</v>
      </c>
      <c r="H187" s="351">
        <v>5272</v>
      </c>
      <c r="I187" s="351">
        <v>4587</v>
      </c>
      <c r="J187" s="351">
        <v>4715</v>
      </c>
      <c r="K187" s="351">
        <v>4654</v>
      </c>
      <c r="L187" s="351">
        <v>5027</v>
      </c>
      <c r="M187" s="351">
        <v>5167</v>
      </c>
      <c r="N187" s="351">
        <v>5142</v>
      </c>
      <c r="O187" s="351">
        <v>5180</v>
      </c>
      <c r="P187" s="351">
        <v>5618</v>
      </c>
      <c r="Q187" s="603">
        <v>4.9090818013324648E-2</v>
      </c>
      <c r="R187" s="351">
        <v>980</v>
      </c>
      <c r="S187" s="351">
        <v>438060</v>
      </c>
      <c r="T187" s="351">
        <v>245</v>
      </c>
      <c r="U187" s="351">
        <v>490</v>
      </c>
      <c r="V187" s="351">
        <v>735</v>
      </c>
      <c r="W187" s="351">
        <v>980</v>
      </c>
      <c r="X187" s="351">
        <v>109515</v>
      </c>
      <c r="Y187" s="351">
        <v>109515</v>
      </c>
      <c r="Z187" s="351">
        <v>109515</v>
      </c>
      <c r="AA187" s="351">
        <v>109515</v>
      </c>
      <c r="AB187" s="351">
        <v>-335</v>
      </c>
      <c r="AC187" s="351">
        <v>-182</v>
      </c>
      <c r="AD187" s="351">
        <v>-281</v>
      </c>
      <c r="AE187" s="351">
        <v>-346</v>
      </c>
      <c r="AF187" s="351">
        <v>0</v>
      </c>
      <c r="AG187" s="351">
        <v>0</v>
      </c>
      <c r="AH187" s="351">
        <v>0</v>
      </c>
      <c r="AI187" s="351">
        <v>0</v>
      </c>
      <c r="AJ187" s="351">
        <v>438060</v>
      </c>
      <c r="AK187" s="351">
        <v>3230000</v>
      </c>
      <c r="AL187">
        <v>447</v>
      </c>
      <c r="AM187" s="351">
        <v>19963</v>
      </c>
      <c r="AN187" s="351">
        <v>18983</v>
      </c>
      <c r="AO187" s="351">
        <v>15131</v>
      </c>
      <c r="AP187" s="351">
        <v>14396</v>
      </c>
      <c r="AQ187" s="351">
        <v>-580</v>
      </c>
      <c r="AR187" s="351">
        <v>-427</v>
      </c>
      <c r="AS187" s="351">
        <v>-526</v>
      </c>
      <c r="AT187" s="351">
        <v>-591</v>
      </c>
      <c r="AU187" s="351">
        <v>0</v>
      </c>
      <c r="AV187" s="351">
        <v>0</v>
      </c>
      <c r="AW187" s="351">
        <v>0</v>
      </c>
      <c r="AX187" s="351">
        <v>0</v>
      </c>
      <c r="AY187" s="351">
        <v>109515</v>
      </c>
      <c r="AZ187" s="351">
        <v>109515</v>
      </c>
      <c r="BA187" s="351">
        <v>109515</v>
      </c>
      <c r="BB187" s="351">
        <v>109515</v>
      </c>
      <c r="BC187" s="351">
        <v>109515</v>
      </c>
      <c r="BD187" s="351">
        <v>109515</v>
      </c>
      <c r="BE187" s="351">
        <v>109515</v>
      </c>
      <c r="BF187" s="351">
        <v>109515</v>
      </c>
      <c r="BG187" s="605">
        <v>5618</v>
      </c>
      <c r="BH187" s="605">
        <v>0</v>
      </c>
      <c r="BI187" s="606" t="s">
        <v>1714</v>
      </c>
      <c r="BJ187" s="606" t="s">
        <v>403</v>
      </c>
      <c r="BK187" s="605">
        <v>4550</v>
      </c>
      <c r="BL187" t="s">
        <v>5149</v>
      </c>
      <c r="BM187" s="280">
        <v>447</v>
      </c>
      <c r="BN187" s="350">
        <v>2529.6922319736495</v>
      </c>
      <c r="BO187" s="350">
        <v>2517.4525753451721</v>
      </c>
      <c r="BP187" s="350">
        <v>2536.0568534204572</v>
      </c>
      <c r="BQ187" s="350">
        <v>2731.8954207480738</v>
      </c>
      <c r="BR187" s="350">
        <v>2245.7321981929804</v>
      </c>
      <c r="BS187" s="350">
        <v>2308.3992401307833</v>
      </c>
      <c r="BT187" s="350">
        <v>2278.5344779572988</v>
      </c>
      <c r="BU187" s="350">
        <v>2444.5066358313575</v>
      </c>
      <c r="BV187" s="350">
        <v>2381.8987955947468</v>
      </c>
      <c r="BW187" s="350">
        <v>2444.995452431694</v>
      </c>
      <c r="BX187" s="350">
        <v>2414.9259519078364</v>
      </c>
      <c r="BY187" s="350">
        <v>2581.098789813253</v>
      </c>
    </row>
    <row r="188" spans="1:77">
      <c r="BN188" s="596"/>
      <c r="BO188" s="596"/>
      <c r="BP188" s="596"/>
      <c r="BQ188" s="596"/>
      <c r="BR188" s="596"/>
      <c r="BS188" s="596"/>
      <c r="BT188" s="596"/>
      <c r="BU188" s="596"/>
      <c r="BV188" s="596"/>
      <c r="BW188" s="596"/>
      <c r="BX188" s="596"/>
      <c r="BY188" s="596"/>
    </row>
  </sheetData>
  <autoFilter ref="A10:BY18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25</vt:i4>
      </vt:variant>
    </vt:vector>
  </HeadingPairs>
  <TitlesOfParts>
    <vt:vector size="54" baseType="lpstr">
      <vt:lpstr>Cover</vt:lpstr>
      <vt:lpstr>Glossary</vt:lpstr>
      <vt:lpstr>Summary Backsheet</vt:lpstr>
      <vt:lpstr>S.75s &amp; National Conditions</vt:lpstr>
      <vt:lpstr>National Conditions Backsheet</vt:lpstr>
      <vt:lpstr>Summary - National Metric &amp; P4P</vt:lpstr>
      <vt:lpstr>Non-Elective Performance</vt:lpstr>
      <vt:lpstr>Payment for Performance</vt:lpstr>
      <vt:lpstr>NEL &amp; P4P Backsheet</vt:lpstr>
      <vt:lpstr>DTOC Performance</vt:lpstr>
      <vt:lpstr>DTOC backsheet</vt:lpstr>
      <vt:lpstr>Reablement Performance</vt:lpstr>
      <vt:lpstr>Reablement backsheet</vt:lpstr>
      <vt:lpstr>Income</vt:lpstr>
      <vt:lpstr>Expenditure</vt:lpstr>
      <vt:lpstr>I&amp;E Backsheet</vt:lpstr>
      <vt:lpstr>Supporting Metrics</vt:lpstr>
      <vt:lpstr>Metrics Backsheet</vt:lpstr>
      <vt:lpstr>Understanding Support Needs</vt:lpstr>
      <vt:lpstr>Support Needs Backsheet</vt:lpstr>
      <vt:lpstr>Revision Requests</vt:lpstr>
      <vt:lpstr>A1 - CCG to HWB Mapping</vt:lpstr>
      <vt:lpstr>Population - All</vt:lpstr>
      <vt:lpstr>Pooled Fund</vt:lpstr>
      <vt:lpstr>Org list</vt:lpstr>
      <vt:lpstr>Comms by AT</vt:lpstr>
      <vt:lpstr>Metrics Raw</vt:lpstr>
      <vt:lpstr>Q2 Data Collection Raw</vt:lpstr>
      <vt:lpstr>Q3 Data Raw</vt:lpstr>
      <vt:lpstr>MiddlebookData</vt:lpstr>
      <vt:lpstr>Cover!Print_Area</vt:lpstr>
      <vt:lpstr>'DTOC Performance'!Print_Area</vt:lpstr>
      <vt:lpstr>Expenditure!Print_Area</vt:lpstr>
      <vt:lpstr>Glossary!Print_Area</vt:lpstr>
      <vt:lpstr>Income!Print_Area</vt:lpstr>
      <vt:lpstr>'Non-Elective Performance'!Print_Area</vt:lpstr>
      <vt:lpstr>'Reablement Performance'!Print_Area</vt:lpstr>
      <vt:lpstr>'Revision Requests'!Print_Area</vt:lpstr>
      <vt:lpstr>'S.75s &amp; National Conditions'!Print_Area</vt:lpstr>
      <vt:lpstr>'Summary - National Metric &amp; P4P'!Print_Area</vt:lpstr>
      <vt:lpstr>'Supporting Metrics'!Print_Area</vt:lpstr>
      <vt:lpstr>'Understanding Support Needs'!Print_Area</vt:lpstr>
      <vt:lpstr>'A1 - CCG to HWB Mapping'!Print_Titles</vt:lpstr>
      <vt:lpstr>'DTOC Performance'!Print_Titles</vt:lpstr>
      <vt:lpstr>Expenditure!Print_Titles</vt:lpstr>
      <vt:lpstr>Income!Print_Titles</vt:lpstr>
      <vt:lpstr>'Non-Elective Performance'!Print_Titles</vt:lpstr>
      <vt:lpstr>'Payment for Performance'!Print_Titles</vt:lpstr>
      <vt:lpstr>'Reablement Performance'!Print_Titles</vt:lpstr>
      <vt:lpstr>'S.75s &amp; National Conditions'!Print_Titles</vt:lpstr>
      <vt:lpstr>'Supporting Metrics'!Print_Titles</vt:lpstr>
      <vt:lpstr>'Understanding Support Needs'!Print_Titles</vt:lpstr>
      <vt:lpstr>'S.75s &amp; National Conditions'!Summary___National_Conditions</vt:lpstr>
      <vt:lpstr>Summary___National_Conditions</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Ashley</dc:creator>
  <cp:lastModifiedBy>Keats, Monica</cp:lastModifiedBy>
  <cp:lastPrinted>2015-09-18T15:36:24Z</cp:lastPrinted>
  <dcterms:created xsi:type="dcterms:W3CDTF">2015-08-19T11:48:28Z</dcterms:created>
  <dcterms:modified xsi:type="dcterms:W3CDTF">2016-08-09T14:18:18Z</dcterms:modified>
</cp:coreProperties>
</file>